
<file path=[Content_Types].xml><?xml version="1.0" encoding="utf-8"?>
<Types xmlns="http://schemas.openxmlformats.org/package/2006/content-types">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3.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xl/charts/chart13.xml" ContentType="application/vnd.openxmlformats-officedocument.drawingml.chart+xml"/>
  <Override PartName="/xl/worksheets/sheet17.xml" ContentType="application/vnd.openxmlformats-officedocument.spreadsheetml.workshee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charts/chart7.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worksheets/sheet1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drawings/drawing5.xml" ContentType="application/vnd.openxmlformats-officedocument.drawing+xml"/>
  <Override PartName="/xl/charts/chart3.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90" windowWidth="19095" windowHeight="8955" tabRatio="835" activeTab="3"/>
  </bookViews>
  <sheets>
    <sheet name="Cover" sheetId="8" r:id="rId1"/>
    <sheet name="Changes" sheetId="13" r:id="rId2"/>
    <sheet name="Intro" sheetId="12" r:id="rId3"/>
    <sheet name="OutlineParameters" sheetId="1" r:id="rId4"/>
    <sheet name="OutlineTemplate" sheetId="2" r:id="rId5"/>
    <sheet name="RockerConcaveParameters" sheetId="5" r:id="rId6"/>
    <sheet name="RockerRibs" sheetId="17" r:id="rId7"/>
    <sheet name="RockerTemplates" sheetId="3" r:id="rId8"/>
    <sheet name="WaterLine" sheetId="16" r:id="rId9"/>
    <sheet name="Weight Calc" sheetId="10" r:id="rId10"/>
    <sheet name="Laminate Schedule" sheetId="11" r:id="rId11"/>
    <sheet name="Core" sheetId="6" r:id="rId12"/>
    <sheet name="Rigidity" sheetId="18" r:id="rId13"/>
    <sheet name="FlexTests" sheetId="14" r:id="rId14"/>
    <sheet name="Board Library" sheetId="9" r:id="rId15"/>
    <sheet name="References" sheetId="7" r:id="rId16"/>
    <sheet name="Sheet1" sheetId="15" r:id="rId17"/>
  </sheets>
  <functionGroups/>
  <definedNames>
    <definedName name="BoardName">OutlineParameters!$C$41</definedName>
    <definedName name="CombinedRight">OutlineParameters!$AK$1015</definedName>
    <definedName name="CombinedSide">OutlineParameters!$AL$114</definedName>
    <definedName name="CombinedTip">OutlineParameters!$AK$114</definedName>
    <definedName name="continuous_rocker">RockerConcaveParameters!$D$26</definedName>
    <definedName name="DataRowStart">References!$D$73</definedName>
    <definedName name="DataXColumn">References!$D$71</definedName>
    <definedName name="DataYColumn">References!$D$72</definedName>
    <definedName name="DesignMode">OutlineParameters!$B$22</definedName>
    <definedName name="DPI">OutlineParameters!$B$30</definedName>
    <definedName name="DXF_filename">References!$D$70</definedName>
    <definedName name="DXFLineWidth">References!$D$82</definedName>
    <definedName name="E">Core!$C$37</definedName>
    <definedName name="exportgrid">OutlineParameters!$C$35</definedName>
    <definedName name="Fin_Calc">OutlineParameters!$AN$114:$AN$1914</definedName>
    <definedName name="FinCalcLeft">OutlineParameters!$AN$114:$AO$1014</definedName>
    <definedName name="FinCalcRight">OutlineParameters!$AN$1015:$AO$1914</definedName>
    <definedName name="FinCompLeft">OutlineParameters!$AP$114</definedName>
    <definedName name="FinCompRight">OutlineParameters!$AP$1015</definedName>
    <definedName name="FinInsertRadius">OutlineParameters!$L$105</definedName>
    <definedName name="FinInsertType">OutlineParameters!$C$74</definedName>
    <definedName name="FinInsertX">OutlineParameters!$L$102</definedName>
    <definedName name="FinLeft">OutlineParameters!$AN$114:$AN$1014</definedName>
    <definedName name="FinRight">OutlineParameters!$AN$1015:$AN$1914</definedName>
    <definedName name="footpad_duck">OutlineParameters!$C$86</definedName>
    <definedName name="footpad_hole_spacing">OutlineParameters!$C$83</definedName>
    <definedName name="footpad_length">OutlineParameters!$C$88</definedName>
    <definedName name="footpad_width">OutlineParameters!$C$87</definedName>
    <definedName name="FootPadInsertRadius">OutlineParameters!$C$85</definedName>
    <definedName name="FootPadInsertX">OutlineParameters!$B$103</definedName>
    <definedName name="LeftSide">OutlineParameters!$AG$114:$AH$1014</definedName>
    <definedName name="length">OutlineParameters!$C$46</definedName>
    <definedName name="max_length">References!$D$65</definedName>
    <definedName name="MaxRibCount">References!$D$81</definedName>
    <definedName name="MaxRibWidth">References!$D$80</definedName>
    <definedName name="NumberOfPoints">References!$D$74</definedName>
    <definedName name="PAR">OutlineParameters!$B$31</definedName>
    <definedName name="_xlnm.Print_Area" localSheetId="4">OutlineTemplate!$A$1:$DH$65</definedName>
    <definedName name="_xlnm.Print_Area" localSheetId="7">RockerTemplates!$A$1:$DF$37</definedName>
    <definedName name="printer_dpi">References!$E$64</definedName>
    <definedName name="printer_length">References!$E$65</definedName>
    <definedName name="printer_rocker_height">References!$E$67</definedName>
    <definedName name="printer_width">References!$E$66</definedName>
    <definedName name="railwidth">OutlineParameters!$C$44</definedName>
    <definedName name="ReducedTemplate">OutlineParameters!$C$36</definedName>
    <definedName name="ribPlacements">RockerRibs!$D$56</definedName>
    <definedName name="RibStartRow">References!$D$79</definedName>
    <definedName name="RibYCol">References!$D$78</definedName>
    <definedName name="RightSide">OutlineParameters!$AI$114:$AJ$1014</definedName>
    <definedName name="RightSideLower">OutlineParameters!$AI$1015:$AJ$1914</definedName>
    <definedName name="RightSideUpper">OutlineParameters!$AI$114:$AJ$1014</definedName>
    <definedName name="Rocker">RockerConcaveParameters!$D$38</definedName>
    <definedName name="RockerJigsStart">RockerConcaveParameters!$Q$110</definedName>
    <definedName name="RockerJigStart">RockerConcaveParameters!$Q$110</definedName>
    <definedName name="RockerTableWidth">RockerConcaveParameters!$D$18</definedName>
    <definedName name="RockerTemplateName">RockerConcaveParameters!$C$31</definedName>
    <definedName name="RockerType">RockerConcaveParameters!$D$13</definedName>
    <definedName name="Scale_Factor">OutlineParameters!$B$29</definedName>
    <definedName name="SelectedTemplate">OutlineParameters!$C$34</definedName>
    <definedName name="show_fininserts">OutlineParameters!$C$37</definedName>
    <definedName name="show_footpads">OutlineParameters!$C$38</definedName>
    <definedName name="ShowDimLines">OutlineParameters!$C$39</definedName>
    <definedName name="TailTemplate">OutlineParameters!$B$25</definedName>
    <definedName name="TemplateType">References!$D$77</definedName>
    <definedName name="TipTemplate">OutlineParameters!$B$24</definedName>
    <definedName name="tipwidth">OutlineParameters!$C$47</definedName>
    <definedName name="userannotation">OutlineTemplate!$BH$87</definedName>
    <definedName name="width">OutlineParameters!$C$45</definedName>
    <definedName name="XScaleFactor">References!$D$75</definedName>
    <definedName name="YScaleFactor">References!$D$76</definedName>
  </definedNames>
  <calcPr calcId="124519"/>
</workbook>
</file>

<file path=xl/calcChain.xml><?xml version="1.0" encoding="utf-8"?>
<calcChain xmlns="http://schemas.openxmlformats.org/spreadsheetml/2006/main">
  <c r="S81" i="1"/>
  <c r="S80"/>
  <c r="S84"/>
  <c r="P55"/>
  <c r="R60"/>
  <c r="S60"/>
  <c r="R84"/>
  <c r="R81"/>
  <c r="R80"/>
  <c r="D40" i="11"/>
  <c r="Y13" i="1"/>
  <c r="N84"/>
  <c r="N81"/>
  <c r="N80"/>
  <c r="M84"/>
  <c r="M81"/>
  <c r="M80"/>
  <c r="O83"/>
  <c r="L84"/>
  <c r="K84"/>
  <c r="J84"/>
  <c r="K83"/>
  <c r="J83"/>
  <c r="K82"/>
  <c r="L81"/>
  <c r="K81"/>
  <c r="J81"/>
  <c r="L80"/>
  <c r="K80"/>
  <c r="J80"/>
  <c r="J60"/>
  <c r="I84"/>
  <c r="I83"/>
  <c r="I81"/>
  <c r="I60"/>
  <c r="F60"/>
  <c r="G60"/>
  <c r="F80"/>
  <c r="G80"/>
  <c r="H80"/>
  <c r="F81"/>
  <c r="G81"/>
  <c r="F84"/>
  <c r="G84"/>
  <c r="H84"/>
  <c r="D70" i="7"/>
  <c r="J951" i="6"/>
  <c r="Q1910" i="5"/>
  <c r="Q1907"/>
  <c r="Q1908"/>
  <c r="Q1909"/>
  <c r="Q1896"/>
  <c r="Q1897"/>
  <c r="Q1898"/>
  <c r="Q1899"/>
  <c r="Q1900"/>
  <c r="Q1901"/>
  <c r="Q1902"/>
  <c r="Q1903"/>
  <c r="Q1904"/>
  <c r="Q1905"/>
  <c r="Q1906"/>
  <c r="Q1883"/>
  <c r="Q1884"/>
  <c r="Q1885"/>
  <c r="Q1886"/>
  <c r="Q1887"/>
  <c r="Q1888"/>
  <c r="Q1889"/>
  <c r="Q1890"/>
  <c r="Q1891"/>
  <c r="Q1892"/>
  <c r="Q1893"/>
  <c r="Q1894"/>
  <c r="Q1895"/>
  <c r="Q1874"/>
  <c r="Q1875"/>
  <c r="Q1876"/>
  <c r="Q1877"/>
  <c r="Q1878"/>
  <c r="Q1879"/>
  <c r="Q1880"/>
  <c r="Q1881"/>
  <c r="Q1882"/>
  <c r="Q1870"/>
  <c r="Q1871"/>
  <c r="Q1872"/>
  <c r="Q1873"/>
  <c r="Q1591"/>
  <c r="Q1592"/>
  <c r="Q1593"/>
  <c r="Q1594"/>
  <c r="Q1595"/>
  <c r="Q1596"/>
  <c r="Q1597"/>
  <c r="Q1598"/>
  <c r="Q1599"/>
  <c r="Q1600"/>
  <c r="Q1601"/>
  <c r="Q1602"/>
  <c r="Q1603"/>
  <c r="Q1604"/>
  <c r="Q1605"/>
  <c r="Q1606"/>
  <c r="Q1607"/>
  <c r="Q1608"/>
  <c r="Q1609"/>
  <c r="Q1610"/>
  <c r="Q1611"/>
  <c r="Q1612"/>
  <c r="Q1613"/>
  <c r="Q1614"/>
  <c r="Q1615"/>
  <c r="Q1616"/>
  <c r="Q1617"/>
  <c r="Q1618"/>
  <c r="Q1619"/>
  <c r="Q1620"/>
  <c r="Q1621"/>
  <c r="Q1622"/>
  <c r="Q1623"/>
  <c r="Q1624"/>
  <c r="Q1625"/>
  <c r="Q1626"/>
  <c r="Q1627"/>
  <c r="Q1628"/>
  <c r="Q1629"/>
  <c r="Q1630"/>
  <c r="Q1631"/>
  <c r="Q1632"/>
  <c r="Q1633"/>
  <c r="Q1634"/>
  <c r="Q1635"/>
  <c r="Q1636"/>
  <c r="Q1637"/>
  <c r="Q1638"/>
  <c r="Q1639"/>
  <c r="Q1640"/>
  <c r="Q1641"/>
  <c r="Q1642"/>
  <c r="Q1643"/>
  <c r="Q1644"/>
  <c r="Q1645"/>
  <c r="Q1646"/>
  <c r="Q1647"/>
  <c r="Q1648"/>
  <c r="Q1649"/>
  <c r="Q1650"/>
  <c r="Q1651"/>
  <c r="Q1652"/>
  <c r="Q1653"/>
  <c r="Q1654"/>
  <c r="Q1655"/>
  <c r="Q1656"/>
  <c r="Q1657"/>
  <c r="Q1658"/>
  <c r="Q1659"/>
  <c r="Q1660"/>
  <c r="Q1661"/>
  <c r="Q1662"/>
  <c r="Q1663"/>
  <c r="Q1664"/>
  <c r="Q1665"/>
  <c r="Q1666"/>
  <c r="Q1667"/>
  <c r="Q1668"/>
  <c r="Q1669"/>
  <c r="Q1670"/>
  <c r="Q1671"/>
  <c r="Q1672"/>
  <c r="Q1673"/>
  <c r="Q1674"/>
  <c r="Q1675"/>
  <c r="Q1676"/>
  <c r="Q1677"/>
  <c r="Q1678"/>
  <c r="Q1679"/>
  <c r="Q1680"/>
  <c r="Q1681"/>
  <c r="Q1682"/>
  <c r="Q1683"/>
  <c r="Q1684"/>
  <c r="Q1685"/>
  <c r="Q1686"/>
  <c r="Q1687"/>
  <c r="Q1688"/>
  <c r="Q1689"/>
  <c r="Q1690"/>
  <c r="Q1691"/>
  <c r="Q1692"/>
  <c r="Q1693"/>
  <c r="Q1694"/>
  <c r="Q1695"/>
  <c r="Q1696"/>
  <c r="Q1697"/>
  <c r="Q1698"/>
  <c r="Q1699"/>
  <c r="Q1700"/>
  <c r="Q1701"/>
  <c r="Q1702"/>
  <c r="Q1703"/>
  <c r="Q1704"/>
  <c r="Q1705"/>
  <c r="Q1706"/>
  <c r="Q1707"/>
  <c r="Q1708"/>
  <c r="Q1709"/>
  <c r="Q1710"/>
  <c r="Q1711"/>
  <c r="Q1712"/>
  <c r="Q1713"/>
  <c r="Q1714"/>
  <c r="Q1715"/>
  <c r="Q1716"/>
  <c r="Q1717"/>
  <c r="Q1718"/>
  <c r="Q1719"/>
  <c r="Q1720"/>
  <c r="Q1721"/>
  <c r="Q1722"/>
  <c r="Q1723"/>
  <c r="Q1724"/>
  <c r="Q1725"/>
  <c r="Q1726"/>
  <c r="Q1727"/>
  <c r="Q1728"/>
  <c r="Q1729"/>
  <c r="Q1730"/>
  <c r="Q1731"/>
  <c r="Q1732"/>
  <c r="Q1733"/>
  <c r="Q1734"/>
  <c r="Q1735"/>
  <c r="Q1736"/>
  <c r="Q1737"/>
  <c r="Q1738"/>
  <c r="Q1739"/>
  <c r="Q1740"/>
  <c r="Q1741"/>
  <c r="Q1742"/>
  <c r="Q1743"/>
  <c r="Q1744"/>
  <c r="Q1745"/>
  <c r="Q1746"/>
  <c r="Q1747"/>
  <c r="Q1748"/>
  <c r="Q1749"/>
  <c r="Q1750"/>
  <c r="Q1751"/>
  <c r="Q1752"/>
  <c r="Q1753"/>
  <c r="Q1754"/>
  <c r="Q1755"/>
  <c r="Q1756"/>
  <c r="Q1757"/>
  <c r="Q1758"/>
  <c r="Q1759"/>
  <c r="Q1760"/>
  <c r="Q1761"/>
  <c r="Q1762"/>
  <c r="Q1763"/>
  <c r="Q1764"/>
  <c r="Q1765"/>
  <c r="Q1766"/>
  <c r="Q1767"/>
  <c r="Q1768"/>
  <c r="Q1769"/>
  <c r="Q1770"/>
  <c r="Q1771"/>
  <c r="Q1772"/>
  <c r="Q1773"/>
  <c r="Q1774"/>
  <c r="Q1775"/>
  <c r="Q1776"/>
  <c r="Q1777"/>
  <c r="Q1778"/>
  <c r="Q1779"/>
  <c r="Q1780"/>
  <c r="Q1781"/>
  <c r="Q1782"/>
  <c r="Q1783"/>
  <c r="Q1784"/>
  <c r="Q1785"/>
  <c r="Q1786"/>
  <c r="Q1787"/>
  <c r="Q1788"/>
  <c r="Q1789"/>
  <c r="Q1790"/>
  <c r="Q1791"/>
  <c r="Q1792"/>
  <c r="Q1793"/>
  <c r="Q1794"/>
  <c r="Q1795"/>
  <c r="Q1796"/>
  <c r="Q1797"/>
  <c r="Q1798"/>
  <c r="Q1799"/>
  <c r="Q1800"/>
  <c r="Q1801"/>
  <c r="Q1802"/>
  <c r="Q1803"/>
  <c r="Q1804"/>
  <c r="Q1805"/>
  <c r="Q1806"/>
  <c r="Q1807"/>
  <c r="Q1808"/>
  <c r="Q1809"/>
  <c r="Q1810"/>
  <c r="Q1811"/>
  <c r="Q1812"/>
  <c r="Q1813"/>
  <c r="Q1814"/>
  <c r="Q1815"/>
  <c r="Q1816"/>
  <c r="Q1817"/>
  <c r="Q1818"/>
  <c r="Q1819"/>
  <c r="Q1820"/>
  <c r="Q1821"/>
  <c r="Q1822"/>
  <c r="Q1823"/>
  <c r="Q1824"/>
  <c r="Q1825"/>
  <c r="Q1826"/>
  <c r="Q1827"/>
  <c r="Q1828"/>
  <c r="Q1829"/>
  <c r="Q1830"/>
  <c r="Q1831"/>
  <c r="Q1832"/>
  <c r="Q1833"/>
  <c r="Q1834"/>
  <c r="Q1835"/>
  <c r="Q1836"/>
  <c r="Q1837"/>
  <c r="Q1838"/>
  <c r="Q1839"/>
  <c r="Q1840"/>
  <c r="Q1841"/>
  <c r="Q1842"/>
  <c r="Q1843"/>
  <c r="Q1844"/>
  <c r="Q1845"/>
  <c r="Q1846"/>
  <c r="Q1847"/>
  <c r="Q1848"/>
  <c r="Q1849"/>
  <c r="Q1850"/>
  <c r="Q1851"/>
  <c r="Q1852"/>
  <c r="Q1853"/>
  <c r="Q1854"/>
  <c r="Q1855"/>
  <c r="Q1856"/>
  <c r="Q1857"/>
  <c r="Q1858"/>
  <c r="Q1859"/>
  <c r="Q1860"/>
  <c r="Q1861"/>
  <c r="Q1862"/>
  <c r="Q1863"/>
  <c r="Q1864"/>
  <c r="Q1865"/>
  <c r="Q1866"/>
  <c r="Q1867"/>
  <c r="Q1868"/>
  <c r="Q1869"/>
  <c r="Q1550"/>
  <c r="Q1551"/>
  <c r="Q1552"/>
  <c r="Q1553"/>
  <c r="Q1554"/>
  <c r="Q1555"/>
  <c r="Q1556"/>
  <c r="Q1557"/>
  <c r="Q1558"/>
  <c r="Q1559"/>
  <c r="Q1560"/>
  <c r="Q1561"/>
  <c r="Q1562"/>
  <c r="Q1563"/>
  <c r="Q1564"/>
  <c r="Q1565"/>
  <c r="Q1566"/>
  <c r="Q1567"/>
  <c r="Q1568"/>
  <c r="Q1569"/>
  <c r="Q1570"/>
  <c r="Q1571"/>
  <c r="Q1572"/>
  <c r="Q1573"/>
  <c r="Q1574"/>
  <c r="Q1575"/>
  <c r="Q1576"/>
  <c r="Q1577"/>
  <c r="Q1578"/>
  <c r="Q1579"/>
  <c r="Q1580"/>
  <c r="Q1581"/>
  <c r="Q1582"/>
  <c r="Q1583"/>
  <c r="Q1584"/>
  <c r="Q1585"/>
  <c r="Q1586"/>
  <c r="Q1587"/>
  <c r="Q1588"/>
  <c r="Q1589"/>
  <c r="Q1590"/>
  <c r="Q1516"/>
  <c r="Q1517"/>
  <c r="Q1518"/>
  <c r="Q1519"/>
  <c r="Q1520"/>
  <c r="Q1521"/>
  <c r="Q1522"/>
  <c r="Q1523"/>
  <c r="Q1524"/>
  <c r="Q1525"/>
  <c r="Q1526"/>
  <c r="Q1527"/>
  <c r="Q1528"/>
  <c r="Q1529"/>
  <c r="Q1530"/>
  <c r="Q1531"/>
  <c r="Q1532"/>
  <c r="Q1533"/>
  <c r="Q1534"/>
  <c r="Q1535"/>
  <c r="Q1536"/>
  <c r="Q1537"/>
  <c r="Q1538"/>
  <c r="Q1539"/>
  <c r="Q1540"/>
  <c r="Q1541"/>
  <c r="Q1542"/>
  <c r="Q1543"/>
  <c r="Q1544"/>
  <c r="Q1545"/>
  <c r="Q1546"/>
  <c r="Q1547"/>
  <c r="Q1548"/>
  <c r="Q1549"/>
  <c r="Q1511"/>
  <c r="Q1512"/>
  <c r="Q1513"/>
  <c r="Q1514"/>
  <c r="Q1515"/>
  <c r="Q1009" l="1"/>
  <c r="J1009"/>
  <c r="Q1008" l="1"/>
  <c r="J1008"/>
  <c r="Q1007" l="1"/>
  <c r="J1007"/>
  <c r="Q1006" l="1"/>
  <c r="J1006"/>
  <c r="Q1005" l="1"/>
  <c r="J1005"/>
  <c r="Q1004" l="1"/>
  <c r="J1004"/>
  <c r="Q1003" l="1"/>
  <c r="J1003"/>
  <c r="Q1002" l="1"/>
  <c r="J1002"/>
  <c r="Q1001" l="1"/>
  <c r="J1001"/>
  <c r="Q1000" l="1"/>
  <c r="J1000"/>
  <c r="Q999" l="1"/>
  <c r="J999"/>
  <c r="Q998" l="1"/>
  <c r="J998"/>
  <c r="Q997" l="1"/>
  <c r="J997"/>
  <c r="Q996" l="1"/>
  <c r="J996"/>
  <c r="Q995" l="1"/>
  <c r="J995"/>
  <c r="Q994" l="1"/>
  <c r="J994"/>
  <c r="Q993" l="1"/>
  <c r="J993"/>
  <c r="Q992" l="1"/>
  <c r="J992"/>
  <c r="Q991" l="1"/>
  <c r="J991"/>
  <c r="Q990" l="1"/>
  <c r="J990"/>
  <c r="Q989" l="1"/>
  <c r="J989"/>
  <c r="Q988" l="1"/>
  <c r="J988"/>
  <c r="Q987" l="1"/>
  <c r="J987"/>
  <c r="Q986" l="1"/>
  <c r="J986"/>
  <c r="Q985" l="1"/>
  <c r="J985"/>
  <c r="Q984" l="1"/>
  <c r="J984"/>
  <c r="Q983" l="1"/>
  <c r="J983"/>
  <c r="Q982" l="1"/>
  <c r="J982"/>
  <c r="Q981" l="1"/>
  <c r="J981"/>
  <c r="Q980" l="1"/>
  <c r="J980"/>
  <c r="Q979" l="1"/>
  <c r="J979"/>
  <c r="Q978" l="1"/>
  <c r="J978"/>
  <c r="Q977" l="1"/>
  <c r="J977"/>
  <c r="Q976" l="1"/>
  <c r="J976"/>
  <c r="Q975" l="1"/>
  <c r="J975"/>
  <c r="Q974" l="1"/>
  <c r="J974"/>
  <c r="Q973" l="1"/>
  <c r="J973"/>
  <c r="Q972" l="1"/>
  <c r="J972"/>
  <c r="Q971" l="1"/>
  <c r="J971"/>
  <c r="Q970" l="1"/>
  <c r="J970"/>
  <c r="Q969" l="1"/>
  <c r="J969"/>
  <c r="Q968" l="1"/>
  <c r="J968"/>
  <c r="Q967" l="1"/>
  <c r="J967"/>
  <c r="Q966" l="1"/>
  <c r="J966"/>
  <c r="Q965" l="1"/>
  <c r="J965"/>
  <c r="Q964" l="1"/>
  <c r="J964"/>
  <c r="Q963" l="1"/>
  <c r="J963"/>
  <c r="Q962" l="1"/>
  <c r="J962"/>
  <c r="Q961" l="1"/>
  <c r="J961"/>
  <c r="Q960" l="1"/>
  <c r="J960"/>
  <c r="Q959" l="1"/>
  <c r="J959"/>
  <c r="Q958" l="1"/>
  <c r="J958"/>
  <c r="Q957" l="1"/>
  <c r="J957"/>
  <c r="Q956" l="1"/>
  <c r="J956"/>
  <c r="Q955" l="1"/>
  <c r="J955"/>
  <c r="Q954" l="1"/>
  <c r="J954"/>
  <c r="Q953" l="1"/>
  <c r="J953"/>
  <c r="Q952" l="1"/>
  <c r="J952"/>
  <c r="Q951" l="1"/>
  <c r="J951"/>
  <c r="Q950" l="1"/>
  <c r="J950"/>
  <c r="Q949" l="1"/>
  <c r="J949"/>
  <c r="Q948" l="1"/>
  <c r="J948"/>
  <c r="Q947" l="1"/>
  <c r="J947"/>
  <c r="Q946" l="1"/>
  <c r="J946"/>
  <c r="Q945" l="1"/>
  <c r="J945"/>
  <c r="Q944" l="1"/>
  <c r="J944"/>
  <c r="Q943" l="1"/>
  <c r="J943"/>
  <c r="Q942" l="1"/>
  <c r="J942"/>
  <c r="Q941" l="1"/>
  <c r="J941"/>
  <c r="Q940" l="1"/>
  <c r="J940"/>
  <c r="Q939" l="1"/>
  <c r="J939"/>
  <c r="Q938" l="1"/>
  <c r="J938"/>
  <c r="Q937" l="1"/>
  <c r="J937"/>
  <c r="Q936" l="1"/>
  <c r="J936"/>
  <c r="Q935" l="1"/>
  <c r="J935"/>
  <c r="Q934" l="1"/>
  <c r="J934"/>
  <c r="Q933" l="1"/>
  <c r="J933"/>
  <c r="Q932" l="1"/>
  <c r="J932"/>
  <c r="Q931" l="1"/>
  <c r="J931"/>
  <c r="Q930" l="1"/>
  <c r="J930"/>
  <c r="Q929" l="1"/>
  <c r="J929"/>
  <c r="Q928" l="1"/>
  <c r="J928"/>
  <c r="Q927" l="1"/>
  <c r="J927"/>
  <c r="Q926" l="1"/>
  <c r="J926"/>
  <c r="Q925" l="1"/>
  <c r="J925"/>
  <c r="Q924" l="1"/>
  <c r="J924"/>
  <c r="Q923" l="1"/>
  <c r="J923"/>
  <c r="Q922" l="1"/>
  <c r="J922"/>
  <c r="Q921" l="1"/>
  <c r="J921"/>
  <c r="Q920" l="1"/>
  <c r="J920"/>
  <c r="Q919" l="1"/>
  <c r="J919"/>
  <c r="Q918" l="1"/>
  <c r="J918"/>
  <c r="Q917" l="1"/>
  <c r="J917"/>
  <c r="Q916" l="1"/>
  <c r="J916"/>
  <c r="Q915" l="1"/>
  <c r="J915"/>
  <c r="Q914" l="1"/>
  <c r="J914"/>
  <c r="Q913" l="1"/>
  <c r="J913"/>
  <c r="Q912" l="1"/>
  <c r="J912"/>
  <c r="Q911" l="1"/>
  <c r="J911"/>
  <c r="Q910" l="1"/>
  <c r="J910"/>
  <c r="Q909" l="1"/>
  <c r="J909"/>
  <c r="Q908" l="1"/>
  <c r="J908"/>
  <c r="Q907" l="1"/>
  <c r="J907"/>
  <c r="Q906" l="1"/>
  <c r="J906"/>
  <c r="Q905" l="1"/>
  <c r="J905"/>
  <c r="Q904" l="1"/>
  <c r="J904"/>
  <c r="Q903" l="1"/>
  <c r="J903"/>
  <c r="Q902" l="1"/>
  <c r="J902"/>
  <c r="Q901" l="1"/>
  <c r="J901"/>
  <c r="Q900" l="1"/>
  <c r="J900"/>
  <c r="Q899" l="1"/>
  <c r="J899"/>
  <c r="Q898" l="1"/>
  <c r="J898"/>
  <c r="Q897" l="1"/>
  <c r="J897"/>
  <c r="Q896" l="1"/>
  <c r="J896"/>
  <c r="Q895" l="1"/>
  <c r="J895"/>
  <c r="Q894" l="1"/>
  <c r="J894"/>
  <c r="Q893" l="1"/>
  <c r="J893"/>
  <c r="Q892" l="1"/>
  <c r="J892"/>
  <c r="Q891" l="1"/>
  <c r="J891"/>
  <c r="Q890" l="1"/>
  <c r="J890"/>
  <c r="Q889" l="1"/>
  <c r="J889"/>
  <c r="Q888" l="1"/>
  <c r="J888"/>
  <c r="Q887" l="1"/>
  <c r="J887"/>
  <c r="Q886" l="1"/>
  <c r="J886"/>
  <c r="Q885" l="1"/>
  <c r="J885"/>
  <c r="Q884" l="1"/>
  <c r="J884"/>
  <c r="Q883" l="1"/>
  <c r="J883"/>
  <c r="Q882" l="1"/>
  <c r="J882"/>
  <c r="Q881" l="1"/>
  <c r="J881"/>
  <c r="Q880" l="1"/>
  <c r="J880"/>
  <c r="Q879" l="1"/>
  <c r="J879"/>
  <c r="Q878" l="1"/>
  <c r="J878"/>
  <c r="Q877" l="1"/>
  <c r="J877"/>
  <c r="Q876" l="1"/>
  <c r="J876"/>
  <c r="Q875" l="1"/>
  <c r="J875"/>
  <c r="Q874" l="1"/>
  <c r="J874"/>
  <c r="Q873" l="1"/>
  <c r="J873"/>
  <c r="Q872" l="1"/>
  <c r="J872"/>
  <c r="Q871" l="1"/>
  <c r="J871"/>
  <c r="Q870" l="1"/>
  <c r="J870"/>
  <c r="Q869" l="1"/>
  <c r="J869"/>
  <c r="Q868" l="1"/>
  <c r="J868"/>
  <c r="Q867" l="1"/>
  <c r="J867"/>
  <c r="Q866" l="1"/>
  <c r="J866"/>
  <c r="Q865" l="1"/>
  <c r="J865"/>
  <c r="Q864" l="1"/>
  <c r="J864"/>
  <c r="Q863" l="1"/>
  <c r="J863"/>
  <c r="Q862" l="1"/>
  <c r="J862"/>
  <c r="Q861" l="1"/>
  <c r="J861"/>
  <c r="Q860" l="1"/>
  <c r="J860"/>
  <c r="Q859" l="1"/>
  <c r="J859"/>
  <c r="Q858" l="1"/>
  <c r="J858"/>
  <c r="Q857" l="1"/>
  <c r="J857"/>
  <c r="Q856" l="1"/>
  <c r="J856"/>
  <c r="Q855" l="1"/>
  <c r="J855"/>
  <c r="Q854" l="1"/>
  <c r="J854"/>
  <c r="Q853" l="1"/>
  <c r="J853"/>
  <c r="Q852" l="1"/>
  <c r="J852"/>
  <c r="Q851" l="1"/>
  <c r="J851"/>
  <c r="Q850" l="1"/>
  <c r="J850"/>
  <c r="Q849" l="1"/>
  <c r="J849"/>
  <c r="Q848" l="1"/>
  <c r="J848"/>
  <c r="Q847" l="1"/>
  <c r="J847"/>
  <c r="Q846" l="1"/>
  <c r="J846"/>
  <c r="Q845" l="1"/>
  <c r="J845"/>
  <c r="Q844" l="1"/>
  <c r="J844"/>
  <c r="Q843" l="1"/>
  <c r="J843"/>
  <c r="Q842" l="1"/>
  <c r="J842"/>
  <c r="Q841" l="1"/>
  <c r="J841"/>
  <c r="Q840" l="1"/>
  <c r="J840"/>
  <c r="Q839" l="1"/>
  <c r="J839"/>
  <c r="Q838" l="1"/>
  <c r="J838"/>
  <c r="Q837" l="1"/>
  <c r="J837"/>
  <c r="Q836" l="1"/>
  <c r="J836"/>
  <c r="Q835" l="1"/>
  <c r="J835"/>
  <c r="Q834" l="1"/>
  <c r="J834"/>
  <c r="Q833" l="1"/>
  <c r="J833"/>
  <c r="Q832" l="1"/>
  <c r="J832"/>
  <c r="Q831" l="1"/>
  <c r="J831"/>
  <c r="Q830" l="1"/>
  <c r="J830"/>
  <c r="Q829" l="1"/>
  <c r="J829"/>
  <c r="Q828" l="1"/>
  <c r="J828"/>
  <c r="Q827" l="1"/>
  <c r="J827"/>
  <c r="Q826" l="1"/>
  <c r="J826"/>
  <c r="Q825" l="1"/>
  <c r="J825"/>
  <c r="Q824" l="1"/>
  <c r="J824"/>
  <c r="Q823" l="1"/>
  <c r="J823"/>
  <c r="Q822" l="1"/>
  <c r="J822"/>
  <c r="Q821" l="1"/>
  <c r="J821"/>
  <c r="Q820" l="1"/>
  <c r="J820"/>
  <c r="Q819" l="1"/>
  <c r="J819"/>
  <c r="Q818" l="1"/>
  <c r="J818"/>
  <c r="Q817" l="1"/>
  <c r="J817"/>
  <c r="Q816" l="1"/>
  <c r="J816"/>
  <c r="Q815" l="1"/>
  <c r="J815"/>
  <c r="Q814" l="1"/>
  <c r="J814"/>
  <c r="Q813" l="1"/>
  <c r="J813"/>
  <c r="Q812" l="1"/>
  <c r="J812"/>
  <c r="Q811" l="1"/>
  <c r="J811"/>
  <c r="C1912" l="1"/>
  <c r="C1911"/>
  <c r="C1910"/>
  <c r="C1909"/>
  <c r="C1908"/>
  <c r="C1907"/>
  <c r="C1906"/>
  <c r="C1905"/>
  <c r="C1904"/>
  <c r="C1903"/>
  <c r="C1902"/>
  <c r="C1901"/>
  <c r="C1900"/>
  <c r="C1899"/>
  <c r="C1898"/>
  <c r="C1897"/>
  <c r="C1896"/>
  <c r="C1895"/>
  <c r="C1894"/>
  <c r="C1893"/>
  <c r="C1892"/>
  <c r="C1891"/>
  <c r="C1890"/>
  <c r="C1889"/>
  <c r="C1888"/>
  <c r="C1887"/>
  <c r="C1886"/>
  <c r="C1885"/>
  <c r="C1884"/>
  <c r="C1883"/>
  <c r="C1882"/>
  <c r="C1881"/>
  <c r="C1880"/>
  <c r="C1879"/>
  <c r="C1878"/>
  <c r="C1877"/>
  <c r="C1876"/>
  <c r="C1875"/>
  <c r="C1874"/>
  <c r="C1873"/>
  <c r="C1872"/>
  <c r="C1871"/>
  <c r="C1870"/>
  <c r="C1869"/>
  <c r="C1868"/>
  <c r="C1867"/>
  <c r="C1866"/>
  <c r="C1865"/>
  <c r="C1864"/>
  <c r="C1863"/>
  <c r="C1862"/>
  <c r="C1861"/>
  <c r="C1860"/>
  <c r="C1859"/>
  <c r="C1858"/>
  <c r="C1857"/>
  <c r="C1856"/>
  <c r="C1855"/>
  <c r="C1854"/>
  <c r="C1853"/>
  <c r="C1852"/>
  <c r="C1851"/>
  <c r="C1850"/>
  <c r="C1849"/>
  <c r="C1848"/>
  <c r="C1847"/>
  <c r="C1846"/>
  <c r="C1845"/>
  <c r="C1844"/>
  <c r="C1843"/>
  <c r="C1842"/>
  <c r="C1841"/>
  <c r="C1840"/>
  <c r="C1839"/>
  <c r="C1838"/>
  <c r="C1837"/>
  <c r="C1836"/>
  <c r="C1835"/>
  <c r="C1834"/>
  <c r="C1833"/>
  <c r="C1832"/>
  <c r="C1831"/>
  <c r="C1830"/>
  <c r="C1829"/>
  <c r="C1828"/>
  <c r="C1827"/>
  <c r="C1826"/>
  <c r="C1825"/>
  <c r="C1824"/>
  <c r="C1823"/>
  <c r="C1822"/>
  <c r="C1821"/>
  <c r="C1820"/>
  <c r="C1819"/>
  <c r="C1818"/>
  <c r="C1817"/>
  <c r="C1816"/>
  <c r="C1815"/>
  <c r="C1814"/>
  <c r="C1813"/>
  <c r="C1812"/>
  <c r="C1811"/>
  <c r="C1810"/>
  <c r="C1809"/>
  <c r="C1808"/>
  <c r="C1807"/>
  <c r="C1806"/>
  <c r="C1805"/>
  <c r="C1804"/>
  <c r="C1803"/>
  <c r="C1802"/>
  <c r="C1801"/>
  <c r="C1800"/>
  <c r="C1799"/>
  <c r="C1798"/>
  <c r="C1797"/>
  <c r="C1796"/>
  <c r="C1795"/>
  <c r="C1794"/>
  <c r="C1793"/>
  <c r="C1792"/>
  <c r="C1791"/>
  <c r="C1790"/>
  <c r="C1789"/>
  <c r="C1788"/>
  <c r="C1787"/>
  <c r="C1786"/>
  <c r="C1785"/>
  <c r="C1784"/>
  <c r="C1783"/>
  <c r="C1782"/>
  <c r="C1781"/>
  <c r="C1780"/>
  <c r="C1779"/>
  <c r="C1778"/>
  <c r="C1777"/>
  <c r="C1776"/>
  <c r="C1775"/>
  <c r="C1774"/>
  <c r="C1773"/>
  <c r="C1772"/>
  <c r="C1771"/>
  <c r="C1770"/>
  <c r="C1769"/>
  <c r="C1768"/>
  <c r="C1767"/>
  <c r="C1766"/>
  <c r="C1765"/>
  <c r="C1764"/>
  <c r="C1763"/>
  <c r="C1762"/>
  <c r="C1761"/>
  <c r="C1760"/>
  <c r="C1759"/>
  <c r="C1758"/>
  <c r="C1757"/>
  <c r="C1756"/>
  <c r="C1755"/>
  <c r="C1754"/>
  <c r="C1753"/>
  <c r="C1752"/>
  <c r="C1751"/>
  <c r="C1750"/>
  <c r="C1749"/>
  <c r="C1748"/>
  <c r="C1747"/>
  <c r="C1746"/>
  <c r="C1745"/>
  <c r="C1744"/>
  <c r="C1743"/>
  <c r="C1742"/>
  <c r="C1741"/>
  <c r="C1740"/>
  <c r="C1739"/>
  <c r="C1738"/>
  <c r="C1737"/>
  <c r="C1736"/>
  <c r="C1735"/>
  <c r="C1734"/>
  <c r="C1733"/>
  <c r="C1732"/>
  <c r="C1731"/>
  <c r="C1730"/>
  <c r="C1729"/>
  <c r="C1728"/>
  <c r="C1727"/>
  <c r="C1726"/>
  <c r="C1725"/>
  <c r="C1724"/>
  <c r="C1723"/>
  <c r="C1722"/>
  <c r="C1721"/>
  <c r="C1720"/>
  <c r="C1719"/>
  <c r="C1718"/>
  <c r="C1717"/>
  <c r="C1716"/>
  <c r="C1715"/>
  <c r="C1714"/>
  <c r="C1713"/>
  <c r="C1712"/>
  <c r="B1909"/>
  <c r="B1910"/>
  <c r="B1911" s="1"/>
  <c r="B1901"/>
  <c r="B1902" s="1"/>
  <c r="B1903" s="1"/>
  <c r="B1904" s="1"/>
  <c r="B1905" s="1"/>
  <c r="B1906" s="1"/>
  <c r="B1907" s="1"/>
  <c r="B1908" s="1"/>
  <c r="B1515"/>
  <c r="B1516" s="1"/>
  <c r="B1517" s="1"/>
  <c r="B1518" s="1"/>
  <c r="B1519" s="1"/>
  <c r="B1520" s="1"/>
  <c r="B1521" s="1"/>
  <c r="B1522" s="1"/>
  <c r="B1523" s="1"/>
  <c r="B1524" s="1"/>
  <c r="B1525" s="1"/>
  <c r="B1526" s="1"/>
  <c r="B1527" s="1"/>
  <c r="B1528" s="1"/>
  <c r="B1529" s="1"/>
  <c r="B1530" s="1"/>
  <c r="B1531" s="1"/>
  <c r="B1532" s="1"/>
  <c r="B1533" s="1"/>
  <c r="B1534" s="1"/>
  <c r="B1535" s="1"/>
  <c r="B1536" s="1"/>
  <c r="B1537" s="1"/>
  <c r="B1538" s="1"/>
  <c r="B1539" s="1"/>
  <c r="B1540" s="1"/>
  <c r="B1541" s="1"/>
  <c r="B1542" s="1"/>
  <c r="B1543" s="1"/>
  <c r="B1544" s="1"/>
  <c r="B1545" s="1"/>
  <c r="B1546" s="1"/>
  <c r="B1547" s="1"/>
  <c r="B1548" s="1"/>
  <c r="B1549" s="1"/>
  <c r="B1550" s="1"/>
  <c r="B1551" s="1"/>
  <c r="B1552" s="1"/>
  <c r="B1553" s="1"/>
  <c r="B1554" s="1"/>
  <c r="B1555" s="1"/>
  <c r="B1556" s="1"/>
  <c r="B1557" s="1"/>
  <c r="B1558" s="1"/>
  <c r="B1559" s="1"/>
  <c r="B1560" s="1"/>
  <c r="B1561" s="1"/>
  <c r="B1562" s="1"/>
  <c r="B1563" s="1"/>
  <c r="B1564" s="1"/>
  <c r="B1565" s="1"/>
  <c r="B1566" s="1"/>
  <c r="B1567" s="1"/>
  <c r="B1568" s="1"/>
  <c r="B1569" s="1"/>
  <c r="B1570" s="1"/>
  <c r="B1571" s="1"/>
  <c r="B1572" s="1"/>
  <c r="B1573" s="1"/>
  <c r="B1574" s="1"/>
  <c r="B1575" s="1"/>
  <c r="B1576" s="1"/>
  <c r="B1577" s="1"/>
  <c r="B1578" s="1"/>
  <c r="B1579" s="1"/>
  <c r="B1580" s="1"/>
  <c r="B1581" s="1"/>
  <c r="B1582" s="1"/>
  <c r="B1583" s="1"/>
  <c r="B1584" s="1"/>
  <c r="B1585" s="1"/>
  <c r="B1586" s="1"/>
  <c r="B1587" s="1"/>
  <c r="B1588" s="1"/>
  <c r="B1589" s="1"/>
  <c r="B1590" s="1"/>
  <c r="B1591" s="1"/>
  <c r="B1592" s="1"/>
  <c r="B1593" s="1"/>
  <c r="B1594" s="1"/>
  <c r="B1595" s="1"/>
  <c r="B1596" s="1"/>
  <c r="B1597" s="1"/>
  <c r="B1598" s="1"/>
  <c r="B1599" s="1"/>
  <c r="B1600" s="1"/>
  <c r="B1601" s="1"/>
  <c r="B1602" s="1"/>
  <c r="B1603" s="1"/>
  <c r="B1604" s="1"/>
  <c r="B1605" s="1"/>
  <c r="B1606" s="1"/>
  <c r="B1607" s="1"/>
  <c r="B1608" s="1"/>
  <c r="B1609" s="1"/>
  <c r="B1610" s="1"/>
  <c r="B1611" s="1"/>
  <c r="B1612" s="1"/>
  <c r="B1613" s="1"/>
  <c r="B1614" s="1"/>
  <c r="B1615" s="1"/>
  <c r="B1616" s="1"/>
  <c r="B1617" s="1"/>
  <c r="B1618" s="1"/>
  <c r="B1619" s="1"/>
  <c r="B1620" s="1"/>
  <c r="B1621" s="1"/>
  <c r="B1622" s="1"/>
  <c r="B1623" s="1"/>
  <c r="B1624" s="1"/>
  <c r="B1625" s="1"/>
  <c r="B1626" s="1"/>
  <c r="B1627" s="1"/>
  <c r="B1628" s="1"/>
  <c r="B1629" s="1"/>
  <c r="B1630" s="1"/>
  <c r="B1631" s="1"/>
  <c r="B1632" s="1"/>
  <c r="B1633" s="1"/>
  <c r="B1634" s="1"/>
  <c r="B1635" s="1"/>
  <c r="B1636" s="1"/>
  <c r="B1637" s="1"/>
  <c r="B1638" s="1"/>
  <c r="B1639" s="1"/>
  <c r="B1640" s="1"/>
  <c r="B1641" s="1"/>
  <c r="B1642" s="1"/>
  <c r="B1643" s="1"/>
  <c r="B1644" s="1"/>
  <c r="B1645" s="1"/>
  <c r="B1646" s="1"/>
  <c r="B1647" s="1"/>
  <c r="B1648" s="1"/>
  <c r="B1649" s="1"/>
  <c r="B1650" s="1"/>
  <c r="B1651" s="1"/>
  <c r="B1652" s="1"/>
  <c r="B1653" s="1"/>
  <c r="B1654" s="1"/>
  <c r="B1655" s="1"/>
  <c r="B1656" s="1"/>
  <c r="B1657" s="1"/>
  <c r="B1658" s="1"/>
  <c r="B1659" s="1"/>
  <c r="B1660" s="1"/>
  <c r="B1661" s="1"/>
  <c r="B1662" s="1"/>
  <c r="B1663" s="1"/>
  <c r="B1664" s="1"/>
  <c r="B1665" s="1"/>
  <c r="B1666" s="1"/>
  <c r="B1667" s="1"/>
  <c r="B1668" s="1"/>
  <c r="B1669" s="1"/>
  <c r="B1670" s="1"/>
  <c r="B1671" s="1"/>
  <c r="B1672" s="1"/>
  <c r="B1673" s="1"/>
  <c r="B1674" s="1"/>
  <c r="B1675" s="1"/>
  <c r="B1676" s="1"/>
  <c r="B1677" s="1"/>
  <c r="B1678" s="1"/>
  <c r="B1679" s="1"/>
  <c r="B1680" s="1"/>
  <c r="B1681" s="1"/>
  <c r="B1682" s="1"/>
  <c r="B1683" s="1"/>
  <c r="B1684" s="1"/>
  <c r="B1685" s="1"/>
  <c r="B1686" s="1"/>
  <c r="B1687" s="1"/>
  <c r="B1688" s="1"/>
  <c r="B1689" s="1"/>
  <c r="B1690" s="1"/>
  <c r="B1691" s="1"/>
  <c r="B1692" s="1"/>
  <c r="B1693" s="1"/>
  <c r="B1694" s="1"/>
  <c r="B1695" s="1"/>
  <c r="B1696" s="1"/>
  <c r="B1697" s="1"/>
  <c r="B1698" s="1"/>
  <c r="B1699" s="1"/>
  <c r="B1700" s="1"/>
  <c r="B1701" s="1"/>
  <c r="B1702" s="1"/>
  <c r="B1703" s="1"/>
  <c r="B1704" s="1"/>
  <c r="B1705" s="1"/>
  <c r="B1706" s="1"/>
  <c r="B1707" s="1"/>
  <c r="B1708" s="1"/>
  <c r="B1709" s="1"/>
  <c r="B1710" s="1"/>
  <c r="B1711" s="1"/>
  <c r="B1712" s="1"/>
  <c r="B1713" s="1"/>
  <c r="B1714" s="1"/>
  <c r="B1715" s="1"/>
  <c r="B1716" s="1"/>
  <c r="B1717" s="1"/>
  <c r="B1718" s="1"/>
  <c r="B1719" s="1"/>
  <c r="B1720" s="1"/>
  <c r="B1721" s="1"/>
  <c r="B1722" s="1"/>
  <c r="B1723" s="1"/>
  <c r="B1724" s="1"/>
  <c r="B1725" s="1"/>
  <c r="B1726" s="1"/>
  <c r="B1727" s="1"/>
  <c r="B1728" s="1"/>
  <c r="B1729" s="1"/>
  <c r="B1730" s="1"/>
  <c r="B1731" s="1"/>
  <c r="B1732" s="1"/>
  <c r="B1733" s="1"/>
  <c r="B1734" s="1"/>
  <c r="B1735" s="1"/>
  <c r="B1736" s="1"/>
  <c r="B1737" s="1"/>
  <c r="B1738" s="1"/>
  <c r="B1739" s="1"/>
  <c r="B1740" s="1"/>
  <c r="B1741" s="1"/>
  <c r="B1742" s="1"/>
  <c r="B1743" s="1"/>
  <c r="B1744" s="1"/>
  <c r="B1745" s="1"/>
  <c r="B1746" s="1"/>
  <c r="B1747" s="1"/>
  <c r="B1748" s="1"/>
  <c r="B1749" s="1"/>
  <c r="B1750" s="1"/>
  <c r="B1751" s="1"/>
  <c r="B1752" s="1"/>
  <c r="B1753" s="1"/>
  <c r="B1754" s="1"/>
  <c r="B1755" s="1"/>
  <c r="B1756" s="1"/>
  <c r="B1757" s="1"/>
  <c r="B1758" s="1"/>
  <c r="B1759" s="1"/>
  <c r="B1760" s="1"/>
  <c r="B1761" s="1"/>
  <c r="B1762" s="1"/>
  <c r="B1763" s="1"/>
  <c r="B1764" s="1"/>
  <c r="B1765" s="1"/>
  <c r="B1766" s="1"/>
  <c r="B1767" s="1"/>
  <c r="B1768" s="1"/>
  <c r="B1769" s="1"/>
  <c r="B1770" s="1"/>
  <c r="B1771" s="1"/>
  <c r="B1772" s="1"/>
  <c r="B1773" s="1"/>
  <c r="B1774" s="1"/>
  <c r="B1775" s="1"/>
  <c r="B1776" s="1"/>
  <c r="B1777" s="1"/>
  <c r="B1778" s="1"/>
  <c r="B1779" s="1"/>
  <c r="B1780" s="1"/>
  <c r="B1781" s="1"/>
  <c r="B1782" s="1"/>
  <c r="B1783" s="1"/>
  <c r="B1784" s="1"/>
  <c r="B1785" s="1"/>
  <c r="B1786" s="1"/>
  <c r="B1787" s="1"/>
  <c r="B1788" s="1"/>
  <c r="B1789" s="1"/>
  <c r="B1790" s="1"/>
  <c r="B1791" s="1"/>
  <c r="B1792" s="1"/>
  <c r="B1793" s="1"/>
  <c r="B1794" s="1"/>
  <c r="B1795" s="1"/>
  <c r="B1796" s="1"/>
  <c r="B1797" s="1"/>
  <c r="B1798" s="1"/>
  <c r="B1799" s="1"/>
  <c r="B1800" s="1"/>
  <c r="B1801" s="1"/>
  <c r="B1802" s="1"/>
  <c r="B1803" s="1"/>
  <c r="B1804" s="1"/>
  <c r="B1805" s="1"/>
  <c r="B1806" s="1"/>
  <c r="B1807" s="1"/>
  <c r="B1808" s="1"/>
  <c r="B1809" s="1"/>
  <c r="B1810" s="1"/>
  <c r="B1811" s="1"/>
  <c r="B1812" s="1"/>
  <c r="B1813" s="1"/>
  <c r="B1814" s="1"/>
  <c r="B1815" s="1"/>
  <c r="B1816" s="1"/>
  <c r="B1817" s="1"/>
  <c r="B1818" s="1"/>
  <c r="B1819" s="1"/>
  <c r="B1820" s="1"/>
  <c r="B1821" s="1"/>
  <c r="B1822" s="1"/>
  <c r="B1823" s="1"/>
  <c r="B1824" s="1"/>
  <c r="B1825" s="1"/>
  <c r="B1826" s="1"/>
  <c r="B1827" s="1"/>
  <c r="B1828" s="1"/>
  <c r="B1829" s="1"/>
  <c r="B1830" s="1"/>
  <c r="B1831" s="1"/>
  <c r="B1832" s="1"/>
  <c r="B1833" s="1"/>
  <c r="B1834" s="1"/>
  <c r="B1835" s="1"/>
  <c r="B1836" s="1"/>
  <c r="B1837" s="1"/>
  <c r="B1838" s="1"/>
  <c r="B1839" s="1"/>
  <c r="B1840" s="1"/>
  <c r="B1841" s="1"/>
  <c r="B1842" s="1"/>
  <c r="B1843" s="1"/>
  <c r="B1844" s="1"/>
  <c r="B1845" s="1"/>
  <c r="B1846" s="1"/>
  <c r="B1847" s="1"/>
  <c r="B1848" s="1"/>
  <c r="B1849" s="1"/>
  <c r="B1850" s="1"/>
  <c r="B1851" s="1"/>
  <c r="B1852" s="1"/>
  <c r="B1853" s="1"/>
  <c r="B1854" s="1"/>
  <c r="B1855" s="1"/>
  <c r="B1856" s="1"/>
  <c r="B1857" s="1"/>
  <c r="B1858" s="1"/>
  <c r="B1859" s="1"/>
  <c r="B1860" s="1"/>
  <c r="B1861" s="1"/>
  <c r="B1862" s="1"/>
  <c r="B1863" s="1"/>
  <c r="B1864" s="1"/>
  <c r="B1865" s="1"/>
  <c r="B1866" s="1"/>
  <c r="B1867" s="1"/>
  <c r="B1868" s="1"/>
  <c r="B1869" s="1"/>
  <c r="B1870" s="1"/>
  <c r="B1871" s="1"/>
  <c r="B1872" s="1"/>
  <c r="B1873" s="1"/>
  <c r="B1874" s="1"/>
  <c r="B1875" s="1"/>
  <c r="B1876" s="1"/>
  <c r="B1877" s="1"/>
  <c r="B1878" s="1"/>
  <c r="B1879" s="1"/>
  <c r="B1880" s="1"/>
  <c r="B1881" s="1"/>
  <c r="B1882" s="1"/>
  <c r="B1883" s="1"/>
  <c r="B1884" s="1"/>
  <c r="B1885" s="1"/>
  <c r="B1886" s="1"/>
  <c r="B1887" s="1"/>
  <c r="B1888" s="1"/>
  <c r="B1889" s="1"/>
  <c r="B1890" s="1"/>
  <c r="B1891" s="1"/>
  <c r="B1892" s="1"/>
  <c r="B1893" s="1"/>
  <c r="B1894" s="1"/>
  <c r="B1895" s="1"/>
  <c r="B1896" s="1"/>
  <c r="B1897" s="1"/>
  <c r="B1898" s="1"/>
  <c r="B1899" s="1"/>
  <c r="B1900" s="1"/>
  <c r="B1512"/>
  <c r="B1513"/>
  <c r="B1514" s="1"/>
  <c r="B1015"/>
  <c r="B1016" s="1"/>
  <c r="B1017" s="1"/>
  <c r="B1018" s="1"/>
  <c r="B1019" s="1"/>
  <c r="B1020" s="1"/>
  <c r="B1021" s="1"/>
  <c r="B1022" s="1"/>
  <c r="B1023" s="1"/>
  <c r="B1024" s="1"/>
  <c r="B1025" s="1"/>
  <c r="B1026" s="1"/>
  <c r="B1027" s="1"/>
  <c r="B1028" s="1"/>
  <c r="B1029" s="1"/>
  <c r="B1030" s="1"/>
  <c r="B1031" s="1"/>
  <c r="B1032" s="1"/>
  <c r="B1033" s="1"/>
  <c r="B1034" s="1"/>
  <c r="B1035" s="1"/>
  <c r="B1036" s="1"/>
  <c r="B1037" s="1"/>
  <c r="B1038" s="1"/>
  <c r="B1039" s="1"/>
  <c r="B1040" s="1"/>
  <c r="B1041" s="1"/>
  <c r="B1042" s="1"/>
  <c r="B1043" s="1"/>
  <c r="B1044" s="1"/>
  <c r="B1045" s="1"/>
  <c r="B1046" s="1"/>
  <c r="B1047" s="1"/>
  <c r="B1048" s="1"/>
  <c r="B1049" s="1"/>
  <c r="B1050" s="1"/>
  <c r="B1051" s="1"/>
  <c r="B1052" s="1"/>
  <c r="B1053" s="1"/>
  <c r="B1054" s="1"/>
  <c r="B1055" s="1"/>
  <c r="B1056" s="1"/>
  <c r="B1057" s="1"/>
  <c r="B1058" s="1"/>
  <c r="B1059" s="1"/>
  <c r="B1060" s="1"/>
  <c r="B1061" s="1"/>
  <c r="B1062" s="1"/>
  <c r="B1063" s="1"/>
  <c r="B1064" s="1"/>
  <c r="B1065" s="1"/>
  <c r="B1066" s="1"/>
  <c r="B1067" s="1"/>
  <c r="B1068" s="1"/>
  <c r="B1069" s="1"/>
  <c r="B1070" s="1"/>
  <c r="B1071" s="1"/>
  <c r="B1072" s="1"/>
  <c r="B1073" s="1"/>
  <c r="B1074" s="1"/>
  <c r="B1075" s="1"/>
  <c r="B1076" s="1"/>
  <c r="B1077" s="1"/>
  <c r="B1078" s="1"/>
  <c r="B1079" s="1"/>
  <c r="B1080" s="1"/>
  <c r="B1081" s="1"/>
  <c r="B1082" s="1"/>
  <c r="B1083" s="1"/>
  <c r="B1084" s="1"/>
  <c r="B1085" s="1"/>
  <c r="B1086" s="1"/>
  <c r="B1087" s="1"/>
  <c r="B1088" s="1"/>
  <c r="B1089" s="1"/>
  <c r="B1090" s="1"/>
  <c r="B1091" s="1"/>
  <c r="B1092" s="1"/>
  <c r="B1093" s="1"/>
  <c r="B1094" s="1"/>
  <c r="B1095" s="1"/>
  <c r="B1096" s="1"/>
  <c r="B1097" s="1"/>
  <c r="B1098" s="1"/>
  <c r="B1099" s="1"/>
  <c r="B1100" s="1"/>
  <c r="B1101" s="1"/>
  <c r="B1102" s="1"/>
  <c r="B1103" s="1"/>
  <c r="B1104" s="1"/>
  <c r="B1105" s="1"/>
  <c r="B1106" s="1"/>
  <c r="B1107" s="1"/>
  <c r="B1108" s="1"/>
  <c r="B1109" s="1"/>
  <c r="B1110" s="1"/>
  <c r="B1111" s="1"/>
  <c r="B1112" s="1"/>
  <c r="B1113" s="1"/>
  <c r="B1114" s="1"/>
  <c r="B1115" s="1"/>
  <c r="B1116" s="1"/>
  <c r="B1117" s="1"/>
  <c r="B1118" s="1"/>
  <c r="B1119" s="1"/>
  <c r="B1120" s="1"/>
  <c r="B1121" s="1"/>
  <c r="B1122" s="1"/>
  <c r="B1123" s="1"/>
  <c r="B1124" s="1"/>
  <c r="B1125" s="1"/>
  <c r="B1126" s="1"/>
  <c r="B1127" s="1"/>
  <c r="B1128" s="1"/>
  <c r="B1129" s="1"/>
  <c r="B1130" s="1"/>
  <c r="B1131" s="1"/>
  <c r="B1132" s="1"/>
  <c r="B1133" s="1"/>
  <c r="B1134" s="1"/>
  <c r="B1135" s="1"/>
  <c r="B1136" s="1"/>
  <c r="B1137" s="1"/>
  <c r="B1138" s="1"/>
  <c r="B1139" s="1"/>
  <c r="B1140" s="1"/>
  <c r="B1141" s="1"/>
  <c r="B1142" s="1"/>
  <c r="B1143" s="1"/>
  <c r="B1144" s="1"/>
  <c r="B1145" s="1"/>
  <c r="B1146" s="1"/>
  <c r="B1147" s="1"/>
  <c r="B1148" s="1"/>
  <c r="B1149" s="1"/>
  <c r="B1150" s="1"/>
  <c r="B1151" s="1"/>
  <c r="B1152" s="1"/>
  <c r="B1153" s="1"/>
  <c r="B1154" s="1"/>
  <c r="B1155" s="1"/>
  <c r="B1156" s="1"/>
  <c r="B1157" s="1"/>
  <c r="B1158" s="1"/>
  <c r="B1159" s="1"/>
  <c r="B1160" s="1"/>
  <c r="B1161" s="1"/>
  <c r="B1162" s="1"/>
  <c r="B1163" s="1"/>
  <c r="B1164" s="1"/>
  <c r="B1165" s="1"/>
  <c r="B1166" s="1"/>
  <c r="B1167" s="1"/>
  <c r="B1168" s="1"/>
  <c r="B1169" s="1"/>
  <c r="B1170" s="1"/>
  <c r="B1171" s="1"/>
  <c r="B1172" s="1"/>
  <c r="B1173" s="1"/>
  <c r="B1174" s="1"/>
  <c r="B1175" s="1"/>
  <c r="B1176" s="1"/>
  <c r="B1177" s="1"/>
  <c r="B1178" s="1"/>
  <c r="B1179" s="1"/>
  <c r="B1180" s="1"/>
  <c r="B1181" s="1"/>
  <c r="B1182" s="1"/>
  <c r="B1183" s="1"/>
  <c r="B1184" s="1"/>
  <c r="B1185" s="1"/>
  <c r="B1186" s="1"/>
  <c r="B1187" s="1"/>
  <c r="B1188" s="1"/>
  <c r="B1189" s="1"/>
  <c r="B1190" s="1"/>
  <c r="B1191" s="1"/>
  <c r="B1192" s="1"/>
  <c r="B1193" s="1"/>
  <c r="B1194" s="1"/>
  <c r="B1195" s="1"/>
  <c r="B1196" s="1"/>
  <c r="B1197" s="1"/>
  <c r="B1198" s="1"/>
  <c r="B1199" s="1"/>
  <c r="B1200" s="1"/>
  <c r="B1201" s="1"/>
  <c r="B1202" s="1"/>
  <c r="B1203" s="1"/>
  <c r="B1204" s="1"/>
  <c r="B1205" s="1"/>
  <c r="B1206" s="1"/>
  <c r="B1207" s="1"/>
  <c r="B1208" s="1"/>
  <c r="B1209" s="1"/>
  <c r="B1210" s="1"/>
  <c r="B1211" s="1"/>
  <c r="B1212" s="1"/>
  <c r="B1213" s="1"/>
  <c r="B1214" s="1"/>
  <c r="B1215" s="1"/>
  <c r="B1216" s="1"/>
  <c r="B1217" s="1"/>
  <c r="B1218" s="1"/>
  <c r="B1219" s="1"/>
  <c r="B1220" s="1"/>
  <c r="B1221" s="1"/>
  <c r="B1222" s="1"/>
  <c r="B1223" s="1"/>
  <c r="B1224" s="1"/>
  <c r="B1225" s="1"/>
  <c r="B1226" s="1"/>
  <c r="B1227" s="1"/>
  <c r="B1228" s="1"/>
  <c r="B1229" s="1"/>
  <c r="B1230" s="1"/>
  <c r="B1231" s="1"/>
  <c r="B1232" s="1"/>
  <c r="B1233" s="1"/>
  <c r="B1234" s="1"/>
  <c r="B1235" s="1"/>
  <c r="B1236" s="1"/>
  <c r="B1237" s="1"/>
  <c r="B1238" s="1"/>
  <c r="B1239" s="1"/>
  <c r="B1240" s="1"/>
  <c r="B1241" s="1"/>
  <c r="B1242" s="1"/>
  <c r="B1243" s="1"/>
  <c r="B1244" s="1"/>
  <c r="B1245" s="1"/>
  <c r="B1246" s="1"/>
  <c r="B1247" s="1"/>
  <c r="B1248" s="1"/>
  <c r="B1249" s="1"/>
  <c r="B1250" s="1"/>
  <c r="B1251" s="1"/>
  <c r="B1252" s="1"/>
  <c r="B1253" s="1"/>
  <c r="B1254" s="1"/>
  <c r="B1255" s="1"/>
  <c r="B1256" s="1"/>
  <c r="B1257" s="1"/>
  <c r="B1258" s="1"/>
  <c r="B1259" s="1"/>
  <c r="B1260" s="1"/>
  <c r="B1261" s="1"/>
  <c r="B1262" s="1"/>
  <c r="B1263" s="1"/>
  <c r="B1264" s="1"/>
  <c r="B1265" s="1"/>
  <c r="B1266" s="1"/>
  <c r="B1267" s="1"/>
  <c r="B1268" s="1"/>
  <c r="B1269" s="1"/>
  <c r="B1270" s="1"/>
  <c r="B1271" s="1"/>
  <c r="B1272" s="1"/>
  <c r="B1273" s="1"/>
  <c r="B1274" s="1"/>
  <c r="B1275" s="1"/>
  <c r="B1276" s="1"/>
  <c r="B1277" s="1"/>
  <c r="B1278" s="1"/>
  <c r="B1279" s="1"/>
  <c r="B1280" s="1"/>
  <c r="B1281" s="1"/>
  <c r="B1282" s="1"/>
  <c r="B1283" s="1"/>
  <c r="B1284" s="1"/>
  <c r="B1285" s="1"/>
  <c r="B1286" s="1"/>
  <c r="B1287" s="1"/>
  <c r="B1288" s="1"/>
  <c r="B1289" s="1"/>
  <c r="B1290" s="1"/>
  <c r="B1291" s="1"/>
  <c r="B1292" s="1"/>
  <c r="B1293" s="1"/>
  <c r="B1294" s="1"/>
  <c r="B1295" s="1"/>
  <c r="B1296" s="1"/>
  <c r="B1297" s="1"/>
  <c r="B1298" s="1"/>
  <c r="B1299" s="1"/>
  <c r="B1300" s="1"/>
  <c r="B1301" s="1"/>
  <c r="B1302" s="1"/>
  <c r="B1303" s="1"/>
  <c r="B1304" s="1"/>
  <c r="B1305" s="1"/>
  <c r="B1306" s="1"/>
  <c r="B1307" s="1"/>
  <c r="B1308" s="1"/>
  <c r="B1309" s="1"/>
  <c r="B1310" s="1"/>
  <c r="B1311" s="1"/>
  <c r="B1312" s="1"/>
  <c r="B1313" s="1"/>
  <c r="B1314" s="1"/>
  <c r="B1315" s="1"/>
  <c r="B1316" s="1"/>
  <c r="B1317" s="1"/>
  <c r="B1318" s="1"/>
  <c r="B1319" s="1"/>
  <c r="B1320" s="1"/>
  <c r="B1321" s="1"/>
  <c r="B1322" s="1"/>
  <c r="B1323" s="1"/>
  <c r="B1324" s="1"/>
  <c r="B1325" s="1"/>
  <c r="B1326" s="1"/>
  <c r="B1327" s="1"/>
  <c r="B1328" s="1"/>
  <c r="B1329" s="1"/>
  <c r="B1330" s="1"/>
  <c r="B1331" s="1"/>
  <c r="B1332" s="1"/>
  <c r="B1333" s="1"/>
  <c r="B1334" s="1"/>
  <c r="B1335" s="1"/>
  <c r="B1336" s="1"/>
  <c r="B1337" s="1"/>
  <c r="B1338" s="1"/>
  <c r="B1339" s="1"/>
  <c r="B1340" s="1"/>
  <c r="B1341" s="1"/>
  <c r="B1342" s="1"/>
  <c r="B1343" s="1"/>
  <c r="B1344" s="1"/>
  <c r="B1345" s="1"/>
  <c r="B1346" s="1"/>
  <c r="B1347" s="1"/>
  <c r="B1348" s="1"/>
  <c r="B1349" s="1"/>
  <c r="B1350" s="1"/>
  <c r="B1351" s="1"/>
  <c r="B1352" s="1"/>
  <c r="B1353" s="1"/>
  <c r="B1354" s="1"/>
  <c r="B1355" s="1"/>
  <c r="B1356" s="1"/>
  <c r="B1357" s="1"/>
  <c r="B1358" s="1"/>
  <c r="B1359" s="1"/>
  <c r="B1360" s="1"/>
  <c r="B1361" s="1"/>
  <c r="B1362" s="1"/>
  <c r="B1363" s="1"/>
  <c r="B1364" s="1"/>
  <c r="B1365" s="1"/>
  <c r="B1366" s="1"/>
  <c r="B1367" s="1"/>
  <c r="B1368" s="1"/>
  <c r="B1369" s="1"/>
  <c r="B1370" s="1"/>
  <c r="B1371" s="1"/>
  <c r="B1372" s="1"/>
  <c r="B1373" s="1"/>
  <c r="B1374" s="1"/>
  <c r="B1375" s="1"/>
  <c r="B1376" s="1"/>
  <c r="B1377" s="1"/>
  <c r="B1378" s="1"/>
  <c r="B1379" s="1"/>
  <c r="B1380" s="1"/>
  <c r="B1381" s="1"/>
  <c r="B1382" s="1"/>
  <c r="B1383" s="1"/>
  <c r="B1384" s="1"/>
  <c r="B1385" s="1"/>
  <c r="B1386" s="1"/>
  <c r="B1387" s="1"/>
  <c r="B1388" s="1"/>
  <c r="B1389" s="1"/>
  <c r="B1390" s="1"/>
  <c r="B1391" s="1"/>
  <c r="B1392" s="1"/>
  <c r="B1393" s="1"/>
  <c r="B1394" s="1"/>
  <c r="B1395" s="1"/>
  <c r="B1396" s="1"/>
  <c r="B1397" s="1"/>
  <c r="B1398" s="1"/>
  <c r="B1399" s="1"/>
  <c r="B1400" s="1"/>
  <c r="B1401" s="1"/>
  <c r="B1402" s="1"/>
  <c r="B1403" s="1"/>
  <c r="B1404" s="1"/>
  <c r="B1405" s="1"/>
  <c r="B1406" s="1"/>
  <c r="B1407" s="1"/>
  <c r="B1408" s="1"/>
  <c r="B1409" s="1"/>
  <c r="B1410" s="1"/>
  <c r="B1411" s="1"/>
  <c r="B1412" s="1"/>
  <c r="B1413" s="1"/>
  <c r="B1414" s="1"/>
  <c r="B1415" s="1"/>
  <c r="B1416" s="1"/>
  <c r="B1417" s="1"/>
  <c r="B1418" s="1"/>
  <c r="B1419" s="1"/>
  <c r="B1420" s="1"/>
  <c r="B1421" s="1"/>
  <c r="B1422" s="1"/>
  <c r="B1423" s="1"/>
  <c r="B1424" s="1"/>
  <c r="B1425" s="1"/>
  <c r="B1426" s="1"/>
  <c r="B1427" s="1"/>
  <c r="B1428" s="1"/>
  <c r="B1429" s="1"/>
  <c r="B1430" s="1"/>
  <c r="B1431" s="1"/>
  <c r="B1432" s="1"/>
  <c r="B1433" s="1"/>
  <c r="B1434" s="1"/>
  <c r="B1435" s="1"/>
  <c r="B1436" s="1"/>
  <c r="B1437" s="1"/>
  <c r="B1438" s="1"/>
  <c r="B1439" s="1"/>
  <c r="B1440" s="1"/>
  <c r="B1441" s="1"/>
  <c r="B1442" s="1"/>
  <c r="B1443" s="1"/>
  <c r="B1444" s="1"/>
  <c r="B1445" s="1"/>
  <c r="B1446" s="1"/>
  <c r="B1447" s="1"/>
  <c r="B1448" s="1"/>
  <c r="B1449" s="1"/>
  <c r="B1450" s="1"/>
  <c r="B1451" s="1"/>
  <c r="B1452" s="1"/>
  <c r="B1453" s="1"/>
  <c r="B1454" s="1"/>
  <c r="B1455" s="1"/>
  <c r="B1456" s="1"/>
  <c r="B1457" s="1"/>
  <c r="B1458" s="1"/>
  <c r="B1459" s="1"/>
  <c r="B1460" s="1"/>
  <c r="B1461" s="1"/>
  <c r="B1462" s="1"/>
  <c r="B1463" s="1"/>
  <c r="B1464" s="1"/>
  <c r="B1465" s="1"/>
  <c r="B1466" s="1"/>
  <c r="B1467" s="1"/>
  <c r="B1468" s="1"/>
  <c r="B1469" s="1"/>
  <c r="B1470" s="1"/>
  <c r="B1471" s="1"/>
  <c r="B1472" s="1"/>
  <c r="B1473" s="1"/>
  <c r="B1474" s="1"/>
  <c r="B1475" s="1"/>
  <c r="B1476" s="1"/>
  <c r="B1477" s="1"/>
  <c r="B1478" s="1"/>
  <c r="B1479" s="1"/>
  <c r="B1480" s="1"/>
  <c r="B1481" s="1"/>
  <c r="B1482" s="1"/>
  <c r="B1483" s="1"/>
  <c r="B1484" s="1"/>
  <c r="B1485" s="1"/>
  <c r="B1486" s="1"/>
  <c r="B1487" s="1"/>
  <c r="B1488" s="1"/>
  <c r="B1489" s="1"/>
  <c r="B1490" s="1"/>
  <c r="B1491" s="1"/>
  <c r="B1492" s="1"/>
  <c r="B1493" s="1"/>
  <c r="B1494" s="1"/>
  <c r="B1495" s="1"/>
  <c r="B1496" s="1"/>
  <c r="B1497" s="1"/>
  <c r="B1498" s="1"/>
  <c r="B1499" s="1"/>
  <c r="B1500" s="1"/>
  <c r="B1501" s="1"/>
  <c r="B1502" s="1"/>
  <c r="B1503" s="1"/>
  <c r="B1504" s="1"/>
  <c r="B1505" s="1"/>
  <c r="B1506" s="1"/>
  <c r="B1507" s="1"/>
  <c r="B1508" s="1"/>
  <c r="B1509" s="1"/>
  <c r="B1510" s="1"/>
  <c r="B1511" s="1"/>
  <c r="B1014"/>
  <c r="B1013"/>
  <c r="B115"/>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335" s="1"/>
  <c r="B336" s="1"/>
  <c r="B337" s="1"/>
  <c r="B338" s="1"/>
  <c r="B339" s="1"/>
  <c r="B340" s="1"/>
  <c r="B341" s="1"/>
  <c r="B342" s="1"/>
  <c r="B343" s="1"/>
  <c r="B344" s="1"/>
  <c r="B345" s="1"/>
  <c r="B346" s="1"/>
  <c r="B347" s="1"/>
  <c r="B348" s="1"/>
  <c r="B349" s="1"/>
  <c r="B350" s="1"/>
  <c r="B351" s="1"/>
  <c r="B352" s="1"/>
  <c r="B353" s="1"/>
  <c r="B354" s="1"/>
  <c r="B355" s="1"/>
  <c r="B356" s="1"/>
  <c r="B357" s="1"/>
  <c r="B358" s="1"/>
  <c r="B359" s="1"/>
  <c r="B360" s="1"/>
  <c r="B361" s="1"/>
  <c r="B362" s="1"/>
  <c r="B363" s="1"/>
  <c r="B364" s="1"/>
  <c r="B365" s="1"/>
  <c r="B366" s="1"/>
  <c r="B367" s="1"/>
  <c r="B368" s="1"/>
  <c r="B369" s="1"/>
  <c r="B370" s="1"/>
  <c r="B371" s="1"/>
  <c r="B372" s="1"/>
  <c r="B373" s="1"/>
  <c r="B374" s="1"/>
  <c r="B375" s="1"/>
  <c r="B376" s="1"/>
  <c r="B377" s="1"/>
  <c r="B378" s="1"/>
  <c r="B379" s="1"/>
  <c r="B380" s="1"/>
  <c r="B381" s="1"/>
  <c r="B382" s="1"/>
  <c r="B383" s="1"/>
  <c r="B384" s="1"/>
  <c r="B385" s="1"/>
  <c r="B386" s="1"/>
  <c r="B387" s="1"/>
  <c r="B388" s="1"/>
  <c r="B389" s="1"/>
  <c r="B390" s="1"/>
  <c r="B391" s="1"/>
  <c r="B392" s="1"/>
  <c r="B393" s="1"/>
  <c r="B394" s="1"/>
  <c r="B395" s="1"/>
  <c r="B396" s="1"/>
  <c r="B397" s="1"/>
  <c r="B398" s="1"/>
  <c r="B399" s="1"/>
  <c r="B400" s="1"/>
  <c r="B401" s="1"/>
  <c r="B402" s="1"/>
  <c r="B403" s="1"/>
  <c r="B404" s="1"/>
  <c r="B405" s="1"/>
  <c r="B406" s="1"/>
  <c r="B407" s="1"/>
  <c r="B408" s="1"/>
  <c r="B409" s="1"/>
  <c r="B410" s="1"/>
  <c r="B411" s="1"/>
  <c r="B412" s="1"/>
  <c r="B413" s="1"/>
  <c r="B414" s="1"/>
  <c r="B415" s="1"/>
  <c r="B416" s="1"/>
  <c r="B417" s="1"/>
  <c r="B418" s="1"/>
  <c r="B419" s="1"/>
  <c r="B420" s="1"/>
  <c r="B421" s="1"/>
  <c r="B422" s="1"/>
  <c r="B423" s="1"/>
  <c r="B424" s="1"/>
  <c r="B425" s="1"/>
  <c r="B426" s="1"/>
  <c r="B427" s="1"/>
  <c r="B428" s="1"/>
  <c r="B429" s="1"/>
  <c r="B430" s="1"/>
  <c r="B431" s="1"/>
  <c r="B432" s="1"/>
  <c r="B433" s="1"/>
  <c r="B434" s="1"/>
  <c r="B435" s="1"/>
  <c r="B436" s="1"/>
  <c r="B437" s="1"/>
  <c r="B438" s="1"/>
  <c r="B439" s="1"/>
  <c r="B440" s="1"/>
  <c r="B441" s="1"/>
  <c r="B442" s="1"/>
  <c r="B443" s="1"/>
  <c r="B444" s="1"/>
  <c r="B445" s="1"/>
  <c r="B446" s="1"/>
  <c r="B447" s="1"/>
  <c r="B448" s="1"/>
  <c r="B449" s="1"/>
  <c r="B450" s="1"/>
  <c r="B451" s="1"/>
  <c r="B452" s="1"/>
  <c r="B453" s="1"/>
  <c r="B454" s="1"/>
  <c r="B455" s="1"/>
  <c r="B456" s="1"/>
  <c r="B457" s="1"/>
  <c r="B458" s="1"/>
  <c r="B459" s="1"/>
  <c r="B460" s="1"/>
  <c r="B461" s="1"/>
  <c r="B462" s="1"/>
  <c r="B463" s="1"/>
  <c r="B464" s="1"/>
  <c r="B465" s="1"/>
  <c r="B466" s="1"/>
  <c r="B467" s="1"/>
  <c r="B468" s="1"/>
  <c r="B469" s="1"/>
  <c r="B470" s="1"/>
  <c r="B471" s="1"/>
  <c r="B472" s="1"/>
  <c r="B473" s="1"/>
  <c r="B474" s="1"/>
  <c r="B475" s="1"/>
  <c r="B476" s="1"/>
  <c r="B477" s="1"/>
  <c r="B478" s="1"/>
  <c r="B479" s="1"/>
  <c r="B480" s="1"/>
  <c r="B481" s="1"/>
  <c r="B482" s="1"/>
  <c r="B483" s="1"/>
  <c r="B484" s="1"/>
  <c r="B485" s="1"/>
  <c r="B486" s="1"/>
  <c r="B487" s="1"/>
  <c r="B488" s="1"/>
  <c r="B489" s="1"/>
  <c r="B490" s="1"/>
  <c r="B491" s="1"/>
  <c r="B492" s="1"/>
  <c r="B493" s="1"/>
  <c r="B494" s="1"/>
  <c r="B495" s="1"/>
  <c r="B496" s="1"/>
  <c r="B497" s="1"/>
  <c r="B498" s="1"/>
  <c r="B499" s="1"/>
  <c r="B500" s="1"/>
  <c r="B501" s="1"/>
  <c r="B502" s="1"/>
  <c r="B503" s="1"/>
  <c r="B504" s="1"/>
  <c r="B505" s="1"/>
  <c r="B506" s="1"/>
  <c r="B507" s="1"/>
  <c r="B508" s="1"/>
  <c r="B509" s="1"/>
  <c r="B510" s="1"/>
  <c r="B511" s="1"/>
  <c r="B512" s="1"/>
  <c r="B513" s="1"/>
  <c r="B514" s="1"/>
  <c r="B515" s="1"/>
  <c r="B516" s="1"/>
  <c r="B517" s="1"/>
  <c r="B518" s="1"/>
  <c r="B519" s="1"/>
  <c r="B520" s="1"/>
  <c r="B521" s="1"/>
  <c r="B522" s="1"/>
  <c r="B523" s="1"/>
  <c r="B524" s="1"/>
  <c r="B525" s="1"/>
  <c r="B526" s="1"/>
  <c r="B527" s="1"/>
  <c r="B528" s="1"/>
  <c r="B529" s="1"/>
  <c r="B530" s="1"/>
  <c r="B531" s="1"/>
  <c r="B532" s="1"/>
  <c r="B533" s="1"/>
  <c r="B534" s="1"/>
  <c r="B535" s="1"/>
  <c r="B536" s="1"/>
  <c r="B537" s="1"/>
  <c r="B538" s="1"/>
  <c r="B539" s="1"/>
  <c r="B540" s="1"/>
  <c r="B541" s="1"/>
  <c r="B542" s="1"/>
  <c r="B543" s="1"/>
  <c r="B544" s="1"/>
  <c r="B545" s="1"/>
  <c r="B546" s="1"/>
  <c r="B547" s="1"/>
  <c r="B548" s="1"/>
  <c r="B549" s="1"/>
  <c r="B550" s="1"/>
  <c r="B551" s="1"/>
  <c r="B552" s="1"/>
  <c r="B553" s="1"/>
  <c r="B554" s="1"/>
  <c r="B555" s="1"/>
  <c r="B556" s="1"/>
  <c r="B557" s="1"/>
  <c r="B558" s="1"/>
  <c r="B559" s="1"/>
  <c r="B560" s="1"/>
  <c r="B561" s="1"/>
  <c r="B562" s="1"/>
  <c r="B563" s="1"/>
  <c r="B564" s="1"/>
  <c r="B565" s="1"/>
  <c r="B566" s="1"/>
  <c r="B567" s="1"/>
  <c r="B568" s="1"/>
  <c r="B569" s="1"/>
  <c r="B570" s="1"/>
  <c r="B571" s="1"/>
  <c r="B572" s="1"/>
  <c r="B573" s="1"/>
  <c r="B574" s="1"/>
  <c r="B575" s="1"/>
  <c r="B576" s="1"/>
  <c r="B577" s="1"/>
  <c r="B578" s="1"/>
  <c r="B579" s="1"/>
  <c r="B580" s="1"/>
  <c r="B581" s="1"/>
  <c r="B582" s="1"/>
  <c r="B583" s="1"/>
  <c r="B584" s="1"/>
  <c r="B585" s="1"/>
  <c r="B586" s="1"/>
  <c r="B587" s="1"/>
  <c r="B588" s="1"/>
  <c r="B589" s="1"/>
  <c r="B590" s="1"/>
  <c r="B591" s="1"/>
  <c r="B592" s="1"/>
  <c r="B593" s="1"/>
  <c r="B594" s="1"/>
  <c r="B595" s="1"/>
  <c r="B596" s="1"/>
  <c r="B597" s="1"/>
  <c r="B598" s="1"/>
  <c r="B599" s="1"/>
  <c r="B600" s="1"/>
  <c r="B601" s="1"/>
  <c r="B602" s="1"/>
  <c r="B603" s="1"/>
  <c r="B604" s="1"/>
  <c r="B605" s="1"/>
  <c r="B606" s="1"/>
  <c r="B607" s="1"/>
  <c r="B608" s="1"/>
  <c r="B609" s="1"/>
  <c r="B610" s="1"/>
  <c r="B611" s="1"/>
  <c r="B612" s="1"/>
  <c r="B613" s="1"/>
  <c r="B614" s="1"/>
  <c r="B615" s="1"/>
  <c r="B616" s="1"/>
  <c r="B617" s="1"/>
  <c r="B618" s="1"/>
  <c r="B619" s="1"/>
  <c r="B620" s="1"/>
  <c r="B621" s="1"/>
  <c r="B622" s="1"/>
  <c r="B623" s="1"/>
  <c r="B624" s="1"/>
  <c r="B625" s="1"/>
  <c r="B626" s="1"/>
  <c r="B627" s="1"/>
  <c r="B628" s="1"/>
  <c r="B629" s="1"/>
  <c r="B630" s="1"/>
  <c r="B631" s="1"/>
  <c r="B632" s="1"/>
  <c r="B633" s="1"/>
  <c r="B634" s="1"/>
  <c r="B635" s="1"/>
  <c r="B636" s="1"/>
  <c r="B637" s="1"/>
  <c r="B638" s="1"/>
  <c r="B639" s="1"/>
  <c r="B640" s="1"/>
  <c r="B641" s="1"/>
  <c r="B642" s="1"/>
  <c r="B643" s="1"/>
  <c r="B644" s="1"/>
  <c r="B645" s="1"/>
  <c r="B646" s="1"/>
  <c r="B647" s="1"/>
  <c r="B648" s="1"/>
  <c r="B649" s="1"/>
  <c r="B650" s="1"/>
  <c r="B651" s="1"/>
  <c r="B652" s="1"/>
  <c r="B653" s="1"/>
  <c r="B654" s="1"/>
  <c r="B655" s="1"/>
  <c r="B656" s="1"/>
  <c r="B657" s="1"/>
  <c r="B658" s="1"/>
  <c r="B659" s="1"/>
  <c r="B660" s="1"/>
  <c r="B661" s="1"/>
  <c r="B662" s="1"/>
  <c r="B663" s="1"/>
  <c r="B664" s="1"/>
  <c r="B665" s="1"/>
  <c r="B666" s="1"/>
  <c r="B667" s="1"/>
  <c r="B668" s="1"/>
  <c r="B669" s="1"/>
  <c r="B670" s="1"/>
  <c r="B671" s="1"/>
  <c r="B672" s="1"/>
  <c r="B673" s="1"/>
  <c r="B674" s="1"/>
  <c r="B675" s="1"/>
  <c r="B676" s="1"/>
  <c r="B677" s="1"/>
  <c r="B678" s="1"/>
  <c r="B679" s="1"/>
  <c r="B680" s="1"/>
  <c r="B681" s="1"/>
  <c r="B682" s="1"/>
  <c r="B683" s="1"/>
  <c r="B684" s="1"/>
  <c r="B685" s="1"/>
  <c r="B686" s="1"/>
  <c r="B687" s="1"/>
  <c r="B688" s="1"/>
  <c r="B689" s="1"/>
  <c r="B690" s="1"/>
  <c r="B691" s="1"/>
  <c r="B692" s="1"/>
  <c r="B693" s="1"/>
  <c r="B694" s="1"/>
  <c r="B695" s="1"/>
  <c r="B696" s="1"/>
  <c r="B697" s="1"/>
  <c r="B698" s="1"/>
  <c r="B699" s="1"/>
  <c r="B700" s="1"/>
  <c r="B701" s="1"/>
  <c r="B702" s="1"/>
  <c r="B703" s="1"/>
  <c r="B704" s="1"/>
  <c r="B705" s="1"/>
  <c r="B706" s="1"/>
  <c r="B707" s="1"/>
  <c r="B708" s="1"/>
  <c r="B709" s="1"/>
  <c r="B710" s="1"/>
  <c r="B711" s="1"/>
  <c r="B712" s="1"/>
  <c r="B713" s="1"/>
  <c r="B714" s="1"/>
  <c r="B715" s="1"/>
  <c r="B716" s="1"/>
  <c r="B717" s="1"/>
  <c r="B718" s="1"/>
  <c r="B719" s="1"/>
  <c r="B720" s="1"/>
  <c r="B721" s="1"/>
  <c r="B722" s="1"/>
  <c r="B723" s="1"/>
  <c r="B724" s="1"/>
  <c r="B725" s="1"/>
  <c r="B726" s="1"/>
  <c r="B727" s="1"/>
  <c r="B728" s="1"/>
  <c r="B729" s="1"/>
  <c r="B730" s="1"/>
  <c r="B731" s="1"/>
  <c r="B732" s="1"/>
  <c r="B733" s="1"/>
  <c r="B734" s="1"/>
  <c r="B735" s="1"/>
  <c r="B736" s="1"/>
  <c r="B737" s="1"/>
  <c r="B738" s="1"/>
  <c r="B739" s="1"/>
  <c r="B740" s="1"/>
  <c r="B741" s="1"/>
  <c r="B742" s="1"/>
  <c r="B743" s="1"/>
  <c r="B744" s="1"/>
  <c r="B745" s="1"/>
  <c r="B746" s="1"/>
  <c r="B747" s="1"/>
  <c r="B748" s="1"/>
  <c r="B749" s="1"/>
  <c r="B750" s="1"/>
  <c r="B751" s="1"/>
  <c r="B752" s="1"/>
  <c r="B753" s="1"/>
  <c r="B754" s="1"/>
  <c r="B755" s="1"/>
  <c r="B756" s="1"/>
  <c r="B757" s="1"/>
  <c r="B758" s="1"/>
  <c r="B759" s="1"/>
  <c r="B760" s="1"/>
  <c r="B761" s="1"/>
  <c r="B762" s="1"/>
  <c r="B763" s="1"/>
  <c r="B764" s="1"/>
  <c r="B765" s="1"/>
  <c r="B766" s="1"/>
  <c r="B767" s="1"/>
  <c r="B768" s="1"/>
  <c r="B769" s="1"/>
  <c r="B770" s="1"/>
  <c r="B771" s="1"/>
  <c r="B772" s="1"/>
  <c r="B773" s="1"/>
  <c r="B774" s="1"/>
  <c r="B775" s="1"/>
  <c r="B776" s="1"/>
  <c r="B777" s="1"/>
  <c r="B778" s="1"/>
  <c r="B779" s="1"/>
  <c r="B780" s="1"/>
  <c r="B781" s="1"/>
  <c r="B782" s="1"/>
  <c r="B783" s="1"/>
  <c r="B784" s="1"/>
  <c r="B785" s="1"/>
  <c r="B786" s="1"/>
  <c r="B787" s="1"/>
  <c r="B788" s="1"/>
  <c r="B789" s="1"/>
  <c r="B790" s="1"/>
  <c r="B791" s="1"/>
  <c r="B792" s="1"/>
  <c r="B793" s="1"/>
  <c r="B794" s="1"/>
  <c r="B795" s="1"/>
  <c r="B796" s="1"/>
  <c r="B797" s="1"/>
  <c r="B798" s="1"/>
  <c r="B799" s="1"/>
  <c r="B800" s="1"/>
  <c r="B801" s="1"/>
  <c r="B802" s="1"/>
  <c r="B803" s="1"/>
  <c r="B804" s="1"/>
  <c r="B805" s="1"/>
  <c r="B806" s="1"/>
  <c r="B807" s="1"/>
  <c r="B808" s="1"/>
  <c r="B809" s="1"/>
  <c r="B810" s="1"/>
  <c r="B811" s="1"/>
  <c r="B812" s="1"/>
  <c r="B813" s="1"/>
  <c r="B814" s="1"/>
  <c r="B815" s="1"/>
  <c r="B816" s="1"/>
  <c r="B817" s="1"/>
  <c r="B818" s="1"/>
  <c r="B819" s="1"/>
  <c r="B820" s="1"/>
  <c r="B821" s="1"/>
  <c r="B822" s="1"/>
  <c r="B823" s="1"/>
  <c r="B824" s="1"/>
  <c r="B825" s="1"/>
  <c r="B826" s="1"/>
  <c r="B827" s="1"/>
  <c r="B828" s="1"/>
  <c r="B829" s="1"/>
  <c r="B830" s="1"/>
  <c r="B831" s="1"/>
  <c r="B832" s="1"/>
  <c r="B833" s="1"/>
  <c r="B834" s="1"/>
  <c r="B835" s="1"/>
  <c r="B836" s="1"/>
  <c r="B837" s="1"/>
  <c r="B838" s="1"/>
  <c r="B839" s="1"/>
  <c r="B840" s="1"/>
  <c r="B841" s="1"/>
  <c r="B842" s="1"/>
  <c r="B843" s="1"/>
  <c r="B844" s="1"/>
  <c r="B845" s="1"/>
  <c r="B846" s="1"/>
  <c r="B847" s="1"/>
  <c r="B848" s="1"/>
  <c r="B849" s="1"/>
  <c r="B850" s="1"/>
  <c r="B851" s="1"/>
  <c r="B852" s="1"/>
  <c r="B853" s="1"/>
  <c r="B854" s="1"/>
  <c r="B855" s="1"/>
  <c r="B856" s="1"/>
  <c r="B857" s="1"/>
  <c r="B858" s="1"/>
  <c r="B859" s="1"/>
  <c r="B860" s="1"/>
  <c r="B861" s="1"/>
  <c r="B862" s="1"/>
  <c r="B863" s="1"/>
  <c r="B864" s="1"/>
  <c r="B865" s="1"/>
  <c r="B866" s="1"/>
  <c r="B867" s="1"/>
  <c r="B868" s="1"/>
  <c r="B869" s="1"/>
  <c r="B870" s="1"/>
  <c r="B871" s="1"/>
  <c r="B872" s="1"/>
  <c r="B873" s="1"/>
  <c r="B874" s="1"/>
  <c r="B875" s="1"/>
  <c r="B876" s="1"/>
  <c r="B877" s="1"/>
  <c r="B878" s="1"/>
  <c r="B879" s="1"/>
  <c r="B880" s="1"/>
  <c r="B881" s="1"/>
  <c r="B882" s="1"/>
  <c r="B883" s="1"/>
  <c r="B884" s="1"/>
  <c r="B885" s="1"/>
  <c r="B886" s="1"/>
  <c r="B887" s="1"/>
  <c r="B888" s="1"/>
  <c r="B889" s="1"/>
  <c r="B890" s="1"/>
  <c r="B891" s="1"/>
  <c r="B892" s="1"/>
  <c r="B893" s="1"/>
  <c r="B894" s="1"/>
  <c r="B895" s="1"/>
  <c r="B896" s="1"/>
  <c r="B897" s="1"/>
  <c r="B898" s="1"/>
  <c r="B899" s="1"/>
  <c r="B900" s="1"/>
  <c r="B901" s="1"/>
  <c r="B902" s="1"/>
  <c r="B903" s="1"/>
  <c r="B904" s="1"/>
  <c r="B905" s="1"/>
  <c r="B906" s="1"/>
  <c r="B907" s="1"/>
  <c r="B908" s="1"/>
  <c r="B909" s="1"/>
  <c r="B910" s="1"/>
  <c r="B911" s="1"/>
  <c r="B912" s="1"/>
  <c r="B913" s="1"/>
  <c r="B914" s="1"/>
  <c r="B915" s="1"/>
  <c r="B916" s="1"/>
  <c r="B917" s="1"/>
  <c r="B918" s="1"/>
  <c r="B919" s="1"/>
  <c r="B920" s="1"/>
  <c r="B921" s="1"/>
  <c r="B922" s="1"/>
  <c r="B923" s="1"/>
  <c r="B924" s="1"/>
  <c r="B925" s="1"/>
  <c r="B926" s="1"/>
  <c r="B927" s="1"/>
  <c r="B928" s="1"/>
  <c r="B929" s="1"/>
  <c r="B930" s="1"/>
  <c r="B931" s="1"/>
  <c r="B932" s="1"/>
  <c r="B933" s="1"/>
  <c r="B934" s="1"/>
  <c r="B935" s="1"/>
  <c r="B936" s="1"/>
  <c r="B937" s="1"/>
  <c r="B938" s="1"/>
  <c r="B939" s="1"/>
  <c r="B940" s="1"/>
  <c r="B941" s="1"/>
  <c r="B942" s="1"/>
  <c r="B943" s="1"/>
  <c r="B944" s="1"/>
  <c r="B945" s="1"/>
  <c r="B946" s="1"/>
  <c r="B947" s="1"/>
  <c r="B948" s="1"/>
  <c r="B949" s="1"/>
  <c r="B950" s="1"/>
  <c r="B951" s="1"/>
  <c r="B952" s="1"/>
  <c r="B953" s="1"/>
  <c r="B954" s="1"/>
  <c r="B955" s="1"/>
  <c r="B956" s="1"/>
  <c r="B957" s="1"/>
  <c r="B958" s="1"/>
  <c r="B959" s="1"/>
  <c r="B960" s="1"/>
  <c r="B961" s="1"/>
  <c r="B962" s="1"/>
  <c r="B963" s="1"/>
  <c r="B964" s="1"/>
  <c r="B965" s="1"/>
  <c r="B966" s="1"/>
  <c r="B967" s="1"/>
  <c r="B968" s="1"/>
  <c r="B969" s="1"/>
  <c r="B970" s="1"/>
  <c r="B971" s="1"/>
  <c r="B972" s="1"/>
  <c r="B973" s="1"/>
  <c r="B974" s="1"/>
  <c r="B975" s="1"/>
  <c r="B976" s="1"/>
  <c r="B977" s="1"/>
  <c r="B978" s="1"/>
  <c r="B979" s="1"/>
  <c r="B980" s="1"/>
  <c r="B981" s="1"/>
  <c r="B982" s="1"/>
  <c r="B983" s="1"/>
  <c r="B984" s="1"/>
  <c r="B985" s="1"/>
  <c r="B986" s="1"/>
  <c r="B987" s="1"/>
  <c r="B988" s="1"/>
  <c r="B989" s="1"/>
  <c r="B990" s="1"/>
  <c r="B991" s="1"/>
  <c r="B992" s="1"/>
  <c r="B993" s="1"/>
  <c r="B994" s="1"/>
  <c r="B995" s="1"/>
  <c r="B996" s="1"/>
  <c r="B997" s="1"/>
  <c r="B998" s="1"/>
  <c r="B999" s="1"/>
  <c r="B1000" s="1"/>
  <c r="B1001" s="1"/>
  <c r="B1002" s="1"/>
  <c r="B1003" s="1"/>
  <c r="B1004" s="1"/>
  <c r="B1005" s="1"/>
  <c r="B1006" s="1"/>
  <c r="B1007" s="1"/>
  <c r="B1008" s="1"/>
  <c r="B1009" s="1"/>
  <c r="B1010" s="1"/>
  <c r="B1011" s="1"/>
  <c r="B114"/>
  <c r="B113"/>
  <c r="B112"/>
  <c r="R1913" i="1"/>
  <c r="R1914"/>
  <c r="R1908"/>
  <c r="R1909"/>
  <c r="R1910"/>
  <c r="R1911"/>
  <c r="R1912"/>
  <c r="R1750"/>
  <c r="R1751"/>
  <c r="R1752"/>
  <c r="R1753"/>
  <c r="R1754"/>
  <c r="R1755"/>
  <c r="R1756"/>
  <c r="R1757"/>
  <c r="R1758"/>
  <c r="R1759"/>
  <c r="R1760"/>
  <c r="R1761"/>
  <c r="R1762"/>
  <c r="R1763"/>
  <c r="R1764"/>
  <c r="R1765"/>
  <c r="R1766"/>
  <c r="R1767"/>
  <c r="R1768"/>
  <c r="R1769"/>
  <c r="R1770"/>
  <c r="R1771"/>
  <c r="R1772"/>
  <c r="R1773"/>
  <c r="R1774"/>
  <c r="R1775"/>
  <c r="R1776"/>
  <c r="R1777"/>
  <c r="R1778"/>
  <c r="R1779"/>
  <c r="R1780"/>
  <c r="R1781"/>
  <c r="R1782"/>
  <c r="R1783"/>
  <c r="R1784"/>
  <c r="R1785"/>
  <c r="R1786"/>
  <c r="R1787"/>
  <c r="R1788"/>
  <c r="R1789"/>
  <c r="R1790"/>
  <c r="R1791"/>
  <c r="R1792"/>
  <c r="R1793"/>
  <c r="R1794"/>
  <c r="R1795"/>
  <c r="R1796"/>
  <c r="R1797"/>
  <c r="R1798"/>
  <c r="R1799"/>
  <c r="R1800"/>
  <c r="R1801"/>
  <c r="R1802"/>
  <c r="R1803"/>
  <c r="R1804"/>
  <c r="R1805"/>
  <c r="R1806"/>
  <c r="R1807"/>
  <c r="R1808"/>
  <c r="R1809"/>
  <c r="R1810"/>
  <c r="R1811"/>
  <c r="R1812"/>
  <c r="R1813"/>
  <c r="R1814"/>
  <c r="R1815"/>
  <c r="R1816"/>
  <c r="R1817"/>
  <c r="R1818"/>
  <c r="R1819"/>
  <c r="R1820"/>
  <c r="R1821"/>
  <c r="R1822"/>
  <c r="R1823"/>
  <c r="R1824"/>
  <c r="R1825"/>
  <c r="R1826"/>
  <c r="R1827"/>
  <c r="R1828"/>
  <c r="R1829"/>
  <c r="R1830"/>
  <c r="R1831"/>
  <c r="R1832"/>
  <c r="R1833"/>
  <c r="R1834"/>
  <c r="R1835"/>
  <c r="R1836"/>
  <c r="R1837"/>
  <c r="R1838"/>
  <c r="R1839"/>
  <c r="R1840"/>
  <c r="R1841"/>
  <c r="R1842"/>
  <c r="R1843"/>
  <c r="R1844"/>
  <c r="R1845"/>
  <c r="R1846"/>
  <c r="R1847"/>
  <c r="R1848"/>
  <c r="R1849"/>
  <c r="R1850"/>
  <c r="R1851"/>
  <c r="R1852"/>
  <c r="R1853"/>
  <c r="R1854"/>
  <c r="R1855"/>
  <c r="R1856"/>
  <c r="R1857"/>
  <c r="R1858"/>
  <c r="R1859"/>
  <c r="R1860"/>
  <c r="R1861"/>
  <c r="R1862"/>
  <c r="R1863"/>
  <c r="R1864"/>
  <c r="R1865"/>
  <c r="R1866"/>
  <c r="R1867"/>
  <c r="R1868"/>
  <c r="R1869"/>
  <c r="R1870"/>
  <c r="R1871"/>
  <c r="R1872"/>
  <c r="R1873"/>
  <c r="R1874"/>
  <c r="R1875"/>
  <c r="R1876"/>
  <c r="R1877"/>
  <c r="R1878"/>
  <c r="R1879"/>
  <c r="R1880"/>
  <c r="R1881"/>
  <c r="R1882"/>
  <c r="R1883"/>
  <c r="R1884"/>
  <c r="R1885"/>
  <c r="R1886"/>
  <c r="R1887"/>
  <c r="R1888"/>
  <c r="R1889"/>
  <c r="R1890"/>
  <c r="R1891"/>
  <c r="R1892"/>
  <c r="R1893"/>
  <c r="R1894"/>
  <c r="R1895"/>
  <c r="R1896"/>
  <c r="R1897"/>
  <c r="R1898"/>
  <c r="R1899"/>
  <c r="R1900"/>
  <c r="R1901"/>
  <c r="R1902"/>
  <c r="R1903"/>
  <c r="R1904"/>
  <c r="R1905"/>
  <c r="R1906"/>
  <c r="R1907"/>
  <c r="R1715"/>
  <c r="R1716"/>
  <c r="R1717"/>
  <c r="R1718"/>
  <c r="R1719"/>
  <c r="R1720"/>
  <c r="R1721"/>
  <c r="R1722"/>
  <c r="R1723"/>
  <c r="R1724"/>
  <c r="R1725"/>
  <c r="R1726"/>
  <c r="R1727"/>
  <c r="R1728"/>
  <c r="R1729"/>
  <c r="R1730"/>
  <c r="R1731"/>
  <c r="R1732"/>
  <c r="R1733"/>
  <c r="R1734"/>
  <c r="R1735"/>
  <c r="R1736"/>
  <c r="R1737"/>
  <c r="R1738"/>
  <c r="R1739"/>
  <c r="R1740"/>
  <c r="R1741"/>
  <c r="R1742"/>
  <c r="R1743"/>
  <c r="R1744"/>
  <c r="R1745"/>
  <c r="R1746"/>
  <c r="R1747"/>
  <c r="R1748"/>
  <c r="R1749"/>
  <c r="R1014"/>
  <c r="R1013" l="1"/>
  <c r="R1012" l="1"/>
  <c r="R1011" l="1"/>
  <c r="R1010" l="1"/>
  <c r="R1009" l="1"/>
  <c r="R1008" l="1"/>
  <c r="R1007" l="1"/>
  <c r="R1006" l="1"/>
  <c r="R1005" l="1"/>
  <c r="R1004" l="1"/>
  <c r="R1003" l="1"/>
  <c r="R1002" l="1"/>
  <c r="R1001" l="1"/>
  <c r="R1000" l="1"/>
  <c r="R999" l="1"/>
  <c r="R998" l="1"/>
  <c r="R997" l="1"/>
  <c r="R996" l="1"/>
  <c r="R995" l="1"/>
  <c r="R994" l="1"/>
  <c r="R993" l="1"/>
  <c r="R992" l="1"/>
  <c r="R991" l="1"/>
  <c r="R990" l="1"/>
  <c r="R989" l="1"/>
  <c r="R988" l="1"/>
  <c r="R987" l="1"/>
  <c r="R986" l="1"/>
  <c r="R985" l="1"/>
  <c r="R984" l="1"/>
  <c r="R983" l="1"/>
  <c r="R982" l="1"/>
  <c r="R981" l="1"/>
  <c r="R980" l="1"/>
  <c r="R979" l="1"/>
  <c r="R978" l="1"/>
  <c r="R977" l="1"/>
  <c r="R976" l="1"/>
  <c r="R975" l="1"/>
  <c r="R974" l="1"/>
  <c r="R973" l="1"/>
  <c r="R972" l="1"/>
  <c r="R971" l="1"/>
  <c r="R970" l="1"/>
  <c r="R969" l="1"/>
  <c r="R968" l="1"/>
  <c r="R967" l="1"/>
  <c r="R966" l="1"/>
  <c r="R965" l="1"/>
  <c r="R964" l="1"/>
  <c r="R963" l="1"/>
  <c r="R962" l="1"/>
  <c r="R961" l="1"/>
  <c r="R960" l="1"/>
  <c r="R959" l="1"/>
  <c r="R958" l="1"/>
  <c r="R957" l="1"/>
  <c r="R956" l="1"/>
  <c r="R955" l="1"/>
  <c r="R954" l="1"/>
  <c r="R953" l="1"/>
  <c r="R952" l="1"/>
  <c r="R951" l="1"/>
  <c r="R950" l="1"/>
  <c r="R949" l="1"/>
  <c r="R948" l="1"/>
  <c r="R947" l="1"/>
  <c r="R946" l="1"/>
  <c r="R945" l="1"/>
  <c r="R944" l="1"/>
  <c r="R943" l="1"/>
  <c r="R942" l="1"/>
  <c r="R941" l="1"/>
  <c r="R940" l="1"/>
  <c r="R939" l="1"/>
  <c r="R938" l="1"/>
  <c r="R937" l="1"/>
  <c r="R936" l="1"/>
  <c r="R935" l="1"/>
  <c r="R934" l="1"/>
  <c r="R933" l="1"/>
  <c r="R932" l="1"/>
  <c r="R931" l="1"/>
  <c r="R930" l="1"/>
  <c r="R929" l="1"/>
  <c r="R928" l="1"/>
  <c r="R927" l="1"/>
  <c r="R926" l="1"/>
  <c r="R925" l="1"/>
  <c r="R924" l="1"/>
  <c r="R923" l="1"/>
  <c r="R922" l="1"/>
  <c r="R921" l="1"/>
  <c r="R920" l="1"/>
  <c r="R919" l="1"/>
  <c r="R918" l="1"/>
  <c r="R917" l="1"/>
  <c r="R916" l="1"/>
  <c r="R915" l="1"/>
  <c r="R914" l="1"/>
  <c r="R913" l="1"/>
  <c r="R912" l="1"/>
  <c r="R911" l="1"/>
  <c r="R910" l="1"/>
  <c r="R909" l="1"/>
  <c r="R908" l="1"/>
  <c r="R907" l="1"/>
  <c r="R906" l="1"/>
  <c r="R905" l="1"/>
  <c r="R904" l="1"/>
  <c r="R903" l="1"/>
  <c r="R902" l="1"/>
  <c r="R901" l="1"/>
  <c r="R900" l="1"/>
  <c r="R899" l="1"/>
  <c r="R898" l="1"/>
  <c r="R897" l="1"/>
  <c r="R896" l="1"/>
  <c r="R895" l="1"/>
  <c r="R894" l="1"/>
  <c r="R893" l="1"/>
  <c r="R892" l="1"/>
  <c r="R891" l="1"/>
  <c r="R890" l="1"/>
  <c r="R889" l="1"/>
  <c r="R888" l="1"/>
  <c r="R887" l="1"/>
  <c r="R886" l="1"/>
  <c r="R885" l="1"/>
  <c r="R884" l="1"/>
  <c r="R883" l="1"/>
  <c r="R882" l="1"/>
  <c r="R881" l="1"/>
  <c r="R880" l="1"/>
  <c r="R879" l="1"/>
  <c r="R878" l="1"/>
  <c r="R877" l="1"/>
  <c r="R876" l="1"/>
  <c r="R875" l="1"/>
  <c r="R874" l="1"/>
  <c r="R873" l="1"/>
  <c r="R872" l="1"/>
  <c r="R871" l="1"/>
  <c r="R870" l="1"/>
  <c r="R869" l="1"/>
  <c r="R868" l="1"/>
  <c r="R867" l="1"/>
  <c r="R866" l="1"/>
  <c r="R865" l="1"/>
  <c r="R864" l="1"/>
  <c r="R863" l="1"/>
  <c r="R862" l="1"/>
  <c r="R861" l="1"/>
  <c r="R860" l="1"/>
  <c r="R859" l="1"/>
  <c r="R858" l="1"/>
  <c r="R857" l="1"/>
  <c r="R856" l="1"/>
  <c r="R855" l="1"/>
  <c r="R854" l="1"/>
  <c r="R853" l="1"/>
  <c r="R852" l="1"/>
  <c r="R851" l="1"/>
  <c r="R850" l="1"/>
  <c r="R849" l="1"/>
  <c r="R848" l="1"/>
  <c r="R847" l="1"/>
  <c r="R846" l="1"/>
  <c r="R845" l="1"/>
  <c r="R844" l="1"/>
  <c r="R843" l="1"/>
  <c r="R842" l="1"/>
  <c r="R841" l="1"/>
  <c r="R840" l="1"/>
  <c r="R839" l="1"/>
  <c r="R838" l="1"/>
  <c r="R837" l="1"/>
  <c r="R836" l="1"/>
  <c r="R835" l="1"/>
  <c r="R834" l="1"/>
  <c r="R833" l="1"/>
  <c r="R832" l="1"/>
  <c r="R831" l="1"/>
  <c r="R830" l="1"/>
  <c r="R829" l="1"/>
  <c r="R828" l="1"/>
  <c r="R827" l="1"/>
  <c r="R826" l="1"/>
  <c r="R825" l="1"/>
  <c r="R824" l="1"/>
  <c r="R823" l="1"/>
  <c r="R822" l="1"/>
  <c r="R821" l="1"/>
  <c r="R820" l="1"/>
  <c r="R819" l="1"/>
  <c r="R818" l="1"/>
  <c r="R817" l="1"/>
  <c r="R816" l="1"/>
  <c r="R815" l="1"/>
  <c r="R814" l="1"/>
  <c r="E37" i="5" l="1"/>
  <c r="D37"/>
  <c r="G12" i="11"/>
  <c r="G13"/>
  <c r="G14"/>
  <c r="G15"/>
  <c r="G16"/>
  <c r="G17"/>
  <c r="D42"/>
  <c r="H42"/>
  <c r="J42" s="1"/>
  <c r="J41"/>
  <c r="C74" i="1"/>
  <c r="C85"/>
  <c r="D38" i="5"/>
  <c r="D43" i="11"/>
  <c r="K17" i="6"/>
  <c r="E12" i="11"/>
  <c r="J39"/>
  <c r="K39"/>
  <c r="K41"/>
  <c r="J67"/>
  <c r="J66"/>
  <c r="J64"/>
  <c r="J65"/>
  <c r="C42" i="1"/>
  <c r="C87"/>
  <c r="C88"/>
  <c r="E84"/>
  <c r="E81"/>
  <c r="E80"/>
  <c r="C52"/>
  <c r="C53"/>
  <c r="C54"/>
  <c r="C55"/>
  <c r="C58"/>
  <c r="C59"/>
  <c r="C61"/>
  <c r="C64"/>
  <c r="C65"/>
  <c r="C66"/>
  <c r="C69"/>
  <c r="C70"/>
  <c r="C71"/>
  <c r="C75"/>
  <c r="L108" s="1"/>
  <c r="C76"/>
  <c r="C77"/>
  <c r="C78"/>
  <c r="C82"/>
  <c r="C86"/>
  <c r="C44"/>
  <c r="C46" s="1"/>
  <c r="C48"/>
  <c r="C41"/>
  <c r="C50" i="17"/>
  <c r="C54"/>
  <c r="C49"/>
  <c r="C64"/>
  <c r="F39"/>
  <c r="F42" s="1"/>
  <c r="F43" s="1"/>
  <c r="C41"/>
  <c r="C42"/>
  <c r="C44"/>
  <c r="C45"/>
  <c r="C46"/>
  <c r="C47"/>
  <c r="C48"/>
  <c r="C38"/>
  <c r="L51" i="11"/>
  <c r="L52"/>
  <c r="K51"/>
  <c r="K52"/>
  <c r="K53"/>
  <c r="J56"/>
  <c r="J55"/>
  <c r="J54"/>
  <c r="J53"/>
  <c r="J52"/>
  <c r="J51"/>
  <c r="D53"/>
  <c r="K42" l="1"/>
  <c r="C65" i="17"/>
  <c r="C66" s="1"/>
  <c r="C67" s="1"/>
  <c r="C68" s="1"/>
  <c r="C69" s="1"/>
  <c r="C70" s="1"/>
  <c r="C71" s="1"/>
  <c r="C72" s="1"/>
  <c r="C73" s="1"/>
  <c r="C74" s="1"/>
  <c r="C75" s="1"/>
  <c r="C76" s="1"/>
  <c r="C77" s="1"/>
  <c r="C78" s="1"/>
  <c r="C79" s="1"/>
  <c r="C80" s="1"/>
  <c r="C81" s="1"/>
  <c r="C82" s="1"/>
  <c r="C83" s="1"/>
  <c r="C84" s="1"/>
  <c r="C85" s="1"/>
  <c r="C86" s="1"/>
  <c r="C87" s="1"/>
  <c r="C88" s="1"/>
  <c r="C89" s="1"/>
  <c r="C90" s="1"/>
  <c r="C91" s="1"/>
  <c r="C92" s="1"/>
  <c r="C93" s="1"/>
  <c r="C94" s="1"/>
  <c r="C95" s="1"/>
  <c r="C96" s="1"/>
  <c r="C97" s="1"/>
  <c r="C98" s="1"/>
  <c r="C99" s="1"/>
  <c r="C100" s="1"/>
  <c r="C101" s="1"/>
  <c r="C102" s="1"/>
  <c r="C103" s="1"/>
  <c r="C104" s="1"/>
  <c r="C105" s="1"/>
  <c r="C106" s="1"/>
  <c r="C107" s="1"/>
  <c r="C108" s="1"/>
  <c r="C109" s="1"/>
  <c r="C110" s="1"/>
  <c r="C111" s="1"/>
  <c r="C112" s="1"/>
  <c r="C113" s="1"/>
  <c r="C114" s="1"/>
  <c r="C115" s="1"/>
  <c r="C116" s="1"/>
  <c r="C117" s="1"/>
  <c r="C118" s="1"/>
  <c r="C119" s="1"/>
  <c r="C120" s="1"/>
  <c r="C121" s="1"/>
  <c r="C122" s="1"/>
  <c r="C123" s="1"/>
  <c r="C124" s="1"/>
  <c r="C125" s="1"/>
  <c r="C126" s="1"/>
  <c r="C127" s="1"/>
  <c r="C128" s="1"/>
  <c r="C129" s="1"/>
  <c r="C130" s="1"/>
  <c r="C131" s="1"/>
  <c r="C132" s="1"/>
  <c r="C133" s="1"/>
  <c r="C134" s="1"/>
  <c r="C135" s="1"/>
  <c r="C136" s="1"/>
  <c r="C137" s="1"/>
  <c r="C138" s="1"/>
  <c r="C139" s="1"/>
  <c r="C140" s="1"/>
  <c r="C141" s="1"/>
  <c r="C142" s="1"/>
  <c r="C143" s="1"/>
  <c r="C144" s="1"/>
  <c r="C145" s="1"/>
  <c r="C146" s="1"/>
  <c r="C147" s="1"/>
  <c r="C148" s="1"/>
  <c r="C149" s="1"/>
  <c r="C150" s="1"/>
  <c r="C151" s="1"/>
  <c r="C152" s="1"/>
  <c r="C153" s="1"/>
  <c r="C154" s="1"/>
  <c r="C155" s="1"/>
  <c r="C156" s="1"/>
  <c r="C157" s="1"/>
  <c r="C158" s="1"/>
  <c r="C159" s="1"/>
  <c r="C160" s="1"/>
  <c r="C161" s="1"/>
  <c r="C162" s="1"/>
  <c r="C163" s="1"/>
  <c r="C164" s="1"/>
  <c r="C165" s="1"/>
  <c r="C166" s="1"/>
  <c r="C167" s="1"/>
  <c r="C168" s="1"/>
  <c r="C169" s="1"/>
  <c r="C170" s="1"/>
  <c r="C171" s="1"/>
  <c r="C172" s="1"/>
  <c r="C173" s="1"/>
  <c r="C174" s="1"/>
  <c r="C175" s="1"/>
  <c r="C176" s="1"/>
  <c r="C177" s="1"/>
  <c r="C178" s="1"/>
  <c r="C179" s="1"/>
  <c r="C180" s="1"/>
  <c r="C181" s="1"/>
  <c r="C182" s="1"/>
  <c r="C183" s="1"/>
  <c r="C184" s="1"/>
  <c r="C185" s="1"/>
  <c r="C186" s="1"/>
  <c r="C187" s="1"/>
  <c r="C188" s="1"/>
  <c r="C189" s="1"/>
  <c r="C190" s="1"/>
  <c r="C191" s="1"/>
  <c r="C192" s="1"/>
  <c r="C193" s="1"/>
  <c r="C194" s="1"/>
  <c r="C195" s="1"/>
  <c r="C196" s="1"/>
  <c r="C197" s="1"/>
  <c r="C198" s="1"/>
  <c r="C199" s="1"/>
  <c r="C200" s="1"/>
  <c r="C201" s="1"/>
  <c r="C202" s="1"/>
  <c r="C203" s="1"/>
  <c r="C204" s="1"/>
  <c r="C205" s="1"/>
  <c r="C206" s="1"/>
  <c r="C207" s="1"/>
  <c r="C208" s="1"/>
  <c r="C209" s="1"/>
  <c r="C210" s="1"/>
  <c r="C211" s="1"/>
  <c r="C212" s="1"/>
  <c r="C213" s="1"/>
  <c r="C214" s="1"/>
  <c r="C215" s="1"/>
  <c r="C216" s="1"/>
  <c r="C217" s="1"/>
  <c r="C218" s="1"/>
  <c r="C219" s="1"/>
  <c r="C220" s="1"/>
  <c r="C221" s="1"/>
  <c r="C222" s="1"/>
  <c r="C223" s="1"/>
  <c r="C224" s="1"/>
  <c r="C225" s="1"/>
  <c r="C226" s="1"/>
  <c r="C227" s="1"/>
  <c r="C228" s="1"/>
  <c r="C229" s="1"/>
  <c r="C230" s="1"/>
  <c r="C231" s="1"/>
  <c r="C232" s="1"/>
  <c r="C233" s="1"/>
  <c r="C234" s="1"/>
  <c r="C235" s="1"/>
  <c r="C236" s="1"/>
  <c r="C237" s="1"/>
  <c r="C238" s="1"/>
  <c r="C239" s="1"/>
  <c r="C240" s="1"/>
  <c r="C241" s="1"/>
  <c r="C242" s="1"/>
  <c r="C243" s="1"/>
  <c r="C244" s="1"/>
  <c r="C245" s="1"/>
  <c r="C246" s="1"/>
  <c r="C247" s="1"/>
  <c r="C248" s="1"/>
  <c r="C249" s="1"/>
  <c r="C250" s="1"/>
  <c r="C251" s="1"/>
  <c r="C252" s="1"/>
  <c r="C253" s="1"/>
  <c r="C254" s="1"/>
  <c r="C255" s="1"/>
  <c r="C256" s="1"/>
  <c r="C257" s="1"/>
  <c r="C258" s="1"/>
  <c r="C259" s="1"/>
  <c r="C260" s="1"/>
  <c r="C261" s="1"/>
  <c r="C262" s="1"/>
  <c r="C263" s="1"/>
  <c r="C264" s="1"/>
  <c r="C265" s="1"/>
  <c r="C266" s="1"/>
  <c r="C267" s="1"/>
  <c r="C268" s="1"/>
  <c r="C269" s="1"/>
  <c r="C270" s="1"/>
  <c r="C271" s="1"/>
  <c r="C272" s="1"/>
  <c r="C273" s="1"/>
  <c r="C274" s="1"/>
  <c r="C275" s="1"/>
  <c r="C276" s="1"/>
  <c r="C277" s="1"/>
  <c r="C278" s="1"/>
  <c r="C279" s="1"/>
  <c r="C280" s="1"/>
  <c r="C281" s="1"/>
  <c r="C282" s="1"/>
  <c r="C283" s="1"/>
  <c r="C284" s="1"/>
  <c r="C285" s="1"/>
  <c r="C286" s="1"/>
  <c r="C287" s="1"/>
  <c r="C288" s="1"/>
  <c r="C289" s="1"/>
  <c r="C290" s="1"/>
  <c r="C291" s="1"/>
  <c r="C292" s="1"/>
  <c r="C293" s="1"/>
  <c r="C294" s="1"/>
  <c r="C295" s="1"/>
  <c r="C296" s="1"/>
  <c r="C297" s="1"/>
  <c r="C298" s="1"/>
  <c r="C299" s="1"/>
  <c r="C300" s="1"/>
  <c r="C301" s="1"/>
  <c r="C302" s="1"/>
  <c r="C303" s="1"/>
  <c r="C304" s="1"/>
  <c r="C305" s="1"/>
  <c r="C306" s="1"/>
  <c r="C307" s="1"/>
  <c r="C308" s="1"/>
  <c r="C309" s="1"/>
  <c r="C310" s="1"/>
  <c r="C311" s="1"/>
  <c r="C312" s="1"/>
  <c r="C313" s="1"/>
  <c r="C314" s="1"/>
  <c r="C315" s="1"/>
  <c r="C316" s="1"/>
  <c r="C317" s="1"/>
  <c r="C318" s="1"/>
  <c r="C319" s="1"/>
  <c r="C320" s="1"/>
  <c r="C321" s="1"/>
  <c r="C322" s="1"/>
  <c r="C323" s="1"/>
  <c r="C324" s="1"/>
  <c r="C325" s="1"/>
  <c r="C326" s="1"/>
  <c r="C327" s="1"/>
  <c r="C328" s="1"/>
  <c r="C329" s="1"/>
  <c r="C330" s="1"/>
  <c r="C331" s="1"/>
  <c r="C332" s="1"/>
  <c r="C333" s="1"/>
  <c r="C334" s="1"/>
  <c r="C335" s="1"/>
  <c r="C336" s="1"/>
  <c r="C337" s="1"/>
  <c r="C338" s="1"/>
  <c r="C339" s="1"/>
  <c r="C340" s="1"/>
  <c r="C341" s="1"/>
  <c r="C342" s="1"/>
  <c r="C343" s="1"/>
  <c r="C344" s="1"/>
  <c r="C345" s="1"/>
  <c r="C346" s="1"/>
  <c r="C347" s="1"/>
  <c r="C348" s="1"/>
  <c r="C349" s="1"/>
  <c r="C350" s="1"/>
  <c r="C351" s="1"/>
  <c r="C352" s="1"/>
  <c r="C353" s="1"/>
  <c r="C354" s="1"/>
  <c r="C355" s="1"/>
  <c r="C356" s="1"/>
  <c r="C357" s="1"/>
  <c r="C358" s="1"/>
  <c r="C359" s="1"/>
  <c r="C360" s="1"/>
  <c r="C361" s="1"/>
  <c r="C362" s="1"/>
  <c r="C363" s="1"/>
  <c r="C364" s="1"/>
  <c r="C365" s="1"/>
  <c r="C366" s="1"/>
  <c r="C367" s="1"/>
  <c r="C368" s="1"/>
  <c r="C369" s="1"/>
  <c r="C370" s="1"/>
  <c r="C371" s="1"/>
  <c r="C372" s="1"/>
  <c r="C373" s="1"/>
  <c r="C374" s="1"/>
  <c r="C375" s="1"/>
  <c r="C376" s="1"/>
  <c r="C377" s="1"/>
  <c r="C378" s="1"/>
  <c r="C379" s="1"/>
  <c r="C380" s="1"/>
  <c r="C381" s="1"/>
  <c r="C382" s="1"/>
  <c r="C383" s="1"/>
  <c r="C384" s="1"/>
  <c r="C385" s="1"/>
  <c r="C386" s="1"/>
  <c r="C387" s="1"/>
  <c r="C388" s="1"/>
  <c r="C389" s="1"/>
  <c r="C390" s="1"/>
  <c r="C391" s="1"/>
  <c r="C392" s="1"/>
  <c r="C393" s="1"/>
  <c r="C394" s="1"/>
  <c r="C395" s="1"/>
  <c r="C396" s="1"/>
  <c r="C397" s="1"/>
  <c r="C398" s="1"/>
  <c r="C399" s="1"/>
  <c r="C400" s="1"/>
  <c r="C401" s="1"/>
  <c r="C402" s="1"/>
  <c r="C403" s="1"/>
  <c r="C404" s="1"/>
  <c r="C405" s="1"/>
  <c r="C406" s="1"/>
  <c r="C407" s="1"/>
  <c r="C408" s="1"/>
  <c r="C409" s="1"/>
  <c r="C410" s="1"/>
  <c r="C411" s="1"/>
  <c r="C412" s="1"/>
  <c r="C413" s="1"/>
  <c r="C414" s="1"/>
  <c r="C415" s="1"/>
  <c r="C416" s="1"/>
  <c r="C417" s="1"/>
  <c r="C418" s="1"/>
  <c r="C419" s="1"/>
  <c r="C420" s="1"/>
  <c r="C421" s="1"/>
  <c r="C422" s="1"/>
  <c r="C423" s="1"/>
  <c r="C424" s="1"/>
  <c r="C425" s="1"/>
  <c r="C426" s="1"/>
  <c r="C427" s="1"/>
  <c r="C428" s="1"/>
  <c r="C429" s="1"/>
  <c r="C430" s="1"/>
  <c r="C431" s="1"/>
  <c r="C432" s="1"/>
  <c r="C433" s="1"/>
  <c r="C434" s="1"/>
  <c r="C435" s="1"/>
  <c r="C436" s="1"/>
  <c r="C437" s="1"/>
  <c r="C438" s="1"/>
  <c r="C439" s="1"/>
  <c r="C440" s="1"/>
  <c r="C441" s="1"/>
  <c r="C442" s="1"/>
  <c r="C443" s="1"/>
  <c r="C444" s="1"/>
  <c r="C445" s="1"/>
  <c r="C446" s="1"/>
  <c r="C447" s="1"/>
  <c r="C448" s="1"/>
  <c r="C449" s="1"/>
  <c r="C450" s="1"/>
  <c r="C451" s="1"/>
  <c r="C452" s="1"/>
  <c r="C453" s="1"/>
  <c r="C454" s="1"/>
  <c r="C455" s="1"/>
  <c r="C456" s="1"/>
  <c r="C457" s="1"/>
  <c r="C458" s="1"/>
  <c r="C459" s="1"/>
  <c r="C460" s="1"/>
  <c r="C461" s="1"/>
  <c r="C462" s="1"/>
  <c r="C463" s="1"/>
  <c r="C464" s="1"/>
  <c r="C465" s="1"/>
  <c r="C466" s="1"/>
  <c r="C467" s="1"/>
  <c r="C468" s="1"/>
  <c r="C469" s="1"/>
  <c r="C470" s="1"/>
  <c r="C471" s="1"/>
  <c r="C472" s="1"/>
  <c r="C473" s="1"/>
  <c r="C474" s="1"/>
  <c r="C475" s="1"/>
  <c r="C476" s="1"/>
  <c r="C477" s="1"/>
  <c r="C478" s="1"/>
  <c r="C479" s="1"/>
  <c r="C480" s="1"/>
  <c r="C481" s="1"/>
  <c r="C482" s="1"/>
  <c r="C483" s="1"/>
  <c r="C484" s="1"/>
  <c r="C485" s="1"/>
  <c r="C486" s="1"/>
  <c r="C487" s="1"/>
  <c r="C488" s="1"/>
  <c r="C489" s="1"/>
  <c r="C490" s="1"/>
  <c r="C491" s="1"/>
  <c r="C492" s="1"/>
  <c r="C493" s="1"/>
  <c r="C494" s="1"/>
  <c r="C495" s="1"/>
  <c r="C496" s="1"/>
  <c r="C497" s="1"/>
  <c r="C498" s="1"/>
  <c r="C499" s="1"/>
  <c r="C500" s="1"/>
  <c r="C501" s="1"/>
  <c r="C502" s="1"/>
  <c r="C503" s="1"/>
  <c r="C504" s="1"/>
  <c r="C505" s="1"/>
  <c r="C506" s="1"/>
  <c r="C507" s="1"/>
  <c r="C508" s="1"/>
  <c r="C509" s="1"/>
  <c r="C510" s="1"/>
  <c r="C511" s="1"/>
  <c r="C512" s="1"/>
  <c r="C513" s="1"/>
  <c r="C514" s="1"/>
  <c r="C515" s="1"/>
  <c r="C516" s="1"/>
  <c r="C517" s="1"/>
  <c r="C518" s="1"/>
  <c r="C519" s="1"/>
  <c r="C520" s="1"/>
  <c r="C521" s="1"/>
  <c r="C522" s="1"/>
  <c r="C523" s="1"/>
  <c r="C524" s="1"/>
  <c r="C525" s="1"/>
  <c r="C526" s="1"/>
  <c r="C527" s="1"/>
  <c r="C528" s="1"/>
  <c r="C529" s="1"/>
  <c r="C530" s="1"/>
  <c r="C531" s="1"/>
  <c r="C532" s="1"/>
  <c r="C533" s="1"/>
  <c r="C534" s="1"/>
  <c r="C535" s="1"/>
  <c r="C536" s="1"/>
  <c r="C537" s="1"/>
  <c r="C538" s="1"/>
  <c r="C539" s="1"/>
  <c r="C540" s="1"/>
  <c r="C541" s="1"/>
  <c r="C542" s="1"/>
  <c r="C543" s="1"/>
  <c r="C544" s="1"/>
  <c r="C545" s="1"/>
  <c r="C546" s="1"/>
  <c r="C547" s="1"/>
  <c r="C548" s="1"/>
  <c r="C549" s="1"/>
  <c r="C550" s="1"/>
  <c r="C551" s="1"/>
  <c r="C552" s="1"/>
  <c r="C553" s="1"/>
  <c r="C554" s="1"/>
  <c r="C555" s="1"/>
  <c r="C556" s="1"/>
  <c r="C557" s="1"/>
  <c r="C558" s="1"/>
  <c r="C559" s="1"/>
  <c r="C560" s="1"/>
  <c r="C561" s="1"/>
  <c r="C562" s="1"/>
  <c r="C563" s="1"/>
  <c r="C564" s="1"/>
  <c r="C565" s="1"/>
  <c r="C566" s="1"/>
  <c r="C567" s="1"/>
  <c r="C568" s="1"/>
  <c r="C569" s="1"/>
  <c r="C570" s="1"/>
  <c r="C571" s="1"/>
  <c r="C572" s="1"/>
  <c r="C573" s="1"/>
  <c r="C574" s="1"/>
  <c r="C575" s="1"/>
  <c r="C576" s="1"/>
  <c r="C577" s="1"/>
  <c r="C578" s="1"/>
  <c r="C579" s="1"/>
  <c r="C580" s="1"/>
  <c r="C581" s="1"/>
  <c r="C582" s="1"/>
  <c r="C583" s="1"/>
  <c r="C584" s="1"/>
  <c r="C585" s="1"/>
  <c r="C586" s="1"/>
  <c r="C587" s="1"/>
  <c r="C588" s="1"/>
  <c r="C589" s="1"/>
  <c r="C590" s="1"/>
  <c r="C591" s="1"/>
  <c r="C592" s="1"/>
  <c r="C593" s="1"/>
  <c r="C594" s="1"/>
  <c r="C595" s="1"/>
  <c r="C596" s="1"/>
  <c r="C597" s="1"/>
  <c r="C598" s="1"/>
  <c r="C599" s="1"/>
  <c r="C600" s="1"/>
  <c r="C601" s="1"/>
  <c r="C602" s="1"/>
  <c r="C603" s="1"/>
  <c r="C604" s="1"/>
  <c r="C605" s="1"/>
  <c r="C606" s="1"/>
  <c r="C607" s="1"/>
  <c r="C608" s="1"/>
  <c r="C609" s="1"/>
  <c r="C610" s="1"/>
  <c r="C611" s="1"/>
  <c r="C612" s="1"/>
  <c r="C613" s="1"/>
  <c r="C614" s="1"/>
  <c r="C615" s="1"/>
  <c r="C616" s="1"/>
  <c r="C617" s="1"/>
  <c r="C618" s="1"/>
  <c r="C619" s="1"/>
  <c r="C620" s="1"/>
  <c r="C621" s="1"/>
  <c r="C622" s="1"/>
  <c r="C623" s="1"/>
  <c r="C624" s="1"/>
  <c r="C625" s="1"/>
  <c r="C626" s="1"/>
  <c r="C627" s="1"/>
  <c r="C628" s="1"/>
  <c r="C629" s="1"/>
  <c r="C630" s="1"/>
  <c r="C631" s="1"/>
  <c r="C632" s="1"/>
  <c r="C633" s="1"/>
  <c r="C634" s="1"/>
  <c r="C635" s="1"/>
  <c r="C636" s="1"/>
  <c r="C637" s="1"/>
  <c r="C638" s="1"/>
  <c r="C639" s="1"/>
  <c r="C640" s="1"/>
  <c r="C641" s="1"/>
  <c r="C642" s="1"/>
  <c r="C643" s="1"/>
  <c r="C644" s="1"/>
  <c r="C645" s="1"/>
  <c r="C646" s="1"/>
  <c r="C647" s="1"/>
  <c r="C648" s="1"/>
  <c r="C649" s="1"/>
  <c r="C650" s="1"/>
  <c r="C651" s="1"/>
  <c r="C652" s="1"/>
  <c r="C653" s="1"/>
  <c r="C654" s="1"/>
  <c r="C655" s="1"/>
  <c r="C656" s="1"/>
  <c r="C657" s="1"/>
  <c r="C658" s="1"/>
  <c r="C659" s="1"/>
  <c r="C660" s="1"/>
  <c r="C661" s="1"/>
  <c r="C662" s="1"/>
  <c r="C663" s="1"/>
  <c r="C664" s="1"/>
  <c r="C665" s="1"/>
  <c r="C666" s="1"/>
  <c r="C667" s="1"/>
  <c r="C668" s="1"/>
  <c r="C669" s="1"/>
  <c r="C670" s="1"/>
  <c r="C671" s="1"/>
  <c r="C672" s="1"/>
  <c r="C673" s="1"/>
  <c r="C674" s="1"/>
  <c r="C675" s="1"/>
  <c r="C676" s="1"/>
  <c r="C677" s="1"/>
  <c r="C678" s="1"/>
  <c r="C679" s="1"/>
  <c r="C680" s="1"/>
  <c r="C681" s="1"/>
  <c r="C682" s="1"/>
  <c r="C683" s="1"/>
  <c r="C684" s="1"/>
  <c r="C685" s="1"/>
  <c r="C686" s="1"/>
  <c r="C687" s="1"/>
  <c r="C688" s="1"/>
  <c r="C689" s="1"/>
  <c r="C690" s="1"/>
  <c r="C691" s="1"/>
  <c r="C692" s="1"/>
  <c r="C693" s="1"/>
  <c r="C694" s="1"/>
  <c r="C695" s="1"/>
  <c r="C696" s="1"/>
  <c r="C697" s="1"/>
  <c r="C698" s="1"/>
  <c r="C699" s="1"/>
  <c r="C700" s="1"/>
  <c r="C701" s="1"/>
  <c r="C702" s="1"/>
  <c r="C703" s="1"/>
  <c r="C704" s="1"/>
  <c r="C705" s="1"/>
  <c r="C706" s="1"/>
  <c r="C707" s="1"/>
  <c r="C708" s="1"/>
  <c r="C709" s="1"/>
  <c r="C710" s="1"/>
  <c r="C711" s="1"/>
  <c r="C712" s="1"/>
  <c r="C713" s="1"/>
  <c r="C714" s="1"/>
  <c r="C715" s="1"/>
  <c r="C716" s="1"/>
  <c r="C717" s="1"/>
  <c r="C718" s="1"/>
  <c r="C719" s="1"/>
  <c r="C720" s="1"/>
  <c r="C721" s="1"/>
  <c r="C722" s="1"/>
  <c r="C723" s="1"/>
  <c r="C724" s="1"/>
  <c r="C725" s="1"/>
  <c r="C726" s="1"/>
  <c r="C727" s="1"/>
  <c r="C728" s="1"/>
  <c r="C729" s="1"/>
  <c r="C730" s="1"/>
  <c r="C731" s="1"/>
  <c r="C732" s="1"/>
  <c r="C733" s="1"/>
  <c r="C734" s="1"/>
  <c r="C735" s="1"/>
  <c r="C736" s="1"/>
  <c r="C737" s="1"/>
  <c r="C738" s="1"/>
  <c r="C739" s="1"/>
  <c r="C740" s="1"/>
  <c r="C741" s="1"/>
  <c r="C742" s="1"/>
  <c r="C743" s="1"/>
  <c r="C744" s="1"/>
  <c r="C745" s="1"/>
  <c r="C746" s="1"/>
  <c r="C747" s="1"/>
  <c r="C748" s="1"/>
  <c r="C749" s="1"/>
  <c r="C750" s="1"/>
  <c r="C751" s="1"/>
  <c r="C752" s="1"/>
  <c r="C753" s="1"/>
  <c r="C754" s="1"/>
  <c r="C755" s="1"/>
  <c r="C756" s="1"/>
  <c r="C757" s="1"/>
  <c r="C758" s="1"/>
  <c r="C759" s="1"/>
  <c r="C760" s="1"/>
  <c r="C761" s="1"/>
  <c r="C762" s="1"/>
  <c r="C763" s="1"/>
  <c r="C764" s="1"/>
  <c r="C765" s="1"/>
  <c r="C766" s="1"/>
  <c r="C767" s="1"/>
  <c r="C768" s="1"/>
  <c r="C769" s="1"/>
  <c r="C770" s="1"/>
  <c r="C771" s="1"/>
  <c r="C772" s="1"/>
  <c r="C773" s="1"/>
  <c r="C774" s="1"/>
  <c r="C775" s="1"/>
  <c r="C776" s="1"/>
  <c r="C777" s="1"/>
  <c r="C778" s="1"/>
  <c r="C779" s="1"/>
  <c r="C780" s="1"/>
  <c r="C781" s="1"/>
  <c r="C782" s="1"/>
  <c r="C783" s="1"/>
  <c r="C784" s="1"/>
  <c r="C785" s="1"/>
  <c r="C786" s="1"/>
  <c r="C787" s="1"/>
  <c r="C788" s="1"/>
  <c r="C789" s="1"/>
  <c r="C790" s="1"/>
  <c r="C791" s="1"/>
  <c r="C792" s="1"/>
  <c r="C793" s="1"/>
  <c r="C794" s="1"/>
  <c r="C795" s="1"/>
  <c r="C796" s="1"/>
  <c r="C797" s="1"/>
  <c r="C798" s="1"/>
  <c r="C799" s="1"/>
  <c r="C800" s="1"/>
  <c r="C801" s="1"/>
  <c r="C802" s="1"/>
  <c r="C803" s="1"/>
  <c r="C804" s="1"/>
  <c r="C805" s="1"/>
  <c r="C806" s="1"/>
  <c r="C807" s="1"/>
  <c r="C808" s="1"/>
  <c r="C809" s="1"/>
  <c r="C810" s="1"/>
  <c r="C811" s="1"/>
  <c r="C812" s="1"/>
  <c r="C813" s="1"/>
  <c r="C814" s="1"/>
  <c r="C815" s="1"/>
  <c r="C816" s="1"/>
  <c r="C817" s="1"/>
  <c r="C818" s="1"/>
  <c r="C819" s="1"/>
  <c r="C820" s="1"/>
  <c r="C821" s="1"/>
  <c r="C822" s="1"/>
  <c r="C823" s="1"/>
  <c r="C824" s="1"/>
  <c r="C825" s="1"/>
  <c r="C826" s="1"/>
  <c r="C827" s="1"/>
  <c r="C828" s="1"/>
  <c r="C829" s="1"/>
  <c r="C830" s="1"/>
  <c r="C831" s="1"/>
  <c r="C832" s="1"/>
  <c r="C833" s="1"/>
  <c r="C834" s="1"/>
  <c r="C835" s="1"/>
  <c r="C836" s="1"/>
  <c r="C837" s="1"/>
  <c r="C838" s="1"/>
  <c r="C839" s="1"/>
  <c r="C840" s="1"/>
  <c r="C841" s="1"/>
  <c r="C842" s="1"/>
  <c r="C843" s="1"/>
  <c r="C844" s="1"/>
  <c r="C845" s="1"/>
  <c r="C846" s="1"/>
  <c r="C847" s="1"/>
  <c r="C848" s="1"/>
  <c r="C849" s="1"/>
  <c r="C850" s="1"/>
  <c r="C851" s="1"/>
  <c r="C852" s="1"/>
  <c r="C853" s="1"/>
  <c r="C854" s="1"/>
  <c r="C855" s="1"/>
  <c r="C856" s="1"/>
  <c r="C857" s="1"/>
  <c r="C858" s="1"/>
  <c r="C859" s="1"/>
  <c r="C860" s="1"/>
  <c r="C861" s="1"/>
  <c r="C862" s="1"/>
  <c r="C863" s="1"/>
  <c r="C864" s="1"/>
  <c r="C865" s="1"/>
  <c r="C866" s="1"/>
  <c r="C867" s="1"/>
  <c r="C868" s="1"/>
  <c r="C869" s="1"/>
  <c r="C870" s="1"/>
  <c r="C871" s="1"/>
  <c r="C872" s="1"/>
  <c r="C873" s="1"/>
  <c r="C874" s="1"/>
  <c r="C875" s="1"/>
  <c r="C876" s="1"/>
  <c r="C877" s="1"/>
  <c r="C878" s="1"/>
  <c r="C879" s="1"/>
  <c r="C880" s="1"/>
  <c r="C881" s="1"/>
  <c r="C882" s="1"/>
  <c r="C883" s="1"/>
  <c r="C884" s="1"/>
  <c r="C885" s="1"/>
  <c r="C886" s="1"/>
  <c r="C887" s="1"/>
  <c r="C888" s="1"/>
  <c r="C889" s="1"/>
  <c r="C890" s="1"/>
  <c r="C891" s="1"/>
  <c r="C892" s="1"/>
  <c r="C893" s="1"/>
  <c r="C894" s="1"/>
  <c r="C895" s="1"/>
  <c r="C896" s="1"/>
  <c r="C897" s="1"/>
  <c r="C898" s="1"/>
  <c r="C899" s="1"/>
  <c r="C900" s="1"/>
  <c r="C901" s="1"/>
  <c r="C902" s="1"/>
  <c r="C903" s="1"/>
  <c r="C904" s="1"/>
  <c r="C905" s="1"/>
  <c r="C906" s="1"/>
  <c r="C907" s="1"/>
  <c r="C908" s="1"/>
  <c r="C909" s="1"/>
  <c r="C910" s="1"/>
  <c r="C911" s="1"/>
  <c r="C912" s="1"/>
  <c r="C913" s="1"/>
  <c r="C914" s="1"/>
  <c r="C915" s="1"/>
  <c r="C916" s="1"/>
  <c r="C917" s="1"/>
  <c r="C918" s="1"/>
  <c r="C919" s="1"/>
  <c r="C920" s="1"/>
  <c r="C921" s="1"/>
  <c r="C922" s="1"/>
  <c r="C923" s="1"/>
  <c r="C924" s="1"/>
  <c r="C925" s="1"/>
  <c r="C926" s="1"/>
  <c r="C927" s="1"/>
  <c r="C928" s="1"/>
  <c r="C929" s="1"/>
  <c r="C930" s="1"/>
  <c r="C931" s="1"/>
  <c r="C932" s="1"/>
  <c r="C933" s="1"/>
  <c r="C934" s="1"/>
  <c r="C935" s="1"/>
  <c r="C936" s="1"/>
  <c r="C937" s="1"/>
  <c r="C938" s="1"/>
  <c r="C939" s="1"/>
  <c r="C940" s="1"/>
  <c r="C941" s="1"/>
  <c r="C942" s="1"/>
  <c r="C943" s="1"/>
  <c r="C944" s="1"/>
  <c r="C945" s="1"/>
  <c r="C946" s="1"/>
  <c r="C947" s="1"/>
  <c r="C948" s="1"/>
  <c r="C949" s="1"/>
  <c r="C950" s="1"/>
  <c r="C951" s="1"/>
  <c r="C952" s="1"/>
  <c r="C953" s="1"/>
  <c r="C954" s="1"/>
  <c r="C955" s="1"/>
  <c r="C956" s="1"/>
  <c r="C957" s="1"/>
  <c r="C958" s="1"/>
  <c r="C959" s="1"/>
  <c r="C960" s="1"/>
  <c r="C961" s="1"/>
  <c r="C962" s="1"/>
  <c r="D80" i="5"/>
  <c r="D49"/>
  <c r="C45" i="1"/>
  <c r="D81" i="5" s="1"/>
  <c r="C47" i="1"/>
  <c r="C43" i="17"/>
  <c r="C39"/>
  <c r="F40"/>
  <c r="C40" s="1"/>
  <c r="P12" i="11"/>
  <c r="P13"/>
  <c r="P14"/>
  <c r="P15"/>
  <c r="P16"/>
  <c r="P17"/>
  <c r="P18"/>
  <c r="C14" i="6"/>
  <c r="H5" i="14" s="1"/>
  <c r="E59" i="5"/>
  <c r="C14" i="14"/>
  <c r="H7" s="1"/>
  <c r="C20"/>
  <c r="H16"/>
  <c r="E16"/>
  <c r="D16"/>
  <c r="C16"/>
  <c r="C15"/>
  <c r="I1" i="5"/>
  <c r="E35"/>
  <c r="C963" i="17" l="1"/>
  <c r="K40" i="11"/>
  <c r="K43"/>
  <c r="K44"/>
  <c r="J40"/>
  <c r="J43"/>
  <c r="J44"/>
  <c r="O18"/>
  <c r="O17"/>
  <c r="O16"/>
  <c r="O15"/>
  <c r="O14"/>
  <c r="O13"/>
  <c r="O12"/>
  <c r="F12"/>
  <c r="H12"/>
  <c r="I12"/>
  <c r="L12"/>
  <c r="M12"/>
  <c r="F13"/>
  <c r="H13"/>
  <c r="I13"/>
  <c r="L13"/>
  <c r="M13"/>
  <c r="E14"/>
  <c r="F14"/>
  <c r="H14"/>
  <c r="I14"/>
  <c r="L14"/>
  <c r="D85" s="1"/>
  <c r="M14"/>
  <c r="E15"/>
  <c r="F15"/>
  <c r="H15"/>
  <c r="I15"/>
  <c r="L15"/>
  <c r="M15"/>
  <c r="E16"/>
  <c r="F16"/>
  <c r="H16"/>
  <c r="I16"/>
  <c r="L16"/>
  <c r="D89" s="1"/>
  <c r="M16"/>
  <c r="E17"/>
  <c r="F17"/>
  <c r="H17"/>
  <c r="I17"/>
  <c r="L17"/>
  <c r="M17"/>
  <c r="E18"/>
  <c r="N41" s="1"/>
  <c r="F18"/>
  <c r="H18"/>
  <c r="I18"/>
  <c r="K18"/>
  <c r="C104" s="1"/>
  <c r="L18"/>
  <c r="D18"/>
  <c r="D13"/>
  <c r="E23" i="10" s="1"/>
  <c r="D14" i="11"/>
  <c r="E24" i="10" s="1"/>
  <c r="D15" i="11"/>
  <c r="E25" i="10" s="1"/>
  <c r="D16" i="11"/>
  <c r="D17"/>
  <c r="E27" i="10" s="1"/>
  <c r="D12" i="11"/>
  <c r="E22" i="10" s="1"/>
  <c r="C9" i="11"/>
  <c r="H6" i="14" s="1"/>
  <c r="J33" i="11"/>
  <c r="J18" s="1"/>
  <c r="K32"/>
  <c r="K17" s="1"/>
  <c r="J32"/>
  <c r="J17" s="1"/>
  <c r="K31"/>
  <c r="K16" s="1"/>
  <c r="J31"/>
  <c r="K30"/>
  <c r="K15" s="1"/>
  <c r="J30"/>
  <c r="J15" s="1"/>
  <c r="K29"/>
  <c r="K14" s="1"/>
  <c r="J29"/>
  <c r="J14" s="1"/>
  <c r="K28"/>
  <c r="K13" s="1"/>
  <c r="J28"/>
  <c r="E28"/>
  <c r="E13" s="1"/>
  <c r="K27"/>
  <c r="K12" s="1"/>
  <c r="J27"/>
  <c r="J12" s="1"/>
  <c r="C20" i="6"/>
  <c r="C22"/>
  <c r="C21"/>
  <c r="BH87" i="2"/>
  <c r="F37" i="5"/>
  <c r="G6" i="6" s="1"/>
  <c r="C33" s="1"/>
  <c r="C31" i="5"/>
  <c r="H4" i="14" s="1"/>
  <c r="D79" i="5"/>
  <c r="D100"/>
  <c r="H35" i="16"/>
  <c r="H34"/>
  <c r="G34"/>
  <c r="J810" i="5"/>
  <c r="I66" i="7"/>
  <c r="H3" i="14"/>
  <c r="E36" i="5"/>
  <c r="E34"/>
  <c r="F33"/>
  <c r="F96" s="1"/>
  <c r="E33"/>
  <c r="C84" i="1"/>
  <c r="C83"/>
  <c r="C80"/>
  <c r="C60"/>
  <c r="D76" i="11"/>
  <c r="D77" s="1"/>
  <c r="E77" s="1"/>
  <c r="W111" i="5"/>
  <c r="W110"/>
  <c r="V110"/>
  <c r="E100"/>
  <c r="Q1510"/>
  <c r="Q1509"/>
  <c r="Q1508"/>
  <c r="Q1507"/>
  <c r="Q1506"/>
  <c r="Q1505"/>
  <c r="Q1504"/>
  <c r="Q1503"/>
  <c r="Q1502"/>
  <c r="Q1501"/>
  <c r="Q1500"/>
  <c r="Q1499"/>
  <c r="Q1498"/>
  <c r="Q1497"/>
  <c r="Q1496"/>
  <c r="Q1495"/>
  <c r="Q1494"/>
  <c r="Q1493"/>
  <c r="Q1492"/>
  <c r="Q1491"/>
  <c r="Q1490"/>
  <c r="Q1489"/>
  <c r="Q1488"/>
  <c r="Q1487"/>
  <c r="Q1486"/>
  <c r="Q1485"/>
  <c r="Q1484"/>
  <c r="Q1483"/>
  <c r="Q1482"/>
  <c r="Q1481"/>
  <c r="Q1480"/>
  <c r="Q1479"/>
  <c r="Q1478"/>
  <c r="Q1477"/>
  <c r="Q1476"/>
  <c r="Q1475"/>
  <c r="Q1474"/>
  <c r="Q1473"/>
  <c r="Q1472"/>
  <c r="Q1471"/>
  <c r="Q1470"/>
  <c r="Q1469"/>
  <c r="Q1468"/>
  <c r="Q1467"/>
  <c r="Q1466"/>
  <c r="Q1465"/>
  <c r="Q1464"/>
  <c r="Q1463"/>
  <c r="Q1462"/>
  <c r="Q1461"/>
  <c r="Q1460"/>
  <c r="Q1459"/>
  <c r="Q1458"/>
  <c r="Q1457"/>
  <c r="Q1456"/>
  <c r="Q1455"/>
  <c r="Q1454"/>
  <c r="Q1453"/>
  <c r="Q1452"/>
  <c r="Q1451"/>
  <c r="Q1450"/>
  <c r="Q1449"/>
  <c r="Q1448"/>
  <c r="Q1447"/>
  <c r="Q1446"/>
  <c r="Q1445"/>
  <c r="Q1444"/>
  <c r="Q1443"/>
  <c r="Q1442"/>
  <c r="Q1441"/>
  <c r="Q1440"/>
  <c r="Q1439"/>
  <c r="Q1438"/>
  <c r="Q1437"/>
  <c r="Q1436"/>
  <c r="Q1435"/>
  <c r="Q1434"/>
  <c r="Q1433"/>
  <c r="Q1432"/>
  <c r="Q1431"/>
  <c r="Q1430"/>
  <c r="Q1429"/>
  <c r="Q1428"/>
  <c r="Q1427"/>
  <c r="Q1426"/>
  <c r="Q1425"/>
  <c r="Q1424"/>
  <c r="Q1423"/>
  <c r="Q1422"/>
  <c r="Q1421"/>
  <c r="Q1420"/>
  <c r="Q1419"/>
  <c r="Q1418"/>
  <c r="Q1417"/>
  <c r="Q1416"/>
  <c r="Q1415"/>
  <c r="Q1414"/>
  <c r="Q1413"/>
  <c r="Q1412"/>
  <c r="Q1411"/>
  <c r="Q1410"/>
  <c r="Q1409"/>
  <c r="Q1408"/>
  <c r="Q1407"/>
  <c r="Q1406"/>
  <c r="Q1405"/>
  <c r="Q1404"/>
  <c r="Q1403"/>
  <c r="Q1402"/>
  <c r="Q1401"/>
  <c r="Q1400"/>
  <c r="Q1399"/>
  <c r="Q1398"/>
  <c r="Q1397"/>
  <c r="Q1396"/>
  <c r="Q1395"/>
  <c r="Q1394"/>
  <c r="Q1393"/>
  <c r="Q1392"/>
  <c r="Q1391"/>
  <c r="Q1390"/>
  <c r="Q1389"/>
  <c r="Q1388"/>
  <c r="Q1387"/>
  <c r="Q1386"/>
  <c r="Q1385"/>
  <c r="Q1384"/>
  <c r="Q1383"/>
  <c r="Q1382"/>
  <c r="Q1381"/>
  <c r="Q1380"/>
  <c r="Q1379"/>
  <c r="Q1378"/>
  <c r="Q1377"/>
  <c r="Q1376"/>
  <c r="Q1375"/>
  <c r="Q1374"/>
  <c r="Q1373"/>
  <c r="Q1372"/>
  <c r="Q1371"/>
  <c r="Q1370"/>
  <c r="Q1369"/>
  <c r="Q1368"/>
  <c r="Q1367"/>
  <c r="Q1366"/>
  <c r="Q1365"/>
  <c r="Q1364"/>
  <c r="Q1363"/>
  <c r="Q1362"/>
  <c r="Q1361"/>
  <c r="Q1360"/>
  <c r="Q1359"/>
  <c r="Q1358"/>
  <c r="Q1357"/>
  <c r="Q1356"/>
  <c r="Q1355"/>
  <c r="Q1354"/>
  <c r="Q1353"/>
  <c r="Q1352"/>
  <c r="Q1351"/>
  <c r="Q1350"/>
  <c r="Q1349"/>
  <c r="Q1348"/>
  <c r="Q1347"/>
  <c r="Q1346"/>
  <c r="Q1345"/>
  <c r="Q1344"/>
  <c r="Q1343"/>
  <c r="Q1342"/>
  <c r="Q1341"/>
  <c r="Q1340"/>
  <c r="Q1339"/>
  <c r="Q1338"/>
  <c r="Q1337"/>
  <c r="Q1336"/>
  <c r="Q1335"/>
  <c r="Q1334"/>
  <c r="Q1333"/>
  <c r="Q1332"/>
  <c r="Q1331"/>
  <c r="Q1330"/>
  <c r="Q1329"/>
  <c r="Q1328"/>
  <c r="Q1327"/>
  <c r="Q1326"/>
  <c r="Q1325"/>
  <c r="Q1324"/>
  <c r="Q1323"/>
  <c r="Q1322"/>
  <c r="Q1321"/>
  <c r="Q1320"/>
  <c r="Q1319"/>
  <c r="Q1318"/>
  <c r="Q1317"/>
  <c r="Q1316"/>
  <c r="Q1315"/>
  <c r="Q1314"/>
  <c r="Q1313"/>
  <c r="Q1312"/>
  <c r="Q1311"/>
  <c r="Q1310"/>
  <c r="Q1309"/>
  <c r="Q1308"/>
  <c r="Q1307"/>
  <c r="Q1306"/>
  <c r="Q1305"/>
  <c r="Q1304"/>
  <c r="Q1303"/>
  <c r="Q1302"/>
  <c r="Q1301"/>
  <c r="Q1300"/>
  <c r="Q1299"/>
  <c r="Q1298"/>
  <c r="Q1297"/>
  <c r="Q1296"/>
  <c r="Q1295"/>
  <c r="Q1294"/>
  <c r="Q1293"/>
  <c r="Q1292"/>
  <c r="Q1291"/>
  <c r="Q1290"/>
  <c r="Q1289"/>
  <c r="Q1288"/>
  <c r="Q1287"/>
  <c r="Q1286"/>
  <c r="Q1285"/>
  <c r="Q1284"/>
  <c r="Q1283"/>
  <c r="Q1282"/>
  <c r="Q1281"/>
  <c r="Q1280"/>
  <c r="Q1279"/>
  <c r="Q1278"/>
  <c r="Q1277"/>
  <c r="Q1276"/>
  <c r="Q1275"/>
  <c r="Q1274"/>
  <c r="Q1273"/>
  <c r="Q1272"/>
  <c r="Q1271"/>
  <c r="Q1270"/>
  <c r="Q1269"/>
  <c r="Q1268"/>
  <c r="Q1267"/>
  <c r="Q1266"/>
  <c r="Q1265"/>
  <c r="Q1264"/>
  <c r="Q1263"/>
  <c r="Q1262"/>
  <c r="Q1261"/>
  <c r="Q1260"/>
  <c r="Q1259"/>
  <c r="Q1258"/>
  <c r="Q1257"/>
  <c r="Q1256"/>
  <c r="Q1255"/>
  <c r="Q1254"/>
  <c r="Q1253"/>
  <c r="Q1252"/>
  <c r="Q1251"/>
  <c r="Q1250"/>
  <c r="Q1249"/>
  <c r="Q1248"/>
  <c r="Q1247"/>
  <c r="Q1246"/>
  <c r="Q1245"/>
  <c r="Q1244"/>
  <c r="Q1243"/>
  <c r="Q1242"/>
  <c r="Q1241"/>
  <c r="Q1240"/>
  <c r="Q1239"/>
  <c r="Q1238"/>
  <c r="Q1237"/>
  <c r="Q1236"/>
  <c r="Q1235"/>
  <c r="Q1234"/>
  <c r="Q1233"/>
  <c r="Q1232"/>
  <c r="Q1231"/>
  <c r="Q1230"/>
  <c r="Q1229"/>
  <c r="Q1228"/>
  <c r="Q1227"/>
  <c r="Q1226"/>
  <c r="Q1225"/>
  <c r="Q1224"/>
  <c r="Q1223"/>
  <c r="Q1222"/>
  <c r="Q1221"/>
  <c r="Q1220"/>
  <c r="Q1219"/>
  <c r="Q1218"/>
  <c r="Q1217"/>
  <c r="Q1216"/>
  <c r="Q1215"/>
  <c r="Q1214"/>
  <c r="Q1213"/>
  <c r="Q1212"/>
  <c r="Q1211"/>
  <c r="Q1210"/>
  <c r="Q1209"/>
  <c r="Q1208"/>
  <c r="Q1207"/>
  <c r="Q1206"/>
  <c r="Q1205"/>
  <c r="Q1204"/>
  <c r="Q1203"/>
  <c r="Q1202"/>
  <c r="Q1201"/>
  <c r="Q1200"/>
  <c r="Q1199"/>
  <c r="Q1198"/>
  <c r="Q1197"/>
  <c r="Q1196"/>
  <c r="Q1195"/>
  <c r="Q1194"/>
  <c r="Q1193"/>
  <c r="Q1192"/>
  <c r="Q1191"/>
  <c r="Q1190"/>
  <c r="Q1189"/>
  <c r="Q1188"/>
  <c r="Q1187"/>
  <c r="Q1186"/>
  <c r="Q1185"/>
  <c r="Q1184"/>
  <c r="Q1183"/>
  <c r="Q1182"/>
  <c r="Q1181"/>
  <c r="Q1180"/>
  <c r="Q1179"/>
  <c r="Q1178"/>
  <c r="Q1177"/>
  <c r="Q1176"/>
  <c r="Q1175"/>
  <c r="Q1174"/>
  <c r="Q1173"/>
  <c r="Q1172"/>
  <c r="Q1171"/>
  <c r="Q1170"/>
  <c r="Q1169"/>
  <c r="Q1168"/>
  <c r="Q1167"/>
  <c r="Q1166"/>
  <c r="Q1165"/>
  <c r="Q1164"/>
  <c r="Q1163"/>
  <c r="Q1162"/>
  <c r="Q1161"/>
  <c r="Q1160"/>
  <c r="Q1159"/>
  <c r="Q1158"/>
  <c r="Q1157"/>
  <c r="Q1156"/>
  <c r="Q1155"/>
  <c r="Q1154"/>
  <c r="Q1153"/>
  <c r="Q1152"/>
  <c r="Q1151"/>
  <c r="Q1150"/>
  <c r="Q1149"/>
  <c r="Q1148"/>
  <c r="Q1147"/>
  <c r="Q1146"/>
  <c r="Q1145"/>
  <c r="Q1144"/>
  <c r="Q1143"/>
  <c r="Q1142"/>
  <c r="Q1141"/>
  <c r="Q1140"/>
  <c r="Q1139"/>
  <c r="Q1138"/>
  <c r="Q1137"/>
  <c r="Q1136"/>
  <c r="Q1135"/>
  <c r="Q1134"/>
  <c r="Q1133"/>
  <c r="Q1132"/>
  <c r="Q1131"/>
  <c r="Q1130"/>
  <c r="Q1129"/>
  <c r="Q1128"/>
  <c r="Q1127"/>
  <c r="Q1126"/>
  <c r="Q1125"/>
  <c r="Q1124"/>
  <c r="Q1123"/>
  <c r="Q1122"/>
  <c r="Q1121"/>
  <c r="Q1120"/>
  <c r="Q1119"/>
  <c r="Q1118"/>
  <c r="Q1117"/>
  <c r="Q1116"/>
  <c r="Q1115"/>
  <c r="Q1114"/>
  <c r="Q1113"/>
  <c r="Q1112"/>
  <c r="Q1111"/>
  <c r="Q1110"/>
  <c r="Q1109"/>
  <c r="Q1108"/>
  <c r="Q1107"/>
  <c r="Q1106"/>
  <c r="Q1105"/>
  <c r="Q1104"/>
  <c r="Q1103"/>
  <c r="Q1102"/>
  <c r="Q1101"/>
  <c r="Q1100"/>
  <c r="Q1099"/>
  <c r="Q1098"/>
  <c r="Q1097"/>
  <c r="Q1096"/>
  <c r="Q1095"/>
  <c r="Q1094"/>
  <c r="Q1093"/>
  <c r="Q1092"/>
  <c r="Q1091"/>
  <c r="Q1090"/>
  <c r="Q1089"/>
  <c r="Q1088"/>
  <c r="Q1087"/>
  <c r="Q1086"/>
  <c r="Q1085"/>
  <c r="Q1084"/>
  <c r="Q1083"/>
  <c r="Q1082"/>
  <c r="Q1081"/>
  <c r="Q1080"/>
  <c r="Q1079"/>
  <c r="Q1078"/>
  <c r="Q1077"/>
  <c r="Q1076"/>
  <c r="Q1075"/>
  <c r="Q1074"/>
  <c r="Q1073"/>
  <c r="Q1072"/>
  <c r="Q1071"/>
  <c r="Q1070"/>
  <c r="Q1069"/>
  <c r="Q1068"/>
  <c r="Q1067"/>
  <c r="Q1066"/>
  <c r="Q1065"/>
  <c r="Q1064"/>
  <c r="Q1063"/>
  <c r="Q1062"/>
  <c r="Q1061"/>
  <c r="Q1060"/>
  <c r="Q1059"/>
  <c r="Q1058"/>
  <c r="Q1057"/>
  <c r="Q1056"/>
  <c r="Q1055"/>
  <c r="Q1054"/>
  <c r="Q1053"/>
  <c r="Q1052"/>
  <c r="Q1051"/>
  <c r="Q1050"/>
  <c r="Q1049"/>
  <c r="Q1048"/>
  <c r="Q1047"/>
  <c r="Q1046"/>
  <c r="Q1045"/>
  <c r="Q1044"/>
  <c r="Q1043"/>
  <c r="Q1042"/>
  <c r="Q1041"/>
  <c r="Q1040"/>
  <c r="Q1039"/>
  <c r="Q1038"/>
  <c r="Q1037"/>
  <c r="Q1036"/>
  <c r="Q1035"/>
  <c r="Q1034"/>
  <c r="Q1033"/>
  <c r="Q1032"/>
  <c r="Q1031"/>
  <c r="Q1030"/>
  <c r="Q1029"/>
  <c r="Q1028"/>
  <c r="Q1027"/>
  <c r="Q1026"/>
  <c r="Q1025"/>
  <c r="Q1024"/>
  <c r="Q1023"/>
  <c r="Q1022"/>
  <c r="Q1021"/>
  <c r="Q1020"/>
  <c r="Q1019"/>
  <c r="Q1018"/>
  <c r="Q1017"/>
  <c r="Q1016"/>
  <c r="Q1015"/>
  <c r="Q1014"/>
  <c r="Q1013"/>
  <c r="Q1012"/>
  <c r="Q1011"/>
  <c r="Q1010"/>
  <c r="Q810"/>
  <c r="Q809"/>
  <c r="Q808"/>
  <c r="Q807"/>
  <c r="Q806"/>
  <c r="Q805"/>
  <c r="Q804"/>
  <c r="Q803"/>
  <c r="Q802"/>
  <c r="Q801"/>
  <c r="Q800"/>
  <c r="Q799"/>
  <c r="Q798"/>
  <c r="Q797"/>
  <c r="Q796"/>
  <c r="Q795"/>
  <c r="Q794"/>
  <c r="Q793"/>
  <c r="Q792"/>
  <c r="Q791"/>
  <c r="Q790"/>
  <c r="Q789"/>
  <c r="Q788"/>
  <c r="Q787"/>
  <c r="Q786"/>
  <c r="Q785"/>
  <c r="Q784"/>
  <c r="Q783"/>
  <c r="Q782"/>
  <c r="Q781"/>
  <c r="Q780"/>
  <c r="Q779"/>
  <c r="Q778"/>
  <c r="Q777"/>
  <c r="Q776"/>
  <c r="Q775"/>
  <c r="Q774"/>
  <c r="Q773"/>
  <c r="Q772"/>
  <c r="Q771"/>
  <c r="Q770"/>
  <c r="Q769"/>
  <c r="Q768"/>
  <c r="Q767"/>
  <c r="Q766"/>
  <c r="Q765"/>
  <c r="Q764"/>
  <c r="Q763"/>
  <c r="Q762"/>
  <c r="Q761"/>
  <c r="Q760"/>
  <c r="Q759"/>
  <c r="Q758"/>
  <c r="Q757"/>
  <c r="Q756"/>
  <c r="Q755"/>
  <c r="Q754"/>
  <c r="Q753"/>
  <c r="Q752"/>
  <c r="Q751"/>
  <c r="Q750"/>
  <c r="Q749"/>
  <c r="Q748"/>
  <c r="Q747"/>
  <c r="Q746"/>
  <c r="Q745"/>
  <c r="Q744"/>
  <c r="Q743"/>
  <c r="Q742"/>
  <c r="Q741"/>
  <c r="Q740"/>
  <c r="Q739"/>
  <c r="Q738"/>
  <c r="Q737"/>
  <c r="Q736"/>
  <c r="Q735"/>
  <c r="Q734"/>
  <c r="Q733"/>
  <c r="Q732"/>
  <c r="Q731"/>
  <c r="Q730"/>
  <c r="Q729"/>
  <c r="Q728"/>
  <c r="Q727"/>
  <c r="Q726"/>
  <c r="Q725"/>
  <c r="Q724"/>
  <c r="Q723"/>
  <c r="Q722"/>
  <c r="Q721"/>
  <c r="Q720"/>
  <c r="Q719"/>
  <c r="Q718"/>
  <c r="Q717"/>
  <c r="Q716"/>
  <c r="Q715"/>
  <c r="Q714"/>
  <c r="Q713"/>
  <c r="Q712"/>
  <c r="Q711"/>
  <c r="Q710"/>
  <c r="Q709"/>
  <c r="Q708"/>
  <c r="Q707"/>
  <c r="Q706"/>
  <c r="Q705"/>
  <c r="Q704"/>
  <c r="Q703"/>
  <c r="Q702"/>
  <c r="Q701"/>
  <c r="Q700"/>
  <c r="Q699"/>
  <c r="Q698"/>
  <c r="Q697"/>
  <c r="Q696"/>
  <c r="Q695"/>
  <c r="Q694"/>
  <c r="Q693"/>
  <c r="Q692"/>
  <c r="Q691"/>
  <c r="Q690"/>
  <c r="Q689"/>
  <c r="Q688"/>
  <c r="Q687"/>
  <c r="Q686"/>
  <c r="Q685"/>
  <c r="Q684"/>
  <c r="Q683"/>
  <c r="Q682"/>
  <c r="Q681"/>
  <c r="Q680"/>
  <c r="Q679"/>
  <c r="Q678"/>
  <c r="Q677"/>
  <c r="Q676"/>
  <c r="Q675"/>
  <c r="Q674"/>
  <c r="Q673"/>
  <c r="Q672"/>
  <c r="Q671"/>
  <c r="Q670"/>
  <c r="Q669"/>
  <c r="Q668"/>
  <c r="Q667"/>
  <c r="Q666"/>
  <c r="Q665"/>
  <c r="Q664"/>
  <c r="Q663"/>
  <c r="Q662"/>
  <c r="Q661"/>
  <c r="Q660"/>
  <c r="Q659"/>
  <c r="Q658"/>
  <c r="Q657"/>
  <c r="Q656"/>
  <c r="Q655"/>
  <c r="Q654"/>
  <c r="Q653"/>
  <c r="Q652"/>
  <c r="Q651"/>
  <c r="Q650"/>
  <c r="Q649"/>
  <c r="Q648"/>
  <c r="Q647"/>
  <c r="Q646"/>
  <c r="Q645"/>
  <c r="Q644"/>
  <c r="Q643"/>
  <c r="Q642"/>
  <c r="Q641"/>
  <c r="Q640"/>
  <c r="Q639"/>
  <c r="Q638"/>
  <c r="Q637"/>
  <c r="Q636"/>
  <c r="Q635"/>
  <c r="Q634"/>
  <c r="Q633"/>
  <c r="Q632"/>
  <c r="Q631"/>
  <c r="Q630"/>
  <c r="Q629"/>
  <c r="Q628"/>
  <c r="Q627"/>
  <c r="Q626"/>
  <c r="Q625"/>
  <c r="Q624"/>
  <c r="Q623"/>
  <c r="Q622"/>
  <c r="Q621"/>
  <c r="Q620"/>
  <c r="Q619"/>
  <c r="Q618"/>
  <c r="Q617"/>
  <c r="Q616"/>
  <c r="Q615"/>
  <c r="Q614"/>
  <c r="Q613"/>
  <c r="Q612"/>
  <c r="Q611"/>
  <c r="Q610"/>
  <c r="Q609"/>
  <c r="Q608"/>
  <c r="Q607"/>
  <c r="Q606"/>
  <c r="Q605"/>
  <c r="Q604"/>
  <c r="Q603"/>
  <c r="Q602"/>
  <c r="Q601"/>
  <c r="Q600"/>
  <c r="Q599"/>
  <c r="Q598"/>
  <c r="Q597"/>
  <c r="Q596"/>
  <c r="Q595"/>
  <c r="Q594"/>
  <c r="Q593"/>
  <c r="Q592"/>
  <c r="Q591"/>
  <c r="Q590"/>
  <c r="Q589"/>
  <c r="Q588"/>
  <c r="Q587"/>
  <c r="Q586"/>
  <c r="Q585"/>
  <c r="Q584"/>
  <c r="Q583"/>
  <c r="Q582"/>
  <c r="Q581"/>
  <c r="Q580"/>
  <c r="Q579"/>
  <c r="Q578"/>
  <c r="Q577"/>
  <c r="Q576"/>
  <c r="Q575"/>
  <c r="Q574"/>
  <c r="Q573"/>
  <c r="Q572"/>
  <c r="Q571"/>
  <c r="Q570"/>
  <c r="Q569"/>
  <c r="Q568"/>
  <c r="Q567"/>
  <c r="Q566"/>
  <c r="Q565"/>
  <c r="Q564"/>
  <c r="Q563"/>
  <c r="Q562"/>
  <c r="Q561"/>
  <c r="Q560"/>
  <c r="Q559"/>
  <c r="Q558"/>
  <c r="Q557"/>
  <c r="Q556"/>
  <c r="Q555"/>
  <c r="Q554"/>
  <c r="Q553"/>
  <c r="Q552"/>
  <c r="Q551"/>
  <c r="Q550"/>
  <c r="Q549"/>
  <c r="Q548"/>
  <c r="Q547"/>
  <c r="Q546"/>
  <c r="Q545"/>
  <c r="Q544"/>
  <c r="Q543"/>
  <c r="Q542"/>
  <c r="Q541"/>
  <c r="Q540"/>
  <c r="Q539"/>
  <c r="Q538"/>
  <c r="Q537"/>
  <c r="Q536"/>
  <c r="Q535"/>
  <c r="Q534"/>
  <c r="Q533"/>
  <c r="Q532"/>
  <c r="Q531"/>
  <c r="Q530"/>
  <c r="Q529"/>
  <c r="Q528"/>
  <c r="Q527"/>
  <c r="Q526"/>
  <c r="Q525"/>
  <c r="Q524"/>
  <c r="Q523"/>
  <c r="Q522"/>
  <c r="Q521"/>
  <c r="Q520"/>
  <c r="Q519"/>
  <c r="Q518"/>
  <c r="Q517"/>
  <c r="Q516"/>
  <c r="Q515"/>
  <c r="Q514"/>
  <c r="Q513"/>
  <c r="Q512"/>
  <c r="Q511"/>
  <c r="Q510"/>
  <c r="Q509"/>
  <c r="Q508"/>
  <c r="Q507"/>
  <c r="Q506"/>
  <c r="Q505"/>
  <c r="Q504"/>
  <c r="Q503"/>
  <c r="Q502"/>
  <c r="Q501"/>
  <c r="Q500"/>
  <c r="Q499"/>
  <c r="Q498"/>
  <c r="Q497"/>
  <c r="Q496"/>
  <c r="Q495"/>
  <c r="Q494"/>
  <c r="Q493"/>
  <c r="Q492"/>
  <c r="Q491"/>
  <c r="Q490"/>
  <c r="Q489"/>
  <c r="Q488"/>
  <c r="Q487"/>
  <c r="Q486"/>
  <c r="Q485"/>
  <c r="Q484"/>
  <c r="Q483"/>
  <c r="Q482"/>
  <c r="Q481"/>
  <c r="Q480"/>
  <c r="Q479"/>
  <c r="Q478"/>
  <c r="Q477"/>
  <c r="Q476"/>
  <c r="Q475"/>
  <c r="Q474"/>
  <c r="Q473"/>
  <c r="Q472"/>
  <c r="Q471"/>
  <c r="Q470"/>
  <c r="Q469"/>
  <c r="Q468"/>
  <c r="Q467"/>
  <c r="Q466"/>
  <c r="Q465"/>
  <c r="Q464"/>
  <c r="Q463"/>
  <c r="Q462"/>
  <c r="Q461"/>
  <c r="Q460"/>
  <c r="Q459"/>
  <c r="Q458"/>
  <c r="Q457"/>
  <c r="Q456"/>
  <c r="Q455"/>
  <c r="Q454"/>
  <c r="Q453"/>
  <c r="Q452"/>
  <c r="Q451"/>
  <c r="Q450"/>
  <c r="Q449"/>
  <c r="Q448"/>
  <c r="Q447"/>
  <c r="Q446"/>
  <c r="Q445"/>
  <c r="Q444"/>
  <c r="Q443"/>
  <c r="Q442"/>
  <c r="Q441"/>
  <c r="Q440"/>
  <c r="Q439"/>
  <c r="Q438"/>
  <c r="Q437"/>
  <c r="Q436"/>
  <c r="Q435"/>
  <c r="Q434"/>
  <c r="Q433"/>
  <c r="Q432"/>
  <c r="Q431"/>
  <c r="Q430"/>
  <c r="Q429"/>
  <c r="Q428"/>
  <c r="Q427"/>
  <c r="Q426"/>
  <c r="Q425"/>
  <c r="Q424"/>
  <c r="Q423"/>
  <c r="Q422"/>
  <c r="Q421"/>
  <c r="Q420"/>
  <c r="Q419"/>
  <c r="Q418"/>
  <c r="Q417"/>
  <c r="Q416"/>
  <c r="Q415"/>
  <c r="Q414"/>
  <c r="Q413"/>
  <c r="Q412"/>
  <c r="Q411"/>
  <c r="Q410"/>
  <c r="Q409"/>
  <c r="Q408"/>
  <c r="Q407"/>
  <c r="Q406"/>
  <c r="Q405"/>
  <c r="Q404"/>
  <c r="Q403"/>
  <c r="Q402"/>
  <c r="Q401"/>
  <c r="Q400"/>
  <c r="Q399"/>
  <c r="Q398"/>
  <c r="Q397"/>
  <c r="Q396"/>
  <c r="Q395"/>
  <c r="Q394"/>
  <c r="Q393"/>
  <c r="Q392"/>
  <c r="Q391"/>
  <c r="Q390"/>
  <c r="Q389"/>
  <c r="Q388"/>
  <c r="Q387"/>
  <c r="Q386"/>
  <c r="Q385"/>
  <c r="Q384"/>
  <c r="Q383"/>
  <c r="Q382"/>
  <c r="Q381"/>
  <c r="Q380"/>
  <c r="Q379"/>
  <c r="Q378"/>
  <c r="Q377"/>
  <c r="Q376"/>
  <c r="Q375"/>
  <c r="Q374"/>
  <c r="Q373"/>
  <c r="Q372"/>
  <c r="Q371"/>
  <c r="Q370"/>
  <c r="Q369"/>
  <c r="Q368"/>
  <c r="Q367"/>
  <c r="Q366"/>
  <c r="Q365"/>
  <c r="Q364"/>
  <c r="Q363"/>
  <c r="Q362"/>
  <c r="Q361"/>
  <c r="Q360"/>
  <c r="Q359"/>
  <c r="Q358"/>
  <c r="Q357"/>
  <c r="Q356"/>
  <c r="Q355"/>
  <c r="Q354"/>
  <c r="Q353"/>
  <c r="Q352"/>
  <c r="Q351"/>
  <c r="Q350"/>
  <c r="Q349"/>
  <c r="Q348"/>
  <c r="Q347"/>
  <c r="Q346"/>
  <c r="Q345"/>
  <c r="Q344"/>
  <c r="Q343"/>
  <c r="Q342"/>
  <c r="Q341"/>
  <c r="Q340"/>
  <c r="Q339"/>
  <c r="Q338"/>
  <c r="Q337"/>
  <c r="Q336"/>
  <c r="Q335"/>
  <c r="Q334"/>
  <c r="Q333"/>
  <c r="Q332"/>
  <c r="Q331"/>
  <c r="Q330"/>
  <c r="Q329"/>
  <c r="Q328"/>
  <c r="Q327"/>
  <c r="Q326"/>
  <c r="Q325"/>
  <c r="Q324"/>
  <c r="Q323"/>
  <c r="Q322"/>
  <c r="Q321"/>
  <c r="Q320"/>
  <c r="Q319"/>
  <c r="Q318"/>
  <c r="Q317"/>
  <c r="Q316"/>
  <c r="Q315"/>
  <c r="Q314"/>
  <c r="Q313"/>
  <c r="Q312"/>
  <c r="Q311"/>
  <c r="Q310"/>
  <c r="Q309"/>
  <c r="Q308"/>
  <c r="Q307"/>
  <c r="Q306"/>
  <c r="Q305"/>
  <c r="Q304"/>
  <c r="Q303"/>
  <c r="Q302"/>
  <c r="Q301"/>
  <c r="Q300"/>
  <c r="Q299"/>
  <c r="Q298"/>
  <c r="Q297"/>
  <c r="Q296"/>
  <c r="Q295"/>
  <c r="Q294"/>
  <c r="Q293"/>
  <c r="Q292"/>
  <c r="Q291"/>
  <c r="Q290"/>
  <c r="Q289"/>
  <c r="Q288"/>
  <c r="Q287"/>
  <c r="Q286"/>
  <c r="Q285"/>
  <c r="Q284"/>
  <c r="Q283"/>
  <c r="Q282"/>
  <c r="Q281"/>
  <c r="Q280"/>
  <c r="Q279"/>
  <c r="Q278"/>
  <c r="Q277"/>
  <c r="Q276"/>
  <c r="Q275"/>
  <c r="Q274"/>
  <c r="Q273"/>
  <c r="Q272"/>
  <c r="Q271"/>
  <c r="Q270"/>
  <c r="Q269"/>
  <c r="Q268"/>
  <c r="Q267"/>
  <c r="Q266"/>
  <c r="Q265"/>
  <c r="Q264"/>
  <c r="Q263"/>
  <c r="Q262"/>
  <c r="Q261"/>
  <c r="Q260"/>
  <c r="Q259"/>
  <c r="Q258"/>
  <c r="Q257"/>
  <c r="Q256"/>
  <c r="Q255"/>
  <c r="Q254"/>
  <c r="Q253"/>
  <c r="Q252"/>
  <c r="Q251"/>
  <c r="Q250"/>
  <c r="Q249"/>
  <c r="Q248"/>
  <c r="Q247"/>
  <c r="Q246"/>
  <c r="Q245"/>
  <c r="Q244"/>
  <c r="Q243"/>
  <c r="Q242"/>
  <c r="Q241"/>
  <c r="Q240"/>
  <c r="Q239"/>
  <c r="Q238"/>
  <c r="Q237"/>
  <c r="Q236"/>
  <c r="Q235"/>
  <c r="Q234"/>
  <c r="Q233"/>
  <c r="Q232"/>
  <c r="Q231"/>
  <c r="Q230"/>
  <c r="Q229"/>
  <c r="Q228"/>
  <c r="Q227"/>
  <c r="Q226"/>
  <c r="Q225"/>
  <c r="Q224"/>
  <c r="Q223"/>
  <c r="Q222"/>
  <c r="Q221"/>
  <c r="Q220"/>
  <c r="Q219"/>
  <c r="Q218"/>
  <c r="Q217"/>
  <c r="Q216"/>
  <c r="Q215"/>
  <c r="Q214"/>
  <c r="Q213"/>
  <c r="Q212"/>
  <c r="Q211"/>
  <c r="Q210"/>
  <c r="Q209"/>
  <c r="Q208"/>
  <c r="Q207"/>
  <c r="Q206"/>
  <c r="Q205"/>
  <c r="Q204"/>
  <c r="Q203"/>
  <c r="Q202"/>
  <c r="Q201"/>
  <c r="Q200"/>
  <c r="Q199"/>
  <c r="Q198"/>
  <c r="Q197"/>
  <c r="Q196"/>
  <c r="Q195"/>
  <c r="Q194"/>
  <c r="Q193"/>
  <c r="Q192"/>
  <c r="Q191"/>
  <c r="Q190"/>
  <c r="Q189"/>
  <c r="Q188"/>
  <c r="Q187"/>
  <c r="Q186"/>
  <c r="Q185"/>
  <c r="Q184"/>
  <c r="Q183"/>
  <c r="Q182"/>
  <c r="Q181"/>
  <c r="Q180"/>
  <c r="Q179"/>
  <c r="Q178"/>
  <c r="Q177"/>
  <c r="Q176"/>
  <c r="Q175"/>
  <c r="Q174"/>
  <c r="Q173"/>
  <c r="Q172"/>
  <c r="Q171"/>
  <c r="Q170"/>
  <c r="Q169"/>
  <c r="Q168"/>
  <c r="Q167"/>
  <c r="Q166"/>
  <c r="Q165"/>
  <c r="Q164"/>
  <c r="Q163"/>
  <c r="Q162"/>
  <c r="Q161"/>
  <c r="Q160"/>
  <c r="Q159"/>
  <c r="Q158"/>
  <c r="Q157"/>
  <c r="Q156"/>
  <c r="Q155"/>
  <c r="Q154"/>
  <c r="Q153"/>
  <c r="Q152"/>
  <c r="Q151"/>
  <c r="Q150"/>
  <c r="Q149"/>
  <c r="Q148"/>
  <c r="Q147"/>
  <c r="Q146"/>
  <c r="Q145"/>
  <c r="Q144"/>
  <c r="Q143"/>
  <c r="Q142"/>
  <c r="Q141"/>
  <c r="Q140"/>
  <c r="Q139"/>
  <c r="Q138"/>
  <c r="Q137"/>
  <c r="Q136"/>
  <c r="Q135"/>
  <c r="Q134"/>
  <c r="Q133"/>
  <c r="Q132"/>
  <c r="Q131"/>
  <c r="Q130"/>
  <c r="Q129"/>
  <c r="Q128"/>
  <c r="Q127"/>
  <c r="Q126"/>
  <c r="Q125"/>
  <c r="Q124"/>
  <c r="Q123"/>
  <c r="Q122"/>
  <c r="Q121"/>
  <c r="Q120"/>
  <c r="Q119"/>
  <c r="Q118"/>
  <c r="Q117"/>
  <c r="Q116"/>
  <c r="Q115"/>
  <c r="Q114"/>
  <c r="Q113"/>
  <c r="Q112"/>
  <c r="Q111"/>
  <c r="Q110"/>
  <c r="J809"/>
  <c r="J808"/>
  <c r="J807"/>
  <c r="J806"/>
  <c r="J805"/>
  <c r="J804"/>
  <c r="J803"/>
  <c r="J802"/>
  <c r="J801"/>
  <c r="J800"/>
  <c r="J799"/>
  <c r="J798"/>
  <c r="J797"/>
  <c r="J796"/>
  <c r="J795"/>
  <c r="J794"/>
  <c r="J793"/>
  <c r="J792"/>
  <c r="J791"/>
  <c r="J790"/>
  <c r="J789"/>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51"/>
  <c r="J750"/>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50"/>
  <c r="J649"/>
  <c r="J648"/>
  <c r="J647"/>
  <c r="J646"/>
  <c r="J645"/>
  <c r="J644"/>
  <c r="J643"/>
  <c r="J642"/>
  <c r="J641"/>
  <c r="J640"/>
  <c r="J639"/>
  <c r="J638"/>
  <c r="J637"/>
  <c r="J636"/>
  <c r="J635"/>
  <c r="J634"/>
  <c r="J633"/>
  <c r="J632"/>
  <c r="J631"/>
  <c r="J630"/>
  <c r="J629"/>
  <c r="J628"/>
  <c r="J627"/>
  <c r="J626"/>
  <c r="J625"/>
  <c r="J624"/>
  <c r="J623"/>
  <c r="J622"/>
  <c r="J621"/>
  <c r="J620"/>
  <c r="J619"/>
  <c r="J618"/>
  <c r="J617"/>
  <c r="J616"/>
  <c r="J615"/>
  <c r="J614"/>
  <c r="J613"/>
  <c r="J612"/>
  <c r="J611"/>
  <c r="J610"/>
  <c r="J609"/>
  <c r="J608"/>
  <c r="J607"/>
  <c r="J606"/>
  <c r="J605"/>
  <c r="J604"/>
  <c r="J603"/>
  <c r="J602"/>
  <c r="J601"/>
  <c r="J600"/>
  <c r="J599"/>
  <c r="J598"/>
  <c r="J597"/>
  <c r="J596"/>
  <c r="J595"/>
  <c r="J594"/>
  <c r="J593"/>
  <c r="J592"/>
  <c r="J591"/>
  <c r="J590"/>
  <c r="J589"/>
  <c r="J588"/>
  <c r="J587"/>
  <c r="J586"/>
  <c r="J585"/>
  <c r="J584"/>
  <c r="J583"/>
  <c r="J582"/>
  <c r="J581"/>
  <c r="J580"/>
  <c r="J579"/>
  <c r="J578"/>
  <c r="J577"/>
  <c r="J576"/>
  <c r="J575"/>
  <c r="J574"/>
  <c r="J573"/>
  <c r="J572"/>
  <c r="J571"/>
  <c r="J570"/>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C42" i="6"/>
  <c r="C24"/>
  <c r="C25"/>
  <c r="C16"/>
  <c r="C18"/>
  <c r="C15"/>
  <c r="E26" i="10"/>
  <c r="G13"/>
  <c r="L105" i="1"/>
  <c r="A98"/>
  <c r="E36" i="10"/>
  <c r="B105" i="1"/>
  <c r="E67" i="7"/>
  <c r="E65"/>
  <c r="R441" i="1"/>
  <c r="R442"/>
  <c r="R443"/>
  <c r="R444"/>
  <c r="R445"/>
  <c r="R446"/>
  <c r="R447"/>
  <c r="R448"/>
  <c r="R449"/>
  <c r="R450"/>
  <c r="R451"/>
  <c r="R452"/>
  <c r="R453"/>
  <c r="R454"/>
  <c r="R455"/>
  <c r="R456"/>
  <c r="R457"/>
  <c r="R458"/>
  <c r="R459"/>
  <c r="R460"/>
  <c r="R461"/>
  <c r="R462"/>
  <c r="R463"/>
  <c r="R464"/>
  <c r="R465"/>
  <c r="R466"/>
  <c r="R467"/>
  <c r="R468"/>
  <c r="R469"/>
  <c r="R470"/>
  <c r="R471"/>
  <c r="R472"/>
  <c r="R473"/>
  <c r="R474"/>
  <c r="R475"/>
  <c r="R476"/>
  <c r="R477"/>
  <c r="R478"/>
  <c r="R479"/>
  <c r="R480"/>
  <c r="R481"/>
  <c r="R482"/>
  <c r="R483"/>
  <c r="R484"/>
  <c r="R485"/>
  <c r="R486"/>
  <c r="R487"/>
  <c r="R488"/>
  <c r="R489"/>
  <c r="R490"/>
  <c r="R491"/>
  <c r="R492"/>
  <c r="R493"/>
  <c r="R494"/>
  <c r="R495"/>
  <c r="R496"/>
  <c r="R497"/>
  <c r="R498"/>
  <c r="R499"/>
  <c r="R500"/>
  <c r="R501"/>
  <c r="R502"/>
  <c r="R503"/>
  <c r="R504"/>
  <c r="R505"/>
  <c r="R506"/>
  <c r="R507"/>
  <c r="R508"/>
  <c r="R509"/>
  <c r="R510"/>
  <c r="R511"/>
  <c r="R512"/>
  <c r="R513"/>
  <c r="R514"/>
  <c r="R515"/>
  <c r="R516"/>
  <c r="R517"/>
  <c r="R518"/>
  <c r="R519"/>
  <c r="R520"/>
  <c r="R521"/>
  <c r="R522"/>
  <c r="R523"/>
  <c r="R524"/>
  <c r="R525"/>
  <c r="R526"/>
  <c r="R527"/>
  <c r="R528"/>
  <c r="R529"/>
  <c r="R530"/>
  <c r="R531"/>
  <c r="R532"/>
  <c r="R533"/>
  <c r="R534"/>
  <c r="R535"/>
  <c r="R536"/>
  <c r="R537"/>
  <c r="R538"/>
  <c r="R539"/>
  <c r="R540"/>
  <c r="R541"/>
  <c r="R542"/>
  <c r="R543"/>
  <c r="R544"/>
  <c r="R545"/>
  <c r="R546"/>
  <c r="R547"/>
  <c r="R548"/>
  <c r="R549"/>
  <c r="R550"/>
  <c r="R551"/>
  <c r="R552"/>
  <c r="R553"/>
  <c r="R554"/>
  <c r="R555"/>
  <c r="R556"/>
  <c r="R557"/>
  <c r="R558"/>
  <c r="R559"/>
  <c r="R560"/>
  <c r="R561"/>
  <c r="R562"/>
  <c r="R563"/>
  <c r="R564"/>
  <c r="R565"/>
  <c r="R566"/>
  <c r="R567"/>
  <c r="R568"/>
  <c r="R569"/>
  <c r="R570"/>
  <c r="R571"/>
  <c r="R572"/>
  <c r="R573"/>
  <c r="R574"/>
  <c r="R575"/>
  <c r="R576"/>
  <c r="R577"/>
  <c r="R578"/>
  <c r="R579"/>
  <c r="R580"/>
  <c r="R581"/>
  <c r="R582"/>
  <c r="R583"/>
  <c r="R584"/>
  <c r="R585"/>
  <c r="R586"/>
  <c r="R587"/>
  <c r="R588"/>
  <c r="R589"/>
  <c r="R590"/>
  <c r="R591"/>
  <c r="R592"/>
  <c r="R593"/>
  <c r="R594"/>
  <c r="R595"/>
  <c r="R596"/>
  <c r="R597"/>
  <c r="R598"/>
  <c r="R599"/>
  <c r="R600"/>
  <c r="R601"/>
  <c r="R602"/>
  <c r="R603"/>
  <c r="R604"/>
  <c r="R605"/>
  <c r="R606"/>
  <c r="R607"/>
  <c r="R608"/>
  <c r="R609"/>
  <c r="R610"/>
  <c r="R611"/>
  <c r="R612"/>
  <c r="R613"/>
  <c r="R614"/>
  <c r="R615"/>
  <c r="R616"/>
  <c r="R617"/>
  <c r="R618"/>
  <c r="R619"/>
  <c r="R620"/>
  <c r="R621"/>
  <c r="R622"/>
  <c r="R623"/>
  <c r="R624"/>
  <c r="R625"/>
  <c r="R626"/>
  <c r="R627"/>
  <c r="R628"/>
  <c r="R629"/>
  <c r="R630"/>
  <c r="R631"/>
  <c r="R632"/>
  <c r="R633"/>
  <c r="R634"/>
  <c r="R635"/>
  <c r="R636"/>
  <c r="R637"/>
  <c r="R638"/>
  <c r="R639"/>
  <c r="R640"/>
  <c r="R641"/>
  <c r="R642"/>
  <c r="R643"/>
  <c r="R644"/>
  <c r="R645"/>
  <c r="R646"/>
  <c r="R647"/>
  <c r="R648"/>
  <c r="R649"/>
  <c r="R650"/>
  <c r="R651"/>
  <c r="R652"/>
  <c r="R653"/>
  <c r="R654"/>
  <c r="R655"/>
  <c r="R656"/>
  <c r="R657"/>
  <c r="R658"/>
  <c r="R659"/>
  <c r="R660"/>
  <c r="R661"/>
  <c r="R662"/>
  <c r="R663"/>
  <c r="R664"/>
  <c r="R665"/>
  <c r="R666"/>
  <c r="R667"/>
  <c r="R668"/>
  <c r="R669"/>
  <c r="R670"/>
  <c r="R671"/>
  <c r="R672"/>
  <c r="R673"/>
  <c r="R674"/>
  <c r="R675"/>
  <c r="R676"/>
  <c r="R677"/>
  <c r="R678"/>
  <c r="R679"/>
  <c r="R680"/>
  <c r="R681"/>
  <c r="R682"/>
  <c r="R683"/>
  <c r="R684"/>
  <c r="R685"/>
  <c r="R686"/>
  <c r="R687"/>
  <c r="R688"/>
  <c r="R689"/>
  <c r="R690"/>
  <c r="R691"/>
  <c r="R692"/>
  <c r="R693"/>
  <c r="R694"/>
  <c r="R695"/>
  <c r="R696"/>
  <c r="R697"/>
  <c r="R698"/>
  <c r="R699"/>
  <c r="R700"/>
  <c r="R701"/>
  <c r="R702"/>
  <c r="R703"/>
  <c r="R704"/>
  <c r="R705"/>
  <c r="R706"/>
  <c r="R707"/>
  <c r="R708"/>
  <c r="R709"/>
  <c r="R710"/>
  <c r="R711"/>
  <c r="R712"/>
  <c r="R713"/>
  <c r="R714"/>
  <c r="R715"/>
  <c r="R716"/>
  <c r="R717"/>
  <c r="R718"/>
  <c r="R719"/>
  <c r="R720"/>
  <c r="R721"/>
  <c r="R722"/>
  <c r="R723"/>
  <c r="R724"/>
  <c r="R725"/>
  <c r="R726"/>
  <c r="R727"/>
  <c r="R728"/>
  <c r="R729"/>
  <c r="R730"/>
  <c r="R731"/>
  <c r="R732"/>
  <c r="R733"/>
  <c r="R734"/>
  <c r="R735"/>
  <c r="R736"/>
  <c r="R737"/>
  <c r="R738"/>
  <c r="R739"/>
  <c r="R740"/>
  <c r="R741"/>
  <c r="R742"/>
  <c r="R743"/>
  <c r="R744"/>
  <c r="R745"/>
  <c r="R746"/>
  <c r="R747"/>
  <c r="R748"/>
  <c r="R749"/>
  <c r="R750"/>
  <c r="R751"/>
  <c r="R752"/>
  <c r="R753"/>
  <c r="R754"/>
  <c r="R755"/>
  <c r="R756"/>
  <c r="R757"/>
  <c r="R758"/>
  <c r="R759"/>
  <c r="R760"/>
  <c r="R761"/>
  <c r="R762"/>
  <c r="R763"/>
  <c r="R764"/>
  <c r="R765"/>
  <c r="R766"/>
  <c r="R767"/>
  <c r="R768"/>
  <c r="R769"/>
  <c r="R770"/>
  <c r="R771"/>
  <c r="R772"/>
  <c r="R773"/>
  <c r="R774"/>
  <c r="R775"/>
  <c r="R776"/>
  <c r="R777"/>
  <c r="R778"/>
  <c r="R779"/>
  <c r="R780"/>
  <c r="R781"/>
  <c r="R782"/>
  <c r="R783"/>
  <c r="R784"/>
  <c r="R785"/>
  <c r="R786"/>
  <c r="R787"/>
  <c r="R788"/>
  <c r="R789"/>
  <c r="R790"/>
  <c r="R791"/>
  <c r="R792"/>
  <c r="R793"/>
  <c r="R794"/>
  <c r="R795"/>
  <c r="R796"/>
  <c r="R797"/>
  <c r="R798"/>
  <c r="R799"/>
  <c r="R800"/>
  <c r="R801"/>
  <c r="R802"/>
  <c r="R803"/>
  <c r="R804"/>
  <c r="R805"/>
  <c r="R806"/>
  <c r="R807"/>
  <c r="R808"/>
  <c r="R809"/>
  <c r="R810"/>
  <c r="R811"/>
  <c r="R812"/>
  <c r="R813"/>
  <c r="R329"/>
  <c r="R330"/>
  <c r="R331"/>
  <c r="R332"/>
  <c r="R333"/>
  <c r="R334"/>
  <c r="R335"/>
  <c r="R336"/>
  <c r="R337"/>
  <c r="R338"/>
  <c r="R339"/>
  <c r="R340"/>
  <c r="R341"/>
  <c r="R342"/>
  <c r="R343"/>
  <c r="R344"/>
  <c r="R345"/>
  <c r="R346"/>
  <c r="R347"/>
  <c r="R348"/>
  <c r="R349"/>
  <c r="R350"/>
  <c r="R351"/>
  <c r="R352"/>
  <c r="R353"/>
  <c r="R354"/>
  <c r="R355"/>
  <c r="R356"/>
  <c r="R357"/>
  <c r="R358"/>
  <c r="R359"/>
  <c r="R360"/>
  <c r="R361"/>
  <c r="R362"/>
  <c r="R363"/>
  <c r="R364"/>
  <c r="R365"/>
  <c r="R366"/>
  <c r="R367"/>
  <c r="R368"/>
  <c r="R369"/>
  <c r="R370"/>
  <c r="R371"/>
  <c r="R372"/>
  <c r="R373"/>
  <c r="R374"/>
  <c r="R375"/>
  <c r="R376"/>
  <c r="R377"/>
  <c r="R378"/>
  <c r="R379"/>
  <c r="R380"/>
  <c r="R381"/>
  <c r="R382"/>
  <c r="R383"/>
  <c r="R384"/>
  <c r="R385"/>
  <c r="R386"/>
  <c r="R387"/>
  <c r="R388"/>
  <c r="R389"/>
  <c r="R390"/>
  <c r="R391"/>
  <c r="R392"/>
  <c r="R393"/>
  <c r="R394"/>
  <c r="R395"/>
  <c r="R396"/>
  <c r="R397"/>
  <c r="R398"/>
  <c r="R399"/>
  <c r="R400"/>
  <c r="R401"/>
  <c r="R402"/>
  <c r="R403"/>
  <c r="R404"/>
  <c r="R405"/>
  <c r="R406"/>
  <c r="R407"/>
  <c r="R408"/>
  <c r="R409"/>
  <c r="R410"/>
  <c r="R411"/>
  <c r="R412"/>
  <c r="R413"/>
  <c r="R414"/>
  <c r="R415"/>
  <c r="R416"/>
  <c r="R417"/>
  <c r="R418"/>
  <c r="R419"/>
  <c r="R420"/>
  <c r="R421"/>
  <c r="R422"/>
  <c r="R423"/>
  <c r="R424"/>
  <c r="R425"/>
  <c r="R426"/>
  <c r="R427"/>
  <c r="R428"/>
  <c r="R429"/>
  <c r="R430"/>
  <c r="R431"/>
  <c r="R432"/>
  <c r="R433"/>
  <c r="R434"/>
  <c r="R435"/>
  <c r="R436"/>
  <c r="R437"/>
  <c r="R438"/>
  <c r="R439"/>
  <c r="R440"/>
  <c r="R323"/>
  <c r="R324"/>
  <c r="R325"/>
  <c r="R326"/>
  <c r="R327"/>
  <c r="R328"/>
  <c r="R1016"/>
  <c r="R1017"/>
  <c r="R1018"/>
  <c r="R1019"/>
  <c r="R1020"/>
  <c r="R1021"/>
  <c r="R1022"/>
  <c r="R1023"/>
  <c r="R1024"/>
  <c r="R1025"/>
  <c r="R1026"/>
  <c r="R1027"/>
  <c r="R1028"/>
  <c r="R1029"/>
  <c r="R1030"/>
  <c r="R1031"/>
  <c r="R1032"/>
  <c r="R1033"/>
  <c r="R1034"/>
  <c r="R1035"/>
  <c r="R1036"/>
  <c r="R1037"/>
  <c r="R1038"/>
  <c r="R1039"/>
  <c r="R1040"/>
  <c r="R1041"/>
  <c r="R1042"/>
  <c r="R1043"/>
  <c r="R1044"/>
  <c r="R1045"/>
  <c r="R1046"/>
  <c r="R1047"/>
  <c r="R1048"/>
  <c r="R1049"/>
  <c r="R1050"/>
  <c r="R1051"/>
  <c r="R1052"/>
  <c r="R1053"/>
  <c r="R1054"/>
  <c r="R1055"/>
  <c r="R1056"/>
  <c r="R1057"/>
  <c r="R1058"/>
  <c r="R1059"/>
  <c r="R1060"/>
  <c r="R1061"/>
  <c r="R1062"/>
  <c r="R1063"/>
  <c r="R1064"/>
  <c r="R1065"/>
  <c r="R1066"/>
  <c r="R1067"/>
  <c r="R1068"/>
  <c r="R1069"/>
  <c r="R1070"/>
  <c r="R1071"/>
  <c r="R1072"/>
  <c r="R1073"/>
  <c r="R1074"/>
  <c r="R1075"/>
  <c r="R1076"/>
  <c r="R1077"/>
  <c r="R1078"/>
  <c r="R1079"/>
  <c r="R1080"/>
  <c r="R1081"/>
  <c r="R1082"/>
  <c r="R1083"/>
  <c r="R1084"/>
  <c r="R1085"/>
  <c r="R1086"/>
  <c r="R1087"/>
  <c r="R1088"/>
  <c r="R1089"/>
  <c r="R1090"/>
  <c r="R1091"/>
  <c r="R1092"/>
  <c r="R1093"/>
  <c r="R1094"/>
  <c r="R1095"/>
  <c r="R1096"/>
  <c r="R1097"/>
  <c r="R1098"/>
  <c r="R1099"/>
  <c r="R1100"/>
  <c r="R1101"/>
  <c r="R1102"/>
  <c r="R1103"/>
  <c r="R1104"/>
  <c r="R1105"/>
  <c r="R1106"/>
  <c r="R1107"/>
  <c r="R1108"/>
  <c r="R1109"/>
  <c r="R1110"/>
  <c r="R1111"/>
  <c r="R1112"/>
  <c r="R1113"/>
  <c r="R1114"/>
  <c r="R1115"/>
  <c r="R1116"/>
  <c r="R1117"/>
  <c r="R1118"/>
  <c r="R1119"/>
  <c r="R1120"/>
  <c r="R1121"/>
  <c r="R1122"/>
  <c r="R1123"/>
  <c r="R1124"/>
  <c r="R1125"/>
  <c r="R1126"/>
  <c r="R1127"/>
  <c r="R1128"/>
  <c r="R1129"/>
  <c r="R1130"/>
  <c r="R1131"/>
  <c r="R1132"/>
  <c r="R1133"/>
  <c r="R1134"/>
  <c r="R1135"/>
  <c r="R1136"/>
  <c r="R1137"/>
  <c r="R1138"/>
  <c r="R1139"/>
  <c r="R1140"/>
  <c r="R1141"/>
  <c r="R1142"/>
  <c r="R1143"/>
  <c r="R1144"/>
  <c r="R1145"/>
  <c r="R1146"/>
  <c r="R1147"/>
  <c r="R1148"/>
  <c r="R1149"/>
  <c r="R1150"/>
  <c r="R1151"/>
  <c r="R1152"/>
  <c r="R1153"/>
  <c r="R1154"/>
  <c r="R1155"/>
  <c r="R1156"/>
  <c r="R1157"/>
  <c r="R1158"/>
  <c r="R1159"/>
  <c r="R1160"/>
  <c r="R1161"/>
  <c r="R1162"/>
  <c r="R1163"/>
  <c r="R1164"/>
  <c r="R1165"/>
  <c r="R1166"/>
  <c r="R1167"/>
  <c r="R1168"/>
  <c r="R1169"/>
  <c r="R1170"/>
  <c r="R1171"/>
  <c r="R1172"/>
  <c r="R1173"/>
  <c r="R1174"/>
  <c r="R1175"/>
  <c r="R1176"/>
  <c r="R1177"/>
  <c r="R1178"/>
  <c r="R1179"/>
  <c r="R1180"/>
  <c r="R1181"/>
  <c r="R1182"/>
  <c r="R1183"/>
  <c r="R1184"/>
  <c r="R1185"/>
  <c r="R1186"/>
  <c r="R1187"/>
  <c r="R1188"/>
  <c r="R1189"/>
  <c r="R1190"/>
  <c r="R1191"/>
  <c r="R1192"/>
  <c r="R1193"/>
  <c r="R1194"/>
  <c r="R1195"/>
  <c r="R1196"/>
  <c r="R1197"/>
  <c r="R1198"/>
  <c r="R1199"/>
  <c r="R1200"/>
  <c r="R1201"/>
  <c r="R1202"/>
  <c r="R1203"/>
  <c r="R1204"/>
  <c r="R1205"/>
  <c r="R1206"/>
  <c r="R1207"/>
  <c r="R1208"/>
  <c r="R1209"/>
  <c r="R1210"/>
  <c r="R1211"/>
  <c r="R1212"/>
  <c r="R1213"/>
  <c r="R1214"/>
  <c r="R1215"/>
  <c r="R1216"/>
  <c r="R1217"/>
  <c r="R1218"/>
  <c r="R1219"/>
  <c r="R1220"/>
  <c r="R1221"/>
  <c r="R1222"/>
  <c r="R1223"/>
  <c r="R1224"/>
  <c r="R1225"/>
  <c r="R1226"/>
  <c r="R1227"/>
  <c r="R1228"/>
  <c r="R1229"/>
  <c r="R1230"/>
  <c r="R1231"/>
  <c r="R1232"/>
  <c r="R1233"/>
  <c r="R1234"/>
  <c r="R1235"/>
  <c r="R1236"/>
  <c r="R1237"/>
  <c r="R1238"/>
  <c r="R1239"/>
  <c r="R1240"/>
  <c r="R1241"/>
  <c r="R1242"/>
  <c r="R1243"/>
  <c r="R1244"/>
  <c r="R1245"/>
  <c r="R1246"/>
  <c r="R1247"/>
  <c r="R1248"/>
  <c r="R1249"/>
  <c r="R1250"/>
  <c r="R1251"/>
  <c r="R1252"/>
  <c r="R1253"/>
  <c r="R1254"/>
  <c r="R1255"/>
  <c r="R1256"/>
  <c r="R1257"/>
  <c r="R1258"/>
  <c r="R1259"/>
  <c r="R1260"/>
  <c r="R1261"/>
  <c r="R1262"/>
  <c r="R1263"/>
  <c r="R1264"/>
  <c r="R1265"/>
  <c r="R1266"/>
  <c r="R1267"/>
  <c r="R1268"/>
  <c r="R1269"/>
  <c r="R1270"/>
  <c r="R1271"/>
  <c r="R1272"/>
  <c r="R1273"/>
  <c r="R1274"/>
  <c r="R1275"/>
  <c r="R1276"/>
  <c r="R1277"/>
  <c r="R1278"/>
  <c r="R1279"/>
  <c r="R1280"/>
  <c r="R1281"/>
  <c r="R1282"/>
  <c r="R1283"/>
  <c r="R1284"/>
  <c r="R1285"/>
  <c r="R1286"/>
  <c r="R1287"/>
  <c r="R1288"/>
  <c r="R1289"/>
  <c r="R1290"/>
  <c r="R1291"/>
  <c r="R1292"/>
  <c r="R1293"/>
  <c r="R1294"/>
  <c r="R1295"/>
  <c r="R1296"/>
  <c r="R1297"/>
  <c r="R1298"/>
  <c r="R1299"/>
  <c r="R1300"/>
  <c r="R1301"/>
  <c r="R1302"/>
  <c r="R1303"/>
  <c r="R1304"/>
  <c r="R1305"/>
  <c r="R1306"/>
  <c r="R1307"/>
  <c r="R1308"/>
  <c r="R1309"/>
  <c r="R1310"/>
  <c r="R1311"/>
  <c r="R1312"/>
  <c r="R1313"/>
  <c r="R1314"/>
  <c r="R1315"/>
  <c r="R1316"/>
  <c r="R1317"/>
  <c r="R1318"/>
  <c r="R1319"/>
  <c r="R1320"/>
  <c r="R1321"/>
  <c r="R1322"/>
  <c r="R1323"/>
  <c r="R1324"/>
  <c r="R1325"/>
  <c r="R1326"/>
  <c r="R1327"/>
  <c r="R1328"/>
  <c r="R1329"/>
  <c r="R1330"/>
  <c r="R1331"/>
  <c r="R1332"/>
  <c r="R1333"/>
  <c r="R1334"/>
  <c r="R1335"/>
  <c r="R1336"/>
  <c r="R1337"/>
  <c r="R1338"/>
  <c r="R1339"/>
  <c r="R1340"/>
  <c r="R1341"/>
  <c r="R1342"/>
  <c r="R1343"/>
  <c r="R1344"/>
  <c r="R1345"/>
  <c r="R1346"/>
  <c r="R1347"/>
  <c r="R1348"/>
  <c r="R1349"/>
  <c r="R1350"/>
  <c r="R1351"/>
  <c r="R1352"/>
  <c r="R1353"/>
  <c r="R1354"/>
  <c r="R1355"/>
  <c r="R1356"/>
  <c r="R1357"/>
  <c r="R1358"/>
  <c r="R1359"/>
  <c r="R1360"/>
  <c r="R1361"/>
  <c r="R1362"/>
  <c r="R1363"/>
  <c r="R1364"/>
  <c r="R1365"/>
  <c r="R1366"/>
  <c r="R1367"/>
  <c r="R1368"/>
  <c r="R1369"/>
  <c r="R1370"/>
  <c r="R1371"/>
  <c r="R1372"/>
  <c r="R1373"/>
  <c r="R1374"/>
  <c r="R1375"/>
  <c r="R1376"/>
  <c r="R1377"/>
  <c r="R1378"/>
  <c r="R1379"/>
  <c r="R1380"/>
  <c r="R1381"/>
  <c r="R1382"/>
  <c r="R1383"/>
  <c r="R1384"/>
  <c r="R1385"/>
  <c r="R1386"/>
  <c r="R1387"/>
  <c r="R1388"/>
  <c r="R1389"/>
  <c r="R1390"/>
  <c r="R1391"/>
  <c r="R1392"/>
  <c r="R1393"/>
  <c r="R1394"/>
  <c r="R1395"/>
  <c r="R1396"/>
  <c r="R1397"/>
  <c r="R1398"/>
  <c r="R1399"/>
  <c r="R1400"/>
  <c r="R1401"/>
  <c r="R1402"/>
  <c r="R1403"/>
  <c r="R1404"/>
  <c r="R1405"/>
  <c r="R1406"/>
  <c r="R1407"/>
  <c r="R1408"/>
  <c r="R1409"/>
  <c r="R1410"/>
  <c r="R1411"/>
  <c r="R1412"/>
  <c r="R1413"/>
  <c r="R1414"/>
  <c r="R1415"/>
  <c r="R1416"/>
  <c r="R1417"/>
  <c r="R1418"/>
  <c r="R1419"/>
  <c r="R1420"/>
  <c r="R1421"/>
  <c r="R1422"/>
  <c r="R1423"/>
  <c r="R1424"/>
  <c r="R1425"/>
  <c r="R1426"/>
  <c r="R1427"/>
  <c r="R1428"/>
  <c r="R1429"/>
  <c r="R1430"/>
  <c r="R1431"/>
  <c r="R1432"/>
  <c r="R1433"/>
  <c r="R1434"/>
  <c r="R1435"/>
  <c r="R1436"/>
  <c r="R1437"/>
  <c r="R1438"/>
  <c r="R1439"/>
  <c r="R1440"/>
  <c r="R1441"/>
  <c r="R1442"/>
  <c r="R1443"/>
  <c r="R1444"/>
  <c r="R1445"/>
  <c r="R1446"/>
  <c r="R1447"/>
  <c r="R1448"/>
  <c r="R1449"/>
  <c r="R1450"/>
  <c r="R1451"/>
  <c r="R1452"/>
  <c r="R1453"/>
  <c r="R1454"/>
  <c r="R1455"/>
  <c r="R1456"/>
  <c r="R1457"/>
  <c r="R1458"/>
  <c r="R1459"/>
  <c r="R1460"/>
  <c r="R1461"/>
  <c r="R1462"/>
  <c r="R1463"/>
  <c r="R1464"/>
  <c r="R1465"/>
  <c r="R1466"/>
  <c r="R1467"/>
  <c r="R1468"/>
  <c r="R1469"/>
  <c r="R1470"/>
  <c r="R1471"/>
  <c r="R1472"/>
  <c r="R1473"/>
  <c r="R1474"/>
  <c r="R1475"/>
  <c r="R1476"/>
  <c r="R1477"/>
  <c r="R1478"/>
  <c r="R1479"/>
  <c r="R1480"/>
  <c r="R1481"/>
  <c r="R1482"/>
  <c r="R1483"/>
  <c r="R1484"/>
  <c r="R1485"/>
  <c r="R1486"/>
  <c r="R1487"/>
  <c r="R1488"/>
  <c r="R1489"/>
  <c r="R1490"/>
  <c r="R1491"/>
  <c r="R1492"/>
  <c r="R1493"/>
  <c r="R1494"/>
  <c r="R1495"/>
  <c r="R1496"/>
  <c r="R1497"/>
  <c r="R1498"/>
  <c r="R1499"/>
  <c r="R1500"/>
  <c r="R1501"/>
  <c r="R1502"/>
  <c r="R1503"/>
  <c r="R1504"/>
  <c r="R1505"/>
  <c r="R1506"/>
  <c r="R1507"/>
  <c r="R1508"/>
  <c r="R1509"/>
  <c r="R1510"/>
  <c r="R1511"/>
  <c r="R1512"/>
  <c r="R1513"/>
  <c r="R1514"/>
  <c r="R1515"/>
  <c r="R1516"/>
  <c r="R1517"/>
  <c r="R1518"/>
  <c r="R1519"/>
  <c r="R1520"/>
  <c r="R1521"/>
  <c r="R1522"/>
  <c r="R1523"/>
  <c r="R1524"/>
  <c r="R1525"/>
  <c r="R1526"/>
  <c r="R1527"/>
  <c r="R1528"/>
  <c r="R1529"/>
  <c r="R1530"/>
  <c r="R1531"/>
  <c r="R1532"/>
  <c r="R1533"/>
  <c r="R1534"/>
  <c r="R1535"/>
  <c r="R1536"/>
  <c r="R1537"/>
  <c r="R1538"/>
  <c r="R1539"/>
  <c r="R1540"/>
  <c r="R1541"/>
  <c r="R1542"/>
  <c r="R1543"/>
  <c r="R1544"/>
  <c r="R1545"/>
  <c r="R1546"/>
  <c r="R1547"/>
  <c r="R1548"/>
  <c r="R1549"/>
  <c r="R1550"/>
  <c r="R1551"/>
  <c r="R1552"/>
  <c r="R1553"/>
  <c r="R1554"/>
  <c r="R1555"/>
  <c r="R1556"/>
  <c r="R1557"/>
  <c r="R1558"/>
  <c r="R1559"/>
  <c r="R1560"/>
  <c r="R1561"/>
  <c r="R1562"/>
  <c r="R1563"/>
  <c r="R1564"/>
  <c r="R1565"/>
  <c r="R1566"/>
  <c r="R1567"/>
  <c r="R1568"/>
  <c r="R1569"/>
  <c r="R1570"/>
  <c r="R1571"/>
  <c r="R1572"/>
  <c r="R1573"/>
  <c r="R1574"/>
  <c r="R1575"/>
  <c r="R1576"/>
  <c r="R1577"/>
  <c r="R1578"/>
  <c r="R1579"/>
  <c r="R1580"/>
  <c r="R1581"/>
  <c r="R1582"/>
  <c r="R1583"/>
  <c r="R1584"/>
  <c r="R1585"/>
  <c r="R1586"/>
  <c r="R1587"/>
  <c r="R1588"/>
  <c r="R1589"/>
  <c r="R1590"/>
  <c r="R1591"/>
  <c r="R1592"/>
  <c r="R1593"/>
  <c r="R1594"/>
  <c r="R1595"/>
  <c r="R1596"/>
  <c r="R1597"/>
  <c r="R1598"/>
  <c r="R1599"/>
  <c r="R1600"/>
  <c r="R1601"/>
  <c r="R1602"/>
  <c r="R1603"/>
  <c r="R1604"/>
  <c r="R1605"/>
  <c r="R1606"/>
  <c r="R1607"/>
  <c r="R1608"/>
  <c r="R1609"/>
  <c r="R1610"/>
  <c r="R1611"/>
  <c r="R1612"/>
  <c r="R1613"/>
  <c r="R1614"/>
  <c r="R1615"/>
  <c r="R1616"/>
  <c r="R1617"/>
  <c r="R1618"/>
  <c r="R1619"/>
  <c r="R1620"/>
  <c r="R1621"/>
  <c r="R1622"/>
  <c r="R1623"/>
  <c r="R1624"/>
  <c r="R1625"/>
  <c r="R1626"/>
  <c r="R1627"/>
  <c r="R1628"/>
  <c r="R1629"/>
  <c r="R1630"/>
  <c r="R1631"/>
  <c r="R1632"/>
  <c r="R1633"/>
  <c r="R1634"/>
  <c r="R1635"/>
  <c r="R1636"/>
  <c r="R1637"/>
  <c r="R1638"/>
  <c r="R1639"/>
  <c r="R1640"/>
  <c r="R1641"/>
  <c r="R1642"/>
  <c r="R1643"/>
  <c r="R1644"/>
  <c r="R1645"/>
  <c r="R1646"/>
  <c r="R1647"/>
  <c r="R1648"/>
  <c r="R1649"/>
  <c r="R1650"/>
  <c r="R1651"/>
  <c r="R1652"/>
  <c r="R1653"/>
  <c r="R1654"/>
  <c r="R1655"/>
  <c r="R1656"/>
  <c r="R1657"/>
  <c r="R1658"/>
  <c r="R1659"/>
  <c r="R1660"/>
  <c r="R1661"/>
  <c r="R1662"/>
  <c r="R1663"/>
  <c r="R1664"/>
  <c r="R1665"/>
  <c r="R1666"/>
  <c r="R1667"/>
  <c r="R1668"/>
  <c r="R1669"/>
  <c r="R1670"/>
  <c r="R1671"/>
  <c r="R1672"/>
  <c r="R1673"/>
  <c r="R1674"/>
  <c r="R1675"/>
  <c r="R1676"/>
  <c r="R1677"/>
  <c r="R1678"/>
  <c r="R1679"/>
  <c r="R1680"/>
  <c r="R1681"/>
  <c r="R1682"/>
  <c r="R1683"/>
  <c r="R1684"/>
  <c r="R1685"/>
  <c r="R1686"/>
  <c r="R1687"/>
  <c r="R1688"/>
  <c r="R1689"/>
  <c r="R1690"/>
  <c r="R1691"/>
  <c r="R1692"/>
  <c r="R1693"/>
  <c r="R1694"/>
  <c r="R1695"/>
  <c r="R1696"/>
  <c r="R1697"/>
  <c r="R1698"/>
  <c r="R1699"/>
  <c r="R1700"/>
  <c r="R1701"/>
  <c r="R1702"/>
  <c r="R1703"/>
  <c r="R1704"/>
  <c r="R1705"/>
  <c r="R1706"/>
  <c r="R1707"/>
  <c r="R1708"/>
  <c r="R1709"/>
  <c r="R1710"/>
  <c r="R1711"/>
  <c r="R1712"/>
  <c r="R1713"/>
  <c r="R1714"/>
  <c r="R1015"/>
  <c r="R129"/>
  <c r="R130"/>
  <c r="R128"/>
  <c r="R131"/>
  <c r="R127"/>
  <c r="R132"/>
  <c r="R126"/>
  <c r="R133"/>
  <c r="R125"/>
  <c r="R134"/>
  <c r="R124"/>
  <c r="R135"/>
  <c r="R123"/>
  <c r="R136"/>
  <c r="R122"/>
  <c r="R137"/>
  <c r="R121"/>
  <c r="R138"/>
  <c r="R120"/>
  <c r="R139"/>
  <c r="R119"/>
  <c r="R140"/>
  <c r="R118"/>
  <c r="R141"/>
  <c r="R117"/>
  <c r="R142"/>
  <c r="R116"/>
  <c r="R143"/>
  <c r="R115"/>
  <c r="R144"/>
  <c r="R114"/>
  <c r="R145"/>
  <c r="R146"/>
  <c r="R147"/>
  <c r="R148"/>
  <c r="R149"/>
  <c r="R150"/>
  <c r="R151"/>
  <c r="R152"/>
  <c r="R153"/>
  <c r="R154"/>
  <c r="R155"/>
  <c r="R156"/>
  <c r="R157"/>
  <c r="R158"/>
  <c r="R159"/>
  <c r="R160"/>
  <c r="R161"/>
  <c r="R162"/>
  <c r="R163"/>
  <c r="R164"/>
  <c r="R165"/>
  <c r="R166"/>
  <c r="R167"/>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C40" i="6" l="1"/>
  <c r="D87" i="11"/>
  <c r="C101"/>
  <c r="C105"/>
  <c r="E20" i="10"/>
  <c r="N27" i="11"/>
  <c r="N30"/>
  <c r="F100" i="5"/>
  <c r="I1014" i="1"/>
  <c r="I1013"/>
  <c r="I1012"/>
  <c r="I1011"/>
  <c r="I1010"/>
  <c r="I1009"/>
  <c r="I1008"/>
  <c r="I1007"/>
  <c r="I1006"/>
  <c r="I1005"/>
  <c r="I1004"/>
  <c r="I1003"/>
  <c r="I1002"/>
  <c r="I1001"/>
  <c r="I1000"/>
  <c r="I999"/>
  <c r="I998"/>
  <c r="I997"/>
  <c r="I996"/>
  <c r="I995"/>
  <c r="I994"/>
  <c r="I993"/>
  <c r="I992"/>
  <c r="I991"/>
  <c r="I990"/>
  <c r="I989"/>
  <c r="I988"/>
  <c r="I987"/>
  <c r="I986"/>
  <c r="I985"/>
  <c r="I984"/>
  <c r="I983"/>
  <c r="I982"/>
  <c r="I981"/>
  <c r="I980"/>
  <c r="I979"/>
  <c r="I978"/>
  <c r="I977"/>
  <c r="I976"/>
  <c r="I975"/>
  <c r="I974"/>
  <c r="I973"/>
  <c r="I972"/>
  <c r="I971"/>
  <c r="I970"/>
  <c r="I969"/>
  <c r="I968"/>
  <c r="I967"/>
  <c r="I966"/>
  <c r="I965"/>
  <c r="I964"/>
  <c r="I963"/>
  <c r="I962"/>
  <c r="I961"/>
  <c r="I960"/>
  <c r="I959"/>
  <c r="I958"/>
  <c r="I957"/>
  <c r="I956"/>
  <c r="I955"/>
  <c r="I954"/>
  <c r="I953"/>
  <c r="I952"/>
  <c r="I951"/>
  <c r="I950"/>
  <c r="I949"/>
  <c r="I948"/>
  <c r="I947"/>
  <c r="I946"/>
  <c r="I945"/>
  <c r="I944"/>
  <c r="I943"/>
  <c r="I942"/>
  <c r="I941"/>
  <c r="I940"/>
  <c r="I939"/>
  <c r="I938"/>
  <c r="I937"/>
  <c r="I936"/>
  <c r="I935"/>
  <c r="I934"/>
  <c r="I933"/>
  <c r="I932"/>
  <c r="I931"/>
  <c r="I930"/>
  <c r="I929"/>
  <c r="I928"/>
  <c r="I927"/>
  <c r="I926"/>
  <c r="I925"/>
  <c r="I924"/>
  <c r="I923"/>
  <c r="I922"/>
  <c r="I921"/>
  <c r="I920"/>
  <c r="I919"/>
  <c r="I918"/>
  <c r="I917"/>
  <c r="I916"/>
  <c r="I915"/>
  <c r="I914"/>
  <c r="I913"/>
  <c r="I912"/>
  <c r="I911"/>
  <c r="I910"/>
  <c r="I909"/>
  <c r="I908"/>
  <c r="I907"/>
  <c r="I906"/>
  <c r="I905"/>
  <c r="I904"/>
  <c r="I903"/>
  <c r="I902"/>
  <c r="I901"/>
  <c r="I900"/>
  <c r="I899"/>
  <c r="I898"/>
  <c r="I897"/>
  <c r="I896"/>
  <c r="I895"/>
  <c r="I894"/>
  <c r="I893"/>
  <c r="I892"/>
  <c r="I891"/>
  <c r="I890"/>
  <c r="I889"/>
  <c r="I888"/>
  <c r="I887"/>
  <c r="I886"/>
  <c r="I885"/>
  <c r="I884"/>
  <c r="I883"/>
  <c r="I882"/>
  <c r="I881"/>
  <c r="I880"/>
  <c r="I879"/>
  <c r="I878"/>
  <c r="I877"/>
  <c r="I876"/>
  <c r="I875"/>
  <c r="I874"/>
  <c r="I873"/>
  <c r="I872"/>
  <c r="I871"/>
  <c r="I870"/>
  <c r="I869"/>
  <c r="I868"/>
  <c r="I867"/>
  <c r="I866"/>
  <c r="I865"/>
  <c r="I864"/>
  <c r="I863"/>
  <c r="I862"/>
  <c r="I861"/>
  <c r="I860"/>
  <c r="I859"/>
  <c r="I858"/>
  <c r="I857"/>
  <c r="I856"/>
  <c r="I855"/>
  <c r="I854"/>
  <c r="I853"/>
  <c r="I852"/>
  <c r="I851"/>
  <c r="I850"/>
  <c r="I849"/>
  <c r="I848"/>
  <c r="I847"/>
  <c r="I846"/>
  <c r="I845"/>
  <c r="I844"/>
  <c r="I843"/>
  <c r="I842"/>
  <c r="I841"/>
  <c r="I840"/>
  <c r="I839"/>
  <c r="I838"/>
  <c r="I837"/>
  <c r="I836"/>
  <c r="I835"/>
  <c r="I834"/>
  <c r="I833"/>
  <c r="I832"/>
  <c r="I831"/>
  <c r="I830"/>
  <c r="I829"/>
  <c r="I828"/>
  <c r="I827"/>
  <c r="I826"/>
  <c r="I825"/>
  <c r="I824"/>
  <c r="I823"/>
  <c r="I822"/>
  <c r="I821"/>
  <c r="I820"/>
  <c r="I819"/>
  <c r="I818"/>
  <c r="I817"/>
  <c r="I816"/>
  <c r="I815"/>
  <c r="I814"/>
  <c r="D86" i="11"/>
  <c r="C100"/>
  <c r="C102"/>
  <c r="D88"/>
  <c r="C103"/>
  <c r="J13"/>
  <c r="J16"/>
  <c r="N32"/>
  <c r="C81" i="1"/>
  <c r="B104" s="1"/>
  <c r="F104" s="1"/>
  <c r="D72" i="5"/>
  <c r="D102" i="11"/>
  <c r="E102" s="1"/>
  <c r="F102" s="1"/>
  <c r="C89"/>
  <c r="E89" s="1"/>
  <c r="N16"/>
  <c r="C87"/>
  <c r="C85"/>
  <c r="E85" s="1"/>
  <c r="C84"/>
  <c r="F105" i="1"/>
  <c r="D105"/>
  <c r="C105"/>
  <c r="C108" s="1"/>
  <c r="C964" i="17"/>
  <c r="D44" i="5"/>
  <c r="D58"/>
  <c r="D84" i="11"/>
  <c r="D83"/>
  <c r="N15"/>
  <c r="C83"/>
  <c r="E83" s="1"/>
  <c r="N17"/>
  <c r="N12"/>
  <c r="N14"/>
  <c r="N28"/>
  <c r="N52"/>
  <c r="N54"/>
  <c r="N56"/>
  <c r="N64"/>
  <c r="N66"/>
  <c r="N68"/>
  <c r="N51"/>
  <c r="N53"/>
  <c r="N55"/>
  <c r="N63"/>
  <c r="N65"/>
  <c r="N67"/>
  <c r="N13"/>
  <c r="N29"/>
  <c r="N31"/>
  <c r="N44"/>
  <c r="N42"/>
  <c r="N40"/>
  <c r="C88"/>
  <c r="E88" s="1"/>
  <c r="N39"/>
  <c r="N43"/>
  <c r="C31" i="6"/>
  <c r="G4" s="1"/>
  <c r="E98" i="5"/>
  <c r="E96"/>
  <c r="C34" i="6"/>
  <c r="G7" s="1"/>
  <c r="E99" i="5"/>
  <c r="E97"/>
  <c r="I371" i="1"/>
  <c r="I370"/>
  <c r="I434"/>
  <c r="I477"/>
  <c r="I509"/>
  <c r="I541"/>
  <c r="I573"/>
  <c r="I598"/>
  <c r="I614"/>
  <c r="I630"/>
  <c r="I646"/>
  <c r="I662"/>
  <c r="I678"/>
  <c r="I694"/>
  <c r="I710"/>
  <c r="I726"/>
  <c r="I742"/>
  <c r="I751"/>
  <c r="I759"/>
  <c r="I767"/>
  <c r="I775"/>
  <c r="I783"/>
  <c r="I810"/>
  <c r="I811"/>
  <c r="I789"/>
  <c r="I402"/>
  <c r="I461"/>
  <c r="I493"/>
  <c r="I525"/>
  <c r="I557"/>
  <c r="I589"/>
  <c r="I606"/>
  <c r="I622"/>
  <c r="I638"/>
  <c r="I654"/>
  <c r="I670"/>
  <c r="I686"/>
  <c r="I702"/>
  <c r="I718"/>
  <c r="I734"/>
  <c r="I747"/>
  <c r="I755"/>
  <c r="I763"/>
  <c r="I771"/>
  <c r="I779"/>
  <c r="I794"/>
  <c r="I795"/>
  <c r="I131"/>
  <c r="I788"/>
  <c r="I804"/>
  <c r="I805"/>
  <c r="I128"/>
  <c r="I803"/>
  <c r="I787"/>
  <c r="I802"/>
  <c r="I786"/>
  <c r="I781"/>
  <c r="I777"/>
  <c r="I773"/>
  <c r="I769"/>
  <c r="I765"/>
  <c r="I761"/>
  <c r="I757"/>
  <c r="I753"/>
  <c r="I749"/>
  <c r="I745"/>
  <c r="I738"/>
  <c r="I730"/>
  <c r="I722"/>
  <c r="I714"/>
  <c r="I706"/>
  <c r="I698"/>
  <c r="I690"/>
  <c r="I682"/>
  <c r="I674"/>
  <c r="I666"/>
  <c r="I658"/>
  <c r="I650"/>
  <c r="I642"/>
  <c r="I634"/>
  <c r="I626"/>
  <c r="I618"/>
  <c r="I610"/>
  <c r="I602"/>
  <c r="I594"/>
  <c r="I581"/>
  <c r="I565"/>
  <c r="I549"/>
  <c r="I533"/>
  <c r="I517"/>
  <c r="I501"/>
  <c r="I485"/>
  <c r="I469"/>
  <c r="I450"/>
  <c r="I418"/>
  <c r="I386"/>
  <c r="I796"/>
  <c r="I812"/>
  <c r="I797"/>
  <c r="I813"/>
  <c r="I130"/>
  <c r="A99"/>
  <c r="I807"/>
  <c r="I799"/>
  <c r="I791"/>
  <c r="I806"/>
  <c r="I798"/>
  <c r="I790"/>
  <c r="I784"/>
  <c r="I782"/>
  <c r="I780"/>
  <c r="I778"/>
  <c r="I776"/>
  <c r="I774"/>
  <c r="I772"/>
  <c r="I770"/>
  <c r="I768"/>
  <c r="I766"/>
  <c r="I764"/>
  <c r="I762"/>
  <c r="I760"/>
  <c r="I758"/>
  <c r="I756"/>
  <c r="I754"/>
  <c r="I752"/>
  <c r="I750"/>
  <c r="I748"/>
  <c r="I746"/>
  <c r="I744"/>
  <c r="I740"/>
  <c r="I736"/>
  <c r="I732"/>
  <c r="I728"/>
  <c r="I724"/>
  <c r="I720"/>
  <c r="I716"/>
  <c r="I712"/>
  <c r="I708"/>
  <c r="I704"/>
  <c r="I700"/>
  <c r="I696"/>
  <c r="I692"/>
  <c r="I688"/>
  <c r="I684"/>
  <c r="I680"/>
  <c r="I676"/>
  <c r="I672"/>
  <c r="I668"/>
  <c r="I664"/>
  <c r="I660"/>
  <c r="I656"/>
  <c r="I652"/>
  <c r="I648"/>
  <c r="I644"/>
  <c r="I640"/>
  <c r="I636"/>
  <c r="I632"/>
  <c r="I628"/>
  <c r="I624"/>
  <c r="I620"/>
  <c r="I616"/>
  <c r="I612"/>
  <c r="I608"/>
  <c r="I604"/>
  <c r="I600"/>
  <c r="I596"/>
  <c r="I592"/>
  <c r="I585"/>
  <c r="I577"/>
  <c r="I569"/>
  <c r="I561"/>
  <c r="I553"/>
  <c r="I545"/>
  <c r="I537"/>
  <c r="I529"/>
  <c r="I521"/>
  <c r="I513"/>
  <c r="I505"/>
  <c r="I497"/>
  <c r="I489"/>
  <c r="I481"/>
  <c r="I473"/>
  <c r="I465"/>
  <c r="I457"/>
  <c r="I442"/>
  <c r="I426"/>
  <c r="I410"/>
  <c r="I394"/>
  <c r="I378"/>
  <c r="I743"/>
  <c r="I741"/>
  <c r="I739"/>
  <c r="I737"/>
  <c r="I735"/>
  <c r="I733"/>
  <c r="I731"/>
  <c r="I729"/>
  <c r="I727"/>
  <c r="I725"/>
  <c r="I723"/>
  <c r="I721"/>
  <c r="I719"/>
  <c r="I717"/>
  <c r="I715"/>
  <c r="I713"/>
  <c r="I711"/>
  <c r="I709"/>
  <c r="I707"/>
  <c r="I705"/>
  <c r="I703"/>
  <c r="I701"/>
  <c r="I699"/>
  <c r="I697"/>
  <c r="I695"/>
  <c r="I693"/>
  <c r="I691"/>
  <c r="I689"/>
  <c r="I687"/>
  <c r="I685"/>
  <c r="I683"/>
  <c r="I681"/>
  <c r="I679"/>
  <c r="I677"/>
  <c r="I675"/>
  <c r="I673"/>
  <c r="I671"/>
  <c r="I669"/>
  <c r="I667"/>
  <c r="I665"/>
  <c r="I663"/>
  <c r="I661"/>
  <c r="I659"/>
  <c r="I657"/>
  <c r="I655"/>
  <c r="I653"/>
  <c r="I651"/>
  <c r="I649"/>
  <c r="I647"/>
  <c r="I645"/>
  <c r="I643"/>
  <c r="I641"/>
  <c r="I639"/>
  <c r="I637"/>
  <c r="I635"/>
  <c r="I633"/>
  <c r="I631"/>
  <c r="I629"/>
  <c r="I627"/>
  <c r="I625"/>
  <c r="I623"/>
  <c r="I621"/>
  <c r="I619"/>
  <c r="I617"/>
  <c r="I615"/>
  <c r="I613"/>
  <c r="I611"/>
  <c r="I609"/>
  <c r="I607"/>
  <c r="I605"/>
  <c r="I603"/>
  <c r="I601"/>
  <c r="I599"/>
  <c r="I597"/>
  <c r="I595"/>
  <c r="I593"/>
  <c r="I591"/>
  <c r="I587"/>
  <c r="I583"/>
  <c r="I579"/>
  <c r="I575"/>
  <c r="I571"/>
  <c r="I567"/>
  <c r="I563"/>
  <c r="I559"/>
  <c r="I555"/>
  <c r="I551"/>
  <c r="I547"/>
  <c r="I543"/>
  <c r="I539"/>
  <c r="I535"/>
  <c r="I531"/>
  <c r="I527"/>
  <c r="I523"/>
  <c r="I519"/>
  <c r="I515"/>
  <c r="I511"/>
  <c r="I507"/>
  <c r="I503"/>
  <c r="I499"/>
  <c r="I495"/>
  <c r="I491"/>
  <c r="I487"/>
  <c r="I483"/>
  <c r="I479"/>
  <c r="I475"/>
  <c r="I471"/>
  <c r="I467"/>
  <c r="I463"/>
  <c r="I459"/>
  <c r="I454"/>
  <c r="I446"/>
  <c r="I438"/>
  <c r="I430"/>
  <c r="I422"/>
  <c r="I414"/>
  <c r="I406"/>
  <c r="I398"/>
  <c r="I390"/>
  <c r="I382"/>
  <c r="I374"/>
  <c r="D100" i="11"/>
  <c r="E100" s="1"/>
  <c r="F100" s="1"/>
  <c r="D105"/>
  <c r="E105" s="1"/>
  <c r="F105" s="1"/>
  <c r="D103"/>
  <c r="E76"/>
  <c r="G76" s="1"/>
  <c r="D83" i="5"/>
  <c r="C41" i="6"/>
  <c r="C39"/>
  <c r="E35" i="10"/>
  <c r="I590" i="1"/>
  <c r="I588"/>
  <c r="I586"/>
  <c r="I584"/>
  <c r="I582"/>
  <c r="I580"/>
  <c r="I578"/>
  <c r="I576"/>
  <c r="I574"/>
  <c r="I572"/>
  <c r="I570"/>
  <c r="I568"/>
  <c r="I566"/>
  <c r="I564"/>
  <c r="I562"/>
  <c r="I560"/>
  <c r="I558"/>
  <c r="I556"/>
  <c r="I554"/>
  <c r="I552"/>
  <c r="I550"/>
  <c r="I548"/>
  <c r="I546"/>
  <c r="I544"/>
  <c r="I542"/>
  <c r="I540"/>
  <c r="I538"/>
  <c r="I536"/>
  <c r="I534"/>
  <c r="I532"/>
  <c r="I530"/>
  <c r="I528"/>
  <c r="I526"/>
  <c r="I524"/>
  <c r="I522"/>
  <c r="I520"/>
  <c r="I518"/>
  <c r="I516"/>
  <c r="I514"/>
  <c r="I512"/>
  <c r="I510"/>
  <c r="I508"/>
  <c r="I506"/>
  <c r="I504"/>
  <c r="I502"/>
  <c r="I500"/>
  <c r="I498"/>
  <c r="I496"/>
  <c r="I494"/>
  <c r="I492"/>
  <c r="I490"/>
  <c r="I488"/>
  <c r="I486"/>
  <c r="I484"/>
  <c r="I482"/>
  <c r="I480"/>
  <c r="I478"/>
  <c r="I476"/>
  <c r="I474"/>
  <c r="I472"/>
  <c r="I470"/>
  <c r="I468"/>
  <c r="I466"/>
  <c r="I464"/>
  <c r="I462"/>
  <c r="I460"/>
  <c r="I458"/>
  <c r="I456"/>
  <c r="I452"/>
  <c r="I448"/>
  <c r="I444"/>
  <c r="I440"/>
  <c r="I436"/>
  <c r="I432"/>
  <c r="I428"/>
  <c r="I424"/>
  <c r="I420"/>
  <c r="I416"/>
  <c r="I412"/>
  <c r="I408"/>
  <c r="I404"/>
  <c r="I400"/>
  <c r="I396"/>
  <c r="I392"/>
  <c r="I388"/>
  <c r="I384"/>
  <c r="I380"/>
  <c r="I376"/>
  <c r="I372"/>
  <c r="I455"/>
  <c r="I453"/>
  <c r="I451"/>
  <c r="I449"/>
  <c r="I447"/>
  <c r="I445"/>
  <c r="I443"/>
  <c r="I441"/>
  <c r="I439"/>
  <c r="I437"/>
  <c r="I435"/>
  <c r="I433"/>
  <c r="I431"/>
  <c r="I429"/>
  <c r="I427"/>
  <c r="I425"/>
  <c r="I423"/>
  <c r="I421"/>
  <c r="I419"/>
  <c r="I417"/>
  <c r="I415"/>
  <c r="I413"/>
  <c r="I411"/>
  <c r="I409"/>
  <c r="I407"/>
  <c r="I405"/>
  <c r="I403"/>
  <c r="I401"/>
  <c r="I399"/>
  <c r="I397"/>
  <c r="I395"/>
  <c r="I393"/>
  <c r="I391"/>
  <c r="I389"/>
  <c r="I387"/>
  <c r="I385"/>
  <c r="I383"/>
  <c r="I381"/>
  <c r="I379"/>
  <c r="I377"/>
  <c r="I375"/>
  <c r="I373"/>
  <c r="I800"/>
  <c r="I785"/>
  <c r="I801"/>
  <c r="I127"/>
  <c r="I132"/>
  <c r="I126"/>
  <c r="I133"/>
  <c r="I125"/>
  <c r="I134"/>
  <c r="I124"/>
  <c r="I135"/>
  <c r="I123"/>
  <c r="I136"/>
  <c r="I122"/>
  <c r="I137"/>
  <c r="I121"/>
  <c r="I138"/>
  <c r="I120"/>
  <c r="I139"/>
  <c r="I119"/>
  <c r="I140"/>
  <c r="I118"/>
  <c r="I141"/>
  <c r="I117"/>
  <c r="I142"/>
  <c r="I116"/>
  <c r="I143"/>
  <c r="I115"/>
  <c r="I144"/>
  <c r="I11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792"/>
  <c r="I808"/>
  <c r="I793"/>
  <c r="I809"/>
  <c r="I129"/>
  <c r="E87" i="11" l="1"/>
  <c r="E90" s="1"/>
  <c r="E103"/>
  <c r="F103" s="1"/>
  <c r="C104" i="1"/>
  <c r="C107" s="1"/>
  <c r="D52" i="5"/>
  <c r="D36" s="1"/>
  <c r="D99" s="1"/>
  <c r="D104" i="1"/>
  <c r="B107"/>
  <c r="F107" s="1"/>
  <c r="E84" i="11"/>
  <c r="E105" i="1"/>
  <c r="G105"/>
  <c r="D35" i="5"/>
  <c r="D98" s="1"/>
  <c r="F17" i="6"/>
  <c r="E17" i="16"/>
  <c r="C53" i="17"/>
  <c r="C965"/>
  <c r="B92" i="1"/>
  <c r="E18" i="16"/>
  <c r="B98" i="1"/>
  <c r="B100"/>
  <c r="B108"/>
  <c r="B93"/>
  <c r="B91"/>
  <c r="D104" i="11"/>
  <c r="E104" s="1"/>
  <c r="F104" s="1"/>
  <c r="D101"/>
  <c r="E101" s="1"/>
  <c r="F101" s="1"/>
  <c r="G100" s="1"/>
  <c r="E86"/>
  <c r="G77"/>
  <c r="C32" i="6"/>
  <c r="E34" i="10"/>
  <c r="B103" i="1"/>
  <c r="C36" i="6"/>
  <c r="N935" s="1"/>
  <c r="A91" i="1"/>
  <c r="D720" i="5"/>
  <c r="D724"/>
  <c r="D993"/>
  <c r="D672"/>
  <c r="D712"/>
  <c r="D830"/>
  <c r="D717"/>
  <c r="D816"/>
  <c r="D797"/>
  <c r="D943"/>
  <c r="D846"/>
  <c r="D888"/>
  <c r="D768"/>
  <c r="D743"/>
  <c r="D804"/>
  <c r="D975"/>
  <c r="D966"/>
  <c r="D784"/>
  <c r="D866"/>
  <c r="D687"/>
  <c r="D871"/>
  <c r="D792"/>
  <c r="D644"/>
  <c r="D903"/>
  <c r="D704"/>
  <c r="D970"/>
  <c r="D939"/>
  <c r="D851"/>
  <c r="D750"/>
  <c r="D751"/>
  <c r="D841"/>
  <c r="D920"/>
  <c r="D964"/>
  <c r="D691"/>
  <c r="D839"/>
  <c r="D1010"/>
  <c r="D670"/>
  <c r="D736"/>
  <c r="D650"/>
  <c r="D956"/>
  <c r="D968"/>
  <c r="D843"/>
  <c r="D716"/>
  <c r="D837"/>
  <c r="D877"/>
  <c r="D948"/>
  <c r="D764"/>
  <c r="D777"/>
  <c r="D949"/>
  <c r="D998"/>
  <c r="D710"/>
  <c r="D955"/>
  <c r="D875"/>
  <c r="D782"/>
  <c r="D653"/>
  <c r="D820"/>
  <c r="D916"/>
  <c r="D1004"/>
  <c r="D790"/>
  <c r="D708"/>
  <c r="D727"/>
  <c r="D873"/>
  <c r="D697"/>
  <c r="D913"/>
  <c r="D980"/>
  <c r="D978"/>
  <c r="D989"/>
  <c r="D801"/>
  <c r="D862"/>
  <c r="D899"/>
  <c r="D855"/>
  <c r="D954"/>
  <c r="D947"/>
  <c r="D981"/>
  <c r="D739"/>
  <c r="D858"/>
  <c r="D896"/>
  <c r="D815"/>
  <c r="D921"/>
  <c r="D852"/>
  <c r="D886"/>
  <c r="D775"/>
  <c r="D699"/>
  <c r="D817"/>
  <c r="D746"/>
  <c r="D922"/>
  <c r="D814"/>
  <c r="D783"/>
  <c r="D979"/>
  <c r="D857"/>
  <c r="D904"/>
  <c r="D744"/>
  <c r="D808"/>
  <c r="D757"/>
  <c r="D976"/>
  <c r="D907"/>
  <c r="D988"/>
  <c r="D891"/>
  <c r="D771"/>
  <c r="D772"/>
  <c r="D971"/>
  <c r="D809"/>
  <c r="D849"/>
  <c r="D829"/>
  <c r="D796"/>
  <c r="D892"/>
  <c r="D665"/>
  <c r="D709"/>
  <c r="D763"/>
  <c r="D995"/>
  <c r="D674"/>
  <c r="D726"/>
  <c r="D810"/>
  <c r="D776"/>
  <c r="D812"/>
  <c r="D786"/>
  <c r="D802"/>
  <c r="D850"/>
  <c r="D677"/>
  <c r="D848"/>
  <c r="D994"/>
  <c r="D941"/>
  <c r="D953"/>
  <c r="D844"/>
  <c r="D676"/>
  <c r="D824"/>
  <c r="D680"/>
  <c r="D669"/>
  <c r="D936"/>
  <c r="D872"/>
  <c r="D889"/>
  <c r="D682"/>
  <c r="D799"/>
  <c r="D986"/>
  <c r="D963"/>
  <c r="D706"/>
  <c r="D769"/>
  <c r="D919"/>
  <c r="D657"/>
  <c r="D767"/>
  <c r="D794"/>
  <c r="D690"/>
  <c r="D834"/>
  <c r="D742"/>
  <c r="D740"/>
  <c r="D923"/>
  <c r="D1006"/>
  <c r="D747"/>
  <c r="D773"/>
  <c r="D679"/>
  <c r="D884"/>
  <c r="D806"/>
  <c r="D924"/>
  <c r="D728"/>
  <c r="D821"/>
  <c r="D738"/>
  <c r="D856"/>
  <c r="D800"/>
  <c r="D833"/>
  <c r="D774"/>
  <c r="D655"/>
  <c r="D643"/>
  <c r="D876"/>
  <c r="D692"/>
  <c r="D658"/>
  <c r="D755"/>
  <c r="D894"/>
  <c r="D925"/>
  <c r="D645"/>
  <c r="D983"/>
  <c r="D915"/>
  <c r="D926"/>
  <c r="D805"/>
  <c r="D927"/>
  <c r="D932"/>
  <c r="D737"/>
  <c r="D723"/>
  <c r="D664"/>
  <c r="D822"/>
  <c r="D661"/>
  <c r="D1005"/>
  <c r="D795"/>
  <c r="D997"/>
  <c r="D957"/>
  <c r="G19" i="14" l="1"/>
  <c r="G18" s="1"/>
  <c r="C17" i="6"/>
  <c r="N914"/>
  <c r="N853"/>
  <c r="N924"/>
  <c r="N871"/>
  <c r="N818"/>
  <c r="N852"/>
  <c r="N945"/>
  <c r="N913"/>
  <c r="N886"/>
  <c r="N811"/>
  <c r="N950"/>
  <c r="N901"/>
  <c r="N873"/>
  <c r="N820"/>
  <c r="N758"/>
  <c r="N865"/>
  <c r="N830"/>
  <c r="N806"/>
  <c r="N794"/>
  <c r="N766"/>
  <c r="N932"/>
  <c r="N839"/>
  <c r="N828"/>
  <c r="N810"/>
  <c r="N799"/>
  <c r="N783"/>
  <c r="N771"/>
  <c r="N923"/>
  <c r="N885"/>
  <c r="N757"/>
  <c r="N883"/>
  <c r="N860"/>
  <c r="N789"/>
  <c r="N946"/>
  <c r="N909"/>
  <c r="N872"/>
  <c r="N808"/>
  <c r="N832"/>
  <c r="N907"/>
  <c r="N859"/>
  <c r="N797"/>
  <c r="N926"/>
  <c r="N937"/>
  <c r="N918"/>
  <c r="N906"/>
  <c r="N891"/>
  <c r="N866"/>
  <c r="N812"/>
  <c r="N774"/>
  <c r="N753"/>
  <c r="N917"/>
  <c r="N905"/>
  <c r="N896"/>
  <c r="N877"/>
  <c r="N855"/>
  <c r="N825"/>
  <c r="N779"/>
  <c r="N765"/>
  <c r="N942"/>
  <c r="N867"/>
  <c r="N857"/>
  <c r="N834"/>
  <c r="N816"/>
  <c r="N809"/>
  <c r="N795"/>
  <c r="N786"/>
  <c r="N769"/>
  <c r="N756"/>
  <c r="N934"/>
  <c r="N850"/>
  <c r="N840"/>
  <c r="N831"/>
  <c r="N821"/>
  <c r="N800"/>
  <c r="N787"/>
  <c r="N773"/>
  <c r="N947"/>
  <c r="N929"/>
  <c r="N894"/>
  <c r="N841"/>
  <c r="N884"/>
  <c r="N869"/>
  <c r="N805"/>
  <c r="N763"/>
  <c r="N919"/>
  <c r="N879"/>
  <c r="N817"/>
  <c r="N875"/>
  <c r="N908"/>
  <c r="N878"/>
  <c r="N822"/>
  <c r="N939"/>
  <c r="N938"/>
  <c r="N922"/>
  <c r="N911"/>
  <c r="N892"/>
  <c r="N870"/>
  <c r="N836"/>
  <c r="N788"/>
  <c r="N754"/>
  <c r="N931"/>
  <c r="N910"/>
  <c r="N897"/>
  <c r="N880"/>
  <c r="N856"/>
  <c r="N833"/>
  <c r="N784"/>
  <c r="N772"/>
  <c r="N948"/>
  <c r="N868"/>
  <c r="N861"/>
  <c r="N837"/>
  <c r="N823"/>
  <c r="N813"/>
  <c r="N798"/>
  <c r="N790"/>
  <c r="N770"/>
  <c r="N759"/>
  <c r="N943"/>
  <c r="N854"/>
  <c r="N843"/>
  <c r="N835"/>
  <c r="N824"/>
  <c r="N803"/>
  <c r="N791"/>
  <c r="N776"/>
  <c r="N764"/>
  <c r="E926"/>
  <c r="H926" s="1"/>
  <c r="E931"/>
  <c r="H931" s="1"/>
  <c r="E932"/>
  <c r="H932" s="1"/>
  <c r="E933"/>
  <c r="H933" s="1"/>
  <c r="E939"/>
  <c r="H939" s="1"/>
  <c r="E943"/>
  <c r="H943" s="1"/>
  <c r="E946"/>
  <c r="H946" s="1"/>
  <c r="E950"/>
  <c r="H950" s="1"/>
  <c r="E752"/>
  <c r="H752" s="1"/>
  <c r="E756"/>
  <c r="H756" s="1"/>
  <c r="E758"/>
  <c r="H758" s="1"/>
  <c r="E761"/>
  <c r="H761" s="1"/>
  <c r="E762"/>
  <c r="H762" s="1"/>
  <c r="E763"/>
  <c r="H763" s="1"/>
  <c r="E769"/>
  <c r="H769" s="1"/>
  <c r="E770"/>
  <c r="H770" s="1"/>
  <c r="E775"/>
  <c r="H775" s="1"/>
  <c r="E779"/>
  <c r="H779" s="1"/>
  <c r="E785"/>
  <c r="H785" s="1"/>
  <c r="E786"/>
  <c r="H786" s="1"/>
  <c r="E790"/>
  <c r="H790" s="1"/>
  <c r="E793"/>
  <c r="H793" s="1"/>
  <c r="E794"/>
  <c r="H794" s="1"/>
  <c r="E806"/>
  <c r="H806" s="1"/>
  <c r="E809"/>
  <c r="H809" s="1"/>
  <c r="E813"/>
  <c r="H813" s="1"/>
  <c r="E815"/>
  <c r="H815" s="1"/>
  <c r="E820"/>
  <c r="H820" s="1"/>
  <c r="E834"/>
  <c r="H834" s="1"/>
  <c r="E837"/>
  <c r="H837" s="1"/>
  <c r="E842"/>
  <c r="H842" s="1"/>
  <c r="E846"/>
  <c r="H846" s="1"/>
  <c r="E849"/>
  <c r="H849" s="1"/>
  <c r="E852"/>
  <c r="H852" s="1"/>
  <c r="E853"/>
  <c r="H853" s="1"/>
  <c r="E856"/>
  <c r="H856" s="1"/>
  <c r="E864"/>
  <c r="H864" s="1"/>
  <c r="E867"/>
  <c r="H867" s="1"/>
  <c r="E924"/>
  <c r="H924" s="1"/>
  <c r="E925"/>
  <c r="H925" s="1"/>
  <c r="E930"/>
  <c r="H930" s="1"/>
  <c r="E938"/>
  <c r="H938" s="1"/>
  <c r="E942"/>
  <c r="H942" s="1"/>
  <c r="E755"/>
  <c r="H755" s="1"/>
  <c r="E765"/>
  <c r="H765" s="1"/>
  <c r="E768"/>
  <c r="H768" s="1"/>
  <c r="E772"/>
  <c r="H772" s="1"/>
  <c r="E777"/>
  <c r="H777" s="1"/>
  <c r="E778"/>
  <c r="H778" s="1"/>
  <c r="E781"/>
  <c r="H781" s="1"/>
  <c r="E784"/>
  <c r="H784" s="1"/>
  <c r="E788"/>
  <c r="H788" s="1"/>
  <c r="E789"/>
  <c r="H789" s="1"/>
  <c r="E792"/>
  <c r="H792" s="1"/>
  <c r="E797"/>
  <c r="H797" s="1"/>
  <c r="E801"/>
  <c r="H801" s="1"/>
  <c r="E804"/>
  <c r="H804" s="1"/>
  <c r="E805"/>
  <c r="H805" s="1"/>
  <c r="E808"/>
  <c r="H808" s="1"/>
  <c r="E811"/>
  <c r="H811" s="1"/>
  <c r="E812"/>
  <c r="H812" s="1"/>
  <c r="E818"/>
  <c r="H818" s="1"/>
  <c r="E822"/>
  <c r="H822" s="1"/>
  <c r="E825"/>
  <c r="H825" s="1"/>
  <c r="E829"/>
  <c r="H829" s="1"/>
  <c r="E832"/>
  <c r="H832" s="1"/>
  <c r="E833"/>
  <c r="H833" s="1"/>
  <c r="E836"/>
  <c r="H836" s="1"/>
  <c r="E841"/>
  <c r="H841" s="1"/>
  <c r="E845"/>
  <c r="H845" s="1"/>
  <c r="E848"/>
  <c r="H848" s="1"/>
  <c r="E851"/>
  <c r="H851" s="1"/>
  <c r="E855"/>
  <c r="H855" s="1"/>
  <c r="E859"/>
  <c r="H859" s="1"/>
  <c r="E860"/>
  <c r="H860" s="1"/>
  <c r="E863"/>
  <c r="H863" s="1"/>
  <c r="E927"/>
  <c r="H927" s="1"/>
  <c r="E940"/>
  <c r="H940" s="1"/>
  <c r="E947"/>
  <c r="H947" s="1"/>
  <c r="E757"/>
  <c r="H757" s="1"/>
  <c r="E771"/>
  <c r="H771" s="1"/>
  <c r="E783"/>
  <c r="H783" s="1"/>
  <c r="E791"/>
  <c r="H791" s="1"/>
  <c r="E800"/>
  <c r="H800" s="1"/>
  <c r="E807"/>
  <c r="H807" s="1"/>
  <c r="E817"/>
  <c r="H817" s="1"/>
  <c r="E819"/>
  <c r="H819" s="1"/>
  <c r="E824"/>
  <c r="H824" s="1"/>
  <c r="E839"/>
  <c r="H839" s="1"/>
  <c r="E840"/>
  <c r="H840" s="1"/>
  <c r="E862"/>
  <c r="H862" s="1"/>
  <c r="E871"/>
  <c r="H871" s="1"/>
  <c r="E875"/>
  <c r="H875" s="1"/>
  <c r="E876"/>
  <c r="H876" s="1"/>
  <c r="E879"/>
  <c r="H879" s="1"/>
  <c r="E884"/>
  <c r="H884" s="1"/>
  <c r="E887"/>
  <c r="H887" s="1"/>
  <c r="E888"/>
  <c r="H888" s="1"/>
  <c r="E893"/>
  <c r="H893" s="1"/>
  <c r="E899"/>
  <c r="H899" s="1"/>
  <c r="E903"/>
  <c r="H903" s="1"/>
  <c r="E914"/>
  <c r="H914" s="1"/>
  <c r="E919"/>
  <c r="H919" s="1"/>
  <c r="E928"/>
  <c r="H928" s="1"/>
  <c r="E929"/>
  <c r="H929" s="1"/>
  <c r="E941"/>
  <c r="H941" s="1"/>
  <c r="E948"/>
  <c r="H948" s="1"/>
  <c r="E949"/>
  <c r="H949" s="1"/>
  <c r="E759"/>
  <c r="H759" s="1"/>
  <c r="E766"/>
  <c r="H766" s="1"/>
  <c r="E773"/>
  <c r="H773" s="1"/>
  <c r="E780"/>
  <c r="H780" s="1"/>
  <c r="E795"/>
  <c r="H795" s="1"/>
  <c r="E802"/>
  <c r="H802" s="1"/>
  <c r="E803"/>
  <c r="H803" s="1"/>
  <c r="E810"/>
  <c r="H810" s="1"/>
  <c r="E821"/>
  <c r="H821" s="1"/>
  <c r="E826"/>
  <c r="H826" s="1"/>
  <c r="E827"/>
  <c r="H827" s="1"/>
  <c r="E843"/>
  <c r="H843" s="1"/>
  <c r="E844"/>
  <c r="H844" s="1"/>
  <c r="E850"/>
  <c r="H850" s="1"/>
  <c r="E857"/>
  <c r="H857" s="1"/>
  <c r="E865"/>
  <c r="H865" s="1"/>
  <c r="E872"/>
  <c r="H872" s="1"/>
  <c r="E885"/>
  <c r="H885" s="1"/>
  <c r="E889"/>
  <c r="H889" s="1"/>
  <c r="E894"/>
  <c r="H894" s="1"/>
  <c r="E895"/>
  <c r="H895" s="1"/>
  <c r="E896"/>
  <c r="H896" s="1"/>
  <c r="E904"/>
  <c r="H904" s="1"/>
  <c r="E909"/>
  <c r="H909" s="1"/>
  <c r="E915"/>
  <c r="H915" s="1"/>
  <c r="E920"/>
  <c r="H920" s="1"/>
  <c r="E923"/>
  <c r="H923" s="1"/>
  <c r="E934"/>
  <c r="H934" s="1"/>
  <c r="E951"/>
  <c r="H951" s="1"/>
  <c r="E753"/>
  <c r="H753" s="1"/>
  <c r="E754"/>
  <c r="H754" s="1"/>
  <c r="E935"/>
  <c r="H935" s="1"/>
  <c r="E944"/>
  <c r="H944" s="1"/>
  <c r="E760"/>
  <c r="H760" s="1"/>
  <c r="E767"/>
  <c r="H767" s="1"/>
  <c r="E774"/>
  <c r="H774" s="1"/>
  <c r="E866"/>
  <c r="H866" s="1"/>
  <c r="E870"/>
  <c r="H870" s="1"/>
  <c r="E877"/>
  <c r="H877" s="1"/>
  <c r="E886"/>
  <c r="H886" s="1"/>
  <c r="E897"/>
  <c r="H897" s="1"/>
  <c r="E905"/>
  <c r="H905" s="1"/>
  <c r="E916"/>
  <c r="H916" s="1"/>
  <c r="E917"/>
  <c r="H917" s="1"/>
  <c r="E922"/>
  <c r="H922" s="1"/>
  <c r="E782"/>
  <c r="H782" s="1"/>
  <c r="E814"/>
  <c r="H814" s="1"/>
  <c r="E881"/>
  <c r="H881" s="1"/>
  <c r="E882"/>
  <c r="H882" s="1"/>
  <c r="E902"/>
  <c r="H902" s="1"/>
  <c r="E764"/>
  <c r="H764" s="1"/>
  <c r="E776"/>
  <c r="H776" s="1"/>
  <c r="E799"/>
  <c r="H799" s="1"/>
  <c r="E831"/>
  <c r="H831" s="1"/>
  <c r="E838"/>
  <c r="H838" s="1"/>
  <c r="E847"/>
  <c r="H847" s="1"/>
  <c r="E854"/>
  <c r="H854" s="1"/>
  <c r="E861"/>
  <c r="H861" s="1"/>
  <c r="E868"/>
  <c r="H868" s="1"/>
  <c r="E878"/>
  <c r="H878" s="1"/>
  <c r="E898"/>
  <c r="H898" s="1"/>
  <c r="E906"/>
  <c r="H906" s="1"/>
  <c r="E907"/>
  <c r="H907" s="1"/>
  <c r="E908"/>
  <c r="H908" s="1"/>
  <c r="E918"/>
  <c r="H918" s="1"/>
  <c r="E921"/>
  <c r="H921" s="1"/>
  <c r="E937"/>
  <c r="H937" s="1"/>
  <c r="E787"/>
  <c r="H787" s="1"/>
  <c r="E796"/>
  <c r="H796" s="1"/>
  <c r="E828"/>
  <c r="H828" s="1"/>
  <c r="E835"/>
  <c r="H835" s="1"/>
  <c r="E858"/>
  <c r="H858" s="1"/>
  <c r="E873"/>
  <c r="H873" s="1"/>
  <c r="E880"/>
  <c r="H880" s="1"/>
  <c r="E890"/>
  <c r="H890" s="1"/>
  <c r="E891"/>
  <c r="H891" s="1"/>
  <c r="E892"/>
  <c r="H892" s="1"/>
  <c r="E900"/>
  <c r="H900" s="1"/>
  <c r="E901"/>
  <c r="H901" s="1"/>
  <c r="E910"/>
  <c r="H910" s="1"/>
  <c r="E911"/>
  <c r="H911" s="1"/>
  <c r="E912"/>
  <c r="H912" s="1"/>
  <c r="E936"/>
  <c r="H936" s="1"/>
  <c r="E945"/>
  <c r="H945" s="1"/>
  <c r="E798"/>
  <c r="H798" s="1"/>
  <c r="E816"/>
  <c r="H816" s="1"/>
  <c r="E823"/>
  <c r="H823" s="1"/>
  <c r="E830"/>
  <c r="H830" s="1"/>
  <c r="E869"/>
  <c r="H869" s="1"/>
  <c r="E874"/>
  <c r="H874" s="1"/>
  <c r="E883"/>
  <c r="H883" s="1"/>
  <c r="E913"/>
  <c r="H913" s="1"/>
  <c r="N876"/>
  <c r="N882"/>
  <c r="N775"/>
  <c r="N899"/>
  <c r="N792"/>
  <c r="N888"/>
  <c r="N781"/>
  <c r="N936"/>
  <c r="N902"/>
  <c r="N858"/>
  <c r="N760"/>
  <c r="N916"/>
  <c r="N895"/>
  <c r="N849"/>
  <c r="N778"/>
  <c r="N930"/>
  <c r="N846"/>
  <c r="N815"/>
  <c r="N785"/>
  <c r="N752"/>
  <c r="N847"/>
  <c r="N941"/>
  <c r="N903"/>
  <c r="N862"/>
  <c r="N893"/>
  <c r="N874"/>
  <c r="N851"/>
  <c r="N768"/>
  <c r="N920"/>
  <c r="N889"/>
  <c r="N819"/>
  <c r="N904"/>
  <c r="N921"/>
  <c r="N887"/>
  <c r="N829"/>
  <c r="N762"/>
  <c r="N944"/>
  <c r="N925"/>
  <c r="N912"/>
  <c r="N898"/>
  <c r="N881"/>
  <c r="N845"/>
  <c r="N804"/>
  <c r="N755"/>
  <c r="N933"/>
  <c r="N915"/>
  <c r="N900"/>
  <c r="N890"/>
  <c r="N863"/>
  <c r="N848"/>
  <c r="N801"/>
  <c r="N777"/>
  <c r="N949"/>
  <c r="N928"/>
  <c r="N864"/>
  <c r="N842"/>
  <c r="N826"/>
  <c r="N814"/>
  <c r="N802"/>
  <c r="N793"/>
  <c r="N782"/>
  <c r="N761"/>
  <c r="N951"/>
  <c r="N927"/>
  <c r="N844"/>
  <c r="N838"/>
  <c r="N827"/>
  <c r="N807"/>
  <c r="N796"/>
  <c r="N780"/>
  <c r="N767"/>
  <c r="N940"/>
  <c r="X1014" i="1"/>
  <c r="X1013"/>
  <c r="X1015" s="1"/>
  <c r="X1012"/>
  <c r="X1016" s="1"/>
  <c r="X1011"/>
  <c r="X1017" s="1"/>
  <c r="X1010"/>
  <c r="X1018" s="1"/>
  <c r="X1009"/>
  <c r="X1019" s="1"/>
  <c r="X1008"/>
  <c r="X1020" s="1"/>
  <c r="X1007"/>
  <c r="X1021" s="1"/>
  <c r="X1006"/>
  <c r="X1022" s="1"/>
  <c r="X1005"/>
  <c r="X1023" s="1"/>
  <c r="X1004"/>
  <c r="X1024" s="1"/>
  <c r="X1003"/>
  <c r="X1025" s="1"/>
  <c r="X1002"/>
  <c r="X1026" s="1"/>
  <c r="X1001"/>
  <c r="X1027" s="1"/>
  <c r="X1000"/>
  <c r="X1028" s="1"/>
  <c r="X999"/>
  <c r="X1029" s="1"/>
  <c r="X998"/>
  <c r="X1030" s="1"/>
  <c r="X997"/>
  <c r="X1031" s="1"/>
  <c r="X996"/>
  <c r="X1032" s="1"/>
  <c r="X995"/>
  <c r="X1033" s="1"/>
  <c r="X994"/>
  <c r="X1034" s="1"/>
  <c r="X993"/>
  <c r="X1035" s="1"/>
  <c r="X992"/>
  <c r="X1036" s="1"/>
  <c r="X991"/>
  <c r="X1037" s="1"/>
  <c r="X990"/>
  <c r="X1038" s="1"/>
  <c r="X989"/>
  <c r="X1039" s="1"/>
  <c r="X988"/>
  <c r="X1040" s="1"/>
  <c r="X987"/>
  <c r="X1041" s="1"/>
  <c r="X986"/>
  <c r="X1042" s="1"/>
  <c r="X985"/>
  <c r="X1043" s="1"/>
  <c r="X984"/>
  <c r="X1044" s="1"/>
  <c r="X983"/>
  <c r="X1045" s="1"/>
  <c r="X982"/>
  <c r="X1046" s="1"/>
  <c r="X981"/>
  <c r="X1047" s="1"/>
  <c r="X980"/>
  <c r="X1048" s="1"/>
  <c r="X979"/>
  <c r="X1049" s="1"/>
  <c r="X978"/>
  <c r="X1050" s="1"/>
  <c r="X977"/>
  <c r="X1051" s="1"/>
  <c r="X976"/>
  <c r="X1052" s="1"/>
  <c r="X975"/>
  <c r="X1053" s="1"/>
  <c r="X974"/>
  <c r="X1054" s="1"/>
  <c r="X973"/>
  <c r="X1055" s="1"/>
  <c r="X972"/>
  <c r="X1056" s="1"/>
  <c r="X971"/>
  <c r="X1057" s="1"/>
  <c r="X970"/>
  <c r="X1058" s="1"/>
  <c r="X969"/>
  <c r="X1059" s="1"/>
  <c r="X968"/>
  <c r="X1060" s="1"/>
  <c r="X967"/>
  <c r="X1061" s="1"/>
  <c r="X966"/>
  <c r="X1062" s="1"/>
  <c r="X965"/>
  <c r="X1063" s="1"/>
  <c r="X964"/>
  <c r="X1064" s="1"/>
  <c r="X963"/>
  <c r="X1065" s="1"/>
  <c r="X962"/>
  <c r="X1066" s="1"/>
  <c r="X961"/>
  <c r="X1067" s="1"/>
  <c r="X960"/>
  <c r="X1068" s="1"/>
  <c r="X959"/>
  <c r="X1069" s="1"/>
  <c r="X958"/>
  <c r="X1070" s="1"/>
  <c r="X957"/>
  <c r="X1071" s="1"/>
  <c r="X956"/>
  <c r="X1072" s="1"/>
  <c r="X955"/>
  <c r="X1073" s="1"/>
  <c r="X954"/>
  <c r="X1074" s="1"/>
  <c r="X953"/>
  <c r="X1075" s="1"/>
  <c r="X952"/>
  <c r="X1076" s="1"/>
  <c r="X951"/>
  <c r="X1077" s="1"/>
  <c r="X950"/>
  <c r="X1078" s="1"/>
  <c r="X949"/>
  <c r="X1079" s="1"/>
  <c r="X948"/>
  <c r="X1080" s="1"/>
  <c r="X947"/>
  <c r="X1081" s="1"/>
  <c r="X946"/>
  <c r="X1082" s="1"/>
  <c r="X945"/>
  <c r="X1083" s="1"/>
  <c r="X944"/>
  <c r="X1084" s="1"/>
  <c r="X943"/>
  <c r="X1085" s="1"/>
  <c r="X942"/>
  <c r="X1086" s="1"/>
  <c r="X941"/>
  <c r="X1087" s="1"/>
  <c r="X940"/>
  <c r="X1088" s="1"/>
  <c r="X939"/>
  <c r="X1089" s="1"/>
  <c r="X938"/>
  <c r="X1090" s="1"/>
  <c r="X937"/>
  <c r="X1091" s="1"/>
  <c r="X936"/>
  <c r="X1092" s="1"/>
  <c r="X935"/>
  <c r="X1093" s="1"/>
  <c r="X934"/>
  <c r="X1094" s="1"/>
  <c r="X933"/>
  <c r="X1095" s="1"/>
  <c r="X932"/>
  <c r="X1096" s="1"/>
  <c r="X931"/>
  <c r="X1097" s="1"/>
  <c r="X930"/>
  <c r="X1098" s="1"/>
  <c r="X929"/>
  <c r="X1099" s="1"/>
  <c r="X928"/>
  <c r="X1100" s="1"/>
  <c r="X927"/>
  <c r="X1101" s="1"/>
  <c r="X926"/>
  <c r="X1102" s="1"/>
  <c r="X925"/>
  <c r="X1103" s="1"/>
  <c r="X924"/>
  <c r="X1104" s="1"/>
  <c r="X923"/>
  <c r="X1105" s="1"/>
  <c r="X922"/>
  <c r="X1106" s="1"/>
  <c r="X921"/>
  <c r="X1107" s="1"/>
  <c r="X920"/>
  <c r="X1108" s="1"/>
  <c r="X919"/>
  <c r="X1109" s="1"/>
  <c r="X918"/>
  <c r="X1110" s="1"/>
  <c r="X917"/>
  <c r="X1111" s="1"/>
  <c r="X916"/>
  <c r="X1112" s="1"/>
  <c r="X915"/>
  <c r="X1113" s="1"/>
  <c r="X914"/>
  <c r="X1114" s="1"/>
  <c r="X913"/>
  <c r="X1115" s="1"/>
  <c r="X912"/>
  <c r="X1116" s="1"/>
  <c r="X911"/>
  <c r="X1117" s="1"/>
  <c r="X910"/>
  <c r="X1118" s="1"/>
  <c r="X909"/>
  <c r="X1119" s="1"/>
  <c r="X908"/>
  <c r="X1120" s="1"/>
  <c r="X907"/>
  <c r="X1121" s="1"/>
  <c r="X906"/>
  <c r="X1122" s="1"/>
  <c r="X905"/>
  <c r="X1123" s="1"/>
  <c r="X904"/>
  <c r="X1124" s="1"/>
  <c r="X903"/>
  <c r="X1125" s="1"/>
  <c r="X902"/>
  <c r="X1126" s="1"/>
  <c r="X901"/>
  <c r="X1127" s="1"/>
  <c r="X900"/>
  <c r="X1128" s="1"/>
  <c r="X899"/>
  <c r="X1129" s="1"/>
  <c r="X898"/>
  <c r="X1130" s="1"/>
  <c r="X897"/>
  <c r="X1131" s="1"/>
  <c r="X896"/>
  <c r="X1132" s="1"/>
  <c r="X895"/>
  <c r="X1133" s="1"/>
  <c r="X894"/>
  <c r="X1134" s="1"/>
  <c r="X893"/>
  <c r="X1135" s="1"/>
  <c r="X892"/>
  <c r="X1136" s="1"/>
  <c r="X891"/>
  <c r="X1137" s="1"/>
  <c r="X890"/>
  <c r="X1138" s="1"/>
  <c r="X889"/>
  <c r="X1139" s="1"/>
  <c r="X888"/>
  <c r="X1140" s="1"/>
  <c r="X887"/>
  <c r="X1141" s="1"/>
  <c r="X886"/>
  <c r="X1142" s="1"/>
  <c r="X885"/>
  <c r="X1143" s="1"/>
  <c r="X884"/>
  <c r="X1144" s="1"/>
  <c r="X883"/>
  <c r="X1145" s="1"/>
  <c r="X882"/>
  <c r="X1146" s="1"/>
  <c r="X881"/>
  <c r="X1147" s="1"/>
  <c r="X880"/>
  <c r="X1148" s="1"/>
  <c r="X879"/>
  <c r="X1149" s="1"/>
  <c r="X878"/>
  <c r="X1150" s="1"/>
  <c r="X877"/>
  <c r="X1151" s="1"/>
  <c r="X876"/>
  <c r="X1152" s="1"/>
  <c r="X875"/>
  <c r="X1153" s="1"/>
  <c r="X874"/>
  <c r="X1154" s="1"/>
  <c r="X873"/>
  <c r="X1155" s="1"/>
  <c r="X872"/>
  <c r="X1156" s="1"/>
  <c r="X871"/>
  <c r="X1157" s="1"/>
  <c r="X870"/>
  <c r="X1158" s="1"/>
  <c r="X869"/>
  <c r="X1159" s="1"/>
  <c r="X868"/>
  <c r="X1160" s="1"/>
  <c r="X867"/>
  <c r="X1161" s="1"/>
  <c r="X866"/>
  <c r="X1162" s="1"/>
  <c r="X865"/>
  <c r="X1163" s="1"/>
  <c r="X864"/>
  <c r="X1164" s="1"/>
  <c r="X863"/>
  <c r="X1165" s="1"/>
  <c r="X862"/>
  <c r="X1166" s="1"/>
  <c r="X861"/>
  <c r="X1167" s="1"/>
  <c r="X860"/>
  <c r="X1168" s="1"/>
  <c r="X859"/>
  <c r="X1169" s="1"/>
  <c r="X858"/>
  <c r="X1170" s="1"/>
  <c r="X857"/>
  <c r="X1171" s="1"/>
  <c r="X856"/>
  <c r="X1172" s="1"/>
  <c r="X855"/>
  <c r="X1173" s="1"/>
  <c r="X854"/>
  <c r="X1174" s="1"/>
  <c r="X853"/>
  <c r="X1175" s="1"/>
  <c r="X852"/>
  <c r="X1176" s="1"/>
  <c r="X851"/>
  <c r="X1177" s="1"/>
  <c r="X850"/>
  <c r="X1178" s="1"/>
  <c r="X849"/>
  <c r="X1179" s="1"/>
  <c r="X848"/>
  <c r="X1180" s="1"/>
  <c r="X847"/>
  <c r="X1181" s="1"/>
  <c r="X846"/>
  <c r="X1182" s="1"/>
  <c r="X845"/>
  <c r="X1183" s="1"/>
  <c r="X844"/>
  <c r="X1184" s="1"/>
  <c r="X843"/>
  <c r="X1185" s="1"/>
  <c r="X842"/>
  <c r="X1186" s="1"/>
  <c r="X841"/>
  <c r="X1187" s="1"/>
  <c r="X840"/>
  <c r="X1188" s="1"/>
  <c r="X839"/>
  <c r="X1189" s="1"/>
  <c r="X838"/>
  <c r="X1190" s="1"/>
  <c r="X837"/>
  <c r="X1191" s="1"/>
  <c r="X836"/>
  <c r="X1192" s="1"/>
  <c r="X835"/>
  <c r="X1193" s="1"/>
  <c r="X834"/>
  <c r="X1194" s="1"/>
  <c r="X833"/>
  <c r="X1195" s="1"/>
  <c r="X832"/>
  <c r="X1196" s="1"/>
  <c r="X831"/>
  <c r="X1197" s="1"/>
  <c r="X830"/>
  <c r="X1198" s="1"/>
  <c r="X829"/>
  <c r="X1199" s="1"/>
  <c r="X828"/>
  <c r="X1200" s="1"/>
  <c r="X827"/>
  <c r="X1201" s="1"/>
  <c r="X826"/>
  <c r="X1202" s="1"/>
  <c r="X825"/>
  <c r="X1203" s="1"/>
  <c r="X824"/>
  <c r="X1204" s="1"/>
  <c r="X823"/>
  <c r="X1205" s="1"/>
  <c r="X822"/>
  <c r="X1206" s="1"/>
  <c r="X821"/>
  <c r="X1207" s="1"/>
  <c r="X820"/>
  <c r="X1208" s="1"/>
  <c r="X819"/>
  <c r="X1209" s="1"/>
  <c r="X818"/>
  <c r="X1210" s="1"/>
  <c r="X817"/>
  <c r="X1211" s="1"/>
  <c r="X816"/>
  <c r="X1212" s="1"/>
  <c r="X815"/>
  <c r="X1213" s="1"/>
  <c r="X814"/>
  <c r="X1214" s="1"/>
  <c r="R885" i="5"/>
  <c r="R1135" s="1"/>
  <c r="G103" i="11"/>
  <c r="E104" i="1"/>
  <c r="G104"/>
  <c r="D107"/>
  <c r="D70" i="5"/>
  <c r="G17" i="14"/>
  <c r="C17" s="1"/>
  <c r="C18"/>
  <c r="E19"/>
  <c r="D19"/>
  <c r="F103" i="1"/>
  <c r="D103"/>
  <c r="F108"/>
  <c r="D108"/>
  <c r="G108"/>
  <c r="E108"/>
  <c r="E107"/>
  <c r="G107"/>
  <c r="F19" i="14"/>
  <c r="C19" s="1"/>
  <c r="M56" i="17"/>
  <c r="D56"/>
  <c r="H56"/>
  <c r="L56"/>
  <c r="E56"/>
  <c r="K56"/>
  <c r="F56"/>
  <c r="J56"/>
  <c r="N56"/>
  <c r="G56"/>
  <c r="I56"/>
  <c r="C966"/>
  <c r="D56" i="5"/>
  <c r="D42"/>
  <c r="C45" i="6"/>
  <c r="C44"/>
  <c r="C43"/>
  <c r="D84" i="5"/>
  <c r="B99" i="1"/>
  <c r="B96"/>
  <c r="B97" s="1"/>
  <c r="B95"/>
  <c r="X813"/>
  <c r="X1215" s="1"/>
  <c r="X812"/>
  <c r="X1216" s="1"/>
  <c r="X811"/>
  <c r="X1217" s="1"/>
  <c r="X810"/>
  <c r="X1218" s="1"/>
  <c r="X809"/>
  <c r="X1219" s="1"/>
  <c r="X808"/>
  <c r="X1220" s="1"/>
  <c r="X807"/>
  <c r="X1221" s="1"/>
  <c r="X806"/>
  <c r="X1222" s="1"/>
  <c r="X805"/>
  <c r="X1223" s="1"/>
  <c r="X804"/>
  <c r="X1224" s="1"/>
  <c r="X803"/>
  <c r="X1225" s="1"/>
  <c r="X802"/>
  <c r="X1226" s="1"/>
  <c r="X801"/>
  <c r="X1227" s="1"/>
  <c r="X800"/>
  <c r="X1228" s="1"/>
  <c r="X799"/>
  <c r="X1229" s="1"/>
  <c r="X798"/>
  <c r="X1230" s="1"/>
  <c r="X797"/>
  <c r="X1231" s="1"/>
  <c r="X796"/>
  <c r="X1232" s="1"/>
  <c r="X795"/>
  <c r="X1233" s="1"/>
  <c r="X794"/>
  <c r="X1234" s="1"/>
  <c r="X793"/>
  <c r="X1235" s="1"/>
  <c r="X792"/>
  <c r="X1236" s="1"/>
  <c r="X791"/>
  <c r="X1237" s="1"/>
  <c r="X790"/>
  <c r="X1238" s="1"/>
  <c r="X789"/>
  <c r="X1239" s="1"/>
  <c r="X788"/>
  <c r="X1240" s="1"/>
  <c r="X787"/>
  <c r="X1241" s="1"/>
  <c r="X786"/>
  <c r="X1242" s="1"/>
  <c r="X784"/>
  <c r="X1244" s="1"/>
  <c r="X783"/>
  <c r="X1245" s="1"/>
  <c r="X782"/>
  <c r="X1246" s="1"/>
  <c r="X781"/>
  <c r="X1247" s="1"/>
  <c r="X780"/>
  <c r="X1248" s="1"/>
  <c r="X779"/>
  <c r="X1249" s="1"/>
  <c r="X778"/>
  <c r="X1250" s="1"/>
  <c r="X777"/>
  <c r="X1251" s="1"/>
  <c r="X776"/>
  <c r="X1252" s="1"/>
  <c r="X775"/>
  <c r="X1253" s="1"/>
  <c r="X774"/>
  <c r="X1254" s="1"/>
  <c r="X773"/>
  <c r="X1255" s="1"/>
  <c r="X772"/>
  <c r="X1256" s="1"/>
  <c r="X771"/>
  <c r="X1257" s="1"/>
  <c r="X770"/>
  <c r="X1258" s="1"/>
  <c r="X769"/>
  <c r="X1259" s="1"/>
  <c r="X768"/>
  <c r="X1260" s="1"/>
  <c r="X767"/>
  <c r="X1261" s="1"/>
  <c r="X766"/>
  <c r="X1262" s="1"/>
  <c r="X765"/>
  <c r="X1263" s="1"/>
  <c r="X764"/>
  <c r="X1264" s="1"/>
  <c r="X763"/>
  <c r="X1265" s="1"/>
  <c r="X762"/>
  <c r="X1266" s="1"/>
  <c r="X761"/>
  <c r="X1267" s="1"/>
  <c r="X759"/>
  <c r="X1269" s="1"/>
  <c r="X758"/>
  <c r="X1270" s="1"/>
  <c r="X757"/>
  <c r="X1271" s="1"/>
  <c r="X756"/>
  <c r="X1272" s="1"/>
  <c r="X755"/>
  <c r="X1273" s="1"/>
  <c r="X754"/>
  <c r="X1274" s="1"/>
  <c r="X753"/>
  <c r="X1275" s="1"/>
  <c r="X752"/>
  <c r="X1276" s="1"/>
  <c r="X751"/>
  <c r="X1277" s="1"/>
  <c r="X750"/>
  <c r="X1278" s="1"/>
  <c r="X749"/>
  <c r="X1279" s="1"/>
  <c r="X748"/>
  <c r="X1280" s="1"/>
  <c r="X747"/>
  <c r="X1281" s="1"/>
  <c r="X746"/>
  <c r="X1282" s="1"/>
  <c r="X745"/>
  <c r="X1283" s="1"/>
  <c r="X744"/>
  <c r="X1284" s="1"/>
  <c r="X743"/>
  <c r="X1285" s="1"/>
  <c r="X742"/>
  <c r="X1286" s="1"/>
  <c r="X741"/>
  <c r="X1287" s="1"/>
  <c r="X740"/>
  <c r="X1288" s="1"/>
  <c r="X739"/>
  <c r="X1289" s="1"/>
  <c r="X738"/>
  <c r="X1290" s="1"/>
  <c r="X737"/>
  <c r="X1291" s="1"/>
  <c r="X736"/>
  <c r="X1292" s="1"/>
  <c r="X735"/>
  <c r="X1293" s="1"/>
  <c r="X734"/>
  <c r="X1294" s="1"/>
  <c r="X733"/>
  <c r="X1295" s="1"/>
  <c r="X732"/>
  <c r="X1296" s="1"/>
  <c r="X731"/>
  <c r="X1297" s="1"/>
  <c r="X730"/>
  <c r="X1298" s="1"/>
  <c r="X729"/>
  <c r="X1299" s="1"/>
  <c r="X728"/>
  <c r="X1300" s="1"/>
  <c r="X727"/>
  <c r="X1301" s="1"/>
  <c r="X726"/>
  <c r="X1302" s="1"/>
  <c r="X725"/>
  <c r="X1303" s="1"/>
  <c r="X724"/>
  <c r="X1304" s="1"/>
  <c r="X723"/>
  <c r="X1305" s="1"/>
  <c r="X722"/>
  <c r="X1306" s="1"/>
  <c r="X721"/>
  <c r="X1307" s="1"/>
  <c r="X720"/>
  <c r="X1308" s="1"/>
  <c r="X719"/>
  <c r="X1309" s="1"/>
  <c r="X718"/>
  <c r="X1310" s="1"/>
  <c r="X717"/>
  <c r="X1311" s="1"/>
  <c r="X716"/>
  <c r="X1312" s="1"/>
  <c r="X715"/>
  <c r="X1313" s="1"/>
  <c r="X714"/>
  <c r="X1314" s="1"/>
  <c r="X713"/>
  <c r="X1315" s="1"/>
  <c r="X712"/>
  <c r="X1316" s="1"/>
  <c r="X711"/>
  <c r="X1317" s="1"/>
  <c r="X710"/>
  <c r="X1318" s="1"/>
  <c r="X709"/>
  <c r="X1319" s="1"/>
  <c r="X708"/>
  <c r="X1320" s="1"/>
  <c r="X707"/>
  <c r="X1321" s="1"/>
  <c r="X706"/>
  <c r="X1322" s="1"/>
  <c r="X705"/>
  <c r="X1323" s="1"/>
  <c r="X704"/>
  <c r="X1324" s="1"/>
  <c r="X703"/>
  <c r="X1325" s="1"/>
  <c r="X702"/>
  <c r="X1326" s="1"/>
  <c r="X701"/>
  <c r="X1327" s="1"/>
  <c r="X700"/>
  <c r="X1328" s="1"/>
  <c r="X699"/>
  <c r="X1329" s="1"/>
  <c r="X698"/>
  <c r="X1330" s="1"/>
  <c r="X697"/>
  <c r="X1331" s="1"/>
  <c r="X696"/>
  <c r="X1332" s="1"/>
  <c r="X695"/>
  <c r="X1333" s="1"/>
  <c r="X694"/>
  <c r="X1334" s="1"/>
  <c r="X693"/>
  <c r="X1335" s="1"/>
  <c r="X692"/>
  <c r="X1336" s="1"/>
  <c r="X691"/>
  <c r="X1337" s="1"/>
  <c r="X690"/>
  <c r="X1338" s="1"/>
  <c r="X689"/>
  <c r="X1339" s="1"/>
  <c r="X688"/>
  <c r="X1340" s="1"/>
  <c r="X687"/>
  <c r="X1341" s="1"/>
  <c r="X686"/>
  <c r="X1342" s="1"/>
  <c r="X685"/>
  <c r="X1343" s="1"/>
  <c r="X684"/>
  <c r="X1344" s="1"/>
  <c r="X683"/>
  <c r="X1345" s="1"/>
  <c r="X682"/>
  <c r="X1346" s="1"/>
  <c r="X681"/>
  <c r="X1347" s="1"/>
  <c r="X680"/>
  <c r="X1348" s="1"/>
  <c r="X679"/>
  <c r="X1349" s="1"/>
  <c r="X678"/>
  <c r="X1350" s="1"/>
  <c r="X677"/>
  <c r="X1351" s="1"/>
  <c r="X676"/>
  <c r="X1352" s="1"/>
  <c r="X675"/>
  <c r="X1353" s="1"/>
  <c r="X674"/>
  <c r="X1354" s="1"/>
  <c r="X673"/>
  <c r="X1355" s="1"/>
  <c r="X672"/>
  <c r="X1356" s="1"/>
  <c r="X671"/>
  <c r="X1357" s="1"/>
  <c r="X670"/>
  <c r="X1358" s="1"/>
  <c r="X669"/>
  <c r="X1359" s="1"/>
  <c r="X668"/>
  <c r="X1360" s="1"/>
  <c r="X667"/>
  <c r="X1361" s="1"/>
  <c r="X666"/>
  <c r="X1362" s="1"/>
  <c r="X665"/>
  <c r="X1363" s="1"/>
  <c r="X664"/>
  <c r="X1364" s="1"/>
  <c r="X663"/>
  <c r="X1365" s="1"/>
  <c r="X662"/>
  <c r="X1366" s="1"/>
  <c r="X661"/>
  <c r="X1367" s="1"/>
  <c r="X660"/>
  <c r="X1368" s="1"/>
  <c r="X659"/>
  <c r="X1369" s="1"/>
  <c r="X658"/>
  <c r="X1370" s="1"/>
  <c r="X657"/>
  <c r="X1371" s="1"/>
  <c r="X656"/>
  <c r="X1372" s="1"/>
  <c r="X655"/>
  <c r="X1373" s="1"/>
  <c r="X654"/>
  <c r="X1374" s="1"/>
  <c r="X653"/>
  <c r="X1375" s="1"/>
  <c r="X652"/>
  <c r="X1376" s="1"/>
  <c r="X651"/>
  <c r="X1377" s="1"/>
  <c r="X650"/>
  <c r="X1378" s="1"/>
  <c r="X649"/>
  <c r="X1379" s="1"/>
  <c r="X648"/>
  <c r="X1380" s="1"/>
  <c r="X647"/>
  <c r="X1381" s="1"/>
  <c r="X646"/>
  <c r="X1382" s="1"/>
  <c r="X645"/>
  <c r="X1383" s="1"/>
  <c r="X644"/>
  <c r="X1384" s="1"/>
  <c r="X643"/>
  <c r="X1385" s="1"/>
  <c r="X642"/>
  <c r="X1386" s="1"/>
  <c r="X641"/>
  <c r="X1387" s="1"/>
  <c r="X640"/>
  <c r="X1388" s="1"/>
  <c r="X639"/>
  <c r="X1389" s="1"/>
  <c r="X638"/>
  <c r="X1390" s="1"/>
  <c r="X637"/>
  <c r="X1391" s="1"/>
  <c r="X636"/>
  <c r="X1392" s="1"/>
  <c r="X635"/>
  <c r="X1393" s="1"/>
  <c r="X634"/>
  <c r="X1394" s="1"/>
  <c r="X633"/>
  <c r="X1395" s="1"/>
  <c r="X632"/>
  <c r="X1396" s="1"/>
  <c r="X631"/>
  <c r="X1397" s="1"/>
  <c r="X630"/>
  <c r="X1398" s="1"/>
  <c r="X629"/>
  <c r="X1399" s="1"/>
  <c r="X628"/>
  <c r="X1400" s="1"/>
  <c r="X627"/>
  <c r="X1401" s="1"/>
  <c r="X626"/>
  <c r="X1402" s="1"/>
  <c r="X625"/>
  <c r="X1403" s="1"/>
  <c r="X624"/>
  <c r="X1404" s="1"/>
  <c r="X623"/>
  <c r="X1405" s="1"/>
  <c r="X622"/>
  <c r="X1406" s="1"/>
  <c r="X621"/>
  <c r="X1407" s="1"/>
  <c r="X620"/>
  <c r="X1408" s="1"/>
  <c r="X619"/>
  <c r="X1409" s="1"/>
  <c r="X618"/>
  <c r="X1410" s="1"/>
  <c r="X617"/>
  <c r="X1411" s="1"/>
  <c r="X616"/>
  <c r="X1412" s="1"/>
  <c r="X615"/>
  <c r="X1413" s="1"/>
  <c r="X614"/>
  <c r="X1414" s="1"/>
  <c r="X613"/>
  <c r="X1415" s="1"/>
  <c r="X612"/>
  <c r="X1416" s="1"/>
  <c r="X611"/>
  <c r="X1417" s="1"/>
  <c r="X610"/>
  <c r="X1418" s="1"/>
  <c r="X609"/>
  <c r="X1419" s="1"/>
  <c r="X608"/>
  <c r="X1420" s="1"/>
  <c r="X607"/>
  <c r="X1421" s="1"/>
  <c r="X606"/>
  <c r="X1422" s="1"/>
  <c r="X605"/>
  <c r="X1423" s="1"/>
  <c r="X604"/>
  <c r="X1424" s="1"/>
  <c r="X603"/>
  <c r="X1425" s="1"/>
  <c r="X602"/>
  <c r="X1426" s="1"/>
  <c r="X601"/>
  <c r="X1427" s="1"/>
  <c r="X600"/>
  <c r="X1428" s="1"/>
  <c r="X599"/>
  <c r="X1429" s="1"/>
  <c r="X598"/>
  <c r="X1430" s="1"/>
  <c r="X597"/>
  <c r="X1431" s="1"/>
  <c r="X596"/>
  <c r="X1432" s="1"/>
  <c r="X595"/>
  <c r="X1433" s="1"/>
  <c r="X594"/>
  <c r="X1434" s="1"/>
  <c r="X593"/>
  <c r="X1435" s="1"/>
  <c r="X592"/>
  <c r="X1436" s="1"/>
  <c r="X591"/>
  <c r="X1437" s="1"/>
  <c r="X590"/>
  <c r="X1438" s="1"/>
  <c r="X589"/>
  <c r="X1439" s="1"/>
  <c r="X588"/>
  <c r="X1440" s="1"/>
  <c r="X587"/>
  <c r="X1441" s="1"/>
  <c r="X586"/>
  <c r="X1442" s="1"/>
  <c r="X584"/>
  <c r="X1444" s="1"/>
  <c r="X583"/>
  <c r="X1445" s="1"/>
  <c r="X582"/>
  <c r="X1446" s="1"/>
  <c r="X581"/>
  <c r="X1447" s="1"/>
  <c r="X580"/>
  <c r="X1448" s="1"/>
  <c r="X579"/>
  <c r="X1449" s="1"/>
  <c r="X578"/>
  <c r="X1450" s="1"/>
  <c r="X577"/>
  <c r="X1451" s="1"/>
  <c r="X576"/>
  <c r="X1452" s="1"/>
  <c r="X575"/>
  <c r="X1453" s="1"/>
  <c r="X574"/>
  <c r="X1454" s="1"/>
  <c r="X573"/>
  <c r="X1455" s="1"/>
  <c r="X572"/>
  <c r="X1456" s="1"/>
  <c r="X571"/>
  <c r="X1457" s="1"/>
  <c r="X570"/>
  <c r="X1458" s="1"/>
  <c r="X569"/>
  <c r="X1459" s="1"/>
  <c r="X568"/>
  <c r="X1460" s="1"/>
  <c r="X567"/>
  <c r="X1461" s="1"/>
  <c r="X566"/>
  <c r="X1462" s="1"/>
  <c r="X565"/>
  <c r="X1463" s="1"/>
  <c r="X564"/>
  <c r="X1464" s="1"/>
  <c r="X563"/>
  <c r="X1465" s="1"/>
  <c r="X562"/>
  <c r="X1466" s="1"/>
  <c r="X561"/>
  <c r="X1467" s="1"/>
  <c r="X559"/>
  <c r="X1469" s="1"/>
  <c r="X558"/>
  <c r="X1470" s="1"/>
  <c r="X557"/>
  <c r="X1471" s="1"/>
  <c r="X556"/>
  <c r="X1472" s="1"/>
  <c r="X555"/>
  <c r="X1473" s="1"/>
  <c r="X554"/>
  <c r="X1474" s="1"/>
  <c r="X553"/>
  <c r="X1475" s="1"/>
  <c r="X552"/>
  <c r="X1476" s="1"/>
  <c r="X551"/>
  <c r="X1477" s="1"/>
  <c r="X550"/>
  <c r="X1478" s="1"/>
  <c r="X549"/>
  <c r="X1479" s="1"/>
  <c r="X548"/>
  <c r="X1480" s="1"/>
  <c r="X547"/>
  <c r="X1481" s="1"/>
  <c r="X546"/>
  <c r="X1482" s="1"/>
  <c r="X545"/>
  <c r="X1483" s="1"/>
  <c r="X544"/>
  <c r="X1484" s="1"/>
  <c r="X543"/>
  <c r="X1485" s="1"/>
  <c r="X542"/>
  <c r="X1486" s="1"/>
  <c r="X541"/>
  <c r="X1487" s="1"/>
  <c r="X540"/>
  <c r="X1488" s="1"/>
  <c r="X539"/>
  <c r="X1489" s="1"/>
  <c r="X538"/>
  <c r="X1490" s="1"/>
  <c r="X537"/>
  <c r="X1491" s="1"/>
  <c r="X536"/>
  <c r="X1492" s="1"/>
  <c r="X535"/>
  <c r="X1493" s="1"/>
  <c r="X534"/>
  <c r="X1494" s="1"/>
  <c r="X533"/>
  <c r="X1495" s="1"/>
  <c r="X532"/>
  <c r="X1496" s="1"/>
  <c r="X531"/>
  <c r="X1497" s="1"/>
  <c r="X530"/>
  <c r="X1498" s="1"/>
  <c r="X529"/>
  <c r="X1499" s="1"/>
  <c r="X528"/>
  <c r="X1500" s="1"/>
  <c r="X527"/>
  <c r="X1501" s="1"/>
  <c r="X526"/>
  <c r="X1502" s="1"/>
  <c r="X525"/>
  <c r="X1503" s="1"/>
  <c r="X524"/>
  <c r="X1504" s="1"/>
  <c r="X523"/>
  <c r="X1505" s="1"/>
  <c r="X522"/>
  <c r="X1506" s="1"/>
  <c r="X521"/>
  <c r="X1507" s="1"/>
  <c r="X520"/>
  <c r="X1508" s="1"/>
  <c r="X519"/>
  <c r="X1509" s="1"/>
  <c r="X518"/>
  <c r="X1510" s="1"/>
  <c r="X517"/>
  <c r="X1511" s="1"/>
  <c r="X516"/>
  <c r="X1512" s="1"/>
  <c r="X515"/>
  <c r="X1513" s="1"/>
  <c r="X514"/>
  <c r="X1514" s="1"/>
  <c r="X513"/>
  <c r="X1515" s="1"/>
  <c r="X512"/>
  <c r="X1516" s="1"/>
  <c r="X511"/>
  <c r="X1517" s="1"/>
  <c r="X510"/>
  <c r="X1518" s="1"/>
  <c r="X509"/>
  <c r="X1519" s="1"/>
  <c r="X508"/>
  <c r="X1520" s="1"/>
  <c r="X507"/>
  <c r="X1521" s="1"/>
  <c r="X506"/>
  <c r="X1522" s="1"/>
  <c r="X505"/>
  <c r="X1523" s="1"/>
  <c r="X504"/>
  <c r="X1524" s="1"/>
  <c r="X503"/>
  <c r="X1525" s="1"/>
  <c r="X502"/>
  <c r="X1526" s="1"/>
  <c r="X501"/>
  <c r="X1527" s="1"/>
  <c r="X500"/>
  <c r="X1528" s="1"/>
  <c r="X499"/>
  <c r="X1529" s="1"/>
  <c r="X498"/>
  <c r="X1530" s="1"/>
  <c r="X497"/>
  <c r="X1531" s="1"/>
  <c r="X496"/>
  <c r="X1532" s="1"/>
  <c r="X495"/>
  <c r="X1533" s="1"/>
  <c r="X494"/>
  <c r="X1534" s="1"/>
  <c r="X493"/>
  <c r="X1535" s="1"/>
  <c r="X492"/>
  <c r="X1536" s="1"/>
  <c r="X491"/>
  <c r="X1537" s="1"/>
  <c r="X490"/>
  <c r="X1538" s="1"/>
  <c r="X489"/>
  <c r="X1539" s="1"/>
  <c r="X488"/>
  <c r="X1540" s="1"/>
  <c r="X487"/>
  <c r="X1541" s="1"/>
  <c r="X486"/>
  <c r="X1542" s="1"/>
  <c r="X485"/>
  <c r="X1543" s="1"/>
  <c r="X484"/>
  <c r="X1544" s="1"/>
  <c r="X483"/>
  <c r="X1545" s="1"/>
  <c r="X482"/>
  <c r="X1546" s="1"/>
  <c r="X481"/>
  <c r="X1547" s="1"/>
  <c r="X480"/>
  <c r="X1548" s="1"/>
  <c r="X479"/>
  <c r="X1549" s="1"/>
  <c r="X478"/>
  <c r="X1550" s="1"/>
  <c r="X477"/>
  <c r="X1551" s="1"/>
  <c r="X476"/>
  <c r="X1552" s="1"/>
  <c r="X475"/>
  <c r="X1553" s="1"/>
  <c r="X474"/>
  <c r="X1554" s="1"/>
  <c r="X473"/>
  <c r="X1555" s="1"/>
  <c r="X472"/>
  <c r="X1556" s="1"/>
  <c r="X471"/>
  <c r="X1557" s="1"/>
  <c r="X470"/>
  <c r="X1558" s="1"/>
  <c r="X469"/>
  <c r="X1559" s="1"/>
  <c r="X468"/>
  <c r="X1560" s="1"/>
  <c r="X467"/>
  <c r="X1561" s="1"/>
  <c r="X466"/>
  <c r="X1562" s="1"/>
  <c r="X465"/>
  <c r="X1563" s="1"/>
  <c r="X464"/>
  <c r="X1564" s="1"/>
  <c r="X463"/>
  <c r="X1565" s="1"/>
  <c r="X462"/>
  <c r="X1566" s="1"/>
  <c r="X461"/>
  <c r="X1567" s="1"/>
  <c r="X460"/>
  <c r="X1568" s="1"/>
  <c r="X459"/>
  <c r="X1569" s="1"/>
  <c r="X458"/>
  <c r="X1570" s="1"/>
  <c r="X457"/>
  <c r="X1571" s="1"/>
  <c r="X456"/>
  <c r="X1572" s="1"/>
  <c r="X455"/>
  <c r="X1573" s="1"/>
  <c r="X454"/>
  <c r="X1574" s="1"/>
  <c r="X453"/>
  <c r="X1575" s="1"/>
  <c r="X452"/>
  <c r="X1576" s="1"/>
  <c r="X451"/>
  <c r="X1577" s="1"/>
  <c r="X450"/>
  <c r="X1578" s="1"/>
  <c r="X449"/>
  <c r="X1579" s="1"/>
  <c r="X448"/>
  <c r="X1580" s="1"/>
  <c r="X447"/>
  <c r="X1581" s="1"/>
  <c r="X446"/>
  <c r="X1582" s="1"/>
  <c r="X445"/>
  <c r="X1583" s="1"/>
  <c r="X444"/>
  <c r="X1584" s="1"/>
  <c r="X443"/>
  <c r="X1585" s="1"/>
  <c r="X442"/>
  <c r="X1586" s="1"/>
  <c r="X441"/>
  <c r="X1587" s="1"/>
  <c r="X440"/>
  <c r="X1588" s="1"/>
  <c r="X439"/>
  <c r="X1589" s="1"/>
  <c r="X438"/>
  <c r="X1590" s="1"/>
  <c r="X437"/>
  <c r="X1591" s="1"/>
  <c r="X436"/>
  <c r="X1592" s="1"/>
  <c r="X435"/>
  <c r="X1593" s="1"/>
  <c r="X434"/>
  <c r="X1594" s="1"/>
  <c r="X433"/>
  <c r="X1595" s="1"/>
  <c r="X432"/>
  <c r="X1596" s="1"/>
  <c r="X431"/>
  <c r="X1597" s="1"/>
  <c r="X430"/>
  <c r="X1598" s="1"/>
  <c r="X429"/>
  <c r="X1599" s="1"/>
  <c r="X428"/>
  <c r="X1600" s="1"/>
  <c r="X427"/>
  <c r="X1601" s="1"/>
  <c r="X426"/>
  <c r="X1602" s="1"/>
  <c r="X425"/>
  <c r="X1603" s="1"/>
  <c r="X424"/>
  <c r="X1604" s="1"/>
  <c r="X423"/>
  <c r="X1605" s="1"/>
  <c r="X422"/>
  <c r="X1606" s="1"/>
  <c r="X421"/>
  <c r="X1607" s="1"/>
  <c r="X420"/>
  <c r="X1608" s="1"/>
  <c r="X419"/>
  <c r="X1609" s="1"/>
  <c r="X418"/>
  <c r="X1610" s="1"/>
  <c r="X417"/>
  <c r="X1611" s="1"/>
  <c r="X416"/>
  <c r="X1612" s="1"/>
  <c r="X415"/>
  <c r="X1613" s="1"/>
  <c r="X414"/>
  <c r="X1614" s="1"/>
  <c r="X413"/>
  <c r="X1615" s="1"/>
  <c r="X412"/>
  <c r="X1616" s="1"/>
  <c r="X411"/>
  <c r="X1617" s="1"/>
  <c r="X410"/>
  <c r="X1618" s="1"/>
  <c r="X409"/>
  <c r="X1619" s="1"/>
  <c r="X408"/>
  <c r="X1620" s="1"/>
  <c r="X407"/>
  <c r="X1621" s="1"/>
  <c r="X406"/>
  <c r="X1622" s="1"/>
  <c r="X405"/>
  <c r="X1623" s="1"/>
  <c r="X404"/>
  <c r="X1624" s="1"/>
  <c r="X403"/>
  <c r="X1625" s="1"/>
  <c r="X402"/>
  <c r="X1626" s="1"/>
  <c r="X401"/>
  <c r="X1627" s="1"/>
  <c r="X400"/>
  <c r="X1628" s="1"/>
  <c r="X399"/>
  <c r="X1629" s="1"/>
  <c r="X398"/>
  <c r="X1630" s="1"/>
  <c r="X397"/>
  <c r="X1631" s="1"/>
  <c r="X396"/>
  <c r="X1632" s="1"/>
  <c r="X395"/>
  <c r="X1633" s="1"/>
  <c r="X394"/>
  <c r="X1634" s="1"/>
  <c r="X393"/>
  <c r="X1635" s="1"/>
  <c r="X392"/>
  <c r="X1636" s="1"/>
  <c r="X391"/>
  <c r="X1637" s="1"/>
  <c r="X390"/>
  <c r="X1638" s="1"/>
  <c r="X389"/>
  <c r="X1639" s="1"/>
  <c r="X388"/>
  <c r="X1640" s="1"/>
  <c r="X387"/>
  <c r="X1641" s="1"/>
  <c r="X386"/>
  <c r="X1642" s="1"/>
  <c r="X385"/>
  <c r="X1643" s="1"/>
  <c r="X384"/>
  <c r="X1644" s="1"/>
  <c r="X383"/>
  <c r="X1645" s="1"/>
  <c r="X382"/>
  <c r="X1646" s="1"/>
  <c r="X381"/>
  <c r="X1647" s="1"/>
  <c r="X380"/>
  <c r="X1648" s="1"/>
  <c r="X379"/>
  <c r="X1649" s="1"/>
  <c r="X378"/>
  <c r="X1650" s="1"/>
  <c r="X377"/>
  <c r="X1651" s="1"/>
  <c r="X376"/>
  <c r="X1652" s="1"/>
  <c r="X375"/>
  <c r="X1653" s="1"/>
  <c r="X374"/>
  <c r="X1654" s="1"/>
  <c r="X373"/>
  <c r="X1655" s="1"/>
  <c r="X372"/>
  <c r="X1656" s="1"/>
  <c r="X371"/>
  <c r="X1657" s="1"/>
  <c r="X370"/>
  <c r="X1658" s="1"/>
  <c r="X369"/>
  <c r="X1659" s="1"/>
  <c r="X368"/>
  <c r="X1660" s="1"/>
  <c r="X367"/>
  <c r="X1661" s="1"/>
  <c r="X366"/>
  <c r="X1662" s="1"/>
  <c r="X365"/>
  <c r="X1663" s="1"/>
  <c r="X364"/>
  <c r="X1664" s="1"/>
  <c r="X363"/>
  <c r="X1665" s="1"/>
  <c r="X362"/>
  <c r="X1666" s="1"/>
  <c r="X361"/>
  <c r="X1667" s="1"/>
  <c r="X360"/>
  <c r="X1668" s="1"/>
  <c r="X359"/>
  <c r="X1669" s="1"/>
  <c r="X358"/>
  <c r="X1670" s="1"/>
  <c r="X357"/>
  <c r="X1671" s="1"/>
  <c r="X356"/>
  <c r="X1672" s="1"/>
  <c r="X355"/>
  <c r="X1673" s="1"/>
  <c r="X354"/>
  <c r="X1674" s="1"/>
  <c r="X353"/>
  <c r="X1675" s="1"/>
  <c r="X352"/>
  <c r="X1676" s="1"/>
  <c r="X351"/>
  <c r="X1677" s="1"/>
  <c r="X350"/>
  <c r="X1678" s="1"/>
  <c r="X349"/>
  <c r="X1679" s="1"/>
  <c r="X348"/>
  <c r="X1680" s="1"/>
  <c r="X347"/>
  <c r="X1681" s="1"/>
  <c r="X346"/>
  <c r="X1682" s="1"/>
  <c r="X345"/>
  <c r="X1683" s="1"/>
  <c r="X344"/>
  <c r="X1684" s="1"/>
  <c r="X343"/>
  <c r="X1685" s="1"/>
  <c r="X342"/>
  <c r="X1686" s="1"/>
  <c r="X341"/>
  <c r="X1687" s="1"/>
  <c r="X340"/>
  <c r="X1688" s="1"/>
  <c r="X339"/>
  <c r="X1689" s="1"/>
  <c r="X338"/>
  <c r="X1690" s="1"/>
  <c r="X337"/>
  <c r="X1691" s="1"/>
  <c r="X336"/>
  <c r="X1692" s="1"/>
  <c r="X335"/>
  <c r="X1693" s="1"/>
  <c r="X334"/>
  <c r="X1694" s="1"/>
  <c r="X333"/>
  <c r="X1695" s="1"/>
  <c r="X332"/>
  <c r="X1696" s="1"/>
  <c r="X331"/>
  <c r="X1697" s="1"/>
  <c r="X330"/>
  <c r="X1698" s="1"/>
  <c r="X329"/>
  <c r="X1699" s="1"/>
  <c r="X328"/>
  <c r="X1700" s="1"/>
  <c r="X327"/>
  <c r="X1701" s="1"/>
  <c r="X326"/>
  <c r="X1702" s="1"/>
  <c r="X325"/>
  <c r="X1703" s="1"/>
  <c r="X324"/>
  <c r="X1704" s="1"/>
  <c r="X323"/>
  <c r="X1705" s="1"/>
  <c r="X322"/>
  <c r="X1706" s="1"/>
  <c r="X321"/>
  <c r="X1707" s="1"/>
  <c r="X320"/>
  <c r="X1708" s="1"/>
  <c r="X319"/>
  <c r="X1709" s="1"/>
  <c r="X318"/>
  <c r="X1710" s="1"/>
  <c r="X317"/>
  <c r="X1711" s="1"/>
  <c r="X316"/>
  <c r="X1712" s="1"/>
  <c r="X315"/>
  <c r="X1713" s="1"/>
  <c r="X314"/>
  <c r="X1714" s="1"/>
  <c r="X313"/>
  <c r="X1715" s="1"/>
  <c r="X312"/>
  <c r="X1716" s="1"/>
  <c r="X311"/>
  <c r="X1717" s="1"/>
  <c r="X310"/>
  <c r="X1718" s="1"/>
  <c r="X309"/>
  <c r="X1719" s="1"/>
  <c r="X308"/>
  <c r="X1720" s="1"/>
  <c r="X307"/>
  <c r="X1721" s="1"/>
  <c r="X306"/>
  <c r="X1722" s="1"/>
  <c r="X305"/>
  <c r="X1723" s="1"/>
  <c r="X304"/>
  <c r="X1724" s="1"/>
  <c r="X303"/>
  <c r="X1725" s="1"/>
  <c r="X302"/>
  <c r="X1726" s="1"/>
  <c r="X301"/>
  <c r="X1727" s="1"/>
  <c r="X300"/>
  <c r="X1728" s="1"/>
  <c r="X299"/>
  <c r="X1729" s="1"/>
  <c r="X298"/>
  <c r="X1730" s="1"/>
  <c r="X297"/>
  <c r="X1731" s="1"/>
  <c r="X296"/>
  <c r="X1732" s="1"/>
  <c r="X295"/>
  <c r="X1733" s="1"/>
  <c r="X294"/>
  <c r="X1734" s="1"/>
  <c r="X293"/>
  <c r="X1735" s="1"/>
  <c r="X292"/>
  <c r="X1736" s="1"/>
  <c r="X291"/>
  <c r="X1737" s="1"/>
  <c r="X290"/>
  <c r="X1738" s="1"/>
  <c r="X289"/>
  <c r="X1739" s="1"/>
  <c r="X288"/>
  <c r="X1740" s="1"/>
  <c r="X287"/>
  <c r="X1741" s="1"/>
  <c r="X286"/>
  <c r="X1742" s="1"/>
  <c r="X285"/>
  <c r="X1743" s="1"/>
  <c r="X284"/>
  <c r="X1744" s="1"/>
  <c r="X283"/>
  <c r="X1745" s="1"/>
  <c r="X282"/>
  <c r="X1746" s="1"/>
  <c r="X281"/>
  <c r="X1747" s="1"/>
  <c r="X280"/>
  <c r="X1748" s="1"/>
  <c r="X279"/>
  <c r="X1749" s="1"/>
  <c r="X278"/>
  <c r="X1750" s="1"/>
  <c r="X277"/>
  <c r="X1751" s="1"/>
  <c r="X276"/>
  <c r="X1752" s="1"/>
  <c r="X275"/>
  <c r="X1753" s="1"/>
  <c r="X274"/>
  <c r="X1754" s="1"/>
  <c r="X273"/>
  <c r="X1755" s="1"/>
  <c r="X272"/>
  <c r="X1756" s="1"/>
  <c r="X271"/>
  <c r="X1757" s="1"/>
  <c r="X270"/>
  <c r="X1758" s="1"/>
  <c r="X269"/>
  <c r="X1759" s="1"/>
  <c r="X268"/>
  <c r="X1760" s="1"/>
  <c r="X267"/>
  <c r="X1761" s="1"/>
  <c r="X266"/>
  <c r="X1762" s="1"/>
  <c r="X265"/>
  <c r="X1763" s="1"/>
  <c r="X264"/>
  <c r="X1764" s="1"/>
  <c r="X263"/>
  <c r="X1765" s="1"/>
  <c r="X262"/>
  <c r="X1766" s="1"/>
  <c r="X261"/>
  <c r="X1767" s="1"/>
  <c r="X260"/>
  <c r="X1768" s="1"/>
  <c r="X259"/>
  <c r="X1769" s="1"/>
  <c r="X258"/>
  <c r="X1770" s="1"/>
  <c r="X257"/>
  <c r="X1771" s="1"/>
  <c r="X256"/>
  <c r="X1772" s="1"/>
  <c r="X255"/>
  <c r="X1773" s="1"/>
  <c r="X254"/>
  <c r="X1774" s="1"/>
  <c r="X253"/>
  <c r="X1775" s="1"/>
  <c r="X252"/>
  <c r="X1776" s="1"/>
  <c r="X251"/>
  <c r="X1777" s="1"/>
  <c r="X250"/>
  <c r="X1778" s="1"/>
  <c r="X249"/>
  <c r="X1779" s="1"/>
  <c r="X248"/>
  <c r="X1780" s="1"/>
  <c r="X247"/>
  <c r="X1781" s="1"/>
  <c r="X246"/>
  <c r="X1782" s="1"/>
  <c r="X245"/>
  <c r="X1783" s="1"/>
  <c r="X244"/>
  <c r="X1784" s="1"/>
  <c r="X243"/>
  <c r="X1785" s="1"/>
  <c r="X242"/>
  <c r="X1786" s="1"/>
  <c r="X241"/>
  <c r="X1787" s="1"/>
  <c r="X240"/>
  <c r="X1788" s="1"/>
  <c r="X239"/>
  <c r="X1789" s="1"/>
  <c r="X238"/>
  <c r="X1790" s="1"/>
  <c r="X237"/>
  <c r="X1791" s="1"/>
  <c r="X236"/>
  <c r="X1792" s="1"/>
  <c r="X235"/>
  <c r="X1793" s="1"/>
  <c r="X234"/>
  <c r="X1794" s="1"/>
  <c r="X233"/>
  <c r="X1795" s="1"/>
  <c r="X232"/>
  <c r="X1796" s="1"/>
  <c r="X231"/>
  <c r="X1797" s="1"/>
  <c r="X230"/>
  <c r="X1798" s="1"/>
  <c r="X229"/>
  <c r="X1799" s="1"/>
  <c r="X228"/>
  <c r="X1800" s="1"/>
  <c r="X227"/>
  <c r="X1801" s="1"/>
  <c r="X226"/>
  <c r="X1802" s="1"/>
  <c r="X225"/>
  <c r="X1803" s="1"/>
  <c r="X224"/>
  <c r="X1804" s="1"/>
  <c r="X223"/>
  <c r="X1805" s="1"/>
  <c r="X222"/>
  <c r="X1806" s="1"/>
  <c r="X221"/>
  <c r="X1807" s="1"/>
  <c r="X220"/>
  <c r="X1808" s="1"/>
  <c r="X219"/>
  <c r="X1809" s="1"/>
  <c r="X218"/>
  <c r="X1810" s="1"/>
  <c r="X217"/>
  <c r="X1811" s="1"/>
  <c r="X216"/>
  <c r="X1812" s="1"/>
  <c r="X215"/>
  <c r="X1813" s="1"/>
  <c r="X214"/>
  <c r="X1814" s="1"/>
  <c r="X213"/>
  <c r="X1815" s="1"/>
  <c r="X212"/>
  <c r="X1816" s="1"/>
  <c r="X211"/>
  <c r="X1817" s="1"/>
  <c r="X210"/>
  <c r="X1818" s="1"/>
  <c r="X209"/>
  <c r="X1819" s="1"/>
  <c r="X208"/>
  <c r="X1820" s="1"/>
  <c r="X207"/>
  <c r="X1821" s="1"/>
  <c r="X206"/>
  <c r="X1822" s="1"/>
  <c r="X205"/>
  <c r="X1823" s="1"/>
  <c r="X204"/>
  <c r="X1824" s="1"/>
  <c r="X203"/>
  <c r="X1825" s="1"/>
  <c r="X202"/>
  <c r="X1826" s="1"/>
  <c r="X201"/>
  <c r="X1827" s="1"/>
  <c r="X200"/>
  <c r="X1828" s="1"/>
  <c r="X199"/>
  <c r="X1829" s="1"/>
  <c r="X198"/>
  <c r="X1830" s="1"/>
  <c r="X197"/>
  <c r="X1831" s="1"/>
  <c r="X196"/>
  <c r="X1832" s="1"/>
  <c r="X195"/>
  <c r="X1833" s="1"/>
  <c r="X194"/>
  <c r="X1834" s="1"/>
  <c r="X193"/>
  <c r="X1835" s="1"/>
  <c r="X192"/>
  <c r="X1836" s="1"/>
  <c r="X191"/>
  <c r="X1837" s="1"/>
  <c r="X190"/>
  <c r="X1838" s="1"/>
  <c r="X189"/>
  <c r="X1839" s="1"/>
  <c r="X188"/>
  <c r="X1840" s="1"/>
  <c r="X187"/>
  <c r="X1841" s="1"/>
  <c r="X186"/>
  <c r="X1842" s="1"/>
  <c r="X185"/>
  <c r="X1843" s="1"/>
  <c r="X184"/>
  <c r="X1844" s="1"/>
  <c r="X183"/>
  <c r="X1845" s="1"/>
  <c r="X182"/>
  <c r="X1846" s="1"/>
  <c r="X181"/>
  <c r="X1847" s="1"/>
  <c r="X180"/>
  <c r="X1848" s="1"/>
  <c r="X179"/>
  <c r="X1849" s="1"/>
  <c r="X178"/>
  <c r="X1850" s="1"/>
  <c r="X177"/>
  <c r="X1851" s="1"/>
  <c r="X176"/>
  <c r="X1852" s="1"/>
  <c r="X175"/>
  <c r="X1853" s="1"/>
  <c r="X174"/>
  <c r="X1854" s="1"/>
  <c r="X173"/>
  <c r="X1855" s="1"/>
  <c r="X172"/>
  <c r="X1856" s="1"/>
  <c r="X171"/>
  <c r="X1857" s="1"/>
  <c r="X170"/>
  <c r="X1858" s="1"/>
  <c r="X169"/>
  <c r="X1859" s="1"/>
  <c r="X168"/>
  <c r="X1860" s="1"/>
  <c r="X167"/>
  <c r="X1861" s="1"/>
  <c r="X166"/>
  <c r="X1862" s="1"/>
  <c r="X165"/>
  <c r="X1863" s="1"/>
  <c r="X164"/>
  <c r="X1864" s="1"/>
  <c r="X163"/>
  <c r="X1865" s="1"/>
  <c r="X162"/>
  <c r="X1866" s="1"/>
  <c r="X161"/>
  <c r="X1867" s="1"/>
  <c r="X160"/>
  <c r="X1868" s="1"/>
  <c r="X159"/>
  <c r="X1869" s="1"/>
  <c r="X158"/>
  <c r="X1870" s="1"/>
  <c r="X157"/>
  <c r="X1871" s="1"/>
  <c r="X156"/>
  <c r="X1872" s="1"/>
  <c r="X155"/>
  <c r="X1873" s="1"/>
  <c r="X154"/>
  <c r="X1874" s="1"/>
  <c r="X153"/>
  <c r="X1875" s="1"/>
  <c r="X152"/>
  <c r="X1876" s="1"/>
  <c r="X151"/>
  <c r="X1877" s="1"/>
  <c r="X150"/>
  <c r="X1878" s="1"/>
  <c r="X149"/>
  <c r="X1879" s="1"/>
  <c r="X148"/>
  <c r="X1880" s="1"/>
  <c r="X147"/>
  <c r="X1881" s="1"/>
  <c r="X146"/>
  <c r="X1882" s="1"/>
  <c r="X145"/>
  <c r="X1883" s="1"/>
  <c r="X144"/>
  <c r="X1884" s="1"/>
  <c r="X143"/>
  <c r="X1885" s="1"/>
  <c r="X142"/>
  <c r="X1886" s="1"/>
  <c r="X141"/>
  <c r="X1887" s="1"/>
  <c r="X140"/>
  <c r="X1888" s="1"/>
  <c r="X139"/>
  <c r="X1889" s="1"/>
  <c r="X138"/>
  <c r="X1890" s="1"/>
  <c r="X137"/>
  <c r="X1891" s="1"/>
  <c r="X136"/>
  <c r="X1892" s="1"/>
  <c r="X135"/>
  <c r="X1893" s="1"/>
  <c r="X134"/>
  <c r="X1894" s="1"/>
  <c r="X133"/>
  <c r="X1895" s="1"/>
  <c r="X132"/>
  <c r="X1896" s="1"/>
  <c r="X131"/>
  <c r="X1897" s="1"/>
  <c r="X130"/>
  <c r="X1898" s="1"/>
  <c r="X129"/>
  <c r="X1899" s="1"/>
  <c r="X128"/>
  <c r="X1900" s="1"/>
  <c r="X127"/>
  <c r="X1901" s="1"/>
  <c r="X126"/>
  <c r="X1902" s="1"/>
  <c r="X125"/>
  <c r="X1903" s="1"/>
  <c r="X124"/>
  <c r="X1904" s="1"/>
  <c r="X123"/>
  <c r="X1905" s="1"/>
  <c r="X122"/>
  <c r="X1906" s="1"/>
  <c r="X121"/>
  <c r="X1907" s="1"/>
  <c r="X120"/>
  <c r="X1908" s="1"/>
  <c r="X119"/>
  <c r="X1909" s="1"/>
  <c r="X118"/>
  <c r="X1910" s="1"/>
  <c r="X117"/>
  <c r="X1911" s="1"/>
  <c r="X116"/>
  <c r="X1912" s="1"/>
  <c r="X115"/>
  <c r="X1913" s="1"/>
  <c r="X114"/>
  <c r="X1914" s="1"/>
  <c r="C37" i="6"/>
  <c r="F35" i="5"/>
  <c r="F98" s="1"/>
  <c r="F36"/>
  <c r="F99" s="1"/>
  <c r="G5" i="6"/>
  <c r="C38"/>
  <c r="D82" i="5"/>
  <c r="N749" i="6"/>
  <c r="N745"/>
  <c r="N741"/>
  <c r="N737"/>
  <c r="N733"/>
  <c r="N729"/>
  <c r="N725"/>
  <c r="N721"/>
  <c r="N717"/>
  <c r="N713"/>
  <c r="N709"/>
  <c r="N705"/>
  <c r="N701"/>
  <c r="N697"/>
  <c r="N693"/>
  <c r="N689"/>
  <c r="N685"/>
  <c r="N681"/>
  <c r="N677"/>
  <c r="N673"/>
  <c r="N669"/>
  <c r="N665"/>
  <c r="N661"/>
  <c r="N657"/>
  <c r="N653"/>
  <c r="N649"/>
  <c r="N645"/>
  <c r="N641"/>
  <c r="N637"/>
  <c r="N633"/>
  <c r="N629"/>
  <c r="N625"/>
  <c r="N621"/>
  <c r="N617"/>
  <c r="N613"/>
  <c r="N609"/>
  <c r="N605"/>
  <c r="N601"/>
  <c r="N597"/>
  <c r="N593"/>
  <c r="N589"/>
  <c r="N585"/>
  <c r="N581"/>
  <c r="N577"/>
  <c r="N573"/>
  <c r="N569"/>
  <c r="N565"/>
  <c r="N561"/>
  <c r="N557"/>
  <c r="N553"/>
  <c r="N549"/>
  <c r="N545"/>
  <c r="N541"/>
  <c r="N537"/>
  <c r="N533"/>
  <c r="N529"/>
  <c r="N525"/>
  <c r="N521"/>
  <c r="N517"/>
  <c r="N513"/>
  <c r="N509"/>
  <c r="N505"/>
  <c r="N501"/>
  <c r="N497"/>
  <c r="N493"/>
  <c r="N489"/>
  <c r="N485"/>
  <c r="N481"/>
  <c r="N477"/>
  <c r="N473"/>
  <c r="N469"/>
  <c r="N465"/>
  <c r="N461"/>
  <c r="N457"/>
  <c r="N453"/>
  <c r="N449"/>
  <c r="N445"/>
  <c r="N441"/>
  <c r="N437"/>
  <c r="N433"/>
  <c r="N429"/>
  <c r="N425"/>
  <c r="N421"/>
  <c r="N417"/>
  <c r="N413"/>
  <c r="N409"/>
  <c r="N405"/>
  <c r="N401"/>
  <c r="N397"/>
  <c r="N393"/>
  <c r="N389"/>
  <c r="N385"/>
  <c r="N381"/>
  <c r="N377"/>
  <c r="N373"/>
  <c r="N369"/>
  <c r="N750"/>
  <c r="N746"/>
  <c r="N742"/>
  <c r="N738"/>
  <c r="N734"/>
  <c r="N730"/>
  <c r="N726"/>
  <c r="N722"/>
  <c r="N718"/>
  <c r="N714"/>
  <c r="N710"/>
  <c r="N706"/>
  <c r="N702"/>
  <c r="N698"/>
  <c r="N694"/>
  <c r="N690"/>
  <c r="N686"/>
  <c r="N682"/>
  <c r="N678"/>
  <c r="N674"/>
  <c r="N670"/>
  <c r="N666"/>
  <c r="N662"/>
  <c r="N658"/>
  <c r="N654"/>
  <c r="N650"/>
  <c r="N646"/>
  <c r="N642"/>
  <c r="N638"/>
  <c r="N634"/>
  <c r="N630"/>
  <c r="N626"/>
  <c r="N622"/>
  <c r="N618"/>
  <c r="N614"/>
  <c r="N610"/>
  <c r="N606"/>
  <c r="N602"/>
  <c r="N598"/>
  <c r="N594"/>
  <c r="N590"/>
  <c r="N586"/>
  <c r="N582"/>
  <c r="N578"/>
  <c r="N574"/>
  <c r="N570"/>
  <c r="N566"/>
  <c r="N562"/>
  <c r="N558"/>
  <c r="N554"/>
  <c r="N550"/>
  <c r="N546"/>
  <c r="N542"/>
  <c r="N538"/>
  <c r="N534"/>
  <c r="N530"/>
  <c r="N526"/>
  <c r="N522"/>
  <c r="N518"/>
  <c r="N514"/>
  <c r="N510"/>
  <c r="N506"/>
  <c r="N502"/>
  <c r="N498"/>
  <c r="N494"/>
  <c r="N490"/>
  <c r="N486"/>
  <c r="N482"/>
  <c r="N478"/>
  <c r="N474"/>
  <c r="N470"/>
  <c r="N466"/>
  <c r="N462"/>
  <c r="N458"/>
  <c r="N454"/>
  <c r="N450"/>
  <c r="N446"/>
  <c r="N442"/>
  <c r="N438"/>
  <c r="N434"/>
  <c r="N430"/>
  <c r="N426"/>
  <c r="N422"/>
  <c r="N418"/>
  <c r="N414"/>
  <c r="N410"/>
  <c r="N406"/>
  <c r="N402"/>
  <c r="N398"/>
  <c r="N394"/>
  <c r="N390"/>
  <c r="N386"/>
  <c r="N382"/>
  <c r="N378"/>
  <c r="N374"/>
  <c r="N370"/>
  <c r="N366"/>
  <c r="N362"/>
  <c r="N53"/>
  <c r="N57"/>
  <c r="N61"/>
  <c r="N65"/>
  <c r="N69"/>
  <c r="N73"/>
  <c r="N77"/>
  <c r="N81"/>
  <c r="N85"/>
  <c r="N89"/>
  <c r="N93"/>
  <c r="N97"/>
  <c r="N101"/>
  <c r="N105"/>
  <c r="N109"/>
  <c r="N113"/>
  <c r="N117"/>
  <c r="N121"/>
  <c r="N125"/>
  <c r="N129"/>
  <c r="N133"/>
  <c r="N137"/>
  <c r="N141"/>
  <c r="N145"/>
  <c r="N149"/>
  <c r="N153"/>
  <c r="N157"/>
  <c r="N161"/>
  <c r="N165"/>
  <c r="N169"/>
  <c r="N173"/>
  <c r="N177"/>
  <c r="N181"/>
  <c r="N185"/>
  <c r="N189"/>
  <c r="N193"/>
  <c r="N197"/>
  <c r="N201"/>
  <c r="N205"/>
  <c r="N209"/>
  <c r="N213"/>
  <c r="N217"/>
  <c r="N221"/>
  <c r="N225"/>
  <c r="N229"/>
  <c r="N233"/>
  <c r="N237"/>
  <c r="N241"/>
  <c r="N245"/>
  <c r="N249"/>
  <c r="N253"/>
  <c r="N257"/>
  <c r="N261"/>
  <c r="N265"/>
  <c r="N269"/>
  <c r="N273"/>
  <c r="N277"/>
  <c r="N281"/>
  <c r="N285"/>
  <c r="N289"/>
  <c r="N293"/>
  <c r="N297"/>
  <c r="N301"/>
  <c r="N305"/>
  <c r="N309"/>
  <c r="N313"/>
  <c r="N317"/>
  <c r="N321"/>
  <c r="N325"/>
  <c r="N329"/>
  <c r="N333"/>
  <c r="N337"/>
  <c r="N341"/>
  <c r="N345"/>
  <c r="N349"/>
  <c r="N353"/>
  <c r="N357"/>
  <c r="N361"/>
  <c r="N52"/>
  <c r="N56"/>
  <c r="N60"/>
  <c r="N64"/>
  <c r="N68"/>
  <c r="N72"/>
  <c r="N76"/>
  <c r="N80"/>
  <c r="N84"/>
  <c r="N88"/>
  <c r="N92"/>
  <c r="N96"/>
  <c r="N100"/>
  <c r="N104"/>
  <c r="N108"/>
  <c r="N112"/>
  <c r="N116"/>
  <c r="N120"/>
  <c r="N124"/>
  <c r="N128"/>
  <c r="N132"/>
  <c r="N136"/>
  <c r="N140"/>
  <c r="N144"/>
  <c r="N148"/>
  <c r="N152"/>
  <c r="N156"/>
  <c r="N160"/>
  <c r="N164"/>
  <c r="N168"/>
  <c r="N172"/>
  <c r="N176"/>
  <c r="N180"/>
  <c r="N184"/>
  <c r="N188"/>
  <c r="N192"/>
  <c r="N196"/>
  <c r="N200"/>
  <c r="N204"/>
  <c r="N208"/>
  <c r="N212"/>
  <c r="N216"/>
  <c r="N220"/>
  <c r="N224"/>
  <c r="N228"/>
  <c r="N232"/>
  <c r="N236"/>
  <c r="N240"/>
  <c r="N244"/>
  <c r="N248"/>
  <c r="N252"/>
  <c r="N256"/>
  <c r="N260"/>
  <c r="N264"/>
  <c r="N268"/>
  <c r="N272"/>
  <c r="N276"/>
  <c r="N280"/>
  <c r="N284"/>
  <c r="N288"/>
  <c r="N292"/>
  <c r="N296"/>
  <c r="N300"/>
  <c r="N304"/>
  <c r="N308"/>
  <c r="N312"/>
  <c r="N316"/>
  <c r="N320"/>
  <c r="N324"/>
  <c r="N328"/>
  <c r="N332"/>
  <c r="N336"/>
  <c r="N340"/>
  <c r="N344"/>
  <c r="N348"/>
  <c r="N352"/>
  <c r="N356"/>
  <c r="N360"/>
  <c r="N751"/>
  <c r="N747"/>
  <c r="N743"/>
  <c r="N739"/>
  <c r="N735"/>
  <c r="N731"/>
  <c r="N727"/>
  <c r="N723"/>
  <c r="N719"/>
  <c r="N715"/>
  <c r="N711"/>
  <c r="N707"/>
  <c r="N703"/>
  <c r="N699"/>
  <c r="N695"/>
  <c r="N691"/>
  <c r="N687"/>
  <c r="N683"/>
  <c r="N679"/>
  <c r="N675"/>
  <c r="N671"/>
  <c r="N667"/>
  <c r="N663"/>
  <c r="N659"/>
  <c r="N655"/>
  <c r="N651"/>
  <c r="N647"/>
  <c r="N643"/>
  <c r="N639"/>
  <c r="N635"/>
  <c r="N631"/>
  <c r="N627"/>
  <c r="N623"/>
  <c r="N619"/>
  <c r="N615"/>
  <c r="N611"/>
  <c r="N607"/>
  <c r="N603"/>
  <c r="N599"/>
  <c r="N595"/>
  <c r="N591"/>
  <c r="N587"/>
  <c r="N583"/>
  <c r="N579"/>
  <c r="N575"/>
  <c r="N571"/>
  <c r="N567"/>
  <c r="N563"/>
  <c r="N559"/>
  <c r="N555"/>
  <c r="N551"/>
  <c r="N547"/>
  <c r="N543"/>
  <c r="N539"/>
  <c r="N535"/>
  <c r="N531"/>
  <c r="N527"/>
  <c r="N523"/>
  <c r="N519"/>
  <c r="N515"/>
  <c r="N511"/>
  <c r="N507"/>
  <c r="N503"/>
  <c r="N499"/>
  <c r="N495"/>
  <c r="N491"/>
  <c r="N487"/>
  <c r="N483"/>
  <c r="N479"/>
  <c r="N475"/>
  <c r="N471"/>
  <c r="N467"/>
  <c r="N463"/>
  <c r="N459"/>
  <c r="N455"/>
  <c r="N451"/>
  <c r="N447"/>
  <c r="N443"/>
  <c r="N439"/>
  <c r="N435"/>
  <c r="N431"/>
  <c r="N427"/>
  <c r="N423"/>
  <c r="N419"/>
  <c r="N415"/>
  <c r="N411"/>
  <c r="N407"/>
  <c r="N403"/>
  <c r="N399"/>
  <c r="N395"/>
  <c r="N391"/>
  <c r="N387"/>
  <c r="N383"/>
  <c r="N379"/>
  <c r="N375"/>
  <c r="N371"/>
  <c r="N367"/>
  <c r="N748"/>
  <c r="N744"/>
  <c r="N740"/>
  <c r="N736"/>
  <c r="N732"/>
  <c r="N728"/>
  <c r="N724"/>
  <c r="N720"/>
  <c r="N716"/>
  <c r="N712"/>
  <c r="N708"/>
  <c r="N704"/>
  <c r="N700"/>
  <c r="N696"/>
  <c r="N692"/>
  <c r="N688"/>
  <c r="N684"/>
  <c r="N680"/>
  <c r="N676"/>
  <c r="N672"/>
  <c r="N668"/>
  <c r="N664"/>
  <c r="N660"/>
  <c r="N656"/>
  <c r="N652"/>
  <c r="N648"/>
  <c r="N644"/>
  <c r="N640"/>
  <c r="N636"/>
  <c r="N632"/>
  <c r="N628"/>
  <c r="N624"/>
  <c r="N620"/>
  <c r="N616"/>
  <c r="N612"/>
  <c r="N608"/>
  <c r="N604"/>
  <c r="N600"/>
  <c r="N596"/>
  <c r="N592"/>
  <c r="N588"/>
  <c r="N584"/>
  <c r="N580"/>
  <c r="N576"/>
  <c r="N572"/>
  <c r="N568"/>
  <c r="N564"/>
  <c r="N560"/>
  <c r="N556"/>
  <c r="N552"/>
  <c r="N548"/>
  <c r="N544"/>
  <c r="N540"/>
  <c r="N536"/>
  <c r="N532"/>
  <c r="N528"/>
  <c r="N524"/>
  <c r="N520"/>
  <c r="N516"/>
  <c r="N512"/>
  <c r="N508"/>
  <c r="N504"/>
  <c r="N500"/>
  <c r="N496"/>
  <c r="N492"/>
  <c r="N488"/>
  <c r="N484"/>
  <c r="N480"/>
  <c r="N476"/>
  <c r="N472"/>
  <c r="N468"/>
  <c r="N464"/>
  <c r="N460"/>
  <c r="N456"/>
  <c r="N452"/>
  <c r="N448"/>
  <c r="N444"/>
  <c r="N440"/>
  <c r="N436"/>
  <c r="N432"/>
  <c r="N428"/>
  <c r="N424"/>
  <c r="N420"/>
  <c r="N416"/>
  <c r="N412"/>
  <c r="N408"/>
  <c r="N404"/>
  <c r="N400"/>
  <c r="N396"/>
  <c r="N392"/>
  <c r="N388"/>
  <c r="N384"/>
  <c r="N380"/>
  <c r="N376"/>
  <c r="N372"/>
  <c r="N368"/>
  <c r="N364"/>
  <c r="N51"/>
  <c r="N55"/>
  <c r="N59"/>
  <c r="N63"/>
  <c r="N67"/>
  <c r="N71"/>
  <c r="N75"/>
  <c r="N79"/>
  <c r="N83"/>
  <c r="N87"/>
  <c r="N91"/>
  <c r="N95"/>
  <c r="N99"/>
  <c r="N103"/>
  <c r="N107"/>
  <c r="N111"/>
  <c r="N115"/>
  <c r="N119"/>
  <c r="N123"/>
  <c r="N127"/>
  <c r="N131"/>
  <c r="N135"/>
  <c r="N139"/>
  <c r="N143"/>
  <c r="N147"/>
  <c r="N151"/>
  <c r="N155"/>
  <c r="N159"/>
  <c r="N163"/>
  <c r="N167"/>
  <c r="N171"/>
  <c r="N175"/>
  <c r="N179"/>
  <c r="N183"/>
  <c r="N187"/>
  <c r="N191"/>
  <c r="N195"/>
  <c r="N199"/>
  <c r="N203"/>
  <c r="N207"/>
  <c r="N211"/>
  <c r="N215"/>
  <c r="N219"/>
  <c r="N223"/>
  <c r="N227"/>
  <c r="N231"/>
  <c r="N235"/>
  <c r="N239"/>
  <c r="N243"/>
  <c r="N247"/>
  <c r="N251"/>
  <c r="N255"/>
  <c r="N259"/>
  <c r="N263"/>
  <c r="N267"/>
  <c r="N271"/>
  <c r="N275"/>
  <c r="N279"/>
  <c r="N283"/>
  <c r="N287"/>
  <c r="N291"/>
  <c r="N295"/>
  <c r="N299"/>
  <c r="N303"/>
  <c r="N307"/>
  <c r="N311"/>
  <c r="N315"/>
  <c r="N319"/>
  <c r="N323"/>
  <c r="N327"/>
  <c r="N331"/>
  <c r="N335"/>
  <c r="N339"/>
  <c r="N343"/>
  <c r="N347"/>
  <c r="N351"/>
  <c r="N355"/>
  <c r="N359"/>
  <c r="N365"/>
  <c r="N54"/>
  <c r="N58"/>
  <c r="N62"/>
  <c r="N66"/>
  <c r="N70"/>
  <c r="N74"/>
  <c r="N78"/>
  <c r="N82"/>
  <c r="N86"/>
  <c r="N90"/>
  <c r="N94"/>
  <c r="N98"/>
  <c r="N102"/>
  <c r="N106"/>
  <c r="N110"/>
  <c r="N114"/>
  <c r="N118"/>
  <c r="N122"/>
  <c r="N126"/>
  <c r="N130"/>
  <c r="N134"/>
  <c r="N138"/>
  <c r="N142"/>
  <c r="N146"/>
  <c r="N150"/>
  <c r="N154"/>
  <c r="N158"/>
  <c r="N162"/>
  <c r="N166"/>
  <c r="N170"/>
  <c r="N174"/>
  <c r="N178"/>
  <c r="N182"/>
  <c r="N186"/>
  <c r="N190"/>
  <c r="N194"/>
  <c r="N198"/>
  <c r="N202"/>
  <c r="N206"/>
  <c r="N210"/>
  <c r="N214"/>
  <c r="N218"/>
  <c r="N222"/>
  <c r="N226"/>
  <c r="N230"/>
  <c r="N234"/>
  <c r="N238"/>
  <c r="N242"/>
  <c r="N246"/>
  <c r="N250"/>
  <c r="N254"/>
  <c r="N258"/>
  <c r="N262"/>
  <c r="N266"/>
  <c r="N270"/>
  <c r="N274"/>
  <c r="N278"/>
  <c r="N282"/>
  <c r="N286"/>
  <c r="N290"/>
  <c r="N294"/>
  <c r="N298"/>
  <c r="N302"/>
  <c r="N306"/>
  <c r="N310"/>
  <c r="N314"/>
  <c r="N318"/>
  <c r="N322"/>
  <c r="N326"/>
  <c r="N330"/>
  <c r="N334"/>
  <c r="N338"/>
  <c r="N342"/>
  <c r="N346"/>
  <c r="N350"/>
  <c r="N354"/>
  <c r="N358"/>
  <c r="N363"/>
  <c r="C103" i="1"/>
  <c r="C106" s="1"/>
  <c r="B106"/>
  <c r="D89" i="5"/>
  <c r="A93" i="1"/>
  <c r="A92"/>
  <c r="D967" i="5"/>
  <c r="D934"/>
  <c r="D958"/>
  <c r="D673"/>
  <c r="D807"/>
  <c r="D951"/>
  <c r="D718"/>
  <c r="D842"/>
  <c r="D685"/>
  <c r="D688"/>
  <c r="D707"/>
  <c r="D711"/>
  <c r="D972"/>
  <c r="D937"/>
  <c r="D823"/>
  <c r="D882"/>
  <c r="D928"/>
  <c r="D917"/>
  <c r="D1008"/>
  <c r="D749"/>
  <c r="D893"/>
  <c r="D770"/>
  <c r="D962"/>
  <c r="D853"/>
  <c r="D729"/>
  <c r="D765"/>
  <c r="D696"/>
  <c r="D788"/>
  <c r="D787"/>
  <c r="D895"/>
  <c r="D659"/>
  <c r="D703"/>
  <c r="D695"/>
  <c r="D825"/>
  <c r="D733"/>
  <c r="D660"/>
  <c r="D752"/>
  <c r="D819"/>
  <c r="D930"/>
  <c r="D959"/>
  <c r="D973"/>
  <c r="D684"/>
  <c r="D731"/>
  <c r="D671"/>
  <c r="D725"/>
  <c r="D689"/>
  <c r="D654"/>
  <c r="D868"/>
  <c r="D854"/>
  <c r="D681"/>
  <c r="D701"/>
  <c r="D652"/>
  <c r="D779"/>
  <c r="D909"/>
  <c r="D906"/>
  <c r="D1011"/>
  <c r="D668"/>
  <c r="D865"/>
  <c r="D705"/>
  <c r="D935"/>
  <c r="D847"/>
  <c r="D985"/>
  <c r="D666"/>
  <c r="D929"/>
  <c r="D732"/>
  <c r="D960"/>
  <c r="D897"/>
  <c r="D1012"/>
  <c r="D946"/>
  <c r="D735"/>
  <c r="D870"/>
  <c r="D838"/>
  <c r="D912"/>
  <c r="D694"/>
  <c r="D982"/>
  <c r="D683"/>
  <c r="D880"/>
  <c r="D828"/>
  <c r="D878"/>
  <c r="D781"/>
  <c r="D977"/>
  <c r="D987"/>
  <c r="D702"/>
  <c r="D826"/>
  <c r="D840"/>
  <c r="D902"/>
  <c r="D760"/>
  <c r="D734"/>
  <c r="D901"/>
  <c r="D867"/>
  <c r="D874"/>
  <c r="D1003"/>
  <c r="D641"/>
  <c r="D789"/>
  <c r="D646"/>
  <c r="D942"/>
  <c r="D836"/>
  <c r="D974"/>
  <c r="D715"/>
  <c r="D793"/>
  <c r="D798"/>
  <c r="D730"/>
  <c r="D686"/>
  <c r="D761"/>
  <c r="D759"/>
  <c r="D863"/>
  <c r="D952"/>
  <c r="D780"/>
  <c r="D944"/>
  <c r="D803"/>
  <c r="D984"/>
  <c r="D864"/>
  <c r="D778"/>
  <c r="D667"/>
  <c r="D651"/>
  <c r="D938"/>
  <c r="D648"/>
  <c r="D859"/>
  <c r="D879"/>
  <c r="D860"/>
  <c r="D693"/>
  <c r="D861"/>
  <c r="D992"/>
  <c r="D869"/>
  <c r="D678"/>
  <c r="D700"/>
  <c r="D745"/>
  <c r="D721"/>
  <c r="D827"/>
  <c r="D762"/>
  <c r="D753"/>
  <c r="D719"/>
  <c r="D918"/>
  <c r="D649"/>
  <c r="D675"/>
  <c r="D831"/>
  <c r="D1001"/>
  <c r="D991"/>
  <c r="D883"/>
  <c r="D911"/>
  <c r="D990"/>
  <c r="D758"/>
  <c r="D1002"/>
  <c r="D756"/>
  <c r="D885"/>
  <c r="D642"/>
  <c r="D845"/>
  <c r="D945"/>
  <c r="D1000"/>
  <c r="D1009"/>
  <c r="D931"/>
  <c r="D914"/>
  <c r="D905"/>
  <c r="D713"/>
  <c r="D813"/>
  <c r="D950"/>
  <c r="D900"/>
  <c r="D887"/>
  <c r="D965"/>
  <c r="D1007"/>
  <c r="D662"/>
  <c r="D996"/>
  <c r="D940"/>
  <c r="D881"/>
  <c r="D722"/>
  <c r="D908"/>
  <c r="D791"/>
  <c r="D785"/>
  <c r="D832"/>
  <c r="D647"/>
  <c r="D748"/>
  <c r="D818"/>
  <c r="D898"/>
  <c r="D811"/>
  <c r="D698"/>
  <c r="D656"/>
  <c r="D741"/>
  <c r="D969"/>
  <c r="D754"/>
  <c r="D961"/>
  <c r="D910"/>
  <c r="D933"/>
  <c r="D714"/>
  <c r="D766"/>
  <c r="D835"/>
  <c r="D999"/>
  <c r="D890"/>
  <c r="D663"/>
  <c r="B938" i="6" l="1"/>
  <c r="B768"/>
  <c r="B781"/>
  <c r="B792"/>
  <c r="B805"/>
  <c r="B818"/>
  <c r="B832"/>
  <c r="B845"/>
  <c r="B859"/>
  <c r="B928"/>
  <c r="B937"/>
  <c r="B948"/>
  <c r="B757"/>
  <c r="B774"/>
  <c r="B796"/>
  <c r="B819"/>
  <c r="B839"/>
  <c r="B866"/>
  <c r="B764"/>
  <c r="B799"/>
  <c r="B830"/>
  <c r="B854"/>
  <c r="B874"/>
  <c r="B883"/>
  <c r="B907"/>
  <c r="B927"/>
  <c r="B779"/>
  <c r="B794"/>
  <c r="B842"/>
  <c r="B871"/>
  <c r="B884"/>
  <c r="B899"/>
  <c r="B931"/>
  <c r="B950"/>
  <c r="B795"/>
  <c r="B850"/>
  <c r="B895"/>
  <c r="B770"/>
  <c r="B873"/>
  <c r="B912"/>
  <c r="B790"/>
  <c r="B852"/>
  <c r="B897"/>
  <c r="B922"/>
  <c r="B780"/>
  <c r="B826"/>
  <c r="B889"/>
  <c r="B761"/>
  <c r="B880"/>
  <c r="B911"/>
  <c r="B788"/>
  <c r="B825"/>
  <c r="B851"/>
  <c r="B944"/>
  <c r="B767"/>
  <c r="B807"/>
  <c r="B858"/>
  <c r="B782"/>
  <c r="B838"/>
  <c r="B881"/>
  <c r="B913"/>
  <c r="B786"/>
  <c r="B856"/>
  <c r="B888"/>
  <c r="B933"/>
  <c r="B827"/>
  <c r="B904"/>
  <c r="B900"/>
  <c r="B813"/>
  <c r="B916"/>
  <c r="B810"/>
  <c r="B920"/>
  <c r="B892"/>
  <c r="B924"/>
  <c r="B772"/>
  <c r="B797"/>
  <c r="B822"/>
  <c r="B848"/>
  <c r="B929"/>
  <c r="B949"/>
  <c r="B783"/>
  <c r="B824"/>
  <c r="B926"/>
  <c r="B814"/>
  <c r="B861"/>
  <c r="B898"/>
  <c r="B940"/>
  <c r="B809"/>
  <c r="B875"/>
  <c r="B903"/>
  <c r="B752"/>
  <c r="B857"/>
  <c r="B846"/>
  <c r="B934"/>
  <c r="B870"/>
  <c r="B951"/>
  <c r="B844"/>
  <c r="B763"/>
  <c r="B930"/>
  <c r="B765"/>
  <c r="B778"/>
  <c r="B789"/>
  <c r="B804"/>
  <c r="B812"/>
  <c r="B829"/>
  <c r="B841"/>
  <c r="B855"/>
  <c r="B923"/>
  <c r="B936"/>
  <c r="B945"/>
  <c r="B754"/>
  <c r="B771"/>
  <c r="B791"/>
  <c r="B817"/>
  <c r="B835"/>
  <c r="B862"/>
  <c r="B946"/>
  <c r="B798"/>
  <c r="B823"/>
  <c r="B847"/>
  <c r="B869"/>
  <c r="B882"/>
  <c r="B906"/>
  <c r="B918"/>
  <c r="B758"/>
  <c r="B793"/>
  <c r="B834"/>
  <c r="B864"/>
  <c r="B879"/>
  <c r="B893"/>
  <c r="B919"/>
  <c r="B943"/>
  <c r="B756"/>
  <c r="B843"/>
  <c r="B894"/>
  <c r="B915"/>
  <c r="B867"/>
  <c r="B910"/>
  <c r="B769"/>
  <c r="B815"/>
  <c r="B886"/>
  <c r="B917"/>
  <c r="B773"/>
  <c r="B821"/>
  <c r="B872"/>
  <c r="B921"/>
  <c r="B837"/>
  <c r="B901"/>
  <c r="B925"/>
  <c r="B755"/>
  <c r="B777"/>
  <c r="B801"/>
  <c r="B811"/>
  <c r="B836"/>
  <c r="B863"/>
  <c r="B935"/>
  <c r="B753"/>
  <c r="B787"/>
  <c r="B828"/>
  <c r="B939"/>
  <c r="B816"/>
  <c r="B868"/>
  <c r="B902"/>
  <c r="B947"/>
  <c r="B820"/>
  <c r="B876"/>
  <c r="B914"/>
  <c r="B759"/>
  <c r="B885"/>
  <c r="B853"/>
  <c r="B762"/>
  <c r="B877"/>
  <c r="B766"/>
  <c r="B865"/>
  <c r="B775"/>
  <c r="B942"/>
  <c r="B784"/>
  <c r="B808"/>
  <c r="B833"/>
  <c r="B860"/>
  <c r="B941"/>
  <c r="B760"/>
  <c r="B800"/>
  <c r="B840"/>
  <c r="B776"/>
  <c r="B831"/>
  <c r="B878"/>
  <c r="B908"/>
  <c r="B785"/>
  <c r="B849"/>
  <c r="B887"/>
  <c r="B932"/>
  <c r="B802"/>
  <c r="B896"/>
  <c r="B891"/>
  <c r="B806"/>
  <c r="B905"/>
  <c r="B803"/>
  <c r="B909"/>
  <c r="B890"/>
  <c r="B745"/>
  <c r="B737"/>
  <c r="B729"/>
  <c r="B721"/>
  <c r="B713"/>
  <c r="B705"/>
  <c r="B697"/>
  <c r="B689"/>
  <c r="B682"/>
  <c r="B674"/>
  <c r="B666"/>
  <c r="B658"/>
  <c r="B650"/>
  <c r="B642"/>
  <c r="B634"/>
  <c r="B626"/>
  <c r="B618"/>
  <c r="B610"/>
  <c r="B602"/>
  <c r="B594"/>
  <c r="B586"/>
  <c r="B578"/>
  <c r="B570"/>
  <c r="B562"/>
  <c r="B554"/>
  <c r="B546"/>
  <c r="B538"/>
  <c r="B530"/>
  <c r="B522"/>
  <c r="B514"/>
  <c r="B506"/>
  <c r="B498"/>
  <c r="B490"/>
  <c r="B482"/>
  <c r="B474"/>
  <c r="B466"/>
  <c r="B458"/>
  <c r="B450"/>
  <c r="B442"/>
  <c r="B434"/>
  <c r="B426"/>
  <c r="B418"/>
  <c r="B410"/>
  <c r="B402"/>
  <c r="B394"/>
  <c r="B386"/>
  <c r="B378"/>
  <c r="B370"/>
  <c r="B362"/>
  <c r="B354"/>
  <c r="B346"/>
  <c r="B338"/>
  <c r="B330"/>
  <c r="B322"/>
  <c r="B314"/>
  <c r="B306"/>
  <c r="B298"/>
  <c r="B290"/>
  <c r="B282"/>
  <c r="B274"/>
  <c r="B266"/>
  <c r="B258"/>
  <c r="B250"/>
  <c r="B744"/>
  <c r="B736"/>
  <c r="B728"/>
  <c r="B720"/>
  <c r="B712"/>
  <c r="B704"/>
  <c r="B696"/>
  <c r="B688"/>
  <c r="B681"/>
  <c r="B673"/>
  <c r="B665"/>
  <c r="B653"/>
  <c r="B637"/>
  <c r="B621"/>
  <c r="B605"/>
  <c r="B589"/>
  <c r="B573"/>
  <c r="B557"/>
  <c r="B541"/>
  <c r="B525"/>
  <c r="B509"/>
  <c r="B493"/>
  <c r="B477"/>
  <c r="B461"/>
  <c r="B445"/>
  <c r="B429"/>
  <c r="B413"/>
  <c r="B397"/>
  <c r="B381"/>
  <c r="B365"/>
  <c r="B349"/>
  <c r="B333"/>
  <c r="B317"/>
  <c r="B301"/>
  <c r="B285"/>
  <c r="B269"/>
  <c r="B253"/>
  <c r="B240"/>
  <c r="B232"/>
  <c r="B224"/>
  <c r="B216"/>
  <c r="B208"/>
  <c r="B200"/>
  <c r="B192"/>
  <c r="B184"/>
  <c r="B176"/>
  <c r="B168"/>
  <c r="B160"/>
  <c r="B152"/>
  <c r="B144"/>
  <c r="B136"/>
  <c r="B128"/>
  <c r="B120"/>
  <c r="B112"/>
  <c r="B104"/>
  <c r="B96"/>
  <c r="B88"/>
  <c r="B80"/>
  <c r="B72"/>
  <c r="B64"/>
  <c r="B56"/>
  <c r="B659"/>
  <c r="B643"/>
  <c r="B627"/>
  <c r="B611"/>
  <c r="B595"/>
  <c r="B579"/>
  <c r="B563"/>
  <c r="B547"/>
  <c r="B531"/>
  <c r="B515"/>
  <c r="B499"/>
  <c r="B483"/>
  <c r="B467"/>
  <c r="B451"/>
  <c r="B435"/>
  <c r="B419"/>
  <c r="B403"/>
  <c r="B387"/>
  <c r="B371"/>
  <c r="B355"/>
  <c r="B339"/>
  <c r="B323"/>
  <c r="B307"/>
  <c r="B291"/>
  <c r="B275"/>
  <c r="B259"/>
  <c r="B243"/>
  <c r="B235"/>
  <c r="B227"/>
  <c r="B219"/>
  <c r="B211"/>
  <c r="B203"/>
  <c r="B195"/>
  <c r="B187"/>
  <c r="B179"/>
  <c r="B171"/>
  <c r="B163"/>
  <c r="B155"/>
  <c r="B147"/>
  <c r="B139"/>
  <c r="B131"/>
  <c r="B123"/>
  <c r="B115"/>
  <c r="B107"/>
  <c r="B99"/>
  <c r="B91"/>
  <c r="B83"/>
  <c r="B75"/>
  <c r="B67"/>
  <c r="B59"/>
  <c r="C35"/>
  <c r="C52" s="1"/>
  <c r="C53" s="1"/>
  <c r="B749"/>
  <c r="B741"/>
  <c r="B733"/>
  <c r="B725"/>
  <c r="B717"/>
  <c r="B709"/>
  <c r="B701"/>
  <c r="B693"/>
  <c r="B686"/>
  <c r="B678"/>
  <c r="B670"/>
  <c r="B662"/>
  <c r="B654"/>
  <c r="B646"/>
  <c r="B638"/>
  <c r="B630"/>
  <c r="B622"/>
  <c r="B614"/>
  <c r="B606"/>
  <c r="B598"/>
  <c r="B590"/>
  <c r="B582"/>
  <c r="B574"/>
  <c r="B566"/>
  <c r="B558"/>
  <c r="B550"/>
  <c r="B542"/>
  <c r="B534"/>
  <c r="B526"/>
  <c r="B518"/>
  <c r="B510"/>
  <c r="B502"/>
  <c r="B494"/>
  <c r="B486"/>
  <c r="B478"/>
  <c r="B470"/>
  <c r="B462"/>
  <c r="B454"/>
  <c r="B446"/>
  <c r="B438"/>
  <c r="B430"/>
  <c r="B422"/>
  <c r="B414"/>
  <c r="B406"/>
  <c r="B398"/>
  <c r="B390"/>
  <c r="B382"/>
  <c r="B374"/>
  <c r="B366"/>
  <c r="B358"/>
  <c r="B350"/>
  <c r="B342"/>
  <c r="B334"/>
  <c r="B326"/>
  <c r="B318"/>
  <c r="B310"/>
  <c r="B302"/>
  <c r="B294"/>
  <c r="B286"/>
  <c r="B278"/>
  <c r="B270"/>
  <c r="B262"/>
  <c r="B254"/>
  <c r="B246"/>
  <c r="B748"/>
  <c r="B740"/>
  <c r="B732"/>
  <c r="B724"/>
  <c r="B716"/>
  <c r="B708"/>
  <c r="B700"/>
  <c r="B692"/>
  <c r="B685"/>
  <c r="B677"/>
  <c r="B669"/>
  <c r="B661"/>
  <c r="B645"/>
  <c r="B629"/>
  <c r="B613"/>
  <c r="B597"/>
  <c r="B581"/>
  <c r="B565"/>
  <c r="B549"/>
  <c r="B533"/>
  <c r="B517"/>
  <c r="B501"/>
  <c r="B485"/>
  <c r="B469"/>
  <c r="B453"/>
  <c r="B437"/>
  <c r="B421"/>
  <c r="B405"/>
  <c r="B389"/>
  <c r="B373"/>
  <c r="B357"/>
  <c r="B341"/>
  <c r="B325"/>
  <c r="B309"/>
  <c r="B293"/>
  <c r="B277"/>
  <c r="B261"/>
  <c r="B245"/>
  <c r="B236"/>
  <c r="B228"/>
  <c r="B220"/>
  <c r="B212"/>
  <c r="B204"/>
  <c r="B196"/>
  <c r="B188"/>
  <c r="B180"/>
  <c r="B172"/>
  <c r="B164"/>
  <c r="B156"/>
  <c r="B148"/>
  <c r="B140"/>
  <c r="B132"/>
  <c r="B124"/>
  <c r="B116"/>
  <c r="B108"/>
  <c r="B100"/>
  <c r="B92"/>
  <c r="B84"/>
  <c r="B76"/>
  <c r="B68"/>
  <c r="B60"/>
  <c r="B52"/>
  <c r="B651"/>
  <c r="B635"/>
  <c r="B619"/>
  <c r="B603"/>
  <c r="B587"/>
  <c r="B571"/>
  <c r="B555"/>
  <c r="B539"/>
  <c r="B523"/>
  <c r="B507"/>
  <c r="B491"/>
  <c r="B475"/>
  <c r="B459"/>
  <c r="B443"/>
  <c r="B427"/>
  <c r="B411"/>
  <c r="B395"/>
  <c r="B379"/>
  <c r="B363"/>
  <c r="B347"/>
  <c r="B331"/>
  <c r="B315"/>
  <c r="B299"/>
  <c r="B283"/>
  <c r="B267"/>
  <c r="B251"/>
  <c r="B239"/>
  <c r="B231"/>
  <c r="B223"/>
  <c r="B215"/>
  <c r="B207"/>
  <c r="B199"/>
  <c r="B191"/>
  <c r="B183"/>
  <c r="B175"/>
  <c r="B167"/>
  <c r="B159"/>
  <c r="B151"/>
  <c r="B143"/>
  <c r="B135"/>
  <c r="B127"/>
  <c r="B119"/>
  <c r="B111"/>
  <c r="B103"/>
  <c r="B95"/>
  <c r="B87"/>
  <c r="B79"/>
  <c r="B71"/>
  <c r="B63"/>
  <c r="B55"/>
  <c r="B751"/>
  <c r="B743"/>
  <c r="B735"/>
  <c r="B727"/>
  <c r="B719"/>
  <c r="B711"/>
  <c r="B703"/>
  <c r="B695"/>
  <c r="B51"/>
  <c r="D51" s="1"/>
  <c r="B680"/>
  <c r="B672"/>
  <c r="B664"/>
  <c r="B656"/>
  <c r="B648"/>
  <c r="B640"/>
  <c r="B632"/>
  <c r="B624"/>
  <c r="B616"/>
  <c r="B608"/>
  <c r="B600"/>
  <c r="B592"/>
  <c r="B584"/>
  <c r="B576"/>
  <c r="B568"/>
  <c r="B560"/>
  <c r="B552"/>
  <c r="B544"/>
  <c r="B536"/>
  <c r="B528"/>
  <c r="B520"/>
  <c r="B512"/>
  <c r="B504"/>
  <c r="B496"/>
  <c r="B488"/>
  <c r="B480"/>
  <c r="B472"/>
  <c r="B464"/>
  <c r="B456"/>
  <c r="B448"/>
  <c r="B440"/>
  <c r="B432"/>
  <c r="B424"/>
  <c r="B416"/>
  <c r="B408"/>
  <c r="B400"/>
  <c r="B392"/>
  <c r="B384"/>
  <c r="B376"/>
  <c r="B368"/>
  <c r="B360"/>
  <c r="B352"/>
  <c r="B344"/>
  <c r="B336"/>
  <c r="B328"/>
  <c r="B320"/>
  <c r="B312"/>
  <c r="B304"/>
  <c r="B296"/>
  <c r="B288"/>
  <c r="B280"/>
  <c r="B272"/>
  <c r="B264"/>
  <c r="B256"/>
  <c r="B248"/>
  <c r="B750"/>
  <c r="B742"/>
  <c r="B734"/>
  <c r="B726"/>
  <c r="B718"/>
  <c r="B710"/>
  <c r="B702"/>
  <c r="B694"/>
  <c r="B687"/>
  <c r="B679"/>
  <c r="B671"/>
  <c r="B663"/>
  <c r="B649"/>
  <c r="B633"/>
  <c r="B617"/>
  <c r="B601"/>
  <c r="B723"/>
  <c r="B691"/>
  <c r="B660"/>
  <c r="B628"/>
  <c r="B596"/>
  <c r="B564"/>
  <c r="B532"/>
  <c r="B500"/>
  <c r="B468"/>
  <c r="B436"/>
  <c r="B404"/>
  <c r="B372"/>
  <c r="B340"/>
  <c r="B308"/>
  <c r="B276"/>
  <c r="B244"/>
  <c r="B730"/>
  <c r="B698"/>
  <c r="B667"/>
  <c r="B609"/>
  <c r="B569"/>
  <c r="B537"/>
  <c r="B505"/>
  <c r="B473"/>
  <c r="B441"/>
  <c r="B409"/>
  <c r="B377"/>
  <c r="B345"/>
  <c r="B313"/>
  <c r="B281"/>
  <c r="B249"/>
  <c r="B230"/>
  <c r="B214"/>
  <c r="B198"/>
  <c r="B182"/>
  <c r="B166"/>
  <c r="B150"/>
  <c r="B134"/>
  <c r="B118"/>
  <c r="B102"/>
  <c r="B86"/>
  <c r="B70"/>
  <c r="B54"/>
  <c r="B639"/>
  <c r="B607"/>
  <c r="B575"/>
  <c r="B543"/>
  <c r="B511"/>
  <c r="B479"/>
  <c r="B447"/>
  <c r="B415"/>
  <c r="B383"/>
  <c r="B351"/>
  <c r="B319"/>
  <c r="B287"/>
  <c r="B255"/>
  <c r="B233"/>
  <c r="B217"/>
  <c r="B201"/>
  <c r="B185"/>
  <c r="B169"/>
  <c r="B153"/>
  <c r="B137"/>
  <c r="B121"/>
  <c r="B105"/>
  <c r="B89"/>
  <c r="B73"/>
  <c r="B57"/>
  <c r="B731"/>
  <c r="B699"/>
  <c r="B668"/>
  <c r="B636"/>
  <c r="B604"/>
  <c r="B572"/>
  <c r="B540"/>
  <c r="B508"/>
  <c r="B476"/>
  <c r="B444"/>
  <c r="B412"/>
  <c r="B380"/>
  <c r="B348"/>
  <c r="B316"/>
  <c r="B284"/>
  <c r="B252"/>
  <c r="B738"/>
  <c r="B706"/>
  <c r="B675"/>
  <c r="B625"/>
  <c r="B577"/>
  <c r="B513"/>
  <c r="B481"/>
  <c r="B449"/>
  <c r="B417"/>
  <c r="B385"/>
  <c r="B353"/>
  <c r="B289"/>
  <c r="B234"/>
  <c r="B202"/>
  <c r="B170"/>
  <c r="B154"/>
  <c r="B122"/>
  <c r="B90"/>
  <c r="B58"/>
  <c r="B615"/>
  <c r="B551"/>
  <c r="B487"/>
  <c r="B423"/>
  <c r="B359"/>
  <c r="B295"/>
  <c r="B221"/>
  <c r="B189"/>
  <c r="B157"/>
  <c r="B125"/>
  <c r="B93"/>
  <c r="B61"/>
  <c r="B739"/>
  <c r="B707"/>
  <c r="B676"/>
  <c r="B644"/>
  <c r="B612"/>
  <c r="B580"/>
  <c r="B548"/>
  <c r="B516"/>
  <c r="B484"/>
  <c r="B452"/>
  <c r="B420"/>
  <c r="B388"/>
  <c r="B356"/>
  <c r="B324"/>
  <c r="B292"/>
  <c r="B260"/>
  <c r="B746"/>
  <c r="B714"/>
  <c r="B683"/>
  <c r="B641"/>
  <c r="B585"/>
  <c r="B553"/>
  <c r="B521"/>
  <c r="B489"/>
  <c r="B457"/>
  <c r="B425"/>
  <c r="B393"/>
  <c r="B361"/>
  <c r="B329"/>
  <c r="B297"/>
  <c r="B265"/>
  <c r="B238"/>
  <c r="B222"/>
  <c r="B206"/>
  <c r="B190"/>
  <c r="B174"/>
  <c r="B158"/>
  <c r="B142"/>
  <c r="B126"/>
  <c r="B110"/>
  <c r="B94"/>
  <c r="B78"/>
  <c r="B62"/>
  <c r="B655"/>
  <c r="B623"/>
  <c r="B591"/>
  <c r="B559"/>
  <c r="B527"/>
  <c r="B495"/>
  <c r="B463"/>
  <c r="B431"/>
  <c r="B399"/>
  <c r="B367"/>
  <c r="B335"/>
  <c r="B303"/>
  <c r="B271"/>
  <c r="B241"/>
  <c r="B225"/>
  <c r="B209"/>
  <c r="B193"/>
  <c r="B177"/>
  <c r="B161"/>
  <c r="B145"/>
  <c r="B129"/>
  <c r="B113"/>
  <c r="B97"/>
  <c r="B81"/>
  <c r="B65"/>
  <c r="B747"/>
  <c r="B715"/>
  <c r="B684"/>
  <c r="B652"/>
  <c r="B620"/>
  <c r="B588"/>
  <c r="B556"/>
  <c r="B524"/>
  <c r="B492"/>
  <c r="B460"/>
  <c r="B428"/>
  <c r="B396"/>
  <c r="B364"/>
  <c r="B332"/>
  <c r="B300"/>
  <c r="B268"/>
  <c r="B722"/>
  <c r="B690"/>
  <c r="B657"/>
  <c r="B593"/>
  <c r="B561"/>
  <c r="B529"/>
  <c r="B497"/>
  <c r="B465"/>
  <c r="B433"/>
  <c r="B401"/>
  <c r="B369"/>
  <c r="B337"/>
  <c r="B305"/>
  <c r="B273"/>
  <c r="B242"/>
  <c r="B226"/>
  <c r="B210"/>
  <c r="B194"/>
  <c r="B178"/>
  <c r="B162"/>
  <c r="B146"/>
  <c r="B130"/>
  <c r="B114"/>
  <c r="B98"/>
  <c r="B82"/>
  <c r="B66"/>
  <c r="B631"/>
  <c r="B599"/>
  <c r="B567"/>
  <c r="B535"/>
  <c r="B503"/>
  <c r="B471"/>
  <c r="B439"/>
  <c r="B407"/>
  <c r="B375"/>
  <c r="B343"/>
  <c r="B311"/>
  <c r="B279"/>
  <c r="B247"/>
  <c r="B229"/>
  <c r="B213"/>
  <c r="B197"/>
  <c r="B181"/>
  <c r="B165"/>
  <c r="B149"/>
  <c r="B133"/>
  <c r="B117"/>
  <c r="B101"/>
  <c r="B85"/>
  <c r="B69"/>
  <c r="B53"/>
  <c r="B545"/>
  <c r="B321"/>
  <c r="B257"/>
  <c r="B218"/>
  <c r="B186"/>
  <c r="B138"/>
  <c r="B106"/>
  <c r="B74"/>
  <c r="B647"/>
  <c r="B583"/>
  <c r="B519"/>
  <c r="B455"/>
  <c r="B391"/>
  <c r="B327"/>
  <c r="B263"/>
  <c r="B237"/>
  <c r="B205"/>
  <c r="B173"/>
  <c r="B141"/>
  <c r="B109"/>
  <c r="B77"/>
  <c r="X760" i="1"/>
  <c r="X1268" s="1"/>
  <c r="AL924" i="6"/>
  <c r="AL926"/>
  <c r="AL931"/>
  <c r="AL933"/>
  <c r="AL939"/>
  <c r="AL946"/>
  <c r="AL950"/>
  <c r="AL758"/>
  <c r="AL762"/>
  <c r="AL763"/>
  <c r="AL765"/>
  <c r="AL768"/>
  <c r="AL772"/>
  <c r="AL775"/>
  <c r="AL777"/>
  <c r="AL778"/>
  <c r="AL779"/>
  <c r="AL781"/>
  <c r="AL784"/>
  <c r="AL789"/>
  <c r="AL797"/>
  <c r="AL801"/>
  <c r="AL805"/>
  <c r="AL820"/>
  <c r="AL822"/>
  <c r="AL825"/>
  <c r="AL829"/>
  <c r="AL833"/>
  <c r="AL848"/>
  <c r="AL849"/>
  <c r="AL851"/>
  <c r="AL852"/>
  <c r="AL853"/>
  <c r="AL855"/>
  <c r="AL856"/>
  <c r="AL859"/>
  <c r="AL860"/>
  <c r="AL863"/>
  <c r="AL925"/>
  <c r="AL928"/>
  <c r="AL930"/>
  <c r="AL936"/>
  <c r="AL937"/>
  <c r="AL938"/>
  <c r="AL942"/>
  <c r="AL944"/>
  <c r="AL945"/>
  <c r="AL948"/>
  <c r="AL949"/>
  <c r="AL753"/>
  <c r="AL754"/>
  <c r="AL755"/>
  <c r="AL757"/>
  <c r="AL760"/>
  <c r="AL774"/>
  <c r="AL788"/>
  <c r="AL792"/>
  <c r="AL804"/>
  <c r="AL808"/>
  <c r="AL811"/>
  <c r="AL812"/>
  <c r="AL817"/>
  <c r="AL818"/>
  <c r="AL819"/>
  <c r="AL832"/>
  <c r="AL836"/>
  <c r="AL841"/>
  <c r="AL845"/>
  <c r="AL858"/>
  <c r="AL862"/>
  <c r="AL866"/>
  <c r="AL932"/>
  <c r="AL934"/>
  <c r="AL943"/>
  <c r="AL767"/>
  <c r="AL773"/>
  <c r="AL780"/>
  <c r="AL787"/>
  <c r="AL796"/>
  <c r="AL803"/>
  <c r="AL810"/>
  <c r="AL821"/>
  <c r="AL827"/>
  <c r="AL828"/>
  <c r="AL835"/>
  <c r="AL843"/>
  <c r="AL844"/>
  <c r="AL850"/>
  <c r="AL869"/>
  <c r="AL874"/>
  <c r="AL878"/>
  <c r="AL882"/>
  <c r="AL883"/>
  <c r="AL884"/>
  <c r="AL887"/>
  <c r="AL888"/>
  <c r="AL893"/>
  <c r="AL907"/>
  <c r="AL908"/>
  <c r="AL914"/>
  <c r="AL923"/>
  <c r="AL935"/>
  <c r="AL756"/>
  <c r="AL761"/>
  <c r="AL769"/>
  <c r="AL770"/>
  <c r="AL782"/>
  <c r="AL790"/>
  <c r="AL798"/>
  <c r="AL806"/>
  <c r="AL813"/>
  <c r="AL814"/>
  <c r="AL815"/>
  <c r="AL816"/>
  <c r="AL823"/>
  <c r="AL830"/>
  <c r="AL837"/>
  <c r="AL846"/>
  <c r="AL861"/>
  <c r="AL867"/>
  <c r="AL868"/>
  <c r="AL871"/>
  <c r="AL872"/>
  <c r="AL875"/>
  <c r="AL876"/>
  <c r="AL879"/>
  <c r="AL885"/>
  <c r="AL889"/>
  <c r="AL894"/>
  <c r="AL899"/>
  <c r="AL903"/>
  <c r="AL904"/>
  <c r="AL909"/>
  <c r="AL919"/>
  <c r="AL920"/>
  <c r="AL927"/>
  <c r="AL951"/>
  <c r="AL764"/>
  <c r="AL771"/>
  <c r="AL776"/>
  <c r="AL783"/>
  <c r="AL799"/>
  <c r="AL824"/>
  <c r="AL831"/>
  <c r="AL838"/>
  <c r="AL840"/>
  <c r="AL847"/>
  <c r="AL854"/>
  <c r="AL873"/>
  <c r="AL880"/>
  <c r="AL890"/>
  <c r="AL900"/>
  <c r="AL901"/>
  <c r="AL910"/>
  <c r="AL793"/>
  <c r="AL795"/>
  <c r="AL864"/>
  <c r="AL870"/>
  <c r="AL886"/>
  <c r="AL906"/>
  <c r="AL929"/>
  <c r="AL947"/>
  <c r="AL759"/>
  <c r="AL766"/>
  <c r="AL785"/>
  <c r="AL794"/>
  <c r="AL826"/>
  <c r="AL842"/>
  <c r="AL865"/>
  <c r="AL881"/>
  <c r="AL891"/>
  <c r="AL892"/>
  <c r="AL902"/>
  <c r="AL911"/>
  <c r="AL912"/>
  <c r="AL913"/>
  <c r="AL922"/>
  <c r="AL941"/>
  <c r="AL791"/>
  <c r="AL800"/>
  <c r="AL807"/>
  <c r="AL839"/>
  <c r="AL877"/>
  <c r="AL895"/>
  <c r="AL896"/>
  <c r="AL897"/>
  <c r="AL905"/>
  <c r="AL915"/>
  <c r="AL916"/>
  <c r="AL917"/>
  <c r="AL921"/>
  <c r="AL940"/>
  <c r="AL752"/>
  <c r="AL786"/>
  <c r="AL802"/>
  <c r="AL809"/>
  <c r="AL834"/>
  <c r="AL857"/>
  <c r="AL898"/>
  <c r="AL918"/>
  <c r="AK925"/>
  <c r="AK928"/>
  <c r="AK930"/>
  <c r="AK936"/>
  <c r="AK937"/>
  <c r="AK938"/>
  <c r="AK942"/>
  <c r="AK944"/>
  <c r="AK945"/>
  <c r="AK948"/>
  <c r="AK949"/>
  <c r="AK753"/>
  <c r="AK754"/>
  <c r="AK755"/>
  <c r="AK757"/>
  <c r="AK760"/>
  <c r="AK774"/>
  <c r="AK788"/>
  <c r="AK792"/>
  <c r="AK804"/>
  <c r="AK808"/>
  <c r="AK811"/>
  <c r="AK812"/>
  <c r="AK817"/>
  <c r="AK818"/>
  <c r="AK819"/>
  <c r="AK832"/>
  <c r="AK836"/>
  <c r="AK841"/>
  <c r="AK845"/>
  <c r="AK858"/>
  <c r="AK862"/>
  <c r="AK866"/>
  <c r="AK923"/>
  <c r="AK929"/>
  <c r="AK935"/>
  <c r="AK940"/>
  <c r="AK941"/>
  <c r="AK947"/>
  <c r="AK764"/>
  <c r="AK767"/>
  <c r="AK771"/>
  <c r="AK773"/>
  <c r="AK776"/>
  <c r="AK780"/>
  <c r="AK783"/>
  <c r="AK787"/>
  <c r="AK791"/>
  <c r="AK796"/>
  <c r="AK799"/>
  <c r="AK800"/>
  <c r="AK803"/>
  <c r="AK807"/>
  <c r="AK810"/>
  <c r="AK821"/>
  <c r="AK824"/>
  <c r="AK827"/>
  <c r="AK828"/>
  <c r="AK831"/>
  <c r="AK835"/>
  <c r="AK838"/>
  <c r="AK839"/>
  <c r="AK840"/>
  <c r="AK843"/>
  <c r="AK844"/>
  <c r="AK847"/>
  <c r="AK850"/>
  <c r="AK854"/>
  <c r="AK931"/>
  <c r="AK933"/>
  <c r="AK950"/>
  <c r="AK951"/>
  <c r="AK752"/>
  <c r="AK759"/>
  <c r="AK766"/>
  <c r="AK785"/>
  <c r="AK786"/>
  <c r="AK793"/>
  <c r="AK794"/>
  <c r="AK795"/>
  <c r="AK802"/>
  <c r="AK809"/>
  <c r="AK826"/>
  <c r="AK834"/>
  <c r="AK842"/>
  <c r="AK857"/>
  <c r="AK864"/>
  <c r="AK865"/>
  <c r="AK870"/>
  <c r="AK881"/>
  <c r="AK886"/>
  <c r="AK891"/>
  <c r="AK892"/>
  <c r="AK898"/>
  <c r="AK902"/>
  <c r="AK906"/>
  <c r="AK911"/>
  <c r="AK912"/>
  <c r="AK913"/>
  <c r="AK918"/>
  <c r="AK932"/>
  <c r="AK934"/>
  <c r="AK943"/>
  <c r="AK762"/>
  <c r="AK763"/>
  <c r="AK768"/>
  <c r="AK775"/>
  <c r="AK781"/>
  <c r="AK789"/>
  <c r="AK797"/>
  <c r="AK805"/>
  <c r="AK822"/>
  <c r="AK829"/>
  <c r="AK851"/>
  <c r="AK852"/>
  <c r="AK853"/>
  <c r="AK859"/>
  <c r="AK860"/>
  <c r="AK869"/>
  <c r="AK874"/>
  <c r="AK878"/>
  <c r="AK882"/>
  <c r="AK883"/>
  <c r="AK884"/>
  <c r="AK887"/>
  <c r="AK888"/>
  <c r="AK893"/>
  <c r="AK907"/>
  <c r="AK908"/>
  <c r="AK914"/>
  <c r="AK924"/>
  <c r="AK926"/>
  <c r="AK939"/>
  <c r="AK946"/>
  <c r="AK756"/>
  <c r="AK769"/>
  <c r="AK790"/>
  <c r="AK806"/>
  <c r="AK813"/>
  <c r="AK815"/>
  <c r="AK861"/>
  <c r="AK868"/>
  <c r="AK871"/>
  <c r="AK872"/>
  <c r="AK879"/>
  <c r="AK889"/>
  <c r="AK899"/>
  <c r="AK909"/>
  <c r="AK919"/>
  <c r="AK920"/>
  <c r="AK927"/>
  <c r="AK777"/>
  <c r="AK877"/>
  <c r="AK895"/>
  <c r="AK897"/>
  <c r="AK917"/>
  <c r="AK778"/>
  <c r="AK801"/>
  <c r="AK833"/>
  <c r="AK849"/>
  <c r="AK856"/>
  <c r="AK863"/>
  <c r="AK873"/>
  <c r="AK880"/>
  <c r="AK890"/>
  <c r="AK900"/>
  <c r="AK901"/>
  <c r="AK910"/>
  <c r="AK758"/>
  <c r="AK761"/>
  <c r="AK770"/>
  <c r="AK782"/>
  <c r="AK798"/>
  <c r="AK814"/>
  <c r="AK816"/>
  <c r="AK823"/>
  <c r="AK830"/>
  <c r="AK837"/>
  <c r="AK846"/>
  <c r="AK867"/>
  <c r="AK875"/>
  <c r="AK876"/>
  <c r="AK885"/>
  <c r="AK894"/>
  <c r="AK903"/>
  <c r="AK904"/>
  <c r="AK922"/>
  <c r="AK765"/>
  <c r="AK772"/>
  <c r="AK779"/>
  <c r="AK784"/>
  <c r="AK820"/>
  <c r="AK825"/>
  <c r="AK848"/>
  <c r="AK855"/>
  <c r="AK896"/>
  <c r="AK905"/>
  <c r="AK915"/>
  <c r="AK916"/>
  <c r="AK921"/>
  <c r="AM927"/>
  <c r="AM932"/>
  <c r="AM934"/>
  <c r="AM943"/>
  <c r="AM951"/>
  <c r="AM752"/>
  <c r="AM756"/>
  <c r="AM759"/>
  <c r="AM761"/>
  <c r="AM766"/>
  <c r="AM769"/>
  <c r="AM770"/>
  <c r="AM782"/>
  <c r="AM785"/>
  <c r="AM786"/>
  <c r="AM790"/>
  <c r="AM793"/>
  <c r="AM794"/>
  <c r="AM795"/>
  <c r="AM798"/>
  <c r="AM802"/>
  <c r="AM806"/>
  <c r="AM809"/>
  <c r="AM813"/>
  <c r="AM814"/>
  <c r="AM815"/>
  <c r="AM816"/>
  <c r="AM823"/>
  <c r="AM826"/>
  <c r="AM830"/>
  <c r="AM834"/>
  <c r="AM837"/>
  <c r="AM842"/>
  <c r="AM846"/>
  <c r="AM857"/>
  <c r="AM861"/>
  <c r="AM864"/>
  <c r="AM865"/>
  <c r="AM867"/>
  <c r="AM868"/>
  <c r="AM869"/>
  <c r="AM924"/>
  <c r="AM926"/>
  <c r="AM931"/>
  <c r="AM933"/>
  <c r="AM939"/>
  <c r="AM946"/>
  <c r="AM950"/>
  <c r="AM758"/>
  <c r="AM762"/>
  <c r="AM763"/>
  <c r="AM765"/>
  <c r="AM768"/>
  <c r="AM772"/>
  <c r="AM775"/>
  <c r="AM777"/>
  <c r="AM778"/>
  <c r="AM779"/>
  <c r="AM781"/>
  <c r="AM784"/>
  <c r="AM789"/>
  <c r="AM797"/>
  <c r="AM801"/>
  <c r="AM805"/>
  <c r="AM820"/>
  <c r="AM822"/>
  <c r="AM825"/>
  <c r="AM829"/>
  <c r="AM833"/>
  <c r="AM848"/>
  <c r="AM849"/>
  <c r="AM851"/>
  <c r="AM852"/>
  <c r="AM853"/>
  <c r="AM855"/>
  <c r="AM856"/>
  <c r="AM859"/>
  <c r="AM860"/>
  <c r="AM863"/>
  <c r="AM923"/>
  <c r="AM935"/>
  <c r="AM753"/>
  <c r="AM754"/>
  <c r="AM755"/>
  <c r="AM760"/>
  <c r="AM774"/>
  <c r="AM788"/>
  <c r="AM804"/>
  <c r="AM811"/>
  <c r="AM812"/>
  <c r="AM836"/>
  <c r="AM845"/>
  <c r="AM858"/>
  <c r="AM866"/>
  <c r="AM871"/>
  <c r="AM872"/>
  <c r="AM875"/>
  <c r="AM876"/>
  <c r="AM879"/>
  <c r="AM885"/>
  <c r="AM889"/>
  <c r="AM894"/>
  <c r="AM899"/>
  <c r="AM903"/>
  <c r="AM904"/>
  <c r="AM909"/>
  <c r="AM919"/>
  <c r="AM925"/>
  <c r="AM936"/>
  <c r="AM937"/>
  <c r="AM938"/>
  <c r="AM944"/>
  <c r="AM945"/>
  <c r="AM764"/>
  <c r="AM771"/>
  <c r="AM776"/>
  <c r="AM783"/>
  <c r="AM791"/>
  <c r="AM799"/>
  <c r="AM800"/>
  <c r="AM807"/>
  <c r="AM824"/>
  <c r="AM831"/>
  <c r="AM838"/>
  <c r="AM839"/>
  <c r="AM840"/>
  <c r="AM847"/>
  <c r="AM854"/>
  <c r="AM873"/>
  <c r="AM877"/>
  <c r="AM880"/>
  <c r="AM890"/>
  <c r="AM895"/>
  <c r="AM896"/>
  <c r="AM897"/>
  <c r="AM900"/>
  <c r="AM901"/>
  <c r="AM905"/>
  <c r="AM910"/>
  <c r="AM915"/>
  <c r="AM916"/>
  <c r="AM917"/>
  <c r="AM921"/>
  <c r="AM929"/>
  <c r="AM940"/>
  <c r="AM941"/>
  <c r="AM947"/>
  <c r="AM757"/>
  <c r="AM930"/>
  <c r="AM948"/>
  <c r="AM792"/>
  <c r="AM808"/>
  <c r="AM817"/>
  <c r="AM819"/>
  <c r="AM881"/>
  <c r="AM891"/>
  <c r="AM892"/>
  <c r="AM902"/>
  <c r="AM911"/>
  <c r="AM912"/>
  <c r="AM913"/>
  <c r="AM922"/>
  <c r="AM827"/>
  <c r="AM843"/>
  <c r="AM888"/>
  <c r="AM920"/>
  <c r="AM942"/>
  <c r="AM773"/>
  <c r="AM780"/>
  <c r="AM787"/>
  <c r="AM796"/>
  <c r="AM803"/>
  <c r="AM810"/>
  <c r="AM821"/>
  <c r="AM828"/>
  <c r="AM835"/>
  <c r="AM844"/>
  <c r="AM874"/>
  <c r="AM882"/>
  <c r="AM883"/>
  <c r="AM884"/>
  <c r="AM893"/>
  <c r="AM914"/>
  <c r="AM928"/>
  <c r="AM818"/>
  <c r="AM832"/>
  <c r="AM841"/>
  <c r="AM862"/>
  <c r="AM870"/>
  <c r="AM886"/>
  <c r="AM898"/>
  <c r="AM906"/>
  <c r="AM918"/>
  <c r="AM949"/>
  <c r="AM767"/>
  <c r="AM850"/>
  <c r="AM878"/>
  <c r="AM887"/>
  <c r="AM907"/>
  <c r="AM908"/>
  <c r="X785" i="1"/>
  <c r="X1243" s="1"/>
  <c r="Y1014"/>
  <c r="Y1013"/>
  <c r="Y1015" s="1"/>
  <c r="Y1012"/>
  <c r="Y1016" s="1"/>
  <c r="Y1011"/>
  <c r="Y1017" s="1"/>
  <c r="Y1010"/>
  <c r="Y1018" s="1"/>
  <c r="Y1009"/>
  <c r="Y1019" s="1"/>
  <c r="Y1008"/>
  <c r="Y1020" s="1"/>
  <c r="Y1007"/>
  <c r="Y1021" s="1"/>
  <c r="Y1006"/>
  <c r="Y1022" s="1"/>
  <c r="Y1005"/>
  <c r="Y1023" s="1"/>
  <c r="Y1004"/>
  <c r="Y1024" s="1"/>
  <c r="Y1003"/>
  <c r="Y1025" s="1"/>
  <c r="Y1002"/>
  <c r="Y1026" s="1"/>
  <c r="Y1001"/>
  <c r="Y1027" s="1"/>
  <c r="Y1000"/>
  <c r="Y1028" s="1"/>
  <c r="Y999"/>
  <c r="Y1029" s="1"/>
  <c r="Y998"/>
  <c r="Y1030" s="1"/>
  <c r="Y997"/>
  <c r="Y1031" s="1"/>
  <c r="Y996"/>
  <c r="Y1032" s="1"/>
  <c r="Y995"/>
  <c r="Y1033" s="1"/>
  <c r="Y994"/>
  <c r="Y1034" s="1"/>
  <c r="Y993"/>
  <c r="Y1035" s="1"/>
  <c r="Y992"/>
  <c r="Y1036" s="1"/>
  <c r="Y991"/>
  <c r="Y1037" s="1"/>
  <c r="Y990"/>
  <c r="Y1038" s="1"/>
  <c r="Y989"/>
  <c r="Y1039" s="1"/>
  <c r="Y988"/>
  <c r="Y1040" s="1"/>
  <c r="Y987"/>
  <c r="Y1041" s="1"/>
  <c r="Y986"/>
  <c r="Y1042" s="1"/>
  <c r="Y985"/>
  <c r="Y1043" s="1"/>
  <c r="Y984"/>
  <c r="Y1044" s="1"/>
  <c r="Y983"/>
  <c r="Y1045" s="1"/>
  <c r="Y982"/>
  <c r="Y1046" s="1"/>
  <c r="Y981"/>
  <c r="Y1047" s="1"/>
  <c r="Y980"/>
  <c r="Y1048" s="1"/>
  <c r="Y979"/>
  <c r="Y1049" s="1"/>
  <c r="Y978"/>
  <c r="Y1050" s="1"/>
  <c r="Y977"/>
  <c r="Y1051" s="1"/>
  <c r="Y976"/>
  <c r="Y1052" s="1"/>
  <c r="Y975"/>
  <c r="Y1053" s="1"/>
  <c r="Y974"/>
  <c r="Y1054" s="1"/>
  <c r="Y973"/>
  <c r="Y1055" s="1"/>
  <c r="Y972"/>
  <c r="Y1056" s="1"/>
  <c r="Y971"/>
  <c r="Y1057" s="1"/>
  <c r="Y970"/>
  <c r="Y1058" s="1"/>
  <c r="Y969"/>
  <c r="Y1059" s="1"/>
  <c r="Y968"/>
  <c r="Y1060" s="1"/>
  <c r="Y967"/>
  <c r="Y1061" s="1"/>
  <c r="Y966"/>
  <c r="Y1062" s="1"/>
  <c r="Y965"/>
  <c r="Y1063" s="1"/>
  <c r="Y964"/>
  <c r="Y1064" s="1"/>
  <c r="Y963"/>
  <c r="Y1065" s="1"/>
  <c r="Y962"/>
  <c r="Y1066" s="1"/>
  <c r="Y961"/>
  <c r="Y1067" s="1"/>
  <c r="Y960"/>
  <c r="Y1068" s="1"/>
  <c r="Y959"/>
  <c r="Y1069" s="1"/>
  <c r="Y958"/>
  <c r="Y1070" s="1"/>
  <c r="Y957"/>
  <c r="Y1071" s="1"/>
  <c r="Y956"/>
  <c r="Y1072" s="1"/>
  <c r="Y955"/>
  <c r="Y1073" s="1"/>
  <c r="Y954"/>
  <c r="Y1074" s="1"/>
  <c r="Y953"/>
  <c r="Y1075" s="1"/>
  <c r="Y952"/>
  <c r="Y1076" s="1"/>
  <c r="Y951"/>
  <c r="Y1077" s="1"/>
  <c r="Y950"/>
  <c r="Y1078" s="1"/>
  <c r="Y949"/>
  <c r="Y1079" s="1"/>
  <c r="Y948"/>
  <c r="Y1080" s="1"/>
  <c r="Y947"/>
  <c r="Y1081" s="1"/>
  <c r="Y946"/>
  <c r="Y1082" s="1"/>
  <c r="Y945"/>
  <c r="Y1083" s="1"/>
  <c r="Y944"/>
  <c r="Y1084" s="1"/>
  <c r="Y943"/>
  <c r="Y1085" s="1"/>
  <c r="Y942"/>
  <c r="Y1086" s="1"/>
  <c r="Y941"/>
  <c r="Y1087" s="1"/>
  <c r="Y940"/>
  <c r="Y1088" s="1"/>
  <c r="Y939"/>
  <c r="Y1089" s="1"/>
  <c r="Y938"/>
  <c r="Y1090" s="1"/>
  <c r="Y937"/>
  <c r="Y1091" s="1"/>
  <c r="Y936"/>
  <c r="Y1092" s="1"/>
  <c r="Y935"/>
  <c r="Y1093" s="1"/>
  <c r="Y934"/>
  <c r="Y1094" s="1"/>
  <c r="Y933"/>
  <c r="Y1095" s="1"/>
  <c r="Y932"/>
  <c r="Y1096" s="1"/>
  <c r="Y931"/>
  <c r="Y1097" s="1"/>
  <c r="Y930"/>
  <c r="Y1098" s="1"/>
  <c r="Y929"/>
  <c r="Y1099" s="1"/>
  <c r="Y928"/>
  <c r="Y1100" s="1"/>
  <c r="Y927"/>
  <c r="Y1101" s="1"/>
  <c r="Y926"/>
  <c r="Y1102" s="1"/>
  <c r="Y925"/>
  <c r="Y1103" s="1"/>
  <c r="Y924"/>
  <c r="Y1104" s="1"/>
  <c r="Y923"/>
  <c r="Y1105" s="1"/>
  <c r="Y922"/>
  <c r="Y1106" s="1"/>
  <c r="Y921"/>
  <c r="Y1107" s="1"/>
  <c r="Y920"/>
  <c r="Y1108" s="1"/>
  <c r="Y919"/>
  <c r="Y1109" s="1"/>
  <c r="Y918"/>
  <c r="Y1110" s="1"/>
  <c r="Y917"/>
  <c r="Y1111" s="1"/>
  <c r="Y916"/>
  <c r="Y1112" s="1"/>
  <c r="Y915"/>
  <c r="Y1113" s="1"/>
  <c r="Y914"/>
  <c r="Y1114" s="1"/>
  <c r="Y913"/>
  <c r="Y1115" s="1"/>
  <c r="Y912"/>
  <c r="Y1116" s="1"/>
  <c r="Y911"/>
  <c r="Y1117" s="1"/>
  <c r="Y910"/>
  <c r="Y1118" s="1"/>
  <c r="Y909"/>
  <c r="Y1119" s="1"/>
  <c r="Y908"/>
  <c r="Y1120" s="1"/>
  <c r="Y907"/>
  <c r="Y1121" s="1"/>
  <c r="Y906"/>
  <c r="Y1122" s="1"/>
  <c r="Y905"/>
  <c r="Y1123" s="1"/>
  <c r="Y904"/>
  <c r="Y1124" s="1"/>
  <c r="Y903"/>
  <c r="Y1125" s="1"/>
  <c r="Y902"/>
  <c r="Y1126" s="1"/>
  <c r="Y901"/>
  <c r="Y1127" s="1"/>
  <c r="Y900"/>
  <c r="Y1128" s="1"/>
  <c r="Y899"/>
  <c r="Y1129" s="1"/>
  <c r="Y898"/>
  <c r="Y1130" s="1"/>
  <c r="Y897"/>
  <c r="Y1131" s="1"/>
  <c r="Y896"/>
  <c r="Y1132" s="1"/>
  <c r="Y895"/>
  <c r="Y1133" s="1"/>
  <c r="Y894"/>
  <c r="Y1134" s="1"/>
  <c r="Y893"/>
  <c r="Y1135" s="1"/>
  <c r="Y892"/>
  <c r="Y1136" s="1"/>
  <c r="Y891"/>
  <c r="Y1137" s="1"/>
  <c r="Y890"/>
  <c r="Y1138" s="1"/>
  <c r="Y889"/>
  <c r="Y1139" s="1"/>
  <c r="Y888"/>
  <c r="Y1140" s="1"/>
  <c r="Y887"/>
  <c r="Y1141" s="1"/>
  <c r="Y886"/>
  <c r="Y1142" s="1"/>
  <c r="Y885"/>
  <c r="Y1143" s="1"/>
  <c r="Y884"/>
  <c r="Y1144" s="1"/>
  <c r="Y883"/>
  <c r="Y1145" s="1"/>
  <c r="Y882"/>
  <c r="Y1146" s="1"/>
  <c r="Y881"/>
  <c r="Y1147" s="1"/>
  <c r="Y880"/>
  <c r="Y1148" s="1"/>
  <c r="Y879"/>
  <c r="Y1149" s="1"/>
  <c r="Y878"/>
  <c r="Y1150" s="1"/>
  <c r="Y877"/>
  <c r="Y1151" s="1"/>
  <c r="Y876"/>
  <c r="Y1152" s="1"/>
  <c r="Y875"/>
  <c r="Y1153" s="1"/>
  <c r="Y874"/>
  <c r="Y1154" s="1"/>
  <c r="Y873"/>
  <c r="Y1155" s="1"/>
  <c r="Y872"/>
  <c r="Y1156" s="1"/>
  <c r="Y871"/>
  <c r="Y1157" s="1"/>
  <c r="Y870"/>
  <c r="Y1158" s="1"/>
  <c r="Y869"/>
  <c r="Y1159" s="1"/>
  <c r="Y868"/>
  <c r="Y1160" s="1"/>
  <c r="Y867"/>
  <c r="Y1161" s="1"/>
  <c r="Y866"/>
  <c r="Y1162" s="1"/>
  <c r="Y865"/>
  <c r="Y1163" s="1"/>
  <c r="Y864"/>
  <c r="Y1164" s="1"/>
  <c r="Y863"/>
  <c r="Y1165" s="1"/>
  <c r="Y862"/>
  <c r="Y1166" s="1"/>
  <c r="Y861"/>
  <c r="Y1167" s="1"/>
  <c r="Y860"/>
  <c r="Y1168" s="1"/>
  <c r="Y859"/>
  <c r="Y1169" s="1"/>
  <c r="Y858"/>
  <c r="Y1170" s="1"/>
  <c r="Y857"/>
  <c r="Y1171" s="1"/>
  <c r="Y856"/>
  <c r="Y1172" s="1"/>
  <c r="Y855"/>
  <c r="Y1173" s="1"/>
  <c r="Y854"/>
  <c r="Y1174" s="1"/>
  <c r="Y853"/>
  <c r="Y1175" s="1"/>
  <c r="Y852"/>
  <c r="Y1176" s="1"/>
  <c r="Y851"/>
  <c r="Y1177" s="1"/>
  <c r="Y850"/>
  <c r="Y1178" s="1"/>
  <c r="Y849"/>
  <c r="Y1179" s="1"/>
  <c r="Y848"/>
  <c r="Y1180" s="1"/>
  <c r="Y847"/>
  <c r="Y1181" s="1"/>
  <c r="Y846"/>
  <c r="Y1182" s="1"/>
  <c r="Y845"/>
  <c r="Y1183" s="1"/>
  <c r="Y844"/>
  <c r="Y1184" s="1"/>
  <c r="Y843"/>
  <c r="Y1185" s="1"/>
  <c r="Y842"/>
  <c r="Y1186" s="1"/>
  <c r="Y841"/>
  <c r="Y1187" s="1"/>
  <c r="Y840"/>
  <c r="Y1188" s="1"/>
  <c r="Y839"/>
  <c r="Y1189" s="1"/>
  <c r="Y838"/>
  <c r="Y1190" s="1"/>
  <c r="Y837"/>
  <c r="Y1191" s="1"/>
  <c r="Y836"/>
  <c r="Y1192" s="1"/>
  <c r="Y835"/>
  <c r="Y1193" s="1"/>
  <c r="Y834"/>
  <c r="Y1194" s="1"/>
  <c r="Y833"/>
  <c r="Y1195" s="1"/>
  <c r="Y832"/>
  <c r="Y1196" s="1"/>
  <c r="Y831"/>
  <c r="Y1197" s="1"/>
  <c r="Y830"/>
  <c r="Y1198" s="1"/>
  <c r="Y829"/>
  <c r="Y1199" s="1"/>
  <c r="Y828"/>
  <c r="Y1200" s="1"/>
  <c r="Y827"/>
  <c r="Y1201" s="1"/>
  <c r="Y826"/>
  <c r="Y1202" s="1"/>
  <c r="Y825"/>
  <c r="Y1203" s="1"/>
  <c r="Y824"/>
  <c r="Y1204" s="1"/>
  <c r="Y823"/>
  <c r="Y1205" s="1"/>
  <c r="Y822"/>
  <c r="Y1206" s="1"/>
  <c r="Y821"/>
  <c r="Y1207" s="1"/>
  <c r="Y820"/>
  <c r="Y1208" s="1"/>
  <c r="Y819"/>
  <c r="Y1209" s="1"/>
  <c r="Y818"/>
  <c r="Y1210" s="1"/>
  <c r="Y817"/>
  <c r="Y1211" s="1"/>
  <c r="Y816"/>
  <c r="Y1212" s="1"/>
  <c r="Y815"/>
  <c r="Y1213" s="1"/>
  <c r="Y814"/>
  <c r="Y1214" s="1"/>
  <c r="L1009" i="5"/>
  <c r="L1008"/>
  <c r="L1007"/>
  <c r="L1006"/>
  <c r="L1005"/>
  <c r="L1004"/>
  <c r="L1003"/>
  <c r="L1002"/>
  <c r="L1001"/>
  <c r="L1000"/>
  <c r="L999"/>
  <c r="L998"/>
  <c r="L997"/>
  <c r="L996"/>
  <c r="L995"/>
  <c r="L994"/>
  <c r="L993"/>
  <c r="L992"/>
  <c r="L991"/>
  <c r="L990"/>
  <c r="L989"/>
  <c r="L988"/>
  <c r="L987"/>
  <c r="L986"/>
  <c r="L985"/>
  <c r="L984"/>
  <c r="L983"/>
  <c r="L982"/>
  <c r="L981"/>
  <c r="L980"/>
  <c r="L979"/>
  <c r="L978"/>
  <c r="L977"/>
  <c r="L976"/>
  <c r="L975"/>
  <c r="L974"/>
  <c r="L973"/>
  <c r="L972"/>
  <c r="L971"/>
  <c r="L970"/>
  <c r="L969"/>
  <c r="L968"/>
  <c r="L967"/>
  <c r="L966"/>
  <c r="L965"/>
  <c r="L964"/>
  <c r="L963"/>
  <c r="L962"/>
  <c r="L961"/>
  <c r="L960"/>
  <c r="L959"/>
  <c r="L958"/>
  <c r="L957"/>
  <c r="L956"/>
  <c r="L955"/>
  <c r="L954"/>
  <c r="L953"/>
  <c r="L952"/>
  <c r="L951"/>
  <c r="L950"/>
  <c r="L949"/>
  <c r="L948"/>
  <c r="L947"/>
  <c r="L946"/>
  <c r="L945"/>
  <c r="L944"/>
  <c r="L943"/>
  <c r="L942"/>
  <c r="L941"/>
  <c r="L940"/>
  <c r="L939"/>
  <c r="L938"/>
  <c r="L937"/>
  <c r="L936"/>
  <c r="L935"/>
  <c r="L934"/>
  <c r="L933"/>
  <c r="L932"/>
  <c r="L931"/>
  <c r="L930"/>
  <c r="L929"/>
  <c r="L928"/>
  <c r="L927"/>
  <c r="L926"/>
  <c r="L925"/>
  <c r="L924"/>
  <c r="L923"/>
  <c r="L922"/>
  <c r="L921"/>
  <c r="L920"/>
  <c r="L919"/>
  <c r="L918"/>
  <c r="L917"/>
  <c r="L916"/>
  <c r="L915"/>
  <c r="L914"/>
  <c r="L913"/>
  <c r="L912"/>
  <c r="L911"/>
  <c r="L910"/>
  <c r="L909"/>
  <c r="L908"/>
  <c r="L907"/>
  <c r="L906"/>
  <c r="L905"/>
  <c r="L904"/>
  <c r="L903"/>
  <c r="L902"/>
  <c r="L901"/>
  <c r="L900"/>
  <c r="L899"/>
  <c r="L898"/>
  <c r="L897"/>
  <c r="L896"/>
  <c r="L895"/>
  <c r="L894"/>
  <c r="L893"/>
  <c r="L892"/>
  <c r="L891"/>
  <c r="L890"/>
  <c r="L889"/>
  <c r="L888"/>
  <c r="L887"/>
  <c r="L886"/>
  <c r="L885"/>
  <c r="L884"/>
  <c r="L883"/>
  <c r="L882"/>
  <c r="L881"/>
  <c r="L880"/>
  <c r="L879"/>
  <c r="L878"/>
  <c r="L877"/>
  <c r="L876"/>
  <c r="L875"/>
  <c r="L874"/>
  <c r="L873"/>
  <c r="L872"/>
  <c r="L871"/>
  <c r="L870"/>
  <c r="L869"/>
  <c r="L868"/>
  <c r="L867"/>
  <c r="L866"/>
  <c r="L865"/>
  <c r="L864"/>
  <c r="L863"/>
  <c r="L862"/>
  <c r="L861"/>
  <c r="L860"/>
  <c r="L859"/>
  <c r="L858"/>
  <c r="L857"/>
  <c r="L856"/>
  <c r="L855"/>
  <c r="L854"/>
  <c r="L853"/>
  <c r="L852"/>
  <c r="L851"/>
  <c r="L850"/>
  <c r="L849"/>
  <c r="L848"/>
  <c r="L847"/>
  <c r="L846"/>
  <c r="L845"/>
  <c r="L844"/>
  <c r="L843"/>
  <c r="L842"/>
  <c r="L841"/>
  <c r="L840"/>
  <c r="L839"/>
  <c r="L838"/>
  <c r="L837"/>
  <c r="L836"/>
  <c r="L835"/>
  <c r="L834"/>
  <c r="L833"/>
  <c r="L832"/>
  <c r="L831"/>
  <c r="L830"/>
  <c r="L829"/>
  <c r="L828"/>
  <c r="L827"/>
  <c r="L826"/>
  <c r="L825"/>
  <c r="L824"/>
  <c r="L823"/>
  <c r="L822"/>
  <c r="L821"/>
  <c r="L820"/>
  <c r="L819"/>
  <c r="L818"/>
  <c r="L817"/>
  <c r="L816"/>
  <c r="L815"/>
  <c r="L814"/>
  <c r="L813"/>
  <c r="L812"/>
  <c r="L811"/>
  <c r="K1009"/>
  <c r="K1008"/>
  <c r="K1007"/>
  <c r="K1006"/>
  <c r="K1005"/>
  <c r="K1004"/>
  <c r="K1003"/>
  <c r="K1002"/>
  <c r="K1001"/>
  <c r="K1000"/>
  <c r="K999"/>
  <c r="K998"/>
  <c r="K997"/>
  <c r="K996"/>
  <c r="K995"/>
  <c r="K994"/>
  <c r="K993"/>
  <c r="K992"/>
  <c r="K991"/>
  <c r="K990"/>
  <c r="K989"/>
  <c r="K988"/>
  <c r="K987"/>
  <c r="K986"/>
  <c r="K985"/>
  <c r="K984"/>
  <c r="K983"/>
  <c r="K982"/>
  <c r="K981"/>
  <c r="K980"/>
  <c r="K979"/>
  <c r="K978"/>
  <c r="K977"/>
  <c r="K976"/>
  <c r="K975"/>
  <c r="K974"/>
  <c r="K973"/>
  <c r="K972"/>
  <c r="K971"/>
  <c r="K970"/>
  <c r="K969"/>
  <c r="K968"/>
  <c r="K967"/>
  <c r="K966"/>
  <c r="K965"/>
  <c r="K964"/>
  <c r="K963"/>
  <c r="K962"/>
  <c r="K961"/>
  <c r="K960"/>
  <c r="K959"/>
  <c r="K958"/>
  <c r="K957"/>
  <c r="K956"/>
  <c r="K955"/>
  <c r="K954"/>
  <c r="K953"/>
  <c r="K952"/>
  <c r="K951"/>
  <c r="K950"/>
  <c r="K949"/>
  <c r="K948"/>
  <c r="K947"/>
  <c r="K946"/>
  <c r="K945"/>
  <c r="K944"/>
  <c r="K943"/>
  <c r="K942"/>
  <c r="K941"/>
  <c r="K940"/>
  <c r="K939"/>
  <c r="K938"/>
  <c r="K937"/>
  <c r="K936"/>
  <c r="K935"/>
  <c r="K934"/>
  <c r="K933"/>
  <c r="K932"/>
  <c r="K931"/>
  <c r="K930"/>
  <c r="K929"/>
  <c r="K928"/>
  <c r="K927"/>
  <c r="K926"/>
  <c r="K925"/>
  <c r="K924"/>
  <c r="K923"/>
  <c r="K922"/>
  <c r="K921"/>
  <c r="K920"/>
  <c r="K919"/>
  <c r="K918"/>
  <c r="K917"/>
  <c r="K916"/>
  <c r="K915"/>
  <c r="K914"/>
  <c r="K913"/>
  <c r="K912"/>
  <c r="K911"/>
  <c r="K910"/>
  <c r="K909"/>
  <c r="K908"/>
  <c r="K907"/>
  <c r="K906"/>
  <c r="K905"/>
  <c r="K904"/>
  <c r="K903"/>
  <c r="K902"/>
  <c r="K901"/>
  <c r="K900"/>
  <c r="K899"/>
  <c r="K898"/>
  <c r="K897"/>
  <c r="K896"/>
  <c r="K895"/>
  <c r="K894"/>
  <c r="K893"/>
  <c r="K892"/>
  <c r="K891"/>
  <c r="K890"/>
  <c r="K889"/>
  <c r="K888"/>
  <c r="K887"/>
  <c r="K886"/>
  <c r="K885"/>
  <c r="K884"/>
  <c r="K883"/>
  <c r="K882"/>
  <c r="K881"/>
  <c r="K880"/>
  <c r="K879"/>
  <c r="K878"/>
  <c r="K877"/>
  <c r="K876"/>
  <c r="K875"/>
  <c r="K874"/>
  <c r="K873"/>
  <c r="K872"/>
  <c r="K871"/>
  <c r="K870"/>
  <c r="K869"/>
  <c r="K868"/>
  <c r="K867"/>
  <c r="K866"/>
  <c r="K865"/>
  <c r="K864"/>
  <c r="K863"/>
  <c r="K862"/>
  <c r="K861"/>
  <c r="K860"/>
  <c r="K859"/>
  <c r="K858"/>
  <c r="K857"/>
  <c r="K856"/>
  <c r="K855"/>
  <c r="K854"/>
  <c r="K853"/>
  <c r="K852"/>
  <c r="K851"/>
  <c r="K850"/>
  <c r="K849"/>
  <c r="K848"/>
  <c r="K847"/>
  <c r="K846"/>
  <c r="K845"/>
  <c r="K844"/>
  <c r="K843"/>
  <c r="K842"/>
  <c r="K841"/>
  <c r="K840"/>
  <c r="K839"/>
  <c r="K838"/>
  <c r="K837"/>
  <c r="K836"/>
  <c r="K835"/>
  <c r="K834"/>
  <c r="K833"/>
  <c r="K832"/>
  <c r="K831"/>
  <c r="K830"/>
  <c r="K829"/>
  <c r="K828"/>
  <c r="K827"/>
  <c r="K826"/>
  <c r="K825"/>
  <c r="K824"/>
  <c r="K823"/>
  <c r="K822"/>
  <c r="K821"/>
  <c r="K820"/>
  <c r="K819"/>
  <c r="K818"/>
  <c r="K817"/>
  <c r="K816"/>
  <c r="K815"/>
  <c r="K814"/>
  <c r="K813"/>
  <c r="K812"/>
  <c r="K811"/>
  <c r="L1014" i="1"/>
  <c r="M1014"/>
  <c r="J1014"/>
  <c r="K1014"/>
  <c r="F1014"/>
  <c r="J1013"/>
  <c r="F1013"/>
  <c r="K1013"/>
  <c r="L1013"/>
  <c r="M1013"/>
  <c r="K1012"/>
  <c r="M1012"/>
  <c r="J1012"/>
  <c r="F1012"/>
  <c r="L1012"/>
  <c r="L1011"/>
  <c r="J1011"/>
  <c r="F1011"/>
  <c r="M1011"/>
  <c r="K1011"/>
  <c r="M1010"/>
  <c r="L1010"/>
  <c r="J1010"/>
  <c r="F1010"/>
  <c r="K1010"/>
  <c r="L1009"/>
  <c r="K1009"/>
  <c r="M1009"/>
  <c r="J1009"/>
  <c r="F1009"/>
  <c r="L1008"/>
  <c r="J1008"/>
  <c r="F1008"/>
  <c r="K1008"/>
  <c r="M1008"/>
  <c r="M1007"/>
  <c r="K1007"/>
  <c r="J1007"/>
  <c r="F1007"/>
  <c r="L1007"/>
  <c r="L1006"/>
  <c r="J1006"/>
  <c r="M1006"/>
  <c r="F1006"/>
  <c r="K1006"/>
  <c r="L1005"/>
  <c r="K1005"/>
  <c r="M1005"/>
  <c r="J1005"/>
  <c r="F1005"/>
  <c r="M1004"/>
  <c r="J1004"/>
  <c r="F1004"/>
  <c r="K1004"/>
  <c r="L1004"/>
  <c r="L1003"/>
  <c r="F1003"/>
  <c r="K1003"/>
  <c r="M1003"/>
  <c r="J1003"/>
  <c r="M1002"/>
  <c r="F1002"/>
  <c r="J1002"/>
  <c r="K1002"/>
  <c r="L1002"/>
  <c r="K1001"/>
  <c r="L1001"/>
  <c r="M1001"/>
  <c r="J1001"/>
  <c r="F1001"/>
  <c r="M1000"/>
  <c r="F1000"/>
  <c r="L1000"/>
  <c r="J1000"/>
  <c r="K1000"/>
  <c r="M999"/>
  <c r="K999"/>
  <c r="L999"/>
  <c r="J999"/>
  <c r="F999"/>
  <c r="L998"/>
  <c r="J998"/>
  <c r="M998"/>
  <c r="F998"/>
  <c r="K998"/>
  <c r="K997"/>
  <c r="L997"/>
  <c r="M997"/>
  <c r="J997"/>
  <c r="F997"/>
  <c r="L996"/>
  <c r="K996"/>
  <c r="M996"/>
  <c r="J996"/>
  <c r="F996"/>
  <c r="L995"/>
  <c r="M995"/>
  <c r="J995"/>
  <c r="F995"/>
  <c r="K995"/>
  <c r="L994"/>
  <c r="K994"/>
  <c r="M994"/>
  <c r="J994"/>
  <c r="F994"/>
  <c r="K993"/>
  <c r="L993"/>
  <c r="M993"/>
  <c r="J993"/>
  <c r="F993"/>
  <c r="L992"/>
  <c r="J992"/>
  <c r="F992"/>
  <c r="K992"/>
  <c r="M992"/>
  <c r="L991"/>
  <c r="M991"/>
  <c r="J991"/>
  <c r="F991"/>
  <c r="K991"/>
  <c r="L990"/>
  <c r="K990"/>
  <c r="M990"/>
  <c r="J990"/>
  <c r="F990"/>
  <c r="K989"/>
  <c r="L989"/>
  <c r="M989"/>
  <c r="J989"/>
  <c r="F989"/>
  <c r="L988"/>
  <c r="K988"/>
  <c r="M988"/>
  <c r="J988"/>
  <c r="F988"/>
  <c r="K987"/>
  <c r="L987"/>
  <c r="M987"/>
  <c r="J987"/>
  <c r="F987"/>
  <c r="J986"/>
  <c r="F986"/>
  <c r="L986"/>
  <c r="K986"/>
  <c r="M986"/>
  <c r="L985"/>
  <c r="M985"/>
  <c r="F985"/>
  <c r="K985"/>
  <c r="J985"/>
  <c r="K984"/>
  <c r="L984"/>
  <c r="M984"/>
  <c r="J984"/>
  <c r="F984"/>
  <c r="K983"/>
  <c r="L983"/>
  <c r="M983"/>
  <c r="J983"/>
  <c r="F983"/>
  <c r="M982"/>
  <c r="J982"/>
  <c r="F982"/>
  <c r="K982"/>
  <c r="L982"/>
  <c r="J981"/>
  <c r="F981"/>
  <c r="K981"/>
  <c r="L981"/>
  <c r="M981"/>
  <c r="J980"/>
  <c r="F980"/>
  <c r="K980"/>
  <c r="L980"/>
  <c r="M980"/>
  <c r="J979"/>
  <c r="F979"/>
  <c r="K979"/>
  <c r="L979"/>
  <c r="M979"/>
  <c r="M978"/>
  <c r="J978"/>
  <c r="F978"/>
  <c r="K978"/>
  <c r="L978"/>
  <c r="L977"/>
  <c r="F977"/>
  <c r="M977"/>
  <c r="J977"/>
  <c r="K977"/>
  <c r="J976"/>
  <c r="F976"/>
  <c r="K976"/>
  <c r="L976"/>
  <c r="M976"/>
  <c r="J975"/>
  <c r="F975"/>
  <c r="K975"/>
  <c r="L975"/>
  <c r="M975"/>
  <c r="M974"/>
  <c r="J974"/>
  <c r="F974"/>
  <c r="K974"/>
  <c r="L974"/>
  <c r="J973"/>
  <c r="F973"/>
  <c r="K973"/>
  <c r="L973"/>
  <c r="M973"/>
  <c r="J972"/>
  <c r="F972"/>
  <c r="K972"/>
  <c r="L972"/>
  <c r="M972"/>
  <c r="K971"/>
  <c r="L971"/>
  <c r="M971"/>
  <c r="J971"/>
  <c r="F971"/>
  <c r="J970"/>
  <c r="F970"/>
  <c r="K970"/>
  <c r="L970"/>
  <c r="M970"/>
  <c r="L969"/>
  <c r="M969"/>
  <c r="J969"/>
  <c r="F969"/>
  <c r="K969"/>
  <c r="M968"/>
  <c r="J968"/>
  <c r="F968"/>
  <c r="K968"/>
  <c r="L968"/>
  <c r="K967"/>
  <c r="L967"/>
  <c r="M967"/>
  <c r="J967"/>
  <c r="F967"/>
  <c r="M966"/>
  <c r="J966"/>
  <c r="F966"/>
  <c r="K966"/>
  <c r="L966"/>
  <c r="K965"/>
  <c r="L965"/>
  <c r="M965"/>
  <c r="J965"/>
  <c r="F965"/>
  <c r="L964"/>
  <c r="M964"/>
  <c r="J964"/>
  <c r="F964"/>
  <c r="K964"/>
  <c r="M963"/>
  <c r="J963"/>
  <c r="L963"/>
  <c r="F963"/>
  <c r="K963"/>
  <c r="M962"/>
  <c r="J962"/>
  <c r="F962"/>
  <c r="K962"/>
  <c r="L962"/>
  <c r="K961"/>
  <c r="L961"/>
  <c r="M961"/>
  <c r="J961"/>
  <c r="F961"/>
  <c r="M960"/>
  <c r="J960"/>
  <c r="F960"/>
  <c r="K960"/>
  <c r="L960"/>
  <c r="L959"/>
  <c r="M959"/>
  <c r="J959"/>
  <c r="F959"/>
  <c r="K959"/>
  <c r="J958"/>
  <c r="F958"/>
  <c r="K958"/>
  <c r="L958"/>
  <c r="M958"/>
  <c r="K957"/>
  <c r="L957"/>
  <c r="J957"/>
  <c r="M957"/>
  <c r="F957"/>
  <c r="J956"/>
  <c r="F956"/>
  <c r="K956"/>
  <c r="L956"/>
  <c r="M956"/>
  <c r="K955"/>
  <c r="L955"/>
  <c r="J955"/>
  <c r="M955"/>
  <c r="F955"/>
  <c r="L954"/>
  <c r="M954"/>
  <c r="J954"/>
  <c r="F954"/>
  <c r="K954"/>
  <c r="J953"/>
  <c r="F953"/>
  <c r="K953"/>
  <c r="M953"/>
  <c r="L953"/>
  <c r="J952"/>
  <c r="F952"/>
  <c r="K952"/>
  <c r="L952"/>
  <c r="M952"/>
  <c r="M951"/>
  <c r="J951"/>
  <c r="F951"/>
  <c r="K951"/>
  <c r="L951"/>
  <c r="M950"/>
  <c r="J950"/>
  <c r="F950"/>
  <c r="K950"/>
  <c r="L950"/>
  <c r="M949"/>
  <c r="J949"/>
  <c r="F949"/>
  <c r="K949"/>
  <c r="L949"/>
  <c r="M948"/>
  <c r="J948"/>
  <c r="F948"/>
  <c r="K948"/>
  <c r="L948"/>
  <c r="L947"/>
  <c r="M947"/>
  <c r="J947"/>
  <c r="F947"/>
  <c r="K947"/>
  <c r="J946"/>
  <c r="F946"/>
  <c r="K946"/>
  <c r="L946"/>
  <c r="M946"/>
  <c r="L945"/>
  <c r="M945"/>
  <c r="J945"/>
  <c r="F945"/>
  <c r="K945"/>
  <c r="L944"/>
  <c r="M944"/>
  <c r="J944"/>
  <c r="F944"/>
  <c r="K944"/>
  <c r="M943"/>
  <c r="J943"/>
  <c r="F943"/>
  <c r="K943"/>
  <c r="L943"/>
  <c r="M942"/>
  <c r="J942"/>
  <c r="F942"/>
  <c r="K942"/>
  <c r="L942"/>
  <c r="M941"/>
  <c r="J941"/>
  <c r="F941"/>
  <c r="K941"/>
  <c r="L941"/>
  <c r="M940"/>
  <c r="J940"/>
  <c r="F940"/>
  <c r="K940"/>
  <c r="L940"/>
  <c r="L939"/>
  <c r="M939"/>
  <c r="J939"/>
  <c r="F939"/>
  <c r="K939"/>
  <c r="K938"/>
  <c r="L938"/>
  <c r="J938"/>
  <c r="F938"/>
  <c r="M938"/>
  <c r="M937"/>
  <c r="J937"/>
  <c r="F937"/>
  <c r="K937"/>
  <c r="L937"/>
  <c r="K936"/>
  <c r="L936"/>
  <c r="M936"/>
  <c r="F936"/>
  <c r="J936"/>
  <c r="L935"/>
  <c r="M935"/>
  <c r="J935"/>
  <c r="F935"/>
  <c r="K935"/>
  <c r="L934"/>
  <c r="K934"/>
  <c r="M934"/>
  <c r="J934"/>
  <c r="F934"/>
  <c r="M933"/>
  <c r="J933"/>
  <c r="F933"/>
  <c r="K933"/>
  <c r="L933"/>
  <c r="M932"/>
  <c r="J932"/>
  <c r="F932"/>
  <c r="K932"/>
  <c r="L932"/>
  <c r="L931"/>
  <c r="M931"/>
  <c r="J931"/>
  <c r="F931"/>
  <c r="K931"/>
  <c r="L930"/>
  <c r="J930"/>
  <c r="M930"/>
  <c r="F930"/>
  <c r="K930"/>
  <c r="J929"/>
  <c r="F929"/>
  <c r="K929"/>
  <c r="L929"/>
  <c r="M929"/>
  <c r="K928"/>
  <c r="L928"/>
  <c r="M928"/>
  <c r="F928"/>
  <c r="J928"/>
  <c r="J927"/>
  <c r="F927"/>
  <c r="K927"/>
  <c r="L927"/>
  <c r="M927"/>
  <c r="J926"/>
  <c r="F926"/>
  <c r="K926"/>
  <c r="M926"/>
  <c r="L926"/>
  <c r="J925"/>
  <c r="F925"/>
  <c r="K925"/>
  <c r="L925"/>
  <c r="M925"/>
  <c r="J924"/>
  <c r="F924"/>
  <c r="K924"/>
  <c r="L924"/>
  <c r="M924"/>
  <c r="M923"/>
  <c r="J923"/>
  <c r="F923"/>
  <c r="K923"/>
  <c r="L923"/>
  <c r="L922"/>
  <c r="J922"/>
  <c r="F922"/>
  <c r="M922"/>
  <c r="K922"/>
  <c r="J921"/>
  <c r="F921"/>
  <c r="K921"/>
  <c r="L921"/>
  <c r="M921"/>
  <c r="J920"/>
  <c r="F920"/>
  <c r="K920"/>
  <c r="M920"/>
  <c r="L920"/>
  <c r="M919"/>
  <c r="J919"/>
  <c r="F919"/>
  <c r="K919"/>
  <c r="L919"/>
  <c r="L918"/>
  <c r="M918"/>
  <c r="J918"/>
  <c r="F918"/>
  <c r="K918"/>
  <c r="M917"/>
  <c r="J917"/>
  <c r="F917"/>
  <c r="K917"/>
  <c r="L917"/>
  <c r="L916"/>
  <c r="M916"/>
  <c r="J916"/>
  <c r="F916"/>
  <c r="K916"/>
  <c r="K915"/>
  <c r="L915"/>
  <c r="F915"/>
  <c r="M915"/>
  <c r="J915"/>
  <c r="M914"/>
  <c r="J914"/>
  <c r="F914"/>
  <c r="K914"/>
  <c r="L914"/>
  <c r="M913"/>
  <c r="J913"/>
  <c r="F913"/>
  <c r="K913"/>
  <c r="L913"/>
  <c r="L912"/>
  <c r="M912"/>
  <c r="J912"/>
  <c r="K912"/>
  <c r="F912"/>
  <c r="M911"/>
  <c r="J911"/>
  <c r="F911"/>
  <c r="K911"/>
  <c r="L911"/>
  <c r="J910"/>
  <c r="F910"/>
  <c r="K910"/>
  <c r="L910"/>
  <c r="M910"/>
  <c r="L909"/>
  <c r="M909"/>
  <c r="J909"/>
  <c r="F909"/>
  <c r="K909"/>
  <c r="M908"/>
  <c r="J908"/>
  <c r="F908"/>
  <c r="K908"/>
  <c r="L908"/>
  <c r="J907"/>
  <c r="F907"/>
  <c r="K907"/>
  <c r="M907"/>
  <c r="L907"/>
  <c r="L906"/>
  <c r="M906"/>
  <c r="J906"/>
  <c r="F906"/>
  <c r="K906"/>
  <c r="L905"/>
  <c r="M905"/>
  <c r="J905"/>
  <c r="F905"/>
  <c r="K905"/>
  <c r="J904"/>
  <c r="F904"/>
  <c r="K904"/>
  <c r="L904"/>
  <c r="M904"/>
  <c r="L903"/>
  <c r="M903"/>
  <c r="J903"/>
  <c r="F903"/>
  <c r="K903"/>
  <c r="F902"/>
  <c r="K902"/>
  <c r="L902"/>
  <c r="M902"/>
  <c r="J902"/>
  <c r="J901"/>
  <c r="F901"/>
  <c r="K901"/>
  <c r="L901"/>
  <c r="M901"/>
  <c r="J900"/>
  <c r="F900"/>
  <c r="K900"/>
  <c r="L900"/>
  <c r="M900"/>
  <c r="M899"/>
  <c r="J899"/>
  <c r="F899"/>
  <c r="K899"/>
  <c r="L899"/>
  <c r="J898"/>
  <c r="F898"/>
  <c r="K898"/>
  <c r="L898"/>
  <c r="M898"/>
  <c r="M897"/>
  <c r="J897"/>
  <c r="F897"/>
  <c r="K897"/>
  <c r="L897"/>
  <c r="M896"/>
  <c r="J896"/>
  <c r="F896"/>
  <c r="K896"/>
  <c r="L896"/>
  <c r="K895"/>
  <c r="L895"/>
  <c r="F895"/>
  <c r="M895"/>
  <c r="J895"/>
  <c r="L894"/>
  <c r="M894"/>
  <c r="J894"/>
  <c r="F894"/>
  <c r="K894"/>
  <c r="K893"/>
  <c r="L893"/>
  <c r="M893"/>
  <c r="J893"/>
  <c r="F893"/>
  <c r="J892"/>
  <c r="F892"/>
  <c r="K892"/>
  <c r="L892"/>
  <c r="M892"/>
  <c r="J891"/>
  <c r="F891"/>
  <c r="K891"/>
  <c r="L891"/>
  <c r="M891"/>
  <c r="K890"/>
  <c r="L890"/>
  <c r="M890"/>
  <c r="J890"/>
  <c r="F890"/>
  <c r="L889"/>
  <c r="M889"/>
  <c r="J889"/>
  <c r="F889"/>
  <c r="K889"/>
  <c r="K888"/>
  <c r="L888"/>
  <c r="M888"/>
  <c r="F888"/>
  <c r="J888"/>
  <c r="M887"/>
  <c r="J887"/>
  <c r="F887"/>
  <c r="K887"/>
  <c r="L887"/>
  <c r="M886"/>
  <c r="J886"/>
  <c r="F886"/>
  <c r="K886"/>
  <c r="L886"/>
  <c r="J885"/>
  <c r="F885"/>
  <c r="K885"/>
  <c r="L885"/>
  <c r="M885"/>
  <c r="M884"/>
  <c r="J884"/>
  <c r="F884"/>
  <c r="K884"/>
  <c r="L884"/>
  <c r="J883"/>
  <c r="F883"/>
  <c r="K883"/>
  <c r="L883"/>
  <c r="M883"/>
  <c r="M882"/>
  <c r="J882"/>
  <c r="F882"/>
  <c r="K882"/>
  <c r="L882"/>
  <c r="K881"/>
  <c r="L881"/>
  <c r="F881"/>
  <c r="M881"/>
  <c r="J881"/>
  <c r="M880"/>
  <c r="J880"/>
  <c r="F880"/>
  <c r="K880"/>
  <c r="L880"/>
  <c r="M879"/>
  <c r="J879"/>
  <c r="F879"/>
  <c r="K879"/>
  <c r="L879"/>
  <c r="J878"/>
  <c r="F878"/>
  <c r="K878"/>
  <c r="L878"/>
  <c r="M878"/>
  <c r="K877"/>
  <c r="L877"/>
  <c r="M877"/>
  <c r="J877"/>
  <c r="F877"/>
  <c r="M876"/>
  <c r="J876"/>
  <c r="F876"/>
  <c r="K876"/>
  <c r="L876"/>
  <c r="M875"/>
  <c r="J875"/>
  <c r="F875"/>
  <c r="K875"/>
  <c r="L875"/>
  <c r="J874"/>
  <c r="F874"/>
  <c r="K874"/>
  <c r="L874"/>
  <c r="M874"/>
  <c r="M873"/>
  <c r="J873"/>
  <c r="F873"/>
  <c r="K873"/>
  <c r="L873"/>
  <c r="L872"/>
  <c r="J872"/>
  <c r="M872"/>
  <c r="F872"/>
  <c r="K872"/>
  <c r="M871"/>
  <c r="J871"/>
  <c r="F871"/>
  <c r="K871"/>
  <c r="L871"/>
  <c r="L870"/>
  <c r="M870"/>
  <c r="J870"/>
  <c r="F870"/>
  <c r="K870"/>
  <c r="L869"/>
  <c r="M869"/>
  <c r="J869"/>
  <c r="F869"/>
  <c r="K869"/>
  <c r="J868"/>
  <c r="F868"/>
  <c r="K868"/>
  <c r="M868"/>
  <c r="L868"/>
  <c r="M867"/>
  <c r="J867"/>
  <c r="F867"/>
  <c r="K867"/>
  <c r="L867"/>
  <c r="M866"/>
  <c r="J866"/>
  <c r="F866"/>
  <c r="K866"/>
  <c r="L866"/>
  <c r="J865"/>
  <c r="F865"/>
  <c r="M865"/>
  <c r="K865"/>
  <c r="L865"/>
  <c r="M864"/>
  <c r="J864"/>
  <c r="F864"/>
  <c r="K864"/>
  <c r="L864"/>
  <c r="J863"/>
  <c r="F863"/>
  <c r="K863"/>
  <c r="L863"/>
  <c r="M863"/>
  <c r="J862"/>
  <c r="F862"/>
  <c r="K862"/>
  <c r="L862"/>
  <c r="M862"/>
  <c r="M861"/>
  <c r="J861"/>
  <c r="F861"/>
  <c r="K861"/>
  <c r="L861"/>
  <c r="M860"/>
  <c r="J860"/>
  <c r="F860"/>
  <c r="K860"/>
  <c r="L860"/>
  <c r="K859"/>
  <c r="L859"/>
  <c r="M859"/>
  <c r="J859"/>
  <c r="F859"/>
  <c r="K858"/>
  <c r="L858"/>
  <c r="M858"/>
  <c r="J858"/>
  <c r="F858"/>
  <c r="L857"/>
  <c r="M857"/>
  <c r="J857"/>
  <c r="F857"/>
  <c r="K857"/>
  <c r="L856"/>
  <c r="M856"/>
  <c r="J856"/>
  <c r="F856"/>
  <c r="K856"/>
  <c r="L855"/>
  <c r="M855"/>
  <c r="J855"/>
  <c r="F855"/>
  <c r="K855"/>
  <c r="J854"/>
  <c r="F854"/>
  <c r="K854"/>
  <c r="L854"/>
  <c r="M854"/>
  <c r="K853"/>
  <c r="L853"/>
  <c r="M853"/>
  <c r="J853"/>
  <c r="F853"/>
  <c r="J852"/>
  <c r="F852"/>
  <c r="K852"/>
  <c r="L852"/>
  <c r="M852"/>
  <c r="L851"/>
  <c r="M851"/>
  <c r="J851"/>
  <c r="K851"/>
  <c r="F851"/>
  <c r="J850"/>
  <c r="F850"/>
  <c r="K850"/>
  <c r="L850"/>
  <c r="M850"/>
  <c r="L849"/>
  <c r="M849"/>
  <c r="J849"/>
  <c r="F849"/>
  <c r="K849"/>
  <c r="J848"/>
  <c r="F848"/>
  <c r="K848"/>
  <c r="L848"/>
  <c r="M848"/>
  <c r="M847"/>
  <c r="J847"/>
  <c r="F847"/>
  <c r="K847"/>
  <c r="L847"/>
  <c r="L846"/>
  <c r="J846"/>
  <c r="K846"/>
  <c r="M846"/>
  <c r="F846"/>
  <c r="J845"/>
  <c r="F845"/>
  <c r="K845"/>
  <c r="L845"/>
  <c r="M845"/>
  <c r="J844"/>
  <c r="F844"/>
  <c r="K844"/>
  <c r="L844"/>
  <c r="M844"/>
  <c r="L843"/>
  <c r="M843"/>
  <c r="J843"/>
  <c r="F843"/>
  <c r="K843"/>
  <c r="L842"/>
  <c r="M842"/>
  <c r="J842"/>
  <c r="F842"/>
  <c r="K842"/>
  <c r="L841"/>
  <c r="M841"/>
  <c r="J841"/>
  <c r="F841"/>
  <c r="K841"/>
  <c r="K840"/>
  <c r="M840"/>
  <c r="J840"/>
  <c r="F840"/>
  <c r="L840"/>
  <c r="L839"/>
  <c r="M839"/>
  <c r="J839"/>
  <c r="F839"/>
  <c r="K839"/>
  <c r="L838"/>
  <c r="K838"/>
  <c r="M838"/>
  <c r="J838"/>
  <c r="F838"/>
  <c r="L837"/>
  <c r="M837"/>
  <c r="J837"/>
  <c r="F837"/>
  <c r="K837"/>
  <c r="L836"/>
  <c r="M836"/>
  <c r="J836"/>
  <c r="F836"/>
  <c r="K836"/>
  <c r="L835"/>
  <c r="M835"/>
  <c r="J835"/>
  <c r="F835"/>
  <c r="K835"/>
  <c r="J834"/>
  <c r="F834"/>
  <c r="L834"/>
  <c r="K834"/>
  <c r="M834"/>
  <c r="L833"/>
  <c r="M833"/>
  <c r="J833"/>
  <c r="F833"/>
  <c r="K833"/>
  <c r="J832"/>
  <c r="F832"/>
  <c r="L832"/>
  <c r="K832"/>
  <c r="M832"/>
  <c r="L831"/>
  <c r="M831"/>
  <c r="J831"/>
  <c r="F831"/>
  <c r="K831"/>
  <c r="K830"/>
  <c r="L830"/>
  <c r="M830"/>
  <c r="J830"/>
  <c r="F830"/>
  <c r="J829"/>
  <c r="F829"/>
  <c r="K829"/>
  <c r="L829"/>
  <c r="M829"/>
  <c r="K828"/>
  <c r="L828"/>
  <c r="M828"/>
  <c r="J828"/>
  <c r="F828"/>
  <c r="J827"/>
  <c r="F827"/>
  <c r="K827"/>
  <c r="L827"/>
  <c r="M827"/>
  <c r="J826"/>
  <c r="F826"/>
  <c r="K826"/>
  <c r="L826"/>
  <c r="M826"/>
  <c r="J825"/>
  <c r="F825"/>
  <c r="K825"/>
  <c r="L825"/>
  <c r="M825"/>
  <c r="K824"/>
  <c r="L824"/>
  <c r="M824"/>
  <c r="J824"/>
  <c r="F824"/>
  <c r="J823"/>
  <c r="F823"/>
  <c r="K823"/>
  <c r="L823"/>
  <c r="M823"/>
  <c r="K822"/>
  <c r="L822"/>
  <c r="M822"/>
  <c r="J822"/>
  <c r="F822"/>
  <c r="M821"/>
  <c r="J821"/>
  <c r="F821"/>
  <c r="K821"/>
  <c r="L821"/>
  <c r="K820"/>
  <c r="L820"/>
  <c r="M820"/>
  <c r="J820"/>
  <c r="F820"/>
  <c r="K819"/>
  <c r="L819"/>
  <c r="M819"/>
  <c r="J819"/>
  <c r="F819"/>
  <c r="J818"/>
  <c r="F818"/>
  <c r="K818"/>
  <c r="L818"/>
  <c r="M818"/>
  <c r="J817"/>
  <c r="F817"/>
  <c r="K817"/>
  <c r="L817"/>
  <c r="M817"/>
  <c r="K816"/>
  <c r="L816"/>
  <c r="M816"/>
  <c r="J816"/>
  <c r="F816"/>
  <c r="J815"/>
  <c r="F815"/>
  <c r="K815"/>
  <c r="L815"/>
  <c r="M815"/>
  <c r="J814"/>
  <c r="F814"/>
  <c r="K814"/>
  <c r="L814"/>
  <c r="M814"/>
  <c r="X560"/>
  <c r="X1468" s="1"/>
  <c r="D71" i="5"/>
  <c r="E103" i="1"/>
  <c r="G103"/>
  <c r="F106"/>
  <c r="AA650" s="1"/>
  <c r="D106"/>
  <c r="Z899" s="1"/>
  <c r="Y114"/>
  <c r="Y1914" s="1"/>
  <c r="C967" i="17"/>
  <c r="D57" i="5"/>
  <c r="D43"/>
  <c r="AK751" i="6"/>
  <c r="AK750"/>
  <c r="AK749"/>
  <c r="AK748"/>
  <c r="AK747"/>
  <c r="AK746"/>
  <c r="AK745"/>
  <c r="AK744"/>
  <c r="AK743"/>
  <c r="AK742"/>
  <c r="AK741"/>
  <c r="AK740"/>
  <c r="AK739"/>
  <c r="AK738"/>
  <c r="AK737"/>
  <c r="AK736"/>
  <c r="AK735"/>
  <c r="AK734"/>
  <c r="AK733"/>
  <c r="AK732"/>
  <c r="AK731"/>
  <c r="AK730"/>
  <c r="AK729"/>
  <c r="AK728"/>
  <c r="AK727"/>
  <c r="AK726"/>
  <c r="AK725"/>
  <c r="AK724"/>
  <c r="AK723"/>
  <c r="AK722"/>
  <c r="AK721"/>
  <c r="AK720"/>
  <c r="AK719"/>
  <c r="AK718"/>
  <c r="AK717"/>
  <c r="AK716"/>
  <c r="AK715"/>
  <c r="AK714"/>
  <c r="AK713"/>
  <c r="AK712"/>
  <c r="AK711"/>
  <c r="AK710"/>
  <c r="AK709"/>
  <c r="AK708"/>
  <c r="AK707"/>
  <c r="AK706"/>
  <c r="AK705"/>
  <c r="AK704"/>
  <c r="AK703"/>
  <c r="AK702"/>
  <c r="AK701"/>
  <c r="AK700"/>
  <c r="AK699"/>
  <c r="AK698"/>
  <c r="AK697"/>
  <c r="AK696"/>
  <c r="AK695"/>
  <c r="AK694"/>
  <c r="AK693"/>
  <c r="AK692"/>
  <c r="AK691"/>
  <c r="AK690"/>
  <c r="AK689"/>
  <c r="AK688"/>
  <c r="AK687"/>
  <c r="AK686"/>
  <c r="AK685"/>
  <c r="AK684"/>
  <c r="AK683"/>
  <c r="AK682"/>
  <c r="AK681"/>
  <c r="AK680"/>
  <c r="AK679"/>
  <c r="AK678"/>
  <c r="AK677"/>
  <c r="AK676"/>
  <c r="AK675"/>
  <c r="AK674"/>
  <c r="AK673"/>
  <c r="AK672"/>
  <c r="AK671"/>
  <c r="AK670"/>
  <c r="AK669"/>
  <c r="AK668"/>
  <c r="AK667"/>
  <c r="AK666"/>
  <c r="AK665"/>
  <c r="AK664"/>
  <c r="AK663"/>
  <c r="AK662"/>
  <c r="AK661"/>
  <c r="AK660"/>
  <c r="AK659"/>
  <c r="AK658"/>
  <c r="AK657"/>
  <c r="AK656"/>
  <c r="AK655"/>
  <c r="AK654"/>
  <c r="AK653"/>
  <c r="AK652"/>
  <c r="AK651"/>
  <c r="AK650"/>
  <c r="AK649"/>
  <c r="AK648"/>
  <c r="AK647"/>
  <c r="AK646"/>
  <c r="AK645"/>
  <c r="AK644"/>
  <c r="AK643"/>
  <c r="AK642"/>
  <c r="AK641"/>
  <c r="AK640"/>
  <c r="AK639"/>
  <c r="AK638"/>
  <c r="AK637"/>
  <c r="AK636"/>
  <c r="AK635"/>
  <c r="AK634"/>
  <c r="AK633"/>
  <c r="AK632"/>
  <c r="AK631"/>
  <c r="AK630"/>
  <c r="AK629"/>
  <c r="AK628"/>
  <c r="AK627"/>
  <c r="AK626"/>
  <c r="AK625"/>
  <c r="AK624"/>
  <c r="AK623"/>
  <c r="AK622"/>
  <c r="AK621"/>
  <c r="AK620"/>
  <c r="AK619"/>
  <c r="AK618"/>
  <c r="AK617"/>
  <c r="AK616"/>
  <c r="AK615"/>
  <c r="AK614"/>
  <c r="AK613"/>
  <c r="AK612"/>
  <c r="AK611"/>
  <c r="AK610"/>
  <c r="AK609"/>
  <c r="AK608"/>
  <c r="AK607"/>
  <c r="AK606"/>
  <c r="AK605"/>
  <c r="AK604"/>
  <c r="AK603"/>
  <c r="AK602"/>
  <c r="AK601"/>
  <c r="AK600"/>
  <c r="AK599"/>
  <c r="AK598"/>
  <c r="AK597"/>
  <c r="AK596"/>
  <c r="AK595"/>
  <c r="AK594"/>
  <c r="AK593"/>
  <c r="AK592"/>
  <c r="AK591"/>
  <c r="AK590"/>
  <c r="AK589"/>
  <c r="AK588"/>
  <c r="AK587"/>
  <c r="AK586"/>
  <c r="AK585"/>
  <c r="AK584"/>
  <c r="AK583"/>
  <c r="AK582"/>
  <c r="AK581"/>
  <c r="AK580"/>
  <c r="AK579"/>
  <c r="AK578"/>
  <c r="AK577"/>
  <c r="AK576"/>
  <c r="AK575"/>
  <c r="AK574"/>
  <c r="AK573"/>
  <c r="AK572"/>
  <c r="AK571"/>
  <c r="AK570"/>
  <c r="AK569"/>
  <c r="AK568"/>
  <c r="AK567"/>
  <c r="AK566"/>
  <c r="AK565"/>
  <c r="AK564"/>
  <c r="AK563"/>
  <c r="AK562"/>
  <c r="AK561"/>
  <c r="AK560"/>
  <c r="AK559"/>
  <c r="AK558"/>
  <c r="AK557"/>
  <c r="AK556"/>
  <c r="AK555"/>
  <c r="AK554"/>
  <c r="AK553"/>
  <c r="AK552"/>
  <c r="AK551"/>
  <c r="AK550"/>
  <c r="AK549"/>
  <c r="AK548"/>
  <c r="AK547"/>
  <c r="AK546"/>
  <c r="AK545"/>
  <c r="AK544"/>
  <c r="AK543"/>
  <c r="AK542"/>
  <c r="AK541"/>
  <c r="AK540"/>
  <c r="AK539"/>
  <c r="AK538"/>
  <c r="AK537"/>
  <c r="AK536"/>
  <c r="AK535"/>
  <c r="AK534"/>
  <c r="AK533"/>
  <c r="AK532"/>
  <c r="AK531"/>
  <c r="AK530"/>
  <c r="AK529"/>
  <c r="AK528"/>
  <c r="AK527"/>
  <c r="AK526"/>
  <c r="AK525"/>
  <c r="AK524"/>
  <c r="AK523"/>
  <c r="AK522"/>
  <c r="AK521"/>
  <c r="AK520"/>
  <c r="AK519"/>
  <c r="AK518"/>
  <c r="AK517"/>
  <c r="AK516"/>
  <c r="AK515"/>
  <c r="AK514"/>
  <c r="AK513"/>
  <c r="AK512"/>
  <c r="AK511"/>
  <c r="AK510"/>
  <c r="AK509"/>
  <c r="AK508"/>
  <c r="AK507"/>
  <c r="AK506"/>
  <c r="AK505"/>
  <c r="AK504"/>
  <c r="AK503"/>
  <c r="AK502"/>
  <c r="AK501"/>
  <c r="AK500"/>
  <c r="AK499"/>
  <c r="AK498"/>
  <c r="AK497"/>
  <c r="AK496"/>
  <c r="AK495"/>
  <c r="AK494"/>
  <c r="AK493"/>
  <c r="AK492"/>
  <c r="AK491"/>
  <c r="AK490"/>
  <c r="AK489"/>
  <c r="AK488"/>
  <c r="AK487"/>
  <c r="AK486"/>
  <c r="AK485"/>
  <c r="AK484"/>
  <c r="AK483"/>
  <c r="AK482"/>
  <c r="AK481"/>
  <c r="AK480"/>
  <c r="AK479"/>
  <c r="AK478"/>
  <c r="AK477"/>
  <c r="AK476"/>
  <c r="AK475"/>
  <c r="AK474"/>
  <c r="AK473"/>
  <c r="AK472"/>
  <c r="AK471"/>
  <c r="AK470"/>
  <c r="AK469"/>
  <c r="AK468"/>
  <c r="AK467"/>
  <c r="AK466"/>
  <c r="AK465"/>
  <c r="AK464"/>
  <c r="AK463"/>
  <c r="AK462"/>
  <c r="AK461"/>
  <c r="AK460"/>
  <c r="AK459"/>
  <c r="AK458"/>
  <c r="AK457"/>
  <c r="AK456"/>
  <c r="AK455"/>
  <c r="AK454"/>
  <c r="AK453"/>
  <c r="AK452"/>
  <c r="AK451"/>
  <c r="AK450"/>
  <c r="AK449"/>
  <c r="AK448"/>
  <c r="AK447"/>
  <c r="AK446"/>
  <c r="AK445"/>
  <c r="AK444"/>
  <c r="AK443"/>
  <c r="AK442"/>
  <c r="AK441"/>
  <c r="AK440"/>
  <c r="AK439"/>
  <c r="AK438"/>
  <c r="AK437"/>
  <c r="AK436"/>
  <c r="AK435"/>
  <c r="AK434"/>
  <c r="AK433"/>
  <c r="AK432"/>
  <c r="AK431"/>
  <c r="AK430"/>
  <c r="AK429"/>
  <c r="AK428"/>
  <c r="AK427"/>
  <c r="AK426"/>
  <c r="AK425"/>
  <c r="AK424"/>
  <c r="AK423"/>
  <c r="AK422"/>
  <c r="AK421"/>
  <c r="AK420"/>
  <c r="AK419"/>
  <c r="AK418"/>
  <c r="AK417"/>
  <c r="AK416"/>
  <c r="AK415"/>
  <c r="AK414"/>
  <c r="AK413"/>
  <c r="AK412"/>
  <c r="AK411"/>
  <c r="AK410"/>
  <c r="AK409"/>
  <c r="AK408"/>
  <c r="AK407"/>
  <c r="AK406"/>
  <c r="AK405"/>
  <c r="AK404"/>
  <c r="AK403"/>
  <c r="AK402"/>
  <c r="AK401"/>
  <c r="AK400"/>
  <c r="AK399"/>
  <c r="AK398"/>
  <c r="AK397"/>
  <c r="AK396"/>
  <c r="AK395"/>
  <c r="AK394"/>
  <c r="AK393"/>
  <c r="AK392"/>
  <c r="AK391"/>
  <c r="AK390"/>
  <c r="AK389"/>
  <c r="AK388"/>
  <c r="AK387"/>
  <c r="AK386"/>
  <c r="AK385"/>
  <c r="AK384"/>
  <c r="AK383"/>
  <c r="AK382"/>
  <c r="AK381"/>
  <c r="AK380"/>
  <c r="AK379"/>
  <c r="AK378"/>
  <c r="AK377"/>
  <c r="AK376"/>
  <c r="AK375"/>
  <c r="AK374"/>
  <c r="AK373"/>
  <c r="AK372"/>
  <c r="AK371"/>
  <c r="AK370"/>
  <c r="AK369"/>
  <c r="AK368"/>
  <c r="AK367"/>
  <c r="AK366"/>
  <c r="AK365"/>
  <c r="AK364"/>
  <c r="AK363"/>
  <c r="AK362"/>
  <c r="AK361"/>
  <c r="AK360"/>
  <c r="AK359"/>
  <c r="AK358"/>
  <c r="AK357"/>
  <c r="AK356"/>
  <c r="AK355"/>
  <c r="AK354"/>
  <c r="AK353"/>
  <c r="AK352"/>
  <c r="AK351"/>
  <c r="AK350"/>
  <c r="AK349"/>
  <c r="AK348"/>
  <c r="AK347"/>
  <c r="AK346"/>
  <c r="AK345"/>
  <c r="AK344"/>
  <c r="AK343"/>
  <c r="AK342"/>
  <c r="AK341"/>
  <c r="AK340"/>
  <c r="AK339"/>
  <c r="AK338"/>
  <c r="AK337"/>
  <c r="AK336"/>
  <c r="AK335"/>
  <c r="AK334"/>
  <c r="AK333"/>
  <c r="AK332"/>
  <c r="AK331"/>
  <c r="AK330"/>
  <c r="AK329"/>
  <c r="AK328"/>
  <c r="AK327"/>
  <c r="AK326"/>
  <c r="AK325"/>
  <c r="AK324"/>
  <c r="AK323"/>
  <c r="AK322"/>
  <c r="AK321"/>
  <c r="AK320"/>
  <c r="AK319"/>
  <c r="AK318"/>
  <c r="AK317"/>
  <c r="AK316"/>
  <c r="AK315"/>
  <c r="AK314"/>
  <c r="AK313"/>
  <c r="AK312"/>
  <c r="AK311"/>
  <c r="AK310"/>
  <c r="AK309"/>
  <c r="AK308"/>
  <c r="AK307"/>
  <c r="AK306"/>
  <c r="AK305"/>
  <c r="AK304"/>
  <c r="AK303"/>
  <c r="AK302"/>
  <c r="AK301"/>
  <c r="AK300"/>
  <c r="AK299"/>
  <c r="AK298"/>
  <c r="AK297"/>
  <c r="AK296"/>
  <c r="AK295"/>
  <c r="AK294"/>
  <c r="AK293"/>
  <c r="AK292"/>
  <c r="AK291"/>
  <c r="AK290"/>
  <c r="AK289"/>
  <c r="AK288"/>
  <c r="AK287"/>
  <c r="AK286"/>
  <c r="AK285"/>
  <c r="AK284"/>
  <c r="AK283"/>
  <c r="AK282"/>
  <c r="AK281"/>
  <c r="AK280"/>
  <c r="AK279"/>
  <c r="AK278"/>
  <c r="AK277"/>
  <c r="AK276"/>
  <c r="AK275"/>
  <c r="AK274"/>
  <c r="AK273"/>
  <c r="AK272"/>
  <c r="AK271"/>
  <c r="AK270"/>
  <c r="AK269"/>
  <c r="AK268"/>
  <c r="AK267"/>
  <c r="AK266"/>
  <c r="AK265"/>
  <c r="AK264"/>
  <c r="AK263"/>
  <c r="AK262"/>
  <c r="AK261"/>
  <c r="AK260"/>
  <c r="AK259"/>
  <c r="AK258"/>
  <c r="AK257"/>
  <c r="AK256"/>
  <c r="AK255"/>
  <c r="AK254"/>
  <c r="AK253"/>
  <c r="AK252"/>
  <c r="AK251"/>
  <c r="AK250"/>
  <c r="AK249"/>
  <c r="AK248"/>
  <c r="AK247"/>
  <c r="AK246"/>
  <c r="AK245"/>
  <c r="AK244"/>
  <c r="AK243"/>
  <c r="AK242"/>
  <c r="AK241"/>
  <c r="AK240"/>
  <c r="AK239"/>
  <c r="AK238"/>
  <c r="AK237"/>
  <c r="AK236"/>
  <c r="AK235"/>
  <c r="AK234"/>
  <c r="AK233"/>
  <c r="AK232"/>
  <c r="AK231"/>
  <c r="AK230"/>
  <c r="AK229"/>
  <c r="AK228"/>
  <c r="AK227"/>
  <c r="AK226"/>
  <c r="AK225"/>
  <c r="AK224"/>
  <c r="AK223"/>
  <c r="AK222"/>
  <c r="AK221"/>
  <c r="AK220"/>
  <c r="AK219"/>
  <c r="AK218"/>
  <c r="AK217"/>
  <c r="AK216"/>
  <c r="AK215"/>
  <c r="AK214"/>
  <c r="AK213"/>
  <c r="AK212"/>
  <c r="AK211"/>
  <c r="AK210"/>
  <c r="AK209"/>
  <c r="AK208"/>
  <c r="AK207"/>
  <c r="AK206"/>
  <c r="AK205"/>
  <c r="AK204"/>
  <c r="AK203"/>
  <c r="AK202"/>
  <c r="AK201"/>
  <c r="AK200"/>
  <c r="AK199"/>
  <c r="AK198"/>
  <c r="AK197"/>
  <c r="AK196"/>
  <c r="AK195"/>
  <c r="AK194"/>
  <c r="AK193"/>
  <c r="AK192"/>
  <c r="AK191"/>
  <c r="AK190"/>
  <c r="AK189"/>
  <c r="AK188"/>
  <c r="AK187"/>
  <c r="AK186"/>
  <c r="AK185"/>
  <c r="AK184"/>
  <c r="AK183"/>
  <c r="AK182"/>
  <c r="AK181"/>
  <c r="AK180"/>
  <c r="AK179"/>
  <c r="AK178"/>
  <c r="AK177"/>
  <c r="AK176"/>
  <c r="AK175"/>
  <c r="AK174"/>
  <c r="AK173"/>
  <c r="AK172"/>
  <c r="AK171"/>
  <c r="AK170"/>
  <c r="AK169"/>
  <c r="AK168"/>
  <c r="AK167"/>
  <c r="AK166"/>
  <c r="AK165"/>
  <c r="AK164"/>
  <c r="AK163"/>
  <c r="AK162"/>
  <c r="AK161"/>
  <c r="AK160"/>
  <c r="AK159"/>
  <c r="AK158"/>
  <c r="AK157"/>
  <c r="AK156"/>
  <c r="AK155"/>
  <c r="AK154"/>
  <c r="AK153"/>
  <c r="AK152"/>
  <c r="AK151"/>
  <c r="AK150"/>
  <c r="AK149"/>
  <c r="AK148"/>
  <c r="AK147"/>
  <c r="AK146"/>
  <c r="AK145"/>
  <c r="AK144"/>
  <c r="AK143"/>
  <c r="AK142"/>
  <c r="AK141"/>
  <c r="AK140"/>
  <c r="AK139"/>
  <c r="AK138"/>
  <c r="AK137"/>
  <c r="AK136"/>
  <c r="AK135"/>
  <c r="AK134"/>
  <c r="AK133"/>
  <c r="AK132"/>
  <c r="AK131"/>
  <c r="AK130"/>
  <c r="AK129"/>
  <c r="AK128"/>
  <c r="AK127"/>
  <c r="AK126"/>
  <c r="AK125"/>
  <c r="AM751"/>
  <c r="AM750"/>
  <c r="AM749"/>
  <c r="AM748"/>
  <c r="AM747"/>
  <c r="AM746"/>
  <c r="AM745"/>
  <c r="AM744"/>
  <c r="AM743"/>
  <c r="AM742"/>
  <c r="AM741"/>
  <c r="AM740"/>
  <c r="AM739"/>
  <c r="AM738"/>
  <c r="AM737"/>
  <c r="AM736"/>
  <c r="AM735"/>
  <c r="AM734"/>
  <c r="AM733"/>
  <c r="AM732"/>
  <c r="AM731"/>
  <c r="AM730"/>
  <c r="AM729"/>
  <c r="AM728"/>
  <c r="AM727"/>
  <c r="AM726"/>
  <c r="AM725"/>
  <c r="AM724"/>
  <c r="AM723"/>
  <c r="AM722"/>
  <c r="AM721"/>
  <c r="AM720"/>
  <c r="AM719"/>
  <c r="AM718"/>
  <c r="AM717"/>
  <c r="AM716"/>
  <c r="AM715"/>
  <c r="AM714"/>
  <c r="AM713"/>
  <c r="AM712"/>
  <c r="AM711"/>
  <c r="AM710"/>
  <c r="AM709"/>
  <c r="AM708"/>
  <c r="AM707"/>
  <c r="AM706"/>
  <c r="AM705"/>
  <c r="AM704"/>
  <c r="AM703"/>
  <c r="AM702"/>
  <c r="AM701"/>
  <c r="AM700"/>
  <c r="AM699"/>
  <c r="AM698"/>
  <c r="AM697"/>
  <c r="AM696"/>
  <c r="AM695"/>
  <c r="AM694"/>
  <c r="AM693"/>
  <c r="AM692"/>
  <c r="AM691"/>
  <c r="AM690"/>
  <c r="AM689"/>
  <c r="AM688"/>
  <c r="AM687"/>
  <c r="AM686"/>
  <c r="AM685"/>
  <c r="AM684"/>
  <c r="AM683"/>
  <c r="AM682"/>
  <c r="AM681"/>
  <c r="AM680"/>
  <c r="AM679"/>
  <c r="AM678"/>
  <c r="AM677"/>
  <c r="AM676"/>
  <c r="AM675"/>
  <c r="AM674"/>
  <c r="AM673"/>
  <c r="AM672"/>
  <c r="AM671"/>
  <c r="AM670"/>
  <c r="AM669"/>
  <c r="AM668"/>
  <c r="AM667"/>
  <c r="AM666"/>
  <c r="AM665"/>
  <c r="AM664"/>
  <c r="AM663"/>
  <c r="AM662"/>
  <c r="AM661"/>
  <c r="AM660"/>
  <c r="AM659"/>
  <c r="AM658"/>
  <c r="AM657"/>
  <c r="AM656"/>
  <c r="AM655"/>
  <c r="AM654"/>
  <c r="AM653"/>
  <c r="AM652"/>
  <c r="AM651"/>
  <c r="AM650"/>
  <c r="AM649"/>
  <c r="AM648"/>
  <c r="AM647"/>
  <c r="AM646"/>
  <c r="AM645"/>
  <c r="AM644"/>
  <c r="AM643"/>
  <c r="AM642"/>
  <c r="AM641"/>
  <c r="AM640"/>
  <c r="AM639"/>
  <c r="AM638"/>
  <c r="AM637"/>
  <c r="AM636"/>
  <c r="AM635"/>
  <c r="AM634"/>
  <c r="AM633"/>
  <c r="AM632"/>
  <c r="AM631"/>
  <c r="AM630"/>
  <c r="AM629"/>
  <c r="AM628"/>
  <c r="AM627"/>
  <c r="AM626"/>
  <c r="AM625"/>
  <c r="AM624"/>
  <c r="AM623"/>
  <c r="AM622"/>
  <c r="AM621"/>
  <c r="AM620"/>
  <c r="AM619"/>
  <c r="AM618"/>
  <c r="AM617"/>
  <c r="AM616"/>
  <c r="AM615"/>
  <c r="AM614"/>
  <c r="AM613"/>
  <c r="AM612"/>
  <c r="AM611"/>
  <c r="AM610"/>
  <c r="AM609"/>
  <c r="AM608"/>
  <c r="AM607"/>
  <c r="AM606"/>
  <c r="AM605"/>
  <c r="AM604"/>
  <c r="AM603"/>
  <c r="AM602"/>
  <c r="AM601"/>
  <c r="AM600"/>
  <c r="AM599"/>
  <c r="AM598"/>
  <c r="AM597"/>
  <c r="AM596"/>
  <c r="AM595"/>
  <c r="AM594"/>
  <c r="AM593"/>
  <c r="AM592"/>
  <c r="AM591"/>
  <c r="AM590"/>
  <c r="AM589"/>
  <c r="AM588"/>
  <c r="AM587"/>
  <c r="AM586"/>
  <c r="AM585"/>
  <c r="AM584"/>
  <c r="AM583"/>
  <c r="AM582"/>
  <c r="AM581"/>
  <c r="AM580"/>
  <c r="AM579"/>
  <c r="AM578"/>
  <c r="AM577"/>
  <c r="AM576"/>
  <c r="AM575"/>
  <c r="AM574"/>
  <c r="AM573"/>
  <c r="AM572"/>
  <c r="AM571"/>
  <c r="AM570"/>
  <c r="AM569"/>
  <c r="AM568"/>
  <c r="AM567"/>
  <c r="AM566"/>
  <c r="AM565"/>
  <c r="AM564"/>
  <c r="AM563"/>
  <c r="AM562"/>
  <c r="AM561"/>
  <c r="AM560"/>
  <c r="AM559"/>
  <c r="AM558"/>
  <c r="AM557"/>
  <c r="AM556"/>
  <c r="AM555"/>
  <c r="AM554"/>
  <c r="AM553"/>
  <c r="AM552"/>
  <c r="AM551"/>
  <c r="AM550"/>
  <c r="AM549"/>
  <c r="AM548"/>
  <c r="AM547"/>
  <c r="AM546"/>
  <c r="AM545"/>
  <c r="AM544"/>
  <c r="AM543"/>
  <c r="AM542"/>
  <c r="AM541"/>
  <c r="AM540"/>
  <c r="AM539"/>
  <c r="AM538"/>
  <c r="AM537"/>
  <c r="AM536"/>
  <c r="AM535"/>
  <c r="AM534"/>
  <c r="AM533"/>
  <c r="AM532"/>
  <c r="AM531"/>
  <c r="AM530"/>
  <c r="AM529"/>
  <c r="AM528"/>
  <c r="AM527"/>
  <c r="AM526"/>
  <c r="AM525"/>
  <c r="AM524"/>
  <c r="AM523"/>
  <c r="AM522"/>
  <c r="AM521"/>
  <c r="AM520"/>
  <c r="AM519"/>
  <c r="AM518"/>
  <c r="AM517"/>
  <c r="AM516"/>
  <c r="AM515"/>
  <c r="AM514"/>
  <c r="AM513"/>
  <c r="AM512"/>
  <c r="AM511"/>
  <c r="AM510"/>
  <c r="AM509"/>
  <c r="AM508"/>
  <c r="AM507"/>
  <c r="AM506"/>
  <c r="AM505"/>
  <c r="AM504"/>
  <c r="AM503"/>
  <c r="AM502"/>
  <c r="AM501"/>
  <c r="AM500"/>
  <c r="AM499"/>
  <c r="AM498"/>
  <c r="AM497"/>
  <c r="AM496"/>
  <c r="AM495"/>
  <c r="AM494"/>
  <c r="AM493"/>
  <c r="AM492"/>
  <c r="AM491"/>
  <c r="AM490"/>
  <c r="AM489"/>
  <c r="AM488"/>
  <c r="AM487"/>
  <c r="AM486"/>
  <c r="AM485"/>
  <c r="AM484"/>
  <c r="AM483"/>
  <c r="AM482"/>
  <c r="AM481"/>
  <c r="AM480"/>
  <c r="AM479"/>
  <c r="AM478"/>
  <c r="AM477"/>
  <c r="AM476"/>
  <c r="AM475"/>
  <c r="AM474"/>
  <c r="AM473"/>
  <c r="AM472"/>
  <c r="AM471"/>
  <c r="AM470"/>
  <c r="AM469"/>
  <c r="AM468"/>
  <c r="AM467"/>
  <c r="AM466"/>
  <c r="AM465"/>
  <c r="AM464"/>
  <c r="AM463"/>
  <c r="AM462"/>
  <c r="AM461"/>
  <c r="AM460"/>
  <c r="AM459"/>
  <c r="AM458"/>
  <c r="AM457"/>
  <c r="AM456"/>
  <c r="AM455"/>
  <c r="AM454"/>
  <c r="AM453"/>
  <c r="AM452"/>
  <c r="AM451"/>
  <c r="AM450"/>
  <c r="AM449"/>
  <c r="AM448"/>
  <c r="AM447"/>
  <c r="AM446"/>
  <c r="AM445"/>
  <c r="AM444"/>
  <c r="AM443"/>
  <c r="AM442"/>
  <c r="AM441"/>
  <c r="AM440"/>
  <c r="AM439"/>
  <c r="AM438"/>
  <c r="AM437"/>
  <c r="AM436"/>
  <c r="AM435"/>
  <c r="AM434"/>
  <c r="AM433"/>
  <c r="AM432"/>
  <c r="AM431"/>
  <c r="AM430"/>
  <c r="AM429"/>
  <c r="AM428"/>
  <c r="AM427"/>
  <c r="AM426"/>
  <c r="AM425"/>
  <c r="AM424"/>
  <c r="AM423"/>
  <c r="AM422"/>
  <c r="AM421"/>
  <c r="AM420"/>
  <c r="AM419"/>
  <c r="AM418"/>
  <c r="AM417"/>
  <c r="AM416"/>
  <c r="AM415"/>
  <c r="AM414"/>
  <c r="AM413"/>
  <c r="AM412"/>
  <c r="AM411"/>
  <c r="AM410"/>
  <c r="AM409"/>
  <c r="AM408"/>
  <c r="AM407"/>
  <c r="AM406"/>
  <c r="AM405"/>
  <c r="AM404"/>
  <c r="AM403"/>
  <c r="AM402"/>
  <c r="AM401"/>
  <c r="AM400"/>
  <c r="AM399"/>
  <c r="AM398"/>
  <c r="AM397"/>
  <c r="AM396"/>
  <c r="AM395"/>
  <c r="AM394"/>
  <c r="AM393"/>
  <c r="AM392"/>
  <c r="AM391"/>
  <c r="AM390"/>
  <c r="AM389"/>
  <c r="AM388"/>
  <c r="AM387"/>
  <c r="AM386"/>
  <c r="AM385"/>
  <c r="AM384"/>
  <c r="AM383"/>
  <c r="AM382"/>
  <c r="AM381"/>
  <c r="AM380"/>
  <c r="AM379"/>
  <c r="AM378"/>
  <c r="AM377"/>
  <c r="AM376"/>
  <c r="AM375"/>
  <c r="AM374"/>
  <c r="AM373"/>
  <c r="AM372"/>
  <c r="AM371"/>
  <c r="AM370"/>
  <c r="AM369"/>
  <c r="AM368"/>
  <c r="AM367"/>
  <c r="AM366"/>
  <c r="AM365"/>
  <c r="AM364"/>
  <c r="AM363"/>
  <c r="AM362"/>
  <c r="AM361"/>
  <c r="AM360"/>
  <c r="AM359"/>
  <c r="AM358"/>
  <c r="AM357"/>
  <c r="AM356"/>
  <c r="AM355"/>
  <c r="AM354"/>
  <c r="AM353"/>
  <c r="AM352"/>
  <c r="AM351"/>
  <c r="AM350"/>
  <c r="AM349"/>
  <c r="AM348"/>
  <c r="AM347"/>
  <c r="AM346"/>
  <c r="AM345"/>
  <c r="AM344"/>
  <c r="AM343"/>
  <c r="AM342"/>
  <c r="AM341"/>
  <c r="AM340"/>
  <c r="AM339"/>
  <c r="AM338"/>
  <c r="AM337"/>
  <c r="AM336"/>
  <c r="AM335"/>
  <c r="AM334"/>
  <c r="AM333"/>
  <c r="AM332"/>
  <c r="AM331"/>
  <c r="AM330"/>
  <c r="AM329"/>
  <c r="AM328"/>
  <c r="AM327"/>
  <c r="AM326"/>
  <c r="AM325"/>
  <c r="AM324"/>
  <c r="AM323"/>
  <c r="AM322"/>
  <c r="AM321"/>
  <c r="AM320"/>
  <c r="AM319"/>
  <c r="AM318"/>
  <c r="AM317"/>
  <c r="AM316"/>
  <c r="AM315"/>
  <c r="AM314"/>
  <c r="AM313"/>
  <c r="AM312"/>
  <c r="AM311"/>
  <c r="AM310"/>
  <c r="AM309"/>
  <c r="AM308"/>
  <c r="AM307"/>
  <c r="AM306"/>
  <c r="AM305"/>
  <c r="AM304"/>
  <c r="AM303"/>
  <c r="AM302"/>
  <c r="AM301"/>
  <c r="AM300"/>
  <c r="AM299"/>
  <c r="AM298"/>
  <c r="AM297"/>
  <c r="AM296"/>
  <c r="AM295"/>
  <c r="AM294"/>
  <c r="AM293"/>
  <c r="AM292"/>
  <c r="AM291"/>
  <c r="AM290"/>
  <c r="AM289"/>
  <c r="AM288"/>
  <c r="AM287"/>
  <c r="AM286"/>
  <c r="AM285"/>
  <c r="AM284"/>
  <c r="AM283"/>
  <c r="AM282"/>
  <c r="AM281"/>
  <c r="AM280"/>
  <c r="AM279"/>
  <c r="AM278"/>
  <c r="AM277"/>
  <c r="AM276"/>
  <c r="AM275"/>
  <c r="AM274"/>
  <c r="AM273"/>
  <c r="AM272"/>
  <c r="AM271"/>
  <c r="AM270"/>
  <c r="AM269"/>
  <c r="AM268"/>
  <c r="AM267"/>
  <c r="AM266"/>
  <c r="AM265"/>
  <c r="AM264"/>
  <c r="AM263"/>
  <c r="AM262"/>
  <c r="AM261"/>
  <c r="AM260"/>
  <c r="AM259"/>
  <c r="AM258"/>
  <c r="AM257"/>
  <c r="AM256"/>
  <c r="AM255"/>
  <c r="AM254"/>
  <c r="AM253"/>
  <c r="AM252"/>
  <c r="AM251"/>
  <c r="AM250"/>
  <c r="AM249"/>
  <c r="AM248"/>
  <c r="AM247"/>
  <c r="AM246"/>
  <c r="AM245"/>
  <c r="AM244"/>
  <c r="AM243"/>
  <c r="AM242"/>
  <c r="AM241"/>
  <c r="AM240"/>
  <c r="AM239"/>
  <c r="AM238"/>
  <c r="AM237"/>
  <c r="AM236"/>
  <c r="AM235"/>
  <c r="AM234"/>
  <c r="AM233"/>
  <c r="AM232"/>
  <c r="AM231"/>
  <c r="AM230"/>
  <c r="AM229"/>
  <c r="AM228"/>
  <c r="AM227"/>
  <c r="AM226"/>
  <c r="AM225"/>
  <c r="AM224"/>
  <c r="AM223"/>
  <c r="AM222"/>
  <c r="AM221"/>
  <c r="AM220"/>
  <c r="AM219"/>
  <c r="AM218"/>
  <c r="AM217"/>
  <c r="AM216"/>
  <c r="AM215"/>
  <c r="AM214"/>
  <c r="AM213"/>
  <c r="AM212"/>
  <c r="AM211"/>
  <c r="AM210"/>
  <c r="AM209"/>
  <c r="AM208"/>
  <c r="AM207"/>
  <c r="AM206"/>
  <c r="AM205"/>
  <c r="AM204"/>
  <c r="AM203"/>
  <c r="AM202"/>
  <c r="AM201"/>
  <c r="AM200"/>
  <c r="AM199"/>
  <c r="AM198"/>
  <c r="AM197"/>
  <c r="AM196"/>
  <c r="AM195"/>
  <c r="AM194"/>
  <c r="AM193"/>
  <c r="AM192"/>
  <c r="AM191"/>
  <c r="AM190"/>
  <c r="AM189"/>
  <c r="AM188"/>
  <c r="AM187"/>
  <c r="AM186"/>
  <c r="AM185"/>
  <c r="AM184"/>
  <c r="AM183"/>
  <c r="AM182"/>
  <c r="AM181"/>
  <c r="AM180"/>
  <c r="AM179"/>
  <c r="AM178"/>
  <c r="AM177"/>
  <c r="AM176"/>
  <c r="AM175"/>
  <c r="AM174"/>
  <c r="AM173"/>
  <c r="AM172"/>
  <c r="AM171"/>
  <c r="AM170"/>
  <c r="AM169"/>
  <c r="AM168"/>
  <c r="AM167"/>
  <c r="AM166"/>
  <c r="AM165"/>
  <c r="AM164"/>
  <c r="AM163"/>
  <c r="AM162"/>
  <c r="AM161"/>
  <c r="AM160"/>
  <c r="AM159"/>
  <c r="AM158"/>
  <c r="AM157"/>
  <c r="AM156"/>
  <c r="AM155"/>
  <c r="AM154"/>
  <c r="AM153"/>
  <c r="AM152"/>
  <c r="AM151"/>
  <c r="AM150"/>
  <c r="AM149"/>
  <c r="AM148"/>
  <c r="AM147"/>
  <c r="AM146"/>
  <c r="AM145"/>
  <c r="AM144"/>
  <c r="AM143"/>
  <c r="AM142"/>
  <c r="AM141"/>
  <c r="AM140"/>
  <c r="AM139"/>
  <c r="AM138"/>
  <c r="AM137"/>
  <c r="AM136"/>
  <c r="AM135"/>
  <c r="AM134"/>
  <c r="AM133"/>
  <c r="AM132"/>
  <c r="AM131"/>
  <c r="AM130"/>
  <c r="AM129"/>
  <c r="AM128"/>
  <c r="AM127"/>
  <c r="AM126"/>
  <c r="AM125"/>
  <c r="AL751"/>
  <c r="AL750"/>
  <c r="AL749"/>
  <c r="AL748"/>
  <c r="AL747"/>
  <c r="AL746"/>
  <c r="AL745"/>
  <c r="AL744"/>
  <c r="AL743"/>
  <c r="AL742"/>
  <c r="AL741"/>
  <c r="AL740"/>
  <c r="AL739"/>
  <c r="AL738"/>
  <c r="AL737"/>
  <c r="AL736"/>
  <c r="AL735"/>
  <c r="AL734"/>
  <c r="AL733"/>
  <c r="AL732"/>
  <c r="AL731"/>
  <c r="AL730"/>
  <c r="AL729"/>
  <c r="AL728"/>
  <c r="AL727"/>
  <c r="AL726"/>
  <c r="AL725"/>
  <c r="AL724"/>
  <c r="AL723"/>
  <c r="AL722"/>
  <c r="AL721"/>
  <c r="AL720"/>
  <c r="AL719"/>
  <c r="AL718"/>
  <c r="AL717"/>
  <c r="AL716"/>
  <c r="AL715"/>
  <c r="AL714"/>
  <c r="AL713"/>
  <c r="AL712"/>
  <c r="AL711"/>
  <c r="AL710"/>
  <c r="AL709"/>
  <c r="AL708"/>
  <c r="AL707"/>
  <c r="AL706"/>
  <c r="AL705"/>
  <c r="AL704"/>
  <c r="AL703"/>
  <c r="AL702"/>
  <c r="AL701"/>
  <c r="AL700"/>
  <c r="AL699"/>
  <c r="AL698"/>
  <c r="AL697"/>
  <c r="AL696"/>
  <c r="AL695"/>
  <c r="AL694"/>
  <c r="AL693"/>
  <c r="AL692"/>
  <c r="AL691"/>
  <c r="AL690"/>
  <c r="AL689"/>
  <c r="AL688"/>
  <c r="AL687"/>
  <c r="AL686"/>
  <c r="AL685"/>
  <c r="AL684"/>
  <c r="AL683"/>
  <c r="AL682"/>
  <c r="AL681"/>
  <c r="AL680"/>
  <c r="AL679"/>
  <c r="AL678"/>
  <c r="AL677"/>
  <c r="AL676"/>
  <c r="AL675"/>
  <c r="AL674"/>
  <c r="AL673"/>
  <c r="AL672"/>
  <c r="AL671"/>
  <c r="AL670"/>
  <c r="AL669"/>
  <c r="AL668"/>
  <c r="AL667"/>
  <c r="AL666"/>
  <c r="AL665"/>
  <c r="AL664"/>
  <c r="AL663"/>
  <c r="AL662"/>
  <c r="AL661"/>
  <c r="AL660"/>
  <c r="AL659"/>
  <c r="AL658"/>
  <c r="AL657"/>
  <c r="AL656"/>
  <c r="AL655"/>
  <c r="AL654"/>
  <c r="AL653"/>
  <c r="AL652"/>
  <c r="AL651"/>
  <c r="AL650"/>
  <c r="AL649"/>
  <c r="AL648"/>
  <c r="AL647"/>
  <c r="AL646"/>
  <c r="AL645"/>
  <c r="AL644"/>
  <c r="AL643"/>
  <c r="AL642"/>
  <c r="AL641"/>
  <c r="AL640"/>
  <c r="AL639"/>
  <c r="AL638"/>
  <c r="AL637"/>
  <c r="AL636"/>
  <c r="AL635"/>
  <c r="AL634"/>
  <c r="AL633"/>
  <c r="AL632"/>
  <c r="AL631"/>
  <c r="AL630"/>
  <c r="AL629"/>
  <c r="AL628"/>
  <c r="AL627"/>
  <c r="AL626"/>
  <c r="AL625"/>
  <c r="AL624"/>
  <c r="AL623"/>
  <c r="AL622"/>
  <c r="AL621"/>
  <c r="AL620"/>
  <c r="AL619"/>
  <c r="AL618"/>
  <c r="AL617"/>
  <c r="AL616"/>
  <c r="AL615"/>
  <c r="AL614"/>
  <c r="AL613"/>
  <c r="AL612"/>
  <c r="AL611"/>
  <c r="AL610"/>
  <c r="AL609"/>
  <c r="AL608"/>
  <c r="AL607"/>
  <c r="AL606"/>
  <c r="AL605"/>
  <c r="AL604"/>
  <c r="AL603"/>
  <c r="AL602"/>
  <c r="AL601"/>
  <c r="AL600"/>
  <c r="AL599"/>
  <c r="AL598"/>
  <c r="AL597"/>
  <c r="AL596"/>
  <c r="AL595"/>
  <c r="AL594"/>
  <c r="AL593"/>
  <c r="AL592"/>
  <c r="AL591"/>
  <c r="AL590"/>
  <c r="AL589"/>
  <c r="AL588"/>
  <c r="AL587"/>
  <c r="AL586"/>
  <c r="AL585"/>
  <c r="AL584"/>
  <c r="AL583"/>
  <c r="AL582"/>
  <c r="AL581"/>
  <c r="AL580"/>
  <c r="AL579"/>
  <c r="AL578"/>
  <c r="AL577"/>
  <c r="AL576"/>
  <c r="AL575"/>
  <c r="AL574"/>
  <c r="AL573"/>
  <c r="AL572"/>
  <c r="AL571"/>
  <c r="AL570"/>
  <c r="AL569"/>
  <c r="AL568"/>
  <c r="AL567"/>
  <c r="AL566"/>
  <c r="AL565"/>
  <c r="AL564"/>
  <c r="AL563"/>
  <c r="AL562"/>
  <c r="AL561"/>
  <c r="AL560"/>
  <c r="AL559"/>
  <c r="AL558"/>
  <c r="AL557"/>
  <c r="AL556"/>
  <c r="AL555"/>
  <c r="AL554"/>
  <c r="AL553"/>
  <c r="AL552"/>
  <c r="AL551"/>
  <c r="AL550"/>
  <c r="AL549"/>
  <c r="AL548"/>
  <c r="AL547"/>
  <c r="AL546"/>
  <c r="AL545"/>
  <c r="AL544"/>
  <c r="AL543"/>
  <c r="AL542"/>
  <c r="AL541"/>
  <c r="AL540"/>
  <c r="AL539"/>
  <c r="AL538"/>
  <c r="AL537"/>
  <c r="AL536"/>
  <c r="AL535"/>
  <c r="AL534"/>
  <c r="AL533"/>
  <c r="AL532"/>
  <c r="AL531"/>
  <c r="AL530"/>
  <c r="AL529"/>
  <c r="AL528"/>
  <c r="AL527"/>
  <c r="AL526"/>
  <c r="AL525"/>
  <c r="AL524"/>
  <c r="AL523"/>
  <c r="AL522"/>
  <c r="AL521"/>
  <c r="AL520"/>
  <c r="AL519"/>
  <c r="AL518"/>
  <c r="AL517"/>
  <c r="AL516"/>
  <c r="AL515"/>
  <c r="AL514"/>
  <c r="AL513"/>
  <c r="AL512"/>
  <c r="AL511"/>
  <c r="AL510"/>
  <c r="AL509"/>
  <c r="AL508"/>
  <c r="AL507"/>
  <c r="AL506"/>
  <c r="AL505"/>
  <c r="AL504"/>
  <c r="AL503"/>
  <c r="AL502"/>
  <c r="AL501"/>
  <c r="AL500"/>
  <c r="AL499"/>
  <c r="AL498"/>
  <c r="AL497"/>
  <c r="AL496"/>
  <c r="AL495"/>
  <c r="AL494"/>
  <c r="AL493"/>
  <c r="AL492"/>
  <c r="AL491"/>
  <c r="AL490"/>
  <c r="AL489"/>
  <c r="AL488"/>
  <c r="AL487"/>
  <c r="AL486"/>
  <c r="AL485"/>
  <c r="AL484"/>
  <c r="AL483"/>
  <c r="AL482"/>
  <c r="AL481"/>
  <c r="AL480"/>
  <c r="AL479"/>
  <c r="AL478"/>
  <c r="AL477"/>
  <c r="AL476"/>
  <c r="AL475"/>
  <c r="AL474"/>
  <c r="AL473"/>
  <c r="AL472"/>
  <c r="AL471"/>
  <c r="AL470"/>
  <c r="AL469"/>
  <c r="AL468"/>
  <c r="AL467"/>
  <c r="AL466"/>
  <c r="AL465"/>
  <c r="AL464"/>
  <c r="AL463"/>
  <c r="AL462"/>
  <c r="AL461"/>
  <c r="AL460"/>
  <c r="AL459"/>
  <c r="AL458"/>
  <c r="AL457"/>
  <c r="AL456"/>
  <c r="AL455"/>
  <c r="AL454"/>
  <c r="AL453"/>
  <c r="AL452"/>
  <c r="AL451"/>
  <c r="AL450"/>
  <c r="AL449"/>
  <c r="AL448"/>
  <c r="AL447"/>
  <c r="AL446"/>
  <c r="AL445"/>
  <c r="AL444"/>
  <c r="AL443"/>
  <c r="AL442"/>
  <c r="AL441"/>
  <c r="AL440"/>
  <c r="AL439"/>
  <c r="AL438"/>
  <c r="AL437"/>
  <c r="AL436"/>
  <c r="AL435"/>
  <c r="AL434"/>
  <c r="AL433"/>
  <c r="AL432"/>
  <c r="AL431"/>
  <c r="AL430"/>
  <c r="AL429"/>
  <c r="AL428"/>
  <c r="AL427"/>
  <c r="AL426"/>
  <c r="AL425"/>
  <c r="AL424"/>
  <c r="AL423"/>
  <c r="AL422"/>
  <c r="AL421"/>
  <c r="AL420"/>
  <c r="AL419"/>
  <c r="AL418"/>
  <c r="AL417"/>
  <c r="AL416"/>
  <c r="AL415"/>
  <c r="AL414"/>
  <c r="AL413"/>
  <c r="AL412"/>
  <c r="AL411"/>
  <c r="AL410"/>
  <c r="AL409"/>
  <c r="AL408"/>
  <c r="AL407"/>
  <c r="AL406"/>
  <c r="AL405"/>
  <c r="AL404"/>
  <c r="AL403"/>
  <c r="AL402"/>
  <c r="AL401"/>
  <c r="AL400"/>
  <c r="AL399"/>
  <c r="AL398"/>
  <c r="AL397"/>
  <c r="AL396"/>
  <c r="AL395"/>
  <c r="AL394"/>
  <c r="AL393"/>
  <c r="AL392"/>
  <c r="AL391"/>
  <c r="AL390"/>
  <c r="AL389"/>
  <c r="AL388"/>
  <c r="AL387"/>
  <c r="AL386"/>
  <c r="AL385"/>
  <c r="AL384"/>
  <c r="AL383"/>
  <c r="AL382"/>
  <c r="AL381"/>
  <c r="AL380"/>
  <c r="AL379"/>
  <c r="AL378"/>
  <c r="AL377"/>
  <c r="AL376"/>
  <c r="AL375"/>
  <c r="AL374"/>
  <c r="AL373"/>
  <c r="AL372"/>
  <c r="AL371"/>
  <c r="AL370"/>
  <c r="AL369"/>
  <c r="AL368"/>
  <c r="AL367"/>
  <c r="AL366"/>
  <c r="AL365"/>
  <c r="AL364"/>
  <c r="AL363"/>
  <c r="AL362"/>
  <c r="AL361"/>
  <c r="AL360"/>
  <c r="AL359"/>
  <c r="AL358"/>
  <c r="AL357"/>
  <c r="AL356"/>
  <c r="AL355"/>
  <c r="AL354"/>
  <c r="AL353"/>
  <c r="AL352"/>
  <c r="AL351"/>
  <c r="AL350"/>
  <c r="AL349"/>
  <c r="AL348"/>
  <c r="AL347"/>
  <c r="AL346"/>
  <c r="AL345"/>
  <c r="AL344"/>
  <c r="AL343"/>
  <c r="AL342"/>
  <c r="AL341"/>
  <c r="AL340"/>
  <c r="AL339"/>
  <c r="AL338"/>
  <c r="AL337"/>
  <c r="AL336"/>
  <c r="AL335"/>
  <c r="AL334"/>
  <c r="AL333"/>
  <c r="AL332"/>
  <c r="AL331"/>
  <c r="AL330"/>
  <c r="AL329"/>
  <c r="AL328"/>
  <c r="AL327"/>
  <c r="AL326"/>
  <c r="AL325"/>
  <c r="AL324"/>
  <c r="AL323"/>
  <c r="AL322"/>
  <c r="AL321"/>
  <c r="AL320"/>
  <c r="AL319"/>
  <c r="AL318"/>
  <c r="AL317"/>
  <c r="AL316"/>
  <c r="AL315"/>
  <c r="AL314"/>
  <c r="AL313"/>
  <c r="AL312"/>
  <c r="AL311"/>
  <c r="AL310"/>
  <c r="AL309"/>
  <c r="AL308"/>
  <c r="AL307"/>
  <c r="AL306"/>
  <c r="AL305"/>
  <c r="AL304"/>
  <c r="AL303"/>
  <c r="AL302"/>
  <c r="AL301"/>
  <c r="AL300"/>
  <c r="AL299"/>
  <c r="AL298"/>
  <c r="AL297"/>
  <c r="AL296"/>
  <c r="AL295"/>
  <c r="AL294"/>
  <c r="AL293"/>
  <c r="AL292"/>
  <c r="AL291"/>
  <c r="AL290"/>
  <c r="AL289"/>
  <c r="AL288"/>
  <c r="AL287"/>
  <c r="AL286"/>
  <c r="AL285"/>
  <c r="AL284"/>
  <c r="AL283"/>
  <c r="AL282"/>
  <c r="AL281"/>
  <c r="AL280"/>
  <c r="AL279"/>
  <c r="AL278"/>
  <c r="AL277"/>
  <c r="AL276"/>
  <c r="AL275"/>
  <c r="AL274"/>
  <c r="AL273"/>
  <c r="AL272"/>
  <c r="AL271"/>
  <c r="AL270"/>
  <c r="AL269"/>
  <c r="AL268"/>
  <c r="AL267"/>
  <c r="AL266"/>
  <c r="AL265"/>
  <c r="AL264"/>
  <c r="AL263"/>
  <c r="AL262"/>
  <c r="AL261"/>
  <c r="AL260"/>
  <c r="AL259"/>
  <c r="AL258"/>
  <c r="AL257"/>
  <c r="AL256"/>
  <c r="AL255"/>
  <c r="AL254"/>
  <c r="AL253"/>
  <c r="AL252"/>
  <c r="AL251"/>
  <c r="AL250"/>
  <c r="AL249"/>
  <c r="AL248"/>
  <c r="AL247"/>
  <c r="AL246"/>
  <c r="AL245"/>
  <c r="AL244"/>
  <c r="AL243"/>
  <c r="AL242"/>
  <c r="AL241"/>
  <c r="AL240"/>
  <c r="AL239"/>
  <c r="AL238"/>
  <c r="AL237"/>
  <c r="AL236"/>
  <c r="AL235"/>
  <c r="AL234"/>
  <c r="AL233"/>
  <c r="AL232"/>
  <c r="AL231"/>
  <c r="AL230"/>
  <c r="AL229"/>
  <c r="AL228"/>
  <c r="AL227"/>
  <c r="AL226"/>
  <c r="AL225"/>
  <c r="AL224"/>
  <c r="AL223"/>
  <c r="AL222"/>
  <c r="AL221"/>
  <c r="AL220"/>
  <c r="AL219"/>
  <c r="AL218"/>
  <c r="AL217"/>
  <c r="AL216"/>
  <c r="AL215"/>
  <c r="AL214"/>
  <c r="AL213"/>
  <c r="AL212"/>
  <c r="AL211"/>
  <c r="AL210"/>
  <c r="AL209"/>
  <c r="AL208"/>
  <c r="AL207"/>
  <c r="AL206"/>
  <c r="AL205"/>
  <c r="AL204"/>
  <c r="AL203"/>
  <c r="AL202"/>
  <c r="AL201"/>
  <c r="AL200"/>
  <c r="AL199"/>
  <c r="AL198"/>
  <c r="AL197"/>
  <c r="AL196"/>
  <c r="AL195"/>
  <c r="AL194"/>
  <c r="AL193"/>
  <c r="AL192"/>
  <c r="AL191"/>
  <c r="AL190"/>
  <c r="AL189"/>
  <c r="AL188"/>
  <c r="AL187"/>
  <c r="AL186"/>
  <c r="AL185"/>
  <c r="AL184"/>
  <c r="AL183"/>
  <c r="AL182"/>
  <c r="AL181"/>
  <c r="AL180"/>
  <c r="AL179"/>
  <c r="AL178"/>
  <c r="AL177"/>
  <c r="AL176"/>
  <c r="AL175"/>
  <c r="AL174"/>
  <c r="AL173"/>
  <c r="AL172"/>
  <c r="AL171"/>
  <c r="AL170"/>
  <c r="AL169"/>
  <c r="AL168"/>
  <c r="AL167"/>
  <c r="AL166"/>
  <c r="AL165"/>
  <c r="AL164"/>
  <c r="AL163"/>
  <c r="AL162"/>
  <c r="AL161"/>
  <c r="AL160"/>
  <c r="AL159"/>
  <c r="AL158"/>
  <c r="AL157"/>
  <c r="AL156"/>
  <c r="AL155"/>
  <c r="AL154"/>
  <c r="AL153"/>
  <c r="AL152"/>
  <c r="AL151"/>
  <c r="AL150"/>
  <c r="AL149"/>
  <c r="AL148"/>
  <c r="AL147"/>
  <c r="AL146"/>
  <c r="AL145"/>
  <c r="AL144"/>
  <c r="AL143"/>
  <c r="AL142"/>
  <c r="AL141"/>
  <c r="AL140"/>
  <c r="AL139"/>
  <c r="AL138"/>
  <c r="AL137"/>
  <c r="AL136"/>
  <c r="AL135"/>
  <c r="AL134"/>
  <c r="AL133"/>
  <c r="AL132"/>
  <c r="AL131"/>
  <c r="AL130"/>
  <c r="AL129"/>
  <c r="AL128"/>
  <c r="AL127"/>
  <c r="AL126"/>
  <c r="AL125"/>
  <c r="AK53"/>
  <c r="AK55"/>
  <c r="AK57"/>
  <c r="AK59"/>
  <c r="AK61"/>
  <c r="AK63"/>
  <c r="AK65"/>
  <c r="AK67"/>
  <c r="AK69"/>
  <c r="AK71"/>
  <c r="AK73"/>
  <c r="AK75"/>
  <c r="AK77"/>
  <c r="AK79"/>
  <c r="AK81"/>
  <c r="AK83"/>
  <c r="AK85"/>
  <c r="AK87"/>
  <c r="AK89"/>
  <c r="AK91"/>
  <c r="AK93"/>
  <c r="AK95"/>
  <c r="AK97"/>
  <c r="AK99"/>
  <c r="AK101"/>
  <c r="AK103"/>
  <c r="AK105"/>
  <c r="AK107"/>
  <c r="AK109"/>
  <c r="AK111"/>
  <c r="AK113"/>
  <c r="AK115"/>
  <c r="AK117"/>
  <c r="AK119"/>
  <c r="AK121"/>
  <c r="AK123"/>
  <c r="AK51"/>
  <c r="AK52"/>
  <c r="AK54"/>
  <c r="AK56"/>
  <c r="AK58"/>
  <c r="AK60"/>
  <c r="AK62"/>
  <c r="AK64"/>
  <c r="AK66"/>
  <c r="AK68"/>
  <c r="AK70"/>
  <c r="AK72"/>
  <c r="AK74"/>
  <c r="AK76"/>
  <c r="AK78"/>
  <c r="AK80"/>
  <c r="AK82"/>
  <c r="AK84"/>
  <c r="AK86"/>
  <c r="AK88"/>
  <c r="AK90"/>
  <c r="AK92"/>
  <c r="AK94"/>
  <c r="AK96"/>
  <c r="AK98"/>
  <c r="AK100"/>
  <c r="AK102"/>
  <c r="AK104"/>
  <c r="AK106"/>
  <c r="AK108"/>
  <c r="AK110"/>
  <c r="AK112"/>
  <c r="AK114"/>
  <c r="AK116"/>
  <c r="AK118"/>
  <c r="AK120"/>
  <c r="AK122"/>
  <c r="AK124"/>
  <c r="AM53"/>
  <c r="AM55"/>
  <c r="AM57"/>
  <c r="AM59"/>
  <c r="AM61"/>
  <c r="AM63"/>
  <c r="AM65"/>
  <c r="AM67"/>
  <c r="AM69"/>
  <c r="AM71"/>
  <c r="AM73"/>
  <c r="AM75"/>
  <c r="AM77"/>
  <c r="AM79"/>
  <c r="AM81"/>
  <c r="AM83"/>
  <c r="AM85"/>
  <c r="AM87"/>
  <c r="AM89"/>
  <c r="AM91"/>
  <c r="AM93"/>
  <c r="AM95"/>
  <c r="AM97"/>
  <c r="AM99"/>
  <c r="AM101"/>
  <c r="AM103"/>
  <c r="AM105"/>
  <c r="AM107"/>
  <c r="AM109"/>
  <c r="AM111"/>
  <c r="AM113"/>
  <c r="AM115"/>
  <c r="AM117"/>
  <c r="AM119"/>
  <c r="AM121"/>
  <c r="AM123"/>
  <c r="AM51"/>
  <c r="AM52"/>
  <c r="AM54"/>
  <c r="AM56"/>
  <c r="AM58"/>
  <c r="AM60"/>
  <c r="AM62"/>
  <c r="AM64"/>
  <c r="AM66"/>
  <c r="AM68"/>
  <c r="AM70"/>
  <c r="AM72"/>
  <c r="AM74"/>
  <c r="AM76"/>
  <c r="AM78"/>
  <c r="AM80"/>
  <c r="AM82"/>
  <c r="AM84"/>
  <c r="AM86"/>
  <c r="AM88"/>
  <c r="AM90"/>
  <c r="AM92"/>
  <c r="AM94"/>
  <c r="AM96"/>
  <c r="AM98"/>
  <c r="AM100"/>
  <c r="AM102"/>
  <c r="AM104"/>
  <c r="AM106"/>
  <c r="AM108"/>
  <c r="AM110"/>
  <c r="AM112"/>
  <c r="AM114"/>
  <c r="AM116"/>
  <c r="AM118"/>
  <c r="AM120"/>
  <c r="AM122"/>
  <c r="AM124"/>
  <c r="AL52"/>
  <c r="AL54"/>
  <c r="AL56"/>
  <c r="AL58"/>
  <c r="AL60"/>
  <c r="AL62"/>
  <c r="AL64"/>
  <c r="AL66"/>
  <c r="AL68"/>
  <c r="AL70"/>
  <c r="AL72"/>
  <c r="AL74"/>
  <c r="AL76"/>
  <c r="AL78"/>
  <c r="AL80"/>
  <c r="AL82"/>
  <c r="AL84"/>
  <c r="AL86"/>
  <c r="AL88"/>
  <c r="AL90"/>
  <c r="AL92"/>
  <c r="AL94"/>
  <c r="AL96"/>
  <c r="AL98"/>
  <c r="AL100"/>
  <c r="AL102"/>
  <c r="AL104"/>
  <c r="AL106"/>
  <c r="AL108"/>
  <c r="AL110"/>
  <c r="AL112"/>
  <c r="AL114"/>
  <c r="AL116"/>
  <c r="AL118"/>
  <c r="AL120"/>
  <c r="AL122"/>
  <c r="AL124"/>
  <c r="AL53"/>
  <c r="AL55"/>
  <c r="AL57"/>
  <c r="AL59"/>
  <c r="AL61"/>
  <c r="AL63"/>
  <c r="AL65"/>
  <c r="AL67"/>
  <c r="AL69"/>
  <c r="AL71"/>
  <c r="AL73"/>
  <c r="AL75"/>
  <c r="AL77"/>
  <c r="AL79"/>
  <c r="AL81"/>
  <c r="AL83"/>
  <c r="AL85"/>
  <c r="AL87"/>
  <c r="AL89"/>
  <c r="AL91"/>
  <c r="AL93"/>
  <c r="AL95"/>
  <c r="AL97"/>
  <c r="AL99"/>
  <c r="AL101"/>
  <c r="AL103"/>
  <c r="AL105"/>
  <c r="AL107"/>
  <c r="AL109"/>
  <c r="AL111"/>
  <c r="AL113"/>
  <c r="AL115"/>
  <c r="AL117"/>
  <c r="AL119"/>
  <c r="AL121"/>
  <c r="AL123"/>
  <c r="AL51"/>
  <c r="L810" i="5"/>
  <c r="L809"/>
  <c r="L808"/>
  <c r="L807"/>
  <c r="L806"/>
  <c r="L805"/>
  <c r="L804"/>
  <c r="L803"/>
  <c r="L802"/>
  <c r="L801"/>
  <c r="L800"/>
  <c r="L799"/>
  <c r="L798"/>
  <c r="L797"/>
  <c r="L796"/>
  <c r="L795"/>
  <c r="L794"/>
  <c r="L793"/>
  <c r="L792"/>
  <c r="L791"/>
  <c r="L790"/>
  <c r="L789"/>
  <c r="L788"/>
  <c r="L787"/>
  <c r="L786"/>
  <c r="L785"/>
  <c r="L784"/>
  <c r="L783"/>
  <c r="L782"/>
  <c r="L781"/>
  <c r="L780"/>
  <c r="L779"/>
  <c r="L778"/>
  <c r="L777"/>
  <c r="L776"/>
  <c r="L775"/>
  <c r="L774"/>
  <c r="L773"/>
  <c r="L772"/>
  <c r="L771"/>
  <c r="L770"/>
  <c r="L769"/>
  <c r="L768"/>
  <c r="L767"/>
  <c r="L766"/>
  <c r="L765"/>
  <c r="L764"/>
  <c r="L763"/>
  <c r="L762"/>
  <c r="L761"/>
  <c r="L760"/>
  <c r="L759"/>
  <c r="L758"/>
  <c r="L757"/>
  <c r="L756"/>
  <c r="L755"/>
  <c r="L754"/>
  <c r="L753"/>
  <c r="L752"/>
  <c r="L751"/>
  <c r="L750"/>
  <c r="L749"/>
  <c r="L748"/>
  <c r="L747"/>
  <c r="L746"/>
  <c r="L745"/>
  <c r="L744"/>
  <c r="L743"/>
  <c r="L742"/>
  <c r="L741"/>
  <c r="L740"/>
  <c r="L739"/>
  <c r="L738"/>
  <c r="L737"/>
  <c r="L736"/>
  <c r="L735"/>
  <c r="L734"/>
  <c r="L733"/>
  <c r="L732"/>
  <c r="L731"/>
  <c r="L730"/>
  <c r="L729"/>
  <c r="L728"/>
  <c r="L727"/>
  <c r="L726"/>
  <c r="L725"/>
  <c r="L724"/>
  <c r="L723"/>
  <c r="L722"/>
  <c r="L721"/>
  <c r="L720"/>
  <c r="L719"/>
  <c r="L718"/>
  <c r="L717"/>
  <c r="L716"/>
  <c r="L715"/>
  <c r="L714"/>
  <c r="L713"/>
  <c r="L712"/>
  <c r="L711"/>
  <c r="L710"/>
  <c r="L709"/>
  <c r="L708"/>
  <c r="L707"/>
  <c r="L706"/>
  <c r="L705"/>
  <c r="L704"/>
  <c r="L703"/>
  <c r="L702"/>
  <c r="L701"/>
  <c r="L700"/>
  <c r="L699"/>
  <c r="L698"/>
  <c r="L697"/>
  <c r="L696"/>
  <c r="L695"/>
  <c r="L694"/>
  <c r="L693"/>
  <c r="L692"/>
  <c r="L691"/>
  <c r="L690"/>
  <c r="L689"/>
  <c r="L688"/>
  <c r="L687"/>
  <c r="L686"/>
  <c r="L685"/>
  <c r="L684"/>
  <c r="L683"/>
  <c r="L682"/>
  <c r="L681"/>
  <c r="L680"/>
  <c r="L679"/>
  <c r="L678"/>
  <c r="L677"/>
  <c r="L676"/>
  <c r="L675"/>
  <c r="L674"/>
  <c r="L673"/>
  <c r="L672"/>
  <c r="L671"/>
  <c r="L670"/>
  <c r="L669"/>
  <c r="L668"/>
  <c r="L667"/>
  <c r="L666"/>
  <c r="L665"/>
  <c r="L664"/>
  <c r="L663"/>
  <c r="L662"/>
  <c r="L661"/>
  <c r="L660"/>
  <c r="L659"/>
  <c r="L658"/>
  <c r="L657"/>
  <c r="L656"/>
  <c r="L655"/>
  <c r="L654"/>
  <c r="L653"/>
  <c r="L652"/>
  <c r="L651"/>
  <c r="L650"/>
  <c r="L649"/>
  <c r="L648"/>
  <c r="L647"/>
  <c r="L646"/>
  <c r="L645"/>
  <c r="L644"/>
  <c r="L643"/>
  <c r="L642"/>
  <c r="L641"/>
  <c r="L640"/>
  <c r="L639"/>
  <c r="L638"/>
  <c r="L637"/>
  <c r="L636"/>
  <c r="L635"/>
  <c r="L634"/>
  <c r="L633"/>
  <c r="L632"/>
  <c r="L631"/>
  <c r="L630"/>
  <c r="L629"/>
  <c r="L628"/>
  <c r="L627"/>
  <c r="L626"/>
  <c r="L625"/>
  <c r="L624"/>
  <c r="L623"/>
  <c r="L622"/>
  <c r="L621"/>
  <c r="L620"/>
  <c r="L619"/>
  <c r="L618"/>
  <c r="L617"/>
  <c r="L616"/>
  <c r="L615"/>
  <c r="L614"/>
  <c r="L613"/>
  <c r="L612"/>
  <c r="L611"/>
  <c r="L610"/>
  <c r="L609"/>
  <c r="L608"/>
  <c r="L607"/>
  <c r="L606"/>
  <c r="L605"/>
  <c r="L604"/>
  <c r="L603"/>
  <c r="L602"/>
  <c r="L601"/>
  <c r="L600"/>
  <c r="L599"/>
  <c r="L598"/>
  <c r="L597"/>
  <c r="L596"/>
  <c r="L595"/>
  <c r="L594"/>
  <c r="L593"/>
  <c r="L592"/>
  <c r="L591"/>
  <c r="L590"/>
  <c r="L589"/>
  <c r="L588"/>
  <c r="L587"/>
  <c r="L586"/>
  <c r="L585"/>
  <c r="L584"/>
  <c r="L583"/>
  <c r="L582"/>
  <c r="L581"/>
  <c r="L580"/>
  <c r="L579"/>
  <c r="L578"/>
  <c r="L577"/>
  <c r="L576"/>
  <c r="L575"/>
  <c r="L574"/>
  <c r="L573"/>
  <c r="L572"/>
  <c r="L570"/>
  <c r="L568"/>
  <c r="L566"/>
  <c r="L564"/>
  <c r="L562"/>
  <c r="L560"/>
  <c r="L558"/>
  <c r="L556"/>
  <c r="L554"/>
  <c r="L553"/>
  <c r="L552"/>
  <c r="L551"/>
  <c r="L550"/>
  <c r="L549"/>
  <c r="L548"/>
  <c r="L547"/>
  <c r="L546"/>
  <c r="L545"/>
  <c r="L544"/>
  <c r="L543"/>
  <c r="L542"/>
  <c r="L541"/>
  <c r="L540"/>
  <c r="L539"/>
  <c r="L538"/>
  <c r="L537"/>
  <c r="L536"/>
  <c r="L535"/>
  <c r="L534"/>
  <c r="L533"/>
  <c r="L532"/>
  <c r="L531"/>
  <c r="L530"/>
  <c r="L529"/>
  <c r="L528"/>
  <c r="L527"/>
  <c r="L526"/>
  <c r="L525"/>
  <c r="L524"/>
  <c r="L523"/>
  <c r="L522"/>
  <c r="L521"/>
  <c r="L520"/>
  <c r="L519"/>
  <c r="L518"/>
  <c r="L517"/>
  <c r="L516"/>
  <c r="L515"/>
  <c r="L514"/>
  <c r="L513"/>
  <c r="L512"/>
  <c r="L511"/>
  <c r="L510"/>
  <c r="L509"/>
  <c r="L508"/>
  <c r="L507"/>
  <c r="L506"/>
  <c r="L505"/>
  <c r="L504"/>
  <c r="L503"/>
  <c r="L502"/>
  <c r="L501"/>
  <c r="L500"/>
  <c r="L499"/>
  <c r="L498"/>
  <c r="L497"/>
  <c r="L496"/>
  <c r="L495"/>
  <c r="L494"/>
  <c r="L493"/>
  <c r="L492"/>
  <c r="L491"/>
  <c r="L490"/>
  <c r="L489"/>
  <c r="L488"/>
  <c r="L487"/>
  <c r="L486"/>
  <c r="L485"/>
  <c r="L484"/>
  <c r="L483"/>
  <c r="L482"/>
  <c r="L481"/>
  <c r="L480"/>
  <c r="L479"/>
  <c r="L478"/>
  <c r="L477"/>
  <c r="L476"/>
  <c r="L475"/>
  <c r="L474"/>
  <c r="L473"/>
  <c r="L472"/>
  <c r="L471"/>
  <c r="L470"/>
  <c r="L469"/>
  <c r="L468"/>
  <c r="L467"/>
  <c r="L466"/>
  <c r="L465"/>
  <c r="L464"/>
  <c r="L463"/>
  <c r="L462"/>
  <c r="L461"/>
  <c r="L460"/>
  <c r="L459"/>
  <c r="L458"/>
  <c r="L457"/>
  <c r="L456"/>
  <c r="L455"/>
  <c r="L454"/>
  <c r="L453"/>
  <c r="L452"/>
  <c r="L451"/>
  <c r="L450"/>
  <c r="L449"/>
  <c r="L448"/>
  <c r="L447"/>
  <c r="L446"/>
  <c r="L445"/>
  <c r="L444"/>
  <c r="L443"/>
  <c r="L442"/>
  <c r="L441"/>
  <c r="L440"/>
  <c r="L439"/>
  <c r="L438"/>
  <c r="L437"/>
  <c r="L436"/>
  <c r="L435"/>
  <c r="L434"/>
  <c r="L433"/>
  <c r="L432"/>
  <c r="L431"/>
  <c r="L430"/>
  <c r="L429"/>
  <c r="L428"/>
  <c r="L427"/>
  <c r="L426"/>
  <c r="L425"/>
  <c r="L424"/>
  <c r="L423"/>
  <c r="L422"/>
  <c r="L421"/>
  <c r="L420"/>
  <c r="L419"/>
  <c r="L418"/>
  <c r="L417"/>
  <c r="L416"/>
  <c r="L415"/>
  <c r="L414"/>
  <c r="L413"/>
  <c r="L412"/>
  <c r="L411"/>
  <c r="L410"/>
  <c r="L409"/>
  <c r="L408"/>
  <c r="L407"/>
  <c r="L406"/>
  <c r="L405"/>
  <c r="L404"/>
  <c r="L403"/>
  <c r="L402"/>
  <c r="L401"/>
  <c r="L400"/>
  <c r="L399"/>
  <c r="L398"/>
  <c r="L397"/>
  <c r="L396"/>
  <c r="L395"/>
  <c r="L394"/>
  <c r="L393"/>
  <c r="L392"/>
  <c r="L391"/>
  <c r="L390"/>
  <c r="L389"/>
  <c r="L388"/>
  <c r="L387"/>
  <c r="L386"/>
  <c r="L385"/>
  <c r="L384"/>
  <c r="L383"/>
  <c r="L382"/>
  <c r="L381"/>
  <c r="L380"/>
  <c r="L379"/>
  <c r="L378"/>
  <c r="L377"/>
  <c r="L376"/>
  <c r="L375"/>
  <c r="L374"/>
  <c r="L373"/>
  <c r="L372"/>
  <c r="L371"/>
  <c r="L370"/>
  <c r="L369"/>
  <c r="L368"/>
  <c r="L367"/>
  <c r="L366"/>
  <c r="L365"/>
  <c r="L364"/>
  <c r="L363"/>
  <c r="L362"/>
  <c r="L361"/>
  <c r="L360"/>
  <c r="L359"/>
  <c r="L358"/>
  <c r="L357"/>
  <c r="L356"/>
  <c r="L355"/>
  <c r="L354"/>
  <c r="L353"/>
  <c r="L352"/>
  <c r="L351"/>
  <c r="L350"/>
  <c r="L349"/>
  <c r="L348"/>
  <c r="L347"/>
  <c r="L346"/>
  <c r="L345"/>
  <c r="L344"/>
  <c r="L343"/>
  <c r="L342"/>
  <c r="L341"/>
  <c r="L340"/>
  <c r="L339"/>
  <c r="L338"/>
  <c r="L337"/>
  <c r="L336"/>
  <c r="L335"/>
  <c r="L334"/>
  <c r="L333"/>
  <c r="L332"/>
  <c r="L331"/>
  <c r="L330"/>
  <c r="L329"/>
  <c r="L328"/>
  <c r="L327"/>
  <c r="L326"/>
  <c r="L325"/>
  <c r="L324"/>
  <c r="L323"/>
  <c r="L322"/>
  <c r="L321"/>
  <c r="L320"/>
  <c r="L319"/>
  <c r="L318"/>
  <c r="L317"/>
  <c r="L316"/>
  <c r="L315"/>
  <c r="L314"/>
  <c r="L313"/>
  <c r="L312"/>
  <c r="L311"/>
  <c r="L310"/>
  <c r="L309"/>
  <c r="L308"/>
  <c r="L307"/>
  <c r="L306"/>
  <c r="L571"/>
  <c r="L569"/>
  <c r="L567"/>
  <c r="L565"/>
  <c r="L563"/>
  <c r="L561"/>
  <c r="L559"/>
  <c r="L557"/>
  <c r="L555"/>
  <c r="L305"/>
  <c r="L304"/>
  <c r="L303"/>
  <c r="L302"/>
  <c r="L301"/>
  <c r="L300"/>
  <c r="L299"/>
  <c r="L298"/>
  <c r="L297"/>
  <c r="L296"/>
  <c r="L295"/>
  <c r="L294"/>
  <c r="L293"/>
  <c r="L292"/>
  <c r="L291"/>
  <c r="L290"/>
  <c r="L289"/>
  <c r="L288"/>
  <c r="L287"/>
  <c r="L286"/>
  <c r="L285"/>
  <c r="L284"/>
  <c r="L283"/>
  <c r="L282"/>
  <c r="L281"/>
  <c r="L280"/>
  <c r="L279"/>
  <c r="L278"/>
  <c r="L277"/>
  <c r="L276"/>
  <c r="L275"/>
  <c r="L274"/>
  <c r="L273"/>
  <c r="L272"/>
  <c r="L271"/>
  <c r="L270"/>
  <c r="L269"/>
  <c r="L268"/>
  <c r="L267"/>
  <c r="L266"/>
  <c r="L265"/>
  <c r="L264"/>
  <c r="L263"/>
  <c r="L262"/>
  <c r="L261"/>
  <c r="L260"/>
  <c r="L259"/>
  <c r="L258"/>
  <c r="L257"/>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K810"/>
  <c r="K809"/>
  <c r="K808"/>
  <c r="K807"/>
  <c r="K806"/>
  <c r="K805"/>
  <c r="K804"/>
  <c r="K803"/>
  <c r="K802"/>
  <c r="K801"/>
  <c r="K800"/>
  <c r="K799"/>
  <c r="K798"/>
  <c r="K797"/>
  <c r="K796"/>
  <c r="K795"/>
  <c r="K794"/>
  <c r="K793"/>
  <c r="K792"/>
  <c r="K791"/>
  <c r="K790"/>
  <c r="K789"/>
  <c r="K788"/>
  <c r="K787"/>
  <c r="K786"/>
  <c r="K785"/>
  <c r="K784"/>
  <c r="K783"/>
  <c r="K782"/>
  <c r="K781"/>
  <c r="K780"/>
  <c r="K779"/>
  <c r="K778"/>
  <c r="K777"/>
  <c r="K776"/>
  <c r="K775"/>
  <c r="K774"/>
  <c r="K773"/>
  <c r="K772"/>
  <c r="K771"/>
  <c r="K770"/>
  <c r="K769"/>
  <c r="K768"/>
  <c r="K767"/>
  <c r="K766"/>
  <c r="K765"/>
  <c r="K764"/>
  <c r="K763"/>
  <c r="K762"/>
  <c r="K761"/>
  <c r="K760"/>
  <c r="K759"/>
  <c r="K758"/>
  <c r="K757"/>
  <c r="K756"/>
  <c r="K755"/>
  <c r="K754"/>
  <c r="K753"/>
  <c r="K752"/>
  <c r="K751"/>
  <c r="K750"/>
  <c r="K749"/>
  <c r="K748"/>
  <c r="K747"/>
  <c r="K746"/>
  <c r="K745"/>
  <c r="K744"/>
  <c r="K743"/>
  <c r="K742"/>
  <c r="K741"/>
  <c r="K740"/>
  <c r="K739"/>
  <c r="K738"/>
  <c r="K737"/>
  <c r="K736"/>
  <c r="K735"/>
  <c r="K734"/>
  <c r="K733"/>
  <c r="K732"/>
  <c r="K731"/>
  <c r="K730"/>
  <c r="K729"/>
  <c r="K728"/>
  <c r="K727"/>
  <c r="K726"/>
  <c r="K725"/>
  <c r="K724"/>
  <c r="K723"/>
  <c r="K722"/>
  <c r="K721"/>
  <c r="K720"/>
  <c r="K719"/>
  <c r="K718"/>
  <c r="K717"/>
  <c r="K716"/>
  <c r="K715"/>
  <c r="K714"/>
  <c r="K713"/>
  <c r="K712"/>
  <c r="K711"/>
  <c r="K710"/>
  <c r="K709"/>
  <c r="K708"/>
  <c r="K707"/>
  <c r="K706"/>
  <c r="K705"/>
  <c r="K704"/>
  <c r="K703"/>
  <c r="K702"/>
  <c r="K701"/>
  <c r="K700"/>
  <c r="K699"/>
  <c r="K698"/>
  <c r="K697"/>
  <c r="K696"/>
  <c r="K695"/>
  <c r="K694"/>
  <c r="K693"/>
  <c r="K692"/>
  <c r="K691"/>
  <c r="K690"/>
  <c r="K689"/>
  <c r="K688"/>
  <c r="K687"/>
  <c r="K686"/>
  <c r="K685"/>
  <c r="K684"/>
  <c r="K683"/>
  <c r="K682"/>
  <c r="K681"/>
  <c r="K680"/>
  <c r="K679"/>
  <c r="K678"/>
  <c r="K677"/>
  <c r="K676"/>
  <c r="K675"/>
  <c r="K674"/>
  <c r="K673"/>
  <c r="K672"/>
  <c r="K671"/>
  <c r="K670"/>
  <c r="K669"/>
  <c r="K668"/>
  <c r="K667"/>
  <c r="K666"/>
  <c r="K665"/>
  <c r="K664"/>
  <c r="K663"/>
  <c r="K662"/>
  <c r="K661"/>
  <c r="K660"/>
  <c r="K659"/>
  <c r="K658"/>
  <c r="K657"/>
  <c r="K656"/>
  <c r="K655"/>
  <c r="K654"/>
  <c r="K653"/>
  <c r="K652"/>
  <c r="K651"/>
  <c r="K650"/>
  <c r="K649"/>
  <c r="K648"/>
  <c r="K647"/>
  <c r="K646"/>
  <c r="K645"/>
  <c r="K644"/>
  <c r="K643"/>
  <c r="K642"/>
  <c r="K641"/>
  <c r="K640"/>
  <c r="K639"/>
  <c r="K638"/>
  <c r="K637"/>
  <c r="K636"/>
  <c r="K635"/>
  <c r="K634"/>
  <c r="K633"/>
  <c r="K632"/>
  <c r="K631"/>
  <c r="K630"/>
  <c r="K629"/>
  <c r="K628"/>
  <c r="K627"/>
  <c r="K626"/>
  <c r="K625"/>
  <c r="K624"/>
  <c r="K623"/>
  <c r="K622"/>
  <c r="K621"/>
  <c r="K620"/>
  <c r="K619"/>
  <c r="K618"/>
  <c r="K617"/>
  <c r="K616"/>
  <c r="K615"/>
  <c r="K614"/>
  <c r="K613"/>
  <c r="K612"/>
  <c r="K611"/>
  <c r="K610"/>
  <c r="K609"/>
  <c r="K608"/>
  <c r="K607"/>
  <c r="K606"/>
  <c r="K605"/>
  <c r="K604"/>
  <c r="K603"/>
  <c r="K602"/>
  <c r="K601"/>
  <c r="K600"/>
  <c r="K599"/>
  <c r="K598"/>
  <c r="K597"/>
  <c r="K596"/>
  <c r="K595"/>
  <c r="K594"/>
  <c r="K593"/>
  <c r="K592"/>
  <c r="K591"/>
  <c r="K590"/>
  <c r="K589"/>
  <c r="K588"/>
  <c r="K587"/>
  <c r="K586"/>
  <c r="K585"/>
  <c r="K584"/>
  <c r="K583"/>
  <c r="K582"/>
  <c r="K581"/>
  <c r="K580"/>
  <c r="K579"/>
  <c r="K578"/>
  <c r="K577"/>
  <c r="K576"/>
  <c r="K575"/>
  <c r="K574"/>
  <c r="K573"/>
  <c r="K572"/>
  <c r="K571"/>
  <c r="K570"/>
  <c r="K569"/>
  <c r="K568"/>
  <c r="K567"/>
  <c r="K566"/>
  <c r="K565"/>
  <c r="K564"/>
  <c r="K563"/>
  <c r="K562"/>
  <c r="K561"/>
  <c r="K560"/>
  <c r="K559"/>
  <c r="K558"/>
  <c r="K557"/>
  <c r="K556"/>
  <c r="K555"/>
  <c r="K554"/>
  <c r="K553"/>
  <c r="K552"/>
  <c r="K551"/>
  <c r="K550"/>
  <c r="K549"/>
  <c r="K548"/>
  <c r="K547"/>
  <c r="K546"/>
  <c r="K545"/>
  <c r="K544"/>
  <c r="K543"/>
  <c r="K542"/>
  <c r="K541"/>
  <c r="K540"/>
  <c r="K539"/>
  <c r="K538"/>
  <c r="K537"/>
  <c r="K536"/>
  <c r="K535"/>
  <c r="K534"/>
  <c r="K533"/>
  <c r="K532"/>
  <c r="K531"/>
  <c r="K530"/>
  <c r="K529"/>
  <c r="K528"/>
  <c r="K527"/>
  <c r="K526"/>
  <c r="K525"/>
  <c r="K524"/>
  <c r="K523"/>
  <c r="K522"/>
  <c r="K521"/>
  <c r="K520"/>
  <c r="K519"/>
  <c r="K518"/>
  <c r="K517"/>
  <c r="K516"/>
  <c r="K515"/>
  <c r="K514"/>
  <c r="K513"/>
  <c r="K512"/>
  <c r="K511"/>
  <c r="K510"/>
  <c r="K509"/>
  <c r="K508"/>
  <c r="K507"/>
  <c r="K506"/>
  <c r="K505"/>
  <c r="K504"/>
  <c r="K503"/>
  <c r="K502"/>
  <c r="K501"/>
  <c r="K500"/>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307"/>
  <c r="K110"/>
  <c r="F34"/>
  <c r="F97" s="1"/>
  <c r="D33"/>
  <c r="G33" s="1"/>
  <c r="Y813" i="1"/>
  <c r="Y1215" s="1"/>
  <c r="Y812"/>
  <c r="Y1216" s="1"/>
  <c r="Y811"/>
  <c r="Y1217" s="1"/>
  <c r="Y810"/>
  <c r="Y1218" s="1"/>
  <c r="Y809"/>
  <c r="Y1219" s="1"/>
  <c r="Y808"/>
  <c r="Y1220" s="1"/>
  <c r="Y807"/>
  <c r="Y1221" s="1"/>
  <c r="Y806"/>
  <c r="Y1222" s="1"/>
  <c r="Y805"/>
  <c r="Y1223" s="1"/>
  <c r="Y804"/>
  <c r="Y1224" s="1"/>
  <c r="Y803"/>
  <c r="Y1225" s="1"/>
  <c r="Y802"/>
  <c r="Y1226" s="1"/>
  <c r="Y801"/>
  <c r="Y1227" s="1"/>
  <c r="Y800"/>
  <c r="Y1228" s="1"/>
  <c r="Y799"/>
  <c r="Y1229" s="1"/>
  <c r="Y798"/>
  <c r="Y1230" s="1"/>
  <c r="Y797"/>
  <c r="Y1231" s="1"/>
  <c r="Y796"/>
  <c r="Y1232" s="1"/>
  <c r="Y795"/>
  <c r="Y1233" s="1"/>
  <c r="Y794"/>
  <c r="Y1234" s="1"/>
  <c r="Y793"/>
  <c r="Y1235" s="1"/>
  <c r="Y792"/>
  <c r="Y1236" s="1"/>
  <c r="Y791"/>
  <c r="Y1237" s="1"/>
  <c r="Y790"/>
  <c r="Y1238" s="1"/>
  <c r="Y789"/>
  <c r="Y1239" s="1"/>
  <c r="Y788"/>
  <c r="Y1240" s="1"/>
  <c r="Y787"/>
  <c r="Y1241" s="1"/>
  <c r="Y786"/>
  <c r="Y1242" s="1"/>
  <c r="Y785"/>
  <c r="Y1243" s="1"/>
  <c r="Y784"/>
  <c r="Y1244" s="1"/>
  <c r="Y783"/>
  <c r="Y1245" s="1"/>
  <c r="Y782"/>
  <c r="Y1246" s="1"/>
  <c r="Y781"/>
  <c r="Y1247" s="1"/>
  <c r="Y780"/>
  <c r="Y1248" s="1"/>
  <c r="Y779"/>
  <c r="Y1249" s="1"/>
  <c r="Y778"/>
  <c r="Y1250" s="1"/>
  <c r="Y777"/>
  <c r="Y1251" s="1"/>
  <c r="Y776"/>
  <c r="Y1252" s="1"/>
  <c r="Y775"/>
  <c r="Y1253" s="1"/>
  <c r="Y774"/>
  <c r="Y1254" s="1"/>
  <c r="Y773"/>
  <c r="Y1255" s="1"/>
  <c r="Y772"/>
  <c r="Y1256" s="1"/>
  <c r="Y771"/>
  <c r="Y1257" s="1"/>
  <c r="Y770"/>
  <c r="Y1258" s="1"/>
  <c r="Y769"/>
  <c r="Y1259" s="1"/>
  <c r="Y768"/>
  <c r="Y1260" s="1"/>
  <c r="Y767"/>
  <c r="Y1261" s="1"/>
  <c r="Y766"/>
  <c r="Y1262" s="1"/>
  <c r="Y765"/>
  <c r="Y1263" s="1"/>
  <c r="Y764"/>
  <c r="Y1264" s="1"/>
  <c r="Y763"/>
  <c r="Y1265" s="1"/>
  <c r="Y762"/>
  <c r="Y1266" s="1"/>
  <c r="Y761"/>
  <c r="Y1267" s="1"/>
  <c r="Y760"/>
  <c r="Y1268" s="1"/>
  <c r="Y759"/>
  <c r="Y1269" s="1"/>
  <c r="Y758"/>
  <c r="Y1270" s="1"/>
  <c r="Y757"/>
  <c r="Y1271" s="1"/>
  <c r="Y756"/>
  <c r="Y1272" s="1"/>
  <c r="Y755"/>
  <c r="Y1273" s="1"/>
  <c r="Y754"/>
  <c r="Y1274" s="1"/>
  <c r="Y753"/>
  <c r="Y1275" s="1"/>
  <c r="Y752"/>
  <c r="Y1276" s="1"/>
  <c r="Y751"/>
  <c r="Y1277" s="1"/>
  <c r="Y750"/>
  <c r="Y1278" s="1"/>
  <c r="Y749"/>
  <c r="Y1279" s="1"/>
  <c r="Y748"/>
  <c r="Y1280" s="1"/>
  <c r="Y747"/>
  <c r="Y1281" s="1"/>
  <c r="Y746"/>
  <c r="Y1282" s="1"/>
  <c r="Y745"/>
  <c r="Y1283" s="1"/>
  <c r="Y744"/>
  <c r="Y1284" s="1"/>
  <c r="Y743"/>
  <c r="Y1285" s="1"/>
  <c r="Y742"/>
  <c r="Y1286" s="1"/>
  <c r="Y741"/>
  <c r="Y1287" s="1"/>
  <c r="Y740"/>
  <c r="Y1288" s="1"/>
  <c r="Y739"/>
  <c r="Y1289" s="1"/>
  <c r="Y738"/>
  <c r="Y1290" s="1"/>
  <c r="Y737"/>
  <c r="Y1291" s="1"/>
  <c r="Y736"/>
  <c r="Y1292" s="1"/>
  <c r="Y735"/>
  <c r="Y1293" s="1"/>
  <c r="Y734"/>
  <c r="Y1294" s="1"/>
  <c r="Y733"/>
  <c r="Y1295" s="1"/>
  <c r="Y732"/>
  <c r="Y1296" s="1"/>
  <c r="Y731"/>
  <c r="Y1297" s="1"/>
  <c r="Y730"/>
  <c r="Y1298" s="1"/>
  <c r="Y729"/>
  <c r="Y1299" s="1"/>
  <c r="Y728"/>
  <c r="Y1300" s="1"/>
  <c r="Y727"/>
  <c r="Y1301" s="1"/>
  <c r="Y726"/>
  <c r="Y1302" s="1"/>
  <c r="Y725"/>
  <c r="Y1303" s="1"/>
  <c r="Y724"/>
  <c r="Y1304" s="1"/>
  <c r="Y723"/>
  <c r="Y1305" s="1"/>
  <c r="Y722"/>
  <c r="Y1306" s="1"/>
  <c r="Y721"/>
  <c r="Y1307" s="1"/>
  <c r="Y720"/>
  <c r="Y1308" s="1"/>
  <c r="Y719"/>
  <c r="Y1309" s="1"/>
  <c r="Y718"/>
  <c r="Y1310" s="1"/>
  <c r="Y717"/>
  <c r="Y1311" s="1"/>
  <c r="Y716"/>
  <c r="Y1312" s="1"/>
  <c r="Y715"/>
  <c r="Y1313" s="1"/>
  <c r="Y714"/>
  <c r="Y1314" s="1"/>
  <c r="Y713"/>
  <c r="Y1315" s="1"/>
  <c r="Y712"/>
  <c r="Y1316" s="1"/>
  <c r="Y711"/>
  <c r="Y1317" s="1"/>
  <c r="Y710"/>
  <c r="Y1318" s="1"/>
  <c r="Y709"/>
  <c r="Y1319" s="1"/>
  <c r="Y708"/>
  <c r="Y1320" s="1"/>
  <c r="Y707"/>
  <c r="Y1321" s="1"/>
  <c r="Y706"/>
  <c r="Y1322" s="1"/>
  <c r="Y705"/>
  <c r="Y1323" s="1"/>
  <c r="Y704"/>
  <c r="Y1324" s="1"/>
  <c r="Y703"/>
  <c r="Y1325" s="1"/>
  <c r="Y702"/>
  <c r="Y1326" s="1"/>
  <c r="Y701"/>
  <c r="Y1327" s="1"/>
  <c r="Y700"/>
  <c r="Y1328" s="1"/>
  <c r="Y699"/>
  <c r="Y1329" s="1"/>
  <c r="Y698"/>
  <c r="Y1330" s="1"/>
  <c r="Y697"/>
  <c r="Y1331" s="1"/>
  <c r="Y696"/>
  <c r="Y1332" s="1"/>
  <c r="Y695"/>
  <c r="Y1333" s="1"/>
  <c r="Y694"/>
  <c r="Y1334" s="1"/>
  <c r="Y693"/>
  <c r="Y1335" s="1"/>
  <c r="Y692"/>
  <c r="Y1336" s="1"/>
  <c r="Y691"/>
  <c r="Y1337" s="1"/>
  <c r="Y690"/>
  <c r="Y1338" s="1"/>
  <c r="Y689"/>
  <c r="Y1339" s="1"/>
  <c r="Y688"/>
  <c r="Y1340" s="1"/>
  <c r="Y687"/>
  <c r="Y1341" s="1"/>
  <c r="Y686"/>
  <c r="Y1342" s="1"/>
  <c r="Y685"/>
  <c r="Y1343" s="1"/>
  <c r="Y684"/>
  <c r="Y1344" s="1"/>
  <c r="Y683"/>
  <c r="Y1345" s="1"/>
  <c r="Y682"/>
  <c r="Y1346" s="1"/>
  <c r="Y681"/>
  <c r="Y1347" s="1"/>
  <c r="Y680"/>
  <c r="Y1348" s="1"/>
  <c r="Y679"/>
  <c r="Y1349" s="1"/>
  <c r="Y678"/>
  <c r="Y1350" s="1"/>
  <c r="Y677"/>
  <c r="Y1351" s="1"/>
  <c r="Y676"/>
  <c r="Y1352" s="1"/>
  <c r="Y675"/>
  <c r="Y1353" s="1"/>
  <c r="Y674"/>
  <c r="Y1354" s="1"/>
  <c r="Y673"/>
  <c r="Y1355" s="1"/>
  <c r="Y672"/>
  <c r="Y1356" s="1"/>
  <c r="Y671"/>
  <c r="Y1357" s="1"/>
  <c r="Y670"/>
  <c r="Y1358" s="1"/>
  <c r="Y669"/>
  <c r="Y1359" s="1"/>
  <c r="Y668"/>
  <c r="Y1360" s="1"/>
  <c r="Y667"/>
  <c r="Y1361" s="1"/>
  <c r="Y666"/>
  <c r="Y1362" s="1"/>
  <c r="Y665"/>
  <c r="Y1363" s="1"/>
  <c r="Y664"/>
  <c r="Y1364" s="1"/>
  <c r="Y663"/>
  <c r="Y1365" s="1"/>
  <c r="Y662"/>
  <c r="Y1366" s="1"/>
  <c r="Y661"/>
  <c r="Y1367" s="1"/>
  <c r="Y660"/>
  <c r="Y1368" s="1"/>
  <c r="Y659"/>
  <c r="Y1369" s="1"/>
  <c r="Y658"/>
  <c r="Y1370" s="1"/>
  <c r="Y657"/>
  <c r="Y1371" s="1"/>
  <c r="Y656"/>
  <c r="Y1372" s="1"/>
  <c r="Y655"/>
  <c r="Y1373" s="1"/>
  <c r="Y654"/>
  <c r="Y1374" s="1"/>
  <c r="Y653"/>
  <c r="Y1375" s="1"/>
  <c r="Y652"/>
  <c r="Y1376" s="1"/>
  <c r="Y651"/>
  <c r="Y1377" s="1"/>
  <c r="Y650"/>
  <c r="Y1378" s="1"/>
  <c r="Y649"/>
  <c r="Y1379" s="1"/>
  <c r="Y648"/>
  <c r="Y1380" s="1"/>
  <c r="Y647"/>
  <c r="Y1381" s="1"/>
  <c r="Y646"/>
  <c r="Y1382" s="1"/>
  <c r="Y645"/>
  <c r="Y1383" s="1"/>
  <c r="Y644"/>
  <c r="Y1384" s="1"/>
  <c r="Y643"/>
  <c r="Y1385" s="1"/>
  <c r="Y642"/>
  <c r="Y1386" s="1"/>
  <c r="Y641"/>
  <c r="Y1387" s="1"/>
  <c r="Y640"/>
  <c r="Y1388" s="1"/>
  <c r="Y639"/>
  <c r="Y1389" s="1"/>
  <c r="Y638"/>
  <c r="Y1390" s="1"/>
  <c r="Y637"/>
  <c r="Y1391" s="1"/>
  <c r="Y636"/>
  <c r="Y1392" s="1"/>
  <c r="Y635"/>
  <c r="Y1393" s="1"/>
  <c r="Y634"/>
  <c r="Y1394" s="1"/>
  <c r="Y633"/>
  <c r="Y1395" s="1"/>
  <c r="Y632"/>
  <c r="Y1396" s="1"/>
  <c r="Y631"/>
  <c r="Y1397" s="1"/>
  <c r="Y630"/>
  <c r="Y1398" s="1"/>
  <c r="Y629"/>
  <c r="Y1399" s="1"/>
  <c r="Y628"/>
  <c r="Y1400" s="1"/>
  <c r="Y627"/>
  <c r="Y1401" s="1"/>
  <c r="Y626"/>
  <c r="Y1402" s="1"/>
  <c r="Y625"/>
  <c r="Y1403" s="1"/>
  <c r="Y624"/>
  <c r="Y1404" s="1"/>
  <c r="Y623"/>
  <c r="Y1405" s="1"/>
  <c r="Y622"/>
  <c r="Y1406" s="1"/>
  <c r="Y621"/>
  <c r="Y1407" s="1"/>
  <c r="Y620"/>
  <c r="Y1408" s="1"/>
  <c r="Y619"/>
  <c r="Y1409" s="1"/>
  <c r="Y618"/>
  <c r="Y1410" s="1"/>
  <c r="Y617"/>
  <c r="Y1411" s="1"/>
  <c r="Y616"/>
  <c r="Y1412" s="1"/>
  <c r="Y615"/>
  <c r="Y1413" s="1"/>
  <c r="Y614"/>
  <c r="Y1414" s="1"/>
  <c r="Y613"/>
  <c r="Y1415" s="1"/>
  <c r="Y612"/>
  <c r="Y1416" s="1"/>
  <c r="Y611"/>
  <c r="Y1417" s="1"/>
  <c r="Y610"/>
  <c r="Y1418" s="1"/>
  <c r="Y609"/>
  <c r="Y1419" s="1"/>
  <c r="Y608"/>
  <c r="Y1420" s="1"/>
  <c r="Y607"/>
  <c r="Y1421" s="1"/>
  <c r="Y606"/>
  <c r="Y1422" s="1"/>
  <c r="Y605"/>
  <c r="Y1423" s="1"/>
  <c r="Y604"/>
  <c r="Y1424" s="1"/>
  <c r="Y603"/>
  <c r="Y1425" s="1"/>
  <c r="Y602"/>
  <c r="Y1426" s="1"/>
  <c r="Y601"/>
  <c r="Y1427" s="1"/>
  <c r="Y600"/>
  <c r="Y1428" s="1"/>
  <c r="Y599"/>
  <c r="Y1429" s="1"/>
  <c r="Y598"/>
  <c r="Y1430" s="1"/>
  <c r="Y597"/>
  <c r="Y1431" s="1"/>
  <c r="Y596"/>
  <c r="Y1432" s="1"/>
  <c r="Y595"/>
  <c r="Y1433" s="1"/>
  <c r="Y594"/>
  <c r="Y1434" s="1"/>
  <c r="Y593"/>
  <c r="Y1435" s="1"/>
  <c r="Y592"/>
  <c r="Y1436" s="1"/>
  <c r="Y591"/>
  <c r="Y1437" s="1"/>
  <c r="Y590"/>
  <c r="Y1438" s="1"/>
  <c r="Y589"/>
  <c r="Y1439" s="1"/>
  <c r="Y588"/>
  <c r="Y1440" s="1"/>
  <c r="Y587"/>
  <c r="Y1441" s="1"/>
  <c r="Y586"/>
  <c r="Y1442" s="1"/>
  <c r="Y585"/>
  <c r="Y1443" s="1"/>
  <c r="Y584"/>
  <c r="Y1444" s="1"/>
  <c r="Y583"/>
  <c r="Y1445" s="1"/>
  <c r="Y582"/>
  <c r="Y1446" s="1"/>
  <c r="Y581"/>
  <c r="Y1447" s="1"/>
  <c r="Y580"/>
  <c r="Y1448" s="1"/>
  <c r="Y579"/>
  <c r="Y1449" s="1"/>
  <c r="Y578"/>
  <c r="Y1450" s="1"/>
  <c r="Y577"/>
  <c r="Y1451" s="1"/>
  <c r="Y576"/>
  <c r="Y1452" s="1"/>
  <c r="Y575"/>
  <c r="Y1453" s="1"/>
  <c r="Y574"/>
  <c r="Y1454" s="1"/>
  <c r="Y573"/>
  <c r="Y1455" s="1"/>
  <c r="Y572"/>
  <c r="Y1456" s="1"/>
  <c r="Y571"/>
  <c r="Y1457" s="1"/>
  <c r="Y570"/>
  <c r="Y1458" s="1"/>
  <c r="Y569"/>
  <c r="Y1459" s="1"/>
  <c r="Y568"/>
  <c r="Y1460" s="1"/>
  <c r="Y567"/>
  <c r="Y1461" s="1"/>
  <c r="Y566"/>
  <c r="Y1462" s="1"/>
  <c r="Y565"/>
  <c r="Y1463" s="1"/>
  <c r="Y564"/>
  <c r="Y1464" s="1"/>
  <c r="Y563"/>
  <c r="Y1465" s="1"/>
  <c r="Y562"/>
  <c r="Y1466" s="1"/>
  <c r="Y561"/>
  <c r="Y1467" s="1"/>
  <c r="Y560"/>
  <c r="Y1468" s="1"/>
  <c r="Y559"/>
  <c r="Y1469" s="1"/>
  <c r="Y558"/>
  <c r="Y1470" s="1"/>
  <c r="Y557"/>
  <c r="Y1471" s="1"/>
  <c r="Y556"/>
  <c r="Y1472" s="1"/>
  <c r="Y555"/>
  <c r="Y1473" s="1"/>
  <c r="Y554"/>
  <c r="Y1474" s="1"/>
  <c r="Y553"/>
  <c r="Y1475" s="1"/>
  <c r="Y552"/>
  <c r="Y1476" s="1"/>
  <c r="Y551"/>
  <c r="Y1477" s="1"/>
  <c r="Y550"/>
  <c r="Y1478" s="1"/>
  <c r="Y549"/>
  <c r="Y1479" s="1"/>
  <c r="Y548"/>
  <c r="Y1480" s="1"/>
  <c r="Y547"/>
  <c r="Y1481" s="1"/>
  <c r="Y546"/>
  <c r="Y1482" s="1"/>
  <c r="Y545"/>
  <c r="Y1483" s="1"/>
  <c r="Y544"/>
  <c r="Y1484" s="1"/>
  <c r="Y543"/>
  <c r="Y1485" s="1"/>
  <c r="Y542"/>
  <c r="Y1486" s="1"/>
  <c r="Y541"/>
  <c r="Y1487" s="1"/>
  <c r="Y540"/>
  <c r="Y1488" s="1"/>
  <c r="Y539"/>
  <c r="Y1489" s="1"/>
  <c r="Y538"/>
  <c r="Y1490" s="1"/>
  <c r="Y537"/>
  <c r="Y1491" s="1"/>
  <c r="Y536"/>
  <c r="Y1492" s="1"/>
  <c r="Y535"/>
  <c r="Y1493" s="1"/>
  <c r="Y534"/>
  <c r="Y1494" s="1"/>
  <c r="Y533"/>
  <c r="Y1495" s="1"/>
  <c r="Y532"/>
  <c r="Y1496" s="1"/>
  <c r="Y531"/>
  <c r="Y1497" s="1"/>
  <c r="Y530"/>
  <c r="Y1498" s="1"/>
  <c r="Y529"/>
  <c r="Y1499" s="1"/>
  <c r="Y528"/>
  <c r="Y1500" s="1"/>
  <c r="Y527"/>
  <c r="Y1501" s="1"/>
  <c r="Y526"/>
  <c r="Y1502" s="1"/>
  <c r="Y525"/>
  <c r="Y1503" s="1"/>
  <c r="Y524"/>
  <c r="Y1504" s="1"/>
  <c r="Y523"/>
  <c r="Y1505" s="1"/>
  <c r="Y522"/>
  <c r="Y1506" s="1"/>
  <c r="Y521"/>
  <c r="Y1507" s="1"/>
  <c r="Y520"/>
  <c r="Y1508" s="1"/>
  <c r="Y519"/>
  <c r="Y1509" s="1"/>
  <c r="Y518"/>
  <c r="Y1510" s="1"/>
  <c r="Y517"/>
  <c r="Y1511" s="1"/>
  <c r="Y516"/>
  <c r="Y1512" s="1"/>
  <c r="Y515"/>
  <c r="Y1513" s="1"/>
  <c r="Y514"/>
  <c r="Y1514" s="1"/>
  <c r="Y513"/>
  <c r="Y1515" s="1"/>
  <c r="Y512"/>
  <c r="Y1516" s="1"/>
  <c r="Y511"/>
  <c r="Y1517" s="1"/>
  <c r="Y510"/>
  <c r="Y1518" s="1"/>
  <c r="Y509"/>
  <c r="Y1519" s="1"/>
  <c r="Y508"/>
  <c r="Y1520" s="1"/>
  <c r="Y507"/>
  <c r="Y1521" s="1"/>
  <c r="Y506"/>
  <c r="Y1522" s="1"/>
  <c r="Y505"/>
  <c r="Y1523" s="1"/>
  <c r="Y504"/>
  <c r="Y1524" s="1"/>
  <c r="Y503"/>
  <c r="Y1525" s="1"/>
  <c r="Y502"/>
  <c r="Y1526" s="1"/>
  <c r="Y501"/>
  <c r="Y1527" s="1"/>
  <c r="Y500"/>
  <c r="Y1528" s="1"/>
  <c r="Y499"/>
  <c r="Y1529" s="1"/>
  <c r="Y498"/>
  <c r="Y1530" s="1"/>
  <c r="Y497"/>
  <c r="Y1531" s="1"/>
  <c r="Y496"/>
  <c r="Y1532" s="1"/>
  <c r="Y495"/>
  <c r="Y1533" s="1"/>
  <c r="Y494"/>
  <c r="Y1534" s="1"/>
  <c r="Y493"/>
  <c r="Y1535" s="1"/>
  <c r="Y492"/>
  <c r="Y1536" s="1"/>
  <c r="Y491"/>
  <c r="Y1537" s="1"/>
  <c r="Y490"/>
  <c r="Y1538" s="1"/>
  <c r="Y489"/>
  <c r="Y1539" s="1"/>
  <c r="Y488"/>
  <c r="Y1540" s="1"/>
  <c r="Y487"/>
  <c r="Y1541" s="1"/>
  <c r="Y486"/>
  <c r="Y1542" s="1"/>
  <c r="Y485"/>
  <c r="Y1543" s="1"/>
  <c r="Y484"/>
  <c r="Y1544" s="1"/>
  <c r="Y483"/>
  <c r="Y1545" s="1"/>
  <c r="Y482"/>
  <c r="Y1546" s="1"/>
  <c r="Y481"/>
  <c r="Y1547" s="1"/>
  <c r="Y480"/>
  <c r="Y1548" s="1"/>
  <c r="Y479"/>
  <c r="Y1549" s="1"/>
  <c r="Y478"/>
  <c r="Y1550" s="1"/>
  <c r="Y477"/>
  <c r="Y1551" s="1"/>
  <c r="Y476"/>
  <c r="Y1552" s="1"/>
  <c r="Y475"/>
  <c r="Y1553" s="1"/>
  <c r="Y474"/>
  <c r="Y1554" s="1"/>
  <c r="Y473"/>
  <c r="Y1555" s="1"/>
  <c r="Y472"/>
  <c r="Y1556" s="1"/>
  <c r="Y471"/>
  <c r="Y1557" s="1"/>
  <c r="Y470"/>
  <c r="Y1558" s="1"/>
  <c r="Y469"/>
  <c r="Y1559" s="1"/>
  <c r="Y468"/>
  <c r="Y1560" s="1"/>
  <c r="Y467"/>
  <c r="Y1561" s="1"/>
  <c r="Y466"/>
  <c r="Y1562" s="1"/>
  <c r="Y465"/>
  <c r="Y1563" s="1"/>
  <c r="Y464"/>
  <c r="Y1564" s="1"/>
  <c r="Y463"/>
  <c r="Y1565" s="1"/>
  <c r="Y462"/>
  <c r="Y1566" s="1"/>
  <c r="Y461"/>
  <c r="Y1567" s="1"/>
  <c r="Y460"/>
  <c r="Y1568" s="1"/>
  <c r="Y459"/>
  <c r="Y1569" s="1"/>
  <c r="Y458"/>
  <c r="Y1570" s="1"/>
  <c r="Y457"/>
  <c r="Y1571" s="1"/>
  <c r="Y456"/>
  <c r="Y1572" s="1"/>
  <c r="Y455"/>
  <c r="Y1573" s="1"/>
  <c r="Y454"/>
  <c r="Y1574" s="1"/>
  <c r="Y453"/>
  <c r="Y1575" s="1"/>
  <c r="Y452"/>
  <c r="Y1576" s="1"/>
  <c r="Y451"/>
  <c r="Y1577" s="1"/>
  <c r="Y450"/>
  <c r="Y1578" s="1"/>
  <c r="Y449"/>
  <c r="Y1579" s="1"/>
  <c r="Y448"/>
  <c r="Y1580" s="1"/>
  <c r="Y447"/>
  <c r="Y1581" s="1"/>
  <c r="Y446"/>
  <c r="Y1582" s="1"/>
  <c r="Y445"/>
  <c r="Y1583" s="1"/>
  <c r="Y444"/>
  <c r="Y1584" s="1"/>
  <c r="Y443"/>
  <c r="Y1585" s="1"/>
  <c r="Y442"/>
  <c r="Y1586" s="1"/>
  <c r="Y441"/>
  <c r="Y1587" s="1"/>
  <c r="Y440"/>
  <c r="Y1588" s="1"/>
  <c r="Y439"/>
  <c r="Y1589" s="1"/>
  <c r="Y438"/>
  <c r="Y1590" s="1"/>
  <c r="Y437"/>
  <c r="Y1591" s="1"/>
  <c r="Y436"/>
  <c r="Y1592" s="1"/>
  <c r="Y435"/>
  <c r="Y1593" s="1"/>
  <c r="Y434"/>
  <c r="Y1594" s="1"/>
  <c r="Y433"/>
  <c r="Y1595" s="1"/>
  <c r="Y431"/>
  <c r="Y1597" s="1"/>
  <c r="Y430"/>
  <c r="Y1598" s="1"/>
  <c r="Y429"/>
  <c r="Y1599" s="1"/>
  <c r="Y428"/>
  <c r="Y1600" s="1"/>
  <c r="Y427"/>
  <c r="Y1601" s="1"/>
  <c r="Y426"/>
  <c r="Y1602" s="1"/>
  <c r="Y425"/>
  <c r="Y1603" s="1"/>
  <c r="Y424"/>
  <c r="Y1604" s="1"/>
  <c r="Y423"/>
  <c r="Y1605" s="1"/>
  <c r="Y422"/>
  <c r="Y1606" s="1"/>
  <c r="Y421"/>
  <c r="Y1607" s="1"/>
  <c r="Y420"/>
  <c r="Y1608" s="1"/>
  <c r="Y419"/>
  <c r="Y1609" s="1"/>
  <c r="Y418"/>
  <c r="Y1610" s="1"/>
  <c r="Y417"/>
  <c r="Y1611" s="1"/>
  <c r="Y416"/>
  <c r="Y1612" s="1"/>
  <c r="Y415"/>
  <c r="Y1613" s="1"/>
  <c r="Y414"/>
  <c r="Y1614" s="1"/>
  <c r="Y413"/>
  <c r="Y1615" s="1"/>
  <c r="Y412"/>
  <c r="Y1616" s="1"/>
  <c r="Y411"/>
  <c r="Y1617" s="1"/>
  <c r="Y410"/>
  <c r="Y1618" s="1"/>
  <c r="Y409"/>
  <c r="Y1619" s="1"/>
  <c r="Y408"/>
  <c r="Y1620" s="1"/>
  <c r="Y407"/>
  <c r="Y1621" s="1"/>
  <c r="Y406"/>
  <c r="Y1622" s="1"/>
  <c r="Y405"/>
  <c r="Y1623" s="1"/>
  <c r="Y404"/>
  <c r="Y1624" s="1"/>
  <c r="Y403"/>
  <c r="Y1625" s="1"/>
  <c r="Y402"/>
  <c r="Y1626" s="1"/>
  <c r="Y401"/>
  <c r="Y1627" s="1"/>
  <c r="Y400"/>
  <c r="Y1628" s="1"/>
  <c r="Y399"/>
  <c r="Y1629" s="1"/>
  <c r="Y398"/>
  <c r="Y1630" s="1"/>
  <c r="Y397"/>
  <c r="Y1631" s="1"/>
  <c r="Y396"/>
  <c r="Y1632" s="1"/>
  <c r="Y395"/>
  <c r="Y1633" s="1"/>
  <c r="Y394"/>
  <c r="Y1634" s="1"/>
  <c r="Y393"/>
  <c r="Y1635" s="1"/>
  <c r="Y392"/>
  <c r="Y1636" s="1"/>
  <c r="Y391"/>
  <c r="Y1637" s="1"/>
  <c r="Y390"/>
  <c r="Y1638" s="1"/>
  <c r="Y389"/>
  <c r="Y1639" s="1"/>
  <c r="Y388"/>
  <c r="Y1640" s="1"/>
  <c r="Y387"/>
  <c r="Y1641" s="1"/>
  <c r="Y386"/>
  <c r="Y1642" s="1"/>
  <c r="Y385"/>
  <c r="Y1643" s="1"/>
  <c r="Y384"/>
  <c r="Y1644" s="1"/>
  <c r="Y383"/>
  <c r="Y1645" s="1"/>
  <c r="Y382"/>
  <c r="Y1646" s="1"/>
  <c r="Y381"/>
  <c r="Y1647" s="1"/>
  <c r="Y380"/>
  <c r="Y1648" s="1"/>
  <c r="Y379"/>
  <c r="Y1649" s="1"/>
  <c r="Y378"/>
  <c r="Y1650" s="1"/>
  <c r="Y377"/>
  <c r="Y1651" s="1"/>
  <c r="Y376"/>
  <c r="Y1652" s="1"/>
  <c r="Y375"/>
  <c r="Y1653" s="1"/>
  <c r="Y374"/>
  <c r="Y1654" s="1"/>
  <c r="Y373"/>
  <c r="Y1655" s="1"/>
  <c r="Y372"/>
  <c r="Y1656" s="1"/>
  <c r="Y371"/>
  <c r="Y1657" s="1"/>
  <c r="Y370"/>
  <c r="Y1658" s="1"/>
  <c r="Y369"/>
  <c r="Y1659" s="1"/>
  <c r="Y368"/>
  <c r="Y1660" s="1"/>
  <c r="Y367"/>
  <c r="Y1661" s="1"/>
  <c r="Y366"/>
  <c r="Y1662" s="1"/>
  <c r="Y365"/>
  <c r="Y1663" s="1"/>
  <c r="Y364"/>
  <c r="Y1664" s="1"/>
  <c r="Y363"/>
  <c r="Y1665" s="1"/>
  <c r="Y362"/>
  <c r="Y1666" s="1"/>
  <c r="Y361"/>
  <c r="Y1667" s="1"/>
  <c r="Y360"/>
  <c r="Y1668" s="1"/>
  <c r="Y359"/>
  <c r="Y1669" s="1"/>
  <c r="Y358"/>
  <c r="Y1670" s="1"/>
  <c r="Y357"/>
  <c r="Y1671" s="1"/>
  <c r="Y356"/>
  <c r="Y1672" s="1"/>
  <c r="Y355"/>
  <c r="Y1673" s="1"/>
  <c r="Y354"/>
  <c r="Y1674" s="1"/>
  <c r="Y353"/>
  <c r="Y1675" s="1"/>
  <c r="Y352"/>
  <c r="Y1676" s="1"/>
  <c r="Y351"/>
  <c r="Y1677" s="1"/>
  <c r="Y350"/>
  <c r="Y1678" s="1"/>
  <c r="Y349"/>
  <c r="Y1679" s="1"/>
  <c r="Y348"/>
  <c r="Y1680" s="1"/>
  <c r="Y347"/>
  <c r="Y1681" s="1"/>
  <c r="Y346"/>
  <c r="Y1682" s="1"/>
  <c r="Y345"/>
  <c r="Y1683" s="1"/>
  <c r="Y344"/>
  <c r="Y1684" s="1"/>
  <c r="Y343"/>
  <c r="Y1685" s="1"/>
  <c r="Y342"/>
  <c r="Y1686" s="1"/>
  <c r="Y341"/>
  <c r="Y1687" s="1"/>
  <c r="Y340"/>
  <c r="Y1688" s="1"/>
  <c r="Y339"/>
  <c r="Y1689" s="1"/>
  <c r="Y338"/>
  <c r="Y1690" s="1"/>
  <c r="Y337"/>
  <c r="Y1691" s="1"/>
  <c r="Y336"/>
  <c r="Y1692" s="1"/>
  <c r="Y335"/>
  <c r="Y1693" s="1"/>
  <c r="Y334"/>
  <c r="Y1694" s="1"/>
  <c r="Y333"/>
  <c r="Y1695" s="1"/>
  <c r="Y332"/>
  <c r="Y1696" s="1"/>
  <c r="Y331"/>
  <c r="Y1697" s="1"/>
  <c r="Y330"/>
  <c r="Y1698" s="1"/>
  <c r="Y329"/>
  <c r="Y1699" s="1"/>
  <c r="Y328"/>
  <c r="Y1700" s="1"/>
  <c r="Y327"/>
  <c r="Y1701" s="1"/>
  <c r="Y326"/>
  <c r="Y1702" s="1"/>
  <c r="Y325"/>
  <c r="Y1703" s="1"/>
  <c r="Y324"/>
  <c r="Y1704" s="1"/>
  <c r="Y323"/>
  <c r="Y1705" s="1"/>
  <c r="Y322"/>
  <c r="Y1706" s="1"/>
  <c r="Y321"/>
  <c r="Y1707" s="1"/>
  <c r="Y320"/>
  <c r="Y1708" s="1"/>
  <c r="Y319"/>
  <c r="Y1709" s="1"/>
  <c r="Y318"/>
  <c r="Y1710" s="1"/>
  <c r="Y317"/>
  <c r="Y1711" s="1"/>
  <c r="Y316"/>
  <c r="Y1712" s="1"/>
  <c r="Y315"/>
  <c r="Y1713" s="1"/>
  <c r="Y314"/>
  <c r="Y1714" s="1"/>
  <c r="Y313"/>
  <c r="Y1715" s="1"/>
  <c r="Y312"/>
  <c r="Y1716" s="1"/>
  <c r="Y311"/>
  <c r="Y1717" s="1"/>
  <c r="Y310"/>
  <c r="Y1718" s="1"/>
  <c r="Y309"/>
  <c r="Y1719" s="1"/>
  <c r="Y308"/>
  <c r="Y1720" s="1"/>
  <c r="Y307"/>
  <c r="Y1721" s="1"/>
  <c r="Y306"/>
  <c r="Y1722" s="1"/>
  <c r="Y305"/>
  <c r="Y1723" s="1"/>
  <c r="Y304"/>
  <c r="Y1724" s="1"/>
  <c r="Y303"/>
  <c r="Y1725" s="1"/>
  <c r="Y302"/>
  <c r="Y1726" s="1"/>
  <c r="Y301"/>
  <c r="Y1727" s="1"/>
  <c r="Y300"/>
  <c r="Y1728" s="1"/>
  <c r="Y299"/>
  <c r="Y1729" s="1"/>
  <c r="Y298"/>
  <c r="Y1730" s="1"/>
  <c r="Y297"/>
  <c r="Y1731" s="1"/>
  <c r="Y296"/>
  <c r="Y1732" s="1"/>
  <c r="Y295"/>
  <c r="Y1733" s="1"/>
  <c r="Y294"/>
  <c r="Y1734" s="1"/>
  <c r="Y293"/>
  <c r="Y1735" s="1"/>
  <c r="Y292"/>
  <c r="Y1736" s="1"/>
  <c r="Y291"/>
  <c r="Y1737" s="1"/>
  <c r="Y290"/>
  <c r="Y1738" s="1"/>
  <c r="Y289"/>
  <c r="Y1739" s="1"/>
  <c r="Y288"/>
  <c r="Y1740" s="1"/>
  <c r="Y287"/>
  <c r="Y1741" s="1"/>
  <c r="Y286"/>
  <c r="Y1742" s="1"/>
  <c r="Y285"/>
  <c r="Y1743" s="1"/>
  <c r="Y284"/>
  <c r="Y1744" s="1"/>
  <c r="Y283"/>
  <c r="Y1745" s="1"/>
  <c r="Y282"/>
  <c r="Y1746" s="1"/>
  <c r="Y281"/>
  <c r="Y1747" s="1"/>
  <c r="Y280"/>
  <c r="Y1748" s="1"/>
  <c r="Y279"/>
  <c r="Y1749" s="1"/>
  <c r="Y278"/>
  <c r="Y1750" s="1"/>
  <c r="Y277"/>
  <c r="Y1751" s="1"/>
  <c r="Y276"/>
  <c r="Y1752" s="1"/>
  <c r="Y275"/>
  <c r="Y1753" s="1"/>
  <c r="Y274"/>
  <c r="Y1754" s="1"/>
  <c r="Y273"/>
  <c r="Y1755" s="1"/>
  <c r="Y272"/>
  <c r="Y1756" s="1"/>
  <c r="Y271"/>
  <c r="Y1757" s="1"/>
  <c r="Y270"/>
  <c r="Y1758" s="1"/>
  <c r="Y269"/>
  <c r="Y1759" s="1"/>
  <c r="Y268"/>
  <c r="Y1760" s="1"/>
  <c r="Y267"/>
  <c r="Y1761" s="1"/>
  <c r="Y266"/>
  <c r="Y1762" s="1"/>
  <c r="Y265"/>
  <c r="Y1763" s="1"/>
  <c r="Y264"/>
  <c r="Y1764" s="1"/>
  <c r="Y263"/>
  <c r="Y1765" s="1"/>
  <c r="Y262"/>
  <c r="Y1766" s="1"/>
  <c r="Y261"/>
  <c r="Y1767" s="1"/>
  <c r="Y260"/>
  <c r="Y1768" s="1"/>
  <c r="Y259"/>
  <c r="Y1769" s="1"/>
  <c r="Y258"/>
  <c r="Y1770" s="1"/>
  <c r="Y257"/>
  <c r="Y1771" s="1"/>
  <c r="Y256"/>
  <c r="Y1772" s="1"/>
  <c r="Y255"/>
  <c r="Y1773" s="1"/>
  <c r="Y254"/>
  <c r="Y1774" s="1"/>
  <c r="Y253"/>
  <c r="Y1775" s="1"/>
  <c r="Y252"/>
  <c r="Y1776" s="1"/>
  <c r="Y251"/>
  <c r="Y1777" s="1"/>
  <c r="Y250"/>
  <c r="Y1778" s="1"/>
  <c r="Y249"/>
  <c r="Y1779" s="1"/>
  <c r="Y248"/>
  <c r="Y1780" s="1"/>
  <c r="Y247"/>
  <c r="Y1781" s="1"/>
  <c r="Y246"/>
  <c r="Y1782" s="1"/>
  <c r="Y245"/>
  <c r="Y1783" s="1"/>
  <c r="Y244"/>
  <c r="Y1784" s="1"/>
  <c r="Y243"/>
  <c r="Y1785" s="1"/>
  <c r="Y242"/>
  <c r="Y1786" s="1"/>
  <c r="Y241"/>
  <c r="Y1787" s="1"/>
  <c r="Y240"/>
  <c r="Y1788" s="1"/>
  <c r="Y239"/>
  <c r="Y1789" s="1"/>
  <c r="Y238"/>
  <c r="Y1790" s="1"/>
  <c r="Y237"/>
  <c r="Y1791" s="1"/>
  <c r="Y236"/>
  <c r="Y1792" s="1"/>
  <c r="Y235"/>
  <c r="Y1793" s="1"/>
  <c r="Y234"/>
  <c r="Y1794" s="1"/>
  <c r="Y233"/>
  <c r="Y1795" s="1"/>
  <c r="Y232"/>
  <c r="Y1796" s="1"/>
  <c r="Y231"/>
  <c r="Y1797" s="1"/>
  <c r="Y230"/>
  <c r="Y1798" s="1"/>
  <c r="Y229"/>
  <c r="Y1799" s="1"/>
  <c r="Y228"/>
  <c r="Y1800" s="1"/>
  <c r="Y227"/>
  <c r="Y1801" s="1"/>
  <c r="Y226"/>
  <c r="Y1802" s="1"/>
  <c r="Y225"/>
  <c r="Y1803" s="1"/>
  <c r="Y224"/>
  <c r="Y1804" s="1"/>
  <c r="Y223"/>
  <c r="Y1805" s="1"/>
  <c r="Y222"/>
  <c r="Y1806" s="1"/>
  <c r="Y221"/>
  <c r="Y1807" s="1"/>
  <c r="Y220"/>
  <c r="Y1808" s="1"/>
  <c r="Y219"/>
  <c r="Y1809" s="1"/>
  <c r="Y218"/>
  <c r="Y1810" s="1"/>
  <c r="Y217"/>
  <c r="Y1811" s="1"/>
  <c r="Y216"/>
  <c r="Y1812" s="1"/>
  <c r="Y215"/>
  <c r="Y1813" s="1"/>
  <c r="Y214"/>
  <c r="Y1814" s="1"/>
  <c r="Y213"/>
  <c r="Y1815" s="1"/>
  <c r="Y212"/>
  <c r="Y1816" s="1"/>
  <c r="Y211"/>
  <c r="Y1817" s="1"/>
  <c r="Y210"/>
  <c r="Y1818" s="1"/>
  <c r="Y209"/>
  <c r="Y1819" s="1"/>
  <c r="Y208"/>
  <c r="Y1820" s="1"/>
  <c r="Y207"/>
  <c r="Y1821" s="1"/>
  <c r="Y206"/>
  <c r="Y1822" s="1"/>
  <c r="Y205"/>
  <c r="Y1823" s="1"/>
  <c r="Y204"/>
  <c r="Y1824" s="1"/>
  <c r="Y203"/>
  <c r="Y1825" s="1"/>
  <c r="Y202"/>
  <c r="Y1826" s="1"/>
  <c r="Y201"/>
  <c r="Y1827" s="1"/>
  <c r="Y200"/>
  <c r="Y1828" s="1"/>
  <c r="Y199"/>
  <c r="Y1829" s="1"/>
  <c r="Y198"/>
  <c r="Y1830" s="1"/>
  <c r="Y197"/>
  <c r="Y1831" s="1"/>
  <c r="Y196"/>
  <c r="Y1832" s="1"/>
  <c r="Y195"/>
  <c r="Y1833" s="1"/>
  <c r="Y194"/>
  <c r="Y1834" s="1"/>
  <c r="Y193"/>
  <c r="Y1835" s="1"/>
  <c r="Y192"/>
  <c r="Y1836" s="1"/>
  <c r="Y191"/>
  <c r="Y1837" s="1"/>
  <c r="Y190"/>
  <c r="Y1838" s="1"/>
  <c r="Y189"/>
  <c r="Y1839" s="1"/>
  <c r="Y188"/>
  <c r="Y1840" s="1"/>
  <c r="Y187"/>
  <c r="Y1841" s="1"/>
  <c r="Y186"/>
  <c r="Y1842" s="1"/>
  <c r="Y185"/>
  <c r="Y1843" s="1"/>
  <c r="Y184"/>
  <c r="Y1844" s="1"/>
  <c r="Y183"/>
  <c r="Y1845" s="1"/>
  <c r="Y182"/>
  <c r="Y1846" s="1"/>
  <c r="Y181"/>
  <c r="Y1847" s="1"/>
  <c r="Y180"/>
  <c r="Y1848" s="1"/>
  <c r="Y179"/>
  <c r="Y1849" s="1"/>
  <c r="Y178"/>
  <c r="Y1850" s="1"/>
  <c r="Y177"/>
  <c r="Y1851" s="1"/>
  <c r="Y176"/>
  <c r="Y1852" s="1"/>
  <c r="Y175"/>
  <c r="Y1853" s="1"/>
  <c r="Y174"/>
  <c r="Y1854" s="1"/>
  <c r="Y173"/>
  <c r="Y1855" s="1"/>
  <c r="Y172"/>
  <c r="Y1856" s="1"/>
  <c r="Y171"/>
  <c r="Y1857" s="1"/>
  <c r="Y170"/>
  <c r="Y1858" s="1"/>
  <c r="Y169"/>
  <c r="Y1859" s="1"/>
  <c r="Y168"/>
  <c r="Y1860" s="1"/>
  <c r="Y167"/>
  <c r="Y1861" s="1"/>
  <c r="Y166"/>
  <c r="Y1862" s="1"/>
  <c r="Y165"/>
  <c r="Y1863" s="1"/>
  <c r="Y164"/>
  <c r="Y1864" s="1"/>
  <c r="Y163"/>
  <c r="Y1865" s="1"/>
  <c r="Y162"/>
  <c r="Y1866" s="1"/>
  <c r="Y161"/>
  <c r="Y1867" s="1"/>
  <c r="Y160"/>
  <c r="Y1868" s="1"/>
  <c r="Y159"/>
  <c r="Y1869" s="1"/>
  <c r="Y158"/>
  <c r="Y1870" s="1"/>
  <c r="Y157"/>
  <c r="Y1871" s="1"/>
  <c r="Y156"/>
  <c r="Y1872" s="1"/>
  <c r="Y155"/>
  <c r="Y1873" s="1"/>
  <c r="Y154"/>
  <c r="Y1874" s="1"/>
  <c r="Y153"/>
  <c r="Y1875" s="1"/>
  <c r="Y152"/>
  <c r="Y1876" s="1"/>
  <c r="Y151"/>
  <c r="Y1877" s="1"/>
  <c r="Y150"/>
  <c r="Y1878" s="1"/>
  <c r="Y149"/>
  <c r="Y1879" s="1"/>
  <c r="Y148"/>
  <c r="Y1880" s="1"/>
  <c r="Y147"/>
  <c r="Y1881" s="1"/>
  <c r="Y146"/>
  <c r="Y1882" s="1"/>
  <c r="Y145"/>
  <c r="Y1883" s="1"/>
  <c r="Y144"/>
  <c r="Y1884" s="1"/>
  <c r="Y143"/>
  <c r="Y1885" s="1"/>
  <c r="Y142"/>
  <c r="Y1886" s="1"/>
  <c r="Y141"/>
  <c r="Y1887" s="1"/>
  <c r="Y140"/>
  <c r="Y1888" s="1"/>
  <c r="Y139"/>
  <c r="Y1889" s="1"/>
  <c r="Y138"/>
  <c r="Y1890" s="1"/>
  <c r="Y137"/>
  <c r="Y1891" s="1"/>
  <c r="Y136"/>
  <c r="Y1892" s="1"/>
  <c r="Y135"/>
  <c r="Y1893" s="1"/>
  <c r="Y134"/>
  <c r="Y1894" s="1"/>
  <c r="Y133"/>
  <c r="Y1895" s="1"/>
  <c r="Y132"/>
  <c r="Y1896" s="1"/>
  <c r="Y131"/>
  <c r="Y1897" s="1"/>
  <c r="Y130"/>
  <c r="Y1898" s="1"/>
  <c r="Y129"/>
  <c r="Y1899" s="1"/>
  <c r="Y128"/>
  <c r="Y1900" s="1"/>
  <c r="Y127"/>
  <c r="Y1901" s="1"/>
  <c r="Y126"/>
  <c r="Y1902" s="1"/>
  <c r="Y125"/>
  <c r="Y1903" s="1"/>
  <c r="Y124"/>
  <c r="Y1904" s="1"/>
  <c r="Y123"/>
  <c r="Y1905" s="1"/>
  <c r="Y122"/>
  <c r="Y1906" s="1"/>
  <c r="Y121"/>
  <c r="Y1907" s="1"/>
  <c r="Y120"/>
  <c r="Y1908" s="1"/>
  <c r="Y119"/>
  <c r="Y1909" s="1"/>
  <c r="Y118"/>
  <c r="Y1910" s="1"/>
  <c r="Y117"/>
  <c r="Y1911" s="1"/>
  <c r="Y116"/>
  <c r="Y1912" s="1"/>
  <c r="Y115"/>
  <c r="Y1913" s="1"/>
  <c r="X585"/>
  <c r="X1443" s="1"/>
  <c r="A94"/>
  <c r="G35" i="5"/>
  <c r="G37"/>
  <c r="G36"/>
  <c r="M813" i="1"/>
  <c r="K813"/>
  <c r="M812"/>
  <c r="K812"/>
  <c r="M811"/>
  <c r="K811"/>
  <c r="M810"/>
  <c r="K810"/>
  <c r="M809"/>
  <c r="K809"/>
  <c r="M808"/>
  <c r="K808"/>
  <c r="M807"/>
  <c r="K807"/>
  <c r="M806"/>
  <c r="K806"/>
  <c r="M805"/>
  <c r="K805"/>
  <c r="M804"/>
  <c r="K804"/>
  <c r="M803"/>
  <c r="K803"/>
  <c r="M802"/>
  <c r="K802"/>
  <c r="M801"/>
  <c r="K801"/>
  <c r="M800"/>
  <c r="K800"/>
  <c r="M799"/>
  <c r="K799"/>
  <c r="M798"/>
  <c r="K798"/>
  <c r="M797"/>
  <c r="K797"/>
  <c r="M796"/>
  <c r="K796"/>
  <c r="M795"/>
  <c r="K795"/>
  <c r="M794"/>
  <c r="K794"/>
  <c r="M793"/>
  <c r="K793"/>
  <c r="M792"/>
  <c r="K792"/>
  <c r="M791"/>
  <c r="K791"/>
  <c r="M790"/>
  <c r="K790"/>
  <c r="M789"/>
  <c r="K789"/>
  <c r="M788"/>
  <c r="K788"/>
  <c r="M787"/>
  <c r="K787"/>
  <c r="M786"/>
  <c r="K786"/>
  <c r="M785"/>
  <c r="K785"/>
  <c r="M784"/>
  <c r="K784"/>
  <c r="M783"/>
  <c r="K783"/>
  <c r="M782"/>
  <c r="K782"/>
  <c r="M781"/>
  <c r="K781"/>
  <c r="M780"/>
  <c r="K780"/>
  <c r="M779"/>
  <c r="K779"/>
  <c r="M778"/>
  <c r="K778"/>
  <c r="M777"/>
  <c r="K777"/>
  <c r="M776"/>
  <c r="K776"/>
  <c r="M775"/>
  <c r="K775"/>
  <c r="M774"/>
  <c r="K774"/>
  <c r="M773"/>
  <c r="K773"/>
  <c r="M772"/>
  <c r="K772"/>
  <c r="M771"/>
  <c r="K771"/>
  <c r="M770"/>
  <c r="K770"/>
  <c r="M769"/>
  <c r="K769"/>
  <c r="M768"/>
  <c r="K768"/>
  <c r="M767"/>
  <c r="K767"/>
  <c r="M766"/>
  <c r="K766"/>
  <c r="M765"/>
  <c r="K765"/>
  <c r="M764"/>
  <c r="K764"/>
  <c r="M763"/>
  <c r="K763"/>
  <c r="M762"/>
  <c r="K762"/>
  <c r="M761"/>
  <c r="K761"/>
  <c r="M760"/>
  <c r="K760"/>
  <c r="M759"/>
  <c r="K759"/>
  <c r="M758"/>
  <c r="K758"/>
  <c r="M757"/>
  <c r="K757"/>
  <c r="M756"/>
  <c r="K756"/>
  <c r="M755"/>
  <c r="K755"/>
  <c r="M754"/>
  <c r="K754"/>
  <c r="M753"/>
  <c r="K753"/>
  <c r="M752"/>
  <c r="K752"/>
  <c r="M751"/>
  <c r="K751"/>
  <c r="M750"/>
  <c r="K750"/>
  <c r="M749"/>
  <c r="K749"/>
  <c r="M748"/>
  <c r="K748"/>
  <c r="M747"/>
  <c r="K747"/>
  <c r="M746"/>
  <c r="K746"/>
  <c r="M745"/>
  <c r="K745"/>
  <c r="M744"/>
  <c r="K744"/>
  <c r="M743"/>
  <c r="K743"/>
  <c r="M742"/>
  <c r="K742"/>
  <c r="M741"/>
  <c r="K741"/>
  <c r="M740"/>
  <c r="K740"/>
  <c r="M739"/>
  <c r="K739"/>
  <c r="M738"/>
  <c r="K738"/>
  <c r="M737"/>
  <c r="K737"/>
  <c r="M736"/>
  <c r="K736"/>
  <c r="M735"/>
  <c r="K735"/>
  <c r="M734"/>
  <c r="K734"/>
  <c r="M733"/>
  <c r="K733"/>
  <c r="M732"/>
  <c r="K732"/>
  <c r="M731"/>
  <c r="K731"/>
  <c r="M730"/>
  <c r="K730"/>
  <c r="M729"/>
  <c r="K729"/>
  <c r="M728"/>
  <c r="K728"/>
  <c r="M727"/>
  <c r="K727"/>
  <c r="M726"/>
  <c r="K726"/>
  <c r="M725"/>
  <c r="K725"/>
  <c r="M724"/>
  <c r="K724"/>
  <c r="M723"/>
  <c r="K723"/>
  <c r="M722"/>
  <c r="K722"/>
  <c r="M721"/>
  <c r="K721"/>
  <c r="M720"/>
  <c r="K720"/>
  <c r="M719"/>
  <c r="K719"/>
  <c r="M718"/>
  <c r="K718"/>
  <c r="M717"/>
  <c r="K717"/>
  <c r="M716"/>
  <c r="K716"/>
  <c r="M715"/>
  <c r="K715"/>
  <c r="M714"/>
  <c r="K714"/>
  <c r="M713"/>
  <c r="K713"/>
  <c r="M712"/>
  <c r="K712"/>
  <c r="M711"/>
  <c r="K711"/>
  <c r="M710"/>
  <c r="K710"/>
  <c r="M709"/>
  <c r="K709"/>
  <c r="M708"/>
  <c r="K708"/>
  <c r="M707"/>
  <c r="K707"/>
  <c r="M706"/>
  <c r="K706"/>
  <c r="M705"/>
  <c r="K705"/>
  <c r="M704"/>
  <c r="K704"/>
  <c r="M703"/>
  <c r="K703"/>
  <c r="M702"/>
  <c r="K702"/>
  <c r="M701"/>
  <c r="K701"/>
  <c r="M700"/>
  <c r="K700"/>
  <c r="M699"/>
  <c r="K699"/>
  <c r="M698"/>
  <c r="K698"/>
  <c r="M697"/>
  <c r="K697"/>
  <c r="M696"/>
  <c r="K696"/>
  <c r="M695"/>
  <c r="K695"/>
  <c r="M694"/>
  <c r="K694"/>
  <c r="M693"/>
  <c r="K693"/>
  <c r="M692"/>
  <c r="K692"/>
  <c r="M691"/>
  <c r="K691"/>
  <c r="M690"/>
  <c r="K690"/>
  <c r="M689"/>
  <c r="K689"/>
  <c r="M688"/>
  <c r="K688"/>
  <c r="M687"/>
  <c r="K687"/>
  <c r="M686"/>
  <c r="K686"/>
  <c r="L813"/>
  <c r="P813" s="1"/>
  <c r="J813"/>
  <c r="N813" s="1"/>
  <c r="L812"/>
  <c r="P812" s="1"/>
  <c r="J812"/>
  <c r="N812" s="1"/>
  <c r="L811"/>
  <c r="P811" s="1"/>
  <c r="J811"/>
  <c r="N811" s="1"/>
  <c r="L810"/>
  <c r="P810" s="1"/>
  <c r="J810"/>
  <c r="N810" s="1"/>
  <c r="L809"/>
  <c r="P809" s="1"/>
  <c r="J809"/>
  <c r="N809" s="1"/>
  <c r="L808"/>
  <c r="P808" s="1"/>
  <c r="J808"/>
  <c r="N808" s="1"/>
  <c r="L807"/>
  <c r="P807" s="1"/>
  <c r="J807"/>
  <c r="N807" s="1"/>
  <c r="L806"/>
  <c r="P806" s="1"/>
  <c r="J806"/>
  <c r="N806" s="1"/>
  <c r="L805"/>
  <c r="P805" s="1"/>
  <c r="J805"/>
  <c r="N805" s="1"/>
  <c r="L804"/>
  <c r="P804" s="1"/>
  <c r="J804"/>
  <c r="N804" s="1"/>
  <c r="L803"/>
  <c r="P803" s="1"/>
  <c r="J803"/>
  <c r="N803" s="1"/>
  <c r="L802"/>
  <c r="P802" s="1"/>
  <c r="J802"/>
  <c r="N802" s="1"/>
  <c r="L801"/>
  <c r="P801" s="1"/>
  <c r="J801"/>
  <c r="N801" s="1"/>
  <c r="L800"/>
  <c r="P800" s="1"/>
  <c r="J800"/>
  <c r="N800" s="1"/>
  <c r="L799"/>
  <c r="P799" s="1"/>
  <c r="J799"/>
  <c r="N799" s="1"/>
  <c r="L798"/>
  <c r="P798" s="1"/>
  <c r="J798"/>
  <c r="N798" s="1"/>
  <c r="L797"/>
  <c r="P797" s="1"/>
  <c r="J797"/>
  <c r="N797" s="1"/>
  <c r="L796"/>
  <c r="P796" s="1"/>
  <c r="J796"/>
  <c r="N796" s="1"/>
  <c r="L795"/>
  <c r="P795" s="1"/>
  <c r="J795"/>
  <c r="N795" s="1"/>
  <c r="L794"/>
  <c r="P794" s="1"/>
  <c r="J794"/>
  <c r="N794" s="1"/>
  <c r="L793"/>
  <c r="P793" s="1"/>
  <c r="J793"/>
  <c r="N793" s="1"/>
  <c r="L792"/>
  <c r="P792" s="1"/>
  <c r="J792"/>
  <c r="N792" s="1"/>
  <c r="L791"/>
  <c r="P791" s="1"/>
  <c r="J791"/>
  <c r="N791" s="1"/>
  <c r="L790"/>
  <c r="P790" s="1"/>
  <c r="J790"/>
  <c r="N790" s="1"/>
  <c r="L789"/>
  <c r="P789" s="1"/>
  <c r="J789"/>
  <c r="N789" s="1"/>
  <c r="L788"/>
  <c r="P788" s="1"/>
  <c r="J788"/>
  <c r="N788" s="1"/>
  <c r="L787"/>
  <c r="P787" s="1"/>
  <c r="J787"/>
  <c r="N787" s="1"/>
  <c r="L786"/>
  <c r="P786" s="1"/>
  <c r="J786"/>
  <c r="N786" s="1"/>
  <c r="L785"/>
  <c r="P785" s="1"/>
  <c r="J785"/>
  <c r="N785" s="1"/>
  <c r="L784"/>
  <c r="P784" s="1"/>
  <c r="J784"/>
  <c r="N784" s="1"/>
  <c r="L783"/>
  <c r="P783" s="1"/>
  <c r="J783"/>
  <c r="N783" s="1"/>
  <c r="L782"/>
  <c r="P782" s="1"/>
  <c r="J782"/>
  <c r="N782" s="1"/>
  <c r="L781"/>
  <c r="P781" s="1"/>
  <c r="J781"/>
  <c r="N781" s="1"/>
  <c r="L780"/>
  <c r="P780" s="1"/>
  <c r="J780"/>
  <c r="N780" s="1"/>
  <c r="L779"/>
  <c r="P779" s="1"/>
  <c r="J779"/>
  <c r="N779" s="1"/>
  <c r="L778"/>
  <c r="P778" s="1"/>
  <c r="J778"/>
  <c r="N778" s="1"/>
  <c r="L777"/>
  <c r="P777" s="1"/>
  <c r="J777"/>
  <c r="N777" s="1"/>
  <c r="L776"/>
  <c r="P776" s="1"/>
  <c r="J776"/>
  <c r="L775"/>
  <c r="P775" s="1"/>
  <c r="J775"/>
  <c r="N775" s="1"/>
  <c r="L774"/>
  <c r="P774" s="1"/>
  <c r="J774"/>
  <c r="N774" s="1"/>
  <c r="L773"/>
  <c r="P773" s="1"/>
  <c r="J773"/>
  <c r="N773" s="1"/>
  <c r="L772"/>
  <c r="P772" s="1"/>
  <c r="J772"/>
  <c r="N772" s="1"/>
  <c r="L771"/>
  <c r="P771" s="1"/>
  <c r="J771"/>
  <c r="N771" s="1"/>
  <c r="L770"/>
  <c r="P770" s="1"/>
  <c r="J770"/>
  <c r="N770" s="1"/>
  <c r="L769"/>
  <c r="P769" s="1"/>
  <c r="J769"/>
  <c r="N769" s="1"/>
  <c r="L768"/>
  <c r="P768" s="1"/>
  <c r="J768"/>
  <c r="N768" s="1"/>
  <c r="L767"/>
  <c r="P767" s="1"/>
  <c r="J767"/>
  <c r="N767" s="1"/>
  <c r="L766"/>
  <c r="P766" s="1"/>
  <c r="J766"/>
  <c r="N766" s="1"/>
  <c r="L765"/>
  <c r="P765" s="1"/>
  <c r="J765"/>
  <c r="N765" s="1"/>
  <c r="L764"/>
  <c r="P764" s="1"/>
  <c r="J764"/>
  <c r="N764" s="1"/>
  <c r="L763"/>
  <c r="P763" s="1"/>
  <c r="J763"/>
  <c r="N763" s="1"/>
  <c r="L762"/>
  <c r="P762" s="1"/>
  <c r="J762"/>
  <c r="N762" s="1"/>
  <c r="L761"/>
  <c r="P761" s="1"/>
  <c r="J761"/>
  <c r="N761" s="1"/>
  <c r="L760"/>
  <c r="P760" s="1"/>
  <c r="J760"/>
  <c r="N760" s="1"/>
  <c r="L759"/>
  <c r="P759" s="1"/>
  <c r="J759"/>
  <c r="N759" s="1"/>
  <c r="L758"/>
  <c r="P758" s="1"/>
  <c r="J758"/>
  <c r="N758" s="1"/>
  <c r="L757"/>
  <c r="P757" s="1"/>
  <c r="J757"/>
  <c r="N757" s="1"/>
  <c r="L756"/>
  <c r="P756" s="1"/>
  <c r="J756"/>
  <c r="N756" s="1"/>
  <c r="L755"/>
  <c r="P755" s="1"/>
  <c r="J755"/>
  <c r="N755" s="1"/>
  <c r="L754"/>
  <c r="P754" s="1"/>
  <c r="J754"/>
  <c r="N754" s="1"/>
  <c r="L753"/>
  <c r="P753" s="1"/>
  <c r="J753"/>
  <c r="N753" s="1"/>
  <c r="L752"/>
  <c r="P752" s="1"/>
  <c r="J752"/>
  <c r="N752" s="1"/>
  <c r="L751"/>
  <c r="P751" s="1"/>
  <c r="J751"/>
  <c r="N751" s="1"/>
  <c r="L750"/>
  <c r="P750" s="1"/>
  <c r="J750"/>
  <c r="N750" s="1"/>
  <c r="L749"/>
  <c r="P749" s="1"/>
  <c r="J749"/>
  <c r="N749" s="1"/>
  <c r="L748"/>
  <c r="P748" s="1"/>
  <c r="J748"/>
  <c r="N748" s="1"/>
  <c r="L747"/>
  <c r="P747" s="1"/>
  <c r="J747"/>
  <c r="N747" s="1"/>
  <c r="L746"/>
  <c r="P746" s="1"/>
  <c r="J746"/>
  <c r="N746" s="1"/>
  <c r="L745"/>
  <c r="P745" s="1"/>
  <c r="J745"/>
  <c r="N745" s="1"/>
  <c r="L744"/>
  <c r="P744" s="1"/>
  <c r="J744"/>
  <c r="N744" s="1"/>
  <c r="L743"/>
  <c r="P743" s="1"/>
  <c r="J743"/>
  <c r="N743" s="1"/>
  <c r="L742"/>
  <c r="P742" s="1"/>
  <c r="J742"/>
  <c r="N742" s="1"/>
  <c r="L741"/>
  <c r="P741" s="1"/>
  <c r="J741"/>
  <c r="N741" s="1"/>
  <c r="L740"/>
  <c r="P740" s="1"/>
  <c r="J740"/>
  <c r="N740" s="1"/>
  <c r="L739"/>
  <c r="P739" s="1"/>
  <c r="J739"/>
  <c r="N739" s="1"/>
  <c r="L738"/>
  <c r="P738" s="1"/>
  <c r="J738"/>
  <c r="N738" s="1"/>
  <c r="L737"/>
  <c r="J737"/>
  <c r="N737" s="1"/>
  <c r="L736"/>
  <c r="J736"/>
  <c r="N736" s="1"/>
  <c r="L735"/>
  <c r="J735"/>
  <c r="N735" s="1"/>
  <c r="L734"/>
  <c r="J734"/>
  <c r="N734" s="1"/>
  <c r="L733"/>
  <c r="J733"/>
  <c r="N733" s="1"/>
  <c r="L732"/>
  <c r="J732"/>
  <c r="N732" s="1"/>
  <c r="L731"/>
  <c r="J731"/>
  <c r="N731" s="1"/>
  <c r="L730"/>
  <c r="J730"/>
  <c r="N730" s="1"/>
  <c r="L729"/>
  <c r="J729"/>
  <c r="N729" s="1"/>
  <c r="L728"/>
  <c r="J728"/>
  <c r="N728" s="1"/>
  <c r="L727"/>
  <c r="J727"/>
  <c r="N727" s="1"/>
  <c r="L726"/>
  <c r="J726"/>
  <c r="N726" s="1"/>
  <c r="L725"/>
  <c r="J725"/>
  <c r="N725" s="1"/>
  <c r="L724"/>
  <c r="J724"/>
  <c r="N724" s="1"/>
  <c r="L723"/>
  <c r="J723"/>
  <c r="N723" s="1"/>
  <c r="L722"/>
  <c r="J722"/>
  <c r="N722" s="1"/>
  <c r="L721"/>
  <c r="J721"/>
  <c r="N721" s="1"/>
  <c r="L720"/>
  <c r="J720"/>
  <c r="N720" s="1"/>
  <c r="L719"/>
  <c r="J719"/>
  <c r="N719" s="1"/>
  <c r="L718"/>
  <c r="J718"/>
  <c r="N718" s="1"/>
  <c r="L717"/>
  <c r="J717"/>
  <c r="N717" s="1"/>
  <c r="L716"/>
  <c r="J716"/>
  <c r="N716" s="1"/>
  <c r="L715"/>
  <c r="J715"/>
  <c r="N715" s="1"/>
  <c r="L714"/>
  <c r="J714"/>
  <c r="N714" s="1"/>
  <c r="L713"/>
  <c r="J713"/>
  <c r="N713" s="1"/>
  <c r="L712"/>
  <c r="J712"/>
  <c r="N712" s="1"/>
  <c r="L711"/>
  <c r="J711"/>
  <c r="N711" s="1"/>
  <c r="L710"/>
  <c r="J710"/>
  <c r="N710" s="1"/>
  <c r="L709"/>
  <c r="J709"/>
  <c r="N709" s="1"/>
  <c r="L708"/>
  <c r="J708"/>
  <c r="N708" s="1"/>
  <c r="L707"/>
  <c r="J707"/>
  <c r="N707" s="1"/>
  <c r="L706"/>
  <c r="J706"/>
  <c r="N706" s="1"/>
  <c r="L705"/>
  <c r="J705"/>
  <c r="N705" s="1"/>
  <c r="L704"/>
  <c r="J704"/>
  <c r="N704" s="1"/>
  <c r="L703"/>
  <c r="J703"/>
  <c r="N703" s="1"/>
  <c r="L702"/>
  <c r="J702"/>
  <c r="N702" s="1"/>
  <c r="L701"/>
  <c r="P701" s="1"/>
  <c r="J701"/>
  <c r="N701" s="1"/>
  <c r="L700"/>
  <c r="P700" s="1"/>
  <c r="J700"/>
  <c r="N700" s="1"/>
  <c r="L699"/>
  <c r="P699" s="1"/>
  <c r="J699"/>
  <c r="N699" s="1"/>
  <c r="L698"/>
  <c r="P698" s="1"/>
  <c r="J698"/>
  <c r="N698" s="1"/>
  <c r="L697"/>
  <c r="P697" s="1"/>
  <c r="J697"/>
  <c r="L696"/>
  <c r="P696" s="1"/>
  <c r="J696"/>
  <c r="N696" s="1"/>
  <c r="L695"/>
  <c r="P695" s="1"/>
  <c r="J695"/>
  <c r="N695" s="1"/>
  <c r="L694"/>
  <c r="P694" s="1"/>
  <c r="J694"/>
  <c r="N694" s="1"/>
  <c r="L693"/>
  <c r="P693" s="1"/>
  <c r="J693"/>
  <c r="N693" s="1"/>
  <c r="L692"/>
  <c r="P692" s="1"/>
  <c r="J692"/>
  <c r="N692" s="1"/>
  <c r="L691"/>
  <c r="P691" s="1"/>
  <c r="J691"/>
  <c r="N691" s="1"/>
  <c r="L690"/>
  <c r="P690" s="1"/>
  <c r="J690"/>
  <c r="N690" s="1"/>
  <c r="L689"/>
  <c r="P689" s="1"/>
  <c r="J689"/>
  <c r="N689" s="1"/>
  <c r="L688"/>
  <c r="P688" s="1"/>
  <c r="J688"/>
  <c r="L687"/>
  <c r="P687" s="1"/>
  <c r="J687"/>
  <c r="L686"/>
  <c r="P686" s="1"/>
  <c r="J686"/>
  <c r="M685"/>
  <c r="K685"/>
  <c r="M684"/>
  <c r="K684"/>
  <c r="M683"/>
  <c r="K683"/>
  <c r="M682"/>
  <c r="K682"/>
  <c r="M681"/>
  <c r="K681"/>
  <c r="M680"/>
  <c r="K680"/>
  <c r="M679"/>
  <c r="K679"/>
  <c r="M678"/>
  <c r="K678"/>
  <c r="M677"/>
  <c r="K677"/>
  <c r="M676"/>
  <c r="K676"/>
  <c r="M675"/>
  <c r="K675"/>
  <c r="M674"/>
  <c r="K674"/>
  <c r="M673"/>
  <c r="K673"/>
  <c r="M672"/>
  <c r="K672"/>
  <c r="M671"/>
  <c r="K671"/>
  <c r="M670"/>
  <c r="K670"/>
  <c r="M669"/>
  <c r="K669"/>
  <c r="M668"/>
  <c r="K668"/>
  <c r="M667"/>
  <c r="K667"/>
  <c r="M666"/>
  <c r="K666"/>
  <c r="M665"/>
  <c r="K665"/>
  <c r="M664"/>
  <c r="K664"/>
  <c r="M663"/>
  <c r="K663"/>
  <c r="M662"/>
  <c r="K662"/>
  <c r="M661"/>
  <c r="K661"/>
  <c r="M660"/>
  <c r="K660"/>
  <c r="M659"/>
  <c r="K659"/>
  <c r="M658"/>
  <c r="K658"/>
  <c r="M657"/>
  <c r="K657"/>
  <c r="M656"/>
  <c r="K656"/>
  <c r="M655"/>
  <c r="K655"/>
  <c r="M654"/>
  <c r="K654"/>
  <c r="M653"/>
  <c r="K653"/>
  <c r="M652"/>
  <c r="K652"/>
  <c r="M651"/>
  <c r="K651"/>
  <c r="M650"/>
  <c r="K650"/>
  <c r="M649"/>
  <c r="K649"/>
  <c r="M648"/>
  <c r="K648"/>
  <c r="M647"/>
  <c r="K647"/>
  <c r="M646"/>
  <c r="K646"/>
  <c r="M645"/>
  <c r="K645"/>
  <c r="M644"/>
  <c r="K644"/>
  <c r="M643"/>
  <c r="K643"/>
  <c r="M642"/>
  <c r="K642"/>
  <c r="M641"/>
  <c r="K641"/>
  <c r="M640"/>
  <c r="K640"/>
  <c r="M639"/>
  <c r="K639"/>
  <c r="M638"/>
  <c r="K638"/>
  <c r="M637"/>
  <c r="K637"/>
  <c r="M636"/>
  <c r="K636"/>
  <c r="M635"/>
  <c r="K635"/>
  <c r="M634"/>
  <c r="K634"/>
  <c r="M633"/>
  <c r="K633"/>
  <c r="M632"/>
  <c r="K632"/>
  <c r="M631"/>
  <c r="K631"/>
  <c r="M630"/>
  <c r="K630"/>
  <c r="M629"/>
  <c r="K629"/>
  <c r="M628"/>
  <c r="K628"/>
  <c r="M627"/>
  <c r="K627"/>
  <c r="M626"/>
  <c r="K626"/>
  <c r="M625"/>
  <c r="K625"/>
  <c r="M624"/>
  <c r="K624"/>
  <c r="M623"/>
  <c r="K623"/>
  <c r="M622"/>
  <c r="K622"/>
  <c r="M621"/>
  <c r="K621"/>
  <c r="M620"/>
  <c r="K620"/>
  <c r="M619"/>
  <c r="K619"/>
  <c r="M618"/>
  <c r="K618"/>
  <c r="M617"/>
  <c r="K617"/>
  <c r="M616"/>
  <c r="K616"/>
  <c r="M615"/>
  <c r="K615"/>
  <c r="M614"/>
  <c r="K614"/>
  <c r="M613"/>
  <c r="K613"/>
  <c r="M612"/>
  <c r="K612"/>
  <c r="M611"/>
  <c r="K611"/>
  <c r="M610"/>
  <c r="K610"/>
  <c r="M609"/>
  <c r="K609"/>
  <c r="M608"/>
  <c r="K608"/>
  <c r="M607"/>
  <c r="K607"/>
  <c r="M606"/>
  <c r="K606"/>
  <c r="M605"/>
  <c r="K605"/>
  <c r="M604"/>
  <c r="K604"/>
  <c r="M603"/>
  <c r="K603"/>
  <c r="M602"/>
  <c r="K602"/>
  <c r="M601"/>
  <c r="K601"/>
  <c r="M600"/>
  <c r="K600"/>
  <c r="M599"/>
  <c r="K599"/>
  <c r="M598"/>
  <c r="K598"/>
  <c r="M597"/>
  <c r="K597"/>
  <c r="M596"/>
  <c r="K596"/>
  <c r="M595"/>
  <c r="K595"/>
  <c r="M594"/>
  <c r="K594"/>
  <c r="M593"/>
  <c r="K593"/>
  <c r="M592"/>
  <c r="K592"/>
  <c r="M591"/>
  <c r="K591"/>
  <c r="M590"/>
  <c r="K590"/>
  <c r="M589"/>
  <c r="K589"/>
  <c r="M588"/>
  <c r="K588"/>
  <c r="M587"/>
  <c r="K587"/>
  <c r="M586"/>
  <c r="K586"/>
  <c r="M585"/>
  <c r="K585"/>
  <c r="M584"/>
  <c r="K584"/>
  <c r="M583"/>
  <c r="K583"/>
  <c r="M582"/>
  <c r="K582"/>
  <c r="M581"/>
  <c r="K581"/>
  <c r="M580"/>
  <c r="K580"/>
  <c r="M579"/>
  <c r="K579"/>
  <c r="M578"/>
  <c r="K578"/>
  <c r="M577"/>
  <c r="K577"/>
  <c r="M576"/>
  <c r="K576"/>
  <c r="M575"/>
  <c r="K575"/>
  <c r="M574"/>
  <c r="K574"/>
  <c r="M573"/>
  <c r="K573"/>
  <c r="M572"/>
  <c r="K572"/>
  <c r="M571"/>
  <c r="K571"/>
  <c r="M570"/>
  <c r="K570"/>
  <c r="M569"/>
  <c r="K569"/>
  <c r="M568"/>
  <c r="K568"/>
  <c r="M567"/>
  <c r="K567"/>
  <c r="M566"/>
  <c r="K566"/>
  <c r="M565"/>
  <c r="K565"/>
  <c r="M564"/>
  <c r="K564"/>
  <c r="M563"/>
  <c r="K563"/>
  <c r="M562"/>
  <c r="K562"/>
  <c r="M561"/>
  <c r="K561"/>
  <c r="M560"/>
  <c r="K560"/>
  <c r="M559"/>
  <c r="K559"/>
  <c r="M558"/>
  <c r="K558"/>
  <c r="M557"/>
  <c r="K557"/>
  <c r="M556"/>
  <c r="K556"/>
  <c r="M555"/>
  <c r="K555"/>
  <c r="M554"/>
  <c r="K554"/>
  <c r="M553"/>
  <c r="K553"/>
  <c r="M552"/>
  <c r="K552"/>
  <c r="M551"/>
  <c r="K551"/>
  <c r="M550"/>
  <c r="K550"/>
  <c r="M549"/>
  <c r="K549"/>
  <c r="M548"/>
  <c r="K548"/>
  <c r="M547"/>
  <c r="K547"/>
  <c r="M546"/>
  <c r="K546"/>
  <c r="M545"/>
  <c r="K545"/>
  <c r="M544"/>
  <c r="K544"/>
  <c r="M543"/>
  <c r="K543"/>
  <c r="M542"/>
  <c r="K542"/>
  <c r="M541"/>
  <c r="K541"/>
  <c r="M540"/>
  <c r="K540"/>
  <c r="M539"/>
  <c r="K539"/>
  <c r="M538"/>
  <c r="K538"/>
  <c r="M537"/>
  <c r="K537"/>
  <c r="M536"/>
  <c r="K536"/>
  <c r="M535"/>
  <c r="K535"/>
  <c r="M534"/>
  <c r="K534"/>
  <c r="M533"/>
  <c r="K533"/>
  <c r="M532"/>
  <c r="K532"/>
  <c r="M531"/>
  <c r="K531"/>
  <c r="M530"/>
  <c r="K530"/>
  <c r="M529"/>
  <c r="K529"/>
  <c r="M528"/>
  <c r="K528"/>
  <c r="M527"/>
  <c r="K527"/>
  <c r="M526"/>
  <c r="K526"/>
  <c r="M525"/>
  <c r="K525"/>
  <c r="M524"/>
  <c r="K524"/>
  <c r="M523"/>
  <c r="K523"/>
  <c r="M522"/>
  <c r="K522"/>
  <c r="M521"/>
  <c r="K521"/>
  <c r="M520"/>
  <c r="K520"/>
  <c r="M519"/>
  <c r="K519"/>
  <c r="M518"/>
  <c r="K518"/>
  <c r="M517"/>
  <c r="K517"/>
  <c r="M516"/>
  <c r="K516"/>
  <c r="M515"/>
  <c r="K515"/>
  <c r="M514"/>
  <c r="K514"/>
  <c r="M513"/>
  <c r="K513"/>
  <c r="M512"/>
  <c r="K512"/>
  <c r="M511"/>
  <c r="K511"/>
  <c r="M510"/>
  <c r="K510"/>
  <c r="M509"/>
  <c r="K509"/>
  <c r="M508"/>
  <c r="K508"/>
  <c r="M507"/>
  <c r="K507"/>
  <c r="M506"/>
  <c r="K506"/>
  <c r="M505"/>
  <c r="K505"/>
  <c r="M504"/>
  <c r="K504"/>
  <c r="M503"/>
  <c r="K503"/>
  <c r="M502"/>
  <c r="K502"/>
  <c r="M501"/>
  <c r="K501"/>
  <c r="M500"/>
  <c r="K500"/>
  <c r="M499"/>
  <c r="K499"/>
  <c r="M498"/>
  <c r="K498"/>
  <c r="M497"/>
  <c r="K497"/>
  <c r="M496"/>
  <c r="K496"/>
  <c r="M495"/>
  <c r="K495"/>
  <c r="M494"/>
  <c r="K494"/>
  <c r="M493"/>
  <c r="K493"/>
  <c r="M492"/>
  <c r="K492"/>
  <c r="M491"/>
  <c r="K491"/>
  <c r="M490"/>
  <c r="K490"/>
  <c r="M489"/>
  <c r="K489"/>
  <c r="M488"/>
  <c r="K488"/>
  <c r="M487"/>
  <c r="K487"/>
  <c r="M486"/>
  <c r="K486"/>
  <c r="M485"/>
  <c r="K485"/>
  <c r="M484"/>
  <c r="K484"/>
  <c r="M483"/>
  <c r="K483"/>
  <c r="M482"/>
  <c r="K482"/>
  <c r="M481"/>
  <c r="K481"/>
  <c r="M480"/>
  <c r="K480"/>
  <c r="M479"/>
  <c r="K479"/>
  <c r="M478"/>
  <c r="K478"/>
  <c r="M477"/>
  <c r="K477"/>
  <c r="M476"/>
  <c r="K476"/>
  <c r="M475"/>
  <c r="K475"/>
  <c r="M474"/>
  <c r="K474"/>
  <c r="M473"/>
  <c r="K473"/>
  <c r="M472"/>
  <c r="K472"/>
  <c r="M471"/>
  <c r="K471"/>
  <c r="M470"/>
  <c r="K470"/>
  <c r="M469"/>
  <c r="K469"/>
  <c r="M468"/>
  <c r="K468"/>
  <c r="M467"/>
  <c r="K467"/>
  <c r="M466"/>
  <c r="K466"/>
  <c r="M465"/>
  <c r="K465"/>
  <c r="M464"/>
  <c r="K464"/>
  <c r="M463"/>
  <c r="K463"/>
  <c r="M462"/>
  <c r="K462"/>
  <c r="M461"/>
  <c r="K461"/>
  <c r="M460"/>
  <c r="K460"/>
  <c r="M459"/>
  <c r="K459"/>
  <c r="M458"/>
  <c r="K458"/>
  <c r="M457"/>
  <c r="K457"/>
  <c r="M456"/>
  <c r="K456"/>
  <c r="M455"/>
  <c r="K455"/>
  <c r="M454"/>
  <c r="K454"/>
  <c r="M453"/>
  <c r="K453"/>
  <c r="M452"/>
  <c r="K452"/>
  <c r="M451"/>
  <c r="K451"/>
  <c r="M450"/>
  <c r="K450"/>
  <c r="M449"/>
  <c r="K449"/>
  <c r="M448"/>
  <c r="K448"/>
  <c r="M447"/>
  <c r="K447"/>
  <c r="M446"/>
  <c r="K446"/>
  <c r="M445"/>
  <c r="K445"/>
  <c r="M444"/>
  <c r="K444"/>
  <c r="M443"/>
  <c r="K443"/>
  <c r="M442"/>
  <c r="K442"/>
  <c r="M441"/>
  <c r="K441"/>
  <c r="M440"/>
  <c r="K440"/>
  <c r="M439"/>
  <c r="K439"/>
  <c r="M438"/>
  <c r="K438"/>
  <c r="M437"/>
  <c r="K437"/>
  <c r="M436"/>
  <c r="K436"/>
  <c r="M435"/>
  <c r="K435"/>
  <c r="M434"/>
  <c r="K434"/>
  <c r="M433"/>
  <c r="K433"/>
  <c r="M432"/>
  <c r="K432"/>
  <c r="M431"/>
  <c r="K431"/>
  <c r="M430"/>
  <c r="K430"/>
  <c r="L685"/>
  <c r="P685" s="1"/>
  <c r="J685"/>
  <c r="L684"/>
  <c r="P684" s="1"/>
  <c r="J684"/>
  <c r="L683"/>
  <c r="P683" s="1"/>
  <c r="J683"/>
  <c r="L682"/>
  <c r="P682" s="1"/>
  <c r="J682"/>
  <c r="L681"/>
  <c r="P681" s="1"/>
  <c r="J681"/>
  <c r="L680"/>
  <c r="P680" s="1"/>
  <c r="J680"/>
  <c r="L679"/>
  <c r="P679" s="1"/>
  <c r="J679"/>
  <c r="L678"/>
  <c r="P678" s="1"/>
  <c r="J678"/>
  <c r="L677"/>
  <c r="P677" s="1"/>
  <c r="J677"/>
  <c r="L676"/>
  <c r="P676" s="1"/>
  <c r="J676"/>
  <c r="L675"/>
  <c r="P675" s="1"/>
  <c r="J675"/>
  <c r="L674"/>
  <c r="P674" s="1"/>
  <c r="J674"/>
  <c r="L673"/>
  <c r="P673" s="1"/>
  <c r="J673"/>
  <c r="L672"/>
  <c r="P672" s="1"/>
  <c r="J672"/>
  <c r="L671"/>
  <c r="P671" s="1"/>
  <c r="J671"/>
  <c r="L670"/>
  <c r="P670" s="1"/>
  <c r="J670"/>
  <c r="L669"/>
  <c r="P669" s="1"/>
  <c r="J669"/>
  <c r="L668"/>
  <c r="P668" s="1"/>
  <c r="J668"/>
  <c r="L667"/>
  <c r="P667" s="1"/>
  <c r="J667"/>
  <c r="L666"/>
  <c r="J666"/>
  <c r="L665"/>
  <c r="J665"/>
  <c r="L664"/>
  <c r="J664"/>
  <c r="L663"/>
  <c r="J663"/>
  <c r="L662"/>
  <c r="J662"/>
  <c r="L661"/>
  <c r="J661"/>
  <c r="L660"/>
  <c r="J660"/>
  <c r="L659"/>
  <c r="J659"/>
  <c r="L658"/>
  <c r="J658"/>
  <c r="L657"/>
  <c r="J657"/>
  <c r="L656"/>
  <c r="J656"/>
  <c r="L655"/>
  <c r="P655" s="1"/>
  <c r="J655"/>
  <c r="L654"/>
  <c r="P654" s="1"/>
  <c r="J654"/>
  <c r="L653"/>
  <c r="P653" s="1"/>
  <c r="J653"/>
  <c r="N653" s="1"/>
  <c r="L652"/>
  <c r="P652" s="1"/>
  <c r="J652"/>
  <c r="N652" s="1"/>
  <c r="L651"/>
  <c r="P651" s="1"/>
  <c r="J651"/>
  <c r="N651" s="1"/>
  <c r="L650"/>
  <c r="P650" s="1"/>
  <c r="J650"/>
  <c r="N650" s="1"/>
  <c r="L649"/>
  <c r="P649" s="1"/>
  <c r="J649"/>
  <c r="N649" s="1"/>
  <c r="L648"/>
  <c r="P648" s="1"/>
  <c r="J648"/>
  <c r="N648" s="1"/>
  <c r="L647"/>
  <c r="P647" s="1"/>
  <c r="J647"/>
  <c r="N647" s="1"/>
  <c r="L646"/>
  <c r="P646" s="1"/>
  <c r="J646"/>
  <c r="N646" s="1"/>
  <c r="L645"/>
  <c r="P645" s="1"/>
  <c r="J645"/>
  <c r="N645" s="1"/>
  <c r="L644"/>
  <c r="P644" s="1"/>
  <c r="J644"/>
  <c r="N644" s="1"/>
  <c r="L643"/>
  <c r="P643" s="1"/>
  <c r="J643"/>
  <c r="N643" s="1"/>
  <c r="L642"/>
  <c r="P642" s="1"/>
  <c r="J642"/>
  <c r="N642" s="1"/>
  <c r="L641"/>
  <c r="J641"/>
  <c r="N641" s="1"/>
  <c r="L640"/>
  <c r="J640"/>
  <c r="N640" s="1"/>
  <c r="L639"/>
  <c r="J639"/>
  <c r="N639" s="1"/>
  <c r="L638"/>
  <c r="J638"/>
  <c r="N638" s="1"/>
  <c r="L637"/>
  <c r="J637"/>
  <c r="N637" s="1"/>
  <c r="L636"/>
  <c r="J636"/>
  <c r="N636" s="1"/>
  <c r="L635"/>
  <c r="J635"/>
  <c r="N635" s="1"/>
  <c r="L634"/>
  <c r="J634"/>
  <c r="N634" s="1"/>
  <c r="L633"/>
  <c r="J633"/>
  <c r="N633" s="1"/>
  <c r="L632"/>
  <c r="J632"/>
  <c r="N632" s="1"/>
  <c r="L631"/>
  <c r="J631"/>
  <c r="N631" s="1"/>
  <c r="L630"/>
  <c r="J630"/>
  <c r="N630" s="1"/>
  <c r="L629"/>
  <c r="J629"/>
  <c r="N629" s="1"/>
  <c r="L628"/>
  <c r="J628"/>
  <c r="N628" s="1"/>
  <c r="L627"/>
  <c r="J627"/>
  <c r="N627" s="1"/>
  <c r="L626"/>
  <c r="J626"/>
  <c r="N626" s="1"/>
  <c r="L625"/>
  <c r="J625"/>
  <c r="N625" s="1"/>
  <c r="L624"/>
  <c r="J624"/>
  <c r="N624" s="1"/>
  <c r="L623"/>
  <c r="J623"/>
  <c r="N623" s="1"/>
  <c r="L622"/>
  <c r="J622"/>
  <c r="N622" s="1"/>
  <c r="L621"/>
  <c r="P621" s="1"/>
  <c r="J621"/>
  <c r="N621" s="1"/>
  <c r="L620"/>
  <c r="P620" s="1"/>
  <c r="J620"/>
  <c r="N620" s="1"/>
  <c r="L619"/>
  <c r="P619" s="1"/>
  <c r="J619"/>
  <c r="N619" s="1"/>
  <c r="L618"/>
  <c r="P618" s="1"/>
  <c r="J618"/>
  <c r="N618" s="1"/>
  <c r="L617"/>
  <c r="P617" s="1"/>
  <c r="J617"/>
  <c r="L616"/>
  <c r="J616"/>
  <c r="L615"/>
  <c r="J615"/>
  <c r="L614"/>
  <c r="J614"/>
  <c r="L613"/>
  <c r="J613"/>
  <c r="L612"/>
  <c r="J612"/>
  <c r="L611"/>
  <c r="J611"/>
  <c r="L610"/>
  <c r="J610"/>
  <c r="L609"/>
  <c r="J609"/>
  <c r="L608"/>
  <c r="J608"/>
  <c r="L607"/>
  <c r="J607"/>
  <c r="N607" s="1"/>
  <c r="L606"/>
  <c r="J606"/>
  <c r="N606" s="1"/>
  <c r="L605"/>
  <c r="J605"/>
  <c r="N605" s="1"/>
  <c r="L604"/>
  <c r="J604"/>
  <c r="N604" s="1"/>
  <c r="L603"/>
  <c r="J603"/>
  <c r="N603" s="1"/>
  <c r="L602"/>
  <c r="J602"/>
  <c r="N602" s="1"/>
  <c r="L601"/>
  <c r="J601"/>
  <c r="N601" s="1"/>
  <c r="L600"/>
  <c r="J600"/>
  <c r="N600" s="1"/>
  <c r="L599"/>
  <c r="J599"/>
  <c r="N599" s="1"/>
  <c r="L598"/>
  <c r="J598"/>
  <c r="N598" s="1"/>
  <c r="L597"/>
  <c r="J597"/>
  <c r="N597" s="1"/>
  <c r="L596"/>
  <c r="P596" s="1"/>
  <c r="J596"/>
  <c r="N596" s="1"/>
  <c r="L595"/>
  <c r="P595" s="1"/>
  <c r="J595"/>
  <c r="N595" s="1"/>
  <c r="L594"/>
  <c r="P594" s="1"/>
  <c r="J594"/>
  <c r="N594" s="1"/>
  <c r="L593"/>
  <c r="P593" s="1"/>
  <c r="J593"/>
  <c r="N593" s="1"/>
  <c r="L592"/>
  <c r="P592" s="1"/>
  <c r="J592"/>
  <c r="L591"/>
  <c r="J591"/>
  <c r="L590"/>
  <c r="J590"/>
  <c r="L589"/>
  <c r="J589"/>
  <c r="L588"/>
  <c r="J588"/>
  <c r="L587"/>
  <c r="J587"/>
  <c r="L586"/>
  <c r="J586"/>
  <c r="L585"/>
  <c r="J585"/>
  <c r="L584"/>
  <c r="J584"/>
  <c r="L583"/>
  <c r="J583"/>
  <c r="L582"/>
  <c r="J582"/>
  <c r="L581"/>
  <c r="J581"/>
  <c r="L580"/>
  <c r="J580"/>
  <c r="L579"/>
  <c r="J579"/>
  <c r="L578"/>
  <c r="J578"/>
  <c r="L577"/>
  <c r="J577"/>
  <c r="L576"/>
  <c r="J576"/>
  <c r="L575"/>
  <c r="J575"/>
  <c r="L574"/>
  <c r="J574"/>
  <c r="L573"/>
  <c r="J573"/>
  <c r="N573" s="1"/>
  <c r="L572"/>
  <c r="J572"/>
  <c r="N572" s="1"/>
  <c r="L571"/>
  <c r="J571"/>
  <c r="N571" s="1"/>
  <c r="L570"/>
  <c r="J570"/>
  <c r="N570" s="1"/>
  <c r="L569"/>
  <c r="J569"/>
  <c r="N569" s="1"/>
  <c r="L568"/>
  <c r="P568" s="1"/>
  <c r="J568"/>
  <c r="N568" s="1"/>
  <c r="L567"/>
  <c r="P567" s="1"/>
  <c r="J567"/>
  <c r="L566"/>
  <c r="J566"/>
  <c r="L565"/>
  <c r="J565"/>
  <c r="L564"/>
  <c r="J564"/>
  <c r="L563"/>
  <c r="J563"/>
  <c r="L562"/>
  <c r="J562"/>
  <c r="L561"/>
  <c r="J561"/>
  <c r="L560"/>
  <c r="J560"/>
  <c r="L559"/>
  <c r="J559"/>
  <c r="L558"/>
  <c r="J558"/>
  <c r="L557"/>
  <c r="J557"/>
  <c r="L556"/>
  <c r="J556"/>
  <c r="L555"/>
  <c r="P555" s="1"/>
  <c r="J555"/>
  <c r="L554"/>
  <c r="P554" s="1"/>
  <c r="J554"/>
  <c r="L553"/>
  <c r="P553" s="1"/>
  <c r="J553"/>
  <c r="L552"/>
  <c r="P552" s="1"/>
  <c r="J552"/>
  <c r="L551"/>
  <c r="P551" s="1"/>
  <c r="J551"/>
  <c r="L550"/>
  <c r="P550" s="1"/>
  <c r="J550"/>
  <c r="L549"/>
  <c r="P549" s="1"/>
  <c r="J549"/>
  <c r="L548"/>
  <c r="J548"/>
  <c r="N548" s="1"/>
  <c r="L547"/>
  <c r="P547" s="1"/>
  <c r="J547"/>
  <c r="N547" s="1"/>
  <c r="L546"/>
  <c r="P546" s="1"/>
  <c r="J546"/>
  <c r="N546" s="1"/>
  <c r="L545"/>
  <c r="P545" s="1"/>
  <c r="J545"/>
  <c r="N545" s="1"/>
  <c r="L544"/>
  <c r="P544" s="1"/>
  <c r="J544"/>
  <c r="N544" s="1"/>
  <c r="L543"/>
  <c r="P543" s="1"/>
  <c r="J543"/>
  <c r="N543" s="1"/>
  <c r="L542"/>
  <c r="J542"/>
  <c r="L541"/>
  <c r="J541"/>
  <c r="L540"/>
  <c r="J540"/>
  <c r="L539"/>
  <c r="J539"/>
  <c r="L538"/>
  <c r="J538"/>
  <c r="L537"/>
  <c r="J537"/>
  <c r="L536"/>
  <c r="J536"/>
  <c r="L535"/>
  <c r="J535"/>
  <c r="L534"/>
  <c r="J534"/>
  <c r="L533"/>
  <c r="J533"/>
  <c r="L532"/>
  <c r="J532"/>
  <c r="L531"/>
  <c r="P531" s="1"/>
  <c r="J531"/>
  <c r="L530"/>
  <c r="P530" s="1"/>
  <c r="J530"/>
  <c r="L529"/>
  <c r="P529" s="1"/>
  <c r="J529"/>
  <c r="L528"/>
  <c r="P528" s="1"/>
  <c r="J528"/>
  <c r="L527"/>
  <c r="P527" s="1"/>
  <c r="J527"/>
  <c r="L526"/>
  <c r="P526" s="1"/>
  <c r="J526"/>
  <c r="L525"/>
  <c r="P525" s="1"/>
  <c r="J525"/>
  <c r="L524"/>
  <c r="P524" s="1"/>
  <c r="J524"/>
  <c r="L523"/>
  <c r="P523" s="1"/>
  <c r="J523"/>
  <c r="L522"/>
  <c r="J522"/>
  <c r="N522" s="1"/>
  <c r="L521"/>
  <c r="J521"/>
  <c r="N521" s="1"/>
  <c r="L520"/>
  <c r="J520"/>
  <c r="N520" s="1"/>
  <c r="L519"/>
  <c r="J519"/>
  <c r="N519" s="1"/>
  <c r="L518"/>
  <c r="J518"/>
  <c r="N518" s="1"/>
  <c r="L517"/>
  <c r="J517"/>
  <c r="L516"/>
  <c r="J516"/>
  <c r="L515"/>
  <c r="J515"/>
  <c r="L514"/>
  <c r="J514"/>
  <c r="L513"/>
  <c r="J513"/>
  <c r="L512"/>
  <c r="J512"/>
  <c r="L511"/>
  <c r="J511"/>
  <c r="L510"/>
  <c r="J510"/>
  <c r="L509"/>
  <c r="J509"/>
  <c r="L508"/>
  <c r="J508"/>
  <c r="L507"/>
  <c r="J507"/>
  <c r="N507" s="1"/>
  <c r="L506"/>
  <c r="J506"/>
  <c r="N506" s="1"/>
  <c r="L505"/>
  <c r="P505" s="1"/>
  <c r="J505"/>
  <c r="N505" s="1"/>
  <c r="L504"/>
  <c r="P504" s="1"/>
  <c r="J504"/>
  <c r="N504" s="1"/>
  <c r="L503"/>
  <c r="P503" s="1"/>
  <c r="J503"/>
  <c r="N503" s="1"/>
  <c r="L502"/>
  <c r="P502" s="1"/>
  <c r="J502"/>
  <c r="N502" s="1"/>
  <c r="L501"/>
  <c r="P501" s="1"/>
  <c r="J501"/>
  <c r="N501" s="1"/>
  <c r="L500"/>
  <c r="P500" s="1"/>
  <c r="J500"/>
  <c r="N500" s="1"/>
  <c r="L499"/>
  <c r="P499" s="1"/>
  <c r="J499"/>
  <c r="N499" s="1"/>
  <c r="L498"/>
  <c r="P498" s="1"/>
  <c r="J498"/>
  <c r="N498" s="1"/>
  <c r="L497"/>
  <c r="P497" s="1"/>
  <c r="J497"/>
  <c r="N497" s="1"/>
  <c r="L496"/>
  <c r="J496"/>
  <c r="N496" s="1"/>
  <c r="L495"/>
  <c r="J495"/>
  <c r="N495" s="1"/>
  <c r="L494"/>
  <c r="J494"/>
  <c r="N494" s="1"/>
  <c r="L493"/>
  <c r="J493"/>
  <c r="L492"/>
  <c r="J492"/>
  <c r="L491"/>
  <c r="J491"/>
  <c r="L490"/>
  <c r="J490"/>
  <c r="L489"/>
  <c r="J489"/>
  <c r="L488"/>
  <c r="J488"/>
  <c r="L487"/>
  <c r="J487"/>
  <c r="L486"/>
  <c r="J486"/>
  <c r="L485"/>
  <c r="J485"/>
  <c r="L484"/>
  <c r="J484"/>
  <c r="L483"/>
  <c r="J483"/>
  <c r="N483" s="1"/>
  <c r="L482"/>
  <c r="J482"/>
  <c r="N482" s="1"/>
  <c r="L481"/>
  <c r="J481"/>
  <c r="N481" s="1"/>
  <c r="L480"/>
  <c r="J480"/>
  <c r="N480" s="1"/>
  <c r="L479"/>
  <c r="J479"/>
  <c r="N479" s="1"/>
  <c r="L478"/>
  <c r="J478"/>
  <c r="N478" s="1"/>
  <c r="L477"/>
  <c r="J477"/>
  <c r="N477" s="1"/>
  <c r="L476"/>
  <c r="J476"/>
  <c r="N476" s="1"/>
  <c r="L475"/>
  <c r="J475"/>
  <c r="N475" s="1"/>
  <c r="L474"/>
  <c r="J474"/>
  <c r="N474" s="1"/>
  <c r="L473"/>
  <c r="P473" s="1"/>
  <c r="J473"/>
  <c r="N473" s="1"/>
  <c r="L472"/>
  <c r="P472" s="1"/>
  <c r="J472"/>
  <c r="N472" s="1"/>
  <c r="L471"/>
  <c r="P471" s="1"/>
  <c r="J471"/>
  <c r="N471" s="1"/>
  <c r="L470"/>
  <c r="P470" s="1"/>
  <c r="J470"/>
  <c r="L469"/>
  <c r="J469"/>
  <c r="L468"/>
  <c r="J468"/>
  <c r="L467"/>
  <c r="J467"/>
  <c r="L466"/>
  <c r="J466"/>
  <c r="L465"/>
  <c r="J465"/>
  <c r="L464"/>
  <c r="J464"/>
  <c r="L463"/>
  <c r="J463"/>
  <c r="L462"/>
  <c r="J462"/>
  <c r="L461"/>
  <c r="J461"/>
  <c r="L460"/>
  <c r="J460"/>
  <c r="L459"/>
  <c r="J459"/>
  <c r="L458"/>
  <c r="J458"/>
  <c r="L457"/>
  <c r="J457"/>
  <c r="N457" s="1"/>
  <c r="L456"/>
  <c r="J456"/>
  <c r="N456" s="1"/>
  <c r="L455"/>
  <c r="J455"/>
  <c r="N455" s="1"/>
  <c r="L454"/>
  <c r="J454"/>
  <c r="N454" s="1"/>
  <c r="L453"/>
  <c r="J453"/>
  <c r="N453" s="1"/>
  <c r="L452"/>
  <c r="J452"/>
  <c r="N452" s="1"/>
  <c r="L451"/>
  <c r="J451"/>
  <c r="N451" s="1"/>
  <c r="L450"/>
  <c r="J450"/>
  <c r="N450" s="1"/>
  <c r="L449"/>
  <c r="J449"/>
  <c r="L448"/>
  <c r="J448"/>
  <c r="L447"/>
  <c r="J447"/>
  <c r="L446"/>
  <c r="J446"/>
  <c r="L445"/>
  <c r="J445"/>
  <c r="L444"/>
  <c r="J444"/>
  <c r="L443"/>
  <c r="J443"/>
  <c r="L442"/>
  <c r="J442"/>
  <c r="L441"/>
  <c r="J441"/>
  <c r="L440"/>
  <c r="J440"/>
  <c r="L439"/>
  <c r="J439"/>
  <c r="L438"/>
  <c r="J438"/>
  <c r="L437"/>
  <c r="J437"/>
  <c r="N437" s="1"/>
  <c r="L436"/>
  <c r="P436" s="1"/>
  <c r="J436"/>
  <c r="N436" s="1"/>
  <c r="L435"/>
  <c r="P435" s="1"/>
  <c r="J435"/>
  <c r="L434"/>
  <c r="P434" s="1"/>
  <c r="J434"/>
  <c r="L433"/>
  <c r="P433" s="1"/>
  <c r="J433"/>
  <c r="L432"/>
  <c r="P432" s="1"/>
  <c r="J432"/>
  <c r="L431"/>
  <c r="P431" s="1"/>
  <c r="J431"/>
  <c r="L430"/>
  <c r="P430" s="1"/>
  <c r="J430"/>
  <c r="M429"/>
  <c r="K429"/>
  <c r="M428"/>
  <c r="K428"/>
  <c r="M427"/>
  <c r="K427"/>
  <c r="M426"/>
  <c r="K426"/>
  <c r="M425"/>
  <c r="K425"/>
  <c r="M424"/>
  <c r="K424"/>
  <c r="M423"/>
  <c r="K423"/>
  <c r="M422"/>
  <c r="K422"/>
  <c r="M421"/>
  <c r="K421"/>
  <c r="M420"/>
  <c r="K420"/>
  <c r="M419"/>
  <c r="K419"/>
  <c r="M418"/>
  <c r="K418"/>
  <c r="M417"/>
  <c r="K417"/>
  <c r="M416"/>
  <c r="K416"/>
  <c r="M415"/>
  <c r="K415"/>
  <c r="M414"/>
  <c r="K414"/>
  <c r="M413"/>
  <c r="K413"/>
  <c r="M412"/>
  <c r="K412"/>
  <c r="M411"/>
  <c r="K411"/>
  <c r="M410"/>
  <c r="K410"/>
  <c r="M409"/>
  <c r="K409"/>
  <c r="M408"/>
  <c r="K408"/>
  <c r="M407"/>
  <c r="K407"/>
  <c r="M406"/>
  <c r="K406"/>
  <c r="M405"/>
  <c r="K405"/>
  <c r="M404"/>
  <c r="K404"/>
  <c r="M403"/>
  <c r="K403"/>
  <c r="M402"/>
  <c r="K402"/>
  <c r="M401"/>
  <c r="K401"/>
  <c r="M400"/>
  <c r="K400"/>
  <c r="M399"/>
  <c r="K399"/>
  <c r="M398"/>
  <c r="K398"/>
  <c r="M397"/>
  <c r="K397"/>
  <c r="M396"/>
  <c r="K396"/>
  <c r="M395"/>
  <c r="K395"/>
  <c r="M394"/>
  <c r="K394"/>
  <c r="M393"/>
  <c r="K393"/>
  <c r="M392"/>
  <c r="K392"/>
  <c r="M391"/>
  <c r="K391"/>
  <c r="M390"/>
  <c r="K390"/>
  <c r="M389"/>
  <c r="K389"/>
  <c r="M388"/>
  <c r="K388"/>
  <c r="M387"/>
  <c r="K387"/>
  <c r="M386"/>
  <c r="K386"/>
  <c r="M385"/>
  <c r="K385"/>
  <c r="M384"/>
  <c r="K384"/>
  <c r="M383"/>
  <c r="K383"/>
  <c r="M382"/>
  <c r="K382"/>
  <c r="M381"/>
  <c r="K381"/>
  <c r="M380"/>
  <c r="K380"/>
  <c r="M379"/>
  <c r="K379"/>
  <c r="M378"/>
  <c r="K378"/>
  <c r="M377"/>
  <c r="K377"/>
  <c r="M376"/>
  <c r="K376"/>
  <c r="M375"/>
  <c r="K375"/>
  <c r="M374"/>
  <c r="K374"/>
  <c r="M373"/>
  <c r="K373"/>
  <c r="M372"/>
  <c r="K372"/>
  <c r="M371"/>
  <c r="K371"/>
  <c r="M370"/>
  <c r="K370"/>
  <c r="M369"/>
  <c r="K369"/>
  <c r="M368"/>
  <c r="K368"/>
  <c r="M367"/>
  <c r="K367"/>
  <c r="M366"/>
  <c r="K366"/>
  <c r="M365"/>
  <c r="K365"/>
  <c r="M364"/>
  <c r="K364"/>
  <c r="M363"/>
  <c r="K363"/>
  <c r="M362"/>
  <c r="K362"/>
  <c r="M361"/>
  <c r="K361"/>
  <c r="M360"/>
  <c r="K360"/>
  <c r="M359"/>
  <c r="K359"/>
  <c r="M358"/>
  <c r="K358"/>
  <c r="M357"/>
  <c r="K357"/>
  <c r="M356"/>
  <c r="K356"/>
  <c r="M355"/>
  <c r="K355"/>
  <c r="M354"/>
  <c r="K354"/>
  <c r="M353"/>
  <c r="K353"/>
  <c r="M352"/>
  <c r="K352"/>
  <c r="M351"/>
  <c r="K351"/>
  <c r="M350"/>
  <c r="K350"/>
  <c r="M349"/>
  <c r="K349"/>
  <c r="M348"/>
  <c r="K348"/>
  <c r="M347"/>
  <c r="K347"/>
  <c r="M346"/>
  <c r="K346"/>
  <c r="M345"/>
  <c r="K345"/>
  <c r="M344"/>
  <c r="K344"/>
  <c r="M343"/>
  <c r="K343"/>
  <c r="M342"/>
  <c r="K342"/>
  <c r="M341"/>
  <c r="K341"/>
  <c r="M340"/>
  <c r="K340"/>
  <c r="M339"/>
  <c r="K339"/>
  <c r="M338"/>
  <c r="K338"/>
  <c r="M337"/>
  <c r="K337"/>
  <c r="M336"/>
  <c r="K336"/>
  <c r="M335"/>
  <c r="K335"/>
  <c r="M334"/>
  <c r="K334"/>
  <c r="M333"/>
  <c r="K333"/>
  <c r="M332"/>
  <c r="K332"/>
  <c r="M331"/>
  <c r="K331"/>
  <c r="M330"/>
  <c r="K330"/>
  <c r="M329"/>
  <c r="K329"/>
  <c r="M328"/>
  <c r="K328"/>
  <c r="M327"/>
  <c r="K327"/>
  <c r="M326"/>
  <c r="K326"/>
  <c r="M325"/>
  <c r="K325"/>
  <c r="M324"/>
  <c r="K324"/>
  <c r="M323"/>
  <c r="K323"/>
  <c r="M322"/>
  <c r="K322"/>
  <c r="M321"/>
  <c r="K321"/>
  <c r="M320"/>
  <c r="K320"/>
  <c r="M319"/>
  <c r="K319"/>
  <c r="M318"/>
  <c r="K318"/>
  <c r="M317"/>
  <c r="K317"/>
  <c r="M316"/>
  <c r="K316"/>
  <c r="M315"/>
  <c r="K315"/>
  <c r="M314"/>
  <c r="K314"/>
  <c r="M313"/>
  <c r="K313"/>
  <c r="M312"/>
  <c r="K312"/>
  <c r="M311"/>
  <c r="K311"/>
  <c r="M310"/>
  <c r="K310"/>
  <c r="M309"/>
  <c r="K309"/>
  <c r="M308"/>
  <c r="K308"/>
  <c r="M307"/>
  <c r="K307"/>
  <c r="M306"/>
  <c r="K306"/>
  <c r="M305"/>
  <c r="K305"/>
  <c r="M304"/>
  <c r="K304"/>
  <c r="M303"/>
  <c r="K303"/>
  <c r="M302"/>
  <c r="K302"/>
  <c r="M301"/>
  <c r="K301"/>
  <c r="M300"/>
  <c r="K300"/>
  <c r="M299"/>
  <c r="K299"/>
  <c r="M298"/>
  <c r="K298"/>
  <c r="M297"/>
  <c r="K297"/>
  <c r="M296"/>
  <c r="K296"/>
  <c r="M295"/>
  <c r="K295"/>
  <c r="M294"/>
  <c r="K294"/>
  <c r="M293"/>
  <c r="K293"/>
  <c r="M292"/>
  <c r="K292"/>
  <c r="M291"/>
  <c r="K291"/>
  <c r="M290"/>
  <c r="K290"/>
  <c r="M289"/>
  <c r="K289"/>
  <c r="M288"/>
  <c r="K288"/>
  <c r="M287"/>
  <c r="K287"/>
  <c r="M286"/>
  <c r="K286"/>
  <c r="M285"/>
  <c r="K285"/>
  <c r="M284"/>
  <c r="K284"/>
  <c r="M283"/>
  <c r="K283"/>
  <c r="M282"/>
  <c r="K282"/>
  <c r="M281"/>
  <c r="K281"/>
  <c r="M280"/>
  <c r="K280"/>
  <c r="M279"/>
  <c r="K279"/>
  <c r="M278"/>
  <c r="K278"/>
  <c r="M277"/>
  <c r="K277"/>
  <c r="M276"/>
  <c r="K276"/>
  <c r="M275"/>
  <c r="K275"/>
  <c r="M274"/>
  <c r="K274"/>
  <c r="M273"/>
  <c r="K273"/>
  <c r="M272"/>
  <c r="K272"/>
  <c r="M271"/>
  <c r="K271"/>
  <c r="M270"/>
  <c r="K270"/>
  <c r="M269"/>
  <c r="K269"/>
  <c r="M268"/>
  <c r="K268"/>
  <c r="M267"/>
  <c r="K267"/>
  <c r="M266"/>
  <c r="K266"/>
  <c r="M265"/>
  <c r="K265"/>
  <c r="M264"/>
  <c r="K264"/>
  <c r="M263"/>
  <c r="K263"/>
  <c r="M262"/>
  <c r="K262"/>
  <c r="M261"/>
  <c r="K261"/>
  <c r="M260"/>
  <c r="K260"/>
  <c r="M259"/>
  <c r="K259"/>
  <c r="M258"/>
  <c r="K258"/>
  <c r="M257"/>
  <c r="K257"/>
  <c r="M256"/>
  <c r="K256"/>
  <c r="M255"/>
  <c r="K255"/>
  <c r="M254"/>
  <c r="K254"/>
  <c r="M253"/>
  <c r="K253"/>
  <c r="M252"/>
  <c r="K252"/>
  <c r="M251"/>
  <c r="K251"/>
  <c r="M250"/>
  <c r="K250"/>
  <c r="M249"/>
  <c r="K249"/>
  <c r="M248"/>
  <c r="K248"/>
  <c r="M247"/>
  <c r="K247"/>
  <c r="M246"/>
  <c r="K246"/>
  <c r="M245"/>
  <c r="K245"/>
  <c r="M244"/>
  <c r="K244"/>
  <c r="M243"/>
  <c r="K243"/>
  <c r="M242"/>
  <c r="K242"/>
  <c r="M241"/>
  <c r="K241"/>
  <c r="M240"/>
  <c r="K240"/>
  <c r="M239"/>
  <c r="K239"/>
  <c r="M238"/>
  <c r="K238"/>
  <c r="M237"/>
  <c r="K237"/>
  <c r="M236"/>
  <c r="K236"/>
  <c r="M235"/>
  <c r="K235"/>
  <c r="M234"/>
  <c r="K234"/>
  <c r="M233"/>
  <c r="K233"/>
  <c r="M232"/>
  <c r="K232"/>
  <c r="M231"/>
  <c r="K231"/>
  <c r="M230"/>
  <c r="K230"/>
  <c r="M229"/>
  <c r="K229"/>
  <c r="M228"/>
  <c r="K228"/>
  <c r="M227"/>
  <c r="K227"/>
  <c r="M226"/>
  <c r="K226"/>
  <c r="M225"/>
  <c r="K225"/>
  <c r="M224"/>
  <c r="K224"/>
  <c r="M223"/>
  <c r="K223"/>
  <c r="M222"/>
  <c r="K222"/>
  <c r="M221"/>
  <c r="K221"/>
  <c r="M220"/>
  <c r="K220"/>
  <c r="M219"/>
  <c r="K219"/>
  <c r="M218"/>
  <c r="K218"/>
  <c r="M217"/>
  <c r="K217"/>
  <c r="M216"/>
  <c r="K216"/>
  <c r="M215"/>
  <c r="K215"/>
  <c r="M214"/>
  <c r="K214"/>
  <c r="M213"/>
  <c r="K213"/>
  <c r="M212"/>
  <c r="K212"/>
  <c r="M211"/>
  <c r="K211"/>
  <c r="M210"/>
  <c r="K210"/>
  <c r="M209"/>
  <c r="K209"/>
  <c r="M208"/>
  <c r="K208"/>
  <c r="M207"/>
  <c r="K207"/>
  <c r="M206"/>
  <c r="K206"/>
  <c r="M205"/>
  <c r="K205"/>
  <c r="M204"/>
  <c r="K204"/>
  <c r="M203"/>
  <c r="K203"/>
  <c r="M202"/>
  <c r="K202"/>
  <c r="M201"/>
  <c r="K201"/>
  <c r="M200"/>
  <c r="K200"/>
  <c r="M199"/>
  <c r="K199"/>
  <c r="M198"/>
  <c r="K198"/>
  <c r="M197"/>
  <c r="K197"/>
  <c r="M196"/>
  <c r="K196"/>
  <c r="M195"/>
  <c r="K195"/>
  <c r="M194"/>
  <c r="K194"/>
  <c r="M193"/>
  <c r="K193"/>
  <c r="M192"/>
  <c r="K192"/>
  <c r="M191"/>
  <c r="K191"/>
  <c r="M190"/>
  <c r="K190"/>
  <c r="M189"/>
  <c r="K189"/>
  <c r="M188"/>
  <c r="K188"/>
  <c r="M187"/>
  <c r="K187"/>
  <c r="M186"/>
  <c r="K186"/>
  <c r="M185"/>
  <c r="K185"/>
  <c r="M184"/>
  <c r="K184"/>
  <c r="M183"/>
  <c r="K183"/>
  <c r="M182"/>
  <c r="K182"/>
  <c r="M181"/>
  <c r="K181"/>
  <c r="M180"/>
  <c r="K180"/>
  <c r="M179"/>
  <c r="K179"/>
  <c r="M178"/>
  <c r="K178"/>
  <c r="M177"/>
  <c r="K177"/>
  <c r="M176"/>
  <c r="K176"/>
  <c r="M175"/>
  <c r="K175"/>
  <c r="M174"/>
  <c r="K174"/>
  <c r="M173"/>
  <c r="K173"/>
  <c r="M172"/>
  <c r="K172"/>
  <c r="M171"/>
  <c r="K171"/>
  <c r="M170"/>
  <c r="K170"/>
  <c r="M169"/>
  <c r="K169"/>
  <c r="M168"/>
  <c r="K168"/>
  <c r="M167"/>
  <c r="K167"/>
  <c r="M166"/>
  <c r="K166"/>
  <c r="M165"/>
  <c r="K165"/>
  <c r="M164"/>
  <c r="K164"/>
  <c r="M163"/>
  <c r="K163"/>
  <c r="M162"/>
  <c r="K162"/>
  <c r="M161"/>
  <c r="K161"/>
  <c r="M160"/>
  <c r="K160"/>
  <c r="M159"/>
  <c r="K159"/>
  <c r="M158"/>
  <c r="K158"/>
  <c r="M157"/>
  <c r="K157"/>
  <c r="M156"/>
  <c r="K156"/>
  <c r="M155"/>
  <c r="K155"/>
  <c r="M154"/>
  <c r="K154"/>
  <c r="M153"/>
  <c r="K153"/>
  <c r="M152"/>
  <c r="K152"/>
  <c r="M151"/>
  <c r="K151"/>
  <c r="M150"/>
  <c r="K150"/>
  <c r="M149"/>
  <c r="K149"/>
  <c r="M148"/>
  <c r="K148"/>
  <c r="M147"/>
  <c r="K147"/>
  <c r="M146"/>
  <c r="K146"/>
  <c r="M145"/>
  <c r="K145"/>
  <c r="M144"/>
  <c r="K144"/>
  <c r="M143"/>
  <c r="K143"/>
  <c r="M142"/>
  <c r="K142"/>
  <c r="M141"/>
  <c r="K141"/>
  <c r="M140"/>
  <c r="K140"/>
  <c r="M139"/>
  <c r="K139"/>
  <c r="M138"/>
  <c r="K138"/>
  <c r="M137"/>
  <c r="K137"/>
  <c r="M136"/>
  <c r="K136"/>
  <c r="M135"/>
  <c r="K135"/>
  <c r="M134"/>
  <c r="K134"/>
  <c r="M133"/>
  <c r="K133"/>
  <c r="M132"/>
  <c r="K132"/>
  <c r="M131"/>
  <c r="K131"/>
  <c r="M130"/>
  <c r="K130"/>
  <c r="M129"/>
  <c r="K129"/>
  <c r="M128"/>
  <c r="K128"/>
  <c r="M127"/>
  <c r="K127"/>
  <c r="M126"/>
  <c r="K126"/>
  <c r="M125"/>
  <c r="K125"/>
  <c r="M124"/>
  <c r="K124"/>
  <c r="M123"/>
  <c r="K123"/>
  <c r="M122"/>
  <c r="K122"/>
  <c r="M121"/>
  <c r="K121"/>
  <c r="M120"/>
  <c r="K120"/>
  <c r="M119"/>
  <c r="K119"/>
  <c r="M118"/>
  <c r="K118"/>
  <c r="M117"/>
  <c r="K117"/>
  <c r="M116"/>
  <c r="K116"/>
  <c r="M115"/>
  <c r="K115"/>
  <c r="M114"/>
  <c r="K114"/>
  <c r="L429"/>
  <c r="J429"/>
  <c r="L428"/>
  <c r="J428"/>
  <c r="L427"/>
  <c r="J427"/>
  <c r="N427" s="1"/>
  <c r="L426"/>
  <c r="J426"/>
  <c r="N426" s="1"/>
  <c r="L425"/>
  <c r="J425"/>
  <c r="N425" s="1"/>
  <c r="L424"/>
  <c r="J424"/>
  <c r="N424" s="1"/>
  <c r="L423"/>
  <c r="J423"/>
  <c r="N423" s="1"/>
  <c r="L422"/>
  <c r="J422"/>
  <c r="N422" s="1"/>
  <c r="L421"/>
  <c r="J421"/>
  <c r="N421" s="1"/>
  <c r="L420"/>
  <c r="J420"/>
  <c r="L419"/>
  <c r="J419"/>
  <c r="L418"/>
  <c r="P418" s="1"/>
  <c r="J418"/>
  <c r="L417"/>
  <c r="P417" s="1"/>
  <c r="J417"/>
  <c r="L416"/>
  <c r="P416" s="1"/>
  <c r="J416"/>
  <c r="L415"/>
  <c r="P415" s="1"/>
  <c r="J415"/>
  <c r="L414"/>
  <c r="P414" s="1"/>
  <c r="J414"/>
  <c r="L413"/>
  <c r="P413" s="1"/>
  <c r="J413"/>
  <c r="L412"/>
  <c r="P412" s="1"/>
  <c r="J412"/>
  <c r="L411"/>
  <c r="P411" s="1"/>
  <c r="J411"/>
  <c r="L410"/>
  <c r="P410" s="1"/>
  <c r="J410"/>
  <c r="L409"/>
  <c r="P409" s="1"/>
  <c r="J409"/>
  <c r="L408"/>
  <c r="P408" s="1"/>
  <c r="J408"/>
  <c r="L407"/>
  <c r="P407" s="1"/>
  <c r="J407"/>
  <c r="L406"/>
  <c r="P406" s="1"/>
  <c r="J406"/>
  <c r="L405"/>
  <c r="P405" s="1"/>
  <c r="J405"/>
  <c r="L404"/>
  <c r="P404" s="1"/>
  <c r="J404"/>
  <c r="L403"/>
  <c r="P403" s="1"/>
  <c r="J403"/>
  <c r="L402"/>
  <c r="P402" s="1"/>
  <c r="J402"/>
  <c r="L401"/>
  <c r="P401" s="1"/>
  <c r="J401"/>
  <c r="L400"/>
  <c r="P400" s="1"/>
  <c r="J400"/>
  <c r="L399"/>
  <c r="P399" s="1"/>
  <c r="J399"/>
  <c r="L398"/>
  <c r="P398" s="1"/>
  <c r="J398"/>
  <c r="L397"/>
  <c r="P397" s="1"/>
  <c r="J397"/>
  <c r="L396"/>
  <c r="P396" s="1"/>
  <c r="J396"/>
  <c r="L395"/>
  <c r="P395" s="1"/>
  <c r="J395"/>
  <c r="L394"/>
  <c r="J394"/>
  <c r="L393"/>
  <c r="P393" s="1"/>
  <c r="J393"/>
  <c r="L392"/>
  <c r="P392" s="1"/>
  <c r="J392"/>
  <c r="N392" s="1"/>
  <c r="L391"/>
  <c r="P391" s="1"/>
  <c r="J391"/>
  <c r="N391" s="1"/>
  <c r="L390"/>
  <c r="P390" s="1"/>
  <c r="J390"/>
  <c r="N390" s="1"/>
  <c r="L389"/>
  <c r="P389" s="1"/>
  <c r="J389"/>
  <c r="N389" s="1"/>
  <c r="L388"/>
  <c r="P388" s="1"/>
  <c r="J388"/>
  <c r="N388" s="1"/>
  <c r="L387"/>
  <c r="P387" s="1"/>
  <c r="J387"/>
  <c r="N387" s="1"/>
  <c r="L386"/>
  <c r="P386" s="1"/>
  <c r="J386"/>
  <c r="N386" s="1"/>
  <c r="L385"/>
  <c r="P385" s="1"/>
  <c r="J385"/>
  <c r="N385" s="1"/>
  <c r="L384"/>
  <c r="P384" s="1"/>
  <c r="J384"/>
  <c r="L383"/>
  <c r="P383" s="1"/>
  <c r="J383"/>
  <c r="L382"/>
  <c r="J382"/>
  <c r="L381"/>
  <c r="J381"/>
  <c r="L380"/>
  <c r="J380"/>
  <c r="L379"/>
  <c r="J379"/>
  <c r="L378"/>
  <c r="J378"/>
  <c r="L377"/>
  <c r="J377"/>
  <c r="L376"/>
  <c r="J376"/>
  <c r="L375"/>
  <c r="J375"/>
  <c r="L374"/>
  <c r="J374"/>
  <c r="L373"/>
  <c r="J373"/>
  <c r="L372"/>
  <c r="J372"/>
  <c r="N372" s="1"/>
  <c r="L371"/>
  <c r="P371" s="1"/>
  <c r="J371"/>
  <c r="N371" s="1"/>
  <c r="L370"/>
  <c r="P370" s="1"/>
  <c r="J370"/>
  <c r="N370" s="1"/>
  <c r="L369"/>
  <c r="J369"/>
  <c r="N369" s="1"/>
  <c r="L368"/>
  <c r="J368"/>
  <c r="N368" s="1"/>
  <c r="L367"/>
  <c r="J367"/>
  <c r="N367" s="1"/>
  <c r="L366"/>
  <c r="J366"/>
  <c r="N366" s="1"/>
  <c r="L365"/>
  <c r="J365"/>
  <c r="N365" s="1"/>
  <c r="L364"/>
  <c r="J364"/>
  <c r="N364" s="1"/>
  <c r="L363"/>
  <c r="J363"/>
  <c r="N363" s="1"/>
  <c r="L362"/>
  <c r="J362"/>
  <c r="N362" s="1"/>
  <c r="L361"/>
  <c r="J361"/>
  <c r="N361" s="1"/>
  <c r="L360"/>
  <c r="J360"/>
  <c r="N360" s="1"/>
  <c r="L359"/>
  <c r="J359"/>
  <c r="N359" s="1"/>
  <c r="L358"/>
  <c r="J358"/>
  <c r="N358" s="1"/>
  <c r="L357"/>
  <c r="J357"/>
  <c r="N357" s="1"/>
  <c r="L356"/>
  <c r="J356"/>
  <c r="N356" s="1"/>
  <c r="L355"/>
  <c r="J355"/>
  <c r="N355" s="1"/>
  <c r="L354"/>
  <c r="J354"/>
  <c r="N354" s="1"/>
  <c r="L353"/>
  <c r="J353"/>
  <c r="N353" s="1"/>
  <c r="L352"/>
  <c r="J352"/>
  <c r="N352" s="1"/>
  <c r="L351"/>
  <c r="J351"/>
  <c r="N351" s="1"/>
  <c r="L350"/>
  <c r="J350"/>
  <c r="N350" s="1"/>
  <c r="L349"/>
  <c r="J349"/>
  <c r="N349" s="1"/>
  <c r="L348"/>
  <c r="J348"/>
  <c r="N348" s="1"/>
  <c r="L347"/>
  <c r="J347"/>
  <c r="N347" s="1"/>
  <c r="L346"/>
  <c r="P346" s="1"/>
  <c r="J346"/>
  <c r="N346" s="1"/>
  <c r="L345"/>
  <c r="P345" s="1"/>
  <c r="J345"/>
  <c r="N345" s="1"/>
  <c r="L344"/>
  <c r="P344" s="1"/>
  <c r="J344"/>
  <c r="N344" s="1"/>
  <c r="L343"/>
  <c r="P343" s="1"/>
  <c r="J343"/>
  <c r="N343" s="1"/>
  <c r="L342"/>
  <c r="J342"/>
  <c r="N342" s="1"/>
  <c r="L341"/>
  <c r="J341"/>
  <c r="N341" s="1"/>
  <c r="L340"/>
  <c r="J340"/>
  <c r="N340" s="1"/>
  <c r="L339"/>
  <c r="J339"/>
  <c r="N339" s="1"/>
  <c r="L338"/>
  <c r="J338"/>
  <c r="N338" s="1"/>
  <c r="L337"/>
  <c r="J337"/>
  <c r="N337" s="1"/>
  <c r="L336"/>
  <c r="J336"/>
  <c r="N336" s="1"/>
  <c r="L335"/>
  <c r="J335"/>
  <c r="N335" s="1"/>
  <c r="L334"/>
  <c r="J334"/>
  <c r="L333"/>
  <c r="J333"/>
  <c r="L332"/>
  <c r="J332"/>
  <c r="L331"/>
  <c r="P331" s="1"/>
  <c r="J331"/>
  <c r="L330"/>
  <c r="P330" s="1"/>
  <c r="J330"/>
  <c r="L329"/>
  <c r="P329" s="1"/>
  <c r="J329"/>
  <c r="L328"/>
  <c r="P328" s="1"/>
  <c r="J328"/>
  <c r="L327"/>
  <c r="P327" s="1"/>
  <c r="J327"/>
  <c r="L326"/>
  <c r="P326" s="1"/>
  <c r="J326"/>
  <c r="L325"/>
  <c r="P325" s="1"/>
  <c r="J325"/>
  <c r="L324"/>
  <c r="P324" s="1"/>
  <c r="J324"/>
  <c r="L323"/>
  <c r="P323" s="1"/>
  <c r="J323"/>
  <c r="N323" s="1"/>
  <c r="L322"/>
  <c r="P322" s="1"/>
  <c r="J322"/>
  <c r="N322" s="1"/>
  <c r="L321"/>
  <c r="P321" s="1"/>
  <c r="J321"/>
  <c r="N321" s="1"/>
  <c r="L320"/>
  <c r="P320" s="1"/>
  <c r="J320"/>
  <c r="L319"/>
  <c r="P319" s="1"/>
  <c r="J319"/>
  <c r="L318"/>
  <c r="P318" s="1"/>
  <c r="J318"/>
  <c r="L317"/>
  <c r="P317" s="1"/>
  <c r="J317"/>
  <c r="L316"/>
  <c r="P316" s="1"/>
  <c r="J316"/>
  <c r="L315"/>
  <c r="P315" s="1"/>
  <c r="J315"/>
  <c r="L314"/>
  <c r="P314" s="1"/>
  <c r="J314"/>
  <c r="L313"/>
  <c r="P313" s="1"/>
  <c r="J313"/>
  <c r="L312"/>
  <c r="P312" s="1"/>
  <c r="J312"/>
  <c r="L311"/>
  <c r="P311" s="1"/>
  <c r="J311"/>
  <c r="L310"/>
  <c r="P310" s="1"/>
  <c r="J310"/>
  <c r="L309"/>
  <c r="P309" s="1"/>
  <c r="J309"/>
  <c r="L308"/>
  <c r="P308" s="1"/>
  <c r="J308"/>
  <c r="L307"/>
  <c r="P307" s="1"/>
  <c r="J307"/>
  <c r="L306"/>
  <c r="P306" s="1"/>
  <c r="J306"/>
  <c r="L305"/>
  <c r="P305" s="1"/>
  <c r="J305"/>
  <c r="L304"/>
  <c r="P304" s="1"/>
  <c r="J304"/>
  <c r="L303"/>
  <c r="P303" s="1"/>
  <c r="J303"/>
  <c r="L302"/>
  <c r="P302" s="1"/>
  <c r="J302"/>
  <c r="L301"/>
  <c r="P301" s="1"/>
  <c r="J301"/>
  <c r="L300"/>
  <c r="P300" s="1"/>
  <c r="J300"/>
  <c r="L299"/>
  <c r="P299" s="1"/>
  <c r="J299"/>
  <c r="L298"/>
  <c r="P298" s="1"/>
  <c r="J298"/>
  <c r="N298" s="1"/>
  <c r="L297"/>
  <c r="P297" s="1"/>
  <c r="J297"/>
  <c r="N297" s="1"/>
  <c r="L296"/>
  <c r="J296"/>
  <c r="N296" s="1"/>
  <c r="L295"/>
  <c r="J295"/>
  <c r="N295" s="1"/>
  <c r="L294"/>
  <c r="J294"/>
  <c r="N294" s="1"/>
  <c r="L293"/>
  <c r="J293"/>
  <c r="L292"/>
  <c r="J292"/>
  <c r="L291"/>
  <c r="J291"/>
  <c r="L290"/>
  <c r="J290"/>
  <c r="L289"/>
  <c r="J289"/>
  <c r="L288"/>
  <c r="J288"/>
  <c r="L287"/>
  <c r="P287" s="1"/>
  <c r="J287"/>
  <c r="L286"/>
  <c r="P286" s="1"/>
  <c r="J286"/>
  <c r="L285"/>
  <c r="P285" s="1"/>
  <c r="J285"/>
  <c r="L284"/>
  <c r="P284" s="1"/>
  <c r="J284"/>
  <c r="L283"/>
  <c r="P283" s="1"/>
  <c r="J283"/>
  <c r="N283" s="1"/>
  <c r="L282"/>
  <c r="P282" s="1"/>
  <c r="J282"/>
  <c r="N282" s="1"/>
  <c r="L281"/>
  <c r="P281" s="1"/>
  <c r="J281"/>
  <c r="N281" s="1"/>
  <c r="L280"/>
  <c r="P280" s="1"/>
  <c r="J280"/>
  <c r="N280" s="1"/>
  <c r="L279"/>
  <c r="P279" s="1"/>
  <c r="J279"/>
  <c r="N279" s="1"/>
  <c r="L278"/>
  <c r="P278" s="1"/>
  <c r="J278"/>
  <c r="N278" s="1"/>
  <c r="L277"/>
  <c r="P277" s="1"/>
  <c r="J277"/>
  <c r="N277" s="1"/>
  <c r="L276"/>
  <c r="P276" s="1"/>
  <c r="J276"/>
  <c r="N276" s="1"/>
  <c r="L275"/>
  <c r="P275" s="1"/>
  <c r="J275"/>
  <c r="N275" s="1"/>
  <c r="L274"/>
  <c r="P274" s="1"/>
  <c r="J274"/>
  <c r="N274" s="1"/>
  <c r="L273"/>
  <c r="P273" s="1"/>
  <c r="J273"/>
  <c r="N273" s="1"/>
  <c r="L272"/>
  <c r="P272" s="1"/>
  <c r="J272"/>
  <c r="N272" s="1"/>
  <c r="L271"/>
  <c r="P271" s="1"/>
  <c r="J271"/>
  <c r="N271" s="1"/>
  <c r="L270"/>
  <c r="P270" s="1"/>
  <c r="J270"/>
  <c r="N270" s="1"/>
  <c r="L269"/>
  <c r="J269"/>
  <c r="N269" s="1"/>
  <c r="L268"/>
  <c r="J268"/>
  <c r="N268" s="1"/>
  <c r="L267"/>
  <c r="J267"/>
  <c r="N267" s="1"/>
  <c r="L266"/>
  <c r="J266"/>
  <c r="N266" s="1"/>
  <c r="L265"/>
  <c r="J265"/>
  <c r="N265" s="1"/>
  <c r="L264"/>
  <c r="J264"/>
  <c r="N264" s="1"/>
  <c r="L263"/>
  <c r="J263"/>
  <c r="N263" s="1"/>
  <c r="L262"/>
  <c r="J262"/>
  <c r="N262" s="1"/>
  <c r="L261"/>
  <c r="J261"/>
  <c r="N261" s="1"/>
  <c r="L260"/>
  <c r="P260" s="1"/>
  <c r="J260"/>
  <c r="N260" s="1"/>
  <c r="L259"/>
  <c r="P259" s="1"/>
  <c r="J259"/>
  <c r="N259" s="1"/>
  <c r="L258"/>
  <c r="P258" s="1"/>
  <c r="J258"/>
  <c r="N258" s="1"/>
  <c r="L257"/>
  <c r="P257" s="1"/>
  <c r="J257"/>
  <c r="N257" s="1"/>
  <c r="L256"/>
  <c r="P256" s="1"/>
  <c r="J256"/>
  <c r="N256" s="1"/>
  <c r="L255"/>
  <c r="P255" s="1"/>
  <c r="J255"/>
  <c r="N255" s="1"/>
  <c r="L254"/>
  <c r="J254"/>
  <c r="N254" s="1"/>
  <c r="L253"/>
  <c r="P253" s="1"/>
  <c r="J253"/>
  <c r="N253" s="1"/>
  <c r="L252"/>
  <c r="P252" s="1"/>
  <c r="J252"/>
  <c r="N252" s="1"/>
  <c r="L251"/>
  <c r="P251" s="1"/>
  <c r="J251"/>
  <c r="N251" s="1"/>
  <c r="L250"/>
  <c r="P250" s="1"/>
  <c r="J250"/>
  <c r="N250" s="1"/>
  <c r="L249"/>
  <c r="J249"/>
  <c r="L248"/>
  <c r="J248"/>
  <c r="L247"/>
  <c r="J247"/>
  <c r="L246"/>
  <c r="J246"/>
  <c r="L245"/>
  <c r="J245"/>
  <c r="L244"/>
  <c r="J244"/>
  <c r="L243"/>
  <c r="J243"/>
  <c r="L242"/>
  <c r="J242"/>
  <c r="L241"/>
  <c r="J241"/>
  <c r="N241" s="1"/>
  <c r="L240"/>
  <c r="P240" s="1"/>
  <c r="J240"/>
  <c r="N240" s="1"/>
  <c r="L239"/>
  <c r="P239" s="1"/>
  <c r="J239"/>
  <c r="N239" s="1"/>
  <c r="L238"/>
  <c r="P238" s="1"/>
  <c r="J238"/>
  <c r="N238" s="1"/>
  <c r="L237"/>
  <c r="P237" s="1"/>
  <c r="J237"/>
  <c r="N237" s="1"/>
  <c r="L236"/>
  <c r="P236" s="1"/>
  <c r="J236"/>
  <c r="N236" s="1"/>
  <c r="L235"/>
  <c r="P235" s="1"/>
  <c r="J235"/>
  <c r="N235" s="1"/>
  <c r="L234"/>
  <c r="P234" s="1"/>
  <c r="J234"/>
  <c r="N234" s="1"/>
  <c r="L233"/>
  <c r="P233" s="1"/>
  <c r="J233"/>
  <c r="N233" s="1"/>
  <c r="L232"/>
  <c r="P232" s="1"/>
  <c r="J232"/>
  <c r="N232" s="1"/>
  <c r="L231"/>
  <c r="P231" s="1"/>
  <c r="J231"/>
  <c r="N231" s="1"/>
  <c r="L230"/>
  <c r="P230" s="1"/>
  <c r="J230"/>
  <c r="N230" s="1"/>
  <c r="L229"/>
  <c r="P229" s="1"/>
  <c r="J229"/>
  <c r="N229" s="1"/>
  <c r="L228"/>
  <c r="P228" s="1"/>
  <c r="J228"/>
  <c r="N228" s="1"/>
  <c r="L227"/>
  <c r="J227"/>
  <c r="N227" s="1"/>
  <c r="L226"/>
  <c r="J226"/>
  <c r="N226" s="1"/>
  <c r="L225"/>
  <c r="J225"/>
  <c r="N225" s="1"/>
  <c r="L224"/>
  <c r="J224"/>
  <c r="N224" s="1"/>
  <c r="L223"/>
  <c r="J223"/>
  <c r="N223" s="1"/>
  <c r="L222"/>
  <c r="J222"/>
  <c r="N222" s="1"/>
  <c r="L221"/>
  <c r="J221"/>
  <c r="N221" s="1"/>
  <c r="L220"/>
  <c r="J220"/>
  <c r="L219"/>
  <c r="J219"/>
  <c r="L218"/>
  <c r="P218" s="1"/>
  <c r="J218"/>
  <c r="L217"/>
  <c r="P217" s="1"/>
  <c r="J217"/>
  <c r="L216"/>
  <c r="P216" s="1"/>
  <c r="J216"/>
  <c r="L215"/>
  <c r="P215" s="1"/>
  <c r="J215"/>
  <c r="L214"/>
  <c r="J214"/>
  <c r="L213"/>
  <c r="P213" s="1"/>
  <c r="J213"/>
  <c r="L212"/>
  <c r="P212" s="1"/>
  <c r="J212"/>
  <c r="N212" s="1"/>
  <c r="L211"/>
  <c r="P211" s="1"/>
  <c r="J211"/>
  <c r="N211" s="1"/>
  <c r="L210"/>
  <c r="P210" s="1"/>
  <c r="J210"/>
  <c r="N210" s="1"/>
  <c r="L209"/>
  <c r="P209" s="1"/>
  <c r="J209"/>
  <c r="N209" s="1"/>
  <c r="L208"/>
  <c r="P208" s="1"/>
  <c r="J208"/>
  <c r="N208" s="1"/>
  <c r="L207"/>
  <c r="P207" s="1"/>
  <c r="J207"/>
  <c r="N207" s="1"/>
  <c r="L206"/>
  <c r="P206" s="1"/>
  <c r="J206"/>
  <c r="N206" s="1"/>
  <c r="L205"/>
  <c r="P205" s="1"/>
  <c r="J205"/>
  <c r="N205" s="1"/>
  <c r="L204"/>
  <c r="J204"/>
  <c r="N204" s="1"/>
  <c r="L203"/>
  <c r="P203" s="1"/>
  <c r="J203"/>
  <c r="N203" s="1"/>
  <c r="L202"/>
  <c r="P202" s="1"/>
  <c r="J202"/>
  <c r="N202" s="1"/>
  <c r="L201"/>
  <c r="P201" s="1"/>
  <c r="J201"/>
  <c r="N201" s="1"/>
  <c r="L200"/>
  <c r="P200" s="1"/>
  <c r="J200"/>
  <c r="L199"/>
  <c r="P199" s="1"/>
  <c r="J199"/>
  <c r="L198"/>
  <c r="P198" s="1"/>
  <c r="J198"/>
  <c r="L197"/>
  <c r="P197" s="1"/>
  <c r="J197"/>
  <c r="L196"/>
  <c r="P196" s="1"/>
  <c r="J196"/>
  <c r="L195"/>
  <c r="P195" s="1"/>
  <c r="J195"/>
  <c r="L194"/>
  <c r="J194"/>
  <c r="L193"/>
  <c r="P193" s="1"/>
  <c r="J193"/>
  <c r="L192"/>
  <c r="P192" s="1"/>
  <c r="J192"/>
  <c r="N192" s="1"/>
  <c r="L191"/>
  <c r="P191" s="1"/>
  <c r="J191"/>
  <c r="N191" s="1"/>
  <c r="L190"/>
  <c r="P190" s="1"/>
  <c r="J190"/>
  <c r="N190" s="1"/>
  <c r="L189"/>
  <c r="J189"/>
  <c r="N189" s="1"/>
  <c r="L188"/>
  <c r="P188" s="1"/>
  <c r="J188"/>
  <c r="N188" s="1"/>
  <c r="L187"/>
  <c r="P187" s="1"/>
  <c r="J187"/>
  <c r="N187" s="1"/>
  <c r="L186"/>
  <c r="P186" s="1"/>
  <c r="J186"/>
  <c r="N186" s="1"/>
  <c r="L185"/>
  <c r="P185" s="1"/>
  <c r="J185"/>
  <c r="N185" s="1"/>
  <c r="L184"/>
  <c r="J184"/>
  <c r="N184" s="1"/>
  <c r="L183"/>
  <c r="P183" s="1"/>
  <c r="J183"/>
  <c r="N183" s="1"/>
  <c r="L182"/>
  <c r="J182"/>
  <c r="N182" s="1"/>
  <c r="L181"/>
  <c r="J181"/>
  <c r="N181" s="1"/>
  <c r="L180"/>
  <c r="J180"/>
  <c r="L179"/>
  <c r="J179"/>
  <c r="L178"/>
  <c r="J178"/>
  <c r="L177"/>
  <c r="J177"/>
  <c r="L176"/>
  <c r="J176"/>
  <c r="L175"/>
  <c r="J175"/>
  <c r="L174"/>
  <c r="J174"/>
  <c r="L173"/>
  <c r="J173"/>
  <c r="L172"/>
  <c r="J172"/>
  <c r="N172" s="1"/>
  <c r="L171"/>
  <c r="P171" s="1"/>
  <c r="J171"/>
  <c r="N171" s="1"/>
  <c r="L170"/>
  <c r="P170" s="1"/>
  <c r="J170"/>
  <c r="N170" s="1"/>
  <c r="L169"/>
  <c r="J169"/>
  <c r="N169" s="1"/>
  <c r="L168"/>
  <c r="J168"/>
  <c r="N168" s="1"/>
  <c r="L167"/>
  <c r="P167" s="1"/>
  <c r="J167"/>
  <c r="N167" s="1"/>
  <c r="L166"/>
  <c r="P166" s="1"/>
  <c r="J166"/>
  <c r="N166" s="1"/>
  <c r="L165"/>
  <c r="P165" s="1"/>
  <c r="J165"/>
  <c r="N165" s="1"/>
  <c r="L164"/>
  <c r="J164"/>
  <c r="N164" s="1"/>
  <c r="L163"/>
  <c r="P163" s="1"/>
  <c r="J163"/>
  <c r="N163" s="1"/>
  <c r="L162"/>
  <c r="P162" s="1"/>
  <c r="J162"/>
  <c r="N162" s="1"/>
  <c r="L161"/>
  <c r="P161" s="1"/>
  <c r="J161"/>
  <c r="N161" s="1"/>
  <c r="L160"/>
  <c r="P160" s="1"/>
  <c r="J160"/>
  <c r="N160" s="1"/>
  <c r="L159"/>
  <c r="P159" s="1"/>
  <c r="J159"/>
  <c r="N159" s="1"/>
  <c r="L158"/>
  <c r="P158" s="1"/>
  <c r="J158"/>
  <c r="N158" s="1"/>
  <c r="L157"/>
  <c r="P157" s="1"/>
  <c r="J157"/>
  <c r="N157" s="1"/>
  <c r="L156"/>
  <c r="P156" s="1"/>
  <c r="J156"/>
  <c r="N156" s="1"/>
  <c r="L155"/>
  <c r="P155" s="1"/>
  <c r="J155"/>
  <c r="N155" s="1"/>
  <c r="L154"/>
  <c r="P154" s="1"/>
  <c r="J154"/>
  <c r="N154" s="1"/>
  <c r="L153"/>
  <c r="P153" s="1"/>
  <c r="J153"/>
  <c r="N153" s="1"/>
  <c r="L152"/>
  <c r="P152" s="1"/>
  <c r="J152"/>
  <c r="N152" s="1"/>
  <c r="L151"/>
  <c r="P151" s="1"/>
  <c r="J151"/>
  <c r="N151" s="1"/>
  <c r="L150"/>
  <c r="P150" s="1"/>
  <c r="J150"/>
  <c r="N150" s="1"/>
  <c r="L149"/>
  <c r="P149" s="1"/>
  <c r="J149"/>
  <c r="N149" s="1"/>
  <c r="L148"/>
  <c r="P148" s="1"/>
  <c r="J148"/>
  <c r="N148" s="1"/>
  <c r="L147"/>
  <c r="P147" s="1"/>
  <c r="J147"/>
  <c r="N147" s="1"/>
  <c r="L146"/>
  <c r="P146" s="1"/>
  <c r="J146"/>
  <c r="N146" s="1"/>
  <c r="L145"/>
  <c r="P145" s="1"/>
  <c r="J145"/>
  <c r="N145" s="1"/>
  <c r="L144"/>
  <c r="P144" s="1"/>
  <c r="J144"/>
  <c r="N144" s="1"/>
  <c r="L143"/>
  <c r="P143" s="1"/>
  <c r="J143"/>
  <c r="N143" s="1"/>
  <c r="L142"/>
  <c r="P142" s="1"/>
  <c r="J142"/>
  <c r="N142" s="1"/>
  <c r="L141"/>
  <c r="P141" s="1"/>
  <c r="J141"/>
  <c r="N141" s="1"/>
  <c r="L140"/>
  <c r="P140" s="1"/>
  <c r="J140"/>
  <c r="N140" s="1"/>
  <c r="L139"/>
  <c r="P139" s="1"/>
  <c r="J139"/>
  <c r="N139" s="1"/>
  <c r="L138"/>
  <c r="P138" s="1"/>
  <c r="J138"/>
  <c r="N138" s="1"/>
  <c r="L137"/>
  <c r="P137" s="1"/>
  <c r="J137"/>
  <c r="N137" s="1"/>
  <c r="L136"/>
  <c r="P136" s="1"/>
  <c r="J136"/>
  <c r="N136" s="1"/>
  <c r="L135"/>
  <c r="P135" s="1"/>
  <c r="J135"/>
  <c r="N135" s="1"/>
  <c r="L134"/>
  <c r="P134" s="1"/>
  <c r="J134"/>
  <c r="N134" s="1"/>
  <c r="L133"/>
  <c r="P133" s="1"/>
  <c r="J133"/>
  <c r="L132"/>
  <c r="P132" s="1"/>
  <c r="J132"/>
  <c r="L131"/>
  <c r="P131" s="1"/>
  <c r="J131"/>
  <c r="L130"/>
  <c r="P130" s="1"/>
  <c r="J130"/>
  <c r="L129"/>
  <c r="P129" s="1"/>
  <c r="J129"/>
  <c r="L128"/>
  <c r="P128" s="1"/>
  <c r="J128"/>
  <c r="L127"/>
  <c r="P127" s="1"/>
  <c r="J127"/>
  <c r="L126"/>
  <c r="P126" s="1"/>
  <c r="J126"/>
  <c r="L125"/>
  <c r="P125" s="1"/>
  <c r="J125"/>
  <c r="L124"/>
  <c r="P124" s="1"/>
  <c r="J124"/>
  <c r="L123"/>
  <c r="P123" s="1"/>
  <c r="J123"/>
  <c r="N123" s="1"/>
  <c r="L122"/>
  <c r="P122" s="1"/>
  <c r="J122"/>
  <c r="N122" s="1"/>
  <c r="L121"/>
  <c r="P121" s="1"/>
  <c r="J121"/>
  <c r="N121" s="1"/>
  <c r="L120"/>
  <c r="P120" s="1"/>
  <c r="J120"/>
  <c r="N120" s="1"/>
  <c r="L119"/>
  <c r="P119" s="1"/>
  <c r="J119"/>
  <c r="N119" s="1"/>
  <c r="L118"/>
  <c r="P118" s="1"/>
  <c r="J118"/>
  <c r="N118" s="1"/>
  <c r="L117"/>
  <c r="P117" s="1"/>
  <c r="J117"/>
  <c r="N117" s="1"/>
  <c r="L116"/>
  <c r="P116" s="1"/>
  <c r="J116"/>
  <c r="N116" s="1"/>
  <c r="L115"/>
  <c r="P115" s="1"/>
  <c r="J115"/>
  <c r="N115" s="1"/>
  <c r="L114"/>
  <c r="P114" s="1"/>
  <c r="J114"/>
  <c r="N114" s="1"/>
  <c r="L110" i="5"/>
  <c r="D88"/>
  <c r="F791" i="1"/>
  <c r="F799"/>
  <c r="F807"/>
  <c r="F786"/>
  <c r="F794"/>
  <c r="F802"/>
  <c r="F810"/>
  <c r="F129"/>
  <c r="F130"/>
  <c r="F785"/>
  <c r="F801"/>
  <c r="F788"/>
  <c r="F804"/>
  <c r="F126"/>
  <c r="F124"/>
  <c r="F122"/>
  <c r="F120"/>
  <c r="F142"/>
  <c r="F144"/>
  <c r="F146"/>
  <c r="F151"/>
  <c r="F155"/>
  <c r="F159"/>
  <c r="F163"/>
  <c r="F166"/>
  <c r="F168"/>
  <c r="F170"/>
  <c r="F172"/>
  <c r="F174"/>
  <c r="F176"/>
  <c r="F178"/>
  <c r="F180"/>
  <c r="F182"/>
  <c r="F184"/>
  <c r="F186"/>
  <c r="F188"/>
  <c r="F190"/>
  <c r="F192"/>
  <c r="F194"/>
  <c r="F196"/>
  <c r="F198"/>
  <c r="F789"/>
  <c r="F805"/>
  <c r="F792"/>
  <c r="F808"/>
  <c r="F127"/>
  <c r="F125"/>
  <c r="F123"/>
  <c r="F121"/>
  <c r="F119"/>
  <c r="F117"/>
  <c r="F145"/>
  <c r="F148"/>
  <c r="F152"/>
  <c r="F156"/>
  <c r="F160"/>
  <c r="F164"/>
  <c r="F202"/>
  <c r="F206"/>
  <c r="F210"/>
  <c r="F214"/>
  <c r="F218"/>
  <c r="F222"/>
  <c r="F226"/>
  <c r="F203"/>
  <c r="F207"/>
  <c r="F211"/>
  <c r="F215"/>
  <c r="F219"/>
  <c r="F223"/>
  <c r="F227"/>
  <c r="F230"/>
  <c r="F232"/>
  <c r="F234"/>
  <c r="F236"/>
  <c r="F238"/>
  <c r="F240"/>
  <c r="F242"/>
  <c r="F244"/>
  <c r="F246"/>
  <c r="F248"/>
  <c r="F250"/>
  <c r="F252"/>
  <c r="F254"/>
  <c r="F256"/>
  <c r="F258"/>
  <c r="F260"/>
  <c r="F262"/>
  <c r="F264"/>
  <c r="F266"/>
  <c r="F268"/>
  <c r="F272"/>
  <c r="F276"/>
  <c r="F280"/>
  <c r="F284"/>
  <c r="F288"/>
  <c r="F292"/>
  <c r="F296"/>
  <c r="F300"/>
  <c r="F304"/>
  <c r="F308"/>
  <c r="F312"/>
  <c r="F316"/>
  <c r="F320"/>
  <c r="F324"/>
  <c r="F328"/>
  <c r="F332"/>
  <c r="F336"/>
  <c r="F340"/>
  <c r="F344"/>
  <c r="F346"/>
  <c r="F348"/>
  <c r="F350"/>
  <c r="F352"/>
  <c r="F354"/>
  <c r="F356"/>
  <c r="F358"/>
  <c r="F360"/>
  <c r="F362"/>
  <c r="F364"/>
  <c r="F366"/>
  <c r="F368"/>
  <c r="F370"/>
  <c r="F372"/>
  <c r="F374"/>
  <c r="F376"/>
  <c r="F378"/>
  <c r="F380"/>
  <c r="F382"/>
  <c r="F270"/>
  <c r="F274"/>
  <c r="F278"/>
  <c r="F282"/>
  <c r="F286"/>
  <c r="F290"/>
  <c r="F294"/>
  <c r="F298"/>
  <c r="F302"/>
  <c r="F306"/>
  <c r="F310"/>
  <c r="F314"/>
  <c r="F318"/>
  <c r="F322"/>
  <c r="F326"/>
  <c r="F330"/>
  <c r="F334"/>
  <c r="F338"/>
  <c r="F34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1"/>
  <c r="F563"/>
  <c r="F565"/>
  <c r="F567"/>
  <c r="F569"/>
  <c r="F571"/>
  <c r="F573"/>
  <c r="F575"/>
  <c r="F577"/>
  <c r="F579"/>
  <c r="F581"/>
  <c r="F583"/>
  <c r="F585"/>
  <c r="F587"/>
  <c r="F589"/>
  <c r="F591"/>
  <c r="F593"/>
  <c r="F595"/>
  <c r="F597"/>
  <c r="F787"/>
  <c r="F795"/>
  <c r="F803"/>
  <c r="F811"/>
  <c r="F790"/>
  <c r="F798"/>
  <c r="F806"/>
  <c r="F131"/>
  <c r="F132"/>
  <c r="F793"/>
  <c r="F809"/>
  <c r="F796"/>
  <c r="F812"/>
  <c r="F128"/>
  <c r="F134"/>
  <c r="F136"/>
  <c r="F138"/>
  <c r="F140"/>
  <c r="F118"/>
  <c r="F116"/>
  <c r="F114"/>
  <c r="F149"/>
  <c r="F153"/>
  <c r="F157"/>
  <c r="F161"/>
  <c r="F165"/>
  <c r="F167"/>
  <c r="F169"/>
  <c r="F171"/>
  <c r="F173"/>
  <c r="F175"/>
  <c r="F177"/>
  <c r="F179"/>
  <c r="F181"/>
  <c r="F183"/>
  <c r="F185"/>
  <c r="F187"/>
  <c r="F189"/>
  <c r="F191"/>
  <c r="F193"/>
  <c r="F195"/>
  <c r="F197"/>
  <c r="F199"/>
  <c r="F797"/>
  <c r="F813"/>
  <c r="F800"/>
  <c r="F133"/>
  <c r="F135"/>
  <c r="F137"/>
  <c r="F139"/>
  <c r="F141"/>
  <c r="F143"/>
  <c r="F115"/>
  <c r="F147"/>
  <c r="F150"/>
  <c r="F154"/>
  <c r="F158"/>
  <c r="F162"/>
  <c r="F201"/>
  <c r="F205"/>
  <c r="F209"/>
  <c r="F213"/>
  <c r="F217"/>
  <c r="F221"/>
  <c r="F225"/>
  <c r="F229"/>
  <c r="F200"/>
  <c r="F204"/>
  <c r="F208"/>
  <c r="F212"/>
  <c r="F216"/>
  <c r="F220"/>
  <c r="F224"/>
  <c r="F228"/>
  <c r="F231"/>
  <c r="F233"/>
  <c r="F235"/>
  <c r="F237"/>
  <c r="F239"/>
  <c r="F241"/>
  <c r="F243"/>
  <c r="F245"/>
  <c r="F247"/>
  <c r="F249"/>
  <c r="F251"/>
  <c r="F253"/>
  <c r="F255"/>
  <c r="F257"/>
  <c r="F259"/>
  <c r="F261"/>
  <c r="F263"/>
  <c r="F265"/>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269"/>
  <c r="F273"/>
  <c r="F277"/>
  <c r="F281"/>
  <c r="F285"/>
  <c r="F289"/>
  <c r="F293"/>
  <c r="F297"/>
  <c r="F301"/>
  <c r="F305"/>
  <c r="F309"/>
  <c r="F313"/>
  <c r="F317"/>
  <c r="F321"/>
  <c r="F325"/>
  <c r="F329"/>
  <c r="F333"/>
  <c r="F337"/>
  <c r="F34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2"/>
  <c r="F564"/>
  <c r="F566"/>
  <c r="F568"/>
  <c r="F570"/>
  <c r="F572"/>
  <c r="F574"/>
  <c r="F576"/>
  <c r="F578"/>
  <c r="F580"/>
  <c r="F582"/>
  <c r="F584"/>
  <c r="F586"/>
  <c r="F588"/>
  <c r="F590"/>
  <c r="F592"/>
  <c r="F594"/>
  <c r="F596"/>
  <c r="F599"/>
  <c r="F601"/>
  <c r="F603"/>
  <c r="F605"/>
  <c r="F607"/>
  <c r="F609"/>
  <c r="F611"/>
  <c r="F613"/>
  <c r="F615"/>
  <c r="F617"/>
  <c r="F619"/>
  <c r="F621"/>
  <c r="F623"/>
  <c r="F625"/>
  <c r="F627"/>
  <c r="F629"/>
  <c r="F631"/>
  <c r="F633"/>
  <c r="F635"/>
  <c r="F637"/>
  <c r="F639"/>
  <c r="F645"/>
  <c r="F647"/>
  <c r="F653"/>
  <c r="F655"/>
  <c r="F661"/>
  <c r="F663"/>
  <c r="F669"/>
  <c r="F675"/>
  <c r="F677"/>
  <c r="F683"/>
  <c r="F689"/>
  <c r="F691"/>
  <c r="F697"/>
  <c r="F699"/>
  <c r="F705"/>
  <c r="F711"/>
  <c r="F713"/>
  <c r="F719"/>
  <c r="F721"/>
  <c r="F728"/>
  <c r="F730"/>
  <c r="F732"/>
  <c r="F734"/>
  <c r="F736"/>
  <c r="F738"/>
  <c r="F740"/>
  <c r="F742"/>
  <c r="F744"/>
  <c r="F746"/>
  <c r="F748"/>
  <c r="F750"/>
  <c r="F752"/>
  <c r="F754"/>
  <c r="F758"/>
  <c r="F762"/>
  <c r="F766"/>
  <c r="F770"/>
  <c r="F774"/>
  <c r="F778"/>
  <c r="F782"/>
  <c r="F726"/>
  <c r="F761"/>
  <c r="F769"/>
  <c r="F777"/>
  <c r="F641"/>
  <c r="F643"/>
  <c r="F649"/>
  <c r="F651"/>
  <c r="F657"/>
  <c r="F659"/>
  <c r="F665"/>
  <c r="F667"/>
  <c r="F671"/>
  <c r="F673"/>
  <c r="F679"/>
  <c r="F681"/>
  <c r="F685"/>
  <c r="F687"/>
  <c r="F693"/>
  <c r="F695"/>
  <c r="F701"/>
  <c r="F703"/>
  <c r="F707"/>
  <c r="F709"/>
  <c r="F715"/>
  <c r="F717"/>
  <c r="F723"/>
  <c r="F755"/>
  <c r="F763"/>
  <c r="F771"/>
  <c r="F779"/>
  <c r="F784"/>
  <c r="F598"/>
  <c r="F600"/>
  <c r="F602"/>
  <c r="F604"/>
  <c r="F606"/>
  <c r="F608"/>
  <c r="F610"/>
  <c r="F612"/>
  <c r="F614"/>
  <c r="F616"/>
  <c r="F618"/>
  <c r="F620"/>
  <c r="F622"/>
  <c r="F624"/>
  <c r="F626"/>
  <c r="F628"/>
  <c r="F630"/>
  <c r="F632"/>
  <c r="F634"/>
  <c r="F636"/>
  <c r="F638"/>
  <c r="F640"/>
  <c r="F646"/>
  <c r="F648"/>
  <c r="F654"/>
  <c r="F656"/>
  <c r="F662"/>
  <c r="F664"/>
  <c r="F670"/>
  <c r="F676"/>
  <c r="F678"/>
  <c r="F684"/>
  <c r="F690"/>
  <c r="F692"/>
  <c r="F698"/>
  <c r="F700"/>
  <c r="F706"/>
  <c r="F712"/>
  <c r="F714"/>
  <c r="F720"/>
  <c r="F722"/>
  <c r="F729"/>
  <c r="F731"/>
  <c r="F733"/>
  <c r="F735"/>
  <c r="F737"/>
  <c r="F739"/>
  <c r="F741"/>
  <c r="F743"/>
  <c r="F745"/>
  <c r="F747"/>
  <c r="F749"/>
  <c r="F751"/>
  <c r="F753"/>
  <c r="F756"/>
  <c r="F760"/>
  <c r="F764"/>
  <c r="F768"/>
  <c r="F772"/>
  <c r="F776"/>
  <c r="F780"/>
  <c r="F725"/>
  <c r="F727"/>
  <c r="F757"/>
  <c r="F765"/>
  <c r="F773"/>
  <c r="F781"/>
  <c r="F642"/>
  <c r="F644"/>
  <c r="F650"/>
  <c r="F652"/>
  <c r="F658"/>
  <c r="F660"/>
  <c r="F666"/>
  <c r="F668"/>
  <c r="F672"/>
  <c r="F674"/>
  <c r="F680"/>
  <c r="F682"/>
  <c r="F686"/>
  <c r="F688"/>
  <c r="F694"/>
  <c r="F696"/>
  <c r="F702"/>
  <c r="F704"/>
  <c r="F708"/>
  <c r="F710"/>
  <c r="F716"/>
  <c r="F718"/>
  <c r="F724"/>
  <c r="F759"/>
  <c r="F767"/>
  <c r="F775"/>
  <c r="F783"/>
  <c r="D52" i="6" l="1"/>
  <c r="AH52" s="1"/>
  <c r="O995" i="1"/>
  <c r="P548"/>
  <c r="N697"/>
  <c r="O835"/>
  <c r="P923"/>
  <c r="O1011"/>
  <c r="N915"/>
  <c r="AO806" i="6"/>
  <c r="N776" i="1"/>
  <c r="O837"/>
  <c r="P861"/>
  <c r="O869"/>
  <c r="P933"/>
  <c r="O856"/>
  <c r="O872"/>
  <c r="P880"/>
  <c r="N928"/>
  <c r="P960"/>
  <c r="O842"/>
  <c r="P866"/>
  <c r="P914"/>
  <c r="O954"/>
  <c r="P978"/>
  <c r="P1002"/>
  <c r="AO920" i="6"/>
  <c r="AN840"/>
  <c r="O870" i="1"/>
  <c r="P942"/>
  <c r="P897"/>
  <c r="P937"/>
  <c r="O945"/>
  <c r="O977"/>
  <c r="P982"/>
  <c r="AN941" i="6"/>
  <c r="O836" i="1"/>
  <c r="P876"/>
  <c r="P932"/>
  <c r="P948"/>
  <c r="P871"/>
  <c r="P879"/>
  <c r="P887"/>
  <c r="P911"/>
  <c r="O935"/>
  <c r="P943"/>
  <c r="P951"/>
  <c r="O959"/>
  <c r="P1007"/>
  <c r="P864"/>
  <c r="N936"/>
  <c r="P1004"/>
  <c r="N334"/>
  <c r="AO794" i="6"/>
  <c r="O944" i="1"/>
  <c r="AO892" i="6"/>
  <c r="AN758"/>
  <c r="AN766"/>
  <c r="AN900"/>
  <c r="AN801"/>
  <c r="AN946"/>
  <c r="AN912"/>
  <c r="AN771"/>
  <c r="AN845"/>
  <c r="AN755"/>
  <c r="AO770"/>
  <c r="AO943"/>
  <c r="AO775"/>
  <c r="AN795"/>
  <c r="O906" i="1"/>
  <c r="P950"/>
  <c r="O1006"/>
  <c r="AO896" i="6"/>
  <c r="AN876"/>
  <c r="AN774"/>
  <c r="AN868"/>
  <c r="AN888"/>
  <c r="AN949"/>
  <c r="AN860"/>
  <c r="AN904"/>
  <c r="O922" i="1"/>
  <c r="AO834" i="6"/>
  <c r="AN916"/>
  <c r="AN833"/>
  <c r="AN883"/>
  <c r="AN852"/>
  <c r="AN805"/>
  <c r="AN950"/>
  <c r="AO872"/>
  <c r="AO861"/>
  <c r="AO782"/>
  <c r="AO856"/>
  <c r="AO829"/>
  <c r="O930" i="1"/>
  <c r="P962"/>
  <c r="P966"/>
  <c r="P974"/>
  <c r="O998"/>
  <c r="AO838" i="6"/>
  <c r="AO790"/>
  <c r="AN915"/>
  <c r="AO915"/>
  <c r="AN848"/>
  <c r="AO848"/>
  <c r="AN814"/>
  <c r="AO814"/>
  <c r="AN761"/>
  <c r="AO761"/>
  <c r="AN895"/>
  <c r="AO895"/>
  <c r="AO889"/>
  <c r="AN889"/>
  <c r="AN914"/>
  <c r="AO914"/>
  <c r="AN881"/>
  <c r="AO881"/>
  <c r="AN857"/>
  <c r="AO857"/>
  <c r="AN793"/>
  <c r="AO793"/>
  <c r="AN759"/>
  <c r="AO759"/>
  <c r="AN847"/>
  <c r="AO847"/>
  <c r="AN839"/>
  <c r="AO839"/>
  <c r="AO828"/>
  <c r="AN828"/>
  <c r="AN810"/>
  <c r="AO810"/>
  <c r="AN799"/>
  <c r="AO799"/>
  <c r="AN783"/>
  <c r="AO783"/>
  <c r="AN923"/>
  <c r="AO923"/>
  <c r="AN938"/>
  <c r="AO938"/>
  <c r="AO784"/>
  <c r="AN784"/>
  <c r="AO922"/>
  <c r="AN922"/>
  <c r="AN846"/>
  <c r="AO846"/>
  <c r="AO816"/>
  <c r="AN816"/>
  <c r="AO901"/>
  <c r="AN901"/>
  <c r="AN873"/>
  <c r="AO873"/>
  <c r="AO897"/>
  <c r="AN897"/>
  <c r="AN899"/>
  <c r="AO899"/>
  <c r="AN871"/>
  <c r="AO871"/>
  <c r="AN756"/>
  <c r="AO756"/>
  <c r="AO924"/>
  <c r="AN924"/>
  <c r="AO893"/>
  <c r="AN893"/>
  <c r="AO902"/>
  <c r="AN902"/>
  <c r="AO886"/>
  <c r="AN886"/>
  <c r="AN864"/>
  <c r="AO864"/>
  <c r="AN826"/>
  <c r="AO826"/>
  <c r="AN850"/>
  <c r="AO850"/>
  <c r="AN831"/>
  <c r="AO831"/>
  <c r="AO800"/>
  <c r="AN800"/>
  <c r="AN773"/>
  <c r="AO773"/>
  <c r="AO929"/>
  <c r="AN929"/>
  <c r="AO832"/>
  <c r="AN832"/>
  <c r="AN757"/>
  <c r="AO757"/>
  <c r="AN942"/>
  <c r="AO942"/>
  <c r="AN905"/>
  <c r="AO905"/>
  <c r="AO825"/>
  <c r="AN825"/>
  <c r="AN772"/>
  <c r="AO772"/>
  <c r="AN903"/>
  <c r="AO903"/>
  <c r="AO875"/>
  <c r="AN875"/>
  <c r="AN830"/>
  <c r="AO830"/>
  <c r="AN798"/>
  <c r="AO798"/>
  <c r="AO890"/>
  <c r="AN890"/>
  <c r="AN919"/>
  <c r="AO919"/>
  <c r="AN879"/>
  <c r="AO879"/>
  <c r="AN939"/>
  <c r="AO939"/>
  <c r="AN887"/>
  <c r="AO887"/>
  <c r="AN878"/>
  <c r="AO878"/>
  <c r="AN859"/>
  <c r="AO859"/>
  <c r="AO763"/>
  <c r="AN763"/>
  <c r="AN932"/>
  <c r="AO932"/>
  <c r="AO911"/>
  <c r="AN911"/>
  <c r="AN870"/>
  <c r="AO870"/>
  <c r="AO842"/>
  <c r="AN842"/>
  <c r="AN802"/>
  <c r="AO802"/>
  <c r="AO786"/>
  <c r="AN786"/>
  <c r="AN931"/>
  <c r="AO931"/>
  <c r="AN827"/>
  <c r="AO827"/>
  <c r="AO807"/>
  <c r="AN807"/>
  <c r="AO796"/>
  <c r="AN796"/>
  <c r="AO780"/>
  <c r="AN780"/>
  <c r="AO767"/>
  <c r="AN767"/>
  <c r="AN940"/>
  <c r="AO940"/>
  <c r="AO866"/>
  <c r="AN866"/>
  <c r="AN841"/>
  <c r="AO841"/>
  <c r="AO818"/>
  <c r="AN818"/>
  <c r="AN808"/>
  <c r="AO808"/>
  <c r="AN754"/>
  <c r="AO754"/>
  <c r="AN925"/>
  <c r="AO925"/>
  <c r="AN779"/>
  <c r="AO876"/>
  <c r="AN920"/>
  <c r="AO860"/>
  <c r="AN880"/>
  <c r="AN775"/>
  <c r="AN943"/>
  <c r="AN794"/>
  <c r="AO766"/>
  <c r="AO877"/>
  <c r="AO950"/>
  <c r="AN884"/>
  <c r="AN844"/>
  <c r="AO888"/>
  <c r="AO916"/>
  <c r="AN945"/>
  <c r="AO904"/>
  <c r="AN782"/>
  <c r="AO758"/>
  <c r="AN778"/>
  <c r="AN877"/>
  <c r="AN861"/>
  <c r="AN790"/>
  <c r="AN908"/>
  <c r="AN829"/>
  <c r="AN789"/>
  <c r="AN892"/>
  <c r="AN752"/>
  <c r="AO844"/>
  <c r="AN838"/>
  <c r="AO774"/>
  <c r="AO945"/>
  <c r="AN937"/>
  <c r="AO752"/>
  <c r="AO868"/>
  <c r="AO779"/>
  <c r="AO762"/>
  <c r="AN837"/>
  <c r="AO837"/>
  <c r="AN863"/>
  <c r="AO863"/>
  <c r="AO882"/>
  <c r="AN882"/>
  <c r="AN851"/>
  <c r="AO851"/>
  <c r="AO797"/>
  <c r="AN797"/>
  <c r="AO768"/>
  <c r="AN768"/>
  <c r="AN934"/>
  <c r="AO934"/>
  <c r="AN898"/>
  <c r="AO898"/>
  <c r="AN809"/>
  <c r="AO809"/>
  <c r="AO933"/>
  <c r="AN933"/>
  <c r="AN819"/>
  <c r="AO819"/>
  <c r="AN811"/>
  <c r="AO811"/>
  <c r="AO788"/>
  <c r="AN788"/>
  <c r="AO948"/>
  <c r="AN948"/>
  <c r="AO928"/>
  <c r="AN928"/>
  <c r="AN855"/>
  <c r="AO855"/>
  <c r="AO885"/>
  <c r="AN885"/>
  <c r="AN927"/>
  <c r="AO927"/>
  <c r="AN813"/>
  <c r="AO813"/>
  <c r="AO869"/>
  <c r="AN869"/>
  <c r="AN913"/>
  <c r="AO913"/>
  <c r="AO821"/>
  <c r="AN821"/>
  <c r="AO787"/>
  <c r="AN787"/>
  <c r="AN947"/>
  <c r="AO947"/>
  <c r="AO858"/>
  <c r="AN858"/>
  <c r="AO812"/>
  <c r="AN812"/>
  <c r="AN792"/>
  <c r="AO792"/>
  <c r="AN930"/>
  <c r="AO930"/>
  <c r="AO921"/>
  <c r="AN921"/>
  <c r="AN765"/>
  <c r="AO765"/>
  <c r="AN894"/>
  <c r="AO894"/>
  <c r="AN867"/>
  <c r="AO867"/>
  <c r="AN823"/>
  <c r="AO823"/>
  <c r="AN910"/>
  <c r="AO910"/>
  <c r="AN849"/>
  <c r="AO849"/>
  <c r="AO917"/>
  <c r="AN917"/>
  <c r="AO777"/>
  <c r="AN777"/>
  <c r="AO909"/>
  <c r="AN909"/>
  <c r="AN815"/>
  <c r="AO815"/>
  <c r="AN769"/>
  <c r="AO769"/>
  <c r="AN926"/>
  <c r="AO926"/>
  <c r="AO907"/>
  <c r="AN907"/>
  <c r="AO874"/>
  <c r="AN874"/>
  <c r="AO853"/>
  <c r="AN853"/>
  <c r="AO822"/>
  <c r="AN822"/>
  <c r="AO781"/>
  <c r="AN781"/>
  <c r="AO918"/>
  <c r="AN918"/>
  <c r="AO906"/>
  <c r="AN906"/>
  <c r="AO891"/>
  <c r="AN891"/>
  <c r="AO865"/>
  <c r="AN865"/>
  <c r="AN785"/>
  <c r="AO785"/>
  <c r="AN951"/>
  <c r="AO951"/>
  <c r="AN854"/>
  <c r="AO854"/>
  <c r="AN843"/>
  <c r="AO843"/>
  <c r="AN835"/>
  <c r="AO835"/>
  <c r="AO824"/>
  <c r="AN824"/>
  <c r="AN803"/>
  <c r="AO803"/>
  <c r="AN791"/>
  <c r="AO791"/>
  <c r="AO776"/>
  <c r="AN776"/>
  <c r="AO764"/>
  <c r="AN764"/>
  <c r="AN935"/>
  <c r="AO935"/>
  <c r="AN862"/>
  <c r="AO862"/>
  <c r="AO836"/>
  <c r="AN836"/>
  <c r="AO817"/>
  <c r="AN817"/>
  <c r="AO804"/>
  <c r="AN804"/>
  <c r="AO760"/>
  <c r="AN760"/>
  <c r="AO753"/>
  <c r="AN753"/>
  <c r="AO944"/>
  <c r="AN944"/>
  <c r="AO936"/>
  <c r="AN936"/>
  <c r="AN806"/>
  <c r="AO941"/>
  <c r="AO840"/>
  <c r="AO801"/>
  <c r="AO946"/>
  <c r="AO949"/>
  <c r="AO771"/>
  <c r="AO937"/>
  <c r="AO805"/>
  <c r="AO908"/>
  <c r="AO883"/>
  <c r="AO912"/>
  <c r="AO900"/>
  <c r="AN872"/>
  <c r="AN856"/>
  <c r="AN770"/>
  <c r="AN896"/>
  <c r="AN820"/>
  <c r="AO880"/>
  <c r="AO884"/>
  <c r="AN762"/>
  <c r="AN834"/>
  <c r="AO795"/>
  <c r="AO845"/>
  <c r="AO755"/>
  <c r="AO852"/>
  <c r="AO833"/>
  <c r="AO820"/>
  <c r="AO789"/>
  <c r="AO778"/>
  <c r="P917" i="1"/>
  <c r="O855"/>
  <c r="O894"/>
  <c r="O831"/>
  <c r="O947"/>
  <c r="P886"/>
  <c r="O839"/>
  <c r="O843"/>
  <c r="P847"/>
  <c r="P867"/>
  <c r="N895"/>
  <c r="P899"/>
  <c r="O903"/>
  <c r="P919"/>
  <c r="O991"/>
  <c r="P821"/>
  <c r="O857"/>
  <c r="O889"/>
  <c r="O905"/>
  <c r="AA863"/>
  <c r="AA832"/>
  <c r="O841"/>
  <c r="P941"/>
  <c r="P949"/>
  <c r="P860"/>
  <c r="P884"/>
  <c r="P896"/>
  <c r="P908"/>
  <c r="O916"/>
  <c r="P940"/>
  <c r="O964"/>
  <c r="P968"/>
  <c r="Z875"/>
  <c r="AA822"/>
  <c r="AA834"/>
  <c r="AA850"/>
  <c r="AA878"/>
  <c r="AA894"/>
  <c r="AA910"/>
  <c r="AA926"/>
  <c r="AA942"/>
  <c r="AA958"/>
  <c r="AA974"/>
  <c r="AA990"/>
  <c r="AA1006"/>
  <c r="Z859"/>
  <c r="AA818"/>
  <c r="AA846"/>
  <c r="AA862"/>
  <c r="AA874"/>
  <c r="AA890"/>
  <c r="AA906"/>
  <c r="AA922"/>
  <c r="AA938"/>
  <c r="AA954"/>
  <c r="AA970"/>
  <c r="AA986"/>
  <c r="AA1002"/>
  <c r="Z843"/>
  <c r="AA814"/>
  <c r="AA830"/>
  <c r="AA842"/>
  <c r="AA858"/>
  <c r="AA870"/>
  <c r="AA886"/>
  <c r="AA902"/>
  <c r="AA918"/>
  <c r="AA934"/>
  <c r="AA950"/>
  <c r="AA966"/>
  <c r="AA982"/>
  <c r="AA998"/>
  <c r="AA1014"/>
  <c r="Z827"/>
  <c r="Z891"/>
  <c r="AA826"/>
  <c r="AA838"/>
  <c r="AA854"/>
  <c r="AA866"/>
  <c r="AA882"/>
  <c r="AA898"/>
  <c r="AA914"/>
  <c r="AA930"/>
  <c r="AA946"/>
  <c r="AA962"/>
  <c r="AA978"/>
  <c r="AA994"/>
  <c r="AA1010"/>
  <c r="O833"/>
  <c r="O849"/>
  <c r="P873"/>
  <c r="N881"/>
  <c r="O909"/>
  <c r="P913"/>
  <c r="O969"/>
  <c r="N832"/>
  <c r="P868"/>
  <c r="O1009"/>
  <c r="N821"/>
  <c r="P834"/>
  <c r="N842"/>
  <c r="N844"/>
  <c r="O846"/>
  <c r="N848"/>
  <c r="N852"/>
  <c r="N861"/>
  <c r="N868"/>
  <c r="N870"/>
  <c r="P872"/>
  <c r="N873"/>
  <c r="P881"/>
  <c r="N892"/>
  <c r="N894"/>
  <c r="N897"/>
  <c r="N900"/>
  <c r="N904"/>
  <c r="N906"/>
  <c r="N913"/>
  <c r="N917"/>
  <c r="N918"/>
  <c r="N920"/>
  <c r="N924"/>
  <c r="O926"/>
  <c r="N933"/>
  <c r="N937"/>
  <c r="N938"/>
  <c r="N941"/>
  <c r="N949"/>
  <c r="N952"/>
  <c r="N954"/>
  <c r="N956"/>
  <c r="P957"/>
  <c r="N972"/>
  <c r="N976"/>
  <c r="N980"/>
  <c r="P986"/>
  <c r="P988"/>
  <c r="P996"/>
  <c r="N999"/>
  <c r="O1000"/>
  <c r="N1010"/>
  <c r="P882"/>
  <c r="O918"/>
  <c r="O832"/>
  <c r="O838"/>
  <c r="N865"/>
  <c r="N922"/>
  <c r="N930"/>
  <c r="O934"/>
  <c r="P938"/>
  <c r="P953"/>
  <c r="N985"/>
  <c r="O990"/>
  <c r="O994"/>
  <c r="N1007"/>
  <c r="Z823"/>
  <c r="Z839"/>
  <c r="Z855"/>
  <c r="Z871"/>
  <c r="Z887"/>
  <c r="Z903"/>
  <c r="N888"/>
  <c r="Z819"/>
  <c r="Z835"/>
  <c r="Z851"/>
  <c r="Z867"/>
  <c r="Z883"/>
  <c r="Z794"/>
  <c r="Z1012"/>
  <c r="Z1008"/>
  <c r="Z1004"/>
  <c r="Z1000"/>
  <c r="Z996"/>
  <c r="Z992"/>
  <c r="Z988"/>
  <c r="Z984"/>
  <c r="Z980"/>
  <c r="Z976"/>
  <c r="Z972"/>
  <c r="Z968"/>
  <c r="Z964"/>
  <c r="Z960"/>
  <c r="Z956"/>
  <c r="Z952"/>
  <c r="Z948"/>
  <c r="Z944"/>
  <c r="Z940"/>
  <c r="Z936"/>
  <c r="Z932"/>
  <c r="Z928"/>
  <c r="Z924"/>
  <c r="Z920"/>
  <c r="Z916"/>
  <c r="Z912"/>
  <c r="Z908"/>
  <c r="Z904"/>
  <c r="Z900"/>
  <c r="Z896"/>
  <c r="Z892"/>
  <c r="Z888"/>
  <c r="Z884"/>
  <c r="Z880"/>
  <c r="Z876"/>
  <c r="Z872"/>
  <c r="Z868"/>
  <c r="Z864"/>
  <c r="Z860"/>
  <c r="Z856"/>
  <c r="Z852"/>
  <c r="Z848"/>
  <c r="Z844"/>
  <c r="Z840"/>
  <c r="Z836"/>
  <c r="Z832"/>
  <c r="Z828"/>
  <c r="Z824"/>
  <c r="Z820"/>
  <c r="Z816"/>
  <c r="Z1013"/>
  <c r="Z1009"/>
  <c r="Z1005"/>
  <c r="Z1001"/>
  <c r="Z997"/>
  <c r="Z993"/>
  <c r="Z989"/>
  <c r="Z985"/>
  <c r="Z981"/>
  <c r="Z977"/>
  <c r="Z973"/>
  <c r="Z969"/>
  <c r="Z965"/>
  <c r="Z961"/>
  <c r="Z957"/>
  <c r="Z953"/>
  <c r="Z949"/>
  <c r="Z945"/>
  <c r="Z941"/>
  <c r="Z937"/>
  <c r="Z933"/>
  <c r="Z929"/>
  <c r="Z925"/>
  <c r="Z921"/>
  <c r="Z917"/>
  <c r="Z913"/>
  <c r="Z909"/>
  <c r="Z905"/>
  <c r="Z901"/>
  <c r="Z897"/>
  <c r="Z893"/>
  <c r="Z889"/>
  <c r="Z885"/>
  <c r="Z881"/>
  <c r="Z877"/>
  <c r="Z873"/>
  <c r="Z869"/>
  <c r="Z865"/>
  <c r="Z861"/>
  <c r="Z857"/>
  <c r="Z853"/>
  <c r="Z849"/>
  <c r="Z845"/>
  <c r="Z841"/>
  <c r="Z837"/>
  <c r="Z833"/>
  <c r="Z829"/>
  <c r="Z825"/>
  <c r="Z821"/>
  <c r="Z817"/>
  <c r="Z1014"/>
  <c r="Z1010"/>
  <c r="Z1006"/>
  <c r="Z1002"/>
  <c r="Z998"/>
  <c r="Z994"/>
  <c r="Z990"/>
  <c r="Z986"/>
  <c r="Z982"/>
  <c r="Z978"/>
  <c r="Z974"/>
  <c r="Z970"/>
  <c r="Z966"/>
  <c r="Z962"/>
  <c r="Z958"/>
  <c r="Z954"/>
  <c r="Z950"/>
  <c r="Z946"/>
  <c r="Z942"/>
  <c r="Z938"/>
  <c r="Z934"/>
  <c r="Z930"/>
  <c r="Z926"/>
  <c r="Z922"/>
  <c r="Z918"/>
  <c r="Z914"/>
  <c r="Z910"/>
  <c r="Z906"/>
  <c r="Z902"/>
  <c r="Z898"/>
  <c r="Z894"/>
  <c r="Z890"/>
  <c r="Z886"/>
  <c r="Z882"/>
  <c r="Z878"/>
  <c r="Z874"/>
  <c r="Z870"/>
  <c r="Z866"/>
  <c r="Z862"/>
  <c r="Z858"/>
  <c r="Z854"/>
  <c r="Z850"/>
  <c r="Z846"/>
  <c r="Z842"/>
  <c r="Z838"/>
  <c r="Z834"/>
  <c r="Z830"/>
  <c r="Z826"/>
  <c r="Z822"/>
  <c r="Z818"/>
  <c r="Z814"/>
  <c r="Z1011"/>
  <c r="Z1007"/>
  <c r="Z1003"/>
  <c r="Z999"/>
  <c r="Z995"/>
  <c r="Z991"/>
  <c r="Z987"/>
  <c r="Z983"/>
  <c r="Z979"/>
  <c r="Z975"/>
  <c r="Z971"/>
  <c r="Z967"/>
  <c r="Z963"/>
  <c r="Z959"/>
  <c r="Z955"/>
  <c r="Z951"/>
  <c r="Z947"/>
  <c r="Z943"/>
  <c r="Z939"/>
  <c r="Z935"/>
  <c r="Z931"/>
  <c r="Z927"/>
  <c r="Z923"/>
  <c r="Z919"/>
  <c r="Z915"/>
  <c r="Z911"/>
  <c r="Z907"/>
  <c r="Z815"/>
  <c r="Z831"/>
  <c r="Z847"/>
  <c r="Z863"/>
  <c r="Z879"/>
  <c r="Z895"/>
  <c r="P814"/>
  <c r="N815"/>
  <c r="P816"/>
  <c r="O817"/>
  <c r="P818"/>
  <c r="O819"/>
  <c r="P820"/>
  <c r="N822"/>
  <c r="N823"/>
  <c r="P824"/>
  <c r="O825"/>
  <c r="P826"/>
  <c r="N827"/>
  <c r="P828"/>
  <c r="O829"/>
  <c r="N830"/>
  <c r="P831"/>
  <c r="N833"/>
  <c r="O834"/>
  <c r="P835"/>
  <c r="N837"/>
  <c r="N838"/>
  <c r="P839"/>
  <c r="N841"/>
  <c r="P843"/>
  <c r="O845"/>
  <c r="N849"/>
  <c r="P850"/>
  <c r="P851"/>
  <c r="P854"/>
  <c r="P855"/>
  <c r="P856"/>
  <c r="N857"/>
  <c r="N858"/>
  <c r="O859"/>
  <c r="N860"/>
  <c r="P862"/>
  <c r="N863"/>
  <c r="N864"/>
  <c r="P865"/>
  <c r="O866"/>
  <c r="N869"/>
  <c r="N872"/>
  <c r="P874"/>
  <c r="N876"/>
  <c r="P878"/>
  <c r="N880"/>
  <c r="O882"/>
  <c r="N883"/>
  <c r="N884"/>
  <c r="O885"/>
  <c r="O886"/>
  <c r="P888"/>
  <c r="N889"/>
  <c r="N890"/>
  <c r="N891"/>
  <c r="O895"/>
  <c r="N896"/>
  <c r="P898"/>
  <c r="O901"/>
  <c r="P903"/>
  <c r="N905"/>
  <c r="P907"/>
  <c r="N907"/>
  <c r="N908"/>
  <c r="N909"/>
  <c r="P910"/>
  <c r="O914"/>
  <c r="O915"/>
  <c r="O921"/>
  <c r="O925"/>
  <c r="N927"/>
  <c r="P928"/>
  <c r="O929"/>
  <c r="P931"/>
  <c r="N932"/>
  <c r="N934"/>
  <c r="P935"/>
  <c r="P936"/>
  <c r="P939"/>
  <c r="N940"/>
  <c r="O942"/>
  <c r="N945"/>
  <c r="P946"/>
  <c r="P947"/>
  <c r="N948"/>
  <c r="O950"/>
  <c r="O953"/>
  <c r="O955"/>
  <c r="N957"/>
  <c r="P958"/>
  <c r="P959"/>
  <c r="N960"/>
  <c r="O962"/>
  <c r="O963"/>
  <c r="P963"/>
  <c r="O966"/>
  <c r="O967"/>
  <c r="N968"/>
  <c r="N969"/>
  <c r="P970"/>
  <c r="O971"/>
  <c r="O973"/>
  <c r="O974"/>
  <c r="N975"/>
  <c r="O978"/>
  <c r="N979"/>
  <c r="O981"/>
  <c r="O982"/>
  <c r="O983"/>
  <c r="P984"/>
  <c r="O986"/>
  <c r="O987"/>
  <c r="O988"/>
  <c r="N990"/>
  <c r="P991"/>
  <c r="N992"/>
  <c r="N994"/>
  <c r="P995"/>
  <c r="O996"/>
  <c r="O1002"/>
  <c r="N1003"/>
  <c r="P1003"/>
  <c r="N1004"/>
  <c r="N1008"/>
  <c r="P1011"/>
  <c r="O1013"/>
  <c r="O1014"/>
  <c r="AA817"/>
  <c r="AA821"/>
  <c r="AA825"/>
  <c r="AA829"/>
  <c r="AA833"/>
  <c r="AA837"/>
  <c r="AA841"/>
  <c r="AA845"/>
  <c r="AA849"/>
  <c r="AA853"/>
  <c r="AA857"/>
  <c r="AA861"/>
  <c r="AA865"/>
  <c r="AA869"/>
  <c r="AA873"/>
  <c r="AA877"/>
  <c r="AA881"/>
  <c r="AA885"/>
  <c r="AA889"/>
  <c r="AA893"/>
  <c r="AA897"/>
  <c r="AA901"/>
  <c r="AA905"/>
  <c r="AA909"/>
  <c r="AA913"/>
  <c r="AA917"/>
  <c r="AA921"/>
  <c r="AA925"/>
  <c r="AA929"/>
  <c r="AA933"/>
  <c r="AA937"/>
  <c r="AA941"/>
  <c r="AA945"/>
  <c r="AA949"/>
  <c r="AA953"/>
  <c r="AA957"/>
  <c r="AA961"/>
  <c r="AA965"/>
  <c r="AA969"/>
  <c r="AA973"/>
  <c r="AA977"/>
  <c r="AA981"/>
  <c r="AA985"/>
  <c r="AA989"/>
  <c r="AA993"/>
  <c r="AA997"/>
  <c r="AA1001"/>
  <c r="AA1005"/>
  <c r="AA1009"/>
  <c r="AA1013"/>
  <c r="AA816"/>
  <c r="AA820"/>
  <c r="AA824"/>
  <c r="AA828"/>
  <c r="AA836"/>
  <c r="AA840"/>
  <c r="AA844"/>
  <c r="AA848"/>
  <c r="AA852"/>
  <c r="AA856"/>
  <c r="AA860"/>
  <c r="AA864"/>
  <c r="AA868"/>
  <c r="AA872"/>
  <c r="AA876"/>
  <c r="AA880"/>
  <c r="AA884"/>
  <c r="AA888"/>
  <c r="AA892"/>
  <c r="AA896"/>
  <c r="AA900"/>
  <c r="AA904"/>
  <c r="AA908"/>
  <c r="AA912"/>
  <c r="AA916"/>
  <c r="AA920"/>
  <c r="AA924"/>
  <c r="AA928"/>
  <c r="AA932"/>
  <c r="AA936"/>
  <c r="AA940"/>
  <c r="AA944"/>
  <c r="AA948"/>
  <c r="AA952"/>
  <c r="AA956"/>
  <c r="AA960"/>
  <c r="AA964"/>
  <c r="AA968"/>
  <c r="AA972"/>
  <c r="AA976"/>
  <c r="AA980"/>
  <c r="AA984"/>
  <c r="AA988"/>
  <c r="AA992"/>
  <c r="AA996"/>
  <c r="AA1000"/>
  <c r="AA1004"/>
  <c r="AA1008"/>
  <c r="AA1012"/>
  <c r="O815"/>
  <c r="N816"/>
  <c r="N820"/>
  <c r="P822"/>
  <c r="O823"/>
  <c r="N824"/>
  <c r="O827"/>
  <c r="N828"/>
  <c r="O896"/>
  <c r="P900"/>
  <c r="O902"/>
  <c r="P904"/>
  <c r="P905"/>
  <c r="O908"/>
  <c r="O912"/>
  <c r="P924"/>
  <c r="O927"/>
  <c r="O932"/>
  <c r="O940"/>
  <c r="P945"/>
  <c r="O948"/>
  <c r="P952"/>
  <c r="P956"/>
  <c r="O957"/>
  <c r="O960"/>
  <c r="O961"/>
  <c r="O965"/>
  <c r="O968"/>
  <c r="P969"/>
  <c r="P972"/>
  <c r="O975"/>
  <c r="P976"/>
  <c r="O979"/>
  <c r="P980"/>
  <c r="N984"/>
  <c r="P985"/>
  <c r="O989"/>
  <c r="O992"/>
  <c r="O993"/>
  <c r="O997"/>
  <c r="N998"/>
  <c r="N1000"/>
  <c r="O1001"/>
  <c r="O1004"/>
  <c r="N1006"/>
  <c r="P1010"/>
  <c r="AA815"/>
  <c r="AA819"/>
  <c r="AA823"/>
  <c r="AA827"/>
  <c r="AA831"/>
  <c r="AA835"/>
  <c r="AA839"/>
  <c r="AA843"/>
  <c r="AA847"/>
  <c r="AA851"/>
  <c r="AA855"/>
  <c r="AA859"/>
  <c r="AA867"/>
  <c r="AA871"/>
  <c r="AA875"/>
  <c r="AA879"/>
  <c r="AA883"/>
  <c r="AA887"/>
  <c r="AA891"/>
  <c r="AA895"/>
  <c r="AA899"/>
  <c r="AA903"/>
  <c r="AA907"/>
  <c r="AA911"/>
  <c r="AA915"/>
  <c r="AA919"/>
  <c r="AA923"/>
  <c r="AA927"/>
  <c r="AA931"/>
  <c r="AA935"/>
  <c r="AA939"/>
  <c r="AA943"/>
  <c r="AA947"/>
  <c r="AA951"/>
  <c r="AA955"/>
  <c r="AA959"/>
  <c r="AA963"/>
  <c r="AA967"/>
  <c r="AA971"/>
  <c r="AA975"/>
  <c r="AA979"/>
  <c r="AA983"/>
  <c r="AA987"/>
  <c r="AA991"/>
  <c r="AA995"/>
  <c r="AA999"/>
  <c r="AA1003"/>
  <c r="AA1007"/>
  <c r="AA1011"/>
  <c r="N814"/>
  <c r="P817"/>
  <c r="N818"/>
  <c r="P819"/>
  <c r="O821"/>
  <c r="O822"/>
  <c r="P825"/>
  <c r="N826"/>
  <c r="P829"/>
  <c r="O830"/>
  <c r="P832"/>
  <c r="N834"/>
  <c r="N836"/>
  <c r="P838"/>
  <c r="N840"/>
  <c r="P842"/>
  <c r="O844"/>
  <c r="P845"/>
  <c r="P846"/>
  <c r="N847"/>
  <c r="O848"/>
  <c r="N850"/>
  <c r="O852"/>
  <c r="N853"/>
  <c r="N854"/>
  <c r="N856"/>
  <c r="O858"/>
  <c r="P859"/>
  <c r="O861"/>
  <c r="N862"/>
  <c r="O865"/>
  <c r="N867"/>
  <c r="O868"/>
  <c r="P870"/>
  <c r="N871"/>
  <c r="O873"/>
  <c r="N874"/>
  <c r="N875"/>
  <c r="N877"/>
  <c r="N878"/>
  <c r="N879"/>
  <c r="P885"/>
  <c r="N887"/>
  <c r="O890"/>
  <c r="O892"/>
  <c r="N893"/>
  <c r="P894"/>
  <c r="P895"/>
  <c r="O897"/>
  <c r="N898"/>
  <c r="N899"/>
  <c r="O900"/>
  <c r="P901"/>
  <c r="N902"/>
  <c r="O904"/>
  <c r="P906"/>
  <c r="N910"/>
  <c r="N911"/>
  <c r="N912"/>
  <c r="O913"/>
  <c r="Q913" s="1"/>
  <c r="P915"/>
  <c r="N916"/>
  <c r="O917"/>
  <c r="P918"/>
  <c r="N919"/>
  <c r="O920"/>
  <c r="P921"/>
  <c r="P922"/>
  <c r="N923"/>
  <c r="O924"/>
  <c r="P925"/>
  <c r="P926"/>
  <c r="N926"/>
  <c r="P929"/>
  <c r="P930"/>
  <c r="O933"/>
  <c r="P934"/>
  <c r="O937"/>
  <c r="O938"/>
  <c r="O941"/>
  <c r="N943"/>
  <c r="N944"/>
  <c r="N946"/>
  <c r="O949"/>
  <c r="N951"/>
  <c r="O952"/>
  <c r="P954"/>
  <c r="P955"/>
  <c r="O956"/>
  <c r="N958"/>
  <c r="N961"/>
  <c r="N963"/>
  <c r="N964"/>
  <c r="N965"/>
  <c r="P967"/>
  <c r="N970"/>
  <c r="P971"/>
  <c r="O972"/>
  <c r="P973"/>
  <c r="O976"/>
  <c r="N977"/>
  <c r="O980"/>
  <c r="P981"/>
  <c r="P983"/>
  <c r="O985"/>
  <c r="N986"/>
  <c r="P987"/>
  <c r="N989"/>
  <c r="P990"/>
  <c r="N993"/>
  <c r="P994"/>
  <c r="N997"/>
  <c r="P998"/>
  <c r="O999"/>
  <c r="P1000"/>
  <c r="N1001"/>
  <c r="N1005"/>
  <c r="P1006"/>
  <c r="O1007"/>
  <c r="N1009"/>
  <c r="O1010"/>
  <c r="N1011"/>
  <c r="N1012"/>
  <c r="P1013"/>
  <c r="N817"/>
  <c r="N825"/>
  <c r="N829"/>
  <c r="P830"/>
  <c r="N831"/>
  <c r="P833"/>
  <c r="N835"/>
  <c r="P837"/>
  <c r="N839"/>
  <c r="P841"/>
  <c r="N843"/>
  <c r="P844"/>
  <c r="N845"/>
  <c r="N846"/>
  <c r="P848"/>
  <c r="P849"/>
  <c r="N851"/>
  <c r="P852"/>
  <c r="O853"/>
  <c r="N855"/>
  <c r="P857"/>
  <c r="P858"/>
  <c r="O860"/>
  <c r="O863"/>
  <c r="O864"/>
  <c r="N866"/>
  <c r="P869"/>
  <c r="O876"/>
  <c r="O877"/>
  <c r="O880"/>
  <c r="O881"/>
  <c r="N882"/>
  <c r="O883"/>
  <c r="O884"/>
  <c r="N885"/>
  <c r="N886"/>
  <c r="P889"/>
  <c r="P890"/>
  <c r="O891"/>
  <c r="P892"/>
  <c r="O893"/>
  <c r="N901"/>
  <c r="N903"/>
  <c r="O907"/>
  <c r="P909"/>
  <c r="N914"/>
  <c r="N921"/>
  <c r="N925"/>
  <c r="N929"/>
  <c r="N931"/>
  <c r="N935"/>
  <c r="N939"/>
  <c r="N942"/>
  <c r="N947"/>
  <c r="N950"/>
  <c r="N953"/>
  <c r="N955"/>
  <c r="N959"/>
  <c r="N962"/>
  <c r="N966"/>
  <c r="N973"/>
  <c r="N974"/>
  <c r="P977"/>
  <c r="N978"/>
  <c r="N981"/>
  <c r="N982"/>
  <c r="N988"/>
  <c r="N991"/>
  <c r="N995"/>
  <c r="N996"/>
  <c r="P999"/>
  <c r="O1003"/>
  <c r="P1005"/>
  <c r="O1008"/>
  <c r="P1009"/>
  <c r="N1013"/>
  <c r="O814"/>
  <c r="P815"/>
  <c r="O816"/>
  <c r="O818"/>
  <c r="N819"/>
  <c r="O820"/>
  <c r="P823"/>
  <c r="O824"/>
  <c r="O826"/>
  <c r="P827"/>
  <c r="O828"/>
  <c r="P836"/>
  <c r="P840"/>
  <c r="O840"/>
  <c r="O847"/>
  <c r="O850"/>
  <c r="O851"/>
  <c r="P853"/>
  <c r="O854"/>
  <c r="N859"/>
  <c r="O862"/>
  <c r="P863"/>
  <c r="O867"/>
  <c r="O871"/>
  <c r="O874"/>
  <c r="O875"/>
  <c r="P877"/>
  <c r="O878"/>
  <c r="O879"/>
  <c r="P883"/>
  <c r="O887"/>
  <c r="O888"/>
  <c r="P891"/>
  <c r="P893"/>
  <c r="O898"/>
  <c r="O899"/>
  <c r="P902"/>
  <c r="O910"/>
  <c r="O911"/>
  <c r="P912"/>
  <c r="P916"/>
  <c r="O919"/>
  <c r="P920"/>
  <c r="O923"/>
  <c r="P927"/>
  <c r="O928"/>
  <c r="O936"/>
  <c r="O943"/>
  <c r="P944"/>
  <c r="O946"/>
  <c r="O951"/>
  <c r="O958"/>
  <c r="P961"/>
  <c r="P964"/>
  <c r="P965"/>
  <c r="N967"/>
  <c r="O970"/>
  <c r="N971"/>
  <c r="P975"/>
  <c r="P979"/>
  <c r="N983"/>
  <c r="O984"/>
  <c r="N987"/>
  <c r="P989"/>
  <c r="P992"/>
  <c r="P993"/>
  <c r="P997"/>
  <c r="P1001"/>
  <c r="N1002"/>
  <c r="O1005"/>
  <c r="P1008"/>
  <c r="P1012"/>
  <c r="O1012"/>
  <c r="N1014"/>
  <c r="D90" i="5"/>
  <c r="Z121" i="1"/>
  <c r="Z153"/>
  <c r="Z185"/>
  <c r="Z217"/>
  <c r="Z271"/>
  <c r="Z130"/>
  <c r="Z194"/>
  <c r="Z347"/>
  <c r="Z589"/>
  <c r="Z348"/>
  <c r="Z119"/>
  <c r="Z183"/>
  <c r="Z267"/>
  <c r="Z190"/>
  <c r="Z332"/>
  <c r="Z135"/>
  <c r="Z167"/>
  <c r="Z199"/>
  <c r="Z235"/>
  <c r="Z299"/>
  <c r="Z158"/>
  <c r="Z246"/>
  <c r="Z473"/>
  <c r="Z701"/>
  <c r="Z484"/>
  <c r="Z151"/>
  <c r="Z215"/>
  <c r="Z126"/>
  <c r="Z331"/>
  <c r="Z137"/>
  <c r="Z169"/>
  <c r="Z201"/>
  <c r="Z239"/>
  <c r="Z303"/>
  <c r="Z162"/>
  <c r="Z254"/>
  <c r="Z489"/>
  <c r="Z717"/>
  <c r="Z608"/>
  <c r="Z468"/>
  <c r="Z592"/>
  <c r="Z129"/>
  <c r="Z145"/>
  <c r="Z161"/>
  <c r="Z177"/>
  <c r="Z193"/>
  <c r="Z209"/>
  <c r="Z225"/>
  <c r="Z255"/>
  <c r="Z287"/>
  <c r="Z114"/>
  <c r="Z146"/>
  <c r="Z178"/>
  <c r="Z222"/>
  <c r="Z286"/>
  <c r="Z417"/>
  <c r="Z541"/>
  <c r="Z653"/>
  <c r="Z781"/>
  <c r="Z416"/>
  <c r="Z544"/>
  <c r="Z127"/>
  <c r="Z143"/>
  <c r="Z159"/>
  <c r="Z175"/>
  <c r="Z191"/>
  <c r="Z207"/>
  <c r="Z223"/>
  <c r="Z251"/>
  <c r="Z283"/>
  <c r="Z315"/>
  <c r="Z142"/>
  <c r="Z174"/>
  <c r="Z214"/>
  <c r="Z278"/>
  <c r="Z401"/>
  <c r="Z525"/>
  <c r="Z637"/>
  <c r="Z765"/>
  <c r="Z400"/>
  <c r="Z530"/>
  <c r="Z806"/>
  <c r="Z117"/>
  <c r="Z125"/>
  <c r="Z133"/>
  <c r="Z141"/>
  <c r="Z149"/>
  <c r="Z157"/>
  <c r="Z165"/>
  <c r="Z173"/>
  <c r="Z181"/>
  <c r="Z189"/>
  <c r="Z197"/>
  <c r="Z205"/>
  <c r="Z213"/>
  <c r="Z221"/>
  <c r="Z231"/>
  <c r="Z247"/>
  <c r="Z263"/>
  <c r="Z279"/>
  <c r="Z295"/>
  <c r="Z311"/>
  <c r="Z122"/>
  <c r="Z138"/>
  <c r="Z154"/>
  <c r="Z170"/>
  <c r="Z186"/>
  <c r="Z206"/>
  <c r="Z238"/>
  <c r="Z270"/>
  <c r="Z314"/>
  <c r="Z379"/>
  <c r="Z457"/>
  <c r="Z517"/>
  <c r="Z557"/>
  <c r="Z621"/>
  <c r="Z685"/>
  <c r="Z749"/>
  <c r="Z813"/>
  <c r="Z380"/>
  <c r="Z452"/>
  <c r="Z516"/>
  <c r="Z576"/>
  <c r="Z674"/>
  <c r="AA624"/>
  <c r="Z115"/>
  <c r="Z123"/>
  <c r="Z131"/>
  <c r="Z139"/>
  <c r="Z147"/>
  <c r="Z155"/>
  <c r="Z163"/>
  <c r="Z171"/>
  <c r="Z179"/>
  <c r="Z187"/>
  <c r="Z195"/>
  <c r="Z203"/>
  <c r="Z211"/>
  <c r="Z219"/>
  <c r="Z227"/>
  <c r="Z243"/>
  <c r="Z259"/>
  <c r="Z275"/>
  <c r="Z291"/>
  <c r="Z307"/>
  <c r="Z118"/>
  <c r="Z134"/>
  <c r="Z150"/>
  <c r="Z166"/>
  <c r="Z182"/>
  <c r="Z198"/>
  <c r="Z230"/>
  <c r="Z262"/>
  <c r="Z298"/>
  <c r="Z363"/>
  <c r="Z433"/>
  <c r="Z505"/>
  <c r="Z549"/>
  <c r="Z605"/>
  <c r="Z669"/>
  <c r="Z733"/>
  <c r="Z797"/>
  <c r="Z364"/>
  <c r="Z436"/>
  <c r="Z500"/>
  <c r="Z560"/>
  <c r="Z640"/>
  <c r="Z812"/>
  <c r="O114"/>
  <c r="Q114" s="1"/>
  <c r="AN114" s="1"/>
  <c r="V114" s="1"/>
  <c r="O115"/>
  <c r="Q115" s="1"/>
  <c r="O116"/>
  <c r="Q116" s="1"/>
  <c r="O117"/>
  <c r="Q117" s="1"/>
  <c r="O118"/>
  <c r="Q118" s="1"/>
  <c r="O119"/>
  <c r="Q119" s="1"/>
  <c r="O120"/>
  <c r="Q120" s="1"/>
  <c r="O121"/>
  <c r="Q121" s="1"/>
  <c r="O122"/>
  <c r="Q122" s="1"/>
  <c r="O123"/>
  <c r="Q123" s="1"/>
  <c r="O124"/>
  <c r="O125"/>
  <c r="O126"/>
  <c r="O127"/>
  <c r="O128"/>
  <c r="O129"/>
  <c r="O130"/>
  <c r="O131"/>
  <c r="O132"/>
  <c r="O133"/>
  <c r="O172"/>
  <c r="O173"/>
  <c r="O174"/>
  <c r="O175"/>
  <c r="O176"/>
  <c r="O177"/>
  <c r="O178"/>
  <c r="O179"/>
  <c r="O180"/>
  <c r="O288"/>
  <c r="O289"/>
  <c r="O290"/>
  <c r="O291"/>
  <c r="O292"/>
  <c r="O293"/>
  <c r="O372"/>
  <c r="O373"/>
  <c r="O374"/>
  <c r="O375"/>
  <c r="O376"/>
  <c r="O377"/>
  <c r="O378"/>
  <c r="O379"/>
  <c r="O380"/>
  <c r="O656"/>
  <c r="O657"/>
  <c r="O658"/>
  <c r="O659"/>
  <c r="O660"/>
  <c r="O661"/>
  <c r="O662"/>
  <c r="O663"/>
  <c r="O727"/>
  <c r="O728"/>
  <c r="O729"/>
  <c r="O730"/>
  <c r="O731"/>
  <c r="O732"/>
  <c r="O733"/>
  <c r="O734"/>
  <c r="O735"/>
  <c r="O736"/>
  <c r="O737"/>
  <c r="O738"/>
  <c r="Q738" s="1"/>
  <c r="O739"/>
  <c r="Q739" s="1"/>
  <c r="O740"/>
  <c r="Q740" s="1"/>
  <c r="O741"/>
  <c r="Q741" s="1"/>
  <c r="O742"/>
  <c r="Q742" s="1"/>
  <c r="O743"/>
  <c r="Q743" s="1"/>
  <c r="O744"/>
  <c r="Q744" s="1"/>
  <c r="O745"/>
  <c r="Q745" s="1"/>
  <c r="O746"/>
  <c r="Q746" s="1"/>
  <c r="O747"/>
  <c r="Q747" s="1"/>
  <c r="O748"/>
  <c r="Q748" s="1"/>
  <c r="O749"/>
  <c r="Q749" s="1"/>
  <c r="O750"/>
  <c r="Q750" s="1"/>
  <c r="O751"/>
  <c r="Q751" s="1"/>
  <c r="O752"/>
  <c r="Q752" s="1"/>
  <c r="O753"/>
  <c r="Q753" s="1"/>
  <c r="O754"/>
  <c r="Q754" s="1"/>
  <c r="O755"/>
  <c r="Q755" s="1"/>
  <c r="O756"/>
  <c r="Q756" s="1"/>
  <c r="O757"/>
  <c r="Q757" s="1"/>
  <c r="O758"/>
  <c r="Q758" s="1"/>
  <c r="O759"/>
  <c r="Q759" s="1"/>
  <c r="O760"/>
  <c r="Q760" s="1"/>
  <c r="O761"/>
  <c r="Q761" s="1"/>
  <c r="O762"/>
  <c r="Q762" s="1"/>
  <c r="O763"/>
  <c r="Q763" s="1"/>
  <c r="O764"/>
  <c r="Q764" s="1"/>
  <c r="O765"/>
  <c r="Q765" s="1"/>
  <c r="O766"/>
  <c r="Q766" s="1"/>
  <c r="O767"/>
  <c r="Q767" s="1"/>
  <c r="O768"/>
  <c r="Q768" s="1"/>
  <c r="O769"/>
  <c r="Q769" s="1"/>
  <c r="O770"/>
  <c r="Q770" s="1"/>
  <c r="O771"/>
  <c r="Q771" s="1"/>
  <c r="O772"/>
  <c r="Q772" s="1"/>
  <c r="O773"/>
  <c r="Q773" s="1"/>
  <c r="O774"/>
  <c r="Q774" s="1"/>
  <c r="O775"/>
  <c r="Q775" s="1"/>
  <c r="O776"/>
  <c r="O777"/>
  <c r="Q777" s="1"/>
  <c r="O778"/>
  <c r="Q778" s="1"/>
  <c r="O779"/>
  <c r="Q779" s="1"/>
  <c r="O780"/>
  <c r="Q780" s="1"/>
  <c r="O781"/>
  <c r="Q781" s="1"/>
  <c r="O782"/>
  <c r="Q782" s="1"/>
  <c r="O783"/>
  <c r="Q783" s="1"/>
  <c r="O784"/>
  <c r="Q784" s="1"/>
  <c r="O785"/>
  <c r="Q785" s="1"/>
  <c r="O786"/>
  <c r="Q786" s="1"/>
  <c r="O787"/>
  <c r="Q787" s="1"/>
  <c r="O788"/>
  <c r="Q788" s="1"/>
  <c r="O789"/>
  <c r="Q789" s="1"/>
  <c r="O790"/>
  <c r="Q790" s="1"/>
  <c r="O791"/>
  <c r="Q791" s="1"/>
  <c r="O792"/>
  <c r="Q792" s="1"/>
  <c r="O793"/>
  <c r="Q793" s="1"/>
  <c r="O794"/>
  <c r="Q794" s="1"/>
  <c r="O795"/>
  <c r="Q795" s="1"/>
  <c r="O796"/>
  <c r="Q796" s="1"/>
  <c r="O797"/>
  <c r="Q797" s="1"/>
  <c r="O798"/>
  <c r="Q798" s="1"/>
  <c r="O799"/>
  <c r="Q799" s="1"/>
  <c r="O800"/>
  <c r="Q800" s="1"/>
  <c r="O801"/>
  <c r="Q801" s="1"/>
  <c r="O802"/>
  <c r="Q802" s="1"/>
  <c r="O803"/>
  <c r="Q803" s="1"/>
  <c r="O804"/>
  <c r="Q804" s="1"/>
  <c r="O805"/>
  <c r="Q805" s="1"/>
  <c r="O806"/>
  <c r="Q806" s="1"/>
  <c r="O807"/>
  <c r="Q807" s="1"/>
  <c r="O808"/>
  <c r="Q808" s="1"/>
  <c r="O809"/>
  <c r="Q809" s="1"/>
  <c r="O810"/>
  <c r="Q810" s="1"/>
  <c r="O811"/>
  <c r="Q811" s="1"/>
  <c r="O812"/>
  <c r="Q812" s="1"/>
  <c r="O813"/>
  <c r="Q813" s="1"/>
  <c r="Z229"/>
  <c r="Z233"/>
  <c r="Z237"/>
  <c r="Z241"/>
  <c r="Z245"/>
  <c r="Z249"/>
  <c r="Z253"/>
  <c r="Z257"/>
  <c r="Z261"/>
  <c r="Z265"/>
  <c r="Z269"/>
  <c r="Z273"/>
  <c r="Z277"/>
  <c r="Z281"/>
  <c r="Z285"/>
  <c r="Z289"/>
  <c r="Z293"/>
  <c r="Z297"/>
  <c r="Z301"/>
  <c r="Z305"/>
  <c r="Z309"/>
  <c r="Z313"/>
  <c r="Z317"/>
  <c r="Z116"/>
  <c r="Z120"/>
  <c r="Z124"/>
  <c r="Z128"/>
  <c r="Z132"/>
  <c r="Z136"/>
  <c r="Z140"/>
  <c r="Z144"/>
  <c r="Z148"/>
  <c r="Z152"/>
  <c r="Z156"/>
  <c r="Z160"/>
  <c r="Z164"/>
  <c r="Z168"/>
  <c r="Z172"/>
  <c r="Z176"/>
  <c r="Z180"/>
  <c r="Z184"/>
  <c r="Z188"/>
  <c r="Z192"/>
  <c r="Z196"/>
  <c r="Z202"/>
  <c r="Z210"/>
  <c r="Z218"/>
  <c r="Z226"/>
  <c r="Z234"/>
  <c r="Z242"/>
  <c r="Z250"/>
  <c r="Z258"/>
  <c r="Z266"/>
  <c r="Z274"/>
  <c r="Z282"/>
  <c r="Z290"/>
  <c r="Z306"/>
  <c r="Z323"/>
  <c r="Z339"/>
  <c r="Z355"/>
  <c r="Z371"/>
  <c r="Z387"/>
  <c r="Z409"/>
  <c r="Z425"/>
  <c r="Z445"/>
  <c r="Z465"/>
  <c r="Z481"/>
  <c r="Z497"/>
  <c r="Z533"/>
  <c r="Z565"/>
  <c r="Z581"/>
  <c r="Z597"/>
  <c r="Z613"/>
  <c r="Z629"/>
  <c r="Z645"/>
  <c r="Z661"/>
  <c r="Z677"/>
  <c r="Z693"/>
  <c r="Z709"/>
  <c r="Z725"/>
  <c r="Z741"/>
  <c r="Z757"/>
  <c r="Z773"/>
  <c r="Z789"/>
  <c r="Z805"/>
  <c r="Z324"/>
  <c r="Z340"/>
  <c r="Z356"/>
  <c r="Z372"/>
  <c r="Z392"/>
  <c r="Z408"/>
  <c r="Z424"/>
  <c r="Z444"/>
  <c r="Z460"/>
  <c r="Z476"/>
  <c r="Z492"/>
  <c r="Z508"/>
  <c r="Z524"/>
  <c r="Z536"/>
  <c r="Z552"/>
  <c r="Z568"/>
  <c r="Z584"/>
  <c r="Z600"/>
  <c r="Z624"/>
  <c r="Z656"/>
  <c r="Z738"/>
  <c r="D34" i="5"/>
  <c r="D97" s="1"/>
  <c r="Z706" i="1"/>
  <c r="Z770"/>
  <c r="Z616"/>
  <c r="Z632"/>
  <c r="Z648"/>
  <c r="Z664"/>
  <c r="Z690"/>
  <c r="Z722"/>
  <c r="Z754"/>
  <c r="Z786"/>
  <c r="Z294"/>
  <c r="Z302"/>
  <c r="Z310"/>
  <c r="Z319"/>
  <c r="Z327"/>
  <c r="Z335"/>
  <c r="Z343"/>
  <c r="Z351"/>
  <c r="Z359"/>
  <c r="Z367"/>
  <c r="Z375"/>
  <c r="Z383"/>
  <c r="Z391"/>
  <c r="Z405"/>
  <c r="Z413"/>
  <c r="Z421"/>
  <c r="Z429"/>
  <c r="Z437"/>
  <c r="Z449"/>
  <c r="Z461"/>
  <c r="Z469"/>
  <c r="Z477"/>
  <c r="Z485"/>
  <c r="Z493"/>
  <c r="Z501"/>
  <c r="Z513"/>
  <c r="Z521"/>
  <c r="Z529"/>
  <c r="Z537"/>
  <c r="Z545"/>
  <c r="Z553"/>
  <c r="Z561"/>
  <c r="Z569"/>
  <c r="Z577"/>
  <c r="Z585"/>
  <c r="Z593"/>
  <c r="Z601"/>
  <c r="Z609"/>
  <c r="Z617"/>
  <c r="Z625"/>
  <c r="Z633"/>
  <c r="Z641"/>
  <c r="Z649"/>
  <c r="Z657"/>
  <c r="Z665"/>
  <c r="Z673"/>
  <c r="Z681"/>
  <c r="Z689"/>
  <c r="Z697"/>
  <c r="Z705"/>
  <c r="Z713"/>
  <c r="Z721"/>
  <c r="Z729"/>
  <c r="Z737"/>
  <c r="Z745"/>
  <c r="Z753"/>
  <c r="Z761"/>
  <c r="Z769"/>
  <c r="Z777"/>
  <c r="Z785"/>
  <c r="Z793"/>
  <c r="Z801"/>
  <c r="Z809"/>
  <c r="Z320"/>
  <c r="Z328"/>
  <c r="Z336"/>
  <c r="Z344"/>
  <c r="Z352"/>
  <c r="Z360"/>
  <c r="Z368"/>
  <c r="Z376"/>
  <c r="Z384"/>
  <c r="Z396"/>
  <c r="Z404"/>
  <c r="Z412"/>
  <c r="Z420"/>
  <c r="Z428"/>
  <c r="Z440"/>
  <c r="Z448"/>
  <c r="Z456"/>
  <c r="Z464"/>
  <c r="Z472"/>
  <c r="Z480"/>
  <c r="Z488"/>
  <c r="Z496"/>
  <c r="Z504"/>
  <c r="Z520"/>
  <c r="Z528"/>
  <c r="Z532"/>
  <c r="Z540"/>
  <c r="Z548"/>
  <c r="Z556"/>
  <c r="Z564"/>
  <c r="Z572"/>
  <c r="Z580"/>
  <c r="Z588"/>
  <c r="Z596"/>
  <c r="Z604"/>
  <c r="Z612"/>
  <c r="Z620"/>
  <c r="Z628"/>
  <c r="Z636"/>
  <c r="Z644"/>
  <c r="Z652"/>
  <c r="Z660"/>
  <c r="Z668"/>
  <c r="Z682"/>
  <c r="Z698"/>
  <c r="Z714"/>
  <c r="Z730"/>
  <c r="Z746"/>
  <c r="Z762"/>
  <c r="Z778"/>
  <c r="AA118"/>
  <c r="Z802"/>
  <c r="Z798"/>
  <c r="Z790"/>
  <c r="Z782"/>
  <c r="Z774"/>
  <c r="Z766"/>
  <c r="Z758"/>
  <c r="Z750"/>
  <c r="Z742"/>
  <c r="Z734"/>
  <c r="Z726"/>
  <c r="Z718"/>
  <c r="Z710"/>
  <c r="Z702"/>
  <c r="Z694"/>
  <c r="Z686"/>
  <c r="Z678"/>
  <c r="Z670"/>
  <c r="Z666"/>
  <c r="Z662"/>
  <c r="Z658"/>
  <c r="Z654"/>
  <c r="Z650"/>
  <c r="Z646"/>
  <c r="Z642"/>
  <c r="Z638"/>
  <c r="Z634"/>
  <c r="Z630"/>
  <c r="Z626"/>
  <c r="Z622"/>
  <c r="Z618"/>
  <c r="Z614"/>
  <c r="Z610"/>
  <c r="Z606"/>
  <c r="Z602"/>
  <c r="Z594"/>
  <c r="Z590"/>
  <c r="Z586"/>
  <c r="Z582"/>
  <c r="Z578"/>
  <c r="Z574"/>
  <c r="Z570"/>
  <c r="Z566"/>
  <c r="Z562"/>
  <c r="Z558"/>
  <c r="Z554"/>
  <c r="Z550"/>
  <c r="Z546"/>
  <c r="Z542"/>
  <c r="Z538"/>
  <c r="Z534"/>
  <c r="Z526"/>
  <c r="Z522"/>
  <c r="Z518"/>
  <c r="Z514"/>
  <c r="Z510"/>
  <c r="Z506"/>
  <c r="Z502"/>
  <c r="Z498"/>
  <c r="Z494"/>
  <c r="Z490"/>
  <c r="Z486"/>
  <c r="Z482"/>
  <c r="Z478"/>
  <c r="Z474"/>
  <c r="Z470"/>
  <c r="Z466"/>
  <c r="Z462"/>
  <c r="Z458"/>
  <c r="Z454"/>
  <c r="Z450"/>
  <c r="Z446"/>
  <c r="Z442"/>
  <c r="Z434"/>
  <c r="Z430"/>
  <c r="Z426"/>
  <c r="Z418"/>
  <c r="Z414"/>
  <c r="Z410"/>
  <c r="Z406"/>
  <c r="Z402"/>
  <c r="Z394"/>
  <c r="Z390"/>
  <c r="Z386"/>
  <c r="Z382"/>
  <c r="Z378"/>
  <c r="Z374"/>
  <c r="Z366"/>
  <c r="Z362"/>
  <c r="Z358"/>
  <c r="Z354"/>
  <c r="Z350"/>
  <c r="Z346"/>
  <c r="Z342"/>
  <c r="Z338"/>
  <c r="Z334"/>
  <c r="Z330"/>
  <c r="Z326"/>
  <c r="Z322"/>
  <c r="Z318"/>
  <c r="Z811"/>
  <c r="Z807"/>
  <c r="Z803"/>
  <c r="Z799"/>
  <c r="Z795"/>
  <c r="Z791"/>
  <c r="Z787"/>
  <c r="Z783"/>
  <c r="Z779"/>
  <c r="Z775"/>
  <c r="Z771"/>
  <c r="Z767"/>
  <c r="Z763"/>
  <c r="Z759"/>
  <c r="Z755"/>
  <c r="Z751"/>
  <c r="Z747"/>
  <c r="Z743"/>
  <c r="Z739"/>
  <c r="Z735"/>
  <c r="Z731"/>
  <c r="Z727"/>
  <c r="Z723"/>
  <c r="Z719"/>
  <c r="Z715"/>
  <c r="Z711"/>
  <c r="Z707"/>
  <c r="Z703"/>
  <c r="Z699"/>
  <c r="Z695"/>
  <c r="Z691"/>
  <c r="Z687"/>
  <c r="Z683"/>
  <c r="Z679"/>
  <c r="Z675"/>
  <c r="Z671"/>
  <c r="Z667"/>
  <c r="Z663"/>
  <c r="Z659"/>
  <c r="Z655"/>
  <c r="Z651"/>
  <c r="Z647"/>
  <c r="Z643"/>
  <c r="Z639"/>
  <c r="Z635"/>
  <c r="Z631"/>
  <c r="Z627"/>
  <c r="Z623"/>
  <c r="Z619"/>
  <c r="Z615"/>
  <c r="Z611"/>
  <c r="Z607"/>
  <c r="Z603"/>
  <c r="Z599"/>
  <c r="Z595"/>
  <c r="Z591"/>
  <c r="Z587"/>
  <c r="Z583"/>
  <c r="Z579"/>
  <c r="Z575"/>
  <c r="Z571"/>
  <c r="Z567"/>
  <c r="Z563"/>
  <c r="Z559"/>
  <c r="Z555"/>
  <c r="Z551"/>
  <c r="Z547"/>
  <c r="Z543"/>
  <c r="Z539"/>
  <c r="Z535"/>
  <c r="Z531"/>
  <c r="Z527"/>
  <c r="Z523"/>
  <c r="Z519"/>
  <c r="Z515"/>
  <c r="Z511"/>
  <c r="Z507"/>
  <c r="Z503"/>
  <c r="Z499"/>
  <c r="Z495"/>
  <c r="Z491"/>
  <c r="Z487"/>
  <c r="Z483"/>
  <c r="Z479"/>
  <c r="Z475"/>
  <c r="Z471"/>
  <c r="Z467"/>
  <c r="Z463"/>
  <c r="Z459"/>
  <c r="Z451"/>
  <c r="Z447"/>
  <c r="Z439"/>
  <c r="Z435"/>
  <c r="Z431"/>
  <c r="Z427"/>
  <c r="Z423"/>
  <c r="Z419"/>
  <c r="Z415"/>
  <c r="Z411"/>
  <c r="Z407"/>
  <c r="Z403"/>
  <c r="Z399"/>
  <c r="Z389"/>
  <c r="Z381"/>
  <c r="Z377"/>
  <c r="Z369"/>
  <c r="Z365"/>
  <c r="Z361"/>
  <c r="Z357"/>
  <c r="Z353"/>
  <c r="Z349"/>
  <c r="Z345"/>
  <c r="Z341"/>
  <c r="Z337"/>
  <c r="Z333"/>
  <c r="Z329"/>
  <c r="Z325"/>
  <c r="Z321"/>
  <c r="Z316"/>
  <c r="Z312"/>
  <c r="Z308"/>
  <c r="Z304"/>
  <c r="Z300"/>
  <c r="Z296"/>
  <c r="Z292"/>
  <c r="Z288"/>
  <c r="Z284"/>
  <c r="Z280"/>
  <c r="Z276"/>
  <c r="Z272"/>
  <c r="Z268"/>
  <c r="Z264"/>
  <c r="Z260"/>
  <c r="Z256"/>
  <c r="Z252"/>
  <c r="Z248"/>
  <c r="Z244"/>
  <c r="Z240"/>
  <c r="Z236"/>
  <c r="Z232"/>
  <c r="Z228"/>
  <c r="Z224"/>
  <c r="Z220"/>
  <c r="Z216"/>
  <c r="Z212"/>
  <c r="Z208"/>
  <c r="Z204"/>
  <c r="Z200"/>
  <c r="Z672"/>
  <c r="Z676"/>
  <c r="Z680"/>
  <c r="Z684"/>
  <c r="Z688"/>
  <c r="Z692"/>
  <c r="Z696"/>
  <c r="Z700"/>
  <c r="Z704"/>
  <c r="Z708"/>
  <c r="Z716"/>
  <c r="Z720"/>
  <c r="Z724"/>
  <c r="Z728"/>
  <c r="Z732"/>
  <c r="Z736"/>
  <c r="Z740"/>
  <c r="Z744"/>
  <c r="Z748"/>
  <c r="Z752"/>
  <c r="Z756"/>
  <c r="Z760"/>
  <c r="Z764"/>
  <c r="Z768"/>
  <c r="Z772"/>
  <c r="Z776"/>
  <c r="Z780"/>
  <c r="Z784"/>
  <c r="Z788"/>
  <c r="Z792"/>
  <c r="Z796"/>
  <c r="G106"/>
  <c r="AA656" s="1"/>
  <c r="E106"/>
  <c r="Z370" s="1"/>
  <c r="AA813"/>
  <c r="Z800"/>
  <c r="Z804"/>
  <c r="Z810"/>
  <c r="AA809"/>
  <c r="Z808"/>
  <c r="AA811"/>
  <c r="AA807"/>
  <c r="AA803"/>
  <c r="AA799"/>
  <c r="AA795"/>
  <c r="AA791"/>
  <c r="AA787"/>
  <c r="AA783"/>
  <c r="AA779"/>
  <c r="AA775"/>
  <c r="AA771"/>
  <c r="AA767"/>
  <c r="AA763"/>
  <c r="AA759"/>
  <c r="AA755"/>
  <c r="AA751"/>
  <c r="AA747"/>
  <c r="AA743"/>
  <c r="AA739"/>
  <c r="AA735"/>
  <c r="AA731"/>
  <c r="AA727"/>
  <c r="AA723"/>
  <c r="AA719"/>
  <c r="AA715"/>
  <c r="AA711"/>
  <c r="AA707"/>
  <c r="AA703"/>
  <c r="AA699"/>
  <c r="AA695"/>
  <c r="AA691"/>
  <c r="AA687"/>
  <c r="AA683"/>
  <c r="AA679"/>
  <c r="AA675"/>
  <c r="AA671"/>
  <c r="AA667"/>
  <c r="AA663"/>
  <c r="AA659"/>
  <c r="AA655"/>
  <c r="AA651"/>
  <c r="AA647"/>
  <c r="AA643"/>
  <c r="AA639"/>
  <c r="AA635"/>
  <c r="AA631"/>
  <c r="AA627"/>
  <c r="AA114"/>
  <c r="AA810"/>
  <c r="AA806"/>
  <c r="AA802"/>
  <c r="AA798"/>
  <c r="AA794"/>
  <c r="AA790"/>
  <c r="AA786"/>
  <c r="AA782"/>
  <c r="AA778"/>
  <c r="AA774"/>
  <c r="AA770"/>
  <c r="AA766"/>
  <c r="AA762"/>
  <c r="AA758"/>
  <c r="AA754"/>
  <c r="AA750"/>
  <c r="AA746"/>
  <c r="AA742"/>
  <c r="AA738"/>
  <c r="AA734"/>
  <c r="AA730"/>
  <c r="AA726"/>
  <c r="AA722"/>
  <c r="AA718"/>
  <c r="AA714"/>
  <c r="AA710"/>
  <c r="AA706"/>
  <c r="AA702"/>
  <c r="AA698"/>
  <c r="AA694"/>
  <c r="AA690"/>
  <c r="AA686"/>
  <c r="AA682"/>
  <c r="AA678"/>
  <c r="AA674"/>
  <c r="AA670"/>
  <c r="AA666"/>
  <c r="AA662"/>
  <c r="AA658"/>
  <c r="AA654"/>
  <c r="AA646"/>
  <c r="AA642"/>
  <c r="AA638"/>
  <c r="AA634"/>
  <c r="AA630"/>
  <c r="AA626"/>
  <c r="AA621"/>
  <c r="AA617"/>
  <c r="AA613"/>
  <c r="AA609"/>
  <c r="AA605"/>
  <c r="AA601"/>
  <c r="AA597"/>
  <c r="AA593"/>
  <c r="AA589"/>
  <c r="AA585"/>
  <c r="AA581"/>
  <c r="AA577"/>
  <c r="AA573"/>
  <c r="AA569"/>
  <c r="AA565"/>
  <c r="AA561"/>
  <c r="AA557"/>
  <c r="AA553"/>
  <c r="AA549"/>
  <c r="AA545"/>
  <c r="AA541"/>
  <c r="AA537"/>
  <c r="AA533"/>
  <c r="AA529"/>
  <c r="AA525"/>
  <c r="AA521"/>
  <c r="AA517"/>
  <c r="AA513"/>
  <c r="AA509"/>
  <c r="AA505"/>
  <c r="AA501"/>
  <c r="AA497"/>
  <c r="AA493"/>
  <c r="AA489"/>
  <c r="AA485"/>
  <c r="AA481"/>
  <c r="AA477"/>
  <c r="AA473"/>
  <c r="AA469"/>
  <c r="AA465"/>
  <c r="AA461"/>
  <c r="AA457"/>
  <c r="AA453"/>
  <c r="AA449"/>
  <c r="AA445"/>
  <c r="AA441"/>
  <c r="AA437"/>
  <c r="AA433"/>
  <c r="AA429"/>
  <c r="AA425"/>
  <c r="AA421"/>
  <c r="AA417"/>
  <c r="AA413"/>
  <c r="AA409"/>
  <c r="AA405"/>
  <c r="AA401"/>
  <c r="AA397"/>
  <c r="AA393"/>
  <c r="AA389"/>
  <c r="AA385"/>
  <c r="AA381"/>
  <c r="AA377"/>
  <c r="AA373"/>
  <c r="AA369"/>
  <c r="AA365"/>
  <c r="AA361"/>
  <c r="AA357"/>
  <c r="AA353"/>
  <c r="AA349"/>
  <c r="AA345"/>
  <c r="AA341"/>
  <c r="AA337"/>
  <c r="AA333"/>
  <c r="AA329"/>
  <c r="AA325"/>
  <c r="AA321"/>
  <c r="AA317"/>
  <c r="AA313"/>
  <c r="AA309"/>
  <c r="AA305"/>
  <c r="AA301"/>
  <c r="AA297"/>
  <c r="AA293"/>
  <c r="AA289"/>
  <c r="AA285"/>
  <c r="AA281"/>
  <c r="AA277"/>
  <c r="AA273"/>
  <c r="AA269"/>
  <c r="AA265"/>
  <c r="AA261"/>
  <c r="AA257"/>
  <c r="AA253"/>
  <c r="AA249"/>
  <c r="AA245"/>
  <c r="AA241"/>
  <c r="AA237"/>
  <c r="AA233"/>
  <c r="AA229"/>
  <c r="AA225"/>
  <c r="AA221"/>
  <c r="AA217"/>
  <c r="AA213"/>
  <c r="AA209"/>
  <c r="AA205"/>
  <c r="AA201"/>
  <c r="AA197"/>
  <c r="AA193"/>
  <c r="AA189"/>
  <c r="AA185"/>
  <c r="AA181"/>
  <c r="AA177"/>
  <c r="AA173"/>
  <c r="AA169"/>
  <c r="AA165"/>
  <c r="AA161"/>
  <c r="AA157"/>
  <c r="AA153"/>
  <c r="AA149"/>
  <c r="AA145"/>
  <c r="AA141"/>
  <c r="AA137"/>
  <c r="AA133"/>
  <c r="AA129"/>
  <c r="AA125"/>
  <c r="AA121"/>
  <c r="AA117"/>
  <c r="AA620"/>
  <c r="AA616"/>
  <c r="AA612"/>
  <c r="AA608"/>
  <c r="AA604"/>
  <c r="AA600"/>
  <c r="AA596"/>
  <c r="AA592"/>
  <c r="AA588"/>
  <c r="AA584"/>
  <c r="AA580"/>
  <c r="AA576"/>
  <c r="AA572"/>
  <c r="AA568"/>
  <c r="AA564"/>
  <c r="AA560"/>
  <c r="AA556"/>
  <c r="AA552"/>
  <c r="AA548"/>
  <c r="AA544"/>
  <c r="AA540"/>
  <c r="AA536"/>
  <c r="AA532"/>
  <c r="AA528"/>
  <c r="AA524"/>
  <c r="AA520"/>
  <c r="AA516"/>
  <c r="AA512"/>
  <c r="AA508"/>
  <c r="AA504"/>
  <c r="AA500"/>
  <c r="AA496"/>
  <c r="AA492"/>
  <c r="AA488"/>
  <c r="AA484"/>
  <c r="AA480"/>
  <c r="AA476"/>
  <c r="AA472"/>
  <c r="AA468"/>
  <c r="AA464"/>
  <c r="AA460"/>
  <c r="AA456"/>
  <c r="AA452"/>
  <c r="AA448"/>
  <c r="AA444"/>
  <c r="AA440"/>
  <c r="AA436"/>
  <c r="AA432"/>
  <c r="AA428"/>
  <c r="AA424"/>
  <c r="AA420"/>
  <c r="AA416"/>
  <c r="AA412"/>
  <c r="AA408"/>
  <c r="AA404"/>
  <c r="AA400"/>
  <c r="AA396"/>
  <c r="AA392"/>
  <c r="AA388"/>
  <c r="AA384"/>
  <c r="AA380"/>
  <c r="AA376"/>
  <c r="AA372"/>
  <c r="AA368"/>
  <c r="AA364"/>
  <c r="AA360"/>
  <c r="AA356"/>
  <c r="AA352"/>
  <c r="AA348"/>
  <c r="AA344"/>
  <c r="AA340"/>
  <c r="AA336"/>
  <c r="AA332"/>
  <c r="AA328"/>
  <c r="AA324"/>
  <c r="AA320"/>
  <c r="AA316"/>
  <c r="AA312"/>
  <c r="AA308"/>
  <c r="AA304"/>
  <c r="AA300"/>
  <c r="AA296"/>
  <c r="AA292"/>
  <c r="AA288"/>
  <c r="AA284"/>
  <c r="AA280"/>
  <c r="AA276"/>
  <c r="AA272"/>
  <c r="AA268"/>
  <c r="AA264"/>
  <c r="AA260"/>
  <c r="AA256"/>
  <c r="AA252"/>
  <c r="AA248"/>
  <c r="AA244"/>
  <c r="AA240"/>
  <c r="AA236"/>
  <c r="AA232"/>
  <c r="AA228"/>
  <c r="AA224"/>
  <c r="AA220"/>
  <c r="AA216"/>
  <c r="AA212"/>
  <c r="AA208"/>
  <c r="AA204"/>
  <c r="AA200"/>
  <c r="AA196"/>
  <c r="AA192"/>
  <c r="AA188"/>
  <c r="AA184"/>
  <c r="AA180"/>
  <c r="AA176"/>
  <c r="AA172"/>
  <c r="AA168"/>
  <c r="AA164"/>
  <c r="AA160"/>
  <c r="AA156"/>
  <c r="AA152"/>
  <c r="AA148"/>
  <c r="AA144"/>
  <c r="AA140"/>
  <c r="AA136"/>
  <c r="AA132"/>
  <c r="AA128"/>
  <c r="AA124"/>
  <c r="AA120"/>
  <c r="AA116"/>
  <c r="AA805"/>
  <c r="AA801"/>
  <c r="AA797"/>
  <c r="AA793"/>
  <c r="AA789"/>
  <c r="AA785"/>
  <c r="AA781"/>
  <c r="AA777"/>
  <c r="AA773"/>
  <c r="AA769"/>
  <c r="AA765"/>
  <c r="AA761"/>
  <c r="AA757"/>
  <c r="AA753"/>
  <c r="AA749"/>
  <c r="AA745"/>
  <c r="AA741"/>
  <c r="AA737"/>
  <c r="AA733"/>
  <c r="AA729"/>
  <c r="AA725"/>
  <c r="AA721"/>
  <c r="AA717"/>
  <c r="AA713"/>
  <c r="AA709"/>
  <c r="AA705"/>
  <c r="AA701"/>
  <c r="AA697"/>
  <c r="AA693"/>
  <c r="AA689"/>
  <c r="AA685"/>
  <c r="AA677"/>
  <c r="AA673"/>
  <c r="AA669"/>
  <c r="AA665"/>
  <c r="AA661"/>
  <c r="AA657"/>
  <c r="AA653"/>
  <c r="AA649"/>
  <c r="AA645"/>
  <c r="AA641"/>
  <c r="AA637"/>
  <c r="AA633"/>
  <c r="AA629"/>
  <c r="AA625"/>
  <c r="AA812"/>
  <c r="AA808"/>
  <c r="AA804"/>
  <c r="AA800"/>
  <c r="AA796"/>
  <c r="AA792"/>
  <c r="AA788"/>
  <c r="AA784"/>
  <c r="AA780"/>
  <c r="AA776"/>
  <c r="AA772"/>
  <c r="AA768"/>
  <c r="AA764"/>
  <c r="AA760"/>
  <c r="AA756"/>
  <c r="AA752"/>
  <c r="AA748"/>
  <c r="AA744"/>
  <c r="AA740"/>
  <c r="AA736"/>
  <c r="AA732"/>
  <c r="AA728"/>
  <c r="AA724"/>
  <c r="AA720"/>
  <c r="AA716"/>
  <c r="AA708"/>
  <c r="AA704"/>
  <c r="AA700"/>
  <c r="AA696"/>
  <c r="AA692"/>
  <c r="AA688"/>
  <c r="AA684"/>
  <c r="AA680"/>
  <c r="AA676"/>
  <c r="AA672"/>
  <c r="AA668"/>
  <c r="AA664"/>
  <c r="AA660"/>
  <c r="AA652"/>
  <c r="AA648"/>
  <c r="AA644"/>
  <c r="AA640"/>
  <c r="AA636"/>
  <c r="AA632"/>
  <c r="AA628"/>
  <c r="AA623"/>
  <c r="AA619"/>
  <c r="AA615"/>
  <c r="AA611"/>
  <c r="AA607"/>
  <c r="AA603"/>
  <c r="AA599"/>
  <c r="AA595"/>
  <c r="AA591"/>
  <c r="AA587"/>
  <c r="AA583"/>
  <c r="AA579"/>
  <c r="AA575"/>
  <c r="AA571"/>
  <c r="AA567"/>
  <c r="AA563"/>
  <c r="AA559"/>
  <c r="AA555"/>
  <c r="AA551"/>
  <c r="AA547"/>
  <c r="AA543"/>
  <c r="AA539"/>
  <c r="AA535"/>
  <c r="AA531"/>
  <c r="AA527"/>
  <c r="AA523"/>
  <c r="AA519"/>
  <c r="AA515"/>
  <c r="AA511"/>
  <c r="AA507"/>
  <c r="AA503"/>
  <c r="AA499"/>
  <c r="AA495"/>
  <c r="AA491"/>
  <c r="AA487"/>
  <c r="AA483"/>
  <c r="AA479"/>
  <c r="AA475"/>
  <c r="AA467"/>
  <c r="AA463"/>
  <c r="AA459"/>
  <c r="AA455"/>
  <c r="AA451"/>
  <c r="AA447"/>
  <c r="AA443"/>
  <c r="AA439"/>
  <c r="AA435"/>
  <c r="AA431"/>
  <c r="AA427"/>
  <c r="AA423"/>
  <c r="AA419"/>
  <c r="AA415"/>
  <c r="AA411"/>
  <c r="AA407"/>
  <c r="AA403"/>
  <c r="AA399"/>
  <c r="AA395"/>
  <c r="AA391"/>
  <c r="AA387"/>
  <c r="AA383"/>
  <c r="AA379"/>
  <c r="AA375"/>
  <c r="AA371"/>
  <c r="AA367"/>
  <c r="AA363"/>
  <c r="AA359"/>
  <c r="AA355"/>
  <c r="AA351"/>
  <c r="AA347"/>
  <c r="AA343"/>
  <c r="AA339"/>
  <c r="AA335"/>
  <c r="AA331"/>
  <c r="AA327"/>
  <c r="AA323"/>
  <c r="AA319"/>
  <c r="AA315"/>
  <c r="AA311"/>
  <c r="AA307"/>
  <c r="AA303"/>
  <c r="AA299"/>
  <c r="AA295"/>
  <c r="AA291"/>
  <c r="AA287"/>
  <c r="AA283"/>
  <c r="AA279"/>
  <c r="AA275"/>
  <c r="AA271"/>
  <c r="AA267"/>
  <c r="AA263"/>
  <c r="AA259"/>
  <c r="AA255"/>
  <c r="AA251"/>
  <c r="AA247"/>
  <c r="AA243"/>
  <c r="AA239"/>
  <c r="AA235"/>
  <c r="AA231"/>
  <c r="AA227"/>
  <c r="AA223"/>
  <c r="AA219"/>
  <c r="AA215"/>
  <c r="AA211"/>
  <c r="AA207"/>
  <c r="AA203"/>
  <c r="AA199"/>
  <c r="AA195"/>
  <c r="AA191"/>
  <c r="AA187"/>
  <c r="AA183"/>
  <c r="AA179"/>
  <c r="AA175"/>
  <c r="AA171"/>
  <c r="AA167"/>
  <c r="AA163"/>
  <c r="AA159"/>
  <c r="AA155"/>
  <c r="AA151"/>
  <c r="AA147"/>
  <c r="AA143"/>
  <c r="AA139"/>
  <c r="AA135"/>
  <c r="AA131"/>
  <c r="AA127"/>
  <c r="AA123"/>
  <c r="AA119"/>
  <c r="AA115"/>
  <c r="AA622"/>
  <c r="AA618"/>
  <c r="AA614"/>
  <c r="AA610"/>
  <c r="AA606"/>
  <c r="AA602"/>
  <c r="AA598"/>
  <c r="AA594"/>
  <c r="AA590"/>
  <c r="AA586"/>
  <c r="AA582"/>
  <c r="AA578"/>
  <c r="AA574"/>
  <c r="AA570"/>
  <c r="AA566"/>
  <c r="AA562"/>
  <c r="AA558"/>
  <c r="AA554"/>
  <c r="AA550"/>
  <c r="AA546"/>
  <c r="AA542"/>
  <c r="AA538"/>
  <c r="AA534"/>
  <c r="AA530"/>
  <c r="AA526"/>
  <c r="AA522"/>
  <c r="AA518"/>
  <c r="AA514"/>
  <c r="AA510"/>
  <c r="AA506"/>
  <c r="AA502"/>
  <c r="AA498"/>
  <c r="AA494"/>
  <c r="AA490"/>
  <c r="AA486"/>
  <c r="AA482"/>
  <c r="AA478"/>
  <c r="AA474"/>
  <c r="AA470"/>
  <c r="AA466"/>
  <c r="AA462"/>
  <c r="AA458"/>
  <c r="AA454"/>
  <c r="AA450"/>
  <c r="AA446"/>
  <c r="AA442"/>
  <c r="AA438"/>
  <c r="AA434"/>
  <c r="AA430"/>
  <c r="AA426"/>
  <c r="AA422"/>
  <c r="AA418"/>
  <c r="AA414"/>
  <c r="AA410"/>
  <c r="AA406"/>
  <c r="AA402"/>
  <c r="AA398"/>
  <c r="AA394"/>
  <c r="AA390"/>
  <c r="AA386"/>
  <c r="AA382"/>
  <c r="AA378"/>
  <c r="AA374"/>
  <c r="AA370"/>
  <c r="AA366"/>
  <c r="AA362"/>
  <c r="AA358"/>
  <c r="AA354"/>
  <c r="AA350"/>
  <c r="AA346"/>
  <c r="AA342"/>
  <c r="AA338"/>
  <c r="AA334"/>
  <c r="AA330"/>
  <c r="AA326"/>
  <c r="AA322"/>
  <c r="AA318"/>
  <c r="AA314"/>
  <c r="AA310"/>
  <c r="AA306"/>
  <c r="AA302"/>
  <c r="AA298"/>
  <c r="AA294"/>
  <c r="AA290"/>
  <c r="AA286"/>
  <c r="AA282"/>
  <c r="AA278"/>
  <c r="AA274"/>
  <c r="AA270"/>
  <c r="AA266"/>
  <c r="AA262"/>
  <c r="AA258"/>
  <c r="AA254"/>
  <c r="AA250"/>
  <c r="AA246"/>
  <c r="AA242"/>
  <c r="AA238"/>
  <c r="AA234"/>
  <c r="AA230"/>
  <c r="AA226"/>
  <c r="AA222"/>
  <c r="AA218"/>
  <c r="AA214"/>
  <c r="AA210"/>
  <c r="AA206"/>
  <c r="AA202"/>
  <c r="AA198"/>
  <c r="AA194"/>
  <c r="AA190"/>
  <c r="AA186"/>
  <c r="AA182"/>
  <c r="AA178"/>
  <c r="AA174"/>
  <c r="AA170"/>
  <c r="AA166"/>
  <c r="AA162"/>
  <c r="AA158"/>
  <c r="AA154"/>
  <c r="AA150"/>
  <c r="AA146"/>
  <c r="AA142"/>
  <c r="AA138"/>
  <c r="AA134"/>
  <c r="AA130"/>
  <c r="AA126"/>
  <c r="AA122"/>
  <c r="Z393"/>
  <c r="AA471"/>
  <c r="Y432"/>
  <c r="Y1596" s="1"/>
  <c r="C968" i="17"/>
  <c r="AO124" i="6"/>
  <c r="AO120"/>
  <c r="AO116"/>
  <c r="AO112"/>
  <c r="AO108"/>
  <c r="AO104"/>
  <c r="AO100"/>
  <c r="AO96"/>
  <c r="AO92"/>
  <c r="AO88"/>
  <c r="AO84"/>
  <c r="AO80"/>
  <c r="AO76"/>
  <c r="AO72"/>
  <c r="AO68"/>
  <c r="AO64"/>
  <c r="AO60"/>
  <c r="AO56"/>
  <c r="AO52"/>
  <c r="AO123"/>
  <c r="AO119"/>
  <c r="AO115"/>
  <c r="AO111"/>
  <c r="AO107"/>
  <c r="AO103"/>
  <c r="AO99"/>
  <c r="AO95"/>
  <c r="AO91"/>
  <c r="AO87"/>
  <c r="AO83"/>
  <c r="AO79"/>
  <c r="AO75"/>
  <c r="AO71"/>
  <c r="AO67"/>
  <c r="AO63"/>
  <c r="AO59"/>
  <c r="AO55"/>
  <c r="AO125"/>
  <c r="AO127"/>
  <c r="AO129"/>
  <c r="AO131"/>
  <c r="AO133"/>
  <c r="AO135"/>
  <c r="AO137"/>
  <c r="AO139"/>
  <c r="AO141"/>
  <c r="AO143"/>
  <c r="AO145"/>
  <c r="AO147"/>
  <c r="AO149"/>
  <c r="AO151"/>
  <c r="AO153"/>
  <c r="AO155"/>
  <c r="AO157"/>
  <c r="AO159"/>
  <c r="AO161"/>
  <c r="AO163"/>
  <c r="AO165"/>
  <c r="AO167"/>
  <c r="AO169"/>
  <c r="AO171"/>
  <c r="AO173"/>
  <c r="AO175"/>
  <c r="AO177"/>
  <c r="AO179"/>
  <c r="AO181"/>
  <c r="AO183"/>
  <c r="AO185"/>
  <c r="AO187"/>
  <c r="AO189"/>
  <c r="AO191"/>
  <c r="AO193"/>
  <c r="AO195"/>
  <c r="AO197"/>
  <c r="AO199"/>
  <c r="AO201"/>
  <c r="AO203"/>
  <c r="AO205"/>
  <c r="AO207"/>
  <c r="AO209"/>
  <c r="AO211"/>
  <c r="AO213"/>
  <c r="AO215"/>
  <c r="AO217"/>
  <c r="AO219"/>
  <c r="AO221"/>
  <c r="AO223"/>
  <c r="AO225"/>
  <c r="AO227"/>
  <c r="AO229"/>
  <c r="AO231"/>
  <c r="AO233"/>
  <c r="AO235"/>
  <c r="AO237"/>
  <c r="AO239"/>
  <c r="AO241"/>
  <c r="AO243"/>
  <c r="AO245"/>
  <c r="AO247"/>
  <c r="AO249"/>
  <c r="AO251"/>
  <c r="AO253"/>
  <c r="AO255"/>
  <c r="AO257"/>
  <c r="AO259"/>
  <c r="AO261"/>
  <c r="AO263"/>
  <c r="AO265"/>
  <c r="AO267"/>
  <c r="AO269"/>
  <c r="AO271"/>
  <c r="AO273"/>
  <c r="AO275"/>
  <c r="AO277"/>
  <c r="AO279"/>
  <c r="AO281"/>
  <c r="AO283"/>
  <c r="AO285"/>
  <c r="AO287"/>
  <c r="AO289"/>
  <c r="AO291"/>
  <c r="AO293"/>
  <c r="AO295"/>
  <c r="AO297"/>
  <c r="AO299"/>
  <c r="AO301"/>
  <c r="AO303"/>
  <c r="AO305"/>
  <c r="AO307"/>
  <c r="AO309"/>
  <c r="AO311"/>
  <c r="AO313"/>
  <c r="AO315"/>
  <c r="AO317"/>
  <c r="AO319"/>
  <c r="AO321"/>
  <c r="AO323"/>
  <c r="AO325"/>
  <c r="AO327"/>
  <c r="AO329"/>
  <c r="AO331"/>
  <c r="AO333"/>
  <c r="AO335"/>
  <c r="AO337"/>
  <c r="AO339"/>
  <c r="AO341"/>
  <c r="AO343"/>
  <c r="AO345"/>
  <c r="AO347"/>
  <c r="AO349"/>
  <c r="AO351"/>
  <c r="AO353"/>
  <c r="AO355"/>
  <c r="AO357"/>
  <c r="AO359"/>
  <c r="AO361"/>
  <c r="AO363"/>
  <c r="AO365"/>
  <c r="AO367"/>
  <c r="AO369"/>
  <c r="AO371"/>
  <c r="AO373"/>
  <c r="AO375"/>
  <c r="AO377"/>
  <c r="AO379"/>
  <c r="AO381"/>
  <c r="AO383"/>
  <c r="AO385"/>
  <c r="AO387"/>
  <c r="AO389"/>
  <c r="AO391"/>
  <c r="AO393"/>
  <c r="AO395"/>
  <c r="AO397"/>
  <c r="AO399"/>
  <c r="AO401"/>
  <c r="AO403"/>
  <c r="AO405"/>
  <c r="AO407"/>
  <c r="AO409"/>
  <c r="AO411"/>
  <c r="AO413"/>
  <c r="AO415"/>
  <c r="AO417"/>
  <c r="AO419"/>
  <c r="AO421"/>
  <c r="AO423"/>
  <c r="AO425"/>
  <c r="AO427"/>
  <c r="AO429"/>
  <c r="AO431"/>
  <c r="AO433"/>
  <c r="AO435"/>
  <c r="AO437"/>
  <c r="AO439"/>
  <c r="AO441"/>
  <c r="AO443"/>
  <c r="AO445"/>
  <c r="AO447"/>
  <c r="AO449"/>
  <c r="AO451"/>
  <c r="AO453"/>
  <c r="AO455"/>
  <c r="AO457"/>
  <c r="AO459"/>
  <c r="AO461"/>
  <c r="AO463"/>
  <c r="AO465"/>
  <c r="AO467"/>
  <c r="AO469"/>
  <c r="AO471"/>
  <c r="AO473"/>
  <c r="AO475"/>
  <c r="AO477"/>
  <c r="AO479"/>
  <c r="AO481"/>
  <c r="AO483"/>
  <c r="AO485"/>
  <c r="AO487"/>
  <c r="AO489"/>
  <c r="AO491"/>
  <c r="AO493"/>
  <c r="AO495"/>
  <c r="AO497"/>
  <c r="AO499"/>
  <c r="AO501"/>
  <c r="AO503"/>
  <c r="AO505"/>
  <c r="AO507"/>
  <c r="AO509"/>
  <c r="AO511"/>
  <c r="AO513"/>
  <c r="AO515"/>
  <c r="AO517"/>
  <c r="AO519"/>
  <c r="AO521"/>
  <c r="AO523"/>
  <c r="AO525"/>
  <c r="AO527"/>
  <c r="AO529"/>
  <c r="AO531"/>
  <c r="AO533"/>
  <c r="AO535"/>
  <c r="AO537"/>
  <c r="AO539"/>
  <c r="AO541"/>
  <c r="AO543"/>
  <c r="AO545"/>
  <c r="AO547"/>
  <c r="AO549"/>
  <c r="AO551"/>
  <c r="AO553"/>
  <c r="AO555"/>
  <c r="AO557"/>
  <c r="AO559"/>
  <c r="AO561"/>
  <c r="AO563"/>
  <c r="AO565"/>
  <c r="AO567"/>
  <c r="AO569"/>
  <c r="AO571"/>
  <c r="AO573"/>
  <c r="AO575"/>
  <c r="AO577"/>
  <c r="AO579"/>
  <c r="AO581"/>
  <c r="AO583"/>
  <c r="AO585"/>
  <c r="AO587"/>
  <c r="AO589"/>
  <c r="AO591"/>
  <c r="AO593"/>
  <c r="AO595"/>
  <c r="AO597"/>
  <c r="AO599"/>
  <c r="AO601"/>
  <c r="AO603"/>
  <c r="AO605"/>
  <c r="AO607"/>
  <c r="AO609"/>
  <c r="AO611"/>
  <c r="AO613"/>
  <c r="AO615"/>
  <c r="AO617"/>
  <c r="AO619"/>
  <c r="AO621"/>
  <c r="AO623"/>
  <c r="AO625"/>
  <c r="AO627"/>
  <c r="AO629"/>
  <c r="AO631"/>
  <c r="AO633"/>
  <c r="AO635"/>
  <c r="AO637"/>
  <c r="AO639"/>
  <c r="AO641"/>
  <c r="AO643"/>
  <c r="AO645"/>
  <c r="AO647"/>
  <c r="AO649"/>
  <c r="AO651"/>
  <c r="AO653"/>
  <c r="AO655"/>
  <c r="AO657"/>
  <c r="AO659"/>
  <c r="AO661"/>
  <c r="AO663"/>
  <c r="AO665"/>
  <c r="AO667"/>
  <c r="AO669"/>
  <c r="AO671"/>
  <c r="AO673"/>
  <c r="AO675"/>
  <c r="AO677"/>
  <c r="AO679"/>
  <c r="AO681"/>
  <c r="AO683"/>
  <c r="AO685"/>
  <c r="AO687"/>
  <c r="AO689"/>
  <c r="AO691"/>
  <c r="AO693"/>
  <c r="AO695"/>
  <c r="AO697"/>
  <c r="AO699"/>
  <c r="AO701"/>
  <c r="AO703"/>
  <c r="AO705"/>
  <c r="AO707"/>
  <c r="AO709"/>
  <c r="AO711"/>
  <c r="AO713"/>
  <c r="AO715"/>
  <c r="AO717"/>
  <c r="AO719"/>
  <c r="AO721"/>
  <c r="AO723"/>
  <c r="AO725"/>
  <c r="AO727"/>
  <c r="AO729"/>
  <c r="AO731"/>
  <c r="AO733"/>
  <c r="AO735"/>
  <c r="AO737"/>
  <c r="AO739"/>
  <c r="AO741"/>
  <c r="AO743"/>
  <c r="AO745"/>
  <c r="AO747"/>
  <c r="AO749"/>
  <c r="AO751"/>
  <c r="AO122"/>
  <c r="AO118"/>
  <c r="AO114"/>
  <c r="AO110"/>
  <c r="AO106"/>
  <c r="AO102"/>
  <c r="AO98"/>
  <c r="AO94"/>
  <c r="AO90"/>
  <c r="AO86"/>
  <c r="AO82"/>
  <c r="AO78"/>
  <c r="AO74"/>
  <c r="AO70"/>
  <c r="AO66"/>
  <c r="AO62"/>
  <c r="AO58"/>
  <c r="AO54"/>
  <c r="AO51"/>
  <c r="AO121"/>
  <c r="AO117"/>
  <c r="AO113"/>
  <c r="AO109"/>
  <c r="AO105"/>
  <c r="AO101"/>
  <c r="AO97"/>
  <c r="AO93"/>
  <c r="AO89"/>
  <c r="AO85"/>
  <c r="AO81"/>
  <c r="AO77"/>
  <c r="AO73"/>
  <c r="AO69"/>
  <c r="AO65"/>
  <c r="AO61"/>
  <c r="AO57"/>
  <c r="AO53"/>
  <c r="AO126"/>
  <c r="AO128"/>
  <c r="AO130"/>
  <c r="AO132"/>
  <c r="AO134"/>
  <c r="AO136"/>
  <c r="AO138"/>
  <c r="AO140"/>
  <c r="AO142"/>
  <c r="AO144"/>
  <c r="AO146"/>
  <c r="AO148"/>
  <c r="AO150"/>
  <c r="AO152"/>
  <c r="AO154"/>
  <c r="AO156"/>
  <c r="AO158"/>
  <c r="AO160"/>
  <c r="AO162"/>
  <c r="AO164"/>
  <c r="AO166"/>
  <c r="AO168"/>
  <c r="AO170"/>
  <c r="AO172"/>
  <c r="AO174"/>
  <c r="AO176"/>
  <c r="AO178"/>
  <c r="AO180"/>
  <c r="AO182"/>
  <c r="AO184"/>
  <c r="AO186"/>
  <c r="AO188"/>
  <c r="AO190"/>
  <c r="AO192"/>
  <c r="AO194"/>
  <c r="AO196"/>
  <c r="AO198"/>
  <c r="AO200"/>
  <c r="AO202"/>
  <c r="AO204"/>
  <c r="AO206"/>
  <c r="AO208"/>
  <c r="AO210"/>
  <c r="AO212"/>
  <c r="AO214"/>
  <c r="AO216"/>
  <c r="AO218"/>
  <c r="AO220"/>
  <c r="AO222"/>
  <c r="AO224"/>
  <c r="AO226"/>
  <c r="AO228"/>
  <c r="AO230"/>
  <c r="AO232"/>
  <c r="AO234"/>
  <c r="AO236"/>
  <c r="AO238"/>
  <c r="AO240"/>
  <c r="AO242"/>
  <c r="AO244"/>
  <c r="AO246"/>
  <c r="AO248"/>
  <c r="AO250"/>
  <c r="AO252"/>
  <c r="AO254"/>
  <c r="AO256"/>
  <c r="AO258"/>
  <c r="AO260"/>
  <c r="AO262"/>
  <c r="AO264"/>
  <c r="AO266"/>
  <c r="AO268"/>
  <c r="AO270"/>
  <c r="AO272"/>
  <c r="AO274"/>
  <c r="AO276"/>
  <c r="AO278"/>
  <c r="AO280"/>
  <c r="AO282"/>
  <c r="AO284"/>
  <c r="AO286"/>
  <c r="AO288"/>
  <c r="AO290"/>
  <c r="AO292"/>
  <c r="AO294"/>
  <c r="AO296"/>
  <c r="AO298"/>
  <c r="AO300"/>
  <c r="AO302"/>
  <c r="AO304"/>
  <c r="AO306"/>
  <c r="AO308"/>
  <c r="AO310"/>
  <c r="AO312"/>
  <c r="AO314"/>
  <c r="AO316"/>
  <c r="AO318"/>
  <c r="AO320"/>
  <c r="AO322"/>
  <c r="AO324"/>
  <c r="AO326"/>
  <c r="AO328"/>
  <c r="AO330"/>
  <c r="AO332"/>
  <c r="AO334"/>
  <c r="AO336"/>
  <c r="AO338"/>
  <c r="AO340"/>
  <c r="AO342"/>
  <c r="AO344"/>
  <c r="AO346"/>
  <c r="AO348"/>
  <c r="AO350"/>
  <c r="AO352"/>
  <c r="AO354"/>
  <c r="AO356"/>
  <c r="AO358"/>
  <c r="AO360"/>
  <c r="AO362"/>
  <c r="AO364"/>
  <c r="AO366"/>
  <c r="AO368"/>
  <c r="AO370"/>
  <c r="AO372"/>
  <c r="AO374"/>
  <c r="AO376"/>
  <c r="AO378"/>
  <c r="AO380"/>
  <c r="AO382"/>
  <c r="AO384"/>
  <c r="AO386"/>
  <c r="AO388"/>
  <c r="AO390"/>
  <c r="AO392"/>
  <c r="AO394"/>
  <c r="AO396"/>
  <c r="AO398"/>
  <c r="AO400"/>
  <c r="AO402"/>
  <c r="AO404"/>
  <c r="AO406"/>
  <c r="AO408"/>
  <c r="AO410"/>
  <c r="AO412"/>
  <c r="AO414"/>
  <c r="AO416"/>
  <c r="AO418"/>
  <c r="AO420"/>
  <c r="AO422"/>
  <c r="AO424"/>
  <c r="AO426"/>
  <c r="AO428"/>
  <c r="AO430"/>
  <c r="AO432"/>
  <c r="AO434"/>
  <c r="AO436"/>
  <c r="AO438"/>
  <c r="AO440"/>
  <c r="AO442"/>
  <c r="AO444"/>
  <c r="AO446"/>
  <c r="AO448"/>
  <c r="AO450"/>
  <c r="AO452"/>
  <c r="AO454"/>
  <c r="AO456"/>
  <c r="AO458"/>
  <c r="AO460"/>
  <c r="AO462"/>
  <c r="AO464"/>
  <c r="AO466"/>
  <c r="AO468"/>
  <c r="AO470"/>
  <c r="AO472"/>
  <c r="AO474"/>
  <c r="AO476"/>
  <c r="AO478"/>
  <c r="AO480"/>
  <c r="AO482"/>
  <c r="AO484"/>
  <c r="AO486"/>
  <c r="AO488"/>
  <c r="AO490"/>
  <c r="AO492"/>
  <c r="AO494"/>
  <c r="AO496"/>
  <c r="AO498"/>
  <c r="AO500"/>
  <c r="AO502"/>
  <c r="AO504"/>
  <c r="AO506"/>
  <c r="AO508"/>
  <c r="AO510"/>
  <c r="AO512"/>
  <c r="AO514"/>
  <c r="AO516"/>
  <c r="AO518"/>
  <c r="AO520"/>
  <c r="AO522"/>
  <c r="AO524"/>
  <c r="AO526"/>
  <c r="AO528"/>
  <c r="AO530"/>
  <c r="AO532"/>
  <c r="AO534"/>
  <c r="AO536"/>
  <c r="AO538"/>
  <c r="AO540"/>
  <c r="AO542"/>
  <c r="AO544"/>
  <c r="AO546"/>
  <c r="AO548"/>
  <c r="AO550"/>
  <c r="AO552"/>
  <c r="AO554"/>
  <c r="AO556"/>
  <c r="AO558"/>
  <c r="AO560"/>
  <c r="AO562"/>
  <c r="AO564"/>
  <c r="AO566"/>
  <c r="AO568"/>
  <c r="AO570"/>
  <c r="AO572"/>
  <c r="AO574"/>
  <c r="AO576"/>
  <c r="AO578"/>
  <c r="AO580"/>
  <c r="AO582"/>
  <c r="AO584"/>
  <c r="AO586"/>
  <c r="AO588"/>
  <c r="AO590"/>
  <c r="AO592"/>
  <c r="AO594"/>
  <c r="AO596"/>
  <c r="AO598"/>
  <c r="AO600"/>
  <c r="AO602"/>
  <c r="AO604"/>
  <c r="AO606"/>
  <c r="AO608"/>
  <c r="AO610"/>
  <c r="AO612"/>
  <c r="AO614"/>
  <c r="AO616"/>
  <c r="AO618"/>
  <c r="AO620"/>
  <c r="AO622"/>
  <c r="AO624"/>
  <c r="AO626"/>
  <c r="AO628"/>
  <c r="AO630"/>
  <c r="AO632"/>
  <c r="AO634"/>
  <c r="AO636"/>
  <c r="AO638"/>
  <c r="AO640"/>
  <c r="AO642"/>
  <c r="AO644"/>
  <c r="AO646"/>
  <c r="AO648"/>
  <c r="AO650"/>
  <c r="AO652"/>
  <c r="AO654"/>
  <c r="AO656"/>
  <c r="AO658"/>
  <c r="AO660"/>
  <c r="AO662"/>
  <c r="AO664"/>
  <c r="AO666"/>
  <c r="AO668"/>
  <c r="AO670"/>
  <c r="AO672"/>
  <c r="AO674"/>
  <c r="AO676"/>
  <c r="AO678"/>
  <c r="AO680"/>
  <c r="AO682"/>
  <c r="AO684"/>
  <c r="AO686"/>
  <c r="AO688"/>
  <c r="AO690"/>
  <c r="AO692"/>
  <c r="AO694"/>
  <c r="AO696"/>
  <c r="AO698"/>
  <c r="AO700"/>
  <c r="AO702"/>
  <c r="AO704"/>
  <c r="AO706"/>
  <c r="AO708"/>
  <c r="AO710"/>
  <c r="AO712"/>
  <c r="AO714"/>
  <c r="AO716"/>
  <c r="AO718"/>
  <c r="AO720"/>
  <c r="AO722"/>
  <c r="AO724"/>
  <c r="AO726"/>
  <c r="AO728"/>
  <c r="AO730"/>
  <c r="AO732"/>
  <c r="AO734"/>
  <c r="AO736"/>
  <c r="AO738"/>
  <c r="AO740"/>
  <c r="AO742"/>
  <c r="AO744"/>
  <c r="AO746"/>
  <c r="AO748"/>
  <c r="AO750"/>
  <c r="AN124"/>
  <c r="AN120"/>
  <c r="AN116"/>
  <c r="AN112"/>
  <c r="AN108"/>
  <c r="AN104"/>
  <c r="AN100"/>
  <c r="AN96"/>
  <c r="AN92"/>
  <c r="AN88"/>
  <c r="AN84"/>
  <c r="AN80"/>
  <c r="AN76"/>
  <c r="AN72"/>
  <c r="AN68"/>
  <c r="AN64"/>
  <c r="AN60"/>
  <c r="AN56"/>
  <c r="AN52"/>
  <c r="AN123"/>
  <c r="AN119"/>
  <c r="AN115"/>
  <c r="AN111"/>
  <c r="AN107"/>
  <c r="AN103"/>
  <c r="AN99"/>
  <c r="AN95"/>
  <c r="AN91"/>
  <c r="AN87"/>
  <c r="AN83"/>
  <c r="AN79"/>
  <c r="AN75"/>
  <c r="AN71"/>
  <c r="AN67"/>
  <c r="AN63"/>
  <c r="AN59"/>
  <c r="AN55"/>
  <c r="AN125"/>
  <c r="AN127"/>
  <c r="AN129"/>
  <c r="AN131"/>
  <c r="AN133"/>
  <c r="AN135"/>
  <c r="AN137"/>
  <c r="AN139"/>
  <c r="AN141"/>
  <c r="AN143"/>
  <c r="AN145"/>
  <c r="AN147"/>
  <c r="AN149"/>
  <c r="AN151"/>
  <c r="AN153"/>
  <c r="AN155"/>
  <c r="AN157"/>
  <c r="AN159"/>
  <c r="AN161"/>
  <c r="AN163"/>
  <c r="AN165"/>
  <c r="AN167"/>
  <c r="AN169"/>
  <c r="AN171"/>
  <c r="AN173"/>
  <c r="AN175"/>
  <c r="AN177"/>
  <c r="AN179"/>
  <c r="AN181"/>
  <c r="AN183"/>
  <c r="AN185"/>
  <c r="AN187"/>
  <c r="AN189"/>
  <c r="AN191"/>
  <c r="AN193"/>
  <c r="AN195"/>
  <c r="AN197"/>
  <c r="AN199"/>
  <c r="AN201"/>
  <c r="AN203"/>
  <c r="AN205"/>
  <c r="AN207"/>
  <c r="AN209"/>
  <c r="AN211"/>
  <c r="AN213"/>
  <c r="AN215"/>
  <c r="AN217"/>
  <c r="AN219"/>
  <c r="AN221"/>
  <c r="AN223"/>
  <c r="AN225"/>
  <c r="AN227"/>
  <c r="AN229"/>
  <c r="AN231"/>
  <c r="AN233"/>
  <c r="AN235"/>
  <c r="AN237"/>
  <c r="AN239"/>
  <c r="AN241"/>
  <c r="AN243"/>
  <c r="AN245"/>
  <c r="AN247"/>
  <c r="AN249"/>
  <c r="AN251"/>
  <c r="AN253"/>
  <c r="AN255"/>
  <c r="AN257"/>
  <c r="AN259"/>
  <c r="AN261"/>
  <c r="AN263"/>
  <c r="AN265"/>
  <c r="AN267"/>
  <c r="AN269"/>
  <c r="AN271"/>
  <c r="AN273"/>
  <c r="AN275"/>
  <c r="AN277"/>
  <c r="AN279"/>
  <c r="AN281"/>
  <c r="AN283"/>
  <c r="AN285"/>
  <c r="AN287"/>
  <c r="AN289"/>
  <c r="AN291"/>
  <c r="AN293"/>
  <c r="AN295"/>
  <c r="AN297"/>
  <c r="AN299"/>
  <c r="AN301"/>
  <c r="AN303"/>
  <c r="AN305"/>
  <c r="AN307"/>
  <c r="AN309"/>
  <c r="AN311"/>
  <c r="AN313"/>
  <c r="AN315"/>
  <c r="AN317"/>
  <c r="AN319"/>
  <c r="AN321"/>
  <c r="AN323"/>
  <c r="AN325"/>
  <c r="AN327"/>
  <c r="AN329"/>
  <c r="AN331"/>
  <c r="AN333"/>
  <c r="AN335"/>
  <c r="AN337"/>
  <c r="AN339"/>
  <c r="AN341"/>
  <c r="AN343"/>
  <c r="AN345"/>
  <c r="AN347"/>
  <c r="AN349"/>
  <c r="AN351"/>
  <c r="AN353"/>
  <c r="AN355"/>
  <c r="AN357"/>
  <c r="AN359"/>
  <c r="AN361"/>
  <c r="AN363"/>
  <c r="AN365"/>
  <c r="AN367"/>
  <c r="AN369"/>
  <c r="AN371"/>
  <c r="AN373"/>
  <c r="AN375"/>
  <c r="AN377"/>
  <c r="AN379"/>
  <c r="AN381"/>
  <c r="AN383"/>
  <c r="AN385"/>
  <c r="AN387"/>
  <c r="AN389"/>
  <c r="AN391"/>
  <c r="AN393"/>
  <c r="AN395"/>
  <c r="AN397"/>
  <c r="AN399"/>
  <c r="AN401"/>
  <c r="AN403"/>
  <c r="AN405"/>
  <c r="AN407"/>
  <c r="AN409"/>
  <c r="AN411"/>
  <c r="AN413"/>
  <c r="AN415"/>
  <c r="AN417"/>
  <c r="AN419"/>
  <c r="AN421"/>
  <c r="AN423"/>
  <c r="AN425"/>
  <c r="AN427"/>
  <c r="AN429"/>
  <c r="AN431"/>
  <c r="AN433"/>
  <c r="AN435"/>
  <c r="AN437"/>
  <c r="AN439"/>
  <c r="AN441"/>
  <c r="AN443"/>
  <c r="AN445"/>
  <c r="AN447"/>
  <c r="AN449"/>
  <c r="AN451"/>
  <c r="AN453"/>
  <c r="AN455"/>
  <c r="AN457"/>
  <c r="AN459"/>
  <c r="AN461"/>
  <c r="AN463"/>
  <c r="AN465"/>
  <c r="AN467"/>
  <c r="AN469"/>
  <c r="AN471"/>
  <c r="AN473"/>
  <c r="AN475"/>
  <c r="AN477"/>
  <c r="AN479"/>
  <c r="AN481"/>
  <c r="AN483"/>
  <c r="AN485"/>
  <c r="AN487"/>
  <c r="AN489"/>
  <c r="AN491"/>
  <c r="AN493"/>
  <c r="AN495"/>
  <c r="AN497"/>
  <c r="AN499"/>
  <c r="AN501"/>
  <c r="AN503"/>
  <c r="AN505"/>
  <c r="AN507"/>
  <c r="AN509"/>
  <c r="AN511"/>
  <c r="AN513"/>
  <c r="AN515"/>
  <c r="AN517"/>
  <c r="AN519"/>
  <c r="AN521"/>
  <c r="AN523"/>
  <c r="AN525"/>
  <c r="AN527"/>
  <c r="AN529"/>
  <c r="AN531"/>
  <c r="AN533"/>
  <c r="AN535"/>
  <c r="AN537"/>
  <c r="AN539"/>
  <c r="AN541"/>
  <c r="AN543"/>
  <c r="AN545"/>
  <c r="AN547"/>
  <c r="AN549"/>
  <c r="AN551"/>
  <c r="AN553"/>
  <c r="AN555"/>
  <c r="AN557"/>
  <c r="AN559"/>
  <c r="AN561"/>
  <c r="AN563"/>
  <c r="AN565"/>
  <c r="AN567"/>
  <c r="AN569"/>
  <c r="AN571"/>
  <c r="AN573"/>
  <c r="AN575"/>
  <c r="AN577"/>
  <c r="AN579"/>
  <c r="AN581"/>
  <c r="AN583"/>
  <c r="AN585"/>
  <c r="AN587"/>
  <c r="AN589"/>
  <c r="AN591"/>
  <c r="AN593"/>
  <c r="AN595"/>
  <c r="AN597"/>
  <c r="AN599"/>
  <c r="AN601"/>
  <c r="AN603"/>
  <c r="AN605"/>
  <c r="AN607"/>
  <c r="AN609"/>
  <c r="AN611"/>
  <c r="AN613"/>
  <c r="AN615"/>
  <c r="AN617"/>
  <c r="AN619"/>
  <c r="AN621"/>
  <c r="AN623"/>
  <c r="AN625"/>
  <c r="AN627"/>
  <c r="AN629"/>
  <c r="AN631"/>
  <c r="AN633"/>
  <c r="AN635"/>
  <c r="AN637"/>
  <c r="AN639"/>
  <c r="AN641"/>
  <c r="AN643"/>
  <c r="AN645"/>
  <c r="AN647"/>
  <c r="AN649"/>
  <c r="AN651"/>
  <c r="AN653"/>
  <c r="AN655"/>
  <c r="AN657"/>
  <c r="AN659"/>
  <c r="AN661"/>
  <c r="AN663"/>
  <c r="AN665"/>
  <c r="AN667"/>
  <c r="AN669"/>
  <c r="AN671"/>
  <c r="AN673"/>
  <c r="AN675"/>
  <c r="AN677"/>
  <c r="AN679"/>
  <c r="AN681"/>
  <c r="AN683"/>
  <c r="AN685"/>
  <c r="AN687"/>
  <c r="AN689"/>
  <c r="AN691"/>
  <c r="AN693"/>
  <c r="AN695"/>
  <c r="AN697"/>
  <c r="AN699"/>
  <c r="AN701"/>
  <c r="AN703"/>
  <c r="AN705"/>
  <c r="AN707"/>
  <c r="AN709"/>
  <c r="AN711"/>
  <c r="AN713"/>
  <c r="AN715"/>
  <c r="AN717"/>
  <c r="AN719"/>
  <c r="AN721"/>
  <c r="AN723"/>
  <c r="AN725"/>
  <c r="AN727"/>
  <c r="AN729"/>
  <c r="AN731"/>
  <c r="AN733"/>
  <c r="AN735"/>
  <c r="AN737"/>
  <c r="AN739"/>
  <c r="AN741"/>
  <c r="AN743"/>
  <c r="AN745"/>
  <c r="AN747"/>
  <c r="AN749"/>
  <c r="AN751"/>
  <c r="AN122"/>
  <c r="AN118"/>
  <c r="AN114"/>
  <c r="AN110"/>
  <c r="AN106"/>
  <c r="AN102"/>
  <c r="AN98"/>
  <c r="AN94"/>
  <c r="AN90"/>
  <c r="AN86"/>
  <c r="AN82"/>
  <c r="AN78"/>
  <c r="AN74"/>
  <c r="AN70"/>
  <c r="AN66"/>
  <c r="AN62"/>
  <c r="AN58"/>
  <c r="AN54"/>
  <c r="AN51"/>
  <c r="AN121"/>
  <c r="AN117"/>
  <c r="AN113"/>
  <c r="AN109"/>
  <c r="AN105"/>
  <c r="AN101"/>
  <c r="AN97"/>
  <c r="AN93"/>
  <c r="AN89"/>
  <c r="AN85"/>
  <c r="AN81"/>
  <c r="AN77"/>
  <c r="AN73"/>
  <c r="AN69"/>
  <c r="AN65"/>
  <c r="AN61"/>
  <c r="AN57"/>
  <c r="AN53"/>
  <c r="AN126"/>
  <c r="AN128"/>
  <c r="AN130"/>
  <c r="AN132"/>
  <c r="AN134"/>
  <c r="AN136"/>
  <c r="AN138"/>
  <c r="AN140"/>
  <c r="AN142"/>
  <c r="AN144"/>
  <c r="AN146"/>
  <c r="AN148"/>
  <c r="AN150"/>
  <c r="AN152"/>
  <c r="AN154"/>
  <c r="AN156"/>
  <c r="AN158"/>
  <c r="AN160"/>
  <c r="AN162"/>
  <c r="AN164"/>
  <c r="AN166"/>
  <c r="AN168"/>
  <c r="AN170"/>
  <c r="AN172"/>
  <c r="AN174"/>
  <c r="AN176"/>
  <c r="AN178"/>
  <c r="AN180"/>
  <c r="AN182"/>
  <c r="AN184"/>
  <c r="AN186"/>
  <c r="AN188"/>
  <c r="AN190"/>
  <c r="AN192"/>
  <c r="AN194"/>
  <c r="AN196"/>
  <c r="AN198"/>
  <c r="AN200"/>
  <c r="AN202"/>
  <c r="AN204"/>
  <c r="AN206"/>
  <c r="AN208"/>
  <c r="AN210"/>
  <c r="AN212"/>
  <c r="AN214"/>
  <c r="AN216"/>
  <c r="AN218"/>
  <c r="AN220"/>
  <c r="AN222"/>
  <c r="AN224"/>
  <c r="AN226"/>
  <c r="AN228"/>
  <c r="AN230"/>
  <c r="AN232"/>
  <c r="AN234"/>
  <c r="AN236"/>
  <c r="AN238"/>
  <c r="AN240"/>
  <c r="AN242"/>
  <c r="AN244"/>
  <c r="AN246"/>
  <c r="AN248"/>
  <c r="AN250"/>
  <c r="AN252"/>
  <c r="AN254"/>
  <c r="AN256"/>
  <c r="AN258"/>
  <c r="AN260"/>
  <c r="AN262"/>
  <c r="AN264"/>
  <c r="AN266"/>
  <c r="AN268"/>
  <c r="AN270"/>
  <c r="AN272"/>
  <c r="AN274"/>
  <c r="AN276"/>
  <c r="AN278"/>
  <c r="AN280"/>
  <c r="AN282"/>
  <c r="AN284"/>
  <c r="AN286"/>
  <c r="AN288"/>
  <c r="AN290"/>
  <c r="AN292"/>
  <c r="AN294"/>
  <c r="AN296"/>
  <c r="AN298"/>
  <c r="AN300"/>
  <c r="AN302"/>
  <c r="AN304"/>
  <c r="AN306"/>
  <c r="AN308"/>
  <c r="AN310"/>
  <c r="AN312"/>
  <c r="AN314"/>
  <c r="AN316"/>
  <c r="AN318"/>
  <c r="AN320"/>
  <c r="AN322"/>
  <c r="AN324"/>
  <c r="AN326"/>
  <c r="AN328"/>
  <c r="AN330"/>
  <c r="AN332"/>
  <c r="AN334"/>
  <c r="AN336"/>
  <c r="AN338"/>
  <c r="AN340"/>
  <c r="AN342"/>
  <c r="AN344"/>
  <c r="AN346"/>
  <c r="AN348"/>
  <c r="AN350"/>
  <c r="AN352"/>
  <c r="AN354"/>
  <c r="AN356"/>
  <c r="AN358"/>
  <c r="AN360"/>
  <c r="AN362"/>
  <c r="AN364"/>
  <c r="AN366"/>
  <c r="AN368"/>
  <c r="AN370"/>
  <c r="AN372"/>
  <c r="AN374"/>
  <c r="AN376"/>
  <c r="AN378"/>
  <c r="AN380"/>
  <c r="AN382"/>
  <c r="AN384"/>
  <c r="AN386"/>
  <c r="AN388"/>
  <c r="AN390"/>
  <c r="AN392"/>
  <c r="AN394"/>
  <c r="AN396"/>
  <c r="AN398"/>
  <c r="AN400"/>
  <c r="AN402"/>
  <c r="AN404"/>
  <c r="AN406"/>
  <c r="AN408"/>
  <c r="AN410"/>
  <c r="AN412"/>
  <c r="AN414"/>
  <c r="AN416"/>
  <c r="AN418"/>
  <c r="AN420"/>
  <c r="AN422"/>
  <c r="AN424"/>
  <c r="AN426"/>
  <c r="AN428"/>
  <c r="AN430"/>
  <c r="AN432"/>
  <c r="AN434"/>
  <c r="AN436"/>
  <c r="AN438"/>
  <c r="AN440"/>
  <c r="AN442"/>
  <c r="AN444"/>
  <c r="AN446"/>
  <c r="AN448"/>
  <c r="AN450"/>
  <c r="AN452"/>
  <c r="AN454"/>
  <c r="AN456"/>
  <c r="AN458"/>
  <c r="AN460"/>
  <c r="AN462"/>
  <c r="AN464"/>
  <c r="AN466"/>
  <c r="AN468"/>
  <c r="AN470"/>
  <c r="AN472"/>
  <c r="AN474"/>
  <c r="AN476"/>
  <c r="AN478"/>
  <c r="AN480"/>
  <c r="AN482"/>
  <c r="AN484"/>
  <c r="AN486"/>
  <c r="AN488"/>
  <c r="AN490"/>
  <c r="AN492"/>
  <c r="AN494"/>
  <c r="AN496"/>
  <c r="AN498"/>
  <c r="AN500"/>
  <c r="AN502"/>
  <c r="AN504"/>
  <c r="AN506"/>
  <c r="AN508"/>
  <c r="AN510"/>
  <c r="AN512"/>
  <c r="AN514"/>
  <c r="AN516"/>
  <c r="AN518"/>
  <c r="AN520"/>
  <c r="AN522"/>
  <c r="AN524"/>
  <c r="AN526"/>
  <c r="AN528"/>
  <c r="AN530"/>
  <c r="AN532"/>
  <c r="AN534"/>
  <c r="AN536"/>
  <c r="AN538"/>
  <c r="AN540"/>
  <c r="AN542"/>
  <c r="AN544"/>
  <c r="AN546"/>
  <c r="AN548"/>
  <c r="AN550"/>
  <c r="AN552"/>
  <c r="AN554"/>
  <c r="AN556"/>
  <c r="AN558"/>
  <c r="AN560"/>
  <c r="AN562"/>
  <c r="AN564"/>
  <c r="AN566"/>
  <c r="AN568"/>
  <c r="AN570"/>
  <c r="AN572"/>
  <c r="AN574"/>
  <c r="AN576"/>
  <c r="AN578"/>
  <c r="AN580"/>
  <c r="AN582"/>
  <c r="AN584"/>
  <c r="AN586"/>
  <c r="AN588"/>
  <c r="AN590"/>
  <c r="AN592"/>
  <c r="AN594"/>
  <c r="AN596"/>
  <c r="AN598"/>
  <c r="AN600"/>
  <c r="AN602"/>
  <c r="AN604"/>
  <c r="AN606"/>
  <c r="AN608"/>
  <c r="AN610"/>
  <c r="AN612"/>
  <c r="AN614"/>
  <c r="AN616"/>
  <c r="AN618"/>
  <c r="AN620"/>
  <c r="AN622"/>
  <c r="AN624"/>
  <c r="AN626"/>
  <c r="AN628"/>
  <c r="AN630"/>
  <c r="AN632"/>
  <c r="AN634"/>
  <c r="AN636"/>
  <c r="AN638"/>
  <c r="AN640"/>
  <c r="AN642"/>
  <c r="AN644"/>
  <c r="AN646"/>
  <c r="AN648"/>
  <c r="AN650"/>
  <c r="AN652"/>
  <c r="AN654"/>
  <c r="AN656"/>
  <c r="AN658"/>
  <c r="AN660"/>
  <c r="AN662"/>
  <c r="AN664"/>
  <c r="AN666"/>
  <c r="AN668"/>
  <c r="AN670"/>
  <c r="AN672"/>
  <c r="AN674"/>
  <c r="AN676"/>
  <c r="AN678"/>
  <c r="AN680"/>
  <c r="AN682"/>
  <c r="AN684"/>
  <c r="AN686"/>
  <c r="AN688"/>
  <c r="AN690"/>
  <c r="AN692"/>
  <c r="AN694"/>
  <c r="AN696"/>
  <c r="AN698"/>
  <c r="AN700"/>
  <c r="AN702"/>
  <c r="AN704"/>
  <c r="AN706"/>
  <c r="AN708"/>
  <c r="AN710"/>
  <c r="AN712"/>
  <c r="AN714"/>
  <c r="AN716"/>
  <c r="AN718"/>
  <c r="AN720"/>
  <c r="AN722"/>
  <c r="AN724"/>
  <c r="AN726"/>
  <c r="AN728"/>
  <c r="AN730"/>
  <c r="AN732"/>
  <c r="AN734"/>
  <c r="AN736"/>
  <c r="AN738"/>
  <c r="AN740"/>
  <c r="AN742"/>
  <c r="AN744"/>
  <c r="AN746"/>
  <c r="AN748"/>
  <c r="AN750"/>
  <c r="D96" i="5"/>
  <c r="E129" s="1"/>
  <c r="H36"/>
  <c r="H37"/>
  <c r="H33"/>
  <c r="H35"/>
  <c r="A96" i="1"/>
  <c r="G1013" s="1"/>
  <c r="L102"/>
  <c r="L104" s="1"/>
  <c r="B94"/>
  <c r="C54" i="6"/>
  <c r="D53"/>
  <c r="AN812" i="1" l="1"/>
  <c r="V812" s="1"/>
  <c r="AN808"/>
  <c r="V808" s="1"/>
  <c r="AN804"/>
  <c r="V804" s="1"/>
  <c r="AN800"/>
  <c r="V800" s="1"/>
  <c r="AN796"/>
  <c r="V796" s="1"/>
  <c r="AN792"/>
  <c r="V792" s="1"/>
  <c r="AN788"/>
  <c r="V788" s="1"/>
  <c r="AN784"/>
  <c r="V784" s="1"/>
  <c r="AN780"/>
  <c r="V780" s="1"/>
  <c r="AN772"/>
  <c r="V772" s="1"/>
  <c r="AN768"/>
  <c r="V768" s="1"/>
  <c r="AN764"/>
  <c r="V764" s="1"/>
  <c r="AN760"/>
  <c r="V760" s="1"/>
  <c r="AN756"/>
  <c r="V756" s="1"/>
  <c r="AN752"/>
  <c r="V752" s="1"/>
  <c r="AN748"/>
  <c r="V748" s="1"/>
  <c r="AN744"/>
  <c r="V744" s="1"/>
  <c r="AN740"/>
  <c r="V740" s="1"/>
  <c r="AN123"/>
  <c r="V123" s="1"/>
  <c r="AN119"/>
  <c r="V119" s="1"/>
  <c r="AN115"/>
  <c r="V115" s="1"/>
  <c r="AN813"/>
  <c r="V813" s="1"/>
  <c r="AN809"/>
  <c r="V809" s="1"/>
  <c r="AN805"/>
  <c r="V805" s="1"/>
  <c r="AN801"/>
  <c r="V801" s="1"/>
  <c r="AN797"/>
  <c r="V797" s="1"/>
  <c r="AN793"/>
  <c r="V793" s="1"/>
  <c r="AN789"/>
  <c r="V789" s="1"/>
  <c r="AN785"/>
  <c r="V785" s="1"/>
  <c r="AN781"/>
  <c r="V781" s="1"/>
  <c r="AN777"/>
  <c r="V777" s="1"/>
  <c r="AN773"/>
  <c r="V773" s="1"/>
  <c r="AN769"/>
  <c r="V769" s="1"/>
  <c r="AN765"/>
  <c r="V765" s="1"/>
  <c r="AN761"/>
  <c r="V761" s="1"/>
  <c r="AN757"/>
  <c r="V757" s="1"/>
  <c r="AN753"/>
  <c r="V753" s="1"/>
  <c r="AN749"/>
  <c r="V749" s="1"/>
  <c r="AN745"/>
  <c r="V745" s="1"/>
  <c r="AN741"/>
  <c r="V741" s="1"/>
  <c r="AN120"/>
  <c r="V120" s="1"/>
  <c r="AN116"/>
  <c r="V116" s="1"/>
  <c r="AN810"/>
  <c r="V810" s="1"/>
  <c r="AN806"/>
  <c r="V806" s="1"/>
  <c r="AN802"/>
  <c r="V802" s="1"/>
  <c r="AN798"/>
  <c r="V798" s="1"/>
  <c r="AN794"/>
  <c r="V794" s="1"/>
  <c r="AN790"/>
  <c r="V790" s="1"/>
  <c r="AN786"/>
  <c r="V786" s="1"/>
  <c r="AN782"/>
  <c r="V782" s="1"/>
  <c r="AN778"/>
  <c r="V778" s="1"/>
  <c r="AN774"/>
  <c r="V774" s="1"/>
  <c r="AN770"/>
  <c r="V770" s="1"/>
  <c r="AN766"/>
  <c r="V766" s="1"/>
  <c r="AN762"/>
  <c r="V762" s="1"/>
  <c r="AN758"/>
  <c r="V758" s="1"/>
  <c r="AN754"/>
  <c r="V754" s="1"/>
  <c r="AN750"/>
  <c r="V750" s="1"/>
  <c r="AN746"/>
  <c r="V746" s="1"/>
  <c r="AN742"/>
  <c r="V742" s="1"/>
  <c r="AN738"/>
  <c r="V738" s="1"/>
  <c r="AN121"/>
  <c r="V121" s="1"/>
  <c r="AN117"/>
  <c r="V117" s="1"/>
  <c r="AN811"/>
  <c r="V811" s="1"/>
  <c r="AN807"/>
  <c r="V807" s="1"/>
  <c r="AN803"/>
  <c r="V803" s="1"/>
  <c r="AN799"/>
  <c r="V799" s="1"/>
  <c r="AN795"/>
  <c r="V795" s="1"/>
  <c r="AN791"/>
  <c r="V791" s="1"/>
  <c r="AN787"/>
  <c r="V787" s="1"/>
  <c r="AN783"/>
  <c r="V783" s="1"/>
  <c r="AN779"/>
  <c r="V779" s="1"/>
  <c r="AN775"/>
  <c r="V775" s="1"/>
  <c r="AN771"/>
  <c r="V771" s="1"/>
  <c r="AN767"/>
  <c r="V767" s="1"/>
  <c r="AN763"/>
  <c r="V763" s="1"/>
  <c r="AN759"/>
  <c r="V759" s="1"/>
  <c r="AN755"/>
  <c r="V755" s="1"/>
  <c r="AN751"/>
  <c r="V751" s="1"/>
  <c r="AN747"/>
  <c r="V747" s="1"/>
  <c r="AN743"/>
  <c r="V743" s="1"/>
  <c r="AN739"/>
  <c r="V739" s="1"/>
  <c r="AN122"/>
  <c r="V122" s="1"/>
  <c r="AN118"/>
  <c r="V118" s="1"/>
  <c r="AN913"/>
  <c r="V913" s="1"/>
  <c r="P875"/>
  <c r="Q875" s="1"/>
  <c r="O931"/>
  <c r="Q931" s="1"/>
  <c r="O939"/>
  <c r="Q939" s="1"/>
  <c r="Q776"/>
  <c r="Q856"/>
  <c r="Z712"/>
  <c r="Q894"/>
  <c r="AA712"/>
  <c r="Q873"/>
  <c r="Q908"/>
  <c r="AA681"/>
  <c r="Q966"/>
  <c r="Q857"/>
  <c r="Z598"/>
  <c r="Q916"/>
  <c r="Q959"/>
  <c r="Q885"/>
  <c r="Q881"/>
  <c r="Q832"/>
  <c r="Q886"/>
  <c r="Q998"/>
  <c r="Q985"/>
  <c r="Q936"/>
  <c r="Q991"/>
  <c r="Q1000"/>
  <c r="Q930"/>
  <c r="Q937"/>
  <c r="Q872"/>
  <c r="E134" i="5"/>
  <c r="Z573" i="1"/>
  <c r="Q972"/>
  <c r="Q952"/>
  <c r="Q823"/>
  <c r="Q852"/>
  <c r="Q906"/>
  <c r="Q895"/>
  <c r="Q842"/>
  <c r="Q920"/>
  <c r="Q982"/>
  <c r="Q947"/>
  <c r="Q903"/>
  <c r="Q843"/>
  <c r="Q1010"/>
  <c r="Q990"/>
  <c r="Q934"/>
  <c r="Q928"/>
  <c r="Q866"/>
  <c r="Q1002"/>
  <c r="Q876"/>
  <c r="Q837"/>
  <c r="Q831"/>
  <c r="G1012" i="5"/>
  <c r="G1010"/>
  <c r="U1009" s="1"/>
  <c r="Q965" i="1"/>
  <c r="Q897"/>
  <c r="Q980"/>
  <c r="Q956"/>
  <c r="Q917"/>
  <c r="Q868"/>
  <c r="Q821"/>
  <c r="G1009" i="5"/>
  <c r="U1008" s="1"/>
  <c r="G1008"/>
  <c r="U1007" s="1"/>
  <c r="G1007"/>
  <c r="U1006" s="1"/>
  <c r="G1006"/>
  <c r="U1005" s="1"/>
  <c r="G1005"/>
  <c r="U1004" s="1"/>
  <c r="G1004"/>
  <c r="U1003" s="1"/>
  <c r="G1003"/>
  <c r="U1002" s="1"/>
  <c r="G1002"/>
  <c r="U1001" s="1"/>
  <c r="G1001"/>
  <c r="U1000" s="1"/>
  <c r="G1000"/>
  <c r="U999" s="1"/>
  <c r="G999"/>
  <c r="U998" s="1"/>
  <c r="G998"/>
  <c r="U997" s="1"/>
  <c r="G997"/>
  <c r="U996" s="1"/>
  <c r="G996"/>
  <c r="U995" s="1"/>
  <c r="G995"/>
  <c r="U994" s="1"/>
  <c r="G994"/>
  <c r="U993" s="1"/>
  <c r="G993"/>
  <c r="U992" s="1"/>
  <c r="G992"/>
  <c r="U991" s="1"/>
  <c r="G991"/>
  <c r="U990" s="1"/>
  <c r="G990"/>
  <c r="U989" s="1"/>
  <c r="G989"/>
  <c r="U988" s="1"/>
  <c r="G988"/>
  <c r="U987" s="1"/>
  <c r="G987"/>
  <c r="U986" s="1"/>
  <c r="G986"/>
  <c r="U985" s="1"/>
  <c r="G985"/>
  <c r="U984" s="1"/>
  <c r="G984"/>
  <c r="U983" s="1"/>
  <c r="G983"/>
  <c r="U982" s="1"/>
  <c r="G982"/>
  <c r="U981" s="1"/>
  <c r="G981"/>
  <c r="U980" s="1"/>
  <c r="G980"/>
  <c r="U979" s="1"/>
  <c r="G979"/>
  <c r="U978" s="1"/>
  <c r="G978"/>
  <c r="U977" s="1"/>
  <c r="G977"/>
  <c r="U976" s="1"/>
  <c r="G976"/>
  <c r="U975" s="1"/>
  <c r="G975"/>
  <c r="U974" s="1"/>
  <c r="G974"/>
  <c r="U973" s="1"/>
  <c r="G973"/>
  <c r="U972" s="1"/>
  <c r="G972"/>
  <c r="U971" s="1"/>
  <c r="G971"/>
  <c r="U970" s="1"/>
  <c r="G970"/>
  <c r="U969" s="1"/>
  <c r="G969"/>
  <c r="U968" s="1"/>
  <c r="G968"/>
  <c r="U967" s="1"/>
  <c r="G967"/>
  <c r="U966" s="1"/>
  <c r="G966"/>
  <c r="U965" s="1"/>
  <c r="G965"/>
  <c r="U964" s="1"/>
  <c r="G964"/>
  <c r="U963" s="1"/>
  <c r="G963"/>
  <c r="U962" s="1"/>
  <c r="G962"/>
  <c r="U961" s="1"/>
  <c r="G961"/>
  <c r="U960" s="1"/>
  <c r="G960"/>
  <c r="U959" s="1"/>
  <c r="G959"/>
  <c r="U958" s="1"/>
  <c r="G958"/>
  <c r="U957" s="1"/>
  <c r="G957"/>
  <c r="U956" s="1"/>
  <c r="G956"/>
  <c r="U955" s="1"/>
  <c r="G955"/>
  <c r="U954" s="1"/>
  <c r="G954"/>
  <c r="U953" s="1"/>
  <c r="G953"/>
  <c r="U952" s="1"/>
  <c r="G952"/>
  <c r="U951" s="1"/>
  <c r="G951"/>
  <c r="U950" s="1"/>
  <c r="G950"/>
  <c r="U949" s="1"/>
  <c r="G949"/>
  <c r="U948" s="1"/>
  <c r="G948"/>
  <c r="U947" s="1"/>
  <c r="G947"/>
  <c r="U946" s="1"/>
  <c r="G946"/>
  <c r="U945" s="1"/>
  <c r="G945"/>
  <c r="U944" s="1"/>
  <c r="G944"/>
  <c r="U943" s="1"/>
  <c r="G943"/>
  <c r="U942" s="1"/>
  <c r="G942"/>
  <c r="U941" s="1"/>
  <c r="G941"/>
  <c r="U940" s="1"/>
  <c r="G940"/>
  <c r="U939" s="1"/>
  <c r="G939"/>
  <c r="U938" s="1"/>
  <c r="G938"/>
  <c r="U937" s="1"/>
  <c r="G937"/>
  <c r="U936" s="1"/>
  <c r="G936"/>
  <c r="U935" s="1"/>
  <c r="G935"/>
  <c r="U934" s="1"/>
  <c r="G934"/>
  <c r="U933" s="1"/>
  <c r="G933"/>
  <c r="U932" s="1"/>
  <c r="G932"/>
  <c r="U931" s="1"/>
  <c r="G931"/>
  <c r="U930" s="1"/>
  <c r="G930"/>
  <c r="U929" s="1"/>
  <c r="G929"/>
  <c r="U928" s="1"/>
  <c r="G928"/>
  <c r="U927" s="1"/>
  <c r="G927"/>
  <c r="U926" s="1"/>
  <c r="G926"/>
  <c r="U925" s="1"/>
  <c r="G925"/>
  <c r="U924" s="1"/>
  <c r="G924"/>
  <c r="U923" s="1"/>
  <c r="G923"/>
  <c r="U922" s="1"/>
  <c r="G922"/>
  <c r="U921" s="1"/>
  <c r="G921"/>
  <c r="U920" s="1"/>
  <c r="G920"/>
  <c r="U919" s="1"/>
  <c r="G919"/>
  <c r="U918" s="1"/>
  <c r="G918"/>
  <c r="U917" s="1"/>
  <c r="G917"/>
  <c r="U916" s="1"/>
  <c r="G916"/>
  <c r="U915" s="1"/>
  <c r="G915"/>
  <c r="U914" s="1"/>
  <c r="G914"/>
  <c r="U913" s="1"/>
  <c r="G913"/>
  <c r="U912" s="1"/>
  <c r="G912"/>
  <c r="U911" s="1"/>
  <c r="G911"/>
  <c r="U910" s="1"/>
  <c r="G910"/>
  <c r="U909" s="1"/>
  <c r="G909"/>
  <c r="U908" s="1"/>
  <c r="G908"/>
  <c r="U907" s="1"/>
  <c r="G907"/>
  <c r="U906" s="1"/>
  <c r="G906"/>
  <c r="U905" s="1"/>
  <c r="G905"/>
  <c r="U904" s="1"/>
  <c r="G904"/>
  <c r="U903" s="1"/>
  <c r="G903"/>
  <c r="U902" s="1"/>
  <c r="G902"/>
  <c r="U901" s="1"/>
  <c r="G901"/>
  <c r="U900" s="1"/>
  <c r="G900"/>
  <c r="U899" s="1"/>
  <c r="G899"/>
  <c r="U898" s="1"/>
  <c r="G898"/>
  <c r="U897" s="1"/>
  <c r="G897"/>
  <c r="U896" s="1"/>
  <c r="G896"/>
  <c r="U895" s="1"/>
  <c r="G895"/>
  <c r="U894" s="1"/>
  <c r="G894"/>
  <c r="U893" s="1"/>
  <c r="G893"/>
  <c r="U892" s="1"/>
  <c r="G892"/>
  <c r="U891" s="1"/>
  <c r="G891"/>
  <c r="U890" s="1"/>
  <c r="G890"/>
  <c r="U889" s="1"/>
  <c r="G889"/>
  <c r="U888" s="1"/>
  <c r="G888"/>
  <c r="U887" s="1"/>
  <c r="G887"/>
  <c r="U886" s="1"/>
  <c r="G886"/>
  <c r="U885" s="1"/>
  <c r="G885"/>
  <c r="U884" s="1"/>
  <c r="G884"/>
  <c r="U883" s="1"/>
  <c r="G883"/>
  <c r="U882" s="1"/>
  <c r="G882"/>
  <c r="U881" s="1"/>
  <c r="G881"/>
  <c r="U880" s="1"/>
  <c r="G880"/>
  <c r="U879" s="1"/>
  <c r="G879"/>
  <c r="U878" s="1"/>
  <c r="G878"/>
  <c r="U877" s="1"/>
  <c r="G877"/>
  <c r="U876" s="1"/>
  <c r="G876"/>
  <c r="U875" s="1"/>
  <c r="G875"/>
  <c r="U874" s="1"/>
  <c r="G874"/>
  <c r="U873" s="1"/>
  <c r="G873"/>
  <c r="U872" s="1"/>
  <c r="G872"/>
  <c r="U871" s="1"/>
  <c r="G871"/>
  <c r="U870" s="1"/>
  <c r="G870"/>
  <c r="U869" s="1"/>
  <c r="G869"/>
  <c r="U868" s="1"/>
  <c r="G868"/>
  <c r="U867" s="1"/>
  <c r="G867"/>
  <c r="U866" s="1"/>
  <c r="G866"/>
  <c r="U865" s="1"/>
  <c r="G865"/>
  <c r="U864" s="1"/>
  <c r="G864"/>
  <c r="U863" s="1"/>
  <c r="G863"/>
  <c r="U862" s="1"/>
  <c r="G862"/>
  <c r="U861" s="1"/>
  <c r="G861"/>
  <c r="U860" s="1"/>
  <c r="G860"/>
  <c r="U859" s="1"/>
  <c r="G859"/>
  <c r="U858" s="1"/>
  <c r="G858"/>
  <c r="U857" s="1"/>
  <c r="G857"/>
  <c r="U856" s="1"/>
  <c r="G856"/>
  <c r="U855" s="1"/>
  <c r="G855"/>
  <c r="U854" s="1"/>
  <c r="G854"/>
  <c r="U853" s="1"/>
  <c r="G853"/>
  <c r="U852" s="1"/>
  <c r="G852"/>
  <c r="U851" s="1"/>
  <c r="G851"/>
  <c r="U850" s="1"/>
  <c r="G850"/>
  <c r="U849" s="1"/>
  <c r="G849"/>
  <c r="U848" s="1"/>
  <c r="G848"/>
  <c r="U847" s="1"/>
  <c r="G847"/>
  <c r="U846" s="1"/>
  <c r="G846"/>
  <c r="U845" s="1"/>
  <c r="G845"/>
  <c r="U844" s="1"/>
  <c r="G844"/>
  <c r="U843" s="1"/>
  <c r="G843"/>
  <c r="U842" s="1"/>
  <c r="G842"/>
  <c r="U841" s="1"/>
  <c r="G841"/>
  <c r="U840" s="1"/>
  <c r="G840"/>
  <c r="U839" s="1"/>
  <c r="G839"/>
  <c r="U838" s="1"/>
  <c r="G838"/>
  <c r="U837" s="1"/>
  <c r="G837"/>
  <c r="U836" s="1"/>
  <c r="G836"/>
  <c r="U835" s="1"/>
  <c r="G835"/>
  <c r="U834" s="1"/>
  <c r="G834"/>
  <c r="U833" s="1"/>
  <c r="G833"/>
  <c r="U832" s="1"/>
  <c r="G832"/>
  <c r="U831" s="1"/>
  <c r="G831"/>
  <c r="U830" s="1"/>
  <c r="G830"/>
  <c r="U829" s="1"/>
  <c r="G829"/>
  <c r="U828" s="1"/>
  <c r="G828"/>
  <c r="U827" s="1"/>
  <c r="G827"/>
  <c r="U826" s="1"/>
  <c r="G826"/>
  <c r="U825" s="1"/>
  <c r="G825"/>
  <c r="U824" s="1"/>
  <c r="G824"/>
  <c r="U823" s="1"/>
  <c r="G823"/>
  <c r="U822" s="1"/>
  <c r="G822"/>
  <c r="U821" s="1"/>
  <c r="G821"/>
  <c r="U820" s="1"/>
  <c r="G820"/>
  <c r="U819" s="1"/>
  <c r="G819"/>
  <c r="U818" s="1"/>
  <c r="G818"/>
  <c r="U817" s="1"/>
  <c r="G817"/>
  <c r="U816" s="1"/>
  <c r="G816"/>
  <c r="U815" s="1"/>
  <c r="G815"/>
  <c r="U814" s="1"/>
  <c r="G814"/>
  <c r="U813" s="1"/>
  <c r="G813"/>
  <c r="U812" s="1"/>
  <c r="G812"/>
  <c r="U811" s="1"/>
  <c r="Q1008" i="1"/>
  <c r="Q979"/>
  <c r="Q879"/>
  <c r="Q816"/>
  <c r="Q999"/>
  <c r="Q973"/>
  <c r="Q855"/>
  <c r="Q849"/>
  <c r="Q1004"/>
  <c r="Q1013"/>
  <c r="Q995"/>
  <c r="Q864"/>
  <c r="Q839"/>
  <c r="Q825"/>
  <c r="Q1007"/>
  <c r="Q904"/>
  <c r="Q950"/>
  <c r="Q880"/>
  <c r="Q829"/>
  <c r="Q976"/>
  <c r="Q963"/>
  <c r="Q941"/>
  <c r="Q922"/>
  <c r="Q900"/>
  <c r="Q994"/>
  <c r="Q896"/>
  <c r="Q924"/>
  <c r="Q884"/>
  <c r="Q824"/>
  <c r="Q915"/>
  <c r="Q861"/>
  <c r="Q942"/>
  <c r="Q986"/>
  <c r="Q918"/>
  <c r="Q870"/>
  <c r="Q848"/>
  <c r="Q921"/>
  <c r="Q889"/>
  <c r="Q845"/>
  <c r="Q954"/>
  <c r="Q938"/>
  <c r="Q992"/>
  <c r="Q984"/>
  <c r="Q975"/>
  <c r="Q967"/>
  <c r="Q888"/>
  <c r="Q820"/>
  <c r="Q925"/>
  <c r="Q858"/>
  <c r="Q846"/>
  <c r="Q833"/>
  <c r="Q949"/>
  <c r="Q933"/>
  <c r="Q834"/>
  <c r="Q827"/>
  <c r="Q1003"/>
  <c r="Q962"/>
  <c r="Q935"/>
  <c r="Q909"/>
  <c r="Q869"/>
  <c r="Q905"/>
  <c r="Q932"/>
  <c r="Q971"/>
  <c r="Q828"/>
  <c r="Q988"/>
  <c r="Q978"/>
  <c r="Q892"/>
  <c r="Q882"/>
  <c r="Q863"/>
  <c r="Q1011"/>
  <c r="Q838"/>
  <c r="G815"/>
  <c r="G831"/>
  <c r="G847"/>
  <c r="G863"/>
  <c r="G879"/>
  <c r="G895"/>
  <c r="G911"/>
  <c r="G927"/>
  <c r="G943"/>
  <c r="G959"/>
  <c r="G975"/>
  <c r="G991"/>
  <c r="G1007"/>
  <c r="Q969"/>
  <c r="Q927"/>
  <c r="Q819"/>
  <c r="Q974"/>
  <c r="Q914"/>
  <c r="Q893"/>
  <c r="Q883"/>
  <c r="Q851"/>
  <c r="Q951"/>
  <c r="Q943"/>
  <c r="Q926"/>
  <c r="Q923"/>
  <c r="Q844"/>
  <c r="G827"/>
  <c r="G843"/>
  <c r="G859"/>
  <c r="G875"/>
  <c r="G891"/>
  <c r="G907"/>
  <c r="G923"/>
  <c r="G939"/>
  <c r="G955"/>
  <c r="G971"/>
  <c r="G987"/>
  <c r="G1003"/>
  <c r="Q960"/>
  <c r="Q940"/>
  <c r="Q1001"/>
  <c r="Q983"/>
  <c r="Q815"/>
  <c r="Q953"/>
  <c r="Q907"/>
  <c r="Q890"/>
  <c r="Q841"/>
  <c r="Q1006"/>
  <c r="Q911"/>
  <c r="Q830"/>
  <c r="Q822"/>
  <c r="G823"/>
  <c r="G839"/>
  <c r="G855"/>
  <c r="G871"/>
  <c r="G887"/>
  <c r="G903"/>
  <c r="G919"/>
  <c r="G935"/>
  <c r="G951"/>
  <c r="G967"/>
  <c r="G983"/>
  <c r="G999"/>
  <c r="Q957"/>
  <c r="Q948"/>
  <c r="Q1009"/>
  <c r="Q996"/>
  <c r="Q955"/>
  <c r="Q901"/>
  <c r="Q891"/>
  <c r="Q860"/>
  <c r="Q835"/>
  <c r="Q899"/>
  <c r="Q887"/>
  <c r="Q877"/>
  <c r="Q871"/>
  <c r="Q865"/>
  <c r="G819"/>
  <c r="G835"/>
  <c r="G851"/>
  <c r="G867"/>
  <c r="G883"/>
  <c r="G899"/>
  <c r="G915"/>
  <c r="G931"/>
  <c r="G947"/>
  <c r="G963"/>
  <c r="G979"/>
  <c r="G995"/>
  <c r="G1011"/>
  <c r="Q968"/>
  <c r="Q945"/>
  <c r="Q987"/>
  <c r="Q1012"/>
  <c r="Q997"/>
  <c r="Q989"/>
  <c r="Q977"/>
  <c r="Q958"/>
  <c r="Q944"/>
  <c r="Q929"/>
  <c r="Q912"/>
  <c r="Q878"/>
  <c r="Q867"/>
  <c r="Q854"/>
  <c r="Q818"/>
  <c r="G814"/>
  <c r="G818"/>
  <c r="G822"/>
  <c r="G826"/>
  <c r="G830"/>
  <c r="G834"/>
  <c r="G838"/>
  <c r="G842"/>
  <c r="G846"/>
  <c r="G850"/>
  <c r="G854"/>
  <c r="G858"/>
  <c r="G862"/>
  <c r="G866"/>
  <c r="G870"/>
  <c r="G874"/>
  <c r="G878"/>
  <c r="G882"/>
  <c r="G886"/>
  <c r="G890"/>
  <c r="G894"/>
  <c r="G898"/>
  <c r="G902"/>
  <c r="G906"/>
  <c r="G910"/>
  <c r="G914"/>
  <c r="G918"/>
  <c r="G922"/>
  <c r="G926"/>
  <c r="G930"/>
  <c r="G934"/>
  <c r="G938"/>
  <c r="G942"/>
  <c r="G946"/>
  <c r="G950"/>
  <c r="G954"/>
  <c r="G958"/>
  <c r="G962"/>
  <c r="G966"/>
  <c r="G970"/>
  <c r="G974"/>
  <c r="G978"/>
  <c r="G982"/>
  <c r="G986"/>
  <c r="G990"/>
  <c r="G994"/>
  <c r="G998"/>
  <c r="G1002"/>
  <c r="G1006"/>
  <c r="G1010"/>
  <c r="G1014"/>
  <c r="Q853"/>
  <c r="Q961"/>
  <c r="Q946"/>
  <c r="Q874"/>
  <c r="Q862"/>
  <c r="Q850"/>
  <c r="Q840"/>
  <c r="Q826"/>
  <c r="G817"/>
  <c r="G821"/>
  <c r="G825"/>
  <c r="G829"/>
  <c r="G833"/>
  <c r="G837"/>
  <c r="G841"/>
  <c r="G845"/>
  <c r="G849"/>
  <c r="G853"/>
  <c r="G857"/>
  <c r="G861"/>
  <c r="G865"/>
  <c r="G869"/>
  <c r="G873"/>
  <c r="G877"/>
  <c r="G881"/>
  <c r="G885"/>
  <c r="G889"/>
  <c r="G893"/>
  <c r="G897"/>
  <c r="G901"/>
  <c r="G905"/>
  <c r="G909"/>
  <c r="G913"/>
  <c r="G917"/>
  <c r="G921"/>
  <c r="G925"/>
  <c r="G929"/>
  <c r="G933"/>
  <c r="G937"/>
  <c r="G941"/>
  <c r="G945"/>
  <c r="G949"/>
  <c r="G953"/>
  <c r="G957"/>
  <c r="G961"/>
  <c r="G965"/>
  <c r="G969"/>
  <c r="G973"/>
  <c r="G977"/>
  <c r="G981"/>
  <c r="G985"/>
  <c r="G989"/>
  <c r="G993"/>
  <c r="G997"/>
  <c r="G1001"/>
  <c r="G1005"/>
  <c r="G1009"/>
  <c r="G118"/>
  <c r="H1014"/>
  <c r="H1013"/>
  <c r="H1012"/>
  <c r="H1011"/>
  <c r="H1010"/>
  <c r="H1009"/>
  <c r="H1008"/>
  <c r="H1007"/>
  <c r="H1006"/>
  <c r="H1005"/>
  <c r="H1004"/>
  <c r="H1003"/>
  <c r="H1002"/>
  <c r="H1001"/>
  <c r="H1000"/>
  <c r="H999"/>
  <c r="H998"/>
  <c r="H997"/>
  <c r="H996"/>
  <c r="H995"/>
  <c r="H994"/>
  <c r="H993"/>
  <c r="H992"/>
  <c r="H991"/>
  <c r="H990"/>
  <c r="H989"/>
  <c r="H988"/>
  <c r="H987"/>
  <c r="H986"/>
  <c r="H985"/>
  <c r="H984"/>
  <c r="H983"/>
  <c r="H982"/>
  <c r="H981"/>
  <c r="H980"/>
  <c r="H979"/>
  <c r="H978"/>
  <c r="H977"/>
  <c r="H976"/>
  <c r="H975"/>
  <c r="H974"/>
  <c r="H973"/>
  <c r="H972"/>
  <c r="H971"/>
  <c r="H970"/>
  <c r="H969"/>
  <c r="H968"/>
  <c r="H967"/>
  <c r="H966"/>
  <c r="H965"/>
  <c r="H964"/>
  <c r="H963"/>
  <c r="H962"/>
  <c r="H961"/>
  <c r="H960"/>
  <c r="H959"/>
  <c r="H958"/>
  <c r="H957"/>
  <c r="H956"/>
  <c r="H955"/>
  <c r="H954"/>
  <c r="H953"/>
  <c r="H952"/>
  <c r="H951"/>
  <c r="H950"/>
  <c r="H949"/>
  <c r="H948"/>
  <c r="H947"/>
  <c r="H946"/>
  <c r="H945"/>
  <c r="H944"/>
  <c r="H943"/>
  <c r="H942"/>
  <c r="H941"/>
  <c r="H940"/>
  <c r="H939"/>
  <c r="H938"/>
  <c r="H937"/>
  <c r="H936"/>
  <c r="H935"/>
  <c r="H934"/>
  <c r="H933"/>
  <c r="H932"/>
  <c r="H931"/>
  <c r="H930"/>
  <c r="H929"/>
  <c r="H928"/>
  <c r="H927"/>
  <c r="H926"/>
  <c r="H925"/>
  <c r="H924"/>
  <c r="H923"/>
  <c r="H922"/>
  <c r="H921"/>
  <c r="H920"/>
  <c r="H919"/>
  <c r="H918"/>
  <c r="H917"/>
  <c r="H916"/>
  <c r="H915"/>
  <c r="H914"/>
  <c r="H913"/>
  <c r="H912"/>
  <c r="H911"/>
  <c r="H910"/>
  <c r="H909"/>
  <c r="H908"/>
  <c r="H907"/>
  <c r="H906"/>
  <c r="H905"/>
  <c r="H904"/>
  <c r="H903"/>
  <c r="H902"/>
  <c r="H901"/>
  <c r="H900"/>
  <c r="H899"/>
  <c r="H898"/>
  <c r="H897"/>
  <c r="H896"/>
  <c r="H895"/>
  <c r="H894"/>
  <c r="H893"/>
  <c r="H892"/>
  <c r="H891"/>
  <c r="H890"/>
  <c r="H889"/>
  <c r="H888"/>
  <c r="H887"/>
  <c r="H886"/>
  <c r="H885"/>
  <c r="H884"/>
  <c r="H883"/>
  <c r="H882"/>
  <c r="H881"/>
  <c r="H880"/>
  <c r="H879"/>
  <c r="H878"/>
  <c r="H877"/>
  <c r="H876"/>
  <c r="H875"/>
  <c r="H874"/>
  <c r="H873"/>
  <c r="H872"/>
  <c r="H871"/>
  <c r="H870"/>
  <c r="H869"/>
  <c r="H868"/>
  <c r="H867"/>
  <c r="H866"/>
  <c r="H865"/>
  <c r="H864"/>
  <c r="H863"/>
  <c r="H862"/>
  <c r="H861"/>
  <c r="H860"/>
  <c r="H859"/>
  <c r="H858"/>
  <c r="H857"/>
  <c r="H856"/>
  <c r="H855"/>
  <c r="H854"/>
  <c r="H853"/>
  <c r="H852"/>
  <c r="H851"/>
  <c r="H850"/>
  <c r="H849"/>
  <c r="H848"/>
  <c r="H847"/>
  <c r="H846"/>
  <c r="H845"/>
  <c r="H844"/>
  <c r="H843"/>
  <c r="H842"/>
  <c r="H841"/>
  <c r="H840"/>
  <c r="H839"/>
  <c r="H838"/>
  <c r="H837"/>
  <c r="H836"/>
  <c r="H835"/>
  <c r="H834"/>
  <c r="H833"/>
  <c r="H832"/>
  <c r="H831"/>
  <c r="H830"/>
  <c r="H829"/>
  <c r="H828"/>
  <c r="H827"/>
  <c r="H826"/>
  <c r="H825"/>
  <c r="H824"/>
  <c r="H823"/>
  <c r="H822"/>
  <c r="H821"/>
  <c r="H820"/>
  <c r="H819"/>
  <c r="H818"/>
  <c r="H817"/>
  <c r="H816"/>
  <c r="H815"/>
  <c r="H814"/>
  <c r="Q964"/>
  <c r="Q919"/>
  <c r="Q859"/>
  <c r="Q847"/>
  <c r="Q817"/>
  <c r="Q1005"/>
  <c r="Q993"/>
  <c r="Q981"/>
  <c r="Q970"/>
  <c r="Q910"/>
  <c r="Q902"/>
  <c r="Q898"/>
  <c r="Q836"/>
  <c r="Q814"/>
  <c r="G816"/>
  <c r="G820"/>
  <c r="G824"/>
  <c r="G828"/>
  <c r="G832"/>
  <c r="G836"/>
  <c r="G840"/>
  <c r="G844"/>
  <c r="G848"/>
  <c r="G852"/>
  <c r="G856"/>
  <c r="G860"/>
  <c r="G864"/>
  <c r="G868"/>
  <c r="G872"/>
  <c r="G876"/>
  <c r="G880"/>
  <c r="G884"/>
  <c r="G888"/>
  <c r="G892"/>
  <c r="G896"/>
  <c r="G900"/>
  <c r="G904"/>
  <c r="G908"/>
  <c r="G912"/>
  <c r="G916"/>
  <c r="G920"/>
  <c r="G924"/>
  <c r="G928"/>
  <c r="G932"/>
  <c r="G936"/>
  <c r="G940"/>
  <c r="G944"/>
  <c r="G948"/>
  <c r="G952"/>
  <c r="G956"/>
  <c r="G960"/>
  <c r="G964"/>
  <c r="G968"/>
  <c r="G972"/>
  <c r="G976"/>
  <c r="G980"/>
  <c r="G984"/>
  <c r="G988"/>
  <c r="G992"/>
  <c r="G996"/>
  <c r="G1000"/>
  <c r="G1004"/>
  <c r="G1008"/>
  <c r="G1012"/>
  <c r="H34" i="5"/>
  <c r="H283" i="1"/>
  <c r="G281" i="5"/>
  <c r="U280" s="1"/>
  <c r="Z512" i="1"/>
  <c r="H182"/>
  <c r="Z398"/>
  <c r="Z373"/>
  <c r="G34" i="5"/>
  <c r="F115"/>
  <c r="S114" s="1"/>
  <c r="S1906" s="1"/>
  <c r="F113"/>
  <c r="S112" s="1"/>
  <c r="S1908" s="1"/>
  <c r="F116"/>
  <c r="S115" s="1"/>
  <c r="S1905" s="1"/>
  <c r="F114"/>
  <c r="S113" s="1"/>
  <c r="S1907" s="1"/>
  <c r="F112"/>
  <c r="S111" s="1"/>
  <c r="S1909" s="1"/>
  <c r="H218" i="1"/>
  <c r="H519"/>
  <c r="H441"/>
  <c r="H748"/>
  <c r="H314"/>
  <c r="H759"/>
  <c r="H554"/>
  <c r="G580" i="5"/>
  <c r="U579" s="1"/>
  <c r="F111"/>
  <c r="S110" s="1"/>
  <c r="S1910" s="1"/>
  <c r="Z385" i="1"/>
  <c r="Z509"/>
  <c r="Z395"/>
  <c r="Z422"/>
  <c r="Z397"/>
  <c r="Z438"/>
  <c r="Z388"/>
  <c r="Z432"/>
  <c r="Z441"/>
  <c r="Z443"/>
  <c r="Z455"/>
  <c r="Z453"/>
  <c r="H163"/>
  <c r="H548"/>
  <c r="H650"/>
  <c r="H391"/>
  <c r="H145"/>
  <c r="H464"/>
  <c r="H708"/>
  <c r="H172"/>
  <c r="H725"/>
  <c r="H276"/>
  <c r="H420"/>
  <c r="H690"/>
  <c r="H691"/>
  <c r="H583"/>
  <c r="H455"/>
  <c r="H351"/>
  <c r="H200"/>
  <c r="H785"/>
  <c r="H369"/>
  <c r="H592"/>
  <c r="H764"/>
  <c r="H569"/>
  <c r="H303"/>
  <c r="H811"/>
  <c r="H255"/>
  <c r="H446"/>
  <c r="H797"/>
  <c r="H226"/>
  <c r="H340"/>
  <c r="H321"/>
  <c r="H484"/>
  <c r="H612"/>
  <c r="H739"/>
  <c r="H742"/>
  <c r="H694"/>
  <c r="H615"/>
  <c r="H551"/>
  <c r="H487"/>
  <c r="H423"/>
  <c r="H333"/>
  <c r="H249"/>
  <c r="H250"/>
  <c r="H150"/>
  <c r="H167"/>
  <c r="H193"/>
  <c r="H332"/>
  <c r="H400"/>
  <c r="H528"/>
  <c r="H662"/>
  <c r="H783"/>
  <c r="H761"/>
  <c r="H633"/>
  <c r="H505"/>
  <c r="H372"/>
  <c r="H286"/>
  <c r="H793"/>
  <c r="H698"/>
  <c r="H426"/>
  <c r="H153"/>
  <c r="H574"/>
  <c r="H323"/>
  <c r="G298" i="5"/>
  <c r="U297" s="1"/>
  <c r="G382"/>
  <c r="U381" s="1"/>
  <c r="C969" i="17"/>
  <c r="G238" i="5"/>
  <c r="U237" s="1"/>
  <c r="G338"/>
  <c r="U337" s="1"/>
  <c r="M53" i="6"/>
  <c r="M51"/>
  <c r="M52"/>
  <c r="G138" i="5"/>
  <c r="U137" s="1"/>
  <c r="G457"/>
  <c r="U456" s="1"/>
  <c r="G431"/>
  <c r="U430" s="1"/>
  <c r="G639"/>
  <c r="U638" s="1"/>
  <c r="G218"/>
  <c r="U217" s="1"/>
  <c r="G337"/>
  <c r="U336" s="1"/>
  <c r="G317"/>
  <c r="U316" s="1"/>
  <c r="G637"/>
  <c r="U636" s="1"/>
  <c r="G758"/>
  <c r="U757" s="1"/>
  <c r="G115"/>
  <c r="U114" s="1"/>
  <c r="G243"/>
  <c r="U242" s="1"/>
  <c r="G559"/>
  <c r="U558" s="1"/>
  <c r="G174"/>
  <c r="U173" s="1"/>
  <c r="G393"/>
  <c r="U392" s="1"/>
  <c r="G525"/>
  <c r="U524" s="1"/>
  <c r="G765"/>
  <c r="U764" s="1"/>
  <c r="G510"/>
  <c r="U509" s="1"/>
  <c r="G256"/>
  <c r="U255" s="1"/>
  <c r="G456"/>
  <c r="U455" s="1"/>
  <c r="G593"/>
  <c r="U592" s="1"/>
  <c r="G594"/>
  <c r="U593" s="1"/>
  <c r="G672"/>
  <c r="U671" s="1"/>
  <c r="G253"/>
  <c r="U252" s="1"/>
  <c r="H141" i="1"/>
  <c r="H147"/>
  <c r="H194"/>
  <c r="H244"/>
  <c r="H308"/>
  <c r="H243"/>
  <c r="H345"/>
  <c r="H388"/>
  <c r="H452"/>
  <c r="H516"/>
  <c r="H580"/>
  <c r="H646"/>
  <c r="H669"/>
  <c r="H738"/>
  <c r="H651"/>
  <c r="H773"/>
  <c r="H716"/>
  <c r="H672"/>
  <c r="H631"/>
  <c r="H599"/>
  <c r="H567"/>
  <c r="H535"/>
  <c r="H503"/>
  <c r="H471"/>
  <c r="H439"/>
  <c r="H407"/>
  <c r="H368"/>
  <c r="H269"/>
  <c r="H295"/>
  <c r="H207"/>
  <c r="H282"/>
  <c r="H205"/>
  <c r="H168"/>
  <c r="H790"/>
  <c r="H808"/>
  <c r="H136"/>
  <c r="H787"/>
  <c r="H159"/>
  <c r="H268"/>
  <c r="H267"/>
  <c r="H354"/>
  <c r="H432"/>
  <c r="H496"/>
  <c r="H560"/>
  <c r="H624"/>
  <c r="H707"/>
  <c r="H760"/>
  <c r="H731"/>
  <c r="H735"/>
  <c r="H647"/>
  <c r="H675"/>
  <c r="H601"/>
  <c r="H537"/>
  <c r="H473"/>
  <c r="H409"/>
  <c r="H277"/>
  <c r="H215"/>
  <c r="H213"/>
  <c r="H806"/>
  <c r="H140"/>
  <c r="H745"/>
  <c r="H618"/>
  <c r="H490"/>
  <c r="H342"/>
  <c r="H256"/>
  <c r="H778"/>
  <c r="H638"/>
  <c r="H510"/>
  <c r="H382"/>
  <c r="H296"/>
  <c r="H132"/>
  <c r="G250" i="5"/>
  <c r="U249" s="1"/>
  <c r="G178"/>
  <c r="U177" s="1"/>
  <c r="G305"/>
  <c r="U304" s="1"/>
  <c r="G206"/>
  <c r="U205" s="1"/>
  <c r="G134"/>
  <c r="U133" s="1"/>
  <c r="G353"/>
  <c r="U352" s="1"/>
  <c r="G425"/>
  <c r="U424" s="1"/>
  <c r="G493"/>
  <c r="U492" s="1"/>
  <c r="G573"/>
  <c r="U572" s="1"/>
  <c r="G701"/>
  <c r="U700" s="1"/>
  <c r="G318"/>
  <c r="U317" s="1"/>
  <c r="G446"/>
  <c r="U445" s="1"/>
  <c r="G207"/>
  <c r="U206" s="1"/>
  <c r="G120"/>
  <c r="U119" s="1"/>
  <c r="G695"/>
  <c r="U694" s="1"/>
  <c r="G712"/>
  <c r="U711" s="1"/>
  <c r="G721"/>
  <c r="U720" s="1"/>
  <c r="G466"/>
  <c r="U465" s="1"/>
  <c r="G722"/>
  <c r="U721" s="1"/>
  <c r="G292"/>
  <c r="U291" s="1"/>
  <c r="G387"/>
  <c r="U386" s="1"/>
  <c r="G177"/>
  <c r="U176" s="1"/>
  <c r="G324"/>
  <c r="U323" s="1"/>
  <c r="G266"/>
  <c r="U265" s="1"/>
  <c r="G234"/>
  <c r="U233" s="1"/>
  <c r="G202"/>
  <c r="U201" s="1"/>
  <c r="G162"/>
  <c r="U161" s="1"/>
  <c r="G122"/>
  <c r="U121" s="1"/>
  <c r="G321"/>
  <c r="U320" s="1"/>
  <c r="G294"/>
  <c r="U293" s="1"/>
  <c r="G254"/>
  <c r="U253" s="1"/>
  <c r="G222"/>
  <c r="U221" s="1"/>
  <c r="G190"/>
  <c r="U189" s="1"/>
  <c r="G150"/>
  <c r="U149" s="1"/>
  <c r="G118"/>
  <c r="U117" s="1"/>
  <c r="G341"/>
  <c r="U340" s="1"/>
  <c r="G377"/>
  <c r="U376" s="1"/>
  <c r="G409"/>
  <c r="U408" s="1"/>
  <c r="G441"/>
  <c r="U440" s="1"/>
  <c r="G477"/>
  <c r="U476" s="1"/>
  <c r="G509"/>
  <c r="U508" s="1"/>
  <c r="G541"/>
  <c r="U540" s="1"/>
  <c r="G669"/>
  <c r="U668" s="1"/>
  <c r="G733"/>
  <c r="U732" s="1"/>
  <c r="G797"/>
  <c r="U796" s="1"/>
  <c r="G350"/>
  <c r="U349" s="1"/>
  <c r="G414"/>
  <c r="U413" s="1"/>
  <c r="G478"/>
  <c r="U477" s="1"/>
  <c r="G566"/>
  <c r="U565" s="1"/>
  <c r="G694"/>
  <c r="U693" s="1"/>
  <c r="G279"/>
  <c r="U278" s="1"/>
  <c r="G137"/>
  <c r="U136" s="1"/>
  <c r="G192"/>
  <c r="U191" s="1"/>
  <c r="G359"/>
  <c r="U358" s="1"/>
  <c r="G563"/>
  <c r="U562" s="1"/>
  <c r="G328"/>
  <c r="U327" s="1"/>
  <c r="G584"/>
  <c r="U583" s="1"/>
  <c r="G249"/>
  <c r="U248" s="1"/>
  <c r="G389"/>
  <c r="U388" s="1"/>
  <c r="G529"/>
  <c r="U528" s="1"/>
  <c r="G657"/>
  <c r="U656" s="1"/>
  <c r="G785"/>
  <c r="U784" s="1"/>
  <c r="G402"/>
  <c r="U401" s="1"/>
  <c r="G530"/>
  <c r="U529" s="1"/>
  <c r="G658"/>
  <c r="U657" s="1"/>
  <c r="G786"/>
  <c r="U785" s="1"/>
  <c r="G220"/>
  <c r="U219" s="1"/>
  <c r="G323"/>
  <c r="U322" s="1"/>
  <c r="G503"/>
  <c r="U502" s="1"/>
  <c r="G767"/>
  <c r="U766" s="1"/>
  <c r="G528"/>
  <c r="U527" s="1"/>
  <c r="G800"/>
  <c r="U799" s="1"/>
  <c r="G435"/>
  <c r="U434" s="1"/>
  <c r="G691"/>
  <c r="U690" s="1"/>
  <c r="G452"/>
  <c r="U451" s="1"/>
  <c r="G708"/>
  <c r="U707" s="1"/>
  <c r="G119"/>
  <c r="U118" s="1"/>
  <c r="G557"/>
  <c r="U556" s="1"/>
  <c r="G589"/>
  <c r="U588" s="1"/>
  <c r="G621"/>
  <c r="U620" s="1"/>
  <c r="G653"/>
  <c r="U652" s="1"/>
  <c r="G685"/>
  <c r="U684" s="1"/>
  <c r="G717"/>
  <c r="U716" s="1"/>
  <c r="G749"/>
  <c r="U748" s="1"/>
  <c r="G781"/>
  <c r="U780" s="1"/>
  <c r="G302"/>
  <c r="U301" s="1"/>
  <c r="G334"/>
  <c r="U333" s="1"/>
  <c r="G366"/>
  <c r="U365" s="1"/>
  <c r="G398"/>
  <c r="U397" s="1"/>
  <c r="G430"/>
  <c r="U429" s="1"/>
  <c r="G462"/>
  <c r="U461" s="1"/>
  <c r="G494"/>
  <c r="U493" s="1"/>
  <c r="G534"/>
  <c r="U533" s="1"/>
  <c r="G598"/>
  <c r="U597" s="1"/>
  <c r="G662"/>
  <c r="U661" s="1"/>
  <c r="G726"/>
  <c r="U725" s="1"/>
  <c r="G790"/>
  <c r="U789" s="1"/>
  <c r="G239"/>
  <c r="U238" s="1"/>
  <c r="G175"/>
  <c r="U174" s="1"/>
  <c r="G224"/>
  <c r="U223" s="1"/>
  <c r="G152"/>
  <c r="U151" s="1"/>
  <c r="G327"/>
  <c r="U326" s="1"/>
  <c r="G391"/>
  <c r="U390" s="1"/>
  <c r="G631"/>
  <c r="U630" s="1"/>
  <c r="G775"/>
  <c r="U774" s="1"/>
  <c r="G392"/>
  <c r="U391" s="1"/>
  <c r="G520"/>
  <c r="U519" s="1"/>
  <c r="G648"/>
  <c r="U647" s="1"/>
  <c r="G185"/>
  <c r="U184" s="1"/>
  <c r="G357"/>
  <c r="U356" s="1"/>
  <c r="G429"/>
  <c r="U428" s="1"/>
  <c r="G497"/>
  <c r="U496" s="1"/>
  <c r="G561"/>
  <c r="U560" s="1"/>
  <c r="G625"/>
  <c r="U624" s="1"/>
  <c r="G689"/>
  <c r="U688" s="1"/>
  <c r="G753"/>
  <c r="U752" s="1"/>
  <c r="G306"/>
  <c r="U305" s="1"/>
  <c r="G370"/>
  <c r="U369" s="1"/>
  <c r="G434"/>
  <c r="U433" s="1"/>
  <c r="G498"/>
  <c r="U497" s="1"/>
  <c r="G562"/>
  <c r="U561" s="1"/>
  <c r="G626"/>
  <c r="U625" s="1"/>
  <c r="G690"/>
  <c r="U689" s="1"/>
  <c r="G754"/>
  <c r="U753" s="1"/>
  <c r="G203"/>
  <c r="U202" s="1"/>
  <c r="G133"/>
  <c r="U132" s="1"/>
  <c r="G188"/>
  <c r="U187" s="1"/>
  <c r="G124"/>
  <c r="U123" s="1"/>
  <c r="G355"/>
  <c r="U354" s="1"/>
  <c r="G439"/>
  <c r="U438" s="1"/>
  <c r="G571"/>
  <c r="U570" s="1"/>
  <c r="G703"/>
  <c r="U702" s="1"/>
  <c r="G464"/>
  <c r="U463" s="1"/>
  <c r="G592"/>
  <c r="U591" s="1"/>
  <c r="G736"/>
  <c r="U735" s="1"/>
  <c r="G241"/>
  <c r="U240" s="1"/>
  <c r="E111"/>
  <c r="G491"/>
  <c r="U490" s="1"/>
  <c r="G627"/>
  <c r="U626" s="1"/>
  <c r="G755"/>
  <c r="U754" s="1"/>
  <c r="G388"/>
  <c r="U387" s="1"/>
  <c r="G516"/>
  <c r="U515" s="1"/>
  <c r="G644"/>
  <c r="U643" s="1"/>
  <c r="G772"/>
  <c r="U771" s="1"/>
  <c r="G189"/>
  <c r="U188" s="1"/>
  <c r="G519"/>
  <c r="U518" s="1"/>
  <c r="G274"/>
  <c r="U273" s="1"/>
  <c r="G258"/>
  <c r="U257" s="1"/>
  <c r="G242"/>
  <c r="U241" s="1"/>
  <c r="G210"/>
  <c r="U209" s="1"/>
  <c r="G194"/>
  <c r="U193" s="1"/>
  <c r="G170"/>
  <c r="U169" s="1"/>
  <c r="G154"/>
  <c r="U153" s="1"/>
  <c r="G114"/>
  <c r="U113" s="1"/>
  <c r="G313"/>
  <c r="U312" s="1"/>
  <c r="G329"/>
  <c r="U328" s="1"/>
  <c r="G262"/>
  <c r="U261" s="1"/>
  <c r="G246"/>
  <c r="U245" s="1"/>
  <c r="G230"/>
  <c r="U229" s="1"/>
  <c r="G214"/>
  <c r="U213" s="1"/>
  <c r="G198"/>
  <c r="U197" s="1"/>
  <c r="G182"/>
  <c r="U181" s="1"/>
  <c r="G158"/>
  <c r="U157" s="1"/>
  <c r="G142"/>
  <c r="U141" s="1"/>
  <c r="G309"/>
  <c r="U308" s="1"/>
  <c r="G325"/>
  <c r="U324" s="1"/>
  <c r="G349"/>
  <c r="U348" s="1"/>
  <c r="G369"/>
  <c r="U368" s="1"/>
  <c r="G385"/>
  <c r="U384" s="1"/>
  <c r="G401"/>
  <c r="U400" s="1"/>
  <c r="G417"/>
  <c r="U416" s="1"/>
  <c r="G433"/>
  <c r="U432" s="1"/>
  <c r="G449"/>
  <c r="U448" s="1"/>
  <c r="G469"/>
  <c r="U468" s="1"/>
  <c r="G485"/>
  <c r="U484" s="1"/>
  <c r="G517"/>
  <c r="U516" s="1"/>
  <c r="G533"/>
  <c r="U532" s="1"/>
  <c r="G549"/>
  <c r="U548" s="1"/>
  <c r="G565"/>
  <c r="U564" s="1"/>
  <c r="G581"/>
  <c r="U580" s="1"/>
  <c r="G597"/>
  <c r="U596" s="1"/>
  <c r="G613"/>
  <c r="U612" s="1"/>
  <c r="G629"/>
  <c r="U628" s="1"/>
  <c r="G645"/>
  <c r="U644" s="1"/>
  <c r="G661"/>
  <c r="U660" s="1"/>
  <c r="G677"/>
  <c r="U676" s="1"/>
  <c r="G693"/>
  <c r="U692" s="1"/>
  <c r="G709"/>
  <c r="U708" s="1"/>
  <c r="G725"/>
  <c r="U724" s="1"/>
  <c r="G741"/>
  <c r="U740" s="1"/>
  <c r="G757"/>
  <c r="U756" s="1"/>
  <c r="G773"/>
  <c r="U772" s="1"/>
  <c r="G789"/>
  <c r="U788" s="1"/>
  <c r="G805"/>
  <c r="U804" s="1"/>
  <c r="G310"/>
  <c r="U309" s="1"/>
  <c r="G342"/>
  <c r="U341" s="1"/>
  <c r="G374"/>
  <c r="U373" s="1"/>
  <c r="G390"/>
  <c r="U389" s="1"/>
  <c r="G406"/>
  <c r="U405" s="1"/>
  <c r="G422"/>
  <c r="U421" s="1"/>
  <c r="G438"/>
  <c r="U437" s="1"/>
  <c r="G454"/>
  <c r="U453" s="1"/>
  <c r="G470"/>
  <c r="U469" s="1"/>
  <c r="G486"/>
  <c r="U485" s="1"/>
  <c r="G502"/>
  <c r="U501" s="1"/>
  <c r="G518"/>
  <c r="U517" s="1"/>
  <c r="G550"/>
  <c r="U549" s="1"/>
  <c r="G582"/>
  <c r="U581" s="1"/>
  <c r="G614"/>
  <c r="U613" s="1"/>
  <c r="G646"/>
  <c r="U645" s="1"/>
  <c r="G678"/>
  <c r="U677" s="1"/>
  <c r="G710"/>
  <c r="U709" s="1"/>
  <c r="G742"/>
  <c r="U741" s="1"/>
  <c r="G774"/>
  <c r="U773" s="1"/>
  <c r="G806"/>
  <c r="U805" s="1"/>
  <c r="G255"/>
  <c r="U254" s="1"/>
  <c r="G223"/>
  <c r="U222" s="1"/>
  <c r="G191"/>
  <c r="U190" s="1"/>
  <c r="G159"/>
  <c r="U158" s="1"/>
  <c r="G113"/>
  <c r="U112" s="1"/>
  <c r="G240"/>
  <c r="U239" s="1"/>
  <c r="G208"/>
  <c r="U207" s="1"/>
  <c r="G168"/>
  <c r="U167" s="1"/>
  <c r="G307"/>
  <c r="U306" s="1"/>
  <c r="G343"/>
  <c r="U342" s="1"/>
  <c r="G375"/>
  <c r="U374" s="1"/>
  <c r="G407"/>
  <c r="U406" s="1"/>
  <c r="G463"/>
  <c r="U462" s="1"/>
  <c r="G531"/>
  <c r="U530" s="1"/>
  <c r="G595"/>
  <c r="U594" s="1"/>
  <c r="G663"/>
  <c r="U662" s="1"/>
  <c r="G743"/>
  <c r="U742" s="1"/>
  <c r="G807"/>
  <c r="U806" s="1"/>
  <c r="G360"/>
  <c r="U359" s="1"/>
  <c r="G424"/>
  <c r="U423" s="1"/>
  <c r="G488"/>
  <c r="U487" s="1"/>
  <c r="G552"/>
  <c r="U551" s="1"/>
  <c r="G616"/>
  <c r="U615" s="1"/>
  <c r="G680"/>
  <c r="U679" s="1"/>
  <c r="G744"/>
  <c r="U743" s="1"/>
  <c r="G808"/>
  <c r="U807" s="1"/>
  <c r="G217"/>
  <c r="U216" s="1"/>
  <c r="G147"/>
  <c r="U146" s="1"/>
  <c r="G373"/>
  <c r="U372" s="1"/>
  <c r="G413"/>
  <c r="U412" s="1"/>
  <c r="G445"/>
  <c r="U444" s="1"/>
  <c r="G481"/>
  <c r="U480" s="1"/>
  <c r="G513"/>
  <c r="U512" s="1"/>
  <c r="G545"/>
  <c r="U544" s="1"/>
  <c r="G577"/>
  <c r="U576" s="1"/>
  <c r="G609"/>
  <c r="U608" s="1"/>
  <c r="G673"/>
  <c r="U672" s="1"/>
  <c r="G705"/>
  <c r="U704" s="1"/>
  <c r="G737"/>
  <c r="U736" s="1"/>
  <c r="G769"/>
  <c r="U768" s="1"/>
  <c r="G801"/>
  <c r="U800" s="1"/>
  <c r="G322"/>
  <c r="U321" s="1"/>
  <c r="G354"/>
  <c r="U353" s="1"/>
  <c r="G386"/>
  <c r="U385" s="1"/>
  <c r="G418"/>
  <c r="U417" s="1"/>
  <c r="G450"/>
  <c r="U449" s="1"/>
  <c r="G482"/>
  <c r="U481" s="1"/>
  <c r="G514"/>
  <c r="U513" s="1"/>
  <c r="G546"/>
  <c r="U545" s="1"/>
  <c r="G578"/>
  <c r="U577" s="1"/>
  <c r="G610"/>
  <c r="U609" s="1"/>
  <c r="G642"/>
  <c r="U641" s="1"/>
  <c r="G674"/>
  <c r="U673" s="1"/>
  <c r="G706"/>
  <c r="U705" s="1"/>
  <c r="G738"/>
  <c r="U737" s="1"/>
  <c r="G802"/>
  <c r="U801" s="1"/>
  <c r="G259"/>
  <c r="U258" s="1"/>
  <c r="G227"/>
  <c r="U226" s="1"/>
  <c r="G187"/>
  <c r="U186" s="1"/>
  <c r="G155"/>
  <c r="U154" s="1"/>
  <c r="G117"/>
  <c r="U116" s="1"/>
  <c r="G244"/>
  <c r="U243" s="1"/>
  <c r="G204"/>
  <c r="U203" s="1"/>
  <c r="G172"/>
  <c r="U171" s="1"/>
  <c r="G303"/>
  <c r="U302" s="1"/>
  <c r="G339"/>
  <c r="U338" s="1"/>
  <c r="G411"/>
  <c r="U410" s="1"/>
  <c r="G471"/>
  <c r="U470" s="1"/>
  <c r="G539"/>
  <c r="U538" s="1"/>
  <c r="G603"/>
  <c r="U602" s="1"/>
  <c r="G671"/>
  <c r="U670" s="1"/>
  <c r="G735"/>
  <c r="U734" s="1"/>
  <c r="G799"/>
  <c r="U798" s="1"/>
  <c r="G368"/>
  <c r="U367" s="1"/>
  <c r="G432"/>
  <c r="U431" s="1"/>
  <c r="G496"/>
  <c r="U495" s="1"/>
  <c r="G560"/>
  <c r="U559" s="1"/>
  <c r="G640"/>
  <c r="U639" s="1"/>
  <c r="G704"/>
  <c r="U703" s="1"/>
  <c r="G768"/>
  <c r="U767" s="1"/>
  <c r="G277"/>
  <c r="U276" s="1"/>
  <c r="G209"/>
  <c r="U208" s="1"/>
  <c r="G139"/>
  <c r="U138" s="1"/>
  <c r="G459"/>
  <c r="U458" s="1"/>
  <c r="G527"/>
  <c r="U526" s="1"/>
  <c r="G591"/>
  <c r="U590" s="1"/>
  <c r="G659"/>
  <c r="U658" s="1"/>
  <c r="G723"/>
  <c r="U722" s="1"/>
  <c r="G787"/>
  <c r="U786" s="1"/>
  <c r="G356"/>
  <c r="U355" s="1"/>
  <c r="G420"/>
  <c r="U419" s="1"/>
  <c r="G484"/>
  <c r="U483" s="1"/>
  <c r="G548"/>
  <c r="U547" s="1"/>
  <c r="G612"/>
  <c r="U611" s="1"/>
  <c r="G676"/>
  <c r="U675" s="1"/>
  <c r="G740"/>
  <c r="U739" s="1"/>
  <c r="G804"/>
  <c r="U803" s="1"/>
  <c r="G153"/>
  <c r="U152" s="1"/>
  <c r="E116"/>
  <c r="G451"/>
  <c r="U450" s="1"/>
  <c r="G651"/>
  <c r="U650" s="1"/>
  <c r="G301" i="1"/>
  <c r="G293"/>
  <c r="G285"/>
  <c r="G277"/>
  <c r="G269"/>
  <c r="G261"/>
  <c r="G253"/>
  <c r="G245"/>
  <c r="G237"/>
  <c r="G229"/>
  <c r="G221"/>
  <c r="G213"/>
  <c r="G205"/>
  <c r="G197"/>
  <c r="G189"/>
  <c r="G181"/>
  <c r="G173"/>
  <c r="G165"/>
  <c r="G157"/>
  <c r="G149"/>
  <c r="G141"/>
  <c r="G133"/>
  <c r="G125"/>
  <c r="G117"/>
  <c r="G308"/>
  <c r="G316"/>
  <c r="G324"/>
  <c r="G332"/>
  <c r="G340"/>
  <c r="G348"/>
  <c r="G356"/>
  <c r="G364"/>
  <c r="G372"/>
  <c r="G380"/>
  <c r="G388"/>
  <c r="G396"/>
  <c r="G404"/>
  <c r="G412"/>
  <c r="G420"/>
  <c r="G428"/>
  <c r="G436"/>
  <c r="G444"/>
  <c r="G452"/>
  <c r="G460"/>
  <c r="G468"/>
  <c r="G476"/>
  <c r="G484"/>
  <c r="G492"/>
  <c r="G500"/>
  <c r="G508"/>
  <c r="G516"/>
  <c r="G524"/>
  <c r="G532"/>
  <c r="G540"/>
  <c r="G548"/>
  <c r="G556"/>
  <c r="G564"/>
  <c r="G572"/>
  <c r="G580"/>
  <c r="G588"/>
  <c r="G596"/>
  <c r="G604"/>
  <c r="G612"/>
  <c r="G620"/>
  <c r="G628"/>
  <c r="G636"/>
  <c r="G644"/>
  <c r="G652"/>
  <c r="G660"/>
  <c r="G668"/>
  <c r="G676"/>
  <c r="G684"/>
  <c r="G692"/>
  <c r="G700"/>
  <c r="G708"/>
  <c r="G716"/>
  <c r="G724"/>
  <c r="G732"/>
  <c r="G740"/>
  <c r="G748"/>
  <c r="G756"/>
  <c r="G764"/>
  <c r="G772"/>
  <c r="G780"/>
  <c r="G788"/>
  <c r="G796"/>
  <c r="G804"/>
  <c r="G812"/>
  <c r="G307"/>
  <c r="G315"/>
  <c r="G323"/>
  <c r="G331"/>
  <c r="G339"/>
  <c r="G347"/>
  <c r="G355"/>
  <c r="G363"/>
  <c r="G371"/>
  <c r="G379"/>
  <c r="G387"/>
  <c r="G395"/>
  <c r="G403"/>
  <c r="G411"/>
  <c r="G419"/>
  <c r="G427"/>
  <c r="G435"/>
  <c r="G443"/>
  <c r="G451"/>
  <c r="G459"/>
  <c r="G467"/>
  <c r="G475"/>
  <c r="G483"/>
  <c r="G491"/>
  <c r="G499"/>
  <c r="G507"/>
  <c r="G515"/>
  <c r="G523"/>
  <c r="G531"/>
  <c r="G539"/>
  <c r="G547"/>
  <c r="G555"/>
  <c r="G563"/>
  <c r="G571"/>
  <c r="G579"/>
  <c r="G587"/>
  <c r="G595"/>
  <c r="G603"/>
  <c r="G611"/>
  <c r="G619"/>
  <c r="G627"/>
  <c r="G635"/>
  <c r="G643"/>
  <c r="G651"/>
  <c r="G659"/>
  <c r="G667"/>
  <c r="G675"/>
  <c r="G683"/>
  <c r="G691"/>
  <c r="G699"/>
  <c r="G707"/>
  <c r="G715"/>
  <c r="G723"/>
  <c r="G731"/>
  <c r="G739"/>
  <c r="G747"/>
  <c r="G755"/>
  <c r="G763"/>
  <c r="G771"/>
  <c r="G779"/>
  <c r="G787"/>
  <c r="G795"/>
  <c r="G803"/>
  <c r="G811"/>
  <c r="G296"/>
  <c r="G288"/>
  <c r="G280"/>
  <c r="G272"/>
  <c r="G264"/>
  <c r="G256"/>
  <c r="G248"/>
  <c r="G240"/>
  <c r="G232"/>
  <c r="G224"/>
  <c r="G216"/>
  <c r="G208"/>
  <c r="G200"/>
  <c r="G192"/>
  <c r="G184"/>
  <c r="G176"/>
  <c r="G168"/>
  <c r="G160"/>
  <c r="G152"/>
  <c r="G144"/>
  <c r="G136"/>
  <c r="G128"/>
  <c r="G120"/>
  <c r="G302"/>
  <c r="G295"/>
  <c r="G287"/>
  <c r="G279"/>
  <c r="G271"/>
  <c r="G263"/>
  <c r="G255"/>
  <c r="G247"/>
  <c r="G239"/>
  <c r="G231"/>
  <c r="G223"/>
  <c r="G215"/>
  <c r="G207"/>
  <c r="G199"/>
  <c r="G191"/>
  <c r="G183"/>
  <c r="G175"/>
  <c r="G167"/>
  <c r="G159"/>
  <c r="G151"/>
  <c r="G143"/>
  <c r="G135"/>
  <c r="G127"/>
  <c r="G119"/>
  <c r="G306"/>
  <c r="G314"/>
  <c r="G322"/>
  <c r="G330"/>
  <c r="G338"/>
  <c r="G346"/>
  <c r="G354"/>
  <c r="G362"/>
  <c r="G370"/>
  <c r="G378"/>
  <c r="G386"/>
  <c r="G394"/>
  <c r="G402"/>
  <c r="G410"/>
  <c r="G418"/>
  <c r="G426"/>
  <c r="G434"/>
  <c r="G442"/>
  <c r="G450"/>
  <c r="G458"/>
  <c r="G466"/>
  <c r="G474"/>
  <c r="G482"/>
  <c r="G490"/>
  <c r="G498"/>
  <c r="G506"/>
  <c r="G514"/>
  <c r="G522"/>
  <c r="G530"/>
  <c r="G538"/>
  <c r="G546"/>
  <c r="G554"/>
  <c r="G562"/>
  <c r="G570"/>
  <c r="G578"/>
  <c r="G586"/>
  <c r="G594"/>
  <c r="G602"/>
  <c r="G610"/>
  <c r="G618"/>
  <c r="G626"/>
  <c r="G634"/>
  <c r="G642"/>
  <c r="G650"/>
  <c r="G658"/>
  <c r="G666"/>
  <c r="G674"/>
  <c r="G682"/>
  <c r="G690"/>
  <c r="G698"/>
  <c r="G706"/>
  <c r="G714"/>
  <c r="G722"/>
  <c r="G730"/>
  <c r="G738"/>
  <c r="G746"/>
  <c r="G754"/>
  <c r="G762"/>
  <c r="G770"/>
  <c r="G778"/>
  <c r="G786"/>
  <c r="G794"/>
  <c r="G802"/>
  <c r="G810"/>
  <c r="G305"/>
  <c r="G313"/>
  <c r="G321"/>
  <c r="G329"/>
  <c r="G337"/>
  <c r="G345"/>
  <c r="G353"/>
  <c r="G361"/>
  <c r="G369"/>
  <c r="G377"/>
  <c r="G385"/>
  <c r="G393"/>
  <c r="G401"/>
  <c r="G409"/>
  <c r="G417"/>
  <c r="G425"/>
  <c r="G433"/>
  <c r="G441"/>
  <c r="G449"/>
  <c r="G457"/>
  <c r="G465"/>
  <c r="G473"/>
  <c r="G481"/>
  <c r="G489"/>
  <c r="G497"/>
  <c r="G505"/>
  <c r="G513"/>
  <c r="G521"/>
  <c r="G529"/>
  <c r="G537"/>
  <c r="G545"/>
  <c r="G553"/>
  <c r="G561"/>
  <c r="G569"/>
  <c r="G577"/>
  <c r="G585"/>
  <c r="G593"/>
  <c r="G601"/>
  <c r="G609"/>
  <c r="G617"/>
  <c r="G625"/>
  <c r="G633"/>
  <c r="G641"/>
  <c r="G649"/>
  <c r="G657"/>
  <c r="G665"/>
  <c r="G673"/>
  <c r="G681"/>
  <c r="G689"/>
  <c r="G697"/>
  <c r="G705"/>
  <c r="G713"/>
  <c r="G721"/>
  <c r="G729"/>
  <c r="G737"/>
  <c r="G745"/>
  <c r="G753"/>
  <c r="G761"/>
  <c r="G769"/>
  <c r="G777"/>
  <c r="G785"/>
  <c r="G793"/>
  <c r="G801"/>
  <c r="G809"/>
  <c r="G298"/>
  <c r="G290"/>
  <c r="G282"/>
  <c r="G274"/>
  <c r="G266"/>
  <c r="G258"/>
  <c r="G250"/>
  <c r="G242"/>
  <c r="G234"/>
  <c r="G226"/>
  <c r="G218"/>
  <c r="G210"/>
  <c r="G202"/>
  <c r="G194"/>
  <c r="G186"/>
  <c r="G178"/>
  <c r="G170"/>
  <c r="G162"/>
  <c r="G154"/>
  <c r="G146"/>
  <c r="G138"/>
  <c r="G130"/>
  <c r="G122"/>
  <c r="G114"/>
  <c r="G297"/>
  <c r="G289"/>
  <c r="G281"/>
  <c r="G273"/>
  <c r="G265"/>
  <c r="G257"/>
  <c r="G249"/>
  <c r="G241"/>
  <c r="G233"/>
  <c r="G225"/>
  <c r="G217"/>
  <c r="G209"/>
  <c r="G201"/>
  <c r="G193"/>
  <c r="G185"/>
  <c r="G177"/>
  <c r="G169"/>
  <c r="G161"/>
  <c r="G153"/>
  <c r="G145"/>
  <c r="G137"/>
  <c r="G129"/>
  <c r="G121"/>
  <c r="G304"/>
  <c r="G312"/>
  <c r="G320"/>
  <c r="G328"/>
  <c r="G336"/>
  <c r="G344"/>
  <c r="G352"/>
  <c r="G360"/>
  <c r="G368"/>
  <c r="G376"/>
  <c r="G384"/>
  <c r="G392"/>
  <c r="G400"/>
  <c r="G408"/>
  <c r="G416"/>
  <c r="G424"/>
  <c r="G432"/>
  <c r="G440"/>
  <c r="G448"/>
  <c r="G456"/>
  <c r="G464"/>
  <c r="G472"/>
  <c r="G480"/>
  <c r="G488"/>
  <c r="G496"/>
  <c r="G504"/>
  <c r="G512"/>
  <c r="G520"/>
  <c r="G528"/>
  <c r="G536"/>
  <c r="G544"/>
  <c r="G552"/>
  <c r="G560"/>
  <c r="G568"/>
  <c r="G576"/>
  <c r="G584"/>
  <c r="G592"/>
  <c r="G600"/>
  <c r="G608"/>
  <c r="G616"/>
  <c r="G624"/>
  <c r="G632"/>
  <c r="G640"/>
  <c r="G648"/>
  <c r="G656"/>
  <c r="G664"/>
  <c r="G672"/>
  <c r="G680"/>
  <c r="G688"/>
  <c r="G696"/>
  <c r="G704"/>
  <c r="G712"/>
  <c r="G720"/>
  <c r="G728"/>
  <c r="G736"/>
  <c r="G744"/>
  <c r="G752"/>
  <c r="G760"/>
  <c r="G768"/>
  <c r="G776"/>
  <c r="G784"/>
  <c r="G792"/>
  <c r="G800"/>
  <c r="G808"/>
  <c r="G303"/>
  <c r="G311"/>
  <c r="G319"/>
  <c r="G327"/>
  <c r="G335"/>
  <c r="G343"/>
  <c r="G351"/>
  <c r="G359"/>
  <c r="G367"/>
  <c r="G375"/>
  <c r="G383"/>
  <c r="G391"/>
  <c r="G399"/>
  <c r="G407"/>
  <c r="G415"/>
  <c r="G423"/>
  <c r="G431"/>
  <c r="G439"/>
  <c r="G447"/>
  <c r="G455"/>
  <c r="G463"/>
  <c r="G471"/>
  <c r="G479"/>
  <c r="G487"/>
  <c r="G495"/>
  <c r="G503"/>
  <c r="G511"/>
  <c r="G519"/>
  <c r="G527"/>
  <c r="G535"/>
  <c r="G543"/>
  <c r="G551"/>
  <c r="G559"/>
  <c r="G567"/>
  <c r="G575"/>
  <c r="G583"/>
  <c r="G591"/>
  <c r="G599"/>
  <c r="G607"/>
  <c r="G615"/>
  <c r="G623"/>
  <c r="G631"/>
  <c r="G639"/>
  <c r="G647"/>
  <c r="G655"/>
  <c r="G663"/>
  <c r="G671"/>
  <c r="G679"/>
  <c r="G687"/>
  <c r="G695"/>
  <c r="G703"/>
  <c r="G711"/>
  <c r="G719"/>
  <c r="G727"/>
  <c r="G735"/>
  <c r="G743"/>
  <c r="G751"/>
  <c r="G759"/>
  <c r="G767"/>
  <c r="G775"/>
  <c r="G783"/>
  <c r="G791"/>
  <c r="G799"/>
  <c r="G807"/>
  <c r="G300"/>
  <c r="G292"/>
  <c r="G284"/>
  <c r="G276"/>
  <c r="G268"/>
  <c r="G260"/>
  <c r="G252"/>
  <c r="G244"/>
  <c r="G236"/>
  <c r="G228"/>
  <c r="G220"/>
  <c r="G212"/>
  <c r="G204"/>
  <c r="G196"/>
  <c r="G188"/>
  <c r="G180"/>
  <c r="G172"/>
  <c r="G164"/>
  <c r="G156"/>
  <c r="G148"/>
  <c r="G140"/>
  <c r="G132"/>
  <c r="G124"/>
  <c r="G116"/>
  <c r="G299"/>
  <c r="G291"/>
  <c r="G283"/>
  <c r="G275"/>
  <c r="G267"/>
  <c r="G259"/>
  <c r="G251"/>
  <c r="G243"/>
  <c r="G235"/>
  <c r="G227"/>
  <c r="G219"/>
  <c r="G211"/>
  <c r="G203"/>
  <c r="G195"/>
  <c r="G187"/>
  <c r="G179"/>
  <c r="G171"/>
  <c r="G163"/>
  <c r="G155"/>
  <c r="G147"/>
  <c r="G139"/>
  <c r="G131"/>
  <c r="G123"/>
  <c r="G115"/>
  <c r="G310"/>
  <c r="G318"/>
  <c r="G326"/>
  <c r="G334"/>
  <c r="G342"/>
  <c r="G350"/>
  <c r="G358"/>
  <c r="G366"/>
  <c r="G374"/>
  <c r="G382"/>
  <c r="G390"/>
  <c r="G398"/>
  <c r="G406"/>
  <c r="G414"/>
  <c r="G422"/>
  <c r="G430"/>
  <c r="G438"/>
  <c r="G446"/>
  <c r="G454"/>
  <c r="G462"/>
  <c r="G470"/>
  <c r="G478"/>
  <c r="G486"/>
  <c r="G494"/>
  <c r="G502"/>
  <c r="G510"/>
  <c r="G518"/>
  <c r="G526"/>
  <c r="G534"/>
  <c r="G542"/>
  <c r="G550"/>
  <c r="G558"/>
  <c r="G566"/>
  <c r="G574"/>
  <c r="G582"/>
  <c r="G590"/>
  <c r="G598"/>
  <c r="G606"/>
  <c r="G614"/>
  <c r="G622"/>
  <c r="G630"/>
  <c r="G638"/>
  <c r="G646"/>
  <c r="G654"/>
  <c r="G662"/>
  <c r="G670"/>
  <c r="G678"/>
  <c r="G686"/>
  <c r="G694"/>
  <c r="G702"/>
  <c r="G710"/>
  <c r="G718"/>
  <c r="G726"/>
  <c r="G734"/>
  <c r="G742"/>
  <c r="G750"/>
  <c r="G758"/>
  <c r="G766"/>
  <c r="G774"/>
  <c r="G782"/>
  <c r="G790"/>
  <c r="G798"/>
  <c r="G806"/>
  <c r="G309"/>
  <c r="G317"/>
  <c r="G325"/>
  <c r="G333"/>
  <c r="G341"/>
  <c r="G349"/>
  <c r="G357"/>
  <c r="G365"/>
  <c r="G373"/>
  <c r="G381"/>
  <c r="G389"/>
  <c r="G397"/>
  <c r="G405"/>
  <c r="G413"/>
  <c r="G421"/>
  <c r="G429"/>
  <c r="G437"/>
  <c r="G445"/>
  <c r="G453"/>
  <c r="G461"/>
  <c r="G469"/>
  <c r="G477"/>
  <c r="G485"/>
  <c r="G493"/>
  <c r="G501"/>
  <c r="G509"/>
  <c r="G517"/>
  <c r="G525"/>
  <c r="G533"/>
  <c r="G541"/>
  <c r="G549"/>
  <c r="G557"/>
  <c r="G565"/>
  <c r="G573"/>
  <c r="G581"/>
  <c r="G589"/>
  <c r="G597"/>
  <c r="G605"/>
  <c r="G613"/>
  <c r="G621"/>
  <c r="G629"/>
  <c r="G637"/>
  <c r="G645"/>
  <c r="G653"/>
  <c r="G661"/>
  <c r="G669"/>
  <c r="G677"/>
  <c r="G685"/>
  <c r="G693"/>
  <c r="G701"/>
  <c r="G709"/>
  <c r="G717"/>
  <c r="G725"/>
  <c r="G733"/>
  <c r="G741"/>
  <c r="G749"/>
  <c r="G757"/>
  <c r="G765"/>
  <c r="G773"/>
  <c r="G781"/>
  <c r="G789"/>
  <c r="G797"/>
  <c r="G805"/>
  <c r="G813"/>
  <c r="G294"/>
  <c r="G286"/>
  <c r="G278"/>
  <c r="G270"/>
  <c r="G262"/>
  <c r="G254"/>
  <c r="G246"/>
  <c r="G238"/>
  <c r="G230"/>
  <c r="G222"/>
  <c r="G214"/>
  <c r="G206"/>
  <c r="G198"/>
  <c r="G190"/>
  <c r="G182"/>
  <c r="G174"/>
  <c r="G166"/>
  <c r="G158"/>
  <c r="G150"/>
  <c r="G142"/>
  <c r="G134"/>
  <c r="G126"/>
  <c r="G583" i="5"/>
  <c r="U582" s="1"/>
  <c r="G300"/>
  <c r="U299" s="1"/>
  <c r="G556"/>
  <c r="U555" s="1"/>
  <c r="G715"/>
  <c r="U714" s="1"/>
  <c r="G428"/>
  <c r="U427" s="1"/>
  <c r="G297"/>
  <c r="U296" s="1"/>
  <c r="G684"/>
  <c r="U683" s="1"/>
  <c r="G316"/>
  <c r="U315" s="1"/>
  <c r="G165"/>
  <c r="U164" s="1"/>
  <c r="G604"/>
  <c r="U603" s="1"/>
  <c r="G567"/>
  <c r="U566" s="1"/>
  <c r="G795"/>
  <c r="U794" s="1"/>
  <c r="G764"/>
  <c r="U763" s="1"/>
  <c r="G636"/>
  <c r="U635" s="1"/>
  <c r="G732"/>
  <c r="U731" s="1"/>
  <c r="G476"/>
  <c r="U475" s="1"/>
  <c r="G535"/>
  <c r="U534" s="1"/>
  <c r="G699"/>
  <c r="U698" s="1"/>
  <c r="G467"/>
  <c r="U466" s="1"/>
  <c r="G229"/>
  <c r="U228" s="1"/>
  <c r="G748"/>
  <c r="U747" s="1"/>
  <c r="G620"/>
  <c r="U619" s="1"/>
  <c r="G492"/>
  <c r="U491" s="1"/>
  <c r="G364"/>
  <c r="U363" s="1"/>
  <c r="G747"/>
  <c r="U746" s="1"/>
  <c r="G683"/>
  <c r="U682" s="1"/>
  <c r="G619"/>
  <c r="U618" s="1"/>
  <c r="G551"/>
  <c r="U550" s="1"/>
  <c r="G483"/>
  <c r="U482" s="1"/>
  <c r="G443"/>
  <c r="U442" s="1"/>
  <c r="E113"/>
  <c r="G135"/>
  <c r="U134" s="1"/>
  <c r="G173"/>
  <c r="U172" s="1"/>
  <c r="G205"/>
  <c r="U204" s="1"/>
  <c r="G237"/>
  <c r="U236" s="1"/>
  <c r="G289"/>
  <c r="U288" s="1"/>
  <c r="G788"/>
  <c r="U787" s="1"/>
  <c r="G756"/>
  <c r="U755" s="1"/>
  <c r="G724"/>
  <c r="U723" s="1"/>
  <c r="G692"/>
  <c r="U691" s="1"/>
  <c r="G660"/>
  <c r="U659" s="1"/>
  <c r="G628"/>
  <c r="U627" s="1"/>
  <c r="G596"/>
  <c r="U595" s="1"/>
  <c r="G564"/>
  <c r="U563" s="1"/>
  <c r="G532"/>
  <c r="U531" s="1"/>
  <c r="G468"/>
  <c r="U467" s="1"/>
  <c r="G436"/>
  <c r="U435" s="1"/>
  <c r="G404"/>
  <c r="U403" s="1"/>
  <c r="G372"/>
  <c r="U371" s="1"/>
  <c r="G803"/>
  <c r="U802" s="1"/>
  <c r="G771"/>
  <c r="U770" s="1"/>
  <c r="G739"/>
  <c r="U738" s="1"/>
  <c r="G707"/>
  <c r="U706" s="1"/>
  <c r="G675"/>
  <c r="U674" s="1"/>
  <c r="G643"/>
  <c r="U642" s="1"/>
  <c r="G607"/>
  <c r="U606" s="1"/>
  <c r="G575"/>
  <c r="U574" s="1"/>
  <c r="G543"/>
  <c r="U542" s="1"/>
  <c r="G507"/>
  <c r="U506" s="1"/>
  <c r="G475"/>
  <c r="U474" s="1"/>
  <c r="G419"/>
  <c r="U418" s="1"/>
  <c r="G157"/>
  <c r="U156" s="1"/>
  <c r="G193"/>
  <c r="U192" s="1"/>
  <c r="G225"/>
  <c r="U224" s="1"/>
  <c r="G257"/>
  <c r="U256" s="1"/>
  <c r="G293"/>
  <c r="U292" s="1"/>
  <c r="G784"/>
  <c r="U783" s="1"/>
  <c r="G752"/>
  <c r="U751" s="1"/>
  <c r="G720"/>
  <c r="U719" s="1"/>
  <c r="G688"/>
  <c r="U687" s="1"/>
  <c r="G656"/>
  <c r="U655" s="1"/>
  <c r="G624"/>
  <c r="U623" s="1"/>
  <c r="G576"/>
  <c r="U575" s="1"/>
  <c r="G544"/>
  <c r="U543" s="1"/>
  <c r="G512"/>
  <c r="U511" s="1"/>
  <c r="G480"/>
  <c r="U479" s="1"/>
  <c r="G448"/>
  <c r="U447" s="1"/>
  <c r="G416"/>
  <c r="U415" s="1"/>
  <c r="G384"/>
  <c r="U383" s="1"/>
  <c r="G352"/>
  <c r="U351" s="1"/>
  <c r="G304"/>
  <c r="U303" s="1"/>
  <c r="G783"/>
  <c r="U782" s="1"/>
  <c r="G751"/>
  <c r="U750" s="1"/>
  <c r="G719"/>
  <c r="U718" s="1"/>
  <c r="G687"/>
  <c r="U686" s="1"/>
  <c r="G655"/>
  <c r="U654" s="1"/>
  <c r="G623"/>
  <c r="U622" s="1"/>
  <c r="G587"/>
  <c r="U586" s="1"/>
  <c r="G555"/>
  <c r="U554" s="1"/>
  <c r="G523"/>
  <c r="U522" s="1"/>
  <c r="G487"/>
  <c r="U486" s="1"/>
  <c r="G455"/>
  <c r="U454" s="1"/>
  <c r="G423"/>
  <c r="U422" s="1"/>
  <c r="G379"/>
  <c r="U378" s="1"/>
  <c r="G363"/>
  <c r="U362" s="1"/>
  <c r="G347"/>
  <c r="U346" s="1"/>
  <c r="G331"/>
  <c r="U330" s="1"/>
  <c r="G132"/>
  <c r="U131" s="1"/>
  <c r="G148"/>
  <c r="U147" s="1"/>
  <c r="G164"/>
  <c r="U163" s="1"/>
  <c r="G180"/>
  <c r="U179" s="1"/>
  <c r="G212"/>
  <c r="U211" s="1"/>
  <c r="G228"/>
  <c r="U227" s="1"/>
  <c r="G252"/>
  <c r="U251" s="1"/>
  <c r="G284"/>
  <c r="U283" s="1"/>
  <c r="G299"/>
  <c r="U298" s="1"/>
  <c r="G145"/>
  <c r="U144" s="1"/>
  <c r="G163"/>
  <c r="U162" s="1"/>
  <c r="G179"/>
  <c r="U178" s="1"/>
  <c r="G195"/>
  <c r="U194" s="1"/>
  <c r="G219"/>
  <c r="U218" s="1"/>
  <c r="G235"/>
  <c r="U234" s="1"/>
  <c r="G251"/>
  <c r="U250" s="1"/>
  <c r="G810"/>
  <c r="U809" s="1"/>
  <c r="G794"/>
  <c r="U793" s="1"/>
  <c r="G778"/>
  <c r="U777" s="1"/>
  <c r="G762"/>
  <c r="U761" s="1"/>
  <c r="G746"/>
  <c r="U745" s="1"/>
  <c r="G730"/>
  <c r="U729" s="1"/>
  <c r="G714"/>
  <c r="U713" s="1"/>
  <c r="G698"/>
  <c r="U697" s="1"/>
  <c r="G682"/>
  <c r="U681" s="1"/>
  <c r="G666"/>
  <c r="U665" s="1"/>
  <c r="G650"/>
  <c r="U649" s="1"/>
  <c r="G634"/>
  <c r="U633" s="1"/>
  <c r="G618"/>
  <c r="U617" s="1"/>
  <c r="G602"/>
  <c r="U601" s="1"/>
  <c r="G586"/>
  <c r="U585" s="1"/>
  <c r="G570"/>
  <c r="U569" s="1"/>
  <c r="G554"/>
  <c r="U553" s="1"/>
  <c r="G538"/>
  <c r="U537" s="1"/>
  <c r="G522"/>
  <c r="U521" s="1"/>
  <c r="G506"/>
  <c r="U505" s="1"/>
  <c r="G490"/>
  <c r="U489" s="1"/>
  <c r="G474"/>
  <c r="U473" s="1"/>
  <c r="G458"/>
  <c r="U457" s="1"/>
  <c r="G442"/>
  <c r="U441" s="1"/>
  <c r="G426"/>
  <c r="U425" s="1"/>
  <c r="G410"/>
  <c r="U409" s="1"/>
  <c r="G394"/>
  <c r="U393" s="1"/>
  <c r="G378"/>
  <c r="U377" s="1"/>
  <c r="G362"/>
  <c r="U361" s="1"/>
  <c r="G330"/>
  <c r="U329" s="1"/>
  <c r="G314"/>
  <c r="U313" s="1"/>
  <c r="G809"/>
  <c r="U808" s="1"/>
  <c r="G793"/>
  <c r="U792" s="1"/>
  <c r="G777"/>
  <c r="U776" s="1"/>
  <c r="G745"/>
  <c r="U744" s="1"/>
  <c r="G729"/>
  <c r="U728" s="1"/>
  <c r="G713"/>
  <c r="U712" s="1"/>
  <c r="G697"/>
  <c r="U696" s="1"/>
  <c r="G681"/>
  <c r="U680" s="1"/>
  <c r="G665"/>
  <c r="U664" s="1"/>
  <c r="G649"/>
  <c r="U648" s="1"/>
  <c r="G633"/>
  <c r="U632" s="1"/>
  <c r="G617"/>
  <c r="U616" s="1"/>
  <c r="G601"/>
  <c r="U600" s="1"/>
  <c r="G585"/>
  <c r="U584" s="1"/>
  <c r="G569"/>
  <c r="U568" s="1"/>
  <c r="G553"/>
  <c r="U552" s="1"/>
  <c r="G537"/>
  <c r="U536" s="1"/>
  <c r="G505"/>
  <c r="U504" s="1"/>
  <c r="G489"/>
  <c r="U488" s="1"/>
  <c r="G473"/>
  <c r="U472" s="1"/>
  <c r="G453"/>
  <c r="U452" s="1"/>
  <c r="G437"/>
  <c r="U436" s="1"/>
  <c r="G397"/>
  <c r="U396" s="1"/>
  <c r="G381"/>
  <c r="U380" s="1"/>
  <c r="G365"/>
  <c r="U364" s="1"/>
  <c r="E114"/>
  <c r="E115"/>
  <c r="G169"/>
  <c r="U168" s="1"/>
  <c r="G201"/>
  <c r="U200" s="1"/>
  <c r="G233"/>
  <c r="U232" s="1"/>
  <c r="G269"/>
  <c r="U268" s="1"/>
  <c r="G792"/>
  <c r="U791" s="1"/>
  <c r="G760"/>
  <c r="U759" s="1"/>
  <c r="G728"/>
  <c r="U727" s="1"/>
  <c r="G696"/>
  <c r="U695" s="1"/>
  <c r="G664"/>
  <c r="U663" s="1"/>
  <c r="G632"/>
  <c r="U631" s="1"/>
  <c r="G600"/>
  <c r="U599" s="1"/>
  <c r="G568"/>
  <c r="U567" s="1"/>
  <c r="G536"/>
  <c r="U535" s="1"/>
  <c r="G504"/>
  <c r="U503" s="1"/>
  <c r="G472"/>
  <c r="U471" s="1"/>
  <c r="G440"/>
  <c r="U439" s="1"/>
  <c r="G408"/>
  <c r="U407" s="1"/>
  <c r="G376"/>
  <c r="U375" s="1"/>
  <c r="G344"/>
  <c r="U343" s="1"/>
  <c r="G312"/>
  <c r="U311" s="1"/>
  <c r="G791"/>
  <c r="U790" s="1"/>
  <c r="G759"/>
  <c r="U758" s="1"/>
  <c r="G727"/>
  <c r="U726" s="1"/>
  <c r="G679"/>
  <c r="U678" s="1"/>
  <c r="G647"/>
  <c r="U646" s="1"/>
  <c r="G615"/>
  <c r="U614" s="1"/>
  <c r="G579"/>
  <c r="U578" s="1"/>
  <c r="G547"/>
  <c r="U546" s="1"/>
  <c r="G515"/>
  <c r="U514" s="1"/>
  <c r="G479"/>
  <c r="U478" s="1"/>
  <c r="G447"/>
  <c r="U446" s="1"/>
  <c r="G415"/>
  <c r="U414" s="1"/>
  <c r="G399"/>
  <c r="U398" s="1"/>
  <c r="G383"/>
  <c r="U382" s="1"/>
  <c r="G367"/>
  <c r="U366" s="1"/>
  <c r="G351"/>
  <c r="U350" s="1"/>
  <c r="G335"/>
  <c r="U334" s="1"/>
  <c r="G319"/>
  <c r="U318" s="1"/>
  <c r="G112"/>
  <c r="U111" s="1"/>
  <c r="G128"/>
  <c r="U127" s="1"/>
  <c r="G144"/>
  <c r="U143" s="1"/>
  <c r="G160"/>
  <c r="U159" s="1"/>
  <c r="G184"/>
  <c r="U183" s="1"/>
  <c r="G200"/>
  <c r="U199" s="1"/>
  <c r="G216"/>
  <c r="U215" s="1"/>
  <c r="G232"/>
  <c r="U231" s="1"/>
  <c r="G248"/>
  <c r="U247" s="1"/>
  <c r="G296"/>
  <c r="U295" s="1"/>
  <c r="G129"/>
  <c r="U128" s="1"/>
  <c r="G149"/>
  <c r="U148" s="1"/>
  <c r="G167"/>
  <c r="U166" s="1"/>
  <c r="G183"/>
  <c r="U182" s="1"/>
  <c r="G199"/>
  <c r="U198" s="1"/>
  <c r="G215"/>
  <c r="U214" s="1"/>
  <c r="G231"/>
  <c r="U230" s="1"/>
  <c r="G247"/>
  <c r="U246" s="1"/>
  <c r="G287"/>
  <c r="U286" s="1"/>
  <c r="G798"/>
  <c r="U797" s="1"/>
  <c r="G782"/>
  <c r="U781" s="1"/>
  <c r="G766"/>
  <c r="U765" s="1"/>
  <c r="G750"/>
  <c r="U749" s="1"/>
  <c r="G734"/>
  <c r="U733" s="1"/>
  <c r="G718"/>
  <c r="U717" s="1"/>
  <c r="G702"/>
  <c r="U701" s="1"/>
  <c r="G686"/>
  <c r="U685" s="1"/>
  <c r="G670"/>
  <c r="U669" s="1"/>
  <c r="G654"/>
  <c r="U653" s="1"/>
  <c r="G638"/>
  <c r="U637" s="1"/>
  <c r="G622"/>
  <c r="U621" s="1"/>
  <c r="G606"/>
  <c r="U605" s="1"/>
  <c r="G590"/>
  <c r="U589" s="1"/>
  <c r="G574"/>
  <c r="U573" s="1"/>
  <c r="G542"/>
  <c r="U541" s="1"/>
  <c r="G526"/>
  <c r="U525" s="1"/>
  <c r="G779"/>
  <c r="U778" s="1"/>
  <c r="G332"/>
  <c r="U331" s="1"/>
  <c r="G396"/>
  <c r="U395" s="1"/>
  <c r="G460"/>
  <c r="U459" s="1"/>
  <c r="G524"/>
  <c r="U523" s="1"/>
  <c r="G588"/>
  <c r="U587" s="1"/>
  <c r="G652"/>
  <c r="U651" s="1"/>
  <c r="G716"/>
  <c r="U715" s="1"/>
  <c r="G780"/>
  <c r="U779" s="1"/>
  <c r="G197"/>
  <c r="U196" s="1"/>
  <c r="G127"/>
  <c r="U126" s="1"/>
  <c r="G499"/>
  <c r="U498" s="1"/>
  <c r="G635"/>
  <c r="U634" s="1"/>
  <c r="G763"/>
  <c r="U762" s="1"/>
  <c r="G380"/>
  <c r="U379" s="1"/>
  <c r="G667"/>
  <c r="U666" s="1"/>
  <c r="G412"/>
  <c r="U411" s="1"/>
  <c r="G540"/>
  <c r="U539" s="1"/>
  <c r="G668"/>
  <c r="U667" s="1"/>
  <c r="G599"/>
  <c r="U598" s="1"/>
  <c r="G508"/>
  <c r="U507" s="1"/>
  <c r="G731"/>
  <c r="U730" s="1"/>
  <c r="G572"/>
  <c r="U571" s="1"/>
  <c r="G796"/>
  <c r="U795" s="1"/>
  <c r="G213"/>
  <c r="U212" s="1"/>
  <c r="G143"/>
  <c r="U142" s="1"/>
  <c r="E112"/>
  <c r="G427"/>
  <c r="U426" s="1"/>
  <c r="G444"/>
  <c r="U443" s="1"/>
  <c r="G700"/>
  <c r="U699" s="1"/>
  <c r="G245"/>
  <c r="U244" s="1"/>
  <c r="G181"/>
  <c r="U180" s="1"/>
  <c r="G111"/>
  <c r="U110" s="1"/>
  <c r="H189" i="1"/>
  <c r="H157"/>
  <c r="H214"/>
  <c r="H264"/>
  <c r="H328"/>
  <c r="H263"/>
  <c r="H365"/>
  <c r="H350"/>
  <c r="H398"/>
  <c r="H430"/>
  <c r="H462"/>
  <c r="H494"/>
  <c r="H526"/>
  <c r="H558"/>
  <c r="H590"/>
  <c r="H622"/>
  <c r="H660"/>
  <c r="H704"/>
  <c r="H755"/>
  <c r="H752"/>
  <c r="H809"/>
  <c r="H128"/>
  <c r="H174"/>
  <c r="H217"/>
  <c r="H288"/>
  <c r="H219"/>
  <c r="H307"/>
  <c r="H281"/>
  <c r="H374"/>
  <c r="H410"/>
  <c r="H442"/>
  <c r="H474"/>
  <c r="H506"/>
  <c r="H538"/>
  <c r="H570"/>
  <c r="H602"/>
  <c r="H634"/>
  <c r="H676"/>
  <c r="H720"/>
  <c r="H779"/>
  <c r="H673"/>
  <c r="H747"/>
  <c r="H812"/>
  <c r="H135"/>
  <c r="H146"/>
  <c r="H791"/>
  <c r="H137"/>
  <c r="H195"/>
  <c r="H118"/>
  <c r="H160"/>
  <c r="H188"/>
  <c r="H220"/>
  <c r="H238"/>
  <c r="H270"/>
  <c r="H302"/>
  <c r="H334"/>
  <c r="H237"/>
  <c r="H271"/>
  <c r="H335"/>
  <c r="H371"/>
  <c r="H309"/>
  <c r="H356"/>
  <c r="H385"/>
  <c r="H401"/>
  <c r="H417"/>
  <c r="H433"/>
  <c r="H449"/>
  <c r="H465"/>
  <c r="H481"/>
  <c r="H497"/>
  <c r="H513"/>
  <c r="H529"/>
  <c r="H545"/>
  <c r="H561"/>
  <c r="H577"/>
  <c r="H593"/>
  <c r="H609"/>
  <c r="H625"/>
  <c r="H642"/>
  <c r="H664"/>
  <c r="H686"/>
  <c r="H702"/>
  <c r="H714"/>
  <c r="H724"/>
  <c r="H677"/>
  <c r="H753"/>
  <c r="H769"/>
  <c r="H728"/>
  <c r="H740"/>
  <c r="H751"/>
  <c r="H780"/>
  <c r="H695"/>
  <c r="H746"/>
  <c r="H774"/>
  <c r="H754"/>
  <c r="H659"/>
  <c r="H743"/>
  <c r="H775"/>
  <c r="H699"/>
  <c r="H718"/>
  <c r="H696"/>
  <c r="H674"/>
  <c r="H652"/>
  <c r="H632"/>
  <c r="H616"/>
  <c r="H600"/>
  <c r="H584"/>
  <c r="H568"/>
  <c r="H552"/>
  <c r="H536"/>
  <c r="H520"/>
  <c r="H504"/>
  <c r="H488"/>
  <c r="H472"/>
  <c r="H456"/>
  <c r="H440"/>
  <c r="H424"/>
  <c r="H408"/>
  <c r="H392"/>
  <c r="H370"/>
  <c r="H337"/>
  <c r="H273"/>
  <c r="H353"/>
  <c r="H299"/>
  <c r="H251"/>
  <c r="H211"/>
  <c r="H316"/>
  <c r="H284"/>
  <c r="H252"/>
  <c r="H209"/>
  <c r="H202"/>
  <c r="H170"/>
  <c r="H151"/>
  <c r="H798"/>
  <c r="H165"/>
  <c r="H130"/>
  <c r="H803"/>
  <c r="H804"/>
  <c r="H786"/>
  <c r="H133"/>
  <c r="H139"/>
  <c r="H144"/>
  <c r="H175"/>
  <c r="H807"/>
  <c r="H794"/>
  <c r="H119"/>
  <c r="H177"/>
  <c r="H789"/>
  <c r="A97"/>
  <c r="H114"/>
  <c r="H154"/>
  <c r="H162"/>
  <c r="H176"/>
  <c r="H192"/>
  <c r="H208"/>
  <c r="H224"/>
  <c r="H221"/>
  <c r="H242"/>
  <c r="H258"/>
  <c r="H274"/>
  <c r="H290"/>
  <c r="H306"/>
  <c r="H322"/>
  <c r="H338"/>
  <c r="H223"/>
  <c r="H241"/>
  <c r="H257"/>
  <c r="H279"/>
  <c r="H311"/>
  <c r="H343"/>
  <c r="H359"/>
  <c r="H375"/>
  <c r="H285"/>
  <c r="H317"/>
  <c r="H344"/>
  <c r="H360"/>
  <c r="H376"/>
  <c r="H387"/>
  <c r="H395"/>
  <c r="H403"/>
  <c r="H411"/>
  <c r="H419"/>
  <c r="H427"/>
  <c r="H435"/>
  <c r="H443"/>
  <c r="H451"/>
  <c r="H459"/>
  <c r="H467"/>
  <c r="H475"/>
  <c r="H483"/>
  <c r="H491"/>
  <c r="H499"/>
  <c r="H507"/>
  <c r="H515"/>
  <c r="H523"/>
  <c r="H531"/>
  <c r="H539"/>
  <c r="H547"/>
  <c r="H555"/>
  <c r="H563"/>
  <c r="H571"/>
  <c r="H579"/>
  <c r="H587"/>
  <c r="H595"/>
  <c r="H603"/>
  <c r="H611"/>
  <c r="H619"/>
  <c r="H627"/>
  <c r="H635"/>
  <c r="H645"/>
  <c r="H656"/>
  <c r="H666"/>
  <c r="H678"/>
  <c r="H689"/>
  <c r="H700"/>
  <c r="H711"/>
  <c r="H722"/>
  <c r="H663"/>
  <c r="H721"/>
  <c r="H765"/>
  <c r="H781"/>
  <c r="H737"/>
  <c r="H749"/>
  <c r="H772"/>
  <c r="H681"/>
  <c r="H734"/>
  <c r="H766"/>
  <c r="H770"/>
  <c r="H687"/>
  <c r="H750"/>
  <c r="H784"/>
  <c r="H727"/>
  <c r="H723"/>
  <c r="H701"/>
  <c r="H679"/>
  <c r="H657"/>
  <c r="H636"/>
  <c r="H620"/>
  <c r="H604"/>
  <c r="H588"/>
  <c r="H572"/>
  <c r="H556"/>
  <c r="H540"/>
  <c r="H524"/>
  <c r="H508"/>
  <c r="H492"/>
  <c r="H476"/>
  <c r="H460"/>
  <c r="H444"/>
  <c r="H428"/>
  <c r="H412"/>
  <c r="H396"/>
  <c r="H378"/>
  <c r="H346"/>
  <c r="H289"/>
  <c r="H361"/>
  <c r="H810"/>
  <c r="H181"/>
  <c r="H126"/>
  <c r="H155"/>
  <c r="H178"/>
  <c r="H210"/>
  <c r="H225"/>
  <c r="H260"/>
  <c r="H292"/>
  <c r="H324"/>
  <c r="H227"/>
  <c r="H259"/>
  <c r="H315"/>
  <c r="H377"/>
  <c r="H362"/>
  <c r="H404"/>
  <c r="H436"/>
  <c r="H468"/>
  <c r="H500"/>
  <c r="H532"/>
  <c r="H564"/>
  <c r="H596"/>
  <c r="H628"/>
  <c r="H668"/>
  <c r="H712"/>
  <c r="H767"/>
  <c r="H776"/>
  <c r="H782"/>
  <c r="H709"/>
  <c r="H756"/>
  <c r="H730"/>
  <c r="H757"/>
  <c r="H726"/>
  <c r="H706"/>
  <c r="H684"/>
  <c r="H661"/>
  <c r="H640"/>
  <c r="H623"/>
  <c r="H607"/>
  <c r="H591"/>
  <c r="H575"/>
  <c r="H559"/>
  <c r="H543"/>
  <c r="H527"/>
  <c r="H511"/>
  <c r="H495"/>
  <c r="H479"/>
  <c r="H463"/>
  <c r="H447"/>
  <c r="H431"/>
  <c r="H415"/>
  <c r="H399"/>
  <c r="H383"/>
  <c r="H352"/>
  <c r="H301"/>
  <c r="H367"/>
  <c r="H327"/>
  <c r="H265"/>
  <c r="H233"/>
  <c r="H330"/>
  <c r="H298"/>
  <c r="H266"/>
  <c r="H234"/>
  <c r="H216"/>
  <c r="H184"/>
  <c r="H158"/>
  <c r="H122"/>
  <c r="H191"/>
  <c r="H125"/>
  <c r="H183"/>
  <c r="H117"/>
  <c r="H129"/>
  <c r="H788"/>
  <c r="H123"/>
  <c r="H120"/>
  <c r="H186"/>
  <c r="H236"/>
  <c r="H300"/>
  <c r="H235"/>
  <c r="H331"/>
  <c r="H305"/>
  <c r="H384"/>
  <c r="H416"/>
  <c r="H448"/>
  <c r="H480"/>
  <c r="H512"/>
  <c r="H544"/>
  <c r="H576"/>
  <c r="H608"/>
  <c r="H641"/>
  <c r="H685"/>
  <c r="H639"/>
  <c r="H733"/>
  <c r="H717"/>
  <c r="H758"/>
  <c r="H667"/>
  <c r="H744"/>
  <c r="H777"/>
  <c r="H705"/>
  <c r="H719"/>
  <c r="H697"/>
  <c r="H653"/>
  <c r="H617"/>
  <c r="H585"/>
  <c r="H553"/>
  <c r="H521"/>
  <c r="H489"/>
  <c r="H457"/>
  <c r="H425"/>
  <c r="H393"/>
  <c r="H341"/>
  <c r="H355"/>
  <c r="H253"/>
  <c r="H318"/>
  <c r="H254"/>
  <c r="H204"/>
  <c r="H152"/>
  <c r="H169"/>
  <c r="H179"/>
  <c r="H802"/>
  <c r="H762"/>
  <c r="H713"/>
  <c r="H654"/>
  <c r="H586"/>
  <c r="H522"/>
  <c r="H458"/>
  <c r="H394"/>
  <c r="H357"/>
  <c r="H320"/>
  <c r="H206"/>
  <c r="H173"/>
  <c r="H729"/>
  <c r="H682"/>
  <c r="H606"/>
  <c r="H542"/>
  <c r="H478"/>
  <c r="H414"/>
  <c r="H297"/>
  <c r="H231"/>
  <c r="H232"/>
  <c r="H124"/>
  <c r="H800"/>
  <c r="H115"/>
  <c r="H813"/>
  <c r="H149"/>
  <c r="H166"/>
  <c r="H198"/>
  <c r="H201"/>
  <c r="H248"/>
  <c r="H280"/>
  <c r="H312"/>
  <c r="H203"/>
  <c r="H247"/>
  <c r="H291"/>
  <c r="H349"/>
  <c r="H381"/>
  <c r="H329"/>
  <c r="H366"/>
  <c r="H390"/>
  <c r="H406"/>
  <c r="H422"/>
  <c r="H438"/>
  <c r="H454"/>
  <c r="H470"/>
  <c r="H486"/>
  <c r="H502"/>
  <c r="H518"/>
  <c r="H534"/>
  <c r="H550"/>
  <c r="H566"/>
  <c r="H582"/>
  <c r="H598"/>
  <c r="H614"/>
  <c r="H630"/>
  <c r="H649"/>
  <c r="H671"/>
  <c r="H693"/>
  <c r="H715"/>
  <c r="H683"/>
  <c r="H771"/>
  <c r="H741"/>
  <c r="H703"/>
  <c r="H799"/>
  <c r="H138"/>
  <c r="H197"/>
  <c r="H116"/>
  <c r="H161"/>
  <c r="H190"/>
  <c r="H222"/>
  <c r="H240"/>
  <c r="H272"/>
  <c r="H304"/>
  <c r="H336"/>
  <c r="H239"/>
  <c r="H275"/>
  <c r="H339"/>
  <c r="H373"/>
  <c r="H313"/>
  <c r="H358"/>
  <c r="H386"/>
  <c r="H402"/>
  <c r="H418"/>
  <c r="H434"/>
  <c r="H450"/>
  <c r="H466"/>
  <c r="H482"/>
  <c r="H498"/>
  <c r="H514"/>
  <c r="H530"/>
  <c r="H546"/>
  <c r="H562"/>
  <c r="H578"/>
  <c r="H594"/>
  <c r="H610"/>
  <c r="H626"/>
  <c r="H644"/>
  <c r="H665"/>
  <c r="H688"/>
  <c r="H710"/>
  <c r="H655"/>
  <c r="H763"/>
  <c r="H736"/>
  <c r="H768"/>
  <c r="H732"/>
  <c r="H643"/>
  <c r="H795"/>
  <c r="H796"/>
  <c r="H801"/>
  <c r="H127"/>
  <c r="H121"/>
  <c r="H143"/>
  <c r="H171"/>
  <c r="H187"/>
  <c r="H792"/>
  <c r="H131"/>
  <c r="H142"/>
  <c r="H185"/>
  <c r="H805"/>
  <c r="H134"/>
  <c r="H148"/>
  <c r="H156"/>
  <c r="H164"/>
  <c r="H180"/>
  <c r="H196"/>
  <c r="H212"/>
  <c r="H228"/>
  <c r="H230"/>
  <c r="H246"/>
  <c r="H262"/>
  <c r="H278"/>
  <c r="H294"/>
  <c r="H310"/>
  <c r="H326"/>
  <c r="H199"/>
  <c r="H229"/>
  <c r="H245"/>
  <c r="H261"/>
  <c r="H287"/>
  <c r="H319"/>
  <c r="H347"/>
  <c r="H363"/>
  <c r="H379"/>
  <c r="H293"/>
  <c r="H325"/>
  <c r="H348"/>
  <c r="H364"/>
  <c r="H380"/>
  <c r="H389"/>
  <c r="H397"/>
  <c r="H405"/>
  <c r="H413"/>
  <c r="H421"/>
  <c r="H429"/>
  <c r="H437"/>
  <c r="H445"/>
  <c r="H453"/>
  <c r="H461"/>
  <c r="H469"/>
  <c r="H477"/>
  <c r="H485"/>
  <c r="H493"/>
  <c r="H501"/>
  <c r="H509"/>
  <c r="H517"/>
  <c r="H525"/>
  <c r="H533"/>
  <c r="H541"/>
  <c r="H549"/>
  <c r="H557"/>
  <c r="H565"/>
  <c r="H573"/>
  <c r="H581"/>
  <c r="H589"/>
  <c r="H597"/>
  <c r="H605"/>
  <c r="H613"/>
  <c r="H621"/>
  <c r="H629"/>
  <c r="H637"/>
  <c r="H648"/>
  <c r="H658"/>
  <c r="H670"/>
  <c r="H680"/>
  <c r="H692"/>
  <c r="A95"/>
  <c r="G461" i="5"/>
  <c r="U460" s="1"/>
  <c r="AH53" i="6"/>
  <c r="C55"/>
  <c r="D54"/>
  <c r="E121" i="5"/>
  <c r="E117"/>
  <c r="E118"/>
  <c r="E119"/>
  <c r="E120"/>
  <c r="E123"/>
  <c r="E125"/>
  <c r="E122"/>
  <c r="E124"/>
  <c r="E126"/>
  <c r="E135"/>
  <c r="E146"/>
  <c r="E127"/>
  <c r="E130"/>
  <c r="E150"/>
  <c r="E140"/>
  <c r="E149"/>
  <c r="E144"/>
  <c r="E131"/>
  <c r="E141"/>
  <c r="E136"/>
  <c r="E145"/>
  <c r="E147"/>
  <c r="E137"/>
  <c r="E151"/>
  <c r="E132"/>
  <c r="E138"/>
  <c r="E139"/>
  <c r="E148"/>
  <c r="E142"/>
  <c r="E143"/>
  <c r="E128"/>
  <c r="E133"/>
  <c r="AN836" i="1" l="1"/>
  <c r="V836" s="1"/>
  <c r="AN970"/>
  <c r="V970" s="1"/>
  <c r="AN817"/>
  <c r="V817" s="1"/>
  <c r="AN964"/>
  <c r="V964" s="1"/>
  <c r="AN826"/>
  <c r="V826" s="1"/>
  <c r="AN874"/>
  <c r="V874" s="1"/>
  <c r="AN854"/>
  <c r="V854" s="1"/>
  <c r="AN929"/>
  <c r="V929" s="1"/>
  <c r="AN989"/>
  <c r="V989" s="1"/>
  <c r="AN945"/>
  <c r="V945" s="1"/>
  <c r="AN871"/>
  <c r="V871" s="1"/>
  <c r="AN835"/>
  <c r="V835" s="1"/>
  <c r="AN955"/>
  <c r="V955" s="1"/>
  <c r="AN957"/>
  <c r="V957" s="1"/>
  <c r="AN1006"/>
  <c r="V1006" s="1"/>
  <c r="AN953"/>
  <c r="V953" s="1"/>
  <c r="AN940"/>
  <c r="V940" s="1"/>
  <c r="AN926"/>
  <c r="V926" s="1"/>
  <c r="AN883"/>
  <c r="V883" s="1"/>
  <c r="AN819"/>
  <c r="V819" s="1"/>
  <c r="AN838"/>
  <c r="V838" s="1"/>
  <c r="AN892"/>
  <c r="V892" s="1"/>
  <c r="AN971"/>
  <c r="V971" s="1"/>
  <c r="AN909"/>
  <c r="V909" s="1"/>
  <c r="AN827"/>
  <c r="V827" s="1"/>
  <c r="AN833"/>
  <c r="V833" s="1"/>
  <c r="AN820"/>
  <c r="V820" s="1"/>
  <c r="AN984"/>
  <c r="V984" s="1"/>
  <c r="AN845"/>
  <c r="V845" s="1"/>
  <c r="AN870"/>
  <c r="V870" s="1"/>
  <c r="AN861"/>
  <c r="V861" s="1"/>
  <c r="AN924"/>
  <c r="V924" s="1"/>
  <c r="AN922"/>
  <c r="V922" s="1"/>
  <c r="AN829"/>
  <c r="V829" s="1"/>
  <c r="AN1007"/>
  <c r="V1007" s="1"/>
  <c r="AN995"/>
  <c r="V995" s="1"/>
  <c r="AN855"/>
  <c r="V855" s="1"/>
  <c r="AN879"/>
  <c r="V879" s="1"/>
  <c r="AN956"/>
  <c r="V956" s="1"/>
  <c r="AN876"/>
  <c r="V876" s="1"/>
  <c r="AN934"/>
  <c r="V934" s="1"/>
  <c r="AN903"/>
  <c r="V903" s="1"/>
  <c r="AN842"/>
  <c r="V842" s="1"/>
  <c r="AN823"/>
  <c r="V823" s="1"/>
  <c r="AN1000"/>
  <c r="V1000" s="1"/>
  <c r="AN998"/>
  <c r="V998" s="1"/>
  <c r="AN885"/>
  <c r="V885" s="1"/>
  <c r="AN857"/>
  <c r="V857" s="1"/>
  <c r="AN873"/>
  <c r="V873" s="1"/>
  <c r="AN856"/>
  <c r="V856" s="1"/>
  <c r="AN875"/>
  <c r="V875" s="1"/>
  <c r="AN1914"/>
  <c r="V1914" s="1"/>
  <c r="AN1906"/>
  <c r="V1906" s="1"/>
  <c r="AN1285"/>
  <c r="V1285" s="1"/>
  <c r="AN1277"/>
  <c r="V1277" s="1"/>
  <c r="AN1269"/>
  <c r="V1269" s="1"/>
  <c r="AN1261"/>
  <c r="V1261" s="1"/>
  <c r="AN1253"/>
  <c r="V1253" s="1"/>
  <c r="AN1245"/>
  <c r="V1245" s="1"/>
  <c r="AN1237"/>
  <c r="V1237" s="1"/>
  <c r="AN1229"/>
  <c r="V1229" s="1"/>
  <c r="AN1221"/>
  <c r="V1221" s="1"/>
  <c r="AN1911"/>
  <c r="V1911" s="1"/>
  <c r="AN1290"/>
  <c r="V1290" s="1"/>
  <c r="AN1282"/>
  <c r="V1282" s="1"/>
  <c r="AN1274"/>
  <c r="V1274" s="1"/>
  <c r="AN1266"/>
  <c r="V1266" s="1"/>
  <c r="AN1258"/>
  <c r="V1258" s="1"/>
  <c r="AN1250"/>
  <c r="V1250" s="1"/>
  <c r="AN1242"/>
  <c r="V1242" s="1"/>
  <c r="AN1234"/>
  <c r="V1234" s="1"/>
  <c r="AN1226"/>
  <c r="V1226" s="1"/>
  <c r="AN1218"/>
  <c r="V1218" s="1"/>
  <c r="AN1908"/>
  <c r="V1908" s="1"/>
  <c r="AN1283"/>
  <c r="V1283" s="1"/>
  <c r="AN1275"/>
  <c r="V1275" s="1"/>
  <c r="AN1267"/>
  <c r="V1267" s="1"/>
  <c r="AN1259"/>
  <c r="V1259" s="1"/>
  <c r="AN1251"/>
  <c r="V1251" s="1"/>
  <c r="AN1243"/>
  <c r="V1243" s="1"/>
  <c r="AN1235"/>
  <c r="V1235" s="1"/>
  <c r="AN1227"/>
  <c r="V1227" s="1"/>
  <c r="AN1219"/>
  <c r="V1219" s="1"/>
  <c r="AN1913"/>
  <c r="V1913" s="1"/>
  <c r="AN1905"/>
  <c r="V1905" s="1"/>
  <c r="AN1284"/>
  <c r="V1284" s="1"/>
  <c r="AN1276"/>
  <c r="V1276" s="1"/>
  <c r="AN1268"/>
  <c r="V1268" s="1"/>
  <c r="AN1260"/>
  <c r="V1260" s="1"/>
  <c r="AN1248"/>
  <c r="V1248" s="1"/>
  <c r="AN1240"/>
  <c r="V1240" s="1"/>
  <c r="AN1232"/>
  <c r="V1232" s="1"/>
  <c r="AN1224"/>
  <c r="V1224" s="1"/>
  <c r="AN1216"/>
  <c r="V1216" s="1"/>
  <c r="AN814"/>
  <c r="V814" s="1"/>
  <c r="AN910"/>
  <c r="V910" s="1"/>
  <c r="AN1005"/>
  <c r="V1005" s="1"/>
  <c r="AN919"/>
  <c r="V919" s="1"/>
  <c r="AN862"/>
  <c r="V862" s="1"/>
  <c r="AN853"/>
  <c r="V853" s="1"/>
  <c r="AN818"/>
  <c r="V818" s="1"/>
  <c r="AN912"/>
  <c r="V912" s="1"/>
  <c r="AN977"/>
  <c r="V977" s="1"/>
  <c r="AN987"/>
  <c r="V987" s="1"/>
  <c r="AN865"/>
  <c r="V865" s="1"/>
  <c r="AN899"/>
  <c r="V899" s="1"/>
  <c r="AN901"/>
  <c r="V901" s="1"/>
  <c r="AN948"/>
  <c r="V948" s="1"/>
  <c r="AN911"/>
  <c r="V911" s="1"/>
  <c r="AN907"/>
  <c r="V907" s="1"/>
  <c r="AN1001"/>
  <c r="V1001" s="1"/>
  <c r="AN923"/>
  <c r="V923" s="1"/>
  <c r="AN851"/>
  <c r="V851" s="1"/>
  <c r="AN974"/>
  <c r="V974" s="1"/>
  <c r="AN882"/>
  <c r="V882" s="1"/>
  <c r="AN828"/>
  <c r="V828" s="1"/>
  <c r="AN869"/>
  <c r="V869" s="1"/>
  <c r="AN1003"/>
  <c r="V1003" s="1"/>
  <c r="AN949"/>
  <c r="V949" s="1"/>
  <c r="AN925"/>
  <c r="V925" s="1"/>
  <c r="AN975"/>
  <c r="V975" s="1"/>
  <c r="AN954"/>
  <c r="V954" s="1"/>
  <c r="AN848"/>
  <c r="V848" s="1"/>
  <c r="AN942"/>
  <c r="V942" s="1"/>
  <c r="AN884"/>
  <c r="V884" s="1"/>
  <c r="AN900"/>
  <c r="V900" s="1"/>
  <c r="AN976"/>
  <c r="V976" s="1"/>
  <c r="AN904"/>
  <c r="V904" s="1"/>
  <c r="AN864"/>
  <c r="V864" s="1"/>
  <c r="AN849"/>
  <c r="V849" s="1"/>
  <c r="AN816"/>
  <c r="V816" s="1"/>
  <c r="AN917"/>
  <c r="V917" s="1"/>
  <c r="AN965"/>
  <c r="V965" s="1"/>
  <c r="AN837"/>
  <c r="V837" s="1"/>
  <c r="AN928"/>
  <c r="V928" s="1"/>
  <c r="AN843"/>
  <c r="V843" s="1"/>
  <c r="AN920"/>
  <c r="V920" s="1"/>
  <c r="AN852"/>
  <c r="V852" s="1"/>
  <c r="AN930"/>
  <c r="V930" s="1"/>
  <c r="AN985"/>
  <c r="V985" s="1"/>
  <c r="AN881"/>
  <c r="V881" s="1"/>
  <c r="AN908"/>
  <c r="V908" s="1"/>
  <c r="AN931"/>
  <c r="V931" s="1"/>
  <c r="AN902"/>
  <c r="V902" s="1"/>
  <c r="AN993"/>
  <c r="V993" s="1"/>
  <c r="AN859"/>
  <c r="V859" s="1"/>
  <c r="AN850"/>
  <c r="V850" s="1"/>
  <c r="AN961"/>
  <c r="V961" s="1"/>
  <c r="AN878"/>
  <c r="V878" s="1"/>
  <c r="AN958"/>
  <c r="V958" s="1"/>
  <c r="AN1012"/>
  <c r="V1012" s="1"/>
  <c r="AN887"/>
  <c r="V887" s="1"/>
  <c r="AN891"/>
  <c r="V891" s="1"/>
  <c r="AN1009"/>
  <c r="V1009" s="1"/>
  <c r="AN830"/>
  <c r="V830" s="1"/>
  <c r="AN890"/>
  <c r="V890" s="1"/>
  <c r="AN983"/>
  <c r="V983" s="1"/>
  <c r="AN844"/>
  <c r="V844" s="1"/>
  <c r="AN951"/>
  <c r="V951" s="1"/>
  <c r="AN914"/>
  <c r="V914" s="1"/>
  <c r="AN969"/>
  <c r="V969" s="1"/>
  <c r="AN863"/>
  <c r="V863" s="1"/>
  <c r="AN988"/>
  <c r="V988" s="1"/>
  <c r="AN905"/>
  <c r="V905" s="1"/>
  <c r="AN962"/>
  <c r="V962" s="1"/>
  <c r="AN933"/>
  <c r="V933" s="1"/>
  <c r="AN858"/>
  <c r="V858" s="1"/>
  <c r="AN967"/>
  <c r="V967" s="1"/>
  <c r="AN938"/>
  <c r="V938" s="1"/>
  <c r="AN921"/>
  <c r="V921" s="1"/>
  <c r="AN986"/>
  <c r="V986" s="1"/>
  <c r="AN824"/>
  <c r="V824" s="1"/>
  <c r="AN994"/>
  <c r="V994" s="1"/>
  <c r="AN963"/>
  <c r="V963" s="1"/>
  <c r="AN950"/>
  <c r="V950" s="1"/>
  <c r="AN839"/>
  <c r="V839" s="1"/>
  <c r="AN1004"/>
  <c r="V1004" s="1"/>
  <c r="AN999"/>
  <c r="V999" s="1"/>
  <c r="AN1008"/>
  <c r="V1008" s="1"/>
  <c r="AN868"/>
  <c r="V868" s="1"/>
  <c r="AN897"/>
  <c r="V897" s="1"/>
  <c r="AN831"/>
  <c r="V831" s="1"/>
  <c r="AN866"/>
  <c r="V866" s="1"/>
  <c r="AN1010"/>
  <c r="V1010" s="1"/>
  <c r="AN982"/>
  <c r="V982" s="1"/>
  <c r="AN906"/>
  <c r="V906" s="1"/>
  <c r="AN972"/>
  <c r="V972" s="1"/>
  <c r="AN937"/>
  <c r="V937" s="1"/>
  <c r="AN936"/>
  <c r="V936" s="1"/>
  <c r="AN832"/>
  <c r="V832" s="1"/>
  <c r="AN916"/>
  <c r="V916" s="1"/>
  <c r="AN894"/>
  <c r="V894" s="1"/>
  <c r="AN939"/>
  <c r="V939" s="1"/>
  <c r="AN1115"/>
  <c r="V1115" s="1"/>
  <c r="AN1910"/>
  <c r="V1910" s="1"/>
  <c r="AN1289"/>
  <c r="V1289" s="1"/>
  <c r="AN1281"/>
  <c r="V1281" s="1"/>
  <c r="AN1273"/>
  <c r="V1273" s="1"/>
  <c r="AN1265"/>
  <c r="V1265" s="1"/>
  <c r="AN1257"/>
  <c r="V1257" s="1"/>
  <c r="AN1249"/>
  <c r="V1249" s="1"/>
  <c r="AN1241"/>
  <c r="V1241" s="1"/>
  <c r="AN1233"/>
  <c r="V1233" s="1"/>
  <c r="AN1225"/>
  <c r="V1225" s="1"/>
  <c r="AN1217"/>
  <c r="V1217" s="1"/>
  <c r="AN1907"/>
  <c r="V1907" s="1"/>
  <c r="AN1286"/>
  <c r="V1286" s="1"/>
  <c r="AN1278"/>
  <c r="V1278" s="1"/>
  <c r="AN1270"/>
  <c r="V1270" s="1"/>
  <c r="AN1262"/>
  <c r="V1262" s="1"/>
  <c r="AN1254"/>
  <c r="V1254" s="1"/>
  <c r="AN1246"/>
  <c r="V1246" s="1"/>
  <c r="AN1238"/>
  <c r="V1238" s="1"/>
  <c r="AN1230"/>
  <c r="V1230" s="1"/>
  <c r="AN1222"/>
  <c r="V1222" s="1"/>
  <c r="AN1912"/>
  <c r="V1912" s="1"/>
  <c r="AN1287"/>
  <c r="V1287" s="1"/>
  <c r="AN1279"/>
  <c r="V1279" s="1"/>
  <c r="AN1271"/>
  <c r="V1271" s="1"/>
  <c r="AN1263"/>
  <c r="V1263" s="1"/>
  <c r="AN1255"/>
  <c r="V1255" s="1"/>
  <c r="AN1247"/>
  <c r="V1247" s="1"/>
  <c r="AN1239"/>
  <c r="V1239" s="1"/>
  <c r="AN1231"/>
  <c r="V1231" s="1"/>
  <c r="AN1223"/>
  <c r="V1223" s="1"/>
  <c r="AN1215"/>
  <c r="V1215" s="1"/>
  <c r="AN1909"/>
  <c r="V1909" s="1"/>
  <c r="AN1288"/>
  <c r="V1288" s="1"/>
  <c r="AN1280"/>
  <c r="V1280" s="1"/>
  <c r="AN1272"/>
  <c r="V1272" s="1"/>
  <c r="AN1264"/>
  <c r="V1264" s="1"/>
  <c r="AN1256"/>
  <c r="V1256" s="1"/>
  <c r="AN1244"/>
  <c r="V1244" s="1"/>
  <c r="AN1236"/>
  <c r="V1236" s="1"/>
  <c r="AN1228"/>
  <c r="V1228" s="1"/>
  <c r="AN1220"/>
  <c r="V1220" s="1"/>
  <c r="AN898"/>
  <c r="V898" s="1"/>
  <c r="AN981"/>
  <c r="V981" s="1"/>
  <c r="AN847"/>
  <c r="V847" s="1"/>
  <c r="AN840"/>
  <c r="V840" s="1"/>
  <c r="AN946"/>
  <c r="V946" s="1"/>
  <c r="AN867"/>
  <c r="V867" s="1"/>
  <c r="AN944"/>
  <c r="V944" s="1"/>
  <c r="AN997"/>
  <c r="V997" s="1"/>
  <c r="AN968"/>
  <c r="V968" s="1"/>
  <c r="AN877"/>
  <c r="V877" s="1"/>
  <c r="AN860"/>
  <c r="V860" s="1"/>
  <c r="AN996"/>
  <c r="V996" s="1"/>
  <c r="AN822"/>
  <c r="V822" s="1"/>
  <c r="AN841"/>
  <c r="V841" s="1"/>
  <c r="AN815"/>
  <c r="V815" s="1"/>
  <c r="AN960"/>
  <c r="V960" s="1"/>
  <c r="AN943"/>
  <c r="V943" s="1"/>
  <c r="AN893"/>
  <c r="V893" s="1"/>
  <c r="AN927"/>
  <c r="V927" s="1"/>
  <c r="AN1011"/>
  <c r="V1011" s="1"/>
  <c r="AN978"/>
  <c r="V978" s="1"/>
  <c r="AN932"/>
  <c r="V932" s="1"/>
  <c r="AN935"/>
  <c r="V935" s="1"/>
  <c r="AN834"/>
  <c r="V834" s="1"/>
  <c r="AN846"/>
  <c r="V846" s="1"/>
  <c r="AN888"/>
  <c r="V888" s="1"/>
  <c r="AN992"/>
  <c r="V992" s="1"/>
  <c r="AN889"/>
  <c r="V889" s="1"/>
  <c r="AN918"/>
  <c r="V918" s="1"/>
  <c r="AN915"/>
  <c r="V915" s="1"/>
  <c r="AN896"/>
  <c r="V896" s="1"/>
  <c r="AN941"/>
  <c r="V941" s="1"/>
  <c r="AN880"/>
  <c r="V880" s="1"/>
  <c r="AN825"/>
  <c r="V825" s="1"/>
  <c r="AN1013"/>
  <c r="V1013" s="1"/>
  <c r="AN973"/>
  <c r="V973" s="1"/>
  <c r="AN979"/>
  <c r="V979" s="1"/>
  <c r="AN821"/>
  <c r="V821" s="1"/>
  <c r="AN980"/>
  <c r="V980" s="1"/>
  <c r="AN1002"/>
  <c r="V1002" s="1"/>
  <c r="AN990"/>
  <c r="V990" s="1"/>
  <c r="AN947"/>
  <c r="V947" s="1"/>
  <c r="AN895"/>
  <c r="V895" s="1"/>
  <c r="AN952"/>
  <c r="V952" s="1"/>
  <c r="AN872"/>
  <c r="V872" s="1"/>
  <c r="AN991"/>
  <c r="V991" s="1"/>
  <c r="AN886"/>
  <c r="V886" s="1"/>
  <c r="AN959"/>
  <c r="V959" s="1"/>
  <c r="AN966"/>
  <c r="V966" s="1"/>
  <c r="AN776"/>
  <c r="V776" s="1"/>
  <c r="G395" i="5"/>
  <c r="U394" s="1"/>
  <c r="G500"/>
  <c r="U499" s="1"/>
  <c r="G400"/>
  <c r="U399" s="1"/>
  <c r="G501"/>
  <c r="U500" s="1"/>
  <c r="G521"/>
  <c r="U520" s="1"/>
  <c r="G495"/>
  <c r="U494" s="1"/>
  <c r="R994"/>
  <c r="R1026" s="1"/>
  <c r="R933"/>
  <c r="R842"/>
  <c r="R1178" s="1"/>
  <c r="R847"/>
  <c r="R1173" s="1"/>
  <c r="R900"/>
  <c r="R1120" s="1"/>
  <c r="R967"/>
  <c r="R1053" s="1"/>
  <c r="R865"/>
  <c r="R1155" s="1"/>
  <c r="R917"/>
  <c r="R1103" s="1"/>
  <c r="R881"/>
  <c r="R993"/>
  <c r="R1027" s="1"/>
  <c r="R976"/>
  <c r="R1044" s="1"/>
  <c r="R827"/>
  <c r="R1193" s="1"/>
  <c r="R987"/>
  <c r="R849"/>
  <c r="R1171" s="1"/>
  <c r="R898"/>
  <c r="R1122" s="1"/>
  <c r="R954"/>
  <c r="R914"/>
  <c r="R1106" s="1"/>
  <c r="R880"/>
  <c r="R1140" s="1"/>
  <c r="R960"/>
  <c r="R1060" s="1"/>
  <c r="R884"/>
  <c r="R1136" s="1"/>
  <c r="R886"/>
  <c r="V885" s="1"/>
  <c r="R848"/>
  <c r="R1172" s="1"/>
  <c r="R852"/>
  <c r="R1168" s="1"/>
  <c r="R812"/>
  <c r="R1208" s="1"/>
  <c r="R955"/>
  <c r="R1065" s="1"/>
  <c r="R882"/>
  <c r="R1138" s="1"/>
  <c r="R888"/>
  <c r="R956"/>
  <c r="R1064" s="1"/>
  <c r="R944"/>
  <c r="R1076" s="1"/>
  <c r="R822"/>
  <c r="R1198" s="1"/>
  <c r="R985"/>
  <c r="R1035" s="1"/>
  <c r="R969"/>
  <c r="R1051" s="1"/>
  <c r="R870"/>
  <c r="R1150" s="1"/>
  <c r="R828"/>
  <c r="R984"/>
  <c r="R930"/>
  <c r="R1090" s="1"/>
  <c r="R927"/>
  <c r="R892"/>
  <c r="R1128" s="1"/>
  <c r="R929"/>
  <c r="R1091" s="1"/>
  <c r="R910"/>
  <c r="R1110" s="1"/>
  <c r="R821"/>
  <c r="R1199" s="1"/>
  <c r="R814"/>
  <c r="R1206" s="1"/>
  <c r="R995"/>
  <c r="R1025" s="1"/>
  <c r="R902"/>
  <c r="R1118" s="1"/>
  <c r="R943"/>
  <c r="R835"/>
  <c r="R1185" s="1"/>
  <c r="R1007"/>
  <c r="R1013" s="1"/>
  <c r="R829"/>
  <c r="R1191" s="1"/>
  <c r="R988"/>
  <c r="R1032" s="1"/>
  <c r="R999"/>
  <c r="R1021" s="1"/>
  <c r="R819"/>
  <c r="R1201" s="1"/>
  <c r="R817"/>
  <c r="R1203" s="1"/>
  <c r="R830"/>
  <c r="R1190" s="1"/>
  <c r="R948"/>
  <c r="R1072" s="1"/>
  <c r="R941"/>
  <c r="R1079" s="1"/>
  <c r="G1011"/>
  <c r="U1010" s="1"/>
  <c r="R1010"/>
  <c r="R876"/>
  <c r="R1144" s="1"/>
  <c r="R947"/>
  <c r="R1073" s="1"/>
  <c r="R854"/>
  <c r="R1166" s="1"/>
  <c r="R901"/>
  <c r="R1119" s="1"/>
  <c r="R989"/>
  <c r="R1031" s="1"/>
  <c r="R957"/>
  <c r="R864"/>
  <c r="R1156" s="1"/>
  <c r="R856"/>
  <c r="R975"/>
  <c r="R992"/>
  <c r="R1028" s="1"/>
  <c r="R840"/>
  <c r="R843"/>
  <c r="R1177" s="1"/>
  <c r="R866"/>
  <c r="R1154" s="1"/>
  <c r="R959"/>
  <c r="R923"/>
  <c r="R1097" s="1"/>
  <c r="R907"/>
  <c r="R1009"/>
  <c r="R1011" s="1"/>
  <c r="R963"/>
  <c r="R1057" s="1"/>
  <c r="R932"/>
  <c r="R928"/>
  <c r="R1092" s="1"/>
  <c r="R925"/>
  <c r="R1095" s="1"/>
  <c r="R863"/>
  <c r="R1157" s="1"/>
  <c r="R916"/>
  <c r="V916" s="1"/>
  <c r="R838"/>
  <c r="R1182" s="1"/>
  <c r="R919"/>
  <c r="R905"/>
  <c r="R1115" s="1"/>
  <c r="R983"/>
  <c r="R1037" s="1"/>
  <c r="R921"/>
  <c r="R1099" s="1"/>
  <c r="R867"/>
  <c r="R1153" s="1"/>
  <c r="R844"/>
  <c r="R1176" s="1"/>
  <c r="R831"/>
  <c r="R1189" s="1"/>
  <c r="R869"/>
  <c r="R1151" s="1"/>
  <c r="R997"/>
  <c r="R1023" s="1"/>
  <c r="R825"/>
  <c r="R1195" s="1"/>
  <c r="R977"/>
  <c r="R1043" s="1"/>
  <c r="R979"/>
  <c r="R1041" s="1"/>
  <c r="R862"/>
  <c r="R1158" s="1"/>
  <c r="R950"/>
  <c r="R1070" s="1"/>
  <c r="R820"/>
  <c r="R1200" s="1"/>
  <c r="R926"/>
  <c r="R1094" s="1"/>
  <c r="R945"/>
  <c r="R996"/>
  <c r="R1024" s="1"/>
  <c r="R879"/>
  <c r="R1141" s="1"/>
  <c r="R986"/>
  <c r="R1034" s="1"/>
  <c r="R978"/>
  <c r="R1042" s="1"/>
  <c r="R998"/>
  <c r="R1022" s="1"/>
  <c r="R942"/>
  <c r="R1078" s="1"/>
  <c r="R896"/>
  <c r="R1124" s="1"/>
  <c r="R974"/>
  <c r="R1046" s="1"/>
  <c r="R931"/>
  <c r="R851"/>
  <c r="R1169" s="1"/>
  <c r="R940"/>
  <c r="R1080" s="1"/>
  <c r="R860"/>
  <c r="R1160" s="1"/>
  <c r="R981"/>
  <c r="R903"/>
  <c r="R1117" s="1"/>
  <c r="R953"/>
  <c r="R1067" s="1"/>
  <c r="R887"/>
  <c r="R875"/>
  <c r="R1145" s="1"/>
  <c r="R939"/>
  <c r="R1081" s="1"/>
  <c r="R839"/>
  <c r="R1181" s="1"/>
  <c r="R990"/>
  <c r="R1030" s="1"/>
  <c r="R818"/>
  <c r="R1202" s="1"/>
  <c r="R853"/>
  <c r="R850"/>
  <c r="R1170" s="1"/>
  <c r="R815"/>
  <c r="R1205" s="1"/>
  <c r="R1000"/>
  <c r="R1020" s="1"/>
  <c r="R936"/>
  <c r="R1084" s="1"/>
  <c r="R980"/>
  <c r="R1040" s="1"/>
  <c r="R834"/>
  <c r="R1186" s="1"/>
  <c r="R811"/>
  <c r="R1209" s="1"/>
  <c r="R832"/>
  <c r="R1188" s="1"/>
  <c r="R1003"/>
  <c r="R836"/>
  <c r="R1184" s="1"/>
  <c r="R890"/>
  <c r="R873"/>
  <c r="R1147" s="1"/>
  <c r="R816"/>
  <c r="R878"/>
  <c r="R1142" s="1"/>
  <c r="R833"/>
  <c r="R826"/>
  <c r="R1194" s="1"/>
  <c r="R906"/>
  <c r="R1114" s="1"/>
  <c r="R934"/>
  <c r="R1086" s="1"/>
  <c r="R894"/>
  <c r="R924"/>
  <c r="R1008"/>
  <c r="R1012" s="1"/>
  <c r="R868"/>
  <c r="R1152" s="1"/>
  <c r="R908"/>
  <c r="R1112" s="1"/>
  <c r="R918"/>
  <c r="R1102" s="1"/>
  <c r="R904"/>
  <c r="R1116" s="1"/>
  <c r="R855"/>
  <c r="R911"/>
  <c r="R857"/>
  <c r="R1163" s="1"/>
  <c r="R915"/>
  <c r="R1004"/>
  <c r="R1016" s="1"/>
  <c r="R813"/>
  <c r="R1207" s="1"/>
  <c r="R912"/>
  <c r="R1108" s="1"/>
  <c r="R958"/>
  <c r="R1062" s="1"/>
  <c r="R922"/>
  <c r="R871"/>
  <c r="R861"/>
  <c r="R1159" s="1"/>
  <c r="R909"/>
  <c r="R1111" s="1"/>
  <c r="R889"/>
  <c r="R1131" s="1"/>
  <c r="R920"/>
  <c r="R1100" s="1"/>
  <c r="R991"/>
  <c r="R1029" s="1"/>
  <c r="R837"/>
  <c r="R1183" s="1"/>
  <c r="R964"/>
  <c r="R1056" s="1"/>
  <c r="R938"/>
  <c r="R1082" s="1"/>
  <c r="R895"/>
  <c r="R913"/>
  <c r="V913" s="1"/>
  <c r="R883"/>
  <c r="V883" s="1"/>
  <c r="R899"/>
  <c r="R1121" s="1"/>
  <c r="R946"/>
  <c r="R1074" s="1"/>
  <c r="R859"/>
  <c r="R1161" s="1"/>
  <c r="R824"/>
  <c r="R1196" s="1"/>
  <c r="R966"/>
  <c r="R1054" s="1"/>
  <c r="R972"/>
  <c r="R1048" s="1"/>
  <c r="R937"/>
  <c r="R872"/>
  <c r="R970"/>
  <c r="R1050" s="1"/>
  <c r="R1005"/>
  <c r="R1015" s="1"/>
  <c r="G811"/>
  <c r="R877"/>
  <c r="R1143" s="1"/>
  <c r="R951"/>
  <c r="R858"/>
  <c r="R1162" s="1"/>
  <c r="R874"/>
  <c r="R1146" s="1"/>
  <c r="R935"/>
  <c r="R1085" s="1"/>
  <c r="R962"/>
  <c r="R841"/>
  <c r="R1179" s="1"/>
  <c r="R971"/>
  <c r="R968"/>
  <c r="R1052" s="1"/>
  <c r="R965"/>
  <c r="R949"/>
  <c r="R1071" s="1"/>
  <c r="R973"/>
  <c r="R1047" s="1"/>
  <c r="R1002"/>
  <c r="R1018" s="1"/>
  <c r="R961"/>
  <c r="R1059" s="1"/>
  <c r="R893"/>
  <c r="R1127" s="1"/>
  <c r="R891"/>
  <c r="R1129" s="1"/>
  <c r="R982"/>
  <c r="R1038" s="1"/>
  <c r="R846"/>
  <c r="R1174" s="1"/>
  <c r="R1001"/>
  <c r="R1019" s="1"/>
  <c r="R845"/>
  <c r="R1175" s="1"/>
  <c r="R952"/>
  <c r="R1068" s="1"/>
  <c r="R897"/>
  <c r="R1123" s="1"/>
  <c r="R823"/>
  <c r="R1197" s="1"/>
  <c r="R1006"/>
  <c r="V1006" s="1"/>
  <c r="U938" i="1"/>
  <c r="U978"/>
  <c r="U829"/>
  <c r="U861"/>
  <c r="U893"/>
  <c r="U925"/>
  <c r="U957"/>
  <c r="U989"/>
  <c r="U838"/>
  <c r="U946"/>
  <c r="U816"/>
  <c r="U848"/>
  <c r="U880"/>
  <c r="U912"/>
  <c r="U944"/>
  <c r="U992"/>
  <c r="U886"/>
  <c r="U831"/>
  <c r="U895"/>
  <c r="U959"/>
  <c r="U1007"/>
  <c r="U818"/>
  <c r="U854"/>
  <c r="U815"/>
  <c r="U847"/>
  <c r="U879"/>
  <c r="U927"/>
  <c r="U943"/>
  <c r="U991"/>
  <c r="U874"/>
  <c r="U1014"/>
  <c r="U845"/>
  <c r="U877"/>
  <c r="U909"/>
  <c r="U941"/>
  <c r="U973"/>
  <c r="U1005"/>
  <c r="U894"/>
  <c r="U986"/>
  <c r="U832"/>
  <c r="U864"/>
  <c r="U896"/>
  <c r="U928"/>
  <c r="U960"/>
  <c r="U976"/>
  <c r="U1008"/>
  <c r="U814"/>
  <c r="U922"/>
  <c r="U863"/>
  <c r="U911"/>
  <c r="U975"/>
  <c r="U999"/>
  <c r="U935"/>
  <c r="U871"/>
  <c r="U942"/>
  <c r="U968"/>
  <c r="U904"/>
  <c r="U840"/>
  <c r="U918"/>
  <c r="U981"/>
  <c r="U917"/>
  <c r="U853"/>
  <c r="U962"/>
  <c r="U1003"/>
  <c r="U939"/>
  <c r="U875"/>
  <c r="U954"/>
  <c r="U972"/>
  <c r="U908"/>
  <c r="U844"/>
  <c r="U934"/>
  <c r="U985"/>
  <c r="U921"/>
  <c r="U857"/>
  <c r="U970"/>
  <c r="U979"/>
  <c r="U915"/>
  <c r="U851"/>
  <c r="U898"/>
  <c r="U964"/>
  <c r="U900"/>
  <c r="U836"/>
  <c r="U906"/>
  <c r="U977"/>
  <c r="U913"/>
  <c r="U849"/>
  <c r="U950"/>
  <c r="U983"/>
  <c r="U855"/>
  <c r="U902"/>
  <c r="U952"/>
  <c r="U866"/>
  <c r="U965"/>
  <c r="U910"/>
  <c r="U987"/>
  <c r="U859"/>
  <c r="U892"/>
  <c r="U882"/>
  <c r="U841"/>
  <c r="U926"/>
  <c r="U899"/>
  <c r="U858"/>
  <c r="U948"/>
  <c r="U820"/>
  <c r="U961"/>
  <c r="U833"/>
  <c r="U890"/>
  <c r="U951"/>
  <c r="U887"/>
  <c r="U823"/>
  <c r="U834"/>
  <c r="U984"/>
  <c r="U920"/>
  <c r="U856"/>
  <c r="U966"/>
  <c r="U997"/>
  <c r="U933"/>
  <c r="U869"/>
  <c r="U990"/>
  <c r="U1011"/>
  <c r="U955"/>
  <c r="U891"/>
  <c r="U827"/>
  <c r="U842"/>
  <c r="U988"/>
  <c r="U924"/>
  <c r="U860"/>
  <c r="U974"/>
  <c r="U1001"/>
  <c r="U937"/>
  <c r="U873"/>
  <c r="U1002"/>
  <c r="U1006"/>
  <c r="U995"/>
  <c r="U931"/>
  <c r="U867"/>
  <c r="U930"/>
  <c r="U980"/>
  <c r="U916"/>
  <c r="U852"/>
  <c r="U958"/>
  <c r="U993"/>
  <c r="U929"/>
  <c r="U865"/>
  <c r="U982"/>
  <c r="U919"/>
  <c r="U824"/>
  <c r="U901"/>
  <c r="U914"/>
  <c r="U828"/>
  <c r="U905"/>
  <c r="U963"/>
  <c r="U1012"/>
  <c r="U850"/>
  <c r="U967"/>
  <c r="U903"/>
  <c r="U839"/>
  <c r="U870"/>
  <c r="U1000"/>
  <c r="U936"/>
  <c r="U872"/>
  <c r="U998"/>
  <c r="U1013"/>
  <c r="U949"/>
  <c r="U885"/>
  <c r="U821"/>
  <c r="U846"/>
  <c r="U971"/>
  <c r="U907"/>
  <c r="U843"/>
  <c r="U878"/>
  <c r="U1004"/>
  <c r="U940"/>
  <c r="U876"/>
  <c r="U1010"/>
  <c r="U822"/>
  <c r="U953"/>
  <c r="U889"/>
  <c r="U825"/>
  <c r="U862"/>
  <c r="U947"/>
  <c r="U883"/>
  <c r="U819"/>
  <c r="U826"/>
  <c r="U996"/>
  <c r="U932"/>
  <c r="U868"/>
  <c r="U994"/>
  <c r="U1009"/>
  <c r="U945"/>
  <c r="U881"/>
  <c r="U817"/>
  <c r="U830"/>
  <c r="U888"/>
  <c r="U837"/>
  <c r="U923"/>
  <c r="U956"/>
  <c r="U969"/>
  <c r="U835"/>
  <c r="U884"/>
  <c r="U897"/>
  <c r="U1909"/>
  <c r="U1808"/>
  <c r="U1754"/>
  <c r="U1867"/>
  <c r="U1803"/>
  <c r="U1731"/>
  <c r="U1890"/>
  <c r="U1824"/>
  <c r="U1715"/>
  <c r="U1788"/>
  <c r="U1826"/>
  <c r="U1899"/>
  <c r="U1732"/>
  <c r="U1869"/>
  <c r="U1837"/>
  <c r="U1805"/>
  <c r="U1773"/>
  <c r="U1914"/>
  <c r="U1881"/>
  <c r="U1818"/>
  <c r="U1875"/>
  <c r="U1811"/>
  <c r="U1913"/>
  <c r="U1768"/>
  <c r="U1846"/>
  <c r="U1870"/>
  <c r="U1860"/>
  <c r="U1739"/>
  <c r="U1770"/>
  <c r="U1855"/>
  <c r="U1862"/>
  <c r="U1800"/>
  <c r="U1741"/>
  <c r="U1857"/>
  <c r="U1878"/>
  <c r="U1896"/>
  <c r="U1759"/>
  <c r="U1755"/>
  <c r="U1868"/>
  <c r="U1900"/>
  <c r="U1761"/>
  <c r="U1838"/>
  <c r="U1825"/>
  <c r="U1720"/>
  <c r="U1791"/>
  <c r="U1723"/>
  <c r="U1747"/>
  <c r="U1753"/>
  <c r="U1793"/>
  <c r="U1823"/>
  <c r="U1778"/>
  <c r="U1785"/>
  <c r="U1748"/>
  <c r="U1822"/>
  <c r="U1786"/>
  <c r="U1783"/>
  <c r="U1745"/>
  <c r="U1806"/>
  <c r="U1795"/>
  <c r="U1861"/>
  <c r="U1756"/>
  <c r="U1864"/>
  <c r="U1744"/>
  <c r="U1809"/>
  <c r="U1907"/>
  <c r="U1856"/>
  <c r="U1844"/>
  <c r="U1807"/>
  <c r="U1903"/>
  <c r="U1840"/>
  <c r="U1843"/>
  <c r="U1757"/>
  <c r="U1892"/>
  <c r="U1852"/>
  <c r="U1771"/>
  <c r="U1832"/>
  <c r="U1833"/>
  <c r="U1810"/>
  <c r="U1886"/>
  <c r="U1872"/>
  <c r="U1831"/>
  <c r="U1802"/>
  <c r="U1885"/>
  <c r="U1904"/>
  <c r="U1911"/>
  <c r="U1877"/>
  <c r="U1820"/>
  <c r="U1766"/>
  <c r="U1889"/>
  <c r="U1789"/>
  <c r="U1719"/>
  <c r="U1854"/>
  <c r="U1835"/>
  <c r="U1865"/>
  <c r="U1772"/>
  <c r="U1798"/>
  <c r="U1848"/>
  <c r="U1863"/>
  <c r="U1764"/>
  <c r="U1730"/>
  <c r="U1780"/>
  <c r="U1752"/>
  <c r="U1884"/>
  <c r="U1836"/>
  <c r="U1733"/>
  <c r="U1912"/>
  <c r="U1880"/>
  <c r="U1828"/>
  <c r="U1830"/>
  <c r="U1749"/>
  <c r="U1829"/>
  <c r="U1794"/>
  <c r="U1882"/>
  <c r="U1879"/>
  <c r="U1777"/>
  <c r="U1737"/>
  <c r="U1758"/>
  <c r="U1895"/>
  <c r="U1775"/>
  <c r="U1735"/>
  <c r="U1716"/>
  <c r="U1779"/>
  <c r="U1816"/>
  <c r="U1853"/>
  <c r="U1725"/>
  <c r="U1906"/>
  <c r="U1812"/>
  <c r="U1801"/>
  <c r="U1891"/>
  <c r="U1792"/>
  <c r="U1751"/>
  <c r="U1799"/>
  <c r="U1887"/>
  <c r="U1776"/>
  <c r="U1827"/>
  <c r="U1845"/>
  <c r="U1858"/>
  <c r="U1898"/>
  <c r="U1850"/>
  <c r="U1817"/>
  <c r="U1750"/>
  <c r="U1717"/>
  <c r="U1815"/>
  <c r="U1742"/>
  <c r="U1859"/>
  <c r="U1765"/>
  <c r="U1722"/>
  <c r="U1910"/>
  <c r="U1841"/>
  <c r="U1894"/>
  <c r="U1839"/>
  <c r="U1893"/>
  <c r="U1781"/>
  <c r="U1743"/>
  <c r="U1790"/>
  <c r="U1819"/>
  <c r="U1849"/>
  <c r="U1874"/>
  <c r="U1902"/>
  <c r="U1897"/>
  <c r="U1847"/>
  <c r="U1866"/>
  <c r="U1901"/>
  <c r="U1726"/>
  <c r="U1797"/>
  <c r="U1883"/>
  <c r="U1760"/>
  <c r="U1851"/>
  <c r="U1873"/>
  <c r="U1804"/>
  <c r="U1784"/>
  <c r="U1908"/>
  <c r="U1871"/>
  <c r="U1796"/>
  <c r="U1015"/>
  <c r="U1876"/>
  <c r="U1821"/>
  <c r="U1762"/>
  <c r="U1814"/>
  <c r="U1729"/>
  <c r="U1769"/>
  <c r="U1727"/>
  <c r="U1738"/>
  <c r="U1740"/>
  <c r="U1767"/>
  <c r="U1724"/>
  <c r="U1728"/>
  <c r="U1763"/>
  <c r="U1905"/>
  <c r="U1813"/>
  <c r="U1734"/>
  <c r="U1736"/>
  <c r="U1888"/>
  <c r="U1774"/>
  <c r="U1746"/>
  <c r="U1721"/>
  <c r="U1787"/>
  <c r="U1842"/>
  <c r="U1782"/>
  <c r="U1834"/>
  <c r="U1718"/>
  <c r="C970" i="17"/>
  <c r="M54" i="6"/>
  <c r="U264" i="1"/>
  <c r="U304"/>
  <c r="U280"/>
  <c r="U116"/>
  <c r="U124"/>
  <c r="U132"/>
  <c r="U140"/>
  <c r="U148"/>
  <c r="U156"/>
  <c r="U164"/>
  <c r="U172"/>
  <c r="U180"/>
  <c r="U188"/>
  <c r="U196"/>
  <c r="U204"/>
  <c r="U212"/>
  <c r="U220"/>
  <c r="U228"/>
  <c r="U236"/>
  <c r="U244"/>
  <c r="U252"/>
  <c r="U260"/>
  <c r="U270"/>
  <c r="U278"/>
  <c r="U286"/>
  <c r="U294"/>
  <c r="U302"/>
  <c r="U121"/>
  <c r="U129"/>
  <c r="U137"/>
  <c r="U145"/>
  <c r="U153"/>
  <c r="U161"/>
  <c r="U169"/>
  <c r="U177"/>
  <c r="U185"/>
  <c r="U193"/>
  <c r="U201"/>
  <c r="U209"/>
  <c r="U217"/>
  <c r="U225"/>
  <c r="U233"/>
  <c r="U241"/>
  <c r="U249"/>
  <c r="U257"/>
  <c r="U265"/>
  <c r="U273"/>
  <c r="U281"/>
  <c r="U289"/>
  <c r="U297"/>
  <c r="U306"/>
  <c r="U314"/>
  <c r="U322"/>
  <c r="U330"/>
  <c r="U338"/>
  <c r="U346"/>
  <c r="U354"/>
  <c r="U362"/>
  <c r="U370"/>
  <c r="U378"/>
  <c r="U386"/>
  <c r="U394"/>
  <c r="U402"/>
  <c r="U410"/>
  <c r="U418"/>
  <c r="U426"/>
  <c r="U434"/>
  <c r="U442"/>
  <c r="U450"/>
  <c r="U458"/>
  <c r="U466"/>
  <c r="U474"/>
  <c r="U482"/>
  <c r="U490"/>
  <c r="U498"/>
  <c r="U506"/>
  <c r="U514"/>
  <c r="U522"/>
  <c r="U530"/>
  <c r="U538"/>
  <c r="U546"/>
  <c r="U554"/>
  <c r="U562"/>
  <c r="U570"/>
  <c r="U578"/>
  <c r="U586"/>
  <c r="U594"/>
  <c r="U602"/>
  <c r="U610"/>
  <c r="U618"/>
  <c r="U626"/>
  <c r="U634"/>
  <c r="U642"/>
  <c r="U650"/>
  <c r="U658"/>
  <c r="U666"/>
  <c r="U674"/>
  <c r="U682"/>
  <c r="U690"/>
  <c r="U698"/>
  <c r="U706"/>
  <c r="U714"/>
  <c r="U722"/>
  <c r="U730"/>
  <c r="U738"/>
  <c r="U746"/>
  <c r="U754"/>
  <c r="U762"/>
  <c r="U770"/>
  <c r="U778"/>
  <c r="U786"/>
  <c r="U794"/>
  <c r="U802"/>
  <c r="U810"/>
  <c r="U305"/>
  <c r="U313"/>
  <c r="U321"/>
  <c r="U329"/>
  <c r="U337"/>
  <c r="U345"/>
  <c r="U353"/>
  <c r="U361"/>
  <c r="U369"/>
  <c r="U377"/>
  <c r="U385"/>
  <c r="U393"/>
  <c r="U401"/>
  <c r="U409"/>
  <c r="U417"/>
  <c r="U425"/>
  <c r="U433"/>
  <c r="U441"/>
  <c r="U449"/>
  <c r="U457"/>
  <c r="U465"/>
  <c r="U473"/>
  <c r="U481"/>
  <c r="U489"/>
  <c r="U497"/>
  <c r="U505"/>
  <c r="U513"/>
  <c r="U521"/>
  <c r="U529"/>
  <c r="U537"/>
  <c r="U545"/>
  <c r="U553"/>
  <c r="U561"/>
  <c r="U569"/>
  <c r="U577"/>
  <c r="U585"/>
  <c r="U593"/>
  <c r="U601"/>
  <c r="U609"/>
  <c r="U617"/>
  <c r="U625"/>
  <c r="U633"/>
  <c r="U641"/>
  <c r="U649"/>
  <c r="U657"/>
  <c r="U665"/>
  <c r="U673"/>
  <c r="U681"/>
  <c r="U689"/>
  <c r="U697"/>
  <c r="U705"/>
  <c r="U713"/>
  <c r="U721"/>
  <c r="U729"/>
  <c r="U737"/>
  <c r="U745"/>
  <c r="U753"/>
  <c r="U761"/>
  <c r="U769"/>
  <c r="U777"/>
  <c r="U785"/>
  <c r="U793"/>
  <c r="U801"/>
  <c r="U809"/>
  <c r="U114"/>
  <c r="U122"/>
  <c r="U130"/>
  <c r="U138"/>
  <c r="U146"/>
  <c r="U154"/>
  <c r="U162"/>
  <c r="U170"/>
  <c r="U178"/>
  <c r="U186"/>
  <c r="U194"/>
  <c r="U202"/>
  <c r="U210"/>
  <c r="U218"/>
  <c r="U226"/>
  <c r="U234"/>
  <c r="U242"/>
  <c r="U250"/>
  <c r="U258"/>
  <c r="U268"/>
  <c r="U276"/>
  <c r="U288"/>
  <c r="U296"/>
  <c r="U115"/>
  <c r="U123"/>
  <c r="U131"/>
  <c r="U139"/>
  <c r="U147"/>
  <c r="U155"/>
  <c r="U163"/>
  <c r="U171"/>
  <c r="U179"/>
  <c r="U187"/>
  <c r="U195"/>
  <c r="U203"/>
  <c r="U211"/>
  <c r="U219"/>
  <c r="U227"/>
  <c r="U235"/>
  <c r="U243"/>
  <c r="U251"/>
  <c r="U259"/>
  <c r="U267"/>
  <c r="U275"/>
  <c r="U283"/>
  <c r="U291"/>
  <c r="U299"/>
  <c r="U312"/>
  <c r="U320"/>
  <c r="U328"/>
  <c r="U336"/>
  <c r="U344"/>
  <c r="U352"/>
  <c r="U360"/>
  <c r="U368"/>
  <c r="U376"/>
  <c r="U384"/>
  <c r="U392"/>
  <c r="U400"/>
  <c r="U408"/>
  <c r="U416"/>
  <c r="U424"/>
  <c r="U432"/>
  <c r="U440"/>
  <c r="U448"/>
  <c r="U456"/>
  <c r="U464"/>
  <c r="U472"/>
  <c r="U480"/>
  <c r="U488"/>
  <c r="U496"/>
  <c r="U504"/>
  <c r="U512"/>
  <c r="U520"/>
  <c r="U528"/>
  <c r="U536"/>
  <c r="U544"/>
  <c r="U552"/>
  <c r="U560"/>
  <c r="U568"/>
  <c r="U576"/>
  <c r="U584"/>
  <c r="U592"/>
  <c r="U600"/>
  <c r="U608"/>
  <c r="U616"/>
  <c r="U624"/>
  <c r="U632"/>
  <c r="U640"/>
  <c r="U648"/>
  <c r="U656"/>
  <c r="U664"/>
  <c r="U672"/>
  <c r="U680"/>
  <c r="U688"/>
  <c r="U696"/>
  <c r="U704"/>
  <c r="U712"/>
  <c r="U720"/>
  <c r="U728"/>
  <c r="U736"/>
  <c r="U744"/>
  <c r="U752"/>
  <c r="U760"/>
  <c r="U768"/>
  <c r="U776"/>
  <c r="U784"/>
  <c r="U792"/>
  <c r="U800"/>
  <c r="U808"/>
  <c r="U303"/>
  <c r="U311"/>
  <c r="U319"/>
  <c r="U327"/>
  <c r="U335"/>
  <c r="U343"/>
  <c r="U351"/>
  <c r="U359"/>
  <c r="U367"/>
  <c r="U375"/>
  <c r="U383"/>
  <c r="U391"/>
  <c r="U399"/>
  <c r="U407"/>
  <c r="U415"/>
  <c r="U423"/>
  <c r="U431"/>
  <c r="U439"/>
  <c r="U447"/>
  <c r="U455"/>
  <c r="U463"/>
  <c r="U471"/>
  <c r="U479"/>
  <c r="U487"/>
  <c r="U495"/>
  <c r="U503"/>
  <c r="U511"/>
  <c r="U519"/>
  <c r="U527"/>
  <c r="U535"/>
  <c r="U543"/>
  <c r="U551"/>
  <c r="U559"/>
  <c r="U567"/>
  <c r="U575"/>
  <c r="U583"/>
  <c r="U591"/>
  <c r="U599"/>
  <c r="U607"/>
  <c r="U615"/>
  <c r="U623"/>
  <c r="U631"/>
  <c r="U639"/>
  <c r="U647"/>
  <c r="U655"/>
  <c r="U663"/>
  <c r="U671"/>
  <c r="U679"/>
  <c r="U687"/>
  <c r="U695"/>
  <c r="U703"/>
  <c r="U711"/>
  <c r="U719"/>
  <c r="U727"/>
  <c r="U735"/>
  <c r="U743"/>
  <c r="U751"/>
  <c r="U759"/>
  <c r="U767"/>
  <c r="U775"/>
  <c r="U783"/>
  <c r="U791"/>
  <c r="U799"/>
  <c r="U807"/>
  <c r="U811"/>
  <c r="U120"/>
  <c r="U128"/>
  <c r="U136"/>
  <c r="U144"/>
  <c r="U152"/>
  <c r="U160"/>
  <c r="U168"/>
  <c r="U176"/>
  <c r="U184"/>
  <c r="U192"/>
  <c r="U200"/>
  <c r="U208"/>
  <c r="U216"/>
  <c r="U224"/>
  <c r="U232"/>
  <c r="U240"/>
  <c r="U248"/>
  <c r="U256"/>
  <c r="U266"/>
  <c r="U274"/>
  <c r="U282"/>
  <c r="U290"/>
  <c r="U298"/>
  <c r="U117"/>
  <c r="U125"/>
  <c r="U133"/>
  <c r="U141"/>
  <c r="U149"/>
  <c r="U157"/>
  <c r="U165"/>
  <c r="U173"/>
  <c r="U181"/>
  <c r="U189"/>
  <c r="U197"/>
  <c r="U205"/>
  <c r="U213"/>
  <c r="U221"/>
  <c r="U229"/>
  <c r="U237"/>
  <c r="U245"/>
  <c r="U253"/>
  <c r="U261"/>
  <c r="U269"/>
  <c r="U277"/>
  <c r="U285"/>
  <c r="U293"/>
  <c r="U301"/>
  <c r="U310"/>
  <c r="U318"/>
  <c r="U326"/>
  <c r="U334"/>
  <c r="U342"/>
  <c r="U350"/>
  <c r="U358"/>
  <c r="U366"/>
  <c r="U374"/>
  <c r="U382"/>
  <c r="U390"/>
  <c r="U398"/>
  <c r="U406"/>
  <c r="U414"/>
  <c r="U422"/>
  <c r="U430"/>
  <c r="U438"/>
  <c r="U446"/>
  <c r="U454"/>
  <c r="U462"/>
  <c r="U470"/>
  <c r="U478"/>
  <c r="U486"/>
  <c r="U494"/>
  <c r="U502"/>
  <c r="U510"/>
  <c r="U518"/>
  <c r="U526"/>
  <c r="U534"/>
  <c r="U542"/>
  <c r="U550"/>
  <c r="U558"/>
  <c r="U566"/>
  <c r="U574"/>
  <c r="U582"/>
  <c r="U590"/>
  <c r="U598"/>
  <c r="U606"/>
  <c r="U614"/>
  <c r="U622"/>
  <c r="U630"/>
  <c r="U638"/>
  <c r="U646"/>
  <c r="U654"/>
  <c r="U662"/>
  <c r="U670"/>
  <c r="U678"/>
  <c r="U686"/>
  <c r="U694"/>
  <c r="U702"/>
  <c r="U710"/>
  <c r="U718"/>
  <c r="U726"/>
  <c r="U734"/>
  <c r="U742"/>
  <c r="U750"/>
  <c r="U758"/>
  <c r="U766"/>
  <c r="U774"/>
  <c r="U782"/>
  <c r="U790"/>
  <c r="U798"/>
  <c r="U806"/>
  <c r="U309"/>
  <c r="U317"/>
  <c r="U325"/>
  <c r="U333"/>
  <c r="U341"/>
  <c r="U349"/>
  <c r="U357"/>
  <c r="U365"/>
  <c r="U373"/>
  <c r="U381"/>
  <c r="U389"/>
  <c r="U397"/>
  <c r="U405"/>
  <c r="U413"/>
  <c r="U421"/>
  <c r="U429"/>
  <c r="U437"/>
  <c r="U445"/>
  <c r="U453"/>
  <c r="U461"/>
  <c r="U469"/>
  <c r="U477"/>
  <c r="U485"/>
  <c r="U493"/>
  <c r="U501"/>
  <c r="U509"/>
  <c r="U517"/>
  <c r="U525"/>
  <c r="U533"/>
  <c r="U541"/>
  <c r="U549"/>
  <c r="U557"/>
  <c r="U565"/>
  <c r="U573"/>
  <c r="U581"/>
  <c r="U589"/>
  <c r="U597"/>
  <c r="U605"/>
  <c r="U613"/>
  <c r="U621"/>
  <c r="U629"/>
  <c r="U637"/>
  <c r="U645"/>
  <c r="U653"/>
  <c r="U661"/>
  <c r="U669"/>
  <c r="U677"/>
  <c r="U685"/>
  <c r="U693"/>
  <c r="U701"/>
  <c r="U709"/>
  <c r="U717"/>
  <c r="U725"/>
  <c r="U733"/>
  <c r="U741"/>
  <c r="U749"/>
  <c r="U757"/>
  <c r="U765"/>
  <c r="U773"/>
  <c r="U781"/>
  <c r="U789"/>
  <c r="U797"/>
  <c r="U805"/>
  <c r="U813"/>
  <c r="U118"/>
  <c r="U126"/>
  <c r="U134"/>
  <c r="U142"/>
  <c r="U150"/>
  <c r="U158"/>
  <c r="U166"/>
  <c r="U174"/>
  <c r="U182"/>
  <c r="U190"/>
  <c r="U198"/>
  <c r="U206"/>
  <c r="U214"/>
  <c r="U222"/>
  <c r="U230"/>
  <c r="U238"/>
  <c r="U246"/>
  <c r="U254"/>
  <c r="U262"/>
  <c r="U272"/>
  <c r="U284"/>
  <c r="U292"/>
  <c r="U300"/>
  <c r="U119"/>
  <c r="U127"/>
  <c r="U135"/>
  <c r="U143"/>
  <c r="U151"/>
  <c r="U159"/>
  <c r="U167"/>
  <c r="U175"/>
  <c r="U183"/>
  <c r="U191"/>
  <c r="U199"/>
  <c r="U207"/>
  <c r="U215"/>
  <c r="U223"/>
  <c r="U231"/>
  <c r="U239"/>
  <c r="U247"/>
  <c r="U255"/>
  <c r="U263"/>
  <c r="U271"/>
  <c r="U279"/>
  <c r="U287"/>
  <c r="U295"/>
  <c r="U308"/>
  <c r="U316"/>
  <c r="U324"/>
  <c r="U332"/>
  <c r="U340"/>
  <c r="U348"/>
  <c r="U356"/>
  <c r="U364"/>
  <c r="U372"/>
  <c r="U380"/>
  <c r="U388"/>
  <c r="U396"/>
  <c r="U404"/>
  <c r="U412"/>
  <c r="U420"/>
  <c r="U428"/>
  <c r="U436"/>
  <c r="U444"/>
  <c r="U452"/>
  <c r="U460"/>
  <c r="U468"/>
  <c r="U476"/>
  <c r="U484"/>
  <c r="U492"/>
  <c r="U500"/>
  <c r="U508"/>
  <c r="U516"/>
  <c r="U524"/>
  <c r="U532"/>
  <c r="U540"/>
  <c r="U548"/>
  <c r="U556"/>
  <c r="U564"/>
  <c r="U572"/>
  <c r="U580"/>
  <c r="U588"/>
  <c r="U596"/>
  <c r="U604"/>
  <c r="U612"/>
  <c r="U620"/>
  <c r="U628"/>
  <c r="U636"/>
  <c r="U644"/>
  <c r="U652"/>
  <c r="U660"/>
  <c r="U668"/>
  <c r="U676"/>
  <c r="U684"/>
  <c r="U692"/>
  <c r="U700"/>
  <c r="U708"/>
  <c r="U716"/>
  <c r="U724"/>
  <c r="U732"/>
  <c r="U740"/>
  <c r="U748"/>
  <c r="U756"/>
  <c r="U764"/>
  <c r="U772"/>
  <c r="U780"/>
  <c r="U788"/>
  <c r="U796"/>
  <c r="U804"/>
  <c r="U812"/>
  <c r="U307"/>
  <c r="U315"/>
  <c r="U323"/>
  <c r="U331"/>
  <c r="U339"/>
  <c r="U347"/>
  <c r="U355"/>
  <c r="U363"/>
  <c r="U371"/>
  <c r="U379"/>
  <c r="U387"/>
  <c r="U395"/>
  <c r="U403"/>
  <c r="U411"/>
  <c r="U419"/>
  <c r="U427"/>
  <c r="U435"/>
  <c r="U443"/>
  <c r="U451"/>
  <c r="U459"/>
  <c r="U467"/>
  <c r="U475"/>
  <c r="U483"/>
  <c r="U491"/>
  <c r="U499"/>
  <c r="U507"/>
  <c r="U515"/>
  <c r="U523"/>
  <c r="U531"/>
  <c r="U539"/>
  <c r="U547"/>
  <c r="U555"/>
  <c r="U563"/>
  <c r="U571"/>
  <c r="U579"/>
  <c r="U587"/>
  <c r="U595"/>
  <c r="U603"/>
  <c r="U611"/>
  <c r="U619"/>
  <c r="U627"/>
  <c r="U635"/>
  <c r="U643"/>
  <c r="U651"/>
  <c r="U659"/>
  <c r="U667"/>
  <c r="U675"/>
  <c r="U683"/>
  <c r="U691"/>
  <c r="U699"/>
  <c r="U707"/>
  <c r="U715"/>
  <c r="U723"/>
  <c r="U731"/>
  <c r="U739"/>
  <c r="U747"/>
  <c r="U755"/>
  <c r="U763"/>
  <c r="U771"/>
  <c r="U779"/>
  <c r="U787"/>
  <c r="U795"/>
  <c r="U803"/>
  <c r="AH54" i="6"/>
  <c r="C56"/>
  <c r="D55"/>
  <c r="U1712" i="1"/>
  <c r="U1704"/>
  <c r="U1696"/>
  <c r="U1688"/>
  <c r="U1680"/>
  <c r="U1672"/>
  <c r="U1664"/>
  <c r="U1656"/>
  <c r="U1648"/>
  <c r="U1640"/>
  <c r="U1632"/>
  <c r="U1624"/>
  <c r="U1616"/>
  <c r="U1608"/>
  <c r="U1600"/>
  <c r="U1592"/>
  <c r="U1584"/>
  <c r="U1576"/>
  <c r="U1568"/>
  <c r="U1560"/>
  <c r="U1552"/>
  <c r="U1544"/>
  <c r="U1536"/>
  <c r="U1528"/>
  <c r="U1520"/>
  <c r="U1512"/>
  <c r="U1504"/>
  <c r="U1496"/>
  <c r="U1488"/>
  <c r="U1480"/>
  <c r="U1472"/>
  <c r="U1464"/>
  <c r="U1456"/>
  <c r="U1448"/>
  <c r="U1440"/>
  <c r="U1432"/>
  <c r="U1424"/>
  <c r="U1416"/>
  <c r="U1408"/>
  <c r="U1400"/>
  <c r="U1392"/>
  <c r="U1384"/>
  <c r="U1376"/>
  <c r="U1368"/>
  <c r="U1360"/>
  <c r="U1352"/>
  <c r="U1344"/>
  <c r="U1336"/>
  <c r="U1328"/>
  <c r="U1320"/>
  <c r="U1312"/>
  <c r="U1304"/>
  <c r="U1296"/>
  <c r="U1288"/>
  <c r="U1280"/>
  <c r="U1272"/>
  <c r="U1264"/>
  <c r="U1256"/>
  <c r="U1248"/>
  <c r="U1240"/>
  <c r="U1232"/>
  <c r="U1224"/>
  <c r="U1216"/>
  <c r="U1208"/>
  <c r="U1709"/>
  <c r="U1701"/>
  <c r="U1693"/>
  <c r="U1685"/>
  <c r="U1677"/>
  <c r="U1669"/>
  <c r="U1661"/>
  <c r="U1653"/>
  <c r="U1645"/>
  <c r="U1637"/>
  <c r="U1629"/>
  <c r="U1621"/>
  <c r="U1613"/>
  <c r="U1605"/>
  <c r="U1597"/>
  <c r="U1589"/>
  <c r="U1581"/>
  <c r="U1573"/>
  <c r="U1565"/>
  <c r="U1557"/>
  <c r="U1549"/>
  <c r="U1541"/>
  <c r="U1533"/>
  <c r="U1525"/>
  <c r="U1517"/>
  <c r="U1509"/>
  <c r="U1501"/>
  <c r="U1493"/>
  <c r="U1485"/>
  <c r="U1477"/>
  <c r="U1469"/>
  <c r="U1461"/>
  <c r="U1453"/>
  <c r="U1445"/>
  <c r="U1437"/>
  <c r="U1429"/>
  <c r="U1421"/>
  <c r="U1413"/>
  <c r="U1405"/>
  <c r="U1397"/>
  <c r="U1389"/>
  <c r="U1381"/>
  <c r="U1373"/>
  <c r="U1365"/>
  <c r="U1357"/>
  <c r="U1349"/>
  <c r="U1341"/>
  <c r="U1333"/>
  <c r="U1325"/>
  <c r="U1317"/>
  <c r="U1309"/>
  <c r="U1301"/>
  <c r="U1293"/>
  <c r="U1285"/>
  <c r="U1277"/>
  <c r="U1269"/>
  <c r="U1261"/>
  <c r="U1253"/>
  <c r="U1245"/>
  <c r="U1237"/>
  <c r="U1229"/>
  <c r="U1221"/>
  <c r="U1213"/>
  <c r="U1205"/>
  <c r="U1198"/>
  <c r="U1190"/>
  <c r="U1182"/>
  <c r="U1174"/>
  <c r="U1166"/>
  <c r="U1158"/>
  <c r="U1150"/>
  <c r="U1142"/>
  <c r="U1134"/>
  <c r="U1126"/>
  <c r="U1118"/>
  <c r="U1110"/>
  <c r="U1102"/>
  <c r="U1094"/>
  <c r="U1086"/>
  <c r="U1078"/>
  <c r="U1070"/>
  <c r="U1062"/>
  <c r="U1054"/>
  <c r="U1046"/>
  <c r="U1038"/>
  <c r="U1030"/>
  <c r="U1022"/>
  <c r="U1204"/>
  <c r="U1195"/>
  <c r="U1187"/>
  <c r="U1179"/>
  <c r="U1171"/>
  <c r="U1163"/>
  <c r="U1155"/>
  <c r="U1147"/>
  <c r="U1139"/>
  <c r="U1131"/>
  <c r="U1123"/>
  <c r="U1115"/>
  <c r="U1107"/>
  <c r="U1099"/>
  <c r="U1091"/>
  <c r="U1083"/>
  <c r="U1075"/>
  <c r="U1067"/>
  <c r="U1059"/>
  <c r="U1051"/>
  <c r="U1043"/>
  <c r="U1035"/>
  <c r="U1027"/>
  <c r="U1019"/>
  <c r="U1708"/>
  <c r="U1700"/>
  <c r="U1692"/>
  <c r="U1684"/>
  <c r="U1676"/>
  <c r="U1668"/>
  <c r="U1660"/>
  <c r="U1652"/>
  <c r="U1644"/>
  <c r="U1636"/>
  <c r="U1628"/>
  <c r="U1620"/>
  <c r="U1612"/>
  <c r="U1604"/>
  <c r="U1596"/>
  <c r="U1588"/>
  <c r="U1580"/>
  <c r="U1572"/>
  <c r="U1564"/>
  <c r="U1556"/>
  <c r="U1548"/>
  <c r="U1540"/>
  <c r="U1532"/>
  <c r="U1524"/>
  <c r="U1516"/>
  <c r="U1508"/>
  <c r="U1500"/>
  <c r="U1492"/>
  <c r="U1484"/>
  <c r="U1476"/>
  <c r="U1468"/>
  <c r="U1460"/>
  <c r="U1452"/>
  <c r="U1444"/>
  <c r="U1436"/>
  <c r="U1428"/>
  <c r="U1420"/>
  <c r="U1412"/>
  <c r="U1404"/>
  <c r="U1396"/>
  <c r="U1388"/>
  <c r="U1380"/>
  <c r="U1372"/>
  <c r="U1364"/>
  <c r="U1356"/>
  <c r="U1348"/>
  <c r="U1340"/>
  <c r="U1332"/>
  <c r="U1324"/>
  <c r="U1316"/>
  <c r="U1308"/>
  <c r="U1300"/>
  <c r="U1292"/>
  <c r="U1284"/>
  <c r="U1276"/>
  <c r="U1268"/>
  <c r="U1260"/>
  <c r="U1252"/>
  <c r="U1244"/>
  <c r="U1236"/>
  <c r="U1228"/>
  <c r="U1220"/>
  <c r="U1212"/>
  <c r="U1713"/>
  <c r="U1705"/>
  <c r="U1697"/>
  <c r="U1689"/>
  <c r="U1681"/>
  <c r="U1673"/>
  <c r="U1665"/>
  <c r="U1657"/>
  <c r="U1649"/>
  <c r="U1641"/>
  <c r="U1633"/>
  <c r="U1625"/>
  <c r="U1617"/>
  <c r="U1609"/>
  <c r="U1601"/>
  <c r="U1593"/>
  <c r="U1585"/>
  <c r="U1577"/>
  <c r="U1569"/>
  <c r="U1561"/>
  <c r="U1553"/>
  <c r="U1545"/>
  <c r="U1537"/>
  <c r="U1529"/>
  <c r="U1521"/>
  <c r="U1513"/>
  <c r="U1505"/>
  <c r="U1497"/>
  <c r="U1489"/>
  <c r="U1481"/>
  <c r="U1473"/>
  <c r="U1465"/>
  <c r="U1457"/>
  <c r="U1449"/>
  <c r="U1441"/>
  <c r="U1433"/>
  <c r="U1425"/>
  <c r="U1417"/>
  <c r="U1409"/>
  <c r="U1401"/>
  <c r="U1393"/>
  <c r="U1385"/>
  <c r="U1377"/>
  <c r="U1369"/>
  <c r="U1361"/>
  <c r="U1353"/>
  <c r="U1345"/>
  <c r="U1337"/>
  <c r="U1329"/>
  <c r="U1321"/>
  <c r="U1313"/>
  <c r="U1305"/>
  <c r="U1297"/>
  <c r="U1289"/>
  <c r="U1281"/>
  <c r="U1273"/>
  <c r="U1265"/>
  <c r="U1257"/>
  <c r="U1249"/>
  <c r="U1241"/>
  <c r="U1233"/>
  <c r="U1225"/>
  <c r="U1217"/>
  <c r="U1209"/>
  <c r="U1202"/>
  <c r="U1194"/>
  <c r="U1186"/>
  <c r="U1178"/>
  <c r="U1170"/>
  <c r="U1162"/>
  <c r="U1154"/>
  <c r="U1146"/>
  <c r="U1138"/>
  <c r="U1130"/>
  <c r="U1122"/>
  <c r="U1114"/>
  <c r="U1106"/>
  <c r="U1098"/>
  <c r="U1090"/>
  <c r="U1082"/>
  <c r="U1074"/>
  <c r="U1066"/>
  <c r="U1058"/>
  <c r="U1050"/>
  <c r="U1042"/>
  <c r="U1034"/>
  <c r="U1026"/>
  <c r="U1018"/>
  <c r="U1199"/>
  <c r="U1191"/>
  <c r="U1183"/>
  <c r="U1175"/>
  <c r="U1167"/>
  <c r="U1159"/>
  <c r="U1151"/>
  <c r="U1143"/>
  <c r="U1135"/>
  <c r="U1127"/>
  <c r="U1119"/>
  <c r="U1111"/>
  <c r="U1103"/>
  <c r="U1095"/>
  <c r="U1087"/>
  <c r="U1079"/>
  <c r="U1071"/>
  <c r="U1063"/>
  <c r="U1055"/>
  <c r="U1047"/>
  <c r="U1039"/>
  <c r="U1031"/>
  <c r="U1023"/>
  <c r="U1021"/>
  <c r="U1029"/>
  <c r="U1037"/>
  <c r="U1045"/>
  <c r="U1053"/>
  <c r="U1061"/>
  <c r="U1069"/>
  <c r="U1077"/>
  <c r="U1085"/>
  <c r="U1093"/>
  <c r="U1101"/>
  <c r="U1109"/>
  <c r="U1117"/>
  <c r="U1125"/>
  <c r="U1133"/>
  <c r="U1141"/>
  <c r="U1149"/>
  <c r="U1157"/>
  <c r="U1165"/>
  <c r="U1173"/>
  <c r="U1181"/>
  <c r="U1189"/>
  <c r="U1197"/>
  <c r="U1016"/>
  <c r="U1024"/>
  <c r="U1032"/>
  <c r="U1040"/>
  <c r="U1048"/>
  <c r="U1056"/>
  <c r="U1064"/>
  <c r="U1072"/>
  <c r="U1080"/>
  <c r="U1088"/>
  <c r="U1096"/>
  <c r="U1104"/>
  <c r="U1112"/>
  <c r="U1120"/>
  <c r="U1128"/>
  <c r="U1136"/>
  <c r="U1144"/>
  <c r="U1152"/>
  <c r="U1160"/>
  <c r="U1168"/>
  <c r="U1176"/>
  <c r="U1184"/>
  <c r="U1192"/>
  <c r="U1200"/>
  <c r="U1207"/>
  <c r="U1215"/>
  <c r="U1223"/>
  <c r="U1231"/>
  <c r="U1239"/>
  <c r="U1247"/>
  <c r="U1255"/>
  <c r="U1263"/>
  <c r="U1271"/>
  <c r="U1279"/>
  <c r="U1287"/>
  <c r="U1295"/>
  <c r="U1303"/>
  <c r="U1311"/>
  <c r="U1319"/>
  <c r="U1327"/>
  <c r="U1335"/>
  <c r="U1343"/>
  <c r="U1351"/>
  <c r="U1359"/>
  <c r="U1367"/>
  <c r="U1375"/>
  <c r="U1383"/>
  <c r="U1391"/>
  <c r="U1399"/>
  <c r="U1407"/>
  <c r="U1415"/>
  <c r="U1423"/>
  <c r="U1431"/>
  <c r="U1439"/>
  <c r="U1447"/>
  <c r="U1455"/>
  <c r="U1463"/>
  <c r="U1471"/>
  <c r="U1479"/>
  <c r="U1487"/>
  <c r="U1495"/>
  <c r="U1503"/>
  <c r="U1511"/>
  <c r="U1519"/>
  <c r="U1527"/>
  <c r="U1535"/>
  <c r="U1543"/>
  <c r="U1551"/>
  <c r="U1559"/>
  <c r="U1567"/>
  <c r="U1575"/>
  <c r="U1583"/>
  <c r="U1591"/>
  <c r="U1599"/>
  <c r="U1607"/>
  <c r="U1615"/>
  <c r="U1623"/>
  <c r="U1631"/>
  <c r="U1639"/>
  <c r="U1647"/>
  <c r="U1655"/>
  <c r="U1663"/>
  <c r="U1671"/>
  <c r="U1679"/>
  <c r="U1687"/>
  <c r="U1695"/>
  <c r="U1703"/>
  <c r="U1711"/>
  <c r="U1210"/>
  <c r="U1218"/>
  <c r="U1226"/>
  <c r="U1234"/>
  <c r="U1242"/>
  <c r="U1250"/>
  <c r="U1258"/>
  <c r="U1266"/>
  <c r="U1274"/>
  <c r="U1282"/>
  <c r="U1290"/>
  <c r="U1298"/>
  <c r="U1306"/>
  <c r="U1314"/>
  <c r="U1322"/>
  <c r="U1330"/>
  <c r="U1338"/>
  <c r="U1346"/>
  <c r="U1354"/>
  <c r="U1362"/>
  <c r="U1370"/>
  <c r="U1378"/>
  <c r="U1386"/>
  <c r="U1394"/>
  <c r="U1402"/>
  <c r="U1410"/>
  <c r="U1418"/>
  <c r="U1426"/>
  <c r="U1434"/>
  <c r="U1442"/>
  <c r="U1450"/>
  <c r="U1458"/>
  <c r="U1466"/>
  <c r="U1474"/>
  <c r="U1482"/>
  <c r="U1490"/>
  <c r="U1498"/>
  <c r="U1506"/>
  <c r="U1514"/>
  <c r="U1522"/>
  <c r="U1530"/>
  <c r="U1538"/>
  <c r="U1546"/>
  <c r="U1554"/>
  <c r="U1562"/>
  <c r="U1570"/>
  <c r="U1578"/>
  <c r="U1586"/>
  <c r="U1594"/>
  <c r="U1602"/>
  <c r="U1610"/>
  <c r="U1618"/>
  <c r="U1626"/>
  <c r="U1634"/>
  <c r="U1642"/>
  <c r="U1650"/>
  <c r="U1658"/>
  <c r="U1666"/>
  <c r="U1674"/>
  <c r="U1682"/>
  <c r="U1690"/>
  <c r="U1698"/>
  <c r="U1706"/>
  <c r="U1714"/>
  <c r="U1017"/>
  <c r="U1025"/>
  <c r="U1033"/>
  <c r="U1041"/>
  <c r="U1049"/>
  <c r="U1057"/>
  <c r="U1065"/>
  <c r="U1073"/>
  <c r="U1081"/>
  <c r="U1089"/>
  <c r="U1097"/>
  <c r="U1105"/>
  <c r="U1113"/>
  <c r="U1121"/>
  <c r="U1129"/>
  <c r="U1137"/>
  <c r="U1145"/>
  <c r="U1153"/>
  <c r="U1161"/>
  <c r="U1169"/>
  <c r="U1177"/>
  <c r="U1185"/>
  <c r="U1193"/>
  <c r="U1201"/>
  <c r="U1020"/>
  <c r="U1028"/>
  <c r="U1036"/>
  <c r="U1044"/>
  <c r="U1052"/>
  <c r="U1060"/>
  <c r="U1068"/>
  <c r="U1076"/>
  <c r="U1084"/>
  <c r="U1092"/>
  <c r="U1100"/>
  <c r="U1108"/>
  <c r="U1116"/>
  <c r="U1124"/>
  <c r="U1132"/>
  <c r="U1140"/>
  <c r="U1148"/>
  <c r="U1156"/>
  <c r="U1164"/>
  <c r="U1172"/>
  <c r="U1180"/>
  <c r="U1188"/>
  <c r="U1196"/>
  <c r="U1203"/>
  <c r="U1211"/>
  <c r="U1219"/>
  <c r="U1227"/>
  <c r="U1235"/>
  <c r="U1243"/>
  <c r="U1251"/>
  <c r="U1259"/>
  <c r="U1267"/>
  <c r="U1275"/>
  <c r="U1283"/>
  <c r="U1291"/>
  <c r="U1299"/>
  <c r="U1307"/>
  <c r="U1315"/>
  <c r="U1323"/>
  <c r="U1331"/>
  <c r="U1339"/>
  <c r="U1347"/>
  <c r="U1355"/>
  <c r="U1363"/>
  <c r="U1371"/>
  <c r="U1379"/>
  <c r="U1387"/>
  <c r="U1395"/>
  <c r="U1403"/>
  <c r="U1411"/>
  <c r="U1419"/>
  <c r="U1427"/>
  <c r="U1435"/>
  <c r="U1443"/>
  <c r="U1451"/>
  <c r="U1459"/>
  <c r="U1467"/>
  <c r="U1475"/>
  <c r="U1483"/>
  <c r="U1491"/>
  <c r="U1499"/>
  <c r="U1507"/>
  <c r="U1515"/>
  <c r="U1523"/>
  <c r="U1531"/>
  <c r="U1539"/>
  <c r="U1547"/>
  <c r="U1555"/>
  <c r="U1563"/>
  <c r="U1571"/>
  <c r="U1579"/>
  <c r="U1587"/>
  <c r="U1595"/>
  <c r="U1603"/>
  <c r="U1611"/>
  <c r="U1619"/>
  <c r="U1627"/>
  <c r="U1635"/>
  <c r="U1643"/>
  <c r="U1651"/>
  <c r="U1659"/>
  <c r="U1667"/>
  <c r="U1675"/>
  <c r="U1683"/>
  <c r="U1691"/>
  <c r="U1699"/>
  <c r="U1707"/>
  <c r="U1206"/>
  <c r="U1214"/>
  <c r="U1222"/>
  <c r="U1230"/>
  <c r="U1238"/>
  <c r="U1246"/>
  <c r="U1254"/>
  <c r="U1262"/>
  <c r="U1270"/>
  <c r="U1278"/>
  <c r="U1286"/>
  <c r="U1294"/>
  <c r="U1302"/>
  <c r="U1310"/>
  <c r="U1318"/>
  <c r="U1326"/>
  <c r="U1334"/>
  <c r="U1342"/>
  <c r="U1350"/>
  <c r="U1358"/>
  <c r="U1366"/>
  <c r="U1374"/>
  <c r="U1382"/>
  <c r="U1390"/>
  <c r="U1398"/>
  <c r="U1406"/>
  <c r="U1414"/>
  <c r="U1422"/>
  <c r="U1430"/>
  <c r="U1438"/>
  <c r="U1446"/>
  <c r="U1454"/>
  <c r="U1462"/>
  <c r="U1470"/>
  <c r="U1478"/>
  <c r="U1486"/>
  <c r="U1494"/>
  <c r="U1502"/>
  <c r="U1510"/>
  <c r="U1518"/>
  <c r="U1526"/>
  <c r="U1534"/>
  <c r="U1542"/>
  <c r="U1550"/>
  <c r="U1558"/>
  <c r="U1566"/>
  <c r="U1574"/>
  <c r="U1582"/>
  <c r="U1590"/>
  <c r="U1598"/>
  <c r="U1606"/>
  <c r="U1614"/>
  <c r="U1622"/>
  <c r="U1630"/>
  <c r="U1638"/>
  <c r="U1646"/>
  <c r="U1654"/>
  <c r="U1662"/>
  <c r="U1670"/>
  <c r="U1678"/>
  <c r="U1686"/>
  <c r="U1694"/>
  <c r="U1702"/>
  <c r="U1710"/>
  <c r="E919"/>
  <c r="C902"/>
  <c r="D991"/>
  <c r="B896"/>
  <c r="C853"/>
  <c r="B917"/>
  <c r="D821"/>
  <c r="E955"/>
  <c r="D941"/>
  <c r="B872"/>
  <c r="E922"/>
  <c r="D939"/>
  <c r="C827"/>
  <c r="D194" i="5"/>
  <c r="E977"/>
  <c r="D172"/>
  <c r="E875" i="1"/>
  <c r="D906"/>
  <c r="B987"/>
  <c r="C820"/>
  <c r="D919"/>
  <c r="D953"/>
  <c r="B1008"/>
  <c r="E840"/>
  <c r="B926"/>
  <c r="C988"/>
  <c r="E881"/>
  <c r="C876"/>
  <c r="C910"/>
  <c r="D970"/>
  <c r="B901"/>
  <c r="E872"/>
  <c r="D894"/>
  <c r="D888"/>
  <c r="D157" i="5"/>
  <c r="D449"/>
  <c r="E997"/>
  <c r="D338"/>
  <c r="D181"/>
  <c r="D355"/>
  <c r="D554"/>
  <c r="D456"/>
  <c r="E995"/>
  <c r="E976"/>
  <c r="E982"/>
  <c r="D856" i="1"/>
  <c r="E835"/>
  <c r="B908"/>
  <c r="E947"/>
  <c r="B850"/>
  <c r="B909"/>
  <c r="E940" i="5"/>
  <c r="E1009"/>
  <c r="D556"/>
  <c r="D462"/>
  <c r="D226"/>
  <c r="E918"/>
  <c r="D158"/>
  <c r="E1000"/>
  <c r="D318"/>
  <c r="E843" i="1"/>
  <c r="B1005"/>
  <c r="C829"/>
  <c r="E865" i="5"/>
  <c r="D817" i="1"/>
  <c r="C826"/>
  <c r="D946"/>
  <c r="D916"/>
  <c r="C959"/>
  <c r="E998"/>
  <c r="C841"/>
  <c r="B906"/>
  <c r="C932"/>
  <c r="D126" i="5"/>
  <c r="D146"/>
  <c r="E896"/>
  <c r="C851" i="1"/>
  <c r="D873"/>
  <c r="B1004"/>
  <c r="C926"/>
  <c r="C863"/>
  <c r="E973"/>
  <c r="B923"/>
  <c r="D981"/>
  <c r="C844"/>
  <c r="D824"/>
  <c r="B839"/>
  <c r="E1013"/>
  <c r="C895"/>
  <c r="D196" i="5"/>
  <c r="E1003"/>
  <c r="E943"/>
  <c r="D374"/>
  <c r="D493"/>
  <c r="E963"/>
  <c r="D419"/>
  <c r="D394"/>
  <c r="E821" i="1"/>
  <c r="E1007"/>
  <c r="D949"/>
  <c r="D944"/>
  <c r="D996"/>
  <c r="D268" i="5"/>
  <c r="D140"/>
  <c r="D452"/>
  <c r="E942"/>
  <c r="D367"/>
  <c r="D594"/>
  <c r="E855"/>
  <c r="C908" i="1"/>
  <c r="B823"/>
  <c r="E841" i="5"/>
  <c r="D576"/>
  <c r="D574"/>
  <c r="D257"/>
  <c r="D588"/>
  <c r="E1011" i="1"/>
  <c r="E932"/>
  <c r="D834"/>
  <c r="D989"/>
  <c r="D352" i="5"/>
  <c r="E899"/>
  <c r="E945"/>
  <c r="D422"/>
  <c r="E900"/>
  <c r="B976" i="1"/>
  <c r="B881"/>
  <c r="D431" i="5"/>
  <c r="E896" i="1"/>
  <c r="B837"/>
  <c r="E1005"/>
  <c r="C896"/>
  <c r="E870"/>
  <c r="B878"/>
  <c r="D951"/>
  <c r="E853" i="5"/>
  <c r="D166"/>
  <c r="E850" i="1"/>
  <c r="D967"/>
  <c r="E967"/>
  <c r="C971"/>
  <c r="E820"/>
  <c r="C992"/>
  <c r="B1003"/>
  <c r="C978"/>
  <c r="D829"/>
  <c r="D1006"/>
  <c r="D137" i="5"/>
  <c r="D533"/>
  <c r="D200"/>
  <c r="D247"/>
  <c r="D447"/>
  <c r="E956"/>
  <c r="B889" i="1"/>
  <c r="D849"/>
  <c r="B869"/>
  <c r="C957"/>
  <c r="D475" i="5"/>
  <c r="D190"/>
  <c r="D506"/>
  <c r="D529"/>
  <c r="D361"/>
  <c r="C906" i="1"/>
  <c r="D988"/>
  <c r="E944" i="5"/>
  <c r="D571"/>
  <c r="D582"/>
  <c r="D249"/>
  <c r="B1009" i="1"/>
  <c r="E979"/>
  <c r="D636" i="5"/>
  <c r="D414"/>
  <c r="E880"/>
  <c r="D255"/>
  <c r="B870" i="1"/>
  <c r="C830"/>
  <c r="D408" i="5"/>
  <c r="D350"/>
  <c r="D252"/>
  <c r="C923" i="1"/>
  <c r="D523" i="5"/>
  <c r="E921"/>
  <c r="D534"/>
  <c r="E920" i="1"/>
  <c r="D396" i="5"/>
  <c r="D273"/>
  <c r="D395"/>
  <c r="C866" i="1"/>
  <c r="E952" i="5"/>
  <c r="D278"/>
  <c r="E993"/>
  <c r="E827" i="1"/>
  <c r="D1004"/>
  <c r="E891"/>
  <c r="C875"/>
  <c r="E954"/>
  <c r="B945"/>
  <c r="C825"/>
  <c r="D162" i="5"/>
  <c r="D348"/>
  <c r="E834" i="1"/>
  <c r="C849"/>
  <c r="E914"/>
  <c r="B997"/>
  <c r="E976"/>
  <c r="D866"/>
  <c r="B924"/>
  <c r="D893"/>
  <c r="C922"/>
  <c r="B899"/>
  <c r="D205" i="5"/>
  <c r="D596"/>
  <c r="D326"/>
  <c r="D182"/>
  <c r="D614"/>
  <c r="D242"/>
  <c r="C1000" i="1"/>
  <c r="E960"/>
  <c r="E848"/>
  <c r="B930"/>
  <c r="E815" i="5"/>
  <c r="D622"/>
  <c r="E936"/>
  <c r="D129"/>
  <c r="D199"/>
  <c r="B952" i="1"/>
  <c r="C1002"/>
  <c r="E987" i="5"/>
  <c r="E836"/>
  <c r="E818"/>
  <c r="D520"/>
  <c r="D993" i="1"/>
  <c r="D857"/>
  <c r="E992" i="5"/>
  <c r="E910"/>
  <c r="D370"/>
  <c r="D303"/>
  <c r="B885" i="1"/>
  <c r="B1012"/>
  <c r="D240" i="5"/>
  <c r="D160"/>
  <c r="D600"/>
  <c r="D898" i="1"/>
  <c r="D490" i="5"/>
  <c r="E838"/>
  <c r="D336"/>
  <c r="D995" i="1"/>
  <c r="D209" i="5"/>
  <c r="D577"/>
  <c r="D387"/>
  <c r="C886" i="1"/>
  <c r="D1008"/>
  <c r="D293" i="5"/>
  <c r="D590"/>
  <c r="B996" i="1"/>
  <c r="D853"/>
  <c r="D820"/>
  <c r="D947"/>
  <c r="C911"/>
  <c r="E964"/>
  <c r="B1000"/>
  <c r="B947"/>
  <c r="B965"/>
  <c r="E925"/>
  <c r="B866"/>
  <c r="D818"/>
  <c r="E951"/>
  <c r="C884"/>
  <c r="D230" i="5"/>
  <c r="D545"/>
  <c r="D253"/>
  <c r="D476"/>
  <c r="B1006" i="1"/>
  <c r="C887"/>
  <c r="D971"/>
  <c r="E924"/>
  <c r="C892"/>
  <c r="D979"/>
  <c r="C869"/>
  <c r="E817"/>
  <c r="D936"/>
  <c r="D928"/>
  <c r="E889"/>
  <c r="E1001"/>
  <c r="C980"/>
  <c r="E904"/>
  <c r="B939"/>
  <c r="E832"/>
  <c r="D974"/>
  <c r="C878"/>
  <c r="D229" i="5"/>
  <c r="D458"/>
  <c r="D530"/>
  <c r="D290"/>
  <c r="E966"/>
  <c r="D630"/>
  <c r="D464"/>
  <c r="D435"/>
  <c r="E986"/>
  <c r="D411"/>
  <c r="E837" i="1"/>
  <c r="B851"/>
  <c r="E819"/>
  <c r="B971"/>
  <c r="C976"/>
  <c r="C958"/>
  <c r="C854"/>
  <c r="D445" i="5"/>
  <c r="E876"/>
  <c r="E996"/>
  <c r="E833"/>
  <c r="E934"/>
  <c r="D142"/>
  <c r="E948"/>
  <c r="D494"/>
  <c r="E987" i="1"/>
  <c r="E1009"/>
  <c r="D823"/>
  <c r="C949"/>
  <c r="D511" i="5"/>
  <c r="D957" i="1"/>
  <c r="D1000"/>
  <c r="E826"/>
  <c r="C864"/>
  <c r="B946"/>
  <c r="E989"/>
  <c r="D842"/>
  <c r="E938"/>
  <c r="B963"/>
  <c r="E1001" i="5"/>
  <c r="D388"/>
  <c r="D189"/>
  <c r="D895" i="1"/>
  <c r="B957"/>
  <c r="E952"/>
  <c r="C872"/>
  <c r="B978"/>
  <c r="E860"/>
  <c r="C850"/>
  <c r="E980"/>
  <c r="E931"/>
  <c r="C880"/>
  <c r="D844"/>
  <c r="C952"/>
  <c r="D1003"/>
  <c r="E822" i="5"/>
  <c r="D180"/>
  <c r="D512"/>
  <c r="D448"/>
  <c r="E961"/>
  <c r="D306"/>
  <c r="E983"/>
  <c r="E892"/>
  <c r="D897" i="1"/>
  <c r="E814"/>
  <c r="C914"/>
  <c r="D862"/>
  <c r="D874"/>
  <c r="D339" i="5"/>
  <c r="D500"/>
  <c r="D285"/>
  <c r="D366"/>
  <c r="D417"/>
  <c r="D228"/>
  <c r="E965" i="1"/>
  <c r="D930"/>
  <c r="C937"/>
  <c r="E930" i="5"/>
  <c r="D583"/>
  <c r="D248"/>
  <c r="D233"/>
  <c r="D138"/>
  <c r="C845" i="1"/>
  <c r="B975"/>
  <c r="C1006"/>
  <c r="D143" i="5"/>
  <c r="D400"/>
  <c r="D502"/>
  <c r="E867"/>
  <c r="D601"/>
  <c r="E922"/>
  <c r="C839" i="1"/>
  <c r="B933"/>
  <c r="D446" i="5"/>
  <c r="B857" i="1"/>
  <c r="C868"/>
  <c r="B981"/>
  <c r="B961"/>
  <c r="C930"/>
  <c r="D984"/>
  <c r="B895"/>
  <c r="D300" i="5"/>
  <c r="D484"/>
  <c r="C893" i="1"/>
  <c r="C967"/>
  <c r="D865"/>
  <c r="C819"/>
  <c r="B888"/>
  <c r="D987"/>
  <c r="E928"/>
  <c r="E858"/>
  <c r="E842"/>
  <c r="C964"/>
  <c r="D584" i="5"/>
  <c r="D401"/>
  <c r="D471"/>
  <c r="D164"/>
  <c r="D131"/>
  <c r="D227"/>
  <c r="C859" i="1"/>
  <c r="B902"/>
  <c r="C899"/>
  <c r="D933"/>
  <c r="D343" i="5"/>
  <c r="D404"/>
  <c r="D331"/>
  <c r="D344"/>
  <c r="E825" i="1"/>
  <c r="E841"/>
  <c r="D323" i="5"/>
  <c r="E887"/>
  <c r="D175"/>
  <c r="D222"/>
  <c r="D814" i="1"/>
  <c r="D994"/>
  <c r="B894"/>
  <c r="E1011" i="5"/>
  <c r="D161"/>
  <c r="D425"/>
  <c r="D585"/>
  <c r="D910" i="1"/>
  <c r="D151" i="5"/>
  <c r="D207"/>
  <c r="E981"/>
  <c r="D815" i="1"/>
  <c r="C929"/>
  <c r="D316" i="5"/>
  <c r="D413"/>
  <c r="D509"/>
  <c r="C951" i="1"/>
  <c r="D488" i="5"/>
  <c r="D547"/>
  <c r="E814"/>
  <c r="E859" i="1"/>
  <c r="D392" i="5"/>
  <c r="D183"/>
  <c r="D540"/>
  <c r="B992" i="1"/>
  <c r="B836"/>
  <c r="C815"/>
  <c r="C885"/>
  <c r="B876"/>
  <c r="C993"/>
  <c r="D978"/>
  <c r="D246" i="5"/>
  <c r="D335"/>
  <c r="B991" i="1"/>
  <c r="B964"/>
  <c r="B944"/>
  <c r="C912"/>
  <c r="E878"/>
  <c r="B972"/>
  <c r="B920"/>
  <c r="E937"/>
  <c r="E995"/>
  <c r="D860"/>
  <c r="E828" i="5"/>
  <c r="D418"/>
  <c r="D450"/>
  <c r="D563"/>
  <c r="E849"/>
  <c r="D436"/>
  <c r="D935" i="1"/>
  <c r="D950"/>
  <c r="C943"/>
  <c r="D969"/>
  <c r="D587" i="5"/>
  <c r="D333"/>
  <c r="D624"/>
  <c r="D536"/>
  <c r="E874"/>
  <c r="C973" i="1"/>
  <c r="D224" i="5"/>
  <c r="D201"/>
  <c r="D521"/>
  <c r="E908"/>
  <c r="E957" i="1"/>
  <c r="B821"/>
  <c r="D850"/>
  <c r="E878" i="5"/>
  <c r="D174"/>
  <c r="D262"/>
  <c r="E931"/>
  <c r="E855" i="1"/>
  <c r="B853"/>
  <c r="D219" i="5"/>
  <c r="D465"/>
  <c r="E874" i="1"/>
  <c r="B943"/>
  <c r="E1010" i="5"/>
  <c r="D604"/>
  <c r="E962"/>
  <c r="D905" i="1"/>
  <c r="D178" i="5"/>
  <c r="D260"/>
  <c r="E812"/>
  <c r="E863" i="1"/>
  <c r="D163" i="5"/>
  <c r="D173"/>
  <c r="D524"/>
  <c r="D881" i="1"/>
  <c r="B890"/>
  <c r="C840"/>
  <c r="E993"/>
  <c r="D872"/>
  <c r="B912"/>
  <c r="B966"/>
  <c r="C921"/>
  <c r="D549" i="5"/>
  <c r="D125"/>
  <c r="D918" i="1"/>
  <c r="E882"/>
  <c r="C881"/>
  <c r="B831"/>
  <c r="C883"/>
  <c r="D835"/>
  <c r="D870"/>
  <c r="B904"/>
  <c r="B860"/>
  <c r="E915" i="5"/>
  <c r="D258"/>
  <c r="D254"/>
  <c r="D451"/>
  <c r="D279"/>
  <c r="D923" i="1"/>
  <c r="D889"/>
  <c r="C862"/>
  <c r="D393" i="5"/>
  <c r="D270"/>
  <c r="D217"/>
  <c r="E985"/>
  <c r="D269"/>
  <c r="C860" i="1"/>
  <c r="D631" i="5"/>
  <c r="C824" i="1"/>
  <c r="B879"/>
  <c r="D966"/>
  <c r="D952"/>
  <c r="D168" i="5"/>
  <c r="E875"/>
  <c r="C966" i="1"/>
  <c r="C1005"/>
  <c r="B840"/>
  <c r="C936"/>
  <c r="B998"/>
  <c r="E853"/>
  <c r="D932"/>
  <c r="D531" i="5"/>
  <c r="D522"/>
  <c r="D548"/>
  <c r="E915" i="1"/>
  <c r="D958"/>
  <c r="E956"/>
  <c r="D453" i="5"/>
  <c r="D627"/>
  <c r="D261"/>
  <c r="B886" i="1"/>
  <c r="E932" i="5"/>
  <c r="D532"/>
  <c r="D527"/>
  <c r="D816" i="1"/>
  <c r="D867"/>
  <c r="D469" i="5"/>
  <c r="D528"/>
  <c r="E1003" i="1"/>
  <c r="B884"/>
  <c r="D1002"/>
  <c r="B970"/>
  <c r="B958"/>
  <c r="D210" i="5"/>
  <c r="E945" i="1"/>
  <c r="E868"/>
  <c r="E982"/>
  <c r="D864"/>
  <c r="D832"/>
  <c r="B977"/>
  <c r="D272" i="5"/>
  <c r="E949"/>
  <c r="E849" i="1"/>
  <c r="E966"/>
  <c r="D459" i="5"/>
  <c r="D274"/>
  <c r="E907"/>
  <c r="C1004" i="1"/>
  <c r="D337" i="5"/>
  <c r="E933"/>
  <c r="B815" i="1"/>
  <c r="D457" i="5"/>
  <c r="D515"/>
  <c r="C903" i="1"/>
  <c r="D347" i="5"/>
  <c r="B883" i="1"/>
  <c r="D322" i="5"/>
  <c r="E926" i="1"/>
  <c r="D580" i="5"/>
  <c r="E1004" i="1"/>
  <c r="D412" i="5"/>
  <c r="E942" i="1"/>
  <c r="E943"/>
  <c r="C969"/>
  <c r="E847"/>
  <c r="E866" i="5"/>
  <c r="C931" i="1"/>
  <c r="D1011"/>
  <c r="D1009"/>
  <c r="C834"/>
  <c r="D934"/>
  <c r="D633" i="5"/>
  <c r="E844"/>
  <c r="D593"/>
  <c r="C855" i="1"/>
  <c r="E927"/>
  <c r="E991" i="5"/>
  <c r="E854"/>
  <c r="B859" i="1"/>
  <c r="E972" i="5"/>
  <c r="D607"/>
  <c r="D830" i="1"/>
  <c r="E923" i="5"/>
  <c r="D139"/>
  <c r="D133"/>
  <c r="D466"/>
  <c r="D416"/>
  <c r="B903" i="1"/>
  <c r="D519" i="5"/>
  <c r="B824" i="1"/>
  <c r="D623" i="5"/>
  <c r="E876" i="1"/>
  <c r="D310" i="5"/>
  <c r="E918" i="1"/>
  <c r="C1009"/>
  <c r="C994"/>
  <c r="D153" i="5"/>
  <c r="C847" i="1"/>
  <c r="B959"/>
  <c r="C997"/>
  <c r="C924"/>
  <c r="C956"/>
  <c r="D383" i="5"/>
  <c r="D572"/>
  <c r="E970"/>
  <c r="C977" i="1"/>
  <c r="D875"/>
  <c r="D321" i="5"/>
  <c r="E869"/>
  <c r="E906"/>
  <c r="D215"/>
  <c r="E831"/>
  <c r="B983" i="1"/>
  <c r="D980"/>
  <c r="E852" i="5"/>
  <c r="D443"/>
  <c r="D204"/>
  <c r="D525"/>
  <c r="B995" i="1"/>
  <c r="D145" i="5"/>
  <c r="D1005" i="1"/>
  <c r="D235" i="5"/>
  <c r="E854" i="1"/>
  <c r="D307" i="5"/>
  <c r="C986" i="1"/>
  <c r="E839"/>
  <c r="D287" i="5"/>
  <c r="D179"/>
  <c r="D639"/>
  <c r="D612"/>
  <c r="D909" i="1"/>
  <c r="E1002" i="5"/>
  <c r="B817" i="1"/>
  <c r="C890"/>
  <c r="C889"/>
  <c r="D637" i="5"/>
  <c r="B1010" i="1"/>
  <c r="E829"/>
  <c r="E923"/>
  <c r="B833"/>
  <c r="C990"/>
  <c r="E885" i="5"/>
  <c r="D632"/>
  <c r="E883"/>
  <c r="B887" i="1"/>
  <c r="C814"/>
  <c r="E950" i="5"/>
  <c r="E839"/>
  <c r="D198"/>
  <c r="D156"/>
  <c r="D277"/>
  <c r="E816" i="1"/>
  <c r="D1014"/>
  <c r="D186" i="5"/>
  <c r="D313"/>
  <c r="D925" i="1"/>
  <c r="E829" i="5"/>
  <c r="E861" i="1"/>
  <c r="D491" i="5"/>
  <c r="E824" i="1"/>
  <c r="D508" i="5"/>
  <c r="D960" i="1"/>
  <c r="E846" i="5"/>
  <c r="D977" i="1"/>
  <c r="E958"/>
  <c r="E903"/>
  <c r="D467" i="5"/>
  <c r="D305"/>
  <c r="D605"/>
  <c r="E927"/>
  <c r="C953" i="1"/>
  <c r="E912"/>
  <c r="B843"/>
  <c r="D903"/>
  <c r="D975"/>
  <c r="E858" i="5"/>
  <c r="E994" i="1"/>
  <c r="E969"/>
  <c r="E836"/>
  <c r="C998"/>
  <c r="C995"/>
  <c r="D148" i="5"/>
  <c r="E955"/>
  <c r="D566"/>
  <c r="D985" i="1"/>
  <c r="B927"/>
  <c r="E988" i="5"/>
  <c r="E845"/>
  <c r="E859"/>
  <c r="B910" i="1"/>
  <c r="E1004" i="5"/>
  <c r="E1012"/>
  <c r="D929" i="1"/>
  <c r="D626" i="5"/>
  <c r="E974"/>
  <c r="B986" i="1"/>
  <c r="D346" i="5"/>
  <c r="D838" i="1"/>
  <c r="D625" i="5"/>
  <c r="D990" i="1"/>
  <c r="D591" i="5"/>
  <c r="D892" i="1"/>
  <c r="D267" i="5"/>
  <c r="E950" i="1"/>
  <c r="B858"/>
  <c r="D997"/>
  <c r="E986"/>
  <c r="C916"/>
  <c r="E990" i="5"/>
  <c r="E984"/>
  <c r="C867" i="1"/>
  <c r="D561" i="5"/>
  <c r="D586"/>
  <c r="D841" i="1"/>
  <c r="D507" i="5"/>
  <c r="D858" i="1"/>
  <c r="D904"/>
  <c r="B911"/>
  <c r="B913"/>
  <c r="B829"/>
  <c r="B1013"/>
  <c r="B967"/>
  <c r="C1007"/>
  <c r="D956"/>
  <c r="D150" i="5"/>
  <c r="D429"/>
  <c r="C938" i="1"/>
  <c r="C999"/>
  <c r="C915"/>
  <c r="C870"/>
  <c r="B846"/>
  <c r="D851"/>
  <c r="D882"/>
  <c r="D855"/>
  <c r="E930"/>
  <c r="D432" i="5"/>
  <c r="D579"/>
  <c r="D397"/>
  <c r="D294"/>
  <c r="D329"/>
  <c r="B955" i="1"/>
  <c r="D1013"/>
  <c r="C900"/>
  <c r="C934"/>
  <c r="E920" i="5"/>
  <c r="D128"/>
  <c r="D538"/>
  <c r="D609"/>
  <c r="B1014" i="1"/>
  <c r="D311" i="5"/>
  <c r="B907" i="1"/>
  <c r="E871"/>
  <c r="E968"/>
  <c r="D982"/>
  <c r="B842"/>
  <c r="D616" i="5"/>
  <c r="D869" i="1"/>
  <c r="E898"/>
  <c r="E935"/>
  <c r="B962"/>
  <c r="C817"/>
  <c r="C954"/>
  <c r="C901"/>
  <c r="E999" i="5"/>
  <c r="E825"/>
  <c r="D317"/>
  <c r="D356"/>
  <c r="C945" i="1"/>
  <c r="D907"/>
  <c r="E978" i="5"/>
  <c r="D516"/>
  <c r="D550"/>
  <c r="C905" i="1"/>
  <c r="D822"/>
  <c r="D440" i="5"/>
  <c r="D501"/>
  <c r="B956" i="1"/>
  <c r="B989"/>
  <c r="E980" i="5"/>
  <c r="E840"/>
  <c r="E811"/>
  <c r="E944" i="1"/>
  <c r="B915"/>
  <c r="D911"/>
  <c r="C823"/>
  <c r="D976"/>
  <c r="D455" i="5"/>
  <c r="C982" i="1"/>
  <c r="E908"/>
  <c r="E865"/>
  <c r="B973"/>
  <c r="B891"/>
  <c r="E816" i="5"/>
  <c r="D487"/>
  <c r="D373"/>
  <c r="C987" i="1"/>
  <c r="D177" i="5"/>
  <c r="D539"/>
  <c r="D437"/>
  <c r="B1002" i="1"/>
  <c r="D280" i="5"/>
  <c r="D638"/>
  <c r="E885" i="1"/>
  <c r="E884" i="5"/>
  <c r="E979"/>
  <c r="B854" i="1"/>
  <c r="D188" i="5"/>
  <c r="E939" i="1"/>
  <c r="D567" i="5"/>
  <c r="E866" i="1"/>
  <c r="E1008" i="5"/>
  <c r="B847" i="1"/>
  <c r="D170" i="5"/>
  <c r="D442"/>
  <c r="E894" i="1"/>
  <c r="C1001"/>
  <c r="C970"/>
  <c r="D558" i="5"/>
  <c r="D876" i="1"/>
  <c r="B941"/>
  <c r="C925"/>
  <c r="E862"/>
  <c r="E996"/>
  <c r="D275" i="5"/>
  <c r="D187"/>
  <c r="D234"/>
  <c r="D886" i="1"/>
  <c r="C991"/>
  <c r="E851" i="5"/>
  <c r="D241"/>
  <c r="B848" i="1"/>
  <c r="E1007" i="5"/>
  <c r="E971"/>
  <c r="D920" i="1"/>
  <c r="B827"/>
  <c r="D386" i="5"/>
  <c r="D430"/>
  <c r="D541"/>
  <c r="D499"/>
  <c r="E886" i="1"/>
  <c r="E1005" i="5"/>
  <c r="E905" i="1"/>
  <c r="E951" i="5"/>
  <c r="B1007" i="1"/>
  <c r="D477" i="5"/>
  <c r="B990" i="1"/>
  <c r="D880"/>
  <c r="B905"/>
  <c r="D154" i="5"/>
  <c r="E869" i="1"/>
  <c r="E880"/>
  <c r="E888"/>
  <c r="B897"/>
  <c r="B938"/>
  <c r="B940"/>
  <c r="D218" i="5"/>
  <c r="D380"/>
  <c r="E992" i="1"/>
  <c r="C965"/>
  <c r="D220" i="5"/>
  <c r="D232"/>
  <c r="D159"/>
  <c r="E830" i="1"/>
  <c r="E959" i="5"/>
  <c r="D485"/>
  <c r="D937" i="1"/>
  <c r="D575" i="5"/>
  <c r="D372"/>
  <c r="E883" i="1"/>
  <c r="D308" i="5"/>
  <c r="C833" i="1"/>
  <c r="D559" i="5"/>
  <c r="E822" i="1"/>
  <c r="D214" i="5"/>
  <c r="D917" i="1"/>
  <c r="D460" i="5"/>
  <c r="E911"/>
  <c r="D819" i="1"/>
  <c r="D896"/>
  <c r="E815"/>
  <c r="C996"/>
  <c r="E925" i="5"/>
  <c r="E924"/>
  <c r="D376"/>
  <c r="C917" i="1"/>
  <c r="D833"/>
  <c r="C948"/>
  <c r="C871"/>
  <c r="D251" i="5"/>
  <c r="B825" i="1"/>
  <c r="B948"/>
  <c r="E971"/>
  <c r="B844"/>
  <c r="B830"/>
  <c r="D378" i="5"/>
  <c r="E994"/>
  <c r="D505"/>
  <c r="E900" i="1"/>
  <c r="E957" i="5"/>
  <c r="D176"/>
  <c r="D377"/>
  <c r="D992" i="1"/>
  <c r="E857" i="5"/>
  <c r="D597"/>
  <c r="D848" i="1"/>
  <c r="D263" i="5"/>
  <c r="E850"/>
  <c r="B942" i="1"/>
  <c r="D603" i="5"/>
  <c r="E818" i="1"/>
  <c r="D407" i="5"/>
  <c r="B937" i="1"/>
  <c r="D426" i="5"/>
  <c r="C939" i="1"/>
  <c r="D390" i="5"/>
  <c r="E897"/>
  <c r="D144"/>
  <c r="D945" i="1"/>
  <c r="D169" i="5"/>
  <c r="D405"/>
  <c r="D297"/>
  <c r="D479"/>
  <c r="D489"/>
  <c r="D193"/>
  <c r="C942" i="1"/>
  <c r="D868"/>
  <c r="C873"/>
  <c r="B841"/>
  <c r="D357" i="5"/>
  <c r="E851" i="1"/>
  <c r="E884"/>
  <c r="C897"/>
  <c r="B877"/>
  <c r="D915"/>
  <c r="D364" i="5"/>
  <c r="D421"/>
  <c r="E946"/>
  <c r="B863" i="1"/>
  <c r="D152" i="5"/>
  <c r="E835"/>
  <c r="D473"/>
  <c r="B892" i="1"/>
  <c r="D468" i="5"/>
  <c r="D351"/>
  <c r="E877" i="1"/>
  <c r="D463" i="5"/>
  <c r="D602"/>
  <c r="B871" i="1"/>
  <c r="E860" i="5"/>
  <c r="D948" i="1"/>
  <c r="D239" i="5"/>
  <c r="D402"/>
  <c r="D271"/>
  <c r="D843" i="1"/>
  <c r="D282" i="5"/>
  <c r="D134"/>
  <c r="C1011" i="1"/>
  <c r="C907"/>
  <c r="D973"/>
  <c r="B864"/>
  <c r="C857"/>
  <c r="D433" i="5"/>
  <c r="C821" i="1"/>
  <c r="D620" i="5"/>
  <c r="D553"/>
  <c r="E961" i="1"/>
  <c r="E953" i="5"/>
  <c r="D289"/>
  <c r="D963" i="1"/>
  <c r="B953"/>
  <c r="E838"/>
  <c r="B865"/>
  <c r="D891"/>
  <c r="C940"/>
  <c r="C891"/>
  <c r="D354" i="5"/>
  <c r="D961" i="1"/>
  <c r="D1012"/>
  <c r="E978"/>
  <c r="B935"/>
  <c r="E972"/>
  <c r="E893"/>
  <c r="C831"/>
  <c r="B826"/>
  <c r="E842" i="5"/>
  <c r="B982" i="1"/>
  <c r="E984"/>
  <c r="C1003"/>
  <c r="D349" i="5"/>
  <c r="E834"/>
  <c r="D557"/>
  <c r="E1000" i="1"/>
  <c r="D492" i="5"/>
  <c r="D135"/>
  <c r="D931" i="1"/>
  <c r="E901"/>
  <c r="C989"/>
  <c r="D877"/>
  <c r="E911"/>
  <c r="B845"/>
  <c r="D846"/>
  <c r="D921"/>
  <c r="D342" i="5"/>
  <c r="D256"/>
  <c r="D999" i="1"/>
  <c r="D314" i="5"/>
  <c r="E813"/>
  <c r="E903"/>
  <c r="D384"/>
  <c r="D286"/>
  <c r="D543"/>
  <c r="E1012" i="1"/>
  <c r="E846"/>
  <c r="E862" i="5"/>
  <c r="C979" i="1"/>
  <c r="D847"/>
  <c r="E914" i="5"/>
  <c r="D284"/>
  <c r="D871" i="1"/>
  <c r="D481" i="5"/>
  <c r="D598"/>
  <c r="C904" i="1"/>
  <c r="E888" i="5"/>
  <c r="D434"/>
  <c r="C985" i="1"/>
  <c r="D826"/>
  <c r="B898"/>
  <c r="C919"/>
  <c r="B984"/>
  <c r="E895" i="5"/>
  <c r="C861" i="1"/>
  <c r="E929"/>
  <c r="E893" i="5"/>
  <c r="D288"/>
  <c r="D312"/>
  <c r="E969"/>
  <c r="D292"/>
  <c r="C927" i="1"/>
  <c r="D634" i="5"/>
  <c r="E902"/>
  <c r="D245"/>
  <c r="D295"/>
  <c r="D621"/>
  <c r="E936" i="1"/>
  <c r="C842"/>
  <c r="D926"/>
  <c r="B852"/>
  <c r="D912"/>
  <c r="E904" i="5"/>
  <c r="E941" i="1"/>
  <c r="D640" i="5"/>
  <c r="D962" i="1"/>
  <c r="D136" i="5"/>
  <c r="D362"/>
  <c r="E906" i="1"/>
  <c r="E947" i="5"/>
  <c r="D438"/>
  <c r="E909"/>
  <c r="E960"/>
  <c r="C874" i="1"/>
  <c r="D208" i="5"/>
  <c r="B882" i="1"/>
  <c r="D441" i="5"/>
  <c r="B893" i="1"/>
  <c r="E964" i="5"/>
  <c r="B921" i="1"/>
  <c r="B919"/>
  <c r="D250" i="5"/>
  <c r="E1006"/>
  <c r="C888" i="1"/>
  <c r="E901" i="5"/>
  <c r="D589"/>
  <c r="C913" i="1"/>
  <c r="E917" i="5"/>
  <c r="D358"/>
  <c r="C837" i="1"/>
  <c r="C928"/>
  <c r="D839"/>
  <c r="B999"/>
  <c r="E892"/>
  <c r="D328" i="5"/>
  <c r="C852" i="1"/>
  <c r="B1011"/>
  <c r="E933"/>
  <c r="E967" i="5"/>
  <c r="C947" i="1"/>
  <c r="C983"/>
  <c r="E886" i="5"/>
  <c r="D298"/>
  <c r="B929" i="1"/>
  <c r="D132" i="5"/>
  <c r="D518"/>
  <c r="C858" i="1"/>
  <c r="D569" i="5"/>
  <c r="E926"/>
  <c r="C960" i="1"/>
  <c r="D900"/>
  <c r="D887"/>
  <c r="C918"/>
  <c r="D570" i="5"/>
  <c r="E940" i="1"/>
  <c r="E1008"/>
  <c r="D954"/>
  <c r="D283" i="5"/>
  <c r="D259"/>
  <c r="E889"/>
  <c r="D927" i="1"/>
  <c r="D202" i="5"/>
  <c r="D127"/>
  <c r="D537"/>
  <c r="B862" i="1"/>
  <c r="E997"/>
  <c r="D555" i="5"/>
  <c r="E828" i="1"/>
  <c r="D922"/>
  <c r="B979"/>
  <c r="D998"/>
  <c r="E938" i="5"/>
  <c r="D986" i="1"/>
  <c r="E832" i="5"/>
  <c r="E843"/>
  <c r="D544"/>
  <c r="C962" i="1"/>
  <c r="C1013"/>
  <c r="B994"/>
  <c r="B960"/>
  <c r="C877"/>
  <c r="E861" i="5"/>
  <c r="D564"/>
  <c r="D924" i="1"/>
  <c r="D496" i="5"/>
  <c r="E946" i="1"/>
  <c r="D266" i="5"/>
  <c r="D908" i="1"/>
  <c r="D629" i="5"/>
  <c r="D497"/>
  <c r="B954" i="1"/>
  <c r="D237" i="5"/>
  <c r="D320"/>
  <c r="D301"/>
  <c r="D276"/>
  <c r="B925" i="1"/>
  <c r="E921"/>
  <c r="C1014"/>
  <c r="D610" i="5"/>
  <c r="B856" i="1"/>
  <c r="D223" i="5"/>
  <c r="E820"/>
  <c r="D365"/>
  <c r="D236"/>
  <c r="C836" i="1"/>
  <c r="B985"/>
  <c r="C935"/>
  <c r="C975"/>
  <c r="E916"/>
  <c r="B814"/>
  <c r="D368" i="5"/>
  <c r="B828" i="1"/>
  <c r="D191" i="5"/>
  <c r="D510"/>
  <c r="E826"/>
  <c r="B861" i="1"/>
  <c r="D592" i="5"/>
  <c r="B928" i="1"/>
  <c r="D381" i="5"/>
  <c r="D147"/>
  <c r="E898"/>
  <c r="C835" i="1"/>
  <c r="C865"/>
  <c r="D472" i="5"/>
  <c r="D155"/>
  <c r="D398"/>
  <c r="D959" i="1"/>
  <c r="B818"/>
  <c r="B835"/>
  <c r="C941"/>
  <c r="D619" i="5"/>
  <c r="D495"/>
  <c r="D883" i="1"/>
  <c r="D330" i="5"/>
  <c r="E823"/>
  <c r="D611"/>
  <c r="C968" i="1"/>
  <c r="E913"/>
  <c r="C828"/>
  <c r="E934"/>
  <c r="E928" i="5"/>
  <c r="D965" i="1"/>
  <c r="D859"/>
  <c r="D514" i="5"/>
  <c r="D825" i="1"/>
  <c r="D327" i="5"/>
  <c r="D244"/>
  <c r="C974" i="1"/>
  <c r="E857"/>
  <c r="D325" i="5"/>
  <c r="B819" i="1"/>
  <c r="D213" i="5"/>
  <c r="E872"/>
  <c r="E939"/>
  <c r="D513"/>
  <c r="E981" i="1"/>
  <c r="D238" i="5"/>
  <c r="E937"/>
  <c r="C950" i="1"/>
  <c r="E848" i="5"/>
  <c r="D578"/>
  <c r="C961" i="1"/>
  <c r="D568" i="5"/>
  <c r="E907" i="1"/>
  <c r="C818"/>
  <c r="E895"/>
  <c r="B950"/>
  <c r="D901"/>
  <c r="D149" i="5"/>
  <c r="D281"/>
  <c r="E879"/>
  <c r="C933" i="1"/>
  <c r="D885"/>
  <c r="D474" i="5"/>
  <c r="D546"/>
  <c r="C909" i="1"/>
  <c r="E845"/>
  <c r="B968"/>
  <c r="D608" i="5"/>
  <c r="E985" i="1"/>
  <c r="D902"/>
  <c r="E974"/>
  <c r="D461" i="5"/>
  <c r="D483"/>
  <c r="D914" i="1"/>
  <c r="D225" i="5"/>
  <c r="D535"/>
  <c r="C898" i="1"/>
  <c r="E890" i="5"/>
  <c r="E873" i="1"/>
  <c r="D581" i="5"/>
  <c r="B932" i="1"/>
  <c r="E977"/>
  <c r="D854"/>
  <c r="D827"/>
  <c r="B816"/>
  <c r="C944"/>
  <c r="D403" i="5"/>
  <c r="E890" i="1"/>
  <c r="D420" i="5"/>
  <c r="E962" i="1"/>
  <c r="E954" i="5"/>
  <c r="D542"/>
  <c r="E867" i="1"/>
  <c r="E864" i="5"/>
  <c r="D628"/>
  <c r="D315"/>
  <c r="E819"/>
  <c r="D836" i="1"/>
  <c r="C1008"/>
  <c r="B974"/>
  <c r="E910"/>
  <c r="B931"/>
  <c r="D359" i="5"/>
  <c r="C955" i="1"/>
  <c r="D216" i="5"/>
  <c r="B993" i="1"/>
  <c r="D363" i="5"/>
  <c r="D385"/>
  <c r="E852" i="1"/>
  <c r="E917"/>
  <c r="B834"/>
  <c r="D884"/>
  <c r="E824" i="5"/>
  <c r="D942" i="1"/>
  <c r="D195" i="5"/>
  <c r="B951" i="1"/>
  <c r="D879"/>
  <c r="D304" i="5"/>
  <c r="E929"/>
  <c r="C838" i="1"/>
  <c r="E965" i="5"/>
  <c r="D480"/>
  <c r="D913" i="1"/>
  <c r="D375" i="5"/>
  <c r="D231"/>
  <c r="D517"/>
  <c r="D454"/>
  <c r="E894"/>
  <c r="B822" i="1"/>
  <c r="D211" i="5"/>
  <c r="E833" i="1"/>
  <c r="D635" i="5"/>
  <c r="E1002" i="1"/>
  <c r="B914"/>
  <c r="D1007"/>
  <c r="D955"/>
  <c r="B988"/>
  <c r="D406" i="5"/>
  <c r="C879" i="1"/>
  <c r="E975" i="5"/>
  <c r="C972" i="1"/>
  <c r="D130" i="5"/>
  <c r="D503"/>
  <c r="D863" i="1"/>
  <c r="E879"/>
  <c r="E913" i="5"/>
  <c r="D606"/>
  <c r="D551"/>
  <c r="B934" i="1"/>
  <c r="D938"/>
  <c r="C984"/>
  <c r="E989" i="5"/>
  <c r="E963" i="1"/>
  <c r="D840"/>
  <c r="B900"/>
  <c r="D1010"/>
  <c r="B867"/>
  <c r="D615" i="5"/>
  <c r="C816" i="1"/>
  <c r="E973" i="5"/>
  <c r="B880" i="1"/>
  <c r="D332" i="5"/>
  <c r="E847"/>
  <c r="B820" i="1"/>
  <c r="D389" i="5"/>
  <c r="D171"/>
  <c r="E935"/>
  <c r="D221"/>
  <c r="B873" i="1"/>
  <c r="B922"/>
  <c r="D573" i="5"/>
  <c r="E821"/>
  <c r="D415"/>
  <c r="E868"/>
  <c r="D185"/>
  <c r="B918" i="1"/>
  <c r="D852"/>
  <c r="C894"/>
  <c r="C856"/>
  <c r="D1001"/>
  <c r="C963"/>
  <c r="E837" i="5"/>
  <c r="E882"/>
  <c r="C832" i="1"/>
  <c r="D504" i="5"/>
  <c r="B855" i="1"/>
  <c r="B849"/>
  <c r="D968"/>
  <c r="B868"/>
  <c r="C920"/>
  <c r="E909"/>
  <c r="D428" i="5"/>
  <c r="D972" i="1"/>
  <c r="D379" i="5"/>
  <c r="B969" i="1"/>
  <c r="E827" i="5"/>
  <c r="E844" i="1"/>
  <c r="C843"/>
  <c r="D943"/>
  <c r="D203" i="5"/>
  <c r="D410"/>
  <c r="D324"/>
  <c r="D552"/>
  <c r="D309"/>
  <c r="E1014" i="1"/>
  <c r="E870" i="5"/>
  <c r="C946" i="1"/>
  <c r="D478" i="5"/>
  <c r="D940" i="1"/>
  <c r="E902"/>
  <c r="D382" i="5"/>
  <c r="C1012" i="1"/>
  <c r="E941" i="5"/>
  <c r="E1006" i="1"/>
  <c r="D265" i="5"/>
  <c r="D424"/>
  <c r="D167"/>
  <c r="D890" i="1"/>
  <c r="E856" i="5"/>
  <c r="D409"/>
  <c r="C846" i="1"/>
  <c r="C882"/>
  <c r="E990"/>
  <c r="E916" i="5"/>
  <c r="D334"/>
  <c r="D486"/>
  <c r="D560"/>
  <c r="B874" i="1"/>
  <c r="C981"/>
  <c r="D353" i="5"/>
  <c r="D828" i="1"/>
  <c r="E968" i="5"/>
  <c r="C1010" i="1"/>
  <c r="D264" i="5"/>
  <c r="D618"/>
  <c r="D371"/>
  <c r="E983" i="1"/>
  <c r="D206" i="5"/>
  <c r="D482"/>
  <c r="E975" i="1"/>
  <c r="E897"/>
  <c r="E949"/>
  <c r="E887"/>
  <c r="D983"/>
  <c r="B838"/>
  <c r="E871" i="5"/>
  <c r="D562"/>
  <c r="E1010" i="1"/>
  <c r="D360" i="5"/>
  <c r="D291"/>
  <c r="D831" i="1"/>
  <c r="E948"/>
  <c r="D964"/>
  <c r="D899"/>
  <c r="E959"/>
  <c r="B936"/>
  <c r="C848"/>
  <c r="D837"/>
  <c r="E998" i="5"/>
  <c r="D212"/>
  <c r="E831" i="1"/>
  <c r="D391" i="5"/>
  <c r="D299"/>
  <c r="E830"/>
  <c r="D444"/>
  <c r="D439"/>
  <c r="E999" i="1"/>
  <c r="E823"/>
  <c r="D599" i="5"/>
  <c r="D861" i="1"/>
  <c r="D340" i="5"/>
  <c r="D341"/>
  <c r="D526"/>
  <c r="E991" i="1"/>
  <c r="E958" i="5"/>
  <c r="E817"/>
  <c r="B1001" i="1"/>
  <c r="E899"/>
  <c r="D296" i="5"/>
  <c r="D498"/>
  <c r="E873"/>
  <c r="E863"/>
  <c r="D165"/>
  <c r="B949" i="1"/>
  <c r="B980"/>
  <c r="D878"/>
  <c r="D423" i="5"/>
  <c r="D369"/>
  <c r="D184"/>
  <c r="D427"/>
  <c r="D613"/>
  <c r="E877"/>
  <c r="E953" i="1"/>
  <c r="E881" i="5"/>
  <c r="D470"/>
  <c r="E912"/>
  <c r="B875" i="1"/>
  <c r="E919" i="5"/>
  <c r="D141"/>
  <c r="B916" i="1"/>
  <c r="D565" i="5"/>
  <c r="D192"/>
  <c r="E988" i="1"/>
  <c r="D845"/>
  <c r="D595" i="5"/>
  <c r="B832" i="1"/>
  <c r="D197" i="5"/>
  <c r="D302"/>
  <c r="E970" i="1"/>
  <c r="E856"/>
  <c r="E864"/>
  <c r="E905" i="5"/>
  <c r="D617"/>
  <c r="D345"/>
  <c r="D399"/>
  <c r="D319"/>
  <c r="C822" i="1"/>
  <c r="D243" i="5"/>
  <c r="E891"/>
  <c r="V922" l="1"/>
  <c r="V932"/>
  <c r="T890"/>
  <c r="T1130" s="1"/>
  <c r="AJ822" i="1"/>
  <c r="AJ1206" s="1"/>
  <c r="AH822"/>
  <c r="AH1206" s="1"/>
  <c r="T1206" s="1"/>
  <c r="T904" i="5"/>
  <c r="T1116" s="1"/>
  <c r="AG832" i="1"/>
  <c r="S832" s="1"/>
  <c r="AI832"/>
  <c r="AI1196" s="1"/>
  <c r="AG916"/>
  <c r="S916" s="1"/>
  <c r="AI916"/>
  <c r="AI1112" s="1"/>
  <c r="T918" i="5"/>
  <c r="T1102" s="1"/>
  <c r="AG875" i="1"/>
  <c r="AI875"/>
  <c r="AI1153" s="1"/>
  <c r="T911" i="5"/>
  <c r="T1109" s="1"/>
  <c r="T880"/>
  <c r="T1140" s="1"/>
  <c r="T876"/>
  <c r="T1144" s="1"/>
  <c r="AG980" i="1"/>
  <c r="AG1048" s="1"/>
  <c r="S1048" s="1"/>
  <c r="AI980"/>
  <c r="AI1048" s="1"/>
  <c r="AI949"/>
  <c r="AI1079" s="1"/>
  <c r="AG949"/>
  <c r="S949" s="1"/>
  <c r="T862" i="5"/>
  <c r="T1158" s="1"/>
  <c r="T872"/>
  <c r="T1148" s="1"/>
  <c r="AG1001" i="1"/>
  <c r="S1001" s="1"/>
  <c r="AI1001"/>
  <c r="AI1027" s="1"/>
  <c r="T816" i="5"/>
  <c r="T1204" s="1"/>
  <c r="T957"/>
  <c r="T1063" s="1"/>
  <c r="T829"/>
  <c r="T1191" s="1"/>
  <c r="T997"/>
  <c r="T1023" s="1"/>
  <c r="AH848" i="1"/>
  <c r="T848" s="1"/>
  <c r="AB848" s="1"/>
  <c r="AJ848"/>
  <c r="AJ1180" s="1"/>
  <c r="AG936"/>
  <c r="S936" s="1"/>
  <c r="AI936"/>
  <c r="AI1092" s="1"/>
  <c r="T870" i="5"/>
  <c r="T1150" s="1"/>
  <c r="AG838" i="1"/>
  <c r="S838" s="1"/>
  <c r="AI838"/>
  <c r="AI1190" s="1"/>
  <c r="AJ1010"/>
  <c r="AJ1018" s="1"/>
  <c r="AH1010"/>
  <c r="T1010" s="1"/>
  <c r="T967" i="5"/>
  <c r="T1053" s="1"/>
  <c r="AH981" i="1"/>
  <c r="T981" s="1"/>
  <c r="AB981" s="1"/>
  <c r="AJ981"/>
  <c r="AJ1047" s="1"/>
  <c r="AG874"/>
  <c r="S874" s="1"/>
  <c r="AI874"/>
  <c r="AI1154" s="1"/>
  <c r="T915" i="5"/>
  <c r="T1105" s="1"/>
  <c r="AH882" i="1"/>
  <c r="AJ882"/>
  <c r="AJ1146" s="1"/>
  <c r="AH846"/>
  <c r="AH1182" s="1"/>
  <c r="T1182" s="1"/>
  <c r="AJ846"/>
  <c r="AJ1182" s="1"/>
  <c r="T855" i="5"/>
  <c r="T1165" s="1"/>
  <c r="T940"/>
  <c r="T1080" s="1"/>
  <c r="AH1012" i="1"/>
  <c r="T1012" s="1"/>
  <c r="AJ1012"/>
  <c r="AJ1016" s="1"/>
  <c r="AH946"/>
  <c r="AJ946"/>
  <c r="AJ1082" s="1"/>
  <c r="T869" i="5"/>
  <c r="T1151" s="1"/>
  <c r="AH843" i="1"/>
  <c r="T843" s="1"/>
  <c r="C840" i="5" s="1"/>
  <c r="AJ843" i="1"/>
  <c r="AJ1185" s="1"/>
  <c r="T826" i="5"/>
  <c r="T1194" s="1"/>
  <c r="AG969" i="1"/>
  <c r="AG1059" s="1"/>
  <c r="S1059" s="1"/>
  <c r="AI969"/>
  <c r="AI1059" s="1"/>
  <c r="AH920"/>
  <c r="AJ920"/>
  <c r="AJ1108" s="1"/>
  <c r="AG868"/>
  <c r="AG1160" s="1"/>
  <c r="S1160" s="1"/>
  <c r="AI868"/>
  <c r="AI1160" s="1"/>
  <c r="AI849"/>
  <c r="AI1179" s="1"/>
  <c r="AG849"/>
  <c r="S849" s="1"/>
  <c r="AI855"/>
  <c r="AI1173" s="1"/>
  <c r="AG855"/>
  <c r="S855" s="1"/>
  <c r="AJ832"/>
  <c r="AJ1196" s="1"/>
  <c r="AH832"/>
  <c r="AH1196" s="1"/>
  <c r="T1196" s="1"/>
  <c r="T881" i="5"/>
  <c r="T1139" s="1"/>
  <c r="T836"/>
  <c r="T1184" s="1"/>
  <c r="AJ963" i="1"/>
  <c r="AJ1065" s="1"/>
  <c r="AH963"/>
  <c r="T963" s="1"/>
  <c r="AJ856"/>
  <c r="AJ1172" s="1"/>
  <c r="AH856"/>
  <c r="T856" s="1"/>
  <c r="AH894"/>
  <c r="AJ894"/>
  <c r="AJ1134" s="1"/>
  <c r="AG918"/>
  <c r="S918" s="1"/>
  <c r="AI918"/>
  <c r="AI1110" s="1"/>
  <c r="T867" i="5"/>
  <c r="T1153" s="1"/>
  <c r="T820"/>
  <c r="T1200" s="1"/>
  <c r="AI922" i="1"/>
  <c r="AI1106" s="1"/>
  <c r="AG922"/>
  <c r="S922" s="1"/>
  <c r="AI873"/>
  <c r="AI1155" s="1"/>
  <c r="AG873"/>
  <c r="S873" s="1"/>
  <c r="T934" i="5"/>
  <c r="T1086" s="1"/>
  <c r="AG820" i="1"/>
  <c r="S820" s="1"/>
  <c r="AI820"/>
  <c r="AI1208" s="1"/>
  <c r="T846" i="5"/>
  <c r="T1174" s="1"/>
  <c r="AG880" i="1"/>
  <c r="S880" s="1"/>
  <c r="AI880"/>
  <c r="AI1148" s="1"/>
  <c r="T972" i="5"/>
  <c r="T1048" s="1"/>
  <c r="AH816" i="1"/>
  <c r="T816" s="1"/>
  <c r="I753" i="6" s="1"/>
  <c r="F753" s="1"/>
  <c r="AJ816" i="1"/>
  <c r="AJ1212" s="1"/>
  <c r="AG867"/>
  <c r="S867" s="1"/>
  <c r="AI867"/>
  <c r="AI1161" s="1"/>
  <c r="AI900"/>
  <c r="AI1128" s="1"/>
  <c r="AG900"/>
  <c r="S900" s="1"/>
  <c r="T988" i="5"/>
  <c r="T1032" s="1"/>
  <c r="AJ984" i="1"/>
  <c r="AJ1044" s="1"/>
  <c r="AH984"/>
  <c r="T984" s="1"/>
  <c r="AG934"/>
  <c r="S934" s="1"/>
  <c r="AI934"/>
  <c r="AI1094" s="1"/>
  <c r="T912" i="5"/>
  <c r="T1108" s="1"/>
  <c r="AH972" i="1"/>
  <c r="T972" s="1"/>
  <c r="C969" i="5" s="1"/>
  <c r="AJ972" i="1"/>
  <c r="AJ1056" s="1"/>
  <c r="T974" i="5"/>
  <c r="T1046" s="1"/>
  <c r="AJ879" i="1"/>
  <c r="AJ1149" s="1"/>
  <c r="AH879"/>
  <c r="T879" s="1"/>
  <c r="AG988"/>
  <c r="S988" s="1"/>
  <c r="AI988"/>
  <c r="AI1040" s="1"/>
  <c r="AG914"/>
  <c r="AI914"/>
  <c r="AI1114" s="1"/>
  <c r="AG822"/>
  <c r="S822" s="1"/>
  <c r="AI822"/>
  <c r="AI1206" s="1"/>
  <c r="T893" i="5"/>
  <c r="T1127" s="1"/>
  <c r="T964"/>
  <c r="T1056" s="1"/>
  <c r="AH838" i="1"/>
  <c r="AH1190" s="1"/>
  <c r="T1190" s="1"/>
  <c r="AJ838"/>
  <c r="AJ1190" s="1"/>
  <c r="T928" i="5"/>
  <c r="T1092" s="1"/>
  <c r="AG951" i="1"/>
  <c r="AG1077" s="1"/>
  <c r="S1077" s="1"/>
  <c r="AI951"/>
  <c r="AI1077" s="1"/>
  <c r="T823" i="5"/>
  <c r="T1197" s="1"/>
  <c r="AI834" i="1"/>
  <c r="AI1194" s="1"/>
  <c r="AG834"/>
  <c r="S834" s="1"/>
  <c r="AG993"/>
  <c r="S993" s="1"/>
  <c r="AI993"/>
  <c r="AI1035" s="1"/>
  <c r="AJ955"/>
  <c r="AJ1073" s="1"/>
  <c r="AH955"/>
  <c r="AH1073" s="1"/>
  <c r="T1073" s="1"/>
  <c r="AG931"/>
  <c r="S931" s="1"/>
  <c r="AI931"/>
  <c r="AI1097" s="1"/>
  <c r="AG974"/>
  <c r="S974" s="1"/>
  <c r="AI974"/>
  <c r="AI1054" s="1"/>
  <c r="AH1008"/>
  <c r="AH1020" s="1"/>
  <c r="T1020" s="1"/>
  <c r="AJ1008"/>
  <c r="AJ1020" s="1"/>
  <c r="T818" i="5"/>
  <c r="T1202" s="1"/>
  <c r="T863"/>
  <c r="T1157" s="1"/>
  <c r="T953"/>
  <c r="T1067" s="1"/>
  <c r="AH944" i="1"/>
  <c r="AH1084" s="1"/>
  <c r="T1084" s="1"/>
  <c r="AJ944"/>
  <c r="AJ1084" s="1"/>
  <c r="AG816"/>
  <c r="S816" s="1"/>
  <c r="AI816"/>
  <c r="AI1212" s="1"/>
  <c r="AG932"/>
  <c r="S932" s="1"/>
  <c r="AI932"/>
  <c r="AI1096" s="1"/>
  <c r="T889" i="5"/>
  <c r="T1131" s="1"/>
  <c r="AH898" i="1"/>
  <c r="T898" s="1"/>
  <c r="AB898" s="1"/>
  <c r="AJ898"/>
  <c r="AJ1130" s="1"/>
  <c r="AI968"/>
  <c r="AI1060" s="1"/>
  <c r="AG968"/>
  <c r="S968" s="1"/>
  <c r="AJ909"/>
  <c r="AJ1119" s="1"/>
  <c r="AH909"/>
  <c r="T909" s="1"/>
  <c r="AJ933"/>
  <c r="AJ1095" s="1"/>
  <c r="AH933"/>
  <c r="T933" s="1"/>
  <c r="T878" i="5"/>
  <c r="T1142" s="1"/>
  <c r="AI950" i="1"/>
  <c r="AI1078" s="1"/>
  <c r="AG950"/>
  <c r="S950" s="1"/>
  <c r="AJ818"/>
  <c r="AJ1210" s="1"/>
  <c r="AH818"/>
  <c r="AH1210" s="1"/>
  <c r="T1210" s="1"/>
  <c r="AH961"/>
  <c r="T961" s="1"/>
  <c r="AJ961"/>
  <c r="AJ1067" s="1"/>
  <c r="T847" i="5"/>
  <c r="T1173" s="1"/>
  <c r="AJ950" i="1"/>
  <c r="AJ1078" s="1"/>
  <c r="AH950"/>
  <c r="T950" s="1"/>
  <c r="T936" i="5"/>
  <c r="T1084" s="1"/>
  <c r="T938"/>
  <c r="T1082" s="1"/>
  <c r="T871"/>
  <c r="T1149" s="1"/>
  <c r="AG819" i="1"/>
  <c r="S819" s="1"/>
  <c r="AI819"/>
  <c r="AI1209" s="1"/>
  <c r="AH974"/>
  <c r="AH1054" s="1"/>
  <c r="T1054" s="1"/>
  <c r="AJ974"/>
  <c r="AJ1054" s="1"/>
  <c r="T927" i="5"/>
  <c r="T1093" s="1"/>
  <c r="AH828" i="1"/>
  <c r="AJ828"/>
  <c r="AJ1200" s="1"/>
  <c r="AH968"/>
  <c r="AH1060" s="1"/>
  <c r="T1060" s="1"/>
  <c r="AJ968"/>
  <c r="AJ1060" s="1"/>
  <c r="T822" i="5"/>
  <c r="T1198" s="1"/>
  <c r="AH941" i="1"/>
  <c r="T941" s="1"/>
  <c r="AJ941"/>
  <c r="AJ1087" s="1"/>
  <c r="AG835"/>
  <c r="S835" s="1"/>
  <c r="AI835"/>
  <c r="AI1193" s="1"/>
  <c r="AG818"/>
  <c r="S818" s="1"/>
  <c r="AI818"/>
  <c r="AI1210" s="1"/>
  <c r="AH865"/>
  <c r="T865" s="1"/>
  <c r="AB865" s="1"/>
  <c r="AJ865"/>
  <c r="AJ1163" s="1"/>
  <c r="AH835"/>
  <c r="AH1193" s="1"/>
  <c r="T1193" s="1"/>
  <c r="AJ835"/>
  <c r="AJ1193" s="1"/>
  <c r="T897" i="5"/>
  <c r="T1123" s="1"/>
  <c r="AI928" i="1"/>
  <c r="AI1100" s="1"/>
  <c r="AG928"/>
  <c r="S928" s="1"/>
  <c r="AI861"/>
  <c r="AI1167" s="1"/>
  <c r="AG861"/>
  <c r="S861" s="1"/>
  <c r="T825" i="5"/>
  <c r="T1195" s="1"/>
  <c r="AI828" i="1"/>
  <c r="AI1200" s="1"/>
  <c r="AG828"/>
  <c r="S828" s="1"/>
  <c r="AI814"/>
  <c r="AI1214" s="1"/>
  <c r="AG814"/>
  <c r="S814" s="1"/>
  <c r="AJ975"/>
  <c r="AJ1053" s="1"/>
  <c r="AH975"/>
  <c r="T975" s="1"/>
  <c r="AJ935"/>
  <c r="AJ1093" s="1"/>
  <c r="AH935"/>
  <c r="AG985"/>
  <c r="S985" s="1"/>
  <c r="AI985"/>
  <c r="AI1043" s="1"/>
  <c r="AH836"/>
  <c r="T836" s="1"/>
  <c r="AB836" s="1"/>
  <c r="AJ836"/>
  <c r="AJ1192" s="1"/>
  <c r="T819" i="5"/>
  <c r="T1201" s="1"/>
  <c r="AI856" i="1"/>
  <c r="AI1172" s="1"/>
  <c r="AG856"/>
  <c r="S856" s="1"/>
  <c r="AH1014"/>
  <c r="AJ1014"/>
  <c r="AG925"/>
  <c r="S925" s="1"/>
  <c r="AI925"/>
  <c r="AI1103" s="1"/>
  <c r="AG954"/>
  <c r="S954" s="1"/>
  <c r="AI954"/>
  <c r="AI1074" s="1"/>
  <c r="T860" i="5"/>
  <c r="T1160" s="1"/>
  <c r="AJ877" i="1"/>
  <c r="AJ1151" s="1"/>
  <c r="AH877"/>
  <c r="AG960"/>
  <c r="S960" s="1"/>
  <c r="AI960"/>
  <c r="AI1068" s="1"/>
  <c r="AI994"/>
  <c r="AI1034" s="1"/>
  <c r="AG994"/>
  <c r="S994" s="1"/>
  <c r="AH1013"/>
  <c r="T1013" s="1"/>
  <c r="C1010" i="5" s="1"/>
  <c r="AJ1013" i="1"/>
  <c r="AJ1015" s="1"/>
  <c r="AJ962"/>
  <c r="AJ1066" s="1"/>
  <c r="AH962"/>
  <c r="T842" i="5"/>
  <c r="T1178" s="1"/>
  <c r="T831"/>
  <c r="T1189" s="1"/>
  <c r="T937"/>
  <c r="T1083" s="1"/>
  <c r="AG979" i="1"/>
  <c r="S979" s="1"/>
  <c r="AI979"/>
  <c r="AI1049" s="1"/>
  <c r="AI862"/>
  <c r="AI1166" s="1"/>
  <c r="AG862"/>
  <c r="S862" s="1"/>
  <c r="T888" i="5"/>
  <c r="T1132" s="1"/>
  <c r="AJ918" i="1"/>
  <c r="AJ1110" s="1"/>
  <c r="AH918"/>
  <c r="AH1110" s="1"/>
  <c r="T1110" s="1"/>
  <c r="AJ960"/>
  <c r="AJ1068" s="1"/>
  <c r="AH960"/>
  <c r="T925" i="5"/>
  <c r="T1095" s="1"/>
  <c r="AH858" i="1"/>
  <c r="T858" s="1"/>
  <c r="AJ858"/>
  <c r="AJ1170" s="1"/>
  <c r="AI929"/>
  <c r="AI1099" s="1"/>
  <c r="AG929"/>
  <c r="S929" s="1"/>
  <c r="T885" i="5"/>
  <c r="T1135" s="1"/>
  <c r="AJ983" i="1"/>
  <c r="AJ1045" s="1"/>
  <c r="AH983"/>
  <c r="AH947"/>
  <c r="T947" s="1"/>
  <c r="C944" i="5" s="1"/>
  <c r="AJ947" i="1"/>
  <c r="AJ1081" s="1"/>
  <c r="T966" i="5"/>
  <c r="T1054" s="1"/>
  <c r="AI1011" i="1"/>
  <c r="AI1017" s="1"/>
  <c r="AG1011"/>
  <c r="S1011" s="1"/>
  <c r="AH852"/>
  <c r="AH1176" s="1"/>
  <c r="T1176" s="1"/>
  <c r="AJ852"/>
  <c r="AJ1176" s="1"/>
  <c r="AI999"/>
  <c r="AI1029" s="1"/>
  <c r="AG999"/>
  <c r="S999" s="1"/>
  <c r="AJ928"/>
  <c r="AJ1100" s="1"/>
  <c r="AH928"/>
  <c r="T928" s="1"/>
  <c r="C925" i="5" s="1"/>
  <c r="AH837" i="1"/>
  <c r="AJ837"/>
  <c r="AJ1191" s="1"/>
  <c r="T916" i="5"/>
  <c r="T1104" s="1"/>
  <c r="AH913" i="1"/>
  <c r="T913" s="1"/>
  <c r="AJ913"/>
  <c r="AJ1115" s="1"/>
  <c r="T900" i="5"/>
  <c r="T1120" s="1"/>
  <c r="AH888" i="1"/>
  <c r="AH1140" s="1"/>
  <c r="T1140" s="1"/>
  <c r="AJ888"/>
  <c r="AJ1140" s="1"/>
  <c r="T1005" i="5"/>
  <c r="T1015" s="1"/>
  <c r="AI919" i="1"/>
  <c r="AI1109" s="1"/>
  <c r="AG919"/>
  <c r="S919" s="1"/>
  <c r="AI921"/>
  <c r="AI1107" s="1"/>
  <c r="AG921"/>
  <c r="S921" s="1"/>
  <c r="T963" i="5"/>
  <c r="T1057" s="1"/>
  <c r="AG893" i="1"/>
  <c r="S893" s="1"/>
  <c r="AI893"/>
  <c r="AI1135" s="1"/>
  <c r="AI882"/>
  <c r="AI1146" s="1"/>
  <c r="AG882"/>
  <c r="S882" s="1"/>
  <c r="AJ874"/>
  <c r="AJ1154" s="1"/>
  <c r="AH874"/>
  <c r="T874" s="1"/>
  <c r="T959" i="5"/>
  <c r="T1061" s="1"/>
  <c r="T908"/>
  <c r="T1112" s="1"/>
  <c r="T946"/>
  <c r="T1074" s="1"/>
  <c r="T903"/>
  <c r="T1117" s="1"/>
  <c r="AI852" i="1"/>
  <c r="AI1176" s="1"/>
  <c r="AG852"/>
  <c r="S852" s="1"/>
  <c r="AJ842"/>
  <c r="AJ1186" s="1"/>
  <c r="AH842"/>
  <c r="AH1186" s="1"/>
  <c r="T1186" s="1"/>
  <c r="T901" i="5"/>
  <c r="T1119" s="1"/>
  <c r="AH927" i="1"/>
  <c r="T927" s="1"/>
  <c r="AJ927"/>
  <c r="AJ1101" s="1"/>
  <c r="T968" i="5"/>
  <c r="T1052" s="1"/>
  <c r="T892"/>
  <c r="T1128" s="1"/>
  <c r="AH861" i="1"/>
  <c r="AH1167" s="1"/>
  <c r="T1167" s="1"/>
  <c r="AJ861"/>
  <c r="AJ1167" s="1"/>
  <c r="T894" i="5"/>
  <c r="T1126" s="1"/>
  <c r="AG984" i="1"/>
  <c r="S984" s="1"/>
  <c r="AI984"/>
  <c r="AI1044" s="1"/>
  <c r="AJ919"/>
  <c r="AJ1109" s="1"/>
  <c r="AH919"/>
  <c r="AH1109" s="1"/>
  <c r="T1109" s="1"/>
  <c r="AG898"/>
  <c r="AI898"/>
  <c r="AI1130" s="1"/>
  <c r="AH985"/>
  <c r="T985" s="1"/>
  <c r="AJ985"/>
  <c r="AJ1043" s="1"/>
  <c r="T887" i="5"/>
  <c r="T1133" s="1"/>
  <c r="AH904" i="1"/>
  <c r="T904" s="1"/>
  <c r="I841" i="6" s="1"/>
  <c r="F841" s="1"/>
  <c r="AJ904" i="1"/>
  <c r="AJ1124" s="1"/>
  <c r="T913" i="5"/>
  <c r="T1107" s="1"/>
  <c r="AH979" i="1"/>
  <c r="AJ979"/>
  <c r="AJ1049" s="1"/>
  <c r="T861" i="5"/>
  <c r="T1159" s="1"/>
  <c r="T902"/>
  <c r="T1118" s="1"/>
  <c r="T812"/>
  <c r="T1208" s="1"/>
  <c r="AG845" i="1"/>
  <c r="S845" s="1"/>
  <c r="AI845"/>
  <c r="AI1183" s="1"/>
  <c r="AJ989"/>
  <c r="AJ1039" s="1"/>
  <c r="AH989"/>
  <c r="T833" i="5"/>
  <c r="T1187" s="1"/>
  <c r="AJ1003" i="1"/>
  <c r="AJ1025" s="1"/>
  <c r="AH1003"/>
  <c r="AH1025" s="1"/>
  <c r="T1025" s="1"/>
  <c r="AI982"/>
  <c r="AI1046" s="1"/>
  <c r="AG982"/>
  <c r="S982" s="1"/>
  <c r="T841" i="5"/>
  <c r="T1179" s="1"/>
  <c r="AG826" i="1"/>
  <c r="S826" s="1"/>
  <c r="AI826"/>
  <c r="AI1202" s="1"/>
  <c r="AH831"/>
  <c r="AH1197" s="1"/>
  <c r="T1197" s="1"/>
  <c r="AJ831"/>
  <c r="AJ1197" s="1"/>
  <c r="AG935"/>
  <c r="S935" s="1"/>
  <c r="AI935"/>
  <c r="AI1093" s="1"/>
  <c r="AH891"/>
  <c r="T891" s="1"/>
  <c r="AJ891"/>
  <c r="AJ1137" s="1"/>
  <c r="AH940"/>
  <c r="AH1088" s="1"/>
  <c r="T1088" s="1"/>
  <c r="AJ940"/>
  <c r="AJ1088" s="1"/>
  <c r="AI865"/>
  <c r="AI1163" s="1"/>
  <c r="AG865"/>
  <c r="S865" s="1"/>
  <c r="AI953"/>
  <c r="AI1075" s="1"/>
  <c r="AG953"/>
  <c r="S953" s="1"/>
  <c r="T952" i="5"/>
  <c r="T1068" s="1"/>
  <c r="AJ821" i="1"/>
  <c r="AJ1207" s="1"/>
  <c r="AH821"/>
  <c r="AH1207" s="1"/>
  <c r="T1207" s="1"/>
  <c r="AH857"/>
  <c r="AJ857"/>
  <c r="AJ1171" s="1"/>
  <c r="AG864"/>
  <c r="S864" s="1"/>
  <c r="AI864"/>
  <c r="AI1164" s="1"/>
  <c r="AJ907"/>
  <c r="AJ1121" s="1"/>
  <c r="AH907"/>
  <c r="T907" s="1"/>
  <c r="C904" i="5" s="1"/>
  <c r="AJ1011" i="1"/>
  <c r="AJ1017" s="1"/>
  <c r="AH1011"/>
  <c r="T1011" s="1"/>
  <c r="T859" i="5"/>
  <c r="T1161" s="1"/>
  <c r="AG871" i="1"/>
  <c r="S871" s="1"/>
  <c r="AI871"/>
  <c r="AI1157" s="1"/>
  <c r="AI892"/>
  <c r="AI1136" s="1"/>
  <c r="AG892"/>
  <c r="S892" s="1"/>
  <c r="T834" i="5"/>
  <c r="T1186" s="1"/>
  <c r="AI863" i="1"/>
  <c r="AI1165" s="1"/>
  <c r="AG863"/>
  <c r="S863" s="1"/>
  <c r="T945" i="5"/>
  <c r="T1075" s="1"/>
  <c r="AI877" i="1"/>
  <c r="AI1151" s="1"/>
  <c r="AG877"/>
  <c r="S877" s="1"/>
  <c r="AH897"/>
  <c r="T897" s="1"/>
  <c r="C894" i="5" s="1"/>
  <c r="AJ897" i="1"/>
  <c r="AJ1131" s="1"/>
  <c r="AI841"/>
  <c r="AI1187" s="1"/>
  <c r="AG841"/>
  <c r="S841" s="1"/>
  <c r="AJ873"/>
  <c r="AJ1155" s="1"/>
  <c r="AH873"/>
  <c r="AJ942"/>
  <c r="AJ1086" s="1"/>
  <c r="AH942"/>
  <c r="T942" s="1"/>
  <c r="T896" i="5"/>
  <c r="T1124" s="1"/>
  <c r="AH939" i="1"/>
  <c r="AJ939"/>
  <c r="AJ1089" s="1"/>
  <c r="AG937"/>
  <c r="S937" s="1"/>
  <c r="AI937"/>
  <c r="AI1091" s="1"/>
  <c r="AG942"/>
  <c r="S942" s="1"/>
  <c r="AI942"/>
  <c r="AI1086" s="1"/>
  <c r="T849" i="5"/>
  <c r="T1171" s="1"/>
  <c r="T856"/>
  <c r="T1164" s="1"/>
  <c r="T956"/>
  <c r="T1064" s="1"/>
  <c r="T993"/>
  <c r="T1027" s="1"/>
  <c r="AG830" i="1"/>
  <c r="S830" s="1"/>
  <c r="AI830"/>
  <c r="AI1198" s="1"/>
  <c r="AI844"/>
  <c r="AI1184" s="1"/>
  <c r="AG844"/>
  <c r="S844" s="1"/>
  <c r="AI948"/>
  <c r="AI1080" s="1"/>
  <c r="AG948"/>
  <c r="S948" s="1"/>
  <c r="AG825"/>
  <c r="AI825"/>
  <c r="AI1203" s="1"/>
  <c r="AH871"/>
  <c r="T871" s="1"/>
  <c r="I808" i="6" s="1"/>
  <c r="F808" s="1"/>
  <c r="AJ871" i="1"/>
  <c r="AJ1157" s="1"/>
  <c r="AH948"/>
  <c r="AJ948"/>
  <c r="AJ1080" s="1"/>
  <c r="AH917"/>
  <c r="AH1111" s="1"/>
  <c r="T1111" s="1"/>
  <c r="AJ917"/>
  <c r="AJ1111" s="1"/>
  <c r="T923" i="5"/>
  <c r="T1097" s="1"/>
  <c r="T924"/>
  <c r="T1096" s="1"/>
  <c r="AJ996" i="1"/>
  <c r="AJ1032" s="1"/>
  <c r="AH996"/>
  <c r="T996" s="1"/>
  <c r="T910" i="5"/>
  <c r="T1110" s="1"/>
  <c r="AJ833" i="1"/>
  <c r="AJ1195" s="1"/>
  <c r="AH833"/>
  <c r="T833" s="1"/>
  <c r="T958" i="5"/>
  <c r="T1062" s="1"/>
  <c r="AJ965" i="1"/>
  <c r="AJ1063" s="1"/>
  <c r="AH965"/>
  <c r="T965" s="1"/>
  <c r="C962" i="5" s="1"/>
  <c r="AG940" i="1"/>
  <c r="S940" s="1"/>
  <c r="AI940"/>
  <c r="AI1088" s="1"/>
  <c r="AG938"/>
  <c r="S938" s="1"/>
  <c r="AI938"/>
  <c r="AI1090" s="1"/>
  <c r="AG897"/>
  <c r="S897" s="1"/>
  <c r="AI897"/>
  <c r="AI1131" s="1"/>
  <c r="AG905"/>
  <c r="S905" s="1"/>
  <c r="AI905"/>
  <c r="AI1123" s="1"/>
  <c r="AI990"/>
  <c r="AI1038" s="1"/>
  <c r="AG990"/>
  <c r="S990" s="1"/>
  <c r="AI1007"/>
  <c r="AI1021" s="1"/>
  <c r="AG1007"/>
  <c r="S1007" s="1"/>
  <c r="T950" i="5"/>
  <c r="T1070" s="1"/>
  <c r="T1004"/>
  <c r="T1016" s="1"/>
  <c r="AI827" i="1"/>
  <c r="AI1201" s="1"/>
  <c r="AG827"/>
  <c r="S827" s="1"/>
  <c r="T970" i="5"/>
  <c r="T1050" s="1"/>
  <c r="T1006"/>
  <c r="T1014" s="1"/>
  <c r="AI848" i="1"/>
  <c r="AI1180" s="1"/>
  <c r="AG848"/>
  <c r="S848" s="1"/>
  <c r="T850" i="5"/>
  <c r="T1170" s="1"/>
  <c r="AJ991" i="1"/>
  <c r="AJ1037" s="1"/>
  <c r="AH991"/>
  <c r="AJ925"/>
  <c r="AJ1103" s="1"/>
  <c r="AH925"/>
  <c r="T925" s="1"/>
  <c r="AI941"/>
  <c r="AI1087" s="1"/>
  <c r="AG941"/>
  <c r="S941" s="1"/>
  <c r="AJ970"/>
  <c r="AJ1058" s="1"/>
  <c r="AH970"/>
  <c r="AH1058" s="1"/>
  <c r="T1058" s="1"/>
  <c r="AJ1001"/>
  <c r="AJ1027" s="1"/>
  <c r="AH1001"/>
  <c r="AI847"/>
  <c r="AI1181" s="1"/>
  <c r="AG847"/>
  <c r="S847" s="1"/>
  <c r="T1007" i="5"/>
  <c r="T1013" s="1"/>
  <c r="AG854" i="1"/>
  <c r="AI854"/>
  <c r="AI1174" s="1"/>
  <c r="T978" i="5"/>
  <c r="T1042" s="1"/>
  <c r="T883"/>
  <c r="T1137" s="1"/>
  <c r="AI1002" i="1"/>
  <c r="AI1026" s="1"/>
  <c r="AG1002"/>
  <c r="S1002" s="1"/>
  <c r="AH987"/>
  <c r="AH1041" s="1"/>
  <c r="T1041" s="1"/>
  <c r="AJ987"/>
  <c r="AJ1041" s="1"/>
  <c r="T815" i="5"/>
  <c r="T1205" s="1"/>
  <c r="AG891" i="1"/>
  <c r="S891" s="1"/>
  <c r="AI891"/>
  <c r="AI1137" s="1"/>
  <c r="AI973"/>
  <c r="AI1055" s="1"/>
  <c r="AG973"/>
  <c r="S973" s="1"/>
  <c r="AH982"/>
  <c r="AH1046" s="1"/>
  <c r="T1046" s="1"/>
  <c r="AJ982"/>
  <c r="AJ1046" s="1"/>
  <c r="AJ823"/>
  <c r="AJ1205" s="1"/>
  <c r="AH823"/>
  <c r="AI915"/>
  <c r="AI1113" s="1"/>
  <c r="AG915"/>
  <c r="S915" s="1"/>
  <c r="T839" i="5"/>
  <c r="T1181" s="1"/>
  <c r="T979"/>
  <c r="T1041" s="1"/>
  <c r="AI989" i="1"/>
  <c r="AI1039" s="1"/>
  <c r="AG989"/>
  <c r="S989" s="1"/>
  <c r="AG956"/>
  <c r="S956" s="1"/>
  <c r="AI956"/>
  <c r="AI1072" s="1"/>
  <c r="AJ905"/>
  <c r="AJ1123" s="1"/>
  <c r="AH905"/>
  <c r="T905" s="1"/>
  <c r="T977" i="5"/>
  <c r="T1043" s="1"/>
  <c r="AJ945" i="1"/>
  <c r="AJ1083" s="1"/>
  <c r="AH945"/>
  <c r="AH1083" s="1"/>
  <c r="T1083" s="1"/>
  <c r="T824" i="5"/>
  <c r="T1196" s="1"/>
  <c r="T998"/>
  <c r="T1022" s="1"/>
  <c r="AH901" i="1"/>
  <c r="AJ901"/>
  <c r="AJ1127" s="1"/>
  <c r="AJ954"/>
  <c r="AJ1074" s="1"/>
  <c r="AH954"/>
  <c r="AH1074" s="1"/>
  <c r="T1074" s="1"/>
  <c r="AH817"/>
  <c r="T817" s="1"/>
  <c r="I754" i="6" s="1"/>
  <c r="F754" s="1"/>
  <c r="AJ817" i="1"/>
  <c r="AJ1211" s="1"/>
  <c r="AI962"/>
  <c r="AI1066" s="1"/>
  <c r="AG962"/>
  <c r="S962" s="1"/>
  <c r="AG842"/>
  <c r="S842" s="1"/>
  <c r="AI842"/>
  <c r="AI1186" s="1"/>
  <c r="AI907"/>
  <c r="AI1121" s="1"/>
  <c r="AG907"/>
  <c r="S907" s="1"/>
  <c r="AG1014"/>
  <c r="S1014" s="1"/>
  <c r="AI1014"/>
  <c r="T919" i="5"/>
  <c r="T1101" s="1"/>
  <c r="AJ934" i="1"/>
  <c r="AJ1094" s="1"/>
  <c r="AH934"/>
  <c r="AH900"/>
  <c r="AH1128" s="1"/>
  <c r="T1128" s="1"/>
  <c r="AJ900"/>
  <c r="AJ1128" s="1"/>
  <c r="AG955"/>
  <c r="S955" s="1"/>
  <c r="AI955"/>
  <c r="AI1073" s="1"/>
  <c r="AG846"/>
  <c r="S846" s="1"/>
  <c r="AI846"/>
  <c r="AI1182" s="1"/>
  <c r="AJ870"/>
  <c r="AJ1158" s="1"/>
  <c r="AH870"/>
  <c r="AH915"/>
  <c r="T915" s="1"/>
  <c r="AJ915"/>
  <c r="AJ1113" s="1"/>
  <c r="AH999"/>
  <c r="AH1029" s="1"/>
  <c r="T1029" s="1"/>
  <c r="AJ999"/>
  <c r="AJ1029" s="1"/>
  <c r="AH938"/>
  <c r="T938" s="1"/>
  <c r="AJ938"/>
  <c r="AJ1090" s="1"/>
  <c r="AH1007"/>
  <c r="T1007" s="1"/>
  <c r="AJ1007"/>
  <c r="AJ1021" s="1"/>
  <c r="AI967"/>
  <c r="AI1061" s="1"/>
  <c r="AG967"/>
  <c r="S967" s="1"/>
  <c r="AG1013"/>
  <c r="S1013" s="1"/>
  <c r="AI1013"/>
  <c r="AI1015" s="1"/>
  <c r="AI829"/>
  <c r="AI1199" s="1"/>
  <c r="AG829"/>
  <c r="S829" s="1"/>
  <c r="AI913"/>
  <c r="AI1115" s="1"/>
  <c r="AG913"/>
  <c r="S913" s="1"/>
  <c r="AG911"/>
  <c r="S911" s="1"/>
  <c r="AI911"/>
  <c r="AI1117" s="1"/>
  <c r="AJ867"/>
  <c r="AJ1161" s="1"/>
  <c r="AH867"/>
  <c r="T983" i="5"/>
  <c r="T1037" s="1"/>
  <c r="T989"/>
  <c r="T1031" s="1"/>
  <c r="AH916" i="1"/>
  <c r="T916" s="1"/>
  <c r="C913" i="5" s="1"/>
  <c r="AJ916" i="1"/>
  <c r="AJ1112" s="1"/>
  <c r="AG858"/>
  <c r="S858" s="1"/>
  <c r="AI858"/>
  <c r="AI1170" s="1"/>
  <c r="AG986"/>
  <c r="S986" s="1"/>
  <c r="AI986"/>
  <c r="AI1042" s="1"/>
  <c r="T973" i="5"/>
  <c r="T1047" s="1"/>
  <c r="T1003"/>
  <c r="T1017" s="1"/>
  <c r="AI910" i="1"/>
  <c r="AI1118" s="1"/>
  <c r="AG910"/>
  <c r="S910" s="1"/>
  <c r="T858" i="5"/>
  <c r="T1162" s="1"/>
  <c r="T844"/>
  <c r="T1176" s="1"/>
  <c r="T987"/>
  <c r="T1033" s="1"/>
  <c r="AG927" i="1"/>
  <c r="S927" s="1"/>
  <c r="AI927"/>
  <c r="AI1101" s="1"/>
  <c r="T954" i="5"/>
  <c r="T1066" s="1"/>
  <c r="AH995" i="1"/>
  <c r="T995" s="1"/>
  <c r="AJ995"/>
  <c r="AJ1033" s="1"/>
  <c r="AJ998"/>
  <c r="AJ1030" s="1"/>
  <c r="AH998"/>
  <c r="AH1030" s="1"/>
  <c r="T1030" s="1"/>
  <c r="T857" i="5"/>
  <c r="T1163" s="1"/>
  <c r="AI843" i="1"/>
  <c r="AI1185" s="1"/>
  <c r="AG843"/>
  <c r="S843" s="1"/>
  <c r="AH953"/>
  <c r="AH1075" s="1"/>
  <c r="T1075" s="1"/>
  <c r="AJ953"/>
  <c r="AJ1075" s="1"/>
  <c r="T926" i="5"/>
  <c r="T1094" s="1"/>
  <c r="T845"/>
  <c r="T1175" s="1"/>
  <c r="T828"/>
  <c r="T1192" s="1"/>
  <c r="T838"/>
  <c r="T1182" s="1"/>
  <c r="T949"/>
  <c r="T1071" s="1"/>
  <c r="AH814" i="1"/>
  <c r="T814" s="1"/>
  <c r="C811" i="5" s="1"/>
  <c r="AJ814" i="1"/>
  <c r="AJ1214" s="1"/>
  <c r="AG887"/>
  <c r="S887" s="1"/>
  <c r="AI887"/>
  <c r="AI1141" s="1"/>
  <c r="T882" i="5"/>
  <c r="T1138" s="1"/>
  <c r="T884"/>
  <c r="T1136" s="1"/>
  <c r="AJ990" i="1"/>
  <c r="AJ1038" s="1"/>
  <c r="AH990"/>
  <c r="AG833"/>
  <c r="S833" s="1"/>
  <c r="AI833"/>
  <c r="AI1195" s="1"/>
  <c r="AG1010"/>
  <c r="S1010" s="1"/>
  <c r="AI1010"/>
  <c r="AI1018" s="1"/>
  <c r="AJ889"/>
  <c r="AJ1139" s="1"/>
  <c r="AH889"/>
  <c r="T889" s="1"/>
  <c r="AH890"/>
  <c r="T890" s="1"/>
  <c r="C887" i="5" s="1"/>
  <c r="AJ890" i="1"/>
  <c r="AJ1138" s="1"/>
  <c r="AG817"/>
  <c r="S817" s="1"/>
  <c r="AI817"/>
  <c r="AI1211" s="1"/>
  <c r="T1001" i="5"/>
  <c r="T1019" s="1"/>
  <c r="AJ986" i="1"/>
  <c r="AJ1042" s="1"/>
  <c r="AH986"/>
  <c r="AH1042" s="1"/>
  <c r="T1042" s="1"/>
  <c r="AI995"/>
  <c r="AI1033" s="1"/>
  <c r="AG995"/>
  <c r="S995" s="1"/>
  <c r="T851" i="5"/>
  <c r="T1169" s="1"/>
  <c r="AI983" i="1"/>
  <c r="AI1045" s="1"/>
  <c r="AG983"/>
  <c r="S983" s="1"/>
  <c r="T830" i="5"/>
  <c r="T1190" s="1"/>
  <c r="T905"/>
  <c r="T1115" s="1"/>
  <c r="T868"/>
  <c r="T1152" s="1"/>
  <c r="AH977" i="1"/>
  <c r="AH1051" s="1"/>
  <c r="T1051" s="1"/>
  <c r="AJ977"/>
  <c r="AJ1051" s="1"/>
  <c r="T969" i="5"/>
  <c r="T1051" s="1"/>
  <c r="AJ956" i="1"/>
  <c r="AJ1072" s="1"/>
  <c r="AH956"/>
  <c r="T956" s="1"/>
  <c r="AJ924"/>
  <c r="AJ1104" s="1"/>
  <c r="AH924"/>
  <c r="AJ997"/>
  <c r="AJ1031" s="1"/>
  <c r="AH997"/>
  <c r="T997" s="1"/>
  <c r="AI959"/>
  <c r="AI1069" s="1"/>
  <c r="AG959"/>
  <c r="AH847"/>
  <c r="T847" s="1"/>
  <c r="AJ847"/>
  <c r="AJ1181" s="1"/>
  <c r="AH994"/>
  <c r="T994" s="1"/>
  <c r="C991" i="5" s="1"/>
  <c r="AJ994" i="1"/>
  <c r="AJ1034" s="1"/>
  <c r="AJ1009"/>
  <c r="AJ1019" s="1"/>
  <c r="AH1009"/>
  <c r="T1009" s="1"/>
  <c r="C1006" i="5" s="1"/>
  <c r="AI824" i="1"/>
  <c r="AI1204" s="1"/>
  <c r="AG824"/>
  <c r="S824" s="1"/>
  <c r="AG903"/>
  <c r="S903" s="1"/>
  <c r="AI903"/>
  <c r="AI1125" s="1"/>
  <c r="T922" i="5"/>
  <c r="T1098" s="1"/>
  <c r="T971"/>
  <c r="T1049" s="1"/>
  <c r="AG859" i="1"/>
  <c r="S859" s="1"/>
  <c r="AI859"/>
  <c r="AI1169" s="1"/>
  <c r="T853" i="5"/>
  <c r="T1167" s="1"/>
  <c r="T990"/>
  <c r="T1030" s="1"/>
  <c r="AJ855" i="1"/>
  <c r="AJ1173" s="1"/>
  <c r="AH855"/>
  <c r="AH1173" s="1"/>
  <c r="T1173" s="1"/>
  <c r="T843" i="5"/>
  <c r="T1177" s="1"/>
  <c r="AH834" i="1"/>
  <c r="T834" s="1"/>
  <c r="C831" i="5" s="1"/>
  <c r="AJ834" i="1"/>
  <c r="AJ1194" s="1"/>
  <c r="AJ931"/>
  <c r="AJ1097" s="1"/>
  <c r="AH931"/>
  <c r="T931" s="1"/>
  <c r="T865" i="5"/>
  <c r="T1155" s="1"/>
  <c r="AJ969" i="1"/>
  <c r="AJ1059" s="1"/>
  <c r="AH969"/>
  <c r="AH1059" s="1"/>
  <c r="T1059" s="1"/>
  <c r="AG883"/>
  <c r="S883" s="1"/>
  <c r="AI883"/>
  <c r="AI1145" s="1"/>
  <c r="AJ903"/>
  <c r="AJ1125" s="1"/>
  <c r="AH903"/>
  <c r="AH1125" s="1"/>
  <c r="T1125" s="1"/>
  <c r="AI815"/>
  <c r="AI1213" s="1"/>
  <c r="AG815"/>
  <c r="S815" s="1"/>
  <c r="T932" i="5"/>
  <c r="T1088" s="1"/>
  <c r="AH1004" i="1"/>
  <c r="T1004" s="1"/>
  <c r="C1001" i="5" s="1"/>
  <c r="AJ1004" i="1"/>
  <c r="AJ1024" s="1"/>
  <c r="T906" i="5"/>
  <c r="T1114" s="1"/>
  <c r="T948"/>
  <c r="T1072" s="1"/>
  <c r="AI977" i="1"/>
  <c r="AI1051" s="1"/>
  <c r="AG977"/>
  <c r="S977" s="1"/>
  <c r="AG958"/>
  <c r="S958" s="1"/>
  <c r="AI958"/>
  <c r="AI1070" s="1"/>
  <c r="AI970"/>
  <c r="AI1058" s="1"/>
  <c r="AG970"/>
  <c r="S970" s="1"/>
  <c r="AI884"/>
  <c r="AI1144" s="1"/>
  <c r="AG884"/>
  <c r="S884" s="1"/>
  <c r="T931" i="5"/>
  <c r="T1089" s="1"/>
  <c r="AG886" i="1"/>
  <c r="S886" s="1"/>
  <c r="AI886"/>
  <c r="AI1142" s="1"/>
  <c r="AG998"/>
  <c r="S998" s="1"/>
  <c r="AI998"/>
  <c r="AI1030" s="1"/>
  <c r="AH936"/>
  <c r="AH1092" s="1"/>
  <c r="T1092" s="1"/>
  <c r="AJ936"/>
  <c r="AJ1092" s="1"/>
  <c r="AI840"/>
  <c r="AI1188" s="1"/>
  <c r="AG840"/>
  <c r="AG1188" s="1"/>
  <c r="S1188" s="1"/>
  <c r="AJ1005"/>
  <c r="AJ1023" s="1"/>
  <c r="AH1005"/>
  <c r="AH966"/>
  <c r="T966" s="1"/>
  <c r="AJ966"/>
  <c r="AJ1062" s="1"/>
  <c r="T874" i="5"/>
  <c r="T1146" s="1"/>
  <c r="AG879" i="1"/>
  <c r="S879" s="1"/>
  <c r="AI879"/>
  <c r="AI1149" s="1"/>
  <c r="AJ824"/>
  <c r="AJ1204" s="1"/>
  <c r="AH824"/>
  <c r="AH1204" s="1"/>
  <c r="T1204" s="1"/>
  <c r="AJ860"/>
  <c r="AJ1168" s="1"/>
  <c r="AH860"/>
  <c r="T860" s="1"/>
  <c r="C857" i="5" s="1"/>
  <c r="T984"/>
  <c r="T1036" s="1"/>
  <c r="AJ862" i="1"/>
  <c r="AJ1166" s="1"/>
  <c r="AH862"/>
  <c r="T914" i="5"/>
  <c r="T1106" s="1"/>
  <c r="AG860" i="1"/>
  <c r="S860" s="1"/>
  <c r="AI860"/>
  <c r="AI1168" s="1"/>
  <c r="AI904"/>
  <c r="AI1124" s="1"/>
  <c r="AG904"/>
  <c r="S904" s="1"/>
  <c r="AH883"/>
  <c r="T883" s="1"/>
  <c r="C880" i="5" s="1"/>
  <c r="AJ883" i="1"/>
  <c r="AJ1145" s="1"/>
  <c r="AG831"/>
  <c r="S831" s="1"/>
  <c r="AI831"/>
  <c r="AI1197" s="1"/>
  <c r="AJ881"/>
  <c r="AJ1147" s="1"/>
  <c r="AH881"/>
  <c r="AH1147" s="1"/>
  <c r="T1147" s="1"/>
  <c r="AJ921"/>
  <c r="AJ1107" s="1"/>
  <c r="AH921"/>
  <c r="T921" s="1"/>
  <c r="AG966"/>
  <c r="S966" s="1"/>
  <c r="AI966"/>
  <c r="AI1062" s="1"/>
  <c r="AI912"/>
  <c r="AI1116" s="1"/>
  <c r="AG912"/>
  <c r="S912" s="1"/>
  <c r="AJ840"/>
  <c r="AJ1188" s="1"/>
  <c r="AH840"/>
  <c r="AH1188" s="1"/>
  <c r="T1188" s="1"/>
  <c r="AI890"/>
  <c r="AI1138" s="1"/>
  <c r="AG890"/>
  <c r="S890" s="1"/>
  <c r="T811" i="5"/>
  <c r="T1209" s="1"/>
  <c r="T961"/>
  <c r="T1059" s="1"/>
  <c r="T1009"/>
  <c r="T1011" s="1"/>
  <c r="AG943" i="1"/>
  <c r="S943" s="1"/>
  <c r="AI943"/>
  <c r="AI1085" s="1"/>
  <c r="AI853"/>
  <c r="AI1175" s="1"/>
  <c r="AG853"/>
  <c r="S853" s="1"/>
  <c r="T930" i="5"/>
  <c r="T1090" s="1"/>
  <c r="T877"/>
  <c r="T1143" s="1"/>
  <c r="AI821" i="1"/>
  <c r="AI1207" s="1"/>
  <c r="AG821"/>
  <c r="T907" i="5"/>
  <c r="T1113" s="1"/>
  <c r="AJ973" i="1"/>
  <c r="AJ1055" s="1"/>
  <c r="AH973"/>
  <c r="T973" s="1"/>
  <c r="T873" i="5"/>
  <c r="T1147" s="1"/>
  <c r="AH943" i="1"/>
  <c r="T943" s="1"/>
  <c r="C940" i="5" s="1"/>
  <c r="AJ943" i="1"/>
  <c r="AJ1085" s="1"/>
  <c r="T848" i="5"/>
  <c r="T1172" s="1"/>
  <c r="T827"/>
  <c r="T1193" s="1"/>
  <c r="AI920" i="1"/>
  <c r="AI1108" s="1"/>
  <c r="AG920"/>
  <c r="S920" s="1"/>
  <c r="AI972"/>
  <c r="AI1056" s="1"/>
  <c r="AG972"/>
  <c r="S972" s="1"/>
  <c r="AH912"/>
  <c r="T912" s="1"/>
  <c r="AJ912"/>
  <c r="AJ1116" s="1"/>
  <c r="AG944"/>
  <c r="S944" s="1"/>
  <c r="AI944"/>
  <c r="AI1084" s="1"/>
  <c r="AI964"/>
  <c r="AI1064" s="1"/>
  <c r="AG964"/>
  <c r="S964" s="1"/>
  <c r="AI991"/>
  <c r="AI1037" s="1"/>
  <c r="AG991"/>
  <c r="S991" s="1"/>
  <c r="AH993"/>
  <c r="AH1035" s="1"/>
  <c r="T1035" s="1"/>
  <c r="AJ993"/>
  <c r="AJ1035" s="1"/>
  <c r="AG876"/>
  <c r="S876" s="1"/>
  <c r="AI876"/>
  <c r="AI1152" s="1"/>
  <c r="AJ885"/>
  <c r="AJ1143" s="1"/>
  <c r="AH885"/>
  <c r="AH1143" s="1"/>
  <c r="T1143" s="1"/>
  <c r="AJ815"/>
  <c r="AJ1213" s="1"/>
  <c r="AH815"/>
  <c r="AI836"/>
  <c r="AI1192" s="1"/>
  <c r="AG836"/>
  <c r="S836" s="1"/>
  <c r="AG992"/>
  <c r="S992" s="1"/>
  <c r="AI992"/>
  <c r="AI1036" s="1"/>
  <c r="T813" i="5"/>
  <c r="T1207" s="1"/>
  <c r="AJ951" i="1"/>
  <c r="AJ1077" s="1"/>
  <c r="AH951"/>
  <c r="T951" s="1"/>
  <c r="AJ929"/>
  <c r="AJ1099" s="1"/>
  <c r="AH929"/>
  <c r="AH1099" s="1"/>
  <c r="T1099" s="1"/>
  <c r="T980" i="5"/>
  <c r="T1040" s="1"/>
  <c r="T1010"/>
  <c r="AI894" i="1"/>
  <c r="AI1134" s="1"/>
  <c r="AG894"/>
  <c r="S894" s="1"/>
  <c r="T886" i="5"/>
  <c r="T1134" s="1"/>
  <c r="AH899" i="1"/>
  <c r="T899" s="1"/>
  <c r="C896" i="5" s="1"/>
  <c r="AJ899" i="1"/>
  <c r="AJ1129" s="1"/>
  <c r="AI902"/>
  <c r="AI1126" s="1"/>
  <c r="AG902"/>
  <c r="S902" s="1"/>
  <c r="AH859"/>
  <c r="AH1169" s="1"/>
  <c r="T1169" s="1"/>
  <c r="AJ859"/>
  <c r="AJ1169" s="1"/>
  <c r="AH964"/>
  <c r="T964" s="1"/>
  <c r="AJ964"/>
  <c r="AJ1064" s="1"/>
  <c r="AG888"/>
  <c r="S888" s="1"/>
  <c r="AI888"/>
  <c r="AI1140" s="1"/>
  <c r="AJ819"/>
  <c r="AJ1209" s="1"/>
  <c r="AH819"/>
  <c r="T819" s="1"/>
  <c r="AH967"/>
  <c r="AH1061" s="1"/>
  <c r="T1061" s="1"/>
  <c r="AJ967"/>
  <c r="AJ1061" s="1"/>
  <c r="AH893"/>
  <c r="T893" s="1"/>
  <c r="C890" i="5" s="1"/>
  <c r="AJ893" i="1"/>
  <c r="AJ1135" s="1"/>
  <c r="AI895"/>
  <c r="AI1133" s="1"/>
  <c r="AG895"/>
  <c r="S895" s="1"/>
  <c r="AH930"/>
  <c r="T930" s="1"/>
  <c r="I867" i="6" s="1"/>
  <c r="F867" s="1"/>
  <c r="AJ930" i="1"/>
  <c r="AJ1098" s="1"/>
  <c r="AI961"/>
  <c r="AI1067" s="1"/>
  <c r="AG961"/>
  <c r="S961" s="1"/>
  <c r="AG981"/>
  <c r="S981" s="1"/>
  <c r="AI981"/>
  <c r="AI1047" s="1"/>
  <c r="AH868"/>
  <c r="AH1160" s="1"/>
  <c r="T1160" s="1"/>
  <c r="AJ868"/>
  <c r="AJ1160" s="1"/>
  <c r="AG857"/>
  <c r="S857" s="1"/>
  <c r="AI857"/>
  <c r="AI1171" s="1"/>
  <c r="AG933"/>
  <c r="S933" s="1"/>
  <c r="AI933"/>
  <c r="AI1095" s="1"/>
  <c r="AJ839"/>
  <c r="AJ1189" s="1"/>
  <c r="AH839"/>
  <c r="AH1189" s="1"/>
  <c r="T1189" s="1"/>
  <c r="T921" i="5"/>
  <c r="T1099" s="1"/>
  <c r="T866"/>
  <c r="T1154" s="1"/>
  <c r="AJ1006" i="1"/>
  <c r="AJ1022" s="1"/>
  <c r="AH1006"/>
  <c r="AH1022" s="1"/>
  <c r="T1022" s="1"/>
  <c r="AI975"/>
  <c r="AI1053" s="1"/>
  <c r="AG975"/>
  <c r="S975" s="1"/>
  <c r="AH845"/>
  <c r="AH1183" s="1"/>
  <c r="T1183" s="1"/>
  <c r="AJ845"/>
  <c r="AJ1183" s="1"/>
  <c r="T929" i="5"/>
  <c r="T1091" s="1"/>
  <c r="AH937" i="1"/>
  <c r="AJ937"/>
  <c r="AJ1091" s="1"/>
  <c r="AJ914"/>
  <c r="AJ1114" s="1"/>
  <c r="AH914"/>
  <c r="T914" s="1"/>
  <c r="T891" i="5"/>
  <c r="T1129" s="1"/>
  <c r="T982"/>
  <c r="T1038" s="1"/>
  <c r="T960"/>
  <c r="T1060" s="1"/>
  <c r="T821"/>
  <c r="T1199" s="1"/>
  <c r="AJ952" i="1"/>
  <c r="AJ1076" s="1"/>
  <c r="AH952"/>
  <c r="AH880"/>
  <c r="AH1148" s="1"/>
  <c r="T1148" s="1"/>
  <c r="AJ880"/>
  <c r="AJ1148" s="1"/>
  <c r="AJ850"/>
  <c r="AJ1178" s="1"/>
  <c r="AH850"/>
  <c r="T850" s="1"/>
  <c r="AG978"/>
  <c r="S978" s="1"/>
  <c r="AI978"/>
  <c r="AI1050" s="1"/>
  <c r="AJ872"/>
  <c r="AJ1156" s="1"/>
  <c r="AH872"/>
  <c r="AH1156" s="1"/>
  <c r="T1156" s="1"/>
  <c r="AI957"/>
  <c r="AI1071" s="1"/>
  <c r="AG957"/>
  <c r="S957" s="1"/>
  <c r="T1000" i="5"/>
  <c r="T1020" s="1"/>
  <c r="AI963" i="1"/>
  <c r="AI1065" s="1"/>
  <c r="AG963"/>
  <c r="S963" s="1"/>
  <c r="AI946"/>
  <c r="AI1082" s="1"/>
  <c r="AG946"/>
  <c r="S946" s="1"/>
  <c r="AJ864"/>
  <c r="AJ1164" s="1"/>
  <c r="AH864"/>
  <c r="T864" s="1"/>
  <c r="AJ949"/>
  <c r="AJ1079" s="1"/>
  <c r="AH949"/>
  <c r="T947" i="5"/>
  <c r="T1073" s="1"/>
  <c r="T933"/>
  <c r="T1087" s="1"/>
  <c r="T832"/>
  <c r="T1188" s="1"/>
  <c r="T995"/>
  <c r="T1025" s="1"/>
  <c r="T875"/>
  <c r="T1145" s="1"/>
  <c r="AH854" i="1"/>
  <c r="AH1174" s="1"/>
  <c r="T1174" s="1"/>
  <c r="AJ854"/>
  <c r="AJ1174" s="1"/>
  <c r="AJ958"/>
  <c r="AJ1070" s="1"/>
  <c r="AH958"/>
  <c r="AH1070" s="1"/>
  <c r="T1070" s="1"/>
  <c r="AJ976"/>
  <c r="AJ1052" s="1"/>
  <c r="AH976"/>
  <c r="AH1052" s="1"/>
  <c r="T1052" s="1"/>
  <c r="AI971"/>
  <c r="AI1057" s="1"/>
  <c r="AG971"/>
  <c r="S971" s="1"/>
  <c r="AI851"/>
  <c r="AI1177" s="1"/>
  <c r="AG851"/>
  <c r="S851" s="1"/>
  <c r="T985" i="5"/>
  <c r="T1035" s="1"/>
  <c r="T965"/>
  <c r="T1055" s="1"/>
  <c r="AJ878" i="1"/>
  <c r="AJ1150" s="1"/>
  <c r="AH878"/>
  <c r="AH1150" s="1"/>
  <c r="T1150" s="1"/>
  <c r="AG939"/>
  <c r="S939" s="1"/>
  <c r="AI939"/>
  <c r="AI1089" s="1"/>
  <c r="AJ980"/>
  <c r="AJ1048" s="1"/>
  <c r="AH980"/>
  <c r="AH1048" s="1"/>
  <c r="T1048" s="1"/>
  <c r="AJ869"/>
  <c r="AJ1159" s="1"/>
  <c r="AH869"/>
  <c r="AH1159" s="1"/>
  <c r="T1159" s="1"/>
  <c r="AH892"/>
  <c r="AH1136" s="1"/>
  <c r="T1136" s="1"/>
  <c r="AJ892"/>
  <c r="AJ1136" s="1"/>
  <c r="AJ887"/>
  <c r="AJ1141" s="1"/>
  <c r="AH887"/>
  <c r="AH1141" s="1"/>
  <c r="T1141" s="1"/>
  <c r="AG1006"/>
  <c r="S1006" s="1"/>
  <c r="AI1006"/>
  <c r="AI1022" s="1"/>
  <c r="AH884"/>
  <c r="AJ884"/>
  <c r="AJ1144" s="1"/>
  <c r="AI866"/>
  <c r="AI1162" s="1"/>
  <c r="AG866"/>
  <c r="AG1162" s="1"/>
  <c r="S1162" s="1"/>
  <c r="AG965"/>
  <c r="S965" s="1"/>
  <c r="AI965"/>
  <c r="AI1063" s="1"/>
  <c r="AG947"/>
  <c r="S947" s="1"/>
  <c r="AI947"/>
  <c r="AI1081" s="1"/>
  <c r="AI1000"/>
  <c r="AI1028" s="1"/>
  <c r="AG1000"/>
  <c r="S1000" s="1"/>
  <c r="AH911"/>
  <c r="T911" s="1"/>
  <c r="C908" i="5" s="1"/>
  <c r="AJ911" i="1"/>
  <c r="AJ1117" s="1"/>
  <c r="AG996"/>
  <c r="AI996"/>
  <c r="AI1032" s="1"/>
  <c r="AJ886"/>
  <c r="AJ1142" s="1"/>
  <c r="AH886"/>
  <c r="T886" s="1"/>
  <c r="T837" i="5"/>
  <c r="T1183" s="1"/>
  <c r="AI1012" i="1"/>
  <c r="AI1016" s="1"/>
  <c r="AG1012"/>
  <c r="S1012" s="1"/>
  <c r="AI885"/>
  <c r="AI1143" s="1"/>
  <c r="AG885"/>
  <c r="S885" s="1"/>
  <c r="T909" i="5"/>
  <c r="T1111" s="1"/>
  <c r="T991"/>
  <c r="T1029" s="1"/>
  <c r="T817"/>
  <c r="T1203" s="1"/>
  <c r="T835"/>
  <c r="T1185" s="1"/>
  <c r="T986"/>
  <c r="T1034" s="1"/>
  <c r="AH1002" i="1"/>
  <c r="AH1026" s="1"/>
  <c r="T1026" s="1"/>
  <c r="AJ1002"/>
  <c r="AJ1026" s="1"/>
  <c r="AI952"/>
  <c r="AI1076" s="1"/>
  <c r="AG952"/>
  <c r="S952" s="1"/>
  <c r="T935" i="5"/>
  <c r="T1085" s="1"/>
  <c r="T814"/>
  <c r="T1206" s="1"/>
  <c r="AG930" i="1"/>
  <c r="S930" s="1"/>
  <c r="AI930"/>
  <c r="AI1098" s="1"/>
  <c r="AH1000"/>
  <c r="T1000" s="1"/>
  <c r="AJ1000"/>
  <c r="AJ1028" s="1"/>
  <c r="AI899"/>
  <c r="AI1129" s="1"/>
  <c r="AG899"/>
  <c r="S899" s="1"/>
  <c r="AH922"/>
  <c r="AH1106" s="1"/>
  <c r="T1106" s="1"/>
  <c r="AJ922"/>
  <c r="AJ1106" s="1"/>
  <c r="AG924"/>
  <c r="AG1104" s="1"/>
  <c r="S1104" s="1"/>
  <c r="AI924"/>
  <c r="AI1104" s="1"/>
  <c r="AG997"/>
  <c r="S997" s="1"/>
  <c r="AI997"/>
  <c r="AI1031" s="1"/>
  <c r="AH849"/>
  <c r="AJ849"/>
  <c r="AJ1179" s="1"/>
  <c r="AJ825"/>
  <c r="AJ1203" s="1"/>
  <c r="AH825"/>
  <c r="AH1203" s="1"/>
  <c r="T1203" s="1"/>
  <c r="AG945"/>
  <c r="S945" s="1"/>
  <c r="AI945"/>
  <c r="AI1083" s="1"/>
  <c r="AH875"/>
  <c r="T875" s="1"/>
  <c r="C872" i="5" s="1"/>
  <c r="AJ875" i="1"/>
  <c r="AJ1153" s="1"/>
  <c r="T992" i="5"/>
  <c r="T1028" s="1"/>
  <c r="T951"/>
  <c r="T1069" s="1"/>
  <c r="AH866" i="1"/>
  <c r="T866" s="1"/>
  <c r="I803" i="6" s="1"/>
  <c r="F803" s="1"/>
  <c r="AJ866" i="1"/>
  <c r="AJ1162" s="1"/>
  <c r="T920" i="5"/>
  <c r="T1100" s="1"/>
  <c r="AJ923" i="1"/>
  <c r="AJ1105" s="1"/>
  <c r="AH923"/>
  <c r="AH1105" s="1"/>
  <c r="T1105" s="1"/>
  <c r="AJ830"/>
  <c r="AJ1198" s="1"/>
  <c r="AH830"/>
  <c r="AG870"/>
  <c r="S870" s="1"/>
  <c r="AI870"/>
  <c r="AI1158" s="1"/>
  <c r="T879" i="5"/>
  <c r="T1141" s="1"/>
  <c r="AI1009" i="1"/>
  <c r="AI1019" s="1"/>
  <c r="AG1009"/>
  <c r="S1009" s="1"/>
  <c r="T943" i="5"/>
  <c r="T1077" s="1"/>
  <c r="AJ906" i="1"/>
  <c r="AJ1122" s="1"/>
  <c r="AH906"/>
  <c r="AJ957"/>
  <c r="AJ1071" s="1"/>
  <c r="AH957"/>
  <c r="T957" s="1"/>
  <c r="AG869"/>
  <c r="S869" s="1"/>
  <c r="AI869"/>
  <c r="AI1159" s="1"/>
  <c r="AG889"/>
  <c r="S889" s="1"/>
  <c r="AI889"/>
  <c r="AI1139" s="1"/>
  <c r="T955" i="5"/>
  <c r="T1065" s="1"/>
  <c r="AJ978" i="1"/>
  <c r="AJ1050" s="1"/>
  <c r="AH978"/>
  <c r="AH1050" s="1"/>
  <c r="T1050" s="1"/>
  <c r="AG1003"/>
  <c r="AI1003"/>
  <c r="AI1025" s="1"/>
  <c r="AH992"/>
  <c r="AJ992"/>
  <c r="AJ1036" s="1"/>
  <c r="AH971"/>
  <c r="T971" s="1"/>
  <c r="AJ971"/>
  <c r="AJ1057" s="1"/>
  <c r="T852" i="5"/>
  <c r="T1168" s="1"/>
  <c r="AI878" i="1"/>
  <c r="AI1150" s="1"/>
  <c r="AG878"/>
  <c r="S878" s="1"/>
  <c r="AH896"/>
  <c r="AH1132" s="1"/>
  <c r="T1132" s="1"/>
  <c r="AJ896"/>
  <c r="AJ1132" s="1"/>
  <c r="AI837"/>
  <c r="AI1191" s="1"/>
  <c r="AG837"/>
  <c r="S837" s="1"/>
  <c r="AG881"/>
  <c r="AG1147" s="1"/>
  <c r="S1147" s="1"/>
  <c r="AI881"/>
  <c r="AI1147" s="1"/>
  <c r="AG976"/>
  <c r="S976" s="1"/>
  <c r="AI976"/>
  <c r="AI1052" s="1"/>
  <c r="T899" i="5"/>
  <c r="T1121" s="1"/>
  <c r="T944"/>
  <c r="T1076" s="1"/>
  <c r="T898"/>
  <c r="T1122" s="1"/>
  <c r="T840"/>
  <c r="T1180" s="1"/>
  <c r="AG823" i="1"/>
  <c r="S823" s="1"/>
  <c r="AI823"/>
  <c r="AI1205" s="1"/>
  <c r="AJ908"/>
  <c r="AJ1120" s="1"/>
  <c r="AH908"/>
  <c r="AH1120" s="1"/>
  <c r="T1120" s="1"/>
  <c r="T854" i="5"/>
  <c r="T1166" s="1"/>
  <c r="T941"/>
  <c r="T1079" s="1"/>
  <c r="T962"/>
  <c r="T1058" s="1"/>
  <c r="T942"/>
  <c r="T1078" s="1"/>
  <c r="T1002"/>
  <c r="T1018" s="1"/>
  <c r="AJ895" i="1"/>
  <c r="AJ1133" s="1"/>
  <c r="AH895"/>
  <c r="T895" s="1"/>
  <c r="AI839"/>
  <c r="AI1189" s="1"/>
  <c r="AG839"/>
  <c r="AG1189" s="1"/>
  <c r="S1189" s="1"/>
  <c r="AH844"/>
  <c r="AJ844"/>
  <c r="AJ1184" s="1"/>
  <c r="AI923"/>
  <c r="AI1105" s="1"/>
  <c r="AG923"/>
  <c r="S923" s="1"/>
  <c r="AJ863"/>
  <c r="AJ1165" s="1"/>
  <c r="AH863"/>
  <c r="AH926"/>
  <c r="AH1102" s="1"/>
  <c r="T1102" s="1"/>
  <c r="AJ926"/>
  <c r="AJ1102" s="1"/>
  <c r="AG1004"/>
  <c r="S1004" s="1"/>
  <c r="AI1004"/>
  <c r="AI1024" s="1"/>
  <c r="AH851"/>
  <c r="T851" s="1"/>
  <c r="AJ851"/>
  <c r="AJ1177" s="1"/>
  <c r="T895" i="5"/>
  <c r="T1125" s="1"/>
  <c r="AH932" i="1"/>
  <c r="AH1096" s="1"/>
  <c r="T1096" s="1"/>
  <c r="AJ932"/>
  <c r="AJ1096" s="1"/>
  <c r="AG906"/>
  <c r="S906" s="1"/>
  <c r="AI906"/>
  <c r="AI1122" s="1"/>
  <c r="AJ841"/>
  <c r="AJ1187" s="1"/>
  <c r="AH841"/>
  <c r="AH1187" s="1"/>
  <c r="T1187" s="1"/>
  <c r="AH959"/>
  <c r="T959" s="1"/>
  <c r="AJ959"/>
  <c r="AJ1069" s="1"/>
  <c r="AH826"/>
  <c r="T826" s="1"/>
  <c r="C823" i="5" s="1"/>
  <c r="AJ826" i="1"/>
  <c r="AJ1202" s="1"/>
  <c r="T864" i="5"/>
  <c r="T1156" s="1"/>
  <c r="AH829" i="1"/>
  <c r="T829" s="1"/>
  <c r="AJ829"/>
  <c r="AJ1199" s="1"/>
  <c r="AG1005"/>
  <c r="S1005" s="1"/>
  <c r="AI1005"/>
  <c r="AI1023" s="1"/>
  <c r="T999" i="5"/>
  <c r="T1021" s="1"/>
  <c r="T917"/>
  <c r="T1103" s="1"/>
  <c r="T1008"/>
  <c r="T1012" s="1"/>
  <c r="T939"/>
  <c r="T1081" s="1"/>
  <c r="AG909" i="1"/>
  <c r="S909" s="1"/>
  <c r="AI909"/>
  <c r="AI1119" s="1"/>
  <c r="AI850"/>
  <c r="AI1178" s="1"/>
  <c r="AG850"/>
  <c r="S850" s="1"/>
  <c r="AG908"/>
  <c r="S908" s="1"/>
  <c r="AI908"/>
  <c r="AI1120" s="1"/>
  <c r="T981" i="5"/>
  <c r="T1039" s="1"/>
  <c r="T975"/>
  <c r="T1045" s="1"/>
  <c r="T994"/>
  <c r="T1026" s="1"/>
  <c r="T996"/>
  <c r="T1024" s="1"/>
  <c r="AG901" i="1"/>
  <c r="S901" s="1"/>
  <c r="AI901"/>
  <c r="AI1127" s="1"/>
  <c r="AH910"/>
  <c r="AJ910"/>
  <c r="AJ1118" s="1"/>
  <c r="AJ876"/>
  <c r="AJ1152" s="1"/>
  <c r="AH876"/>
  <c r="AH1152" s="1"/>
  <c r="T1152" s="1"/>
  <c r="AJ988"/>
  <c r="AJ1040" s="1"/>
  <c r="AH988"/>
  <c r="T988" s="1"/>
  <c r="AG926"/>
  <c r="S926" s="1"/>
  <c r="AI926"/>
  <c r="AI1102" s="1"/>
  <c r="AI1008"/>
  <c r="AI1020" s="1"/>
  <c r="AG1008"/>
  <c r="S1008" s="1"/>
  <c r="AJ820"/>
  <c r="AJ1208" s="1"/>
  <c r="AH820"/>
  <c r="T820" s="1"/>
  <c r="AG987"/>
  <c r="S987" s="1"/>
  <c r="AI987"/>
  <c r="AI1041" s="1"/>
  <c r="T976" i="5"/>
  <c r="T1044" s="1"/>
  <c r="AJ827" i="1"/>
  <c r="AJ1201" s="1"/>
  <c r="AH827"/>
  <c r="T827" s="1"/>
  <c r="AI872"/>
  <c r="AI1156" s="1"/>
  <c r="AG872"/>
  <c r="S872" s="1"/>
  <c r="AG917"/>
  <c r="S917" s="1"/>
  <c r="AI917"/>
  <c r="AI1111" s="1"/>
  <c r="AJ853"/>
  <c r="AJ1175" s="1"/>
  <c r="AH853"/>
  <c r="T853" s="1"/>
  <c r="AG896"/>
  <c r="S896" s="1"/>
  <c r="AI896"/>
  <c r="AI1132" s="1"/>
  <c r="AH902"/>
  <c r="T902" s="1"/>
  <c r="C899" i="5" s="1"/>
  <c r="AJ902" i="1"/>
  <c r="AJ1126" s="1"/>
  <c r="V965" i="5"/>
  <c r="V854"/>
  <c r="V853"/>
  <c r="V962"/>
  <c r="AN1062" i="1"/>
  <c r="V1062" s="1"/>
  <c r="AN1142"/>
  <c r="V1142" s="1"/>
  <c r="AN1156"/>
  <c r="V1156" s="1"/>
  <c r="AN1133"/>
  <c r="V1133" s="1"/>
  <c r="AN1038"/>
  <c r="V1038" s="1"/>
  <c r="AN1048"/>
  <c r="V1048" s="1"/>
  <c r="AN1049"/>
  <c r="V1049" s="1"/>
  <c r="AN1015"/>
  <c r="V1015" s="1"/>
  <c r="AN1148"/>
  <c r="V1148" s="1"/>
  <c r="AN1132"/>
  <c r="V1132" s="1"/>
  <c r="AN1110"/>
  <c r="V1110" s="1"/>
  <c r="AN1036"/>
  <c r="V1036" s="1"/>
  <c r="AN1182"/>
  <c r="V1182" s="1"/>
  <c r="AN1093"/>
  <c r="V1093" s="1"/>
  <c r="AN1050"/>
  <c r="V1050" s="1"/>
  <c r="AN1101"/>
  <c r="V1101" s="1"/>
  <c r="AN1085"/>
  <c r="V1085" s="1"/>
  <c r="AN1213"/>
  <c r="V1213" s="1"/>
  <c r="AN1206"/>
  <c r="V1206" s="1"/>
  <c r="AN1168"/>
  <c r="V1168" s="1"/>
  <c r="AN1060"/>
  <c r="V1060" s="1"/>
  <c r="AN1084"/>
  <c r="V1084" s="1"/>
  <c r="AN1082"/>
  <c r="V1082" s="1"/>
  <c r="AN1181"/>
  <c r="V1181" s="1"/>
  <c r="AN1130"/>
  <c r="V1130" s="1"/>
  <c r="AN1089"/>
  <c r="V1089" s="1"/>
  <c r="AN1112"/>
  <c r="V1112" s="1"/>
  <c r="AN1092"/>
  <c r="V1092" s="1"/>
  <c r="AN1056"/>
  <c r="V1056" s="1"/>
  <c r="AN1046"/>
  <c r="V1046" s="1"/>
  <c r="AN1162"/>
  <c r="V1162" s="1"/>
  <c r="AN1131"/>
  <c r="V1131" s="1"/>
  <c r="AN1020"/>
  <c r="V1020" s="1"/>
  <c r="AN1024"/>
  <c r="V1024" s="1"/>
  <c r="AN1078"/>
  <c r="V1078" s="1"/>
  <c r="AN1034"/>
  <c r="V1034" s="1"/>
  <c r="AN1042"/>
  <c r="V1042" s="1"/>
  <c r="AN1090"/>
  <c r="V1090" s="1"/>
  <c r="AN1170"/>
  <c r="V1170" s="1"/>
  <c r="AN1066"/>
  <c r="V1066" s="1"/>
  <c r="AN1040"/>
  <c r="V1040" s="1"/>
  <c r="AN1059"/>
  <c r="V1059" s="1"/>
  <c r="AN1077"/>
  <c r="V1077" s="1"/>
  <c r="AN1045"/>
  <c r="V1045" s="1"/>
  <c r="AN1198"/>
  <c r="V1198" s="1"/>
  <c r="AN1137"/>
  <c r="V1137" s="1"/>
  <c r="AN1016"/>
  <c r="V1016" s="1"/>
  <c r="AN1150"/>
  <c r="V1150" s="1"/>
  <c r="AN1178"/>
  <c r="V1178" s="1"/>
  <c r="AN1035"/>
  <c r="V1035" s="1"/>
  <c r="AN1097"/>
  <c r="V1097" s="1"/>
  <c r="AN1147"/>
  <c r="V1147" s="1"/>
  <c r="AN1098"/>
  <c r="V1098" s="1"/>
  <c r="AN1108"/>
  <c r="V1108" s="1"/>
  <c r="AN1100"/>
  <c r="V1100" s="1"/>
  <c r="AN1063"/>
  <c r="V1063" s="1"/>
  <c r="AN1212"/>
  <c r="V1212" s="1"/>
  <c r="AN1164"/>
  <c r="V1164" s="1"/>
  <c r="AN1052"/>
  <c r="V1052" s="1"/>
  <c r="AN1144"/>
  <c r="V1144" s="1"/>
  <c r="AN1180"/>
  <c r="V1180" s="1"/>
  <c r="AN1053"/>
  <c r="V1053" s="1"/>
  <c r="AN1079"/>
  <c r="V1079" s="1"/>
  <c r="AN1159"/>
  <c r="V1159" s="1"/>
  <c r="AN1146"/>
  <c r="V1146" s="1"/>
  <c r="AN1177"/>
  <c r="V1177" s="1"/>
  <c r="AN1027"/>
  <c r="V1027" s="1"/>
  <c r="AN1117"/>
  <c r="V1117" s="1"/>
  <c r="AN1127"/>
  <c r="V1127" s="1"/>
  <c r="AN1163"/>
  <c r="V1163" s="1"/>
  <c r="AN1051"/>
  <c r="V1051" s="1"/>
  <c r="AN1210"/>
  <c r="V1210" s="1"/>
  <c r="AN1166"/>
  <c r="V1166" s="1"/>
  <c r="AN1023"/>
  <c r="V1023" s="1"/>
  <c r="AN1214"/>
  <c r="V1214" s="1"/>
  <c r="AN1153"/>
  <c r="V1153" s="1"/>
  <c r="AN1155"/>
  <c r="V1155" s="1"/>
  <c r="AN1143"/>
  <c r="V1143" s="1"/>
  <c r="AN1028"/>
  <c r="V1028" s="1"/>
  <c r="AN1186"/>
  <c r="V1186" s="1"/>
  <c r="AN1094"/>
  <c r="V1094" s="1"/>
  <c r="AN1072"/>
  <c r="V1072" s="1"/>
  <c r="AN1173"/>
  <c r="V1173" s="1"/>
  <c r="AN1021"/>
  <c r="V1021" s="1"/>
  <c r="AN1106"/>
  <c r="V1106" s="1"/>
  <c r="AN1167"/>
  <c r="V1167" s="1"/>
  <c r="AN1183"/>
  <c r="V1183" s="1"/>
  <c r="AN1208"/>
  <c r="V1208" s="1"/>
  <c r="AN1201"/>
  <c r="V1201" s="1"/>
  <c r="AN1057"/>
  <c r="V1057" s="1"/>
  <c r="AN1190"/>
  <c r="V1190" s="1"/>
  <c r="AN1145"/>
  <c r="V1145" s="1"/>
  <c r="AN1088"/>
  <c r="V1088" s="1"/>
  <c r="AN1022"/>
  <c r="V1022" s="1"/>
  <c r="AN1073"/>
  <c r="V1073" s="1"/>
  <c r="AN1157"/>
  <c r="V1157" s="1"/>
  <c r="AN1039"/>
  <c r="V1039" s="1"/>
  <c r="AN1174"/>
  <c r="V1174" s="1"/>
  <c r="AN1202"/>
  <c r="V1202" s="1"/>
  <c r="AN1211"/>
  <c r="V1211" s="1"/>
  <c r="AN1192"/>
  <c r="V1192" s="1"/>
  <c r="AN1252"/>
  <c r="V1252" s="1"/>
  <c r="AN1069"/>
  <c r="V1069" s="1"/>
  <c r="AN1037"/>
  <c r="V1037" s="1"/>
  <c r="AN1076"/>
  <c r="V1076" s="1"/>
  <c r="AN1081"/>
  <c r="V1081" s="1"/>
  <c r="AN1026"/>
  <c r="V1026" s="1"/>
  <c r="AN1207"/>
  <c r="V1207" s="1"/>
  <c r="AN1055"/>
  <c r="V1055" s="1"/>
  <c r="AN1203"/>
  <c r="V1203" s="1"/>
  <c r="AN1087"/>
  <c r="V1087" s="1"/>
  <c r="AN1113"/>
  <c r="V1113" s="1"/>
  <c r="AN1139"/>
  <c r="V1139" s="1"/>
  <c r="AN1140"/>
  <c r="V1140" s="1"/>
  <c r="AN1194"/>
  <c r="V1194" s="1"/>
  <c r="AN1096"/>
  <c r="V1096" s="1"/>
  <c r="AN1017"/>
  <c r="V1017" s="1"/>
  <c r="AN1135"/>
  <c r="V1135" s="1"/>
  <c r="AN1068"/>
  <c r="V1068" s="1"/>
  <c r="AN1187"/>
  <c r="V1187" s="1"/>
  <c r="AN1032"/>
  <c r="V1032" s="1"/>
  <c r="AN1151"/>
  <c r="V1151" s="1"/>
  <c r="AN1031"/>
  <c r="V1031" s="1"/>
  <c r="AN1161"/>
  <c r="V1161" s="1"/>
  <c r="AN1188"/>
  <c r="V1188" s="1"/>
  <c r="AN1047"/>
  <c r="V1047" s="1"/>
  <c r="AN1134"/>
  <c r="V1134" s="1"/>
  <c r="AN1196"/>
  <c r="V1196" s="1"/>
  <c r="AN1091"/>
  <c r="V1091" s="1"/>
  <c r="AN1122"/>
  <c r="V1122" s="1"/>
  <c r="AN1018"/>
  <c r="V1018" s="1"/>
  <c r="AN1197"/>
  <c r="V1197" s="1"/>
  <c r="AN1160"/>
  <c r="V1160" s="1"/>
  <c r="AN1029"/>
  <c r="V1029" s="1"/>
  <c r="AN1189"/>
  <c r="V1189" s="1"/>
  <c r="AN1065"/>
  <c r="V1065" s="1"/>
  <c r="AN1204"/>
  <c r="V1204" s="1"/>
  <c r="AN1107"/>
  <c r="V1107" s="1"/>
  <c r="AN1061"/>
  <c r="V1061" s="1"/>
  <c r="AN1095"/>
  <c r="V1095" s="1"/>
  <c r="AN1123"/>
  <c r="V1123" s="1"/>
  <c r="AN1165"/>
  <c r="V1165" s="1"/>
  <c r="AN1114"/>
  <c r="V1114" s="1"/>
  <c r="AN1184"/>
  <c r="V1184" s="1"/>
  <c r="AN1138"/>
  <c r="V1138" s="1"/>
  <c r="AN1019"/>
  <c r="V1019" s="1"/>
  <c r="AN1141"/>
  <c r="V1141" s="1"/>
  <c r="AN1070"/>
  <c r="V1070" s="1"/>
  <c r="AN1067"/>
  <c r="V1067" s="1"/>
  <c r="AN1169"/>
  <c r="V1169" s="1"/>
  <c r="AN1126"/>
  <c r="V1126" s="1"/>
  <c r="AN1120"/>
  <c r="V1120" s="1"/>
  <c r="AN1043"/>
  <c r="V1043" s="1"/>
  <c r="AN1176"/>
  <c r="V1176" s="1"/>
  <c r="AN1185"/>
  <c r="V1185" s="1"/>
  <c r="AN1191"/>
  <c r="V1191" s="1"/>
  <c r="AN1111"/>
  <c r="V1111" s="1"/>
  <c r="AN1179"/>
  <c r="V1179" s="1"/>
  <c r="AN1124"/>
  <c r="V1124" s="1"/>
  <c r="AN1128"/>
  <c r="V1128" s="1"/>
  <c r="AN1086"/>
  <c r="V1086" s="1"/>
  <c r="AN1074"/>
  <c r="V1074" s="1"/>
  <c r="AN1103"/>
  <c r="V1103" s="1"/>
  <c r="AN1025"/>
  <c r="V1025" s="1"/>
  <c r="AN1200"/>
  <c r="V1200" s="1"/>
  <c r="AN1054"/>
  <c r="V1054" s="1"/>
  <c r="AN1105"/>
  <c r="V1105" s="1"/>
  <c r="AN1121"/>
  <c r="V1121" s="1"/>
  <c r="AN1080"/>
  <c r="V1080" s="1"/>
  <c r="AN1129"/>
  <c r="V1129" s="1"/>
  <c r="AN1041"/>
  <c r="V1041" s="1"/>
  <c r="AN1116"/>
  <c r="V1116" s="1"/>
  <c r="AN1175"/>
  <c r="V1175" s="1"/>
  <c r="AN1109"/>
  <c r="V1109" s="1"/>
  <c r="AN1118"/>
  <c r="V1118" s="1"/>
  <c r="AN1172"/>
  <c r="V1172" s="1"/>
  <c r="AN1171"/>
  <c r="V1171" s="1"/>
  <c r="AN1030"/>
  <c r="V1030" s="1"/>
  <c r="AN1205"/>
  <c r="V1205" s="1"/>
  <c r="AN1125"/>
  <c r="V1125" s="1"/>
  <c r="AN1152"/>
  <c r="V1152" s="1"/>
  <c r="AN1149"/>
  <c r="V1149" s="1"/>
  <c r="AN1033"/>
  <c r="V1033" s="1"/>
  <c r="AN1199"/>
  <c r="V1199" s="1"/>
  <c r="AN1104"/>
  <c r="V1104" s="1"/>
  <c r="AN1158"/>
  <c r="V1158" s="1"/>
  <c r="AN1044"/>
  <c r="V1044" s="1"/>
  <c r="AN1195"/>
  <c r="V1195" s="1"/>
  <c r="AN1119"/>
  <c r="V1119" s="1"/>
  <c r="AN1136"/>
  <c r="V1136" s="1"/>
  <c r="AN1209"/>
  <c r="V1209" s="1"/>
  <c r="AN1102"/>
  <c r="V1102" s="1"/>
  <c r="AN1075"/>
  <c r="V1075" s="1"/>
  <c r="AN1071"/>
  <c r="V1071" s="1"/>
  <c r="AN1193"/>
  <c r="V1193" s="1"/>
  <c r="AN1083"/>
  <c r="V1083" s="1"/>
  <c r="AN1099"/>
  <c r="V1099" s="1"/>
  <c r="AN1154"/>
  <c r="V1154" s="1"/>
  <c r="AN1064"/>
  <c r="V1064" s="1"/>
  <c r="AN1058"/>
  <c r="V1058" s="1"/>
  <c r="C814" i="5"/>
  <c r="I771" i="6"/>
  <c r="F771" s="1"/>
  <c r="AG1055" i="1"/>
  <c r="S1055" s="1"/>
  <c r="AG1034"/>
  <c r="S1034" s="1"/>
  <c r="AG1058"/>
  <c r="S1058" s="1"/>
  <c r="AG1037"/>
  <c r="S1037" s="1"/>
  <c r="AG1049"/>
  <c r="S1049" s="1"/>
  <c r="AG1070"/>
  <c r="S1070" s="1"/>
  <c r="AG1085"/>
  <c r="S1085" s="1"/>
  <c r="AG1086"/>
  <c r="S1086" s="1"/>
  <c r="AG1171"/>
  <c r="S1171" s="1"/>
  <c r="AG1090"/>
  <c r="S1090" s="1"/>
  <c r="AG1101"/>
  <c r="S1101" s="1"/>
  <c r="AG1118"/>
  <c r="S1118" s="1"/>
  <c r="V997" i="5"/>
  <c r="V1007"/>
  <c r="W1006" s="1"/>
  <c r="V902"/>
  <c r="V905"/>
  <c r="V872"/>
  <c r="V924"/>
  <c r="V975"/>
  <c r="V954"/>
  <c r="R1058"/>
  <c r="V945"/>
  <c r="V989"/>
  <c r="V823"/>
  <c r="R1167"/>
  <c r="V834"/>
  <c r="V878"/>
  <c r="R1066"/>
  <c r="V949"/>
  <c r="V892"/>
  <c r="R1137"/>
  <c r="V923"/>
  <c r="V828"/>
  <c r="V967"/>
  <c r="R1096"/>
  <c r="R1104"/>
  <c r="V968"/>
  <c r="R1045"/>
  <c r="V877"/>
  <c r="W877" s="1"/>
  <c r="R1098"/>
  <c r="R1148"/>
  <c r="R1192"/>
  <c r="V827"/>
  <c r="V814"/>
  <c r="V884"/>
  <c r="W884" s="1"/>
  <c r="R1075"/>
  <c r="V917"/>
  <c r="W916" s="1"/>
  <c r="V866"/>
  <c r="V876"/>
  <c r="V871"/>
  <c r="V847"/>
  <c r="V934"/>
  <c r="V971"/>
  <c r="V936"/>
  <c r="V915"/>
  <c r="V893"/>
  <c r="V1002"/>
  <c r="V941"/>
  <c r="V955"/>
  <c r="V951"/>
  <c r="V910"/>
  <c r="V832"/>
  <c r="V816"/>
  <c r="V889"/>
  <c r="V931"/>
  <c r="V1009"/>
  <c r="W1009" s="1"/>
  <c r="V880"/>
  <c r="R1165"/>
  <c r="AG1044" i="1"/>
  <c r="S1044" s="1"/>
  <c r="V1008" i="5"/>
  <c r="V1000"/>
  <c r="V963"/>
  <c r="V983"/>
  <c r="V887"/>
  <c r="V831"/>
  <c r="V835"/>
  <c r="V867"/>
  <c r="V857"/>
  <c r="V1005"/>
  <c r="W1005" s="1"/>
  <c r="V861"/>
  <c r="V970"/>
  <c r="AG1197" i="1"/>
  <c r="S1197" s="1"/>
  <c r="V964" i="5"/>
  <c r="V818"/>
  <c r="AG1098" i="1"/>
  <c r="S1098" s="1"/>
  <c r="V925" i="5"/>
  <c r="V999"/>
  <c r="V813"/>
  <c r="V984"/>
  <c r="V919"/>
  <c r="R1055"/>
  <c r="V868"/>
  <c r="R1017"/>
  <c r="AG1209" i="1"/>
  <c r="S1209" s="1"/>
  <c r="AG1024"/>
  <c r="S1024" s="1"/>
  <c r="R1134" i="5"/>
  <c r="R1083"/>
  <c r="R1014"/>
  <c r="R1105"/>
  <c r="V821"/>
  <c r="R1126"/>
  <c r="V976"/>
  <c r="R1049"/>
  <c r="V859"/>
  <c r="V1003"/>
  <c r="AG1136" i="1"/>
  <c r="S1136" s="1"/>
  <c r="AG1204"/>
  <c r="S1204" s="1"/>
  <c r="AG1195"/>
  <c r="S1195" s="1"/>
  <c r="V981" i="5"/>
  <c r="V906"/>
  <c r="V959"/>
  <c r="V855"/>
  <c r="W854" s="1"/>
  <c r="V942"/>
  <c r="V926"/>
  <c r="V940"/>
  <c r="V969"/>
  <c r="V812"/>
  <c r="R1036"/>
  <c r="R1132"/>
  <c r="AG1082" i="1"/>
  <c r="S1082" s="1"/>
  <c r="V836" i="5"/>
  <c r="V953"/>
  <c r="AG1099" i="1"/>
  <c r="S1099" s="1"/>
  <c r="V946" i="5"/>
  <c r="V886"/>
  <c r="W885" s="1"/>
  <c r="V819"/>
  <c r="V865"/>
  <c r="V817"/>
  <c r="V864"/>
  <c r="W864" s="1"/>
  <c r="AG1067" i="1"/>
  <c r="S1067" s="1"/>
  <c r="AG1041"/>
  <c r="S1041" s="1"/>
  <c r="AG1213"/>
  <c r="S1213" s="1"/>
  <c r="V973" i="5"/>
  <c r="V998"/>
  <c r="V894"/>
  <c r="V990"/>
  <c r="V977"/>
  <c r="V862"/>
  <c r="V918"/>
  <c r="V840"/>
  <c r="V863"/>
  <c r="V882"/>
  <c r="W882" s="1"/>
  <c r="V966"/>
  <c r="V933"/>
  <c r="R1087"/>
  <c r="R1180"/>
  <c r="R1088"/>
  <c r="V952"/>
  <c r="R1101"/>
  <c r="V947"/>
  <c r="V948"/>
  <c r="V888"/>
  <c r="V982"/>
  <c r="V820"/>
  <c r="V850"/>
  <c r="V811"/>
  <c r="AG1115" i="1"/>
  <c r="S1115" s="1"/>
  <c r="V909" i="5"/>
  <c r="V914"/>
  <c r="W913" s="1"/>
  <c r="R1133"/>
  <c r="R1125"/>
  <c r="V1001"/>
  <c r="V822"/>
  <c r="V860"/>
  <c r="V879"/>
  <c r="AG1180" i="1"/>
  <c r="S1180" s="1"/>
  <c r="V849" i="5"/>
  <c r="V848"/>
  <c r="AG1056" i="1"/>
  <c r="S1056" s="1"/>
  <c r="AG1176"/>
  <c r="S1176" s="1"/>
  <c r="V1004" i="5"/>
  <c r="V935"/>
  <c r="AG1063" i="1"/>
  <c r="S1063" s="1"/>
  <c r="V838" i="5"/>
  <c r="V897"/>
  <c r="V957"/>
  <c r="V927"/>
  <c r="V987"/>
  <c r="V874"/>
  <c r="AG1087" i="1"/>
  <c r="S1087" s="1"/>
  <c r="V851" i="5"/>
  <c r="V995"/>
  <c r="V846"/>
  <c r="V824"/>
  <c r="R1093"/>
  <c r="V896"/>
  <c r="V930"/>
  <c r="V978"/>
  <c r="AG1074" i="1"/>
  <c r="S1074" s="1"/>
  <c r="V996" i="5"/>
  <c r="V928"/>
  <c r="V843"/>
  <c r="V856"/>
  <c r="AG1079" i="1"/>
  <c r="S1079" s="1"/>
  <c r="V908" i="5"/>
  <c r="AG1052" i="1"/>
  <c r="S1052" s="1"/>
  <c r="AG1175"/>
  <c r="S1175" s="1"/>
  <c r="V992" i="5"/>
  <c r="V825"/>
  <c r="V920"/>
  <c r="V895"/>
  <c r="V988"/>
  <c r="V961"/>
  <c r="AG1053" i="1"/>
  <c r="S1053" s="1"/>
  <c r="S875"/>
  <c r="AG1153"/>
  <c r="S1153" s="1"/>
  <c r="S959"/>
  <c r="AG1069"/>
  <c r="S1069" s="1"/>
  <c r="AG1076"/>
  <c r="S1076" s="1"/>
  <c r="V844" i="5"/>
  <c r="V852"/>
  <c r="V991"/>
  <c r="R1113"/>
  <c r="AG1078" i="1"/>
  <c r="S1078" s="1"/>
  <c r="V912" i="5"/>
  <c r="W912" s="1"/>
  <c r="R1139"/>
  <c r="R1063"/>
  <c r="R1061"/>
  <c r="R1204"/>
  <c r="V815"/>
  <c r="V980"/>
  <c r="R1149"/>
  <c r="R1089"/>
  <c r="V938"/>
  <c r="V898"/>
  <c r="V890"/>
  <c r="V842"/>
  <c r="V870"/>
  <c r="V994"/>
  <c r="V985"/>
  <c r="AG1020" i="1"/>
  <c r="S1020" s="1"/>
  <c r="V829" i="5"/>
  <c r="V875"/>
  <c r="S821" i="1"/>
  <c r="AG1207"/>
  <c r="S1207" s="1"/>
  <c r="V837" i="5"/>
  <c r="V958"/>
  <c r="V956"/>
  <c r="V833"/>
  <c r="R1069"/>
  <c r="V841"/>
  <c r="V907"/>
  <c r="R1107"/>
  <c r="V881"/>
  <c r="V900"/>
  <c r="V901"/>
  <c r="V950"/>
  <c r="V929"/>
  <c r="V937"/>
  <c r="R1039"/>
  <c r="V839"/>
  <c r="R1033"/>
  <c r="R1130"/>
  <c r="V869"/>
  <c r="AG1214" i="1"/>
  <c r="S1214" s="1"/>
  <c r="AG1149"/>
  <c r="S1149" s="1"/>
  <c r="V903" i="5"/>
  <c r="AG1075" i="1"/>
  <c r="S1075" s="1"/>
  <c r="AG1054"/>
  <c r="S1054" s="1"/>
  <c r="V904" i="5"/>
  <c r="AG1186" i="1"/>
  <c r="S1186" s="1"/>
  <c r="V960" i="5"/>
  <c r="AG1123" i="1"/>
  <c r="S1123" s="1"/>
  <c r="R1109" i="5"/>
  <c r="V911"/>
  <c r="S914" i="1"/>
  <c r="AG1114"/>
  <c r="S1114" s="1"/>
  <c r="R1077" i="5"/>
  <c r="V943"/>
  <c r="S924" i="1"/>
  <c r="S825"/>
  <c r="AG1203"/>
  <c r="S1203" s="1"/>
  <c r="S996"/>
  <c r="AG1032"/>
  <c r="S1032" s="1"/>
  <c r="S898"/>
  <c r="AG1130"/>
  <c r="S1130" s="1"/>
  <c r="S854"/>
  <c r="AG1174"/>
  <c r="S1174" s="1"/>
  <c r="V830" i="5"/>
  <c r="R1187"/>
  <c r="V845"/>
  <c r="AG1133" i="1"/>
  <c r="S1133" s="1"/>
  <c r="R1164" i="5"/>
  <c r="V899"/>
  <c r="V921"/>
  <c r="V873"/>
  <c r="V979"/>
  <c r="V993"/>
  <c r="AG1026" i="1"/>
  <c r="S1026" s="1"/>
  <c r="V972" i="5"/>
  <c r="AG1107" i="1"/>
  <c r="S1107" s="1"/>
  <c r="AG1019"/>
  <c r="S1019" s="1"/>
  <c r="V986" i="5"/>
  <c r="V891"/>
  <c r="AG1068" i="1"/>
  <c r="S1068" s="1"/>
  <c r="V858" i="5"/>
  <c r="V939"/>
  <c r="V944"/>
  <c r="V974"/>
  <c r="V826"/>
  <c r="AD886" i="1"/>
  <c r="AD911"/>
  <c r="T822"/>
  <c r="T920"/>
  <c r="T979"/>
  <c r="T910"/>
  <c r="T962"/>
  <c r="T1001"/>
  <c r="C998" i="5" s="1"/>
  <c r="T955" i="1"/>
  <c r="T991"/>
  <c r="C988" i="5" s="1"/>
  <c r="T960" i="1"/>
  <c r="C957" i="5" s="1"/>
  <c r="T1005" i="1"/>
  <c r="C1002" i="5" s="1"/>
  <c r="T949" i="1"/>
  <c r="T863"/>
  <c r="C860" i="5" s="1"/>
  <c r="T990" i="1"/>
  <c r="T841"/>
  <c r="T861"/>
  <c r="T894"/>
  <c r="T901"/>
  <c r="T835"/>
  <c r="T952"/>
  <c r="T989"/>
  <c r="T924"/>
  <c r="C921" i="5" s="1"/>
  <c r="T945" i="1"/>
  <c r="T918"/>
  <c r="T823"/>
  <c r="C820" i="5" s="1"/>
  <c r="T862" i="1"/>
  <c r="T869"/>
  <c r="C866" i="5" s="1"/>
  <c r="T937" i="1"/>
  <c r="T828"/>
  <c r="T884"/>
  <c r="T849"/>
  <c r="T983"/>
  <c r="T832"/>
  <c r="T867"/>
  <c r="C864" i="5" s="1"/>
  <c r="T870" i="1"/>
  <c r="T877"/>
  <c r="C874" i="5" s="1"/>
  <c r="T903" i="1"/>
  <c r="T830"/>
  <c r="T939"/>
  <c r="T940"/>
  <c r="T992"/>
  <c r="C989" i="5" s="1"/>
  <c r="T986" i="1"/>
  <c r="T873"/>
  <c r="T936"/>
  <c r="T948"/>
  <c r="T982"/>
  <c r="T857"/>
  <c r="T845"/>
  <c r="T815"/>
  <c r="T958"/>
  <c r="T906"/>
  <c r="T887"/>
  <c r="T935"/>
  <c r="T934"/>
  <c r="T831"/>
  <c r="T1014"/>
  <c r="I951" i="6" s="1"/>
  <c r="T946" i="1"/>
  <c r="T993"/>
  <c r="T882"/>
  <c r="T837"/>
  <c r="T844"/>
  <c r="AD972"/>
  <c r="AD866"/>
  <c r="AD857"/>
  <c r="AH1095"/>
  <c r="T1095" s="1"/>
  <c r="AH1045"/>
  <c r="T1045" s="1"/>
  <c r="AH1161"/>
  <c r="T1161" s="1"/>
  <c r="AH1079"/>
  <c r="T1079" s="1"/>
  <c r="AH1158"/>
  <c r="T1158" s="1"/>
  <c r="AH1205"/>
  <c r="T1205" s="1"/>
  <c r="AH1149"/>
  <c r="T1149" s="1"/>
  <c r="AH1038"/>
  <c r="T1038" s="1"/>
  <c r="AH1155"/>
  <c r="T1155" s="1"/>
  <c r="AH1122"/>
  <c r="T1122" s="1"/>
  <c r="AH1094"/>
  <c r="T1094" s="1"/>
  <c r="AH1085"/>
  <c r="T1085" s="1"/>
  <c r="AH1080"/>
  <c r="T1080" s="1"/>
  <c r="AH1108"/>
  <c r="T1108" s="1"/>
  <c r="AH1089"/>
  <c r="T1089" s="1"/>
  <c r="AH1087"/>
  <c r="T1087" s="1"/>
  <c r="AH1091"/>
  <c r="T1091" s="1"/>
  <c r="AH1036"/>
  <c r="T1036" s="1"/>
  <c r="AH1116"/>
  <c r="T1116" s="1"/>
  <c r="AH1213"/>
  <c r="T1213" s="1"/>
  <c r="AH1066"/>
  <c r="T1066" s="1"/>
  <c r="AH1151"/>
  <c r="T1151" s="1"/>
  <c r="AH1165"/>
  <c r="T1165" s="1"/>
  <c r="AH1198"/>
  <c r="T1198" s="1"/>
  <c r="AH1201"/>
  <c r="T1201" s="1"/>
  <c r="AH1166"/>
  <c r="T1166" s="1"/>
  <c r="AH1027"/>
  <c r="T1027" s="1"/>
  <c r="AH1093"/>
  <c r="T1093" s="1"/>
  <c r="AH1211"/>
  <c r="T1211" s="1"/>
  <c r="AH1135"/>
  <c r="T1135" s="1"/>
  <c r="AH1082"/>
  <c r="T1082" s="1"/>
  <c r="AH1049"/>
  <c r="T1049" s="1"/>
  <c r="AH1090"/>
  <c r="T1090" s="1"/>
  <c r="AH1118"/>
  <c r="T1118" s="1"/>
  <c r="AH1171"/>
  <c r="T1171" s="1"/>
  <c r="AH1146"/>
  <c r="T1146" s="1"/>
  <c r="AH1137"/>
  <c r="T1137" s="1"/>
  <c r="AH1134"/>
  <c r="T1134" s="1"/>
  <c r="AH1191"/>
  <c r="T1191" s="1"/>
  <c r="AH1180"/>
  <c r="T1180" s="1"/>
  <c r="AH1200"/>
  <c r="T1200" s="1"/>
  <c r="AH1184"/>
  <c r="T1184" s="1"/>
  <c r="AH1127"/>
  <c r="T1127" s="1"/>
  <c r="AH1124"/>
  <c r="T1124" s="1"/>
  <c r="AH1144"/>
  <c r="T1144" s="1"/>
  <c r="AH1179"/>
  <c r="T1179" s="1"/>
  <c r="AH1194"/>
  <c r="T1194" s="1"/>
  <c r="AH1076"/>
  <c r="T1076" s="1"/>
  <c r="AH1040"/>
  <c r="T1040" s="1"/>
  <c r="AH1039"/>
  <c r="T1039" s="1"/>
  <c r="AH1104"/>
  <c r="T1104" s="1"/>
  <c r="AH1037"/>
  <c r="T1037" s="1"/>
  <c r="AH1068"/>
  <c r="T1068" s="1"/>
  <c r="AH1023"/>
  <c r="T1023" s="1"/>
  <c r="AD924"/>
  <c r="AD978"/>
  <c r="AD908"/>
  <c r="AD1007"/>
  <c r="AD836"/>
  <c r="AD882"/>
  <c r="AD869"/>
  <c r="AD820"/>
  <c r="AD968"/>
  <c r="AD874"/>
  <c r="AD828"/>
  <c r="AD843"/>
  <c r="AD998"/>
  <c r="AD827"/>
  <c r="AD985"/>
  <c r="AD927"/>
  <c r="AD898"/>
  <c r="AD957"/>
  <c r="AD831"/>
  <c r="AD997"/>
  <c r="AD948"/>
  <c r="AD954"/>
  <c r="AD941"/>
  <c r="AD873"/>
  <c r="AD915"/>
  <c r="AD983"/>
  <c r="AD959"/>
  <c r="AD931"/>
  <c r="AD989"/>
  <c r="AD934"/>
  <c r="AD921"/>
  <c r="AD893"/>
  <c r="AD856"/>
  <c r="AD909"/>
  <c r="AD814"/>
  <c r="AD818"/>
  <c r="AD823"/>
  <c r="AD853"/>
  <c r="AD844"/>
  <c r="AD840"/>
  <c r="AD1002"/>
  <c r="AD962"/>
  <c r="AD900"/>
  <c r="AD966"/>
  <c r="AD901"/>
  <c r="AD916"/>
  <c r="AD922"/>
  <c r="AD918"/>
  <c r="AD905"/>
  <c r="AD936"/>
  <c r="AD878"/>
  <c r="AD992"/>
  <c r="AD848"/>
  <c r="AD881"/>
  <c r="AD894"/>
  <c r="AD943"/>
  <c r="AD815"/>
  <c r="AD956"/>
  <c r="AD914"/>
  <c r="AD1006"/>
  <c r="AD887"/>
  <c r="AD839"/>
  <c r="AD939"/>
  <c r="AD970"/>
  <c r="AD946"/>
  <c r="AD933"/>
  <c r="AD884"/>
  <c r="AD877"/>
  <c r="AD822"/>
  <c r="AD999"/>
  <c r="AD871"/>
  <c r="AD851"/>
  <c r="AD829"/>
  <c r="AD920"/>
  <c r="AD994"/>
  <c r="AD981"/>
  <c r="AD996"/>
  <c r="AD938"/>
  <c r="AD925"/>
  <c r="AD892"/>
  <c r="AD870"/>
  <c r="AD824"/>
  <c r="AD834"/>
  <c r="AD859"/>
  <c r="AD883"/>
  <c r="AD903"/>
  <c r="AD850"/>
  <c r="AD837"/>
  <c r="AD852"/>
  <c r="AD858"/>
  <c r="AD845"/>
  <c r="AD876"/>
  <c r="AD854"/>
  <c r="AD841"/>
  <c r="AD872"/>
  <c r="AD912"/>
  <c r="AD897"/>
  <c r="AD895"/>
  <c r="AD910"/>
  <c r="AD875"/>
  <c r="AD880"/>
  <c r="AD819"/>
  <c r="AD832"/>
  <c r="AD913"/>
  <c r="AD947"/>
  <c r="AD926"/>
  <c r="AD979"/>
  <c r="AD826"/>
  <c r="AD879"/>
  <c r="AD847"/>
  <c r="AD1001"/>
  <c r="AD906"/>
  <c r="AD825"/>
  <c r="AD930"/>
  <c r="AD917"/>
  <c r="AD932"/>
  <c r="AD861"/>
  <c r="AD991"/>
  <c r="AD967"/>
  <c r="AD835"/>
  <c r="AD891"/>
  <c r="AD949"/>
  <c r="AD842"/>
  <c r="AD988"/>
  <c r="AD953"/>
  <c r="AD907"/>
  <c r="AD899"/>
  <c r="AD971"/>
  <c r="AD935"/>
  <c r="AD955"/>
  <c r="AD919"/>
  <c r="AD929"/>
  <c r="AD987"/>
  <c r="AD942"/>
  <c r="AD928"/>
  <c r="AD855"/>
  <c r="AD896"/>
  <c r="AD945"/>
  <c r="AD817"/>
  <c r="AD958"/>
  <c r="AD830"/>
  <c r="AD885"/>
  <c r="AD995"/>
  <c r="AD1005"/>
  <c r="AD937"/>
  <c r="AD904"/>
  <c r="AD964"/>
  <c r="AD902"/>
  <c r="AD868"/>
  <c r="AD821"/>
  <c r="AD860"/>
  <c r="AD867"/>
  <c r="AD984"/>
  <c r="AD965"/>
  <c r="AD980"/>
  <c r="AD986"/>
  <c r="AD973"/>
  <c r="AD1004"/>
  <c r="AD982"/>
  <c r="AD969"/>
  <c r="AD1000"/>
  <c r="AD923"/>
  <c r="AD961"/>
  <c r="AD833"/>
  <c r="AD974"/>
  <c r="AD846"/>
  <c r="AD944"/>
  <c r="AD816"/>
  <c r="AD960"/>
  <c r="AD993"/>
  <c r="AD849"/>
  <c r="AD990"/>
  <c r="AD862"/>
  <c r="AD248"/>
  <c r="AD808"/>
  <c r="AD776"/>
  <c r="AD744"/>
  <c r="AD712"/>
  <c r="AD680"/>
  <c r="AD648"/>
  <c r="AD616"/>
  <c r="AD552"/>
  <c r="AD796"/>
  <c r="AD764"/>
  <c r="AD732"/>
  <c r="AD797"/>
  <c r="AD765"/>
  <c r="AD733"/>
  <c r="AD809"/>
  <c r="AD777"/>
  <c r="AD745"/>
  <c r="AD649"/>
  <c r="AD617"/>
  <c r="AD553"/>
  <c r="AD804"/>
  <c r="AD772"/>
  <c r="AD708"/>
  <c r="AD676"/>
  <c r="AD644"/>
  <c r="AD805"/>
  <c r="AD773"/>
  <c r="AD741"/>
  <c r="AD709"/>
  <c r="AD677"/>
  <c r="AD645"/>
  <c r="AD421"/>
  <c r="AD241"/>
  <c r="AD784"/>
  <c r="AD720"/>
  <c r="AD656"/>
  <c r="AD400"/>
  <c r="AD785"/>
  <c r="AD753"/>
  <c r="AD721"/>
  <c r="AD657"/>
  <c r="AD625"/>
  <c r="AD497"/>
  <c r="AD337"/>
  <c r="AD756"/>
  <c r="AD724"/>
  <c r="AD692"/>
  <c r="AD596"/>
  <c r="AD757"/>
  <c r="AD693"/>
  <c r="AD597"/>
  <c r="AD800"/>
  <c r="AD768"/>
  <c r="AD672"/>
  <c r="AD608"/>
  <c r="AD576"/>
  <c r="AD801"/>
  <c r="AD769"/>
  <c r="AD673"/>
  <c r="AD641"/>
  <c r="AD609"/>
  <c r="AD545"/>
  <c r="AD780"/>
  <c r="AD748"/>
  <c r="AD716"/>
  <c r="AD684"/>
  <c r="AD620"/>
  <c r="AD781"/>
  <c r="AD749"/>
  <c r="AD717"/>
  <c r="AD685"/>
  <c r="AD653"/>
  <c r="AD621"/>
  <c r="AD461"/>
  <c r="AD397"/>
  <c r="AD249"/>
  <c r="AD792"/>
  <c r="AD728"/>
  <c r="AD696"/>
  <c r="AD793"/>
  <c r="AD761"/>
  <c r="AD729"/>
  <c r="AD697"/>
  <c r="AD601"/>
  <c r="AD537"/>
  <c r="G358" i="5"/>
  <c r="U357" s="1"/>
  <c r="AD806" i="1"/>
  <c r="AD774"/>
  <c r="AD742"/>
  <c r="AD710"/>
  <c r="AD694"/>
  <c r="AD678"/>
  <c r="AD646"/>
  <c r="AD566"/>
  <c r="AD502"/>
  <c r="AD486"/>
  <c r="AD807"/>
  <c r="AD791"/>
  <c r="AD775"/>
  <c r="AD743"/>
  <c r="AD711"/>
  <c r="AD695"/>
  <c r="AD679"/>
  <c r="AD647"/>
  <c r="AD631"/>
  <c r="AD487"/>
  <c r="AD798"/>
  <c r="AD782"/>
  <c r="AD766"/>
  <c r="AD734"/>
  <c r="AD718"/>
  <c r="AD686"/>
  <c r="AD670"/>
  <c r="AD654"/>
  <c r="AD462"/>
  <c r="AD398"/>
  <c r="AD799"/>
  <c r="AD783"/>
  <c r="AD767"/>
  <c r="AD719"/>
  <c r="AD687"/>
  <c r="AD671"/>
  <c r="AD655"/>
  <c r="AD591"/>
  <c r="AD399"/>
  <c r="C971" i="17"/>
  <c r="M55" i="6"/>
  <c r="AD262" i="1"/>
  <c r="AD812"/>
  <c r="AD252"/>
  <c r="AD802"/>
  <c r="AD786"/>
  <c r="AD770"/>
  <c r="AD754"/>
  <c r="AD722"/>
  <c r="AD706"/>
  <c r="AD674"/>
  <c r="AD642"/>
  <c r="AD626"/>
  <c r="AD610"/>
  <c r="AD546"/>
  <c r="AD498"/>
  <c r="AD803"/>
  <c r="AD787"/>
  <c r="AD771"/>
  <c r="AD755"/>
  <c r="AD723"/>
  <c r="AD707"/>
  <c r="AD691"/>
  <c r="AD675"/>
  <c r="AD643"/>
  <c r="AD627"/>
  <c r="AD547"/>
  <c r="AD242"/>
  <c r="AD226"/>
  <c r="AD287"/>
  <c r="AD116"/>
  <c r="AD251"/>
  <c r="AD810"/>
  <c r="AD794"/>
  <c r="AD778"/>
  <c r="AD762"/>
  <c r="AD746"/>
  <c r="AD730"/>
  <c r="AD698"/>
  <c r="AD666"/>
  <c r="AD618"/>
  <c r="AD586"/>
  <c r="AD554"/>
  <c r="AD811"/>
  <c r="AD795"/>
  <c r="AD779"/>
  <c r="AD763"/>
  <c r="AD747"/>
  <c r="AD731"/>
  <c r="AD699"/>
  <c r="AD619"/>
  <c r="AD587"/>
  <c r="AD555"/>
  <c r="AD250"/>
  <c r="AD117"/>
  <c r="AH55" i="6"/>
  <c r="C57"/>
  <c r="D56"/>
  <c r="AB902" i="1" l="1"/>
  <c r="I950" i="6"/>
  <c r="F950" s="1"/>
  <c r="AH1044" i="1"/>
  <c r="T1044" s="1"/>
  <c r="AH1212"/>
  <c r="T1212" s="1"/>
  <c r="AH1113"/>
  <c r="T1113" s="1"/>
  <c r="AH1063"/>
  <c r="T1063" s="1"/>
  <c r="AG1057"/>
  <c r="S1057" s="1"/>
  <c r="AG1028"/>
  <c r="S1028" s="1"/>
  <c r="AG1146"/>
  <c r="S1146" s="1"/>
  <c r="AG1157"/>
  <c r="S1157" s="1"/>
  <c r="AB904"/>
  <c r="AH1126"/>
  <c r="T1126" s="1"/>
  <c r="AH1101"/>
  <c r="T1101" s="1"/>
  <c r="AH1178"/>
  <c r="T1178" s="1"/>
  <c r="AH1064"/>
  <c r="T1064" s="1"/>
  <c r="AH1056"/>
  <c r="T1056" s="1"/>
  <c r="AH1168"/>
  <c r="T1168" s="1"/>
  <c r="T923"/>
  <c r="C920" i="5" s="1"/>
  <c r="T900" i="1"/>
  <c r="T922"/>
  <c r="C919" i="5" s="1"/>
  <c r="T929" i="1"/>
  <c r="AB929" s="1"/>
  <c r="T932"/>
  <c r="S980"/>
  <c r="S951"/>
  <c r="AG1194"/>
  <c r="S1194" s="1"/>
  <c r="AG1100"/>
  <c r="S1100" s="1"/>
  <c r="AG1212"/>
  <c r="S1212" s="1"/>
  <c r="AG1155"/>
  <c r="S1155" s="1"/>
  <c r="AG1029"/>
  <c r="S1029" s="1"/>
  <c r="AG1169"/>
  <c r="S1169" s="1"/>
  <c r="AG1170"/>
  <c r="S1170" s="1"/>
  <c r="AG1183"/>
  <c r="S1183" s="1"/>
  <c r="AG1116"/>
  <c r="S1116" s="1"/>
  <c r="AG1184"/>
  <c r="S1184" s="1"/>
  <c r="AG1030"/>
  <c r="S1030" s="1"/>
  <c r="AG1211"/>
  <c r="S1211" s="1"/>
  <c r="AG1117"/>
  <c r="S1117" s="1"/>
  <c r="AG1125"/>
  <c r="S1125" s="1"/>
  <c r="C845" i="5"/>
  <c r="AB814" i="1"/>
  <c r="AB947"/>
  <c r="AH1202"/>
  <c r="T1202" s="1"/>
  <c r="AH1015"/>
  <c r="T1015" s="1"/>
  <c r="AH1098"/>
  <c r="T1098" s="1"/>
  <c r="AH1181"/>
  <c r="T1181" s="1"/>
  <c r="AH1121"/>
  <c r="T1121" s="1"/>
  <c r="T974"/>
  <c r="T872"/>
  <c r="AC872" s="1"/>
  <c r="T978"/>
  <c r="AB978" s="1"/>
  <c r="AG1129"/>
  <c r="S1129" s="1"/>
  <c r="AG1210"/>
  <c r="S1210" s="1"/>
  <c r="AG1060"/>
  <c r="S1060" s="1"/>
  <c r="AG1112"/>
  <c r="S1112" s="1"/>
  <c r="AG1017"/>
  <c r="S1017" s="1"/>
  <c r="AG1182"/>
  <c r="S1182" s="1"/>
  <c r="AG1137"/>
  <c r="S1137" s="1"/>
  <c r="I785" i="6"/>
  <c r="F785" s="1"/>
  <c r="AH1107" i="1"/>
  <c r="T1107" s="1"/>
  <c r="AH1062"/>
  <c r="T1062" s="1"/>
  <c r="AH1214"/>
  <c r="T1214" s="1"/>
  <c r="AH1018"/>
  <c r="T1018" s="1"/>
  <c r="AH1081"/>
  <c r="T1081" s="1"/>
  <c r="AH1065"/>
  <c r="T1065" s="1"/>
  <c r="AH1133"/>
  <c r="T1133" s="1"/>
  <c r="T846"/>
  <c r="AC846" s="1"/>
  <c r="AG1138"/>
  <c r="S1138" s="1"/>
  <c r="AG1047"/>
  <c r="S1047" s="1"/>
  <c r="AG1185"/>
  <c r="S1185" s="1"/>
  <c r="W921" i="5"/>
  <c r="AG1021" i="1"/>
  <c r="S1021" s="1"/>
  <c r="AG1144"/>
  <c r="S1144" s="1"/>
  <c r="AG1134"/>
  <c r="S1134" s="1"/>
  <c r="AG1124"/>
  <c r="S1124" s="1"/>
  <c r="AG1201"/>
  <c r="S1201" s="1"/>
  <c r="AG1179"/>
  <c r="S1179" s="1"/>
  <c r="AG1043"/>
  <c r="S1043" s="1"/>
  <c r="AG1154"/>
  <c r="S1154" s="1"/>
  <c r="AG1158"/>
  <c r="S1158" s="1"/>
  <c r="AG1046"/>
  <c r="S1046" s="1"/>
  <c r="C901" i="5"/>
  <c r="I884" i="6"/>
  <c r="F884" s="1"/>
  <c r="W853" i="5"/>
  <c r="AH1163" i="1"/>
  <c r="T1163" s="1"/>
  <c r="AH1114"/>
  <c r="T1114" s="1"/>
  <c r="AH1195"/>
  <c r="T1195" s="1"/>
  <c r="AH1097"/>
  <c r="T1097" s="1"/>
  <c r="T824"/>
  <c r="AC824" s="1"/>
  <c r="T987"/>
  <c r="AC987" s="1"/>
  <c r="T876"/>
  <c r="AB876" s="1"/>
  <c r="T818"/>
  <c r="AG1178"/>
  <c r="S1178" s="1"/>
  <c r="T888"/>
  <c r="C885" i="5" s="1"/>
  <c r="T969" i="1"/>
  <c r="AB969" s="1"/>
  <c r="T1006"/>
  <c r="T892"/>
  <c r="C889" i="5" s="1"/>
  <c r="T926" i="1"/>
  <c r="C923" i="5" s="1"/>
  <c r="AH1069" i="1"/>
  <c r="T1069" s="1"/>
  <c r="T838"/>
  <c r="T852"/>
  <c r="AC853" s="1"/>
  <c r="T1008"/>
  <c r="AB1008" s="1"/>
  <c r="T880"/>
  <c r="C877" i="5" s="1"/>
  <c r="T968" i="1"/>
  <c r="S839"/>
  <c r="W953" i="5"/>
  <c r="AG1150" i="1"/>
  <c r="S1150" s="1"/>
  <c r="I802" i="6"/>
  <c r="F802" s="1"/>
  <c r="AH1192" i="1"/>
  <c r="T1192" s="1"/>
  <c r="AG1208"/>
  <c r="S1208" s="1"/>
  <c r="AG1018"/>
  <c r="S1018" s="1"/>
  <c r="AH1117"/>
  <c r="T1117" s="1"/>
  <c r="AG1113"/>
  <c r="S1113" s="1"/>
  <c r="AG1126"/>
  <c r="S1126" s="1"/>
  <c r="AG1187"/>
  <c r="S1187" s="1"/>
  <c r="W932" i="5"/>
  <c r="I773" i="6"/>
  <c r="F773" s="1"/>
  <c r="AG1148" i="1"/>
  <c r="S1148" s="1"/>
  <c r="AG1065"/>
  <c r="S1065" s="1"/>
  <c r="AG1110"/>
  <c r="S1110" s="1"/>
  <c r="AG1191"/>
  <c r="S1191" s="1"/>
  <c r="AG1192"/>
  <c r="S1192" s="1"/>
  <c r="W863" i="5"/>
  <c r="AH1103" i="1"/>
  <c r="T1103" s="1"/>
  <c r="W826" i="5"/>
  <c r="W858"/>
  <c r="AG1091" i="1"/>
  <c r="S1091" s="1"/>
  <c r="AG1151"/>
  <c r="S1151" s="1"/>
  <c r="AG1131"/>
  <c r="S1131" s="1"/>
  <c r="AH1019"/>
  <c r="T1019" s="1"/>
  <c r="AH1199"/>
  <c r="T1199" s="1"/>
  <c r="AH1177"/>
  <c r="T1177" s="1"/>
  <c r="AH1139"/>
  <c r="T1139" s="1"/>
  <c r="AG1111"/>
  <c r="S1111" s="1"/>
  <c r="AG1132"/>
  <c r="S1132" s="1"/>
  <c r="W822" i="5"/>
  <c r="AG1127" i="1"/>
  <c r="S1127" s="1"/>
  <c r="AG1143"/>
  <c r="S1143" s="1"/>
  <c r="W964" i="5"/>
  <c r="AG1122" i="1"/>
  <c r="S1122" s="1"/>
  <c r="AG1120"/>
  <c r="S1120" s="1"/>
  <c r="AG1119"/>
  <c r="S1119" s="1"/>
  <c r="AB911"/>
  <c r="I848" i="6"/>
  <c r="F848" s="1"/>
  <c r="C868" i="5"/>
  <c r="AH1071" i="1"/>
  <c r="T1071" s="1"/>
  <c r="AH1157"/>
  <c r="T1157" s="1"/>
  <c r="AH1162"/>
  <c r="T1162" s="1"/>
  <c r="AH1170"/>
  <c r="T1170" s="1"/>
  <c r="AH1164"/>
  <c r="T1164" s="1"/>
  <c r="AH1016"/>
  <c r="T1016" s="1"/>
  <c r="T970"/>
  <c r="C967" i="5" s="1"/>
  <c r="T1002" i="1"/>
  <c r="I939" i="6" s="1"/>
  <c r="F939" s="1"/>
  <c r="T977" i="1"/>
  <c r="I914" i="6" s="1"/>
  <c r="F914" s="1"/>
  <c r="T917" i="1"/>
  <c r="I854" i="6" s="1"/>
  <c r="F854" s="1"/>
  <c r="T953" i="1"/>
  <c r="C950" i="5" s="1"/>
  <c r="T885" i="1"/>
  <c r="AB885" s="1"/>
  <c r="T855"/>
  <c r="C852" i="5" s="1"/>
  <c r="W971"/>
  <c r="S969" i="1"/>
  <c r="AG1109"/>
  <c r="S1109" s="1"/>
  <c r="S868"/>
  <c r="S840"/>
  <c r="AG1022"/>
  <c r="S1022" s="1"/>
  <c r="AB994"/>
  <c r="AB866"/>
  <c r="AH1055"/>
  <c r="T1055" s="1"/>
  <c r="AH1145"/>
  <c r="T1145" s="1"/>
  <c r="AH1153"/>
  <c r="T1153" s="1"/>
  <c r="AH1123"/>
  <c r="T1123" s="1"/>
  <c r="AH1086"/>
  <c r="T1086" s="1"/>
  <c r="AH1209"/>
  <c r="T1209" s="1"/>
  <c r="AH1024"/>
  <c r="T1024" s="1"/>
  <c r="AH1057"/>
  <c r="T1057" s="1"/>
  <c r="AH1175"/>
  <c r="T1175" s="1"/>
  <c r="T854"/>
  <c r="AB854" s="1"/>
  <c r="T998"/>
  <c r="C995" i="5" s="1"/>
  <c r="T868" i="1"/>
  <c r="AC869" s="1"/>
  <c r="T839"/>
  <c r="C836" i="5" s="1"/>
  <c r="T919" i="1"/>
  <c r="AB919" s="1"/>
  <c r="T825"/>
  <c r="C822" i="5" s="1"/>
  <c r="T908" i="1"/>
  <c r="C905" i="5" s="1"/>
  <c r="AG1016" i="1"/>
  <c r="S1016" s="1"/>
  <c r="AG1135"/>
  <c r="S1135" s="1"/>
  <c r="AG1050"/>
  <c r="S1050" s="1"/>
  <c r="AG1164"/>
  <c r="S1164" s="1"/>
  <c r="AG1045"/>
  <c r="S1045" s="1"/>
  <c r="S866"/>
  <c r="AC866" s="1"/>
  <c r="AG1096"/>
  <c r="S1096" s="1"/>
  <c r="AG1023"/>
  <c r="S1023" s="1"/>
  <c r="W815" i="5"/>
  <c r="AG1128" i="1"/>
  <c r="S1128" s="1"/>
  <c r="AG1035"/>
  <c r="S1035" s="1"/>
  <c r="AG1097"/>
  <c r="S1097" s="1"/>
  <c r="W970" i="5"/>
  <c r="W931"/>
  <c r="AG1094" i="1"/>
  <c r="S1094" s="1"/>
  <c r="AG1159"/>
  <c r="S1159" s="1"/>
  <c r="AG1168"/>
  <c r="S1168" s="1"/>
  <c r="AG1040"/>
  <c r="S1040" s="1"/>
  <c r="AG1038"/>
  <c r="S1038" s="1"/>
  <c r="C895" i="5"/>
  <c r="C863"/>
  <c r="I820" i="6"/>
  <c r="F820" s="1"/>
  <c r="AB883" i="1"/>
  <c r="AH1053"/>
  <c r="T1053" s="1"/>
  <c r="AH1043"/>
  <c r="T1043" s="1"/>
  <c r="AG1181"/>
  <c r="S1181" s="1"/>
  <c r="W850" i="5"/>
  <c r="AG1031" i="1"/>
  <c r="S1031" s="1"/>
  <c r="AG1102"/>
  <c r="S1102" s="1"/>
  <c r="W999" i="5"/>
  <c r="W962"/>
  <c r="AG1088" i="1"/>
  <c r="S1088" s="1"/>
  <c r="AG1198"/>
  <c r="S1198" s="1"/>
  <c r="AG1103"/>
  <c r="S1103" s="1"/>
  <c r="I835" i="6"/>
  <c r="F835" s="1"/>
  <c r="AB871" i="1"/>
  <c r="AH1072"/>
  <c r="T1072" s="1"/>
  <c r="AH1130"/>
  <c r="T1130" s="1"/>
  <c r="AH1185"/>
  <c r="T1185" s="1"/>
  <c r="AH1028"/>
  <c r="T1028" s="1"/>
  <c r="AH1031"/>
  <c r="T1031" s="1"/>
  <c r="T859"/>
  <c r="AB859" s="1"/>
  <c r="T878"/>
  <c r="C875" i="5" s="1"/>
  <c r="AG1039" i="1"/>
  <c r="S1039" s="1"/>
  <c r="AG1061"/>
  <c r="S1061" s="1"/>
  <c r="AG1190"/>
  <c r="S1190" s="1"/>
  <c r="AG1206"/>
  <c r="S1206" s="1"/>
  <c r="AG1062"/>
  <c r="S1062" s="1"/>
  <c r="W961" i="5"/>
  <c r="AG1108" i="1"/>
  <c r="S1108" s="1"/>
  <c r="AG1163"/>
  <c r="S1163" s="1"/>
  <c r="AG1199"/>
  <c r="S1199" s="1"/>
  <c r="AG1064"/>
  <c r="S1064" s="1"/>
  <c r="AG1200"/>
  <c r="S1200" s="1"/>
  <c r="AG1081"/>
  <c r="S1081" s="1"/>
  <c r="AG1156"/>
  <c r="S1156" s="1"/>
  <c r="I918" i="6"/>
  <c r="F918" s="1"/>
  <c r="AB834" i="1"/>
  <c r="AB817"/>
  <c r="AB930"/>
  <c r="C813" i="5"/>
  <c r="I839" i="6"/>
  <c r="F839" s="1"/>
  <c r="C927" i="5"/>
  <c r="AD950" i="1"/>
  <c r="AB1013"/>
  <c r="AB816"/>
  <c r="AB826"/>
  <c r="AC817"/>
  <c r="I763" i="6"/>
  <c r="F763" s="1"/>
  <c r="AH1172" i="1"/>
  <c r="T1172" s="1"/>
  <c r="T944"/>
  <c r="I881" i="6" s="1"/>
  <c r="F881" s="1"/>
  <c r="T821" i="1"/>
  <c r="I758" i="6" s="1"/>
  <c r="F758" s="1"/>
  <c r="T1003" i="1"/>
  <c r="I940" i="6" s="1"/>
  <c r="F940" s="1"/>
  <c r="T842" i="1"/>
  <c r="C839" i="5" s="1"/>
  <c r="S881" i="1"/>
  <c r="AG1036"/>
  <c r="S1036" s="1"/>
  <c r="AG1172"/>
  <c r="S1172" s="1"/>
  <c r="AG1105"/>
  <c r="S1105" s="1"/>
  <c r="AG1161"/>
  <c r="S1161" s="1"/>
  <c r="AG1051"/>
  <c r="S1051" s="1"/>
  <c r="AG1092"/>
  <c r="S1092" s="1"/>
  <c r="AG1027"/>
  <c r="S1027" s="1"/>
  <c r="AG1042"/>
  <c r="S1042" s="1"/>
  <c r="AG1084"/>
  <c r="S1084" s="1"/>
  <c r="C978" i="5"/>
  <c r="C862"/>
  <c r="C833"/>
  <c r="AH1119" i="1"/>
  <c r="T1119" s="1"/>
  <c r="AH1033"/>
  <c r="T1033" s="1"/>
  <c r="AH1067"/>
  <c r="T1067" s="1"/>
  <c r="AH1115"/>
  <c r="T1115" s="1"/>
  <c r="AH1077"/>
  <c r="T1077" s="1"/>
  <c r="T967"/>
  <c r="C964" i="5" s="1"/>
  <c r="T896" i="1"/>
  <c r="C893" i="5" s="1"/>
  <c r="T999" i="1"/>
  <c r="AB999" s="1"/>
  <c r="T980"/>
  <c r="AC981" s="1"/>
  <c r="T976"/>
  <c r="C973" i="5" s="1"/>
  <c r="AG1033" i="1"/>
  <c r="S1033" s="1"/>
  <c r="AH1138"/>
  <c r="T1138" s="1"/>
  <c r="AH1112"/>
  <c r="T1112" s="1"/>
  <c r="AH1142"/>
  <c r="T1142" s="1"/>
  <c r="AH1078"/>
  <c r="T1078" s="1"/>
  <c r="AG1166"/>
  <c r="S1166" s="1"/>
  <c r="AG1106"/>
  <c r="S1106" s="1"/>
  <c r="AG1173"/>
  <c r="S1173" s="1"/>
  <c r="AG1193"/>
  <c r="S1193" s="1"/>
  <c r="AG1121"/>
  <c r="S1121" s="1"/>
  <c r="AG1072"/>
  <c r="S1072" s="1"/>
  <c r="AG1015"/>
  <c r="S1015" s="1"/>
  <c r="S1003"/>
  <c r="AG1025"/>
  <c r="S1025" s="1"/>
  <c r="AH1100"/>
  <c r="T1100" s="1"/>
  <c r="AG1093"/>
  <c r="S1093" s="1"/>
  <c r="AG1080"/>
  <c r="S1080" s="1"/>
  <c r="AB890"/>
  <c r="AH1032"/>
  <c r="T1032" s="1"/>
  <c r="AH1129"/>
  <c r="T1129" s="1"/>
  <c r="AH1034"/>
  <c r="T1034" s="1"/>
  <c r="AH1021"/>
  <c r="T1021" s="1"/>
  <c r="AH1017"/>
  <c r="T1017" s="1"/>
  <c r="AH1154"/>
  <c r="T1154" s="1"/>
  <c r="AH1208"/>
  <c r="T1208" s="1"/>
  <c r="T840"/>
  <c r="C837" i="5" s="1"/>
  <c r="T881" i="1"/>
  <c r="C878" i="5" s="1"/>
  <c r="T954" i="1"/>
  <c r="C951" i="5" s="1"/>
  <c r="AG1177" i="1"/>
  <c r="S1177" s="1"/>
  <c r="AG1142"/>
  <c r="S1142" s="1"/>
  <c r="W965" i="5"/>
  <c r="AG1165" i="1"/>
  <c r="S1165" s="1"/>
  <c r="AG1145"/>
  <c r="S1145" s="1"/>
  <c r="AG1152"/>
  <c r="S1152" s="1"/>
  <c r="AG1205"/>
  <c r="S1205" s="1"/>
  <c r="AG1196"/>
  <c r="S1196" s="1"/>
  <c r="AG1140"/>
  <c r="S1140" s="1"/>
  <c r="I931" i="6"/>
  <c r="F931" s="1"/>
  <c r="I827"/>
  <c r="F827" s="1"/>
  <c r="AH1047" i="1"/>
  <c r="T1047" s="1"/>
  <c r="AH1131"/>
  <c r="T1131" s="1"/>
  <c r="W852" i="5"/>
  <c r="AG1202" i="1"/>
  <c r="S1202" s="1"/>
  <c r="AG1066"/>
  <c r="S1066" s="1"/>
  <c r="AG1083"/>
  <c r="S1083" s="1"/>
  <c r="AG1073"/>
  <c r="S1073" s="1"/>
  <c r="AG1071"/>
  <c r="S1071" s="1"/>
  <c r="AG1095"/>
  <c r="S1095" s="1"/>
  <c r="AG1141"/>
  <c r="S1141" s="1"/>
  <c r="AG1139"/>
  <c r="S1139" s="1"/>
  <c r="AG1167"/>
  <c r="S1167" s="1"/>
  <c r="AG1089"/>
  <c r="S1089" s="1"/>
  <c r="I781" i="6"/>
  <c r="F781" s="1"/>
  <c r="C841" i="5"/>
  <c r="I819" i="6"/>
  <c r="F819" s="1"/>
  <c r="C879" i="5"/>
  <c r="AB993" i="1"/>
  <c r="C990" i="5"/>
  <c r="I864" i="6"/>
  <c r="F864" s="1"/>
  <c r="C924" i="5"/>
  <c r="AB838" i="1"/>
  <c r="C835" i="5"/>
  <c r="C966"/>
  <c r="AB906" i="1"/>
  <c r="C903" i="5"/>
  <c r="AB963" i="1"/>
  <c r="C960" i="5"/>
  <c r="I794" i="6"/>
  <c r="F794" s="1"/>
  <c r="C854" i="5"/>
  <c r="I789" i="6"/>
  <c r="F789" s="1"/>
  <c r="AB936" i="1"/>
  <c r="C933" i="5"/>
  <c r="I923" i="6"/>
  <c r="F923" s="1"/>
  <c r="C983" i="5"/>
  <c r="AB940" i="1"/>
  <c r="C937" i="5"/>
  <c r="I924" i="6"/>
  <c r="F924" s="1"/>
  <c r="AB942" i="1"/>
  <c r="C939" i="5"/>
  <c r="I920" i="6"/>
  <c r="F920" s="1"/>
  <c r="C980" i="5"/>
  <c r="AB828" i="1"/>
  <c r="C825" i="5"/>
  <c r="I878" i="6"/>
  <c r="F878" s="1"/>
  <c r="C938" i="5"/>
  <c r="AB945" i="1"/>
  <c r="C942" i="5"/>
  <c r="AB989" i="1"/>
  <c r="C986" i="5"/>
  <c r="I894" i="6"/>
  <c r="F894" s="1"/>
  <c r="C954" i="5"/>
  <c r="AB900" i="1"/>
  <c r="C897" i="5"/>
  <c r="I838" i="6"/>
  <c r="F838" s="1"/>
  <c r="C898" i="5"/>
  <c r="I798" i="6"/>
  <c r="F798" s="1"/>
  <c r="C858" i="5"/>
  <c r="I755" i="6"/>
  <c r="F755" s="1"/>
  <c r="C815" i="5"/>
  <c r="C916"/>
  <c r="I858" i="6"/>
  <c r="F858" s="1"/>
  <c r="C918" i="5"/>
  <c r="I847" i="6"/>
  <c r="F847" s="1"/>
  <c r="C907" i="5"/>
  <c r="I896" i="6"/>
  <c r="F896" s="1"/>
  <c r="C956" i="5"/>
  <c r="AC890" i="1"/>
  <c r="C886" i="5"/>
  <c r="I774" i="6"/>
  <c r="F774" s="1"/>
  <c r="C834" i="5"/>
  <c r="I883" i="6"/>
  <c r="F883" s="1"/>
  <c r="C943" i="5"/>
  <c r="I768" i="6"/>
  <c r="F768" s="1"/>
  <c r="C828" i="5"/>
  <c r="I871" i="6"/>
  <c r="F871" s="1"/>
  <c r="C931" i="5"/>
  <c r="I907" i="6"/>
  <c r="F907" s="1"/>
  <c r="I868"/>
  <c r="F868" s="1"/>
  <c r="C928" i="5"/>
  <c r="I787" i="6"/>
  <c r="F787" s="1"/>
  <c r="C847" i="5"/>
  <c r="I895" i="6"/>
  <c r="F895" s="1"/>
  <c r="C955" i="5"/>
  <c r="I828" i="6"/>
  <c r="F828" s="1"/>
  <c r="C888" i="5"/>
  <c r="I852" i="6"/>
  <c r="F852" s="1"/>
  <c r="C912" i="5"/>
  <c r="I885" i="6"/>
  <c r="F885" s="1"/>
  <c r="C945" i="5"/>
  <c r="I810" i="6"/>
  <c r="F810" s="1"/>
  <c r="C870" i="5"/>
  <c r="I898" i="6"/>
  <c r="F898" s="1"/>
  <c r="C958" i="5"/>
  <c r="I767" i="6"/>
  <c r="F767" s="1"/>
  <c r="C827" i="5"/>
  <c r="I769" i="6"/>
  <c r="F769" s="1"/>
  <c r="C829" i="5"/>
  <c r="I821" i="6"/>
  <c r="F821" s="1"/>
  <c r="C881" i="5"/>
  <c r="I874" i="6"/>
  <c r="F874" s="1"/>
  <c r="C934" i="5"/>
  <c r="I799" i="6"/>
  <c r="F799" s="1"/>
  <c r="C859" i="5"/>
  <c r="I912" i="6"/>
  <c r="F912" s="1"/>
  <c r="C972" i="5"/>
  <c r="I870" i="6"/>
  <c r="F870" s="1"/>
  <c r="C930" i="5"/>
  <c r="I772" i="6"/>
  <c r="F772" s="1"/>
  <c r="C832" i="5"/>
  <c r="I831" i="6"/>
  <c r="F831" s="1"/>
  <c r="C891" i="5"/>
  <c r="I850" i="6"/>
  <c r="F850" s="1"/>
  <c r="C910" i="5"/>
  <c r="I809" i="6"/>
  <c r="F809" s="1"/>
  <c r="I888"/>
  <c r="F888" s="1"/>
  <c r="C948" i="5"/>
  <c r="I832" i="6"/>
  <c r="F832" s="1"/>
  <c r="C892" i="5"/>
  <c r="I851" i="6"/>
  <c r="F851" s="1"/>
  <c r="C911" i="5"/>
  <c r="I947" i="6"/>
  <c r="F947" s="1"/>
  <c r="C1007" i="5"/>
  <c r="I893" i="6"/>
  <c r="F893" s="1"/>
  <c r="C953" i="5"/>
  <c r="I793" i="6"/>
  <c r="F793" s="1"/>
  <c r="C853" i="5"/>
  <c r="I903" i="6"/>
  <c r="F903" s="1"/>
  <c r="C963" i="5"/>
  <c r="I857" i="6"/>
  <c r="F857" s="1"/>
  <c r="C917" i="5"/>
  <c r="AB985" i="1"/>
  <c r="C982" i="5"/>
  <c r="AB995" i="1"/>
  <c r="C992" i="5"/>
  <c r="AD1013" i="1"/>
  <c r="C1009" i="5"/>
  <c r="AB935" i="1"/>
  <c r="C932" i="5"/>
  <c r="AB997" i="1"/>
  <c r="C994" i="5"/>
  <c r="AB845" i="1"/>
  <c r="C842" i="5"/>
  <c r="AC848" i="1"/>
  <c r="C844" i="5"/>
  <c r="AB886" i="1"/>
  <c r="C883" i="5"/>
  <c r="AB819" i="1"/>
  <c r="C816" i="5"/>
  <c r="AB849" i="1"/>
  <c r="C846" i="5"/>
  <c r="I842" i="6"/>
  <c r="F842" s="1"/>
  <c r="C902" i="5"/>
  <c r="AB1011" i="1"/>
  <c r="C1008" i="5"/>
  <c r="AB973" i="1"/>
  <c r="C970" i="5"/>
  <c r="AB952" i="1"/>
  <c r="C949" i="5"/>
  <c r="AB971" i="1"/>
  <c r="C968" i="5"/>
  <c r="AC865" i="1"/>
  <c r="C861" i="5"/>
  <c r="I927" i="6"/>
  <c r="F927" s="1"/>
  <c r="C987" i="5"/>
  <c r="AB955" i="1"/>
  <c r="C952" i="5"/>
  <c r="AB874" i="1"/>
  <c r="C871" i="5"/>
  <c r="AB979" i="1"/>
  <c r="C976" i="5"/>
  <c r="C843"/>
  <c r="C851"/>
  <c r="I788" i="6"/>
  <c r="F788" s="1"/>
  <c r="C848" i="5"/>
  <c r="AC834" i="1"/>
  <c r="C830" i="5"/>
  <c r="AB887" i="1"/>
  <c r="C884" i="5"/>
  <c r="AB1006" i="1"/>
  <c r="C1003" i="5"/>
  <c r="AC815" i="1"/>
  <c r="C812" i="5"/>
  <c r="C999"/>
  <c r="AC982" i="1"/>
  <c r="C979" i="5"/>
  <c r="C1005"/>
  <c r="AB912" i="1"/>
  <c r="C909" i="5"/>
  <c r="AB964" i="1"/>
  <c r="C961" i="5"/>
  <c r="AB939" i="1"/>
  <c r="C936" i="5"/>
  <c r="I937" i="6"/>
  <c r="F937" s="1"/>
  <c r="C997" i="5"/>
  <c r="AC903" i="1"/>
  <c r="C900" i="5"/>
  <c r="AB870" i="1"/>
  <c r="C867" i="5"/>
  <c r="AB820" i="1"/>
  <c r="C817" i="5"/>
  <c r="AB829" i="1"/>
  <c r="C826" i="5"/>
  <c r="AB853" i="1"/>
  <c r="C850" i="5"/>
  <c r="AB918" i="1"/>
  <c r="C915" i="5"/>
  <c r="I846" i="6"/>
  <c r="F846" s="1"/>
  <c r="C906" i="5"/>
  <c r="I921" i="6"/>
  <c r="F921" s="1"/>
  <c r="C981" i="5"/>
  <c r="I911" i="6"/>
  <c r="F911" s="1"/>
  <c r="C971" i="5"/>
  <c r="AB858" i="1"/>
  <c r="C855" i="5"/>
  <c r="I944" i="6"/>
  <c r="F944" s="1"/>
  <c r="C1004" i="5"/>
  <c r="I905" i="6"/>
  <c r="F905" s="1"/>
  <c r="C965" i="5"/>
  <c r="AB841" i="1"/>
  <c r="C838" i="5"/>
  <c r="AB827" i="1"/>
  <c r="C824" i="5"/>
  <c r="I887" i="6"/>
  <c r="F887" s="1"/>
  <c r="C947" i="5"/>
  <c r="AB879" i="1"/>
  <c r="C876" i="5"/>
  <c r="I886" i="6"/>
  <c r="F886" s="1"/>
  <c r="C946" i="5"/>
  <c r="AB925" i="1"/>
  <c r="C922" i="5"/>
  <c r="AB988" i="1"/>
  <c r="C985" i="5"/>
  <c r="AB996" i="1"/>
  <c r="C993" i="5"/>
  <c r="AB962" i="1"/>
  <c r="C959" i="5"/>
  <c r="I875" i="6"/>
  <c r="F875" s="1"/>
  <c r="C935" i="5"/>
  <c r="AB932" i="1"/>
  <c r="C929" i="5"/>
  <c r="AB822" i="1"/>
  <c r="C819" i="5"/>
  <c r="W904"/>
  <c r="W832"/>
  <c r="W823"/>
  <c r="W905"/>
  <c r="W954"/>
  <c r="W891"/>
  <c r="W834"/>
  <c r="W883"/>
  <c r="W924"/>
  <c r="W1007"/>
  <c r="W923"/>
  <c r="W872"/>
  <c r="W871"/>
  <c r="W866"/>
  <c r="W902"/>
  <c r="W901"/>
  <c r="W835"/>
  <c r="W988"/>
  <c r="W989"/>
  <c r="W824"/>
  <c r="W967"/>
  <c r="W935"/>
  <c r="W819"/>
  <c r="W944"/>
  <c r="W983"/>
  <c r="W1008"/>
  <c r="W917"/>
  <c r="W959"/>
  <c r="W958"/>
  <c r="W814"/>
  <c r="W908"/>
  <c r="W842"/>
  <c r="W1004"/>
  <c r="W1002"/>
  <c r="W876"/>
  <c r="W968"/>
  <c r="W827"/>
  <c r="W846"/>
  <c r="W878"/>
  <c r="W982"/>
  <c r="W946"/>
  <c r="W828"/>
  <c r="W919"/>
  <c r="W856"/>
  <c r="W998"/>
  <c r="W945"/>
  <c r="W949"/>
  <c r="W994"/>
  <c r="W889"/>
  <c r="W895"/>
  <c r="W1001"/>
  <c r="W969"/>
  <c r="W960"/>
  <c r="W830"/>
  <c r="W880"/>
  <c r="W948"/>
  <c r="W816"/>
  <c r="W812"/>
  <c r="W831"/>
  <c r="W892"/>
  <c r="W813"/>
  <c r="W817"/>
  <c r="W941"/>
  <c r="W922"/>
  <c r="W833"/>
  <c r="W997"/>
  <c r="W934"/>
  <c r="W966"/>
  <c r="W893"/>
  <c r="W867"/>
  <c r="W930"/>
  <c r="W914"/>
  <c r="W874"/>
  <c r="W841"/>
  <c r="W896"/>
  <c r="W951"/>
  <c r="W865"/>
  <c r="W881"/>
  <c r="W868"/>
  <c r="W870"/>
  <c r="W980"/>
  <c r="W926"/>
  <c r="W847"/>
  <c r="W915"/>
  <c r="W942"/>
  <c r="W910"/>
  <c r="W936"/>
  <c r="W929"/>
  <c r="W909"/>
  <c r="W820"/>
  <c r="W840"/>
  <c r="W990"/>
  <c r="W818"/>
  <c r="W940"/>
  <c r="W925"/>
  <c r="W886"/>
  <c r="W1000"/>
  <c r="W933"/>
  <c r="W973"/>
  <c r="W907"/>
  <c r="W956"/>
  <c r="W977"/>
  <c r="W976"/>
  <c r="W918"/>
  <c r="W957"/>
  <c r="W860"/>
  <c r="W811"/>
  <c r="W887"/>
  <c r="W861"/>
  <c r="W911"/>
  <c r="W939"/>
  <c r="W981"/>
  <c r="W963"/>
  <c r="W947"/>
  <c r="W862"/>
  <c r="W986"/>
  <c r="W849"/>
  <c r="W821"/>
  <c r="W975"/>
  <c r="W851"/>
  <c r="W991"/>
  <c r="W937"/>
  <c r="W952"/>
  <c r="W1003"/>
  <c r="W899"/>
  <c r="W898"/>
  <c r="W843"/>
  <c r="W995"/>
  <c r="AC899" i="1"/>
  <c r="W888" i="5"/>
  <c r="W855"/>
  <c r="W859"/>
  <c r="W869"/>
  <c r="W972"/>
  <c r="W844"/>
  <c r="W838"/>
  <c r="W837"/>
  <c r="W927"/>
  <c r="AC898" i="1"/>
  <c r="W996" i="5"/>
  <c r="W978"/>
  <c r="W829"/>
  <c r="W836"/>
  <c r="W839"/>
  <c r="W987"/>
  <c r="W897"/>
  <c r="W848"/>
  <c r="W993"/>
  <c r="W894"/>
  <c r="W928"/>
  <c r="W879"/>
  <c r="W890"/>
  <c r="W992"/>
  <c r="W974"/>
  <c r="W873"/>
  <c r="W857"/>
  <c r="W900"/>
  <c r="W903"/>
  <c r="W825"/>
  <c r="W985"/>
  <c r="W938"/>
  <c r="W950"/>
  <c r="W955"/>
  <c r="W845"/>
  <c r="W979"/>
  <c r="W984"/>
  <c r="W943"/>
  <c r="W920"/>
  <c r="W906"/>
  <c r="W875"/>
  <c r="AD1003" i="1"/>
  <c r="AD963"/>
  <c r="AD838"/>
  <c r="AD951"/>
  <c r="I759" i="6"/>
  <c r="F759" s="1"/>
  <c r="AD1010" i="1"/>
  <c r="AD1008"/>
  <c r="AD1009"/>
  <c r="AD975"/>
  <c r="AD976"/>
  <c r="AD977"/>
  <c r="AD940"/>
  <c r="AD1012"/>
  <c r="AD1011"/>
  <c r="AD952"/>
  <c r="AD890"/>
  <c r="AC875"/>
  <c r="AB951"/>
  <c r="AC943"/>
  <c r="I840" i="6"/>
  <c r="F840" s="1"/>
  <c r="AC913" i="1"/>
  <c r="AB894"/>
  <c r="AC901"/>
  <c r="AB982"/>
  <c r="AB966"/>
  <c r="AC912"/>
  <c r="AC1007"/>
  <c r="AB882"/>
  <c r="AB875"/>
  <c r="AB921"/>
  <c r="AB862"/>
  <c r="AC959"/>
  <c r="AC1001"/>
  <c r="AB1000"/>
  <c r="AB835"/>
  <c r="AB915"/>
  <c r="AC922"/>
  <c r="AC836"/>
  <c r="AB850"/>
  <c r="AC835"/>
  <c r="AB927"/>
  <c r="AC911"/>
  <c r="AB891"/>
  <c r="AC957"/>
  <c r="AB946"/>
  <c r="AB984"/>
  <c r="AC894"/>
  <c r="I933" i="6"/>
  <c r="F933" s="1"/>
  <c r="AB937" i="1"/>
  <c r="AB956"/>
  <c r="I943" i="6"/>
  <c r="F943" s="1"/>
  <c r="I764"/>
  <c r="F764" s="1"/>
  <c r="I834"/>
  <c r="F834" s="1"/>
  <c r="AC929" i="1"/>
  <c r="AB948"/>
  <c r="AB830"/>
  <c r="AB867"/>
  <c r="I783" i="6"/>
  <c r="F783" s="1"/>
  <c r="I757"/>
  <c r="F757" s="1"/>
  <c r="AB933" i="1"/>
  <c r="AC949"/>
  <c r="AC933"/>
  <c r="AC948"/>
  <c r="I855" i="6"/>
  <c r="F855" s="1"/>
  <c r="I778"/>
  <c r="F778" s="1"/>
  <c r="AC829" i="1"/>
  <c r="AB968"/>
  <c r="AB851"/>
  <c r="AB895"/>
  <c r="I770" i="6"/>
  <c r="F770" s="1"/>
  <c r="I919"/>
  <c r="F919" s="1"/>
  <c r="AC910" i="1"/>
  <c r="AB975"/>
  <c r="AB901"/>
  <c r="AC858"/>
  <c r="AC891"/>
  <c r="AC1005"/>
  <c r="AC885"/>
  <c r="AC861"/>
  <c r="AC905"/>
  <c r="AB941"/>
  <c r="AC998"/>
  <c r="AC884"/>
  <c r="I752" i="6"/>
  <c r="F752" s="1"/>
  <c r="AC916" i="1"/>
  <c r="I807" i="6"/>
  <c r="F807" s="1"/>
  <c r="AC1010" i="1"/>
  <c r="I890" i="6"/>
  <c r="F890" s="1"/>
  <c r="I899"/>
  <c r="F899" s="1"/>
  <c r="AB884" i="1"/>
  <c r="AC823"/>
  <c r="AB920"/>
  <c r="AC827"/>
  <c r="AC914"/>
  <c r="I812" i="6"/>
  <c r="F812" s="1"/>
  <c r="AC964" i="1"/>
  <c r="AC938"/>
  <c r="AB837"/>
  <c r="AB873"/>
  <c r="AB953"/>
  <c r="AC873"/>
  <c r="AB934"/>
  <c r="AC816"/>
  <c r="AB815"/>
  <c r="I766" i="6"/>
  <c r="F766" s="1"/>
  <c r="AD863" i="1"/>
  <c r="AC925"/>
  <c r="I869" i="6"/>
  <c r="F869" s="1"/>
  <c r="AC915" i="1"/>
  <c r="AC986"/>
  <c r="AC941"/>
  <c r="AC831"/>
  <c r="AC942"/>
  <c r="AB1010"/>
  <c r="AC844"/>
  <c r="AC990"/>
  <c r="AC940"/>
  <c r="AC992"/>
  <c r="I876" i="6"/>
  <c r="F876" s="1"/>
  <c r="I946"/>
  <c r="F946" s="1"/>
  <c r="I816"/>
  <c r="F816" s="1"/>
  <c r="AC870" i="1"/>
  <c r="AB983"/>
  <c r="AC818"/>
  <c r="AC960"/>
  <c r="AC962"/>
  <c r="AB869"/>
  <c r="AB949"/>
  <c r="AC947"/>
  <c r="AC932"/>
  <c r="AC830"/>
  <c r="AB910"/>
  <c r="AB1007"/>
  <c r="AB938"/>
  <c r="I860" i="6"/>
  <c r="F860" s="1"/>
  <c r="AC963" i="1"/>
  <c r="AC845"/>
  <c r="I901" i="6"/>
  <c r="F901" s="1"/>
  <c r="AC819" i="1"/>
  <c r="AC820"/>
  <c r="I790" i="6"/>
  <c r="F790" s="1"/>
  <c r="AC946" i="1"/>
  <c r="AC974"/>
  <c r="I925" i="6"/>
  <c r="F925" s="1"/>
  <c r="AC975" i="1"/>
  <c r="AC965"/>
  <c r="AB914"/>
  <c r="AC857"/>
  <c r="AB961"/>
  <c r="AB832"/>
  <c r="AB856"/>
  <c r="AC862"/>
  <c r="AB958"/>
  <c r="AC832"/>
  <c r="AB931"/>
  <c r="AC991"/>
  <c r="AC837"/>
  <c r="AB889"/>
  <c r="AC854"/>
  <c r="AC859"/>
  <c r="AB857"/>
  <c r="AC939"/>
  <c r="AC833"/>
  <c r="AC907"/>
  <c r="AB913"/>
  <c r="AC934"/>
  <c r="AB957"/>
  <c r="AB1001"/>
  <c r="AC919"/>
  <c r="AC984"/>
  <c r="AC851"/>
  <c r="AC958"/>
  <c r="AB831"/>
  <c r="AC895"/>
  <c r="AC931"/>
  <c r="AC1014"/>
  <c r="AC900"/>
  <c r="I824" i="6"/>
  <c r="F824" s="1"/>
  <c r="I849"/>
  <c r="F849" s="1"/>
  <c r="I806"/>
  <c r="F806" s="1"/>
  <c r="AC924" i="1"/>
  <c r="I795" i="6"/>
  <c r="F795" s="1"/>
  <c r="AC972" i="1"/>
  <c r="AC951"/>
  <c r="I862" i="6"/>
  <c r="F862" s="1"/>
  <c r="F951"/>
  <c r="K951"/>
  <c r="AC997" i="1"/>
  <c r="AC887"/>
  <c r="AB928"/>
  <c r="AC971"/>
  <c r="AB847"/>
  <c r="AC956"/>
  <c r="AC995"/>
  <c r="AC928"/>
  <c r="AC906"/>
  <c r="AC849"/>
  <c r="AB861"/>
  <c r="AC874"/>
  <c r="AB905"/>
  <c r="AC921"/>
  <c r="AC961"/>
  <c r="AC973"/>
  <c r="AC989"/>
  <c r="AB1005"/>
  <c r="AC902"/>
  <c r="AC828"/>
  <c r="AB844"/>
  <c r="AC952"/>
  <c r="AB1004"/>
  <c r="AC838"/>
  <c r="AB990"/>
  <c r="AB899"/>
  <c r="AB943"/>
  <c r="AB959"/>
  <c r="AB991"/>
  <c r="AC883"/>
  <c r="AB1014"/>
  <c r="AD1014"/>
  <c r="I922" i="6"/>
  <c r="F922" s="1"/>
  <c r="I836"/>
  <c r="F836" s="1"/>
  <c r="I932"/>
  <c r="F932" s="1"/>
  <c r="I949"/>
  <c r="F949" s="1"/>
  <c r="I872"/>
  <c r="F872" s="1"/>
  <c r="I934"/>
  <c r="F934" s="1"/>
  <c r="I782"/>
  <c r="F782" s="1"/>
  <c r="I784"/>
  <c r="F784" s="1"/>
  <c r="I853"/>
  <c r="F853" s="1"/>
  <c r="I929"/>
  <c r="F929" s="1"/>
  <c r="I880"/>
  <c r="F880" s="1"/>
  <c r="I823"/>
  <c r="F823" s="1"/>
  <c r="I756"/>
  <c r="F756" s="1"/>
  <c r="I804"/>
  <c r="F804" s="1"/>
  <c r="I786"/>
  <c r="F786" s="1"/>
  <c r="I830"/>
  <c r="F830" s="1"/>
  <c r="I948"/>
  <c r="F948" s="1"/>
  <c r="I865"/>
  <c r="F865" s="1"/>
  <c r="I861"/>
  <c r="F861" s="1"/>
  <c r="I910"/>
  <c r="F910" s="1"/>
  <c r="I889"/>
  <c r="F889" s="1"/>
  <c r="I780"/>
  <c r="F780" s="1"/>
  <c r="I908"/>
  <c r="F908" s="1"/>
  <c r="I902"/>
  <c r="F902" s="1"/>
  <c r="I801"/>
  <c r="F801" s="1"/>
  <c r="I800"/>
  <c r="F800" s="1"/>
  <c r="I942"/>
  <c r="F942" s="1"/>
  <c r="I928"/>
  <c r="F928" s="1"/>
  <c r="I892"/>
  <c r="F892" s="1"/>
  <c r="I938"/>
  <c r="F938" s="1"/>
  <c r="I811"/>
  <c r="F811" s="1"/>
  <c r="I916"/>
  <c r="F916" s="1"/>
  <c r="I844"/>
  <c r="F844" s="1"/>
  <c r="AC985" i="1"/>
  <c r="AC966"/>
  <c r="AB897"/>
  <c r="AC950"/>
  <c r="AB965"/>
  <c r="AC994"/>
  <c r="AC1013"/>
  <c r="AB950"/>
  <c r="AB864"/>
  <c r="AC904"/>
  <c r="AB924"/>
  <c r="AB960"/>
  <c r="AB1012"/>
  <c r="AB843"/>
  <c r="AC863"/>
  <c r="AB907"/>
  <c r="AB923"/>
  <c r="AC983"/>
  <c r="AB818"/>
  <c r="AB986"/>
  <c r="I930" i="6"/>
  <c r="F930" s="1"/>
  <c r="I775"/>
  <c r="F775" s="1"/>
  <c r="I797"/>
  <c r="F797" s="1"/>
  <c r="I843"/>
  <c r="F843" s="1"/>
  <c r="I900"/>
  <c r="F900" s="1"/>
  <c r="I873"/>
  <c r="F873" s="1"/>
  <c r="I941"/>
  <c r="F941" s="1"/>
  <c r="I877"/>
  <c r="F877" s="1"/>
  <c r="I879"/>
  <c r="F879" s="1"/>
  <c r="I814"/>
  <c r="F814" s="1"/>
  <c r="I765"/>
  <c r="F765" s="1"/>
  <c r="I760"/>
  <c r="F760" s="1"/>
  <c r="I882"/>
  <c r="F882" s="1"/>
  <c r="I926"/>
  <c r="F926" s="1"/>
  <c r="I837"/>
  <c r="F837" s="1"/>
  <c r="I796"/>
  <c r="F796" s="1"/>
  <c r="I909"/>
  <c r="F909" s="1"/>
  <c r="I897"/>
  <c r="F897" s="1"/>
  <c r="I826"/>
  <c r="F826" s="1"/>
  <c r="AC996" i="1"/>
  <c r="AD864"/>
  <c r="AB893"/>
  <c r="AB833"/>
  <c r="AC850"/>
  <c r="AB877"/>
  <c r="AB909"/>
  <c r="AC937"/>
  <c r="AB1009"/>
  <c r="AC871"/>
  <c r="AB860"/>
  <c r="AB972"/>
  <c r="AB992"/>
  <c r="AB823"/>
  <c r="AB903"/>
  <c r="AC935"/>
  <c r="AC1011"/>
  <c r="AB974"/>
  <c r="AB863"/>
  <c r="AC993"/>
  <c r="AC864"/>
  <c r="AC1012"/>
  <c r="AC1006"/>
  <c r="AC936"/>
  <c r="AD865"/>
  <c r="AB916"/>
  <c r="C972" i="17"/>
  <c r="M56" i="6"/>
  <c r="C58"/>
  <c r="D57"/>
  <c r="AC847" i="1" l="1"/>
  <c r="AB944"/>
  <c r="C926" i="5"/>
  <c r="I817" i="6"/>
  <c r="F817" s="1"/>
  <c r="AB839" i="1"/>
  <c r="AC930"/>
  <c r="AB846"/>
  <c r="I866" i="6"/>
  <c r="F866" s="1"/>
  <c r="C856" i="5"/>
  <c r="I906" i="6"/>
  <c r="F906" s="1"/>
  <c r="AC841" i="1"/>
  <c r="AC889"/>
  <c r="I915" i="6"/>
  <c r="F915" s="1"/>
  <c r="I813"/>
  <c r="F813" s="1"/>
  <c r="AB926" i="1"/>
  <c r="AB872"/>
  <c r="AB880"/>
  <c r="AB922"/>
  <c r="AC876"/>
  <c r="AC880"/>
  <c r="AC923"/>
  <c r="AC877"/>
  <c r="AC969"/>
  <c r="C975" i="5"/>
  <c r="C873"/>
  <c r="AC839" i="1"/>
  <c r="C869" i="5"/>
  <c r="C818"/>
  <c r="C984"/>
  <c r="AC979" i="1"/>
  <c r="I859" i="6"/>
  <c r="F859" s="1"/>
  <c r="AB967" i="1"/>
  <c r="AD889"/>
  <c r="I805" i="6"/>
  <c r="F805" s="1"/>
  <c r="AC893" i="1"/>
  <c r="I815" i="6"/>
  <c r="F815" s="1"/>
  <c r="AB892" i="1"/>
  <c r="C941" i="5"/>
  <c r="AC840" i="1"/>
  <c r="AC852"/>
  <c r="I936" i="6"/>
  <c r="F936" s="1"/>
  <c r="I822"/>
  <c r="F822" s="1"/>
  <c r="C849" i="5"/>
  <c r="I761" i="6"/>
  <c r="F761" s="1"/>
  <c r="I829"/>
  <c r="F829" s="1"/>
  <c r="AC988" i="1"/>
  <c r="AC878"/>
  <c r="AC1002"/>
  <c r="AC888"/>
  <c r="AB852"/>
  <c r="AB1002"/>
  <c r="AB825"/>
  <c r="I825" i="6"/>
  <c r="F825" s="1"/>
  <c r="I935"/>
  <c r="F935" s="1"/>
  <c r="I863"/>
  <c r="F863" s="1"/>
  <c r="C996" i="5"/>
  <c r="I762" i="6"/>
  <c r="F762" s="1"/>
  <c r="C882" i="5"/>
  <c r="C821"/>
  <c r="AB878" i="1"/>
  <c r="I777" i="6"/>
  <c r="F777" s="1"/>
  <c r="AC999" i="1"/>
  <c r="AC944"/>
  <c r="AC826"/>
  <c r="AC1009"/>
  <c r="AC1000"/>
  <c r="I945" i="6"/>
  <c r="F945" s="1"/>
  <c r="AC825" i="1"/>
  <c r="AB987"/>
  <c r="AC879"/>
  <c r="AC886"/>
  <c r="AC1008"/>
  <c r="AC945"/>
  <c r="AB998"/>
  <c r="AC892"/>
  <c r="AC926"/>
  <c r="AC927"/>
  <c r="AB824"/>
  <c r="AB888"/>
  <c r="AD888"/>
  <c r="AC860"/>
  <c r="I791" i="6"/>
  <c r="F791" s="1"/>
  <c r="AC970" i="1"/>
  <c r="I856" i="6"/>
  <c r="F856" s="1"/>
  <c r="AC953" i="1"/>
  <c r="AC920"/>
  <c r="AB970"/>
  <c r="AC867"/>
  <c r="I833" i="6"/>
  <c r="F833" s="1"/>
  <c r="AC908" i="1"/>
  <c r="AC855"/>
  <c r="AC856"/>
  <c r="AB868"/>
  <c r="AC896"/>
  <c r="AC842"/>
  <c r="C1000" i="5"/>
  <c r="AB840" i="1"/>
  <c r="AB976"/>
  <c r="I913" i="6"/>
  <c r="F913" s="1"/>
  <c r="I776"/>
  <c r="F776" s="1"/>
  <c r="C914" i="5"/>
  <c r="AB954" i="1"/>
  <c r="AC980"/>
  <c r="AC868"/>
  <c r="AC978"/>
  <c r="I917" i="6"/>
  <c r="F917" s="1"/>
  <c r="C865" i="5"/>
  <c r="AC977" i="1"/>
  <c r="AC917"/>
  <c r="AC976"/>
  <c r="AB1003"/>
  <c r="AB980"/>
  <c r="AB855"/>
  <c r="C974" i="5"/>
  <c r="C977"/>
  <c r="I904" i="6"/>
  <c r="F904" s="1"/>
  <c r="I845"/>
  <c r="F845" s="1"/>
  <c r="AC1004" i="1"/>
  <c r="I792" i="6"/>
  <c r="F792" s="1"/>
  <c r="AB908" i="1"/>
  <c r="AB821"/>
  <c r="AB977"/>
  <c r="AC918"/>
  <c r="AB917"/>
  <c r="AC967"/>
  <c r="AC955"/>
  <c r="AC968"/>
  <c r="AC822"/>
  <c r="AC909"/>
  <c r="AC821"/>
  <c r="I891" i="6"/>
  <c r="F891" s="1"/>
  <c r="AC897" i="1"/>
  <c r="AC843"/>
  <c r="AC881"/>
  <c r="I779" i="6"/>
  <c r="F779" s="1"/>
  <c r="AB881" i="1"/>
  <c r="I818" i="6"/>
  <c r="F818" s="1"/>
  <c r="AC882" i="1"/>
  <c r="AC1003"/>
  <c r="AB842"/>
  <c r="AB896"/>
  <c r="AC954"/>
  <c r="C973" i="17"/>
  <c r="M57" i="6"/>
  <c r="C59"/>
  <c r="D58"/>
  <c r="E155" i="5"/>
  <c r="E161"/>
  <c r="E152"/>
  <c r="E154"/>
  <c r="E156"/>
  <c r="E159"/>
  <c r="E158"/>
  <c r="E157"/>
  <c r="E153"/>
  <c r="E160"/>
  <c r="G348" l="1"/>
  <c r="U347" s="1"/>
  <c r="G291"/>
  <c r="U290" s="1"/>
  <c r="G280"/>
  <c r="U279" s="1"/>
  <c r="G156"/>
  <c r="U155" s="1"/>
  <c r="C974" i="17"/>
  <c r="M58" i="6"/>
  <c r="C60"/>
  <c r="D59"/>
  <c r="C975" i="17" l="1"/>
  <c r="M59" i="6"/>
  <c r="C61"/>
  <c r="D60"/>
  <c r="C976" i="17" l="1"/>
  <c r="M60" i="6"/>
  <c r="C62"/>
  <c r="D61"/>
  <c r="C977" i="17" l="1"/>
  <c r="M61" i="6"/>
  <c r="G511" i="5"/>
  <c r="U510" s="1"/>
  <c r="C63" i="6"/>
  <c r="D62"/>
  <c r="C978" i="17" l="1"/>
  <c r="M62" i="6"/>
  <c r="G711" i="5"/>
  <c r="U710" s="1"/>
  <c r="G282"/>
  <c r="U281" s="1"/>
  <c r="G403"/>
  <c r="U402" s="1"/>
  <c r="C64" i="6"/>
  <c r="D63"/>
  <c r="C979" i="17" l="1"/>
  <c r="M63" i="6"/>
  <c r="C65"/>
  <c r="D64"/>
  <c r="C980" i="17" l="1"/>
  <c r="M64" i="6"/>
  <c r="G146" i="5"/>
  <c r="U145" s="1"/>
  <c r="G275"/>
  <c r="U274" s="1"/>
  <c r="C66" i="6"/>
  <c r="D65"/>
  <c r="G140" i="5" l="1"/>
  <c r="U139" s="1"/>
  <c r="G272"/>
  <c r="U271" s="1"/>
  <c r="C981" i="17"/>
  <c r="M65" i="6"/>
  <c r="G333" i="5"/>
  <c r="U332" s="1"/>
  <c r="G261"/>
  <c r="U260" s="1"/>
  <c r="C67" i="6"/>
  <c r="D66"/>
  <c r="G268" i="5" l="1"/>
  <c r="U267" s="1"/>
  <c r="G131"/>
  <c r="U130" s="1"/>
  <c r="C982" i="17"/>
  <c r="M66" i="6"/>
  <c r="C68"/>
  <c r="D67"/>
  <c r="C983" i="17" l="1"/>
  <c r="M67" i="6"/>
  <c r="C69"/>
  <c r="D68"/>
  <c r="C984" i="17" l="1"/>
  <c r="M68" i="6"/>
  <c r="G236" i="5"/>
  <c r="U235" s="1"/>
  <c r="G320"/>
  <c r="U319" s="1"/>
  <c r="C70" i="6"/>
  <c r="D69"/>
  <c r="G136" i="5" l="1"/>
  <c r="U135" s="1"/>
  <c r="G270"/>
  <c r="U269" s="1"/>
  <c r="G273"/>
  <c r="U272" s="1"/>
  <c r="G141"/>
  <c r="U140" s="1"/>
  <c r="C985" i="17"/>
  <c r="M69" i="6"/>
  <c r="G308" i="5"/>
  <c r="U307" s="1"/>
  <c r="G211"/>
  <c r="U210" s="1"/>
  <c r="C71" i="6"/>
  <c r="D70"/>
  <c r="C986" i="17" l="1"/>
  <c r="M70" i="6"/>
  <c r="C72"/>
  <c r="D71"/>
  <c r="G171" i="5" l="1"/>
  <c r="U170" s="1"/>
  <c r="G288"/>
  <c r="U287" s="1"/>
  <c r="G276"/>
  <c r="U275" s="1"/>
  <c r="G340"/>
  <c r="U339" s="1"/>
  <c r="G226"/>
  <c r="U225" s="1"/>
  <c r="G315"/>
  <c r="U314" s="1"/>
  <c r="G286"/>
  <c r="U285" s="1"/>
  <c r="G345"/>
  <c r="U344" s="1"/>
  <c r="G166"/>
  <c r="U165" s="1"/>
  <c r="G285"/>
  <c r="U284" s="1"/>
  <c r="C987" i="17"/>
  <c r="M71" i="6"/>
  <c r="C73"/>
  <c r="D72"/>
  <c r="C988" i="17" l="1"/>
  <c r="M72" i="6"/>
  <c r="G301" i="5"/>
  <c r="U300" s="1"/>
  <c r="C74" i="6"/>
  <c r="D73"/>
  <c r="G264" i="5" l="1"/>
  <c r="U263" s="1"/>
  <c r="G123"/>
  <c r="U122" s="1"/>
  <c r="C989" i="17"/>
  <c r="M73" i="6"/>
  <c r="C75"/>
  <c r="D74"/>
  <c r="C990" i="17" l="1"/>
  <c r="M74" i="6"/>
  <c r="C76"/>
  <c r="D75"/>
  <c r="G125" i="5" l="1"/>
  <c r="U124" s="1"/>
  <c r="G260"/>
  <c r="U259" s="1"/>
  <c r="G116"/>
  <c r="U115" s="1"/>
  <c r="C991" i="17"/>
  <c r="M75" i="6"/>
  <c r="G176" i="5"/>
  <c r="U175" s="1"/>
  <c r="G290"/>
  <c r="U289" s="1"/>
  <c r="C77" i="6"/>
  <c r="D76"/>
  <c r="C992" i="17" l="1"/>
  <c r="M76" i="6"/>
  <c r="C78"/>
  <c r="D77"/>
  <c r="C993" i="17" l="1"/>
  <c r="M77" i="6"/>
  <c r="G346" i="5"/>
  <c r="U345" s="1"/>
  <c r="G196"/>
  <c r="U195" s="1"/>
  <c r="G371"/>
  <c r="U370" s="1"/>
  <c r="G221"/>
  <c r="U220" s="1"/>
  <c r="G271"/>
  <c r="U270" s="1"/>
  <c r="G421"/>
  <c r="U420" s="1"/>
  <c r="G336"/>
  <c r="U335" s="1"/>
  <c r="G761"/>
  <c r="U760" s="1"/>
  <c r="G186"/>
  <c r="U185" s="1"/>
  <c r="G295"/>
  <c r="U294" s="1"/>
  <c r="C79" i="6"/>
  <c r="D78"/>
  <c r="C994" i="17" l="1"/>
  <c r="M78" i="6"/>
  <c r="G151" i="5"/>
  <c r="U150" s="1"/>
  <c r="G278"/>
  <c r="U277" s="1"/>
  <c r="G311"/>
  <c r="U310" s="1"/>
  <c r="G558"/>
  <c r="U557" s="1"/>
  <c r="C80" i="6"/>
  <c r="D79"/>
  <c r="C995" i="17" l="1"/>
  <c r="M79" i="6"/>
  <c r="C81"/>
  <c r="D80"/>
  <c r="G608" i="5" l="1"/>
  <c r="U607" s="1"/>
  <c r="G283"/>
  <c r="U282" s="1"/>
  <c r="G161"/>
  <c r="U160" s="1"/>
  <c r="G121"/>
  <c r="U120" s="1"/>
  <c r="G263"/>
  <c r="U262" s="1"/>
  <c r="G130"/>
  <c r="U129" s="1"/>
  <c r="G267"/>
  <c r="U266" s="1"/>
  <c r="C996" i="17"/>
  <c r="M80" i="6"/>
  <c r="C82"/>
  <c r="D81"/>
  <c r="C997" i="17" l="1"/>
  <c r="M81" i="6"/>
  <c r="C83"/>
  <c r="D82"/>
  <c r="C998" i="17" l="1"/>
  <c r="M82" i="6"/>
  <c r="C84"/>
  <c r="D83"/>
  <c r="E162" i="5"/>
  <c r="E169"/>
  <c r="E173"/>
  <c r="E189"/>
  <c r="E200"/>
  <c r="E193"/>
  <c r="E188"/>
  <c r="E204"/>
  <c r="E175"/>
  <c r="E182"/>
  <c r="E180"/>
  <c r="E196"/>
  <c r="E195"/>
  <c r="E186"/>
  <c r="E201"/>
  <c r="E170"/>
  <c r="E202"/>
  <c r="E194"/>
  <c r="E187"/>
  <c r="E192"/>
  <c r="E165"/>
  <c r="E166"/>
  <c r="E190"/>
  <c r="E177"/>
  <c r="E176"/>
  <c r="E210"/>
  <c r="E185"/>
  <c r="E179"/>
  <c r="E205"/>
  <c r="E207"/>
  <c r="E209"/>
  <c r="E167"/>
  <c r="E198"/>
  <c r="E208"/>
  <c r="E181"/>
  <c r="E168"/>
  <c r="E163"/>
  <c r="E171"/>
  <c r="E178"/>
  <c r="E183"/>
  <c r="E199"/>
  <c r="E206"/>
  <c r="E172"/>
  <c r="E191"/>
  <c r="E174"/>
  <c r="E184"/>
  <c r="E164"/>
  <c r="E211"/>
  <c r="E197"/>
  <c r="E203"/>
  <c r="G465" l="1"/>
  <c r="U464" s="1"/>
  <c r="G265"/>
  <c r="U264" s="1"/>
  <c r="G611"/>
  <c r="U610" s="1"/>
  <c r="G405"/>
  <c r="U404" s="1"/>
  <c r="U810"/>
  <c r="G126"/>
  <c r="U125" s="1"/>
  <c r="C999" i="17"/>
  <c r="M83" i="6"/>
  <c r="C85"/>
  <c r="D84"/>
  <c r="AD240" i="1" l="1"/>
  <c r="AD396"/>
  <c r="C1000" i="17"/>
  <c r="M84" i="6"/>
  <c r="C86"/>
  <c r="D85"/>
  <c r="D116" i="5"/>
  <c r="D121"/>
  <c r="D115"/>
  <c r="D113"/>
  <c r="D122"/>
  <c r="D117"/>
  <c r="D120"/>
  <c r="D118"/>
  <c r="D123"/>
  <c r="D114"/>
  <c r="D124"/>
  <c r="D119"/>
  <c r="D111"/>
  <c r="D112"/>
  <c r="G641" l="1"/>
  <c r="U640" s="1"/>
  <c r="G776"/>
  <c r="U775" s="1"/>
  <c r="G770"/>
  <c r="U769" s="1"/>
  <c r="G361"/>
  <c r="U360" s="1"/>
  <c r="G630"/>
  <c r="U629" s="1"/>
  <c r="G605"/>
  <c r="U604" s="1"/>
  <c r="G326"/>
  <c r="U325" s="1"/>
  <c r="AD477" i="1"/>
  <c r="C1001" i="17"/>
  <c r="M85" i="6"/>
  <c r="C87"/>
  <c r="D86"/>
  <c r="AD336" i="1" l="1"/>
  <c r="AD305"/>
  <c r="C1002" i="17"/>
  <c r="M86" i="6"/>
  <c r="C88"/>
  <c r="D87"/>
  <c r="AD293" i="1" l="1"/>
  <c r="AD294"/>
  <c r="C1003" i="17"/>
  <c r="M87" i="6"/>
  <c r="C89"/>
  <c r="D88"/>
  <c r="AD470" i="1" l="1"/>
  <c r="AD295"/>
  <c r="C1004" i="17"/>
  <c r="M88" i="6"/>
  <c r="C90"/>
  <c r="D89"/>
  <c r="C1005" i="17" l="1"/>
  <c r="M89" i="6"/>
  <c r="C91"/>
  <c r="D90"/>
  <c r="C1006" i="17" l="1"/>
  <c r="M90" i="6"/>
  <c r="C92"/>
  <c r="D91"/>
  <c r="C1007" i="17" l="1"/>
  <c r="M91" i="6"/>
  <c r="C93"/>
  <c r="D92"/>
  <c r="E273" i="5"/>
  <c r="E225"/>
  <c r="E257"/>
  <c r="E249"/>
  <c r="E228"/>
  <c r="E231"/>
  <c r="E217"/>
  <c r="E226"/>
  <c r="E246"/>
  <c r="E274"/>
  <c r="E280"/>
  <c r="E229"/>
  <c r="E260"/>
  <c r="E262"/>
  <c r="E237"/>
  <c r="E218"/>
  <c r="E284"/>
  <c r="E238"/>
  <c r="E223"/>
  <c r="E276"/>
  <c r="E244"/>
  <c r="E278"/>
  <c r="E261"/>
  <c r="E251"/>
  <c r="E269"/>
  <c r="E245"/>
  <c r="E277"/>
  <c r="E213"/>
  <c r="E216"/>
  <c r="E281"/>
  <c r="E222"/>
  <c r="E255"/>
  <c r="E224"/>
  <c r="E220"/>
  <c r="E253"/>
  <c r="E266"/>
  <c r="E232"/>
  <c r="E234"/>
  <c r="E264"/>
  <c r="E267"/>
  <c r="E286"/>
  <c r="E272"/>
  <c r="E242"/>
  <c r="E279"/>
  <c r="E256"/>
  <c r="E214"/>
  <c r="E219"/>
  <c r="E239"/>
  <c r="E236"/>
  <c r="E227"/>
  <c r="E230"/>
  <c r="E248"/>
  <c r="E250"/>
  <c r="E235"/>
  <c r="E282"/>
  <c r="E221"/>
  <c r="E285"/>
  <c r="E268"/>
  <c r="E215"/>
  <c r="E270"/>
  <c r="E252"/>
  <c r="E271"/>
  <c r="E247"/>
  <c r="E283"/>
  <c r="E259"/>
  <c r="E258"/>
  <c r="E243"/>
  <c r="E240"/>
  <c r="E241"/>
  <c r="E233"/>
  <c r="E265"/>
  <c r="E212"/>
  <c r="E254"/>
  <c r="E275"/>
  <c r="E263"/>
  <c r="C1008" i="17" l="1"/>
  <c r="M92" i="6"/>
  <c r="C94"/>
  <c r="D93"/>
  <c r="C1009" i="17" l="1"/>
  <c r="M93" i="6"/>
  <c r="C95"/>
  <c r="D94"/>
  <c r="AD201" i="1" l="1"/>
  <c r="AD195"/>
  <c r="AD194"/>
  <c r="AD261"/>
  <c r="AD196"/>
  <c r="AD297"/>
  <c r="AD735"/>
  <c r="AD206"/>
  <c r="C1010" i="17"/>
  <c r="M94" i="6"/>
  <c r="C96"/>
  <c r="D95"/>
  <c r="AD313" i="1" l="1"/>
  <c r="AD160"/>
  <c r="AD725"/>
  <c r="AD726"/>
  <c r="AD727"/>
  <c r="AD193"/>
  <c r="AD260"/>
  <c r="C1011" i="17"/>
  <c r="M95" i="6"/>
  <c r="C97"/>
  <c r="D96"/>
  <c r="AD283" i="1" l="1"/>
  <c r="AD652"/>
  <c r="AD650"/>
  <c r="AD187"/>
  <c r="AD236"/>
  <c r="AD314"/>
  <c r="AD658"/>
  <c r="AD296"/>
  <c r="AD659"/>
  <c r="AD146"/>
  <c r="AD312"/>
  <c r="AD141"/>
  <c r="C1012" i="17"/>
  <c r="M96" i="6"/>
  <c r="C98"/>
  <c r="D97"/>
  <c r="C351" i="1"/>
  <c r="C502"/>
  <c r="C152"/>
  <c r="C595"/>
  <c r="C541"/>
  <c r="C130"/>
  <c r="C438"/>
  <c r="C149"/>
  <c r="C320"/>
  <c r="C782"/>
  <c r="C567"/>
  <c r="C128"/>
  <c r="C216"/>
  <c r="C199"/>
  <c r="C165"/>
  <c r="C439"/>
  <c r="C787"/>
  <c r="C240"/>
  <c r="C461"/>
  <c r="C317"/>
  <c r="C376"/>
  <c r="C460"/>
  <c r="C520"/>
  <c r="C211"/>
  <c r="C139"/>
  <c r="C275"/>
  <c r="C458"/>
  <c r="C774"/>
  <c r="C163"/>
  <c r="C752"/>
  <c r="C548"/>
  <c r="C453"/>
  <c r="C525"/>
  <c r="C189"/>
  <c r="C270"/>
  <c r="C718"/>
  <c r="C519"/>
  <c r="C217"/>
  <c r="C354"/>
  <c r="C657"/>
  <c r="C540"/>
  <c r="C158"/>
  <c r="C633"/>
  <c r="C427"/>
  <c r="C731"/>
  <c r="C169"/>
  <c r="C609"/>
  <c r="C260"/>
  <c r="C695"/>
  <c r="C397"/>
  <c r="C357"/>
  <c r="C539"/>
  <c r="C279"/>
  <c r="C191"/>
  <c r="C282"/>
  <c r="C382"/>
  <c r="C364"/>
  <c r="C798"/>
  <c r="C556"/>
  <c r="C587"/>
  <c r="C506"/>
  <c r="C194"/>
  <c r="C778"/>
  <c r="C179"/>
  <c r="C526"/>
  <c r="C136"/>
  <c r="C596"/>
  <c r="C696"/>
  <c r="C582"/>
  <c r="C466"/>
  <c r="C604"/>
  <c r="C772"/>
  <c r="C621"/>
  <c r="C182"/>
  <c r="C475"/>
  <c r="C507"/>
  <c r="C190"/>
  <c r="C363"/>
  <c r="C187"/>
  <c r="C560"/>
  <c r="C425"/>
  <c r="C729"/>
  <c r="C764"/>
  <c r="C471"/>
  <c r="C484"/>
  <c r="C135"/>
  <c r="C383"/>
  <c r="C236"/>
  <c r="C295"/>
  <c r="C719"/>
  <c r="C615"/>
  <c r="C387"/>
  <c r="C325"/>
  <c r="C765"/>
  <c r="C451"/>
  <c r="C723"/>
  <c r="C401"/>
  <c r="C469"/>
  <c r="C127"/>
  <c r="C297"/>
  <c r="C356"/>
  <c r="C722"/>
  <c r="C570"/>
  <c r="C800"/>
  <c r="C435"/>
  <c r="C763"/>
  <c r="C188"/>
  <c r="C681"/>
  <c r="C352"/>
  <c r="C430"/>
  <c r="C513"/>
  <c r="C664"/>
  <c r="C759"/>
  <c r="C218"/>
  <c r="C294"/>
  <c r="C592"/>
  <c r="C640"/>
  <c r="C319"/>
  <c r="C510"/>
  <c r="C613"/>
  <c r="C284"/>
  <c r="C437"/>
  <c r="C222"/>
  <c r="C694"/>
  <c r="C168"/>
  <c r="C174"/>
  <c r="C641"/>
  <c r="C393"/>
  <c r="C258"/>
  <c r="C691"/>
  <c r="C328"/>
  <c r="C348"/>
  <c r="C381"/>
  <c r="C745"/>
  <c r="C497"/>
  <c r="C758"/>
  <c r="C412"/>
  <c r="C454"/>
  <c r="C311"/>
  <c r="C806"/>
  <c r="C269"/>
  <c r="C264"/>
  <c r="C511"/>
  <c r="C261"/>
  <c r="C702"/>
  <c r="C272"/>
  <c r="C252"/>
  <c r="C208"/>
  <c r="C306"/>
  <c r="C809"/>
  <c r="C670"/>
  <c r="C704"/>
  <c r="C706"/>
  <c r="C698"/>
  <c r="C653"/>
  <c r="C313"/>
  <c r="C473"/>
  <c r="C157"/>
  <c r="C638"/>
  <c r="C415"/>
  <c r="C542"/>
  <c r="C496"/>
  <c r="C177"/>
  <c r="C341"/>
  <c r="C721"/>
  <c r="C626"/>
  <c r="C628"/>
  <c r="C574"/>
  <c r="C146"/>
  <c r="C495"/>
  <c r="C137"/>
  <c r="C185"/>
  <c r="C549"/>
  <c r="C614"/>
  <c r="C140"/>
  <c r="C690"/>
  <c r="C733"/>
  <c r="C303"/>
  <c r="C680"/>
  <c r="C207"/>
  <c r="C307"/>
  <c r="C808"/>
  <c r="C813"/>
  <c r="C668"/>
  <c r="C601"/>
  <c r="C669"/>
  <c r="C443"/>
  <c r="C409"/>
  <c r="C736"/>
  <c r="C734"/>
  <c r="C372"/>
  <c r="C414"/>
  <c r="C644"/>
  <c r="C632"/>
  <c r="C238"/>
  <c r="C202"/>
  <c r="C287"/>
  <c r="C178"/>
  <c r="C760"/>
  <c r="C768"/>
  <c r="C725"/>
  <c r="C804"/>
  <c r="C299"/>
  <c r="C492"/>
  <c r="C700"/>
  <c r="C575"/>
  <c r="C445"/>
  <c r="C509"/>
  <c r="C577"/>
  <c r="C479"/>
  <c r="C528"/>
  <c r="C531"/>
  <c r="C527"/>
  <c r="C247"/>
  <c r="C785"/>
  <c r="C184"/>
  <c r="C234"/>
  <c r="C807"/>
  <c r="C273"/>
  <c r="C795"/>
  <c r="C667"/>
  <c r="C239"/>
  <c r="C441"/>
  <c r="C727"/>
  <c r="C515"/>
  <c r="C221"/>
  <c r="C166"/>
  <c r="C551"/>
  <c r="C226"/>
  <c r="C450"/>
  <c r="C636"/>
  <c r="C665"/>
  <c r="C131"/>
  <c r="C756"/>
  <c r="C274"/>
  <c r="C288"/>
  <c r="C645"/>
  <c r="C728"/>
  <c r="C340"/>
  <c r="C683"/>
  <c r="C402"/>
  <c r="C717"/>
  <c r="C192"/>
  <c r="C123"/>
  <c r="C679"/>
  <c r="C367"/>
  <c r="C490"/>
  <c r="C195"/>
  <c r="C673"/>
  <c r="C555"/>
  <c r="C432"/>
  <c r="C386"/>
  <c r="C512"/>
  <c r="C118"/>
  <c r="C784"/>
  <c r="C646"/>
  <c r="C610"/>
  <c r="C186"/>
  <c r="C742"/>
  <c r="C243"/>
  <c r="C687"/>
  <c r="C120"/>
  <c r="C392"/>
  <c r="C796"/>
  <c r="C583"/>
  <c r="C324"/>
  <c r="C693"/>
  <c r="C375"/>
  <c r="C395"/>
  <c r="C780"/>
  <c r="C444"/>
  <c r="C394"/>
  <c r="C290"/>
  <c r="C206"/>
  <c r="C748"/>
  <c r="C726"/>
  <c r="C699"/>
  <c r="C627"/>
  <c r="C536"/>
  <c r="C741"/>
  <c r="C399"/>
  <c r="C277"/>
  <c r="C308"/>
  <c r="C442"/>
  <c r="C161"/>
  <c r="C659"/>
  <c r="C811"/>
  <c r="C572"/>
  <c r="C150"/>
  <c r="C532"/>
  <c r="C132"/>
  <c r="C343"/>
  <c r="C500"/>
  <c r="C419"/>
  <c r="C305"/>
  <c r="C634"/>
  <c r="C662"/>
  <c r="C302"/>
  <c r="C203"/>
  <c r="C254"/>
  <c r="C233"/>
  <c r="C138"/>
  <c r="C446"/>
  <c r="C210"/>
  <c r="C545"/>
  <c r="C617"/>
  <c r="C266"/>
  <c r="C661"/>
  <c r="C122"/>
  <c r="C554"/>
  <c r="C359"/>
  <c r="C232"/>
  <c r="C447"/>
  <c r="C732"/>
  <c r="C735"/>
  <c r="C180"/>
  <c r="C250"/>
  <c r="C488"/>
  <c r="C467"/>
  <c r="C293"/>
  <c r="C119"/>
  <c r="C423"/>
  <c r="C529"/>
  <c r="C193"/>
  <c r="C421"/>
  <c r="C573"/>
  <c r="C333"/>
  <c r="C422"/>
  <c r="C810"/>
  <c r="C485"/>
  <c r="C403"/>
  <c r="C455"/>
  <c r="C794"/>
  <c r="C552"/>
  <c r="C300"/>
  <c r="C773"/>
  <c r="C624"/>
  <c r="C620"/>
  <c r="C629"/>
  <c r="C433"/>
  <c r="C183"/>
  <c r="C716"/>
  <c r="C675"/>
  <c r="C436"/>
  <c r="C125"/>
  <c r="C349"/>
  <c r="C476"/>
  <c r="C501"/>
  <c r="C335"/>
  <c r="C594"/>
  <c r="C389"/>
  <c r="C358"/>
  <c r="C590"/>
  <c r="C114"/>
  <c r="C373"/>
  <c r="C553"/>
  <c r="C494"/>
  <c r="C482"/>
  <c r="C622"/>
  <c r="C172"/>
  <c r="C703"/>
  <c r="C314"/>
  <c r="C201"/>
  <c r="C318"/>
  <c r="C344"/>
  <c r="C385"/>
  <c r="C213"/>
  <c r="C761"/>
  <c r="C322"/>
  <c r="C342"/>
  <c r="C671"/>
  <c r="C790"/>
  <c r="C612"/>
  <c r="C711"/>
  <c r="C256"/>
  <c r="C384"/>
  <c r="C230"/>
  <c r="C648"/>
  <c r="C365"/>
  <c r="C429"/>
  <c r="C692"/>
  <c r="C212"/>
  <c r="C148"/>
  <c r="C783"/>
  <c r="C263"/>
  <c r="C652"/>
  <c r="C205"/>
  <c r="C459"/>
  <c r="C235"/>
  <c r="C762"/>
  <c r="C278"/>
  <c r="C578"/>
  <c r="C697"/>
  <c r="C777"/>
  <c r="C426"/>
  <c r="C709"/>
  <c r="C176"/>
  <c r="C643"/>
  <c r="C267"/>
  <c r="C802"/>
  <c r="C581"/>
  <c r="C214"/>
  <c r="C523"/>
  <c r="C564"/>
  <c r="C737"/>
  <c r="C631"/>
  <c r="C181"/>
  <c r="C637"/>
  <c r="C298"/>
  <c r="C677"/>
  <c r="C543"/>
  <c r="C474"/>
  <c r="C684"/>
  <c r="C406"/>
  <c r="C611"/>
  <c r="C504"/>
  <c r="C237"/>
  <c r="C456"/>
  <c r="C338"/>
  <c r="C408"/>
  <c r="C740"/>
  <c r="C591"/>
  <c r="C557"/>
  <c r="C198"/>
  <c r="C603"/>
  <c r="C655"/>
  <c r="C487"/>
  <c r="C505"/>
  <c r="C255"/>
  <c r="C396"/>
  <c r="C286"/>
  <c r="C521"/>
  <c r="C639"/>
  <c r="C576"/>
  <c r="C534"/>
  <c r="C517"/>
  <c r="C522"/>
  <c r="C164"/>
  <c r="C162"/>
  <c r="C544"/>
  <c r="C685"/>
  <c r="C134"/>
  <c r="C586"/>
  <c r="C623"/>
  <c r="C770"/>
  <c r="C788"/>
  <c r="C568"/>
  <c r="C658"/>
  <c r="C312"/>
  <c r="C410"/>
  <c r="C598"/>
  <c r="C380"/>
  <c r="C145"/>
  <c r="C537"/>
  <c r="C171"/>
  <c r="C676"/>
  <c r="C776"/>
  <c r="C503"/>
  <c r="C257"/>
  <c r="C301"/>
  <c r="C472"/>
  <c r="C715"/>
  <c r="C535"/>
  <c r="C249"/>
  <c r="C547"/>
  <c r="C167"/>
  <c r="C407"/>
  <c r="C478"/>
  <c r="C417"/>
  <c r="C153"/>
  <c r="C337"/>
  <c r="C678"/>
  <c r="C143"/>
  <c r="C368"/>
  <c r="C416"/>
  <c r="C262"/>
  <c r="C738"/>
  <c r="C121"/>
  <c r="C642"/>
  <c r="C720"/>
  <c r="C571"/>
  <c r="C584"/>
  <c r="C126"/>
  <c r="C498"/>
  <c r="C326"/>
  <c r="C350"/>
  <c r="C374"/>
  <c r="C378"/>
  <c r="C292"/>
  <c r="C754"/>
  <c r="C569"/>
  <c r="C477"/>
  <c r="C463"/>
  <c r="C370"/>
  <c r="C682"/>
  <c r="C204"/>
  <c r="C538"/>
  <c r="C546"/>
  <c r="C561"/>
  <c r="C750"/>
  <c r="C649"/>
  <c r="C465"/>
  <c r="C605"/>
  <c r="C803"/>
  <c r="C619"/>
  <c r="C558"/>
  <c r="C710"/>
  <c r="C420"/>
  <c r="C708"/>
  <c r="C159"/>
  <c r="C701"/>
  <c r="C229"/>
  <c r="C524"/>
  <c r="C618"/>
  <c r="C209"/>
  <c r="C353"/>
  <c r="C265"/>
  <c r="C452"/>
  <c r="C812"/>
  <c r="C173"/>
  <c r="C228"/>
  <c r="C366"/>
  <c r="C316"/>
  <c r="C635"/>
  <c r="C283"/>
  <c r="C566"/>
  <c r="C224"/>
  <c r="C533"/>
  <c r="C775"/>
  <c r="C141"/>
  <c r="C115"/>
  <c r="C589"/>
  <c r="C607"/>
  <c r="C518"/>
  <c r="C791"/>
  <c r="C440"/>
  <c r="C606"/>
  <c r="C462"/>
  <c r="C801"/>
  <c r="C593"/>
  <c r="C355"/>
  <c r="C371"/>
  <c r="C280"/>
  <c r="C259"/>
  <c r="C712"/>
  <c r="C799"/>
  <c r="C751"/>
  <c r="C757"/>
  <c r="C336"/>
  <c r="C786"/>
  <c r="C793"/>
  <c r="C390"/>
  <c r="C481"/>
  <c r="C713"/>
  <c r="C246"/>
  <c r="C242"/>
  <c r="C580"/>
  <c r="C117"/>
  <c r="C599"/>
  <c r="C304"/>
  <c r="C651"/>
  <c r="C792"/>
  <c r="C248"/>
  <c r="C398"/>
  <c r="C369"/>
  <c r="C309"/>
  <c r="C491"/>
  <c r="C281"/>
  <c r="C339"/>
  <c r="C151"/>
  <c r="C749"/>
  <c r="C688"/>
  <c r="C647"/>
  <c r="C142"/>
  <c r="C448"/>
  <c r="C116"/>
  <c r="C585"/>
  <c r="C674"/>
  <c r="C244"/>
  <c r="C579"/>
  <c r="C457"/>
  <c r="C470"/>
  <c r="C608"/>
  <c r="C468"/>
  <c r="C588"/>
  <c r="C334"/>
  <c r="C672"/>
  <c r="C600"/>
  <c r="C769"/>
  <c r="C562"/>
  <c r="C602"/>
  <c r="C779"/>
  <c r="C431"/>
  <c r="C449"/>
  <c r="C654"/>
  <c r="C347"/>
  <c r="C291"/>
  <c r="C563"/>
  <c r="C360"/>
  <c r="C508"/>
  <c r="C516"/>
  <c r="C327"/>
  <c r="C493"/>
  <c r="C296"/>
  <c r="C227"/>
  <c r="C464"/>
  <c r="C630"/>
  <c r="C724"/>
  <c r="C705"/>
  <c r="C746"/>
  <c r="C489"/>
  <c r="C321"/>
  <c r="C714"/>
  <c r="C225"/>
  <c r="C400"/>
  <c r="C781"/>
  <c r="C747"/>
  <c r="C483"/>
  <c r="C559"/>
  <c r="C155"/>
  <c r="C755"/>
  <c r="C391"/>
  <c r="C200"/>
  <c r="C418"/>
  <c r="C197"/>
  <c r="C133"/>
  <c r="C689"/>
  <c r="C129"/>
  <c r="C175"/>
  <c r="C361"/>
  <c r="C743"/>
  <c r="C650"/>
  <c r="C797"/>
  <c r="C170"/>
  <c r="C514"/>
  <c r="C330"/>
  <c r="C323"/>
  <c r="C245"/>
  <c r="C379"/>
  <c r="C616"/>
  <c r="C405"/>
  <c r="C411"/>
  <c r="C285"/>
  <c r="C241"/>
  <c r="C660"/>
  <c r="C424"/>
  <c r="C730"/>
  <c r="C663"/>
  <c r="C251"/>
  <c r="C766"/>
  <c r="C404"/>
  <c r="C310"/>
  <c r="C656"/>
  <c r="C499"/>
  <c r="C530"/>
  <c r="C345"/>
  <c r="C565"/>
  <c r="C428"/>
  <c r="C377"/>
  <c r="C315"/>
  <c r="C346"/>
  <c r="C160"/>
  <c r="C124"/>
  <c r="C789"/>
  <c r="C219"/>
  <c r="C486"/>
  <c r="C144"/>
  <c r="C739"/>
  <c r="C707"/>
  <c r="C413"/>
  <c r="C196"/>
  <c r="C753"/>
  <c r="C666"/>
  <c r="C329"/>
  <c r="C271"/>
  <c r="C744"/>
  <c r="C289"/>
  <c r="C388"/>
  <c r="C220"/>
  <c r="C253"/>
  <c r="C223"/>
  <c r="C215"/>
  <c r="C767"/>
  <c r="C332"/>
  <c r="C331"/>
  <c r="C550"/>
  <c r="C625"/>
  <c r="C231"/>
  <c r="C771"/>
  <c r="C805"/>
  <c r="C147"/>
  <c r="C597"/>
  <c r="C268"/>
  <c r="C480"/>
  <c r="C434"/>
  <c r="C156"/>
  <c r="C686"/>
  <c r="C276"/>
  <c r="C362"/>
  <c r="C154"/>
  <c r="AD651" l="1"/>
  <c r="C1013" i="17"/>
  <c r="M97" i="6"/>
  <c r="C99"/>
  <c r="D98"/>
  <c r="AD341" i="1" l="1"/>
  <c r="AD258"/>
  <c r="AD342"/>
  <c r="AD205"/>
  <c r="AD704"/>
  <c r="AD289"/>
  <c r="AD705"/>
  <c r="AD758"/>
  <c r="AD212"/>
  <c r="C1014" i="17"/>
  <c r="M98" i="6"/>
  <c r="C100"/>
  <c r="D99"/>
  <c r="AD319" i="1" l="1"/>
  <c r="AD760"/>
  <c r="AD257"/>
  <c r="AD290"/>
  <c r="AD759"/>
  <c r="AD288"/>
  <c r="AD211"/>
  <c r="AD210"/>
  <c r="M99" i="6"/>
  <c r="C101"/>
  <c r="D100"/>
  <c r="AD291" i="1" l="1"/>
  <c r="AD321"/>
  <c r="AD246"/>
  <c r="AD256"/>
  <c r="AD307"/>
  <c r="AD306"/>
  <c r="AD155"/>
  <c r="AD317"/>
  <c r="AD162"/>
  <c r="AD322"/>
  <c r="AD614"/>
  <c r="AD703"/>
  <c r="AD311"/>
  <c r="AD227"/>
  <c r="AD259"/>
  <c r="AD318"/>
  <c r="M100" i="6"/>
  <c r="C102"/>
  <c r="D101"/>
  <c r="AD292" i="1" l="1"/>
  <c r="AD120"/>
  <c r="AD154"/>
  <c r="AD153"/>
  <c r="AD308"/>
  <c r="AD200"/>
  <c r="AD161"/>
  <c r="AD156"/>
  <c r="AD316"/>
  <c r="AD301"/>
  <c r="AD320"/>
  <c r="AD140"/>
  <c r="AD309"/>
  <c r="AD122"/>
  <c r="M101" i="6"/>
  <c r="C103"/>
  <c r="D102"/>
  <c r="AD138" i="1" l="1"/>
  <c r="AD279"/>
  <c r="AD615"/>
  <c r="AD277"/>
  <c r="AD118"/>
  <c r="AD271"/>
  <c r="AD119"/>
  <c r="AD247"/>
  <c r="AD310"/>
  <c r="AD151"/>
  <c r="AD315"/>
  <c r="AD121"/>
  <c r="AH59" i="6"/>
  <c r="AH58"/>
  <c r="M102"/>
  <c r="C104"/>
  <c r="D103"/>
  <c r="AD152" i="1" l="1"/>
  <c r="AH56" i="6"/>
  <c r="AH60"/>
  <c r="AH57"/>
  <c r="M103"/>
  <c r="C105"/>
  <c r="D104"/>
  <c r="AD139" i="1" l="1"/>
  <c r="AD278"/>
  <c r="M104" i="6"/>
  <c r="C106"/>
  <c r="D105"/>
  <c r="M105" l="1"/>
  <c r="C107"/>
  <c r="D106"/>
  <c r="M106" l="1"/>
  <c r="C108"/>
  <c r="D107"/>
  <c r="N199" i="1" l="1"/>
  <c r="N215"/>
  <c r="N196"/>
  <c r="AD690"/>
  <c r="N220"/>
  <c r="N213"/>
  <c r="AD689"/>
  <c r="AD751"/>
  <c r="AD752"/>
  <c r="AD700"/>
  <c r="O220"/>
  <c r="O219"/>
  <c r="AD145"/>
  <c r="M107" i="6"/>
  <c r="C109"/>
  <c r="D108"/>
  <c r="N178" i="1" l="1"/>
  <c r="N180"/>
  <c r="AD130"/>
  <c r="AD186"/>
  <c r="N200"/>
  <c r="AD185"/>
  <c r="AD202"/>
  <c r="AD204"/>
  <c r="AD203"/>
  <c r="AD750"/>
  <c r="N217"/>
  <c r="N194"/>
  <c r="N198"/>
  <c r="N214"/>
  <c r="O230" s="1"/>
  <c r="Q230" s="1"/>
  <c r="N193"/>
  <c r="AD688"/>
  <c r="AD701"/>
  <c r="AD702"/>
  <c r="N218"/>
  <c r="N219"/>
  <c r="N216"/>
  <c r="N195"/>
  <c r="O238"/>
  <c r="Q238" s="1"/>
  <c r="O234"/>
  <c r="Q234" s="1"/>
  <c r="O226"/>
  <c r="O229"/>
  <c r="Q229" s="1"/>
  <c r="O248"/>
  <c r="M108" i="6"/>
  <c r="C110"/>
  <c r="D109"/>
  <c r="AN230" i="1" l="1"/>
  <c r="V230" s="1"/>
  <c r="AN238"/>
  <c r="V238" s="1"/>
  <c r="AN229"/>
  <c r="V229" s="1"/>
  <c r="AN234"/>
  <c r="V234" s="1"/>
  <c r="N249"/>
  <c r="AD150"/>
  <c r="AD123"/>
  <c r="AD192"/>
  <c r="AD736"/>
  <c r="N247"/>
  <c r="AD170"/>
  <c r="N174"/>
  <c r="AD660"/>
  <c r="N177"/>
  <c r="AD737"/>
  <c r="AD661"/>
  <c r="N179"/>
  <c r="N175"/>
  <c r="O261" s="1"/>
  <c r="AD124"/>
  <c r="AD129"/>
  <c r="AD276"/>
  <c r="N197"/>
  <c r="AD275"/>
  <c r="N176"/>
  <c r="AD147"/>
  <c r="AD131"/>
  <c r="O205"/>
  <c r="Q205" s="1"/>
  <c r="O201"/>
  <c r="Q201" s="1"/>
  <c r="O215"/>
  <c r="Q215" s="1"/>
  <c r="O203"/>
  <c r="Q203" s="1"/>
  <c r="O185"/>
  <c r="Q185" s="1"/>
  <c r="O182"/>
  <c r="O189"/>
  <c r="O188"/>
  <c r="Q188" s="1"/>
  <c r="O212"/>
  <c r="Q212" s="1"/>
  <c r="O200"/>
  <c r="Q200" s="1"/>
  <c r="F148" i="5"/>
  <c r="S147" s="1"/>
  <c r="S1873" s="1"/>
  <c r="O256" i="1"/>
  <c r="Q256" s="1"/>
  <c r="O246"/>
  <c r="O227"/>
  <c r="O242"/>
  <c r="O222"/>
  <c r="O249"/>
  <c r="O243"/>
  <c r="O240"/>
  <c r="Q240" s="1"/>
  <c r="O237"/>
  <c r="Q237" s="1"/>
  <c r="O236"/>
  <c r="Q236" s="1"/>
  <c r="O235"/>
  <c r="Q235" s="1"/>
  <c r="O233"/>
  <c r="Q233" s="1"/>
  <c r="O241"/>
  <c r="O232"/>
  <c r="Q232" s="1"/>
  <c r="O228"/>
  <c r="Q228" s="1"/>
  <c r="O224"/>
  <c r="O239"/>
  <c r="Q239" s="1"/>
  <c r="O221"/>
  <c r="O223"/>
  <c r="O225"/>
  <c r="O231"/>
  <c r="Q231" s="1"/>
  <c r="O247"/>
  <c r="O245"/>
  <c r="O244"/>
  <c r="P262"/>
  <c r="P261"/>
  <c r="P245"/>
  <c r="P247"/>
  <c r="P246"/>
  <c r="P241"/>
  <c r="P243"/>
  <c r="P249"/>
  <c r="P248"/>
  <c r="P242"/>
  <c r="M109" i="6"/>
  <c r="C111"/>
  <c r="D110"/>
  <c r="E306" i="5"/>
  <c r="E291"/>
  <c r="E299"/>
  <c r="E322"/>
  <c r="E323"/>
  <c r="E307"/>
  <c r="E297"/>
  <c r="E300"/>
  <c r="E309"/>
  <c r="E310"/>
  <c r="E326"/>
  <c r="E292"/>
  <c r="E305"/>
  <c r="E315"/>
  <c r="E302"/>
  <c r="E303"/>
  <c r="E320"/>
  <c r="E321"/>
  <c r="E294"/>
  <c r="E318"/>
  <c r="E308"/>
  <c r="E293"/>
  <c r="E295"/>
  <c r="E311"/>
  <c r="E296"/>
  <c r="E312"/>
  <c r="E313"/>
  <c r="E301"/>
  <c r="E290"/>
  <c r="E317"/>
  <c r="E289"/>
  <c r="E298"/>
  <c r="E324"/>
  <c r="E316"/>
  <c r="E314"/>
  <c r="E287"/>
  <c r="E319"/>
  <c r="E325"/>
  <c r="E304"/>
  <c r="E288"/>
  <c r="AN233" i="1" l="1"/>
  <c r="V233" s="1"/>
  <c r="AN240"/>
  <c r="V240" s="1"/>
  <c r="AN215"/>
  <c r="V215" s="1"/>
  <c r="AN1799"/>
  <c r="V1799" s="1"/>
  <c r="AN1798"/>
  <c r="V1798" s="1"/>
  <c r="AN231"/>
  <c r="V231" s="1"/>
  <c r="AN239"/>
  <c r="V239" s="1"/>
  <c r="AN237"/>
  <c r="V237" s="1"/>
  <c r="AN256"/>
  <c r="V256" s="1"/>
  <c r="AN188"/>
  <c r="V188" s="1"/>
  <c r="AN203"/>
  <c r="V203" s="1"/>
  <c r="AN232"/>
  <c r="V232" s="1"/>
  <c r="AN236"/>
  <c r="V236" s="1"/>
  <c r="AN212"/>
  <c r="V212" s="1"/>
  <c r="AN185"/>
  <c r="V185" s="1"/>
  <c r="AN205"/>
  <c r="V205" s="1"/>
  <c r="AN1794"/>
  <c r="V1794" s="1"/>
  <c r="AN1790"/>
  <c r="V1790" s="1"/>
  <c r="AN228"/>
  <c r="V228" s="1"/>
  <c r="AN235"/>
  <c r="V235" s="1"/>
  <c r="AN200"/>
  <c r="V200" s="1"/>
  <c r="AN201"/>
  <c r="V201" s="1"/>
  <c r="D894" i="16"/>
  <c r="D760"/>
  <c r="D765"/>
  <c r="AD128" i="1"/>
  <c r="D850" i="16"/>
  <c r="F830" i="5"/>
  <c r="S829" s="1"/>
  <c r="S1191" s="1"/>
  <c r="F858"/>
  <c r="S857" s="1"/>
  <c r="S1163" s="1"/>
  <c r="AD127" i="1"/>
  <c r="AD125"/>
  <c r="AD126"/>
  <c r="D902" i="16"/>
  <c r="AD149" i="1"/>
  <c r="F930" i="5"/>
  <c r="S929" s="1"/>
  <c r="S1091" s="1"/>
  <c r="D905" i="16"/>
  <c r="F843" i="5"/>
  <c r="S842" s="1"/>
  <c r="S1178" s="1"/>
  <c r="AD135" i="1"/>
  <c r="AD148"/>
  <c r="AD813"/>
  <c r="F813" i="5"/>
  <c r="S812" s="1"/>
  <c r="S1208" s="1"/>
  <c r="D782" i="16"/>
  <c r="AD638" i="1"/>
  <c r="AD639"/>
  <c r="D749" i="16"/>
  <c r="N246" i="1"/>
  <c r="Q246" s="1"/>
  <c r="N245"/>
  <c r="Q245" s="1"/>
  <c r="N248"/>
  <c r="Q248" s="1"/>
  <c r="N287"/>
  <c r="D780" i="16"/>
  <c r="N293" i="1"/>
  <c r="F923" i="5"/>
  <c r="S922" s="1"/>
  <c r="S1098" s="1"/>
  <c r="D927" i="16"/>
  <c r="N292" i="1"/>
  <c r="N243"/>
  <c r="Q243" s="1"/>
  <c r="N173"/>
  <c r="O258"/>
  <c r="Q258" s="1"/>
  <c r="O259"/>
  <c r="Q259" s="1"/>
  <c r="O282"/>
  <c r="Q282" s="1"/>
  <c r="O275"/>
  <c r="Q275" s="1"/>
  <c r="O285"/>
  <c r="Q261"/>
  <c r="O253"/>
  <c r="Q253" s="1"/>
  <c r="O270"/>
  <c r="Q270" s="1"/>
  <c r="O280"/>
  <c r="Q280" s="1"/>
  <c r="O255"/>
  <c r="Q255" s="1"/>
  <c r="O252"/>
  <c r="Q252" s="1"/>
  <c r="O257"/>
  <c r="Q257" s="1"/>
  <c r="O254"/>
  <c r="O250"/>
  <c r="Q250" s="1"/>
  <c r="O271"/>
  <c r="Q271" s="1"/>
  <c r="O278"/>
  <c r="Q278" s="1"/>
  <c r="O262"/>
  <c r="Q262" s="1"/>
  <c r="O267"/>
  <c r="O272"/>
  <c r="Q272" s="1"/>
  <c r="O281"/>
  <c r="Q281" s="1"/>
  <c r="O265"/>
  <c r="O283"/>
  <c r="Q283" s="1"/>
  <c r="O266"/>
  <c r="O276"/>
  <c r="Q276" s="1"/>
  <c r="O269"/>
  <c r="O251"/>
  <c r="Q251" s="1"/>
  <c r="O286"/>
  <c r="O279"/>
  <c r="Q279" s="1"/>
  <c r="O264"/>
  <c r="O273"/>
  <c r="Q273" s="1"/>
  <c r="O260"/>
  <c r="Q260" s="1"/>
  <c r="O263"/>
  <c r="O274"/>
  <c r="Q274" s="1"/>
  <c r="O287"/>
  <c r="O284"/>
  <c r="O268"/>
  <c r="O277"/>
  <c r="Q277" s="1"/>
  <c r="O184"/>
  <c r="O199"/>
  <c r="Q199" s="1"/>
  <c r="O196"/>
  <c r="Q196" s="1"/>
  <c r="O195"/>
  <c r="Q195" s="1"/>
  <c r="O202"/>
  <c r="Q202" s="1"/>
  <c r="O193"/>
  <c r="Q193" s="1"/>
  <c r="O190"/>
  <c r="Q190" s="1"/>
  <c r="O187"/>
  <c r="Q187" s="1"/>
  <c r="O183"/>
  <c r="Q183" s="1"/>
  <c r="O208"/>
  <c r="Q208" s="1"/>
  <c r="O186"/>
  <c r="Q186" s="1"/>
  <c r="O210"/>
  <c r="Q210" s="1"/>
  <c r="O214"/>
  <c r="O218"/>
  <c r="Q218" s="1"/>
  <c r="O213"/>
  <c r="Q213" s="1"/>
  <c r="F920" i="5"/>
  <c r="S919" s="1"/>
  <c r="S1101" s="1"/>
  <c r="O209" i="1"/>
  <c r="Q209" s="1"/>
  <c r="O206"/>
  <c r="Q206" s="1"/>
  <c r="O181"/>
  <c r="O217"/>
  <c r="Q217" s="1"/>
  <c r="O191"/>
  <c r="Q191" s="1"/>
  <c r="O207"/>
  <c r="Q207" s="1"/>
  <c r="O197"/>
  <c r="Q197" s="1"/>
  <c r="O198"/>
  <c r="Q198" s="1"/>
  <c r="O194"/>
  <c r="O211"/>
  <c r="Q211" s="1"/>
  <c r="O192"/>
  <c r="Q192" s="1"/>
  <c r="O216"/>
  <c r="Q216" s="1"/>
  <c r="O204"/>
  <c r="P226"/>
  <c r="Q226" s="1"/>
  <c r="P225"/>
  <c r="Q225" s="1"/>
  <c r="P220"/>
  <c r="Q220" s="1"/>
  <c r="P227"/>
  <c r="Q227" s="1"/>
  <c r="P222"/>
  <c r="Q222" s="1"/>
  <c r="P219"/>
  <c r="Q219" s="1"/>
  <c r="Q247"/>
  <c r="Q249"/>
  <c r="Q241"/>
  <c r="P265"/>
  <c r="P267"/>
  <c r="P266"/>
  <c r="P263"/>
  <c r="P268"/>
  <c r="P269"/>
  <c r="M110" i="6"/>
  <c r="C112"/>
  <c r="D111"/>
  <c r="AN192" i="1" l="1"/>
  <c r="V192" s="1"/>
  <c r="AN213"/>
  <c r="V213" s="1"/>
  <c r="AN190"/>
  <c r="V190" s="1"/>
  <c r="AN276"/>
  <c r="V276" s="1"/>
  <c r="AN278"/>
  <c r="V278" s="1"/>
  <c r="AN270"/>
  <c r="V270" s="1"/>
  <c r="AN247"/>
  <c r="V247" s="1"/>
  <c r="AN216"/>
  <c r="V216" s="1"/>
  <c r="AN241"/>
  <c r="V241" s="1"/>
  <c r="AN222"/>
  <c r="V222" s="1"/>
  <c r="AN226"/>
  <c r="V226" s="1"/>
  <c r="AN211"/>
  <c r="V211" s="1"/>
  <c r="AN207"/>
  <c r="V207" s="1"/>
  <c r="AN206"/>
  <c r="V206" s="1"/>
  <c r="AN218"/>
  <c r="V218" s="1"/>
  <c r="AN208"/>
  <c r="V208" s="1"/>
  <c r="AN193"/>
  <c r="V193" s="1"/>
  <c r="AN199"/>
  <c r="V199" s="1"/>
  <c r="AN260"/>
  <c r="V260" s="1"/>
  <c r="AN272"/>
  <c r="V272" s="1"/>
  <c r="AN271"/>
  <c r="V271" s="1"/>
  <c r="AN252"/>
  <c r="V252" s="1"/>
  <c r="AN253"/>
  <c r="V253" s="1"/>
  <c r="AN282"/>
  <c r="V282" s="1"/>
  <c r="AN243"/>
  <c r="V243" s="1"/>
  <c r="AN245"/>
  <c r="V245" s="1"/>
  <c r="AN1828"/>
  <c r="V1828" s="1"/>
  <c r="AN1800"/>
  <c r="V1800" s="1"/>
  <c r="AN1843"/>
  <c r="V1843" s="1"/>
  <c r="AN1792"/>
  <c r="V1792" s="1"/>
  <c r="AN1825"/>
  <c r="V1825" s="1"/>
  <c r="AN1772"/>
  <c r="V1772" s="1"/>
  <c r="AN1789"/>
  <c r="V1789" s="1"/>
  <c r="AN1813"/>
  <c r="V1813" s="1"/>
  <c r="AN1795"/>
  <c r="V1795" s="1"/>
  <c r="AN219"/>
  <c r="V219" s="1"/>
  <c r="AN248"/>
  <c r="V248" s="1"/>
  <c r="AN225"/>
  <c r="V225" s="1"/>
  <c r="AN197"/>
  <c r="V197" s="1"/>
  <c r="AN186"/>
  <c r="V186" s="1"/>
  <c r="AN196"/>
  <c r="V196" s="1"/>
  <c r="AN279"/>
  <c r="V279" s="1"/>
  <c r="AN281"/>
  <c r="V281" s="1"/>
  <c r="AN257"/>
  <c r="V257" s="1"/>
  <c r="AN275"/>
  <c r="V275" s="1"/>
  <c r="AN220"/>
  <c r="V220" s="1"/>
  <c r="AN198"/>
  <c r="V198" s="1"/>
  <c r="AN217"/>
  <c r="V217" s="1"/>
  <c r="AN1827"/>
  <c r="V1827" s="1"/>
  <c r="AN1793"/>
  <c r="V1793" s="1"/>
  <c r="AN1823"/>
  <c r="V1823" s="1"/>
  <c r="AN1816"/>
  <c r="V1816" s="1"/>
  <c r="AN1796"/>
  <c r="V1796" s="1"/>
  <c r="AN1840"/>
  <c r="V1840" s="1"/>
  <c r="AN1791"/>
  <c r="V1791" s="1"/>
  <c r="AN1797"/>
  <c r="V1797" s="1"/>
  <c r="AN1788"/>
  <c r="V1788" s="1"/>
  <c r="AN210"/>
  <c r="V210" s="1"/>
  <c r="AN187"/>
  <c r="V187" s="1"/>
  <c r="AN195"/>
  <c r="V195" s="1"/>
  <c r="AN277"/>
  <c r="V277" s="1"/>
  <c r="AN274"/>
  <c r="V274" s="1"/>
  <c r="AN262"/>
  <c r="V262" s="1"/>
  <c r="AN280"/>
  <c r="V280" s="1"/>
  <c r="AN258"/>
  <c r="V258" s="1"/>
  <c r="AN249"/>
  <c r="V249" s="1"/>
  <c r="AN227"/>
  <c r="V227" s="1"/>
  <c r="AN191"/>
  <c r="V191" s="1"/>
  <c r="AN209"/>
  <c r="V209" s="1"/>
  <c r="AN183"/>
  <c r="V183" s="1"/>
  <c r="AN202"/>
  <c r="V202" s="1"/>
  <c r="AN273"/>
  <c r="V273" s="1"/>
  <c r="AN251"/>
  <c r="V251" s="1"/>
  <c r="AN283"/>
  <c r="V283" s="1"/>
  <c r="AN250"/>
  <c r="V250" s="1"/>
  <c r="AN255"/>
  <c r="V255" s="1"/>
  <c r="AN261"/>
  <c r="V261" s="1"/>
  <c r="AN259"/>
  <c r="V259" s="1"/>
  <c r="AN246"/>
  <c r="V246" s="1"/>
  <c r="AD189"/>
  <c r="AD188"/>
  <c r="AD176"/>
  <c r="AD197"/>
  <c r="AD198"/>
  <c r="F811" i="5"/>
  <c r="S810" s="1"/>
  <c r="S1210" s="1"/>
  <c r="N303" i="1"/>
  <c r="N308"/>
  <c r="N301"/>
  <c r="N299"/>
  <c r="N300"/>
  <c r="N307"/>
  <c r="N330"/>
  <c r="N327"/>
  <c r="N126"/>
  <c r="Q126" s="1"/>
  <c r="N128"/>
  <c r="Q128" s="1"/>
  <c r="D843" i="16"/>
  <c r="N325" i="1"/>
  <c r="F917" i="5"/>
  <c r="S916" s="1"/>
  <c r="S1104" s="1"/>
  <c r="N131" i="1"/>
  <c r="Q131" s="1"/>
  <c r="N133"/>
  <c r="Q133" s="1"/>
  <c r="N532"/>
  <c r="N129"/>
  <c r="Q129" s="1"/>
  <c r="F826" i="5"/>
  <c r="S825" s="1"/>
  <c r="S1195" s="1"/>
  <c r="N127" i="1"/>
  <c r="Q127" s="1"/>
  <c r="N130"/>
  <c r="Q130" s="1"/>
  <c r="N331"/>
  <c r="N531"/>
  <c r="AD175"/>
  <c r="N328"/>
  <c r="N333"/>
  <c r="N132"/>
  <c r="Q132" s="1"/>
  <c r="F927" i="5"/>
  <c r="S926" s="1"/>
  <c r="S1094" s="1"/>
  <c r="F982"/>
  <c r="S981" s="1"/>
  <c r="S1039" s="1"/>
  <c r="N329" i="1"/>
  <c r="N332"/>
  <c r="N324"/>
  <c r="N326"/>
  <c r="F971" i="5"/>
  <c r="S970" s="1"/>
  <c r="S1050" s="1"/>
  <c r="D846" i="16"/>
  <c r="D781"/>
  <c r="D753"/>
  <c r="F1004" i="5"/>
  <c r="S1003" s="1"/>
  <c r="S1017" s="1"/>
  <c r="D853" i="16"/>
  <c r="F842" i="5"/>
  <c r="S841" s="1"/>
  <c r="S1179" s="1"/>
  <c r="N124" i="1"/>
  <c r="N125"/>
  <c r="Q125" s="1"/>
  <c r="F837" i="5"/>
  <c r="S836" s="1"/>
  <c r="S1184" s="1"/>
  <c r="F859"/>
  <c r="S858" s="1"/>
  <c r="S1162" s="1"/>
  <c r="D766" i="16"/>
  <c r="D822"/>
  <c r="Q263" i="1"/>
  <c r="D867" i="16"/>
  <c r="D932"/>
  <c r="D876"/>
  <c r="F953" i="5"/>
  <c r="S952" s="1"/>
  <c r="S1068" s="1"/>
  <c r="F970"/>
  <c r="S969" s="1"/>
  <c r="S1051" s="1"/>
  <c r="F918"/>
  <c r="S917" s="1"/>
  <c r="S1103" s="1"/>
  <c r="F958"/>
  <c r="S957" s="1"/>
  <c r="S1063" s="1"/>
  <c r="D741" i="16"/>
  <c r="D892"/>
  <c r="F868" i="5"/>
  <c r="S867" s="1"/>
  <c r="S1153" s="1"/>
  <c r="F921"/>
  <c r="S920" s="1"/>
  <c r="S1100" s="1"/>
  <c r="Q266" i="1"/>
  <c r="F935" i="5"/>
  <c r="S934" s="1"/>
  <c r="S1086" s="1"/>
  <c r="F999"/>
  <c r="S998" s="1"/>
  <c r="S1022" s="1"/>
  <c r="D805" i="16"/>
  <c r="F886" i="5"/>
  <c r="S885" s="1"/>
  <c r="S1135" s="1"/>
  <c r="F951"/>
  <c r="S950" s="1"/>
  <c r="S1070" s="1"/>
  <c r="D807" i="16"/>
  <c r="F946" i="5"/>
  <c r="S945" s="1"/>
  <c r="S1075" s="1"/>
  <c r="D823" i="16"/>
  <c r="F913" i="5"/>
  <c r="S912" s="1"/>
  <c r="S1108" s="1"/>
  <c r="D833" i="16"/>
  <c r="D738"/>
  <c r="D808"/>
  <c r="D799"/>
  <c r="N289" i="1"/>
  <c r="D904" i="16"/>
  <c r="F853" i="5"/>
  <c r="S852" s="1"/>
  <c r="S1168" s="1"/>
  <c r="D863" i="16"/>
  <c r="F838" i="5"/>
  <c r="S837" s="1"/>
  <c r="S1183" s="1"/>
  <c r="D840" i="16"/>
  <c r="D802"/>
  <c r="AD133" i="1"/>
  <c r="N242"/>
  <c r="N284"/>
  <c r="Q284" s="1"/>
  <c r="AD158"/>
  <c r="AD191"/>
  <c r="AD132"/>
  <c r="N290"/>
  <c r="F144" i="5"/>
  <c r="S143" s="1"/>
  <c r="S1877" s="1"/>
  <c r="N244" i="1"/>
  <c r="N288"/>
  <c r="N286"/>
  <c r="Q286" s="1"/>
  <c r="N291"/>
  <c r="AD136"/>
  <c r="N285"/>
  <c r="D860" i="16"/>
  <c r="F937" i="5"/>
  <c r="S936" s="1"/>
  <c r="S1084" s="1"/>
  <c r="AD180" i="1"/>
  <c r="I751" i="6"/>
  <c r="F751" s="1"/>
  <c r="D734" i="16"/>
  <c r="AD159" i="1"/>
  <c r="AD144"/>
  <c r="AD640"/>
  <c r="AD134"/>
  <c r="AD184"/>
  <c r="AD137"/>
  <c r="AD662"/>
  <c r="AD142"/>
  <c r="AD143"/>
  <c r="F832" i="5"/>
  <c r="S831" s="1"/>
  <c r="S1189" s="1"/>
  <c r="D755" i="16"/>
  <c r="AD157" i="1"/>
  <c r="D736" i="16"/>
  <c r="F815" i="5"/>
  <c r="S814" s="1"/>
  <c r="S1206" s="1"/>
  <c r="F857"/>
  <c r="S856" s="1"/>
  <c r="S1164" s="1"/>
  <c r="F974"/>
  <c r="S973" s="1"/>
  <c r="S1047" s="1"/>
  <c r="D897" i="16"/>
  <c r="D803"/>
  <c r="F880" i="5"/>
  <c r="S879" s="1"/>
  <c r="S1141" s="1"/>
  <c r="F861"/>
  <c r="S860" s="1"/>
  <c r="S1160" s="1"/>
  <c r="D784" i="16"/>
  <c r="F979" i="5"/>
  <c r="S978" s="1"/>
  <c r="S1042" s="1"/>
  <c r="Q268" i="1"/>
  <c r="Q287"/>
  <c r="D735" i="16"/>
  <c r="F812" i="5"/>
  <c r="S811" s="1"/>
  <c r="S1209" s="1"/>
  <c r="D933" i="16"/>
  <c r="F1010" i="5"/>
  <c r="S1009" s="1"/>
  <c r="S1011" s="1"/>
  <c r="D774" i="16"/>
  <c r="F851" i="5"/>
  <c r="S850" s="1"/>
  <c r="S1170" s="1"/>
  <c r="F848"/>
  <c r="S847" s="1"/>
  <c r="S1173" s="1"/>
  <c r="D771" i="16"/>
  <c r="F922" i="5"/>
  <c r="S921" s="1"/>
  <c r="S1099" s="1"/>
  <c r="D845" i="16"/>
  <c r="D772"/>
  <c r="F849" i="5"/>
  <c r="S848" s="1"/>
  <c r="S1172" s="1"/>
  <c r="F905"/>
  <c r="S904" s="1"/>
  <c r="S1116" s="1"/>
  <c r="D828" i="16"/>
  <c r="F829" i="5"/>
  <c r="S828" s="1"/>
  <c r="S1192" s="1"/>
  <c r="D752" i="16"/>
  <c r="D883"/>
  <c r="F960" i="5"/>
  <c r="S959" s="1"/>
  <c r="S1061" s="1"/>
  <c r="D841" i="16"/>
  <c r="F893" i="5"/>
  <c r="S892" s="1"/>
  <c r="S1128" s="1"/>
  <c r="D816" i="16"/>
  <c r="C1011" i="5"/>
  <c r="D934" i="16"/>
  <c r="D818"/>
  <c r="F895" i="5"/>
  <c r="S894" s="1"/>
  <c r="S1126" s="1"/>
  <c r="F941"/>
  <c r="S940" s="1"/>
  <c r="S1080" s="1"/>
  <c r="D864" i="16"/>
  <c r="D806"/>
  <c r="F883" i="5"/>
  <c r="S882" s="1"/>
  <c r="S1138" s="1"/>
  <c r="F964"/>
  <c r="S963" s="1"/>
  <c r="S1057" s="1"/>
  <c r="D887" i="16"/>
  <c r="D836"/>
  <c r="Q269" i="1"/>
  <c r="P292"/>
  <c r="Q292" s="1"/>
  <c r="P290"/>
  <c r="P293"/>
  <c r="Q293" s="1"/>
  <c r="P288"/>
  <c r="P291"/>
  <c r="P296"/>
  <c r="P294"/>
  <c r="P295"/>
  <c r="P289"/>
  <c r="Q265"/>
  <c r="Q267"/>
  <c r="P223"/>
  <c r="Q223" s="1"/>
  <c r="P221"/>
  <c r="Q221" s="1"/>
  <c r="M111" i="6"/>
  <c r="C113"/>
  <c r="D112"/>
  <c r="AN267" i="1" l="1"/>
  <c r="V267" s="1"/>
  <c r="AN293"/>
  <c r="V293" s="1"/>
  <c r="AN287"/>
  <c r="V287" s="1"/>
  <c r="AN286"/>
  <c r="V286" s="1"/>
  <c r="AN284"/>
  <c r="V284" s="1"/>
  <c r="AN125"/>
  <c r="V125" s="1"/>
  <c r="AN129"/>
  <c r="V129" s="1"/>
  <c r="AN126"/>
  <c r="V126" s="1"/>
  <c r="AN1782"/>
  <c r="V1782" s="1"/>
  <c r="AN1767"/>
  <c r="V1767" s="1"/>
  <c r="AN1778"/>
  <c r="V1778" s="1"/>
  <c r="AN1777"/>
  <c r="V1777" s="1"/>
  <c r="AN1826"/>
  <c r="V1826" s="1"/>
  <c r="AN1819"/>
  <c r="V1819" s="1"/>
  <c r="AN1801"/>
  <c r="V1801" s="1"/>
  <c r="AN1770"/>
  <c r="V1770" s="1"/>
  <c r="AN1766"/>
  <c r="V1766" s="1"/>
  <c r="AN1751"/>
  <c r="V1751" s="1"/>
  <c r="AN1841"/>
  <c r="V1841" s="1"/>
  <c r="AN1830"/>
  <c r="V1830" s="1"/>
  <c r="AN1753"/>
  <c r="V1753" s="1"/>
  <c r="AN1747"/>
  <c r="V1747" s="1"/>
  <c r="AN1832"/>
  <c r="V1832" s="1"/>
  <c r="AN1831"/>
  <c r="V1831" s="1"/>
  <c r="AN1780"/>
  <c r="V1780" s="1"/>
  <c r="AN1785"/>
  <c r="V1785" s="1"/>
  <c r="AN1775"/>
  <c r="V1775" s="1"/>
  <c r="AN1757"/>
  <c r="V1757" s="1"/>
  <c r="AN1768"/>
  <c r="V1768" s="1"/>
  <c r="AN1835"/>
  <c r="V1835" s="1"/>
  <c r="AN1810"/>
  <c r="V1810" s="1"/>
  <c r="AN1821"/>
  <c r="V1821" s="1"/>
  <c r="AN1802"/>
  <c r="V1802" s="1"/>
  <c r="AN1787"/>
  <c r="V1787" s="1"/>
  <c r="AN1781"/>
  <c r="V1781" s="1"/>
  <c r="AN1750"/>
  <c r="V1750" s="1"/>
  <c r="AN1838"/>
  <c r="V1838" s="1"/>
  <c r="AN1836"/>
  <c r="V1836" s="1"/>
  <c r="AN221"/>
  <c r="V221" s="1"/>
  <c r="AN292"/>
  <c r="V292" s="1"/>
  <c r="AN223"/>
  <c r="V223" s="1"/>
  <c r="AN269"/>
  <c r="V269" s="1"/>
  <c r="AN266"/>
  <c r="V266" s="1"/>
  <c r="AN263"/>
  <c r="V263" s="1"/>
  <c r="AN132"/>
  <c r="V132" s="1"/>
  <c r="AN131"/>
  <c r="V131" s="1"/>
  <c r="AN128"/>
  <c r="V128" s="1"/>
  <c r="AN127"/>
  <c r="V127" s="1"/>
  <c r="AN133"/>
  <c r="V133" s="1"/>
  <c r="AN1769"/>
  <c r="V1769" s="1"/>
  <c r="AN1773"/>
  <c r="V1773" s="1"/>
  <c r="AN1745"/>
  <c r="V1745" s="1"/>
  <c r="AN1755"/>
  <c r="V1755" s="1"/>
  <c r="AN1845"/>
  <c r="V1845" s="1"/>
  <c r="AN1837"/>
  <c r="V1837" s="1"/>
  <c r="AN1779"/>
  <c r="V1779" s="1"/>
  <c r="AN1748"/>
  <c r="V1748" s="1"/>
  <c r="AN1754"/>
  <c r="V1754" s="1"/>
  <c r="AN1833"/>
  <c r="V1833" s="1"/>
  <c r="AN1818"/>
  <c r="V1818" s="1"/>
  <c r="AN1811"/>
  <c r="V1811" s="1"/>
  <c r="AN1808"/>
  <c r="V1808" s="1"/>
  <c r="AN1771"/>
  <c r="V1771" s="1"/>
  <c r="AN1749"/>
  <c r="V1749" s="1"/>
  <c r="AN1842"/>
  <c r="V1842" s="1"/>
  <c r="AN1803"/>
  <c r="V1803" s="1"/>
  <c r="AN1809"/>
  <c r="V1809" s="1"/>
  <c r="AN1783"/>
  <c r="V1783" s="1"/>
  <c r="AN1746"/>
  <c r="V1746" s="1"/>
  <c r="AN1776"/>
  <c r="V1776" s="1"/>
  <c r="AN1756"/>
  <c r="V1756" s="1"/>
  <c r="AN1829"/>
  <c r="V1829" s="1"/>
  <c r="AN1820"/>
  <c r="V1820" s="1"/>
  <c r="AN1822"/>
  <c r="V1822" s="1"/>
  <c r="AN1817"/>
  <c r="V1817" s="1"/>
  <c r="AN1806"/>
  <c r="V1806" s="1"/>
  <c r="AN1812"/>
  <c r="V1812" s="1"/>
  <c r="AN1758"/>
  <c r="V1758" s="1"/>
  <c r="AN1752"/>
  <c r="V1752" s="1"/>
  <c r="AN1815"/>
  <c r="V1815" s="1"/>
  <c r="AN265"/>
  <c r="V265" s="1"/>
  <c r="AN268"/>
  <c r="V268" s="1"/>
  <c r="AN130"/>
  <c r="V130" s="1"/>
  <c r="AD174"/>
  <c r="N305"/>
  <c r="F1011" i="5"/>
  <c r="S1010" s="1"/>
  <c r="I58" i="17" s="1"/>
  <c r="O315" i="1"/>
  <c r="D844" i="16"/>
  <c r="F818" i="5"/>
  <c r="S817" s="1"/>
  <c r="S1203" s="1"/>
  <c r="D858" i="16"/>
  <c r="D881"/>
  <c r="F899" i="5"/>
  <c r="S898" s="1"/>
  <c r="S1122" s="1"/>
  <c r="D809" i="16"/>
  <c r="F944" i="5"/>
  <c r="S943" s="1"/>
  <c r="S1077" s="1"/>
  <c r="F969"/>
  <c r="S968" s="1"/>
  <c r="S1052" s="1"/>
  <c r="Q289" i="1"/>
  <c r="O366"/>
  <c r="O364"/>
  <c r="F879" i="5"/>
  <c r="S878" s="1"/>
  <c r="S1142" s="1"/>
  <c r="Q291" i="1"/>
  <c r="D776" i="16"/>
  <c r="F981" i="5"/>
  <c r="S980" s="1"/>
  <c r="S1040" s="1"/>
  <c r="D922" i="16"/>
  <c r="F900" i="5"/>
  <c r="S899" s="1"/>
  <c r="S1121" s="1"/>
  <c r="D791" i="16"/>
  <c r="F876" i="5"/>
  <c r="S875" s="1"/>
  <c r="S1145" s="1"/>
  <c r="O137" i="1"/>
  <c r="Q137" s="1"/>
  <c r="O141"/>
  <c r="Q141" s="1"/>
  <c r="O145"/>
  <c r="Q145" s="1"/>
  <c r="O149"/>
  <c r="Q149" s="1"/>
  <c r="O153"/>
  <c r="Q153" s="1"/>
  <c r="O157"/>
  <c r="Q157" s="1"/>
  <c r="O161"/>
  <c r="Q161" s="1"/>
  <c r="O165"/>
  <c r="Q165" s="1"/>
  <c r="O169"/>
  <c r="O136"/>
  <c r="Q136" s="1"/>
  <c r="O140"/>
  <c r="Q140" s="1"/>
  <c r="O144"/>
  <c r="Q144" s="1"/>
  <c r="O152"/>
  <c r="Q152" s="1"/>
  <c r="O160"/>
  <c r="Q160" s="1"/>
  <c r="O168"/>
  <c r="O135"/>
  <c r="Q135" s="1"/>
  <c r="O139"/>
  <c r="Q139" s="1"/>
  <c r="O143"/>
  <c r="Q143" s="1"/>
  <c r="O147"/>
  <c r="Q147" s="1"/>
  <c r="O151"/>
  <c r="Q151" s="1"/>
  <c r="O155"/>
  <c r="Q155" s="1"/>
  <c r="O159"/>
  <c r="Q159" s="1"/>
  <c r="O163"/>
  <c r="Q163" s="1"/>
  <c r="O167"/>
  <c r="Q167" s="1"/>
  <c r="O171"/>
  <c r="Q171" s="1"/>
  <c r="O134"/>
  <c r="Q134" s="1"/>
  <c r="O138"/>
  <c r="Q138" s="1"/>
  <c r="O142"/>
  <c r="Q142" s="1"/>
  <c r="O146"/>
  <c r="Q146" s="1"/>
  <c r="O150"/>
  <c r="Q150" s="1"/>
  <c r="O154"/>
  <c r="Q154" s="1"/>
  <c r="O158"/>
  <c r="Q158" s="1"/>
  <c r="O162"/>
  <c r="Q162" s="1"/>
  <c r="O166"/>
  <c r="Q166" s="1"/>
  <c r="O170"/>
  <c r="Q170" s="1"/>
  <c r="O148"/>
  <c r="Q148" s="1"/>
  <c r="O156"/>
  <c r="Q156" s="1"/>
  <c r="O164"/>
  <c r="Q124"/>
  <c r="D869" i="16"/>
  <c r="F940" i="5"/>
  <c r="S939" s="1"/>
  <c r="S1081" s="1"/>
  <c r="F1009"/>
  <c r="S1008" s="1"/>
  <c r="S1012" s="1"/>
  <c r="F884"/>
  <c r="S883" s="1"/>
  <c r="S1137" s="1"/>
  <c r="F910"/>
  <c r="S909" s="1"/>
  <c r="S1111" s="1"/>
  <c r="F882"/>
  <c r="S881" s="1"/>
  <c r="S1139" s="1"/>
  <c r="F885"/>
  <c r="S884" s="1"/>
  <c r="S1136" s="1"/>
  <c r="Q288" i="1"/>
  <c r="F936" i="5"/>
  <c r="S935" s="1"/>
  <c r="S1085" s="1"/>
  <c r="D859" i="16"/>
  <c r="F855" i="5"/>
  <c r="S854" s="1"/>
  <c r="S1166" s="1"/>
  <c r="D778" i="16"/>
  <c r="O296" i="1"/>
  <c r="Q296" s="1"/>
  <c r="O305"/>
  <c r="O306"/>
  <c r="O298"/>
  <c r="Q298" s="1"/>
  <c r="O309"/>
  <c r="Q285"/>
  <c r="F984" i="5"/>
  <c r="S983" s="1"/>
  <c r="S1037" s="1"/>
  <c r="D907" i="16"/>
  <c r="D790"/>
  <c r="F867" i="5"/>
  <c r="S866" s="1"/>
  <c r="S1154" s="1"/>
  <c r="D757" i="16"/>
  <c r="F834" i="5"/>
  <c r="S833" s="1"/>
  <c r="S1187" s="1"/>
  <c r="F987"/>
  <c r="S986" s="1"/>
  <c r="S1034" s="1"/>
  <c r="D910" i="16"/>
  <c r="F950" i="5"/>
  <c r="S949" s="1"/>
  <c r="S1071" s="1"/>
  <c r="D873" i="16"/>
  <c r="F833" i="5"/>
  <c r="S832" s="1"/>
  <c r="S1188" s="1"/>
  <c r="D756" i="16"/>
  <c r="D893"/>
  <c r="O316" i="1"/>
  <c r="D761" i="16"/>
  <c r="D874"/>
  <c r="D856"/>
  <c r="F933" i="5"/>
  <c r="S932" s="1"/>
  <c r="S1088" s="1"/>
  <c r="D889" i="16"/>
  <c r="F966" i="5"/>
  <c r="S965" s="1"/>
  <c r="S1055" s="1"/>
  <c r="D928" i="16"/>
  <c r="F1005" i="5"/>
  <c r="S1004" s="1"/>
  <c r="S1016" s="1"/>
  <c r="F870"/>
  <c r="S869" s="1"/>
  <c r="S1151" s="1"/>
  <c r="D793" i="16"/>
  <c r="F980" i="5"/>
  <c r="S979" s="1"/>
  <c r="S1041" s="1"/>
  <c r="D903" i="16"/>
  <c r="F959" i="5"/>
  <c r="S958" s="1"/>
  <c r="S1062" s="1"/>
  <c r="D882" i="16"/>
  <c r="F841" i="5"/>
  <c r="S840" s="1"/>
  <c r="S1180" s="1"/>
  <c r="D764" i="16"/>
  <c r="F957" i="5"/>
  <c r="S956" s="1"/>
  <c r="S1064" s="1"/>
  <c r="D880" i="16"/>
  <c r="F1008" i="5"/>
  <c r="S1007" s="1"/>
  <c r="S1013" s="1"/>
  <c r="D931" i="16"/>
  <c r="D811"/>
  <c r="F888" i="5"/>
  <c r="S887" s="1"/>
  <c r="S1133" s="1"/>
  <c r="D862" i="16"/>
  <c r="F939" i="5"/>
  <c r="S938" s="1"/>
  <c r="S1082" s="1"/>
  <c r="D837" i="16"/>
  <c r="F914" i="5"/>
  <c r="S913" s="1"/>
  <c r="S1107" s="1"/>
  <c r="F881"/>
  <c r="S880" s="1"/>
  <c r="S1140" s="1"/>
  <c r="D804" i="16"/>
  <c r="F828" i="5"/>
  <c r="S827" s="1"/>
  <c r="S1193" s="1"/>
  <c r="D751" i="16"/>
  <c r="F890" i="5"/>
  <c r="S889" s="1"/>
  <c r="S1131" s="1"/>
  <c r="D813" i="16"/>
  <c r="D773"/>
  <c r="F850" i="5"/>
  <c r="S849" s="1"/>
  <c r="S1171" s="1"/>
  <c r="F973"/>
  <c r="S972" s="1"/>
  <c r="S1048" s="1"/>
  <c r="D896" i="16"/>
  <c r="F986" i="5"/>
  <c r="S985" s="1"/>
  <c r="S1035" s="1"/>
  <c r="D909" i="16"/>
  <c r="O300" i="1"/>
  <c r="Q300" s="1"/>
  <c r="D872" i="16"/>
  <c r="F949" i="5"/>
  <c r="S948" s="1"/>
  <c r="S1072" s="1"/>
  <c r="D866" i="16"/>
  <c r="F943" i="5"/>
  <c r="S942" s="1"/>
  <c r="S1078" s="1"/>
  <c r="F864"/>
  <c r="S863" s="1"/>
  <c r="S1157" s="1"/>
  <c r="D787" i="16"/>
  <c r="D849"/>
  <c r="F926" i="5"/>
  <c r="S925" s="1"/>
  <c r="S1095" s="1"/>
  <c r="D801" i="16"/>
  <c r="F878" i="5"/>
  <c r="S877" s="1"/>
  <c r="S1143" s="1"/>
  <c r="F873"/>
  <c r="S872" s="1"/>
  <c r="S1148" s="1"/>
  <c r="D796" i="16"/>
  <c r="D777"/>
  <c r="F854" i="5"/>
  <c r="S853" s="1"/>
  <c r="S1167" s="1"/>
  <c r="O307" i="1"/>
  <c r="Q307" s="1"/>
  <c r="O308"/>
  <c r="Q308" s="1"/>
  <c r="O311"/>
  <c r="O312"/>
  <c r="O299"/>
  <c r="Q299" s="1"/>
  <c r="O301"/>
  <c r="Q301" s="1"/>
  <c r="O313"/>
  <c r="O303"/>
  <c r="Q303" s="1"/>
  <c r="O295"/>
  <c r="Q295" s="1"/>
  <c r="O314"/>
  <c r="O304"/>
  <c r="D898" i="16"/>
  <c r="F975" i="5"/>
  <c r="S974" s="1"/>
  <c r="S1046" s="1"/>
  <c r="F929"/>
  <c r="S928" s="1"/>
  <c r="S1092" s="1"/>
  <c r="D852" i="16"/>
  <c r="Q290" i="1"/>
  <c r="O294"/>
  <c r="Q294" s="1"/>
  <c r="O297"/>
  <c r="Q297" s="1"/>
  <c r="O302"/>
  <c r="F977" i="5"/>
  <c r="S976" s="1"/>
  <c r="S1044" s="1"/>
  <c r="D900" i="16"/>
  <c r="D770"/>
  <c r="F847" i="5"/>
  <c r="S846" s="1"/>
  <c r="S1174" s="1"/>
  <c r="D911" i="16"/>
  <c r="F988" i="5"/>
  <c r="S987" s="1"/>
  <c r="S1033" s="1"/>
  <c r="D855" i="16"/>
  <c r="F932" i="5"/>
  <c r="S931" s="1"/>
  <c r="S1089" s="1"/>
  <c r="D906" i="16"/>
  <c r="F983" i="5"/>
  <c r="S982" s="1"/>
  <c r="S1038" s="1"/>
  <c r="F996"/>
  <c r="S995" s="1"/>
  <c r="S1025" s="1"/>
  <c r="D919" i="16"/>
  <c r="D819"/>
  <c r="F896" i="5"/>
  <c r="S895" s="1"/>
  <c r="S1125" s="1"/>
  <c r="D797" i="16"/>
  <c r="F874" i="5"/>
  <c r="S873" s="1"/>
  <c r="S1147" s="1"/>
  <c r="D913" i="16"/>
  <c r="F990" i="5"/>
  <c r="S989" s="1"/>
  <c r="S1031" s="1"/>
  <c r="F898"/>
  <c r="S897" s="1"/>
  <c r="S1123" s="1"/>
  <c r="D821" i="16"/>
  <c r="F840" i="5"/>
  <c r="S839" s="1"/>
  <c r="S1181" s="1"/>
  <c r="D763" i="16"/>
  <c r="D921"/>
  <c r="F998" i="5"/>
  <c r="S997" s="1"/>
  <c r="S1023" s="1"/>
  <c r="D839" i="16"/>
  <c r="F916" i="5"/>
  <c r="S915" s="1"/>
  <c r="S1105" s="1"/>
  <c r="D746" i="16"/>
  <c r="F823" i="5"/>
  <c r="S822" s="1"/>
  <c r="S1198" s="1"/>
  <c r="D786" i="16"/>
  <c r="F863" i="5"/>
  <c r="S862" s="1"/>
  <c r="S1158" s="1"/>
  <c r="D930" i="16"/>
  <c r="F1007" i="5"/>
  <c r="S1006" s="1"/>
  <c r="S1014" s="1"/>
  <c r="D854" i="16"/>
  <c r="F931" i="5"/>
  <c r="S930" s="1"/>
  <c r="S1090" s="1"/>
  <c r="D857" i="16"/>
  <c r="F934" i="5"/>
  <c r="S933" s="1"/>
  <c r="S1087" s="1"/>
  <c r="F821"/>
  <c r="S820" s="1"/>
  <c r="S1200" s="1"/>
  <c r="D744" i="16"/>
  <c r="D918"/>
  <c r="F995" i="5"/>
  <c r="S994" s="1"/>
  <c r="S1026" s="1"/>
  <c r="F908"/>
  <c r="S907" s="1"/>
  <c r="S1113" s="1"/>
  <c r="D831" i="16"/>
  <c r="D929"/>
  <c r="F1006" i="5"/>
  <c r="S1005" s="1"/>
  <c r="S1015" s="1"/>
  <c r="D794" i="16"/>
  <c r="F871" i="5"/>
  <c r="S870" s="1"/>
  <c r="S1150" s="1"/>
  <c r="F894"/>
  <c r="S893" s="1"/>
  <c r="S1127" s="1"/>
  <c r="D817" i="16"/>
  <c r="F820" i="5"/>
  <c r="S819" s="1"/>
  <c r="S1201" s="1"/>
  <c r="D743" i="16"/>
  <c r="D810"/>
  <c r="F887" i="5"/>
  <c r="S886" s="1"/>
  <c r="S1134" s="1"/>
  <c r="F902"/>
  <c r="S901" s="1"/>
  <c r="S1119" s="1"/>
  <c r="D825" i="16"/>
  <c r="F925" i="5"/>
  <c r="S924" s="1"/>
  <c r="S1096" s="1"/>
  <c r="D848" i="16"/>
  <c r="F947" i="5"/>
  <c r="S946" s="1"/>
  <c r="S1074" s="1"/>
  <c r="D870" i="16"/>
  <c r="F891" i="5"/>
  <c r="S890" s="1"/>
  <c r="S1130" s="1"/>
  <c r="D814" i="16"/>
  <c r="F991" i="5"/>
  <c r="S990" s="1"/>
  <c r="S1030" s="1"/>
  <c r="D914" i="16"/>
  <c r="D899"/>
  <c r="F976" i="5"/>
  <c r="S975" s="1"/>
  <c r="S1045" s="1"/>
  <c r="D886" i="16"/>
  <c r="F963" i="5"/>
  <c r="S962" s="1"/>
  <c r="S1058" s="1"/>
  <c r="D783" i="16"/>
  <c r="F860" i="5"/>
  <c r="S859" s="1"/>
  <c r="S1161" s="1"/>
  <c r="F956"/>
  <c r="S955" s="1"/>
  <c r="S1065" s="1"/>
  <c r="D879" i="16"/>
  <c r="D842"/>
  <c r="F919" i="5"/>
  <c r="S918" s="1"/>
  <c r="S1102" s="1"/>
  <c r="F1001"/>
  <c r="S1000" s="1"/>
  <c r="S1020" s="1"/>
  <c r="D924" i="16"/>
  <c r="F928" i="5"/>
  <c r="S927" s="1"/>
  <c r="S1093" s="1"/>
  <c r="D851" i="16"/>
  <c r="D826"/>
  <c r="F903" i="5"/>
  <c r="S902" s="1"/>
  <c r="S1118" s="1"/>
  <c r="D920" i="16"/>
  <c r="F997" i="5"/>
  <c r="S996" s="1"/>
  <c r="S1024" s="1"/>
  <c r="F836"/>
  <c r="S835" s="1"/>
  <c r="S1185" s="1"/>
  <c r="D759" i="16"/>
  <c r="D917"/>
  <c r="F994" i="5"/>
  <c r="S993" s="1"/>
  <c r="S1027" s="1"/>
  <c r="D827" i="16"/>
  <c r="F904" i="5"/>
  <c r="S903" s="1"/>
  <c r="S1117" s="1"/>
  <c r="D785" i="16"/>
  <c r="F862" i="5"/>
  <c r="S861" s="1"/>
  <c r="S1159" s="1"/>
  <c r="D871" i="16"/>
  <c r="F948" i="5"/>
  <c r="S947" s="1"/>
  <c r="S1073" s="1"/>
  <c r="D789" i="16"/>
  <c r="F866" i="5"/>
  <c r="S865" s="1"/>
  <c r="S1155" s="1"/>
  <c r="D742" i="16"/>
  <c r="F819" i="5"/>
  <c r="S818" s="1"/>
  <c r="S1202" s="1"/>
  <c r="F915"/>
  <c r="S914" s="1"/>
  <c r="S1106" s="1"/>
  <c r="D838" i="16"/>
  <c r="F992" i="5"/>
  <c r="S991" s="1"/>
  <c r="S1029" s="1"/>
  <c r="D915" i="16"/>
  <c r="F814" i="5"/>
  <c r="S813" s="1"/>
  <c r="S1207" s="1"/>
  <c r="D737" i="16"/>
  <c r="F877" i="5"/>
  <c r="S876" s="1"/>
  <c r="S1144" s="1"/>
  <c r="D800" i="16"/>
  <c r="F1000" i="5"/>
  <c r="S999" s="1"/>
  <c r="S1021" s="1"/>
  <c r="D923" i="16"/>
  <c r="D754"/>
  <c r="F831" i="5"/>
  <c r="S830" s="1"/>
  <c r="S1190" s="1"/>
  <c r="D812" i="16"/>
  <c r="F889" i="5"/>
  <c r="S888" s="1"/>
  <c r="S1132" s="1"/>
  <c r="F912"/>
  <c r="S911" s="1"/>
  <c r="S1109" s="1"/>
  <c r="D835" i="16"/>
  <c r="D861"/>
  <c r="F938" i="5"/>
  <c r="S937" s="1"/>
  <c r="S1083" s="1"/>
  <c r="D878" i="16"/>
  <c r="F955" i="5"/>
  <c r="S954" s="1"/>
  <c r="S1066" s="1"/>
  <c r="D875" i="16"/>
  <c r="F952" i="5"/>
  <c r="S951" s="1"/>
  <c r="S1069" s="1"/>
  <c r="D747" i="16"/>
  <c r="F824" i="5"/>
  <c r="S823" s="1"/>
  <c r="S1197" s="1"/>
  <c r="F972"/>
  <c r="S971" s="1"/>
  <c r="S1049" s="1"/>
  <c r="D895" i="16"/>
  <c r="F827" i="5"/>
  <c r="S826" s="1"/>
  <c r="S1194" s="1"/>
  <c r="D750" i="16"/>
  <c r="D795"/>
  <c r="F872" i="5"/>
  <c r="S871" s="1"/>
  <c r="S1149" s="1"/>
  <c r="D926" i="16"/>
  <c r="F1003" i="5"/>
  <c r="S1002" s="1"/>
  <c r="S1018" s="1"/>
  <c r="D815" i="16"/>
  <c r="F892" i="5"/>
  <c r="S891" s="1"/>
  <c r="S1129" s="1"/>
  <c r="D834" i="16"/>
  <c r="F911" i="5"/>
  <c r="S910" s="1"/>
  <c r="S1110" s="1"/>
  <c r="F968"/>
  <c r="S967" s="1"/>
  <c r="S1053" s="1"/>
  <c r="D891" i="16"/>
  <c r="D769"/>
  <c r="F846" i="5"/>
  <c r="S845" s="1"/>
  <c r="S1175" s="1"/>
  <c r="D739" i="16"/>
  <c r="F816" i="5"/>
  <c r="S815" s="1"/>
  <c r="S1205" s="1"/>
  <c r="F901"/>
  <c r="S900" s="1"/>
  <c r="S1120" s="1"/>
  <c r="D824" i="16"/>
  <c r="F845" i="5"/>
  <c r="S844" s="1"/>
  <c r="S1176" s="1"/>
  <c r="D768" i="16"/>
  <c r="D877"/>
  <c r="F954" i="5"/>
  <c r="S953" s="1"/>
  <c r="S1067" s="1"/>
  <c r="D788" i="16"/>
  <c r="F865" i="5"/>
  <c r="S864" s="1"/>
  <c r="S1156" s="1"/>
  <c r="D740" i="16"/>
  <c r="F817" i="5"/>
  <c r="S816" s="1"/>
  <c r="S1204" s="1"/>
  <c r="D832" i="16"/>
  <c r="F909" i="5"/>
  <c r="S908" s="1"/>
  <c r="S1112" s="1"/>
  <c r="F825"/>
  <c r="S824" s="1"/>
  <c r="S1196" s="1"/>
  <c r="D748" i="16"/>
  <c r="F924" i="5"/>
  <c r="S923" s="1"/>
  <c r="S1097" s="1"/>
  <c r="D847" i="16"/>
  <c r="F907" i="5"/>
  <c r="S906" s="1"/>
  <c r="S1114" s="1"/>
  <c r="D830" i="16"/>
  <c r="D885"/>
  <c r="F962" i="5"/>
  <c r="S961" s="1"/>
  <c r="S1059" s="1"/>
  <c r="F856"/>
  <c r="S855" s="1"/>
  <c r="S1165" s="1"/>
  <c r="D779" i="16"/>
  <c r="F844" i="5"/>
  <c r="S843" s="1"/>
  <c r="S1177" s="1"/>
  <c r="D767" i="16"/>
  <c r="F985" i="5"/>
  <c r="S984" s="1"/>
  <c r="S1036" s="1"/>
  <c r="D908" i="16"/>
  <c r="F1002" i="5"/>
  <c r="S1001" s="1"/>
  <c r="S1019" s="1"/>
  <c r="D925" i="16"/>
  <c r="D888"/>
  <c r="F965" i="5"/>
  <c r="S964" s="1"/>
  <c r="S1056" s="1"/>
  <c r="D916" i="16"/>
  <c r="F993" i="5"/>
  <c r="S992" s="1"/>
  <c r="S1028" s="1"/>
  <c r="F989"/>
  <c r="S988" s="1"/>
  <c r="S1032" s="1"/>
  <c r="D912" i="16"/>
  <c r="F967" i="5"/>
  <c r="S966" s="1"/>
  <c r="S1054" s="1"/>
  <c r="D890" i="16"/>
  <c r="F978" i="5"/>
  <c r="S977" s="1"/>
  <c r="S1043" s="1"/>
  <c r="D901" i="16"/>
  <c r="F875" i="5"/>
  <c r="S874" s="1"/>
  <c r="S1146" s="1"/>
  <c r="D798" i="16"/>
  <c r="D762"/>
  <c r="F839" i="5"/>
  <c r="S838" s="1"/>
  <c r="S1182" s="1"/>
  <c r="F906"/>
  <c r="S905" s="1"/>
  <c r="S1115" s="1"/>
  <c r="D829" i="16"/>
  <c r="D820"/>
  <c r="F897" i="5"/>
  <c r="S896" s="1"/>
  <c r="S1124" s="1"/>
  <c r="D868" i="16"/>
  <c r="F945" i="5"/>
  <c r="S944" s="1"/>
  <c r="S1076" s="1"/>
  <c r="F822"/>
  <c r="S821" s="1"/>
  <c r="S1199" s="1"/>
  <c r="D745" i="16"/>
  <c r="D758"/>
  <c r="F835" i="5"/>
  <c r="S834" s="1"/>
  <c r="S1186" s="1"/>
  <c r="I60" i="17"/>
  <c r="F961" i="5"/>
  <c r="S960" s="1"/>
  <c r="S1060" s="1"/>
  <c r="D884" i="16"/>
  <c r="O310" i="1"/>
  <c r="Q242"/>
  <c r="F852" i="5"/>
  <c r="S851" s="1"/>
  <c r="S1169" s="1"/>
  <c r="D775" i="16"/>
  <c r="F942" i="5"/>
  <c r="S941" s="1"/>
  <c r="S1079" s="1"/>
  <c r="D865" i="16"/>
  <c r="F869" i="5"/>
  <c r="S868" s="1"/>
  <c r="S1152" s="1"/>
  <c r="D792" i="16"/>
  <c r="P334" i="1"/>
  <c r="P340"/>
  <c r="P342"/>
  <c r="M112" i="6"/>
  <c r="C114"/>
  <c r="D113"/>
  <c r="AN290" i="1" l="1"/>
  <c r="V290" s="1"/>
  <c r="AN303"/>
  <c r="V303" s="1"/>
  <c r="AN296"/>
  <c r="V296" s="1"/>
  <c r="AN148"/>
  <c r="V148" s="1"/>
  <c r="AN158"/>
  <c r="V158" s="1"/>
  <c r="AN142"/>
  <c r="V142" s="1"/>
  <c r="AN167"/>
  <c r="V167" s="1"/>
  <c r="AN151"/>
  <c r="V151" s="1"/>
  <c r="AN135"/>
  <c r="V135" s="1"/>
  <c r="AN144"/>
  <c r="V144" s="1"/>
  <c r="AN165"/>
  <c r="V165" s="1"/>
  <c r="AN149"/>
  <c r="V149" s="1"/>
  <c r="AN1898"/>
  <c r="V1898" s="1"/>
  <c r="AN1763"/>
  <c r="V1763" s="1"/>
  <c r="AN1895"/>
  <c r="V1895" s="1"/>
  <c r="AN1900"/>
  <c r="V1900" s="1"/>
  <c r="AN1896"/>
  <c r="V1896" s="1"/>
  <c r="AN1762"/>
  <c r="V1762" s="1"/>
  <c r="AN1805"/>
  <c r="V1805" s="1"/>
  <c r="AN1807"/>
  <c r="V1807" s="1"/>
  <c r="AN1899"/>
  <c r="V1899" s="1"/>
  <c r="AN1744"/>
  <c r="V1744" s="1"/>
  <c r="AN1741"/>
  <c r="V1741" s="1"/>
  <c r="AN1761"/>
  <c r="V1761" s="1"/>
  <c r="AN294"/>
  <c r="V294" s="1"/>
  <c r="AN295"/>
  <c r="V295" s="1"/>
  <c r="AN299"/>
  <c r="V299" s="1"/>
  <c r="AN307"/>
  <c r="V307" s="1"/>
  <c r="AN285"/>
  <c r="V285" s="1"/>
  <c r="AN156"/>
  <c r="V156" s="1"/>
  <c r="AN162"/>
  <c r="V162" s="1"/>
  <c r="AN146"/>
  <c r="V146" s="1"/>
  <c r="AN171"/>
  <c r="V171" s="1"/>
  <c r="AN155"/>
  <c r="V155" s="1"/>
  <c r="AN139"/>
  <c r="V139" s="1"/>
  <c r="AN152"/>
  <c r="V152" s="1"/>
  <c r="AN153"/>
  <c r="V153" s="1"/>
  <c r="AN137"/>
  <c r="V137" s="1"/>
  <c r="AN242"/>
  <c r="V242" s="1"/>
  <c r="AN297"/>
  <c r="V297" s="1"/>
  <c r="AN301"/>
  <c r="V301" s="1"/>
  <c r="AN308"/>
  <c r="V308" s="1"/>
  <c r="AN300"/>
  <c r="V300" s="1"/>
  <c r="AN166"/>
  <c r="V166" s="1"/>
  <c r="AN150"/>
  <c r="V150" s="1"/>
  <c r="AN134"/>
  <c r="V134" s="1"/>
  <c r="AN159"/>
  <c r="V159" s="1"/>
  <c r="AN143"/>
  <c r="V143" s="1"/>
  <c r="AN160"/>
  <c r="V160" s="1"/>
  <c r="AN136"/>
  <c r="V136" s="1"/>
  <c r="AN157"/>
  <c r="V157" s="1"/>
  <c r="AN141"/>
  <c r="V141" s="1"/>
  <c r="AN291"/>
  <c r="V291" s="1"/>
  <c r="AN289"/>
  <c r="V289" s="1"/>
  <c r="AN1760"/>
  <c r="V1760" s="1"/>
  <c r="AN1901"/>
  <c r="V1901" s="1"/>
  <c r="AN1897"/>
  <c r="V1897" s="1"/>
  <c r="AN1765"/>
  <c r="V1765" s="1"/>
  <c r="AN1759"/>
  <c r="V1759" s="1"/>
  <c r="AN1736"/>
  <c r="V1736" s="1"/>
  <c r="AN1902"/>
  <c r="V1902" s="1"/>
  <c r="AN1903"/>
  <c r="V1903" s="1"/>
  <c r="AN1742"/>
  <c r="V1742" s="1"/>
  <c r="AN1735"/>
  <c r="V1735" s="1"/>
  <c r="AN298"/>
  <c r="V298" s="1"/>
  <c r="AN288"/>
  <c r="V288" s="1"/>
  <c r="AN124"/>
  <c r="V124" s="1"/>
  <c r="AN170"/>
  <c r="V170" s="1"/>
  <c r="AN154"/>
  <c r="V154" s="1"/>
  <c r="AN138"/>
  <c r="V138" s="1"/>
  <c r="AN163"/>
  <c r="V163" s="1"/>
  <c r="AN147"/>
  <c r="V147" s="1"/>
  <c r="AN140"/>
  <c r="V140" s="1"/>
  <c r="AN161"/>
  <c r="V161" s="1"/>
  <c r="AN145"/>
  <c r="V145" s="1"/>
  <c r="AD352"/>
  <c r="N405"/>
  <c r="N406"/>
  <c r="N440"/>
  <c r="N401"/>
  <c r="AD190"/>
  <c r="AD199"/>
  <c r="N302"/>
  <c r="N304"/>
  <c r="Q304" s="1"/>
  <c r="N306"/>
  <c r="Q306" s="1"/>
  <c r="Q305"/>
  <c r="J58" i="17"/>
  <c r="O368" i="1"/>
  <c r="O369"/>
  <c r="O362"/>
  <c r="O361"/>
  <c r="O363"/>
  <c r="O370"/>
  <c r="Q370" s="1"/>
  <c r="O371"/>
  <c r="Q371" s="1"/>
  <c r="O365"/>
  <c r="O367"/>
  <c r="H58" i="17"/>
  <c r="P349" i="1"/>
  <c r="P352"/>
  <c r="P355"/>
  <c r="P350"/>
  <c r="P347"/>
  <c r="P348"/>
  <c r="P356"/>
  <c r="P351"/>
  <c r="P353"/>
  <c r="P354"/>
  <c r="P578"/>
  <c r="P579"/>
  <c r="P580"/>
  <c r="P381"/>
  <c r="P372"/>
  <c r="Q372" s="1"/>
  <c r="P380"/>
  <c r="P375"/>
  <c r="P377"/>
  <c r="P382"/>
  <c r="P373"/>
  <c r="P378"/>
  <c r="P379"/>
  <c r="P376"/>
  <c r="P181"/>
  <c r="Q181" s="1"/>
  <c r="P175"/>
  <c r="Q175" s="1"/>
  <c r="P172"/>
  <c r="Q172" s="1"/>
  <c r="P180"/>
  <c r="Q180" s="1"/>
  <c r="P177"/>
  <c r="Q177" s="1"/>
  <c r="P178"/>
  <c r="Q178" s="1"/>
  <c r="P173"/>
  <c r="Q173" s="1"/>
  <c r="P176"/>
  <c r="Q176" s="1"/>
  <c r="P182"/>
  <c r="Q182" s="1"/>
  <c r="P336"/>
  <c r="P341"/>
  <c r="P333"/>
  <c r="P335"/>
  <c r="P332"/>
  <c r="P338"/>
  <c r="P337"/>
  <c r="P339"/>
  <c r="M113" i="6"/>
  <c r="C115"/>
  <c r="D114"/>
  <c r="AN173" i="1" l="1"/>
  <c r="V173" s="1"/>
  <c r="AN176"/>
  <c r="V176" s="1"/>
  <c r="AN182"/>
  <c r="V182" s="1"/>
  <c r="AN177"/>
  <c r="V177" s="1"/>
  <c r="AN181"/>
  <c r="V181" s="1"/>
  <c r="AN178"/>
  <c r="V178" s="1"/>
  <c r="AN175"/>
  <c r="V175" s="1"/>
  <c r="AN371"/>
  <c r="V371" s="1"/>
  <c r="AN305"/>
  <c r="V305" s="1"/>
  <c r="AN1883"/>
  <c r="V1883" s="1"/>
  <c r="AN1888"/>
  <c r="V1888" s="1"/>
  <c r="AN1865"/>
  <c r="V1865" s="1"/>
  <c r="AN1874"/>
  <c r="V1874" s="1"/>
  <c r="AN1904"/>
  <c r="V1904" s="1"/>
  <c r="AN1730"/>
  <c r="V1730" s="1"/>
  <c r="AN1737"/>
  <c r="V1737" s="1"/>
  <c r="AN1871"/>
  <c r="V1871" s="1"/>
  <c r="AN1868"/>
  <c r="V1868" s="1"/>
  <c r="AN1869"/>
  <c r="V1869" s="1"/>
  <c r="AN1878"/>
  <c r="V1878" s="1"/>
  <c r="AN1728"/>
  <c r="V1728" s="1"/>
  <c r="AN1727"/>
  <c r="V1727" s="1"/>
  <c r="AN1786"/>
  <c r="V1786" s="1"/>
  <c r="AN1875"/>
  <c r="V1875" s="1"/>
  <c r="AN1889"/>
  <c r="V1889" s="1"/>
  <c r="AN1857"/>
  <c r="V1857" s="1"/>
  <c r="AN1866"/>
  <c r="V1866" s="1"/>
  <c r="AN1743"/>
  <c r="V1743" s="1"/>
  <c r="AN1729"/>
  <c r="V1729" s="1"/>
  <c r="AN1734"/>
  <c r="V1734" s="1"/>
  <c r="AN1863"/>
  <c r="V1863" s="1"/>
  <c r="AN1893"/>
  <c r="V1893" s="1"/>
  <c r="AN1861"/>
  <c r="V1861" s="1"/>
  <c r="AN1870"/>
  <c r="V1870" s="1"/>
  <c r="AN1732"/>
  <c r="V1732" s="1"/>
  <c r="AN1738"/>
  <c r="V1738" s="1"/>
  <c r="AN172"/>
  <c r="V172" s="1"/>
  <c r="AN180"/>
  <c r="V180" s="1"/>
  <c r="AN372"/>
  <c r="V372" s="1"/>
  <c r="AN304"/>
  <c r="V304" s="1"/>
  <c r="AN1867"/>
  <c r="V1867" s="1"/>
  <c r="AN1881"/>
  <c r="V1881" s="1"/>
  <c r="AN1890"/>
  <c r="V1890" s="1"/>
  <c r="AN1858"/>
  <c r="V1858" s="1"/>
  <c r="AN1740"/>
  <c r="V1740" s="1"/>
  <c r="AN1739"/>
  <c r="V1739" s="1"/>
  <c r="AN1887"/>
  <c r="V1887" s="1"/>
  <c r="AN1892"/>
  <c r="V1892" s="1"/>
  <c r="AN1885"/>
  <c r="V1885" s="1"/>
  <c r="AN1894"/>
  <c r="V1894" s="1"/>
  <c r="AN1862"/>
  <c r="V1862" s="1"/>
  <c r="AN1720"/>
  <c r="V1720" s="1"/>
  <c r="AN1731"/>
  <c r="V1731" s="1"/>
  <c r="AN1891"/>
  <c r="V1891" s="1"/>
  <c r="AN1876"/>
  <c r="V1876" s="1"/>
  <c r="AN1873"/>
  <c r="V1873" s="1"/>
  <c r="AN1882"/>
  <c r="V1882" s="1"/>
  <c r="AN1872"/>
  <c r="V1872" s="1"/>
  <c r="AN1721"/>
  <c r="V1721" s="1"/>
  <c r="AN1733"/>
  <c r="V1733" s="1"/>
  <c r="AN1879"/>
  <c r="V1879" s="1"/>
  <c r="AN1884"/>
  <c r="V1884" s="1"/>
  <c r="AN1877"/>
  <c r="V1877" s="1"/>
  <c r="AN1886"/>
  <c r="V1886" s="1"/>
  <c r="AN1880"/>
  <c r="V1880" s="1"/>
  <c r="AN1725"/>
  <c r="V1725" s="1"/>
  <c r="AN370"/>
  <c r="V370" s="1"/>
  <c r="AN306"/>
  <c r="V306" s="1"/>
  <c r="AD207"/>
  <c r="AD209"/>
  <c r="AD181"/>
  <c r="AD182"/>
  <c r="AD362"/>
  <c r="AD523"/>
  <c r="N439"/>
  <c r="N441"/>
  <c r="N438"/>
  <c r="Q302"/>
  <c r="N411"/>
  <c r="N404"/>
  <c r="N403"/>
  <c r="N407"/>
  <c r="AD361"/>
  <c r="AD561"/>
  <c r="AD562"/>
  <c r="N402"/>
  <c r="AD356"/>
  <c r="AD357"/>
  <c r="AH66" i="6"/>
  <c r="AH100"/>
  <c r="AH96"/>
  <c r="AH71"/>
  <c r="AH98"/>
  <c r="AH77"/>
  <c r="AH97"/>
  <c r="AH73"/>
  <c r="AH99"/>
  <c r="AH65"/>
  <c r="AH72"/>
  <c r="M114"/>
  <c r="C116"/>
  <c r="D115"/>
  <c r="AN1722" i="1" l="1"/>
  <c r="V1722" s="1"/>
  <c r="AN1658"/>
  <c r="V1658" s="1"/>
  <c r="AN1656"/>
  <c r="V1656" s="1"/>
  <c r="AN1856"/>
  <c r="V1856" s="1"/>
  <c r="AN1723"/>
  <c r="V1723" s="1"/>
  <c r="AN1853"/>
  <c r="V1853" s="1"/>
  <c r="AN1847"/>
  <c r="V1847" s="1"/>
  <c r="AN1846"/>
  <c r="V1846" s="1"/>
  <c r="AN1855"/>
  <c r="V1855" s="1"/>
  <c r="AN302"/>
  <c r="V302" s="1"/>
  <c r="AN1724"/>
  <c r="V1724" s="1"/>
  <c r="AN1848"/>
  <c r="V1848" s="1"/>
  <c r="AN1657"/>
  <c r="V1657" s="1"/>
  <c r="AN1850"/>
  <c r="V1850" s="1"/>
  <c r="AN1851"/>
  <c r="V1851" s="1"/>
  <c r="AN1852"/>
  <c r="V1852" s="1"/>
  <c r="AD221"/>
  <c r="N431"/>
  <c r="AD232"/>
  <c r="AD208"/>
  <c r="AD183"/>
  <c r="AD395"/>
  <c r="AD511"/>
  <c r="AD512"/>
  <c r="AD405"/>
  <c r="AD394"/>
  <c r="AD340"/>
  <c r="AD234"/>
  <c r="AD222"/>
  <c r="AD235"/>
  <c r="AD231"/>
  <c r="AD233"/>
  <c r="AD237"/>
  <c r="AD239"/>
  <c r="AD220"/>
  <c r="AD224"/>
  <c r="AD214"/>
  <c r="AD229"/>
  <c r="AD255"/>
  <c r="AD254"/>
  <c r="AD217"/>
  <c r="AD216"/>
  <c r="AD225"/>
  <c r="AD253"/>
  <c r="AD230"/>
  <c r="AD228"/>
  <c r="AD223"/>
  <c r="AD215"/>
  <c r="AD213"/>
  <c r="N409"/>
  <c r="AD218"/>
  <c r="AD243"/>
  <c r="AH69" i="6"/>
  <c r="AH82"/>
  <c r="AH64"/>
  <c r="AH68"/>
  <c r="AH74"/>
  <c r="AH81"/>
  <c r="AH88"/>
  <c r="AH63"/>
  <c r="AH78"/>
  <c r="AH83"/>
  <c r="AH62"/>
  <c r="AH91"/>
  <c r="AH85"/>
  <c r="AH75"/>
  <c r="AH95"/>
  <c r="AH61"/>
  <c r="AH67"/>
  <c r="AH79"/>
  <c r="AH70"/>
  <c r="AH93"/>
  <c r="AH87"/>
  <c r="M115"/>
  <c r="C117"/>
  <c r="D116"/>
  <c r="AN1726" i="1" l="1"/>
  <c r="V1726" s="1"/>
  <c r="N586"/>
  <c r="N591"/>
  <c r="AD456"/>
  <c r="AD495"/>
  <c r="AD472"/>
  <c r="N613"/>
  <c r="N667"/>
  <c r="N609"/>
  <c r="AD559"/>
  <c r="N610"/>
  <c r="N514"/>
  <c r="N559"/>
  <c r="AD590"/>
  <c r="N682"/>
  <c r="N686"/>
  <c r="AD449"/>
  <c r="N674"/>
  <c r="AD450"/>
  <c r="N444"/>
  <c r="N670"/>
  <c r="AD425"/>
  <c r="AD503"/>
  <c r="N661"/>
  <c r="AD563"/>
  <c r="N655"/>
  <c r="N657"/>
  <c r="AD431"/>
  <c r="AD789"/>
  <c r="N376"/>
  <c r="Q376" s="1"/>
  <c r="N378"/>
  <c r="Q378" s="1"/>
  <c r="AD475"/>
  <c r="N377"/>
  <c r="Q377" s="1"/>
  <c r="N446"/>
  <c r="N448"/>
  <c r="N394"/>
  <c r="N395"/>
  <c r="N396"/>
  <c r="N430"/>
  <c r="AD173"/>
  <c r="AD451"/>
  <c r="AD519"/>
  <c r="AD163"/>
  <c r="AD167"/>
  <c r="AD637"/>
  <c r="AD599"/>
  <c r="AD635"/>
  <c r="N528"/>
  <c r="N524"/>
  <c r="AD478"/>
  <c r="AD480"/>
  <c r="AD532"/>
  <c r="AD482"/>
  <c r="AD604"/>
  <c r="AD481"/>
  <c r="N526"/>
  <c r="AD636"/>
  <c r="AD407"/>
  <c r="AD406"/>
  <c r="AD426"/>
  <c r="N382"/>
  <c r="AD344"/>
  <c r="AD345"/>
  <c r="AD351"/>
  <c r="AD551"/>
  <c r="N379"/>
  <c r="AD347"/>
  <c r="N384"/>
  <c r="N383"/>
  <c r="AD179"/>
  <c r="AD338"/>
  <c r="AD366"/>
  <c r="AD390"/>
  <c r="AD371"/>
  <c r="AD380"/>
  <c r="AD401"/>
  <c r="AD245"/>
  <c r="AD238"/>
  <c r="AD244"/>
  <c r="AD219"/>
  <c r="N435"/>
  <c r="N408"/>
  <c r="AD339"/>
  <c r="N412"/>
  <c r="N410"/>
  <c r="P164"/>
  <c r="Q164" s="1"/>
  <c r="P214"/>
  <c r="Q214" s="1"/>
  <c r="P487"/>
  <c r="P485"/>
  <c r="P486"/>
  <c r="P475"/>
  <c r="P474"/>
  <c r="P452"/>
  <c r="P450"/>
  <c r="P451"/>
  <c r="P453"/>
  <c r="M116" i="6"/>
  <c r="C118"/>
  <c r="D117"/>
  <c r="AN377" i="1" l="1"/>
  <c r="V377" s="1"/>
  <c r="AN164"/>
  <c r="V164" s="1"/>
  <c r="AN376"/>
  <c r="V376" s="1"/>
  <c r="AN214"/>
  <c r="V214" s="1"/>
  <c r="AN378"/>
  <c r="V378" s="1"/>
  <c r="N462"/>
  <c r="N681"/>
  <c r="N460"/>
  <c r="N563"/>
  <c r="AD346"/>
  <c r="AD600"/>
  <c r="AD598"/>
  <c r="AD393"/>
  <c r="N592"/>
  <c r="AD592"/>
  <c r="AD489"/>
  <c r="AD629"/>
  <c r="AD630"/>
  <c r="N491"/>
  <c r="AD491"/>
  <c r="AD494"/>
  <c r="AD493"/>
  <c r="N587"/>
  <c r="AD535"/>
  <c r="N535"/>
  <c r="AD542"/>
  <c r="N542"/>
  <c r="AD544"/>
  <c r="AD593"/>
  <c r="AD441"/>
  <c r="AD540"/>
  <c r="N539"/>
  <c r="AD594"/>
  <c r="N533"/>
  <c r="N537"/>
  <c r="AD595"/>
  <c r="N555"/>
  <c r="N549"/>
  <c r="AD496"/>
  <c r="N551"/>
  <c r="N447"/>
  <c r="AD447"/>
  <c r="N552"/>
  <c r="N550"/>
  <c r="N554"/>
  <c r="AD578"/>
  <c r="N577"/>
  <c r="N583"/>
  <c r="AD583"/>
  <c r="AD471"/>
  <c r="AD582"/>
  <c r="N582"/>
  <c r="AD584"/>
  <c r="N576"/>
  <c r="AD623"/>
  <c r="AD624"/>
  <c r="AD575"/>
  <c r="N575"/>
  <c r="AD585"/>
  <c r="AD622"/>
  <c r="N580"/>
  <c r="AD567"/>
  <c r="AD613"/>
  <c r="N669"/>
  <c r="AD669"/>
  <c r="N615"/>
  <c r="N612"/>
  <c r="N614"/>
  <c r="AD515"/>
  <c r="AD517"/>
  <c r="N611"/>
  <c r="AD513"/>
  <c r="AD514"/>
  <c r="N616"/>
  <c r="N617"/>
  <c r="N567"/>
  <c r="N560"/>
  <c r="AD468"/>
  <c r="N561"/>
  <c r="AD467"/>
  <c r="N566"/>
  <c r="AD469"/>
  <c r="AD550"/>
  <c r="AD548"/>
  <c r="AD557"/>
  <c r="AD558"/>
  <c r="AD556"/>
  <c r="N685"/>
  <c r="N680"/>
  <c r="AD588"/>
  <c r="N684"/>
  <c r="N683"/>
  <c r="AD589"/>
  <c r="AD541"/>
  <c r="N688"/>
  <c r="AD543"/>
  <c r="N675"/>
  <c r="AD448"/>
  <c r="N676"/>
  <c r="N443"/>
  <c r="AD443"/>
  <c r="N445"/>
  <c r="AD445"/>
  <c r="AD522"/>
  <c r="AD433"/>
  <c r="AD526"/>
  <c r="AD458"/>
  <c r="AD524"/>
  <c r="AD570"/>
  <c r="AD420"/>
  <c r="AD569"/>
  <c r="AD568"/>
  <c r="AD439"/>
  <c r="AD529"/>
  <c r="AD465"/>
  <c r="AD437"/>
  <c r="AD539"/>
  <c r="N672"/>
  <c r="N673"/>
  <c r="N668"/>
  <c r="AD538"/>
  <c r="N666"/>
  <c r="AD664"/>
  <c r="N664"/>
  <c r="AD463"/>
  <c r="AD464"/>
  <c r="AD521"/>
  <c r="AD428"/>
  <c r="AD490"/>
  <c r="N488"/>
  <c r="AD488"/>
  <c r="AD473"/>
  <c r="N662"/>
  <c r="N658"/>
  <c r="N654"/>
  <c r="AD429"/>
  <c r="AD564"/>
  <c r="N659"/>
  <c r="AD565"/>
  <c r="AD533"/>
  <c r="AD427"/>
  <c r="AD510"/>
  <c r="N510"/>
  <c r="AD457"/>
  <c r="N516"/>
  <c r="AD536"/>
  <c r="N515"/>
  <c r="AD534"/>
  <c r="N513"/>
  <c r="N517"/>
  <c r="AD459"/>
  <c r="AD409"/>
  <c r="AD788"/>
  <c r="AD790"/>
  <c r="N393"/>
  <c r="AD581"/>
  <c r="AD580"/>
  <c r="AD499"/>
  <c r="AD500"/>
  <c r="N489"/>
  <c r="AD663"/>
  <c r="N493"/>
  <c r="N492"/>
  <c r="AD325"/>
  <c r="N490"/>
  <c r="N485"/>
  <c r="N487"/>
  <c r="AD665"/>
  <c r="AD327"/>
  <c r="AD324"/>
  <c r="N373"/>
  <c r="AD334"/>
  <c r="AD332"/>
  <c r="AD328"/>
  <c r="AD474"/>
  <c r="AD476"/>
  <c r="N375"/>
  <c r="AD330"/>
  <c r="AD349"/>
  <c r="AD348"/>
  <c r="AD333"/>
  <c r="AD331"/>
  <c r="N442"/>
  <c r="N399"/>
  <c r="AD740"/>
  <c r="AD353"/>
  <c r="AD360"/>
  <c r="N398"/>
  <c r="AD383"/>
  <c r="N397"/>
  <c r="AD738"/>
  <c r="AD358"/>
  <c r="AD359"/>
  <c r="AD379"/>
  <c r="N428"/>
  <c r="AD411"/>
  <c r="AD370"/>
  <c r="AD412"/>
  <c r="N429"/>
  <c r="N432"/>
  <c r="AD579"/>
  <c r="N434"/>
  <c r="AD392"/>
  <c r="AD577"/>
  <c r="AD410"/>
  <c r="AD166"/>
  <c r="AD713"/>
  <c r="AD714"/>
  <c r="AD375"/>
  <c r="AD172"/>
  <c r="AD387"/>
  <c r="AD388"/>
  <c r="AD518"/>
  <c r="AD389"/>
  <c r="AD177"/>
  <c r="AD178"/>
  <c r="AD171"/>
  <c r="AD168"/>
  <c r="AD169"/>
  <c r="AD165"/>
  <c r="AD603"/>
  <c r="AD715"/>
  <c r="AD602"/>
  <c r="AD484"/>
  <c r="AD483"/>
  <c r="AD632"/>
  <c r="AD633"/>
  <c r="AD528"/>
  <c r="N527"/>
  <c r="N525"/>
  <c r="AD530"/>
  <c r="N530"/>
  <c r="N529"/>
  <c r="AD343"/>
  <c r="AD531"/>
  <c r="AH80" i="6"/>
  <c r="AD501" i="1"/>
  <c r="AD381"/>
  <c r="N458"/>
  <c r="N381"/>
  <c r="AD382"/>
  <c r="Q379"/>
  <c r="O399"/>
  <c r="O392"/>
  <c r="Q392" s="1"/>
  <c r="O406"/>
  <c r="Q406" s="1"/>
  <c r="O398"/>
  <c r="O387"/>
  <c r="Q387" s="1"/>
  <c r="O409"/>
  <c r="Q409" s="1"/>
  <c r="O396"/>
  <c r="Q396" s="1"/>
  <c r="O386"/>
  <c r="Q386" s="1"/>
  <c r="AH86" i="6"/>
  <c r="AH76"/>
  <c r="M117"/>
  <c r="C119"/>
  <c r="D118"/>
  <c r="Q399" i="1" l="1"/>
  <c r="AN399" s="1"/>
  <c r="V399" s="1"/>
  <c r="AN409"/>
  <c r="V409" s="1"/>
  <c r="AN392"/>
  <c r="V392" s="1"/>
  <c r="AN1650"/>
  <c r="V1650" s="1"/>
  <c r="AN1652"/>
  <c r="V1652" s="1"/>
  <c r="AN1651"/>
  <c r="V1651" s="1"/>
  <c r="AN406"/>
  <c r="V406" s="1"/>
  <c r="AN386"/>
  <c r="V386" s="1"/>
  <c r="AN379"/>
  <c r="V379" s="1"/>
  <c r="AN1814"/>
  <c r="V1814" s="1"/>
  <c r="AN1864"/>
  <c r="V1864" s="1"/>
  <c r="AN396"/>
  <c r="V396" s="1"/>
  <c r="AN387"/>
  <c r="V387" s="1"/>
  <c r="N678"/>
  <c r="AD612"/>
  <c r="N557"/>
  <c r="N400"/>
  <c r="AD628"/>
  <c r="AD466"/>
  <c r="N508"/>
  <c r="AD455"/>
  <c r="AD432"/>
  <c r="AD164"/>
  <c r="N679"/>
  <c r="N512"/>
  <c r="AD430"/>
  <c r="N562"/>
  <c r="AD438"/>
  <c r="N584"/>
  <c r="AD492"/>
  <c r="N484"/>
  <c r="N578"/>
  <c r="AD682"/>
  <c r="N380"/>
  <c r="Q380" s="1"/>
  <c r="N656"/>
  <c r="N608"/>
  <c r="N589"/>
  <c r="AD329"/>
  <c r="N509"/>
  <c r="AD408"/>
  <c r="N486"/>
  <c r="N553"/>
  <c r="N374"/>
  <c r="AD378"/>
  <c r="AD377"/>
  <c r="N459"/>
  <c r="N565"/>
  <c r="N433"/>
  <c r="N540"/>
  <c r="O466" s="1"/>
  <c r="N663"/>
  <c r="N461"/>
  <c r="O616" s="1"/>
  <c r="Q398"/>
  <c r="O617"/>
  <c r="Q617" s="1"/>
  <c r="O609"/>
  <c r="O644"/>
  <c r="Q644" s="1"/>
  <c r="O651"/>
  <c r="Q651" s="1"/>
  <c r="O641"/>
  <c r="O631"/>
  <c r="O654"/>
  <c r="Q654" s="1"/>
  <c r="O632"/>
  <c r="O633"/>
  <c r="O640"/>
  <c r="O648"/>
  <c r="Q648" s="1"/>
  <c r="O634"/>
  <c r="O655"/>
  <c r="Q655" s="1"/>
  <c r="O645"/>
  <c r="Q645" s="1"/>
  <c r="O635"/>
  <c r="O652"/>
  <c r="Q652" s="1"/>
  <c r="O638"/>
  <c r="O653"/>
  <c r="Q653" s="1"/>
  <c r="O643"/>
  <c r="Q643" s="1"/>
  <c r="O646"/>
  <c r="Q646" s="1"/>
  <c r="O647"/>
  <c r="Q647" s="1"/>
  <c r="O649"/>
  <c r="Q649" s="1"/>
  <c r="O639"/>
  <c r="O642"/>
  <c r="Q642" s="1"/>
  <c r="O636"/>
  <c r="O637"/>
  <c r="O627"/>
  <c r="O650"/>
  <c r="Q650" s="1"/>
  <c r="O578"/>
  <c r="O589"/>
  <c r="O576"/>
  <c r="O569"/>
  <c r="O601"/>
  <c r="O584"/>
  <c r="O580"/>
  <c r="Q580" s="1"/>
  <c r="O599"/>
  <c r="O577"/>
  <c r="O579"/>
  <c r="O586"/>
  <c r="O604"/>
  <c r="O573"/>
  <c r="O585"/>
  <c r="O583"/>
  <c r="O590"/>
  <c r="O571"/>
  <c r="O605"/>
  <c r="O588"/>
  <c r="O591"/>
  <c r="O587"/>
  <c r="O570"/>
  <c r="O574"/>
  <c r="O592"/>
  <c r="Q592" s="1"/>
  <c r="O581"/>
  <c r="O572"/>
  <c r="O575"/>
  <c r="O582"/>
  <c r="O726"/>
  <c r="O722"/>
  <c r="O712"/>
  <c r="O710"/>
  <c r="O708"/>
  <c r="Q373"/>
  <c r="O688"/>
  <c r="Q688" s="1"/>
  <c r="O677"/>
  <c r="O668"/>
  <c r="Q668" s="1"/>
  <c r="O695"/>
  <c r="Q695" s="1"/>
  <c r="O686"/>
  <c r="Q686" s="1"/>
  <c r="O675"/>
  <c r="Q675" s="1"/>
  <c r="O676"/>
  <c r="Q676" s="1"/>
  <c r="O665"/>
  <c r="O683"/>
  <c r="Q683" s="1"/>
  <c r="O700"/>
  <c r="Q700" s="1"/>
  <c r="O669"/>
  <c r="Q669" s="1"/>
  <c r="O671"/>
  <c r="O672"/>
  <c r="Q672" s="1"/>
  <c r="O699"/>
  <c r="Q699" s="1"/>
  <c r="O679"/>
  <c r="O670"/>
  <c r="Q670" s="1"/>
  <c r="O696"/>
  <c r="Q696" s="1"/>
  <c r="O685"/>
  <c r="Q685" s="1"/>
  <c r="O687"/>
  <c r="O689"/>
  <c r="Q689" s="1"/>
  <c r="O682"/>
  <c r="Q682" s="1"/>
  <c r="O678"/>
  <c r="O667"/>
  <c r="Q667" s="1"/>
  <c r="O693"/>
  <c r="Q693" s="1"/>
  <c r="O684"/>
  <c r="Q684" s="1"/>
  <c r="O673"/>
  <c r="Q673" s="1"/>
  <c r="O664"/>
  <c r="O691"/>
  <c r="Q691" s="1"/>
  <c r="O666"/>
  <c r="O681"/>
  <c r="Q681" s="1"/>
  <c r="O674"/>
  <c r="Q674" s="1"/>
  <c r="O680"/>
  <c r="Q680" s="1"/>
  <c r="O410"/>
  <c r="Q410" s="1"/>
  <c r="Q375"/>
  <c r="O418"/>
  <c r="O528"/>
  <c r="Q528" s="1"/>
  <c r="O513"/>
  <c r="O514"/>
  <c r="O520"/>
  <c r="O518"/>
  <c r="O523"/>
  <c r="O521"/>
  <c r="O525"/>
  <c r="Q525" s="1"/>
  <c r="O516"/>
  <c r="O524"/>
  <c r="Q524" s="1"/>
  <c r="O512"/>
  <c r="O529"/>
  <c r="Q529" s="1"/>
  <c r="O527"/>
  <c r="Q527" s="1"/>
  <c r="O530"/>
  <c r="Q530" s="1"/>
  <c r="O519"/>
  <c r="O515"/>
  <c r="O522"/>
  <c r="O526"/>
  <c r="Q526" s="1"/>
  <c r="O517"/>
  <c r="O511"/>
  <c r="O383"/>
  <c r="Q383" s="1"/>
  <c r="O384"/>
  <c r="Q384" s="1"/>
  <c r="O381"/>
  <c r="Q381" s="1"/>
  <c r="O382"/>
  <c r="Q382" s="1"/>
  <c r="O388"/>
  <c r="Q388" s="1"/>
  <c r="O385"/>
  <c r="Q385" s="1"/>
  <c r="O395"/>
  <c r="Q395" s="1"/>
  <c r="O403"/>
  <c r="Q403" s="1"/>
  <c r="O389"/>
  <c r="Q389" s="1"/>
  <c r="O417"/>
  <c r="O397"/>
  <c r="Q397" s="1"/>
  <c r="O393"/>
  <c r="Q393" s="1"/>
  <c r="O391"/>
  <c r="Q391" s="1"/>
  <c r="O394"/>
  <c r="O390"/>
  <c r="Q390" s="1"/>
  <c r="O419"/>
  <c r="O416"/>
  <c r="O402"/>
  <c r="Q402" s="1"/>
  <c r="O404"/>
  <c r="Q404" s="1"/>
  <c r="O407"/>
  <c r="Q407" s="1"/>
  <c r="O400"/>
  <c r="O413"/>
  <c r="O408"/>
  <c r="Q408" s="1"/>
  <c r="O412"/>
  <c r="Q412" s="1"/>
  <c r="O414"/>
  <c r="O420"/>
  <c r="O401"/>
  <c r="Q401" s="1"/>
  <c r="O415"/>
  <c r="O411"/>
  <c r="Q411" s="1"/>
  <c r="O461"/>
  <c r="O562"/>
  <c r="O563"/>
  <c r="O546"/>
  <c r="Q546" s="1"/>
  <c r="O541"/>
  <c r="O548"/>
  <c r="Q548" s="1"/>
  <c r="O538"/>
  <c r="O551"/>
  <c r="Q551" s="1"/>
  <c r="O561"/>
  <c r="O565"/>
  <c r="O553"/>
  <c r="O552"/>
  <c r="Q552" s="1"/>
  <c r="O547"/>
  <c r="Q547" s="1"/>
  <c r="O554"/>
  <c r="Q554" s="1"/>
  <c r="O568"/>
  <c r="Q568" s="1"/>
  <c r="O531"/>
  <c r="Q531" s="1"/>
  <c r="O542"/>
  <c r="O555"/>
  <c r="Q555" s="1"/>
  <c r="O559"/>
  <c r="O556"/>
  <c r="O544"/>
  <c r="Q544" s="1"/>
  <c r="O566"/>
  <c r="O532"/>
  <c r="O540"/>
  <c r="O543"/>
  <c r="Q543" s="1"/>
  <c r="O557"/>
  <c r="O550"/>
  <c r="Q550" s="1"/>
  <c r="O567"/>
  <c r="Q567" s="1"/>
  <c r="O539"/>
  <c r="O564"/>
  <c r="O535"/>
  <c r="O534"/>
  <c r="O536"/>
  <c r="O558"/>
  <c r="O545"/>
  <c r="Q545" s="1"/>
  <c r="O549"/>
  <c r="Q549" s="1"/>
  <c r="O537"/>
  <c r="O560"/>
  <c r="O533"/>
  <c r="P429"/>
  <c r="P428"/>
  <c r="P424"/>
  <c r="P423"/>
  <c r="P426"/>
  <c r="P427"/>
  <c r="P422"/>
  <c r="P425"/>
  <c r="P522"/>
  <c r="P520"/>
  <c r="P521"/>
  <c r="P394"/>
  <c r="P254"/>
  <c r="Q254" s="1"/>
  <c r="P244"/>
  <c r="Q244" s="1"/>
  <c r="P224"/>
  <c r="Q224" s="1"/>
  <c r="P264"/>
  <c r="Q264" s="1"/>
  <c r="P459"/>
  <c r="P455"/>
  <c r="P456"/>
  <c r="P460"/>
  <c r="P458"/>
  <c r="P457"/>
  <c r="P454"/>
  <c r="M118" i="6"/>
  <c r="C120"/>
  <c r="D119"/>
  <c r="E697" i="1"/>
  <c r="E524"/>
  <c r="D185"/>
  <c r="D269"/>
  <c r="E116"/>
  <c r="E490"/>
  <c r="D553"/>
  <c r="B300"/>
  <c r="E558"/>
  <c r="E738"/>
  <c r="D578"/>
  <c r="E478"/>
  <c r="E498"/>
  <c r="B573"/>
  <c r="D691"/>
  <c r="E548"/>
  <c r="E778"/>
  <c r="B319"/>
  <c r="D539"/>
  <c r="E621"/>
  <c r="E605"/>
  <c r="B411"/>
  <c r="D421"/>
  <c r="E222"/>
  <c r="E651"/>
  <c r="D418"/>
  <c r="D525"/>
  <c r="E586"/>
  <c r="E416"/>
  <c r="B142"/>
  <c r="D458"/>
  <c r="E368"/>
  <c r="E727"/>
  <c r="B582"/>
  <c r="D740"/>
  <c r="E323"/>
  <c r="E665"/>
  <c r="B534"/>
  <c r="E575"/>
  <c r="E210"/>
  <c r="E640"/>
  <c r="B364"/>
  <c r="E348"/>
  <c r="E235"/>
  <c r="D498"/>
  <c r="D637"/>
  <c r="D670"/>
  <c r="D687"/>
  <c r="B365"/>
  <c r="D223"/>
  <c r="D645"/>
  <c r="D215"/>
  <c r="B114"/>
  <c r="D151"/>
  <c r="B801"/>
  <c r="D377"/>
  <c r="D154"/>
  <c r="D486"/>
  <c r="D586"/>
  <c r="D252"/>
  <c r="D742"/>
  <c r="D121"/>
  <c r="E563" i="5"/>
  <c r="E477"/>
  <c r="E120" i="1"/>
  <c r="E422"/>
  <c r="E683"/>
  <c r="D762"/>
  <c r="E535"/>
  <c r="E544"/>
  <c r="B166"/>
  <c r="B554"/>
  <c r="E128"/>
  <c r="E533"/>
  <c r="B367"/>
  <c r="E761"/>
  <c r="E793"/>
  <c r="D140"/>
  <c r="D117"/>
  <c r="E811"/>
  <c r="E485"/>
  <c r="B265"/>
  <c r="B339"/>
  <c r="E805"/>
  <c r="E537"/>
  <c r="D696"/>
  <c r="D479"/>
  <c r="E610"/>
  <c r="E335"/>
  <c r="B140"/>
  <c r="D747"/>
  <c r="E553"/>
  <c r="E452"/>
  <c r="B748"/>
  <c r="B497"/>
  <c r="E473"/>
  <c r="E494"/>
  <c r="D287"/>
  <c r="B303"/>
  <c r="E435"/>
  <c r="E436"/>
  <c r="D756"/>
  <c r="E513"/>
  <c r="E221"/>
  <c r="E382"/>
  <c r="B590"/>
  <c r="E497"/>
  <c r="E160"/>
  <c r="D297"/>
  <c r="D544"/>
  <c r="D763"/>
  <c r="D665"/>
  <c r="D328"/>
  <c r="D647"/>
  <c r="D439"/>
  <c r="D227"/>
  <c r="B538"/>
  <c r="B763"/>
  <c r="B687"/>
  <c r="D712"/>
  <c r="B348"/>
  <c r="D524"/>
  <c r="D219"/>
  <c r="D171"/>
  <c r="D804"/>
  <c r="B610"/>
  <c r="E699" i="5"/>
  <c r="E361"/>
  <c r="E635" i="1"/>
  <c r="E507"/>
  <c r="E560"/>
  <c r="B638"/>
  <c r="E114"/>
  <c r="E570"/>
  <c r="E453"/>
  <c r="D656"/>
  <c r="E607"/>
  <c r="E763"/>
  <c r="E504"/>
  <c r="E243"/>
  <c r="E577"/>
  <c r="B790"/>
  <c r="B634"/>
  <c r="E230"/>
  <c r="E373"/>
  <c r="B394"/>
  <c r="D546"/>
  <c r="E404"/>
  <c r="E709"/>
  <c r="B513"/>
  <c r="B261"/>
  <c r="E228"/>
  <c r="E330"/>
  <c r="B678"/>
  <c r="B547"/>
  <c r="E752"/>
  <c r="E799"/>
  <c r="B136"/>
  <c r="D213"/>
  <c r="E698"/>
  <c r="E690"/>
  <c r="D346"/>
  <c r="D674"/>
  <c r="E227"/>
  <c r="E252"/>
  <c r="B680"/>
  <c r="B750"/>
  <c r="D726"/>
  <c r="D502"/>
  <c r="D303"/>
  <c r="E192"/>
  <c r="E374"/>
  <c r="B333"/>
  <c r="D716"/>
  <c r="B517"/>
  <c r="D444"/>
  <c r="D180"/>
  <c r="B276"/>
  <c r="B472"/>
  <c r="B609"/>
  <c r="D550"/>
  <c r="B435"/>
  <c r="D176"/>
  <c r="D292"/>
  <c r="B325"/>
  <c r="B420"/>
  <c r="B366"/>
  <c r="B487"/>
  <c r="E345"/>
  <c r="E568"/>
  <c r="D456"/>
  <c r="D360"/>
  <c r="E447"/>
  <c r="E437"/>
  <c r="B393"/>
  <c r="D702"/>
  <c r="E164"/>
  <c r="E460"/>
  <c r="E209"/>
  <c r="E177"/>
  <c r="E326"/>
  <c r="B710"/>
  <c r="E686"/>
  <c r="E258"/>
  <c r="E637"/>
  <c r="D791"/>
  <c r="E725"/>
  <c r="E493"/>
  <c r="E525"/>
  <c r="D229"/>
  <c r="E455"/>
  <c r="E153"/>
  <c r="E536"/>
  <c r="B633"/>
  <c r="E232"/>
  <c r="E309"/>
  <c r="E554"/>
  <c r="B570"/>
  <c r="E403"/>
  <c r="E740"/>
  <c r="E496"/>
  <c r="B495"/>
  <c r="E259"/>
  <c r="E584"/>
  <c r="E289"/>
  <c r="B312"/>
  <c r="E310"/>
  <c r="E166"/>
  <c r="E118"/>
  <c r="B461"/>
  <c r="E472"/>
  <c r="E254"/>
  <c r="D133"/>
  <c r="B702"/>
  <c r="B473"/>
  <c r="B693"/>
  <c r="D749"/>
  <c r="D257"/>
  <c r="B419"/>
  <c r="D799"/>
  <c r="D131"/>
  <c r="B780"/>
  <c r="B346"/>
  <c r="B776"/>
  <c r="B808"/>
  <c r="B597"/>
  <c r="B753"/>
  <c r="B565"/>
  <c r="E797" i="5"/>
  <c r="E715"/>
  <c r="E778"/>
  <c r="E457"/>
  <c r="E351"/>
  <c r="E732"/>
  <c r="E645"/>
  <c r="E705"/>
  <c r="E538"/>
  <c r="E736"/>
  <c r="E768"/>
  <c r="E807" i="1"/>
  <c r="E398"/>
  <c r="D230"/>
  <c r="B605"/>
  <c r="D465"/>
  <c r="E141"/>
  <c r="E456"/>
  <c r="E801"/>
  <c r="E316"/>
  <c r="E467"/>
  <c r="B144"/>
  <c r="D404"/>
  <c r="D802"/>
  <c r="D321"/>
  <c r="B373"/>
  <c r="D703"/>
  <c r="B275"/>
  <c r="D669"/>
  <c r="B694"/>
  <c r="D764"/>
  <c r="B237"/>
  <c r="B525"/>
  <c r="D675"/>
  <c r="D290"/>
  <c r="B475"/>
  <c r="D630"/>
  <c r="B309"/>
  <c r="B480"/>
  <c r="E429" i="5"/>
  <c r="E642"/>
  <c r="E478"/>
  <c r="E714"/>
  <c r="E327"/>
  <c r="E434"/>
  <c r="D235" i="1"/>
  <c r="E721"/>
  <c r="E216"/>
  <c r="E788"/>
  <c r="B391"/>
  <c r="E214"/>
  <c r="E774"/>
  <c r="B215"/>
  <c r="D366"/>
  <c r="B150"/>
  <c r="D359"/>
  <c r="B528"/>
  <c r="B381"/>
  <c r="D396"/>
  <c r="B212"/>
  <c r="D407"/>
  <c r="B270"/>
  <c r="B441"/>
  <c r="B799"/>
  <c r="D529"/>
  <c r="B353"/>
  <c r="D400"/>
  <c r="D535"/>
  <c r="B579"/>
  <c r="E545" i="5"/>
  <c r="E454"/>
  <c r="E790"/>
  <c r="E456"/>
  <c r="E402"/>
  <c r="E786"/>
  <c r="E696" i="1"/>
  <c r="E780"/>
  <c r="D145"/>
  <c r="B568"/>
  <c r="D697"/>
  <c r="B187"/>
  <c r="B164"/>
  <c r="E713" i="5"/>
  <c r="E561"/>
  <c r="B672" i="1"/>
  <c r="D622"/>
  <c r="B699"/>
  <c r="E355" i="5"/>
  <c r="E470"/>
  <c r="B518" i="1"/>
  <c r="B227"/>
  <c r="D607"/>
  <c r="B154"/>
  <c r="E748" i="5"/>
  <c r="D457" i="1"/>
  <c r="D754"/>
  <c r="D690"/>
  <c r="D411"/>
  <c r="E528" i="5"/>
  <c r="E423"/>
  <c r="E719"/>
  <c r="E560"/>
  <c r="E663"/>
  <c r="E611"/>
  <c r="E590"/>
  <c r="E468"/>
  <c r="E779"/>
  <c r="E698"/>
  <c r="E730"/>
  <c r="E223" i="1"/>
  <c r="E255"/>
  <c r="D507"/>
  <c r="B574"/>
  <c r="D383"/>
  <c r="E645"/>
  <c r="E397"/>
  <c r="E604"/>
  <c r="B374"/>
  <c r="E242"/>
  <c r="E813"/>
  <c r="E409"/>
  <c r="D625"/>
  <c r="E510"/>
  <c r="E162"/>
  <c r="E418"/>
  <c r="E283"/>
  <c r="E654"/>
  <c r="E754"/>
  <c r="D141"/>
  <c r="E413"/>
  <c r="E198"/>
  <c r="E757"/>
  <c r="D260"/>
  <c r="E677"/>
  <c r="E643"/>
  <c r="B499"/>
  <c r="B408"/>
  <c r="E744"/>
  <c r="E689"/>
  <c r="E658"/>
  <c r="B553"/>
  <c r="E628"/>
  <c r="E257"/>
  <c r="E357"/>
  <c r="D589"/>
  <c r="E608"/>
  <c r="E599"/>
  <c r="E812"/>
  <c r="D611"/>
  <c r="E266"/>
  <c r="E653"/>
  <c r="E648"/>
  <c r="B295"/>
  <c r="D164"/>
  <c r="B189"/>
  <c r="D453"/>
  <c r="E424"/>
  <c r="E383"/>
  <c r="D306"/>
  <c r="D448"/>
  <c r="B308"/>
  <c r="B673"/>
  <c r="B532"/>
  <c r="D374"/>
  <c r="D783"/>
  <c r="D234"/>
  <c r="B784"/>
  <c r="D155"/>
  <c r="D159"/>
  <c r="D776"/>
  <c r="D320"/>
  <c r="B557"/>
  <c r="D481"/>
  <c r="D435"/>
  <c r="D402"/>
  <c r="D279"/>
  <c r="E777" i="5"/>
  <c r="E448"/>
  <c r="E121" i="1"/>
  <c r="E306"/>
  <c r="E756"/>
  <c r="D790"/>
  <c r="E572"/>
  <c r="E169"/>
  <c r="E189"/>
  <c r="B180"/>
  <c r="E434"/>
  <c r="E318"/>
  <c r="E739"/>
  <c r="E659"/>
  <c r="E273"/>
  <c r="E489"/>
  <c r="B635"/>
  <c r="E523"/>
  <c r="E295"/>
  <c r="E317"/>
  <c r="B234"/>
  <c r="E557"/>
  <c r="E123"/>
  <c r="E226"/>
  <c r="B292"/>
  <c r="E191"/>
  <c r="E762"/>
  <c r="E139"/>
  <c r="D620"/>
  <c r="E720"/>
  <c r="E515"/>
  <c r="E459"/>
  <c r="B696"/>
  <c r="E336"/>
  <c r="E751"/>
  <c r="E682"/>
  <c r="B181"/>
  <c r="E707"/>
  <c r="E342"/>
  <c r="E312"/>
  <c r="B607"/>
  <c r="B279"/>
  <c r="D677"/>
  <c r="B796"/>
  <c r="E321"/>
  <c r="E729"/>
  <c r="D489"/>
  <c r="B747"/>
  <c r="D181"/>
  <c r="D218"/>
  <c r="D555"/>
  <c r="B121"/>
  <c r="D232"/>
  <c r="D289"/>
  <c r="D609"/>
  <c r="B509"/>
  <c r="B470"/>
  <c r="B483"/>
  <c r="D619"/>
  <c r="D721"/>
  <c r="D387"/>
  <c r="B208"/>
  <c r="B505"/>
  <c r="B243"/>
  <c r="E452" i="5"/>
  <c r="E380"/>
  <c r="E151" i="1"/>
  <c r="E313"/>
  <c r="E540"/>
  <c r="B492"/>
  <c r="E582"/>
  <c r="E277"/>
  <c r="E183"/>
  <c r="D233"/>
  <c r="E364"/>
  <c r="E688"/>
  <c r="E484"/>
  <c r="E372"/>
  <c r="E477"/>
  <c r="E782"/>
  <c r="B720"/>
  <c r="E678"/>
  <c r="E197"/>
  <c r="E165"/>
  <c r="D251"/>
  <c r="E247"/>
  <c r="E134"/>
  <c r="E215"/>
  <c r="B533"/>
  <c r="E263"/>
  <c r="E742"/>
  <c r="E644"/>
  <c r="D344"/>
  <c r="E516"/>
  <c r="E715"/>
  <c r="E327"/>
  <c r="D494"/>
  <c r="E526"/>
  <c r="E441"/>
  <c r="E431"/>
  <c r="B773"/>
  <c r="E466"/>
  <c r="E505"/>
  <c r="E641"/>
  <c r="B659"/>
  <c r="B490"/>
  <c r="D392"/>
  <c r="B648"/>
  <c r="E248"/>
  <c r="E747"/>
  <c r="B130"/>
  <c r="B549"/>
  <c r="B434"/>
  <c r="D549"/>
  <c r="B407"/>
  <c r="B230"/>
  <c r="B804"/>
  <c r="D788"/>
  <c r="B379"/>
  <c r="D718"/>
  <c r="B731"/>
  <c r="B170"/>
  <c r="D278"/>
  <c r="B726"/>
  <c r="D585"/>
  <c r="B362"/>
  <c r="E461"/>
  <c r="E569"/>
  <c r="E457"/>
  <c r="D648"/>
  <c r="E786"/>
  <c r="E737"/>
  <c r="E534"/>
  <c r="D381"/>
  <c r="E154"/>
  <c r="E379"/>
  <c r="E395"/>
  <c r="E241"/>
  <c r="E804"/>
  <c r="D170"/>
  <c r="B663"/>
  <c r="E171"/>
  <c r="E427"/>
  <c r="D685"/>
  <c r="B761"/>
  <c r="E487"/>
  <c r="E167"/>
  <c r="D480"/>
  <c r="B586"/>
  <c r="E551"/>
  <c r="E365"/>
  <c r="B206"/>
  <c r="D532"/>
  <c r="E667"/>
  <c r="E671"/>
  <c r="B762"/>
  <c r="D653"/>
  <c r="E748"/>
  <c r="E545"/>
  <c r="D614"/>
  <c r="D796"/>
  <c r="E157"/>
  <c r="E499"/>
  <c r="B430"/>
  <c r="D663"/>
  <c r="D375"/>
  <c r="D588"/>
  <c r="B602"/>
  <c r="E402"/>
  <c r="E445"/>
  <c r="D660"/>
  <c r="B416"/>
  <c r="B433"/>
  <c r="B537"/>
  <c r="B715"/>
  <c r="B218"/>
  <c r="D496"/>
  <c r="B717"/>
  <c r="B443"/>
  <c r="D330"/>
  <c r="D333"/>
  <c r="B703"/>
  <c r="B316"/>
  <c r="B619"/>
  <c r="D709"/>
  <c r="D336"/>
  <c r="D436"/>
  <c r="E654" i="5"/>
  <c r="E529"/>
  <c r="E707"/>
  <c r="E588"/>
  <c r="E340"/>
  <c r="E770"/>
  <c r="E677"/>
  <c r="E297" i="1"/>
  <c r="E233"/>
  <c r="E787"/>
  <c r="D388"/>
  <c r="E717"/>
  <c r="E806"/>
  <c r="E220"/>
  <c r="D382"/>
  <c r="E199"/>
  <c r="E390"/>
  <c r="E367"/>
  <c r="E294"/>
  <c r="E704"/>
  <c r="E566"/>
  <c r="B787"/>
  <c r="E794"/>
  <c r="E583"/>
  <c r="E275"/>
  <c r="D175"/>
  <c r="E809"/>
  <c r="E168"/>
  <c r="E363"/>
  <c r="D409"/>
  <c r="E579"/>
  <c r="E710"/>
  <c r="E292"/>
  <c r="B653"/>
  <c r="E463"/>
  <c r="E401"/>
  <c r="E405"/>
  <c r="D277"/>
  <c r="E288"/>
  <c r="E711"/>
  <c r="E430"/>
  <c r="B603"/>
  <c r="E726"/>
  <c r="E377"/>
  <c r="E145"/>
  <c r="B371"/>
  <c r="E670"/>
  <c r="E450"/>
  <c r="E700"/>
  <c r="E370"/>
  <c r="E262"/>
  <c r="B335"/>
  <c r="D719"/>
  <c r="B486"/>
  <c r="B613"/>
  <c r="D504"/>
  <c r="D237"/>
  <c r="B809"/>
  <c r="B448"/>
  <c r="B733"/>
  <c r="D728"/>
  <c r="B137"/>
  <c r="B406"/>
  <c r="B350"/>
  <c r="D476"/>
  <c r="B627"/>
  <c r="B577"/>
  <c r="D639"/>
  <c r="D717"/>
  <c r="E426" i="5"/>
  <c r="E387"/>
  <c r="E308" i="1"/>
  <c r="E410"/>
  <c r="E511"/>
  <c r="D515"/>
  <c r="E448"/>
  <c r="E270"/>
  <c r="E274"/>
  <c r="B493"/>
  <c r="E592"/>
  <c r="E272"/>
  <c r="E529"/>
  <c r="E664"/>
  <c r="E333"/>
  <c r="E547"/>
  <c r="B403"/>
  <c r="E623"/>
  <c r="E161"/>
  <c r="E764"/>
  <c r="D390"/>
  <c r="E361"/>
  <c r="E730"/>
  <c r="E353"/>
  <c r="B211"/>
  <c r="E673"/>
  <c r="E785"/>
  <c r="E417"/>
  <c r="B567"/>
  <c r="E391"/>
  <c r="E366"/>
  <c r="E362"/>
  <c r="B124"/>
  <c r="E314"/>
  <c r="E629"/>
  <c r="E602"/>
  <c r="D552"/>
  <c r="E765"/>
  <c r="E687"/>
  <c r="E616"/>
  <c r="B176"/>
  <c r="E349"/>
  <c r="E296"/>
  <c r="E442"/>
  <c r="E130"/>
  <c r="E150"/>
  <c r="B158"/>
  <c r="D750"/>
  <c r="B382"/>
  <c r="D694"/>
  <c r="D420"/>
  <c r="B604"/>
  <c r="B175"/>
  <c r="B536"/>
  <c r="B512"/>
  <c r="D312"/>
  <c r="B185"/>
  <c r="B662"/>
  <c r="D305"/>
  <c r="D137"/>
  <c r="B428"/>
  <c r="D285"/>
  <c r="D143"/>
  <c r="D433"/>
  <c r="E604" i="5"/>
  <c r="E421"/>
  <c r="E204" i="1"/>
  <c r="E779"/>
  <c r="E244"/>
  <c r="B729"/>
  <c r="E126"/>
  <c r="E419"/>
  <c r="E400"/>
  <c r="B727"/>
  <c r="E265"/>
  <c r="E550"/>
  <c r="E776"/>
  <c r="E662"/>
  <c r="E319"/>
  <c r="E429"/>
  <c r="D258"/>
  <c r="E136"/>
  <c r="E480"/>
  <c r="E180"/>
  <c r="D478"/>
  <c r="E322"/>
  <c r="E728"/>
  <c r="E231"/>
  <c r="B151"/>
  <c r="E300"/>
  <c r="E685"/>
  <c r="E753"/>
  <c r="B231"/>
  <c r="E144"/>
  <c r="E603"/>
  <c r="E369"/>
  <c r="B722"/>
  <c r="E394"/>
  <c r="E714"/>
  <c r="E142"/>
  <c r="D166"/>
  <c r="E798"/>
  <c r="E743"/>
  <c r="E414"/>
  <c r="D214"/>
  <c r="E669"/>
  <c r="E127"/>
  <c r="E803"/>
  <c r="E158"/>
  <c r="E636"/>
  <c r="B387"/>
  <c r="D139"/>
  <c r="D760"/>
  <c r="D706"/>
  <c r="B427"/>
  <c r="B589"/>
  <c r="D561"/>
  <c r="B700"/>
  <c r="D566"/>
  <c r="D410"/>
  <c r="B746"/>
  <c r="D187"/>
  <c r="D746"/>
  <c r="B758"/>
  <c r="D128"/>
  <c r="D705"/>
  <c r="E356"/>
  <c r="E789"/>
  <c r="E346"/>
  <c r="D470"/>
  <c r="E386"/>
  <c r="E187"/>
  <c r="E552"/>
  <c r="D570"/>
  <c r="E338"/>
  <c r="E741"/>
  <c r="E146"/>
  <c r="E531"/>
  <c r="E712"/>
  <c r="E699"/>
  <c r="D641"/>
  <c r="E630"/>
  <c r="E770"/>
  <c r="E679"/>
  <c r="D565"/>
  <c r="E766"/>
  <c r="E132"/>
  <c r="E768"/>
  <c r="B724"/>
  <c r="E396"/>
  <c r="E178"/>
  <c r="E207"/>
  <c r="D259"/>
  <c r="E149"/>
  <c r="E802"/>
  <c r="E631"/>
  <c r="B681"/>
  <c r="E702"/>
  <c r="E746"/>
  <c r="E174"/>
  <c r="D698"/>
  <c r="E646"/>
  <c r="E657"/>
  <c r="E358"/>
  <c r="B639"/>
  <c r="E284"/>
  <c r="E502"/>
  <c r="E576"/>
  <c r="E506"/>
  <c r="E475"/>
  <c r="B248"/>
  <c r="D811"/>
  <c r="B168"/>
  <c r="B810"/>
  <c r="B178"/>
  <c r="B812"/>
  <c r="D693"/>
  <c r="B299"/>
  <c r="D353"/>
  <c r="D575"/>
  <c r="D120"/>
  <c r="D363"/>
  <c r="D482"/>
  <c r="B287"/>
  <c r="B392"/>
  <c r="D751"/>
  <c r="B285"/>
  <c r="E761" i="5"/>
  <c r="E398"/>
  <c r="E581"/>
  <c r="E539"/>
  <c r="E408"/>
  <c r="E438"/>
  <c r="E578"/>
  <c r="E462" i="1"/>
  <c r="E512"/>
  <c r="E716"/>
  <c r="B504"/>
  <c r="D617"/>
  <c r="B548"/>
  <c r="B789"/>
  <c r="B174"/>
  <c r="B626"/>
  <c r="B644"/>
  <c r="E201"/>
  <c r="D771"/>
  <c r="D632"/>
  <c r="D217"/>
  <c r="D211"/>
  <c r="E365" i="5"/>
  <c r="E795" i="1"/>
  <c r="E500"/>
  <c r="E287"/>
  <c r="D307"/>
  <c r="B774"/>
  <c r="D574"/>
  <c r="B650"/>
  <c r="B658"/>
  <c r="D626"/>
  <c r="D182"/>
  <c r="D173"/>
  <c r="B236"/>
  <c r="B743"/>
  <c r="B153"/>
  <c r="B545"/>
  <c r="E753" i="5"/>
  <c r="E234" i="1"/>
  <c r="E200"/>
  <c r="E589"/>
  <c r="D201"/>
  <c r="B385"/>
  <c r="B501"/>
  <c r="B730"/>
  <c r="B182"/>
  <c r="D548"/>
  <c r="D715"/>
  <c r="D265"/>
  <c r="B199"/>
  <c r="B232"/>
  <c r="D707"/>
  <c r="B594"/>
  <c r="E217"/>
  <c r="E674"/>
  <c r="E196"/>
  <c r="D432"/>
  <c r="B249"/>
  <c r="D729"/>
  <c r="B689"/>
  <c r="B378"/>
  <c r="D447"/>
  <c r="D208"/>
  <c r="E549"/>
  <c r="D216"/>
  <c r="D158"/>
  <c r="D733"/>
  <c r="D264"/>
  <c r="E413" i="5"/>
  <c r="E641"/>
  <c r="E396"/>
  <c r="E694"/>
  <c r="E305" i="1"/>
  <c r="B785"/>
  <c r="B510"/>
  <c r="B457"/>
  <c r="E245"/>
  <c r="D604"/>
  <c r="B446"/>
  <c r="E334"/>
  <c r="D228"/>
  <c r="B426"/>
  <c r="D596"/>
  <c r="B615"/>
  <c r="D531"/>
  <c r="B301"/>
  <c r="B250"/>
  <c r="D351"/>
  <c r="D562"/>
  <c r="D361"/>
  <c r="D193"/>
  <c r="D424"/>
  <c r="B424"/>
  <c r="D773"/>
  <c r="E504" i="5"/>
  <c r="E431"/>
  <c r="E791"/>
  <c r="E346"/>
  <c r="D472" i="1"/>
  <c r="D167"/>
  <c r="D376"/>
  <c r="E337"/>
  <c r="E173"/>
  <c r="D530"/>
  <c r="D595"/>
  <c r="B588"/>
  <c r="B575"/>
  <c r="D431"/>
  <c r="B155"/>
  <c r="D243"/>
  <c r="B240"/>
  <c r="B674"/>
  <c r="B395"/>
  <c r="D613"/>
  <c r="D699"/>
  <c r="D563"/>
  <c r="E747" i="5"/>
  <c r="E356"/>
  <c r="E655"/>
  <c r="E349"/>
  <c r="E511"/>
  <c r="E119" i="1"/>
  <c r="B383"/>
  <c r="B558"/>
  <c r="D556"/>
  <c r="E521" i="5"/>
  <c r="E453"/>
  <c r="B115" i="1"/>
  <c r="B222"/>
  <c r="D809"/>
  <c r="E329" i="5"/>
  <c r="D781" i="1"/>
  <c r="B767"/>
  <c r="B324"/>
  <c r="E594" i="5"/>
  <c r="B204" i="1"/>
  <c r="D789"/>
  <c r="D358"/>
  <c r="E502" i="5"/>
  <c r="E651"/>
  <c r="E554"/>
  <c r="E810"/>
  <c r="E711"/>
  <c r="E379"/>
  <c r="E559"/>
  <c r="E498"/>
  <c r="E269" i="1"/>
  <c r="E426"/>
  <c r="B357"/>
  <c r="B233"/>
  <c r="B454"/>
  <c r="B191"/>
  <c r="B704"/>
  <c r="E503"/>
  <c r="E155"/>
  <c r="B345"/>
  <c r="D584"/>
  <c r="B583"/>
  <c r="D735"/>
  <c r="B183"/>
  <c r="B452"/>
  <c r="B542"/>
  <c r="B400"/>
  <c r="D521"/>
  <c r="D160"/>
  <c r="B360"/>
  <c r="B649"/>
  <c r="D126"/>
  <c r="B516"/>
  <c r="B598"/>
  <c r="B734"/>
  <c r="D737"/>
  <c r="B152"/>
  <c r="E646" i="5"/>
  <c r="E603"/>
  <c r="E666"/>
  <c r="E759"/>
  <c r="E548"/>
  <c r="E492" i="1"/>
  <c r="D452"/>
  <c r="E425"/>
  <c r="E627"/>
  <c r="E562"/>
  <c r="E519"/>
  <c r="E344"/>
  <c r="D518"/>
  <c r="B539"/>
  <c r="B783"/>
  <c r="D276"/>
  <c r="D429"/>
  <c r="D680"/>
  <c r="D325"/>
  <c r="D354"/>
  <c r="B262"/>
  <c r="B640"/>
  <c r="D734"/>
  <c r="D462"/>
  <c r="B614"/>
  <c r="D542"/>
  <c r="D594"/>
  <c r="B358"/>
  <c r="B359"/>
  <c r="D124"/>
  <c r="E596" i="5"/>
  <c r="E734"/>
  <c r="E640"/>
  <c r="E618"/>
  <c r="E752"/>
  <c r="E352"/>
  <c r="B169" i="1"/>
  <c r="E360"/>
  <c r="B676"/>
  <c r="B593"/>
  <c r="B196"/>
  <c r="B467"/>
  <c r="E688" i="5"/>
  <c r="E672"/>
  <c r="B241" i="1"/>
  <c r="D616"/>
  <c r="D273"/>
  <c r="B343"/>
  <c r="E382" i="5"/>
  <c r="E558"/>
  <c r="B701" i="1"/>
  <c r="B125"/>
  <c r="B141"/>
  <c r="E595" i="5"/>
  <c r="E391"/>
  <c r="D281" i="1"/>
  <c r="B622"/>
  <c r="D732"/>
  <c r="E667" i="5"/>
  <c r="B146" i="1"/>
  <c r="D688"/>
  <c r="E335" i="5"/>
  <c r="B617" i="1"/>
  <c r="E369" i="5"/>
  <c r="E706"/>
  <c r="E449"/>
  <c r="E416"/>
  <c r="E781"/>
  <c r="E634"/>
  <c r="E428"/>
  <c r="E427"/>
  <c r="E409"/>
  <c r="E442"/>
  <c r="E735" i="1"/>
  <c r="B302"/>
  <c r="E598"/>
  <c r="B291"/>
  <c r="D441"/>
  <c r="E771"/>
  <c r="E301"/>
  <c r="E195"/>
  <c r="D127"/>
  <c r="E293"/>
  <c r="E125"/>
  <c r="D150"/>
  <c r="B267"/>
  <c r="B194"/>
  <c r="B786"/>
  <c r="D129"/>
  <c r="B491"/>
  <c r="D659"/>
  <c r="D655"/>
  <c r="B811"/>
  <c r="B771"/>
  <c r="D668"/>
  <c r="B779"/>
  <c r="B192"/>
  <c r="D724"/>
  <c r="D745"/>
  <c r="D314"/>
  <c r="D210"/>
  <c r="D533"/>
  <c r="E593" i="5"/>
  <c r="E675"/>
  <c r="E659"/>
  <c r="E633"/>
  <c r="E422"/>
  <c r="E538" i="1"/>
  <c r="D372"/>
  <c r="D538"/>
  <c r="D711"/>
  <c r="B186"/>
  <c r="E781"/>
  <c r="E790"/>
  <c r="D560"/>
  <c r="D766"/>
  <c r="D417"/>
  <c r="D324"/>
  <c r="B143"/>
  <c r="D686"/>
  <c r="D284"/>
  <c r="B735"/>
  <c r="D196"/>
  <c r="B595"/>
  <c r="D367"/>
  <c r="D492"/>
  <c r="D701"/>
  <c r="D780"/>
  <c r="D723"/>
  <c r="B304"/>
  <c r="B667"/>
  <c r="B652"/>
  <c r="E807" i="5"/>
  <c r="E462"/>
  <c r="E547"/>
  <c r="E598"/>
  <c r="E678"/>
  <c r="E428" i="1"/>
  <c r="E184"/>
  <c r="E606"/>
  <c r="D370"/>
  <c r="D199"/>
  <c r="B423"/>
  <c r="D405"/>
  <c r="E571" i="5"/>
  <c r="E443"/>
  <c r="B494" i="1"/>
  <c r="D331"/>
  <c r="D490"/>
  <c r="E522" i="5"/>
  <c r="E464"/>
  <c r="E755"/>
  <c r="D684" i="1"/>
  <c r="B255"/>
  <c r="D318"/>
  <c r="E376" i="5"/>
  <c r="E471"/>
  <c r="D291" i="1"/>
  <c r="E763" i="5"/>
  <c r="B462" i="1"/>
  <c r="E520" i="5"/>
  <c r="E754"/>
  <c r="E668"/>
  <c r="E740"/>
  <c r="E393"/>
  <c r="E771"/>
  <c r="E374"/>
  <c r="E784"/>
  <c r="E792"/>
  <c r="E647"/>
  <c r="E805"/>
  <c r="E268" i="1"/>
  <c r="E406"/>
  <c r="D615"/>
  <c r="B356"/>
  <c r="B123"/>
  <c r="D149"/>
  <c r="D488"/>
  <c r="B488"/>
  <c r="E476"/>
  <c r="E495"/>
  <c r="D779"/>
  <c r="B546"/>
  <c r="B135"/>
  <c r="B661"/>
  <c r="D727"/>
  <c r="D246"/>
  <c r="B469"/>
  <c r="D631"/>
  <c r="D241"/>
  <c r="B414"/>
  <c r="B706"/>
  <c r="D491"/>
  <c r="D442"/>
  <c r="D770"/>
  <c r="B709"/>
  <c r="B258"/>
  <c r="D323"/>
  <c r="B201"/>
  <c r="E788" i="5"/>
  <c r="E516"/>
  <c r="E683"/>
  <c r="E774"/>
  <c r="E412"/>
  <c r="E488" i="1"/>
  <c r="D459"/>
  <c r="E596"/>
  <c r="E246"/>
  <c r="E546"/>
  <c r="E163"/>
  <c r="E381"/>
  <c r="D537"/>
  <c r="D587"/>
  <c r="B278"/>
  <c r="B625"/>
  <c r="B742"/>
  <c r="B449"/>
  <c r="D512"/>
  <c r="B683"/>
  <c r="B813"/>
  <c r="B601"/>
  <c r="D288"/>
  <c r="D474"/>
  <c r="B321"/>
  <c r="D446"/>
  <c r="B238"/>
  <c r="B591"/>
  <c r="D628"/>
  <c r="B296"/>
  <c r="E614" i="5"/>
  <c r="E639"/>
  <c r="E526"/>
  <c r="E466"/>
  <c r="E433"/>
  <c r="E549"/>
  <c r="B664" i="1"/>
  <c r="E527"/>
  <c r="D299"/>
  <c r="D146"/>
  <c r="B793"/>
  <c r="D293"/>
  <c r="E419" i="5"/>
  <c r="E544"/>
  <c r="D249" i="1"/>
  <c r="B223"/>
  <c r="D123"/>
  <c r="D221"/>
  <c r="E723" i="5"/>
  <c r="E572"/>
  <c r="D576" i="1"/>
  <c r="B271"/>
  <c r="D345"/>
  <c r="E445" i="5"/>
  <c r="E488"/>
  <c r="B675" i="1"/>
  <c r="B632"/>
  <c r="D172"/>
  <c r="E501" i="5"/>
  <c r="E591"/>
  <c r="D352" i="1"/>
  <c r="D368"/>
  <c r="E733" i="5"/>
  <c r="E803"/>
  <c r="E475"/>
  <c r="E212" i="1"/>
  <c r="B580"/>
  <c r="B740"/>
  <c r="B670"/>
  <c r="E557" i="5"/>
  <c r="B355" i="1"/>
  <c r="B503"/>
  <c r="B310"/>
  <c r="D761"/>
  <c r="E756" i="5"/>
  <c r="B705" i="1"/>
  <c r="B405"/>
  <c r="D275"/>
  <c r="E381" i="5"/>
  <c r="B315" i="1"/>
  <c r="D389"/>
  <c r="B224"/>
  <c r="E354" i="5"/>
  <c r="E370"/>
  <c r="E394"/>
  <c r="E789"/>
  <c r="E490"/>
  <c r="E405"/>
  <c r="E680"/>
  <c r="E631"/>
  <c r="E614" i="1"/>
  <c r="E755"/>
  <c r="D203"/>
  <c r="B621"/>
  <c r="E695"/>
  <c r="E541"/>
  <c r="E703"/>
  <c r="E332"/>
  <c r="B521"/>
  <c r="B520"/>
  <c r="B413"/>
  <c r="D506"/>
  <c r="B318"/>
  <c r="D644"/>
  <c r="D808"/>
  <c r="B119"/>
  <c r="D395"/>
  <c r="D153"/>
  <c r="B524"/>
  <c r="D384"/>
  <c r="D682"/>
  <c r="D807"/>
  <c r="E519" i="5"/>
  <c r="E743"/>
  <c r="E630"/>
  <c r="E669"/>
  <c r="B578" i="1"/>
  <c r="E276"/>
  <c r="E240"/>
  <c r="D634"/>
  <c r="E613"/>
  <c r="E736"/>
  <c r="D692"/>
  <c r="B723"/>
  <c r="B795"/>
  <c r="D422"/>
  <c r="D603"/>
  <c r="D311"/>
  <c r="B529"/>
  <c r="D253"/>
  <c r="B128"/>
  <c r="B697"/>
  <c r="B171"/>
  <c r="D695"/>
  <c r="B341"/>
  <c r="E343" i="5"/>
  <c r="E480"/>
  <c r="E495"/>
  <c r="E796"/>
  <c r="E385" i="1"/>
  <c r="B179"/>
  <c r="B668"/>
  <c r="B489"/>
  <c r="B791"/>
  <c r="E665" i="5"/>
  <c r="E582"/>
  <c r="B184" i="1"/>
  <c r="B645"/>
  <c r="E399" i="5"/>
  <c r="E386"/>
  <c r="D271" i="1"/>
  <c r="D263"/>
  <c r="E500" i="5"/>
  <c r="B584" i="1"/>
  <c r="D116"/>
  <c r="B788"/>
  <c r="E460" i="5"/>
  <c r="B522" i="1"/>
  <c r="B519"/>
  <c r="E806" i="5"/>
  <c r="B253" i="1"/>
  <c r="E388" i="5"/>
  <c r="D810" i="1"/>
  <c r="E469" i="5"/>
  <c r="B766" i="1"/>
  <c r="E337" i="5"/>
  <c r="E536"/>
  <c r="E635"/>
  <c r="E673"/>
  <c r="E610"/>
  <c r="D774" i="1"/>
  <c r="D310"/>
  <c r="D434"/>
  <c r="D558"/>
  <c r="E595"/>
  <c r="D784"/>
  <c r="E745"/>
  <c r="E393"/>
  <c r="B564"/>
  <c r="D425"/>
  <c r="B514"/>
  <c r="B329"/>
  <c r="B444"/>
  <c r="D633"/>
  <c r="D813"/>
  <c r="B737"/>
  <c r="B555"/>
  <c r="E377" i="5"/>
  <c r="E744"/>
  <c r="E580"/>
  <c r="E159" i="1"/>
  <c r="E299"/>
  <c r="D720"/>
  <c r="B200"/>
  <c r="B612"/>
  <c r="D485"/>
  <c r="D178"/>
  <c r="B800"/>
  <c r="D803"/>
  <c r="B805"/>
  <c r="D666"/>
  <c r="D612"/>
  <c r="D658"/>
  <c r="B535"/>
  <c r="E551" i="5"/>
  <c r="E450"/>
  <c r="E352" i="1"/>
  <c r="B770"/>
  <c r="B210"/>
  <c r="B775"/>
  <c r="E649" i="5"/>
  <c r="B608" i="1"/>
  <c r="D591"/>
  <c r="E809" i="5"/>
  <c r="B781" i="1"/>
  <c r="D464"/>
  <c r="E728" i="5"/>
  <c r="D205" i="1"/>
  <c r="E695" i="5"/>
  <c r="D397" i="1"/>
  <c r="B754"/>
  <c r="E556"/>
  <c r="E522"/>
  <c r="E800"/>
  <c r="E249"/>
  <c r="E773"/>
  <c r="E329"/>
  <c r="B247"/>
  <c r="B165"/>
  <c r="D583"/>
  <c r="E506" i="5"/>
  <c r="E343" i="1"/>
  <c r="E148"/>
  <c r="E331"/>
  <c r="E660"/>
  <c r="E188"/>
  <c r="E563"/>
  <c r="B437"/>
  <c r="D592"/>
  <c r="B197"/>
  <c r="D752"/>
  <c r="B445"/>
  <c r="E624"/>
  <c r="E609"/>
  <c r="E224"/>
  <c r="E722"/>
  <c r="E117"/>
  <c r="E202"/>
  <c r="E328"/>
  <c r="D204"/>
  <c r="B508"/>
  <c r="B496"/>
  <c r="D450"/>
  <c r="E758"/>
  <c r="E528"/>
  <c r="E264"/>
  <c r="E465"/>
  <c r="B336"/>
  <c r="D335"/>
  <c r="E612" i="5"/>
  <c r="E619"/>
  <c r="E769" i="1"/>
  <c r="B431"/>
  <c r="D295"/>
  <c r="D300"/>
  <c r="E253"/>
  <c r="D255"/>
  <c r="D168"/>
  <c r="D337"/>
  <c r="D169"/>
  <c r="D313"/>
  <c r="B752"/>
  <c r="E562" i="5"/>
  <c r="E661"/>
  <c r="E632" i="1"/>
  <c r="D326"/>
  <c r="E509"/>
  <c r="E567"/>
  <c r="B628"/>
  <c r="D638"/>
  <c r="B527"/>
  <c r="B712"/>
  <c r="D676"/>
  <c r="B708"/>
  <c r="D519"/>
  <c r="E553" i="5"/>
  <c r="E392"/>
  <c r="E278" i="1"/>
  <c r="E734"/>
  <c r="B695"/>
  <c r="E587" i="5"/>
  <c r="B252" i="1"/>
  <c r="E556" i="5"/>
  <c r="D661" i="1"/>
  <c r="E751" i="5"/>
  <c r="E638"/>
  <c r="E534"/>
  <c r="E600"/>
  <c r="E384"/>
  <c r="E458" i="1"/>
  <c r="B523"/>
  <c r="B293"/>
  <c r="E619"/>
  <c r="D601"/>
  <c r="E612"/>
  <c r="D786"/>
  <c r="D132"/>
  <c r="B372"/>
  <c r="D220"/>
  <c r="B550"/>
  <c r="B458"/>
  <c r="D250"/>
  <c r="D672"/>
  <c r="D725"/>
  <c r="E708" i="5"/>
  <c r="E727"/>
  <c r="E404"/>
  <c r="B438" i="1"/>
  <c r="D557"/>
  <c r="E236"/>
  <c r="B289"/>
  <c r="B221"/>
  <c r="D571"/>
  <c r="B798"/>
  <c r="D184"/>
  <c r="D403"/>
  <c r="D280"/>
  <c r="D520"/>
  <c r="B342"/>
  <c r="D319"/>
  <c r="E615" i="5"/>
  <c r="E794"/>
  <c r="E732" i="1"/>
  <c r="B459"/>
  <c r="B118"/>
  <c r="D332"/>
  <c r="E439" i="5"/>
  <c r="D256" i="1"/>
  <c r="B159"/>
  <c r="E605" i="5"/>
  <c r="B317" i="1"/>
  <c r="B560"/>
  <c r="B245"/>
  <c r="E437" i="5"/>
  <c r="B219" i="1"/>
  <c r="E586" i="5"/>
  <c r="D416" i="1"/>
  <c r="E362" i="5"/>
  <c r="E760"/>
  <c r="E682"/>
  <c r="E461"/>
  <c r="E383"/>
  <c r="D627" i="1"/>
  <c r="B145"/>
  <c r="D189"/>
  <c r="E705"/>
  <c r="E797"/>
  <c r="E713"/>
  <c r="E205"/>
  <c r="D714"/>
  <c r="B569"/>
  <c r="B587"/>
  <c r="D224"/>
  <c r="B264"/>
  <c r="B765"/>
  <c r="D316"/>
  <c r="B738"/>
  <c r="D545"/>
  <c r="E643" i="5"/>
  <c r="E710"/>
  <c r="B417" i="1"/>
  <c r="E239"/>
  <c r="E723"/>
  <c r="E351"/>
  <c r="E588"/>
  <c r="D460"/>
  <c r="D567"/>
  <c r="D174"/>
  <c r="D343"/>
  <c r="D782"/>
  <c r="B442"/>
  <c r="B306"/>
  <c r="D593"/>
  <c r="D554"/>
  <c r="D743"/>
  <c r="E664" i="5"/>
  <c r="E435"/>
  <c r="E567"/>
  <c r="B398" i="1"/>
  <c r="B751"/>
  <c r="B134"/>
  <c r="E373" i="5"/>
  <c r="B721" i="1"/>
  <c r="E762" i="5"/>
  <c r="D315" i="1"/>
  <c r="B666"/>
  <c r="E783" i="5"/>
  <c r="E676"/>
  <c r="E499"/>
  <c r="E359"/>
  <c r="E440"/>
  <c r="E613"/>
  <c r="E501" i="1"/>
  <c r="D582"/>
  <c r="E182"/>
  <c r="B281"/>
  <c r="E185"/>
  <c r="E543"/>
  <c r="B323"/>
  <c r="B429"/>
  <c r="B679"/>
  <c r="B334"/>
  <c r="D599"/>
  <c r="B129"/>
  <c r="B792"/>
  <c r="B647"/>
  <c r="B163"/>
  <c r="B384"/>
  <c r="D195"/>
  <c r="B254"/>
  <c r="E656" i="5"/>
  <c r="E624"/>
  <c r="E482" i="1"/>
  <c r="D212"/>
  <c r="D543"/>
  <c r="E256"/>
  <c r="E479"/>
  <c r="D577"/>
  <c r="D268"/>
  <c r="B685"/>
  <c r="D454"/>
  <c r="B466"/>
  <c r="D738"/>
  <c r="B149"/>
  <c r="D757"/>
  <c r="B643"/>
  <c r="D317"/>
  <c r="E411" i="5"/>
  <c r="E738"/>
  <c r="E290" i="1"/>
  <c r="E439"/>
  <c r="D261"/>
  <c r="B228"/>
  <c r="E512" i="5"/>
  <c r="D787" i="1"/>
  <c r="B599"/>
  <c r="E717" i="5"/>
  <c r="E479"/>
  <c r="B203" i="1"/>
  <c r="E670" i="5"/>
  <c r="D772" i="1"/>
  <c r="E542" i="5"/>
  <c r="E432" i="1"/>
  <c r="E129"/>
  <c r="E303"/>
  <c r="E407"/>
  <c r="E280"/>
  <c r="E471"/>
  <c r="E585"/>
  <c r="E350"/>
  <c r="E692"/>
  <c r="E767"/>
  <c r="E444"/>
  <c r="B246"/>
  <c r="D526"/>
  <c r="D484"/>
  <c r="D580"/>
  <c r="B530"/>
  <c r="E341"/>
  <c r="E578"/>
  <c r="E639"/>
  <c r="E808"/>
  <c r="E420"/>
  <c r="E193"/>
  <c r="E668"/>
  <c r="E387"/>
  <c r="E731"/>
  <c r="E399"/>
  <c r="E115"/>
  <c r="D415"/>
  <c r="B485"/>
  <c r="D517"/>
  <c r="D748"/>
  <c r="D371"/>
  <c r="E625"/>
  <c r="E213"/>
  <c r="E446"/>
  <c r="E491"/>
  <c r="E281"/>
  <c r="E514"/>
  <c r="E152"/>
  <c r="E122"/>
  <c r="E638"/>
  <c r="E190"/>
  <c r="E564"/>
  <c r="B665"/>
  <c r="B127"/>
  <c r="D238"/>
  <c r="B465"/>
  <c r="E179"/>
  <c r="E593"/>
  <c r="E680"/>
  <c r="E208"/>
  <c r="E634"/>
  <c r="E307"/>
  <c r="E642"/>
  <c r="E250"/>
  <c r="E622"/>
  <c r="E571"/>
  <c r="E392"/>
  <c r="B453"/>
  <c r="D380"/>
  <c r="B351"/>
  <c r="B314"/>
  <c r="E385" i="5"/>
  <c r="E565"/>
  <c r="E407"/>
  <c r="E524"/>
  <c r="E629"/>
  <c r="D350" i="1"/>
  <c r="E676"/>
  <c r="D741"/>
  <c r="B440"/>
  <c r="E137"/>
  <c r="D500"/>
  <c r="E539"/>
  <c r="E750"/>
  <c r="B326"/>
  <c r="B290"/>
  <c r="B156"/>
  <c r="B380"/>
  <c r="B330"/>
  <c r="B611"/>
  <c r="B214"/>
  <c r="B307"/>
  <c r="D179"/>
  <c r="D412"/>
  <c r="D245"/>
  <c r="B479"/>
  <c r="D664"/>
  <c r="E333" i="5"/>
  <c r="E481"/>
  <c r="E530"/>
  <c r="E347"/>
  <c r="B686" i="1"/>
  <c r="E675"/>
  <c r="D443"/>
  <c r="D683"/>
  <c r="E389"/>
  <c r="D579"/>
  <c r="D398"/>
  <c r="B161"/>
  <c r="D651"/>
  <c r="D379"/>
  <c r="D266"/>
  <c r="B235"/>
  <c r="B263"/>
  <c r="D209"/>
  <c r="D309"/>
  <c r="B244"/>
  <c r="D497"/>
  <c r="B370"/>
  <c r="B202"/>
  <c r="E487" i="5"/>
  <c r="E589"/>
  <c r="E330"/>
  <c r="E418"/>
  <c r="E530" i="1"/>
  <c r="D222"/>
  <c r="B273"/>
  <c r="D755"/>
  <c r="D753"/>
  <c r="E472" i="5"/>
  <c r="B327" i="1"/>
  <c r="D513"/>
  <c r="B498"/>
  <c r="E776" i="5"/>
  <c r="E607"/>
  <c r="B624" i="1"/>
  <c r="D334"/>
  <c r="E339" i="5"/>
  <c r="D514" i="1"/>
  <c r="D471"/>
  <c r="B242"/>
  <c r="E415" i="5"/>
  <c r="E773"/>
  <c r="E400"/>
  <c r="E697"/>
  <c r="E341"/>
  <c r="E496"/>
  <c r="E574"/>
  <c r="E342"/>
  <c r="B807" i="1"/>
  <c r="E267"/>
  <c r="B422"/>
  <c r="D206"/>
  <c r="E203"/>
  <c r="E423"/>
  <c r="E649"/>
  <c r="E615"/>
  <c r="E600"/>
  <c r="B148"/>
  <c r="D445"/>
  <c r="D156"/>
  <c r="B482"/>
  <c r="D190"/>
  <c r="D339"/>
  <c r="B794"/>
  <c r="D713"/>
  <c r="D197"/>
  <c r="B116"/>
  <c r="D468"/>
  <c r="B481"/>
  <c r="D365"/>
  <c r="D272"/>
  <c r="B526"/>
  <c r="D419"/>
  <c r="B566"/>
  <c r="B736"/>
  <c r="E360" i="5"/>
  <c r="E543"/>
  <c r="E658"/>
  <c r="E535"/>
  <c r="E767"/>
  <c r="E464" i="1"/>
  <c r="D649"/>
  <c r="E681"/>
  <c r="E291"/>
  <c r="E672"/>
  <c r="E792"/>
  <c r="E354"/>
  <c r="B401"/>
  <c r="D138"/>
  <c r="B363"/>
  <c r="D118"/>
  <c r="B269"/>
  <c r="D564"/>
  <c r="D551"/>
  <c r="D569"/>
  <c r="D341"/>
  <c r="D364"/>
  <c r="B220"/>
  <c r="B806"/>
  <c r="D689"/>
  <c r="D636"/>
  <c r="B386"/>
  <c r="D800"/>
  <c r="B463"/>
  <c r="B207"/>
  <c r="E575" i="5"/>
  <c r="E513"/>
  <c r="E616"/>
  <c r="E328"/>
  <c r="E800"/>
  <c r="E494"/>
  <c r="E633" i="1"/>
  <c r="D329"/>
  <c r="B468"/>
  <c r="D327"/>
  <c r="D573"/>
  <c r="B311"/>
  <c r="E687" i="5"/>
  <c r="E766"/>
  <c r="E363"/>
  <c r="D623" i="1"/>
  <c r="D262"/>
  <c r="B741"/>
  <c r="E801" i="5"/>
  <c r="E684"/>
  <c r="D618" i="1"/>
  <c r="D792"/>
  <c r="B388"/>
  <c r="E451" i="5"/>
  <c r="E344"/>
  <c r="D322" i="1"/>
  <c r="B739"/>
  <c r="D423"/>
  <c r="E623" i="5"/>
  <c r="E690"/>
  <c r="B376" i="1"/>
  <c r="E537" i="5"/>
  <c r="B606" i="1"/>
  <c r="E726" i="5"/>
  <c r="E737"/>
  <c r="E493"/>
  <c r="E674"/>
  <c r="E417"/>
  <c r="E804"/>
  <c r="E372"/>
  <c r="E510"/>
  <c r="E441"/>
  <c r="E424"/>
  <c r="D399" i="1"/>
  <c r="E376"/>
  <c r="E211"/>
  <c r="D523"/>
  <c r="D438"/>
  <c r="D475"/>
  <c r="D144"/>
  <c r="B418"/>
  <c r="D119"/>
  <c r="E783"/>
  <c r="E359"/>
  <c r="D602"/>
  <c r="D152"/>
  <c r="B562"/>
  <c r="B456"/>
  <c r="B277"/>
  <c r="B592"/>
  <c r="B515"/>
  <c r="D161"/>
  <c r="D267"/>
  <c r="B691"/>
  <c r="B288"/>
  <c r="B139"/>
  <c r="B596"/>
  <c r="D342"/>
  <c r="D134"/>
  <c r="B618"/>
  <c r="B692"/>
  <c r="D357"/>
  <c r="E503" i="5"/>
  <c r="E523"/>
  <c r="E584"/>
  <c r="E492"/>
  <c r="E662"/>
  <c r="E469" i="1"/>
  <c r="D777"/>
  <c r="E617"/>
  <c r="E339"/>
  <c r="E347"/>
  <c r="E340"/>
  <c r="E433"/>
  <c r="B803"/>
  <c r="B677"/>
  <c r="B654"/>
  <c r="B757"/>
  <c r="B451"/>
  <c r="D147"/>
  <c r="B117"/>
  <c r="B122"/>
  <c r="B297"/>
  <c r="D414"/>
  <c r="D142"/>
  <c r="B322"/>
  <c r="D286"/>
  <c r="B502"/>
  <c r="D499"/>
  <c r="B629"/>
  <c r="B266"/>
  <c r="E750" i="5"/>
  <c r="E679"/>
  <c r="E517"/>
  <c r="B439" i="1"/>
  <c r="B260"/>
  <c r="E389" i="5"/>
  <c r="E527"/>
  <c r="E366"/>
  <c r="E334"/>
  <c r="E609"/>
  <c r="E745"/>
  <c r="D473" i="1"/>
  <c r="E517"/>
  <c r="D640"/>
  <c r="D294"/>
  <c r="D605"/>
  <c r="B682"/>
  <c r="E757" i="5"/>
  <c r="D236" i="1"/>
  <c r="E580"/>
  <c r="D162"/>
  <c r="D798"/>
  <c r="B193"/>
  <c r="B698"/>
  <c r="E621" i="5"/>
  <c r="E390"/>
  <c r="B226" i="1"/>
  <c r="E546" i="5"/>
  <c r="D254" i="1"/>
  <c r="B352"/>
  <c r="E410" i="5"/>
  <c r="D194" i="1"/>
  <c r="E484" i="5"/>
  <c r="D428" i="1"/>
  <c r="D797"/>
  <c r="B782"/>
  <c r="B286"/>
  <c r="D534"/>
  <c r="E583" i="5"/>
  <c r="E696"/>
  <c r="E808"/>
  <c r="E131" i="1"/>
  <c r="E532"/>
  <c r="D467"/>
  <c r="D408"/>
  <c r="B421"/>
  <c r="B337"/>
  <c r="E338" i="5"/>
  <c r="E626"/>
  <c r="E796" i="1"/>
  <c r="D765"/>
  <c r="B641"/>
  <c r="D629"/>
  <c r="E406" i="5"/>
  <c r="E746"/>
  <c r="B425" i="1"/>
  <c r="E599" i="5"/>
  <c r="D635" i="1"/>
  <c r="B195"/>
  <c r="D463"/>
  <c r="B455"/>
  <c r="E787" i="5"/>
  <c r="E261" i="1"/>
  <c r="E172"/>
  <c r="E573"/>
  <c r="B778"/>
  <c r="B390"/>
  <c r="E124"/>
  <c r="E229"/>
  <c r="E601"/>
  <c r="B630"/>
  <c r="E532" i="5"/>
  <c r="E302" i="1"/>
  <c r="D775"/>
  <c r="E411"/>
  <c r="E138"/>
  <c r="E481"/>
  <c r="B205"/>
  <c r="E648" i="5"/>
  <c r="B354" i="1"/>
  <c r="D795"/>
  <c r="D730"/>
  <c r="D430"/>
  <c r="B660"/>
  <c r="E650" i="5"/>
  <c r="E684" i="1"/>
  <c r="B684"/>
  <c r="B576"/>
  <c r="B397"/>
  <c r="E652" i="5"/>
  <c r="B251" i="1"/>
  <c r="D302"/>
  <c r="E446" i="5"/>
  <c r="E573"/>
  <c r="E491"/>
  <c r="E725"/>
  <c r="E443" i="1"/>
  <c r="E378"/>
  <c r="B623"/>
  <c r="B198"/>
  <c r="B719"/>
  <c r="D608"/>
  <c r="E378" i="5"/>
  <c r="B213" i="1"/>
  <c r="D125"/>
  <c r="E237"/>
  <c r="D240"/>
  <c r="B172"/>
  <c r="B320"/>
  <c r="B671"/>
  <c r="E691" i="5"/>
  <c r="E590" i="1"/>
  <c r="B561"/>
  <c r="E577" i="5"/>
  <c r="E465"/>
  <c r="B646" i="1"/>
  <c r="B131"/>
  <c r="B162"/>
  <c r="E585" i="5"/>
  <c r="E371"/>
  <c r="E636"/>
  <c r="B500" i="1"/>
  <c r="E581"/>
  <c r="B656"/>
  <c r="D778"/>
  <c r="B259"/>
  <c r="B404"/>
  <c r="E720" i="5"/>
  <c r="E569"/>
  <c r="E561" i="1"/>
  <c r="D192"/>
  <c r="B436"/>
  <c r="D349"/>
  <c r="D590"/>
  <c r="E716" i="5"/>
  <c r="E225" i="1"/>
  <c r="B477"/>
  <c r="B173"/>
  <c r="B711"/>
  <c r="E483" i="5"/>
  <c r="E473"/>
  <c r="E622"/>
  <c r="E772"/>
  <c r="E693"/>
  <c r="E375" i="1"/>
  <c r="E718"/>
  <c r="D572"/>
  <c r="D304"/>
  <c r="D440"/>
  <c r="E742" i="5"/>
  <c r="E348"/>
  <c r="D493" i="1"/>
  <c r="B571"/>
  <c r="D646"/>
  <c r="D736"/>
  <c r="E709" i="5"/>
  <c r="E606"/>
  <c r="D652" i="1"/>
  <c r="D522"/>
  <c r="E758" i="5"/>
  <c r="E799"/>
  <c r="D301" i="1"/>
  <c r="E170"/>
  <c r="E260"/>
  <c r="E520"/>
  <c r="E733"/>
  <c r="E691"/>
  <c r="E251"/>
  <c r="E206"/>
  <c r="E380"/>
  <c r="E486"/>
  <c r="E574"/>
  <c r="E784"/>
  <c r="E559"/>
  <c r="D355"/>
  <c r="B637"/>
  <c r="D122"/>
  <c r="B541"/>
  <c r="E620" i="5"/>
  <c r="B543" i="1"/>
  <c r="E810"/>
  <c r="E304"/>
  <c r="E719"/>
  <c r="E759"/>
  <c r="E279"/>
  <c r="E565"/>
  <c r="E594"/>
  <c r="E282"/>
  <c r="E474"/>
  <c r="E388"/>
  <c r="B375"/>
  <c r="D369"/>
  <c r="B368"/>
  <c r="B450"/>
  <c r="E531" i="5"/>
  <c r="B216" i="1"/>
  <c r="D135"/>
  <c r="E760"/>
  <c r="E611"/>
  <c r="E470"/>
  <c r="E371"/>
  <c r="E508"/>
  <c r="E285"/>
  <c r="E626"/>
  <c r="E521"/>
  <c r="E775"/>
  <c r="B718"/>
  <c r="B585"/>
  <c r="B745"/>
  <c r="E140"/>
  <c r="E618"/>
  <c r="E175"/>
  <c r="E555"/>
  <c r="E440"/>
  <c r="E219"/>
  <c r="E324"/>
  <c r="E438"/>
  <c r="E542"/>
  <c r="E298"/>
  <c r="E449"/>
  <c r="B768"/>
  <c r="D681"/>
  <c r="B511"/>
  <c r="B464"/>
  <c r="B132"/>
  <c r="E345" i="5"/>
  <c r="E739"/>
  <c r="E414"/>
  <c r="E447"/>
  <c r="E655" i="1"/>
  <c r="E620"/>
  <c r="D477"/>
  <c r="D338"/>
  <c r="D449"/>
  <c r="E693"/>
  <c r="E311"/>
  <c r="E647"/>
  <c r="D793"/>
  <c r="D708"/>
  <c r="D710"/>
  <c r="B338"/>
  <c r="D806"/>
  <c r="D406"/>
  <c r="B147"/>
  <c r="B797"/>
  <c r="B636"/>
  <c r="B313"/>
  <c r="D700"/>
  <c r="D348"/>
  <c r="B167"/>
  <c r="E364" i="5"/>
  <c r="E555"/>
  <c r="E700"/>
  <c r="E722"/>
  <c r="E412" i="1"/>
  <c r="B507"/>
  <c r="E663"/>
  <c r="B802"/>
  <c r="E176"/>
  <c r="B239"/>
  <c r="D188"/>
  <c r="D136"/>
  <c r="B120"/>
  <c r="D768"/>
  <c r="D115"/>
  <c r="D621"/>
  <c r="B556"/>
  <c r="D401"/>
  <c r="B476"/>
  <c r="B732"/>
  <c r="B377"/>
  <c r="B478"/>
  <c r="D559"/>
  <c r="E353" i="5"/>
  <c r="E358"/>
  <c r="E533"/>
  <c r="E485"/>
  <c r="D610" i="1"/>
  <c r="E706"/>
  <c r="B331"/>
  <c r="B669"/>
  <c r="B620"/>
  <c r="E444" i="5"/>
  <c r="E692"/>
  <c r="B389" i="1"/>
  <c r="D393"/>
  <c r="E486" i="5"/>
  <c r="E602"/>
  <c r="D385" i="1"/>
  <c r="D386"/>
  <c r="E525" i="5"/>
  <c r="E579"/>
  <c r="D501" i="1"/>
  <c r="E425" i="5"/>
  <c r="E566"/>
  <c r="E592"/>
  <c r="E793"/>
  <c r="E702"/>
  <c r="E467"/>
  <c r="E459"/>
  <c r="E482"/>
  <c r="E497"/>
  <c r="E587" i="1"/>
  <c r="E315"/>
  <c r="B409"/>
  <c r="D130"/>
  <c r="E724"/>
  <c r="E147"/>
  <c r="E156"/>
  <c r="E135"/>
  <c r="E271"/>
  <c r="D163"/>
  <c r="B707"/>
  <c r="D391"/>
  <c r="D242"/>
  <c r="D186"/>
  <c r="D247"/>
  <c r="D347"/>
  <c r="B217"/>
  <c r="D642"/>
  <c r="D527"/>
  <c r="B616"/>
  <c r="D704"/>
  <c r="B728"/>
  <c r="B642"/>
  <c r="B190"/>
  <c r="D568"/>
  <c r="D298"/>
  <c r="B402"/>
  <c r="E653" i="5"/>
  <c r="E509"/>
  <c r="E455"/>
  <c r="E570"/>
  <c r="E627"/>
  <c r="E712"/>
  <c r="D758" i="1"/>
  <c r="E749"/>
  <c r="E415"/>
  <c r="E518"/>
  <c r="B369"/>
  <c r="E320"/>
  <c r="E666"/>
  <c r="B410"/>
  <c r="B432"/>
  <c r="D394"/>
  <c r="B471"/>
  <c r="D373"/>
  <c r="D801"/>
  <c r="D624"/>
  <c r="B713"/>
  <c r="B349"/>
  <c r="D541"/>
  <c r="D296"/>
  <c r="D226"/>
  <c r="B282"/>
  <c r="B294"/>
  <c r="D662"/>
  <c r="D244"/>
  <c r="D274"/>
  <c r="B340"/>
  <c r="E458" i="5"/>
  <c r="E436"/>
  <c r="E795"/>
  <c r="E432"/>
  <c r="E637"/>
  <c r="E355" i="1"/>
  <c r="E468"/>
  <c r="B284"/>
  <c r="D148"/>
  <c r="D202"/>
  <c r="B755"/>
  <c r="D511"/>
  <c r="E507" i="5"/>
  <c r="E701"/>
  <c r="B714" i="1"/>
  <c r="B572"/>
  <c r="B552"/>
  <c r="E703" i="5"/>
  <c r="E769"/>
  <c r="B256" i="1"/>
  <c r="D437"/>
  <c r="D794"/>
  <c r="B133"/>
  <c r="E729" i="5"/>
  <c r="B328" i="1"/>
  <c r="D785"/>
  <c r="D657"/>
  <c r="B344"/>
  <c r="E515" i="5"/>
  <c r="D270" i="1"/>
  <c r="B725"/>
  <c r="B460"/>
  <c r="E689" i="5"/>
  <c r="E336"/>
  <c r="E514"/>
  <c r="E660"/>
  <c r="E463"/>
  <c r="E401"/>
  <c r="E731"/>
  <c r="E540"/>
  <c r="E782"/>
  <c r="E681"/>
  <c r="E350"/>
  <c r="E286" i="1"/>
  <c r="E791"/>
  <c r="B764"/>
  <c r="D461"/>
  <c r="D598"/>
  <c r="E186"/>
  <c r="E650"/>
  <c r="E694"/>
  <c r="E656"/>
  <c r="E661"/>
  <c r="D508"/>
  <c r="D283"/>
  <c r="D483"/>
  <c r="B399"/>
  <c r="B280"/>
  <c r="D673"/>
  <c r="B177"/>
  <c r="D516"/>
  <c r="D540"/>
  <c r="B540"/>
  <c r="D812"/>
  <c r="B744"/>
  <c r="D225"/>
  <c r="B274"/>
  <c r="D466"/>
  <c r="D650"/>
  <c r="B690"/>
  <c r="B138"/>
  <c r="E704" i="5"/>
  <c r="E724"/>
  <c r="E718"/>
  <c r="E671"/>
  <c r="E749"/>
  <c r="B257" i="1"/>
  <c r="D547"/>
  <c r="E238"/>
  <c r="E701"/>
  <c r="E708"/>
  <c r="E652"/>
  <c r="E194"/>
  <c r="E454"/>
  <c r="B655"/>
  <c r="D671"/>
  <c r="D469"/>
  <c r="D505"/>
  <c r="D177"/>
  <c r="D183"/>
  <c r="D581"/>
  <c r="D654"/>
  <c r="D767"/>
  <c r="B447"/>
  <c r="B688"/>
  <c r="D198"/>
  <c r="D731"/>
  <c r="D678"/>
  <c r="D378"/>
  <c r="D606"/>
  <c r="D503"/>
  <c r="E608" i="5"/>
  <c r="E632"/>
  <c r="E785"/>
  <c r="E489"/>
  <c r="E644"/>
  <c r="E628"/>
  <c r="E384" i="1"/>
  <c r="D600"/>
  <c r="D191"/>
  <c r="D362"/>
  <c r="E367" i="5"/>
  <c r="E617"/>
  <c r="B272" i="1"/>
  <c r="B268"/>
  <c r="E552" i="5"/>
  <c r="E420"/>
  <c r="E597"/>
  <c r="E375"/>
  <c r="E403"/>
  <c r="E591" i="1"/>
  <c r="D426"/>
  <c r="B759"/>
  <c r="D805"/>
  <c r="D356"/>
  <c r="E368" i="5"/>
  <c r="D165" i="1"/>
  <c r="E181"/>
  <c r="E597"/>
  <c r="B396"/>
  <c r="B412"/>
  <c r="B772"/>
  <c r="B777"/>
  <c r="E508" i="5"/>
  <c r="B563" i="1"/>
  <c r="B126"/>
  <c r="D413"/>
  <c r="E601" i="5"/>
  <c r="E332"/>
  <c r="B188" i="1"/>
  <c r="D679"/>
  <c r="E408"/>
  <c r="B160"/>
  <c r="E483"/>
  <c r="E143"/>
  <c r="D597"/>
  <c r="E741" i="5"/>
  <c r="E133" i="1"/>
  <c r="D451"/>
  <c r="D239"/>
  <c r="D200"/>
  <c r="D455"/>
  <c r="E721" i="5"/>
  <c r="B544" i="1"/>
  <c r="B298"/>
  <c r="D207"/>
  <c r="D340"/>
  <c r="E550" i="5"/>
  <c r="B749" i="1"/>
  <c r="E764" i="5"/>
  <c r="D528" i="1"/>
  <c r="B756"/>
  <c r="D231"/>
  <c r="E798" i="5"/>
  <c r="E780"/>
  <c r="E451" i="1"/>
  <c r="E777"/>
  <c r="B332"/>
  <c r="B716"/>
  <c r="D510"/>
  <c r="B209"/>
  <c r="E357" i="5"/>
  <c r="E576"/>
  <c r="B631" i="1"/>
  <c r="B415"/>
  <c r="D759"/>
  <c r="B581"/>
  <c r="B531"/>
  <c r="E625" i="5"/>
  <c r="E476"/>
  <c r="B229" i="1"/>
  <c r="D739"/>
  <c r="E541" i="5"/>
  <c r="E518"/>
  <c r="B283" i="1"/>
  <c r="E564" i="5"/>
  <c r="E430"/>
  <c r="E686"/>
  <c r="E772" i="1"/>
  <c r="E218"/>
  <c r="B551"/>
  <c r="B474"/>
  <c r="B157"/>
  <c r="B225"/>
  <c r="E474" i="5"/>
  <c r="E657"/>
  <c r="B305" i="1"/>
  <c r="B506"/>
  <c r="D744"/>
  <c r="D722"/>
  <c r="B769"/>
  <c r="E505" i="5"/>
  <c r="E325" i="1"/>
  <c r="D769"/>
  <c r="E775" i="5"/>
  <c r="B760" i="1"/>
  <c r="B600"/>
  <c r="D114"/>
  <c r="D667"/>
  <c r="E765" i="5"/>
  <c r="E397"/>
  <c r="E735"/>
  <c r="D157" i="1"/>
  <c r="E421"/>
  <c r="D282"/>
  <c r="B361"/>
  <c r="B657"/>
  <c r="D248"/>
  <c r="E568" i="5"/>
  <c r="B347" i="1"/>
  <c r="B651"/>
  <c r="D427"/>
  <c r="D308"/>
  <c r="D495"/>
  <c r="D487"/>
  <c r="E802" i="5"/>
  <c r="E685"/>
  <c r="D643" i="1"/>
  <c r="E331" i="5"/>
  <c r="D509" i="1"/>
  <c r="D536"/>
  <c r="B559"/>
  <c r="B484"/>
  <c r="E395" i="5"/>
  <c r="AJ352" i="1" l="1"/>
  <c r="AJ1676" s="1"/>
  <c r="AH352"/>
  <c r="AH1676" s="1"/>
  <c r="T1676" s="1"/>
  <c r="D1396" i="16" s="1"/>
  <c r="AI522" i="1"/>
  <c r="AI1506" s="1"/>
  <c r="AG522"/>
  <c r="S522" s="1"/>
  <c r="AG188"/>
  <c r="AI188"/>
  <c r="AI1840" s="1"/>
  <c r="AH301"/>
  <c r="AJ301"/>
  <c r="AJ1727" s="1"/>
  <c r="AJ194"/>
  <c r="AJ1834" s="1"/>
  <c r="AH194"/>
  <c r="AG455"/>
  <c r="AI455"/>
  <c r="AI1573" s="1"/>
  <c r="AG484"/>
  <c r="AG1544" s="1"/>
  <c r="S1544" s="1"/>
  <c r="AI484"/>
  <c r="AI1544" s="1"/>
  <c r="AH172"/>
  <c r="AJ172"/>
  <c r="AJ1856" s="1"/>
  <c r="AG788"/>
  <c r="AG1240" s="1"/>
  <c r="S1240" s="1"/>
  <c r="AI788"/>
  <c r="AI1240" s="1"/>
  <c r="AH205"/>
  <c r="T205" s="1"/>
  <c r="D125" i="16" s="1"/>
  <c r="AJ205" i="1"/>
  <c r="AJ1823" s="1"/>
  <c r="AH772"/>
  <c r="AJ772"/>
  <c r="AJ1256" s="1"/>
  <c r="AI632"/>
  <c r="AI1396" s="1"/>
  <c r="AG632"/>
  <c r="AH116"/>
  <c r="T116" s="1"/>
  <c r="AB116" s="1"/>
  <c r="AJ116"/>
  <c r="AJ1912" s="1"/>
  <c r="AH463"/>
  <c r="AJ463"/>
  <c r="AJ1565" s="1"/>
  <c r="AI559"/>
  <c r="AI1469" s="1"/>
  <c r="AG559"/>
  <c r="AI675"/>
  <c r="AI1353" s="1"/>
  <c r="AG675"/>
  <c r="AG584"/>
  <c r="AG1444" s="1"/>
  <c r="S1444" s="1"/>
  <c r="AI584"/>
  <c r="AI1444" s="1"/>
  <c r="AG195"/>
  <c r="AI195"/>
  <c r="AI1833" s="1"/>
  <c r="AJ536"/>
  <c r="AJ1492" s="1"/>
  <c r="AH536"/>
  <c r="AJ345"/>
  <c r="AJ1683" s="1"/>
  <c r="AH345"/>
  <c r="AH263"/>
  <c r="T263" s="1"/>
  <c r="AJ263"/>
  <c r="AJ1765" s="1"/>
  <c r="AJ464"/>
  <c r="AJ1564" s="1"/>
  <c r="AH464"/>
  <c r="AI203"/>
  <c r="AI1825" s="1"/>
  <c r="AG203"/>
  <c r="S203" s="1"/>
  <c r="AI271"/>
  <c r="AI1757" s="1"/>
  <c r="AG271"/>
  <c r="AJ271"/>
  <c r="AJ1757" s="1"/>
  <c r="AH271"/>
  <c r="AI781"/>
  <c r="AI1247" s="1"/>
  <c r="AG781"/>
  <c r="S781" s="1"/>
  <c r="AJ509"/>
  <c r="AJ1519" s="1"/>
  <c r="AH509"/>
  <c r="AH576"/>
  <c r="T576" s="1"/>
  <c r="D496" i="16" s="1"/>
  <c r="AJ576" i="1"/>
  <c r="AJ1452" s="1"/>
  <c r="AG352"/>
  <c r="AI352"/>
  <c r="AI1676" s="1"/>
  <c r="AJ635"/>
  <c r="AJ1393" s="1"/>
  <c r="AH635"/>
  <c r="AH221"/>
  <c r="AJ221"/>
  <c r="AJ1807" s="1"/>
  <c r="AH254"/>
  <c r="AH1774" s="1"/>
  <c r="T1774" s="1"/>
  <c r="C1571" i="5" s="1"/>
  <c r="AJ254" i="1"/>
  <c r="AJ1774" s="1"/>
  <c r="AJ591"/>
  <c r="AJ1437" s="1"/>
  <c r="AH591"/>
  <c r="T591" s="1"/>
  <c r="C588" i="5" s="1"/>
  <c r="F588" s="1"/>
  <c r="S587" s="1"/>
  <c r="S1433" s="1"/>
  <c r="AG599" i="1"/>
  <c r="S599" s="1"/>
  <c r="AI599"/>
  <c r="AI1429" s="1"/>
  <c r="AJ123"/>
  <c r="AJ1905" s="1"/>
  <c r="AH123"/>
  <c r="T123" s="1"/>
  <c r="AB123" s="1"/>
  <c r="AI645"/>
  <c r="AI1383" s="1"/>
  <c r="AG645"/>
  <c r="AI608"/>
  <c r="AI1420" s="1"/>
  <c r="AG608"/>
  <c r="S608" s="1"/>
  <c r="AJ522"/>
  <c r="AJ1506" s="1"/>
  <c r="AH522"/>
  <c r="AI223"/>
  <c r="AI1805" s="1"/>
  <c r="AG223"/>
  <c r="S223" s="1"/>
  <c r="AI184"/>
  <c r="AI1844" s="1"/>
  <c r="AG184"/>
  <c r="AJ413"/>
  <c r="AJ1615" s="1"/>
  <c r="AH413"/>
  <c r="T413" s="1"/>
  <c r="AJ787"/>
  <c r="AJ1241" s="1"/>
  <c r="AH787"/>
  <c r="AJ249"/>
  <c r="AJ1779" s="1"/>
  <c r="AH249"/>
  <c r="T249" s="1"/>
  <c r="AB249" s="1"/>
  <c r="AI126"/>
  <c r="AI1902" s="1"/>
  <c r="AG126"/>
  <c r="AH652"/>
  <c r="AJ652"/>
  <c r="AJ1376" s="1"/>
  <c r="AH293"/>
  <c r="AH1735" s="1"/>
  <c r="T1735" s="1"/>
  <c r="C1532" i="5" s="1"/>
  <c r="AJ293" i="1"/>
  <c r="AJ1735" s="1"/>
  <c r="AI791"/>
  <c r="AI1237" s="1"/>
  <c r="AG791"/>
  <c r="AG425"/>
  <c r="AG1603" s="1"/>
  <c r="S1603" s="1"/>
  <c r="AI425"/>
  <c r="AI1603" s="1"/>
  <c r="AJ643"/>
  <c r="AJ1385" s="1"/>
  <c r="AH643"/>
  <c r="AG793"/>
  <c r="AI793"/>
  <c r="AI1235" s="1"/>
  <c r="AG489"/>
  <c r="S489" s="1"/>
  <c r="AI489"/>
  <c r="AI1539" s="1"/>
  <c r="AI775"/>
  <c r="AI1253" s="1"/>
  <c r="AG775"/>
  <c r="AI228"/>
  <c r="AI1800" s="1"/>
  <c r="AG228"/>
  <c r="S228" s="1"/>
  <c r="AH146"/>
  <c r="T146" s="1"/>
  <c r="AJ146"/>
  <c r="AJ1882" s="1"/>
  <c r="AG668"/>
  <c r="AI668"/>
  <c r="AI1360" s="1"/>
  <c r="AI210"/>
  <c r="AI1818" s="1"/>
  <c r="AG210"/>
  <c r="S210" s="1"/>
  <c r="AJ261"/>
  <c r="AJ1767" s="1"/>
  <c r="AH261"/>
  <c r="T261" s="1"/>
  <c r="AB261" s="1"/>
  <c r="AJ299"/>
  <c r="AJ1729" s="1"/>
  <c r="AH299"/>
  <c r="AG226"/>
  <c r="AI226"/>
  <c r="AI1802" s="1"/>
  <c r="AG770"/>
  <c r="AI770"/>
  <c r="AI1258" s="1"/>
  <c r="AG179"/>
  <c r="AI179"/>
  <c r="AI1849" s="1"/>
  <c r="AG563"/>
  <c r="S563" s="1"/>
  <c r="AI563"/>
  <c r="AI1465" s="1"/>
  <c r="AG664"/>
  <c r="AG1364" s="1"/>
  <c r="S1364" s="1"/>
  <c r="AI664"/>
  <c r="AI1364" s="1"/>
  <c r="AI777"/>
  <c r="AI1251" s="1"/>
  <c r="AG777"/>
  <c r="S777" s="1"/>
  <c r="AH317"/>
  <c r="AJ317"/>
  <c r="AJ1711" s="1"/>
  <c r="AI296"/>
  <c r="AI1732" s="1"/>
  <c r="AG296"/>
  <c r="S296" s="1"/>
  <c r="AI341"/>
  <c r="AI1687" s="1"/>
  <c r="AG341"/>
  <c r="AG1687" s="1"/>
  <c r="S1687" s="1"/>
  <c r="AI535"/>
  <c r="AI1493" s="1"/>
  <c r="AG535"/>
  <c r="AG643"/>
  <c r="AI643"/>
  <c r="AI1385" s="1"/>
  <c r="AH628"/>
  <c r="AJ628"/>
  <c r="AJ1400" s="1"/>
  <c r="AJ695"/>
  <c r="AJ1333" s="1"/>
  <c r="AH695"/>
  <c r="T695" s="1"/>
  <c r="I632" i="6" s="1"/>
  <c r="F632" s="1"/>
  <c r="AH658" i="1"/>
  <c r="AH1370" s="1"/>
  <c r="T1370" s="1"/>
  <c r="D1090" i="16" s="1"/>
  <c r="AJ658" i="1"/>
  <c r="AJ1370" s="1"/>
  <c r="AJ487"/>
  <c r="AJ1541" s="1"/>
  <c r="AH487"/>
  <c r="AH1541" s="1"/>
  <c r="T1541" s="1"/>
  <c r="C1338" i="5" s="1"/>
  <c r="AI591" i="1"/>
  <c r="AI1437" s="1"/>
  <c r="AG591"/>
  <c r="AG171"/>
  <c r="AG1857" s="1"/>
  <c r="S1857" s="1"/>
  <c r="AI171"/>
  <c r="AI1857" s="1"/>
  <c r="AJ612"/>
  <c r="AJ1416" s="1"/>
  <c r="AH612"/>
  <c r="AH1416" s="1"/>
  <c r="T1416" s="1"/>
  <c r="C1213" i="5" s="1"/>
  <c r="AH757" i="1"/>
  <c r="AH1271" s="1"/>
  <c r="T1271" s="1"/>
  <c r="D991" i="16" s="1"/>
  <c r="AJ757" i="1"/>
  <c r="AJ1271" s="1"/>
  <c r="AI238"/>
  <c r="AI1790" s="1"/>
  <c r="AG238"/>
  <c r="AG1790" s="1"/>
  <c r="S1790" s="1"/>
  <c r="AI698"/>
  <c r="AI1330" s="1"/>
  <c r="AG698"/>
  <c r="S698" s="1"/>
  <c r="AJ629"/>
  <c r="AJ1399" s="1"/>
  <c r="AH629"/>
  <c r="AH1399" s="1"/>
  <c r="T1399" s="1"/>
  <c r="D1119" i="16" s="1"/>
  <c r="AJ736" i="1"/>
  <c r="AJ1292" s="1"/>
  <c r="AH736"/>
  <c r="AH1292" s="1"/>
  <c r="T1292" s="1"/>
  <c r="AH446"/>
  <c r="AH1582" s="1"/>
  <c r="T1582" s="1"/>
  <c r="AJ446"/>
  <c r="AJ1582" s="1"/>
  <c r="AG697"/>
  <c r="AG1331" s="1"/>
  <c r="S1331" s="1"/>
  <c r="AI697"/>
  <c r="AI1331" s="1"/>
  <c r="AG772"/>
  <c r="S772" s="1"/>
  <c r="AI772"/>
  <c r="AI1256" s="1"/>
  <c r="AI149"/>
  <c r="AI1879" s="1"/>
  <c r="AG149"/>
  <c r="S149" s="1"/>
  <c r="AG321"/>
  <c r="AG1707" s="1"/>
  <c r="S1707" s="1"/>
  <c r="AI321"/>
  <c r="AI1707" s="1"/>
  <c r="AG128"/>
  <c r="AG1900" s="1"/>
  <c r="S1900" s="1"/>
  <c r="AI128"/>
  <c r="AI1900" s="1"/>
  <c r="AH666"/>
  <c r="AH1362" s="1"/>
  <c r="T1362" s="1"/>
  <c r="D1082" i="16" s="1"/>
  <c r="AJ666" i="1"/>
  <c r="AJ1362" s="1"/>
  <c r="AJ738"/>
  <c r="AJ1290" s="1"/>
  <c r="AH738"/>
  <c r="AH1290" s="1"/>
  <c r="T1290" s="1"/>
  <c r="D1010" i="16" s="1"/>
  <c r="AH474" i="1"/>
  <c r="T474" s="1"/>
  <c r="I411" i="6" s="1"/>
  <c r="F411" s="1"/>
  <c r="AJ474" i="1"/>
  <c r="AJ1554" s="1"/>
  <c r="AJ253"/>
  <c r="AJ1775" s="1"/>
  <c r="AH253"/>
  <c r="AH1775" s="1"/>
  <c r="T1775" s="1"/>
  <c r="C1572" i="5" s="1"/>
  <c r="AG805" i="1"/>
  <c r="AG1223" s="1"/>
  <c r="S1223" s="1"/>
  <c r="AI805"/>
  <c r="AI1223" s="1"/>
  <c r="AJ495"/>
  <c r="AJ1533" s="1"/>
  <c r="AH495"/>
  <c r="AH1533" s="1"/>
  <c r="T1533" s="1"/>
  <c r="D1253" i="16" s="1"/>
  <c r="AH288" i="1"/>
  <c r="AH1740" s="1"/>
  <c r="T1740" s="1"/>
  <c r="C1537" i="5" s="1"/>
  <c r="AJ288" i="1"/>
  <c r="AJ1740" s="1"/>
  <c r="AG193"/>
  <c r="AG1835" s="1"/>
  <c r="S1835" s="1"/>
  <c r="AI193"/>
  <c r="AI1835" s="1"/>
  <c r="AI641"/>
  <c r="AI1387" s="1"/>
  <c r="AG641"/>
  <c r="S641" s="1"/>
  <c r="AH646"/>
  <c r="T646" s="1"/>
  <c r="D566" i="16" s="1"/>
  <c r="AJ646" i="1"/>
  <c r="AJ1382" s="1"/>
  <c r="AI601"/>
  <c r="AI1427" s="1"/>
  <c r="AG601"/>
  <c r="AG1427" s="1"/>
  <c r="S1427" s="1"/>
  <c r="AG529"/>
  <c r="AI529"/>
  <c r="AI1499" s="1"/>
  <c r="AI412"/>
  <c r="AI1616" s="1"/>
  <c r="AG412"/>
  <c r="AG1616" s="1"/>
  <c r="S1616" s="1"/>
  <c r="AG466"/>
  <c r="AG1562" s="1"/>
  <c r="S1562" s="1"/>
  <c r="AI466"/>
  <c r="AI1562" s="1"/>
  <c r="AI813"/>
  <c r="AI1215" s="1"/>
  <c r="AG813"/>
  <c r="AG1215" s="1"/>
  <c r="S1215" s="1"/>
  <c r="AJ311"/>
  <c r="AJ1717" s="1"/>
  <c r="AH311"/>
  <c r="T311" s="1"/>
  <c r="N311" s="1"/>
  <c r="Q311" s="1"/>
  <c r="AN311" s="1"/>
  <c r="V311" s="1"/>
  <c r="AH803"/>
  <c r="T803" s="1"/>
  <c r="AJ803"/>
  <c r="AJ1225" s="1"/>
  <c r="AH454"/>
  <c r="AH1574" s="1"/>
  <c r="T1574" s="1"/>
  <c r="D1294" i="16" s="1"/>
  <c r="AJ454" i="1"/>
  <c r="AJ1574" s="1"/>
  <c r="AI683"/>
  <c r="AI1345" s="1"/>
  <c r="AG683"/>
  <c r="AG1345" s="1"/>
  <c r="S1345" s="1"/>
  <c r="AH603"/>
  <c r="AJ603"/>
  <c r="AJ1425" s="1"/>
  <c r="AG800"/>
  <c r="AG1228" s="1"/>
  <c r="S1228" s="1"/>
  <c r="AI800"/>
  <c r="AI1228" s="1"/>
  <c r="AH308"/>
  <c r="T308" s="1"/>
  <c r="D228" i="16" s="1"/>
  <c r="AJ308" i="1"/>
  <c r="AJ1720" s="1"/>
  <c r="AH512"/>
  <c r="T512" s="1"/>
  <c r="C509" i="5" s="1"/>
  <c r="F509" s="1"/>
  <c r="S508" s="1"/>
  <c r="S1512" s="1"/>
  <c r="AJ512" i="1"/>
  <c r="AJ1516" s="1"/>
  <c r="AH422"/>
  <c r="AH1606" s="1"/>
  <c r="T1606" s="1"/>
  <c r="C1403" i="5" s="1"/>
  <c r="AJ422" i="1"/>
  <c r="AJ1606" s="1"/>
  <c r="AH178"/>
  <c r="T178" s="1"/>
  <c r="AB178" s="1"/>
  <c r="AJ178"/>
  <c r="AJ1850" s="1"/>
  <c r="AG571"/>
  <c r="S571" s="1"/>
  <c r="AI571"/>
  <c r="AI1457" s="1"/>
  <c r="AG449"/>
  <c r="S449" s="1"/>
  <c r="AI449"/>
  <c r="AI1579" s="1"/>
  <c r="AJ798"/>
  <c r="AJ1230" s="1"/>
  <c r="AH798"/>
  <c r="T798" s="1"/>
  <c r="AB798" s="1"/>
  <c r="AH765"/>
  <c r="AH1263" s="1"/>
  <c r="T1263" s="1"/>
  <c r="D983" i="16" s="1"/>
  <c r="AJ765" i="1"/>
  <c r="AJ1263" s="1"/>
  <c r="AI685"/>
  <c r="AI1343" s="1"/>
  <c r="AG685"/>
  <c r="AG1343" s="1"/>
  <c r="S1343" s="1"/>
  <c r="AI742"/>
  <c r="AI1286" s="1"/>
  <c r="AG742"/>
  <c r="AG1286" s="1"/>
  <c r="S1286" s="1"/>
  <c r="AG795"/>
  <c r="AI795"/>
  <c r="AI1233" s="1"/>
  <c r="AI396"/>
  <c r="AI1632" s="1"/>
  <c r="AG396"/>
  <c r="S396" s="1"/>
  <c r="AJ268"/>
  <c r="AJ1760" s="1"/>
  <c r="AH268"/>
  <c r="T268" s="1"/>
  <c r="AG625"/>
  <c r="AG1403" s="1"/>
  <c r="S1403" s="1"/>
  <c r="AI625"/>
  <c r="AI1403" s="1"/>
  <c r="AG723"/>
  <c r="AG1305" s="1"/>
  <c r="S1305" s="1"/>
  <c r="AI723"/>
  <c r="AI1305" s="1"/>
  <c r="AJ485"/>
  <c r="AJ1543" s="1"/>
  <c r="AH485"/>
  <c r="T485" s="1"/>
  <c r="AH427"/>
  <c r="AH1601" s="1"/>
  <c r="T1601" s="1"/>
  <c r="AJ427"/>
  <c r="AJ1601" s="1"/>
  <c r="AI278"/>
  <c r="AI1750" s="1"/>
  <c r="AG278"/>
  <c r="S278" s="1"/>
  <c r="AH692"/>
  <c r="AJ692"/>
  <c r="AJ1336" s="1"/>
  <c r="AI612"/>
  <c r="AI1416" s="1"/>
  <c r="AG612"/>
  <c r="S612" s="1"/>
  <c r="AH577"/>
  <c r="AH1451" s="1"/>
  <c r="T1451" s="1"/>
  <c r="D1171" i="16" s="1"/>
  <c r="AJ577" i="1"/>
  <c r="AJ1451" s="1"/>
  <c r="AH587"/>
  <c r="AJ587"/>
  <c r="AJ1441" s="1"/>
  <c r="AJ162"/>
  <c r="AJ1866" s="1"/>
  <c r="AH162"/>
  <c r="T162" s="1"/>
  <c r="D82" i="16" s="1"/>
  <c r="AG200" i="1"/>
  <c r="AG1828" s="1"/>
  <c r="S1828" s="1"/>
  <c r="AI200"/>
  <c r="AI1828" s="1"/>
  <c r="AH493"/>
  <c r="AH1535" s="1"/>
  <c r="T1535" s="1"/>
  <c r="AJ493"/>
  <c r="AJ1535" s="1"/>
  <c r="AH537"/>
  <c r="AH1491" s="1"/>
  <c r="T1491" s="1"/>
  <c r="D1211" i="16" s="1"/>
  <c r="AJ537" i="1"/>
  <c r="AJ1491" s="1"/>
  <c r="AH634"/>
  <c r="AJ634"/>
  <c r="AJ1394" s="1"/>
  <c r="AH720"/>
  <c r="AH1308" s="1"/>
  <c r="T1308" s="1"/>
  <c r="AJ720"/>
  <c r="AJ1308" s="1"/>
  <c r="AI651"/>
  <c r="AI1377" s="1"/>
  <c r="AG651"/>
  <c r="S651" s="1"/>
  <c r="AJ543"/>
  <c r="AJ1485" s="1"/>
  <c r="AH543"/>
  <c r="AH212"/>
  <c r="AJ212"/>
  <c r="AJ1816" s="1"/>
  <c r="AG347"/>
  <c r="AG1681" s="1"/>
  <c r="S1681" s="1"/>
  <c r="AI347"/>
  <c r="AI1681" s="1"/>
  <c r="AJ459"/>
  <c r="AJ1569" s="1"/>
  <c r="AH459"/>
  <c r="AH1569" s="1"/>
  <c r="T1569" s="1"/>
  <c r="AI578"/>
  <c r="AI1450" s="1"/>
  <c r="AG578"/>
  <c r="S578" s="1"/>
  <c r="AJ165"/>
  <c r="AJ1863" s="1"/>
  <c r="AH165"/>
  <c r="AH1863" s="1"/>
  <c r="T1863" s="1"/>
  <c r="C1660" i="5" s="1"/>
  <c r="AH236" i="1"/>
  <c r="T236" s="1"/>
  <c r="AB236" s="1"/>
  <c r="AJ236"/>
  <c r="AJ1792" s="1"/>
  <c r="AI254"/>
  <c r="AI1774" s="1"/>
  <c r="AG254"/>
  <c r="AG1774" s="1"/>
  <c r="S1774" s="1"/>
  <c r="AG201"/>
  <c r="S201" s="1"/>
  <c r="AI201"/>
  <c r="AI1827" s="1"/>
  <c r="AI682"/>
  <c r="AI1346" s="1"/>
  <c r="AG682"/>
  <c r="S682" s="1"/>
  <c r="AG555"/>
  <c r="AG1473" s="1"/>
  <c r="S1473" s="1"/>
  <c r="AI555"/>
  <c r="AI1473" s="1"/>
  <c r="AJ248"/>
  <c r="AJ1780" s="1"/>
  <c r="AH248"/>
  <c r="AJ323"/>
  <c r="AJ1705" s="1"/>
  <c r="AH323"/>
  <c r="T323" s="1"/>
  <c r="AH807"/>
  <c r="AJ807"/>
  <c r="AJ1221" s="1"/>
  <c r="AJ356"/>
  <c r="AJ1672" s="1"/>
  <c r="AH356"/>
  <c r="AH195"/>
  <c r="AH1833" s="1"/>
  <c r="T1833" s="1"/>
  <c r="C1630" i="5" s="1"/>
  <c r="AJ195" i="1"/>
  <c r="AJ1833" s="1"/>
  <c r="AG258"/>
  <c r="AG1770" s="1"/>
  <c r="S1770" s="1"/>
  <c r="AI258"/>
  <c r="AI1770" s="1"/>
  <c r="AH682"/>
  <c r="T682" s="1"/>
  <c r="AJ682"/>
  <c r="AJ1346" s="1"/>
  <c r="AI337"/>
  <c r="AI1691" s="1"/>
  <c r="AG337"/>
  <c r="S337" s="1"/>
  <c r="AI384"/>
  <c r="AI1644" s="1"/>
  <c r="AG384"/>
  <c r="S384" s="1"/>
  <c r="AI709"/>
  <c r="AI1319" s="1"/>
  <c r="AG709"/>
  <c r="AJ384"/>
  <c r="AJ1644" s="1"/>
  <c r="AH384"/>
  <c r="AH1644" s="1"/>
  <c r="T1644" s="1"/>
  <c r="AI737"/>
  <c r="AI1291" s="1"/>
  <c r="AG737"/>
  <c r="AG1291" s="1"/>
  <c r="S1291" s="1"/>
  <c r="AH440"/>
  <c r="AH1588" s="1"/>
  <c r="T1588" s="1"/>
  <c r="D1308" i="16" s="1"/>
  <c r="AJ440" i="1"/>
  <c r="AJ1588" s="1"/>
  <c r="AH770"/>
  <c r="T770" s="1"/>
  <c r="I707" i="6" s="1"/>
  <c r="F707" s="1"/>
  <c r="AJ770" i="1"/>
  <c r="AJ1258" s="1"/>
  <c r="AI524"/>
  <c r="AI1504" s="1"/>
  <c r="AG524"/>
  <c r="S524" s="1"/>
  <c r="AH813"/>
  <c r="AH1215" s="1"/>
  <c r="T1215" s="1"/>
  <c r="AJ813"/>
  <c r="AJ1215" s="1"/>
  <c r="AI657"/>
  <c r="AI1371" s="1"/>
  <c r="AG657"/>
  <c r="S657" s="1"/>
  <c r="AH442"/>
  <c r="AH1586" s="1"/>
  <c r="T1586" s="1"/>
  <c r="AJ442"/>
  <c r="AJ1586" s="1"/>
  <c r="AH605"/>
  <c r="AH1423" s="1"/>
  <c r="T1423" s="1"/>
  <c r="C1220" i="5" s="1"/>
  <c r="AJ605" i="1"/>
  <c r="AJ1423" s="1"/>
  <c r="AH633"/>
  <c r="AH1395" s="1"/>
  <c r="T1395" s="1"/>
  <c r="C1192" i="5" s="1"/>
  <c r="AJ633" i="1"/>
  <c r="AJ1395" s="1"/>
  <c r="AI163"/>
  <c r="AI1865" s="1"/>
  <c r="AG163"/>
  <c r="AG1865" s="1"/>
  <c r="S1865" s="1"/>
  <c r="AJ491"/>
  <c r="AJ1537" s="1"/>
  <c r="AH491"/>
  <c r="T491" s="1"/>
  <c r="D411" i="16" s="1"/>
  <c r="AH153" i="1"/>
  <c r="AH1875" s="1"/>
  <c r="T1875" s="1"/>
  <c r="C1672" i="5" s="1"/>
  <c r="AJ153" i="1"/>
  <c r="AJ1875" s="1"/>
  <c r="AH805"/>
  <c r="AH1223" s="1"/>
  <c r="T1223" s="1"/>
  <c r="D943" i="16" s="1"/>
  <c r="AJ805" i="1"/>
  <c r="AJ1223" s="1"/>
  <c r="AI647"/>
  <c r="AI1381" s="1"/>
  <c r="AG647"/>
  <c r="S647" s="1"/>
  <c r="AG706"/>
  <c r="AG1322" s="1"/>
  <c r="S1322" s="1"/>
  <c r="AI706"/>
  <c r="AI1322" s="1"/>
  <c r="AJ395"/>
  <c r="AJ1633" s="1"/>
  <c r="AH395"/>
  <c r="T395" s="1"/>
  <c r="D315" i="16" s="1"/>
  <c r="AI421" i="1"/>
  <c r="AI1607" s="1"/>
  <c r="AG421"/>
  <c r="AH304"/>
  <c r="AH1724" s="1"/>
  <c r="T1724" s="1"/>
  <c r="C1521" i="5" s="1"/>
  <c r="AJ304" i="1"/>
  <c r="AJ1724" s="1"/>
  <c r="AG414"/>
  <c r="S414" s="1"/>
  <c r="AI414"/>
  <c r="AI1614" s="1"/>
  <c r="AG119"/>
  <c r="AG1909" s="1"/>
  <c r="S1909" s="1"/>
  <c r="AI119"/>
  <c r="AI1909" s="1"/>
  <c r="AI444"/>
  <c r="AI1584" s="1"/>
  <c r="AG444"/>
  <c r="S444" s="1"/>
  <c r="AG361"/>
  <c r="S361" s="1"/>
  <c r="AI361"/>
  <c r="AI1667" s="1"/>
  <c r="AH241"/>
  <c r="AH1787" s="1"/>
  <c r="T1787" s="1"/>
  <c r="C1584" i="5" s="1"/>
  <c r="AJ241" i="1"/>
  <c r="AJ1787" s="1"/>
  <c r="AJ808"/>
  <c r="AJ1220" s="1"/>
  <c r="AH808"/>
  <c r="T808" s="1"/>
  <c r="C805" i="5" s="1"/>
  <c r="F805" s="1"/>
  <c r="S804" s="1"/>
  <c r="S1216" s="1"/>
  <c r="AG329" i="1"/>
  <c r="S329" s="1"/>
  <c r="AI329"/>
  <c r="AI1699" s="1"/>
  <c r="AI792"/>
  <c r="AI1236" s="1"/>
  <c r="AG792"/>
  <c r="S792" s="1"/>
  <c r="AH631"/>
  <c r="T631" s="1"/>
  <c r="D551" i="16" s="1"/>
  <c r="AJ631" i="1"/>
  <c r="AJ1397" s="1"/>
  <c r="AJ294"/>
  <c r="AJ1734" s="1"/>
  <c r="AH294"/>
  <c r="T294" s="1"/>
  <c r="AB294" s="1"/>
  <c r="AI759"/>
  <c r="AI1269" s="1"/>
  <c r="AG759"/>
  <c r="AG129"/>
  <c r="AI129"/>
  <c r="AI1899" s="1"/>
  <c r="AI469"/>
  <c r="AI1559" s="1"/>
  <c r="AG469"/>
  <c r="AG1559" s="1"/>
  <c r="S1559" s="1"/>
  <c r="AJ644"/>
  <c r="AJ1384" s="1"/>
  <c r="AH644"/>
  <c r="AH1384" s="1"/>
  <c r="T1384" s="1"/>
  <c r="AH408"/>
  <c r="AH1620" s="1"/>
  <c r="T1620" s="1"/>
  <c r="AJ408"/>
  <c r="AJ1620" s="1"/>
  <c r="AJ599"/>
  <c r="AJ1429" s="1"/>
  <c r="AH599"/>
  <c r="T599" s="1"/>
  <c r="AJ246"/>
  <c r="AJ1782" s="1"/>
  <c r="AH246"/>
  <c r="AI318"/>
  <c r="AI1710" s="1"/>
  <c r="AG318"/>
  <c r="AG1710" s="1"/>
  <c r="S1710" s="1"/>
  <c r="AG514"/>
  <c r="AG1514" s="1"/>
  <c r="S1514" s="1"/>
  <c r="AI514"/>
  <c r="AI1514" s="1"/>
  <c r="AH572"/>
  <c r="AH1456" s="1"/>
  <c r="T1456" s="1"/>
  <c r="D1176" i="16" s="1"/>
  <c r="AJ572" i="1"/>
  <c r="AJ1456" s="1"/>
  <c r="AH727"/>
  <c r="T727" s="1"/>
  <c r="AJ727"/>
  <c r="AJ1301" s="1"/>
  <c r="AJ506"/>
  <c r="AJ1522" s="1"/>
  <c r="AH506"/>
  <c r="AH1522" s="1"/>
  <c r="T1522" s="1"/>
  <c r="C1319" i="5" s="1"/>
  <c r="AJ425" i="1"/>
  <c r="AJ1603" s="1"/>
  <c r="AH425"/>
  <c r="AH282"/>
  <c r="AJ282"/>
  <c r="AJ1746" s="1"/>
  <c r="AG661"/>
  <c r="AG1367" s="1"/>
  <c r="S1367" s="1"/>
  <c r="AI661"/>
  <c r="AI1367" s="1"/>
  <c r="AI413"/>
  <c r="AI1615" s="1"/>
  <c r="AG413"/>
  <c r="AG1615" s="1"/>
  <c r="S1615" s="1"/>
  <c r="AI564"/>
  <c r="AI1464" s="1"/>
  <c r="AG564"/>
  <c r="AG334"/>
  <c r="AG1694" s="1"/>
  <c r="S1694" s="1"/>
  <c r="AI334"/>
  <c r="AI1694" s="1"/>
  <c r="AI135"/>
  <c r="AI1893" s="1"/>
  <c r="AG135"/>
  <c r="S135" s="1"/>
  <c r="AJ640"/>
  <c r="AJ1388" s="1"/>
  <c r="AH640"/>
  <c r="T640" s="1"/>
  <c r="AJ467"/>
  <c r="AJ1561" s="1"/>
  <c r="AH467"/>
  <c r="AH1561" s="1"/>
  <c r="T1561" s="1"/>
  <c r="D1281" i="16" s="1"/>
  <c r="AG679" i="1"/>
  <c r="AG1349" s="1"/>
  <c r="S1349" s="1"/>
  <c r="AI679"/>
  <c r="AI1349" s="1"/>
  <c r="AI546"/>
  <c r="AI1482" s="1"/>
  <c r="AG546"/>
  <c r="AI520"/>
  <c r="AI1508" s="1"/>
  <c r="AG520"/>
  <c r="S520" s="1"/>
  <c r="AH426"/>
  <c r="AH1602" s="1"/>
  <c r="T1602" s="1"/>
  <c r="D1322" i="16" s="1"/>
  <c r="AJ426" i="1"/>
  <c r="AJ1602" s="1"/>
  <c r="AG429"/>
  <c r="AI429"/>
  <c r="AI1599" s="1"/>
  <c r="AH779"/>
  <c r="AH1249" s="1"/>
  <c r="T1249" s="1"/>
  <c r="AJ779"/>
  <c r="AJ1249" s="1"/>
  <c r="AG521"/>
  <c r="AG1507" s="1"/>
  <c r="S1507" s="1"/>
  <c r="AI521"/>
  <c r="AI1507" s="1"/>
  <c r="AJ784"/>
  <c r="AJ1244" s="1"/>
  <c r="AH784"/>
  <c r="T784" s="1"/>
  <c r="D704" i="16" s="1"/>
  <c r="AG323" i="1"/>
  <c r="AI323"/>
  <c r="AI1705" s="1"/>
  <c r="AG488"/>
  <c r="S488" s="1"/>
  <c r="AI488"/>
  <c r="AI1540" s="1"/>
  <c r="AJ488"/>
  <c r="AJ1540" s="1"/>
  <c r="AH488"/>
  <c r="AH1540" s="1"/>
  <c r="T1540" s="1"/>
  <c r="D1260" i="16" s="1"/>
  <c r="AJ149" i="1"/>
  <c r="AJ1879" s="1"/>
  <c r="AH149"/>
  <c r="AG123"/>
  <c r="AI123"/>
  <c r="AI1905" s="1"/>
  <c r="AI621"/>
  <c r="AI1407" s="1"/>
  <c r="AG621"/>
  <c r="AJ558"/>
  <c r="AJ1470" s="1"/>
  <c r="AH558"/>
  <c r="AH1470" s="1"/>
  <c r="T1470" s="1"/>
  <c r="C1267" i="5" s="1"/>
  <c r="AJ157" i="1"/>
  <c r="AJ1871" s="1"/>
  <c r="AH157"/>
  <c r="T157" s="1"/>
  <c r="D77" i="16" s="1"/>
  <c r="AI356" i="1"/>
  <c r="AI1672" s="1"/>
  <c r="AG356"/>
  <c r="S356" s="1"/>
  <c r="AH203"/>
  <c r="AH1825" s="1"/>
  <c r="T1825" s="1"/>
  <c r="C1622" i="5" s="1"/>
  <c r="AJ203" i="1"/>
  <c r="AJ1825" s="1"/>
  <c r="AH434"/>
  <c r="AH1594" s="1"/>
  <c r="T1594" s="1"/>
  <c r="AJ434"/>
  <c r="AJ1594" s="1"/>
  <c r="AG281"/>
  <c r="S281" s="1"/>
  <c r="AI281"/>
  <c r="AI1747" s="1"/>
  <c r="AH615"/>
  <c r="AJ615"/>
  <c r="AJ1413" s="1"/>
  <c r="AJ473"/>
  <c r="AJ1555" s="1"/>
  <c r="AH473"/>
  <c r="AH1555" s="1"/>
  <c r="T1555" s="1"/>
  <c r="C1352" i="5" s="1"/>
  <c r="AH310" i="1"/>
  <c r="AJ310"/>
  <c r="AJ1718" s="1"/>
  <c r="AJ582"/>
  <c r="AJ1446" s="1"/>
  <c r="AH582"/>
  <c r="AJ774"/>
  <c r="AJ1254" s="1"/>
  <c r="AH774"/>
  <c r="AJ667"/>
  <c r="AJ1361" s="1"/>
  <c r="AH667"/>
  <c r="AI462"/>
  <c r="AI1566" s="1"/>
  <c r="AG462"/>
  <c r="S462" s="1"/>
  <c r="AI224"/>
  <c r="AI1804" s="1"/>
  <c r="AG224"/>
  <c r="AG1804" s="1"/>
  <c r="S1804" s="1"/>
  <c r="AJ534"/>
  <c r="AJ1494" s="1"/>
  <c r="AH534"/>
  <c r="T534" s="1"/>
  <c r="C531" i="5" s="1"/>
  <c r="F531" s="1"/>
  <c r="S530" s="1"/>
  <c r="S1490" s="1"/>
  <c r="M58" i="17" s="1"/>
  <c r="AJ389" i="1"/>
  <c r="AJ1639" s="1"/>
  <c r="AH389"/>
  <c r="AH1639" s="1"/>
  <c r="T1639" s="1"/>
  <c r="C1436" i="5" s="1"/>
  <c r="AG766" i="1"/>
  <c r="AI766"/>
  <c r="AI1262" s="1"/>
  <c r="AH114"/>
  <c r="T114" s="1"/>
  <c r="D34" i="16" s="1"/>
  <c r="AJ114" i="1"/>
  <c r="AJ1914" s="1"/>
  <c r="AH291"/>
  <c r="AH1737" s="1"/>
  <c r="T1737" s="1"/>
  <c r="C1534" i="5" s="1"/>
  <c r="AJ291" i="1"/>
  <c r="AJ1737" s="1"/>
  <c r="AG315"/>
  <c r="AI315"/>
  <c r="AI1713" s="1"/>
  <c r="AG286"/>
  <c r="AG1742" s="1"/>
  <c r="S1742" s="1"/>
  <c r="AI286"/>
  <c r="AI1742" s="1"/>
  <c r="AI666"/>
  <c r="AI1362" s="1"/>
  <c r="AG666"/>
  <c r="S666" s="1"/>
  <c r="AJ318"/>
  <c r="AJ1710" s="1"/>
  <c r="AH318"/>
  <c r="T318" s="1"/>
  <c r="N318" s="1"/>
  <c r="AH275"/>
  <c r="AH1753" s="1"/>
  <c r="T1753" s="1"/>
  <c r="C1550" i="5" s="1"/>
  <c r="AJ275" i="1"/>
  <c r="AJ1753" s="1"/>
  <c r="AG782"/>
  <c r="AG1246" s="1"/>
  <c r="S1246" s="1"/>
  <c r="AI782"/>
  <c r="AI1246" s="1"/>
  <c r="AI600"/>
  <c r="AI1428" s="1"/>
  <c r="AG600"/>
  <c r="S600" s="1"/>
  <c r="AI255"/>
  <c r="AI1773" s="1"/>
  <c r="AG255"/>
  <c r="AG1773" s="1"/>
  <c r="S1773" s="1"/>
  <c r="AI405"/>
  <c r="AI1623" s="1"/>
  <c r="AG405"/>
  <c r="S405" s="1"/>
  <c r="AJ810"/>
  <c r="AJ1218" s="1"/>
  <c r="AH810"/>
  <c r="AJ315"/>
  <c r="AJ1713" s="1"/>
  <c r="AH315"/>
  <c r="T315" s="1"/>
  <c r="AH684"/>
  <c r="AJ684"/>
  <c r="AJ1344" s="1"/>
  <c r="AI705"/>
  <c r="AI1323" s="1"/>
  <c r="AG705"/>
  <c r="S705" s="1"/>
  <c r="AH797"/>
  <c r="AJ797"/>
  <c r="AJ1231" s="1"/>
  <c r="AI760"/>
  <c r="AI1268" s="1"/>
  <c r="AG760"/>
  <c r="S760" s="1"/>
  <c r="AJ761"/>
  <c r="AJ1267" s="1"/>
  <c r="AH761"/>
  <c r="AH1267" s="1"/>
  <c r="T1267" s="1"/>
  <c r="AG253"/>
  <c r="S253" s="1"/>
  <c r="AI253"/>
  <c r="AI1775" s="1"/>
  <c r="AG721"/>
  <c r="AI721"/>
  <c r="AI1307" s="1"/>
  <c r="AJ490"/>
  <c r="AJ1538" s="1"/>
  <c r="AH490"/>
  <c r="T490" s="1"/>
  <c r="AG310"/>
  <c r="AI310"/>
  <c r="AI1718" s="1"/>
  <c r="AI268"/>
  <c r="AI1760" s="1"/>
  <c r="AG268"/>
  <c r="S268" s="1"/>
  <c r="AI711"/>
  <c r="AI1317" s="1"/>
  <c r="AG711"/>
  <c r="AG1317" s="1"/>
  <c r="S1317" s="1"/>
  <c r="AJ331"/>
  <c r="AJ1697" s="1"/>
  <c r="AH331"/>
  <c r="T331" s="1"/>
  <c r="AI503"/>
  <c r="AI1525" s="1"/>
  <c r="AG503"/>
  <c r="AG1525" s="1"/>
  <c r="S1525" s="1"/>
  <c r="AI272"/>
  <c r="AI1756" s="1"/>
  <c r="AG272"/>
  <c r="AG1756" s="1"/>
  <c r="S1756" s="1"/>
  <c r="AI173"/>
  <c r="AI1855" s="1"/>
  <c r="AG173"/>
  <c r="AG1855" s="1"/>
  <c r="S1855" s="1"/>
  <c r="AG494"/>
  <c r="AG1534" s="1"/>
  <c r="S1534" s="1"/>
  <c r="AI494"/>
  <c r="AI1534" s="1"/>
  <c r="AG355"/>
  <c r="AG1673" s="1"/>
  <c r="S1673" s="1"/>
  <c r="AI355"/>
  <c r="AI1673" s="1"/>
  <c r="AG134"/>
  <c r="AG1894" s="1"/>
  <c r="S1894" s="1"/>
  <c r="AI134"/>
  <c r="AI1894" s="1"/>
  <c r="AH405"/>
  <c r="AJ405"/>
  <c r="AJ1623" s="1"/>
  <c r="AI670"/>
  <c r="AI1358" s="1"/>
  <c r="AG670"/>
  <c r="AG1358" s="1"/>
  <c r="S1358" s="1"/>
  <c r="AJ362"/>
  <c r="AJ1666" s="1"/>
  <c r="AH362"/>
  <c r="AH1666" s="1"/>
  <c r="T1666" s="1"/>
  <c r="AI477"/>
  <c r="AI1551" s="1"/>
  <c r="AG477"/>
  <c r="S477" s="1"/>
  <c r="AI423"/>
  <c r="AI1605" s="1"/>
  <c r="AG423"/>
  <c r="AG740"/>
  <c r="AI740"/>
  <c r="AI1288" s="1"/>
  <c r="AH428"/>
  <c r="AH1600" s="1"/>
  <c r="T1600" s="1"/>
  <c r="D1320" i="16" s="1"/>
  <c r="AJ428" i="1"/>
  <c r="AJ1600" s="1"/>
  <c r="AI751"/>
  <c r="AI1277" s="1"/>
  <c r="AG751"/>
  <c r="S751" s="1"/>
  <c r="AH199"/>
  <c r="AJ199"/>
  <c r="AJ1829" s="1"/>
  <c r="AI260"/>
  <c r="AI1768" s="1"/>
  <c r="AG260"/>
  <c r="AH191"/>
  <c r="AH1837" s="1"/>
  <c r="T1837" s="1"/>
  <c r="C1634" i="5" s="1"/>
  <c r="AJ191" i="1"/>
  <c r="AJ1837" s="1"/>
  <c r="AH769"/>
  <c r="AH1259" s="1"/>
  <c r="T1259" s="1"/>
  <c r="AJ769"/>
  <c r="AJ1259" s="1"/>
  <c r="AJ370"/>
  <c r="AJ1658" s="1"/>
  <c r="AH370"/>
  <c r="T370" s="1"/>
  <c r="D290" i="16" s="1"/>
  <c r="AI580" i="1"/>
  <c r="AI1448" s="1"/>
  <c r="AG580"/>
  <c r="AG1448" s="1"/>
  <c r="S1448" s="1"/>
  <c r="AH600"/>
  <c r="AJ600"/>
  <c r="AJ1428" s="1"/>
  <c r="AI398"/>
  <c r="AI1630" s="1"/>
  <c r="AG398"/>
  <c r="S398" s="1"/>
  <c r="AI519"/>
  <c r="AI1509" s="1"/>
  <c r="AG519"/>
  <c r="AG1509" s="1"/>
  <c r="S1509" s="1"/>
  <c r="AI439"/>
  <c r="AI1589" s="1"/>
  <c r="AG439"/>
  <c r="AJ590"/>
  <c r="AJ1438" s="1"/>
  <c r="AH590"/>
  <c r="AH1438" s="1"/>
  <c r="T1438" s="1"/>
  <c r="AG652"/>
  <c r="AG1376" s="1"/>
  <c r="S1376" s="1"/>
  <c r="AI652"/>
  <c r="AI1376" s="1"/>
  <c r="AI266"/>
  <c r="AI1762" s="1"/>
  <c r="AG266"/>
  <c r="S266" s="1"/>
  <c r="AH503"/>
  <c r="AH1525" s="1"/>
  <c r="T1525" s="1"/>
  <c r="AJ503"/>
  <c r="AJ1525" s="1"/>
  <c r="AI769"/>
  <c r="AI1259" s="1"/>
  <c r="AG769"/>
  <c r="AI667"/>
  <c r="AI1361" s="1"/>
  <c r="AG667"/>
  <c r="AG629"/>
  <c r="S629" s="1"/>
  <c r="AI629"/>
  <c r="AI1399" s="1"/>
  <c r="AH606"/>
  <c r="AH1422" s="1"/>
  <c r="T1422" s="1"/>
  <c r="AJ606"/>
  <c r="AJ1422" s="1"/>
  <c r="AH743"/>
  <c r="AJ743"/>
  <c r="AJ1285" s="1"/>
  <c r="AG304"/>
  <c r="AI304"/>
  <c r="AI1724" s="1"/>
  <c r="AH499"/>
  <c r="AJ499"/>
  <c r="AJ1529" s="1"/>
  <c r="AJ378"/>
  <c r="AJ1650" s="1"/>
  <c r="AH378"/>
  <c r="T378" s="1"/>
  <c r="AB378" s="1"/>
  <c r="AJ554"/>
  <c r="AJ1474" s="1"/>
  <c r="AH554"/>
  <c r="AJ723"/>
  <c r="AJ1305" s="1"/>
  <c r="AH723"/>
  <c r="AI502"/>
  <c r="AI1526" s="1"/>
  <c r="AG502"/>
  <c r="AH678"/>
  <c r="AH1350" s="1"/>
  <c r="T1350" s="1"/>
  <c r="AJ678"/>
  <c r="AJ1350" s="1"/>
  <c r="AJ349"/>
  <c r="AJ1679" s="1"/>
  <c r="AH349"/>
  <c r="AH1679" s="1"/>
  <c r="T1679" s="1"/>
  <c r="AJ780"/>
  <c r="AJ1248" s="1"/>
  <c r="AH780"/>
  <c r="AH368"/>
  <c r="AJ368"/>
  <c r="AJ1660" s="1"/>
  <c r="AH731"/>
  <c r="AH1297" s="1"/>
  <c r="T1297" s="1"/>
  <c r="D1017" i="16" s="1"/>
  <c r="AJ731" i="1"/>
  <c r="AJ1297" s="1"/>
  <c r="AH593"/>
  <c r="AJ593"/>
  <c r="AJ1435" s="1"/>
  <c r="AJ701"/>
  <c r="AJ1327" s="1"/>
  <c r="AH701"/>
  <c r="AH286"/>
  <c r="AH1742" s="1"/>
  <c r="T1742" s="1"/>
  <c r="C1539" i="5" s="1"/>
  <c r="AJ286" i="1"/>
  <c r="AJ1742" s="1"/>
  <c r="AJ198"/>
  <c r="AJ1830" s="1"/>
  <c r="AH198"/>
  <c r="AH722"/>
  <c r="AH1306" s="1"/>
  <c r="T1306" s="1"/>
  <c r="AJ722"/>
  <c r="AJ1306" s="1"/>
  <c r="AH492"/>
  <c r="AJ492"/>
  <c r="AJ1536" s="1"/>
  <c r="AI322"/>
  <c r="AI1706" s="1"/>
  <c r="AG322"/>
  <c r="AI688"/>
  <c r="AI1340" s="1"/>
  <c r="AG688"/>
  <c r="AI306"/>
  <c r="AI1722" s="1"/>
  <c r="AG306"/>
  <c r="AG1722" s="1"/>
  <c r="S1722" s="1"/>
  <c r="AJ367"/>
  <c r="AJ1661" s="1"/>
  <c r="AH367"/>
  <c r="AH142"/>
  <c r="AH1886" s="1"/>
  <c r="T1886" s="1"/>
  <c r="C1683" i="5" s="1"/>
  <c r="AJ142" i="1"/>
  <c r="AJ1886" s="1"/>
  <c r="AG447"/>
  <c r="AI447"/>
  <c r="AI1581" s="1"/>
  <c r="AI436"/>
  <c r="AI1592" s="1"/>
  <c r="AG436"/>
  <c r="AG595"/>
  <c r="AG1433" s="1"/>
  <c r="S1433" s="1"/>
  <c r="AI595"/>
  <c r="AI1433" s="1"/>
  <c r="AH414"/>
  <c r="AJ414"/>
  <c r="AJ1614" s="1"/>
  <c r="AH767"/>
  <c r="T767" s="1"/>
  <c r="AJ767"/>
  <c r="AJ1261" s="1"/>
  <c r="AG442"/>
  <c r="AI442"/>
  <c r="AI1586" s="1"/>
  <c r="AJ196"/>
  <c r="AJ1832" s="1"/>
  <c r="AH196"/>
  <c r="AI297"/>
  <c r="AI1731" s="1"/>
  <c r="AG297"/>
  <c r="S297" s="1"/>
  <c r="AJ654"/>
  <c r="AJ1374" s="1"/>
  <c r="AH654"/>
  <c r="AH744"/>
  <c r="AJ744"/>
  <c r="AJ1284" s="1"/>
  <c r="AI735"/>
  <c r="AI1293" s="1"/>
  <c r="AG735"/>
  <c r="AG122"/>
  <c r="AG1906" s="1"/>
  <c r="S1906" s="1"/>
  <c r="AI122"/>
  <c r="AI1906" s="1"/>
  <c r="AJ581"/>
  <c r="AJ1447" s="1"/>
  <c r="AH581"/>
  <c r="AH782"/>
  <c r="AH1246" s="1"/>
  <c r="T1246" s="1"/>
  <c r="AJ782"/>
  <c r="AJ1246" s="1"/>
  <c r="AH284"/>
  <c r="AJ284"/>
  <c r="AJ1744" s="1"/>
  <c r="AI117"/>
  <c r="AI1911" s="1"/>
  <c r="AG117"/>
  <c r="AJ183"/>
  <c r="AJ1845" s="1"/>
  <c r="AH183"/>
  <c r="AJ343"/>
  <c r="AJ1685" s="1"/>
  <c r="AH343"/>
  <c r="AJ686"/>
  <c r="AJ1342" s="1"/>
  <c r="AH686"/>
  <c r="T686" s="1"/>
  <c r="D606" i="16" s="1"/>
  <c r="AH147" i="1"/>
  <c r="AH1881" s="1"/>
  <c r="T1881" s="1"/>
  <c r="C1678" i="5" s="1"/>
  <c r="AJ147" i="1"/>
  <c r="AJ1881" s="1"/>
  <c r="AH177"/>
  <c r="AH1851" s="1"/>
  <c r="T1851" s="1"/>
  <c r="C1648" i="5" s="1"/>
  <c r="AJ177" i="1"/>
  <c r="AJ1851" s="1"/>
  <c r="AH192"/>
  <c r="AH1836" s="1"/>
  <c r="T1836" s="1"/>
  <c r="C1633" i="5" s="1"/>
  <c r="AJ192" i="1"/>
  <c r="AJ1836" s="1"/>
  <c r="AG143"/>
  <c r="AG1885" s="1"/>
  <c r="S1885" s="1"/>
  <c r="AI143"/>
  <c r="AI1885" s="1"/>
  <c r="AG451"/>
  <c r="AI451"/>
  <c r="AI1577" s="1"/>
  <c r="AH505"/>
  <c r="AH1523" s="1"/>
  <c r="T1523" s="1"/>
  <c r="AJ505"/>
  <c r="AJ1523" s="1"/>
  <c r="AJ174"/>
  <c r="AJ1854" s="1"/>
  <c r="AH174"/>
  <c r="AH1854" s="1"/>
  <c r="T1854" s="1"/>
  <c r="C1651" i="5" s="1"/>
  <c r="AH324" i="1"/>
  <c r="AJ324"/>
  <c r="AJ1704" s="1"/>
  <c r="AI757"/>
  <c r="AI1271" s="1"/>
  <c r="AG757"/>
  <c r="AJ469"/>
  <c r="AJ1559" s="1"/>
  <c r="AH469"/>
  <c r="AI506"/>
  <c r="AI1522" s="1"/>
  <c r="AG506"/>
  <c r="AJ417"/>
  <c r="AJ1611" s="1"/>
  <c r="AH417"/>
  <c r="AG654"/>
  <c r="AG1374" s="1"/>
  <c r="S1374" s="1"/>
  <c r="AI654"/>
  <c r="AI1374" s="1"/>
  <c r="AH671"/>
  <c r="AH1357" s="1"/>
  <c r="T1357" s="1"/>
  <c r="D1077" i="16" s="1"/>
  <c r="AJ671" i="1"/>
  <c r="AJ1357" s="1"/>
  <c r="AH567"/>
  <c r="AJ567"/>
  <c r="AJ1461" s="1"/>
  <c r="AJ766"/>
  <c r="AJ1262" s="1"/>
  <c r="AH766"/>
  <c r="T766" s="1"/>
  <c r="D686" i="16" s="1"/>
  <c r="AG677" i="1"/>
  <c r="AI677"/>
  <c r="AI1351" s="1"/>
  <c r="AG655"/>
  <c r="S655" s="1"/>
  <c r="AI655"/>
  <c r="AI1373" s="1"/>
  <c r="AH460"/>
  <c r="AH1568" s="1"/>
  <c r="T1568" s="1"/>
  <c r="AJ460"/>
  <c r="AJ1568" s="1"/>
  <c r="AH560"/>
  <c r="AH1468" s="1"/>
  <c r="T1468" s="1"/>
  <c r="C1265" i="5" s="1"/>
  <c r="AJ560" i="1"/>
  <c r="AJ1468" s="1"/>
  <c r="AG803"/>
  <c r="AI803"/>
  <c r="AI1225" s="1"/>
  <c r="AG305"/>
  <c r="S305" s="1"/>
  <c r="AI305"/>
  <c r="AI1723" s="1"/>
  <c r="AG186"/>
  <c r="AI186"/>
  <c r="AI1842" s="1"/>
  <c r="AH711"/>
  <c r="AH1317" s="1"/>
  <c r="T1317" s="1"/>
  <c r="C1114" i="5" s="1"/>
  <c r="AJ711" i="1"/>
  <c r="AJ1317" s="1"/>
  <c r="AH538"/>
  <c r="AH1490" s="1"/>
  <c r="T1490" s="1"/>
  <c r="AJ538"/>
  <c r="AJ1490" s="1"/>
  <c r="AH372"/>
  <c r="T372" s="1"/>
  <c r="AD372" s="1"/>
  <c r="AJ372"/>
  <c r="AJ1656" s="1"/>
  <c r="AJ777"/>
  <c r="AJ1251" s="1"/>
  <c r="AH777"/>
  <c r="AJ547"/>
  <c r="AJ1481" s="1"/>
  <c r="AH547"/>
  <c r="AI417"/>
  <c r="AI1611" s="1"/>
  <c r="AG417"/>
  <c r="S417" s="1"/>
  <c r="AG257"/>
  <c r="AG1771" s="1"/>
  <c r="S1771" s="1"/>
  <c r="AI257"/>
  <c r="AI1771" s="1"/>
  <c r="AH533"/>
  <c r="AJ533"/>
  <c r="AJ1495" s="1"/>
  <c r="AJ357"/>
  <c r="AJ1671" s="1"/>
  <c r="AH357"/>
  <c r="AI138"/>
  <c r="AI1890" s="1"/>
  <c r="AG138"/>
  <c r="AH545"/>
  <c r="AJ545"/>
  <c r="AJ1483" s="1"/>
  <c r="AH210"/>
  <c r="AH1818" s="1"/>
  <c r="T1818" s="1"/>
  <c r="C1615" i="5" s="1"/>
  <c r="AJ210" i="1"/>
  <c r="AJ1818" s="1"/>
  <c r="AI692"/>
  <c r="AI1336" s="1"/>
  <c r="AG692"/>
  <c r="AI690"/>
  <c r="AI1338" s="1"/>
  <c r="AG690"/>
  <c r="AI404"/>
  <c r="AI1624" s="1"/>
  <c r="AG404"/>
  <c r="AJ314"/>
  <c r="AJ1714" s="1"/>
  <c r="AH314"/>
  <c r="AG618"/>
  <c r="AI618"/>
  <c r="AI1410" s="1"/>
  <c r="AJ650"/>
  <c r="AJ1378" s="1"/>
  <c r="AH650"/>
  <c r="AG738"/>
  <c r="AG1290" s="1"/>
  <c r="S1290" s="1"/>
  <c r="AI738"/>
  <c r="AI1290" s="1"/>
  <c r="AJ745"/>
  <c r="AJ1283" s="1"/>
  <c r="AH745"/>
  <c r="AJ134"/>
  <c r="AJ1894" s="1"/>
  <c r="AH134"/>
  <c r="AH466"/>
  <c r="AJ466"/>
  <c r="AJ1562" s="1"/>
  <c r="AI225"/>
  <c r="AI1803" s="1"/>
  <c r="AG225"/>
  <c r="AJ724"/>
  <c r="AJ1304" s="1"/>
  <c r="AH724"/>
  <c r="AH342"/>
  <c r="AH1686" s="1"/>
  <c r="T1686" s="1"/>
  <c r="C1483" i="5" s="1"/>
  <c r="AJ342" i="1"/>
  <c r="AJ1686" s="1"/>
  <c r="AG274"/>
  <c r="AG1754" s="1"/>
  <c r="S1754" s="1"/>
  <c r="AI274"/>
  <c r="AI1754" s="1"/>
  <c r="AJ316"/>
  <c r="AJ1712" s="1"/>
  <c r="AH316"/>
  <c r="AI192"/>
  <c r="AI1836" s="1"/>
  <c r="AG192"/>
  <c r="S192" s="1"/>
  <c r="AG596"/>
  <c r="AG1432" s="1"/>
  <c r="S1432" s="1"/>
  <c r="AI596"/>
  <c r="AI1432" s="1"/>
  <c r="AH225"/>
  <c r="AJ225"/>
  <c r="AJ1803" s="1"/>
  <c r="AI765"/>
  <c r="AI1263" s="1"/>
  <c r="AG765"/>
  <c r="AI779"/>
  <c r="AI1249" s="1"/>
  <c r="AG779"/>
  <c r="AI139"/>
  <c r="AI1889" s="1"/>
  <c r="AG139"/>
  <c r="AG744"/>
  <c r="AG1284" s="1"/>
  <c r="S1284" s="1"/>
  <c r="AI744"/>
  <c r="AI1284" s="1"/>
  <c r="AI259"/>
  <c r="AI1769" s="1"/>
  <c r="AG259"/>
  <c r="AJ668"/>
  <c r="AJ1360" s="1"/>
  <c r="AH668"/>
  <c r="AG288"/>
  <c r="AI288"/>
  <c r="AI1740" s="1"/>
  <c r="AJ812"/>
  <c r="AJ1216" s="1"/>
  <c r="AH812"/>
  <c r="AG264"/>
  <c r="S264" s="1"/>
  <c r="AI264"/>
  <c r="AI1764" s="1"/>
  <c r="AG771"/>
  <c r="AI771"/>
  <c r="AI1257" s="1"/>
  <c r="AG691"/>
  <c r="S691" s="1"/>
  <c r="AI691"/>
  <c r="AI1337" s="1"/>
  <c r="AG540"/>
  <c r="S540" s="1"/>
  <c r="AI540"/>
  <c r="AI1488" s="1"/>
  <c r="AI157"/>
  <c r="AI1871" s="1"/>
  <c r="AG157"/>
  <c r="S157" s="1"/>
  <c r="AG811"/>
  <c r="AI811"/>
  <c r="AI1217" s="1"/>
  <c r="AJ267"/>
  <c r="AJ1761" s="1"/>
  <c r="AH267"/>
  <c r="AJ540"/>
  <c r="AJ1488" s="1"/>
  <c r="AH540"/>
  <c r="T540" s="1"/>
  <c r="D460" i="16" s="1"/>
  <c r="AJ224" i="1"/>
  <c r="AJ1804" s="1"/>
  <c r="AH224"/>
  <c r="AJ655"/>
  <c r="AJ1373" s="1"/>
  <c r="AH655"/>
  <c r="AJ161"/>
  <c r="AJ1867" s="1"/>
  <c r="AH161"/>
  <c r="AJ516"/>
  <c r="AJ1512" s="1"/>
  <c r="AH516"/>
  <c r="AH1512" s="1"/>
  <c r="T1512" s="1"/>
  <c r="AJ778"/>
  <c r="AJ1250" s="1"/>
  <c r="AH778"/>
  <c r="T778" s="1"/>
  <c r="I715" i="6" s="1"/>
  <c r="F715" s="1"/>
  <c r="AJ659" i="1"/>
  <c r="AJ1369" s="1"/>
  <c r="AH659"/>
  <c r="AI515"/>
  <c r="AI1513" s="1"/>
  <c r="AG515"/>
  <c r="AG177"/>
  <c r="AI177"/>
  <c r="AI1851" s="1"/>
  <c r="AG587"/>
  <c r="AG1441" s="1"/>
  <c r="S1441" s="1"/>
  <c r="AI587"/>
  <c r="AI1441" s="1"/>
  <c r="AI491"/>
  <c r="AI1537" s="1"/>
  <c r="AG491"/>
  <c r="AG1537" s="1"/>
  <c r="S1537" s="1"/>
  <c r="AI592"/>
  <c r="AI1436" s="1"/>
  <c r="AG592"/>
  <c r="AH673"/>
  <c r="AH1355" s="1"/>
  <c r="T1355" s="1"/>
  <c r="AJ673"/>
  <c r="AJ1355" s="1"/>
  <c r="AG474"/>
  <c r="S474" s="1"/>
  <c r="AI474"/>
  <c r="AI1554" s="1"/>
  <c r="AH129"/>
  <c r="AH1899" s="1"/>
  <c r="T1899" s="1"/>
  <c r="C1696" i="5" s="1"/>
  <c r="AJ129" i="1"/>
  <c r="AJ1899" s="1"/>
  <c r="AG277"/>
  <c r="AG1751" s="1"/>
  <c r="S1751" s="1"/>
  <c r="AI277"/>
  <c r="AI1751" s="1"/>
  <c r="AI280"/>
  <c r="AI1748" s="1"/>
  <c r="AG280"/>
  <c r="S280" s="1"/>
  <c r="AI569"/>
  <c r="AI1459" s="1"/>
  <c r="AG569"/>
  <c r="AG786"/>
  <c r="S786" s="1"/>
  <c r="AI786"/>
  <c r="AI1242" s="1"/>
  <c r="AI456"/>
  <c r="AI1572" s="1"/>
  <c r="AG456"/>
  <c r="AG399"/>
  <c r="AG1629" s="1"/>
  <c r="S1629" s="1"/>
  <c r="AI399"/>
  <c r="AI1629" s="1"/>
  <c r="AG656"/>
  <c r="AG1372" s="1"/>
  <c r="S1372" s="1"/>
  <c r="AI656"/>
  <c r="AI1372" s="1"/>
  <c r="AI194"/>
  <c r="AI1834" s="1"/>
  <c r="AG194"/>
  <c r="AG562"/>
  <c r="S562" s="1"/>
  <c r="AI562"/>
  <c r="AI1466" s="1"/>
  <c r="AH483"/>
  <c r="AH1545" s="1"/>
  <c r="T1545" s="1"/>
  <c r="AJ483"/>
  <c r="AJ1545" s="1"/>
  <c r="AJ714"/>
  <c r="AJ1314" s="1"/>
  <c r="AH714"/>
  <c r="AG267"/>
  <c r="AI267"/>
  <c r="AI1761" s="1"/>
  <c r="AH152"/>
  <c r="AH1876" s="1"/>
  <c r="T1876" s="1"/>
  <c r="C1673" i="5" s="1"/>
  <c r="AJ152" i="1"/>
  <c r="AJ1876" s="1"/>
  <c r="AH283"/>
  <c r="AH1745" s="1"/>
  <c r="T1745" s="1"/>
  <c r="C1542" i="5" s="1"/>
  <c r="AJ283" i="1"/>
  <c r="AJ1745" s="1"/>
  <c r="AG551"/>
  <c r="AI551"/>
  <c r="AI1477" s="1"/>
  <c r="AJ150"/>
  <c r="AJ1878" s="1"/>
  <c r="AH150"/>
  <c r="AH602"/>
  <c r="AH1426" s="1"/>
  <c r="T1426" s="1"/>
  <c r="AJ602"/>
  <c r="AJ1426" s="1"/>
  <c r="AJ508"/>
  <c r="AJ1520" s="1"/>
  <c r="AH508"/>
  <c r="AH127"/>
  <c r="AH1901" s="1"/>
  <c r="T1901" s="1"/>
  <c r="C1698" i="5" s="1"/>
  <c r="AJ127" i="1"/>
  <c r="AJ1901" s="1"/>
  <c r="AJ119"/>
  <c r="AJ1909" s="1"/>
  <c r="AH119"/>
  <c r="T119" s="1"/>
  <c r="D39" i="16" s="1"/>
  <c r="AI418" i="1"/>
  <c r="AI1610" s="1"/>
  <c r="AG418"/>
  <c r="S418" s="1"/>
  <c r="AH144"/>
  <c r="AJ144"/>
  <c r="AJ1884" s="1"/>
  <c r="AH475"/>
  <c r="AJ475"/>
  <c r="AJ1553" s="1"/>
  <c r="AH598"/>
  <c r="AJ598"/>
  <c r="AJ1430" s="1"/>
  <c r="AH189"/>
  <c r="AJ189"/>
  <c r="AJ1839" s="1"/>
  <c r="AH441"/>
  <c r="AJ441"/>
  <c r="AJ1587" s="1"/>
  <c r="AH438"/>
  <c r="T438" s="1"/>
  <c r="I375" i="6" s="1"/>
  <c r="F375" s="1"/>
  <c r="AJ438" i="1"/>
  <c r="AJ1590" s="1"/>
  <c r="AH461"/>
  <c r="AH1567" s="1"/>
  <c r="T1567" s="1"/>
  <c r="AJ461"/>
  <c r="AJ1567" s="1"/>
  <c r="AG500"/>
  <c r="AI500"/>
  <c r="AI1528" s="1"/>
  <c r="AG291"/>
  <c r="S291" s="1"/>
  <c r="AI291"/>
  <c r="AI1737" s="1"/>
  <c r="AJ523"/>
  <c r="AJ1505" s="1"/>
  <c r="AH523"/>
  <c r="AI764"/>
  <c r="AI1264" s="1"/>
  <c r="AG764"/>
  <c r="S764" s="1"/>
  <c r="AI145"/>
  <c r="AI1883" s="1"/>
  <c r="AG145"/>
  <c r="S145" s="1"/>
  <c r="AI302"/>
  <c r="AI1726" s="1"/>
  <c r="AG302"/>
  <c r="S302" s="1"/>
  <c r="AJ627"/>
  <c r="AJ1401" s="1"/>
  <c r="AH627"/>
  <c r="AH1401" s="1"/>
  <c r="T1401" s="1"/>
  <c r="C1198" i="5" s="1"/>
  <c r="AJ399" i="1"/>
  <c r="AJ1629" s="1"/>
  <c r="AH399"/>
  <c r="AH1629" s="1"/>
  <c r="T1629" s="1"/>
  <c r="AI617"/>
  <c r="AI1411" s="1"/>
  <c r="AG617"/>
  <c r="S617" s="1"/>
  <c r="AI606"/>
  <c r="AI1422" s="1"/>
  <c r="AG606"/>
  <c r="AG1422" s="1"/>
  <c r="S1422" s="1"/>
  <c r="AG460"/>
  <c r="S460" s="1"/>
  <c r="AI460"/>
  <c r="AI1568" s="1"/>
  <c r="AJ416"/>
  <c r="AJ1612" s="1"/>
  <c r="AH416"/>
  <c r="T416" s="1"/>
  <c r="AB416" s="1"/>
  <c r="AG725"/>
  <c r="AG1303" s="1"/>
  <c r="S1303" s="1"/>
  <c r="AI725"/>
  <c r="AI1303" s="1"/>
  <c r="AI162"/>
  <c r="AI1866" s="1"/>
  <c r="AG162"/>
  <c r="AG1866" s="1"/>
  <c r="S1866" s="1"/>
  <c r="AH688"/>
  <c r="AH1340" s="1"/>
  <c r="T1340" s="1"/>
  <c r="AJ688"/>
  <c r="AJ1340" s="1"/>
  <c r="AI376"/>
  <c r="AI1652" s="1"/>
  <c r="AG376"/>
  <c r="AH270"/>
  <c r="AH1758" s="1"/>
  <c r="T1758" s="1"/>
  <c r="C1555" i="5" s="1"/>
  <c r="AJ270" i="1"/>
  <c r="AJ1758" s="1"/>
  <c r="AG283"/>
  <c r="AI283"/>
  <c r="AI1745" s="1"/>
  <c r="AI146"/>
  <c r="AI1882" s="1"/>
  <c r="AG146"/>
  <c r="AI344"/>
  <c r="AI1684" s="1"/>
  <c r="AG344"/>
  <c r="AG131"/>
  <c r="AI131"/>
  <c r="AI1897" s="1"/>
  <c r="AJ732"/>
  <c r="AJ1296" s="1"/>
  <c r="AH732"/>
  <c r="AJ423"/>
  <c r="AJ1605" s="1"/>
  <c r="AH423"/>
  <c r="T423" s="1"/>
  <c r="C420" i="5" s="1"/>
  <c r="F420" s="1"/>
  <c r="S419" s="1"/>
  <c r="S1601" s="1"/>
  <c r="AJ657" i="1"/>
  <c r="AJ1371" s="1"/>
  <c r="AH657"/>
  <c r="T657" s="1"/>
  <c r="C654" i="5" s="1"/>
  <c r="F654" s="1"/>
  <c r="S653" s="1"/>
  <c r="S1367" s="1"/>
  <c r="AI219" i="1"/>
  <c r="AI1809" s="1"/>
  <c r="AG219"/>
  <c r="AG622"/>
  <c r="AI622"/>
  <c r="AI1406" s="1"/>
  <c r="AI739"/>
  <c r="AI1289" s="1"/>
  <c r="AG739"/>
  <c r="S739" s="1"/>
  <c r="AJ785"/>
  <c r="AJ1243" s="1"/>
  <c r="AH785"/>
  <c r="AG646"/>
  <c r="S646" s="1"/>
  <c r="AI646"/>
  <c r="AI1382" s="1"/>
  <c r="AH281"/>
  <c r="AH1747" s="1"/>
  <c r="T1747" s="1"/>
  <c r="C1544" i="5" s="1"/>
  <c r="AJ281" i="1"/>
  <c r="AJ1747" s="1"/>
  <c r="AH322"/>
  <c r="T322" s="1"/>
  <c r="D242" i="16" s="1"/>
  <c r="AJ322" i="1"/>
  <c r="AJ1706" s="1"/>
  <c r="AG328"/>
  <c r="AG1700" s="1"/>
  <c r="S1700" s="1"/>
  <c r="AI328"/>
  <c r="AI1700" s="1"/>
  <c r="AI133"/>
  <c r="AI1895" s="1"/>
  <c r="AG133"/>
  <c r="S133" s="1"/>
  <c r="AG245"/>
  <c r="AI245"/>
  <c r="AI1783" s="1"/>
  <c r="AG141"/>
  <c r="S141" s="1"/>
  <c r="AI141"/>
  <c r="AI1887" s="1"/>
  <c r="AG388"/>
  <c r="AI388"/>
  <c r="AI1640" s="1"/>
  <c r="AJ794"/>
  <c r="AJ1234" s="1"/>
  <c r="AH794"/>
  <c r="AI560"/>
  <c r="AI1468" s="1"/>
  <c r="AG560"/>
  <c r="AG125"/>
  <c r="S125" s="1"/>
  <c r="AI125"/>
  <c r="AI1903" s="1"/>
  <c r="AH792"/>
  <c r="T792" s="1"/>
  <c r="D712" i="16" s="1"/>
  <c r="AJ792" i="1"/>
  <c r="AJ1236" s="1"/>
  <c r="AH437"/>
  <c r="AH1591" s="1"/>
  <c r="T1591" s="1"/>
  <c r="D1311" i="16" s="1"/>
  <c r="AJ437" i="1"/>
  <c r="AJ1591" s="1"/>
  <c r="AI317"/>
  <c r="AI1711" s="1"/>
  <c r="AG317"/>
  <c r="AG1711" s="1"/>
  <c r="S1711" s="1"/>
  <c r="AI701"/>
  <c r="AI1327" s="1"/>
  <c r="AG701"/>
  <c r="AH618"/>
  <c r="AJ618"/>
  <c r="AJ1410" s="1"/>
  <c r="AI256"/>
  <c r="AI1772" s="1"/>
  <c r="AG256"/>
  <c r="AI343"/>
  <c r="AI1685" s="1"/>
  <c r="AG343"/>
  <c r="S343" s="1"/>
  <c r="AG741"/>
  <c r="AI741"/>
  <c r="AI1287" s="1"/>
  <c r="AG552"/>
  <c r="AI552"/>
  <c r="AI1476" s="1"/>
  <c r="AI159"/>
  <c r="AI1869" s="1"/>
  <c r="AG159"/>
  <c r="AH273"/>
  <c r="AH1755" s="1"/>
  <c r="T1755" s="1"/>
  <c r="C1552" i="5" s="1"/>
  <c r="AJ273" i="1"/>
  <c r="AJ1755" s="1"/>
  <c r="AJ262"/>
  <c r="AJ1766" s="1"/>
  <c r="AH262"/>
  <c r="AI572"/>
  <c r="AI1456" s="1"/>
  <c r="AG572"/>
  <c r="AG1456" s="1"/>
  <c r="S1456" s="1"/>
  <c r="AH256"/>
  <c r="AJ256"/>
  <c r="AJ1772" s="1"/>
  <c r="AH616"/>
  <c r="AH1412" s="1"/>
  <c r="T1412" s="1"/>
  <c r="AJ616"/>
  <c r="AJ1412" s="1"/>
  <c r="AJ623"/>
  <c r="AJ1405" s="1"/>
  <c r="AH623"/>
  <c r="AG714"/>
  <c r="AI714"/>
  <c r="AI1314" s="1"/>
  <c r="AH739"/>
  <c r="AJ739"/>
  <c r="AJ1289" s="1"/>
  <c r="AI241"/>
  <c r="AI1787" s="1"/>
  <c r="AG241"/>
  <c r="AG1787" s="1"/>
  <c r="S1787" s="1"/>
  <c r="AJ511"/>
  <c r="AJ1517" s="1"/>
  <c r="AH511"/>
  <c r="AI229"/>
  <c r="AI1799" s="1"/>
  <c r="AG229"/>
  <c r="S229" s="1"/>
  <c r="AI467"/>
  <c r="AI1561" s="1"/>
  <c r="AG467"/>
  <c r="AG311"/>
  <c r="AI311"/>
  <c r="AI1717" s="1"/>
  <c r="AI755"/>
  <c r="AI1273" s="1"/>
  <c r="AG755"/>
  <c r="AH332"/>
  <c r="AJ332"/>
  <c r="AJ1696" s="1"/>
  <c r="AG196"/>
  <c r="AG1832" s="1"/>
  <c r="S1832" s="1"/>
  <c r="AI196"/>
  <c r="AI1832" s="1"/>
  <c r="AJ573"/>
  <c r="AJ1455" s="1"/>
  <c r="AH573"/>
  <c r="AJ202"/>
  <c r="AJ1826" s="1"/>
  <c r="AH202"/>
  <c r="AI561"/>
  <c r="AI1467" s="1"/>
  <c r="AG561"/>
  <c r="AI593"/>
  <c r="AI1435" s="1"/>
  <c r="AG593"/>
  <c r="S593" s="1"/>
  <c r="AJ327"/>
  <c r="AJ1701" s="1"/>
  <c r="AH327"/>
  <c r="AH1701" s="1"/>
  <c r="T1701" s="1"/>
  <c r="AJ148"/>
  <c r="AJ1880" s="1"/>
  <c r="AH148"/>
  <c r="T148" s="1"/>
  <c r="D68" i="16" s="1"/>
  <c r="AG118" i="1"/>
  <c r="AI118"/>
  <c r="AI1910" s="1"/>
  <c r="AI676"/>
  <c r="AI1352" s="1"/>
  <c r="AG676"/>
  <c r="AG468"/>
  <c r="AI468"/>
  <c r="AI1560" s="1"/>
  <c r="AI284"/>
  <c r="AI1744" s="1"/>
  <c r="AG284"/>
  <c r="AI459"/>
  <c r="AI1569" s="1"/>
  <c r="AG459"/>
  <c r="S459" s="1"/>
  <c r="AJ329"/>
  <c r="AJ1699" s="1"/>
  <c r="AH329"/>
  <c r="T329" s="1"/>
  <c r="D249" i="16" s="1"/>
  <c r="AG169" i="1"/>
  <c r="AG1859" s="1"/>
  <c r="S1859" s="1"/>
  <c r="AI169"/>
  <c r="AI1859" s="1"/>
  <c r="AI340"/>
  <c r="AI1688" s="1"/>
  <c r="AG340"/>
  <c r="AG1688" s="1"/>
  <c r="S1688" s="1"/>
  <c r="AH319"/>
  <c r="AH1709" s="1"/>
  <c r="T1709" s="1"/>
  <c r="AJ319"/>
  <c r="AJ1709" s="1"/>
  <c r="AJ124"/>
  <c r="AJ1904" s="1"/>
  <c r="AH124"/>
  <c r="AH1904" s="1"/>
  <c r="T1904" s="1"/>
  <c r="C1701" i="5" s="1"/>
  <c r="AG207" i="1"/>
  <c r="AG1821" s="1"/>
  <c r="S1821" s="1"/>
  <c r="AI207"/>
  <c r="AI1821" s="1"/>
  <c r="AH274"/>
  <c r="AH1754" s="1"/>
  <c r="T1754" s="1"/>
  <c r="C1551" i="5" s="1"/>
  <c r="AJ274" i="1"/>
  <c r="AJ1754" s="1"/>
  <c r="AI342"/>
  <c r="AI1686" s="1"/>
  <c r="AG342"/>
  <c r="S342" s="1"/>
  <c r="AG359"/>
  <c r="S359" s="1"/>
  <c r="AI359"/>
  <c r="AI1669" s="1"/>
  <c r="AI463"/>
  <c r="AI1565" s="1"/>
  <c r="AG463"/>
  <c r="S463" s="1"/>
  <c r="AJ244"/>
  <c r="AJ1784" s="1"/>
  <c r="AH244"/>
  <c r="AH1784" s="1"/>
  <c r="T1784" s="1"/>
  <c r="C1581" i="5" s="1"/>
  <c r="AI671" i="1"/>
  <c r="AI1357" s="1"/>
  <c r="AG671"/>
  <c r="AG358"/>
  <c r="AG1670" s="1"/>
  <c r="S1670" s="1"/>
  <c r="AI358"/>
  <c r="AI1670" s="1"/>
  <c r="AH800"/>
  <c r="AH1228" s="1"/>
  <c r="T1228" s="1"/>
  <c r="AJ800"/>
  <c r="AJ1228" s="1"/>
  <c r="AJ662"/>
  <c r="AJ1366" s="1"/>
  <c r="AH662"/>
  <c r="AH1366" s="1"/>
  <c r="T1366" s="1"/>
  <c r="D1086" i="16" s="1"/>
  <c r="AI531" i="1"/>
  <c r="AI1497" s="1"/>
  <c r="AG531"/>
  <c r="S531" s="1"/>
  <c r="AH594"/>
  <c r="AJ594"/>
  <c r="AJ1434" s="1"/>
  <c r="AG386"/>
  <c r="AG1642" s="1"/>
  <c r="S1642" s="1"/>
  <c r="AI386"/>
  <c r="AI1642" s="1"/>
  <c r="AG294"/>
  <c r="S294" s="1"/>
  <c r="AI294"/>
  <c r="AI1734" s="1"/>
  <c r="AJ520"/>
  <c r="AJ1508" s="1"/>
  <c r="AH520"/>
  <c r="T520" s="1"/>
  <c r="AJ542"/>
  <c r="AJ1486" s="1"/>
  <c r="AH542"/>
  <c r="AH1486" s="1"/>
  <c r="T1486" s="1"/>
  <c r="D1206" i="16" s="1"/>
  <c r="AH636" i="1"/>
  <c r="AH1392" s="1"/>
  <c r="T1392" s="1"/>
  <c r="D1112" i="16" s="1"/>
  <c r="AJ636" i="1"/>
  <c r="AJ1392" s="1"/>
  <c r="AI282"/>
  <c r="AI1746" s="1"/>
  <c r="AG282"/>
  <c r="AG1746" s="1"/>
  <c r="S1746" s="1"/>
  <c r="AJ280"/>
  <c r="AJ1748" s="1"/>
  <c r="AH280"/>
  <c r="T280" s="1"/>
  <c r="D200" i="16" s="1"/>
  <c r="AI614" i="1"/>
  <c r="AI1414" s="1"/>
  <c r="AG614"/>
  <c r="AG1414" s="1"/>
  <c r="S1414" s="1"/>
  <c r="AJ689"/>
  <c r="AJ1339" s="1"/>
  <c r="AH689"/>
  <c r="T689" s="1"/>
  <c r="AB689" s="1"/>
  <c r="AH226"/>
  <c r="AH1802" s="1"/>
  <c r="T1802" s="1"/>
  <c r="C1599" i="5" s="1"/>
  <c r="AJ226" i="1"/>
  <c r="AJ1802" s="1"/>
  <c r="AI320"/>
  <c r="AI1708" s="1"/>
  <c r="AG320"/>
  <c r="AJ462"/>
  <c r="AJ1566" s="1"/>
  <c r="AH462"/>
  <c r="T462" s="1"/>
  <c r="D382" i="16" s="1"/>
  <c r="AI806" i="1"/>
  <c r="AI1222" s="1"/>
  <c r="AG806"/>
  <c r="S806" s="1"/>
  <c r="AJ296"/>
  <c r="AJ1732" s="1"/>
  <c r="AH296"/>
  <c r="AH403"/>
  <c r="AH1625" s="1"/>
  <c r="T1625" s="1"/>
  <c r="D1345" i="16" s="1"/>
  <c r="AJ403" i="1"/>
  <c r="AJ1625" s="1"/>
  <c r="AH734"/>
  <c r="AJ734"/>
  <c r="AJ1294" s="1"/>
  <c r="AG220"/>
  <c r="S220" s="1"/>
  <c r="AI220"/>
  <c r="AI1808" s="1"/>
  <c r="AH541"/>
  <c r="AH1487" s="1"/>
  <c r="T1487" s="1"/>
  <c r="AJ541"/>
  <c r="AJ1487" s="1"/>
  <c r="AI581"/>
  <c r="AI1447" s="1"/>
  <c r="AG581"/>
  <c r="AG1447" s="1"/>
  <c r="S1447" s="1"/>
  <c r="AG640"/>
  <c r="S640" s="1"/>
  <c r="AI640"/>
  <c r="AI1388" s="1"/>
  <c r="AH364"/>
  <c r="AH1664" s="1"/>
  <c r="T1664" s="1"/>
  <c r="C1461" i="5" s="1"/>
  <c r="AJ364" i="1"/>
  <c r="AJ1664" s="1"/>
  <c r="AI349"/>
  <c r="AI1679" s="1"/>
  <c r="AG349"/>
  <c r="S349" s="1"/>
  <c r="AH184"/>
  <c r="AJ184"/>
  <c r="AJ1844" s="1"/>
  <c r="AG262"/>
  <c r="AI262"/>
  <c r="AI1766" s="1"/>
  <c r="AJ341"/>
  <c r="AJ1687" s="1"/>
  <c r="AH341"/>
  <c r="AH1687" s="1"/>
  <c r="T1687" s="1"/>
  <c r="AI713"/>
  <c r="AI1315" s="1"/>
  <c r="AG713"/>
  <c r="AG1315" s="1"/>
  <c r="S1315" s="1"/>
  <c r="AI798"/>
  <c r="AI1230" s="1"/>
  <c r="AG798"/>
  <c r="S798" s="1"/>
  <c r="AH354"/>
  <c r="T354" s="1"/>
  <c r="D274" i="16" s="1"/>
  <c r="AJ354" i="1"/>
  <c r="AJ1674" s="1"/>
  <c r="AH569"/>
  <c r="AJ569"/>
  <c r="AJ1459" s="1"/>
  <c r="AH624"/>
  <c r="AH1404" s="1"/>
  <c r="T1404" s="1"/>
  <c r="D1124" i="16" s="1"/>
  <c r="AJ624" i="1"/>
  <c r="AJ1404" s="1"/>
  <c r="AI172"/>
  <c r="AI1856" s="1"/>
  <c r="AG172"/>
  <c r="S172" s="1"/>
  <c r="AH325"/>
  <c r="AJ325"/>
  <c r="AJ1703" s="1"/>
  <c r="AH551"/>
  <c r="AJ551"/>
  <c r="AJ1477" s="1"/>
  <c r="AJ801"/>
  <c r="AJ1227" s="1"/>
  <c r="AH801"/>
  <c r="AJ571"/>
  <c r="AJ1457" s="1"/>
  <c r="AH571"/>
  <c r="T571" s="1"/>
  <c r="C568" i="5" s="1"/>
  <c r="F568" s="1"/>
  <c r="S567" s="1"/>
  <c r="S1453" s="1"/>
  <c r="AJ680" i="1"/>
  <c r="AJ1348" s="1"/>
  <c r="AH680"/>
  <c r="T680" s="1"/>
  <c r="AJ564"/>
  <c r="AJ1464" s="1"/>
  <c r="AH564"/>
  <c r="AH1464" s="1"/>
  <c r="T1464" s="1"/>
  <c r="D1184" i="16" s="1"/>
  <c r="AH373" i="1"/>
  <c r="AH1655" s="1"/>
  <c r="T1655" s="1"/>
  <c r="C1452" i="5" s="1"/>
  <c r="AJ373" i="1"/>
  <c r="AJ1655" s="1"/>
  <c r="AH759"/>
  <c r="AH1269" s="1"/>
  <c r="T1269" s="1"/>
  <c r="C1066" i="5" s="1"/>
  <c r="AJ759" i="1"/>
  <c r="AJ1269" s="1"/>
  <c r="AH429"/>
  <c r="AH1599" s="1"/>
  <c r="T1599" s="1"/>
  <c r="AJ429"/>
  <c r="AJ1599" s="1"/>
  <c r="AG269"/>
  <c r="AI269"/>
  <c r="AI1759" s="1"/>
  <c r="AG471"/>
  <c r="AG1557" s="1"/>
  <c r="S1557" s="1"/>
  <c r="AI471"/>
  <c r="AI1557" s="1"/>
  <c r="AG221"/>
  <c r="S221" s="1"/>
  <c r="AI221"/>
  <c r="AI1807" s="1"/>
  <c r="AH276"/>
  <c r="AJ276"/>
  <c r="AJ1752" s="1"/>
  <c r="AH118"/>
  <c r="AH1910" s="1"/>
  <c r="T1910" s="1"/>
  <c r="C1707" i="5" s="1"/>
  <c r="AJ118" i="1"/>
  <c r="AJ1910" s="1"/>
  <c r="AJ394"/>
  <c r="AJ1634" s="1"/>
  <c r="AH394"/>
  <c r="T394" s="1"/>
  <c r="AJ240"/>
  <c r="AJ1788" s="1"/>
  <c r="AH240"/>
  <c r="AH1788" s="1"/>
  <c r="T1788" s="1"/>
  <c r="C1585" i="5" s="1"/>
  <c r="AG783" i="1"/>
  <c r="S783" s="1"/>
  <c r="AI783"/>
  <c r="AI1245" s="1"/>
  <c r="AG363"/>
  <c r="AG1665" s="1"/>
  <c r="S1665" s="1"/>
  <c r="AI363"/>
  <c r="AI1665" s="1"/>
  <c r="AG432"/>
  <c r="AG1596" s="1"/>
  <c r="S1596" s="1"/>
  <c r="AI432"/>
  <c r="AI1596" s="1"/>
  <c r="AI289"/>
  <c r="AI1739" s="1"/>
  <c r="AG289"/>
  <c r="AG1739" s="1"/>
  <c r="S1739" s="1"/>
  <c r="AI539"/>
  <c r="AI1489" s="1"/>
  <c r="AG539"/>
  <c r="AG1489" s="1"/>
  <c r="S1489" s="1"/>
  <c r="AJ138"/>
  <c r="AJ1890" s="1"/>
  <c r="AH138"/>
  <c r="T138" s="1"/>
  <c r="AG410"/>
  <c r="AI410"/>
  <c r="AI1618" s="1"/>
  <c r="AI415"/>
  <c r="AI1613" s="1"/>
  <c r="AG415"/>
  <c r="AG1613" s="1"/>
  <c r="S1613" s="1"/>
  <c r="AJ518"/>
  <c r="AJ1510" s="1"/>
  <c r="AH518"/>
  <c r="T518" s="1"/>
  <c r="D438" i="16" s="1"/>
  <c r="AI401" i="1"/>
  <c r="AI1627" s="1"/>
  <c r="AG401"/>
  <c r="AG1627" s="1"/>
  <c r="S1627" s="1"/>
  <c r="AG369"/>
  <c r="AI369"/>
  <c r="AI1659" s="1"/>
  <c r="AH557"/>
  <c r="AJ557"/>
  <c r="AJ1471" s="1"/>
  <c r="AG631"/>
  <c r="AG1397" s="1"/>
  <c r="S1397" s="1"/>
  <c r="AI631"/>
  <c r="AI1397" s="1"/>
  <c r="AI438"/>
  <c r="AI1590" s="1"/>
  <c r="AG438"/>
  <c r="AH125"/>
  <c r="AH1903" s="1"/>
  <c r="T1903" s="1"/>
  <c r="C1700" i="5" s="1"/>
  <c r="AJ125" i="1"/>
  <c r="AJ1903" s="1"/>
  <c r="AH452"/>
  <c r="AJ452"/>
  <c r="AJ1576" s="1"/>
  <c r="AJ649"/>
  <c r="AJ1379" s="1"/>
  <c r="AH649"/>
  <c r="AJ758"/>
  <c r="AJ1270" s="1"/>
  <c r="AH758"/>
  <c r="T758" s="1"/>
  <c r="D678" i="16" s="1"/>
  <c r="AI213" i="1"/>
  <c r="AI1815" s="1"/>
  <c r="AG213"/>
  <c r="AG1815" s="1"/>
  <c r="S1815" s="1"/>
  <c r="AI152"/>
  <c r="AI1876" s="1"/>
  <c r="AG152"/>
  <c r="AG1876" s="1"/>
  <c r="S1876" s="1"/>
  <c r="AI736"/>
  <c r="AI1292" s="1"/>
  <c r="AG736"/>
  <c r="AI402"/>
  <c r="AI1626" s="1"/>
  <c r="AG402"/>
  <c r="S402" s="1"/>
  <c r="AH725"/>
  <c r="T725" s="1"/>
  <c r="I662" i="6" s="1"/>
  <c r="F662" s="1"/>
  <c r="AJ725" i="1"/>
  <c r="AJ1303" s="1"/>
  <c r="AJ737"/>
  <c r="AJ1291" s="1"/>
  <c r="AH737"/>
  <c r="AH1291" s="1"/>
  <c r="T1291" s="1"/>
  <c r="AG566"/>
  <c r="AG1462" s="1"/>
  <c r="S1462" s="1"/>
  <c r="AI566"/>
  <c r="AI1462" s="1"/>
  <c r="AH298"/>
  <c r="AJ298"/>
  <c r="AJ1730" s="1"/>
  <c r="AJ608"/>
  <c r="AJ1420" s="1"/>
  <c r="AH608"/>
  <c r="T608" s="1"/>
  <c r="AB608" s="1"/>
  <c r="AI734"/>
  <c r="AI1294" s="1"/>
  <c r="AG734"/>
  <c r="AG1294" s="1"/>
  <c r="S1294" s="1"/>
  <c r="AJ419"/>
  <c r="AJ1609" s="1"/>
  <c r="AH419"/>
  <c r="AH1609" s="1"/>
  <c r="T1609" s="1"/>
  <c r="AJ568"/>
  <c r="AJ1460" s="1"/>
  <c r="AH568"/>
  <c r="AH1460" s="1"/>
  <c r="T1460" s="1"/>
  <c r="AJ672"/>
  <c r="AJ1356" s="1"/>
  <c r="AH672"/>
  <c r="T672" s="1"/>
  <c r="AG598"/>
  <c r="AG1430" s="1"/>
  <c r="S1430" s="1"/>
  <c r="AI598"/>
  <c r="AI1430" s="1"/>
  <c r="AI526"/>
  <c r="AI1502" s="1"/>
  <c r="AG526"/>
  <c r="S526" s="1"/>
  <c r="AI190"/>
  <c r="AI1838" s="1"/>
  <c r="AG190"/>
  <c r="AG1838" s="1"/>
  <c r="S1838" s="1"/>
  <c r="AH250"/>
  <c r="T250" s="1"/>
  <c r="D170" i="16" s="1"/>
  <c r="AJ250" i="1"/>
  <c r="AJ1778" s="1"/>
  <c r="AG516"/>
  <c r="AG1512" s="1"/>
  <c r="S1512" s="1"/>
  <c r="AI516"/>
  <c r="AI1512" s="1"/>
  <c r="AH272"/>
  <c r="AH1756" s="1"/>
  <c r="T1756" s="1"/>
  <c r="C1553" i="5" s="1"/>
  <c r="AJ272" i="1"/>
  <c r="AJ1756" s="1"/>
  <c r="AG642"/>
  <c r="AG1386" s="1"/>
  <c r="S1386" s="1"/>
  <c r="AI642"/>
  <c r="AI1386" s="1"/>
  <c r="AG209"/>
  <c r="AG1819" s="1"/>
  <c r="S1819" s="1"/>
  <c r="AI209"/>
  <c r="AI1819" s="1"/>
  <c r="AJ126"/>
  <c r="AJ1902" s="1"/>
  <c r="AH126"/>
  <c r="AH1902" s="1"/>
  <c r="T1902" s="1"/>
  <c r="C1699" i="5" s="1"/>
  <c r="AH365" i="1"/>
  <c r="AH1663" s="1"/>
  <c r="T1663" s="1"/>
  <c r="C1460" i="5" s="1"/>
  <c r="AJ365" i="1"/>
  <c r="AJ1663" s="1"/>
  <c r="AI728"/>
  <c r="AI1300" s="1"/>
  <c r="AG728"/>
  <c r="AG1300" s="1"/>
  <c r="S1300" s="1"/>
  <c r="AI458"/>
  <c r="AI1570" s="1"/>
  <c r="AG458"/>
  <c r="AI649"/>
  <c r="AI1379" s="1"/>
  <c r="AG649"/>
  <c r="AG1379" s="1"/>
  <c r="S1379" s="1"/>
  <c r="AG481"/>
  <c r="S481" s="1"/>
  <c r="AI481"/>
  <c r="AI1547" s="1"/>
  <c r="AJ704"/>
  <c r="AJ1324" s="1"/>
  <c r="AH704"/>
  <c r="AH1324" s="1"/>
  <c r="T1324" s="1"/>
  <c r="AG719"/>
  <c r="S719" s="1"/>
  <c r="AI719"/>
  <c r="AI1309" s="1"/>
  <c r="AI360"/>
  <c r="AI1668" s="1"/>
  <c r="AG360"/>
  <c r="S360" s="1"/>
  <c r="AH468"/>
  <c r="AH1560" s="1"/>
  <c r="T1560" s="1"/>
  <c r="C1357" i="5" s="1"/>
  <c r="AJ468" i="1"/>
  <c r="AJ1560" s="1"/>
  <c r="AI616"/>
  <c r="AI1412" s="1"/>
  <c r="AG616"/>
  <c r="S616" s="1"/>
  <c r="AI550"/>
  <c r="AI1478" s="1"/>
  <c r="AG550"/>
  <c r="AH160"/>
  <c r="AJ160"/>
  <c r="AJ1868" s="1"/>
  <c r="AI116"/>
  <c r="AI1912" s="1"/>
  <c r="AG116"/>
  <c r="S116" s="1"/>
  <c r="AH527"/>
  <c r="AH1501" s="1"/>
  <c r="T1501" s="1"/>
  <c r="D1221" i="16" s="1"/>
  <c r="AJ527" i="1"/>
  <c r="AJ1501" s="1"/>
  <c r="AJ510"/>
  <c r="AJ1518" s="1"/>
  <c r="AH510"/>
  <c r="AH1518" s="1"/>
  <c r="T1518" s="1"/>
  <c r="D1238" i="16" s="1"/>
  <c r="AJ521" i="1"/>
  <c r="AJ1507" s="1"/>
  <c r="AH521"/>
  <c r="AH1507" s="1"/>
  <c r="T1507" s="1"/>
  <c r="D1227" i="16" s="1"/>
  <c r="AJ197" i="1"/>
  <c r="AJ1831" s="1"/>
  <c r="AH197"/>
  <c r="AH1831" s="1"/>
  <c r="T1831" s="1"/>
  <c r="C1628" i="5" s="1"/>
  <c r="AJ642" i="1"/>
  <c r="AJ1386" s="1"/>
  <c r="AH642"/>
  <c r="AH1386" s="1"/>
  <c r="T1386" s="1"/>
  <c r="AH220"/>
  <c r="AH1808" s="1"/>
  <c r="T1808" s="1"/>
  <c r="C1605" i="5" s="1"/>
  <c r="AJ220" i="1"/>
  <c r="AJ1808" s="1"/>
  <c r="AI400"/>
  <c r="AI1628" s="1"/>
  <c r="AG400"/>
  <c r="S400" s="1"/>
  <c r="AJ713"/>
  <c r="AJ1315" s="1"/>
  <c r="AH713"/>
  <c r="AI217"/>
  <c r="AI1811" s="1"/>
  <c r="AG217"/>
  <c r="AG1811" s="1"/>
  <c r="S1811" s="1"/>
  <c r="AI198"/>
  <c r="AI1830" s="1"/>
  <c r="AG198"/>
  <c r="AI542"/>
  <c r="AI1486" s="1"/>
  <c r="AG542"/>
  <c r="AG1486" s="1"/>
  <c r="S1486" s="1"/>
  <c r="AI794"/>
  <c r="AI1234" s="1"/>
  <c r="AG794"/>
  <c r="S794" s="1"/>
  <c r="AJ347"/>
  <c r="AJ1681" s="1"/>
  <c r="AH347"/>
  <c r="AH1681" s="1"/>
  <c r="T1681" s="1"/>
  <c r="D1401" i="16" s="1"/>
  <c r="AI372" i="1"/>
  <c r="AI1656" s="1"/>
  <c r="AG372"/>
  <c r="AG452"/>
  <c r="AI452"/>
  <c r="AI1576" s="1"/>
  <c r="AH339"/>
  <c r="T339" s="1"/>
  <c r="AB339" s="1"/>
  <c r="AJ339"/>
  <c r="AJ1689" s="1"/>
  <c r="AJ247"/>
  <c r="AJ1781" s="1"/>
  <c r="AH247"/>
  <c r="AH1781" s="1"/>
  <c r="T1781" s="1"/>
  <c r="C1578" i="5" s="1"/>
  <c r="AI716" i="1"/>
  <c r="AI1312" s="1"/>
  <c r="AG716"/>
  <c r="AG1312" s="1"/>
  <c r="S1312" s="1"/>
  <c r="AG183"/>
  <c r="AI183"/>
  <c r="AI1845" s="1"/>
  <c r="AH190"/>
  <c r="AH1838" s="1"/>
  <c r="T1838" s="1"/>
  <c r="C1635" i="5" s="1"/>
  <c r="AJ190" i="1"/>
  <c r="AJ1838" s="1"/>
  <c r="AJ186"/>
  <c r="AJ1842" s="1"/>
  <c r="AH186"/>
  <c r="AH1842" s="1"/>
  <c r="T1842" s="1"/>
  <c r="C1639" i="5" s="1"/>
  <c r="AJ132" i="1"/>
  <c r="AJ1896" s="1"/>
  <c r="AH132"/>
  <c r="T132" s="1"/>
  <c r="AJ735"/>
  <c r="AJ1293" s="1"/>
  <c r="AH735"/>
  <c r="AH1293" s="1"/>
  <c r="T1293" s="1"/>
  <c r="AI482"/>
  <c r="AI1546" s="1"/>
  <c r="AG482"/>
  <c r="AG1546" s="1"/>
  <c r="S1546" s="1"/>
  <c r="AJ242"/>
  <c r="AJ1786" s="1"/>
  <c r="AH242"/>
  <c r="T242" s="1"/>
  <c r="AB242" s="1"/>
  <c r="AG623"/>
  <c r="S623" s="1"/>
  <c r="AI623"/>
  <c r="AI1405" s="1"/>
  <c r="AG583"/>
  <c r="AG1445" s="1"/>
  <c r="S1445" s="1"/>
  <c r="AI583"/>
  <c r="AI1445" s="1"/>
  <c r="AJ156"/>
  <c r="AJ1872" s="1"/>
  <c r="AH156"/>
  <c r="AH391"/>
  <c r="T391" s="1"/>
  <c r="AJ391"/>
  <c r="AJ1637" s="1"/>
  <c r="AJ786"/>
  <c r="AJ1242" s="1"/>
  <c r="AH786"/>
  <c r="T786" s="1"/>
  <c r="D706" i="16" s="1"/>
  <c r="AJ584" i="1"/>
  <c r="AJ1444" s="1"/>
  <c r="AH584"/>
  <c r="AH1444" s="1"/>
  <c r="T1444" s="1"/>
  <c r="AH445"/>
  <c r="AH1583" s="1"/>
  <c r="T1583" s="1"/>
  <c r="C1380" i="5" s="1"/>
  <c r="AJ445" i="1"/>
  <c r="AJ1583" s="1"/>
  <c r="AG707"/>
  <c r="AG1321" s="1"/>
  <c r="S1321" s="1"/>
  <c r="AI707"/>
  <c r="AI1321" s="1"/>
  <c r="AG332"/>
  <c r="S332" s="1"/>
  <c r="AI332"/>
  <c r="AI1696" s="1"/>
  <c r="AI345"/>
  <c r="AI1683" s="1"/>
  <c r="AG345"/>
  <c r="AG1683" s="1"/>
  <c r="S1683" s="1"/>
  <c r="AG148"/>
  <c r="S148" s="1"/>
  <c r="I85" i="6" s="1"/>
  <c r="L85" s="1"/>
  <c r="AI148" i="1"/>
  <c r="AI1880" s="1"/>
  <c r="AJ163"/>
  <c r="AJ1865" s="1"/>
  <c r="AH163"/>
  <c r="AH1865" s="1"/>
  <c r="T1865" s="1"/>
  <c r="C1662" i="5" s="1"/>
  <c r="AJ601" i="1"/>
  <c r="AJ1427" s="1"/>
  <c r="AH601"/>
  <c r="AG704"/>
  <c r="AI704"/>
  <c r="AI1324" s="1"/>
  <c r="AI191"/>
  <c r="AI1837" s="1"/>
  <c r="AG191"/>
  <c r="AG454"/>
  <c r="S454" s="1"/>
  <c r="AI454"/>
  <c r="AI1574" s="1"/>
  <c r="AI233"/>
  <c r="AI1795" s="1"/>
  <c r="AG233"/>
  <c r="AJ383"/>
  <c r="AJ1645" s="1"/>
  <c r="AH383"/>
  <c r="AH1645" s="1"/>
  <c r="T1645" s="1"/>
  <c r="D1365" i="16" s="1"/>
  <c r="AJ206" i="1"/>
  <c r="AJ1822" s="1"/>
  <c r="AH206"/>
  <c r="T206" s="1"/>
  <c r="AJ130"/>
  <c r="AJ1898" s="1"/>
  <c r="AH130"/>
  <c r="AH1898" s="1"/>
  <c r="T1898" s="1"/>
  <c r="C1695" i="5" s="1"/>
  <c r="AG293" i="1"/>
  <c r="AG1735" s="1"/>
  <c r="S1735" s="1"/>
  <c r="AI293"/>
  <c r="AI1735" s="1"/>
  <c r="AI574"/>
  <c r="AI1454" s="1"/>
  <c r="AG574"/>
  <c r="S574" s="1"/>
  <c r="AI357"/>
  <c r="AI1671" s="1"/>
  <c r="AG357"/>
  <c r="AG1671" s="1"/>
  <c r="S1671" s="1"/>
  <c r="AG422"/>
  <c r="AG1606" s="1"/>
  <c r="S1606" s="1"/>
  <c r="AI422"/>
  <c r="AI1606" s="1"/>
  <c r="AG409"/>
  <c r="S409" s="1"/>
  <c r="AI409"/>
  <c r="AI1619" s="1"/>
  <c r="AJ507"/>
  <c r="AJ1521" s="1"/>
  <c r="AH507"/>
  <c r="AH1521" s="1"/>
  <c r="T1521" s="1"/>
  <c r="AG523"/>
  <c r="AI523"/>
  <c r="AI1505" s="1"/>
  <c r="AI807"/>
  <c r="AI1221" s="1"/>
  <c r="AG807"/>
  <c r="S807" s="1"/>
  <c r="AJ231"/>
  <c r="AJ1797" s="1"/>
  <c r="AH231"/>
  <c r="AH358"/>
  <c r="AH1670" s="1"/>
  <c r="T1670" s="1"/>
  <c r="AJ358"/>
  <c r="AJ1670" s="1"/>
  <c r="AH411"/>
  <c r="T411" s="1"/>
  <c r="D331" i="16" s="1"/>
  <c r="AJ411" i="1"/>
  <c r="AJ1617" s="1"/>
  <c r="AI242"/>
  <c r="AI1786" s="1"/>
  <c r="AG242"/>
  <c r="AG1786" s="1"/>
  <c r="S1786" s="1"/>
  <c r="AJ690"/>
  <c r="AJ1338" s="1"/>
  <c r="AH690"/>
  <c r="AJ789"/>
  <c r="AJ1239" s="1"/>
  <c r="AH789"/>
  <c r="T789" s="1"/>
  <c r="I726" i="6" s="1"/>
  <c r="F726" s="1"/>
  <c r="AJ471" i="1"/>
  <c r="AJ1557" s="1"/>
  <c r="AH471"/>
  <c r="T471" s="1"/>
  <c r="C468" i="5" s="1"/>
  <c r="F468" s="1"/>
  <c r="S467" s="1"/>
  <c r="S1553" s="1"/>
  <c r="AJ501" i="1"/>
  <c r="AJ1527" s="1"/>
  <c r="AH501"/>
  <c r="T501" s="1"/>
  <c r="AB501" s="1"/>
  <c r="AH754"/>
  <c r="AH1274" s="1"/>
  <c r="T1274" s="1"/>
  <c r="D994" i="16" s="1"/>
  <c r="AJ754" i="1"/>
  <c r="AJ1274" s="1"/>
  <c r="AG756"/>
  <c r="AG1272" s="1"/>
  <c r="S1272" s="1"/>
  <c r="AI756"/>
  <c r="AI1272" s="1"/>
  <c r="AI204"/>
  <c r="AI1824" s="1"/>
  <c r="AG204"/>
  <c r="AG1824" s="1"/>
  <c r="S1824" s="1"/>
  <c r="AH514"/>
  <c r="T514" s="1"/>
  <c r="I451" i="6" s="1"/>
  <c r="F451" s="1"/>
  <c r="AJ514" i="1"/>
  <c r="AJ1514" s="1"/>
  <c r="AH457"/>
  <c r="AH1571" s="1"/>
  <c r="T1571" s="1"/>
  <c r="AJ457"/>
  <c r="AJ1571" s="1"/>
  <c r="AG154"/>
  <c r="AG1874" s="1"/>
  <c r="S1874" s="1"/>
  <c r="AI154"/>
  <c r="AI1874" s="1"/>
  <c r="AI324"/>
  <c r="AI1704" s="1"/>
  <c r="AG324"/>
  <c r="S324" s="1"/>
  <c r="AH334"/>
  <c r="AH1694" s="1"/>
  <c r="T1694" s="1"/>
  <c r="AJ334"/>
  <c r="AJ1694" s="1"/>
  <c r="AJ386"/>
  <c r="AJ1642" s="1"/>
  <c r="AH386"/>
  <c r="AJ607"/>
  <c r="AJ1421" s="1"/>
  <c r="AH607"/>
  <c r="AH1421" s="1"/>
  <c r="T1421" s="1"/>
  <c r="D1141" i="16" s="1"/>
  <c r="AJ661" i="1"/>
  <c r="AJ1367" s="1"/>
  <c r="AH661"/>
  <c r="AI767"/>
  <c r="AI1261" s="1"/>
  <c r="AG767"/>
  <c r="S767" s="1"/>
  <c r="AI624"/>
  <c r="AI1404" s="1"/>
  <c r="AG624"/>
  <c r="S624" s="1"/>
  <c r="AG227"/>
  <c r="AG1801" s="1"/>
  <c r="S1801" s="1"/>
  <c r="AI227"/>
  <c r="AI1801" s="1"/>
  <c r="AJ385"/>
  <c r="AJ1643" s="1"/>
  <c r="AH385"/>
  <c r="AH528"/>
  <c r="AJ528"/>
  <c r="AJ1500" s="1"/>
  <c r="AH781"/>
  <c r="AH1247" s="1"/>
  <c r="T1247" s="1"/>
  <c r="AJ781"/>
  <c r="AJ1247" s="1"/>
  <c r="AG518"/>
  <c r="AI518"/>
  <c r="AI1510" s="1"/>
  <c r="AJ809"/>
  <c r="AJ1219" s="1"/>
  <c r="AH809"/>
  <c r="AI498"/>
  <c r="AI1530" s="1"/>
  <c r="AG498"/>
  <c r="AG1530" s="1"/>
  <c r="S1530" s="1"/>
  <c r="AI699"/>
  <c r="AI1329" s="1"/>
  <c r="AG699"/>
  <c r="S699" s="1"/>
  <c r="AJ393"/>
  <c r="AJ1635" s="1"/>
  <c r="AH393"/>
  <c r="T393" s="1"/>
  <c r="AB393" s="1"/>
  <c r="AG252"/>
  <c r="AI252"/>
  <c r="AI1776" s="1"/>
  <c r="AG222"/>
  <c r="AG1806" s="1"/>
  <c r="S1806" s="1"/>
  <c r="AI222"/>
  <c r="AI1806" s="1"/>
  <c r="AJ622"/>
  <c r="AJ1406" s="1"/>
  <c r="AH622"/>
  <c r="AH513"/>
  <c r="AH1515" s="1"/>
  <c r="T1515" s="1"/>
  <c r="C1312" i="5" s="1"/>
  <c r="AJ513" i="1"/>
  <c r="AJ1515" s="1"/>
  <c r="AG389"/>
  <c r="S389" s="1"/>
  <c r="AI389"/>
  <c r="AI1639" s="1"/>
  <c r="AH302"/>
  <c r="AJ302"/>
  <c r="AJ1726" s="1"/>
  <c r="AI672"/>
  <c r="AI1356" s="1"/>
  <c r="AG672"/>
  <c r="S672" s="1"/>
  <c r="AI115"/>
  <c r="AI1913" s="1"/>
  <c r="AG115"/>
  <c r="S115" s="1"/>
  <c r="AG327"/>
  <c r="AG1701" s="1"/>
  <c r="S1701" s="1"/>
  <c r="AI327"/>
  <c r="AI1701" s="1"/>
  <c r="AG164"/>
  <c r="AG1864" s="1"/>
  <c r="S1864" s="1"/>
  <c r="AI164"/>
  <c r="AI1864" s="1"/>
  <c r="AJ753"/>
  <c r="AJ1275" s="1"/>
  <c r="AH753"/>
  <c r="AH1275" s="1"/>
  <c r="T1275" s="1"/>
  <c r="D995" i="16" s="1"/>
  <c r="AI620" i="1"/>
  <c r="AI1408" s="1"/>
  <c r="AG620"/>
  <c r="AG1408" s="1"/>
  <c r="S1408" s="1"/>
  <c r="AG695"/>
  <c r="S695" s="1"/>
  <c r="AI695"/>
  <c r="AI1333" s="1"/>
  <c r="AG187"/>
  <c r="AG1841" s="1"/>
  <c r="S1841" s="1"/>
  <c r="AI187"/>
  <c r="AI1841" s="1"/>
  <c r="AH556"/>
  <c r="T556" s="1"/>
  <c r="C553" i="5" s="1"/>
  <c r="F553" s="1"/>
  <c r="S552" s="1"/>
  <c r="S1468" s="1"/>
  <c r="AJ556" i="1"/>
  <c r="AJ1472" s="1"/>
  <c r="AH755"/>
  <c r="AH1273" s="1"/>
  <c r="T1273" s="1"/>
  <c r="AJ755"/>
  <c r="AJ1273" s="1"/>
  <c r="AG669"/>
  <c r="AI669"/>
  <c r="AI1359" s="1"/>
  <c r="AH697"/>
  <c r="AH1331" s="1"/>
  <c r="T1331" s="1"/>
  <c r="AJ697"/>
  <c r="AJ1331" s="1"/>
  <c r="AI251"/>
  <c r="AI1777" s="1"/>
  <c r="AG251"/>
  <c r="S251" s="1"/>
  <c r="AG558"/>
  <c r="AG1470" s="1"/>
  <c r="S1470" s="1"/>
  <c r="AI558"/>
  <c r="AI1470" s="1"/>
  <c r="AI273"/>
  <c r="AI1755" s="1"/>
  <c r="AG273"/>
  <c r="AI568"/>
  <c r="AI1460" s="1"/>
  <c r="AG568"/>
  <c r="S568" s="1"/>
  <c r="AI331"/>
  <c r="AI1697" s="1"/>
  <c r="AG331"/>
  <c r="S331" s="1"/>
  <c r="AG749"/>
  <c r="S749" s="1"/>
  <c r="AI749"/>
  <c r="AI1279" s="1"/>
  <c r="AI383"/>
  <c r="AI1645" s="1"/>
  <c r="AG383"/>
  <c r="AH145"/>
  <c r="AH1883" s="1"/>
  <c r="T1883" s="1"/>
  <c r="C1680" i="5" s="1"/>
  <c r="AJ145" i="1"/>
  <c r="AJ1883" s="1"/>
  <c r="AJ222"/>
  <c r="AJ1806" s="1"/>
  <c r="AH222"/>
  <c r="AH1806" s="1"/>
  <c r="T1806" s="1"/>
  <c r="C1603" i="5" s="1"/>
  <c r="AH610" i="1"/>
  <c r="AJ610"/>
  <c r="AJ1418" s="1"/>
  <c r="AG202"/>
  <c r="S202" s="1"/>
  <c r="AI202"/>
  <c r="AI1826" s="1"/>
  <c r="AH559"/>
  <c r="AJ559"/>
  <c r="AJ1469" s="1"/>
  <c r="AG397"/>
  <c r="AG1631" s="1"/>
  <c r="S1631" s="1"/>
  <c r="AI397"/>
  <c r="AI1631" s="1"/>
  <c r="AI579"/>
  <c r="AI1449" s="1"/>
  <c r="AG579"/>
  <c r="AJ563"/>
  <c r="AJ1465" s="1"/>
  <c r="AH563"/>
  <c r="AG370"/>
  <c r="AG1658" s="1"/>
  <c r="S1658" s="1"/>
  <c r="AI370"/>
  <c r="AI1658" s="1"/>
  <c r="AI478"/>
  <c r="AI1550" s="1"/>
  <c r="AG478"/>
  <c r="S478" s="1"/>
  <c r="AJ535"/>
  <c r="AJ1493" s="1"/>
  <c r="AH535"/>
  <c r="AH1493" s="1"/>
  <c r="T1493" s="1"/>
  <c r="AH519"/>
  <c r="T519" s="1"/>
  <c r="D439" i="16" s="1"/>
  <c r="AJ519" i="1"/>
  <c r="AJ1509" s="1"/>
  <c r="AH699"/>
  <c r="AH1329" s="1"/>
  <c r="T1329" s="1"/>
  <c r="AJ699"/>
  <c r="AJ1329" s="1"/>
  <c r="AJ497"/>
  <c r="AJ1531" s="1"/>
  <c r="AH497"/>
  <c r="AH400"/>
  <c r="AJ400"/>
  <c r="AJ1628" s="1"/>
  <c r="AG377"/>
  <c r="S377" s="1"/>
  <c r="AI377"/>
  <c r="AI1651" s="1"/>
  <c r="AJ340"/>
  <c r="AJ1688" s="1"/>
  <c r="AH340"/>
  <c r="AH613"/>
  <c r="AH1415" s="1"/>
  <c r="T1415" s="1"/>
  <c r="C1212" i="5" s="1"/>
  <c r="AJ613" i="1"/>
  <c r="AJ1415" s="1"/>
  <c r="AI353"/>
  <c r="AI1675" s="1"/>
  <c r="AG353"/>
  <c r="AI244"/>
  <c r="AI1784" s="1"/>
  <c r="AG244"/>
  <c r="AG732"/>
  <c r="AG1296" s="1"/>
  <c r="S1296" s="1"/>
  <c r="AI732"/>
  <c r="AI1296" s="1"/>
  <c r="AG708"/>
  <c r="S708" s="1"/>
  <c r="AI708"/>
  <c r="AI1320" s="1"/>
  <c r="AH529"/>
  <c r="AJ529"/>
  <c r="AJ1499" s="1"/>
  <c r="AI395"/>
  <c r="AI1633" s="1"/>
  <c r="AG395"/>
  <c r="AH309"/>
  <c r="AJ309"/>
  <c r="AJ1719" s="1"/>
  <c r="AI476"/>
  <c r="AI1552" s="1"/>
  <c r="AG476"/>
  <c r="AI799"/>
  <c r="AI1229" s="1"/>
  <c r="AG799"/>
  <c r="AJ676"/>
  <c r="AJ1352" s="1"/>
  <c r="AH676"/>
  <c r="AG674"/>
  <c r="AI674"/>
  <c r="AI1354" s="1"/>
  <c r="AJ209"/>
  <c r="AJ1819" s="1"/>
  <c r="AH209"/>
  <c r="AI441"/>
  <c r="AI1587" s="1"/>
  <c r="AG441"/>
  <c r="AJ401"/>
  <c r="AJ1627" s="1"/>
  <c r="AH401"/>
  <c r="AI576"/>
  <c r="AI1452" s="1"/>
  <c r="AG576"/>
  <c r="AG240"/>
  <c r="AI240"/>
  <c r="AI1788" s="1"/>
  <c r="AG270"/>
  <c r="AG1758" s="1"/>
  <c r="S1758" s="1"/>
  <c r="AI270"/>
  <c r="AI1758" s="1"/>
  <c r="AG263"/>
  <c r="AI263"/>
  <c r="AI1765" s="1"/>
  <c r="AG556"/>
  <c r="AG1472" s="1"/>
  <c r="S1472" s="1"/>
  <c r="AI556"/>
  <c r="AI1472" s="1"/>
  <c r="AH207"/>
  <c r="T207" s="1"/>
  <c r="AB207" s="1"/>
  <c r="AJ207"/>
  <c r="AJ1821" s="1"/>
  <c r="AJ407"/>
  <c r="AJ1621" s="1"/>
  <c r="AH407"/>
  <c r="T407" s="1"/>
  <c r="D327" i="16" s="1"/>
  <c r="AJ243" i="1"/>
  <c r="AJ1785" s="1"/>
  <c r="AH243"/>
  <c r="AI235"/>
  <c r="AI1793" s="1"/>
  <c r="AG235"/>
  <c r="AH621"/>
  <c r="AJ621"/>
  <c r="AJ1407" s="1"/>
  <c r="AG212"/>
  <c r="AG1816" s="1"/>
  <c r="S1816" s="1"/>
  <c r="AI212"/>
  <c r="AI1816" s="1"/>
  <c r="AG712"/>
  <c r="S712" s="1"/>
  <c r="AI712"/>
  <c r="AI1316" s="1"/>
  <c r="AG155"/>
  <c r="AI155"/>
  <c r="AI1873" s="1"/>
  <c r="AJ266"/>
  <c r="AJ1762" s="1"/>
  <c r="AH266"/>
  <c r="AH396"/>
  <c r="AJ396"/>
  <c r="AJ1632" s="1"/>
  <c r="AJ115"/>
  <c r="AJ1913" s="1"/>
  <c r="AH115"/>
  <c r="T115" s="1"/>
  <c r="D35" i="16" s="1"/>
  <c r="AG527" i="1"/>
  <c r="AI527"/>
  <c r="AI1501" s="1"/>
  <c r="AJ431"/>
  <c r="AJ1597" s="1"/>
  <c r="AH431"/>
  <c r="T431" s="1"/>
  <c r="C428" i="5" s="1"/>
  <c r="F428" s="1"/>
  <c r="S427" s="1"/>
  <c r="S1593" s="1"/>
  <c r="AG381" i="1"/>
  <c r="AG1647" s="1"/>
  <c r="S1647" s="1"/>
  <c r="AI381"/>
  <c r="AI1647" s="1"/>
  <c r="AH379"/>
  <c r="AH1649" s="1"/>
  <c r="T1649" s="1"/>
  <c r="D1369" i="16" s="1"/>
  <c r="AJ379" i="1"/>
  <c r="AJ1649" s="1"/>
  <c r="AJ768"/>
  <c r="AJ1260" s="1"/>
  <c r="AH768"/>
  <c r="T768" s="1"/>
  <c r="D688" i="16" s="1"/>
  <c r="AH638" i="1"/>
  <c r="T638" s="1"/>
  <c r="C635" i="5" s="1"/>
  <c r="F635" s="1"/>
  <c r="S634" s="1"/>
  <c r="S1386" s="1"/>
  <c r="AJ638" i="1"/>
  <c r="AJ1390" s="1"/>
  <c r="AG528"/>
  <c r="AI528"/>
  <c r="AI1500" s="1"/>
  <c r="AI575"/>
  <c r="AI1453" s="1"/>
  <c r="AG575"/>
  <c r="AH651"/>
  <c r="AH1377" s="1"/>
  <c r="T1377" s="1"/>
  <c r="C1174" i="5" s="1"/>
  <c r="AJ651" i="1"/>
  <c r="AJ1377" s="1"/>
  <c r="AI120"/>
  <c r="AI1908" s="1"/>
  <c r="AG120"/>
  <c r="AJ359"/>
  <c r="AJ1669" s="1"/>
  <c r="AH359"/>
  <c r="AG684"/>
  <c r="AI684"/>
  <c r="AI1344" s="1"/>
  <c r="AI588"/>
  <c r="AI1440" s="1"/>
  <c r="AG588"/>
  <c r="AI161"/>
  <c r="AI1867" s="1"/>
  <c r="AG161"/>
  <c r="S161" s="1"/>
  <c r="AG150"/>
  <c r="AI150"/>
  <c r="AI1878" s="1"/>
  <c r="AH136"/>
  <c r="AJ136"/>
  <c r="AJ1892" s="1"/>
  <c r="AG298"/>
  <c r="AG1730" s="1"/>
  <c r="S1730" s="1"/>
  <c r="AI298"/>
  <c r="AI1730" s="1"/>
  <c r="AH595"/>
  <c r="T595" s="1"/>
  <c r="D515" i="16" s="1"/>
  <c r="AJ595" i="1"/>
  <c r="AJ1433" s="1"/>
  <c r="AJ366"/>
  <c r="AJ1662" s="1"/>
  <c r="AH366"/>
  <c r="AH398"/>
  <c r="AJ398"/>
  <c r="AJ1630" s="1"/>
  <c r="AJ188"/>
  <c r="AJ1840" s="1"/>
  <c r="AH188"/>
  <c r="AG628"/>
  <c r="S628" s="1"/>
  <c r="AI628"/>
  <c r="AI1400" s="1"/>
  <c r="AG215"/>
  <c r="AI215"/>
  <c r="AI1813" s="1"/>
  <c r="AJ530"/>
  <c r="AJ1498" s="1"/>
  <c r="AH530"/>
  <c r="AH579"/>
  <c r="AH1449" s="1"/>
  <c r="T1449" s="1"/>
  <c r="C1246" i="5" s="1"/>
  <c r="AJ579" i="1"/>
  <c r="AJ1449" s="1"/>
  <c r="AG239"/>
  <c r="S239" s="1"/>
  <c r="AI239"/>
  <c r="AI1789" s="1"/>
  <c r="AI391"/>
  <c r="AI1637" s="1"/>
  <c r="AG391"/>
  <c r="AG1637" s="1"/>
  <c r="S1637" s="1"/>
  <c r="AH683"/>
  <c r="AH1345" s="1"/>
  <c r="T1345" s="1"/>
  <c r="AJ683"/>
  <c r="AJ1345" s="1"/>
  <c r="AI802"/>
  <c r="AI1226" s="1"/>
  <c r="AG802"/>
  <c r="AG1226" s="1"/>
  <c r="S1226" s="1"/>
  <c r="AH376"/>
  <c r="T376" s="1"/>
  <c r="AB376" s="1"/>
  <c r="AJ376"/>
  <c r="AJ1652" s="1"/>
  <c r="AH443"/>
  <c r="AH1585" s="1"/>
  <c r="T1585" s="1"/>
  <c r="C1382" i="5" s="1"/>
  <c r="AJ443" i="1"/>
  <c r="AJ1585" s="1"/>
  <c r="AG544"/>
  <c r="AG1484" s="1"/>
  <c r="S1484" s="1"/>
  <c r="AI544"/>
  <c r="AI1484" s="1"/>
  <c r="AH167"/>
  <c r="AH1861" s="1"/>
  <c r="T1861" s="1"/>
  <c r="C1658" i="5" s="1"/>
  <c r="AJ167" i="1"/>
  <c r="AJ1861" s="1"/>
  <c r="AI507"/>
  <c r="AI1521" s="1"/>
  <c r="AG507"/>
  <c r="S507" s="1"/>
  <c r="AJ326"/>
  <c r="AJ1702" s="1"/>
  <c r="AH326"/>
  <c r="T326" s="1"/>
  <c r="AB326" s="1"/>
  <c r="AH472"/>
  <c r="AJ472"/>
  <c r="AJ1556" s="1"/>
  <c r="AJ235"/>
  <c r="AJ1793" s="1"/>
  <c r="AH235"/>
  <c r="AI686"/>
  <c r="AI1342" s="1"/>
  <c r="AG686"/>
  <c r="AH773"/>
  <c r="AH1255" s="1"/>
  <c r="T1255" s="1"/>
  <c r="AJ773"/>
  <c r="AJ1255" s="1"/>
  <c r="AJ664"/>
  <c r="AJ1364" s="1"/>
  <c r="AH664"/>
  <c r="AG480"/>
  <c r="AG1548" s="1"/>
  <c r="S1548" s="1"/>
  <c r="AI480"/>
  <c r="AI1548" s="1"/>
  <c r="AG167"/>
  <c r="S167" s="1"/>
  <c r="AI167"/>
  <c r="AI1861" s="1"/>
  <c r="AG660"/>
  <c r="AI660"/>
  <c r="AI1368" s="1"/>
  <c r="AI424"/>
  <c r="AI1604" s="1"/>
  <c r="AG424"/>
  <c r="AI309"/>
  <c r="AI1719" s="1"/>
  <c r="AG309"/>
  <c r="S309" s="1"/>
  <c r="AI479"/>
  <c r="AI1549" s="1"/>
  <c r="AG479"/>
  <c r="S479" s="1"/>
  <c r="AJ348"/>
  <c r="AJ1680" s="1"/>
  <c r="AH348"/>
  <c r="T348" s="1"/>
  <c r="AI752"/>
  <c r="AI1276" s="1"/>
  <c r="AG752"/>
  <c r="S752" s="1"/>
  <c r="AH630"/>
  <c r="AJ630"/>
  <c r="AJ1398" s="1"/>
  <c r="AJ424"/>
  <c r="AJ1604" s="1"/>
  <c r="AH424"/>
  <c r="AH245"/>
  <c r="AJ245"/>
  <c r="AJ1783" s="1"/>
  <c r="AH700"/>
  <c r="AH1328" s="1"/>
  <c r="T1328" s="1"/>
  <c r="C1125" i="5" s="1"/>
  <c r="AJ700" i="1"/>
  <c r="AJ1328" s="1"/>
  <c r="AG475"/>
  <c r="AG1553" s="1"/>
  <c r="S1553" s="1"/>
  <c r="AI475"/>
  <c r="AI1553" s="1"/>
  <c r="AH455"/>
  <c r="T455" s="1"/>
  <c r="AB455" s="1"/>
  <c r="AJ455"/>
  <c r="AJ1573" s="1"/>
  <c r="AH193"/>
  <c r="AJ193"/>
  <c r="AJ1835" s="1"/>
  <c r="AH412"/>
  <c r="T412" s="1"/>
  <c r="AJ412"/>
  <c r="AJ1616" s="1"/>
  <c r="AH290"/>
  <c r="AH1738" s="1"/>
  <c r="T1738" s="1"/>
  <c r="C1535" i="5" s="1"/>
  <c r="AJ290" i="1"/>
  <c r="AJ1738" s="1"/>
  <c r="AG313"/>
  <c r="AI313"/>
  <c r="AI1715" s="1"/>
  <c r="AJ313"/>
  <c r="AJ1715" s="1"/>
  <c r="AH313"/>
  <c r="AH1715" s="1"/>
  <c r="T1715" s="1"/>
  <c r="C1512" i="5" s="1"/>
  <c r="AJ361" i="1"/>
  <c r="AJ1667" s="1"/>
  <c r="AH361"/>
  <c r="T361" s="1"/>
  <c r="AB361" s="1"/>
  <c r="AH675"/>
  <c r="AJ675"/>
  <c r="AJ1353" s="1"/>
  <c r="AH179"/>
  <c r="AJ179"/>
  <c r="AJ1849" s="1"/>
  <c r="AI636"/>
  <c r="AI1392" s="1"/>
  <c r="AG636"/>
  <c r="AH430"/>
  <c r="T430" s="1"/>
  <c r="D350" i="16" s="1"/>
  <c r="AJ430" i="1"/>
  <c r="AJ1598" s="1"/>
  <c r="AG525"/>
  <c r="AG1503" s="1"/>
  <c r="S1503" s="1"/>
  <c r="AI525"/>
  <c r="AI1503" s="1"/>
  <c r="AJ562"/>
  <c r="AJ1466" s="1"/>
  <c r="AH562"/>
  <c r="AG307"/>
  <c r="AI307"/>
  <c r="AI1721" s="1"/>
  <c r="AI797"/>
  <c r="AI1231" s="1"/>
  <c r="AG797"/>
  <c r="AI237"/>
  <c r="AI1791" s="1"/>
  <c r="AG237"/>
  <c r="S237" s="1"/>
  <c r="AJ169"/>
  <c r="AJ1859" s="1"/>
  <c r="AH169"/>
  <c r="AH351"/>
  <c r="AJ351"/>
  <c r="AJ1677" s="1"/>
  <c r="AI214"/>
  <c r="AI1814" s="1"/>
  <c r="AG214"/>
  <c r="S214" s="1"/>
  <c r="AJ764"/>
  <c r="AJ1264" s="1"/>
  <c r="AH764"/>
  <c r="AI147"/>
  <c r="AI1881" s="1"/>
  <c r="AG147"/>
  <c r="S147" s="1"/>
  <c r="AJ200"/>
  <c r="AJ1828" s="1"/>
  <c r="AH200"/>
  <c r="T200" s="1"/>
  <c r="D120" i="16" s="1"/>
  <c r="AI250" i="1"/>
  <c r="AI1778" s="1"/>
  <c r="AG250"/>
  <c r="AI694"/>
  <c r="AI1334" s="1"/>
  <c r="AG694"/>
  <c r="AG1334" s="1"/>
  <c r="S1334" s="1"/>
  <c r="AI611"/>
  <c r="AI1417" s="1"/>
  <c r="AG611"/>
  <c r="AJ406"/>
  <c r="AJ1622" s="1"/>
  <c r="AH406"/>
  <c r="T406" s="1"/>
  <c r="D326" i="16" s="1"/>
  <c r="AH337" i="1"/>
  <c r="AH1691" s="1"/>
  <c r="T1691" s="1"/>
  <c r="C1488" i="5" s="1"/>
  <c r="AJ337" i="1"/>
  <c r="AJ1691" s="1"/>
  <c r="AJ669"/>
  <c r="AJ1359" s="1"/>
  <c r="AH669"/>
  <c r="T669" s="1"/>
  <c r="AB669" s="1"/>
  <c r="AG301"/>
  <c r="AG1727" s="1"/>
  <c r="S1727" s="1"/>
  <c r="AI301"/>
  <c r="AI1727" s="1"/>
  <c r="AI330"/>
  <c r="AI1698" s="1"/>
  <c r="AG330"/>
  <c r="S330" s="1"/>
  <c r="AJ806"/>
  <c r="AJ1222" s="1"/>
  <c r="AH806"/>
  <c r="T806" s="1"/>
  <c r="C803" i="5" s="1"/>
  <c r="F803" s="1"/>
  <c r="S802" s="1"/>
  <c r="S1218" s="1"/>
  <c r="AI275" i="1"/>
  <c r="AI1753" s="1"/>
  <c r="AG275"/>
  <c r="AJ730"/>
  <c r="AJ1298" s="1"/>
  <c r="AH730"/>
  <c r="T730" s="1"/>
  <c r="C727" i="5" s="1"/>
  <c r="F727" s="1"/>
  <c r="S726" s="1"/>
  <c r="S1294" s="1"/>
  <c r="AH531" i="1"/>
  <c r="AJ531"/>
  <c r="AJ1497" s="1"/>
  <c r="AG380"/>
  <c r="AI380"/>
  <c r="AI1648" s="1"/>
  <c r="AJ703"/>
  <c r="AJ1325" s="1"/>
  <c r="AH703"/>
  <c r="T703" s="1"/>
  <c r="AB703" s="1"/>
  <c r="AI338"/>
  <c r="AI1690" s="1"/>
  <c r="AG338"/>
  <c r="AJ168"/>
  <c r="AJ1860" s="1"/>
  <c r="AH168"/>
  <c r="AI615"/>
  <c r="AI1413" s="1"/>
  <c r="AG615"/>
  <c r="AI373"/>
  <c r="AI1655" s="1"/>
  <c r="AG373"/>
  <c r="AG156"/>
  <c r="AG1872" s="1"/>
  <c r="S1872" s="1"/>
  <c r="AI156"/>
  <c r="AI1872" s="1"/>
  <c r="AH710"/>
  <c r="AH1318" s="1"/>
  <c r="T1318" s="1"/>
  <c r="AJ710"/>
  <c r="AJ1318" s="1"/>
  <c r="AH239"/>
  <c r="T239" s="1"/>
  <c r="I176" i="6" s="1"/>
  <c r="F176" s="1"/>
  <c r="AJ239" i="1"/>
  <c r="AJ1789" s="1"/>
  <c r="AH321"/>
  <c r="AH1707" s="1"/>
  <c r="T1707" s="1"/>
  <c r="AJ321"/>
  <c r="AJ1707" s="1"/>
  <c r="AJ596"/>
  <c r="AJ1432" s="1"/>
  <c r="AH596"/>
  <c r="AG290"/>
  <c r="AG1738" s="1"/>
  <c r="S1738" s="1"/>
  <c r="AI290"/>
  <c r="AI1738" s="1"/>
  <c r="AJ708"/>
  <c r="AJ1320" s="1"/>
  <c r="AH708"/>
  <c r="AJ802"/>
  <c r="AJ1226" s="1"/>
  <c r="AH802"/>
  <c r="AH255"/>
  <c r="T255" s="1"/>
  <c r="AB255" s="1"/>
  <c r="AJ255"/>
  <c r="AJ1773" s="1"/>
  <c r="AI426"/>
  <c r="AI1602" s="1"/>
  <c r="AG426"/>
  <c r="AG326"/>
  <c r="AG1702" s="1"/>
  <c r="S1702" s="1"/>
  <c r="AI326"/>
  <c r="AI1702" s="1"/>
  <c r="AH404"/>
  <c r="AJ404"/>
  <c r="AJ1624" s="1"/>
  <c r="AJ793"/>
  <c r="AJ1235" s="1"/>
  <c r="AH793"/>
  <c r="AH795"/>
  <c r="AJ795"/>
  <c r="AJ1233" s="1"/>
  <c r="AH228"/>
  <c r="T228" s="1"/>
  <c r="D148" i="16" s="1"/>
  <c r="AJ228" i="1"/>
  <c r="AJ1800" s="1"/>
  <c r="AG144"/>
  <c r="AI144"/>
  <c r="AI1884" s="1"/>
  <c r="AJ451"/>
  <c r="AJ1577" s="1"/>
  <c r="AH451"/>
  <c r="T451" s="1"/>
  <c r="I388" i="6" s="1"/>
  <c r="F388" s="1"/>
  <c r="AI446" i="1"/>
  <c r="AI1582" s="1"/>
  <c r="AG446"/>
  <c r="AG1582" s="1"/>
  <c r="S1582" s="1"/>
  <c r="AJ500"/>
  <c r="AJ1528" s="1"/>
  <c r="AH500"/>
  <c r="AH1528" s="1"/>
  <c r="T1528" s="1"/>
  <c r="D1248" i="16" s="1"/>
  <c r="AH300" i="1"/>
  <c r="AH1728" s="1"/>
  <c r="T1728" s="1"/>
  <c r="C1525" i="5" s="1"/>
  <c r="AJ300" i="1"/>
  <c r="AJ1728" s="1"/>
  <c r="AH604"/>
  <c r="AJ604"/>
  <c r="AJ1424" s="1"/>
  <c r="AJ449"/>
  <c r="AJ1579" s="1"/>
  <c r="AH449"/>
  <c r="AH1579" s="1"/>
  <c r="T1579" s="1"/>
  <c r="C1376" i="5" s="1"/>
  <c r="AJ295" i="1"/>
  <c r="AJ1733" s="1"/>
  <c r="AH295"/>
  <c r="AH1733" s="1"/>
  <c r="T1733" s="1"/>
  <c r="C1530" i="5" s="1"/>
  <c r="AG440" i="1"/>
  <c r="AI440"/>
  <c r="AI1588" s="1"/>
  <c r="AH338"/>
  <c r="T338" s="1"/>
  <c r="AB338" s="1"/>
  <c r="AJ338"/>
  <c r="AJ1690" s="1"/>
  <c r="AJ465"/>
  <c r="AJ1563" s="1"/>
  <c r="AH465"/>
  <c r="AH1563" s="1"/>
  <c r="T1563" s="1"/>
  <c r="AG354"/>
  <c r="AG1674" s="1"/>
  <c r="S1674" s="1"/>
  <c r="AI354"/>
  <c r="AI1674" s="1"/>
  <c r="AG457"/>
  <c r="AI457"/>
  <c r="AI1571" s="1"/>
  <c r="AJ741"/>
  <c r="AJ1287" s="1"/>
  <c r="AH741"/>
  <c r="AI605"/>
  <c r="AI1423" s="1"/>
  <c r="AG605"/>
  <c r="S605" s="1"/>
  <c r="AJ477"/>
  <c r="AJ1551" s="1"/>
  <c r="AH477"/>
  <c r="AG431"/>
  <c r="AI431"/>
  <c r="AI1597" s="1"/>
  <c r="AI510"/>
  <c r="AI1518" s="1"/>
  <c r="AG510"/>
  <c r="AH230"/>
  <c r="AJ230"/>
  <c r="AJ1798" s="1"/>
  <c r="AG785"/>
  <c r="AG1243" s="1"/>
  <c r="S1243" s="1"/>
  <c r="AI785"/>
  <c r="AI1243" s="1"/>
  <c r="AH350"/>
  <c r="AJ350"/>
  <c r="AJ1678" s="1"/>
  <c r="AJ436"/>
  <c r="AJ1592" s="1"/>
  <c r="AH436"/>
  <c r="AG285"/>
  <c r="AI285"/>
  <c r="AI1743" s="1"/>
  <c r="AI132"/>
  <c r="AI1896" s="1"/>
  <c r="AG132"/>
  <c r="AI565"/>
  <c r="AI1463" s="1"/>
  <c r="AG565"/>
  <c r="AG1463" s="1"/>
  <c r="S1463" s="1"/>
  <c r="AH336"/>
  <c r="AH1692" s="1"/>
  <c r="T1692" s="1"/>
  <c r="AJ336"/>
  <c r="AJ1692" s="1"/>
  <c r="AH751"/>
  <c r="T751" s="1"/>
  <c r="C748" i="5" s="1"/>
  <c r="F748" s="1"/>
  <c r="S747" s="1"/>
  <c r="S1273" s="1"/>
  <c r="AJ751" i="1"/>
  <c r="AJ1277" s="1"/>
  <c r="AI205"/>
  <c r="AI1823" s="1"/>
  <c r="AG205"/>
  <c r="S205" s="1"/>
  <c r="AG753"/>
  <c r="AG1275" s="1"/>
  <c r="S1275" s="1"/>
  <c r="AI753"/>
  <c r="AI1275" s="1"/>
  <c r="AH709"/>
  <c r="T709" s="1"/>
  <c r="AB709" s="1"/>
  <c r="AJ709"/>
  <c r="AJ1319" s="1"/>
  <c r="AI392"/>
  <c r="AI1636" s="1"/>
  <c r="AG392"/>
  <c r="S392" s="1"/>
  <c r="AJ264"/>
  <c r="AJ1764" s="1"/>
  <c r="AH264"/>
  <c r="AH1764" s="1"/>
  <c r="T1764" s="1"/>
  <c r="C1561" i="5" s="1"/>
  <c r="AI597" i="1"/>
  <c r="AI1431" s="1"/>
  <c r="AG597"/>
  <c r="S597" s="1"/>
  <c r="AI619"/>
  <c r="AI1409" s="1"/>
  <c r="AG619"/>
  <c r="AG1409" s="1"/>
  <c r="S1409" s="1"/>
  <c r="AG287"/>
  <c r="AI287"/>
  <c r="AI1741" s="1"/>
  <c r="AI314"/>
  <c r="AI1714" s="1"/>
  <c r="AG314"/>
  <c r="S314" s="1"/>
  <c r="AG808"/>
  <c r="AG1220" s="1"/>
  <c r="S1220" s="1"/>
  <c r="AI808"/>
  <c r="AI1220" s="1"/>
  <c r="AG316"/>
  <c r="AG1712" s="1"/>
  <c r="S1712" s="1"/>
  <c r="AI316"/>
  <c r="AI1712" s="1"/>
  <c r="AH482"/>
  <c r="AH1546" s="1"/>
  <c r="T1546" s="1"/>
  <c r="AJ482"/>
  <c r="AJ1546" s="1"/>
  <c r="AG464"/>
  <c r="S464" s="1"/>
  <c r="AI464"/>
  <c r="AI1564" s="1"/>
  <c r="AG776"/>
  <c r="S776" s="1"/>
  <c r="AI776"/>
  <c r="AI1252" s="1"/>
  <c r="AG703"/>
  <c r="S703" s="1"/>
  <c r="AI703"/>
  <c r="AI1325" s="1"/>
  <c r="AH363"/>
  <c r="AH1665" s="1"/>
  <c r="T1665" s="1"/>
  <c r="AJ363"/>
  <c r="AJ1665" s="1"/>
  <c r="AJ335"/>
  <c r="AJ1693" s="1"/>
  <c r="AH335"/>
  <c r="AI346"/>
  <c r="AI1682" s="1"/>
  <c r="AG346"/>
  <c r="AG1682" s="1"/>
  <c r="S1682" s="1"/>
  <c r="AJ333"/>
  <c r="AJ1695" s="1"/>
  <c r="AH333"/>
  <c r="AH1695" s="1"/>
  <c r="T1695" s="1"/>
  <c r="C1492" i="5" s="1"/>
  <c r="AH120" i="1"/>
  <c r="AH1908" s="1"/>
  <c r="T1908" s="1"/>
  <c r="C1705" i="5" s="1"/>
  <c r="AJ120" i="1"/>
  <c r="AJ1908" s="1"/>
  <c r="AH733"/>
  <c r="AH1295" s="1"/>
  <c r="T1295" s="1"/>
  <c r="AJ733"/>
  <c r="AJ1295" s="1"/>
  <c r="AI780"/>
  <c r="AI1248" s="1"/>
  <c r="AG780"/>
  <c r="S780" s="1"/>
  <c r="AH330"/>
  <c r="T330" s="1"/>
  <c r="D250" i="16" s="1"/>
  <c r="AJ330" i="1"/>
  <c r="AJ1698" s="1"/>
  <c r="AH575"/>
  <c r="AJ575"/>
  <c r="AJ1453" s="1"/>
  <c r="AG351"/>
  <c r="S351" s="1"/>
  <c r="AI351"/>
  <c r="AI1677" s="1"/>
  <c r="AJ131"/>
  <c r="AJ1897" s="1"/>
  <c r="AH131"/>
  <c r="T131" s="1"/>
  <c r="D51" i="16" s="1"/>
  <c r="AG443" i="1"/>
  <c r="S443" s="1"/>
  <c r="AI443"/>
  <c r="AI1585" s="1"/>
  <c r="AJ353"/>
  <c r="AJ1675" s="1"/>
  <c r="AH353"/>
  <c r="AH1675" s="1"/>
  <c r="T1675" s="1"/>
  <c r="D1395" i="16" s="1"/>
  <c r="AI511" i="1"/>
  <c r="AI1517" s="1"/>
  <c r="AG511"/>
  <c r="AJ799"/>
  <c r="AJ1229" s="1"/>
  <c r="AH799"/>
  <c r="T799" s="1"/>
  <c r="C796" i="5" s="1"/>
  <c r="F796" s="1"/>
  <c r="S795" s="1"/>
  <c r="S1225" s="1"/>
  <c r="AI717" i="1"/>
  <c r="AI1311" s="1"/>
  <c r="AG717"/>
  <c r="AG1311" s="1"/>
  <c r="S1311" s="1"/>
  <c r="AG299"/>
  <c r="AI299"/>
  <c r="AI1729" s="1"/>
  <c r="AJ597"/>
  <c r="AJ1431" s="1"/>
  <c r="AH597"/>
  <c r="T597" s="1"/>
  <c r="AI419"/>
  <c r="AI1609" s="1"/>
  <c r="AG419"/>
  <c r="S419" s="1"/>
  <c r="AH496"/>
  <c r="AH1532" s="1"/>
  <c r="T1532" s="1"/>
  <c r="D1252" i="16" s="1"/>
  <c r="AJ496" i="1"/>
  <c r="AJ1532" s="1"/>
  <c r="AH693"/>
  <c r="AJ693"/>
  <c r="AJ1335" s="1"/>
  <c r="AJ158"/>
  <c r="AJ1870" s="1"/>
  <c r="AH158"/>
  <c r="AH1870" s="1"/>
  <c r="T1870" s="1"/>
  <c r="C1667" i="5" s="1"/>
  <c r="AJ257" i="1"/>
  <c r="AJ1771" s="1"/>
  <c r="AH257"/>
  <c r="AH1771" s="1"/>
  <c r="T1771" s="1"/>
  <c r="C1568" i="5" s="1"/>
  <c r="AG218" i="1"/>
  <c r="AI218"/>
  <c r="AI1810" s="1"/>
  <c r="AI812"/>
  <c r="AI1216" s="1"/>
  <c r="AG812"/>
  <c r="S812" s="1"/>
  <c r="AJ380"/>
  <c r="AJ1648" s="1"/>
  <c r="AH380"/>
  <c r="T380" s="1"/>
  <c r="AB380" s="1"/>
  <c r="AJ749"/>
  <c r="AJ1279" s="1"/>
  <c r="AH749"/>
  <c r="T749" s="1"/>
  <c r="C746" i="5" s="1"/>
  <c r="F746" s="1"/>
  <c r="S745" s="1"/>
  <c r="S1275" s="1"/>
  <c r="AI715" i="1"/>
  <c r="AI1313" s="1"/>
  <c r="AG715"/>
  <c r="S715" s="1"/>
  <c r="AG178"/>
  <c r="AI178"/>
  <c r="AI1850" s="1"/>
  <c r="AJ681"/>
  <c r="AJ1347" s="1"/>
  <c r="AH681"/>
  <c r="AI693"/>
  <c r="AI1335" s="1"/>
  <c r="AG693"/>
  <c r="S693" s="1"/>
  <c r="AG537"/>
  <c r="AI537"/>
  <c r="AI1491" s="1"/>
  <c r="AG810"/>
  <c r="AG1218" s="1"/>
  <c r="S1218" s="1"/>
  <c r="AI810"/>
  <c r="AI1218" s="1"/>
  <c r="AG336"/>
  <c r="AG1692" s="1"/>
  <c r="S1692" s="1"/>
  <c r="AI336"/>
  <c r="AI1692" s="1"/>
  <c r="AG473"/>
  <c r="AG1555" s="1"/>
  <c r="S1555" s="1"/>
  <c r="AI473"/>
  <c r="AI1555" s="1"/>
  <c r="AG433"/>
  <c r="S433" s="1"/>
  <c r="AI433"/>
  <c r="AI1595" s="1"/>
  <c r="AG168"/>
  <c r="AG1860" s="1"/>
  <c r="S1860" s="1"/>
  <c r="AI168"/>
  <c r="AI1860" s="1"/>
  <c r="AH216"/>
  <c r="AH1812" s="1"/>
  <c r="T1812" s="1"/>
  <c r="C1609" i="5" s="1"/>
  <c r="AJ216" i="1"/>
  <c r="AJ1812" s="1"/>
  <c r="AI702"/>
  <c r="AI1326" s="1"/>
  <c r="AG702"/>
  <c r="S702" s="1"/>
  <c r="AI416"/>
  <c r="AI1612" s="1"/>
  <c r="AG416"/>
  <c r="AG1612" s="1"/>
  <c r="S1612" s="1"/>
  <c r="AJ811"/>
  <c r="AJ1217" s="1"/>
  <c r="AH811"/>
  <c r="AH1217" s="1"/>
  <c r="T1217" s="1"/>
  <c r="D937" i="16" s="1"/>
  <c r="AG453" i="1"/>
  <c r="AG1575" s="1"/>
  <c r="S1575" s="1"/>
  <c r="AI453"/>
  <c r="AI1575" s="1"/>
  <c r="AJ133"/>
  <c r="AJ1895" s="1"/>
  <c r="AH133"/>
  <c r="AH1895" s="1"/>
  <c r="T1895" s="1"/>
  <c r="C1692" i="5" s="1"/>
  <c r="AJ660" i="1"/>
  <c r="AJ1368" s="1"/>
  <c r="AH660"/>
  <c r="T660" s="1"/>
  <c r="AI248"/>
  <c r="AI1780" s="1"/>
  <c r="AG248"/>
  <c r="S248" s="1"/>
  <c r="AG768"/>
  <c r="AG1260" s="1"/>
  <c r="S1260" s="1"/>
  <c r="AI768"/>
  <c r="AI1260" s="1"/>
  <c r="AI461"/>
  <c r="AI1567" s="1"/>
  <c r="AG461"/>
  <c r="AG1567" s="1"/>
  <c r="S1567" s="1"/>
  <c r="AI602"/>
  <c r="AI1426" s="1"/>
  <c r="AG602"/>
  <c r="S602" s="1"/>
  <c r="AJ588"/>
  <c r="AJ1440" s="1"/>
  <c r="AH588"/>
  <c r="T588" s="1"/>
  <c r="I525" i="6" s="1"/>
  <c r="F525" s="1"/>
  <c r="AJ375" i="1"/>
  <c r="AJ1653" s="1"/>
  <c r="AH375"/>
  <c r="T375" s="1"/>
  <c r="AJ663"/>
  <c r="AJ1365" s="1"/>
  <c r="AH663"/>
  <c r="AG639"/>
  <c r="AG1389" s="1"/>
  <c r="S1389" s="1"/>
  <c r="AI639"/>
  <c r="AI1389" s="1"/>
  <c r="AJ208"/>
  <c r="AJ1820" s="1"/>
  <c r="AH208"/>
  <c r="AH1820" s="1"/>
  <c r="T1820" s="1"/>
  <c r="C1617" i="5" s="1"/>
  <c r="AG312" i="1"/>
  <c r="S312" s="1"/>
  <c r="AI312"/>
  <c r="AI1716" s="1"/>
  <c r="AG430"/>
  <c r="AG1598" s="1"/>
  <c r="S1598" s="1"/>
  <c r="AI430"/>
  <c r="AI1598" s="1"/>
  <c r="AJ796"/>
  <c r="AJ1232" s="1"/>
  <c r="AH796"/>
  <c r="T796" s="1"/>
  <c r="D716" i="16" s="1"/>
  <c r="AH698" i="1"/>
  <c r="AH1330" s="1"/>
  <c r="T1330" s="1"/>
  <c r="AJ698"/>
  <c r="AJ1330" s="1"/>
  <c r="AJ447"/>
  <c r="AJ1581" s="1"/>
  <c r="AH447"/>
  <c r="T447" s="1"/>
  <c r="AB447" s="1"/>
  <c r="AI495"/>
  <c r="AI1533" s="1"/>
  <c r="AG495"/>
  <c r="S495" s="1"/>
  <c r="AH614"/>
  <c r="AH1414" s="1"/>
  <c r="T1414" s="1"/>
  <c r="AJ614"/>
  <c r="AJ1414" s="1"/>
  <c r="AH653"/>
  <c r="T653" s="1"/>
  <c r="AJ653"/>
  <c r="AJ1375" s="1"/>
  <c r="AI681"/>
  <c r="AI1347" s="1"/>
  <c r="AG681"/>
  <c r="AI378"/>
  <c r="AI1650" s="1"/>
  <c r="AG378"/>
  <c r="AG1650" s="1"/>
  <c r="S1650" s="1"/>
  <c r="AG570"/>
  <c r="S570" s="1"/>
  <c r="AI570"/>
  <c r="AI1458" s="1"/>
  <c r="AI762"/>
  <c r="AI1266" s="1"/>
  <c r="AG762"/>
  <c r="S762" s="1"/>
  <c r="AH532"/>
  <c r="AH1496" s="1"/>
  <c r="T1496" s="1"/>
  <c r="AJ532"/>
  <c r="AJ1496" s="1"/>
  <c r="AH259"/>
  <c r="AH1769" s="1"/>
  <c r="T1769" s="1"/>
  <c r="C1566" i="5" s="1"/>
  <c r="AJ259" i="1"/>
  <c r="AJ1769" s="1"/>
  <c r="AI689"/>
  <c r="AI1339" s="1"/>
  <c r="AG689"/>
  <c r="AG1339" s="1"/>
  <c r="S1339" s="1"/>
  <c r="AG633"/>
  <c r="AG1395" s="1"/>
  <c r="S1395" s="1"/>
  <c r="AI633"/>
  <c r="AI1395" s="1"/>
  <c r="AG206"/>
  <c r="AG1822" s="1"/>
  <c r="S1822" s="1"/>
  <c r="AI206"/>
  <c r="AI1822" s="1"/>
  <c r="AI586"/>
  <c r="AI1442" s="1"/>
  <c r="AG586"/>
  <c r="AG1442" s="1"/>
  <c r="S1442" s="1"/>
  <c r="AI724"/>
  <c r="AI1304" s="1"/>
  <c r="AG724"/>
  <c r="AH729"/>
  <c r="AJ729"/>
  <c r="AJ1299" s="1"/>
  <c r="AH229"/>
  <c r="AH1799" s="1"/>
  <c r="T1799" s="1"/>
  <c r="C1596" i="5" s="1"/>
  <c r="AJ229" i="1"/>
  <c r="AJ1799" s="1"/>
  <c r="AH480"/>
  <c r="AH1548" s="1"/>
  <c r="T1548" s="1"/>
  <c r="AJ480"/>
  <c r="AJ1548" s="1"/>
  <c r="AI761"/>
  <c r="AI1267" s="1"/>
  <c r="AG761"/>
  <c r="S761" s="1"/>
  <c r="AJ565"/>
  <c r="AJ1463" s="1"/>
  <c r="AH565"/>
  <c r="AH1463" s="1"/>
  <c r="T1463" s="1"/>
  <c r="AI249"/>
  <c r="AI1779" s="1"/>
  <c r="AG249"/>
  <c r="S249" s="1"/>
  <c r="AH791"/>
  <c r="AJ791"/>
  <c r="AJ1237" s="1"/>
  <c r="AJ685"/>
  <c r="AJ1343" s="1"/>
  <c r="AH685"/>
  <c r="AH1343" s="1"/>
  <c r="T1343" s="1"/>
  <c r="C1140" i="5" s="1"/>
  <c r="AI663" i="1"/>
  <c r="AI1365" s="1"/>
  <c r="AG663"/>
  <c r="S663" s="1"/>
  <c r="AH641"/>
  <c r="T641" s="1"/>
  <c r="I578" i="6" s="1"/>
  <c r="F578" s="1"/>
  <c r="AJ641" i="1"/>
  <c r="AJ1387" s="1"/>
  <c r="AH432"/>
  <c r="AJ432"/>
  <c r="AJ1596" s="1"/>
  <c r="AG710"/>
  <c r="S710" s="1"/>
  <c r="AI710"/>
  <c r="AI1318" s="1"/>
  <c r="AJ170"/>
  <c r="AJ1858" s="1"/>
  <c r="AH170"/>
  <c r="AH1858" s="1"/>
  <c r="T1858" s="1"/>
  <c r="C1655" i="5" s="1"/>
  <c r="AH702" i="1"/>
  <c r="T702" s="1"/>
  <c r="AB702" s="1"/>
  <c r="AJ702"/>
  <c r="AJ1326" s="1"/>
  <c r="AH381"/>
  <c r="AH1647" s="1"/>
  <c r="T1647" s="1"/>
  <c r="AJ381"/>
  <c r="AJ1647" s="1"/>
  <c r="AH570"/>
  <c r="AH1458" s="1"/>
  <c r="T1458" s="1"/>
  <c r="AJ570"/>
  <c r="AJ1458" s="1"/>
  <c r="AJ450"/>
  <c r="AJ1578" s="1"/>
  <c r="AH450"/>
  <c r="T450" s="1"/>
  <c r="C447" i="5" s="1"/>
  <c r="F447" s="1"/>
  <c r="S446" s="1"/>
  <c r="S1574" s="1"/>
  <c r="AG393" i="1"/>
  <c r="AI393"/>
  <c r="AI1635" s="1"/>
  <c r="AH360"/>
  <c r="AH1668" s="1"/>
  <c r="T1668" s="1"/>
  <c r="AJ360"/>
  <c r="AJ1668" s="1"/>
  <c r="AH648"/>
  <c r="AH1380" s="1"/>
  <c r="T1380" s="1"/>
  <c r="AJ648"/>
  <c r="AJ1380" s="1"/>
  <c r="AJ470"/>
  <c r="AJ1558" s="1"/>
  <c r="AH470"/>
  <c r="AH1558" s="1"/>
  <c r="T1558" s="1"/>
  <c r="AI160"/>
  <c r="AI1868" s="1"/>
  <c r="AG160"/>
  <c r="AH456"/>
  <c r="AH1572" s="1"/>
  <c r="T1572" s="1"/>
  <c r="AJ456"/>
  <c r="AJ1572" s="1"/>
  <c r="AI487"/>
  <c r="AI1541" s="1"/>
  <c r="AG487"/>
  <c r="AI362"/>
  <c r="AI1666" s="1"/>
  <c r="AG362"/>
  <c r="AG1666" s="1"/>
  <c r="S1666" s="1"/>
  <c r="AJ705"/>
  <c r="AJ1323" s="1"/>
  <c r="AH705"/>
  <c r="AI496"/>
  <c r="AI1532" s="1"/>
  <c r="AG496"/>
  <c r="AI366"/>
  <c r="AI1662" s="1"/>
  <c r="AG366"/>
  <c r="S366" s="1"/>
  <c r="AH585"/>
  <c r="AJ585"/>
  <c r="AJ1443" s="1"/>
  <c r="AH128"/>
  <c r="AJ128"/>
  <c r="AJ1900" s="1"/>
  <c r="AI594"/>
  <c r="AI1434" s="1"/>
  <c r="AG594"/>
  <c r="AG420"/>
  <c r="AG1608" s="1"/>
  <c r="S1608" s="1"/>
  <c r="AI420"/>
  <c r="AI1608" s="1"/>
  <c r="AI726"/>
  <c r="AI1302" s="1"/>
  <c r="AG726"/>
  <c r="AG758"/>
  <c r="AG1270" s="1"/>
  <c r="S1270" s="1"/>
  <c r="AI758"/>
  <c r="AI1270" s="1"/>
  <c r="AI465"/>
  <c r="AI1563" s="1"/>
  <c r="AG465"/>
  <c r="AG325"/>
  <c r="AG1703" s="1"/>
  <c r="S1703" s="1"/>
  <c r="AI325"/>
  <c r="AI1703" s="1"/>
  <c r="AH278"/>
  <c r="AJ278"/>
  <c r="AJ1750" s="1"/>
  <c r="AH746"/>
  <c r="AH1282" s="1"/>
  <c r="T1282" s="1"/>
  <c r="C1079" i="5" s="1"/>
  <c r="AJ746" i="1"/>
  <c r="AJ1282" s="1"/>
  <c r="AI745"/>
  <c r="AI1283" s="1"/>
  <c r="AG745"/>
  <c r="S745" s="1"/>
  <c r="AJ292"/>
  <c r="AJ1736" s="1"/>
  <c r="AH292"/>
  <c r="AI170"/>
  <c r="AI1858" s="1"/>
  <c r="AG170"/>
  <c r="S170" s="1"/>
  <c r="AH187"/>
  <c r="AJ187"/>
  <c r="AJ1841" s="1"/>
  <c r="AH775"/>
  <c r="AJ775"/>
  <c r="AJ1253" s="1"/>
  <c r="AH176"/>
  <c r="AH1852" s="1"/>
  <c r="T1852" s="1"/>
  <c r="C1649" i="5" s="1"/>
  <c r="AJ176" i="1"/>
  <c r="AJ1852" s="1"/>
  <c r="AG731"/>
  <c r="AI731"/>
  <c r="AI1297" s="1"/>
  <c r="AG746"/>
  <c r="S746" s="1"/>
  <c r="AI746"/>
  <c r="AI1282" s="1"/>
  <c r="AH707"/>
  <c r="AJ707"/>
  <c r="AJ1321" s="1"/>
  <c r="AG435"/>
  <c r="S435" s="1"/>
  <c r="AI435"/>
  <c r="AI1593" s="1"/>
  <c r="AH718"/>
  <c r="AJ718"/>
  <c r="AJ1310" s="1"/>
  <c r="AH410"/>
  <c r="AH1618" s="1"/>
  <c r="T1618" s="1"/>
  <c r="D1338" i="16" s="1"/>
  <c r="AJ410" i="1"/>
  <c r="AJ1618" s="1"/>
  <c r="AJ238"/>
  <c r="AJ1790" s="1"/>
  <c r="AH238"/>
  <c r="T238" s="1"/>
  <c r="AB238" s="1"/>
  <c r="AJ550"/>
  <c r="AJ1478" s="1"/>
  <c r="AH550"/>
  <c r="AI379"/>
  <c r="AI1649" s="1"/>
  <c r="AG379"/>
  <c r="S379" s="1"/>
  <c r="AJ566"/>
  <c r="AJ1462" s="1"/>
  <c r="AH566"/>
  <c r="AI585"/>
  <c r="AI1443" s="1"/>
  <c r="AG585"/>
  <c r="AG1443" s="1"/>
  <c r="S1443" s="1"/>
  <c r="AG609"/>
  <c r="S609" s="1"/>
  <c r="AI609"/>
  <c r="AI1419" s="1"/>
  <c r="AH788"/>
  <c r="AJ788"/>
  <c r="AJ1240" s="1"/>
  <c r="AG700"/>
  <c r="S700" s="1"/>
  <c r="AI700"/>
  <c r="AI1328" s="1"/>
  <c r="AG508"/>
  <c r="AI508"/>
  <c r="AI1520" s="1"/>
  <c r="AG472"/>
  <c r="S472" s="1"/>
  <c r="AI472"/>
  <c r="AI1556" s="1"/>
  <c r="AI804"/>
  <c r="AI1224" s="1"/>
  <c r="AG804"/>
  <c r="AG1224" s="1"/>
  <c r="S1224" s="1"/>
  <c r="AH561"/>
  <c r="AH1467" s="1"/>
  <c r="T1467" s="1"/>
  <c r="AJ561"/>
  <c r="AJ1467" s="1"/>
  <c r="AI232"/>
  <c r="AI1796" s="1"/>
  <c r="AG232"/>
  <c r="AG1796" s="1"/>
  <c r="S1796" s="1"/>
  <c r="AI276"/>
  <c r="AI1752" s="1"/>
  <c r="AG276"/>
  <c r="AG230"/>
  <c r="AI230"/>
  <c r="AI1798" s="1"/>
  <c r="AG589"/>
  <c r="AI589"/>
  <c r="AI1439" s="1"/>
  <c r="AI127"/>
  <c r="AI1901" s="1"/>
  <c r="AG127"/>
  <c r="S127" s="1"/>
  <c r="AJ180"/>
  <c r="AJ1848" s="1"/>
  <c r="AH180"/>
  <c r="AH1848" s="1"/>
  <c r="T1848" s="1"/>
  <c r="C1645" i="5" s="1"/>
  <c r="AI407" i="1"/>
  <c r="AI1621" s="1"/>
  <c r="AG407"/>
  <c r="S407" s="1"/>
  <c r="AI427"/>
  <c r="AI1601" s="1"/>
  <c r="AG427"/>
  <c r="AI718"/>
  <c r="AI1310" s="1"/>
  <c r="AG718"/>
  <c r="AG1310" s="1"/>
  <c r="S1310" s="1"/>
  <c r="AH444"/>
  <c r="T444" s="1"/>
  <c r="C441" i="5" s="1"/>
  <c r="F441" s="1"/>
  <c r="S440" s="1"/>
  <c r="S1580" s="1"/>
  <c r="AJ444" i="1"/>
  <c r="AJ1584" s="1"/>
  <c r="AH549"/>
  <c r="AJ549"/>
  <c r="AJ1479" s="1"/>
  <c r="AJ706"/>
  <c r="AJ1322" s="1"/>
  <c r="AH706"/>
  <c r="AH1322" s="1"/>
  <c r="T1322" s="1"/>
  <c r="AH204"/>
  <c r="AJ204"/>
  <c r="AJ1824" s="1"/>
  <c r="AG517"/>
  <c r="S517" s="1"/>
  <c r="AI517"/>
  <c r="AI1511" s="1"/>
  <c r="AG434"/>
  <c r="AI434"/>
  <c r="AI1594" s="1"/>
  <c r="AH760"/>
  <c r="AH1268" s="1"/>
  <c r="T1268" s="1"/>
  <c r="AJ760"/>
  <c r="AJ1268" s="1"/>
  <c r="AI199"/>
  <c r="AI1829" s="1"/>
  <c r="AG199"/>
  <c r="AJ716"/>
  <c r="AJ1312" s="1"/>
  <c r="AH716"/>
  <c r="T716" s="1"/>
  <c r="AB716" s="1"/>
  <c r="AG549"/>
  <c r="AI549"/>
  <c r="AI1479" s="1"/>
  <c r="AJ139"/>
  <c r="AJ1889" s="1"/>
  <c r="AH139"/>
  <c r="T139" s="1"/>
  <c r="AI665"/>
  <c r="AI1363" s="1"/>
  <c r="AG665"/>
  <c r="AG1363" s="1"/>
  <c r="S1363" s="1"/>
  <c r="AI333"/>
  <c r="AI1695" s="1"/>
  <c r="AG333"/>
  <c r="S333" s="1"/>
  <c r="AI130"/>
  <c r="AI1898" s="1"/>
  <c r="AG130"/>
  <c r="AI387"/>
  <c r="AI1641" s="1"/>
  <c r="AG387"/>
  <c r="AJ265"/>
  <c r="AJ1763" s="1"/>
  <c r="AH265"/>
  <c r="T265" s="1"/>
  <c r="D185" i="16" s="1"/>
  <c r="AJ303" i="1"/>
  <c r="AJ1725" s="1"/>
  <c r="AH303"/>
  <c r="AI648"/>
  <c r="AI1380" s="1"/>
  <c r="AG648"/>
  <c r="AG1380" s="1"/>
  <c r="S1380" s="1"/>
  <c r="AH502"/>
  <c r="T502" s="1"/>
  <c r="D422" i="16" s="1"/>
  <c r="AJ502" i="1"/>
  <c r="AJ1526" s="1"/>
  <c r="AJ392"/>
  <c r="AJ1636" s="1"/>
  <c r="AH392"/>
  <c r="AH1636" s="1"/>
  <c r="T1636" s="1"/>
  <c r="D1356" i="16" s="1"/>
  <c r="AH726" i="1"/>
  <c r="AH1302" s="1"/>
  <c r="T1302" s="1"/>
  <c r="D1022" i="16" s="1"/>
  <c r="AJ726" i="1"/>
  <c r="AJ1302" s="1"/>
  <c r="AI490"/>
  <c r="AI1538" s="1"/>
  <c r="AG490"/>
  <c r="AG1538" s="1"/>
  <c r="S1538" s="1"/>
  <c r="AG750"/>
  <c r="S750" s="1"/>
  <c r="AI750"/>
  <c r="AI1278" s="1"/>
  <c r="AI659"/>
  <c r="AI1369" s="1"/>
  <c r="AG659"/>
  <c r="S659" s="1"/>
  <c r="AJ214"/>
  <c r="AJ1814" s="1"/>
  <c r="AH214"/>
  <c r="AH715"/>
  <c r="T715" s="1"/>
  <c r="AJ715"/>
  <c r="AJ1313" s="1"/>
  <c r="AG680"/>
  <c r="AI680"/>
  <c r="AI1348" s="1"/>
  <c r="AH674"/>
  <c r="AJ674"/>
  <c r="AJ1354" s="1"/>
  <c r="AG773"/>
  <c r="AI773"/>
  <c r="AI1255" s="1"/>
  <c r="AJ166"/>
  <c r="AJ1862" s="1"/>
  <c r="AH166"/>
  <c r="T166" s="1"/>
  <c r="D86" i="16" s="1"/>
  <c r="AJ548" i="1"/>
  <c r="AJ1480" s="1"/>
  <c r="AH548"/>
  <c r="AH1480" s="1"/>
  <c r="T1480" s="1"/>
  <c r="C1277" i="5" s="1"/>
  <c r="AH346" i="1"/>
  <c r="T346" s="1"/>
  <c r="AJ346"/>
  <c r="AJ1682" s="1"/>
  <c r="AJ213"/>
  <c r="AJ1815" s="1"/>
  <c r="AH213"/>
  <c r="T213" s="1"/>
  <c r="AB213" s="1"/>
  <c r="AJ494"/>
  <c r="AJ1534" s="1"/>
  <c r="AH494"/>
  <c r="AH1534" s="1"/>
  <c r="T1534" s="1"/>
  <c r="C1331" i="5" s="1"/>
  <c r="AI722" i="1"/>
  <c r="AI1306" s="1"/>
  <c r="AG722"/>
  <c r="AG182"/>
  <c r="AI182"/>
  <c r="AI1846" s="1"/>
  <c r="AG136"/>
  <c r="AI136"/>
  <c r="AI1892" s="1"/>
  <c r="AI547"/>
  <c r="AI1481" s="1"/>
  <c r="AG547"/>
  <c r="AH344"/>
  <c r="AH1684" s="1"/>
  <c r="T1684" s="1"/>
  <c r="AJ344"/>
  <c r="AJ1684" s="1"/>
  <c r="AG231"/>
  <c r="AG1797" s="1"/>
  <c r="S1797" s="1"/>
  <c r="AI231"/>
  <c r="AI1797" s="1"/>
  <c r="AI730"/>
  <c r="AI1298" s="1"/>
  <c r="AG730"/>
  <c r="AG1298" s="1"/>
  <c r="S1298" s="1"/>
  <c r="AI678"/>
  <c r="AI1350" s="1"/>
  <c r="AG678"/>
  <c r="S678" s="1"/>
  <c r="AG261"/>
  <c r="AI261"/>
  <c r="AI1767" s="1"/>
  <c r="AG533"/>
  <c r="AI533"/>
  <c r="AI1495" s="1"/>
  <c r="AI151"/>
  <c r="AI1877" s="1"/>
  <c r="AG151"/>
  <c r="AG1877" s="1"/>
  <c r="S1877" s="1"/>
  <c r="AI501"/>
  <c r="AI1527" s="1"/>
  <c r="AG501"/>
  <c r="S501" s="1"/>
  <c r="AI513"/>
  <c r="AI1515" s="1"/>
  <c r="AG513"/>
  <c r="S513" s="1"/>
  <c r="AH546"/>
  <c r="AH1482" s="1"/>
  <c r="T1482" s="1"/>
  <c r="D1202" i="16" s="1"/>
  <c r="AJ546" i="1"/>
  <c r="AJ1482" s="1"/>
  <c r="AJ251"/>
  <c r="AJ1777" s="1"/>
  <c r="AH251"/>
  <c r="T251" s="1"/>
  <c r="AB251" s="1"/>
  <c r="AJ478"/>
  <c r="AJ1550" s="1"/>
  <c r="AH478"/>
  <c r="AH1550" s="1"/>
  <c r="T1550" s="1"/>
  <c r="C1347" i="5" s="1"/>
  <c r="AG385" i="1"/>
  <c r="S385" s="1"/>
  <c r="AI385"/>
  <c r="AI1643" s="1"/>
  <c r="AI394"/>
  <c r="AI1634" s="1"/>
  <c r="AG394"/>
  <c r="S394" s="1"/>
  <c r="C391" i="5" s="1"/>
  <c r="F391" s="1"/>
  <c r="S390" s="1"/>
  <c r="S1630" s="1"/>
  <c r="AG634" i="1"/>
  <c r="AG1394" s="1"/>
  <c r="S1394" s="1"/>
  <c r="AI634"/>
  <c r="AI1394" s="1"/>
  <c r="AI720"/>
  <c r="AI1308" s="1"/>
  <c r="AG720"/>
  <c r="AG1308" s="1"/>
  <c r="S1308" s="1"/>
  <c r="AH258"/>
  <c r="AJ258"/>
  <c r="AJ1770" s="1"/>
  <c r="AH201"/>
  <c r="AH1827" s="1"/>
  <c r="T1827" s="1"/>
  <c r="C1624" i="5" s="1"/>
  <c r="AJ201" i="1"/>
  <c r="AJ1827" s="1"/>
  <c r="AI790"/>
  <c r="AI1238" s="1"/>
  <c r="AG790"/>
  <c r="AG1238" s="1"/>
  <c r="S1238" s="1"/>
  <c r="AH135"/>
  <c r="AH1893" s="1"/>
  <c r="T1893" s="1"/>
  <c r="C1690" i="5" s="1"/>
  <c r="AJ135" i="1"/>
  <c r="AJ1893" s="1"/>
  <c r="AH656"/>
  <c r="AH1372" s="1"/>
  <c r="T1372" s="1"/>
  <c r="D1092" i="16" s="1"/>
  <c r="AJ656" i="1"/>
  <c r="AJ1372" s="1"/>
  <c r="AJ233"/>
  <c r="AJ1795" s="1"/>
  <c r="AH233"/>
  <c r="AH1795" s="1"/>
  <c r="T1795" s="1"/>
  <c r="C1592" i="5" s="1"/>
  <c r="AG727" i="1"/>
  <c r="S727" s="1"/>
  <c r="AI727"/>
  <c r="AI1301" s="1"/>
  <c r="AI445"/>
  <c r="AI1583" s="1"/>
  <c r="AG445"/>
  <c r="S445" s="1"/>
  <c r="AG216"/>
  <c r="S216" s="1"/>
  <c r="AI216"/>
  <c r="AI1812" s="1"/>
  <c r="AI638"/>
  <c r="AI1390" s="1"/>
  <c r="AG638"/>
  <c r="AG1390" s="1"/>
  <c r="S1390" s="1"/>
  <c r="AG492"/>
  <c r="AI492"/>
  <c r="AI1536" s="1"/>
  <c r="AI729"/>
  <c r="AI1299" s="1"/>
  <c r="AG729"/>
  <c r="S729" s="1"/>
  <c r="AJ752"/>
  <c r="AJ1276" s="1"/>
  <c r="AH752"/>
  <c r="AH1276" s="1"/>
  <c r="T1276" s="1"/>
  <c r="D996" i="16" s="1"/>
  <c r="AG610" i="1"/>
  <c r="S610" s="1"/>
  <c r="AI610"/>
  <c r="AI1418" s="1"/>
  <c r="AI243"/>
  <c r="AI1785" s="1"/>
  <c r="AG243"/>
  <c r="S243" s="1"/>
  <c r="AJ433"/>
  <c r="AJ1595" s="1"/>
  <c r="AH433"/>
  <c r="AH1595" s="1"/>
  <c r="T1595" s="1"/>
  <c r="C1392" i="5" s="1"/>
  <c r="AJ371" i="1"/>
  <c r="AJ1657" s="1"/>
  <c r="AH371"/>
  <c r="AH1657" s="1"/>
  <c r="T1657" s="1"/>
  <c r="D1377" i="16" s="1"/>
  <c r="AH804" i="1"/>
  <c r="AH1224" s="1"/>
  <c r="T1224" s="1"/>
  <c r="AJ804"/>
  <c r="AJ1224" s="1"/>
  <c r="AG505"/>
  <c r="AG1523" s="1"/>
  <c r="S1523" s="1"/>
  <c r="AI505"/>
  <c r="AI1523" s="1"/>
  <c r="AJ143"/>
  <c r="AJ1885" s="1"/>
  <c r="AH143"/>
  <c r="AH1885" s="1"/>
  <c r="T1885" s="1"/>
  <c r="C1682" i="5" s="1"/>
  <c r="AG450" i="1"/>
  <c r="S450" s="1"/>
  <c r="AI450"/>
  <c r="AI1578" s="1"/>
  <c r="AJ171"/>
  <c r="AJ1857" s="1"/>
  <c r="AH171"/>
  <c r="AH1857" s="1"/>
  <c r="T1857" s="1"/>
  <c r="C1654" i="5" s="1"/>
  <c r="AI208" i="1"/>
  <c r="AI1820" s="1"/>
  <c r="AG208"/>
  <c r="AG1820" s="1"/>
  <c r="S1820" s="1"/>
  <c r="AJ285"/>
  <c r="AJ1743" s="1"/>
  <c r="AH285"/>
  <c r="AH1743" s="1"/>
  <c r="T1743" s="1"/>
  <c r="C1540" i="5" s="1"/>
  <c r="AG197" i="1"/>
  <c r="AG1831" s="1"/>
  <c r="S1831" s="1"/>
  <c r="AI197"/>
  <c r="AI1831" s="1"/>
  <c r="AH219"/>
  <c r="AH1809" s="1"/>
  <c r="T1809" s="1"/>
  <c r="C1606" i="5" s="1"/>
  <c r="AJ219" i="1"/>
  <c r="AJ1809" s="1"/>
  <c r="AJ387"/>
  <c r="AJ1641" s="1"/>
  <c r="AH387"/>
  <c r="AH1641" s="1"/>
  <c r="T1641" s="1"/>
  <c r="D1361" i="16" s="1"/>
  <c r="AG428" i="1"/>
  <c r="AG1600" s="1"/>
  <c r="S1600" s="1"/>
  <c r="AI428"/>
  <c r="AI1600" s="1"/>
  <c r="AG545"/>
  <c r="S545" s="1"/>
  <c r="AI545"/>
  <c r="AI1483" s="1"/>
  <c r="AH524"/>
  <c r="AH1504" s="1"/>
  <c r="T1504" s="1"/>
  <c r="D1224" i="16" s="1"/>
  <c r="AJ524" i="1"/>
  <c r="AJ1504" s="1"/>
  <c r="AJ721"/>
  <c r="AJ1307" s="1"/>
  <c r="AH721"/>
  <c r="AH1307" s="1"/>
  <c r="T1307" s="1"/>
  <c r="D1027" i="16" s="1"/>
  <c r="AJ137" i="1"/>
  <c r="AJ1891" s="1"/>
  <c r="AH137"/>
  <c r="T137" s="1"/>
  <c r="D57" i="16" s="1"/>
  <c r="AH748" i="1"/>
  <c r="AH1280" s="1"/>
  <c r="T1280" s="1"/>
  <c r="AJ748"/>
  <c r="AJ1280" s="1"/>
  <c r="AI348"/>
  <c r="AI1680" s="1"/>
  <c r="AG348"/>
  <c r="S348" s="1"/>
  <c r="AJ619"/>
  <c r="AJ1409" s="1"/>
  <c r="AH619"/>
  <c r="T619" s="1"/>
  <c r="D539" i="16" s="1"/>
  <c r="AJ305" i="1"/>
  <c r="AJ1723" s="1"/>
  <c r="AH305"/>
  <c r="AH1723" s="1"/>
  <c r="T1723" s="1"/>
  <c r="C1520" i="5" s="1"/>
  <c r="AI368" i="1"/>
  <c r="AI1660" s="1"/>
  <c r="AG368"/>
  <c r="AG1660" s="1"/>
  <c r="S1660" s="1"/>
  <c r="AJ712"/>
  <c r="AJ1316" s="1"/>
  <c r="AH712"/>
  <c r="T712" s="1"/>
  <c r="I649" i="6" s="1"/>
  <c r="F649" s="1"/>
  <c r="AI483" i="1"/>
  <c r="AI1545" s="1"/>
  <c r="AG483"/>
  <c r="AG1545" s="1"/>
  <c r="S1545" s="1"/>
  <c r="AG662"/>
  <c r="AG1366" s="1"/>
  <c r="S1366" s="1"/>
  <c r="AI662"/>
  <c r="AI1366" s="1"/>
  <c r="AH592"/>
  <c r="AH1436" s="1"/>
  <c r="T1436" s="1"/>
  <c r="AJ592"/>
  <c r="AJ1436" s="1"/>
  <c r="AG687"/>
  <c r="AG1341" s="1"/>
  <c r="S1341" s="1"/>
  <c r="AI687"/>
  <c r="AI1341" s="1"/>
  <c r="AI470"/>
  <c r="AI1558" s="1"/>
  <c r="AG470"/>
  <c r="AG1558" s="1"/>
  <c r="S1558" s="1"/>
  <c r="AI185"/>
  <c r="AI1843" s="1"/>
  <c r="AG185"/>
  <c r="S185" s="1"/>
  <c r="AI153"/>
  <c r="AI1875" s="1"/>
  <c r="AG153"/>
  <c r="S153" s="1"/>
  <c r="AI763"/>
  <c r="AI1265" s="1"/>
  <c r="AG763"/>
  <c r="AG1265" s="1"/>
  <c r="S1265" s="1"/>
  <c r="AG509"/>
  <c r="AG1519" s="1"/>
  <c r="S1519" s="1"/>
  <c r="AI509"/>
  <c r="AI1519" s="1"/>
  <c r="AH312"/>
  <c r="AJ312"/>
  <c r="AJ1716" s="1"/>
  <c r="AJ517"/>
  <c r="AJ1511" s="1"/>
  <c r="AH517"/>
  <c r="AH1511" s="1"/>
  <c r="T1511" s="1"/>
  <c r="C1308" i="5" s="1"/>
  <c r="AI538" i="1"/>
  <c r="AI1490" s="1"/>
  <c r="AG538"/>
  <c r="S538" s="1"/>
  <c r="AH609"/>
  <c r="AH1419" s="1"/>
  <c r="T1419" s="1"/>
  <c r="AJ609"/>
  <c r="AJ1419" s="1"/>
  <c r="AI512"/>
  <c r="AI1516" s="1"/>
  <c r="AG512"/>
  <c r="S512" s="1"/>
  <c r="AH369"/>
  <c r="AH1659" s="1"/>
  <c r="T1659" s="1"/>
  <c r="D1379" i="16" s="1"/>
  <c r="AJ369" i="1"/>
  <c r="AJ1659" s="1"/>
  <c r="AH227"/>
  <c r="AH1801" s="1"/>
  <c r="T1801" s="1"/>
  <c r="C1598" i="5" s="1"/>
  <c r="AJ227" i="1"/>
  <c r="AJ1801" s="1"/>
  <c r="AJ289"/>
  <c r="AJ1739" s="1"/>
  <c r="AH289"/>
  <c r="T289" s="1"/>
  <c r="AB289" s="1"/>
  <c r="AG536"/>
  <c r="AG1492" s="1"/>
  <c r="S1492" s="1"/>
  <c r="AI536"/>
  <c r="AI1492" s="1"/>
  <c r="AG437"/>
  <c r="S437" s="1"/>
  <c r="AI437"/>
  <c r="AI1591" s="1"/>
  <c r="AH439"/>
  <c r="AH1589" s="1"/>
  <c r="T1589" s="1"/>
  <c r="C1386" i="5" s="1"/>
  <c r="AJ439" i="1"/>
  <c r="AJ1589" s="1"/>
  <c r="AH232"/>
  <c r="AH1796" s="1"/>
  <c r="T1796" s="1"/>
  <c r="C1593" i="5" s="1"/>
  <c r="AJ232" i="1"/>
  <c r="AJ1796" s="1"/>
  <c r="AG175"/>
  <c r="AG1853" s="1"/>
  <c r="S1853" s="1"/>
  <c r="AI175"/>
  <c r="AI1853" s="1"/>
  <c r="AG743"/>
  <c r="AI743"/>
  <c r="AI1285" s="1"/>
  <c r="AH647"/>
  <c r="AH1381" s="1"/>
  <c r="T1381" s="1"/>
  <c r="D1101" i="16" s="1"/>
  <c r="AJ647" i="1"/>
  <c r="AJ1381" s="1"/>
  <c r="AI121"/>
  <c r="AI1907" s="1"/>
  <c r="AG121"/>
  <c r="S121" s="1"/>
  <c r="AI604"/>
  <c r="AI1424" s="1"/>
  <c r="AG604"/>
  <c r="S604" s="1"/>
  <c r="AI485"/>
  <c r="AI1543" s="1"/>
  <c r="AG485"/>
  <c r="S485" s="1"/>
  <c r="AJ328"/>
  <c r="AJ1700" s="1"/>
  <c r="AH328"/>
  <c r="AH1700" s="1"/>
  <c r="T1700" s="1"/>
  <c r="C1497" i="5" s="1"/>
  <c r="AJ555" i="1"/>
  <c r="AJ1473" s="1"/>
  <c r="AH555"/>
  <c r="AJ420"/>
  <c r="AJ1608" s="1"/>
  <c r="AH420"/>
  <c r="T420" s="1"/>
  <c r="D340" i="16" s="1"/>
  <c r="AI375" i="1"/>
  <c r="AI1653" s="1"/>
  <c r="AG375"/>
  <c r="S375" s="1"/>
  <c r="AH665"/>
  <c r="AH1363" s="1"/>
  <c r="T1363" s="1"/>
  <c r="AJ665"/>
  <c r="AJ1363" s="1"/>
  <c r="AH218"/>
  <c r="T218" s="1"/>
  <c r="AB218" s="1"/>
  <c r="AJ218"/>
  <c r="AJ1810" s="1"/>
  <c r="AJ694"/>
  <c r="AJ1334" s="1"/>
  <c r="AH694"/>
  <c r="T694" s="1"/>
  <c r="C691" i="5" s="1"/>
  <c r="F691" s="1"/>
  <c r="S690" s="1"/>
  <c r="S1330" s="1"/>
  <c r="AI630" i="1"/>
  <c r="AI1398" s="1"/>
  <c r="AG630"/>
  <c r="S630" s="1"/>
  <c r="AH763"/>
  <c r="AH1265" s="1"/>
  <c r="T1265" s="1"/>
  <c r="AJ763"/>
  <c r="AJ1265" s="1"/>
  <c r="AJ181"/>
  <c r="AJ1847" s="1"/>
  <c r="AH181"/>
  <c r="T181" s="1"/>
  <c r="D101" i="16" s="1"/>
  <c r="AG382" i="1"/>
  <c r="AI382"/>
  <c r="AI1646" s="1"/>
  <c r="AG236"/>
  <c r="AG1792" s="1"/>
  <c r="S1792" s="1"/>
  <c r="AI236"/>
  <c r="AI1792" s="1"/>
  <c r="AJ544"/>
  <c r="AJ1484" s="1"/>
  <c r="AH544"/>
  <c r="AH1484" s="1"/>
  <c r="T1484" s="1"/>
  <c r="C1281" i="5" s="1"/>
  <c r="AG747" i="1"/>
  <c r="AG1281" s="1"/>
  <c r="S1281" s="1"/>
  <c r="AI747"/>
  <c r="AI1281" s="1"/>
  <c r="AJ750"/>
  <c r="AJ1278" s="1"/>
  <c r="AH750"/>
  <c r="AH1278" s="1"/>
  <c r="T1278" s="1"/>
  <c r="D998" i="16" s="1"/>
  <c r="AJ415" i="1"/>
  <c r="AJ1613" s="1"/>
  <c r="AH415"/>
  <c r="T415" s="1"/>
  <c r="AB415" s="1"/>
  <c r="AJ297"/>
  <c r="AJ1731" s="1"/>
  <c r="AH297"/>
  <c r="T297" s="1"/>
  <c r="AH489"/>
  <c r="AH1539" s="1"/>
  <c r="T1539" s="1"/>
  <c r="C1336" i="5" s="1"/>
  <c r="AJ489" i="1"/>
  <c r="AJ1539" s="1"/>
  <c r="AI158"/>
  <c r="AI1870" s="1"/>
  <c r="AG158"/>
  <c r="S158" s="1"/>
  <c r="AH173"/>
  <c r="AJ173"/>
  <c r="AJ1855" s="1"/>
  <c r="AG590"/>
  <c r="AI590"/>
  <c r="AI1438" s="1"/>
  <c r="AG796"/>
  <c r="AI796"/>
  <c r="AI1232" s="1"/>
  <c r="AJ677"/>
  <c r="AJ1351" s="1"/>
  <c r="AH677"/>
  <c r="T677" s="1"/>
  <c r="N677" s="1"/>
  <c r="Q677" s="1"/>
  <c r="AI279"/>
  <c r="AI1749" s="1"/>
  <c r="AG279"/>
  <c r="S279" s="1"/>
  <c r="AI607"/>
  <c r="AI1421" s="1"/>
  <c r="AG607"/>
  <c r="S607" s="1"/>
  <c r="AG176"/>
  <c r="AG1852" s="1"/>
  <c r="S1852" s="1"/>
  <c r="AI176"/>
  <c r="AI1852" s="1"/>
  <c r="AJ182"/>
  <c r="AJ1846" s="1"/>
  <c r="AH182"/>
  <c r="AH1846" s="1"/>
  <c r="T1846" s="1"/>
  <c r="C1643" i="5" s="1"/>
  <c r="AJ756" i="1"/>
  <c r="AJ1272" s="1"/>
  <c r="AH756"/>
  <c r="AH1272" s="1"/>
  <c r="T1272" s="1"/>
  <c r="C1069" i="5" s="1"/>
  <c r="AG303" i="1"/>
  <c r="AG1725" s="1"/>
  <c r="S1725" s="1"/>
  <c r="AI303"/>
  <c r="AI1725" s="1"/>
  <c r="AG181"/>
  <c r="AI181"/>
  <c r="AI1847" s="1"/>
  <c r="AH552"/>
  <c r="AH1476" s="1"/>
  <c r="T1476" s="1"/>
  <c r="AJ552"/>
  <c r="AJ1476" s="1"/>
  <c r="AJ626"/>
  <c r="AJ1402" s="1"/>
  <c r="AH626"/>
  <c r="T626" s="1"/>
  <c r="C623" i="5" s="1"/>
  <c r="F623" s="1"/>
  <c r="S622" s="1"/>
  <c r="S1398" s="1"/>
  <c r="AH287" i="1"/>
  <c r="AH1741" s="1"/>
  <c r="T1741" s="1"/>
  <c r="C1538" i="5" s="1"/>
  <c r="AJ287" i="1"/>
  <c r="AJ1741" s="1"/>
  <c r="AG497"/>
  <c r="AG1531" s="1"/>
  <c r="S1531" s="1"/>
  <c r="AI497"/>
  <c r="AI1531" s="1"/>
  <c r="AG696"/>
  <c r="S696" s="1"/>
  <c r="AI696"/>
  <c r="AI1332" s="1"/>
  <c r="AI124"/>
  <c r="AI1904" s="1"/>
  <c r="AG124"/>
  <c r="S124" s="1"/>
  <c r="AI658"/>
  <c r="AI1370" s="1"/>
  <c r="AG658"/>
  <c r="AG1370" s="1"/>
  <c r="S1370" s="1"/>
  <c r="AI748"/>
  <c r="AI1280" s="1"/>
  <c r="AG748"/>
  <c r="S748" s="1"/>
  <c r="AJ747"/>
  <c r="AJ1281" s="1"/>
  <c r="AH747"/>
  <c r="AH1281" s="1"/>
  <c r="T1281" s="1"/>
  <c r="C1078" i="5" s="1"/>
  <c r="AH620" i="1"/>
  <c r="T620" s="1"/>
  <c r="I557" i="6" s="1"/>
  <c r="F557" s="1"/>
  <c r="AJ620" i="1"/>
  <c r="AJ1408" s="1"/>
  <c r="AG567"/>
  <c r="AI567"/>
  <c r="AI1461" s="1"/>
  <c r="AI650"/>
  <c r="AI1378" s="1"/>
  <c r="AG650"/>
  <c r="AG1378" s="1"/>
  <c r="S1378" s="1"/>
  <c r="AI140"/>
  <c r="AI1888" s="1"/>
  <c r="AG140"/>
  <c r="S140" s="1"/>
  <c r="AH479"/>
  <c r="AH1549" s="1"/>
  <c r="T1549" s="1"/>
  <c r="C1346" i="5" s="1"/>
  <c r="AJ479" i="1"/>
  <c r="AJ1549" s="1"/>
  <c r="AG292"/>
  <c r="AG1736" s="1"/>
  <c r="S1736" s="1"/>
  <c r="AI292"/>
  <c r="AI1736" s="1"/>
  <c r="AG211"/>
  <c r="AG1817" s="1"/>
  <c r="S1817" s="1"/>
  <c r="AI211"/>
  <c r="AI1817" s="1"/>
  <c r="AH574"/>
  <c r="AH1454" s="1"/>
  <c r="T1454" s="1"/>
  <c r="AJ574"/>
  <c r="AJ1454" s="1"/>
  <c r="AH696"/>
  <c r="T696" s="1"/>
  <c r="I633" i="6" s="1"/>
  <c r="F633" s="1"/>
  <c r="AJ696" i="1"/>
  <c r="AJ1332" s="1"/>
  <c r="AG339"/>
  <c r="AI339"/>
  <c r="AI1689" s="1"/>
  <c r="AI234"/>
  <c r="AI1794" s="1"/>
  <c r="AG234"/>
  <c r="S234" s="1"/>
  <c r="AH390"/>
  <c r="T390" s="1"/>
  <c r="AJ390"/>
  <c r="AJ1638" s="1"/>
  <c r="AG774"/>
  <c r="AG1254" s="1"/>
  <c r="S1254" s="1"/>
  <c r="AI774"/>
  <c r="AI1254" s="1"/>
  <c r="AG265"/>
  <c r="AI265"/>
  <c r="AI1763" s="1"/>
  <c r="AH117"/>
  <c r="AH1911" s="1"/>
  <c r="T1911" s="1"/>
  <c r="C1708" i="5" s="1"/>
  <c r="AJ117" i="1"/>
  <c r="AJ1911" s="1"/>
  <c r="AI635"/>
  <c r="AI1393" s="1"/>
  <c r="AG635"/>
  <c r="AG1393" s="1"/>
  <c r="S1393" s="1"/>
  <c r="AI403"/>
  <c r="AI1625" s="1"/>
  <c r="AG403"/>
  <c r="S403" s="1"/>
  <c r="AH307"/>
  <c r="AJ307"/>
  <c r="AJ1721" s="1"/>
  <c r="AH140"/>
  <c r="T140" s="1"/>
  <c r="AB140" s="1"/>
  <c r="AJ140"/>
  <c r="AJ1888" s="1"/>
  <c r="AG367"/>
  <c r="AI367"/>
  <c r="AI1661" s="1"/>
  <c r="AI554"/>
  <c r="AI1474" s="1"/>
  <c r="AG554"/>
  <c r="S554" s="1"/>
  <c r="AI180"/>
  <c r="AI1848" s="1"/>
  <c r="AG180"/>
  <c r="S180" s="1"/>
  <c r="AG493"/>
  <c r="S493" s="1"/>
  <c r="AI493"/>
  <c r="AI1535" s="1"/>
  <c r="AG390"/>
  <c r="S390" s="1"/>
  <c r="AI390"/>
  <c r="AI1638" s="1"/>
  <c r="AI166"/>
  <c r="AI1862" s="1"/>
  <c r="AG166"/>
  <c r="AG1862" s="1"/>
  <c r="S1862" s="1"/>
  <c r="AI543"/>
  <c r="AI1485" s="1"/>
  <c r="AG543"/>
  <c r="AG1485" s="1"/>
  <c r="S1485" s="1"/>
  <c r="AJ762"/>
  <c r="AJ1266" s="1"/>
  <c r="AH762"/>
  <c r="T762" s="1"/>
  <c r="AB762" s="1"/>
  <c r="AJ790"/>
  <c r="AJ1238" s="1"/>
  <c r="AH790"/>
  <c r="AH1238" s="1"/>
  <c r="T1238" s="1"/>
  <c r="AJ515"/>
  <c r="AJ1513" s="1"/>
  <c r="AH515"/>
  <c r="AH1513" s="1"/>
  <c r="T1513" s="1"/>
  <c r="D1233" i="16" s="1"/>
  <c r="AH679" i="1"/>
  <c r="AJ679"/>
  <c r="AJ1349" s="1"/>
  <c r="AJ121"/>
  <c r="AJ1907" s="1"/>
  <c r="AH121"/>
  <c r="T121" s="1"/>
  <c r="AJ279"/>
  <c r="AJ1749" s="1"/>
  <c r="AH279"/>
  <c r="AJ717"/>
  <c r="AJ1311" s="1"/>
  <c r="AH717"/>
  <c r="AG530"/>
  <c r="AI530"/>
  <c r="AI1498" s="1"/>
  <c r="AH742"/>
  <c r="AH1286" s="1"/>
  <c r="T1286" s="1"/>
  <c r="AJ742"/>
  <c r="AJ1286" s="1"/>
  <c r="AH402"/>
  <c r="AH1626" s="1"/>
  <c r="T1626" s="1"/>
  <c r="AJ402"/>
  <c r="AJ1626" s="1"/>
  <c r="AH639"/>
  <c r="AH1389" s="1"/>
  <c r="T1389" s="1"/>
  <c r="D1109" i="16" s="1"/>
  <c r="AJ639" i="1"/>
  <c r="AJ1389" s="1"/>
  <c r="AI541"/>
  <c r="AI1487" s="1"/>
  <c r="AG541"/>
  <c r="S541" s="1"/>
  <c r="AJ252"/>
  <c r="AJ1776" s="1"/>
  <c r="AH252"/>
  <c r="AH435"/>
  <c r="AH1593" s="1"/>
  <c r="T1593" s="1"/>
  <c r="AJ435"/>
  <c r="AJ1593" s="1"/>
  <c r="AG577"/>
  <c r="AG1451" s="1"/>
  <c r="S1451" s="1"/>
  <c r="AI577"/>
  <c r="AI1451" s="1"/>
  <c r="AJ583"/>
  <c r="AJ1445" s="1"/>
  <c r="AH583"/>
  <c r="T583" s="1"/>
  <c r="D503" i="16" s="1"/>
  <c r="AH586" i="1"/>
  <c r="AJ586"/>
  <c r="AJ1442" s="1"/>
  <c r="AJ481"/>
  <c r="AJ1547" s="1"/>
  <c r="AH481"/>
  <c r="AI627"/>
  <c r="AI1401" s="1"/>
  <c r="AG627"/>
  <c r="AJ211"/>
  <c r="AJ1817" s="1"/>
  <c r="AH211"/>
  <c r="AH486"/>
  <c r="AH1542" s="1"/>
  <c r="T1542" s="1"/>
  <c r="D1262" i="16" s="1"/>
  <c r="AJ486" i="1"/>
  <c r="AJ1542" s="1"/>
  <c r="AI557"/>
  <c r="AI1471" s="1"/>
  <c r="AG557"/>
  <c r="S557" s="1"/>
  <c r="AJ476"/>
  <c r="AJ1552" s="1"/>
  <c r="AH476"/>
  <c r="AH580"/>
  <c r="T580" s="1"/>
  <c r="D500" i="16" s="1"/>
  <c r="AJ580" i="1"/>
  <c r="AJ1448" s="1"/>
  <c r="AJ154"/>
  <c r="AJ1874" s="1"/>
  <c r="AH154"/>
  <c r="AJ320"/>
  <c r="AJ1708" s="1"/>
  <c r="AH320"/>
  <c r="AH1708" s="1"/>
  <c r="T1708" s="1"/>
  <c r="AI350"/>
  <c r="AI1678" s="1"/>
  <c r="AG350"/>
  <c r="AJ122"/>
  <c r="AJ1906" s="1"/>
  <c r="AH122"/>
  <c r="T122" s="1"/>
  <c r="AB122" s="1"/>
  <c r="AH377"/>
  <c r="AH1651" s="1"/>
  <c r="T1651" s="1"/>
  <c r="D1371" i="16" s="1"/>
  <c r="AJ377" i="1"/>
  <c r="AJ1651" s="1"/>
  <c r="AJ776"/>
  <c r="AJ1252" s="1"/>
  <c r="AH776"/>
  <c r="AG406"/>
  <c r="S406" s="1"/>
  <c r="AI406"/>
  <c r="AI1622" s="1"/>
  <c r="AG778"/>
  <c r="AI778"/>
  <c r="AI1250" s="1"/>
  <c r="AG801"/>
  <c r="S801" s="1"/>
  <c r="AI801"/>
  <c r="AI1227" s="1"/>
  <c r="AH159"/>
  <c r="AJ159"/>
  <c r="AJ1869" s="1"/>
  <c r="AG137"/>
  <c r="AI137"/>
  <c r="AI1891" s="1"/>
  <c r="AH217"/>
  <c r="AH1811" s="1"/>
  <c r="T1811" s="1"/>
  <c r="C1608" i="5" s="1"/>
  <c r="AJ217" i="1"/>
  <c r="AJ1811" s="1"/>
  <c r="AJ151"/>
  <c r="AJ1877" s="1"/>
  <c r="AH151"/>
  <c r="AH1877" s="1"/>
  <c r="T1877" s="1"/>
  <c r="C1674" i="5" s="1"/>
  <c r="AJ155" i="1"/>
  <c r="AJ1873" s="1"/>
  <c r="AH155"/>
  <c r="AH1873" s="1"/>
  <c r="T1873" s="1"/>
  <c r="C1670" i="5" s="1"/>
  <c r="AJ728" i="1"/>
  <c r="AJ1300" s="1"/>
  <c r="AH728"/>
  <c r="T728" s="1"/>
  <c r="AB728" s="1"/>
  <c r="AH484"/>
  <c r="AJ484"/>
  <c r="AJ1544" s="1"/>
  <c r="AG114"/>
  <c r="S114" s="1"/>
  <c r="C111" i="5" s="1"/>
  <c r="AI114" i="1"/>
  <c r="AI1914" s="1"/>
  <c r="AI784"/>
  <c r="AI1244" s="1"/>
  <c r="AG784"/>
  <c r="AG1244" s="1"/>
  <c r="S1244" s="1"/>
  <c r="AG733"/>
  <c r="S733" s="1"/>
  <c r="AI733"/>
  <c r="AI1295" s="1"/>
  <c r="AI637"/>
  <c r="AI1391" s="1"/>
  <c r="AG637"/>
  <c r="AG1391" s="1"/>
  <c r="S1391" s="1"/>
  <c r="AH215"/>
  <c r="AJ215"/>
  <c r="AJ1813" s="1"/>
  <c r="AH234"/>
  <c r="AJ234"/>
  <c r="AJ1794" s="1"/>
  <c r="AG448"/>
  <c r="AI448"/>
  <c r="AI1580" s="1"/>
  <c r="AG165"/>
  <c r="AG1863" s="1"/>
  <c r="S1863" s="1"/>
  <c r="AI165"/>
  <c r="AI1863" s="1"/>
  <c r="AH645"/>
  <c r="T645" s="1"/>
  <c r="D565" i="16" s="1"/>
  <c r="AJ645" i="1"/>
  <c r="AJ1383" s="1"/>
  <c r="AJ783"/>
  <c r="AJ1245" s="1"/>
  <c r="AH783"/>
  <c r="AH1245" s="1"/>
  <c r="T1245" s="1"/>
  <c r="D965" i="16" s="1"/>
  <c r="AG809" i="1"/>
  <c r="AI809"/>
  <c r="AI1219" s="1"/>
  <c r="AJ632"/>
  <c r="AJ1396" s="1"/>
  <c r="AH632"/>
  <c r="AH1396" s="1"/>
  <c r="T1396" s="1"/>
  <c r="AJ223"/>
  <c r="AJ1805" s="1"/>
  <c r="AH223"/>
  <c r="T223" s="1"/>
  <c r="AB223" s="1"/>
  <c r="AJ374"/>
  <c r="AJ1654" s="1"/>
  <c r="AH374"/>
  <c r="AH237"/>
  <c r="AH1791" s="1"/>
  <c r="T1791" s="1"/>
  <c r="C1588" i="5" s="1"/>
  <c r="AJ237" i="1"/>
  <c r="AJ1791" s="1"/>
  <c r="AH526"/>
  <c r="AJ526"/>
  <c r="AJ1502" s="1"/>
  <c r="AG365"/>
  <c r="S365" s="1"/>
  <c r="AI365"/>
  <c r="AI1663" s="1"/>
  <c r="AG532"/>
  <c r="AI532"/>
  <c r="AI1496" s="1"/>
  <c r="AJ504"/>
  <c r="AJ1524" s="1"/>
  <c r="AH504"/>
  <c r="AH355"/>
  <c r="AJ355"/>
  <c r="AJ1673" s="1"/>
  <c r="AH687"/>
  <c r="AH1341" s="1"/>
  <c r="T1341" s="1"/>
  <c r="C1138" i="5" s="1"/>
  <c r="AJ687" i="1"/>
  <c r="AJ1341" s="1"/>
  <c r="AG673"/>
  <c r="AG1355" s="1"/>
  <c r="S1355" s="1"/>
  <c r="AI673"/>
  <c r="AI1355" s="1"/>
  <c r="AI613"/>
  <c r="AI1415" s="1"/>
  <c r="AG613"/>
  <c r="AI247"/>
  <c r="AI1781" s="1"/>
  <c r="AG247"/>
  <c r="AG1781" s="1"/>
  <c r="S1781" s="1"/>
  <c r="AH670"/>
  <c r="T670" s="1"/>
  <c r="AJ670"/>
  <c r="AJ1358" s="1"/>
  <c r="AG308"/>
  <c r="AI308"/>
  <c r="AI1720" s="1"/>
  <c r="AG486"/>
  <c r="S486" s="1"/>
  <c r="AI486"/>
  <c r="AI1542" s="1"/>
  <c r="AH771"/>
  <c r="AH1257" s="1"/>
  <c r="T1257" s="1"/>
  <c r="AJ771"/>
  <c r="AJ1257" s="1"/>
  <c r="AH637"/>
  <c r="AJ637"/>
  <c r="AJ1391" s="1"/>
  <c r="AH448"/>
  <c r="AJ448"/>
  <c r="AJ1580" s="1"/>
  <c r="AH719"/>
  <c r="AH1309" s="1"/>
  <c r="T1309" s="1"/>
  <c r="AJ719"/>
  <c r="AJ1309" s="1"/>
  <c r="AG246"/>
  <c r="AI246"/>
  <c r="AI1782" s="1"/>
  <c r="AJ498"/>
  <c r="AJ1530" s="1"/>
  <c r="AH498"/>
  <c r="AJ306"/>
  <c r="AJ1722" s="1"/>
  <c r="AH306"/>
  <c r="AH1722" s="1"/>
  <c r="T1722" s="1"/>
  <c r="C1519" i="5" s="1"/>
  <c r="AI335" i="1"/>
  <c r="AI1693" s="1"/>
  <c r="AG335"/>
  <c r="S335" s="1"/>
  <c r="AG364"/>
  <c r="S364" s="1"/>
  <c r="AI364"/>
  <c r="AI1664" s="1"/>
  <c r="AH453"/>
  <c r="T453" s="1"/>
  <c r="C450" i="5" s="1"/>
  <c r="F450" s="1"/>
  <c r="S449" s="1"/>
  <c r="S1571" s="1"/>
  <c r="AJ453" i="1"/>
  <c r="AJ1575" s="1"/>
  <c r="AI189"/>
  <c r="AI1839" s="1"/>
  <c r="AG189"/>
  <c r="AG1839" s="1"/>
  <c r="S1839" s="1"/>
  <c r="AJ164"/>
  <c r="AJ1864" s="1"/>
  <c r="AH164"/>
  <c r="AH1864" s="1"/>
  <c r="T1864" s="1"/>
  <c r="C1661" i="5" s="1"/>
  <c r="AI295" i="1"/>
  <c r="AI1733" s="1"/>
  <c r="AG295"/>
  <c r="S295" s="1"/>
  <c r="AG371"/>
  <c r="AI371"/>
  <c r="AI1657" s="1"/>
  <c r="AG644"/>
  <c r="AI644"/>
  <c r="AI1384" s="1"/>
  <c r="AI534"/>
  <c r="AI1494" s="1"/>
  <c r="AG534"/>
  <c r="AH740"/>
  <c r="AJ740"/>
  <c r="AJ1288" s="1"/>
  <c r="AH611"/>
  <c r="T611" s="1"/>
  <c r="AD611" s="1"/>
  <c r="AJ611"/>
  <c r="AJ1417" s="1"/>
  <c r="AG603"/>
  <c r="AI603"/>
  <c r="AI1425" s="1"/>
  <c r="AG626"/>
  <c r="AI626"/>
  <c r="AI1402" s="1"/>
  <c r="AI582"/>
  <c r="AI1446" s="1"/>
  <c r="AG582"/>
  <c r="S582" s="1"/>
  <c r="AJ458"/>
  <c r="AJ1570" s="1"/>
  <c r="AH458"/>
  <c r="AH1570" s="1"/>
  <c r="T1570" s="1"/>
  <c r="D1290" i="16" s="1"/>
  <c r="AH589" i="1"/>
  <c r="AJ589"/>
  <c r="AJ1439" s="1"/>
  <c r="AH277"/>
  <c r="AJ277"/>
  <c r="AJ1751" s="1"/>
  <c r="AI174"/>
  <c r="AI1854" s="1"/>
  <c r="AG174"/>
  <c r="S174" s="1"/>
  <c r="AG142"/>
  <c r="S142" s="1"/>
  <c r="AI142"/>
  <c r="AI1886" s="1"/>
  <c r="AH525"/>
  <c r="AJ525"/>
  <c r="AJ1503" s="1"/>
  <c r="AI553"/>
  <c r="AI1475" s="1"/>
  <c r="AG553"/>
  <c r="AI653"/>
  <c r="AI1375" s="1"/>
  <c r="AG653"/>
  <c r="AG1375" s="1"/>
  <c r="S1375" s="1"/>
  <c r="AG789"/>
  <c r="AI789"/>
  <c r="AI1239" s="1"/>
  <c r="AH418"/>
  <c r="AJ418"/>
  <c r="AJ1610" s="1"/>
  <c r="AH421"/>
  <c r="AJ421"/>
  <c r="AJ1607" s="1"/>
  <c r="AG408"/>
  <c r="S408" s="1"/>
  <c r="AI408"/>
  <c r="AI1620" s="1"/>
  <c r="AJ409"/>
  <c r="AJ1619" s="1"/>
  <c r="AH409"/>
  <c r="AH1619" s="1"/>
  <c r="T1619" s="1"/>
  <c r="AG548"/>
  <c r="AG1480" s="1"/>
  <c r="S1480" s="1"/>
  <c r="AI548"/>
  <c r="AI1480" s="1"/>
  <c r="AG411"/>
  <c r="S411" s="1"/>
  <c r="I348" i="6" s="1"/>
  <c r="F348" s="1"/>
  <c r="AI411" i="1"/>
  <c r="AI1617" s="1"/>
  <c r="AI499"/>
  <c r="AI1529" s="1"/>
  <c r="AG499"/>
  <c r="S499" s="1"/>
  <c r="AJ539"/>
  <c r="AJ1489" s="1"/>
  <c r="AH539"/>
  <c r="AH1489" s="1"/>
  <c r="T1489" s="1"/>
  <c r="C1286" i="5" s="1"/>
  <c r="AJ260" i="1"/>
  <c r="AJ1768" s="1"/>
  <c r="AH260"/>
  <c r="AH1768" s="1"/>
  <c r="T1768" s="1"/>
  <c r="C1565" i="5" s="1"/>
  <c r="AJ175" i="1"/>
  <c r="AJ1853" s="1"/>
  <c r="AH175"/>
  <c r="AH617"/>
  <c r="AH1411" s="1"/>
  <c r="T1411" s="1"/>
  <c r="AJ617"/>
  <c r="AJ1411" s="1"/>
  <c r="AI319"/>
  <c r="AI1709" s="1"/>
  <c r="AG319"/>
  <c r="AG1709" s="1"/>
  <c r="S1709" s="1"/>
  <c r="AH691"/>
  <c r="AH1337" s="1"/>
  <c r="T1337" s="1"/>
  <c r="AJ691"/>
  <c r="AJ1337" s="1"/>
  <c r="AJ141"/>
  <c r="AJ1887" s="1"/>
  <c r="AH141"/>
  <c r="AH1887" s="1"/>
  <c r="T1887" s="1"/>
  <c r="C1684" i="5" s="1"/>
  <c r="AI787" i="1"/>
  <c r="AI1241" s="1"/>
  <c r="AG787"/>
  <c r="AG1241" s="1"/>
  <c r="S1241" s="1"/>
  <c r="AG504"/>
  <c r="AG1524" s="1"/>
  <c r="S1524" s="1"/>
  <c r="AI504"/>
  <c r="AI1524" s="1"/>
  <c r="AG573"/>
  <c r="AI573"/>
  <c r="AI1455" s="1"/>
  <c r="AH578"/>
  <c r="AH1450" s="1"/>
  <c r="T1450" s="1"/>
  <c r="C1247" i="5" s="1"/>
  <c r="AJ578" i="1"/>
  <c r="AJ1450" s="1"/>
  <c r="AG300"/>
  <c r="AG1728" s="1"/>
  <c r="S1728" s="1"/>
  <c r="AI300"/>
  <c r="AI1728" s="1"/>
  <c r="AJ625"/>
  <c r="AJ1403" s="1"/>
  <c r="AH625"/>
  <c r="AH1403" s="1"/>
  <c r="T1403" s="1"/>
  <c r="AH382"/>
  <c r="AH1646" s="1"/>
  <c r="T1646" s="1"/>
  <c r="AJ382"/>
  <c r="AJ1646" s="1"/>
  <c r="AG754"/>
  <c r="S754" s="1"/>
  <c r="AI754"/>
  <c r="AI1274" s="1"/>
  <c r="AJ553"/>
  <c r="AJ1475" s="1"/>
  <c r="AH553"/>
  <c r="AH1475" s="1"/>
  <c r="T1475" s="1"/>
  <c r="C1272" i="5" s="1"/>
  <c r="AH269" i="1"/>
  <c r="AJ269"/>
  <c r="AJ1759" s="1"/>
  <c r="AG374"/>
  <c r="S374" s="1"/>
  <c r="AI374"/>
  <c r="AI1654" s="1"/>
  <c r="AJ388"/>
  <c r="AJ1640" s="1"/>
  <c r="AH388"/>
  <c r="AH1640" s="1"/>
  <c r="T1640" s="1"/>
  <c r="C1437" i="5" s="1"/>
  <c r="AJ397" i="1"/>
  <c r="AJ1631" s="1"/>
  <c r="AH397"/>
  <c r="AH1631" s="1"/>
  <c r="T1631" s="1"/>
  <c r="D1351" i="16" s="1"/>
  <c r="AH185" i="1"/>
  <c r="AH1843" s="1"/>
  <c r="T1843" s="1"/>
  <c r="C1640" i="5" s="1"/>
  <c r="AJ185" i="1"/>
  <c r="AJ1843" s="1"/>
  <c r="AG1276"/>
  <c r="S1276" s="1"/>
  <c r="AG1867"/>
  <c r="S1867" s="1"/>
  <c r="AH1650"/>
  <c r="T1650" s="1"/>
  <c r="D1370" i="16" s="1"/>
  <c r="AH1262" i="1"/>
  <c r="T1262" s="1"/>
  <c r="C1059" i="5" s="1"/>
  <c r="AG1549" i="1"/>
  <c r="S1549" s="1"/>
  <c r="AH1222"/>
  <c r="T1222" s="1"/>
  <c r="D942" i="16" s="1"/>
  <c r="AG1895" i="1"/>
  <c r="S1895" s="1"/>
  <c r="AG1818"/>
  <c r="S1818" s="1"/>
  <c r="AH1298"/>
  <c r="T1298" s="1"/>
  <c r="D1018" i="16" s="1"/>
  <c r="AH1597" i="1"/>
  <c r="T1597" s="1"/>
  <c r="C1394" i="5" s="1"/>
  <c r="AH1244" i="1"/>
  <c r="T1244" s="1"/>
  <c r="AG1435"/>
  <c r="S1435" s="1"/>
  <c r="AH1880"/>
  <c r="T1880" s="1"/>
  <c r="C1677" i="5" s="1"/>
  <c r="AH1605" i="1"/>
  <c r="T1605" s="1"/>
  <c r="C1402" i="5" s="1"/>
  <c r="AH1667" i="1"/>
  <c r="T1667" s="1"/>
  <c r="D1387" i="16" s="1"/>
  <c r="AG1289" i="1"/>
  <c r="S1289" s="1"/>
  <c r="AG1521"/>
  <c r="S1521" s="1"/>
  <c r="AH1250"/>
  <c r="T1250" s="1"/>
  <c r="C1047" i="5" s="1"/>
  <c r="AG1662" i="1"/>
  <c r="S1662" s="1"/>
  <c r="AG1610"/>
  <c r="S1610" s="1"/>
  <c r="AG1411"/>
  <c r="S1411" s="1"/>
  <c r="AG1550"/>
  <c r="S1550" s="1"/>
  <c r="AG1871"/>
  <c r="S1871" s="1"/>
  <c r="AG1814"/>
  <c r="S1814" s="1"/>
  <c r="AG1247"/>
  <c r="S1247" s="1"/>
  <c r="AG1881"/>
  <c r="S1881" s="1"/>
  <c r="AH1342"/>
  <c r="T1342" s="1"/>
  <c r="C1139" i="5" s="1"/>
  <c r="AH1913" i="1"/>
  <c r="T1913" s="1"/>
  <c r="C1710" i="5" s="1"/>
  <c r="AB431" i="1"/>
  <c r="AB730"/>
  <c r="I721" i="6"/>
  <c r="F721" s="1"/>
  <c r="D351" i="16"/>
  <c r="C781" i="5"/>
  <c r="F781" s="1"/>
  <c r="S780" s="1"/>
  <c r="S1240" s="1"/>
  <c r="AB778" i="1"/>
  <c r="D298" i="16"/>
  <c r="AB784" i="1"/>
  <c r="D650" i="16"/>
  <c r="AB766" i="1"/>
  <c r="I667" i="6"/>
  <c r="F667" s="1"/>
  <c r="AB148" i="1"/>
  <c r="D343" i="16"/>
  <c r="C763" i="5"/>
  <c r="F763" s="1"/>
  <c r="S762" s="1"/>
  <c r="S1258" s="1"/>
  <c r="I743" i="6"/>
  <c r="F743" s="1"/>
  <c r="D281" i="16"/>
  <c r="AB423" i="1"/>
  <c r="I703" i="6"/>
  <c r="F703" s="1"/>
  <c r="I368"/>
  <c r="F368" s="1"/>
  <c r="I623"/>
  <c r="F623" s="1"/>
  <c r="D726" i="16"/>
  <c r="I360" i="6"/>
  <c r="F360" s="1"/>
  <c r="AN244" i="1"/>
  <c r="V244" s="1"/>
  <c r="AN547"/>
  <c r="V547" s="1"/>
  <c r="AN384"/>
  <c r="V384" s="1"/>
  <c r="AN524"/>
  <c r="V524" s="1"/>
  <c r="AN684"/>
  <c r="V684" s="1"/>
  <c r="AN696"/>
  <c r="V696" s="1"/>
  <c r="AN672"/>
  <c r="V672" s="1"/>
  <c r="AN686"/>
  <c r="V686" s="1"/>
  <c r="AN648"/>
  <c r="V648" s="1"/>
  <c r="AN555"/>
  <c r="V555" s="1"/>
  <c r="AN401"/>
  <c r="V401" s="1"/>
  <c r="AN408"/>
  <c r="V408" s="1"/>
  <c r="AN390"/>
  <c r="V390" s="1"/>
  <c r="AN395"/>
  <c r="V395" s="1"/>
  <c r="AN375"/>
  <c r="V375" s="1"/>
  <c r="AN673"/>
  <c r="V673" s="1"/>
  <c r="AN685"/>
  <c r="V685" s="1"/>
  <c r="AN700"/>
  <c r="V700" s="1"/>
  <c r="AN592"/>
  <c r="V592" s="1"/>
  <c r="AN650"/>
  <c r="V650" s="1"/>
  <c r="AN646"/>
  <c r="V646" s="1"/>
  <c r="AN651"/>
  <c r="V651" s="1"/>
  <c r="AN380"/>
  <c r="V380" s="1"/>
  <c r="AN1629"/>
  <c r="V1629" s="1"/>
  <c r="AN1632"/>
  <c r="V1632" s="1"/>
  <c r="AN1642"/>
  <c r="V1642" s="1"/>
  <c r="AN1619"/>
  <c r="V1619" s="1"/>
  <c r="AN264"/>
  <c r="V264" s="1"/>
  <c r="AN545"/>
  <c r="V545" s="1"/>
  <c r="AN550"/>
  <c r="V550" s="1"/>
  <c r="AN568"/>
  <c r="V568" s="1"/>
  <c r="AN412"/>
  <c r="V412" s="1"/>
  <c r="AN407"/>
  <c r="V407" s="1"/>
  <c r="AN393"/>
  <c r="V393" s="1"/>
  <c r="AN403"/>
  <c r="V403" s="1"/>
  <c r="AN382"/>
  <c r="V382" s="1"/>
  <c r="AN529"/>
  <c r="V529" s="1"/>
  <c r="AN525"/>
  <c r="AN674"/>
  <c r="V674" s="1"/>
  <c r="AN667"/>
  <c r="V667" s="1"/>
  <c r="AN669"/>
  <c r="V669" s="1"/>
  <c r="AN676"/>
  <c r="V676" s="1"/>
  <c r="AN668"/>
  <c r="V668" s="1"/>
  <c r="AN647"/>
  <c r="V647" s="1"/>
  <c r="AN655"/>
  <c r="V655" s="1"/>
  <c r="AN617"/>
  <c r="V617" s="1"/>
  <c r="AN544"/>
  <c r="V544" s="1"/>
  <c r="AN402"/>
  <c r="V402" s="1"/>
  <c r="AN526"/>
  <c r="V526" s="1"/>
  <c r="AN224"/>
  <c r="V224" s="1"/>
  <c r="AN1804" s="1"/>
  <c r="V1804" s="1"/>
  <c r="AN554"/>
  <c r="V554" s="1"/>
  <c r="AN548"/>
  <c r="V548" s="1"/>
  <c r="AN404"/>
  <c r="V404" s="1"/>
  <c r="AN397"/>
  <c r="V397" s="1"/>
  <c r="AN381"/>
  <c r="AN681"/>
  <c r="V681" s="1"/>
  <c r="AN699"/>
  <c r="V699" s="1"/>
  <c r="AN675"/>
  <c r="V675" s="1"/>
  <c r="AN642"/>
  <c r="V642" s="1"/>
  <c r="AN652"/>
  <c r="V652" s="1"/>
  <c r="AN398"/>
  <c r="V398" s="1"/>
  <c r="AN254"/>
  <c r="V254" s="1"/>
  <c r="AN549"/>
  <c r="V549" s="1"/>
  <c r="AN567"/>
  <c r="V567" s="1"/>
  <c r="AN531"/>
  <c r="V531" s="1"/>
  <c r="AN552"/>
  <c r="V552" s="1"/>
  <c r="AN551"/>
  <c r="V551" s="1"/>
  <c r="AN546"/>
  <c r="V546" s="1"/>
  <c r="AN411"/>
  <c r="V411" s="1"/>
  <c r="AN391"/>
  <c r="V391" s="1"/>
  <c r="AN389"/>
  <c r="V389" s="1"/>
  <c r="AN388"/>
  <c r="V388" s="1"/>
  <c r="AN383"/>
  <c r="V383" s="1"/>
  <c r="AN527"/>
  <c r="V527" s="1"/>
  <c r="AN1501" s="1"/>
  <c r="V1501" s="1"/>
  <c r="AN528"/>
  <c r="V528" s="1"/>
  <c r="AN680"/>
  <c r="V680" s="1"/>
  <c r="AN691"/>
  <c r="V691" s="1"/>
  <c r="AN693"/>
  <c r="V693" s="1"/>
  <c r="AN689"/>
  <c r="V689" s="1"/>
  <c r="AN670"/>
  <c r="V670" s="1"/>
  <c r="AN695"/>
  <c r="V695" s="1"/>
  <c r="AN373"/>
  <c r="V373" s="1"/>
  <c r="AN649"/>
  <c r="V649" s="1"/>
  <c r="AN653"/>
  <c r="V653" s="1"/>
  <c r="AN645"/>
  <c r="V645" s="1"/>
  <c r="AN1641"/>
  <c r="V1641" s="1"/>
  <c r="AN1649"/>
  <c r="V1649" s="1"/>
  <c r="AN1622"/>
  <c r="V1622" s="1"/>
  <c r="AN1636"/>
  <c r="V1636" s="1"/>
  <c r="AN543"/>
  <c r="V543" s="1"/>
  <c r="AN385"/>
  <c r="V385" s="1"/>
  <c r="AN530"/>
  <c r="AN410"/>
  <c r="V410" s="1"/>
  <c r="AN682"/>
  <c r="V682" s="1"/>
  <c r="AN683"/>
  <c r="V683" s="1"/>
  <c r="AN688"/>
  <c r="V688" s="1"/>
  <c r="AN580"/>
  <c r="AN643"/>
  <c r="V643" s="1"/>
  <c r="AN654"/>
  <c r="V654" s="1"/>
  <c r="AN644"/>
  <c r="V644" s="1"/>
  <c r="AB595"/>
  <c r="AG1887"/>
  <c r="S1887" s="1"/>
  <c r="AH1653"/>
  <c r="T1653" s="1"/>
  <c r="D1373" i="16" s="1"/>
  <c r="C1154" i="5"/>
  <c r="D1188" i="16"/>
  <c r="AH1452" i="1"/>
  <c r="T1452" s="1"/>
  <c r="D1172" i="16" s="1"/>
  <c r="AH1823" i="1"/>
  <c r="T1823" s="1"/>
  <c r="C1620" i="5" s="1"/>
  <c r="Q678" i="1"/>
  <c r="Q553"/>
  <c r="Q679"/>
  <c r="Q578"/>
  <c r="Q400"/>
  <c r="AG1547"/>
  <c r="S1547" s="1"/>
  <c r="T706"/>
  <c r="AB706" s="1"/>
  <c r="S619"/>
  <c r="T389"/>
  <c r="D309" i="16" s="1"/>
  <c r="S162" i="1"/>
  <c r="S340"/>
  <c r="S683"/>
  <c r="T151"/>
  <c r="D71" i="16" s="1"/>
  <c r="T124" i="1"/>
  <c r="AB124" s="1"/>
  <c r="T687"/>
  <c r="N687" s="1"/>
  <c r="Q687" s="1"/>
  <c r="T185"/>
  <c r="AB185" s="1"/>
  <c r="S482"/>
  <c r="T756"/>
  <c r="AB756" s="1"/>
  <c r="S716"/>
  <c r="N415"/>
  <c r="Q415" s="1"/>
  <c r="AH1697"/>
  <c r="T1697" s="1"/>
  <c r="C1494" i="5" s="1"/>
  <c r="AG1697" i="1"/>
  <c r="S1697" s="1"/>
  <c r="AG1551"/>
  <c r="S1551" s="1"/>
  <c r="AH1699"/>
  <c r="T1699" s="1"/>
  <c r="D1419" i="16" s="1"/>
  <c r="AG1506" i="1"/>
  <c r="S1506" s="1"/>
  <c r="AG1623"/>
  <c r="S1623" s="1"/>
  <c r="AG1251"/>
  <c r="S1251" s="1"/>
  <c r="AH1896"/>
  <c r="T1896" s="1"/>
  <c r="C1693" i="5" s="1"/>
  <c r="AG1356" i="1"/>
  <c r="S1356" s="1"/>
  <c r="AG1426"/>
  <c r="S1426" s="1"/>
  <c r="C713" i="5"/>
  <c r="F713" s="1"/>
  <c r="S712" s="1"/>
  <c r="S1308" s="1"/>
  <c r="AH1805" i="1"/>
  <c r="T1805" s="1"/>
  <c r="C1602" i="5" s="1"/>
  <c r="AD368" i="1"/>
  <c r="AG1584"/>
  <c r="S1584" s="1"/>
  <c r="AG1912"/>
  <c r="S1912" s="1"/>
  <c r="AG1695"/>
  <c r="S1695" s="1"/>
  <c r="AH1889"/>
  <c r="T1889" s="1"/>
  <c r="C1686" i="5" s="1"/>
  <c r="AG1502" i="1"/>
  <c r="S1502" s="1"/>
  <c r="AG1704"/>
  <c r="S1704" s="1"/>
  <c r="AH1356"/>
  <c r="T1356" s="1"/>
  <c r="C1153" i="5" s="1"/>
  <c r="AH1312" i="1"/>
  <c r="T1312" s="1"/>
  <c r="C1109" i="5" s="1"/>
  <c r="AG1883" i="1"/>
  <c r="S1883" s="1"/>
  <c r="AG1234"/>
  <c r="S1234" s="1"/>
  <c r="AD367"/>
  <c r="C775" i="5"/>
  <c r="F775" s="1"/>
  <c r="S774" s="1"/>
  <c r="S1246" s="1"/>
  <c r="AB806" i="1"/>
  <c r="AD509"/>
  <c r="D698" i="16"/>
  <c r="AB115" i="1"/>
  <c r="D235" i="16"/>
  <c r="N315" i="1"/>
  <c r="Q315" s="1"/>
  <c r="AG1625"/>
  <c r="S1625" s="1"/>
  <c r="N420"/>
  <c r="N418"/>
  <c r="Q418" s="1"/>
  <c r="N417"/>
  <c r="Q417" s="1"/>
  <c r="N416"/>
  <c r="Q416" s="1"/>
  <c r="AH1266"/>
  <c r="T1266" s="1"/>
  <c r="D986" i="16" s="1"/>
  <c r="AG1794" i="1"/>
  <c r="S1794" s="1"/>
  <c r="S737"/>
  <c r="AH1705"/>
  <c r="T1705" s="1"/>
  <c r="C1502" i="5" s="1"/>
  <c r="AH1613" i="1"/>
  <c r="T1613" s="1"/>
  <c r="D1333" i="16" s="1"/>
  <c r="AG1875" i="1"/>
  <c r="S1875" s="1"/>
  <c r="AH1871"/>
  <c r="T1871" s="1"/>
  <c r="C1668" i="5" s="1"/>
  <c r="S446" i="1"/>
  <c r="AH1368"/>
  <c r="T1368" s="1"/>
  <c r="D1088" i="16" s="1"/>
  <c r="AH1431" i="1"/>
  <c r="T1431" s="1"/>
  <c r="D1151" i="16" s="1"/>
  <c r="AH1538" i="1"/>
  <c r="T1538" s="1"/>
  <c r="D1258" i="16" s="1"/>
  <c r="T295" i="1"/>
  <c r="AB295" s="1"/>
  <c r="AG1893"/>
  <c r="S1893" s="1"/>
  <c r="T500"/>
  <c r="D420" i="16" s="1"/>
  <c r="S539" i="1"/>
  <c r="AH1739"/>
  <c r="T1739" s="1"/>
  <c r="C1536" i="5" s="1"/>
  <c r="T264" i="1"/>
  <c r="S685"/>
  <c r="AG1404"/>
  <c r="S1404" s="1"/>
  <c r="AG1428"/>
  <c r="S1428" s="1"/>
  <c r="AG1268"/>
  <c r="S1268" s="1"/>
  <c r="T387"/>
  <c r="AB387" s="1"/>
  <c r="S238"/>
  <c r="T333"/>
  <c r="C330" i="5" s="1"/>
  <c r="F330" s="1"/>
  <c r="S329" s="1"/>
  <c r="S1691" s="1"/>
  <c r="S650" i="1"/>
  <c r="AH1577"/>
  <c r="T1577" s="1"/>
  <c r="D1297" i="16" s="1"/>
  <c r="AH1242" i="1"/>
  <c r="T1242" s="1"/>
  <c r="C1039" i="5" s="1"/>
  <c r="AH1634" i="1"/>
  <c r="T1634" s="1"/>
  <c r="C1431" i="5" s="1"/>
  <c r="AH1348" i="1"/>
  <c r="T1348" s="1"/>
  <c r="D1068" i="16" s="1"/>
  <c r="AH1543" i="1"/>
  <c r="T1543" s="1"/>
  <c r="D1263" i="16" s="1"/>
  <c r="T612" i="1"/>
  <c r="AB612" s="1"/>
  <c r="S412"/>
  <c r="T662"/>
  <c r="D582" i="16" s="1"/>
  <c r="T753" i="1"/>
  <c r="AB753" s="1"/>
  <c r="S670"/>
  <c r="S368"/>
  <c r="S282"/>
  <c r="S208"/>
  <c r="S689"/>
  <c r="AH1777"/>
  <c r="T1777" s="1"/>
  <c r="C1574" i="5" s="1"/>
  <c r="T419" i="1"/>
  <c r="N419" s="1"/>
  <c r="S152"/>
  <c r="S725"/>
  <c r="AG1329"/>
  <c r="S1329" s="1"/>
  <c r="AG1387"/>
  <c r="S1387" s="1"/>
  <c r="AG1732"/>
  <c r="S1732" s="1"/>
  <c r="AG1750"/>
  <c r="S1750" s="1"/>
  <c r="T158"/>
  <c r="AB158" s="1"/>
  <c r="AG1691"/>
  <c r="S1691" s="1"/>
  <c r="S601"/>
  <c r="AG1823"/>
  <c r="S1823" s="1"/>
  <c r="AG1785"/>
  <c r="S1785" s="1"/>
  <c r="AG1450"/>
  <c r="S1450" s="1"/>
  <c r="T510"/>
  <c r="C507" i="5" s="1"/>
  <c r="T222" i="1"/>
  <c r="AG1760"/>
  <c r="S1760" s="1"/>
  <c r="AG1630"/>
  <c r="S1630" s="1"/>
  <c r="AG1280"/>
  <c r="S1280" s="1"/>
  <c r="T473"/>
  <c r="D393" i="16" s="1"/>
  <c r="AH1303" i="1"/>
  <c r="T1303" s="1"/>
  <c r="C1100" i="5" s="1"/>
  <c r="AG1323" i="1"/>
  <c r="S1323" s="1"/>
  <c r="S272"/>
  <c r="T388"/>
  <c r="AB388" s="1"/>
  <c r="AH1420"/>
  <c r="T1420" s="1"/>
  <c r="D1140" i="16" s="1"/>
  <c r="S649" i="1"/>
  <c r="C515" i="5"/>
  <c r="F515" s="1"/>
  <c r="S514" s="1"/>
  <c r="S1506" s="1"/>
  <c r="D1121" i="16"/>
  <c r="AB315" i="1"/>
  <c r="I408" i="6"/>
  <c r="F408" s="1"/>
  <c r="I399"/>
  <c r="F399" s="1"/>
  <c r="AB491" i="1"/>
  <c r="C1072" i="5"/>
  <c r="D300" i="16"/>
  <c r="AB471" i="1"/>
  <c r="C1283" i="5"/>
  <c r="C1163"/>
  <c r="AB786" i="1"/>
  <c r="D1136" i="16"/>
  <c r="I545" i="6"/>
  <c r="F545" s="1"/>
  <c r="C1196" i="5"/>
  <c r="I455" i="6"/>
  <c r="F455" s="1"/>
  <c r="AB181" i="1"/>
  <c r="C444" i="5"/>
  <c r="F444" s="1"/>
  <c r="S443" s="1"/>
  <c r="S1577" s="1"/>
  <c r="AB462" i="1"/>
  <c r="D367" i="16"/>
  <c r="D528"/>
  <c r="T656" i="1"/>
  <c r="T578"/>
  <c r="S176"/>
  <c r="S639"/>
  <c r="S218"/>
  <c r="AG1810"/>
  <c r="S1810" s="1"/>
  <c r="T127"/>
  <c r="S514"/>
  <c r="S160"/>
  <c r="AG1868"/>
  <c r="S1868" s="1"/>
  <c r="T175"/>
  <c r="AB175" s="1"/>
  <c r="AH1853"/>
  <c r="T1853" s="1"/>
  <c r="C1650" i="5" s="1"/>
  <c r="AG1578" i="1"/>
  <c r="S1578" s="1"/>
  <c r="T765"/>
  <c r="D685" i="16" s="1"/>
  <c r="T666" i="1"/>
  <c r="AB666" s="1"/>
  <c r="T241"/>
  <c r="AB241" s="1"/>
  <c r="AH1319"/>
  <c r="T1319" s="1"/>
  <c r="D1039" i="16" s="1"/>
  <c r="C1399" i="5"/>
  <c r="T805" i="1"/>
  <c r="S321"/>
  <c r="T190"/>
  <c r="AB190" s="1"/>
  <c r="T365"/>
  <c r="S544"/>
  <c r="T537"/>
  <c r="I474" i="6" s="1"/>
  <c r="F474" s="1"/>
  <c r="S410" i="1"/>
  <c r="AG1618"/>
  <c r="S1618" s="1"/>
  <c r="AG1245"/>
  <c r="S1245" s="1"/>
  <c r="S800"/>
  <c r="AG1766"/>
  <c r="S1766" s="1"/>
  <c r="S262"/>
  <c r="T288"/>
  <c r="AB288" s="1"/>
  <c r="S327"/>
  <c r="S252"/>
  <c r="AG1776"/>
  <c r="S1776" s="1"/>
  <c r="T457"/>
  <c r="AB457" s="1"/>
  <c r="S293"/>
  <c r="AH1408"/>
  <c r="T1408" s="1"/>
  <c r="C1205" i="5" s="1"/>
  <c r="T373" i="1"/>
  <c r="AB373" s="1"/>
  <c r="AH1850"/>
  <c r="T1850" s="1"/>
  <c r="C1647" i="5" s="1"/>
  <c r="AG1643" i="1"/>
  <c r="S1643" s="1"/>
  <c r="S661"/>
  <c r="T648"/>
  <c r="C645" i="5" s="1"/>
  <c r="F645" s="1"/>
  <c r="S644" s="1"/>
  <c r="S1376" s="1"/>
  <c r="T532" i="1"/>
  <c r="AH1575"/>
  <c r="T1575" s="1"/>
  <c r="C1372" i="5" s="1"/>
  <c r="S537" i="1"/>
  <c r="AG1491"/>
  <c r="S1491" s="1"/>
  <c r="T592"/>
  <c r="I529" i="6" s="1"/>
  <c r="F529" s="1"/>
  <c r="S209" i="1"/>
  <c r="S258"/>
  <c r="S566"/>
  <c r="T276"/>
  <c r="AH1752"/>
  <c r="T1752" s="1"/>
  <c r="C1549" i="5" s="1"/>
  <c r="S805" i="1"/>
  <c r="N556"/>
  <c r="T270"/>
  <c r="D190" i="16" s="1"/>
  <c r="T272" i="1"/>
  <c r="AB272" s="1"/>
  <c r="C722" i="5"/>
  <c r="F722" s="1"/>
  <c r="S721" s="1"/>
  <c r="S1299" s="1"/>
  <c r="T624" i="1"/>
  <c r="C621" i="5" s="1"/>
  <c r="F621" s="1"/>
  <c r="S620" s="1"/>
  <c r="S1400" s="1"/>
  <c r="S504" i="1"/>
  <c r="AG1827"/>
  <c r="S1827" s="1"/>
  <c r="S206"/>
  <c r="AC206" s="1"/>
  <c r="AG1458"/>
  <c r="S1458" s="1"/>
  <c r="AH1792"/>
  <c r="T1792" s="1"/>
  <c r="C1589" i="5" s="1"/>
  <c r="C326"/>
  <c r="F326" s="1"/>
  <c r="S325" s="1"/>
  <c r="S1695" s="1"/>
  <c r="C328"/>
  <c r="F328" s="1"/>
  <c r="S327" s="1"/>
  <c r="S1693" s="1"/>
  <c r="AH1581" i="1"/>
  <c r="T1581" s="1"/>
  <c r="C1378" i="5" s="1"/>
  <c r="S224" i="1"/>
  <c r="C1438" i="5"/>
  <c r="T548" i="1"/>
  <c r="I485" i="6" s="1"/>
  <c r="F485" s="1"/>
  <c r="AG1653" i="1"/>
  <c r="S1653" s="1"/>
  <c r="AG1904"/>
  <c r="S1904" s="1"/>
  <c r="AH1822"/>
  <c r="T1822" s="1"/>
  <c r="C1619" i="5" s="1"/>
  <c r="AG1543" i="1"/>
  <c r="S1543" s="1"/>
  <c r="AG1313"/>
  <c r="S1313" s="1"/>
  <c r="S156"/>
  <c r="T371"/>
  <c r="AB371" s="1"/>
  <c r="AG1779"/>
  <c r="S1779" s="1"/>
  <c r="AB619"/>
  <c r="T625"/>
  <c r="T141"/>
  <c r="AG1304"/>
  <c r="S1304" s="1"/>
  <c r="S724"/>
  <c r="S681"/>
  <c r="AG1347"/>
  <c r="S1347" s="1"/>
  <c r="AH1725"/>
  <c r="T1725" s="1"/>
  <c r="C1522" i="5" s="1"/>
  <c r="T303" i="1"/>
  <c r="AD303" s="1"/>
  <c r="T681"/>
  <c r="AH1347"/>
  <c r="T1347" s="1"/>
  <c r="AH1473"/>
  <c r="T1473" s="1"/>
  <c r="T555"/>
  <c r="S511"/>
  <c r="AG1517"/>
  <c r="S1517" s="1"/>
  <c r="T335"/>
  <c r="AH1693"/>
  <c r="T1693" s="1"/>
  <c r="AH1361"/>
  <c r="T1361" s="1"/>
  <c r="T667"/>
  <c r="T231"/>
  <c r="AH1797"/>
  <c r="T1797" s="1"/>
  <c r="C1594" i="5" s="1"/>
  <c r="AG1407" i="1"/>
  <c r="S1407" s="1"/>
  <c r="S621"/>
  <c r="AG1795"/>
  <c r="S1795" s="1"/>
  <c r="S233"/>
  <c r="AG1837"/>
  <c r="S1837" s="1"/>
  <c r="S191"/>
  <c r="S546"/>
  <c r="AG1482"/>
  <c r="S1482" s="1"/>
  <c r="AH1872"/>
  <c r="T1872" s="1"/>
  <c r="C1669" i="5" s="1"/>
  <c r="T156" i="1"/>
  <c r="S564"/>
  <c r="AG1464"/>
  <c r="S1464" s="1"/>
  <c r="T425"/>
  <c r="AH1603"/>
  <c r="T1603" s="1"/>
  <c r="AG1656"/>
  <c r="S1656" s="1"/>
  <c r="S372"/>
  <c r="T644"/>
  <c r="S198"/>
  <c r="AG1830"/>
  <c r="S1830" s="1"/>
  <c r="AG1269"/>
  <c r="S1269" s="1"/>
  <c r="S759"/>
  <c r="AH1315"/>
  <c r="T1315" s="1"/>
  <c r="T713"/>
  <c r="S550"/>
  <c r="AG1478"/>
  <c r="S1478" s="1"/>
  <c r="S421"/>
  <c r="AG1607"/>
  <c r="S1607" s="1"/>
  <c r="S458"/>
  <c r="AG1570"/>
  <c r="S1570" s="1"/>
  <c r="S709"/>
  <c r="AG1319"/>
  <c r="S1319" s="1"/>
  <c r="T356"/>
  <c r="C353" i="5" s="1"/>
  <c r="F353" s="1"/>
  <c r="S352" s="1"/>
  <c r="S1668" s="1"/>
  <c r="AH1672" i="1"/>
  <c r="T1672" s="1"/>
  <c r="S736"/>
  <c r="AG1292"/>
  <c r="S1292" s="1"/>
  <c r="T649"/>
  <c r="AH1379"/>
  <c r="T1379" s="1"/>
  <c r="AH1227"/>
  <c r="T1227" s="1"/>
  <c r="T801"/>
  <c r="AH1732"/>
  <c r="T1732" s="1"/>
  <c r="C1529" i="5" s="1"/>
  <c r="T296" i="1"/>
  <c r="AG1437"/>
  <c r="S1437" s="1"/>
  <c r="S591"/>
  <c r="AG1493"/>
  <c r="S1493" s="1"/>
  <c r="S535"/>
  <c r="AG1645"/>
  <c r="S1645" s="1"/>
  <c r="S383"/>
  <c r="AG1755"/>
  <c r="S1755" s="1"/>
  <c r="S273"/>
  <c r="T761"/>
  <c r="T661"/>
  <c r="AH1367"/>
  <c r="T1367" s="1"/>
  <c r="AH1642"/>
  <c r="T1642" s="1"/>
  <c r="T386"/>
  <c r="AD386" s="1"/>
  <c r="AG1882"/>
  <c r="S1882" s="1"/>
  <c r="S146"/>
  <c r="T690"/>
  <c r="AH1338"/>
  <c r="T1338" s="1"/>
  <c r="T229"/>
  <c r="AG1595"/>
  <c r="S1595" s="1"/>
  <c r="T609"/>
  <c r="T748"/>
  <c r="AG1483"/>
  <c r="S1483" s="1"/>
  <c r="T336"/>
  <c r="S785"/>
  <c r="T203"/>
  <c r="T779"/>
  <c r="AG1405"/>
  <c r="S1405" s="1"/>
  <c r="AH1301"/>
  <c r="T1301" s="1"/>
  <c r="AB631"/>
  <c r="T442"/>
  <c r="T813"/>
  <c r="T125"/>
  <c r="T587"/>
  <c r="AH1441"/>
  <c r="T1441" s="1"/>
  <c r="AH1294"/>
  <c r="T1294" s="1"/>
  <c r="T734"/>
  <c r="T446"/>
  <c r="AH1434"/>
  <c r="T1434" s="1"/>
  <c r="T594"/>
  <c r="S740"/>
  <c r="AG1288"/>
  <c r="S1288" s="1"/>
  <c r="AH1727"/>
  <c r="T1727" s="1"/>
  <c r="C1524" i="5" s="1"/>
  <c r="T301" i="1"/>
  <c r="AD302" s="1"/>
  <c r="S166"/>
  <c r="D358" i="16"/>
  <c r="I723" i="6"/>
  <c r="F723" s="1"/>
  <c r="AH1230" i="1"/>
  <c r="T1230" s="1"/>
  <c r="D950" i="16" s="1"/>
  <c r="AH1815" i="1"/>
  <c r="T1815" s="1"/>
  <c r="C1612" i="5" s="1"/>
  <c r="I428" i="6"/>
  <c r="F428" s="1"/>
  <c r="AG1277" i="1"/>
  <c r="S1277" s="1"/>
  <c r="AG1515"/>
  <c r="S1515" s="1"/>
  <c r="C783" i="5"/>
  <c r="F783" s="1"/>
  <c r="S782" s="1"/>
  <c r="S1238" s="1"/>
  <c r="T671" i="1"/>
  <c r="I608" i="6" s="1"/>
  <c r="F608" s="1"/>
  <c r="T539" i="1"/>
  <c r="D459" i="16" s="1"/>
  <c r="AG1362" i="1"/>
  <c r="S1362" s="1"/>
  <c r="D391" i="16"/>
  <c r="T542" i="1"/>
  <c r="D462" i="16" s="1"/>
  <c r="S469" i="1"/>
  <c r="S717"/>
  <c r="C459" i="5"/>
  <c r="F459" s="1"/>
  <c r="S458" s="1"/>
  <c r="S1562" s="1"/>
  <c r="AH1566" i="1"/>
  <c r="T1566" s="1"/>
  <c r="D1286" i="16" s="1"/>
  <c r="T629" i="1"/>
  <c r="C626" i="5" s="1"/>
  <c r="F626" s="1"/>
  <c r="S625" s="1"/>
  <c r="S1395" s="1"/>
  <c r="T180" i="1"/>
  <c r="S580"/>
  <c r="T342"/>
  <c r="S742"/>
  <c r="T377"/>
  <c r="T244"/>
  <c r="D164" i="16" s="1"/>
  <c r="S213" i="1"/>
  <c r="C793" i="5"/>
  <c r="F793" s="1"/>
  <c r="S792" s="1"/>
  <c r="S1228" s="1"/>
  <c r="C1454"/>
  <c r="AH1232" i="1"/>
  <c r="T1232" s="1"/>
  <c r="D952" i="16" s="1"/>
  <c r="AG1316" i="1"/>
  <c r="S1316" s="1"/>
  <c r="AH1409"/>
  <c r="T1409" s="1"/>
  <c r="S730"/>
  <c r="T685"/>
  <c r="AB685" s="1"/>
  <c r="T627"/>
  <c r="D547" i="16" s="1"/>
  <c r="S416" i="1"/>
  <c r="T409"/>
  <c r="AG1475"/>
  <c r="S1475" s="1"/>
  <c r="S553"/>
  <c r="S722"/>
  <c r="AG1306"/>
  <c r="S1306" s="1"/>
  <c r="T214"/>
  <c r="AH1814"/>
  <c r="T1814" s="1"/>
  <c r="C1611" i="5" s="1"/>
  <c r="S613" i="1"/>
  <c r="AG1415"/>
  <c r="S1415" s="1"/>
  <c r="AH1462"/>
  <c r="T1462" s="1"/>
  <c r="T566"/>
  <c r="AH1478"/>
  <c r="T1478" s="1"/>
  <c r="T550"/>
  <c r="S758"/>
  <c r="S420"/>
  <c r="AH1839"/>
  <c r="T1839" s="1"/>
  <c r="C1636" i="5" s="1"/>
  <c r="T189" i="1"/>
  <c r="S277"/>
  <c r="S587"/>
  <c r="T179"/>
  <c r="AH1849"/>
  <c r="T1849" s="1"/>
  <c r="C1646" i="5" s="1"/>
  <c r="AH1616" i="1"/>
  <c r="T1616" s="1"/>
  <c r="S738"/>
  <c r="S257"/>
  <c r="AH1656"/>
  <c r="T1656" s="1"/>
  <c r="T530"/>
  <c r="AH1498"/>
  <c r="T1498" s="1"/>
  <c r="S143"/>
  <c r="AH1261"/>
  <c r="T1261" s="1"/>
  <c r="S447"/>
  <c r="AG1581"/>
  <c r="S1581" s="1"/>
  <c r="AG1651"/>
  <c r="S1651" s="1"/>
  <c r="T606"/>
  <c r="S397"/>
  <c r="S652"/>
  <c r="S770"/>
  <c r="AG1258"/>
  <c r="S1258" s="1"/>
  <c r="AH1882"/>
  <c r="T1882" s="1"/>
  <c r="C1679" i="5" s="1"/>
  <c r="S793" i="1"/>
  <c r="AG1235"/>
  <c r="S1235" s="1"/>
  <c r="S425"/>
  <c r="T293"/>
  <c r="AH1772"/>
  <c r="T1772" s="1"/>
  <c r="C1569" i="5" s="1"/>
  <c r="T256" i="1"/>
  <c r="AG1382"/>
  <c r="S1382" s="1"/>
  <c r="S788"/>
  <c r="S789"/>
  <c r="AG1239"/>
  <c r="S1239" s="1"/>
  <c r="T719"/>
  <c r="T760"/>
  <c r="AG1227"/>
  <c r="S1227" s="1"/>
  <c r="S132"/>
  <c r="AG1896"/>
  <c r="S1896" s="1"/>
  <c r="S606"/>
  <c r="AH1311"/>
  <c r="T1311" s="1"/>
  <c r="T717"/>
  <c r="AH1907"/>
  <c r="T1907" s="1"/>
  <c r="C1704" i="5" s="1"/>
  <c r="T741" i="1"/>
  <c r="AH1287"/>
  <c r="T1287" s="1"/>
  <c r="AH1879"/>
  <c r="T1879" s="1"/>
  <c r="C1676" i="5" s="1"/>
  <c r="T149" i="1"/>
  <c r="AH1235"/>
  <c r="T1235" s="1"/>
  <c r="T793"/>
  <c r="AH1320"/>
  <c r="T1320" s="1"/>
  <c r="T708"/>
  <c r="AG1459"/>
  <c r="S1459" s="1"/>
  <c r="S569"/>
  <c r="AG1413"/>
  <c r="S1413" s="1"/>
  <c r="S615"/>
  <c r="S491"/>
  <c r="AH1867"/>
  <c r="T1867" s="1"/>
  <c r="C1664" i="5" s="1"/>
  <c r="T161" i="1"/>
  <c r="AH1804"/>
  <c r="T1804" s="1"/>
  <c r="C1601" i="5" s="1"/>
  <c r="T224" i="1"/>
  <c r="AG1778"/>
  <c r="S1778" s="1"/>
  <c r="S250"/>
  <c r="S139"/>
  <c r="I76" i="6" s="1"/>
  <c r="AG1889" i="1"/>
  <c r="S1889" s="1"/>
  <c r="AH1604"/>
  <c r="T1604" s="1"/>
  <c r="T424"/>
  <c r="AD424" s="1"/>
  <c r="AG1604"/>
  <c r="S1604" s="1"/>
  <c r="S424"/>
  <c r="AG1336"/>
  <c r="S1336" s="1"/>
  <c r="S692"/>
  <c r="AH1671"/>
  <c r="T1671" s="1"/>
  <c r="T357"/>
  <c r="AG1342"/>
  <c r="S1342" s="1"/>
  <c r="S686"/>
  <c r="C683" i="5"/>
  <c r="F683" s="1"/>
  <c r="S682" s="1"/>
  <c r="S1338" s="1"/>
  <c r="AB686" i="1"/>
  <c r="T581"/>
  <c r="AH1447"/>
  <c r="T1447" s="1"/>
  <c r="AH1374"/>
  <c r="T1374" s="1"/>
  <c r="T654"/>
  <c r="AH1832"/>
  <c r="T1832" s="1"/>
  <c r="C1629" i="5" s="1"/>
  <c r="T196" i="1"/>
  <c r="AH1785"/>
  <c r="T1785" s="1"/>
  <c r="C1582" i="5" s="1"/>
  <c r="T243" i="1"/>
  <c r="AG1340"/>
  <c r="S1340" s="1"/>
  <c r="S688"/>
  <c r="AH1352"/>
  <c r="T1352" s="1"/>
  <c r="T676"/>
  <c r="AG1633"/>
  <c r="S1633" s="1"/>
  <c r="S395"/>
  <c r="AH1305"/>
  <c r="T1305" s="1"/>
  <c r="T723"/>
  <c r="AG1589"/>
  <c r="S1589" s="1"/>
  <c r="S439"/>
  <c r="S519"/>
  <c r="AH1729"/>
  <c r="T1729" s="1"/>
  <c r="C1526" i="5" s="1"/>
  <c r="T299" i="1"/>
  <c r="S572"/>
  <c r="AG1757"/>
  <c r="S1757" s="1"/>
  <c r="S271"/>
  <c r="T464"/>
  <c r="AH1564"/>
  <c r="T1564" s="1"/>
  <c r="D1415" i="16"/>
  <c r="AB329" i="1"/>
  <c r="C605" i="5"/>
  <c r="F605" s="1"/>
  <c r="S604" s="1"/>
  <c r="S1416" s="1"/>
  <c r="I665" i="6"/>
  <c r="F665" s="1"/>
  <c r="I575"/>
  <c r="F575" s="1"/>
  <c r="AB518" i="1"/>
  <c r="I733" i="6"/>
  <c r="F733" s="1"/>
  <c r="AH1557" i="1"/>
  <c r="T1557" s="1"/>
  <c r="AB796"/>
  <c r="D143" i="16"/>
  <c r="AG1267" i="1"/>
  <c r="S1267" s="1"/>
  <c r="C488" i="5"/>
  <c r="F488" s="1"/>
  <c r="S487" s="1"/>
  <c r="S1533" s="1"/>
  <c r="AH1510" i="1"/>
  <c r="T1510" s="1"/>
  <c r="C1307" i="5" s="1"/>
  <c r="C1325"/>
  <c r="AH1713" i="1"/>
  <c r="T1713" s="1"/>
  <c r="D1433" i="16" s="1"/>
  <c r="I384" i="6"/>
  <c r="F384" s="1"/>
  <c r="S813" i="1"/>
  <c r="AH1648"/>
  <c r="T1648" s="1"/>
  <c r="T197"/>
  <c r="D117" i="16" s="1"/>
  <c r="T437" i="1"/>
  <c r="AB437" s="1"/>
  <c r="T752"/>
  <c r="C749" i="5" s="1"/>
  <c r="F749" s="1"/>
  <c r="S748" s="1"/>
  <c r="S1272" s="1"/>
  <c r="T700" i="1"/>
  <c r="D620" i="16" s="1"/>
  <c r="S713" i="1"/>
  <c r="S357"/>
  <c r="T515"/>
  <c r="D435" i="16" s="1"/>
  <c r="S204" i="1"/>
  <c r="S470"/>
  <c r="T560"/>
  <c r="D480" i="16" s="1"/>
  <c r="T164" i="1"/>
  <c r="D84" i="16" s="1"/>
  <c r="S614" i="1"/>
  <c r="AH1537"/>
  <c r="T1537" s="1"/>
  <c r="C1334" i="5" s="1"/>
  <c r="AG1632" i="1"/>
  <c r="S1632" s="1"/>
  <c r="D1275" i="16"/>
  <c r="T517" i="1"/>
  <c r="AB517" s="1"/>
  <c r="AG1714"/>
  <c r="S1714" s="1"/>
  <c r="AG1777"/>
  <c r="S1777" s="1"/>
  <c r="AG1679"/>
  <c r="S1679" s="1"/>
  <c r="AG1693"/>
  <c r="S1693" s="1"/>
  <c r="C1358" i="5"/>
  <c r="AG1416" i="1"/>
  <c r="S1416" s="1"/>
  <c r="T152"/>
  <c r="D72" i="16" s="1"/>
  <c r="T142" i="1"/>
  <c r="AB142" s="1"/>
  <c r="S790"/>
  <c r="T467"/>
  <c r="AH107" i="6"/>
  <c r="D1200" i="16"/>
  <c r="D1359"/>
  <c r="C1315" i="5"/>
  <c r="AH118" i="6"/>
  <c r="N579" i="1"/>
  <c r="Q579" s="1"/>
  <c r="I513" i="6"/>
  <c r="F513" s="1"/>
  <c r="C573" i="5"/>
  <c r="F573" s="1"/>
  <c r="S572" s="1"/>
  <c r="S1448" s="1"/>
  <c r="AB576" i="1"/>
  <c r="N588"/>
  <c r="AB411"/>
  <c r="AD416"/>
  <c r="D335" i="16"/>
  <c r="D126"/>
  <c r="AB206" i="1"/>
  <c r="AB490"/>
  <c r="D410" i="16"/>
  <c r="I427" i="6"/>
  <c r="F427" s="1"/>
  <c r="C487" i="5"/>
  <c r="F487" s="1"/>
  <c r="S486" s="1"/>
  <c r="S1534" s="1"/>
  <c r="I609" i="6"/>
  <c r="F609" s="1"/>
  <c r="D592" i="16"/>
  <c r="AB672" i="1"/>
  <c r="C669" i="5"/>
  <c r="F669" s="1"/>
  <c r="S668" s="1"/>
  <c r="S1352" s="1"/>
  <c r="AD354" i="1"/>
  <c r="AD355"/>
  <c r="AD668"/>
  <c r="N671"/>
  <c r="Q671" s="1"/>
  <c r="D1303" i="16"/>
  <c r="AD634" i="1"/>
  <c r="D1375" i="16"/>
  <c r="C154" i="5"/>
  <c r="F154" s="1"/>
  <c r="S153" s="1"/>
  <c r="S1867" s="1"/>
  <c r="I94" i="6"/>
  <c r="N585" i="1"/>
  <c r="D682" i="16"/>
  <c r="C248" i="5"/>
  <c r="F248" s="1"/>
  <c r="S247" s="1"/>
  <c r="S1773" s="1"/>
  <c r="D171" i="16"/>
  <c r="I188" i="6"/>
  <c r="F188" s="1"/>
  <c r="AD446" i="1"/>
  <c r="AD667"/>
  <c r="AD440"/>
  <c r="AD335"/>
  <c r="AD681"/>
  <c r="I617" i="6"/>
  <c r="F617" s="1"/>
  <c r="D600" i="16"/>
  <c r="C677" i="5"/>
  <c r="F677" s="1"/>
  <c r="S676" s="1"/>
  <c r="S1344" s="1"/>
  <c r="AB680" i="1"/>
  <c r="AB139"/>
  <c r="D59" i="16"/>
  <c r="D517"/>
  <c r="I534" i="6"/>
  <c r="F534" s="1"/>
  <c r="AB597" i="1"/>
  <c r="C594" i="5"/>
  <c r="F594" s="1"/>
  <c r="S593" s="1"/>
  <c r="S1427" s="1"/>
  <c r="AD376" i="1"/>
  <c r="D295" i="16"/>
  <c r="AB375" i="1"/>
  <c r="C372" i="5"/>
  <c r="F372" s="1"/>
  <c r="S371" s="1"/>
  <c r="S1649" s="1"/>
  <c r="I312" i="6"/>
  <c r="F312" s="1"/>
  <c r="AD485" i="1"/>
  <c r="AB485"/>
  <c r="I422" i="6"/>
  <c r="F422" s="1"/>
  <c r="D405" i="16"/>
  <c r="C482" i="5"/>
  <c r="F482" s="1"/>
  <c r="S481" s="1"/>
  <c r="S1539" s="1"/>
  <c r="AB322" i="1"/>
  <c r="D546" i="16"/>
  <c r="AB626" i="1"/>
  <c r="N536"/>
  <c r="AB157"/>
  <c r="D992" i="16"/>
  <c r="D52"/>
  <c r="AB132" i="1"/>
  <c r="N414"/>
  <c r="Q414" s="1"/>
  <c r="AD323"/>
  <c r="D243" i="16"/>
  <c r="AB323" i="1"/>
  <c r="AB394"/>
  <c r="D314" i="16"/>
  <c r="AD549" i="1"/>
  <c r="D1329" i="16"/>
  <c r="C1406" i="5"/>
  <c r="AB331" i="1"/>
  <c r="D251" i="16"/>
  <c r="I268" i="6"/>
  <c r="F268" s="1"/>
  <c r="N558" i="1"/>
  <c r="N534"/>
  <c r="N660"/>
  <c r="D580" i="16"/>
  <c r="C657" i="5"/>
  <c r="F657" s="1"/>
  <c r="S656" s="1"/>
  <c r="S1364" s="1"/>
  <c r="I597" i="6"/>
  <c r="F597" s="1"/>
  <c r="AB660" i="1"/>
  <c r="AD350"/>
  <c r="C1119" i="5"/>
  <c r="D1042" i="16"/>
  <c r="D1115"/>
  <c r="AB451" i="1"/>
  <c r="D371" i="16"/>
  <c r="C448" i="5"/>
  <c r="F448" s="1"/>
  <c r="S447" s="1"/>
  <c r="S1573" s="1"/>
  <c r="C471"/>
  <c r="F471" s="1"/>
  <c r="S470" s="1"/>
  <c r="S1550" s="1"/>
  <c r="D394" i="16"/>
  <c r="N511" i="1"/>
  <c r="AD391"/>
  <c r="N449"/>
  <c r="O720"/>
  <c r="O701"/>
  <c r="Q701" s="1"/>
  <c r="O706"/>
  <c r="O704"/>
  <c r="O714"/>
  <c r="O713"/>
  <c r="O719"/>
  <c r="O717"/>
  <c r="Q522"/>
  <c r="O709"/>
  <c r="O702"/>
  <c r="O711"/>
  <c r="O716"/>
  <c r="O721"/>
  <c r="O725"/>
  <c r="O723"/>
  <c r="O690"/>
  <c r="Q690" s="1"/>
  <c r="O697"/>
  <c r="Q697" s="1"/>
  <c r="O692"/>
  <c r="Q692" s="1"/>
  <c r="O698"/>
  <c r="Q698" s="1"/>
  <c r="O694"/>
  <c r="Q694" s="1"/>
  <c r="O703"/>
  <c r="O707"/>
  <c r="O705"/>
  <c r="O715"/>
  <c r="O724"/>
  <c r="O718"/>
  <c r="O468"/>
  <c r="O467"/>
  <c r="Q394"/>
  <c r="O464"/>
  <c r="O470"/>
  <c r="Q520"/>
  <c r="O469"/>
  <c r="O465"/>
  <c r="O462"/>
  <c r="O463"/>
  <c r="O598"/>
  <c r="O603"/>
  <c r="O621"/>
  <c r="Q621" s="1"/>
  <c r="O619"/>
  <c r="Q619" s="1"/>
  <c r="O618"/>
  <c r="Q618" s="1"/>
  <c r="O611"/>
  <c r="O600"/>
  <c r="O594"/>
  <c r="Q594" s="1"/>
  <c r="O595"/>
  <c r="Q595" s="1"/>
  <c r="O625"/>
  <c r="O628"/>
  <c r="O630"/>
  <c r="O608"/>
  <c r="O613"/>
  <c r="O597"/>
  <c r="O593"/>
  <c r="Q593" s="1"/>
  <c r="O602"/>
  <c r="O596"/>
  <c r="Q596" s="1"/>
  <c r="O626"/>
  <c r="O622"/>
  <c r="O629"/>
  <c r="O620"/>
  <c r="Q620" s="1"/>
  <c r="O607"/>
  <c r="O612"/>
  <c r="O615"/>
  <c r="O623"/>
  <c r="O624"/>
  <c r="O606"/>
  <c r="O610"/>
  <c r="O614"/>
  <c r="P638"/>
  <c r="Q638" s="1"/>
  <c r="P637"/>
  <c r="Q637" s="1"/>
  <c r="P636"/>
  <c r="Q636" s="1"/>
  <c r="P639"/>
  <c r="Q639" s="1"/>
  <c r="P634"/>
  <c r="Q634" s="1"/>
  <c r="P635"/>
  <c r="Q635" s="1"/>
  <c r="P640"/>
  <c r="Q640" s="1"/>
  <c r="P633"/>
  <c r="Q633" s="1"/>
  <c r="P641"/>
  <c r="Q641" s="1"/>
  <c r="P584"/>
  <c r="Q584" s="1"/>
  <c r="P589"/>
  <c r="Q589" s="1"/>
  <c r="P588"/>
  <c r="P585"/>
  <c r="P590"/>
  <c r="P587"/>
  <c r="Q587" s="1"/>
  <c r="P586"/>
  <c r="Q586" s="1"/>
  <c r="P583"/>
  <c r="Q583" s="1"/>
  <c r="P591"/>
  <c r="Q591" s="1"/>
  <c r="P581"/>
  <c r="P582"/>
  <c r="Q582" s="1"/>
  <c r="P604"/>
  <c r="Q604" s="1"/>
  <c r="P602"/>
  <c r="P603"/>
  <c r="P597"/>
  <c r="P605"/>
  <c r="Q605" s="1"/>
  <c r="P600"/>
  <c r="P598"/>
  <c r="P601"/>
  <c r="Q601" s="1"/>
  <c r="P599"/>
  <c r="Q599" s="1"/>
  <c r="P624"/>
  <c r="P632"/>
  <c r="Q632" s="1"/>
  <c r="P629"/>
  <c r="P622"/>
  <c r="P630"/>
  <c r="P627"/>
  <c r="Q627" s="1"/>
  <c r="P628"/>
  <c r="P625"/>
  <c r="P626"/>
  <c r="P623"/>
  <c r="P631"/>
  <c r="Q631" s="1"/>
  <c r="P663"/>
  <c r="Q663" s="1"/>
  <c r="P658"/>
  <c r="Q658" s="1"/>
  <c r="P666"/>
  <c r="Q666" s="1"/>
  <c r="P659"/>
  <c r="Q659" s="1"/>
  <c r="P665"/>
  <c r="P661"/>
  <c r="Q661" s="1"/>
  <c r="P656"/>
  <c r="Q656" s="1"/>
  <c r="P664"/>
  <c r="Q664" s="1"/>
  <c r="P662"/>
  <c r="Q662" s="1"/>
  <c r="P657"/>
  <c r="Q657" s="1"/>
  <c r="P660"/>
  <c r="P613"/>
  <c r="P615"/>
  <c r="P610"/>
  <c r="P616"/>
  <c r="Q616" s="1"/>
  <c r="P612"/>
  <c r="P607"/>
  <c r="P609"/>
  <c r="Q609" s="1"/>
  <c r="P614"/>
  <c r="P611"/>
  <c r="P606"/>
  <c r="P608"/>
  <c r="P729"/>
  <c r="Q729" s="1"/>
  <c r="P737"/>
  <c r="Q737" s="1"/>
  <c r="P723"/>
  <c r="P726"/>
  <c r="Q726" s="1"/>
  <c r="P724"/>
  <c r="P725"/>
  <c r="P720"/>
  <c r="P713"/>
  <c r="P721"/>
  <c r="P718"/>
  <c r="P719"/>
  <c r="P716"/>
  <c r="P717"/>
  <c r="P714"/>
  <c r="P722"/>
  <c r="Q722" s="1"/>
  <c r="P715"/>
  <c r="P709"/>
  <c r="P704"/>
  <c r="P712"/>
  <c r="Q712" s="1"/>
  <c r="P708"/>
  <c r="Q708" s="1"/>
  <c r="P711"/>
  <c r="P707"/>
  <c r="P702"/>
  <c r="P710"/>
  <c r="Q710" s="1"/>
  <c r="P705"/>
  <c r="P703"/>
  <c r="P706"/>
  <c r="P562"/>
  <c r="Q562" s="1"/>
  <c r="P563"/>
  <c r="Q563" s="1"/>
  <c r="P566"/>
  <c r="Q566" s="1"/>
  <c r="P564"/>
  <c r="P556"/>
  <c r="P561"/>
  <c r="Q561" s="1"/>
  <c r="P558"/>
  <c r="P560"/>
  <c r="Q560" s="1"/>
  <c r="P559"/>
  <c r="Q559" s="1"/>
  <c r="P557"/>
  <c r="Q557" s="1"/>
  <c r="P565"/>
  <c r="Q565" s="1"/>
  <c r="Q521"/>
  <c r="P445"/>
  <c r="P448"/>
  <c r="P446"/>
  <c r="P447"/>
  <c r="P449"/>
  <c r="P444"/>
  <c r="P533"/>
  <c r="Q533" s="1"/>
  <c r="P539"/>
  <c r="Q539" s="1"/>
  <c r="P540"/>
  <c r="Q540" s="1"/>
  <c r="P532"/>
  <c r="Q532" s="1"/>
  <c r="P535"/>
  <c r="Q535" s="1"/>
  <c r="P536"/>
  <c r="P537"/>
  <c r="Q537" s="1"/>
  <c r="P538"/>
  <c r="P534"/>
  <c r="P542"/>
  <c r="Q542" s="1"/>
  <c r="P541"/>
  <c r="P421"/>
  <c r="P420"/>
  <c r="P419"/>
  <c r="P488"/>
  <c r="P493"/>
  <c r="P491"/>
  <c r="P490"/>
  <c r="P492"/>
  <c r="P496"/>
  <c r="P489"/>
  <c r="P442"/>
  <c r="P437"/>
  <c r="P440"/>
  <c r="P443"/>
  <c r="P441"/>
  <c r="P438"/>
  <c r="P439"/>
  <c r="P483"/>
  <c r="P484"/>
  <c r="P476"/>
  <c r="P482"/>
  <c r="P481"/>
  <c r="P480"/>
  <c r="P478"/>
  <c r="P479"/>
  <c r="P477"/>
  <c r="P570"/>
  <c r="Q570" s="1"/>
  <c r="P1014"/>
  <c r="Q1014" s="1"/>
  <c r="P573"/>
  <c r="Q573" s="1"/>
  <c r="P576"/>
  <c r="Q576" s="1"/>
  <c r="P574"/>
  <c r="P572"/>
  <c r="Q572" s="1"/>
  <c r="P571"/>
  <c r="Q571" s="1"/>
  <c r="P575"/>
  <c r="Q575" s="1"/>
  <c r="P569"/>
  <c r="Q569" s="1"/>
  <c r="P577"/>
  <c r="Q577" s="1"/>
  <c r="M119" i="6"/>
  <c r="C121"/>
  <c r="D120"/>
  <c r="C427" i="5" l="1"/>
  <c r="F427" s="1"/>
  <c r="S426" s="1"/>
  <c r="S1594" s="1"/>
  <c r="D629" i="16"/>
  <c r="I563" i="6"/>
  <c r="F563" s="1"/>
  <c r="D648" i="16"/>
  <c r="I266" i="6"/>
  <c r="F266" s="1"/>
  <c r="C1094" i="5"/>
  <c r="D1280" i="16"/>
  <c r="C1060" i="5"/>
  <c r="C1071"/>
  <c r="C1388"/>
  <c r="T535" i="1"/>
  <c r="I472" i="6" s="1"/>
  <c r="F472" s="1"/>
  <c r="S585" i="1"/>
  <c r="S581"/>
  <c r="AC581" s="1"/>
  <c r="S720"/>
  <c r="S503"/>
  <c r="S656"/>
  <c r="AC657" s="1"/>
  <c r="T731"/>
  <c r="AH1390"/>
  <c r="T1390" s="1"/>
  <c r="C1187" i="5" s="1"/>
  <c r="S196" i="1"/>
  <c r="I133" i="6" s="1"/>
  <c r="F133" s="1"/>
  <c r="T486" i="1"/>
  <c r="C483" i="5" s="1"/>
  <c r="F483" s="1"/>
  <c r="S482" s="1"/>
  <c r="S1538" s="1"/>
  <c r="T711" i="1"/>
  <c r="D631" i="16" s="1"/>
  <c r="AG1466" i="1"/>
  <c r="S1466" s="1"/>
  <c r="AH1652"/>
  <c r="T1652" s="1"/>
  <c r="C1449" i="5" s="1"/>
  <c r="T177" i="1"/>
  <c r="AB177" s="1"/>
  <c r="D375" i="16"/>
  <c r="S241" i="1"/>
  <c r="I178" i="6" s="1"/>
  <c r="F178" s="1"/>
  <c r="T561" i="1"/>
  <c r="C558" i="5" s="1"/>
  <c r="F558" s="1"/>
  <c r="S557" s="1"/>
  <c r="S1463" s="1"/>
  <c r="S774" i="1"/>
  <c r="T503"/>
  <c r="D423" i="16" s="1"/>
  <c r="S595" i="1"/>
  <c r="T505"/>
  <c r="AB505" s="1"/>
  <c r="T720"/>
  <c r="I657" i="6" s="1"/>
  <c r="F657" s="1"/>
  <c r="AG1861" i="1"/>
  <c r="S1861" s="1"/>
  <c r="S301"/>
  <c r="I238" i="6" s="1"/>
  <c r="F238" s="1"/>
  <c r="S326" i="1"/>
  <c r="I263" i="6" s="1"/>
  <c r="F263" s="1"/>
  <c r="T742" i="1"/>
  <c r="AB742" s="1"/>
  <c r="S378"/>
  <c r="S354"/>
  <c r="AH1590"/>
  <c r="T1590" s="1"/>
  <c r="D1310" i="16" s="1"/>
  <c r="T337" i="1"/>
  <c r="I274" i="6" s="1"/>
  <c r="F274" s="1"/>
  <c r="T613" i="1"/>
  <c r="I550" i="6" s="1"/>
  <c r="F550" s="1"/>
  <c r="D1037" i="16"/>
  <c r="T688" i="1"/>
  <c r="AC689" s="1"/>
  <c r="T275"/>
  <c r="D195" i="16" s="1"/>
  <c r="T769" i="1"/>
  <c r="AB769" s="1"/>
  <c r="S471"/>
  <c r="T683"/>
  <c r="C680" i="5" s="1"/>
  <c r="F680" s="1"/>
  <c r="S679" s="1"/>
  <c r="S1341" s="1"/>
  <c r="T408" i="1"/>
  <c r="D328" i="16" s="1"/>
  <c r="AG1747" i="1"/>
  <c r="S1747" s="1"/>
  <c r="T733"/>
  <c r="D653" i="16" s="1"/>
  <c r="S163" i="1"/>
  <c r="T790"/>
  <c r="I727" i="6" s="1"/>
  <c r="F727" s="1"/>
  <c r="AB239" i="1"/>
  <c r="AH1397"/>
  <c r="T1397" s="1"/>
  <c r="C1194" i="5" s="1"/>
  <c r="AG1614" i="1"/>
  <c r="S1614" s="1"/>
  <c r="T445"/>
  <c r="D365" i="16" s="1"/>
  <c r="S631" i="1"/>
  <c r="S316"/>
  <c r="AG1639"/>
  <c r="S1639" s="1"/>
  <c r="S555"/>
  <c r="AB770"/>
  <c r="AG1677"/>
  <c r="S1677" s="1"/>
  <c r="S236"/>
  <c r="C233" i="5" s="1"/>
  <c r="F233" s="1"/>
  <c r="S232" s="1"/>
  <c r="S1788" s="1"/>
  <c r="AG1301" i="1"/>
  <c r="S1301" s="1"/>
  <c r="T426"/>
  <c r="D346" i="16" s="1"/>
  <c r="T754" i="1"/>
  <c r="C751" i="5" s="1"/>
  <c r="F751" s="1"/>
  <c r="S750" s="1"/>
  <c r="S1270" s="1"/>
  <c r="AG1274" i="1"/>
  <c r="S1274" s="1"/>
  <c r="S494"/>
  <c r="AH1225"/>
  <c r="T1225" s="1"/>
  <c r="C1022" i="5" s="1"/>
  <c r="S200" i="1"/>
  <c r="I137" i="6" s="1"/>
  <c r="F137" s="1"/>
  <c r="S509" i="1"/>
  <c r="T468"/>
  <c r="AB468" s="1"/>
  <c r="T369"/>
  <c r="C145" i="5"/>
  <c r="F145" s="1"/>
  <c r="S144" s="1"/>
  <c r="S1876" s="1"/>
  <c r="T220" i="1"/>
  <c r="C217" i="5" s="1"/>
  <c r="F217" s="1"/>
  <c r="S216" s="1"/>
  <c r="S1804" s="1"/>
  <c r="T496" i="1"/>
  <c r="AB496" s="1"/>
  <c r="S768"/>
  <c r="AC768" s="1"/>
  <c r="T614"/>
  <c r="C611" i="5" s="1"/>
  <c r="F611" s="1"/>
  <c r="S610" s="1"/>
  <c r="S1410" s="1"/>
  <c r="S706" i="1"/>
  <c r="T658"/>
  <c r="I595" i="6" s="1"/>
  <c r="F595" s="1"/>
  <c r="I201"/>
  <c r="F201" s="1"/>
  <c r="AG1585" i="1"/>
  <c r="S1585" s="1"/>
  <c r="AG1333"/>
  <c r="S1333" s="1"/>
  <c r="D476" i="16"/>
  <c r="S718" i="1"/>
  <c r="AG1373"/>
  <c r="S1373" s="1"/>
  <c r="C1446" i="5"/>
  <c r="AG1400" i="1"/>
  <c r="S1400" s="1"/>
  <c r="D296" i="16"/>
  <c r="AG1812" i="1"/>
  <c r="S1812" s="1"/>
  <c r="S362"/>
  <c r="S345"/>
  <c r="T399"/>
  <c r="D319" i="16" s="1"/>
  <c r="S189" i="1"/>
  <c r="I126" i="6" s="1"/>
  <c r="F126" s="1"/>
  <c r="AB474" i="1"/>
  <c r="D540" i="16"/>
  <c r="C1159" i="5"/>
  <c r="T240" i="1"/>
  <c r="AB240" s="1"/>
  <c r="AG1554"/>
  <c r="S1554" s="1"/>
  <c r="T379"/>
  <c r="C376" i="5" s="1"/>
  <c r="F376" s="1"/>
  <c r="S375" s="1"/>
  <c r="S1645" s="1"/>
  <c r="T639" i="1"/>
  <c r="AB639" s="1"/>
  <c r="I456" i="6"/>
  <c r="F456" s="1"/>
  <c r="T237" i="1"/>
  <c r="I174" i="6" s="1"/>
  <c r="F174" s="1"/>
  <c r="T344" i="1"/>
  <c r="AB344" s="1"/>
  <c r="T570"/>
  <c r="I507" i="6" s="1"/>
  <c r="F507" s="1"/>
  <c r="T254" i="1"/>
  <c r="AB254" s="1"/>
  <c r="T678"/>
  <c r="D598" i="16" s="1"/>
  <c r="S596" i="1"/>
  <c r="T602"/>
  <c r="C599" i="5" s="1"/>
  <c r="F599" s="1"/>
  <c r="S598" s="1"/>
  <c r="S1422" s="1"/>
  <c r="S577" i="1"/>
  <c r="AG1622"/>
  <c r="S1622" s="1"/>
  <c r="S620"/>
  <c r="AC620" s="1"/>
  <c r="S346"/>
  <c r="I283" i="6" s="1"/>
  <c r="F283" s="1"/>
  <c r="AG1429" i="1"/>
  <c r="S1429" s="1"/>
  <c r="AG1789"/>
  <c r="S1789" s="1"/>
  <c r="D1135" i="16"/>
  <c r="S358" i="1"/>
  <c r="T226"/>
  <c r="D146" i="16" s="1"/>
  <c r="S625" i="1"/>
  <c r="AC625" s="1"/>
  <c r="S197"/>
  <c r="C194" i="5" s="1"/>
  <c r="F194" s="1"/>
  <c r="S193" s="1"/>
  <c r="S1827" s="1"/>
  <c r="S497" i="1"/>
  <c r="S289"/>
  <c r="I226" i="6" s="1"/>
  <c r="F226" s="1"/>
  <c r="T507" i="1"/>
  <c r="C504" i="5" s="1"/>
  <c r="F504" s="1"/>
  <c r="S503" s="1"/>
  <c r="S1517" s="1"/>
  <c r="C138"/>
  <c r="F138" s="1"/>
  <c r="S137" s="1"/>
  <c r="S1883" s="1"/>
  <c r="S325" i="1"/>
  <c r="T746"/>
  <c r="C743" i="5" s="1"/>
  <c r="F743" s="1"/>
  <c r="S742" s="1"/>
  <c r="S1278" s="1"/>
  <c r="AH1258" i="1"/>
  <c r="T1258" s="1"/>
  <c r="D978" i="16" s="1"/>
  <c r="T479" i="1"/>
  <c r="D399" i="16" s="1"/>
  <c r="D645"/>
  <c r="S505" i="1"/>
  <c r="S134"/>
  <c r="T429"/>
  <c r="D349" i="16" s="1"/>
  <c r="D690"/>
  <c r="S453" i="1"/>
  <c r="T274"/>
  <c r="D194" i="16" s="1"/>
  <c r="S211" i="1"/>
  <c r="T633"/>
  <c r="C630" i="5" s="1"/>
  <c r="F630" s="1"/>
  <c r="S629" s="1"/>
  <c r="S1391" s="1"/>
  <c r="T781" i="1"/>
  <c r="I718" i="6" s="1"/>
  <c r="F718" s="1"/>
  <c r="T541" i="1"/>
  <c r="N541" s="1"/>
  <c r="Q541" s="1"/>
  <c r="S432"/>
  <c r="D156" i="16"/>
  <c r="T489" i="1"/>
  <c r="C486" i="5" s="1"/>
  <c r="F486" s="1"/>
  <c r="S485" s="1"/>
  <c r="S1535" s="1"/>
  <c r="AH1810" i="1"/>
  <c r="T1810" s="1"/>
  <c r="C1607" i="5" s="1"/>
  <c r="S336" i="1"/>
  <c r="I273" i="6" s="1"/>
  <c r="F273" s="1"/>
  <c r="S747" i="1"/>
  <c r="T232"/>
  <c r="D152" i="16" s="1"/>
  <c r="S347" i="1"/>
  <c r="AH1617"/>
  <c r="T1617" s="1"/>
  <c r="D1337" i="16" s="1"/>
  <c r="AG1309" i="1"/>
  <c r="S1309" s="1"/>
  <c r="T216"/>
  <c r="AB216" s="1"/>
  <c r="AG1419"/>
  <c r="S1419" s="1"/>
  <c r="AG1568"/>
  <c r="S1568" s="1"/>
  <c r="AH1526"/>
  <c r="T1526" s="1"/>
  <c r="D1246" i="16" s="1"/>
  <c r="AH1516" i="1"/>
  <c r="T1516" s="1"/>
  <c r="C1313" i="5" s="1"/>
  <c r="AH1789" i="1"/>
  <c r="T1789" s="1"/>
  <c r="C1586" i="5" s="1"/>
  <c r="AB725" i="1"/>
  <c r="T410"/>
  <c r="AB410" s="1"/>
  <c r="AG1511"/>
  <c r="S1511" s="1"/>
  <c r="T176"/>
  <c r="D96" i="16" s="1"/>
  <c r="AB438" i="1"/>
  <c r="AG1564"/>
  <c r="S1564" s="1"/>
  <c r="AG1337"/>
  <c r="S1337" s="1"/>
  <c r="AB205"/>
  <c r="C435" i="5"/>
  <c r="F435" s="1"/>
  <c r="S434" s="1"/>
  <c r="S1586" s="1"/>
  <c r="I699" i="6"/>
  <c r="F699" s="1"/>
  <c r="D1360" i="16"/>
  <c r="C706" i="5"/>
  <c r="F706" s="1"/>
  <c r="S705" s="1"/>
  <c r="S1315" s="1"/>
  <c r="S231" i="1"/>
  <c r="I168" i="6" s="1"/>
  <c r="F168" s="1"/>
  <c r="T210" i="1"/>
  <c r="C207" i="5" s="1"/>
  <c r="F207" s="1"/>
  <c r="S206" s="1"/>
  <c r="S1814" s="1"/>
  <c r="AG1252" i="1"/>
  <c r="S1252" s="1"/>
  <c r="S401"/>
  <c r="S413"/>
  <c r="AC413" s="1"/>
  <c r="S498"/>
  <c r="S232"/>
  <c r="S638"/>
  <c r="T305"/>
  <c r="AB305" s="1"/>
  <c r="S490"/>
  <c r="AC491" s="1"/>
  <c r="S697"/>
  <c r="S734"/>
  <c r="T233"/>
  <c r="C230" i="5" s="1"/>
  <c r="F230" s="1"/>
  <c r="S229" s="1"/>
  <c r="S1791" s="1"/>
  <c r="T494" i="1"/>
  <c r="C491" i="5" s="1"/>
  <c r="F491" s="1"/>
  <c r="S490" s="1"/>
  <c r="S1530" s="1"/>
  <c r="S679" i="1"/>
  <c r="T260"/>
  <c r="AB260" s="1"/>
  <c r="S543"/>
  <c r="T544"/>
  <c r="AB544" s="1"/>
  <c r="T163"/>
  <c r="AB163" s="1"/>
  <c r="T285"/>
  <c r="T257"/>
  <c r="AB257" s="1"/>
  <c r="S255"/>
  <c r="I192" i="6" s="1"/>
  <c r="F192" s="1"/>
  <c r="T182" i="1"/>
  <c r="AB182" s="1"/>
  <c r="S583"/>
  <c r="T145"/>
  <c r="AB145" s="1"/>
  <c r="S542"/>
  <c r="T392"/>
  <c r="C389" i="5" s="1"/>
  <c r="F389" s="1"/>
  <c r="S388" s="1"/>
  <c r="S1632" s="1"/>
  <c r="T174" i="1"/>
  <c r="D94" i="16" s="1"/>
  <c r="S694" i="1"/>
  <c r="AC695" s="1"/>
  <c r="S565"/>
  <c r="S763"/>
  <c r="T521"/>
  <c r="I458" i="6" s="1"/>
  <c r="F458" s="1"/>
  <c r="S658" i="1"/>
  <c r="AC658" s="1"/>
  <c r="T352"/>
  <c r="AB352" s="1"/>
  <c r="T327"/>
  <c r="AB327" s="1"/>
  <c r="T313"/>
  <c r="N313" s="1"/>
  <c r="Q313" s="1"/>
  <c r="AN313" s="1"/>
  <c r="V313" s="1"/>
  <c r="T632"/>
  <c r="AB632" s="1"/>
  <c r="S247"/>
  <c r="T565"/>
  <c r="C562" i="5" s="1"/>
  <c r="F562" s="1"/>
  <c r="S561" s="1"/>
  <c r="S1459" s="1"/>
  <c r="T247" i="1"/>
  <c r="D167" i="16" s="1"/>
  <c r="S653" i="1"/>
  <c r="T319"/>
  <c r="N319" s="1"/>
  <c r="T552"/>
  <c r="AB552" s="1"/>
  <c r="T736"/>
  <c r="D656" i="16" s="1"/>
  <c r="T384" i="1"/>
  <c r="AD385" s="1"/>
  <c r="T642"/>
  <c r="AB642" s="1"/>
  <c r="T584"/>
  <c r="C581" i="5" s="1"/>
  <c r="F581" s="1"/>
  <c r="S580" s="1"/>
  <c r="S1440" s="1"/>
  <c r="T353" i="1"/>
  <c r="D273" i="16" s="1"/>
  <c r="T227" i="1"/>
  <c r="D147" i="16" s="1"/>
  <c r="T553" i="1"/>
  <c r="C550" i="5" s="1"/>
  <c r="F550" s="1"/>
  <c r="S549" s="1"/>
  <c r="S1471" s="1"/>
  <c r="T495" i="1"/>
  <c r="D415" i="16" s="1"/>
  <c r="T487" i="1"/>
  <c r="I424" i="6" s="1"/>
  <c r="F424" s="1"/>
  <c r="S391" i="1"/>
  <c r="AC391" s="1"/>
  <c r="AG1914"/>
  <c r="S1914" s="1"/>
  <c r="AH1417"/>
  <c r="T1417" s="1"/>
  <c r="C1214" i="5" s="1"/>
  <c r="C408"/>
  <c r="F408" s="1"/>
  <c r="S407" s="1"/>
  <c r="S1613" s="1"/>
  <c r="D258" i="16"/>
  <c r="AB641" i="1"/>
  <c r="D622" i="16"/>
  <c r="AH1508" i="1"/>
  <c r="T1508" s="1"/>
  <c r="C1305" i="5" s="1"/>
  <c r="AB370" i="1"/>
  <c r="I267" i="6"/>
  <c r="F267" s="1"/>
  <c r="AH1358" i="1"/>
  <c r="T1358" s="1"/>
  <c r="D1078" i="16" s="1"/>
  <c r="AH1773" i="1"/>
  <c r="T1773" s="1"/>
  <c r="C1570" i="5" s="1"/>
  <c r="AB228" i="1"/>
  <c r="AH1332"/>
  <c r="T1332" s="1"/>
  <c r="C1129" i="5" s="1"/>
  <c r="AH1584" i="1"/>
  <c r="T1584" s="1"/>
  <c r="C1381" i="5" s="1"/>
  <c r="D175" i="16"/>
  <c r="C1073" i="5"/>
  <c r="AB696" i="1"/>
  <c r="C1099" i="5"/>
  <c r="D1048" i="16"/>
  <c r="AG1261" i="1"/>
  <c r="S1261" s="1"/>
  <c r="AG1800"/>
  <c r="S1800" s="1"/>
  <c r="C1201" i="5"/>
  <c r="D98" i="16"/>
  <c r="D1002"/>
  <c r="AB354" i="1"/>
  <c r="AB330"/>
  <c r="D561" i="16"/>
  <c r="C638" i="5"/>
  <c r="F638" s="1"/>
  <c r="S637" s="1"/>
  <c r="S1383" s="1"/>
  <c r="I532" i="6"/>
  <c r="F532" s="1"/>
  <c r="AH1433" i="1"/>
  <c r="T1433" s="1"/>
  <c r="D1153" i="16" s="1"/>
  <c r="I367" i="6"/>
  <c r="F367" s="1"/>
  <c r="AB430" i="1"/>
  <c r="AH1509"/>
  <c r="T1509" s="1"/>
  <c r="C1306" i="5" s="1"/>
  <c r="C452"/>
  <c r="F452" s="1"/>
  <c r="S451" s="1"/>
  <c r="S1569" s="1"/>
  <c r="AH1388" i="1"/>
  <c r="T1388" s="1"/>
  <c r="D1108" i="16" s="1"/>
  <c r="AH1690" i="1"/>
  <c r="T1690" s="1"/>
  <c r="C1487" i="5" s="1"/>
  <c r="AG1619" i="1"/>
  <c r="S1619" s="1"/>
  <c r="D259" i="16"/>
  <c r="AH1914" i="1"/>
  <c r="T1914" s="1"/>
  <c r="C1711" i="5" s="1"/>
  <c r="I449" i="6"/>
  <c r="F449" s="1"/>
  <c r="AH1698" i="1"/>
  <c r="T1698" s="1"/>
  <c r="D1418" i="16" s="1"/>
  <c r="I493" i="6"/>
  <c r="F493" s="1"/>
  <c r="C767" i="5"/>
  <c r="F767" s="1"/>
  <c r="S766" s="1"/>
  <c r="S1254" s="1"/>
  <c r="AB556" i="1"/>
  <c r="AH1689"/>
  <c r="T1689" s="1"/>
  <c r="D1409" i="16" s="1"/>
  <c r="AG1388" i="1"/>
  <c r="S1388" s="1"/>
  <c r="AB250"/>
  <c r="AH1778"/>
  <c r="T1778" s="1"/>
  <c r="C1575" i="5" s="1"/>
  <c r="AG1716" i="1"/>
  <c r="S1716" s="1"/>
  <c r="D432" i="16"/>
  <c r="C1167" i="5"/>
  <c r="AH1554" i="1"/>
  <c r="T1554" s="1"/>
  <c r="C1351" i="5" s="1"/>
  <c r="AG1579" i="1"/>
  <c r="S1579" s="1"/>
  <c r="AG1775"/>
  <c r="S1775" s="1"/>
  <c r="AG1256"/>
  <c r="S1256" s="1"/>
  <c r="C499" i="5"/>
  <c r="F499" s="1"/>
  <c r="S498" s="1"/>
  <c r="S1522" s="1"/>
  <c r="AG1318" i="1"/>
  <c r="S1318" s="1"/>
  <c r="AG1556"/>
  <c r="S1556" s="1"/>
  <c r="AG1535"/>
  <c r="S1535" s="1"/>
  <c r="AH1821"/>
  <c r="T1821" s="1"/>
  <c r="C1618" i="5" s="1"/>
  <c r="AH1706" i="1"/>
  <c r="T1706" s="1"/>
  <c r="D1426" i="16" s="1"/>
  <c r="AG1826" i="1"/>
  <c r="S1826" s="1"/>
  <c r="I392" i="6"/>
  <c r="F392" s="1"/>
  <c r="C202" i="5"/>
  <c r="F202" s="1"/>
  <c r="S201" s="1"/>
  <c r="S1819" s="1"/>
  <c r="AG1540" i="1"/>
  <c r="S1540" s="1"/>
  <c r="AB638"/>
  <c r="D1411" i="16"/>
  <c r="AB657" i="1"/>
  <c r="AG1886"/>
  <c r="S1886" s="1"/>
  <c r="AH1888"/>
  <c r="T1888" s="1"/>
  <c r="C1685" i="5" s="1"/>
  <c r="AG1266" i="1"/>
  <c r="S1266" s="1"/>
  <c r="AG1423"/>
  <c r="S1423" s="1"/>
  <c r="AG1497"/>
  <c r="S1497" s="1"/>
  <c r="C516" i="5"/>
  <c r="F516" s="1"/>
  <c r="S515" s="1"/>
  <c r="S1505" s="1"/>
  <c r="N58" i="17" s="1"/>
  <c r="I187" i="6"/>
  <c r="F187" s="1"/>
  <c r="AG1858" i="1"/>
  <c r="S1858" s="1"/>
  <c r="C592" i="5"/>
  <c r="F592" s="1"/>
  <c r="S591" s="1"/>
  <c r="S1429" s="1"/>
  <c r="AH1573" i="1"/>
  <c r="T1573" s="1"/>
  <c r="D1293" i="16" s="1"/>
  <c r="AH1598" i="1"/>
  <c r="T1598" s="1"/>
  <c r="C1395" i="5" s="1"/>
  <c r="C628"/>
  <c r="F628" s="1"/>
  <c r="S627" s="1"/>
  <c r="S1393" s="1"/>
  <c r="AG1216" i="1"/>
  <c r="S1216" s="1"/>
  <c r="AG1723"/>
  <c r="S1723" s="1"/>
  <c r="AG1669"/>
  <c r="S1669" s="1"/>
  <c r="AG1699"/>
  <c r="S1699" s="1"/>
  <c r="AB512"/>
  <c r="AG1591"/>
  <c r="S1591" s="1"/>
  <c r="AH1472"/>
  <c r="T1472" s="1"/>
  <c r="C1269" i="5" s="1"/>
  <c r="AG1696" i="1"/>
  <c r="S1696" s="1"/>
  <c r="AG1734"/>
  <c r="S1734" s="1"/>
  <c r="C1020" i="5"/>
  <c r="I646" i="6"/>
  <c r="F646" s="1"/>
  <c r="AG1325" i="1"/>
  <c r="S1325" s="1"/>
  <c r="AG1880"/>
  <c r="S1880" s="1"/>
  <c r="I568" i="6"/>
  <c r="F568" s="1"/>
  <c r="AH1674" i="1"/>
  <c r="T1674" s="1"/>
  <c r="C1471" i="5" s="1"/>
  <c r="I142" i="6"/>
  <c r="F142" s="1"/>
  <c r="AD115" i="1"/>
  <c r="AG1593"/>
  <c r="S1593" s="1"/>
  <c r="I186" i="6"/>
  <c r="F186" s="1"/>
  <c r="AG1663" i="1"/>
  <c r="S1663" s="1"/>
  <c r="AG1328"/>
  <c r="S1328" s="1"/>
  <c r="AG1295"/>
  <c r="S1295" s="1"/>
  <c r="AH1800"/>
  <c r="T1800" s="1"/>
  <c r="C1597" i="5" s="1"/>
  <c r="AG1465" i="1"/>
  <c r="S1465" s="1"/>
  <c r="AG1903"/>
  <c r="S1903" s="1"/>
  <c r="D1406" i="16"/>
  <c r="AB519" i="1"/>
  <c r="AG1320"/>
  <c r="S1320" s="1"/>
  <c r="AG1764"/>
  <c r="S1764" s="1"/>
  <c r="D558" i="16"/>
  <c r="D127"/>
  <c r="AH1387" i="1"/>
  <c r="T1387" s="1"/>
  <c r="D1107" i="16" s="1"/>
  <c r="AG1278" i="1"/>
  <c r="S1278" s="1"/>
  <c r="AH1260"/>
  <c r="T1260" s="1"/>
  <c r="C1057" i="5" s="1"/>
  <c r="I298" i="6"/>
  <c r="F298" s="1"/>
  <c r="C759" i="5"/>
  <c r="F759" s="1"/>
  <c r="S758" s="1"/>
  <c r="S1262" s="1"/>
  <c r="C1456"/>
  <c r="C616"/>
  <c r="F616" s="1"/>
  <c r="S615" s="1"/>
  <c r="S1405" s="1"/>
  <c r="I556" i="6"/>
  <c r="F556" s="1"/>
  <c r="D1209" i="16"/>
  <c r="D133"/>
  <c r="D209"/>
  <c r="C1104" i="5"/>
  <c r="C327"/>
  <c r="F327" s="1"/>
  <c r="S326" s="1"/>
  <c r="S1694" s="1"/>
  <c r="AC641" i="1"/>
  <c r="S484"/>
  <c r="T281"/>
  <c r="I218" i="6" s="1"/>
  <c r="F218" s="1"/>
  <c r="S556" i="1"/>
  <c r="T483"/>
  <c r="C480" i="5" s="1"/>
  <c r="F480" s="1"/>
  <c r="S479" s="1"/>
  <c r="S1541" s="1"/>
  <c r="T461" i="1"/>
  <c r="I398" i="6" s="1"/>
  <c r="F398" s="1"/>
  <c r="T574" i="1"/>
  <c r="AB574" s="1"/>
  <c r="S227"/>
  <c r="T665"/>
  <c r="N665" s="1"/>
  <c r="Q665" s="1"/>
  <c r="T219"/>
  <c r="D139" i="16" s="1"/>
  <c r="S521" i="1"/>
  <c r="S355"/>
  <c r="T757"/>
  <c r="I694" i="6" s="1"/>
  <c r="F694" s="1"/>
  <c r="T538" i="1"/>
  <c r="N538" s="1"/>
  <c r="Q538" s="1"/>
  <c r="AN538" s="1"/>
  <c r="S473"/>
  <c r="AC474" s="1"/>
  <c r="T428"/>
  <c r="I365" i="6" s="1"/>
  <c r="F365" s="1"/>
  <c r="T259" i="1"/>
  <c r="D179" i="16" s="1"/>
  <c r="S222" i="1"/>
  <c r="I159" i="6" s="1"/>
  <c r="F159" s="1"/>
  <c r="S756" i="1"/>
  <c r="S673"/>
  <c r="I331" i="6"/>
  <c r="F331" s="1"/>
  <c r="AB311" i="1"/>
  <c r="T750"/>
  <c r="AB750" s="1"/>
  <c r="T579"/>
  <c r="AB579" s="1"/>
  <c r="S461"/>
  <c r="AB591"/>
  <c r="AH1615"/>
  <c r="T1615" s="1"/>
  <c r="D1335" i="16" s="1"/>
  <c r="T590" i="1"/>
  <c r="T349"/>
  <c r="AB349" s="1"/>
  <c r="AH1680"/>
  <c r="T1680" s="1"/>
  <c r="D1400" i="16" s="1"/>
  <c r="AG1836" i="1"/>
  <c r="S1836" s="1"/>
  <c r="T516"/>
  <c r="T465"/>
  <c r="N465" s="1"/>
  <c r="T699"/>
  <c r="I636" i="6" s="1"/>
  <c r="F636" s="1"/>
  <c r="S122" i="1"/>
  <c r="AC122" s="1"/>
  <c r="S475"/>
  <c r="T129"/>
  <c r="AB129" s="1"/>
  <c r="S290"/>
  <c r="T283"/>
  <c r="AD284" s="1"/>
  <c r="S637"/>
  <c r="S635"/>
  <c r="T433"/>
  <c r="C430" i="5" s="1"/>
  <c r="F430" s="1"/>
  <c r="S429" s="1"/>
  <c r="S1591" s="1"/>
  <c r="S711" i="1"/>
  <c r="T673"/>
  <c r="D593" i="16" s="1"/>
  <c r="S784" i="1"/>
  <c r="T617"/>
  <c r="T459"/>
  <c r="I396" i="6" s="1"/>
  <c r="F396" s="1"/>
  <c r="S254" i="1"/>
  <c r="T704"/>
  <c r="I641" i="6" s="1"/>
  <c r="F641" s="1"/>
  <c r="S217" i="1"/>
  <c r="T186"/>
  <c r="AB186" s="1"/>
  <c r="T130"/>
  <c r="D50" i="16" s="1"/>
  <c r="T783" i="1"/>
  <c r="C780" i="5" s="1"/>
  <c r="F780" s="1"/>
  <c r="S779" s="1"/>
  <c r="S1241" s="1"/>
  <c r="T577" i="1"/>
  <c r="AB577" s="1"/>
  <c r="S753"/>
  <c r="AC753" s="1"/>
  <c r="S642"/>
  <c r="S664"/>
  <c r="S193"/>
  <c r="T195"/>
  <c r="AB195" s="1"/>
  <c r="S171"/>
  <c r="S303"/>
  <c r="I240" i="6" s="1"/>
  <c r="F240" s="1"/>
  <c r="AH1635" i="1"/>
  <c r="T1635" s="1"/>
  <c r="C1432" i="5" s="1"/>
  <c r="AH1710" i="1"/>
  <c r="T1710" s="1"/>
  <c r="C1507" i="5" s="1"/>
  <c r="T558" i="1"/>
  <c r="C555" i="5" s="1"/>
  <c r="F555" s="1"/>
  <c r="S554" s="1"/>
  <c r="S1466" s="1"/>
  <c r="AG1626" i="1"/>
  <c r="S1626" s="1"/>
  <c r="T607"/>
  <c r="AC608" s="1"/>
  <c r="T171"/>
  <c r="D91" i="16" s="1"/>
  <c r="S802" i="1"/>
  <c r="T143"/>
  <c r="D63" i="16" s="1"/>
  <c r="T208" i="1"/>
  <c r="AB208" s="1"/>
  <c r="S190"/>
  <c r="C187" i="5" s="1"/>
  <c r="F187" s="1"/>
  <c r="S186" s="1"/>
  <c r="S1834" s="1"/>
  <c r="S586" i="1"/>
  <c r="T506"/>
  <c r="D426" i="16" s="1"/>
  <c r="S648" i="1"/>
  <c r="AC649" s="1"/>
  <c r="AH1359"/>
  <c r="T1359" s="1"/>
  <c r="D1079" i="16" s="1"/>
  <c r="AH1325" i="1"/>
  <c r="T1325" s="1"/>
  <c r="C1122" i="5" s="1"/>
  <c r="AG1698" i="1"/>
  <c r="S1698" s="1"/>
  <c r="S328"/>
  <c r="S654"/>
  <c r="S175"/>
  <c r="T572"/>
  <c r="D492" i="16" s="1"/>
  <c r="T811" i="1"/>
  <c r="AB811" s="1"/>
  <c r="T616"/>
  <c r="D536" i="16" s="1"/>
  <c r="S584" i="1"/>
  <c r="S317"/>
  <c r="S306"/>
  <c r="T320"/>
  <c r="AB320" s="1"/>
  <c r="T460"/>
  <c r="I397" i="6" s="1"/>
  <c r="F397" s="1"/>
  <c r="S744" i="1"/>
  <c r="S399"/>
  <c r="T402"/>
  <c r="AB402" s="1"/>
  <c r="T155"/>
  <c r="D75" i="16" s="1"/>
  <c r="T328" i="1"/>
  <c r="D248" i="16" s="1"/>
  <c r="S173" i="1"/>
  <c r="S665"/>
  <c r="S804"/>
  <c r="T443"/>
  <c r="AD444" s="1"/>
  <c r="T478"/>
  <c r="AB478" s="1"/>
  <c r="T192"/>
  <c r="AB192" s="1"/>
  <c r="T397"/>
  <c r="AB397" s="1"/>
  <c r="T286"/>
  <c r="AB286" s="1"/>
  <c r="T191"/>
  <c r="S207"/>
  <c r="C204" i="5" s="1"/>
  <c r="F204" s="1"/>
  <c r="S203" s="1"/>
  <c r="S1817" s="1"/>
  <c r="S128" i="1"/>
  <c r="T763"/>
  <c r="AB763" s="1"/>
  <c r="T362"/>
  <c r="T253"/>
  <c r="C250" i="5" s="1"/>
  <c r="F250" s="1"/>
  <c r="S249" s="1"/>
  <c r="S1771" s="1"/>
  <c r="T341" i="1"/>
  <c r="S415"/>
  <c r="I352" i="6" s="1"/>
  <c r="F352" s="1"/>
  <c r="T165" i="1"/>
  <c r="D85" i="16" s="1"/>
  <c r="T737" i="1"/>
  <c r="D657" i="16" s="1"/>
  <c r="T568" i="1"/>
  <c r="C565" i="5" s="1"/>
  <c r="F565" s="1"/>
  <c r="S564" s="1"/>
  <c r="S1456" s="1"/>
  <c r="T126" i="1"/>
  <c r="D46" i="16" s="1"/>
  <c r="T735" i="1"/>
  <c r="AB735" s="1"/>
  <c r="S787"/>
  <c r="T470"/>
  <c r="N470" s="1"/>
  <c r="Q470" s="1"/>
  <c r="T306"/>
  <c r="AB306" s="1"/>
  <c r="T747"/>
  <c r="AB747" s="1"/>
  <c r="T334"/>
  <c r="AB334" s="1"/>
  <c r="T153"/>
  <c r="D73" i="16" s="1"/>
  <c r="S286" i="1"/>
  <c r="S169"/>
  <c r="T304"/>
  <c r="AB304" s="1"/>
  <c r="S808"/>
  <c r="T434"/>
  <c r="AB434" s="1"/>
  <c r="T564"/>
  <c r="N564" s="1"/>
  <c r="Q564" s="1"/>
  <c r="T383"/>
  <c r="D303" i="16" s="1"/>
  <c r="S341" i="1"/>
  <c r="AG1335"/>
  <c r="S1335" s="1"/>
  <c r="S728"/>
  <c r="AC728" s="1"/>
  <c r="S318"/>
  <c r="C315" i="5" s="1"/>
  <c r="F315" s="1"/>
  <c r="S314" s="1"/>
  <c r="S1706" s="1"/>
  <c r="S242" i="1"/>
  <c r="I179" i="6" s="1"/>
  <c r="F179" s="1"/>
  <c r="T738" i="1"/>
  <c r="AD739" s="1"/>
  <c r="AH1734"/>
  <c r="T1734" s="1"/>
  <c r="C1531" i="5" s="1"/>
  <c r="S334" i="1"/>
  <c r="T133"/>
  <c r="I70" i="6" s="1"/>
  <c r="L70" s="1"/>
  <c r="T449" i="1"/>
  <c r="D369" i="16" s="1"/>
  <c r="T170" i="1"/>
  <c r="AB170" s="1"/>
  <c r="AG1221"/>
  <c r="S1221" s="1"/>
  <c r="T347"/>
  <c r="D267" i="16" s="1"/>
  <c r="T488" i="1"/>
  <c r="C485" i="5" s="1"/>
  <c r="F485" s="1"/>
  <c r="S484" s="1"/>
  <c r="S1536" s="1"/>
  <c r="C693"/>
  <c r="F693" s="1"/>
  <c r="S692" s="1"/>
  <c r="S1328" s="1"/>
  <c r="C617"/>
  <c r="F617" s="1"/>
  <c r="S616" s="1"/>
  <c r="S1404" s="1"/>
  <c r="C699"/>
  <c r="F699" s="1"/>
  <c r="S698" s="1"/>
  <c r="S1322" s="1"/>
  <c r="C642"/>
  <c r="F642" s="1"/>
  <c r="S641" s="1"/>
  <c r="S1379" s="1"/>
  <c r="AB444" i="1"/>
  <c r="I582" i="6"/>
  <c r="F582" s="1"/>
  <c r="D159" i="16"/>
  <c r="C236" i="5"/>
  <c r="F236" s="1"/>
  <c r="S235" s="1"/>
  <c r="S1785" s="1"/>
  <c r="AG1455" i="1"/>
  <c r="S1455" s="1"/>
  <c r="S573"/>
  <c r="AH1610"/>
  <c r="T1610" s="1"/>
  <c r="C1407" i="5" s="1"/>
  <c r="T418" i="1"/>
  <c r="AC419" s="1"/>
  <c r="AG1384"/>
  <c r="S1384" s="1"/>
  <c r="S644"/>
  <c r="AH1869"/>
  <c r="T1869" s="1"/>
  <c r="C1666" i="5" s="1"/>
  <c r="T159" i="1"/>
  <c r="AG1250"/>
  <c r="S1250" s="1"/>
  <c r="S778"/>
  <c r="AG1689"/>
  <c r="S1689" s="1"/>
  <c r="S339"/>
  <c r="AG1438"/>
  <c r="S1438" s="1"/>
  <c r="S590"/>
  <c r="AC591" s="1"/>
  <c r="AG1646"/>
  <c r="S1646" s="1"/>
  <c r="S382"/>
  <c r="AG1495"/>
  <c r="S1495" s="1"/>
  <c r="S533"/>
  <c r="AH1310"/>
  <c r="T1310" s="1"/>
  <c r="D1030" i="16" s="1"/>
  <c r="T718" i="1"/>
  <c r="AC718" s="1"/>
  <c r="AH1253"/>
  <c r="T1253" s="1"/>
  <c r="D973" i="16" s="1"/>
  <c r="T775" i="1"/>
  <c r="AH1237"/>
  <c r="T1237" s="1"/>
  <c r="D957" i="16" s="1"/>
  <c r="T791" i="1"/>
  <c r="AG1743"/>
  <c r="S1743" s="1"/>
  <c r="S285"/>
  <c r="AH1798"/>
  <c r="T1798" s="1"/>
  <c r="C1595" i="5" s="1"/>
  <c r="T230" i="1"/>
  <c r="AG1597"/>
  <c r="S1597" s="1"/>
  <c r="S431"/>
  <c r="AG1571"/>
  <c r="S1571" s="1"/>
  <c r="S457"/>
  <c r="AG1884"/>
  <c r="S1884" s="1"/>
  <c r="S144"/>
  <c r="AH1353"/>
  <c r="T1353" s="1"/>
  <c r="C1150" i="5" s="1"/>
  <c r="T675" i="1"/>
  <c r="AH1835"/>
  <c r="T1835" s="1"/>
  <c r="C1632" i="5" s="1"/>
  <c r="T193" i="1"/>
  <c r="AH1398"/>
  <c r="T1398" s="1"/>
  <c r="D1118" i="16" s="1"/>
  <c r="T630" i="1"/>
  <c r="AH1632"/>
  <c r="T1632" s="1"/>
  <c r="C1429" i="5" s="1"/>
  <c r="T396" i="1"/>
  <c r="AC396" s="1"/>
  <c r="AH1719"/>
  <c r="T1719" s="1"/>
  <c r="C1516" i="5" s="1"/>
  <c r="T309" i="1"/>
  <c r="AH1628"/>
  <c r="T1628" s="1"/>
  <c r="D1348" i="16" s="1"/>
  <c r="T400" i="1"/>
  <c r="AH1469"/>
  <c r="T1469" s="1"/>
  <c r="C1266" i="5" s="1"/>
  <c r="T559" i="1"/>
  <c r="AH1471"/>
  <c r="T1471" s="1"/>
  <c r="D1191" i="16" s="1"/>
  <c r="T557" i="1"/>
  <c r="AC557" s="1"/>
  <c r="AH1459"/>
  <c r="T1459" s="1"/>
  <c r="C1256" i="5" s="1"/>
  <c r="T569" i="1"/>
  <c r="AC570" s="1"/>
  <c r="AG1476"/>
  <c r="S1476" s="1"/>
  <c r="S552"/>
  <c r="AH1410"/>
  <c r="T1410" s="1"/>
  <c r="C1207" i="5" s="1"/>
  <c r="T618" i="1"/>
  <c r="AG1406"/>
  <c r="S1406" s="1"/>
  <c r="S622"/>
  <c r="AH1430"/>
  <c r="T1430" s="1"/>
  <c r="C1227" i="5" s="1"/>
  <c r="T598" i="1"/>
  <c r="AG1761"/>
  <c r="S1761" s="1"/>
  <c r="S267"/>
  <c r="AG1217"/>
  <c r="S1217" s="1"/>
  <c r="S811"/>
  <c r="AH1803"/>
  <c r="T1803" s="1"/>
  <c r="C1600" i="5" s="1"/>
  <c r="T225" i="1"/>
  <c r="AH1495"/>
  <c r="T1495" s="1"/>
  <c r="D1215" i="16" s="1"/>
  <c r="T533" i="1"/>
  <c r="AG1351"/>
  <c r="S1351" s="1"/>
  <c r="S677"/>
  <c r="AH1461"/>
  <c r="T1461" s="1"/>
  <c r="C1258" i="5" s="1"/>
  <c r="T567" i="1"/>
  <c r="AH1614"/>
  <c r="T1614" s="1"/>
  <c r="D1334" i="16" s="1"/>
  <c r="T414" i="1"/>
  <c r="AH1660"/>
  <c r="T1660" s="1"/>
  <c r="C1457" i="5" s="1"/>
  <c r="T368" i="1"/>
  <c r="C365" i="5" s="1"/>
  <c r="F365" s="1"/>
  <c r="S364" s="1"/>
  <c r="S1656" s="1"/>
  <c r="AH1428" i="1"/>
  <c r="T1428" s="1"/>
  <c r="C1225" i="5" s="1"/>
  <c r="T600" i="1"/>
  <c r="AC600" s="1"/>
  <c r="AH1829"/>
  <c r="T1829" s="1"/>
  <c r="C1626" i="5" s="1"/>
  <c r="T199" i="1"/>
  <c r="AH1231"/>
  <c r="T1231" s="1"/>
  <c r="C1028" i="5" s="1"/>
  <c r="T797" i="1"/>
  <c r="AH1344"/>
  <c r="T1344" s="1"/>
  <c r="D1064" i="16" s="1"/>
  <c r="T684" i="1"/>
  <c r="AG1262"/>
  <c r="S1262" s="1"/>
  <c r="S766"/>
  <c r="AC767" s="1"/>
  <c r="AH1816"/>
  <c r="T1816" s="1"/>
  <c r="C1613" i="5" s="1"/>
  <c r="T212" i="1"/>
  <c r="AH1336"/>
  <c r="T1336" s="1"/>
  <c r="C1133" i="5" s="1"/>
  <c r="T692" i="1"/>
  <c r="AH1425"/>
  <c r="T1425" s="1"/>
  <c r="C1222" i="5" s="1"/>
  <c r="T603" i="1"/>
  <c r="AG1360"/>
  <c r="S1360" s="1"/>
  <c r="S668"/>
  <c r="AH1376"/>
  <c r="T1376" s="1"/>
  <c r="C1173" i="5" s="1"/>
  <c r="T652" i="1"/>
  <c r="AC653" s="1"/>
  <c r="AG1676"/>
  <c r="S1676" s="1"/>
  <c r="S352"/>
  <c r="AG1840"/>
  <c r="S1840" s="1"/>
  <c r="S188"/>
  <c r="AH1654"/>
  <c r="T1654" s="1"/>
  <c r="D1374" i="16" s="1"/>
  <c r="T374" i="1"/>
  <c r="AC375" s="1"/>
  <c r="AH1252"/>
  <c r="T1252" s="1"/>
  <c r="D972" i="16" s="1"/>
  <c r="T776" i="1"/>
  <c r="AH1547"/>
  <c r="T1547" s="1"/>
  <c r="C1344" i="5" s="1"/>
  <c r="T481" i="1"/>
  <c r="AH1749"/>
  <c r="T1749" s="1"/>
  <c r="C1546" i="5" s="1"/>
  <c r="J1545" s="1"/>
  <c r="T279" i="1"/>
  <c r="AC280" s="1"/>
  <c r="AG1481"/>
  <c r="S1481" s="1"/>
  <c r="S547"/>
  <c r="AG1898"/>
  <c r="S1898" s="1"/>
  <c r="S130"/>
  <c r="AG1829"/>
  <c r="S1829" s="1"/>
  <c r="S199"/>
  <c r="AG1563"/>
  <c r="S1563" s="1"/>
  <c r="S465"/>
  <c r="AG1302"/>
  <c r="S1302" s="1"/>
  <c r="S726"/>
  <c r="AG1434"/>
  <c r="S1434" s="1"/>
  <c r="S594"/>
  <c r="AG1532"/>
  <c r="S1532" s="1"/>
  <c r="S496"/>
  <c r="AH1365"/>
  <c r="T1365" s="1"/>
  <c r="D1085" i="16" s="1"/>
  <c r="T663" i="1"/>
  <c r="AG1602"/>
  <c r="S1602" s="1"/>
  <c r="S426"/>
  <c r="AH1226"/>
  <c r="T1226" s="1"/>
  <c r="D946" i="16" s="1"/>
  <c r="T802" i="1"/>
  <c r="AG1655"/>
  <c r="S1655" s="1"/>
  <c r="S373"/>
  <c r="AC373" s="1"/>
  <c r="AH1860"/>
  <c r="T1860" s="1"/>
  <c r="C1657" i="5" s="1"/>
  <c r="T168" i="1"/>
  <c r="AG1753"/>
  <c r="S1753" s="1"/>
  <c r="S275"/>
  <c r="AH1264"/>
  <c r="T1264" s="1"/>
  <c r="C1061" i="5" s="1"/>
  <c r="T764" i="1"/>
  <c r="AG1392"/>
  <c r="S1392" s="1"/>
  <c r="S636"/>
  <c r="AH1793"/>
  <c r="T1793" s="1"/>
  <c r="C1590" i="5" s="1"/>
  <c r="T235" i="1"/>
  <c r="AH1840"/>
  <c r="T1840" s="1"/>
  <c r="C1637" i="5" s="1"/>
  <c r="T188" i="1"/>
  <c r="AH1662"/>
  <c r="T1662" s="1"/>
  <c r="C1459" i="5" s="1"/>
  <c r="T366" i="1"/>
  <c r="AC366" s="1"/>
  <c r="AG1440"/>
  <c r="S1440" s="1"/>
  <c r="S588"/>
  <c r="AC588" s="1"/>
  <c r="AH1669"/>
  <c r="T1669" s="1"/>
  <c r="D1389" i="16" s="1"/>
  <c r="T359" i="1"/>
  <c r="AG1793"/>
  <c r="S1793" s="1"/>
  <c r="S235"/>
  <c r="AG1452"/>
  <c r="S1452" s="1"/>
  <c r="S576"/>
  <c r="AG1587"/>
  <c r="S1587" s="1"/>
  <c r="S441"/>
  <c r="AG1229"/>
  <c r="S1229" s="1"/>
  <c r="S799"/>
  <c r="AC799" s="1"/>
  <c r="AG1675"/>
  <c r="S1675" s="1"/>
  <c r="S353"/>
  <c r="AH1688"/>
  <c r="T1688" s="1"/>
  <c r="D1408" i="16" s="1"/>
  <c r="T340" i="1"/>
  <c r="AC340" s="1"/>
  <c r="AG1449"/>
  <c r="S1449" s="1"/>
  <c r="S579"/>
  <c r="AC580" s="1"/>
  <c r="AG1590"/>
  <c r="S1590" s="1"/>
  <c r="S438"/>
  <c r="AC438" s="1"/>
  <c r="AG1708"/>
  <c r="S1708" s="1"/>
  <c r="S320"/>
  <c r="AG1357"/>
  <c r="S1357" s="1"/>
  <c r="S671"/>
  <c r="AC671" s="1"/>
  <c r="AG1467"/>
  <c r="S1467" s="1"/>
  <c r="S561"/>
  <c r="AH1455"/>
  <c r="T1455" s="1"/>
  <c r="C1252" i="5" s="1"/>
  <c r="T573" i="1"/>
  <c r="AG1468"/>
  <c r="S1468" s="1"/>
  <c r="S560"/>
  <c r="AH1243"/>
  <c r="T1243" s="1"/>
  <c r="C1040" i="5" s="1"/>
  <c r="T785" i="1"/>
  <c r="AC786" s="1"/>
  <c r="AH1296"/>
  <c r="T1296" s="1"/>
  <c r="C1093" i="5" s="1"/>
  <c r="T732" i="1"/>
  <c r="AG1684"/>
  <c r="S1684" s="1"/>
  <c r="S344"/>
  <c r="C341" i="5" s="1"/>
  <c r="F341" s="1"/>
  <c r="S340" s="1"/>
  <c r="S1680" s="1"/>
  <c r="AG1652" i="1"/>
  <c r="S1652" s="1"/>
  <c r="S376"/>
  <c r="AH1520"/>
  <c r="T1520" s="1"/>
  <c r="D1240" i="16" s="1"/>
  <c r="T508" i="1"/>
  <c r="AH1878"/>
  <c r="T1878" s="1"/>
  <c r="C1675" i="5" s="1"/>
  <c r="T150" i="1"/>
  <c r="AG1834"/>
  <c r="S1834" s="1"/>
  <c r="S194"/>
  <c r="AH1369"/>
  <c r="T1369" s="1"/>
  <c r="C1166" i="5" s="1"/>
  <c r="T659" i="1"/>
  <c r="AH1373"/>
  <c r="T1373" s="1"/>
  <c r="D1093" i="16" s="1"/>
  <c r="T655" i="1"/>
  <c r="AC656" s="1"/>
  <c r="AH1216"/>
  <c r="T1216" s="1"/>
  <c r="C1013" i="5" s="1"/>
  <c r="T812" i="1"/>
  <c r="AH1360"/>
  <c r="T1360" s="1"/>
  <c r="D1080" i="16" s="1"/>
  <c r="T668" i="1"/>
  <c r="AG1249"/>
  <c r="S1249" s="1"/>
  <c r="S779"/>
  <c r="AH1304"/>
  <c r="T1304" s="1"/>
  <c r="D1024" i="16" s="1"/>
  <c r="T724" i="1"/>
  <c r="AC725" s="1"/>
  <c r="AH1283"/>
  <c r="T1283" s="1"/>
  <c r="C1080" i="5" s="1"/>
  <c r="T745" i="1"/>
  <c r="AH1378"/>
  <c r="T1378" s="1"/>
  <c r="D1098" i="16" s="1"/>
  <c r="T650" i="1"/>
  <c r="AH1714"/>
  <c r="T1714" s="1"/>
  <c r="T314"/>
  <c r="AG1338"/>
  <c r="S1338" s="1"/>
  <c r="S690"/>
  <c r="AC690" s="1"/>
  <c r="AG1890"/>
  <c r="S1890" s="1"/>
  <c r="S138"/>
  <c r="C135" i="5" s="1"/>
  <c r="F135" s="1"/>
  <c r="S134" s="1"/>
  <c r="S1886" s="1"/>
  <c r="AH1251" i="1"/>
  <c r="T1251" s="1"/>
  <c r="T777"/>
  <c r="AC777" s="1"/>
  <c r="AG1522"/>
  <c r="S1522" s="1"/>
  <c r="S506"/>
  <c r="AG1271"/>
  <c r="S1271" s="1"/>
  <c r="S757"/>
  <c r="AH1685"/>
  <c r="T1685" s="1"/>
  <c r="C1482" i="5" s="1"/>
  <c r="T343" i="1"/>
  <c r="AC343" s="1"/>
  <c r="AG1911"/>
  <c r="S1911" s="1"/>
  <c r="S117"/>
  <c r="AG1592"/>
  <c r="S1592" s="1"/>
  <c r="S436"/>
  <c r="AG1706"/>
  <c r="S1706" s="1"/>
  <c r="S322"/>
  <c r="AG1526"/>
  <c r="S1526" s="1"/>
  <c r="S502"/>
  <c r="AC502" s="1"/>
  <c r="AH1474"/>
  <c r="T1474" s="1"/>
  <c r="C1271" i="5" s="1"/>
  <c r="T554" i="1"/>
  <c r="AG1259"/>
  <c r="S1259" s="1"/>
  <c r="S769"/>
  <c r="AG1605"/>
  <c r="S1605" s="1"/>
  <c r="S423"/>
  <c r="AC424" s="1"/>
  <c r="AH1218"/>
  <c r="T1218" s="1"/>
  <c r="C1015" i="5" s="1"/>
  <c r="T810" i="1"/>
  <c r="AH1254"/>
  <c r="T1254" s="1"/>
  <c r="C1051" i="5" s="1"/>
  <c r="T774" i="1"/>
  <c r="AH1780"/>
  <c r="T1780" s="1"/>
  <c r="C1577" i="5" s="1"/>
  <c r="T248" i="1"/>
  <c r="C245" i="5" s="1"/>
  <c r="F245" s="1"/>
  <c r="S244" s="1"/>
  <c r="S1776" s="1"/>
  <c r="AH1385" i="1"/>
  <c r="T1385" s="1"/>
  <c r="D1105" i="16" s="1"/>
  <c r="T643" i="1"/>
  <c r="AG1237"/>
  <c r="S1237" s="1"/>
  <c r="S791"/>
  <c r="AH1519"/>
  <c r="T1519" s="1"/>
  <c r="D1239" i="16" s="1"/>
  <c r="T509" i="1"/>
  <c r="AH1757"/>
  <c r="T1757" s="1"/>
  <c r="C1554" i="5" s="1"/>
  <c r="T271" i="1"/>
  <c r="I208" i="6" s="1"/>
  <c r="F208" s="1"/>
  <c r="AH1492" i="1"/>
  <c r="T1492" s="1"/>
  <c r="T536"/>
  <c r="AG1469"/>
  <c r="S1469" s="1"/>
  <c r="S559"/>
  <c r="AH1834"/>
  <c r="T1834" s="1"/>
  <c r="C1631" i="5" s="1"/>
  <c r="T194" i="1"/>
  <c r="D616" i="16"/>
  <c r="D1269"/>
  <c r="AH1300" i="1"/>
  <c r="T1300" s="1"/>
  <c r="C1097" i="5" s="1"/>
  <c r="T651" i="1"/>
  <c r="AB651" s="1"/>
  <c r="T435"/>
  <c r="S270"/>
  <c r="AH1847"/>
  <c r="T1847" s="1"/>
  <c r="C1644" i="5" s="1"/>
  <c r="T771" i="1"/>
  <c r="D691" i="16" s="1"/>
  <c r="S548" i="1"/>
  <c r="T273"/>
  <c r="AD273" s="1"/>
  <c r="T722"/>
  <c r="AB722" s="1"/>
  <c r="S212"/>
  <c r="S480"/>
  <c r="S274"/>
  <c r="T321"/>
  <c r="AB321" s="1"/>
  <c r="T147"/>
  <c r="D67" i="16" s="1"/>
  <c r="T782" i="1"/>
  <c r="I719" i="6" s="1"/>
  <c r="F719" s="1"/>
  <c r="S466" i="1"/>
  <c r="S119"/>
  <c r="C116" i="5" s="1"/>
  <c r="S810" i="1"/>
  <c r="S168"/>
  <c r="S292"/>
  <c r="T480"/>
  <c r="AB480" s="1"/>
  <c r="T721"/>
  <c r="AB721" s="1"/>
  <c r="T300"/>
  <c r="AD300" s="1"/>
  <c r="T458"/>
  <c r="AB458" s="1"/>
  <c r="T364"/>
  <c r="AG1667"/>
  <c r="S1667" s="1"/>
  <c r="S634"/>
  <c r="T493"/>
  <c r="C490" i="5" s="1"/>
  <c r="F490" s="1"/>
  <c r="S489" s="1"/>
  <c r="S1531" s="1"/>
  <c r="T698" i="1"/>
  <c r="C695" i="5" s="1"/>
  <c r="F695" s="1"/>
  <c r="S694" s="1"/>
  <c r="S1326" s="1"/>
  <c r="T291" i="1"/>
  <c r="D211" i="16" s="1"/>
  <c r="T636" i="1"/>
  <c r="I573" i="6" s="1"/>
  <c r="F573" s="1"/>
  <c r="T422" i="1"/>
  <c r="AD423" s="1"/>
  <c r="T440"/>
  <c r="AB440" s="1"/>
  <c r="AH1277"/>
  <c r="T1277" s="1"/>
  <c r="D997" i="16" s="1"/>
  <c r="S633" i="1"/>
  <c r="T358"/>
  <c r="D278" i="16" s="1"/>
  <c r="S782" i="1"/>
  <c r="S558"/>
  <c r="T800"/>
  <c r="D720" i="16" s="1"/>
  <c r="T454" i="1"/>
  <c r="T427"/>
  <c r="C424" i="5" s="1"/>
  <c r="F424" s="1"/>
  <c r="S423" s="1"/>
  <c r="S1597" s="1"/>
  <c r="T605" i="1"/>
  <c r="D525" i="16" s="1"/>
  <c r="S707" i="1"/>
  <c r="S723"/>
  <c r="S430"/>
  <c r="D636" i="16"/>
  <c r="T201" i="1"/>
  <c r="I138" i="6" s="1"/>
  <c r="F138" s="1"/>
  <c r="AH1402" i="1"/>
  <c r="T1402" s="1"/>
  <c r="C1199" i="5" s="1"/>
  <c r="T726" i="1"/>
  <c r="I663" i="6" s="1"/>
  <c r="F663" s="1"/>
  <c r="AH1514" i="1"/>
  <c r="T1514" s="1"/>
  <c r="D1234" i="16" s="1"/>
  <c r="S164" i="1"/>
  <c r="S483"/>
  <c r="S687"/>
  <c r="AC687" s="1"/>
  <c r="AG1398"/>
  <c r="S1398" s="1"/>
  <c r="S319"/>
  <c r="AG1907"/>
  <c r="S1907" s="1"/>
  <c r="S151"/>
  <c r="AC152" s="1"/>
  <c r="AG1474"/>
  <c r="S1474" s="1"/>
  <c r="AH1326"/>
  <c r="T1326" s="1"/>
  <c r="D1046" i="16" s="1"/>
  <c r="AG1617" i="1"/>
  <c r="S1617" s="1"/>
  <c r="AG1282"/>
  <c r="S1282" s="1"/>
  <c r="AG1749"/>
  <c r="S1749" s="1"/>
  <c r="AH1383"/>
  <c r="T1383" s="1"/>
  <c r="D1103" i="16" s="1"/>
  <c r="C725" i="5"/>
  <c r="F725" s="1"/>
  <c r="S724" s="1"/>
  <c r="S1296" s="1"/>
  <c r="T117" i="1"/>
  <c r="D37" i="16" s="1"/>
  <c r="AG1542" i="1"/>
  <c r="S1542" s="1"/>
  <c r="AH1503"/>
  <c r="T1503" s="1"/>
  <c r="D1223" i="16" s="1"/>
  <c r="T525" i="1"/>
  <c r="AH1288"/>
  <c r="T1288" s="1"/>
  <c r="D1008" i="16" s="1"/>
  <c r="T740" i="1"/>
  <c r="AH1580"/>
  <c r="T1580" s="1"/>
  <c r="C1377" i="5" s="1"/>
  <c r="T448" i="1"/>
  <c r="AH1673"/>
  <c r="T1673" s="1"/>
  <c r="D1393" i="16" s="1"/>
  <c r="T355" i="1"/>
  <c r="AC356" s="1"/>
  <c r="AG1846"/>
  <c r="S1846" s="1"/>
  <c r="S182"/>
  <c r="AH1321"/>
  <c r="T1321" s="1"/>
  <c r="C1118" i="5" s="1"/>
  <c r="T707" i="1"/>
  <c r="AG1588"/>
  <c r="S1588" s="1"/>
  <c r="S440"/>
  <c r="AH1233"/>
  <c r="T1233" s="1"/>
  <c r="C1030" i="5" s="1"/>
  <c r="T795" i="1"/>
  <c r="AH1759"/>
  <c r="T1759" s="1"/>
  <c r="C1556" i="5" s="1"/>
  <c r="T269" i="1"/>
  <c r="AD270" s="1"/>
  <c r="AH1607"/>
  <c r="T1607" s="1"/>
  <c r="T421"/>
  <c r="C418" i="5" s="1"/>
  <c r="F418" s="1"/>
  <c r="S417" s="1"/>
  <c r="S1603" s="1"/>
  <c r="AH1751" i="1"/>
  <c r="T1751" s="1"/>
  <c r="C1548" i="5" s="1"/>
  <c r="T277" i="1"/>
  <c r="I214" i="6" s="1"/>
  <c r="F214" s="1"/>
  <c r="AG1402" i="1"/>
  <c r="S1402" s="1"/>
  <c r="S626"/>
  <c r="AG1657"/>
  <c r="S1657" s="1"/>
  <c r="S371"/>
  <c r="AC372" s="1"/>
  <c r="AH1391"/>
  <c r="T1391" s="1"/>
  <c r="T637"/>
  <c r="AG1219"/>
  <c r="S1219" s="1"/>
  <c r="S809"/>
  <c r="AG1580"/>
  <c r="S1580" s="1"/>
  <c r="S448"/>
  <c r="AH1813"/>
  <c r="T1813" s="1"/>
  <c r="C1610" i="5" s="1"/>
  <c r="T215" i="1"/>
  <c r="AG1891"/>
  <c r="S1891" s="1"/>
  <c r="S137"/>
  <c r="I74" i="6" s="1"/>
  <c r="L74" s="1"/>
  <c r="AH1442" i="1"/>
  <c r="T1442" s="1"/>
  <c r="T586"/>
  <c r="AG1847"/>
  <c r="S1847" s="1"/>
  <c r="S181"/>
  <c r="AG1232"/>
  <c r="S1232" s="1"/>
  <c r="S796"/>
  <c r="AG1285"/>
  <c r="S1285" s="1"/>
  <c r="S743"/>
  <c r="AG1536"/>
  <c r="S1536" s="1"/>
  <c r="S492"/>
  <c r="AH1770"/>
  <c r="T1770" s="1"/>
  <c r="C1567" i="5" s="1"/>
  <c r="T258" i="1"/>
  <c r="AC258" s="1"/>
  <c r="AG1767"/>
  <c r="S1767" s="1"/>
  <c r="S261"/>
  <c r="C258" i="5" s="1"/>
  <c r="F258" s="1"/>
  <c r="S257" s="1"/>
  <c r="S1763" s="1"/>
  <c r="AG1892" i="1"/>
  <c r="S1892" s="1"/>
  <c r="S136"/>
  <c r="AG1255"/>
  <c r="S1255" s="1"/>
  <c r="S773"/>
  <c r="AG1348"/>
  <c r="S1348" s="1"/>
  <c r="S680"/>
  <c r="AC681" s="1"/>
  <c r="AG1439"/>
  <c r="S1439" s="1"/>
  <c r="S589"/>
  <c r="AH1841"/>
  <c r="T1841" s="1"/>
  <c r="C1638" i="5" s="1"/>
  <c r="T187" i="1"/>
  <c r="AH1900"/>
  <c r="T1900" s="1"/>
  <c r="C1697" i="5" s="1"/>
  <c r="T128" i="1"/>
  <c r="AG1635"/>
  <c r="S1635" s="1"/>
  <c r="S393"/>
  <c r="C390" i="5" s="1"/>
  <c r="F390" s="1"/>
  <c r="S389" s="1"/>
  <c r="S1631" s="1"/>
  <c r="AH1424" i="1"/>
  <c r="T1424" s="1"/>
  <c r="T604"/>
  <c r="AG1648"/>
  <c r="S1648" s="1"/>
  <c r="S380"/>
  <c r="AG1715"/>
  <c r="S1715" s="1"/>
  <c r="S313"/>
  <c r="AH1556"/>
  <c r="T1556" s="1"/>
  <c r="T472"/>
  <c r="AH1630"/>
  <c r="T1630" s="1"/>
  <c r="T398"/>
  <c r="AG1344"/>
  <c r="S1344" s="1"/>
  <c r="S684"/>
  <c r="AG1788"/>
  <c r="S1788" s="1"/>
  <c r="S240"/>
  <c r="AG1359"/>
  <c r="S1359" s="1"/>
  <c r="S669"/>
  <c r="AC670" s="1"/>
  <c r="AG1505"/>
  <c r="S1505" s="1"/>
  <c r="S523"/>
  <c r="AH1703"/>
  <c r="T1703" s="1"/>
  <c r="T325"/>
  <c r="AH1289"/>
  <c r="T1289" s="1"/>
  <c r="T739"/>
  <c r="AG1287"/>
  <c r="S1287" s="1"/>
  <c r="S741"/>
  <c r="AC742" s="1"/>
  <c r="AG1528"/>
  <c r="S1528" s="1"/>
  <c r="S500"/>
  <c r="AC501" s="1"/>
  <c r="AH1553"/>
  <c r="T1553" s="1"/>
  <c r="T475"/>
  <c r="AG1477"/>
  <c r="S1477" s="1"/>
  <c r="S551"/>
  <c r="AG1740"/>
  <c r="S1740" s="1"/>
  <c r="S288"/>
  <c r="AH1483"/>
  <c r="T1483" s="1"/>
  <c r="T545"/>
  <c r="AH1536"/>
  <c r="T1536" s="1"/>
  <c r="T492"/>
  <c r="AG1713"/>
  <c r="S1713" s="1"/>
  <c r="S315"/>
  <c r="AH1400"/>
  <c r="T1400" s="1"/>
  <c r="T628"/>
  <c r="AC629" s="1"/>
  <c r="AG1833"/>
  <c r="S1833" s="1"/>
  <c r="S195"/>
  <c r="I132" i="6" s="1"/>
  <c r="F132" s="1"/>
  <c r="AH1565" i="1"/>
  <c r="T1565" s="1"/>
  <c r="T463"/>
  <c r="N463" s="1"/>
  <c r="AH1856"/>
  <c r="T1856" s="1"/>
  <c r="C1653" i="5" s="1"/>
  <c r="T172" i="1"/>
  <c r="I109" i="6" s="1"/>
  <c r="AH109" s="1"/>
  <c r="AG1573" i="1"/>
  <c r="S1573" s="1"/>
  <c r="S455"/>
  <c r="T290"/>
  <c r="AB290" s="1"/>
  <c r="S165"/>
  <c r="S370"/>
  <c r="I307" i="6" s="1"/>
  <c r="F307" s="1"/>
  <c r="S732" i="1"/>
  <c r="S298"/>
  <c r="T773"/>
  <c r="I710" i="6" s="1"/>
  <c r="F710" s="1"/>
  <c r="S598" i="1"/>
  <c r="T482"/>
  <c r="D402" i="16" s="1"/>
  <c r="S536" i="1"/>
  <c r="T382"/>
  <c r="AB382" s="1"/>
  <c r="T647"/>
  <c r="AB647" s="1"/>
  <c r="S154"/>
  <c r="T524"/>
  <c r="D444" i="16" s="1"/>
  <c r="T403" i="1"/>
  <c r="AB403" s="1"/>
  <c r="T755"/>
  <c r="I692" i="6" s="1"/>
  <c r="F692" s="1"/>
  <c r="S516" i="1"/>
  <c r="AC517" s="1"/>
  <c r="S187"/>
  <c r="T759"/>
  <c r="AB759" s="1"/>
  <c r="S428"/>
  <c r="S300"/>
  <c r="T456"/>
  <c r="D376" i="16" s="1"/>
  <c r="T287" i="1"/>
  <c r="AB287" s="1"/>
  <c r="S363"/>
  <c r="AH1721"/>
  <c r="T1721" s="1"/>
  <c r="C1518" i="5" s="1"/>
  <c r="T307" i="1"/>
  <c r="AG1763"/>
  <c r="S1763" s="1"/>
  <c r="S265"/>
  <c r="C262" i="5" s="1"/>
  <c r="F262" s="1"/>
  <c r="S261" s="1"/>
  <c r="S1759" s="1"/>
  <c r="AH1716" i="1"/>
  <c r="T1716" s="1"/>
  <c r="C1513" i="5" s="1"/>
  <c r="T312" i="1"/>
  <c r="AG1479"/>
  <c r="S1479" s="1"/>
  <c r="S549"/>
  <c r="AG1594"/>
  <c r="S1594" s="1"/>
  <c r="S434"/>
  <c r="AH1479"/>
  <c r="T1479" s="1"/>
  <c r="C1276" i="5" s="1"/>
  <c r="T549" i="1"/>
  <c r="AC550" s="1"/>
  <c r="AH1596"/>
  <c r="T1596" s="1"/>
  <c r="D1316" i="16" s="1"/>
  <c r="T432" i="1"/>
  <c r="AG1494"/>
  <c r="S1494" s="1"/>
  <c r="S534"/>
  <c r="AH1524"/>
  <c r="T1524" s="1"/>
  <c r="T504"/>
  <c r="AG1678"/>
  <c r="S1678" s="1"/>
  <c r="S350"/>
  <c r="AH1874"/>
  <c r="T1874" s="1"/>
  <c r="C1671" i="5" s="1"/>
  <c r="T154" i="1"/>
  <c r="AH1552"/>
  <c r="T1552" s="1"/>
  <c r="T476"/>
  <c r="AG1401"/>
  <c r="S1401" s="1"/>
  <c r="S627"/>
  <c r="AH1776"/>
  <c r="T1776" s="1"/>
  <c r="C1573" i="5" s="1"/>
  <c r="T252" i="1"/>
  <c r="AC252" s="1"/>
  <c r="AG1641"/>
  <c r="S1641" s="1"/>
  <c r="S387"/>
  <c r="I324" i="6" s="1"/>
  <c r="F324" s="1"/>
  <c r="AG1601" i="1"/>
  <c r="S1601" s="1"/>
  <c r="S427"/>
  <c r="AH1736"/>
  <c r="T1736" s="1"/>
  <c r="C1533" i="5" s="1"/>
  <c r="T292" i="1"/>
  <c r="AH1323"/>
  <c r="T1323" s="1"/>
  <c r="T705"/>
  <c r="AG1541"/>
  <c r="S1541" s="1"/>
  <c r="S487"/>
  <c r="AH1592"/>
  <c r="T1592" s="1"/>
  <c r="T436"/>
  <c r="AG1518"/>
  <c r="S1518" s="1"/>
  <c r="S510"/>
  <c r="AH1551"/>
  <c r="T1551" s="1"/>
  <c r="T477"/>
  <c r="AH1432"/>
  <c r="T1432" s="1"/>
  <c r="T596"/>
  <c r="AC597" s="1"/>
  <c r="AG1690"/>
  <c r="S1690" s="1"/>
  <c r="S338"/>
  <c r="AG1417"/>
  <c r="S1417" s="1"/>
  <c r="S611"/>
  <c r="AC612" s="1"/>
  <c r="AH1859"/>
  <c r="T1859" s="1"/>
  <c r="C1656" i="5" s="1"/>
  <c r="T169" i="1"/>
  <c r="AG1231"/>
  <c r="S1231" s="1"/>
  <c r="S797"/>
  <c r="AH1466"/>
  <c r="T1466" s="1"/>
  <c r="T562"/>
  <c r="AH1364"/>
  <c r="T1364" s="1"/>
  <c r="T664"/>
  <c r="AG1908"/>
  <c r="S1908" s="1"/>
  <c r="S120"/>
  <c r="AG1453"/>
  <c r="S1453" s="1"/>
  <c r="S575"/>
  <c r="AH1762"/>
  <c r="T1762" s="1"/>
  <c r="C1559" i="5" s="1"/>
  <c r="T266" i="1"/>
  <c r="AH1627"/>
  <c r="T1627" s="1"/>
  <c r="T401"/>
  <c r="AH1819"/>
  <c r="T1819" s="1"/>
  <c r="C1616" i="5" s="1"/>
  <c r="T209" i="1"/>
  <c r="I146" i="6" s="1"/>
  <c r="F146" s="1"/>
  <c r="AG1552" i="1"/>
  <c r="S1552" s="1"/>
  <c r="S476"/>
  <c r="AG1784"/>
  <c r="S1784" s="1"/>
  <c r="S244"/>
  <c r="C241" i="5" s="1"/>
  <c r="F241" s="1"/>
  <c r="S240" s="1"/>
  <c r="S1780" s="1"/>
  <c r="AH1531" i="1"/>
  <c r="T1531" s="1"/>
  <c r="T497"/>
  <c r="AH1465"/>
  <c r="T1465" s="1"/>
  <c r="T563"/>
  <c r="AH1406"/>
  <c r="T1406" s="1"/>
  <c r="T622"/>
  <c r="AH1219"/>
  <c r="T1219" s="1"/>
  <c r="T809"/>
  <c r="AH1643"/>
  <c r="T1643" s="1"/>
  <c r="T385"/>
  <c r="AH1427"/>
  <c r="T1427" s="1"/>
  <c r="T601"/>
  <c r="AG1744"/>
  <c r="S1744" s="1"/>
  <c r="S284"/>
  <c r="AG1352"/>
  <c r="S1352" s="1"/>
  <c r="S676"/>
  <c r="AH1826"/>
  <c r="T1826" s="1"/>
  <c r="C1623" i="5" s="1"/>
  <c r="T202" i="1"/>
  <c r="AC203" s="1"/>
  <c r="AG1273"/>
  <c r="S1273" s="1"/>
  <c r="S755"/>
  <c r="AG1561"/>
  <c r="S1561" s="1"/>
  <c r="S467"/>
  <c r="AH1517"/>
  <c r="T1517" s="1"/>
  <c r="T511"/>
  <c r="AC512" s="1"/>
  <c r="AH1405"/>
  <c r="T1405" s="1"/>
  <c r="T623"/>
  <c r="AC624" s="1"/>
  <c r="AH1766"/>
  <c r="T1766" s="1"/>
  <c r="C1563" i="5" s="1"/>
  <c r="T262" i="1"/>
  <c r="I199" i="6" s="1"/>
  <c r="F199" s="1"/>
  <c r="AG1869" i="1"/>
  <c r="S1869" s="1"/>
  <c r="S159"/>
  <c r="AG1772"/>
  <c r="S1772" s="1"/>
  <c r="S256"/>
  <c r="AG1327"/>
  <c r="S1327" s="1"/>
  <c r="S701"/>
  <c r="AH1234"/>
  <c r="T1234" s="1"/>
  <c r="T794"/>
  <c r="AC794" s="1"/>
  <c r="AG1809"/>
  <c r="S1809" s="1"/>
  <c r="S219"/>
  <c r="AH1505"/>
  <c r="T1505" s="1"/>
  <c r="T523"/>
  <c r="AH1314"/>
  <c r="T1314" s="1"/>
  <c r="T714"/>
  <c r="AG1572"/>
  <c r="S1572" s="1"/>
  <c r="S456"/>
  <c r="AG1436"/>
  <c r="S1436" s="1"/>
  <c r="S592"/>
  <c r="AC592" s="1"/>
  <c r="AG1513"/>
  <c r="S1513" s="1"/>
  <c r="S515"/>
  <c r="AH1761"/>
  <c r="T1761" s="1"/>
  <c r="C1558" i="5" s="1"/>
  <c r="T267" i="1"/>
  <c r="AD268" s="1"/>
  <c r="AG1769"/>
  <c r="S1769" s="1"/>
  <c r="S259"/>
  <c r="AG1263"/>
  <c r="S1263" s="1"/>
  <c r="S765"/>
  <c r="AH1712"/>
  <c r="T1712" s="1"/>
  <c r="T316"/>
  <c r="AG1803"/>
  <c r="S1803" s="1"/>
  <c r="S225"/>
  <c r="AH1894"/>
  <c r="T1894" s="1"/>
  <c r="C1691" i="5" s="1"/>
  <c r="T134" i="1"/>
  <c r="AG1624"/>
  <c r="S1624" s="1"/>
  <c r="S404"/>
  <c r="AH1481"/>
  <c r="T1481" s="1"/>
  <c r="T547"/>
  <c r="AH1611"/>
  <c r="T1611" s="1"/>
  <c r="T417"/>
  <c r="AC417" s="1"/>
  <c r="AH1559"/>
  <c r="T1559" s="1"/>
  <c r="T469"/>
  <c r="AH1845"/>
  <c r="T1845" s="1"/>
  <c r="C1642" i="5" s="1"/>
  <c r="T183" i="1"/>
  <c r="AG1293"/>
  <c r="S1293" s="1"/>
  <c r="S735"/>
  <c r="AH1661"/>
  <c r="T1661" s="1"/>
  <c r="T367"/>
  <c r="AH1830"/>
  <c r="T1830" s="1"/>
  <c r="C1627" i="5" s="1"/>
  <c r="T198" i="1"/>
  <c r="C195" i="5" s="1"/>
  <c r="F195" s="1"/>
  <c r="S194" s="1"/>
  <c r="S1826" s="1"/>
  <c r="AH1327" i="1"/>
  <c r="T1327" s="1"/>
  <c r="T701"/>
  <c r="AC702" s="1"/>
  <c r="AH1248"/>
  <c r="T1248" s="1"/>
  <c r="T780"/>
  <c r="AG1361"/>
  <c r="S1361" s="1"/>
  <c r="S667"/>
  <c r="AC667" s="1"/>
  <c r="AG1768"/>
  <c r="S1768" s="1"/>
  <c r="S260"/>
  <c r="AH1446"/>
  <c r="T1446" s="1"/>
  <c r="T582"/>
  <c r="AH1782"/>
  <c r="T1782" s="1"/>
  <c r="C1579" i="5" s="1"/>
  <c r="T246" i="1"/>
  <c r="AH1485"/>
  <c r="T1485" s="1"/>
  <c r="T543"/>
  <c r="AG1253"/>
  <c r="S1253" s="1"/>
  <c r="S775"/>
  <c r="AG1902"/>
  <c r="S1902" s="1"/>
  <c r="S126"/>
  <c r="AH1241"/>
  <c r="T1241" s="1"/>
  <c r="T787"/>
  <c r="AG1844"/>
  <c r="S1844" s="1"/>
  <c r="S184"/>
  <c r="AH1506"/>
  <c r="T1506" s="1"/>
  <c r="T522"/>
  <c r="AG1383"/>
  <c r="S1383" s="1"/>
  <c r="S645"/>
  <c r="AC646" s="1"/>
  <c r="AH1393"/>
  <c r="T1393" s="1"/>
  <c r="T635"/>
  <c r="AH1683"/>
  <c r="T1683" s="1"/>
  <c r="T345"/>
  <c r="AG1353"/>
  <c r="S1353" s="1"/>
  <c r="S675"/>
  <c r="AG1396"/>
  <c r="S1396" s="1"/>
  <c r="S632"/>
  <c r="T217"/>
  <c r="D137" i="16" s="1"/>
  <c r="S381" i="1"/>
  <c r="S525"/>
  <c r="T710"/>
  <c r="T697"/>
  <c r="T804"/>
  <c r="C801" i="5" s="1"/>
  <c r="F801" s="1"/>
  <c r="S800" s="1"/>
  <c r="S1220" s="1"/>
  <c r="T120" i="1"/>
  <c r="D40" i="16" s="1"/>
  <c r="T691" i="1"/>
  <c r="D611" i="16" s="1"/>
  <c r="T363" i="1"/>
  <c r="AB363" s="1"/>
  <c r="T439"/>
  <c r="D359" i="16" s="1"/>
  <c r="I195" i="6"/>
  <c r="F195" s="1"/>
  <c r="T527" i="1"/>
  <c r="AB527" s="1"/>
  <c r="S662"/>
  <c r="AC662" s="1"/>
  <c r="T546"/>
  <c r="AB546" s="1"/>
  <c r="T513"/>
  <c r="AC513" s="1"/>
  <c r="S386"/>
  <c r="C383" i="5" s="1"/>
  <c r="F383" s="1"/>
  <c r="S382" s="1"/>
  <c r="S1638" s="1"/>
  <c r="T167" i="1"/>
  <c r="D87" i="16" s="1"/>
  <c r="T118" i="1"/>
  <c r="AB118" s="1"/>
  <c r="S422"/>
  <c r="T135"/>
  <c r="D55" i="16" s="1"/>
  <c r="T360" i="1"/>
  <c r="I297" i="6" s="1"/>
  <c r="F297" s="1"/>
  <c r="T381" i="1"/>
  <c r="AB381" s="1"/>
  <c r="C412" i="5"/>
  <c r="F412" s="1"/>
  <c r="S411" s="1"/>
  <c r="S1609" s="1"/>
  <c r="AB620" i="1"/>
  <c r="AB137"/>
  <c r="C1186" i="5"/>
  <c r="I155" i="6"/>
  <c r="F155" s="1"/>
  <c r="I548"/>
  <c r="F548" s="1"/>
  <c r="C608" i="5"/>
  <c r="F608" s="1"/>
  <c r="S607" s="1"/>
  <c r="S1413" s="1"/>
  <c r="I51" i="6"/>
  <c r="L51" s="1"/>
  <c r="I639"/>
  <c r="F639" s="1"/>
  <c r="I439"/>
  <c r="F439" s="1"/>
  <c r="C358" i="5"/>
  <c r="F358" s="1"/>
  <c r="S357" s="1"/>
  <c r="S1663" s="1"/>
  <c r="V530" i="1"/>
  <c r="AN1498" s="1"/>
  <c r="V1498" s="1"/>
  <c r="D138" i="16"/>
  <c r="C1310" i="5"/>
  <c r="AB611" i="1"/>
  <c r="I653" i="6"/>
  <c r="F653" s="1"/>
  <c r="C137" i="5"/>
  <c r="F137" s="1"/>
  <c r="S136" s="1"/>
  <c r="S1884" s="1"/>
  <c r="AC330" i="1"/>
  <c r="C112" i="5"/>
  <c r="V525" i="1"/>
  <c r="AN1503" s="1"/>
  <c r="V1503" s="1"/>
  <c r="V580"/>
  <c r="AN1448" s="1"/>
  <c r="V1448" s="1"/>
  <c r="V381"/>
  <c r="AN1647" s="1"/>
  <c r="V1647" s="1"/>
  <c r="D1261" i="16"/>
  <c r="AH1448" i="1"/>
  <c r="T1448" s="1"/>
  <c r="D1168" i="16" s="1"/>
  <c r="I686" i="6"/>
  <c r="F686" s="1"/>
  <c r="C686" i="5"/>
  <c r="F686" s="1"/>
  <c r="S685" s="1"/>
  <c r="S1335" s="1"/>
  <c r="I695" i="6"/>
  <c r="F695" s="1"/>
  <c r="D313" i="16"/>
  <c r="AG1854" i="1"/>
  <c r="S1854" s="1"/>
  <c r="D728" i="16"/>
  <c r="AG1808" i="1"/>
  <c r="S1808" s="1"/>
  <c r="AG1807"/>
  <c r="S1807" s="1"/>
  <c r="AG1583"/>
  <c r="S1583" s="1"/>
  <c r="AG1870"/>
  <c r="S1870" s="1"/>
  <c r="AH1622"/>
  <c r="T1622" s="1"/>
  <c r="C1419" i="5" s="1"/>
  <c r="AG1791" i="1"/>
  <c r="S1791" s="1"/>
  <c r="C1472" i="5"/>
  <c r="C1218"/>
  <c r="AB280" i="1"/>
  <c r="D1242" i="16"/>
  <c r="AB749" i="1"/>
  <c r="I231" i="6"/>
  <c r="F231" s="1"/>
  <c r="AG1330" i="1"/>
  <c r="S1330" s="1"/>
  <c r="AH1334"/>
  <c r="T1334" s="1"/>
  <c r="D1054" i="16" s="1"/>
  <c r="AH1897" i="1"/>
  <c r="T1897" s="1"/>
  <c r="C1694" i="5" s="1"/>
  <c r="AH1351" i="1"/>
  <c r="T1351" s="1"/>
  <c r="D1071" i="16" s="1"/>
  <c r="AG1856" i="1"/>
  <c r="S1856" s="1"/>
  <c r="AH1313"/>
  <c r="T1313" s="1"/>
  <c r="D1033" i="16" s="1"/>
  <c r="AG1748" i="1"/>
  <c r="S1748" s="1"/>
  <c r="AG1611"/>
  <c r="S1611" s="1"/>
  <c r="AG1731"/>
  <c r="S1731" s="1"/>
  <c r="C225" i="5"/>
  <c r="F225" s="1"/>
  <c r="S224" s="1"/>
  <c r="S1796" s="1"/>
  <c r="C220"/>
  <c r="F220" s="1"/>
  <c r="S219" s="1"/>
  <c r="S1801" s="1"/>
  <c r="I520" i="6"/>
  <c r="F520" s="1"/>
  <c r="C113" i="5"/>
  <c r="D1315" i="16"/>
  <c r="D531"/>
  <c r="D1061"/>
  <c r="C404" i="5"/>
  <c r="F404" s="1"/>
  <c r="S403" s="1"/>
  <c r="S1617" s="1"/>
  <c r="AH1862" i="1"/>
  <c r="T1862" s="1"/>
  <c r="C1659" i="5" s="1"/>
  <c r="I165" i="6"/>
  <c r="F165" s="1"/>
  <c r="AG1636" i="1"/>
  <c r="S1636" s="1"/>
  <c r="AG1574"/>
  <c r="S1574" s="1"/>
  <c r="C1087" i="5"/>
  <c r="AC115" i="1"/>
  <c r="AH1658"/>
  <c r="T1658" s="1"/>
  <c r="C1455" i="5" s="1"/>
  <c r="H60" i="17" s="1"/>
  <c r="AG1672" i="1"/>
  <c r="S1672" s="1"/>
  <c r="I477" i="6"/>
  <c r="F477" s="1"/>
  <c r="AH1440" i="1"/>
  <c r="T1440" s="1"/>
  <c r="D1160" i="16" s="1"/>
  <c r="AG1446" i="1"/>
  <c r="S1446" s="1"/>
  <c r="AG1649"/>
  <c r="S1649" s="1"/>
  <c r="C537" i="5"/>
  <c r="F537" s="1"/>
  <c r="S536" s="1"/>
  <c r="S1484" s="1"/>
  <c r="AG1825" i="1"/>
  <c r="S1825" s="1"/>
  <c r="AH1828"/>
  <c r="T1828" s="1"/>
  <c r="C1625" i="5" s="1"/>
  <c r="AH1437" i="1"/>
  <c r="T1437" s="1"/>
  <c r="D1157" i="16" s="1"/>
  <c r="AH1488" i="1"/>
  <c r="T1488" s="1"/>
  <c r="D1208" i="16" s="1"/>
  <c r="AH1912" i="1"/>
  <c r="T1912" s="1"/>
  <c r="C1709" i="5" s="1"/>
  <c r="AG1664" i="1"/>
  <c r="S1664" s="1"/>
  <c r="D1299" i="16"/>
  <c r="AB799" i="1"/>
  <c r="AG1299"/>
  <c r="S1299" s="1"/>
  <c r="AG1686"/>
  <c r="S1686" s="1"/>
  <c r="AG1539"/>
  <c r="S1539" s="1"/>
  <c r="AG1533"/>
  <c r="S1533" s="1"/>
  <c r="AB406"/>
  <c r="D58" i="16"/>
  <c r="C294" i="5"/>
  <c r="F294" s="1"/>
  <c r="S293" s="1"/>
  <c r="S1727" s="1"/>
  <c r="D421" i="16"/>
  <c r="AG1668" i="1"/>
  <c r="S1668" s="1"/>
  <c r="AH1578"/>
  <c r="T1578" s="1"/>
  <c r="C1375" i="5" s="1"/>
  <c r="AG1621" i="1"/>
  <c r="S1621" s="1"/>
  <c r="AG1460"/>
  <c r="S1460" s="1"/>
  <c r="AG1248"/>
  <c r="S1248" s="1"/>
  <c r="AH1229"/>
  <c r="T1229" s="1"/>
  <c r="D949" i="16" s="1"/>
  <c r="AB695" i="1"/>
  <c r="C795" i="5"/>
  <c r="F795" s="1"/>
  <c r="S794" s="1"/>
  <c r="S1226" s="1"/>
  <c r="AG1371" i="1"/>
  <c r="S1371" s="1"/>
  <c r="AG1565"/>
  <c r="S1565" s="1"/>
  <c r="AG1236"/>
  <c r="S1236" s="1"/>
  <c r="AH1890"/>
  <c r="T1890" s="1"/>
  <c r="C1687" i="5" s="1"/>
  <c r="AG1888" i="1"/>
  <c r="S1888" s="1"/>
  <c r="AG1516"/>
  <c r="S1516" s="1"/>
  <c r="AG1350"/>
  <c r="S1350" s="1"/>
  <c r="AH1270"/>
  <c r="T1270" s="1"/>
  <c r="C1067" i="5" s="1"/>
  <c r="AG1726" i="1"/>
  <c r="S1726" s="1"/>
  <c r="AG1638"/>
  <c r="S1638" s="1"/>
  <c r="AG1377"/>
  <c r="S1377" s="1"/>
  <c r="AH1767"/>
  <c r="T1767" s="1"/>
  <c r="C1564" i="5" s="1"/>
  <c r="AG1487" i="1"/>
  <c r="S1487" s="1"/>
  <c r="D1231" i="16"/>
  <c r="D1063"/>
  <c r="C1339" i="5"/>
  <c r="C1367"/>
  <c r="D1309" i="16"/>
  <c r="D1169"/>
  <c r="D1097"/>
  <c r="C1301" i="5"/>
  <c r="T589" i="1"/>
  <c r="AH1439"/>
  <c r="T1439" s="1"/>
  <c r="C1236" i="5" s="1"/>
  <c r="S308" i="1"/>
  <c r="C305" i="5" s="1"/>
  <c r="F305" s="1"/>
  <c r="S304" s="1"/>
  <c r="S1716" s="1"/>
  <c r="AG1720" i="1"/>
  <c r="S1720" s="1"/>
  <c r="S532"/>
  <c r="AG1496"/>
  <c r="S1496" s="1"/>
  <c r="T526"/>
  <c r="AH1502"/>
  <c r="T1502" s="1"/>
  <c r="C1299" i="5" s="1"/>
  <c r="T234" i="1"/>
  <c r="AC234" s="1"/>
  <c r="AH1794"/>
  <c r="T1794" s="1"/>
  <c r="C1591" i="5" s="1"/>
  <c r="T484" i="1"/>
  <c r="AH1544"/>
  <c r="T1544" s="1"/>
  <c r="C1341" i="5" s="1"/>
  <c r="C577"/>
  <c r="F577" s="1"/>
  <c r="S576" s="1"/>
  <c r="S1444" s="1"/>
  <c r="I517" i="6"/>
  <c r="F517" s="1"/>
  <c r="S567" i="1"/>
  <c r="AG1461"/>
  <c r="S1461" s="1"/>
  <c r="C1160" i="5"/>
  <c r="D1083" i="16"/>
  <c r="T204" i="1"/>
  <c r="AC204" s="1"/>
  <c r="AH1824"/>
  <c r="T1824" s="1"/>
  <c r="C1621" i="5" s="1"/>
  <c r="S508" i="1"/>
  <c r="AG1520"/>
  <c r="S1520" s="1"/>
  <c r="T788"/>
  <c r="AC789" s="1"/>
  <c r="AH1240"/>
  <c r="T1240" s="1"/>
  <c r="C1037" i="5" s="1"/>
  <c r="S731" i="1"/>
  <c r="AG1297"/>
  <c r="S1297" s="1"/>
  <c r="T585"/>
  <c r="AH1443"/>
  <c r="T1443" s="1"/>
  <c r="C1240" i="5" s="1"/>
  <c r="I590" i="6"/>
  <c r="F590" s="1"/>
  <c r="C650" i="5"/>
  <c r="F650" s="1"/>
  <c r="S649" s="1"/>
  <c r="S1371" s="1"/>
  <c r="AB653" i="1"/>
  <c r="D573" i="16"/>
  <c r="S178" i="1"/>
  <c r="AG1850"/>
  <c r="S1850" s="1"/>
  <c r="T575"/>
  <c r="AH1453"/>
  <c r="T1453" s="1"/>
  <c r="C1250" i="5" s="1"/>
  <c r="C1462"/>
  <c r="D1385" i="16"/>
  <c r="S287" i="1"/>
  <c r="AG1741"/>
  <c r="S1741" s="1"/>
  <c r="T350"/>
  <c r="AH1678"/>
  <c r="T1678" s="1"/>
  <c r="D1398" i="16" s="1"/>
  <c r="T404" i="1"/>
  <c r="AH1624"/>
  <c r="T1624" s="1"/>
  <c r="C1421" i="5" s="1"/>
  <c r="T531" i="1"/>
  <c r="AH1497"/>
  <c r="T1497" s="1"/>
  <c r="C1294" i="5" s="1"/>
  <c r="S660" i="1"/>
  <c r="AC661" s="1"/>
  <c r="AG1368"/>
  <c r="S1368" s="1"/>
  <c r="S150"/>
  <c r="AG1878"/>
  <c r="S1878" s="1"/>
  <c r="S155"/>
  <c r="AG1873"/>
  <c r="S1873" s="1"/>
  <c r="S674"/>
  <c r="AG1354"/>
  <c r="S1354" s="1"/>
  <c r="T610"/>
  <c r="AC610" s="1"/>
  <c r="AH1418"/>
  <c r="T1418" s="1"/>
  <c r="D1138" i="16" s="1"/>
  <c r="D993"/>
  <c r="C1070" i="5"/>
  <c r="D1390" i="16"/>
  <c r="C1467" i="5"/>
  <c r="S704" i="1"/>
  <c r="AG1324"/>
  <c r="S1324" s="1"/>
  <c r="S183"/>
  <c r="AG1845"/>
  <c r="S1845" s="1"/>
  <c r="T298"/>
  <c r="AD298" s="1"/>
  <c r="AH1730"/>
  <c r="T1730" s="1"/>
  <c r="C1527" i="5" s="1"/>
  <c r="T452" i="1"/>
  <c r="AH1576"/>
  <c r="T1576" s="1"/>
  <c r="D1296" i="16" s="1"/>
  <c r="T551" i="1"/>
  <c r="AH1477"/>
  <c r="T1477" s="1"/>
  <c r="C1274" i="5" s="1"/>
  <c r="T184" i="1"/>
  <c r="AH1844"/>
  <c r="T1844" s="1"/>
  <c r="C1641" i="5" s="1"/>
  <c r="D1132" i="16"/>
  <c r="C1209" i="5"/>
  <c r="T144" i="1"/>
  <c r="AH1884"/>
  <c r="T1884" s="1"/>
  <c r="C1681" i="5" s="1"/>
  <c r="S177" i="1"/>
  <c r="C174" i="5" s="1"/>
  <c r="F174" s="1"/>
  <c r="S173" s="1"/>
  <c r="S1847" s="1"/>
  <c r="AG1851" i="1"/>
  <c r="S1851" s="1"/>
  <c r="S186"/>
  <c r="AG1842"/>
  <c r="S1842" s="1"/>
  <c r="C1043" i="5"/>
  <c r="D966" i="16"/>
  <c r="T744" i="1"/>
  <c r="AH1284"/>
  <c r="T1284" s="1"/>
  <c r="D1004" i="16" s="1"/>
  <c r="T405" i="1"/>
  <c r="AC406" s="1"/>
  <c r="AH1623"/>
  <c r="T1623" s="1"/>
  <c r="C1420" i="5" s="1"/>
  <c r="S310" i="1"/>
  <c r="AG1718"/>
  <c r="S1718" s="1"/>
  <c r="S721"/>
  <c r="AG1307"/>
  <c r="S1307" s="1"/>
  <c r="T310"/>
  <c r="N310" s="1"/>
  <c r="Q310" s="1"/>
  <c r="AN310" s="1"/>
  <c r="V310" s="1"/>
  <c r="AH1718"/>
  <c r="T1718" s="1"/>
  <c r="C1515" i="5" s="1"/>
  <c r="T615" i="1"/>
  <c r="AH1413"/>
  <c r="T1413" s="1"/>
  <c r="C1210" i="5" s="1"/>
  <c r="S123" i="1"/>
  <c r="C120" i="5" s="1"/>
  <c r="F120" s="1"/>
  <c r="S119" s="1"/>
  <c r="S1901" s="1"/>
  <c r="AG1905" i="1"/>
  <c r="S1905" s="1"/>
  <c r="S429"/>
  <c r="AG1599"/>
  <c r="S1599" s="1"/>
  <c r="S129"/>
  <c r="AG1899"/>
  <c r="S1899" s="1"/>
  <c r="C679" i="5"/>
  <c r="F679" s="1"/>
  <c r="S678" s="1"/>
  <c r="S1342" s="1"/>
  <c r="D602" i="16"/>
  <c r="AB682" i="1"/>
  <c r="I619" i="6"/>
  <c r="F619" s="1"/>
  <c r="T807" i="1"/>
  <c r="AH1221"/>
  <c r="T1221" s="1"/>
  <c r="C1018" i="5" s="1"/>
  <c r="S643" i="1"/>
  <c r="AG1385"/>
  <c r="S1385" s="1"/>
  <c r="T317"/>
  <c r="AH1711"/>
  <c r="T1711" s="1"/>
  <c r="D1431" i="16" s="1"/>
  <c r="D36"/>
  <c r="I53" i="6"/>
  <c r="L53" s="1"/>
  <c r="T772" i="1"/>
  <c r="AH1256"/>
  <c r="T1256" s="1"/>
  <c r="C1053" i="5" s="1"/>
  <c r="C1253"/>
  <c r="AH1765" i="1"/>
  <c r="T1765" s="1"/>
  <c r="C1562" i="5" s="1"/>
  <c r="AH1346" i="1"/>
  <c r="T1346" s="1"/>
  <c r="D1066" i="16" s="1"/>
  <c r="AC716" i="1"/>
  <c r="AG1242"/>
  <c r="S1242" s="1"/>
  <c r="AG1488"/>
  <c r="S1488" s="1"/>
  <c r="AG1737"/>
  <c r="S1737" s="1"/>
  <c r="AH1720"/>
  <c r="T1720" s="1"/>
  <c r="C1517" i="5" s="1"/>
  <c r="AG1457" i="1"/>
  <c r="S1457" s="1"/>
  <c r="D1384" i="16"/>
  <c r="C1279" i="5"/>
  <c r="AH1382" i="1"/>
  <c r="T1382" s="1"/>
  <c r="D1102" i="16" s="1"/>
  <c r="AH1682" i="1"/>
  <c r="T1682" s="1"/>
  <c r="C1479" i="5" s="1"/>
  <c r="AH1637" i="1"/>
  <c r="T1637" s="1"/>
  <c r="C1434" i="5" s="1"/>
  <c r="AH1375" i="1"/>
  <c r="T1375" s="1"/>
  <c r="D1095" i="16" s="1"/>
  <c r="AH1236" i="1"/>
  <c r="T1236" s="1"/>
  <c r="D956" i="16" s="1"/>
  <c r="AG1399" i="1"/>
  <c r="S1399" s="1"/>
  <c r="D1305" i="16"/>
  <c r="AH1638" i="1"/>
  <c r="T1638" s="1"/>
  <c r="C1435" i="5" s="1"/>
  <c r="S603" i="1"/>
  <c r="AG1425"/>
  <c r="S1425" s="1"/>
  <c r="S246"/>
  <c r="AG1782"/>
  <c r="S1782" s="1"/>
  <c r="C1390" i="5"/>
  <c r="D1313" i="16"/>
  <c r="S530" i="1"/>
  <c r="AG1498"/>
  <c r="S1498" s="1"/>
  <c r="T679"/>
  <c r="AH1349"/>
  <c r="T1349" s="1"/>
  <c r="D1069" i="16" s="1"/>
  <c r="S367" i="1"/>
  <c r="AG1661"/>
  <c r="S1661" s="1"/>
  <c r="I327" i="6"/>
  <c r="F327" s="1"/>
  <c r="D310" i="16"/>
  <c r="C387" i="5"/>
  <c r="F387" s="1"/>
  <c r="S386" s="1"/>
  <c r="S1634" s="1"/>
  <c r="D266" i="16"/>
  <c r="AB346" i="1"/>
  <c r="T674"/>
  <c r="AB674" s="1"/>
  <c r="AH1354"/>
  <c r="T1354" s="1"/>
  <c r="C1151" i="5" s="1"/>
  <c r="AB715" i="1"/>
  <c r="C712" i="5"/>
  <c r="F712" s="1"/>
  <c r="S711" s="1"/>
  <c r="S1309" s="1"/>
  <c r="D635" i="16"/>
  <c r="I652" i="6"/>
  <c r="F652" s="1"/>
  <c r="S230" i="1"/>
  <c r="AG1798"/>
  <c r="S1798" s="1"/>
  <c r="T278"/>
  <c r="AH1750"/>
  <c r="T1750" s="1"/>
  <c r="C1547" i="5" s="1"/>
  <c r="C1444"/>
  <c r="D1367" i="16"/>
  <c r="T729" i="1"/>
  <c r="AC730" s="1"/>
  <c r="AH1299"/>
  <c r="T1299" s="1"/>
  <c r="D1019" i="16" s="1"/>
  <c r="D1050"/>
  <c r="C1127" i="5"/>
  <c r="T693" i="1"/>
  <c r="AH1335"/>
  <c r="T1335" s="1"/>
  <c r="C1132" i="5" s="1"/>
  <c r="S299" i="1"/>
  <c r="AG1729"/>
  <c r="S1729" s="1"/>
  <c r="T245"/>
  <c r="AH1783"/>
  <c r="T1783" s="1"/>
  <c r="C1580" i="5" s="1"/>
  <c r="T302" i="1"/>
  <c r="AH1726"/>
  <c r="T1726" s="1"/>
  <c r="C1523" i="5" s="1"/>
  <c r="S518" i="1"/>
  <c r="AC519" s="1"/>
  <c r="AG1510"/>
  <c r="S1510" s="1"/>
  <c r="T528"/>
  <c r="AH1500"/>
  <c r="T1500" s="1"/>
  <c r="C1297" i="5" s="1"/>
  <c r="C1491"/>
  <c r="M60" i="17" s="1"/>
  <c r="D1414" i="16"/>
  <c r="D434"/>
  <c r="C511" i="5"/>
  <c r="F511" s="1"/>
  <c r="S510" s="1"/>
  <c r="S1510" s="1"/>
  <c r="AB391" i="1"/>
  <c r="C388" i="5"/>
  <c r="F388" s="1"/>
  <c r="S387" s="1"/>
  <c r="S1633" s="1"/>
  <c r="S452" i="1"/>
  <c r="AG1576"/>
  <c r="S1576" s="1"/>
  <c r="T160"/>
  <c r="AH1868"/>
  <c r="T1868" s="1"/>
  <c r="C1665" i="5" s="1"/>
  <c r="S269" i="1"/>
  <c r="AG1759"/>
  <c r="S1759" s="1"/>
  <c r="S468"/>
  <c r="AG1560"/>
  <c r="S1560" s="1"/>
  <c r="S118"/>
  <c r="AG1910"/>
  <c r="S1910" s="1"/>
  <c r="S311"/>
  <c r="AG1717"/>
  <c r="S1717" s="1"/>
  <c r="AB792"/>
  <c r="C789" i="5"/>
  <c r="F789" s="1"/>
  <c r="S788" s="1"/>
  <c r="S1232" s="1"/>
  <c r="S283" i="1"/>
  <c r="AG1745"/>
  <c r="S1745" s="1"/>
  <c r="T441"/>
  <c r="AH1587"/>
  <c r="T1587" s="1"/>
  <c r="D1307" i="16" s="1"/>
  <c r="D1075"/>
  <c r="C1152" i="5"/>
  <c r="S451" i="1"/>
  <c r="AC451" s="1"/>
  <c r="AG1577"/>
  <c r="S1577" s="1"/>
  <c r="S442"/>
  <c r="AG1586"/>
  <c r="S1586" s="1"/>
  <c r="T593"/>
  <c r="AH1435"/>
  <c r="T1435" s="1"/>
  <c r="D1155" i="16" s="1"/>
  <c r="T499" i="1"/>
  <c r="AH1529"/>
  <c r="T1529" s="1"/>
  <c r="C1326" i="5" s="1"/>
  <c r="T743" i="1"/>
  <c r="AH1285"/>
  <c r="T1285" s="1"/>
  <c r="D1005" i="16" s="1"/>
  <c r="T282" i="1"/>
  <c r="AH1746"/>
  <c r="T1746" s="1"/>
  <c r="C1543" i="5" s="1"/>
  <c r="D1255" i="16"/>
  <c r="C1332" i="5"/>
  <c r="S795" i="1"/>
  <c r="AG1233"/>
  <c r="S1233" s="1"/>
  <c r="AB308"/>
  <c r="S529"/>
  <c r="AG1499"/>
  <c r="S1499" s="1"/>
  <c r="I583" i="6"/>
  <c r="F583" s="1"/>
  <c r="AB646" i="1"/>
  <c r="S179"/>
  <c r="AC180" s="1"/>
  <c r="AG1849"/>
  <c r="S1849" s="1"/>
  <c r="T221"/>
  <c r="AH1807"/>
  <c r="T1807" s="1"/>
  <c r="C1604" i="5" s="1"/>
  <c r="AB263" i="1"/>
  <c r="D183" i="16"/>
  <c r="D964"/>
  <c r="C1041" i="5"/>
  <c r="I729" i="6"/>
  <c r="F729" s="1"/>
  <c r="C1397" i="5"/>
  <c r="AG1332" i="1"/>
  <c r="S1332" s="1"/>
  <c r="D311" i="16"/>
  <c r="AB514" i="1"/>
  <c r="AB580"/>
  <c r="D1235" i="16"/>
  <c r="C643" i="5"/>
  <c r="F643" s="1"/>
  <c r="S642" s="1"/>
  <c r="S1378" s="1"/>
  <c r="AB390" i="1"/>
  <c r="AG1418"/>
  <c r="S1418" s="1"/>
  <c r="AG1279"/>
  <c r="S1279" s="1"/>
  <c r="D158" i="16"/>
  <c r="AB318" i="1"/>
  <c r="AB162"/>
  <c r="D217" i="16"/>
  <c r="D162"/>
  <c r="D519"/>
  <c r="I438" i="6"/>
  <c r="F438" s="1"/>
  <c r="C755" i="5"/>
  <c r="F755" s="1"/>
  <c r="S754" s="1"/>
  <c r="D508" i="16"/>
  <c r="AG1913" i="1"/>
  <c r="S1913" s="1"/>
  <c r="C674" i="5"/>
  <c r="F674" s="1"/>
  <c r="S673" s="1"/>
  <c r="S1347" s="1"/>
  <c r="AG1412" i="1"/>
  <c r="S1412" s="1"/>
  <c r="AH1239"/>
  <c r="T1239" s="1"/>
  <c r="C1036" i="5" s="1"/>
  <c r="AH1316" i="1"/>
  <c r="T1316" s="1"/>
  <c r="C1113" i="5" s="1"/>
  <c r="AH1763" i="1"/>
  <c r="T1763" s="1"/>
  <c r="C1560" i="5" s="1"/>
  <c r="I343" i="6"/>
  <c r="F343" s="1"/>
  <c r="C417" i="5"/>
  <c r="F417" s="1"/>
  <c r="S416" s="1"/>
  <c r="S1604" s="1"/>
  <c r="AC407" i="1"/>
  <c r="C1075" i="5"/>
  <c r="I614" i="6"/>
  <c r="F614" s="1"/>
  <c r="AH1608" i="1"/>
  <c r="T1608" s="1"/>
  <c r="D1328" i="16" s="1"/>
  <c r="AH1760" i="1"/>
  <c r="T1760" s="1"/>
  <c r="C1557" i="5" s="1"/>
  <c r="C1473"/>
  <c r="AG1369" i="1"/>
  <c r="S1369" s="1"/>
  <c r="D614" i="16"/>
  <c r="AH1891" i="1"/>
  <c r="T1891" s="1"/>
  <c r="C1688" i="5" s="1"/>
  <c r="AH1279" i="1"/>
  <c r="T1279" s="1"/>
  <c r="D999" i="16" s="1"/>
  <c r="AG1527" i="1"/>
  <c r="S1527" s="1"/>
  <c r="AG1421"/>
  <c r="S1421" s="1"/>
  <c r="I508" i="6"/>
  <c r="F508" s="1"/>
  <c r="AG1529" i="1"/>
  <c r="S1529" s="1"/>
  <c r="AG1346"/>
  <c r="S1346" s="1"/>
  <c r="AH1748"/>
  <c r="T1748" s="1"/>
  <c r="C1545" i="5" s="1"/>
  <c r="AG1628" i="1"/>
  <c r="S1628" s="1"/>
  <c r="AG1230"/>
  <c r="S1230" s="1"/>
  <c r="AG1504"/>
  <c r="S1504" s="1"/>
  <c r="AG1454"/>
  <c r="S1454" s="1"/>
  <c r="AG1424"/>
  <c r="S1424" s="1"/>
  <c r="AG1222"/>
  <c r="S1222" s="1"/>
  <c r="AG1381"/>
  <c r="S1381" s="1"/>
  <c r="AG1634"/>
  <c r="S1634" s="1"/>
  <c r="AB265"/>
  <c r="AH1786"/>
  <c r="T1786" s="1"/>
  <c r="C1583" i="5" s="1"/>
  <c r="AG1471" i="1"/>
  <c r="S1471" s="1"/>
  <c r="AG1901"/>
  <c r="S1901" s="1"/>
  <c r="AH1790"/>
  <c r="T1790" s="1"/>
  <c r="C1587" i="5" s="1"/>
  <c r="AG1733" i="1"/>
  <c r="S1733" s="1"/>
  <c r="AH1779"/>
  <c r="T1779" s="1"/>
  <c r="C1576" i="5" s="1"/>
  <c r="AG1264" i="1"/>
  <c r="S1264" s="1"/>
  <c r="AH1905"/>
  <c r="T1905" s="1"/>
  <c r="C1702" i="5" s="1"/>
  <c r="AG1799" i="1"/>
  <c r="S1799" s="1"/>
  <c r="AG1805"/>
  <c r="S1805" s="1"/>
  <c r="AH1702"/>
  <c r="T1702" s="1"/>
  <c r="C1499" i="5" s="1"/>
  <c r="AG1719" i="1"/>
  <c r="S1719" s="1"/>
  <c r="AH1612"/>
  <c r="T1612" s="1"/>
  <c r="D1332" i="16" s="1"/>
  <c r="AG1569" i="1"/>
  <c r="S1569" s="1"/>
  <c r="AH1906"/>
  <c r="T1906" s="1"/>
  <c r="C1703" i="5" s="1"/>
  <c r="AG1685" i="1"/>
  <c r="S1685" s="1"/>
  <c r="AC116"/>
  <c r="AB395"/>
  <c r="I471" i="6"/>
  <c r="F471" s="1"/>
  <c r="I217"/>
  <c r="F217" s="1"/>
  <c r="D719" i="16"/>
  <c r="D231"/>
  <c r="AB588" i="1"/>
  <c r="D214" i="16"/>
  <c r="AH1457" i="1"/>
  <c r="T1457" s="1"/>
  <c r="C1254" i="5" s="1"/>
  <c r="AG1879" i="1"/>
  <c r="S1879" s="1"/>
  <c r="AG1843"/>
  <c r="S1843" s="1"/>
  <c r="AH1909"/>
  <c r="T1909" s="1"/>
  <c r="C1706" i="5" s="1"/>
  <c r="AB450" i="1"/>
  <c r="AG1490"/>
  <c r="S1490" s="1"/>
  <c r="AG1326"/>
  <c r="S1326" s="1"/>
  <c r="I52" i="6"/>
  <c r="L52" s="1"/>
  <c r="AH1333" i="1"/>
  <c r="T1333" s="1"/>
  <c r="C1130" i="5" s="1"/>
  <c r="AG1780" i="1"/>
  <c r="S1780" s="1"/>
  <c r="AH1527"/>
  <c r="T1527" s="1"/>
  <c r="D1247" i="16" s="1"/>
  <c r="AH1866" i="1"/>
  <c r="T1866" s="1"/>
  <c r="C1663" i="5" s="1"/>
  <c r="AG1566" i="1"/>
  <c r="S1566" s="1"/>
  <c r="AH1633"/>
  <c r="T1633" s="1"/>
  <c r="D1353" i="16" s="1"/>
  <c r="AG1680" i="1"/>
  <c r="S1680" s="1"/>
  <c r="AH1339"/>
  <c r="T1339" s="1"/>
  <c r="C1136" i="5" s="1"/>
  <c r="AH1731" i="1"/>
  <c r="T1731" s="1"/>
  <c r="C1528" i="5" s="1"/>
  <c r="AG1644" i="1"/>
  <c r="S1644" s="1"/>
  <c r="AH1220"/>
  <c r="T1220" s="1"/>
  <c r="C1017" i="5" s="1"/>
  <c r="AG1609" i="1"/>
  <c r="S1609" s="1"/>
  <c r="AG1508"/>
  <c r="S1508" s="1"/>
  <c r="AH1717"/>
  <c r="T1717" s="1"/>
  <c r="C1514" i="5" s="1"/>
  <c r="AH1494" i="1"/>
  <c r="T1494" s="1"/>
  <c r="D1214" i="16" s="1"/>
  <c r="AG1365" i="1"/>
  <c r="S1365" s="1"/>
  <c r="D336" i="16"/>
  <c r="AG1848" i="1"/>
  <c r="S1848" s="1"/>
  <c r="C580" i="5"/>
  <c r="F580" s="1"/>
  <c r="S579" s="1"/>
  <c r="S1441" s="1"/>
  <c r="AG1431" i="1"/>
  <c r="S1431" s="1"/>
  <c r="AH1429"/>
  <c r="T1429" s="1"/>
  <c r="D1149" i="16" s="1"/>
  <c r="AH1371" i="1"/>
  <c r="T1371" s="1"/>
  <c r="D1091" i="16" s="1"/>
  <c r="AG1420" i="1"/>
  <c r="S1420" s="1"/>
  <c r="AG1283"/>
  <c r="S1283" s="1"/>
  <c r="AH1621"/>
  <c r="T1621" s="1"/>
  <c r="AH1445"/>
  <c r="T1445" s="1"/>
  <c r="C1242" i="5" s="1"/>
  <c r="AG1762" i="1"/>
  <c r="S1762" s="1"/>
  <c r="C1503" i="5"/>
  <c r="AB420" i="1"/>
  <c r="AC749"/>
  <c r="AB166"/>
  <c r="C1014" i="5"/>
  <c r="I387" i="6"/>
  <c r="F387" s="1"/>
  <c r="C1261" i="5"/>
  <c r="D1204" i="16"/>
  <c r="C1337" i="5"/>
  <c r="I160" i="6"/>
  <c r="F160" s="1"/>
  <c r="I631"/>
  <c r="F631" s="1"/>
  <c r="C786" i="5"/>
  <c r="F786" s="1"/>
  <c r="S785" s="1"/>
  <c r="S1235" s="1"/>
  <c r="D188" i="16"/>
  <c r="AB789" i="1"/>
  <c r="D1001" i="16"/>
  <c r="AB694" i="1"/>
  <c r="C239" i="5"/>
  <c r="F239" s="1"/>
  <c r="S238" s="1"/>
  <c r="S1782" s="1"/>
  <c r="C700"/>
  <c r="F700" s="1"/>
  <c r="S699" s="1"/>
  <c r="S1321" s="1"/>
  <c r="I640" i="6"/>
  <c r="F640" s="1"/>
  <c r="C666" i="5"/>
  <c r="F666" s="1"/>
  <c r="S665" s="1"/>
  <c r="S1355" s="1"/>
  <c r="I77" i="6"/>
  <c r="L77" s="1"/>
  <c r="I344"/>
  <c r="F344" s="1"/>
  <c r="I99"/>
  <c r="F99" s="1"/>
  <c r="AD266" i="1"/>
  <c r="C246" i="5"/>
  <c r="F246" s="1"/>
  <c r="S245" s="1"/>
  <c r="S1775" s="1"/>
  <c r="D577" i="16"/>
  <c r="AB407" i="1"/>
  <c r="D181" i="16"/>
  <c r="D1382"/>
  <c r="AB534" i="1"/>
  <c r="C498" i="5"/>
  <c r="F498" s="1"/>
  <c r="S497" s="1"/>
  <c r="S1523" s="1"/>
  <c r="AB758" i="1"/>
  <c r="C585" i="5"/>
  <c r="F585" s="1"/>
  <c r="S584" s="1"/>
  <c r="S1436" s="1"/>
  <c r="AB119" i="1"/>
  <c r="C1330" i="5"/>
  <c r="D491" i="16"/>
  <c r="I205" i="6"/>
  <c r="F205" s="1"/>
  <c r="I705"/>
  <c r="F705" s="1"/>
  <c r="AB540" i="1"/>
  <c r="C765" i="5"/>
  <c r="F765" s="1"/>
  <c r="S764" s="1"/>
  <c r="S1256" s="1"/>
  <c r="D511" i="16"/>
  <c r="D169"/>
  <c r="AC696" i="1"/>
  <c r="D1190" i="16"/>
  <c r="D1254"/>
  <c r="AB138" i="1"/>
  <c r="AC331"/>
  <c r="C277" i="5"/>
  <c r="F277" s="1"/>
  <c r="S276" s="1"/>
  <c r="S1744" s="1"/>
  <c r="AB297" i="1"/>
  <c r="I736" i="6"/>
  <c r="F736" s="1"/>
  <c r="D669" i="16"/>
  <c r="C1157" i="5"/>
  <c r="I536" i="6"/>
  <c r="F536" s="1"/>
  <c r="I626"/>
  <c r="F626" s="1"/>
  <c r="C291" i="5"/>
  <c r="F291" s="1"/>
  <c r="S290" s="1"/>
  <c r="S1730" s="1"/>
  <c r="D984" i="16"/>
  <c r="AB599" i="1"/>
  <c r="D609" i="16"/>
  <c r="D1420"/>
  <c r="I528" i="6"/>
  <c r="F528" s="1"/>
  <c r="AC395" i="1"/>
  <c r="C403" i="5"/>
  <c r="F403" s="1"/>
  <c r="S402" s="1"/>
  <c r="S1618" s="1"/>
  <c r="AB677" i="1"/>
  <c r="C709" i="5"/>
  <c r="F709" s="1"/>
  <c r="S708" s="1"/>
  <c r="S1312" s="1"/>
  <c r="AC297" i="1"/>
  <c r="C265" i="5"/>
  <c r="F265" s="1"/>
  <c r="S264" s="1"/>
  <c r="S1756" s="1"/>
  <c r="AC703" i="1"/>
  <c r="D597" i="16"/>
  <c r="AB131" i="1"/>
  <c r="I745" i="6"/>
  <c r="F745" s="1"/>
  <c r="C1042" i="5"/>
  <c r="AB571" i="1"/>
  <c r="I735" i="6"/>
  <c r="F735" s="1"/>
  <c r="D589" i="16"/>
  <c r="D454"/>
  <c r="D238"/>
  <c r="I234" i="6"/>
  <c r="F234" s="1"/>
  <c r="C596" i="5"/>
  <c r="F596" s="1"/>
  <c r="S595" s="1"/>
  <c r="S1425" s="1"/>
  <c r="D632" i="16"/>
  <c r="C1442" i="5"/>
  <c r="D709" i="16"/>
  <c r="AB808" i="1"/>
  <c r="C692" i="5"/>
  <c r="F692" s="1"/>
  <c r="S691" s="1"/>
  <c r="S1329" s="1"/>
  <c r="D718" i="16"/>
  <c r="C1304" i="5"/>
  <c r="I117" i="6"/>
  <c r="F117" s="1"/>
  <c r="C1478" i="5"/>
  <c r="C163"/>
  <c r="F163" s="1"/>
  <c r="S162" s="1"/>
  <c r="S1858" s="1"/>
  <c r="D370" i="16"/>
  <c r="AB712" i="1"/>
  <c r="I64" i="6"/>
  <c r="F64" s="1"/>
  <c r="D1270" i="16"/>
  <c r="AB268" i="1"/>
  <c r="C1448" i="5"/>
  <c r="C1428"/>
  <c r="D615" i="16"/>
  <c r="C235" i="5"/>
  <c r="F235" s="1"/>
  <c r="S234" s="1"/>
  <c r="S1786" s="1"/>
  <c r="C1433"/>
  <c r="D623" i="16"/>
  <c r="D60"/>
  <c r="C1415" i="5"/>
  <c r="AB502" i="1"/>
  <c r="D246" i="16"/>
  <c r="D42"/>
  <c r="I381" i="6"/>
  <c r="F381" s="1"/>
  <c r="AB645" i="1"/>
  <c r="C1178" i="5"/>
  <c r="D364" i="16"/>
  <c r="AB583" i="1"/>
  <c r="I606" i="6"/>
  <c r="F606" s="1"/>
  <c r="I594"/>
  <c r="F594" s="1"/>
  <c r="D43" i="16"/>
  <c r="AB768" i="1"/>
  <c r="AB200"/>
  <c r="T351"/>
  <c r="I288" i="6" s="1"/>
  <c r="F288" s="1"/>
  <c r="AH1677" i="1"/>
  <c r="T1677" s="1"/>
  <c r="S307"/>
  <c r="AG1721"/>
  <c r="S1721" s="1"/>
  <c r="S215"/>
  <c r="AG1813"/>
  <c r="S1813" s="1"/>
  <c r="S528"/>
  <c r="AG1500"/>
  <c r="S1500" s="1"/>
  <c r="S527"/>
  <c r="AG1501"/>
  <c r="S1501" s="1"/>
  <c r="T529"/>
  <c r="AH1499"/>
  <c r="T1499" s="1"/>
  <c r="T332"/>
  <c r="AC333" s="1"/>
  <c r="AH1696"/>
  <c r="T1696" s="1"/>
  <c r="S714"/>
  <c r="AG1314"/>
  <c r="S1314" s="1"/>
  <c r="S388"/>
  <c r="AC389" s="1"/>
  <c r="AG1640"/>
  <c r="S1640" s="1"/>
  <c r="S245"/>
  <c r="AG1783"/>
  <c r="S1783" s="1"/>
  <c r="S771"/>
  <c r="AG1257"/>
  <c r="S1257" s="1"/>
  <c r="T466"/>
  <c r="N466" s="1"/>
  <c r="AH1562"/>
  <c r="T1562" s="1"/>
  <c r="S803"/>
  <c r="AG1225"/>
  <c r="S1225" s="1"/>
  <c r="S323"/>
  <c r="AG1705"/>
  <c r="S1705" s="1"/>
  <c r="T634"/>
  <c r="AH1394"/>
  <c r="T1394" s="1"/>
  <c r="S226"/>
  <c r="AG1802"/>
  <c r="S1802" s="1"/>
  <c r="T211"/>
  <c r="AH1817"/>
  <c r="T1817" s="1"/>
  <c r="C1614" i="5" s="1"/>
  <c r="T173" i="1"/>
  <c r="AH1855"/>
  <c r="T1855" s="1"/>
  <c r="C1652" i="5" s="1"/>
  <c r="T136" i="1"/>
  <c r="AH1892"/>
  <c r="T1892" s="1"/>
  <c r="C1689" i="5" s="1"/>
  <c r="T621" i="1"/>
  <c r="AC621" s="1"/>
  <c r="AH1407"/>
  <c r="T1407" s="1"/>
  <c r="S263"/>
  <c r="AG1765"/>
  <c r="S1765" s="1"/>
  <c r="S369"/>
  <c r="AG1659"/>
  <c r="S1659" s="1"/>
  <c r="S131"/>
  <c r="AC132" s="1"/>
  <c r="AG1897"/>
  <c r="S1897" s="1"/>
  <c r="S618"/>
  <c r="AG1410"/>
  <c r="S1410" s="1"/>
  <c r="T324"/>
  <c r="AH1704"/>
  <c r="T1704" s="1"/>
  <c r="T284"/>
  <c r="AH1744"/>
  <c r="T1744" s="1"/>
  <c r="C1541" i="5" s="1"/>
  <c r="S304" i="1"/>
  <c r="AG1724"/>
  <c r="S1724" s="1"/>
  <c r="AG1654"/>
  <c r="S1654" s="1"/>
  <c r="AG1620"/>
  <c r="S1620" s="1"/>
  <c r="T498"/>
  <c r="AH1530"/>
  <c r="T1530" s="1"/>
  <c r="S276"/>
  <c r="AG1752"/>
  <c r="S1752" s="1"/>
  <c r="D1062" i="16"/>
  <c r="C1019" i="5"/>
  <c r="C1447"/>
  <c r="I122" i="6"/>
  <c r="F122" s="1"/>
  <c r="D982" i="16"/>
  <c r="Q419" i="1"/>
  <c r="AN419" s="1"/>
  <c r="C121" i="5"/>
  <c r="F121" s="1"/>
  <c r="S120" s="1"/>
  <c r="S1900" s="1"/>
  <c r="D1317" i="16"/>
  <c r="D1325"/>
  <c r="C1464" i="5"/>
  <c r="D970" i="16"/>
  <c r="F85" i="6"/>
  <c r="C1095" i="5"/>
  <c r="C1450"/>
  <c r="C1249"/>
  <c r="Q704" i="1"/>
  <c r="AN704" s="1"/>
  <c r="I643" i="6"/>
  <c r="F643" s="1"/>
  <c r="Q720" i="1"/>
  <c r="AN720" s="1"/>
  <c r="Q420"/>
  <c r="AN420" s="1"/>
  <c r="C1063" i="5"/>
  <c r="C1335"/>
  <c r="I326" i="6"/>
  <c r="F326" s="1"/>
  <c r="C1323" i="5"/>
  <c r="AN414" i="1"/>
  <c r="V414" s="1"/>
  <c r="AN417"/>
  <c r="V417" s="1"/>
  <c r="AN687"/>
  <c r="V687" s="1"/>
  <c r="AN677"/>
  <c r="V677" s="1"/>
  <c r="AN553"/>
  <c r="V553" s="1"/>
  <c r="AN1384"/>
  <c r="V1384" s="1"/>
  <c r="AN1385"/>
  <c r="V1385" s="1"/>
  <c r="AN1340"/>
  <c r="V1340" s="1"/>
  <c r="AN1346"/>
  <c r="V1346" s="1"/>
  <c r="AN1485"/>
  <c r="V1485" s="1"/>
  <c r="AN1375"/>
  <c r="V1375" s="1"/>
  <c r="AN1655"/>
  <c r="V1655" s="1"/>
  <c r="AN1358"/>
  <c r="V1358" s="1"/>
  <c r="AN1335"/>
  <c r="V1335" s="1"/>
  <c r="AN1348"/>
  <c r="V1348" s="1"/>
  <c r="AN1640"/>
  <c r="V1640" s="1"/>
  <c r="AN1637"/>
  <c r="V1637" s="1"/>
  <c r="AN1482"/>
  <c r="V1482" s="1"/>
  <c r="AN1476"/>
  <c r="V1476" s="1"/>
  <c r="AN1461"/>
  <c r="V1461" s="1"/>
  <c r="AN1774"/>
  <c r="V1774" s="1"/>
  <c r="AN1376"/>
  <c r="V1376" s="1"/>
  <c r="AN1353"/>
  <c r="V1353" s="1"/>
  <c r="AN1347"/>
  <c r="V1347" s="1"/>
  <c r="AN1631"/>
  <c r="V1631" s="1"/>
  <c r="AN1480"/>
  <c r="V1480" s="1"/>
  <c r="AN1626"/>
  <c r="V1626" s="1"/>
  <c r="AN1411"/>
  <c r="V1411" s="1"/>
  <c r="AN1381"/>
  <c r="V1381" s="1"/>
  <c r="AN1352"/>
  <c r="V1352" s="1"/>
  <c r="AN1361"/>
  <c r="V1361" s="1"/>
  <c r="AN1646"/>
  <c r="V1646" s="1"/>
  <c r="AN1635"/>
  <c r="V1635" s="1"/>
  <c r="AN1616"/>
  <c r="V1616" s="1"/>
  <c r="AN1478"/>
  <c r="V1478" s="1"/>
  <c r="AN1764"/>
  <c r="V1764" s="1"/>
  <c r="AN1648"/>
  <c r="V1648" s="1"/>
  <c r="AN1382"/>
  <c r="V1382" s="1"/>
  <c r="AN1436"/>
  <c r="V1436" s="1"/>
  <c r="AN1343"/>
  <c r="V1343" s="1"/>
  <c r="AN1653"/>
  <c r="V1653" s="1"/>
  <c r="AN1638"/>
  <c r="V1638" s="1"/>
  <c r="AN1627"/>
  <c r="V1627" s="1"/>
  <c r="AN1380"/>
  <c r="V1380" s="1"/>
  <c r="AN1356"/>
  <c r="V1356" s="1"/>
  <c r="AN1344"/>
  <c r="V1344" s="1"/>
  <c r="AN1644"/>
  <c r="V1644" s="1"/>
  <c r="AN1784"/>
  <c r="V1784" s="1"/>
  <c r="AN562"/>
  <c r="AN657"/>
  <c r="AN591"/>
  <c r="AN637"/>
  <c r="AN595"/>
  <c r="AN571"/>
  <c r="AN573"/>
  <c r="AN532"/>
  <c r="AN557"/>
  <c r="AN561"/>
  <c r="AN563"/>
  <c r="AN729"/>
  <c r="AN616"/>
  <c r="AN656"/>
  <c r="AN666"/>
  <c r="AN627"/>
  <c r="AN632"/>
  <c r="AN587"/>
  <c r="AN589"/>
  <c r="AN640"/>
  <c r="AN636"/>
  <c r="AN620"/>
  <c r="AN596"/>
  <c r="AN692"/>
  <c r="V692" s="1"/>
  <c r="AN415"/>
  <c r="V415" s="1"/>
  <c r="AN400"/>
  <c r="V400" s="1"/>
  <c r="AN679"/>
  <c r="V679" s="1"/>
  <c r="AN678"/>
  <c r="V678" s="1"/>
  <c r="AN577"/>
  <c r="AN572"/>
  <c r="AN540"/>
  <c r="AN559"/>
  <c r="AN708"/>
  <c r="AN726"/>
  <c r="AN658"/>
  <c r="AN584"/>
  <c r="AN565"/>
  <c r="AN566"/>
  <c r="AN737"/>
  <c r="AN664"/>
  <c r="AN659"/>
  <c r="AN631"/>
  <c r="AN601"/>
  <c r="AN582"/>
  <c r="AN586"/>
  <c r="AN633"/>
  <c r="AN639"/>
  <c r="AN621"/>
  <c r="AN579"/>
  <c r="V579" s="1"/>
  <c r="AN416"/>
  <c r="V416" s="1"/>
  <c r="AN418"/>
  <c r="V418" s="1"/>
  <c r="AN578"/>
  <c r="V578" s="1"/>
  <c r="AN1374"/>
  <c r="V1374" s="1"/>
  <c r="AN1345"/>
  <c r="V1345" s="1"/>
  <c r="AN1618"/>
  <c r="V1618" s="1"/>
  <c r="AN1643"/>
  <c r="V1643" s="1"/>
  <c r="AN1717"/>
  <c r="V1717" s="1"/>
  <c r="AN1383"/>
  <c r="V1383" s="1"/>
  <c r="AN1379"/>
  <c r="V1379" s="1"/>
  <c r="AN1333"/>
  <c r="V1333" s="1"/>
  <c r="AN1339"/>
  <c r="V1339" s="1"/>
  <c r="AN1337"/>
  <c r="V1337" s="1"/>
  <c r="AN1500"/>
  <c r="V1500" s="1"/>
  <c r="AN1645"/>
  <c r="V1645" s="1"/>
  <c r="AN1639"/>
  <c r="V1639" s="1"/>
  <c r="AN1617"/>
  <c r="V1617" s="1"/>
  <c r="AN1477"/>
  <c r="V1477" s="1"/>
  <c r="AN1497"/>
  <c r="V1497" s="1"/>
  <c r="AN1479"/>
  <c r="V1479" s="1"/>
  <c r="AN1630"/>
  <c r="V1630" s="1"/>
  <c r="AN1386"/>
  <c r="V1386" s="1"/>
  <c r="AN1329"/>
  <c r="V1329" s="1"/>
  <c r="AN1624"/>
  <c r="V1624" s="1"/>
  <c r="AN1474"/>
  <c r="V1474" s="1"/>
  <c r="AN1502"/>
  <c r="V1502" s="1"/>
  <c r="AN1484"/>
  <c r="V1484" s="1"/>
  <c r="AN1373"/>
  <c r="V1373" s="1"/>
  <c r="AN1360"/>
  <c r="V1360" s="1"/>
  <c r="AN1359"/>
  <c r="V1359" s="1"/>
  <c r="AN1354"/>
  <c r="V1354" s="1"/>
  <c r="AN1499"/>
  <c r="V1499" s="1"/>
  <c r="AN1625"/>
  <c r="V1625" s="1"/>
  <c r="AN1621"/>
  <c r="V1621" s="1"/>
  <c r="AN1460"/>
  <c r="V1460" s="1"/>
  <c r="AN1483"/>
  <c r="V1483" s="1"/>
  <c r="AN1377"/>
  <c r="V1377" s="1"/>
  <c r="AN1378"/>
  <c r="V1378" s="1"/>
  <c r="AN1328"/>
  <c r="V1328" s="1"/>
  <c r="AN1355"/>
  <c r="V1355" s="1"/>
  <c r="AN1633"/>
  <c r="V1633" s="1"/>
  <c r="AN1620"/>
  <c r="V1620" s="1"/>
  <c r="AN1473"/>
  <c r="V1473" s="1"/>
  <c r="AN1342"/>
  <c r="V1342" s="1"/>
  <c r="AN1332"/>
  <c r="V1332" s="1"/>
  <c r="AN1504"/>
  <c r="V1504" s="1"/>
  <c r="AN1481"/>
  <c r="V1481" s="1"/>
  <c r="AN1014"/>
  <c r="V1014" s="1"/>
  <c r="AN537"/>
  <c r="AN710"/>
  <c r="AN609"/>
  <c r="AN661"/>
  <c r="AN635"/>
  <c r="AN618"/>
  <c r="AN394"/>
  <c r="V394" s="1"/>
  <c r="AN697"/>
  <c r="V697" s="1"/>
  <c r="AN701"/>
  <c r="V701" s="1"/>
  <c r="AN575"/>
  <c r="V575" s="1"/>
  <c r="AN1453" s="1"/>
  <c r="V1453" s="1"/>
  <c r="AN576"/>
  <c r="AN535"/>
  <c r="AN533"/>
  <c r="AN698"/>
  <c r="V698" s="1"/>
  <c r="AN569"/>
  <c r="V569" s="1"/>
  <c r="AN570"/>
  <c r="V570" s="1"/>
  <c r="AN1458" s="1"/>
  <c r="V1458" s="1"/>
  <c r="AN542"/>
  <c r="AN539"/>
  <c r="AN521"/>
  <c r="V521" s="1"/>
  <c r="AN560"/>
  <c r="AN712"/>
  <c r="AN722"/>
  <c r="AN662"/>
  <c r="AN663"/>
  <c r="AN599"/>
  <c r="AN605"/>
  <c r="AN604"/>
  <c r="AN583"/>
  <c r="AN641"/>
  <c r="AN634"/>
  <c r="AN638"/>
  <c r="AN593"/>
  <c r="AN594"/>
  <c r="V594" s="1"/>
  <c r="AN619"/>
  <c r="AN520"/>
  <c r="V520" s="1"/>
  <c r="AN694"/>
  <c r="V694" s="1"/>
  <c r="AN690"/>
  <c r="V690" s="1"/>
  <c r="AN522"/>
  <c r="V522" s="1"/>
  <c r="AN671"/>
  <c r="V671" s="1"/>
  <c r="AN315"/>
  <c r="V315" s="1"/>
  <c r="AC412"/>
  <c r="Q588"/>
  <c r="I693" i="6"/>
  <c r="F693" s="1"/>
  <c r="C159" i="5"/>
  <c r="F159" s="1"/>
  <c r="S158" s="1"/>
  <c r="S1862" s="1"/>
  <c r="I624" i="6"/>
  <c r="F624" s="1"/>
  <c r="Q556" i="1"/>
  <c r="C684" i="5"/>
  <c r="F684" s="1"/>
  <c r="S683" s="1"/>
  <c r="S1337" s="1"/>
  <c r="Q707" i="1"/>
  <c r="Q718"/>
  <c r="Q715"/>
  <c r="Q706"/>
  <c r="Q702"/>
  <c r="Q719"/>
  <c r="Q723"/>
  <c r="Q711"/>
  <c r="Q709"/>
  <c r="Q717"/>
  <c r="Q721"/>
  <c r="Q724"/>
  <c r="Q660"/>
  <c r="D44" i="16"/>
  <c r="Q534" i="1"/>
  <c r="Q536"/>
  <c r="Q716"/>
  <c r="Q705"/>
  <c r="Q558"/>
  <c r="Q703"/>
  <c r="Q714"/>
  <c r="Q725"/>
  <c r="Q611"/>
  <c r="Q613"/>
  <c r="Q625"/>
  <c r="Q585"/>
  <c r="D293" i="16"/>
  <c r="I437" i="6"/>
  <c r="F437" s="1"/>
  <c r="AB751" i="1"/>
  <c r="D330" i="16"/>
  <c r="AC411" i="1"/>
  <c r="D1417" i="16"/>
  <c r="AB389" i="1"/>
  <c r="I347" i="6"/>
  <c r="F347" s="1"/>
  <c r="AC239" i="1"/>
  <c r="I232" i="6"/>
  <c r="F232" s="1"/>
  <c r="AC390" i="1"/>
  <c r="AC125"/>
  <c r="D105" i="16"/>
  <c r="I61" i="6"/>
  <c r="F61" s="1"/>
  <c r="C182" i="5"/>
  <c r="F182" s="1"/>
  <c r="S181" s="1"/>
  <c r="S1839" s="1"/>
  <c r="C753"/>
  <c r="F753" s="1"/>
  <c r="S752" s="1"/>
  <c r="S1268" s="1"/>
  <c r="AB687" i="1"/>
  <c r="AC162"/>
  <c r="AB270"/>
  <c r="D626" i="16"/>
  <c r="C703" i="5"/>
  <c r="F703" s="1"/>
  <c r="S702" s="1"/>
  <c r="S1318" s="1"/>
  <c r="D676" i="16"/>
  <c r="AB151" i="1"/>
  <c r="D607" i="16"/>
  <c r="C386" i="5"/>
  <c r="F386" s="1"/>
  <c r="S385" s="1"/>
  <c r="S1635" s="1"/>
  <c r="D373" i="16"/>
  <c r="D430"/>
  <c r="C1228" i="5"/>
  <c r="I175" i="6"/>
  <c r="F175" s="1"/>
  <c r="I447"/>
  <c r="F447" s="1"/>
  <c r="F70"/>
  <c r="C470" i="5"/>
  <c r="F470" s="1"/>
  <c r="S469" s="1"/>
  <c r="S1551" s="1"/>
  <c r="D1076" i="16"/>
  <c r="I410" i="6"/>
  <c r="F410" s="1"/>
  <c r="C375" i="5"/>
  <c r="F375" s="1"/>
  <c r="S374" s="1"/>
  <c r="S1646" s="1"/>
  <c r="I315" i="6"/>
  <c r="F315" s="1"/>
  <c r="C392" i="5"/>
  <c r="F392" s="1"/>
  <c r="S391" s="1"/>
  <c r="S1629" s="1"/>
  <c r="C1329"/>
  <c r="C374"/>
  <c r="F374" s="1"/>
  <c r="S373" s="1"/>
  <c r="S1647" s="1"/>
  <c r="C413"/>
  <c r="F413" s="1"/>
  <c r="S412" s="1"/>
  <c r="S1608" s="1"/>
  <c r="D339" i="16"/>
  <c r="I332" i="6"/>
  <c r="F332" s="1"/>
  <c r="C124" i="5"/>
  <c r="F124" s="1"/>
  <c r="S123" s="1"/>
  <c r="S1897" s="1"/>
  <c r="I476" i="6"/>
  <c r="F476" s="1"/>
  <c r="I95"/>
  <c r="F95" s="1"/>
  <c r="C261" i="5"/>
  <c r="F261" s="1"/>
  <c r="S260" s="1"/>
  <c r="S1760" s="1"/>
  <c r="D512" i="16"/>
  <c r="I270" i="6"/>
  <c r="F270" s="1"/>
  <c r="AC420" i="1"/>
  <c r="I357" i="6"/>
  <c r="F357" s="1"/>
  <c r="I353"/>
  <c r="F353" s="1"/>
  <c r="C464" i="5"/>
  <c r="F464" s="1"/>
  <c r="S463" s="1"/>
  <c r="S1557" s="1"/>
  <c r="N467" i="1"/>
  <c r="N413"/>
  <c r="Q413" s="1"/>
  <c r="AD413"/>
  <c r="D388" i="16"/>
  <c r="D1023"/>
  <c r="C659" i="5"/>
  <c r="F659" s="1"/>
  <c r="S658" s="1"/>
  <c r="S1362" s="1"/>
  <c r="C1374"/>
  <c r="AB419" i="1"/>
  <c r="I561" i="6"/>
  <c r="F561" s="1"/>
  <c r="I702"/>
  <c r="F702" s="1"/>
  <c r="C1027" i="5"/>
  <c r="C1496"/>
  <c r="AB592" i="1"/>
  <c r="D1383" i="16"/>
  <c r="D253"/>
  <c r="AD507" i="1"/>
  <c r="AB662"/>
  <c r="AB333"/>
  <c r="D192" i="16"/>
  <c r="AC158" i="1"/>
  <c r="I599" i="6"/>
  <c r="F599" s="1"/>
  <c r="C416" i="5"/>
  <c r="F416" s="1"/>
  <c r="S415" s="1"/>
  <c r="S1605" s="1"/>
  <c r="AB548" i="1"/>
  <c r="D78" i="16"/>
  <c r="C155" i="5"/>
  <c r="F155" s="1"/>
  <c r="S154" s="1"/>
  <c r="S1866" s="1"/>
  <c r="I356" i="6"/>
  <c r="F356" s="1"/>
  <c r="AB127" i="1"/>
  <c r="D47" i="16"/>
  <c r="AB264" i="1"/>
  <c r="AC682"/>
  <c r="D534" i="16"/>
  <c r="C221" i="5"/>
  <c r="F221" s="1"/>
  <c r="S220" s="1"/>
  <c r="S1800" s="1"/>
  <c r="C136"/>
  <c r="F136" s="1"/>
  <c r="S135" s="1"/>
  <c r="S1885" s="1"/>
  <c r="D1032" i="16"/>
  <c r="AC540" i="1"/>
  <c r="C334" i="5"/>
  <c r="F334" s="1"/>
  <c r="S333" s="1"/>
  <c r="S1687" s="1"/>
  <c r="C1422"/>
  <c r="D307" i="16"/>
  <c r="C1217" i="5"/>
  <c r="AB426" i="1"/>
  <c r="AB539"/>
  <c r="I207" i="6"/>
  <c r="F207" s="1"/>
  <c r="D1128" i="16"/>
  <c r="C1116" i="5"/>
  <c r="D989" i="16"/>
  <c r="D1259"/>
  <c r="C1288" i="5"/>
  <c r="C1169"/>
  <c r="C1340"/>
  <c r="D95" i="16"/>
  <c r="AC243" i="1"/>
  <c r="C493" i="5"/>
  <c r="F493" s="1"/>
  <c r="S492" s="1"/>
  <c r="S1528" s="1"/>
  <c r="C762"/>
  <c r="F762" s="1"/>
  <c r="S761" s="1"/>
  <c r="S1259" s="1"/>
  <c r="C534"/>
  <c r="F534" s="1"/>
  <c r="S533" s="1"/>
  <c r="S1487" s="1"/>
  <c r="C1410"/>
  <c r="AC140" i="1"/>
  <c r="C203" i="5"/>
  <c r="F203" s="1"/>
  <c r="S202" s="1"/>
  <c r="S1818" s="1"/>
  <c r="I549" i="6"/>
  <c r="F549" s="1"/>
  <c r="AC541" i="1"/>
  <c r="AB765"/>
  <c r="AB428"/>
  <c r="D136" i="16"/>
  <c r="AB369" i="1"/>
  <c r="D308" i="16"/>
  <c r="C655" i="5"/>
  <c r="F655" s="1"/>
  <c r="S654" s="1"/>
  <c r="S1366" s="1"/>
  <c r="D578" i="16"/>
  <c r="C750" i="5"/>
  <c r="F750" s="1"/>
  <c r="S749" s="1"/>
  <c r="S1271" s="1"/>
  <c r="C425"/>
  <c r="F425" s="1"/>
  <c r="S424" s="1"/>
  <c r="S1596" s="1"/>
  <c r="AB537" i="1"/>
  <c r="AB658"/>
  <c r="I394" i="6"/>
  <c r="F394" s="1"/>
  <c r="D457" i="16"/>
  <c r="D348"/>
  <c r="C1068" i="5"/>
  <c r="C385"/>
  <c r="F385" s="1"/>
  <c r="S384" s="1"/>
  <c r="S1636" s="1"/>
  <c r="D532" i="16"/>
  <c r="D65"/>
  <c r="C465" i="5"/>
  <c r="F465" s="1"/>
  <c r="S464" s="1"/>
  <c r="S1556" s="1"/>
  <c r="C454"/>
  <c r="F454" s="1"/>
  <c r="S453" s="1"/>
  <c r="S1567" s="1"/>
  <c r="D673" i="16"/>
  <c r="D289"/>
  <c r="C1414" i="5"/>
  <c r="C609"/>
  <c r="F609" s="1"/>
  <c r="S608" s="1"/>
  <c r="S1412" s="1"/>
  <c r="D208" i="16"/>
  <c r="D377"/>
  <c r="I690" i="6"/>
  <c r="F690" s="1"/>
  <c r="I478"/>
  <c r="F478" s="1"/>
  <c r="AD574" i="1"/>
  <c r="AD403"/>
  <c r="AD404"/>
  <c r="AD373"/>
  <c r="AD363"/>
  <c r="AD369"/>
  <c r="AD365"/>
  <c r="AD374"/>
  <c r="AD402"/>
  <c r="AD384"/>
  <c r="AD364"/>
  <c r="AD572"/>
  <c r="AD573"/>
  <c r="AD286"/>
  <c r="AB285"/>
  <c r="AD285"/>
  <c r="AD274"/>
  <c r="C292" i="5"/>
  <c r="F292" s="1"/>
  <c r="S291" s="1"/>
  <c r="S1729" s="1"/>
  <c r="I566" i="6"/>
  <c r="F566" s="1"/>
  <c r="I363"/>
  <c r="F363" s="1"/>
  <c r="AD508" i="1"/>
  <c r="AD304"/>
  <c r="I209" i="6"/>
  <c r="F209" s="1"/>
  <c r="AD272" i="1"/>
  <c r="D184" i="16"/>
  <c r="AD264" i="1"/>
  <c r="D549" i="16"/>
  <c r="AD265" i="1"/>
  <c r="D1354" i="16"/>
  <c r="C1371" i="5"/>
  <c r="N320" i="1"/>
  <c r="O405"/>
  <c r="Q405" s="1"/>
  <c r="C215" i="5"/>
  <c r="F215" s="1"/>
  <c r="S214" s="1"/>
  <c r="S1806" s="1"/>
  <c r="C668"/>
  <c r="F668" s="1"/>
  <c r="S667" s="1"/>
  <c r="S1353" s="1"/>
  <c r="D291" i="16"/>
  <c r="I308" i="6"/>
  <c r="F308" s="1"/>
  <c r="D962" i="16"/>
  <c r="AB500" i="1"/>
  <c r="C1165" i="5"/>
  <c r="AB633" i="1"/>
  <c r="C269" i="5"/>
  <c r="F269" s="1"/>
  <c r="S268" s="1"/>
  <c r="S1752" s="1"/>
  <c r="I310" i="6"/>
  <c r="F310" s="1"/>
  <c r="C663" i="5"/>
  <c r="F663" s="1"/>
  <c r="S662" s="1"/>
  <c r="S1358" s="1"/>
  <c r="AB510" i="1"/>
  <c r="C1145" i="5"/>
  <c r="D142" i="16"/>
  <c r="I143" i="6"/>
  <c r="F143" s="1"/>
  <c r="D1425" i="16"/>
  <c r="AB453" i="1"/>
  <c r="AB671"/>
  <c r="D215" i="16"/>
  <c r="D533"/>
  <c r="AB613" i="1"/>
  <c r="C343" i="5"/>
  <c r="F343" s="1"/>
  <c r="S342" s="1"/>
  <c r="S1678" s="1"/>
  <c r="I390" i="6"/>
  <c r="F390" s="1"/>
  <c r="C497" i="5"/>
  <c r="F497" s="1"/>
  <c r="S496" s="1"/>
  <c r="S1524" s="1"/>
  <c r="D1326" i="16"/>
  <c r="AB648" i="1"/>
  <c r="D568" i="16"/>
  <c r="C423" i="5"/>
  <c r="F423" s="1"/>
  <c r="S422" s="1"/>
  <c r="S1598" s="1"/>
  <c r="C589"/>
  <c r="F589" s="1"/>
  <c r="S588" s="1"/>
  <c r="S1432" s="1"/>
  <c r="AB244" i="1"/>
  <c r="D591" i="16"/>
  <c r="AB222" i="1"/>
  <c r="D499" i="16"/>
  <c r="AC296" i="1"/>
  <c r="D53" i="16"/>
  <c r="C492" i="5"/>
  <c r="F492" s="1"/>
  <c r="S491" s="1"/>
  <c r="S1529" s="1"/>
  <c r="AC295" i="1"/>
  <c r="C1363" i="5"/>
  <c r="D1301" i="16"/>
  <c r="AB473" i="1"/>
  <c r="I103" i="6"/>
  <c r="AH103" s="1"/>
  <c r="I585"/>
  <c r="F585" s="1"/>
  <c r="AC613" i="1"/>
  <c r="C286" i="5"/>
  <c r="F286" s="1"/>
  <c r="S285" s="1"/>
  <c r="S1735" s="1"/>
  <c r="AC806" i="1"/>
  <c r="C512" i="5"/>
  <c r="F512" s="1"/>
  <c r="S511" s="1"/>
  <c r="S1509" s="1"/>
  <c r="I423" i="6"/>
  <c r="F423" s="1"/>
  <c r="I93"/>
  <c r="L93" s="1"/>
  <c r="D553" i="16"/>
  <c r="C442" i="5"/>
  <c r="F442" s="1"/>
  <c r="S441" s="1"/>
  <c r="S1579" s="1"/>
  <c r="C576"/>
  <c r="F576" s="1"/>
  <c r="S575" s="1"/>
  <c r="S1445" s="1"/>
  <c r="I366" i="6"/>
  <c r="F366" s="1"/>
  <c r="C1298" i="5"/>
  <c r="C1385"/>
  <c r="AC717" i="1"/>
  <c r="AC146"/>
  <c r="I570" i="6"/>
  <c r="F570" s="1"/>
  <c r="AB746" i="1"/>
  <c r="AC579"/>
  <c r="D672" i="16"/>
  <c r="AB515" i="1"/>
  <c r="D297" i="16"/>
  <c r="D666"/>
  <c r="AC515" i="1"/>
  <c r="AB752"/>
  <c r="D1195" i="16"/>
  <c r="AB629" i="1"/>
  <c r="C1248" i="5"/>
  <c r="C1189"/>
  <c r="AC713" i="1"/>
  <c r="D62" i="16"/>
  <c r="D437"/>
  <c r="AB197" i="1"/>
  <c r="D468" i="16"/>
  <c r="I479" i="6"/>
  <c r="F479" s="1"/>
  <c r="C1029" i="5"/>
  <c r="AB377" i="1"/>
  <c r="I127" i="6"/>
  <c r="F127" s="1"/>
  <c r="C545" i="5"/>
  <c r="F545" s="1"/>
  <c r="S544" s="1"/>
  <c r="S1476" s="1"/>
  <c r="D161" i="16"/>
  <c r="I314" i="6"/>
  <c r="F314" s="1"/>
  <c r="AB542" i="1"/>
  <c r="C539" i="5"/>
  <c r="F539" s="1"/>
  <c r="S538" s="1"/>
  <c r="S1482" s="1"/>
  <c r="D1230" i="16"/>
  <c r="I689" i="6"/>
  <c r="F689" s="1"/>
  <c r="AB164" i="1"/>
  <c r="C536" i="5"/>
  <c r="F536" s="1"/>
  <c r="S535" s="1"/>
  <c r="S1485" s="1"/>
  <c r="D110" i="16"/>
  <c r="AC214" i="1"/>
  <c r="AC357"/>
  <c r="AC814"/>
  <c r="C708" i="5"/>
  <c r="F708" s="1"/>
  <c r="S707" s="1"/>
  <c r="S1313" s="1"/>
  <c r="C1486"/>
  <c r="D1143" i="16"/>
  <c r="AB210" i="1"/>
  <c r="AB153"/>
  <c r="C238" i="5"/>
  <c r="F238" s="1"/>
  <c r="S237" s="1"/>
  <c r="S1783" s="1"/>
  <c r="D674" i="16"/>
  <c r="AC445" i="1"/>
  <c r="AC447"/>
  <c r="AC378"/>
  <c r="C153" i="5"/>
  <c r="F153" s="1"/>
  <c r="S152" s="1"/>
  <c r="S1868" s="1"/>
  <c r="AB276" i="1"/>
  <c r="D196" i="16"/>
  <c r="C1044" i="5"/>
  <c r="D967" i="16"/>
  <c r="D1291"/>
  <c r="C1368" i="5"/>
  <c r="C1284"/>
  <c r="D1207" i="16"/>
  <c r="C1211" i="5"/>
  <c r="D1134" i="16"/>
  <c r="C653" i="5"/>
  <c r="F653" s="1"/>
  <c r="S652" s="1"/>
  <c r="S1368" s="1"/>
  <c r="D576" i="16"/>
  <c r="AB656" i="1"/>
  <c r="I593" i="6"/>
  <c r="F593" s="1"/>
  <c r="C1369" i="5"/>
  <c r="D1292" i="16"/>
  <c r="C351" i="5"/>
  <c r="F351" s="1"/>
  <c r="S350" s="1"/>
  <c r="S1670" s="1"/>
  <c r="I603" i="6"/>
  <c r="F603" s="1"/>
  <c r="AC157" i="1"/>
  <c r="C476" i="5"/>
  <c r="F476" s="1"/>
  <c r="S475" s="1"/>
  <c r="S1545" s="1"/>
  <c r="D1257" i="16"/>
  <c r="I293" i="6"/>
  <c r="F293" s="1"/>
  <c r="I134"/>
  <c r="F134" s="1"/>
  <c r="C333" i="5"/>
  <c r="F333" s="1"/>
  <c r="S332" s="1"/>
  <c r="S1688" s="1"/>
  <c r="C1398"/>
  <c r="D1321" i="16"/>
  <c r="D115"/>
  <c r="C1396" i="5"/>
  <c r="D1319" i="16"/>
  <c r="AD527" i="1"/>
  <c r="D452" i="16"/>
  <c r="C529" i="5"/>
  <c r="F529" s="1"/>
  <c r="S528" s="1"/>
  <c r="S1492" s="1"/>
  <c r="I469" i="6"/>
  <c r="F469" s="1"/>
  <c r="AB532" i="1"/>
  <c r="C1287" i="5"/>
  <c r="D1210" i="16"/>
  <c r="C362" i="5"/>
  <c r="F362" s="1"/>
  <c r="S361" s="1"/>
  <c r="S1659" s="1"/>
  <c r="AB365" i="1"/>
  <c r="I302" i="6"/>
  <c r="F302" s="1"/>
  <c r="D285" i="16"/>
  <c r="C149" i="5"/>
  <c r="F149" s="1"/>
  <c r="S148" s="1"/>
  <c r="S1872" s="1"/>
  <c r="C1510"/>
  <c r="D1295" i="16"/>
  <c r="AB232" i="1"/>
  <c r="C247" i="5"/>
  <c r="F247" s="1"/>
  <c r="S246" s="1"/>
  <c r="S1774" s="1"/>
  <c r="C267"/>
  <c r="F267" s="1"/>
  <c r="S266" s="1"/>
  <c r="S1754" s="1"/>
  <c r="C1233"/>
  <c r="D1156" i="16"/>
  <c r="C1177" i="5"/>
  <c r="D1100" i="16"/>
  <c r="D725"/>
  <c r="C802" i="5"/>
  <c r="F802" s="1"/>
  <c r="S801" s="1"/>
  <c r="S1219" s="1"/>
  <c r="AB805" i="1"/>
  <c r="I742" i="6"/>
  <c r="F742" s="1"/>
  <c r="D671" i="16"/>
  <c r="I688" i="6"/>
  <c r="F688" s="1"/>
  <c r="D1216" i="16"/>
  <c r="C1293" i="5"/>
  <c r="AB781" i="1"/>
  <c r="D701" i="16"/>
  <c r="C1025" i="5"/>
  <c r="D948" i="16"/>
  <c r="I740" i="6"/>
  <c r="F740" s="1"/>
  <c r="AB803" i="1"/>
  <c r="D723" i="16"/>
  <c r="C800" i="5"/>
  <c r="F800" s="1"/>
  <c r="S799" s="1"/>
  <c r="S1221" s="1"/>
  <c r="D1314" i="16"/>
  <c r="C1391" i="5"/>
  <c r="C575"/>
  <c r="F575" s="1"/>
  <c r="S574" s="1"/>
  <c r="S1446" s="1"/>
  <c r="D498" i="16"/>
  <c r="AB578" i="1"/>
  <c r="I515" i="6"/>
  <c r="F515" s="1"/>
  <c r="D1388" i="16"/>
  <c r="C1465" i="5"/>
  <c r="I169" i="6"/>
  <c r="F169" s="1"/>
  <c r="AB624" i="1"/>
  <c r="I90" i="6"/>
  <c r="L90" s="1"/>
  <c r="D544" i="16"/>
  <c r="I89" i="6"/>
  <c r="F89" s="1"/>
  <c r="D586" i="16"/>
  <c r="C210" i="5"/>
  <c r="F210" s="1"/>
  <c r="S209" s="1"/>
  <c r="S1811" s="1"/>
  <c r="D945" i="16"/>
  <c r="I516" i="6"/>
  <c r="F516" s="1"/>
  <c r="I291"/>
  <c r="F291" s="1"/>
  <c r="D406" i="16"/>
  <c r="AC752" i="1"/>
  <c r="I454" i="6"/>
  <c r="F454" s="1"/>
  <c r="C514" i="5"/>
  <c r="F514" s="1"/>
  <c r="S513" s="1"/>
  <c r="S1507" s="1"/>
  <c r="I452" i="6"/>
  <c r="F452" s="1"/>
  <c r="I553"/>
  <c r="F553" s="1"/>
  <c r="AB700" i="1"/>
  <c r="D1170" i="16"/>
  <c r="I150" i="6"/>
  <c r="F150" s="1"/>
  <c r="D1110" i="16"/>
  <c r="C697" i="5"/>
  <c r="F697" s="1"/>
  <c r="S696" s="1"/>
  <c r="S1324" s="1"/>
  <c r="I668" i="6"/>
  <c r="F668" s="1"/>
  <c r="D651" i="16"/>
  <c r="AD560" i="1"/>
  <c r="I497" i="6"/>
  <c r="F497" s="1"/>
  <c r="I329"/>
  <c r="F329" s="1"/>
  <c r="D559" i="16"/>
  <c r="C636" i="5"/>
  <c r="F636" s="1"/>
  <c r="S635" s="1"/>
  <c r="S1385" s="1"/>
  <c r="I576" i="6"/>
  <c r="F576" s="1"/>
  <c r="C1149" i="5"/>
  <c r="D1072" i="16"/>
  <c r="C1468" i="5"/>
  <c r="D1391" i="16"/>
  <c r="C1401" i="5"/>
  <c r="D1324" i="16"/>
  <c r="D81"/>
  <c r="AB161" i="1"/>
  <c r="I98" i="6"/>
  <c r="C158" i="5"/>
  <c r="F158" s="1"/>
  <c r="S157" s="1"/>
  <c r="S1863" s="1"/>
  <c r="AD571" i="1"/>
  <c r="AB570"/>
  <c r="C567" i="5"/>
  <c r="F567" s="1"/>
  <c r="S566" s="1"/>
  <c r="S1454" s="1"/>
  <c r="AC571" i="1"/>
  <c r="D490" i="16"/>
  <c r="D1049"/>
  <c r="C1126" i="5"/>
  <c r="I704" i="6"/>
  <c r="F704" s="1"/>
  <c r="C764" i="5"/>
  <c r="F764" s="1"/>
  <c r="S763" s="1"/>
  <c r="S1257" s="1"/>
  <c r="D687" i="16"/>
  <c r="AB767" i="1"/>
  <c r="I564" i="6"/>
  <c r="F564" s="1"/>
  <c r="AB627" i="1"/>
  <c r="D1284" i="16"/>
  <c r="C1361" i="5"/>
  <c r="D1167" i="16"/>
  <c r="C1244" i="5"/>
  <c r="D277" i="16"/>
  <c r="I294" i="6"/>
  <c r="F294" s="1"/>
  <c r="C354" i="5"/>
  <c r="F354" s="1"/>
  <c r="S353" s="1"/>
  <c r="S1667" s="1"/>
  <c r="AB357" i="1"/>
  <c r="AB424"/>
  <c r="C421" i="5"/>
  <c r="F421" s="1"/>
  <c r="S420" s="1"/>
  <c r="S1600" s="1"/>
  <c r="D344" i="16"/>
  <c r="I361" i="6"/>
  <c r="F361" s="1"/>
  <c r="AC250" i="1"/>
  <c r="AC251"/>
  <c r="D144" i="16"/>
  <c r="AB224" i="1"/>
  <c r="AC224"/>
  <c r="C1108" i="5"/>
  <c r="D1031" i="16"/>
  <c r="AC133" i="1"/>
  <c r="C129" i="5"/>
  <c r="F129" s="1"/>
  <c r="S128" s="1"/>
  <c r="S1892" s="1"/>
  <c r="C527"/>
  <c r="F527" s="1"/>
  <c r="S526" s="1"/>
  <c r="S1494" s="1"/>
  <c r="D450" i="16"/>
  <c r="AB530" i="1"/>
  <c r="I467" i="6"/>
  <c r="F467" s="1"/>
  <c r="D975" i="16"/>
  <c r="C1052" i="5"/>
  <c r="AC167" i="1"/>
  <c r="D99" i="16"/>
  <c r="AB179" i="1"/>
  <c r="D1146" i="16"/>
  <c r="C1223" i="5"/>
  <c r="D1287" i="16"/>
  <c r="C1364" i="5"/>
  <c r="D1346" i="16"/>
  <c r="C1423" i="5"/>
  <c r="D1198" i="16"/>
  <c r="C1275" i="5"/>
  <c r="D1429" i="16"/>
  <c r="C1506" i="5"/>
  <c r="N60" i="17" s="1"/>
  <c r="I383" i="6"/>
  <c r="F383" s="1"/>
  <c r="D366" i="16"/>
  <c r="C443" i="5"/>
  <c r="F443" s="1"/>
  <c r="S442" s="1"/>
  <c r="S1578" s="1"/>
  <c r="AB446" i="1"/>
  <c r="AC446"/>
  <c r="D1014" i="16"/>
  <c r="C1091" i="5"/>
  <c r="I524" i="6"/>
  <c r="F524" s="1"/>
  <c r="D507" i="16"/>
  <c r="C584" i="5"/>
  <c r="F584" s="1"/>
  <c r="S583" s="1"/>
  <c r="S1437" s="1"/>
  <c r="AB587" i="1"/>
  <c r="AB125"/>
  <c r="D45" i="16"/>
  <c r="I62" i="6"/>
  <c r="L62" s="1"/>
  <c r="C122" i="5"/>
  <c r="F122" s="1"/>
  <c r="S121" s="1"/>
  <c r="S1899" s="1"/>
  <c r="C1012"/>
  <c r="F1012" s="1"/>
  <c r="D935" i="16"/>
  <c r="C1417" i="5"/>
  <c r="D1340" i="16"/>
  <c r="D699"/>
  <c r="I716" i="6"/>
  <c r="F716" s="1"/>
  <c r="AB779" i="1"/>
  <c r="C776" i="5"/>
  <c r="F776" s="1"/>
  <c r="S775" s="1"/>
  <c r="S1245" s="1"/>
  <c r="D944" i="16"/>
  <c r="C1021" i="5"/>
  <c r="C1077"/>
  <c r="D1000" i="16"/>
  <c r="D1015"/>
  <c r="C1092" i="5"/>
  <c r="C1062"/>
  <c r="D985" i="16"/>
  <c r="N574" i="1"/>
  <c r="Q574" s="1"/>
  <c r="C1345" i="5"/>
  <c r="D1268" i="16"/>
  <c r="D1057"/>
  <c r="C1134" i="5"/>
  <c r="C687"/>
  <c r="F687" s="1"/>
  <c r="S686" s="1"/>
  <c r="S1334" s="1"/>
  <c r="I627" i="6"/>
  <c r="F627" s="1"/>
  <c r="AB690" i="1"/>
  <c r="D610" i="16"/>
  <c r="D1362"/>
  <c r="C1439" i="5"/>
  <c r="C1064"/>
  <c r="D987" i="16"/>
  <c r="C1024" i="5"/>
  <c r="D947" i="16"/>
  <c r="I586" i="6"/>
  <c r="F586" s="1"/>
  <c r="AB649" i="1"/>
  <c r="D569" i="16"/>
  <c r="C646" i="5"/>
  <c r="F646" s="1"/>
  <c r="S645" s="1"/>
  <c r="S1375" s="1"/>
  <c r="D1011" i="16"/>
  <c r="C1088" i="5"/>
  <c r="D1106" i="16"/>
  <c r="C1183" i="5"/>
  <c r="C422"/>
  <c r="F422" s="1"/>
  <c r="S421" s="1"/>
  <c r="S1599" s="1"/>
  <c r="D345" i="16"/>
  <c r="I362" i="6"/>
  <c r="F362" s="1"/>
  <c r="AC425" i="1"/>
  <c r="AB425"/>
  <c r="D1241" i="16"/>
  <c r="C1318" i="5"/>
  <c r="AB231" i="1"/>
  <c r="D151" i="16"/>
  <c r="AB335" i="1"/>
  <c r="C332" i="5"/>
  <c r="F332" s="1"/>
  <c r="S331" s="1"/>
  <c r="S1689" s="1"/>
  <c r="D255" i="16"/>
  <c r="I272" i="6"/>
  <c r="F272" s="1"/>
  <c r="D1193" i="16"/>
  <c r="C1270" i="5"/>
  <c r="AB141" i="1"/>
  <c r="D61" i="16"/>
  <c r="I78" i="6"/>
  <c r="L78" s="1"/>
  <c r="AC141" i="1"/>
  <c r="C1355" i="5"/>
  <c r="D1278" i="16"/>
  <c r="C118" i="5"/>
  <c r="F118" s="1"/>
  <c r="S117" s="1"/>
  <c r="S1903" s="1"/>
  <c r="C624"/>
  <c r="F624" s="1"/>
  <c r="S623" s="1"/>
  <c r="S1397" s="1"/>
  <c r="I161" i="6"/>
  <c r="F161" s="1"/>
  <c r="N464" i="1"/>
  <c r="D384" i="16"/>
  <c r="AB464" i="1"/>
  <c r="I401" i="6"/>
  <c r="F401" s="1"/>
  <c r="C461" i="5"/>
  <c r="F461" s="1"/>
  <c r="S460" s="1"/>
  <c r="S1560" s="1"/>
  <c r="C1290"/>
  <c r="D1213" i="16"/>
  <c r="C1476" i="5"/>
  <c r="D1399" i="16"/>
  <c r="N581" i="1"/>
  <c r="Q581" s="1"/>
  <c r="D501" i="16"/>
  <c r="C578" i="5"/>
  <c r="F578" s="1"/>
  <c r="S577" s="1"/>
  <c r="S1443" s="1"/>
  <c r="AB581" i="1"/>
  <c r="I518" i="6"/>
  <c r="F518" s="1"/>
  <c r="C790" i="5"/>
  <c r="F790" s="1"/>
  <c r="S789" s="1"/>
  <c r="S1231" s="1"/>
  <c r="AB793" i="1"/>
  <c r="I730" i="6"/>
  <c r="F730" s="1"/>
  <c r="D713" i="16"/>
  <c r="AB121" i="1"/>
  <c r="D41" i="16"/>
  <c r="I58" i="6"/>
  <c r="F58" s="1"/>
  <c r="D1428" i="16"/>
  <c r="C1505" i="5"/>
  <c r="D680" i="16"/>
  <c r="C757" i="5"/>
  <c r="F757" s="1"/>
  <c r="S756" s="1"/>
  <c r="S1264" s="1"/>
  <c r="AB760" i="1"/>
  <c r="I697" i="6"/>
  <c r="F697" s="1"/>
  <c r="D639" i="16"/>
  <c r="AB719" i="1"/>
  <c r="I656" i="6"/>
  <c r="F656" s="1"/>
  <c r="C716" i="5"/>
  <c r="F716" s="1"/>
  <c r="S715" s="1"/>
  <c r="S1305" s="1"/>
  <c r="AB293" i="1"/>
  <c r="D213" i="16"/>
  <c r="C290" i="5"/>
  <c r="F290" s="1"/>
  <c r="S289" s="1"/>
  <c r="S1731" s="1"/>
  <c r="I230" i="6"/>
  <c r="F230" s="1"/>
  <c r="AC294" i="1"/>
  <c r="D1288" i="16"/>
  <c r="C1365" i="5"/>
  <c r="D640" i="16"/>
  <c r="C717" i="5"/>
  <c r="F717" s="1"/>
  <c r="S716" s="1"/>
  <c r="S1304" s="1"/>
  <c r="AB720" i="1"/>
  <c r="C1413" i="5"/>
  <c r="D1336" i="16"/>
  <c r="C1115" i="5"/>
  <c r="D1038" i="16"/>
  <c r="D203"/>
  <c r="D109"/>
  <c r="AB189" i="1"/>
  <c r="C739" i="5"/>
  <c r="F739" s="1"/>
  <c r="S738" s="1"/>
  <c r="S1282" s="1"/>
  <c r="D662" i="16"/>
  <c r="I679" i="6"/>
  <c r="F679" s="1"/>
  <c r="AB566" i="1"/>
  <c r="I503" i="6"/>
  <c r="F503" s="1"/>
  <c r="C563" i="5"/>
  <c r="F563" s="1"/>
  <c r="S562" s="1"/>
  <c r="S1458" s="1"/>
  <c r="D486" i="16"/>
  <c r="D1339"/>
  <c r="C1416" i="5"/>
  <c r="D262" i="16"/>
  <c r="I279" i="6"/>
  <c r="F279" s="1"/>
  <c r="AB342" i="1"/>
  <c r="C339" i="5"/>
  <c r="F339" s="1"/>
  <c r="S338" s="1"/>
  <c r="S1682" s="1"/>
  <c r="D100" i="16"/>
  <c r="AB180" i="1"/>
  <c r="C177" i="5"/>
  <c r="F177" s="1"/>
  <c r="S176" s="1"/>
  <c r="S1844" s="1"/>
  <c r="AB299" i="1"/>
  <c r="D219" i="16"/>
  <c r="C296" i="5"/>
  <c r="F296" s="1"/>
  <c r="S295" s="1"/>
  <c r="S1725" s="1"/>
  <c r="AB676" i="1"/>
  <c r="C673" i="5"/>
  <c r="F673" s="1"/>
  <c r="S672" s="1"/>
  <c r="S1348" s="1"/>
  <c r="I613" i="6"/>
  <c r="F613" s="1"/>
  <c r="D596" i="16"/>
  <c r="D116"/>
  <c r="AB196" i="1"/>
  <c r="AC197"/>
  <c r="D1232" i="16"/>
  <c r="C1309" i="5"/>
  <c r="C1117"/>
  <c r="D1040" i="16"/>
  <c r="AB741" i="1"/>
  <c r="D661" i="16"/>
  <c r="I678" i="6"/>
  <c r="F678" s="1"/>
  <c r="C738" i="5"/>
  <c r="F738" s="1"/>
  <c r="S737" s="1"/>
  <c r="S1283" s="1"/>
  <c r="C1264"/>
  <c r="D1187" i="16"/>
  <c r="D1404"/>
  <c r="C1481" i="5"/>
  <c r="C1322"/>
  <c r="D1245" i="16"/>
  <c r="D1142"/>
  <c r="C1219" i="5"/>
  <c r="D1243" i="16"/>
  <c r="C1320" i="5"/>
  <c r="C1453"/>
  <c r="D1376" i="16"/>
  <c r="I404" i="6"/>
  <c r="F404" s="1"/>
  <c r="D387" i="16"/>
  <c r="AB467" i="1"/>
  <c r="I79" i="6"/>
  <c r="C139" i="5"/>
  <c r="F139" s="1"/>
  <c r="S138" s="1"/>
  <c r="S1882" s="1"/>
  <c r="AC142" i="1"/>
  <c r="AB379"/>
  <c r="AC379"/>
  <c r="I316" i="6"/>
  <c r="F316" s="1"/>
  <c r="D299" i="16"/>
  <c r="AB711" i="1"/>
  <c r="I648" i="6"/>
  <c r="F648" s="1"/>
  <c r="D357" i="16"/>
  <c r="I374" i="6"/>
  <c r="F374" s="1"/>
  <c r="C434" i="5"/>
  <c r="F434" s="1"/>
  <c r="S433" s="1"/>
  <c r="S1587" s="1"/>
  <c r="C1445"/>
  <c r="D1368" i="16"/>
  <c r="C1354" i="5"/>
  <c r="D1277" i="16"/>
  <c r="I502" i="6"/>
  <c r="F502" s="1"/>
  <c r="I622"/>
  <c r="F622" s="1"/>
  <c r="D605" i="16"/>
  <c r="AC686" i="1"/>
  <c r="C682" i="5"/>
  <c r="F682" s="1"/>
  <c r="S681" s="1"/>
  <c r="S1339" s="1"/>
  <c r="I242" i="6"/>
  <c r="F242" s="1"/>
  <c r="AB337" i="1"/>
  <c r="D257" i="16"/>
  <c r="AD479" i="1"/>
  <c r="I129" i="6"/>
  <c r="F129" s="1"/>
  <c r="D221" i="16"/>
  <c r="C298" i="5"/>
  <c r="F298" s="1"/>
  <c r="S297" s="1"/>
  <c r="S1723" s="1"/>
  <c r="AB301" i="1"/>
  <c r="C1379" i="5"/>
  <c r="D1302" i="16"/>
  <c r="C731" i="5"/>
  <c r="F731" s="1"/>
  <c r="S730" s="1"/>
  <c r="S1290" s="1"/>
  <c r="AB734" i="1"/>
  <c r="I671" i="6"/>
  <c r="F671" s="1"/>
  <c r="D654" i="16"/>
  <c r="D1161"/>
  <c r="C1238" i="5"/>
  <c r="C810"/>
  <c r="I750" i="6"/>
  <c r="F750" s="1"/>
  <c r="AB813" i="1"/>
  <c r="D733" i="16"/>
  <c r="I345" i="6"/>
  <c r="F345" s="1"/>
  <c r="C405" i="5"/>
  <c r="F405" s="1"/>
  <c r="S404" s="1"/>
  <c r="S1616" s="1"/>
  <c r="AB408" i="1"/>
  <c r="AC408"/>
  <c r="AC409"/>
  <c r="D969" i="16"/>
  <c r="C1046" i="5"/>
  <c r="AB748" i="1"/>
  <c r="I685" i="6"/>
  <c r="F685" s="1"/>
  <c r="D668" i="16"/>
  <c r="C745" i="5"/>
  <c r="F745" s="1"/>
  <c r="S744" s="1"/>
  <c r="S1276" s="1"/>
  <c r="I670" i="6"/>
  <c r="F670" s="1"/>
  <c r="C730" i="5"/>
  <c r="F730" s="1"/>
  <c r="S729" s="1"/>
  <c r="S1291" s="1"/>
  <c r="C1251"/>
  <c r="D1174" i="16"/>
  <c r="C1135" i="5"/>
  <c r="D1058" i="16"/>
  <c r="AB386" i="1"/>
  <c r="D306" i="16"/>
  <c r="AB761" i="1"/>
  <c r="D681" i="16"/>
  <c r="I698" i="6"/>
  <c r="F698" s="1"/>
  <c r="C758" i="5"/>
  <c r="F758" s="1"/>
  <c r="S757" s="1"/>
  <c r="S1263" s="1"/>
  <c r="AC761" i="1"/>
  <c r="AC762"/>
  <c r="AD520"/>
  <c r="AB520"/>
  <c r="C517" i="5"/>
  <c r="F517" s="1"/>
  <c r="S516" s="1"/>
  <c r="S1504" s="1"/>
  <c r="D440" i="16"/>
  <c r="AC520" i="1"/>
  <c r="I457" i="6"/>
  <c r="F457" s="1"/>
  <c r="AB801" i="1"/>
  <c r="I738" i="6"/>
  <c r="F738" s="1"/>
  <c r="D721" i="16"/>
  <c r="C798" i="5"/>
  <c r="F798" s="1"/>
  <c r="S797" s="1"/>
  <c r="S1223" s="1"/>
  <c r="D1099" i="16"/>
  <c r="C1176" i="5"/>
  <c r="AB737" i="1"/>
  <c r="D562" i="16"/>
  <c r="I579" i="6"/>
  <c r="F579" s="1"/>
  <c r="D1323" i="16"/>
  <c r="C1400" i="5"/>
  <c r="I577" i="6"/>
  <c r="F577" s="1"/>
  <c r="C637" i="5"/>
  <c r="F637" s="1"/>
  <c r="S636" s="1"/>
  <c r="S1384" s="1"/>
  <c r="D560" i="16"/>
  <c r="AB640" i="1"/>
  <c r="C1490" i="5"/>
  <c r="D1413" i="16"/>
  <c r="AB555" i="1"/>
  <c r="C552" i="5"/>
  <c r="F552" s="1"/>
  <c r="S551" s="1"/>
  <c r="S1469" s="1"/>
  <c r="D475" i="16"/>
  <c r="I492" i="6"/>
  <c r="F492" s="1"/>
  <c r="D223" i="16"/>
  <c r="AB303" i="1"/>
  <c r="D153" i="16"/>
  <c r="AB470" i="1"/>
  <c r="AB560"/>
  <c r="I69" i="6"/>
  <c r="L69" s="1"/>
  <c r="AC490" i="1"/>
  <c r="AC640"/>
  <c r="C557" i="5"/>
  <c r="F557" s="1"/>
  <c r="S556" s="1"/>
  <c r="S1464" s="1"/>
  <c r="AB731" i="1"/>
  <c r="C728" i="5"/>
  <c r="F728" s="1"/>
  <c r="S727" s="1"/>
  <c r="S1293" s="1"/>
  <c r="AC793" i="1"/>
  <c r="C1498" i="5"/>
  <c r="D1421" i="16"/>
  <c r="N590" i="1"/>
  <c r="Q590" s="1"/>
  <c r="D510" i="16"/>
  <c r="I527" i="6"/>
  <c r="F527" s="1"/>
  <c r="AB590" i="1"/>
  <c r="C587" i="5"/>
  <c r="F587" s="1"/>
  <c r="S586" s="1"/>
  <c r="S1434" s="1"/>
  <c r="C1102"/>
  <c r="D1025" i="16"/>
  <c r="D1094"/>
  <c r="C1171" i="5"/>
  <c r="AD516" i="1"/>
  <c r="C513" i="5"/>
  <c r="F513" s="1"/>
  <c r="S512" s="1"/>
  <c r="S1508" s="1"/>
  <c r="AB516" i="1"/>
  <c r="D436" i="16"/>
  <c r="I453" i="6"/>
  <c r="F453" s="1"/>
  <c r="I645"/>
  <c r="F645" s="1"/>
  <c r="D628" i="16"/>
  <c r="AB708" i="1"/>
  <c r="AC709"/>
  <c r="C705" i="5"/>
  <c r="F705" s="1"/>
  <c r="S704" s="1"/>
  <c r="S1316" s="1"/>
  <c r="D69" i="16"/>
  <c r="C146" i="5"/>
  <c r="F146" s="1"/>
  <c r="S145" s="1"/>
  <c r="S1875" s="1"/>
  <c r="AC149" i="1"/>
  <c r="I86" i="6"/>
  <c r="AB149" i="1"/>
  <c r="C1084" i="5"/>
  <c r="D1007" i="16"/>
  <c r="C714" i="5"/>
  <c r="F714" s="1"/>
  <c r="S713" s="1"/>
  <c r="S1307" s="1"/>
  <c r="AB717" i="1"/>
  <c r="D637" i="16"/>
  <c r="I654" i="6"/>
  <c r="F654" s="1"/>
  <c r="I607"/>
  <c r="F607" s="1"/>
  <c r="C667" i="5"/>
  <c r="F667" s="1"/>
  <c r="S666" s="1"/>
  <c r="S1354" s="1"/>
  <c r="D590" i="16"/>
  <c r="AB670" i="1"/>
  <c r="C1054" i="5"/>
  <c r="D977" i="16"/>
  <c r="D264"/>
  <c r="I281" i="6"/>
  <c r="F281" s="1"/>
  <c r="AB256" i="1"/>
  <c r="D176" i="16"/>
  <c r="C143" i="5"/>
  <c r="F143" s="1"/>
  <c r="S142" s="1"/>
  <c r="S1878" s="1"/>
  <c r="AB146" i="1"/>
  <c r="I83" i="6"/>
  <c r="D66" i="16"/>
  <c r="AB503" i="1"/>
  <c r="I440" i="6"/>
  <c r="F440" s="1"/>
  <c r="C500" i="5"/>
  <c r="F500" s="1"/>
  <c r="S499" s="1"/>
  <c r="S1521" s="1"/>
  <c r="I543" i="6"/>
  <c r="F543" s="1"/>
  <c r="D526" i="16"/>
  <c r="C603" i="5"/>
  <c r="F603" s="1"/>
  <c r="S602" s="1"/>
  <c r="S1418" s="1"/>
  <c r="AC606" i="1"/>
  <c r="AB606"/>
  <c r="C502" i="5"/>
  <c r="F502" s="1"/>
  <c r="S501" s="1"/>
  <c r="S1519" s="1"/>
  <c r="C1295"/>
  <c r="D1218" i="16"/>
  <c r="D292"/>
  <c r="AB372" i="1"/>
  <c r="C369" i="5"/>
  <c r="F369" s="1"/>
  <c r="S368" s="1"/>
  <c r="S1652" s="1"/>
  <c r="I309" i="6"/>
  <c r="F309" s="1"/>
  <c r="D693" i="16"/>
  <c r="D522"/>
  <c r="AB602" i="1"/>
  <c r="I539" i="6"/>
  <c r="F539" s="1"/>
  <c r="C399" i="5"/>
  <c r="F399" s="1"/>
  <c r="S398" s="1"/>
  <c r="S1622" s="1"/>
  <c r="AB550" i="1"/>
  <c r="C547" i="5"/>
  <c r="F547" s="1"/>
  <c r="S546" s="1"/>
  <c r="S1474" s="1"/>
  <c r="I487" i="6"/>
  <c r="F487" s="1"/>
  <c r="D470" i="16"/>
  <c r="AB409" i="1"/>
  <c r="D329" i="16"/>
  <c r="C406" i="5"/>
  <c r="F406" s="1"/>
  <c r="S405" s="1"/>
  <c r="S1615" s="1"/>
  <c r="I346" i="6"/>
  <c r="F346" s="1"/>
  <c r="D1129" i="16"/>
  <c r="C1206" i="5"/>
  <c r="C1137"/>
  <c r="D1060" i="16"/>
  <c r="D1051"/>
  <c r="C1128" i="5"/>
  <c r="I706" i="6"/>
  <c r="F706" s="1"/>
  <c r="D689" i="16"/>
  <c r="C766" i="5"/>
  <c r="F766" s="1"/>
  <c r="S765" s="1"/>
  <c r="S1255" s="1"/>
  <c r="C1231"/>
  <c r="D1154" i="16"/>
  <c r="AD683" i="1"/>
  <c r="D603" i="16"/>
  <c r="AD442" i="1"/>
  <c r="AB442"/>
  <c r="D362" i="16"/>
  <c r="C439" i="5"/>
  <c r="F439" s="1"/>
  <c r="S438" s="1"/>
  <c r="S1582" s="1"/>
  <c r="I379" i="6"/>
  <c r="F379" s="1"/>
  <c r="D1021" i="16"/>
  <c r="C1098" i="5"/>
  <c r="C1489"/>
  <c r="D1412" i="16"/>
  <c r="C1343" i="5"/>
  <c r="D1266" i="16"/>
  <c r="C606" i="5"/>
  <c r="F606" s="1"/>
  <c r="S605" s="1"/>
  <c r="S1415" s="1"/>
  <c r="I546" i="6"/>
  <c r="F546" s="1"/>
  <c r="D529" i="16"/>
  <c r="AC609" i="1"/>
  <c r="AB609"/>
  <c r="C1273" i="5"/>
  <c r="D1196" i="16"/>
  <c r="D1131"/>
  <c r="C1208" i="5"/>
  <c r="C1443"/>
  <c r="D1366" i="16"/>
  <c r="C658" i="5"/>
  <c r="F658" s="1"/>
  <c r="S657" s="1"/>
  <c r="S1363" s="1"/>
  <c r="AB661" i="1"/>
  <c r="I598" i="6"/>
  <c r="F598" s="1"/>
  <c r="D581" i="16"/>
  <c r="D1386"/>
  <c r="C1463" i="5"/>
  <c r="C1089"/>
  <c r="D1012" i="16"/>
  <c r="AB341" i="1"/>
  <c r="D1289" i="16"/>
  <c r="C1366" i="5"/>
  <c r="D276" i="16"/>
  <c r="AB356" i="1"/>
  <c r="C1257" i="5"/>
  <c r="D1180" i="16"/>
  <c r="D304"/>
  <c r="C1121" i="5"/>
  <c r="D1044" i="16"/>
  <c r="C1112" i="5"/>
  <c r="D1035" i="16"/>
  <c r="C1181" i="5"/>
  <c r="D1104" i="16"/>
  <c r="D1013"/>
  <c r="C1090" i="5"/>
  <c r="D1164" i="16"/>
  <c r="C1241" i="5"/>
  <c r="AB399" i="1"/>
  <c r="C1158" i="5"/>
  <c r="D1081" i="16"/>
  <c r="C678" i="5"/>
  <c r="F678" s="1"/>
  <c r="S677" s="1"/>
  <c r="S1343" s="1"/>
  <c r="I618" i="6"/>
  <c r="F618" s="1"/>
  <c r="AB681" i="1"/>
  <c r="D601" i="16"/>
  <c r="AB625" i="1"/>
  <c r="I562" i="6"/>
  <c r="F562" s="1"/>
  <c r="C622" i="5"/>
  <c r="F622" s="1"/>
  <c r="S621" s="1"/>
  <c r="S1399" s="1"/>
  <c r="D545" i="16"/>
  <c r="C1035" i="5"/>
  <c r="D958" i="16"/>
  <c r="AC790" i="1"/>
  <c r="C410" i="5"/>
  <c r="F410" s="1"/>
  <c r="S409" s="1"/>
  <c r="S1611" s="1"/>
  <c r="AB413" i="1"/>
  <c r="D333" i="16"/>
  <c r="I350" i="6"/>
  <c r="F350" s="1"/>
  <c r="I264"/>
  <c r="F264" s="1"/>
  <c r="C1235" i="5"/>
  <c r="D1158" i="16"/>
  <c r="AB723" i="1"/>
  <c r="D643" i="16"/>
  <c r="C720" i="5"/>
  <c r="F720" s="1"/>
  <c r="S719" s="1"/>
  <c r="S1301" s="1"/>
  <c r="I660" i="6"/>
  <c r="F660" s="1"/>
  <c r="AB243" i="1"/>
  <c r="C240" i="5"/>
  <c r="F240" s="1"/>
  <c r="S239" s="1"/>
  <c r="S1781" s="1"/>
  <c r="D163" i="16"/>
  <c r="I180" i="6"/>
  <c r="F180" s="1"/>
  <c r="D574" i="16"/>
  <c r="I591" i="6"/>
  <c r="F591" s="1"/>
  <c r="C651" i="5"/>
  <c r="F651" s="1"/>
  <c r="S650" s="1"/>
  <c r="S1370" s="1"/>
  <c r="AB654" i="1"/>
  <c r="C345" i="5"/>
  <c r="F345" s="1"/>
  <c r="S344" s="1"/>
  <c r="S1676" s="1"/>
  <c r="AB348" i="1"/>
  <c r="D268" i="16"/>
  <c r="I285" i="6"/>
  <c r="F285" s="1"/>
  <c r="C1032" i="5"/>
  <c r="D955" i="16"/>
  <c r="D1283"/>
  <c r="C1360" i="5"/>
  <c r="I257" i="6"/>
  <c r="F257" s="1"/>
  <c r="D988" i="16"/>
  <c r="C1065" i="5"/>
  <c r="D1029" i="16"/>
  <c r="C1106" i="5"/>
  <c r="D1178" i="16"/>
  <c r="C1255" i="5"/>
  <c r="C1147"/>
  <c r="D1070" i="16"/>
  <c r="D1026"/>
  <c r="C1103" i="5"/>
  <c r="C1058"/>
  <c r="D981" i="16"/>
  <c r="AD460" i="1"/>
  <c r="C1105" i="5"/>
  <c r="D1028" i="16"/>
  <c r="D332"/>
  <c r="I349" i="6"/>
  <c r="F349" s="1"/>
  <c r="AB412" i="1"/>
  <c r="C409" i="5"/>
  <c r="F409" s="1"/>
  <c r="S408" s="1"/>
  <c r="S1612" s="1"/>
  <c r="D1427" i="16"/>
  <c r="C1504" i="5"/>
  <c r="C1342"/>
  <c r="D1265" i="16"/>
  <c r="D1006"/>
  <c r="C1083" i="5"/>
  <c r="D1182" i="16"/>
  <c r="C1259" i="5"/>
  <c r="D1116" i="16"/>
  <c r="C1193" i="5"/>
  <c r="D134" i="16"/>
  <c r="AB214" i="1"/>
  <c r="C211" i="5"/>
  <c r="F211" s="1"/>
  <c r="S210" s="1"/>
  <c r="S1810" s="1"/>
  <c r="I151" i="6"/>
  <c r="F151" s="1"/>
  <c r="C1260" i="5"/>
  <c r="D1183" i="16"/>
  <c r="AB275" i="1"/>
  <c r="C1056" i="5"/>
  <c r="D979" i="16"/>
  <c r="AB594" i="1"/>
  <c r="D514" i="16"/>
  <c r="I531" i="6"/>
  <c r="F531" s="1"/>
  <c r="C591" i="5"/>
  <c r="F591" s="1"/>
  <c r="S590" s="1"/>
  <c r="S1430" s="1"/>
  <c r="C1142"/>
  <c r="D1065" i="16"/>
  <c r="D1306"/>
  <c r="C1383" i="5"/>
  <c r="C724"/>
  <c r="F724" s="1"/>
  <c r="S723" s="1"/>
  <c r="S1297" s="1"/>
  <c r="AB727" i="1"/>
  <c r="I664" i="6"/>
  <c r="F664" s="1"/>
  <c r="D647" i="16"/>
  <c r="D123"/>
  <c r="I140" i="6"/>
  <c r="F140" s="1"/>
  <c r="C200" i="5"/>
  <c r="F200" s="1"/>
  <c r="S199" s="1"/>
  <c r="S1821" s="1"/>
  <c r="AB203" i="1"/>
  <c r="D256" i="16"/>
  <c r="AB336" i="1"/>
  <c r="C1216" i="5"/>
  <c r="D1139" i="16"/>
  <c r="D472"/>
  <c r="C549" i="5"/>
  <c r="F549" s="1"/>
  <c r="S548" s="1"/>
  <c r="S1472" s="1"/>
  <c r="AB229" i="1"/>
  <c r="AC229"/>
  <c r="C226" i="5"/>
  <c r="F226" s="1"/>
  <c r="S225" s="1"/>
  <c r="S1795" s="1"/>
  <c r="D149" i="16"/>
  <c r="I166" i="6"/>
  <c r="F166" s="1"/>
  <c r="D1087" i="16"/>
  <c r="C1164" i="5"/>
  <c r="I673" i="6"/>
  <c r="F673" s="1"/>
  <c r="D216" i="16"/>
  <c r="I233" i="6"/>
  <c r="F233" s="1"/>
  <c r="AB296" i="1"/>
  <c r="C293" i="5"/>
  <c r="F293" s="1"/>
  <c r="S292" s="1"/>
  <c r="S1728" s="1"/>
  <c r="D1407" i="16"/>
  <c r="C1484" i="5"/>
  <c r="AB459" i="1"/>
  <c r="C1469" i="5"/>
  <c r="D1392" i="16"/>
  <c r="D488"/>
  <c r="D1364"/>
  <c r="C1441" i="5"/>
  <c r="I650" i="6"/>
  <c r="F650" s="1"/>
  <c r="D633" i="16"/>
  <c r="C710" i="5"/>
  <c r="F710" s="1"/>
  <c r="S709" s="1"/>
  <c r="S1311" s="1"/>
  <c r="AB713" i="1"/>
  <c r="D564" i="16"/>
  <c r="C641" i="5"/>
  <c r="F641" s="1"/>
  <c r="S640" s="1"/>
  <c r="S1380" s="1"/>
  <c r="AB644" i="1"/>
  <c r="I581" i="6"/>
  <c r="F581" s="1"/>
  <c r="D106" i="16"/>
  <c r="AB156" i="1"/>
  <c r="D76" i="16"/>
  <c r="I521" i="6"/>
  <c r="F521" s="1"/>
  <c r="D1349" i="16"/>
  <c r="C1426" i="5"/>
  <c r="C664"/>
  <c r="F664" s="1"/>
  <c r="S663" s="1"/>
  <c r="S1357" s="1"/>
  <c r="AB667" i="1"/>
  <c r="I604" i="6"/>
  <c r="F604" s="1"/>
  <c r="D587" i="16"/>
  <c r="D1067"/>
  <c r="C1144" i="5"/>
  <c r="D1123" i="16"/>
  <c r="C1200" i="5"/>
  <c r="AB790" i="1"/>
  <c r="D710" i="16"/>
  <c r="C787" i="5"/>
  <c r="F787" s="1"/>
  <c r="S786" s="1"/>
  <c r="S1234" s="1"/>
  <c r="AB152" i="1"/>
  <c r="I637" i="6"/>
  <c r="F637" s="1"/>
  <c r="AH119"/>
  <c r="AH108"/>
  <c r="AH117"/>
  <c r="AH116"/>
  <c r="AH90"/>
  <c r="F76"/>
  <c r="L76"/>
  <c r="AH115"/>
  <c r="F507" i="5"/>
  <c r="S506" s="1"/>
  <c r="AH94" i="6"/>
  <c r="F94"/>
  <c r="L94"/>
  <c r="AH114"/>
  <c r="AH101"/>
  <c r="AH89"/>
  <c r="AH112"/>
  <c r="P727" i="1"/>
  <c r="Q727" s="1"/>
  <c r="P733"/>
  <c r="Q733" s="1"/>
  <c r="P728"/>
  <c r="Q728" s="1"/>
  <c r="P735"/>
  <c r="Q735" s="1"/>
  <c r="P736"/>
  <c r="Q736" s="1"/>
  <c r="P734"/>
  <c r="Q734" s="1"/>
  <c r="P731"/>
  <c r="Q731" s="1"/>
  <c r="Q607"/>
  <c r="Q626"/>
  <c r="Q624"/>
  <c r="Q600"/>
  <c r="P730"/>
  <c r="Q730" s="1"/>
  <c r="P732"/>
  <c r="Q732" s="1"/>
  <c r="Q608"/>
  <c r="Q610"/>
  <c r="Q603"/>
  <c r="Q713"/>
  <c r="Q629"/>
  <c r="Q615"/>
  <c r="Q602"/>
  <c r="P495"/>
  <c r="P494"/>
  <c r="Q628"/>
  <c r="Q597"/>
  <c r="Q614"/>
  <c r="Q606"/>
  <c r="Q630"/>
  <c r="Q623"/>
  <c r="Q598"/>
  <c r="Q612"/>
  <c r="Q622"/>
  <c r="P506"/>
  <c r="P510"/>
  <c r="P509"/>
  <c r="P508"/>
  <c r="P507"/>
  <c r="M120" i="6"/>
  <c r="AH120"/>
  <c r="C122"/>
  <c r="D121"/>
  <c r="D130" i="16" l="1"/>
  <c r="AC614" i="1"/>
  <c r="C252" i="5"/>
  <c r="F252" s="1"/>
  <c r="S251" s="1"/>
  <c r="S1769" s="1"/>
  <c r="C610"/>
  <c r="F610" s="1"/>
  <c r="S609" s="1"/>
  <c r="S1411" s="1"/>
  <c r="AC410" i="1"/>
  <c r="I325" i="6"/>
  <c r="F325" s="1"/>
  <c r="D464" i="16"/>
  <c r="C407" i="5"/>
  <c r="F407" s="1"/>
  <c r="S406" s="1"/>
  <c r="S1614" s="1"/>
  <c r="AC731" i="1"/>
  <c r="C316" i="5"/>
  <c r="F316" s="1"/>
  <c r="S315" s="1"/>
  <c r="S1705" s="1"/>
  <c r="C396"/>
  <c r="F396" s="1"/>
  <c r="S395" s="1"/>
  <c r="S1625" s="1"/>
  <c r="AC769" i="1"/>
  <c r="AC712"/>
  <c r="AC639"/>
  <c r="AC602"/>
  <c r="AC720"/>
  <c r="C186" i="5"/>
  <c r="F186" s="1"/>
  <c r="S185" s="1"/>
  <c r="S1835" s="1"/>
  <c r="AC289" i="1"/>
  <c r="AC472"/>
  <c r="AC393"/>
  <c r="AC595"/>
  <c r="D247" i="16"/>
  <c r="AB614" i="1"/>
  <c r="D504" i="16"/>
  <c r="AB226" i="1"/>
  <c r="D485" i="16"/>
  <c r="AC190" i="1"/>
  <c r="D312" i="16"/>
  <c r="C778" i="5"/>
  <c r="F778" s="1"/>
  <c r="S777" s="1"/>
  <c r="S1243" s="1"/>
  <c r="C197"/>
  <c r="F197" s="1"/>
  <c r="S196" s="1"/>
  <c r="S1824" s="1"/>
  <c r="AC754" i="1"/>
  <c r="AB754"/>
  <c r="I683" i="6"/>
  <c r="F683" s="1"/>
  <c r="AB495" i="1"/>
  <c r="D83" i="16"/>
  <c r="AB584" i="1"/>
  <c r="I489" i="6"/>
  <c r="F489" s="1"/>
  <c r="C324" i="5"/>
  <c r="F324" s="1"/>
  <c r="S323" s="1"/>
  <c r="S1697" s="1"/>
  <c r="D174" i="16"/>
  <c r="AB392" i="1"/>
  <c r="AB733"/>
  <c r="AB565"/>
  <c r="C1155" i="5"/>
  <c r="D409" i="16"/>
  <c r="C213" i="5"/>
  <c r="F213" s="1"/>
  <c r="S212" s="1"/>
  <c r="S1808" s="1"/>
  <c r="I426" i="6"/>
  <c r="F426" s="1"/>
  <c r="I153"/>
  <c r="F153" s="1"/>
  <c r="I432"/>
  <c r="F432" s="1"/>
  <c r="C201" i="5"/>
  <c r="F201" s="1"/>
  <c r="S200" s="1"/>
  <c r="S1820" s="1"/>
  <c r="I245" i="6"/>
  <c r="F245" s="1"/>
  <c r="D160" i="16"/>
  <c r="C300" i="5"/>
  <c r="F300" s="1"/>
  <c r="S299" s="1"/>
  <c r="S1721" s="1"/>
  <c r="C229"/>
  <c r="F229" s="1"/>
  <c r="S228" s="1"/>
  <c r="S1792" s="1"/>
  <c r="AD606" i="1"/>
  <c r="I691" i="6"/>
  <c r="F691" s="1"/>
  <c r="AB291" i="1"/>
  <c r="AB489"/>
  <c r="D102" i="16"/>
  <c r="I551" i="6"/>
  <c r="F551" s="1"/>
  <c r="C282" i="5"/>
  <c r="F282" s="1"/>
  <c r="S281" s="1"/>
  <c r="S1739" s="1"/>
  <c r="AC734" i="1"/>
  <c r="AC348"/>
  <c r="AC163"/>
  <c r="AC302"/>
  <c r="AC697"/>
  <c r="AC240"/>
  <c r="C179" i="5"/>
  <c r="F179" s="1"/>
  <c r="S178" s="1"/>
  <c r="S1842" s="1"/>
  <c r="AC454" i="1"/>
  <c r="AC781"/>
  <c r="I253" i="6"/>
  <c r="F253" s="1"/>
  <c r="I173"/>
  <c r="F173" s="1"/>
  <c r="C350" i="5"/>
  <c r="F350" s="1"/>
  <c r="S349" s="1"/>
  <c r="S1671" s="1"/>
  <c r="C271"/>
  <c r="F271" s="1"/>
  <c r="S270" s="1"/>
  <c r="S1750" s="1"/>
  <c r="AC238" i="1"/>
  <c r="AC556"/>
  <c r="I184" i="6"/>
  <c r="F184" s="1"/>
  <c r="AB561" i="1"/>
  <c r="AC683"/>
  <c r="AB535"/>
  <c r="I111" i="6"/>
  <c r="C675" i="5"/>
  <c r="F675" s="1"/>
  <c r="S674" s="1"/>
  <c r="S1346" s="1"/>
  <c r="C173"/>
  <c r="F173" s="1"/>
  <c r="S172" s="1"/>
  <c r="S1848" s="1"/>
  <c r="I625" i="6"/>
  <c r="F625" s="1"/>
  <c r="C234" i="5"/>
  <c r="F234" s="1"/>
  <c r="S233" s="1"/>
  <c r="S1787" s="1"/>
  <c r="I444" i="6"/>
  <c r="F444" s="1"/>
  <c r="AB521" i="1"/>
  <c r="D233" i="16"/>
  <c r="AC326" i="1"/>
  <c r="AC626"/>
  <c r="C314" i="5"/>
  <c r="F314" s="1"/>
  <c r="S313" s="1"/>
  <c r="S1707" s="1"/>
  <c r="C1230"/>
  <c r="D1236" i="16"/>
  <c r="D1117"/>
  <c r="D1304"/>
  <c r="D1137"/>
  <c r="AC237" i="1"/>
  <c r="AB237"/>
  <c r="AB683"/>
  <c r="I498" i="6"/>
  <c r="F498" s="1"/>
  <c r="AB507" i="1"/>
  <c r="AC347"/>
  <c r="D455" i="16"/>
  <c r="C171" i="5"/>
  <c r="F171" s="1"/>
  <c r="S170" s="1"/>
  <c r="S1850" s="1"/>
  <c r="I615" i="6"/>
  <c r="F615" s="1"/>
  <c r="AB220" i="1"/>
  <c r="AB353"/>
  <c r="I211" i="6"/>
  <c r="F211" s="1"/>
  <c r="D180" i="16"/>
  <c r="AD419" i="1"/>
  <c r="C323" i="5"/>
  <c r="F323" s="1"/>
  <c r="S322" s="1"/>
  <c r="S1698" s="1"/>
  <c r="AC583" i="1"/>
  <c r="AC487"/>
  <c r="AC504"/>
  <c r="AC164"/>
  <c r="AD435"/>
  <c r="AC362"/>
  <c r="C733" i="5"/>
  <c r="F733" s="1"/>
  <c r="S732" s="1"/>
  <c r="S1288" s="1"/>
  <c r="C685"/>
  <c r="F685" s="1"/>
  <c r="S684" s="1"/>
  <c r="S1336" s="1"/>
  <c r="D157" i="16"/>
  <c r="AC327" i="1"/>
  <c r="I620" i="6"/>
  <c r="F620" s="1"/>
  <c r="D425" i="16"/>
  <c r="D481"/>
  <c r="D427"/>
  <c r="C160" i="5"/>
  <c r="F160" s="1"/>
  <c r="S159" s="1"/>
  <c r="S1861" s="1"/>
  <c r="AC387" i="1"/>
  <c r="AC338"/>
  <c r="I569" i="6"/>
  <c r="F569" s="1"/>
  <c r="C518" i="5"/>
  <c r="F518" s="1"/>
  <c r="S517" s="1"/>
  <c r="S1503" s="1"/>
  <c r="C193"/>
  <c r="F193" s="1"/>
  <c r="S192" s="1"/>
  <c r="S1828" s="1"/>
  <c r="C532"/>
  <c r="F532" s="1"/>
  <c r="S531" s="1"/>
  <c r="S1489" s="1"/>
  <c r="AB483" i="1"/>
  <c r="AB174"/>
  <c r="AB678"/>
  <c r="C1055" i="5"/>
  <c r="AB479" i="1"/>
  <c r="AC336"/>
  <c r="I157" i="6"/>
  <c r="F157" s="1"/>
  <c r="AC337" i="1"/>
  <c r="D140" i="16"/>
  <c r="AB429" i="1"/>
  <c r="C384" i="5"/>
  <c r="F384" s="1"/>
  <c r="S383" s="1"/>
  <c r="S1637" s="1"/>
  <c r="C219"/>
  <c r="F219" s="1"/>
  <c r="S218" s="1"/>
  <c r="S1802" s="1"/>
  <c r="I164" i="6"/>
  <c r="F164" s="1"/>
  <c r="AB274" i="1"/>
  <c r="C285" i="5"/>
  <c r="F285" s="1"/>
  <c r="S284" s="1"/>
  <c r="S1736" s="1"/>
  <c r="C538"/>
  <c r="F538" s="1"/>
  <c r="S537" s="1"/>
  <c r="S1483" s="1"/>
  <c r="D97" i="16"/>
  <c r="AB487" i="1"/>
  <c r="I100" i="6"/>
  <c r="F100" s="1"/>
  <c r="N468" i="1"/>
  <c r="D461" i="16"/>
  <c r="D416"/>
  <c r="I328" i="6"/>
  <c r="F328" s="1"/>
  <c r="I212"/>
  <c r="F212" s="1"/>
  <c r="AC496" i="1"/>
  <c r="AC678"/>
  <c r="AC521"/>
  <c r="C244" i="5"/>
  <c r="F244" s="1"/>
  <c r="S243" s="1"/>
  <c r="S1777" s="1"/>
  <c r="AC566" i="1"/>
  <c r="AC542"/>
  <c r="AB736"/>
  <c r="D608" i="16"/>
  <c r="I442" i="6"/>
  <c r="F442" s="1"/>
  <c r="D441" i="16"/>
  <c r="AB313" i="1"/>
  <c r="AB147"/>
  <c r="D1372" i="16"/>
  <c r="I542" i="6"/>
  <c r="F542" s="1"/>
  <c r="I113"/>
  <c r="AH113" s="1"/>
  <c r="D205" i="16"/>
  <c r="AB541" i="1"/>
  <c r="AC509"/>
  <c r="AC220"/>
  <c r="C398" i="5"/>
  <c r="F398" s="1"/>
  <c r="S397" s="1"/>
  <c r="S1623" s="1"/>
  <c r="AB688" i="1"/>
  <c r="AB247"/>
  <c r="AB771"/>
  <c r="C310" i="5"/>
  <c r="F310" s="1"/>
  <c r="S309" s="1"/>
  <c r="S1711" s="1"/>
  <c r="AC232" i="1"/>
  <c r="I416" i="6"/>
  <c r="F416" s="1"/>
  <c r="AB486" i="1"/>
  <c r="I382" i="6"/>
  <c r="F382" s="1"/>
  <c r="AB445" i="1"/>
  <c r="C322" i="5"/>
  <c r="F322" s="1"/>
  <c r="S321" s="1"/>
  <c r="S1699" s="1"/>
  <c r="AC486" i="1"/>
  <c r="C426" i="5"/>
  <c r="F426" s="1"/>
  <c r="S425" s="1"/>
  <c r="S1595" s="1"/>
  <c r="C1387"/>
  <c r="I405" i="6"/>
  <c r="F405" s="1"/>
  <c r="I225"/>
  <c r="F225" s="1"/>
  <c r="I433"/>
  <c r="F433" s="1"/>
  <c r="C302" i="5"/>
  <c r="F302" s="1"/>
  <c r="S301" s="1"/>
  <c r="S1719" s="1"/>
  <c r="D407" i="16"/>
  <c r="C484" i="5"/>
  <c r="F484" s="1"/>
  <c r="S483" s="1"/>
  <c r="S1537" s="1"/>
  <c r="AB176" i="1"/>
  <c r="I330" i="6"/>
  <c r="F330" s="1"/>
  <c r="AC603" i="1"/>
  <c r="I197" i="6"/>
  <c r="F197" s="1"/>
  <c r="I71"/>
  <c r="L71" s="1"/>
  <c r="AC706" i="1"/>
  <c r="AC535"/>
  <c r="AC584"/>
  <c r="AC176"/>
  <c r="C1195" i="5"/>
  <c r="C1034"/>
  <c r="C456"/>
  <c r="F456" s="1"/>
  <c r="S455" s="1"/>
  <c r="S1565" s="1"/>
  <c r="I339" i="6"/>
  <c r="F339" s="1"/>
  <c r="AC254" i="1"/>
  <c r="AC196"/>
  <c r="AB283"/>
  <c r="C119" i="5"/>
  <c r="F119" s="1"/>
  <c r="S118" s="1"/>
  <c r="S1902" s="1"/>
  <c r="D414" i="16"/>
  <c r="I123" i="6"/>
  <c r="F123" s="1"/>
  <c r="C371" i="5"/>
  <c r="F371" s="1"/>
  <c r="S370" s="1"/>
  <c r="S1650" s="1"/>
  <c r="AC562" i="1"/>
  <c r="D302" i="16"/>
  <c r="AB253" i="1"/>
  <c r="D112" i="16"/>
  <c r="AC241" i="1"/>
  <c r="C1156" i="5"/>
  <c r="D240" i="16"/>
  <c r="AC274" i="1"/>
  <c r="C268" i="5"/>
  <c r="F268" s="1"/>
  <c r="S267" s="1"/>
  <c r="S1753" s="1"/>
  <c r="C301"/>
  <c r="F301" s="1"/>
  <c r="S300" s="1"/>
  <c r="S1720" s="1"/>
  <c r="I289" i="6"/>
  <c r="F289" s="1"/>
  <c r="AB616" i="1"/>
  <c r="I271" i="6"/>
  <c r="F271" s="1"/>
  <c r="AC554" i="1"/>
  <c r="I149" i="6"/>
  <c r="F149" s="1"/>
  <c r="C189" i="5"/>
  <c r="F189" s="1"/>
  <c r="S188" s="1"/>
  <c r="S1832" s="1"/>
  <c r="C613"/>
  <c r="F613" s="1"/>
  <c r="S612" s="1"/>
  <c r="S1408" s="1"/>
  <c r="AC737" i="1"/>
  <c r="C317" i="5"/>
  <c r="F317" s="1"/>
  <c r="S316" s="1"/>
  <c r="S1704" s="1"/>
  <c r="AB171" i="1"/>
  <c r="D379" i="16"/>
  <c r="I319" i="6"/>
  <c r="F319" s="1"/>
  <c r="I147"/>
  <c r="F147" s="1"/>
  <c r="D322" i="16"/>
  <c r="I59" i="6"/>
  <c r="F59" s="1"/>
  <c r="AC459" i="1"/>
  <c r="D1430" i="16"/>
  <c r="AC503" i="1"/>
  <c r="I634" i="6"/>
  <c r="F634" s="1"/>
  <c r="C770" i="5"/>
  <c r="F770" s="1"/>
  <c r="S769" s="1"/>
  <c r="S1251" s="1"/>
  <c r="C639"/>
  <c r="F639" s="1"/>
  <c r="S638" s="1"/>
  <c r="S1382" s="1"/>
  <c r="D239" i="16"/>
  <c r="I490" i="6"/>
  <c r="F490" s="1"/>
  <c r="C168" i="5"/>
  <c r="F168" s="1"/>
  <c r="S167" s="1"/>
  <c r="S1853" s="1"/>
  <c r="I108" i="6"/>
  <c r="L108" s="1"/>
  <c r="I431"/>
  <c r="F431" s="1"/>
  <c r="AC207" i="1"/>
  <c r="C280" i="5"/>
  <c r="F280" s="1"/>
  <c r="S279" s="1"/>
  <c r="S1741" s="1"/>
  <c r="AC616" i="1"/>
  <c r="AC711"/>
  <c r="AC191"/>
  <c r="I130" i="6"/>
  <c r="F130" s="1"/>
  <c r="AC617" i="1"/>
  <c r="AC654"/>
  <c r="AB704"/>
  <c r="C479" i="5"/>
  <c r="F479" s="1"/>
  <c r="S478" s="1"/>
  <c r="S1542" s="1"/>
  <c r="AB233" i="1"/>
  <c r="C760" i="5"/>
  <c r="F760" s="1"/>
  <c r="S759" s="1"/>
  <c r="S1261" s="1"/>
  <c r="D225" i="16"/>
  <c r="C629" i="5"/>
  <c r="F629" s="1"/>
  <c r="S628" s="1"/>
  <c r="S1392" s="1"/>
  <c r="C768"/>
  <c r="F768" s="1"/>
  <c r="S767" s="1"/>
  <c r="S1253" s="1"/>
  <c r="C602"/>
  <c r="F602" s="1"/>
  <c r="S601" s="1"/>
  <c r="S1419" s="1"/>
  <c r="I194" i="6"/>
  <c r="F194" s="1"/>
  <c r="AC148" i="1"/>
  <c r="AC421"/>
  <c r="C228" i="5"/>
  <c r="F228" s="1"/>
  <c r="S227" s="1"/>
  <c r="S1793" s="1"/>
  <c r="D658" i="16"/>
  <c r="C142" i="5"/>
  <c r="F142" s="1"/>
  <c r="S141" s="1"/>
  <c r="S1879" s="1"/>
  <c r="AC694" i="1"/>
  <c r="AC345"/>
  <c r="AC543"/>
  <c r="AC664"/>
  <c r="AC292"/>
  <c r="AC627"/>
  <c r="I265" i="6"/>
  <c r="F265" s="1"/>
  <c r="I419"/>
  <c r="F419" s="1"/>
  <c r="AB699" i="1"/>
  <c r="I321" i="6"/>
  <c r="F321" s="1"/>
  <c r="D381" i="16"/>
  <c r="I170" i="6"/>
  <c r="F170" s="1"/>
  <c r="AB319" i="1"/>
  <c r="D552" i="16"/>
  <c r="I708" i="6"/>
  <c r="F708" s="1"/>
  <c r="AC572" i="1"/>
  <c r="D1228" i="16"/>
  <c r="AB553" i="1"/>
  <c r="C431" i="5"/>
  <c r="F431" s="1"/>
  <c r="S430" s="1"/>
  <c r="S1590" s="1"/>
  <c r="AB605" i="1"/>
  <c r="AC147"/>
  <c r="AC494"/>
  <c r="C224" i="5"/>
  <c r="F224" s="1"/>
  <c r="S223" s="1"/>
  <c r="S1797" s="1"/>
  <c r="AC495" i="1"/>
  <c r="D272" i="16"/>
  <c r="AC228" i="1"/>
  <c r="AB300"/>
  <c r="I256" i="6"/>
  <c r="F256" s="1"/>
  <c r="AB227" i="1"/>
  <c r="D177" i="16"/>
  <c r="I82" i="6"/>
  <c r="F82" s="1"/>
  <c r="C255" i="5"/>
  <c r="F255" s="1"/>
  <c r="S254" s="1"/>
  <c r="S1766" s="1"/>
  <c r="AB506" i="1"/>
  <c r="I305" i="6"/>
  <c r="F305" s="1"/>
  <c r="D408" i="16"/>
  <c r="C176" i="5"/>
  <c r="F176" s="1"/>
  <c r="S175" s="1"/>
  <c r="S1845" s="1"/>
  <c r="AC545" i="1"/>
  <c r="AC659"/>
  <c r="AC353"/>
  <c r="C349" i="5"/>
  <c r="F349" s="1"/>
  <c r="S348" s="1"/>
  <c r="S1672" s="1"/>
  <c r="AC553" i="1"/>
  <c r="C381" i="5"/>
  <c r="F381" s="1"/>
  <c r="S380" s="1"/>
  <c r="S1640" s="1"/>
  <c r="AC392" i="1"/>
  <c r="AC233"/>
  <c r="AC632"/>
  <c r="AC127"/>
  <c r="AC385"/>
  <c r="AC537"/>
  <c r="AC707"/>
  <c r="AC168"/>
  <c r="AB384"/>
  <c r="AB435"/>
  <c r="AB126"/>
  <c r="D473" i="16"/>
  <c r="C1074" i="5"/>
  <c r="C288"/>
  <c r="F288" s="1"/>
  <c r="S287" s="1"/>
  <c r="S1733" s="1"/>
  <c r="AB494" i="1"/>
  <c r="I658" i="6"/>
  <c r="F658" s="1"/>
  <c r="C254" i="5"/>
  <c r="F254" s="1"/>
  <c r="S253" s="1"/>
  <c r="S1767" s="1"/>
  <c r="I509" i="6"/>
  <c r="F509" s="1"/>
  <c r="C541" i="5"/>
  <c r="F541" s="1"/>
  <c r="S540" s="1"/>
  <c r="S1480" s="1"/>
  <c r="I481" i="6"/>
  <c r="F481" s="1"/>
  <c r="AC211" i="1"/>
  <c r="AC464"/>
  <c r="AC394"/>
  <c r="AC463"/>
  <c r="AC676"/>
  <c r="AC256"/>
  <c r="AC121"/>
  <c r="AC642"/>
  <c r="AC255"/>
  <c r="D1052" i="16"/>
  <c r="D1274"/>
  <c r="I323" i="6"/>
  <c r="F323" s="1"/>
  <c r="C688" i="5"/>
  <c r="F688" s="1"/>
  <c r="S687" s="1"/>
  <c r="S1333" s="1"/>
  <c r="D630" i="16"/>
  <c r="I336" i="6"/>
  <c r="F336" s="1"/>
  <c r="AB636" i="1"/>
  <c r="AC202"/>
  <c r="AB456"/>
  <c r="I338" i="6"/>
  <c r="F338" s="1"/>
  <c r="AD436" i="1"/>
  <c r="AC341"/>
  <c r="AC638"/>
  <c r="AC801"/>
  <c r="AD417"/>
  <c r="D1380" i="16"/>
  <c r="AB568" i="1"/>
  <c r="AC316"/>
  <c r="AC755"/>
  <c r="C437" i="5"/>
  <c r="F437" s="1"/>
  <c r="S436" s="1"/>
  <c r="S1584" s="1"/>
  <c r="I189" i="6"/>
  <c r="F189" s="1"/>
  <c r="AC242" i="1"/>
  <c r="C257" i="5"/>
  <c r="F257" s="1"/>
  <c r="S256" s="1"/>
  <c r="S1764" s="1"/>
  <c r="C130"/>
  <c r="F130" s="1"/>
  <c r="S129" s="1"/>
  <c r="S1891" s="1"/>
  <c r="AB133" i="1"/>
  <c r="C172" i="5"/>
  <c r="F172" s="1"/>
  <c r="S171" s="1"/>
  <c r="S1849" s="1"/>
  <c r="AB259" i="1"/>
  <c r="AC259"/>
  <c r="AC559"/>
  <c r="I284" i="6"/>
  <c r="F284" s="1"/>
  <c r="D980" i="16"/>
  <c r="D963"/>
  <c r="D1150"/>
  <c r="C152" i="5"/>
  <c r="F152" s="1"/>
  <c r="S151" s="1"/>
  <c r="S1869" s="1"/>
  <c r="C457"/>
  <c r="F457" s="1"/>
  <c r="S456" s="1"/>
  <c r="S1564" s="1"/>
  <c r="I278" i="6"/>
  <c r="F278" s="1"/>
  <c r="AC647" i="1"/>
  <c r="AC470"/>
  <c r="C1370" i="5"/>
  <c r="AC117" i="1"/>
  <c r="AB347"/>
  <c r="I135" i="6"/>
  <c r="F135" s="1"/>
  <c r="C1182" i="5"/>
  <c r="AC154" i="1"/>
  <c r="AC218"/>
  <c r="AC756"/>
  <c r="C251" i="5"/>
  <c r="F251" s="1"/>
  <c r="S250" s="1"/>
  <c r="S1770" s="1"/>
  <c r="AC317" i="1"/>
  <c r="D390" i="16"/>
  <c r="I505" i="6"/>
  <c r="F505" s="1"/>
  <c r="C1185" i="5"/>
  <c r="AC134" i="1"/>
  <c r="AC727"/>
  <c r="C338" i="5"/>
  <c r="F338" s="1"/>
  <c r="S337" s="1"/>
  <c r="S1683" s="1"/>
  <c r="C344"/>
  <c r="F344" s="1"/>
  <c r="S343" s="1"/>
  <c r="S1677" s="1"/>
  <c r="C253"/>
  <c r="F253" s="1"/>
  <c r="S252" s="1"/>
  <c r="S1768" s="1"/>
  <c r="D261" i="16"/>
  <c r="AC471" i="1"/>
  <c r="I407" i="6"/>
  <c r="F407" s="1"/>
  <c r="C346" i="5"/>
  <c r="F346" s="1"/>
  <c r="S345" s="1"/>
  <c r="S1675" s="1"/>
  <c r="AC342" i="1"/>
  <c r="C670" i="5"/>
  <c r="F670" s="1"/>
  <c r="S669" s="1"/>
  <c r="S1351" s="1"/>
  <c r="I402" i="6"/>
  <c r="F402" s="1"/>
  <c r="C150" i="5"/>
  <c r="F150" s="1"/>
  <c r="S149" s="1"/>
  <c r="S1871" s="1"/>
  <c r="C524"/>
  <c r="F524" s="1"/>
  <c r="S523" s="1"/>
  <c r="S1497" s="1"/>
  <c r="AC666" i="1"/>
  <c r="C754" i="5"/>
  <c r="F754" s="1"/>
  <c r="S753" s="1"/>
  <c r="S1267" s="1"/>
  <c r="C467"/>
  <c r="F467" s="1"/>
  <c r="S466" s="1"/>
  <c r="S1554" s="1"/>
  <c r="AC153" i="1"/>
  <c r="C752" i="5"/>
  <c r="F752" s="1"/>
  <c r="S751" s="1"/>
  <c r="S1269" s="1"/>
  <c r="AC260" i="1"/>
  <c r="AB665"/>
  <c r="I602" i="6"/>
  <c r="F602" s="1"/>
  <c r="C132" i="5"/>
  <c r="F132" s="1"/>
  <c r="S131" s="1"/>
  <c r="S1889" s="1"/>
  <c r="C1107"/>
  <c r="C1049"/>
  <c r="I65" i="6"/>
  <c r="L65" s="1"/>
  <c r="AC492" i="1"/>
  <c r="AC587"/>
  <c r="AC724"/>
  <c r="D1192" i="16"/>
  <c r="C1311" i="5"/>
  <c r="K60" i="17" s="1"/>
  <c r="C1085" i="5"/>
  <c r="D1194" i="16"/>
  <c r="AC710" i="1"/>
  <c r="C696" i="5"/>
  <c r="F696" s="1"/>
  <c r="S695" s="1"/>
  <c r="S1325" s="1"/>
  <c r="I511" i="6"/>
  <c r="F511" s="1"/>
  <c r="C633" i="5"/>
  <c r="F633" s="1"/>
  <c r="S632" s="1"/>
  <c r="S1388" s="1"/>
  <c r="C779"/>
  <c r="F779" s="1"/>
  <c r="S778" s="1"/>
  <c r="S1242" s="1"/>
  <c r="I101" i="6"/>
  <c r="L101" s="1"/>
  <c r="C521" i="5"/>
  <c r="F521" s="1"/>
  <c r="S520" s="1"/>
  <c r="S1500" s="1"/>
  <c r="D220" i="16"/>
  <c r="AC498" i="1"/>
  <c r="D1016" i="16"/>
  <c r="AC593" i="1"/>
  <c r="D953" i="16"/>
  <c r="AC386" i="1"/>
  <c r="C123" i="5"/>
  <c r="F123" s="1"/>
  <c r="S122" s="1"/>
  <c r="S1898" s="1"/>
  <c r="AB691" i="1"/>
  <c r="AB165"/>
  <c r="D282" i="16"/>
  <c r="I647" i="6"/>
  <c r="F647" s="1"/>
  <c r="D201" i="16"/>
  <c r="D1229"/>
  <c r="I128" i="6"/>
  <c r="F128" s="1"/>
  <c r="AC219" i="1"/>
  <c r="C797" i="5"/>
  <c r="F797" s="1"/>
  <c r="S796" s="1"/>
  <c r="S1224" s="1"/>
  <c r="C289"/>
  <c r="F289" s="1"/>
  <c r="S288" s="1"/>
  <c r="S1732" s="1"/>
  <c r="I116" i="6"/>
  <c r="L116" s="1"/>
  <c r="AC505" i="1"/>
  <c r="C614" i="5"/>
  <c r="F614" s="1"/>
  <c r="S613" s="1"/>
  <c r="S1407" s="1"/>
  <c r="C297"/>
  <c r="F297" s="1"/>
  <c r="S296" s="1"/>
  <c r="S1724" s="1"/>
  <c r="C732"/>
  <c r="F732" s="1"/>
  <c r="S731" s="1"/>
  <c r="S1289" s="1"/>
  <c r="C1412"/>
  <c r="C432"/>
  <c r="F432" s="1"/>
  <c r="S431" s="1"/>
  <c r="S1589" s="1"/>
  <c r="AC201" i="1"/>
  <c r="D556" i="16"/>
  <c r="AC582" i="1"/>
  <c r="C161" i="5"/>
  <c r="F161" s="1"/>
  <c r="S160" s="1"/>
  <c r="S1860" s="1"/>
  <c r="AC488" i="1"/>
  <c r="C453" i="5"/>
  <c r="F453" s="1"/>
  <c r="S452" s="1"/>
  <c r="S1568" s="1"/>
  <c r="I299" i="6"/>
  <c r="F299" s="1"/>
  <c r="AB281" i="1"/>
  <c r="AC166"/>
  <c r="D355" i="16"/>
  <c r="AC198" i="1"/>
  <c r="I181" i="6"/>
  <c r="F181" s="1"/>
  <c r="C313" i="5"/>
  <c r="F313" s="1"/>
  <c r="S312" s="1"/>
  <c r="S1708" s="1"/>
  <c r="C357"/>
  <c r="F357" s="1"/>
  <c r="S356" s="1"/>
  <c r="S1664" s="1"/>
  <c r="AC750" i="1"/>
  <c r="AC701"/>
  <c r="I237" i="6"/>
  <c r="F237" s="1"/>
  <c r="AC244" i="1"/>
  <c r="C644" i="5"/>
  <c r="F644" s="1"/>
  <c r="S643" s="1"/>
  <c r="S1377" s="1"/>
  <c r="I282" i="6"/>
  <c r="F282" s="1"/>
  <c r="AB755" i="1"/>
  <c r="I461" i="6"/>
  <c r="F461" s="1"/>
  <c r="AC544" i="1"/>
  <c r="I584" i="6"/>
  <c r="F584" s="1"/>
  <c r="AC301" i="1"/>
  <c r="AC510"/>
  <c r="AC774"/>
  <c r="AC669"/>
  <c r="AC655"/>
  <c r="AC663"/>
  <c r="AC465"/>
  <c r="I67" i="6"/>
  <c r="L67" s="1"/>
  <c r="AC189" i="1"/>
  <c r="C209" i="5"/>
  <c r="F209" s="1"/>
  <c r="S208" s="1"/>
  <c r="S1812" s="1"/>
  <c r="AC684" i="1"/>
  <c r="AC199"/>
  <c r="D624" i="16"/>
  <c r="AB217" i="1"/>
  <c r="C1477" i="5"/>
  <c r="AC143" i="1"/>
  <c r="I63" i="6"/>
  <c r="F63" s="1"/>
  <c r="D49" i="16"/>
  <c r="D1318"/>
  <c r="D206"/>
  <c r="I80" i="6"/>
  <c r="L80" s="1"/>
  <c r="AC555" i="1"/>
  <c r="AB738"/>
  <c r="AC136"/>
  <c r="AC222"/>
  <c r="I277" i="6"/>
  <c r="F277" s="1"/>
  <c r="C701" i="5"/>
  <c r="F701" s="1"/>
  <c r="S700" s="1"/>
  <c r="S1320" s="1"/>
  <c r="C359"/>
  <c r="F359" s="1"/>
  <c r="S358" s="1"/>
  <c r="S1662" s="1"/>
  <c r="C379"/>
  <c r="F379" s="1"/>
  <c r="S378" s="1"/>
  <c r="S1642" s="1"/>
  <c r="I554" i="6"/>
  <c r="F554" s="1"/>
  <c r="AB697" i="1"/>
  <c r="C270" i="5"/>
  <c r="F270" s="1"/>
  <c r="S269" s="1"/>
  <c r="S1751" s="1"/>
  <c r="AB461" i="1"/>
  <c r="AB773"/>
  <c r="I700" i="6"/>
  <c r="F700" s="1"/>
  <c r="I56"/>
  <c r="AC346" i="1"/>
  <c r="D398" i="16"/>
  <c r="AC434" i="1"/>
  <c r="C325" i="5"/>
  <c r="F325" s="1"/>
  <c r="S324" s="1"/>
  <c r="S1696" s="1"/>
  <c r="I258" i="6"/>
  <c r="F258" s="1"/>
  <c r="AC596" i="1"/>
  <c r="AC126"/>
  <c r="AC402"/>
  <c r="D670" i="16"/>
  <c r="AC516" i="1"/>
  <c r="C216" i="5"/>
  <c r="F216" s="1"/>
  <c r="S215" s="1"/>
  <c r="S1805" s="1"/>
  <c r="D447" i="16"/>
  <c r="AB219" i="1"/>
  <c r="I371" i="6"/>
  <c r="F371" s="1"/>
  <c r="AB454" i="1"/>
  <c r="D342" i="16"/>
  <c r="C125" i="5"/>
  <c r="F125" s="1"/>
  <c r="S124" s="1"/>
  <c r="S1896" s="1"/>
  <c r="I243" i="6"/>
  <c r="F243" s="1"/>
  <c r="D226" i="16"/>
  <c r="AC171" i="1"/>
  <c r="AC607"/>
  <c r="AB443"/>
  <c r="C283" i="5"/>
  <c r="F283" s="1"/>
  <c r="S282" s="1"/>
  <c r="S1738" s="1"/>
  <c r="AC569" i="1"/>
  <c r="I300" i="6"/>
  <c r="F300" s="1"/>
  <c r="AC672" i="1"/>
  <c r="AB143"/>
  <c r="AC450"/>
  <c r="C140" i="5"/>
  <c r="F140" s="1"/>
  <c r="S139" s="1"/>
  <c r="S1881" s="1"/>
  <c r="AC538" i="1"/>
  <c r="C569" i="5"/>
  <c r="F569" s="1"/>
  <c r="S568" s="1"/>
  <c r="S1452" s="1"/>
  <c r="I675" i="6"/>
  <c r="F675" s="1"/>
  <c r="D1394" i="16"/>
  <c r="D484"/>
  <c r="C735" i="5"/>
  <c r="F735" s="1"/>
  <c r="S734" s="1"/>
  <c r="S1286" s="1"/>
  <c r="I443" i="6"/>
  <c r="F443" s="1"/>
  <c r="D458" i="16"/>
  <c r="C503" i="5"/>
  <c r="F503" s="1"/>
  <c r="S502" s="1"/>
  <c r="S1518" s="1"/>
  <c r="AC455" i="1"/>
  <c r="D1410" i="16"/>
  <c r="AD506" i="1"/>
  <c r="C1184" i="5"/>
  <c r="AD282" i="1"/>
  <c r="AC312"/>
  <c r="AC468"/>
  <c r="AC160"/>
  <c r="AC185"/>
  <c r="AC485"/>
  <c r="AD299"/>
  <c r="C337" i="5"/>
  <c r="F337" s="1"/>
  <c r="S336" s="1"/>
  <c r="S1684" s="1"/>
  <c r="C117"/>
  <c r="F117" s="1"/>
  <c r="S116" s="1"/>
  <c r="S1904" s="1"/>
  <c r="I156" i="6"/>
  <c r="F156" s="1"/>
  <c r="AC213" i="1"/>
  <c r="AD263"/>
  <c r="AC791"/>
  <c r="AC506"/>
  <c r="AC286"/>
  <c r="C694" i="5"/>
  <c r="F694" s="1"/>
  <c r="S693" s="1"/>
  <c r="S1327" s="1"/>
  <c r="C458"/>
  <c r="F458" s="1"/>
  <c r="S457" s="1"/>
  <c r="S1563" s="1"/>
  <c r="AC719" i="1"/>
  <c r="D683" i="16"/>
  <c r="AC685" i="1"/>
  <c r="AC416"/>
  <c r="D703" i="16"/>
  <c r="C303" i="5"/>
  <c r="F303" s="1"/>
  <c r="S302" s="1"/>
  <c r="S1718" s="1"/>
  <c r="AC763" i="1"/>
  <c r="AC444"/>
  <c r="I720" i="6"/>
  <c r="F720" s="1"/>
  <c r="C440" i="5"/>
  <c r="F440" s="1"/>
  <c r="S439" s="1"/>
  <c r="S1581" s="1"/>
  <c r="AC539" i="1"/>
  <c r="I386" i="6"/>
  <c r="F386" s="1"/>
  <c r="AB572" i="1"/>
  <c r="AC785"/>
  <c r="I223" i="6"/>
  <c r="F223" s="1"/>
  <c r="AC489" i="1"/>
  <c r="I475" i="6"/>
  <c r="F475" s="1"/>
  <c r="AB488" i="1"/>
  <c r="AC783"/>
  <c r="AD505"/>
  <c r="I154" i="6"/>
  <c r="F154" s="1"/>
  <c r="C477" i="5"/>
  <c r="F477" s="1"/>
  <c r="S476" s="1"/>
  <c r="S1544" s="1"/>
  <c r="D724" i="16"/>
  <c r="AC435" i="1"/>
  <c r="AB328"/>
  <c r="AC329"/>
  <c r="AC784"/>
  <c r="D354" i="16"/>
  <c r="C1495" i="5"/>
  <c r="C192"/>
  <c r="F192" s="1"/>
  <c r="S191" s="1"/>
  <c r="S1829" s="1"/>
  <c r="I464" i="6"/>
  <c r="F464" s="1"/>
  <c r="AB783" i="1"/>
  <c r="AB427"/>
  <c r="C455" i="5"/>
  <c r="F455" s="1"/>
  <c r="S454" s="1"/>
  <c r="S1566" s="1"/>
  <c r="D210" i="16"/>
  <c r="I380" i="6"/>
  <c r="F380" s="1"/>
  <c r="D1020" i="16"/>
  <c r="D363"/>
  <c r="I235" i="6"/>
  <c r="F235" s="1"/>
  <c r="AB524" i="1"/>
  <c r="AB449"/>
  <c r="AC223"/>
  <c r="C446" i="5"/>
  <c r="F446" s="1"/>
  <c r="S445" s="1"/>
  <c r="S1575" s="1"/>
  <c r="AB564" i="1"/>
  <c r="C475" i="5"/>
  <c r="F475" s="1"/>
  <c r="S474" s="1"/>
  <c r="S1546" s="1"/>
  <c r="I393" i="6"/>
  <c r="F393" s="1"/>
  <c r="C535" i="5"/>
  <c r="F535" s="1"/>
  <c r="S534" s="1"/>
  <c r="S1486" s="1"/>
  <c r="AB538" i="1"/>
  <c r="AC478"/>
  <c r="I425" i="6"/>
  <c r="F425" s="1"/>
  <c r="AC619" i="1"/>
  <c r="AC369"/>
  <c r="AC715"/>
  <c r="AD281"/>
  <c r="AC230"/>
  <c r="AC456"/>
  <c r="AC511"/>
  <c r="AC534"/>
  <c r="C165" i="5"/>
  <c r="F165" s="1"/>
  <c r="S164" s="1"/>
  <c r="S1856" s="1"/>
  <c r="AC462" i="1"/>
  <c r="C131" i="5"/>
  <c r="F131" s="1"/>
  <c r="S130" s="1"/>
  <c r="S1890" s="1"/>
  <c r="AC293" i="1"/>
  <c r="C360" i="5"/>
  <c r="F360" s="1"/>
  <c r="S359" s="1"/>
  <c r="S1661" s="1"/>
  <c r="AC313" i="1"/>
  <c r="I106" i="6"/>
  <c r="AH106" s="1"/>
  <c r="AC735" i="1"/>
  <c r="C162" i="5"/>
  <c r="F162" s="1"/>
  <c r="S161" s="1"/>
  <c r="S1859" s="1"/>
  <c r="AC399" i="1"/>
  <c r="AC306"/>
  <c r="AC328"/>
  <c r="AC217"/>
  <c r="AD434"/>
  <c r="AC281"/>
  <c r="I672" i="6"/>
  <c r="F672" s="1"/>
  <c r="I102"/>
  <c r="F102" s="1"/>
  <c r="AB362" i="1"/>
  <c r="D537" i="16"/>
  <c r="D619"/>
  <c r="I210" i="6"/>
  <c r="F210" s="1"/>
  <c r="C278" i="5"/>
  <c r="F278" s="1"/>
  <c r="S277" s="1"/>
  <c r="S1743" s="1"/>
  <c r="C214"/>
  <c r="F214" s="1"/>
  <c r="S213" s="1"/>
  <c r="S1807" s="1"/>
  <c r="I415" i="6"/>
  <c r="F415" s="1"/>
  <c r="AB433" i="1"/>
  <c r="I370" i="6"/>
  <c r="F370" s="1"/>
  <c r="AC522" i="1"/>
  <c r="C571" i="5"/>
  <c r="F571" s="1"/>
  <c r="S570" s="1"/>
  <c r="S1450" s="1"/>
  <c r="D111" i="16"/>
  <c r="I748" i="6"/>
  <c r="F748" s="1"/>
  <c r="AC273" i="1"/>
  <c r="AC751"/>
  <c r="AC699"/>
  <c r="C756" i="5"/>
  <c r="F756" s="1"/>
  <c r="S755" s="1"/>
  <c r="S1265" s="1"/>
  <c r="AC578" i="1"/>
  <c r="I391" i="6"/>
  <c r="F391" s="1"/>
  <c r="AC565" i="1"/>
  <c r="AC458"/>
  <c r="AB493"/>
  <c r="D413" i="16"/>
  <c r="AC192" i="1"/>
  <c r="C744" i="5"/>
  <c r="F744" s="1"/>
  <c r="S743" s="1"/>
  <c r="S1277" s="1"/>
  <c r="AC748" i="1"/>
  <c r="AC440"/>
  <c r="AC747"/>
  <c r="AB135"/>
  <c r="AD454"/>
  <c r="D128" i="16"/>
  <c r="AC729" i="1"/>
  <c r="D938" i="16"/>
  <c r="AC736" i="1"/>
  <c r="AC547"/>
  <c r="AC564"/>
  <c r="C166" i="5"/>
  <c r="F166" s="1"/>
  <c r="S165" s="1"/>
  <c r="S1855" s="1"/>
  <c r="AC551" i="1"/>
  <c r="AC605"/>
  <c r="AC437"/>
  <c r="AC812"/>
  <c r="AC766"/>
  <c r="AC798"/>
  <c r="AC268"/>
  <c r="C190" i="5"/>
  <c r="F190" s="1"/>
  <c r="S189" s="1"/>
  <c r="S1831" s="1"/>
  <c r="AC432" i="1"/>
  <c r="AC334"/>
  <c r="AC787"/>
  <c r="D494" i="16"/>
  <c r="AC700" i="1"/>
  <c r="C167" i="5"/>
  <c r="F167" s="1"/>
  <c r="S166" s="1"/>
  <c r="S1854" s="1"/>
  <c r="AC433" i="1"/>
  <c r="C574" i="5"/>
  <c r="F574" s="1"/>
  <c r="S573" s="1"/>
  <c r="S1447" s="1"/>
  <c r="D527" i="16"/>
  <c r="D90"/>
  <c r="AC575" i="1"/>
  <c r="AC805"/>
  <c r="D193" i="16"/>
  <c r="C188" i="5"/>
  <c r="F188" s="1"/>
  <c r="S187" s="1"/>
  <c r="S1833" s="1"/>
  <c r="D731" i="16"/>
  <c r="C747" i="5"/>
  <c r="F747" s="1"/>
  <c r="S746" s="1"/>
  <c r="S1274" s="1"/>
  <c r="AC359" i="1"/>
  <c r="I295" i="6"/>
  <c r="F295" s="1"/>
  <c r="AB358" i="1"/>
  <c r="I684" i="6"/>
  <c r="F684" s="1"/>
  <c r="I395"/>
  <c r="F395" s="1"/>
  <c r="AC120" i="1"/>
  <c r="D378" i="16"/>
  <c r="AC577" i="1"/>
  <c r="I544" i="6"/>
  <c r="F544" s="1"/>
  <c r="I501"/>
  <c r="F501" s="1"/>
  <c r="D951" i="16"/>
  <c r="D655"/>
  <c r="AB617" i="1"/>
  <c r="D617" i="16"/>
  <c r="AB273" i="1"/>
  <c r="D353" i="16"/>
  <c r="AC760" i="1"/>
  <c r="AB191"/>
  <c r="C808" i="5"/>
  <c r="F808" s="1"/>
  <c r="S807" s="1"/>
  <c r="S1213" s="1"/>
  <c r="I687" i="6"/>
  <c r="F687" s="1"/>
  <c r="AC479" i="1"/>
  <c r="D667" i="16"/>
  <c r="AC291" i="1"/>
  <c r="I430" i="6"/>
  <c r="F430" s="1"/>
  <c r="AB607" i="1"/>
  <c r="C604" i="5"/>
  <c r="F604" s="1"/>
  <c r="S603" s="1"/>
  <c r="S1417" s="1"/>
  <c r="C561"/>
  <c r="F561" s="1"/>
  <c r="S560" s="1"/>
  <c r="S1460" s="1"/>
  <c r="L58" i="17" s="1"/>
  <c r="C543" i="5"/>
  <c r="F543" s="1"/>
  <c r="S542" s="1"/>
  <c r="S1478" s="1"/>
  <c r="I72" i="6"/>
  <c r="L72" s="1"/>
  <c r="AD607" i="1"/>
  <c r="I107" i="6"/>
  <c r="F107" s="1"/>
  <c r="C205" i="5"/>
  <c r="F205" s="1"/>
  <c r="S204" s="1"/>
  <c r="S1816" s="1"/>
  <c r="I145" i="6"/>
  <c r="F145" s="1"/>
  <c r="I514"/>
  <c r="F514" s="1"/>
  <c r="D497" i="16"/>
  <c r="C1317" i="5"/>
  <c r="C1300"/>
  <c r="D1041" i="16"/>
  <c r="D1145"/>
  <c r="AC473" i="1"/>
  <c r="C1411" i="5"/>
  <c r="D1056" i="16"/>
  <c r="D1352"/>
  <c r="C1175" i="5"/>
  <c r="D1355" i="16"/>
  <c r="D1267"/>
  <c r="C1268" i="5"/>
  <c r="C1050"/>
  <c r="C335"/>
  <c r="F335" s="1"/>
  <c r="S334" s="1"/>
  <c r="S1686" s="1"/>
  <c r="I275" i="6"/>
  <c r="F275" s="1"/>
  <c r="C312" i="5"/>
  <c r="F312" s="1"/>
  <c r="S311" s="1"/>
  <c r="S1709" s="1"/>
  <c r="I252" i="6"/>
  <c r="F252" s="1"/>
  <c r="D380" i="16"/>
  <c r="AC371" i="1"/>
  <c r="C734" i="5"/>
  <c r="F734" s="1"/>
  <c r="S733" s="1"/>
  <c r="S1287" s="1"/>
  <c r="I190" i="6"/>
  <c r="F190" s="1"/>
  <c r="AB155" i="1"/>
  <c r="AC758"/>
  <c r="I364" i="6"/>
  <c r="F364" s="1"/>
  <c r="AC384" i="1"/>
  <c r="D254" i="16"/>
  <c r="I290" i="6"/>
  <c r="F290" s="1"/>
  <c r="C256" i="5"/>
  <c r="F256" s="1"/>
  <c r="S255" s="1"/>
  <c r="S1765" s="1"/>
  <c r="D478" i="16"/>
  <c r="AB439" i="1"/>
  <c r="I196" i="6"/>
  <c r="F196" s="1"/>
  <c r="AC267" i="1"/>
  <c r="AC524"/>
  <c r="AC398"/>
  <c r="AC809"/>
  <c r="AC525"/>
  <c r="AC431"/>
  <c r="AC376"/>
  <c r="C373" i="5"/>
  <c r="F373" s="1"/>
  <c r="S372" s="1"/>
  <c r="S1648" s="1"/>
  <c r="I313" i="6"/>
  <c r="F313" s="1"/>
  <c r="AC415" i="1"/>
  <c r="AD415"/>
  <c r="I259" i="6"/>
  <c r="F259" s="1"/>
  <c r="C319" i="5"/>
  <c r="F319" s="1"/>
  <c r="S318" s="1"/>
  <c r="S1702" s="1"/>
  <c r="I276" i="6"/>
  <c r="F276" s="1"/>
  <c r="C336" i="5"/>
  <c r="F336" s="1"/>
  <c r="S335" s="1"/>
  <c r="S1685" s="1"/>
  <c r="AC193" i="1"/>
  <c r="I286" i="6"/>
  <c r="F286" s="1"/>
  <c r="D269" i="16"/>
  <c r="AC673" i="1"/>
  <c r="D385" i="16"/>
  <c r="AC335" i="1"/>
  <c r="AC652"/>
  <c r="I241" i="6"/>
  <c r="F241" s="1"/>
  <c r="AB757" i="1"/>
  <c r="AC439"/>
  <c r="AC428"/>
  <c r="AC175"/>
  <c r="I112" i="6"/>
  <c r="F112" s="1"/>
  <c r="AC665" i="1"/>
  <c r="AC757"/>
  <c r="D38" i="16"/>
  <c r="I483" i="6"/>
  <c r="F483" s="1"/>
  <c r="AD414" i="1"/>
  <c r="C367" i="5"/>
  <c r="F367" s="1"/>
  <c r="S366" s="1"/>
  <c r="S1654" s="1"/>
  <c r="I255" i="6"/>
  <c r="F255" s="1"/>
  <c r="AB130" i="1"/>
  <c r="AB460"/>
  <c r="I193" i="6"/>
  <c r="F193" s="1"/>
  <c r="I191"/>
  <c r="F191" s="1"/>
  <c r="AC303" i="1"/>
  <c r="AC738"/>
  <c r="I674" i="6"/>
  <c r="F674" s="1"/>
  <c r="D173" i="16"/>
  <c r="I628" i="6"/>
  <c r="F628" s="1"/>
  <c r="D400" i="16"/>
  <c r="I372" i="6"/>
  <c r="F372" s="1"/>
  <c r="AC349" i="1"/>
  <c r="AB673"/>
  <c r="I420" i="6"/>
  <c r="F420" s="1"/>
  <c r="C318" i="5"/>
  <c r="F318" s="1"/>
  <c r="S317" s="1"/>
  <c r="S1703" s="1"/>
  <c r="C462"/>
  <c r="F462" s="1"/>
  <c r="S461" s="1"/>
  <c r="S1559" s="1"/>
  <c r="I250" i="6"/>
  <c r="F250" s="1"/>
  <c r="I144"/>
  <c r="F144" s="1"/>
  <c r="AC257" i="1"/>
  <c r="AC170"/>
  <c r="D224" i="16"/>
  <c r="I377" i="6"/>
  <c r="F377" s="1"/>
  <c r="D677" i="16"/>
  <c r="I228" i="6"/>
  <c r="F228" s="1"/>
  <c r="AC461" i="1"/>
  <c r="D347" i="16"/>
  <c r="AC253" i="1"/>
  <c r="C144" i="5"/>
  <c r="AC648" i="1"/>
  <c r="AC688"/>
  <c r="C662" i="5"/>
  <c r="F662" s="1"/>
  <c r="S661" s="1"/>
  <c r="S1359" s="1"/>
  <c r="AC261" i="1"/>
  <c r="D433" i="16"/>
  <c r="AB698" i="1"/>
  <c r="AC363"/>
  <c r="I84" i="6"/>
  <c r="AH84" s="1"/>
  <c r="AC208" i="1"/>
  <c r="C272" i="5"/>
  <c r="F272" s="1"/>
  <c r="S271" s="1"/>
  <c r="S1749" s="1"/>
  <c r="I320" i="6"/>
  <c r="F320" s="1"/>
  <c r="C394" i="5"/>
  <c r="F394" s="1"/>
  <c r="S393" s="1"/>
  <c r="S1627" s="1"/>
  <c r="AB558" i="1"/>
  <c r="AB383"/>
  <c r="D675" i="16"/>
  <c r="AC383" i="1"/>
  <c r="I306" i="6"/>
  <c r="F306" s="1"/>
  <c r="AC319" i="1"/>
  <c r="F51" i="6"/>
  <c r="AD605" i="1"/>
  <c r="I495" i="6"/>
  <c r="F495" s="1"/>
  <c r="I88"/>
  <c r="L88" s="1"/>
  <c r="C249" i="5"/>
  <c r="F249" s="1"/>
  <c r="S248" s="1"/>
  <c r="S1772" s="1"/>
  <c r="D567" i="16"/>
  <c r="C331" i="5"/>
  <c r="F331" s="1"/>
  <c r="S330" s="1"/>
  <c r="S1690" s="1"/>
  <c r="D1045" i="16"/>
  <c r="AC305" i="1"/>
  <c r="AC771"/>
  <c r="D1175" i="16"/>
  <c r="C1466" i="5"/>
  <c r="C1316"/>
  <c r="I203" i="6"/>
  <c r="F203" s="1"/>
  <c r="D1179" i="16"/>
  <c r="C1141" i="5"/>
  <c r="AC443" i="1"/>
  <c r="D1130" i="16"/>
  <c r="D1189"/>
  <c r="D1073"/>
  <c r="AC693" i="1"/>
  <c r="AC247"/>
  <c r="D1181" i="16"/>
  <c r="C1292" i="5"/>
  <c r="AC350" i="1"/>
  <c r="D1330" i="16"/>
  <c r="I202" i="6"/>
  <c r="F202" s="1"/>
  <c r="AC266" i="1"/>
  <c r="C1023" i="5"/>
  <c r="I91" i="6"/>
  <c r="AC480" i="1"/>
  <c r="AC549"/>
  <c r="C127" i="5"/>
  <c r="F127" s="1"/>
  <c r="S126" s="1"/>
  <c r="S1894" s="1"/>
  <c r="AD418" i="1"/>
  <c r="AC380"/>
  <c r="I317" i="6"/>
  <c r="F317" s="1"/>
  <c r="C377" i="5"/>
  <c r="F377" s="1"/>
  <c r="S376" s="1"/>
  <c r="S1644" s="1"/>
  <c r="AB120" i="1"/>
  <c r="D403" i="16"/>
  <c r="AC322" i="1"/>
  <c r="D241" i="16"/>
  <c r="AC460" i="1"/>
  <c r="AC507"/>
  <c r="I417" i="6"/>
  <c r="F417" s="1"/>
  <c r="I610"/>
  <c r="F610" s="1"/>
  <c r="AB465" i="1"/>
  <c r="C719" i="5"/>
  <c r="F719" s="1"/>
  <c r="S718" s="1"/>
  <c r="S1302" s="1"/>
  <c r="I57" i="6"/>
  <c r="L57" s="1"/>
  <c r="D360" i="16"/>
  <c r="AC813" i="1"/>
  <c r="D585" i="16"/>
  <c r="D317"/>
  <c r="I222" i="6"/>
  <c r="F222" s="1"/>
  <c r="C380" i="5"/>
  <c r="F380" s="1"/>
  <c r="S379" s="1"/>
  <c r="S1641" s="1"/>
  <c r="I334" i="6"/>
  <c r="F334" s="1"/>
  <c r="D618" i="16"/>
  <c r="C370" i="5"/>
  <c r="F370" s="1"/>
  <c r="S369" s="1"/>
  <c r="S1651" s="1"/>
  <c r="D466" i="16"/>
  <c r="AC457" i="1"/>
  <c r="AC265"/>
  <c r="AC210"/>
  <c r="D1122" i="16"/>
  <c r="I224" i="6"/>
  <c r="F224" s="1"/>
  <c r="AC209" i="1"/>
  <c r="D207" i="16"/>
  <c r="AC482" i="1"/>
  <c r="C368" i="5"/>
  <c r="F368" s="1"/>
  <c r="S367" s="1"/>
  <c r="S1653" s="1"/>
  <c r="C206"/>
  <c r="F206" s="1"/>
  <c r="S205" s="1"/>
  <c r="S1815" s="1"/>
  <c r="C1170"/>
  <c r="C1101"/>
  <c r="I198" i="6"/>
  <c r="F198" s="1"/>
  <c r="D1096" i="16"/>
  <c r="C126" i="5"/>
  <c r="F126" s="1"/>
  <c r="S125" s="1"/>
  <c r="S1895" s="1"/>
  <c r="C1162"/>
  <c r="D1300" i="16"/>
  <c r="AC668" i="1"/>
  <c r="AC493"/>
  <c r="C184" i="5"/>
  <c r="F184" s="1"/>
  <c r="S183" s="1"/>
  <c r="S1837" s="1"/>
  <c r="AC740" i="1"/>
  <c r="AD422"/>
  <c r="AB710"/>
  <c r="AC691"/>
  <c r="AC358"/>
  <c r="AC422"/>
  <c r="C451" i="5"/>
  <c r="F451" s="1"/>
  <c r="S450" s="1"/>
  <c r="S1570" s="1"/>
  <c r="C355"/>
  <c r="F355" s="1"/>
  <c r="S354" s="1"/>
  <c r="S1666" s="1"/>
  <c r="I124" i="6"/>
  <c r="F124" s="1"/>
  <c r="D702" i="16"/>
  <c r="I227" i="6"/>
  <c r="F227" s="1"/>
  <c r="I635"/>
  <c r="F635" s="1"/>
  <c r="AC135" i="1"/>
  <c r="D283" i="16"/>
  <c r="D641"/>
  <c r="C1123" i="5"/>
  <c r="I318" i="6"/>
  <c r="F318" s="1"/>
  <c r="AB201" i="1"/>
  <c r="D301" i="16"/>
  <c r="C718" i="5"/>
  <c r="F718" s="1"/>
  <c r="S717" s="1"/>
  <c r="S1303" s="1"/>
  <c r="D936" i="16"/>
  <c r="D1089"/>
  <c r="C1451" i="5"/>
  <c r="AC531" i="1"/>
  <c r="AC721"/>
  <c r="C1485" i="5"/>
  <c r="D1003" i="16"/>
  <c r="AC165" i="1"/>
  <c r="I229" i="6"/>
  <c r="F229" s="1"/>
  <c r="AC811" i="1"/>
  <c r="AC436"/>
  <c r="AC314"/>
  <c r="AC780"/>
  <c r="AC733"/>
  <c r="AC561"/>
  <c r="AC321"/>
  <c r="AC236"/>
  <c r="AC637"/>
  <c r="AC275"/>
  <c r="AC427"/>
  <c r="AC200"/>
  <c r="AC548"/>
  <c r="AC601"/>
  <c r="AC623"/>
  <c r="AC401"/>
  <c r="AC775"/>
  <c r="AC645"/>
  <c r="AC574"/>
  <c r="C208" i="5"/>
  <c r="F208" s="1"/>
  <c r="S207" s="1"/>
  <c r="S1813" s="1"/>
  <c r="AC352" i="1"/>
  <c r="C1237" i="5"/>
  <c r="AC212" i="1"/>
  <c r="C1425" i="5"/>
  <c r="D1405" i="16"/>
  <c r="AC382" i="1"/>
  <c r="AC589"/>
  <c r="AC270"/>
  <c r="AC182"/>
  <c r="AC448"/>
  <c r="C151" i="5"/>
  <c r="F151" s="1"/>
  <c r="S150" s="1"/>
  <c r="S1870" s="1"/>
  <c r="AC290" i="1"/>
  <c r="C287" i="5"/>
  <c r="F287" s="1"/>
  <c r="S286" s="1"/>
  <c r="S1734" s="1"/>
  <c r="AC782" i="1"/>
  <c r="AB782"/>
  <c r="AC698"/>
  <c r="C198" i="5"/>
  <c r="F198" s="1"/>
  <c r="S197" s="1"/>
  <c r="S1823" s="1"/>
  <c r="C378"/>
  <c r="F378" s="1"/>
  <c r="S377" s="1"/>
  <c r="S1643" s="1"/>
  <c r="C1393"/>
  <c r="AC744" i="1"/>
  <c r="AC680"/>
  <c r="D1148" i="16"/>
  <c r="AD269" i="1"/>
  <c r="D974" i="16"/>
  <c r="AC633" i="1"/>
  <c r="AC364"/>
  <c r="AC339"/>
  <c r="D1113" i="16"/>
  <c r="C1190" i="5"/>
  <c r="D1226" i="16"/>
  <c r="C1303" i="5"/>
  <c r="D1201" i="16"/>
  <c r="C1278" i="5"/>
  <c r="D1432" i="16"/>
  <c r="C1509" i="5"/>
  <c r="D1237" i="16"/>
  <c r="C1314" i="5"/>
  <c r="C1480"/>
  <c r="D1403" i="16"/>
  <c r="C1282" i="5"/>
  <c r="D1205" i="16"/>
  <c r="C1243" i="5"/>
  <c r="D1166" i="16"/>
  <c r="D1047"/>
  <c r="C1124" i="5"/>
  <c r="D1381" i="16"/>
  <c r="C1458" i="5"/>
  <c r="D1331" i="16"/>
  <c r="C1408" i="5"/>
  <c r="C1111"/>
  <c r="D1034" i="16"/>
  <c r="D1125"/>
  <c r="C1202" i="5"/>
  <c r="C1440"/>
  <c r="D1363" i="16"/>
  <c r="D1126"/>
  <c r="C1203" i="5"/>
  <c r="C1328"/>
  <c r="D1251" i="16"/>
  <c r="C1424" i="5"/>
  <c r="D1347" i="16"/>
  <c r="D1084"/>
  <c r="C1161" i="5"/>
  <c r="D1152" i="16"/>
  <c r="C1229" i="5"/>
  <c r="C1321"/>
  <c r="D1244" i="16"/>
  <c r="AB463" i="1"/>
  <c r="C460" i="5"/>
  <c r="F460" s="1"/>
  <c r="S459" s="1"/>
  <c r="S1561" s="1"/>
  <c r="I400" i="6"/>
  <c r="F400" s="1"/>
  <c r="D383" i="16"/>
  <c r="I565" i="6"/>
  <c r="F565" s="1"/>
  <c r="D548" i="16"/>
  <c r="C625" i="5"/>
  <c r="F625" s="1"/>
  <c r="S624" s="1"/>
  <c r="S1396" s="1"/>
  <c r="AB628" i="1"/>
  <c r="AB492"/>
  <c r="I429" i="6"/>
  <c r="F429" s="1"/>
  <c r="D412" i="16"/>
  <c r="C489" i="5"/>
  <c r="F489" s="1"/>
  <c r="S488" s="1"/>
  <c r="S1532" s="1"/>
  <c r="I412" i="6"/>
  <c r="F412" s="1"/>
  <c r="C472" i="5"/>
  <c r="F472" s="1"/>
  <c r="S471" s="1"/>
  <c r="S1549" s="1"/>
  <c r="D395" i="16"/>
  <c r="AB475" i="1"/>
  <c r="AD326"/>
  <c r="D245" i="16"/>
  <c r="AB325" i="1"/>
  <c r="AB472"/>
  <c r="D392" i="16"/>
  <c r="C469" i="5"/>
  <c r="F469" s="1"/>
  <c r="S468" s="1"/>
  <c r="S1552" s="1"/>
  <c r="I409" i="6"/>
  <c r="F409" s="1"/>
  <c r="AB187" i="1"/>
  <c r="D107" i="16"/>
  <c r="D178"/>
  <c r="AB258" i="1"/>
  <c r="C178" i="5"/>
  <c r="F178" s="1"/>
  <c r="S177" s="1"/>
  <c r="S1843" s="1"/>
  <c r="I118" i="6"/>
  <c r="I574"/>
  <c r="F574" s="1"/>
  <c r="C634" i="5"/>
  <c r="F634" s="1"/>
  <c r="S633" s="1"/>
  <c r="S1387" s="1"/>
  <c r="AB637" i="1"/>
  <c r="D557" i="16"/>
  <c r="AB421" i="1"/>
  <c r="I358" i="6"/>
  <c r="F358" s="1"/>
  <c r="D341" i="16"/>
  <c r="C792" i="5"/>
  <c r="F792" s="1"/>
  <c r="S791" s="1"/>
  <c r="S1229" s="1"/>
  <c r="AB795" i="1"/>
  <c r="D715" i="16"/>
  <c r="I732" i="6"/>
  <c r="F732" s="1"/>
  <c r="D627" i="16"/>
  <c r="AB707" i="1"/>
  <c r="I644" i="6"/>
  <c r="F644" s="1"/>
  <c r="C704" i="5"/>
  <c r="F704" s="1"/>
  <c r="S703" s="1"/>
  <c r="S1317" s="1"/>
  <c r="AB355" i="1"/>
  <c r="I292" i="6"/>
  <c r="F292" s="1"/>
  <c r="D275" i="16"/>
  <c r="I677" i="6"/>
  <c r="F677" s="1"/>
  <c r="D660" i="16"/>
  <c r="C737" i="5"/>
  <c r="F737" s="1"/>
  <c r="S736" s="1"/>
  <c r="S1284" s="1"/>
  <c r="AB740" i="1"/>
  <c r="I131" i="6"/>
  <c r="F131" s="1"/>
  <c r="C191" i="5"/>
  <c r="F191" s="1"/>
  <c r="S190" s="1"/>
  <c r="S1830" s="1"/>
  <c r="D114" i="16"/>
  <c r="AB194" i="1"/>
  <c r="D456" i="16"/>
  <c r="C533" i="5"/>
  <c r="F533" s="1"/>
  <c r="S532" s="1"/>
  <c r="S1488" s="1"/>
  <c r="I473" i="6"/>
  <c r="F473" s="1"/>
  <c r="AB536" i="1"/>
  <c r="I446" i="6"/>
  <c r="F446" s="1"/>
  <c r="D429" i="16"/>
  <c r="C506" i="5"/>
  <c r="F506" s="1"/>
  <c r="S505" s="1"/>
  <c r="S1515" s="1"/>
  <c r="AB509" i="1"/>
  <c r="AB643"/>
  <c r="C640" i="5"/>
  <c r="F640" s="1"/>
  <c r="S639" s="1"/>
  <c r="S1381" s="1"/>
  <c r="D563" i="16"/>
  <c r="I580" i="6"/>
  <c r="F580" s="1"/>
  <c r="AB774" i="1"/>
  <c r="C771" i="5"/>
  <c r="F771" s="1"/>
  <c r="S770" s="1"/>
  <c r="S1250" s="1"/>
  <c r="I711" i="6"/>
  <c r="F711" s="1"/>
  <c r="D694" i="16"/>
  <c r="AB554" i="1"/>
  <c r="C551" i="5"/>
  <c r="F551" s="1"/>
  <c r="S550" s="1"/>
  <c r="S1470" s="1"/>
  <c r="I491" i="6"/>
  <c r="F491" s="1"/>
  <c r="D474" i="16"/>
  <c r="AB777" i="1"/>
  <c r="C774" i="5"/>
  <c r="F774" s="1"/>
  <c r="S773" s="1"/>
  <c r="S1247" s="1"/>
  <c r="I714" i="6"/>
  <c r="F714" s="1"/>
  <c r="AC778" i="1"/>
  <c r="D697" i="16"/>
  <c r="I587" i="6"/>
  <c r="F587" s="1"/>
  <c r="D570" i="16"/>
  <c r="C647" i="5"/>
  <c r="F647" s="1"/>
  <c r="S646" s="1"/>
  <c r="S1374" s="1"/>
  <c r="AB650" i="1"/>
  <c r="I661" i="6"/>
  <c r="F661" s="1"/>
  <c r="C721" i="5"/>
  <c r="F721" s="1"/>
  <c r="S720" s="1"/>
  <c r="S1300" s="1"/>
  <c r="AB724" i="1"/>
  <c r="D644" i="16"/>
  <c r="AB668" i="1"/>
  <c r="C665" i="5"/>
  <c r="F665" s="1"/>
  <c r="S664" s="1"/>
  <c r="S1356" s="1"/>
  <c r="I605" i="6"/>
  <c r="F605" s="1"/>
  <c r="D588" i="16"/>
  <c r="AB655" i="1"/>
  <c r="D575" i="16"/>
  <c r="I592" i="6"/>
  <c r="F592" s="1"/>
  <c r="C652" i="5"/>
  <c r="F652" s="1"/>
  <c r="S651" s="1"/>
  <c r="S1369" s="1"/>
  <c r="I445" i="6"/>
  <c r="F445" s="1"/>
  <c r="AB508" i="1"/>
  <c r="D428" i="16"/>
  <c r="C505" i="5"/>
  <c r="F505" s="1"/>
  <c r="S504" s="1"/>
  <c r="S1516" s="1"/>
  <c r="C782"/>
  <c r="F782" s="1"/>
  <c r="S781" s="1"/>
  <c r="S1239" s="1"/>
  <c r="D705" i="16"/>
  <c r="AB785" i="1"/>
  <c r="I722" i="6"/>
  <c r="F722" s="1"/>
  <c r="C570" i="5"/>
  <c r="F570" s="1"/>
  <c r="S569" s="1"/>
  <c r="S1451" s="1"/>
  <c r="D493" i="16"/>
  <c r="AB573" i="1"/>
  <c r="I510" i="6"/>
  <c r="F510" s="1"/>
  <c r="D260" i="16"/>
  <c r="AB340" i="1"/>
  <c r="D279" i="16"/>
  <c r="C356" i="5"/>
  <c r="F356" s="1"/>
  <c r="S355" s="1"/>
  <c r="S1665" s="1"/>
  <c r="I296" i="6"/>
  <c r="F296" s="1"/>
  <c r="AB359" i="1"/>
  <c r="AB366"/>
  <c r="I303" i="6"/>
  <c r="F303" s="1"/>
  <c r="C363" i="5"/>
  <c r="F363" s="1"/>
  <c r="S362" s="1"/>
  <c r="S1658" s="1"/>
  <c r="D286" i="16"/>
  <c r="AB235" i="1"/>
  <c r="D155" i="16"/>
  <c r="I172" i="6"/>
  <c r="F172" s="1"/>
  <c r="C232" i="5"/>
  <c r="F232" s="1"/>
  <c r="S231" s="1"/>
  <c r="S1789" s="1"/>
  <c r="D684" i="16"/>
  <c r="I701" i="6"/>
  <c r="F701" s="1"/>
  <c r="C761" i="5"/>
  <c r="F761" s="1"/>
  <c r="S760" s="1"/>
  <c r="S1260" s="1"/>
  <c r="AB764" i="1"/>
  <c r="AB168"/>
  <c r="D88" i="16"/>
  <c r="AB802" i="1"/>
  <c r="C799" i="5"/>
  <c r="F799" s="1"/>
  <c r="S798" s="1"/>
  <c r="S1222" s="1"/>
  <c r="D722" i="16"/>
  <c r="I739" i="6"/>
  <c r="F739" s="1"/>
  <c r="AB663" i="1"/>
  <c r="C660" i="5"/>
  <c r="F660" s="1"/>
  <c r="S659" s="1"/>
  <c r="S1361" s="1"/>
  <c r="I600" i="6"/>
  <c r="F600" s="1"/>
  <c r="D583" i="16"/>
  <c r="D199"/>
  <c r="I216" i="6"/>
  <c r="F216" s="1"/>
  <c r="C276" i="5"/>
  <c r="F276" s="1"/>
  <c r="S275" s="1"/>
  <c r="S1745" s="1"/>
  <c r="AB279" i="1"/>
  <c r="C773" i="5"/>
  <c r="F773" s="1"/>
  <c r="S772" s="1"/>
  <c r="S1248" s="1"/>
  <c r="AB776" i="1"/>
  <c r="D696" i="16"/>
  <c r="I713" i="6"/>
  <c r="F713" s="1"/>
  <c r="AB652" i="1"/>
  <c r="D572" i="16"/>
  <c r="C649" i="5"/>
  <c r="F649" s="1"/>
  <c r="S648" s="1"/>
  <c r="S1372" s="1"/>
  <c r="I589" i="6"/>
  <c r="F589" s="1"/>
  <c r="D523" i="16"/>
  <c r="I540" i="6"/>
  <c r="F540" s="1"/>
  <c r="C600" i="5"/>
  <c r="F600" s="1"/>
  <c r="S599" s="1"/>
  <c r="S1421" s="1"/>
  <c r="AB603" i="1"/>
  <c r="D132" i="16"/>
  <c r="AB212" i="1"/>
  <c r="I621" i="6"/>
  <c r="F621" s="1"/>
  <c r="C681" i="5"/>
  <c r="F681" s="1"/>
  <c r="S680" s="1"/>
  <c r="S1340" s="1"/>
  <c r="AB684" i="1"/>
  <c r="D604" i="16"/>
  <c r="AB199" i="1"/>
  <c r="C196" i="5"/>
  <c r="F196" s="1"/>
  <c r="S195" s="1"/>
  <c r="S1825" s="1"/>
  <c r="I136" i="6"/>
  <c r="F136" s="1"/>
  <c r="D119" i="16"/>
  <c r="D288"/>
  <c r="AB368" i="1"/>
  <c r="D487" i="16"/>
  <c r="AB567" i="1"/>
  <c r="C564" i="5"/>
  <c r="F564" s="1"/>
  <c r="S563" s="1"/>
  <c r="S1457" s="1"/>
  <c r="I504" i="6"/>
  <c r="F504" s="1"/>
  <c r="C530" i="5"/>
  <c r="F530" s="1"/>
  <c r="S529" s="1"/>
  <c r="S1491" s="1"/>
  <c r="AB533" i="1"/>
  <c r="D453" i="16"/>
  <c r="I470" i="6"/>
  <c r="F470" s="1"/>
  <c r="AB598" i="1"/>
  <c r="I535" i="6"/>
  <c r="F535" s="1"/>
  <c r="D518" i="16"/>
  <c r="C595" i="5"/>
  <c r="F595" s="1"/>
  <c r="S594" s="1"/>
  <c r="S1426" s="1"/>
  <c r="D538" i="16"/>
  <c r="C615" i="5"/>
  <c r="F615" s="1"/>
  <c r="S614" s="1"/>
  <c r="S1406" s="1"/>
  <c r="AB618" i="1"/>
  <c r="I555" i="6"/>
  <c r="F555" s="1"/>
  <c r="D489" i="16"/>
  <c r="AB569" i="1"/>
  <c r="I506" i="6"/>
  <c r="F506" s="1"/>
  <c r="C566" i="5"/>
  <c r="F566" s="1"/>
  <c r="S565" s="1"/>
  <c r="S1455" s="1"/>
  <c r="C556"/>
  <c r="F556" s="1"/>
  <c r="S555" s="1"/>
  <c r="S1465" s="1"/>
  <c r="AB559" i="1"/>
  <c r="D479" i="16"/>
  <c r="I496" i="6"/>
  <c r="F496" s="1"/>
  <c r="AB309" i="1"/>
  <c r="I246" i="6"/>
  <c r="F246" s="1"/>
  <c r="D229" i="16"/>
  <c r="C306" i="5"/>
  <c r="F306" s="1"/>
  <c r="S305" s="1"/>
  <c r="S1715" s="1"/>
  <c r="N309" i="1"/>
  <c r="Q309" s="1"/>
  <c r="AN309" s="1"/>
  <c r="V309" s="1"/>
  <c r="AN1719" s="1"/>
  <c r="V1719" s="1"/>
  <c r="D550" i="16"/>
  <c r="I567" i="6"/>
  <c r="F567" s="1"/>
  <c r="C627" i="5"/>
  <c r="F627" s="1"/>
  <c r="S626" s="1"/>
  <c r="S1394" s="1"/>
  <c r="AB630" i="1"/>
  <c r="D595" i="16"/>
  <c r="I612" i="6"/>
  <c r="F612" s="1"/>
  <c r="AB675" i="1"/>
  <c r="C672" i="5"/>
  <c r="F672" s="1"/>
  <c r="S671" s="1"/>
  <c r="S1349" s="1"/>
  <c r="D150" i="16"/>
  <c r="AB230" i="1"/>
  <c r="C788" i="5"/>
  <c r="F788" s="1"/>
  <c r="S787" s="1"/>
  <c r="S1233" s="1"/>
  <c r="I728" i="6"/>
  <c r="F728" s="1"/>
  <c r="AB791" i="1"/>
  <c r="D711" i="16"/>
  <c r="C715" i="5"/>
  <c r="F715" s="1"/>
  <c r="S714" s="1"/>
  <c r="S1306" s="1"/>
  <c r="I655" i="6"/>
  <c r="F655" s="1"/>
  <c r="AB718" i="1"/>
  <c r="D638" i="16"/>
  <c r="D79"/>
  <c r="I96" i="6"/>
  <c r="C156" i="5"/>
  <c r="F156" s="1"/>
  <c r="S155" s="1"/>
  <c r="S1865" s="1"/>
  <c r="AB159" i="1"/>
  <c r="AB418"/>
  <c r="C415" i="5"/>
  <c r="F415" s="1"/>
  <c r="S414" s="1"/>
  <c r="S1606" s="1"/>
  <c r="D338" i="16"/>
  <c r="I355" i="6"/>
  <c r="F355" s="1"/>
  <c r="AB345" i="1"/>
  <c r="D265" i="16"/>
  <c r="C540" i="5"/>
  <c r="F540" s="1"/>
  <c r="S539" s="1"/>
  <c r="S1481" s="1"/>
  <c r="I480" i="6"/>
  <c r="F480" s="1"/>
  <c r="AB543" i="1"/>
  <c r="D463" i="16"/>
  <c r="C579" i="5"/>
  <c r="F579" s="1"/>
  <c r="S578" s="1"/>
  <c r="S1442" s="1"/>
  <c r="D502" i="16"/>
  <c r="I519" i="6"/>
  <c r="F519" s="1"/>
  <c r="AB582" i="1"/>
  <c r="AB701"/>
  <c r="D621" i="16"/>
  <c r="I638" i="6"/>
  <c r="F638" s="1"/>
  <c r="C698" i="5"/>
  <c r="F698" s="1"/>
  <c r="S697" s="1"/>
  <c r="S1323" s="1"/>
  <c r="AB367" i="1"/>
  <c r="D287" i="16"/>
  <c r="D103"/>
  <c r="AB183" i="1"/>
  <c r="AB417"/>
  <c r="I354" i="6"/>
  <c r="F354" s="1"/>
  <c r="C414" i="5"/>
  <c r="F414" s="1"/>
  <c r="S413" s="1"/>
  <c r="S1607" s="1"/>
  <c r="D337" i="16"/>
  <c r="AD267" i="1"/>
  <c r="I204" i="6"/>
  <c r="F204" s="1"/>
  <c r="D187" i="16"/>
  <c r="C264" i="5"/>
  <c r="F264" s="1"/>
  <c r="S263" s="1"/>
  <c r="S1757" s="1"/>
  <c r="AB267" i="1"/>
  <c r="AB714"/>
  <c r="I651" i="6"/>
  <c r="F651" s="1"/>
  <c r="C711" i="5"/>
  <c r="D634" i="16"/>
  <c r="C620" i="5"/>
  <c r="F620" s="1"/>
  <c r="S619" s="1"/>
  <c r="S1401" s="1"/>
  <c r="I560" i="6"/>
  <c r="F560" s="1"/>
  <c r="AB623" i="1"/>
  <c r="D543" i="16"/>
  <c r="D122"/>
  <c r="AB202" i="1"/>
  <c r="I139" i="6"/>
  <c r="F139" s="1"/>
  <c r="C199" i="5"/>
  <c r="F199" s="1"/>
  <c r="S198" s="1"/>
  <c r="S1822" s="1"/>
  <c r="AB385" i="1"/>
  <c r="D305" i="16"/>
  <c r="C382" i="5"/>
  <c r="F382" s="1"/>
  <c r="S381" s="1"/>
  <c r="S1639" s="1"/>
  <c r="I322" i="6"/>
  <c r="F322" s="1"/>
  <c r="D542" i="16"/>
  <c r="AB622" i="1"/>
  <c r="I559" i="6"/>
  <c r="F559" s="1"/>
  <c r="C619" i="5"/>
  <c r="F619" s="1"/>
  <c r="S618" s="1"/>
  <c r="S1402" s="1"/>
  <c r="I434" i="6"/>
  <c r="F434" s="1"/>
  <c r="C494" i="5"/>
  <c r="F494" s="1"/>
  <c r="S493" s="1"/>
  <c r="S1527" s="1"/>
  <c r="AB497" i="1"/>
  <c r="D417" i="16"/>
  <c r="D321"/>
  <c r="AB401" i="1"/>
  <c r="I601" i="6"/>
  <c r="F601" s="1"/>
  <c r="AB664" i="1"/>
  <c r="D584" i="16"/>
  <c r="C661" i="5"/>
  <c r="F661" s="1"/>
  <c r="S660" s="1"/>
  <c r="S1360" s="1"/>
  <c r="C593"/>
  <c r="F593" s="1"/>
  <c r="S592" s="1"/>
  <c r="S1428" s="1"/>
  <c r="I533" i="6"/>
  <c r="F533" s="1"/>
  <c r="D516" i="16"/>
  <c r="AB596" i="1"/>
  <c r="D212" i="16"/>
  <c r="AB292" i="1"/>
  <c r="D74" i="16"/>
  <c r="AB154" i="1"/>
  <c r="D424" i="16"/>
  <c r="I441" i="6"/>
  <c r="F441" s="1"/>
  <c r="C501" i="5"/>
  <c r="F501" s="1"/>
  <c r="S500" s="1"/>
  <c r="S1520" s="1"/>
  <c r="AB504" i="1"/>
  <c r="C429" i="5"/>
  <c r="F429" s="1"/>
  <c r="S428" s="1"/>
  <c r="S1592" s="1"/>
  <c r="AB432" i="1"/>
  <c r="I369" i="6"/>
  <c r="F369" s="1"/>
  <c r="D352" i="16"/>
  <c r="I249" i="6"/>
  <c r="F249" s="1"/>
  <c r="N312" i="1"/>
  <c r="Q312" s="1"/>
  <c r="AN312" s="1"/>
  <c r="V312" s="1"/>
  <c r="AN1716" s="1"/>
  <c r="V1716" s="1"/>
  <c r="AB312"/>
  <c r="D232" i="16"/>
  <c r="C309" i="5"/>
  <c r="F309" s="1"/>
  <c r="S308" s="1"/>
  <c r="S1712" s="1"/>
  <c r="D227" i="16"/>
  <c r="AB307" i="1"/>
  <c r="C1280" i="5"/>
  <c r="D1203" i="16"/>
  <c r="C1086" i="5"/>
  <c r="D1009" i="16"/>
  <c r="C1427" i="5"/>
  <c r="D1350" i="16"/>
  <c r="C1221" i="5"/>
  <c r="D1144" i="16"/>
  <c r="D1162"/>
  <c r="C1239" i="5"/>
  <c r="C1511"/>
  <c r="D1434" i="16"/>
  <c r="AB804" i="1"/>
  <c r="C237" i="5"/>
  <c r="F237" s="1"/>
  <c r="S236" s="1"/>
  <c r="S1784" s="1"/>
  <c r="AC779" i="1"/>
  <c r="I659" i="6"/>
  <c r="F659" s="1"/>
  <c r="I177"/>
  <c r="F177" s="1"/>
  <c r="AC248" i="1"/>
  <c r="AC651"/>
  <c r="D679" i="16"/>
  <c r="I737" i="6"/>
  <c r="F737" s="1"/>
  <c r="AB360" i="1"/>
  <c r="AC397"/>
  <c r="C419" i="5"/>
  <c r="F419" s="1"/>
  <c r="S418" s="1"/>
  <c r="S1602" s="1"/>
  <c r="D284" i="16"/>
  <c r="D280"/>
  <c r="I450" i="6"/>
  <c r="F450" s="1"/>
  <c r="D646" i="16"/>
  <c r="AC449" i="1"/>
  <c r="D571" i="16"/>
  <c r="AB364" i="1"/>
  <c r="AC403"/>
  <c r="AC497"/>
  <c r="AC262"/>
  <c r="AC423"/>
  <c r="AC272"/>
  <c r="I54" i="6"/>
  <c r="F54" s="1"/>
  <c r="C148" i="5"/>
  <c r="AC381" i="1"/>
  <c r="AC138"/>
  <c r="AC500"/>
  <c r="AC118"/>
  <c r="D1199" i="16"/>
  <c r="I185" i="6"/>
  <c r="F185" s="1"/>
  <c r="AC776" i="1"/>
  <c r="AB482"/>
  <c r="C707" i="5"/>
  <c r="F707" s="1"/>
  <c r="S706" s="1"/>
  <c r="S1314" s="1"/>
  <c r="AC677" i="1"/>
  <c r="AC231"/>
  <c r="I741" i="6"/>
  <c r="F741" s="1"/>
  <c r="AC320" i="1"/>
  <c r="AC741"/>
  <c r="AC536"/>
  <c r="AC181"/>
  <c r="AC567"/>
  <c r="AC483"/>
  <c r="AC573"/>
  <c r="C164" i="5"/>
  <c r="F164" s="1"/>
  <c r="S163" s="1"/>
  <c r="S1857" s="1"/>
  <c r="AC759" i="1"/>
  <c r="AC354"/>
  <c r="AC426"/>
  <c r="AC400"/>
  <c r="I104" i="6"/>
  <c r="F104" s="1"/>
  <c r="D642" i="16"/>
  <c r="AC560" i="1"/>
  <c r="AC360"/>
  <c r="AC195"/>
  <c r="I696" i="6"/>
  <c r="F696" s="1"/>
  <c r="AC770" i="1"/>
  <c r="AC599"/>
  <c r="D374" i="16"/>
  <c r="I359" i="6"/>
  <c r="F359" s="1"/>
  <c r="AC802" i="1"/>
  <c r="C361" i="5"/>
  <c r="F361" s="1"/>
  <c r="S360" s="1"/>
  <c r="S1660" s="1"/>
  <c r="AC764" i="1"/>
  <c r="AC169"/>
  <c r="AC377"/>
  <c r="C436" i="5"/>
  <c r="F436" s="1"/>
  <c r="S435" s="1"/>
  <c r="S1585" s="1"/>
  <c r="I376" i="6"/>
  <c r="F376" s="1"/>
  <c r="AC650" i="1"/>
  <c r="I340" i="6"/>
  <c r="F340" s="1"/>
  <c r="AC514" i="1"/>
  <c r="C648" i="5"/>
  <c r="F648" s="1"/>
  <c r="S647" s="1"/>
  <c r="S1373" s="1"/>
  <c r="AB513" i="1"/>
  <c r="C510" i="5"/>
  <c r="F510" s="1"/>
  <c r="S509" s="1"/>
  <c r="S1511" s="1"/>
  <c r="AC139" i="1"/>
  <c r="AB800"/>
  <c r="AC630"/>
  <c r="AC476"/>
  <c r="AC287"/>
  <c r="D121" i="16"/>
  <c r="D323"/>
  <c r="AC430" i="1"/>
  <c r="AC765"/>
  <c r="AC628"/>
  <c r="C157" i="5"/>
  <c r="F157" s="1"/>
  <c r="S156" s="1"/>
  <c r="S1864" s="1"/>
  <c r="AC355" i="1"/>
  <c r="I119" i="6"/>
  <c r="F119" s="1"/>
  <c r="AC159" i="1"/>
  <c r="AC708"/>
  <c r="AC803"/>
  <c r="C114" i="5"/>
  <c r="C723"/>
  <c r="F723" s="1"/>
  <c r="S722" s="1"/>
  <c r="S1298" s="1"/>
  <c r="C1180"/>
  <c r="AB167" i="1"/>
  <c r="AC325"/>
  <c r="AC131"/>
  <c r="AC263"/>
  <c r="AC634"/>
  <c r="AC804"/>
  <c r="AC216"/>
  <c r="AD280"/>
  <c r="AC792"/>
  <c r="AC598"/>
  <c r="I75" i="6"/>
  <c r="C1470" i="5"/>
  <c r="AC429" i="1"/>
  <c r="AC705"/>
  <c r="AC660"/>
  <c r="C284" i="5"/>
  <c r="F284" s="1"/>
  <c r="S283" s="1"/>
  <c r="S1737" s="1"/>
  <c r="AC732" i="1"/>
  <c r="AC508"/>
  <c r="AC568"/>
  <c r="AC309"/>
  <c r="AC418"/>
  <c r="AC631"/>
  <c r="AC188"/>
  <c r="AC475"/>
  <c r="C342" i="5"/>
  <c r="F342" s="1"/>
  <c r="S341" s="1"/>
  <c r="S1679" s="1"/>
  <c r="AC810" i="1"/>
  <c r="AD504"/>
  <c r="D961" i="16"/>
  <c r="C1038" i="5"/>
  <c r="D968" i="16"/>
  <c r="C1045" i="5"/>
  <c r="C1356"/>
  <c r="D1279" i="16"/>
  <c r="C1302" i="5"/>
  <c r="D1225" i="16"/>
  <c r="D954"/>
  <c r="C1031" i="5"/>
  <c r="C1224"/>
  <c r="D1147" i="16"/>
  <c r="C1016" i="5"/>
  <c r="D939" i="16"/>
  <c r="C1262" i="5"/>
  <c r="D1185" i="16"/>
  <c r="D1186"/>
  <c r="C1263" i="5"/>
  <c r="D1271" i="16"/>
  <c r="C1348" i="5"/>
  <c r="C1389"/>
  <c r="D1312" i="16"/>
  <c r="D1043"/>
  <c r="C1120" i="5"/>
  <c r="C1349"/>
  <c r="D1272" i="16"/>
  <c r="AB172" i="1"/>
  <c r="D92" i="16"/>
  <c r="C542" i="5"/>
  <c r="F542" s="1"/>
  <c r="S541" s="1"/>
  <c r="S1479" s="1"/>
  <c r="D465" i="16"/>
  <c r="I482" i="6"/>
  <c r="F482" s="1"/>
  <c r="AB545" i="1"/>
  <c r="AB739"/>
  <c r="C736" i="5"/>
  <c r="F736" s="1"/>
  <c r="S735" s="1"/>
  <c r="S1285" s="1"/>
  <c r="I676" i="6"/>
  <c r="F676" s="1"/>
  <c r="D659" i="16"/>
  <c r="C395" i="5"/>
  <c r="F395" s="1"/>
  <c r="S394" s="1"/>
  <c r="S1626" s="1"/>
  <c r="D318" i="16"/>
  <c r="I335" i="6"/>
  <c r="F335" s="1"/>
  <c r="AB398" i="1"/>
  <c r="D524" i="16"/>
  <c r="I541" i="6"/>
  <c r="F541" s="1"/>
  <c r="C601" i="5"/>
  <c r="F601" s="1"/>
  <c r="S600" s="1"/>
  <c r="S1420" s="1"/>
  <c r="AB604" i="1"/>
  <c r="AB128"/>
  <c r="D48" i="16"/>
  <c r="D506"/>
  <c r="AB586" i="1"/>
  <c r="C583" i="5"/>
  <c r="F583" s="1"/>
  <c r="S582" s="1"/>
  <c r="S1438" s="1"/>
  <c r="I523" i="6"/>
  <c r="F523" s="1"/>
  <c r="AB215" i="1"/>
  <c r="D135" i="16"/>
  <c r="D197"/>
  <c r="AB277" i="1"/>
  <c r="AB269"/>
  <c r="D189" i="16"/>
  <c r="AB448" i="1"/>
  <c r="C445" i="5"/>
  <c r="F445" s="1"/>
  <c r="S444" s="1"/>
  <c r="S1576" s="1"/>
  <c r="D368" i="16"/>
  <c r="I385" i="6"/>
  <c r="F385" s="1"/>
  <c r="AD525" i="1"/>
  <c r="D445" i="16"/>
  <c r="I462" i="6"/>
  <c r="F462" s="1"/>
  <c r="AB525" i="1"/>
  <c r="C522" i="5"/>
  <c r="F522" s="1"/>
  <c r="S521" s="1"/>
  <c r="S1499" s="1"/>
  <c r="AB271" i="1"/>
  <c r="D191" i="16"/>
  <c r="D168"/>
  <c r="AB248" i="1"/>
  <c r="C807" i="5"/>
  <c r="F807" s="1"/>
  <c r="S806" s="1"/>
  <c r="S1214" s="1"/>
  <c r="I747" i="6"/>
  <c r="F747" s="1"/>
  <c r="AB810" i="1"/>
  <c r="D730" i="16"/>
  <c r="AB343" i="1"/>
  <c r="C340" i="5"/>
  <c r="F340" s="1"/>
  <c r="S339" s="1"/>
  <c r="S1681" s="1"/>
  <c r="I280" i="6"/>
  <c r="F280" s="1"/>
  <c r="D263" i="16"/>
  <c r="N314" i="1"/>
  <c r="Q314" s="1"/>
  <c r="AN314" s="1"/>
  <c r="V314" s="1"/>
  <c r="AN1714" s="1"/>
  <c r="V1714" s="1"/>
  <c r="I251" i="6"/>
  <c r="F251" s="1"/>
  <c r="D234" i="16"/>
  <c r="AC315" i="1"/>
  <c r="C311" i="5"/>
  <c r="F311" s="1"/>
  <c r="S310" s="1"/>
  <c r="S1710" s="1"/>
  <c r="AB314" i="1"/>
  <c r="D665" i="16"/>
  <c r="AB745" i="1"/>
  <c r="C742" i="5"/>
  <c r="F742" s="1"/>
  <c r="S741" s="1"/>
  <c r="S1279" s="1"/>
  <c r="I682" i="6"/>
  <c r="F682" s="1"/>
  <c r="AB812" i="1"/>
  <c r="I749" i="6"/>
  <c r="F749" s="1"/>
  <c r="D732" i="16"/>
  <c r="C809" i="5"/>
  <c r="F809" s="1"/>
  <c r="S808" s="1"/>
  <c r="S1212" s="1"/>
  <c r="D579" i="16"/>
  <c r="AB659" i="1"/>
  <c r="C656" i="5"/>
  <c r="F656" s="1"/>
  <c r="S655" s="1"/>
  <c r="S1365" s="1"/>
  <c r="I596" i="6"/>
  <c r="F596" s="1"/>
  <c r="D70" i="16"/>
  <c r="AB150" i="1"/>
  <c r="D652" i="16"/>
  <c r="C729" i="5"/>
  <c r="F729" s="1"/>
  <c r="S728" s="1"/>
  <c r="S1292" s="1"/>
  <c r="AB732" i="1"/>
  <c r="I669" i="6"/>
  <c r="F669" s="1"/>
  <c r="D108" i="16"/>
  <c r="AB188" i="1"/>
  <c r="I125" i="6"/>
  <c r="F125" s="1"/>
  <c r="C185" i="5"/>
  <c r="F185" s="1"/>
  <c r="S184" s="1"/>
  <c r="S1836" s="1"/>
  <c r="AB481" i="1"/>
  <c r="D401" i="16"/>
  <c r="I418" i="6"/>
  <c r="F418" s="1"/>
  <c r="C478" i="5"/>
  <c r="F478" s="1"/>
  <c r="S477" s="1"/>
  <c r="S1543" s="1"/>
  <c r="D294" i="16"/>
  <c r="AB374" i="1"/>
  <c r="C689" i="5"/>
  <c r="F689" s="1"/>
  <c r="S688" s="1"/>
  <c r="S1332" s="1"/>
  <c r="D612" i="16"/>
  <c r="AB692" i="1"/>
  <c r="I629" i="6"/>
  <c r="F629" s="1"/>
  <c r="D717" i="16"/>
  <c r="AC797" i="1"/>
  <c r="AB797"/>
  <c r="I734" i="6"/>
  <c r="F734" s="1"/>
  <c r="C794" i="5"/>
  <c r="F794" s="1"/>
  <c r="S793" s="1"/>
  <c r="S1227" s="1"/>
  <c r="I537" i="6"/>
  <c r="F537" s="1"/>
  <c r="C597" i="5"/>
  <c r="F597" s="1"/>
  <c r="S596" s="1"/>
  <c r="S1424" s="1"/>
  <c r="D520" i="16"/>
  <c r="AB600" i="1"/>
  <c r="AB414"/>
  <c r="D334" i="16"/>
  <c r="C411" i="5"/>
  <c r="I351" i="6"/>
  <c r="F351" s="1"/>
  <c r="D145" i="16"/>
  <c r="C222" i="5"/>
  <c r="F222" s="1"/>
  <c r="S221" s="1"/>
  <c r="S1799" s="1"/>
  <c r="I162" i="6"/>
  <c r="F162" s="1"/>
  <c r="AB225" i="1"/>
  <c r="D477" i="16"/>
  <c r="I494" i="6"/>
  <c r="F494" s="1"/>
  <c r="C554" i="5"/>
  <c r="F554" s="1"/>
  <c r="S553" s="1"/>
  <c r="S1467" s="1"/>
  <c r="AB557" i="1"/>
  <c r="C397" i="5"/>
  <c r="F397" s="1"/>
  <c r="S396" s="1"/>
  <c r="S1624" s="1"/>
  <c r="I337" i="6"/>
  <c r="F337" s="1"/>
  <c r="D320" i="16"/>
  <c r="AB400" i="1"/>
  <c r="C393" i="5"/>
  <c r="F393" s="1"/>
  <c r="S392" s="1"/>
  <c r="S1628" s="1"/>
  <c r="I333" i="6"/>
  <c r="F333" s="1"/>
  <c r="AB396" i="1"/>
  <c r="D316" i="16"/>
  <c r="D113"/>
  <c r="AB193" i="1"/>
  <c r="AB775"/>
  <c r="I712" i="6"/>
  <c r="F712" s="1"/>
  <c r="D695" i="16"/>
  <c r="C772" i="5"/>
  <c r="F772" s="1"/>
  <c r="S771" s="1"/>
  <c r="S1249" s="1"/>
  <c r="D555" i="16"/>
  <c r="C632" i="5"/>
  <c r="F632" s="1"/>
  <c r="S631" s="1"/>
  <c r="S1389" s="1"/>
  <c r="I572" i="6"/>
  <c r="F572" s="1"/>
  <c r="AB635" i="1"/>
  <c r="I459" i="6"/>
  <c r="F459" s="1"/>
  <c r="D442" i="16"/>
  <c r="AB522" i="1"/>
  <c r="C519" i="5"/>
  <c r="F519" s="1"/>
  <c r="S518" s="1"/>
  <c r="S1502" s="1"/>
  <c r="AB787" i="1"/>
  <c r="D707" i="16"/>
  <c r="I724" i="6"/>
  <c r="F724" s="1"/>
  <c r="C784" i="5"/>
  <c r="F784" s="1"/>
  <c r="S783" s="1"/>
  <c r="S1237" s="1"/>
  <c r="AB246" i="1"/>
  <c r="D166" i="16"/>
  <c r="I717" i="6"/>
  <c r="F717" s="1"/>
  <c r="D700" i="16"/>
  <c r="C777" i="5"/>
  <c r="F777" s="1"/>
  <c r="S776" s="1"/>
  <c r="S1244" s="1"/>
  <c r="AB780" i="1"/>
  <c r="D118" i="16"/>
  <c r="AB198" i="1"/>
  <c r="N469"/>
  <c r="AB469"/>
  <c r="C466" i="5"/>
  <c r="F466" s="1"/>
  <c r="S465" s="1"/>
  <c r="S1555" s="1"/>
  <c r="D389" i="16"/>
  <c r="I406" i="6"/>
  <c r="F406" s="1"/>
  <c r="AB547" i="1"/>
  <c r="D467" i="16"/>
  <c r="I484" i="6"/>
  <c r="F484" s="1"/>
  <c r="C544" i="5"/>
  <c r="F544" s="1"/>
  <c r="S543" s="1"/>
  <c r="S1477" s="1"/>
  <c r="D54" i="16"/>
  <c r="AB134" i="1"/>
  <c r="N316"/>
  <c r="Q316" s="1"/>
  <c r="AN316" s="1"/>
  <c r="V316" s="1"/>
  <c r="AN1712" s="1"/>
  <c r="V1712" s="1"/>
  <c r="D236" i="16"/>
  <c r="AB316" i="1"/>
  <c r="N523"/>
  <c r="Q523" s="1"/>
  <c r="AN523" s="1"/>
  <c r="V523" s="1"/>
  <c r="AN1505" s="1"/>
  <c r="V1505" s="1"/>
  <c r="I460" i="6"/>
  <c r="F460" s="1"/>
  <c r="C520" i="5"/>
  <c r="F520" s="1"/>
  <c r="S519" s="1"/>
  <c r="S1501" s="1"/>
  <c r="AB523" i="1"/>
  <c r="D443" i="16"/>
  <c r="AC523" i="1"/>
  <c r="C791" i="5"/>
  <c r="F791" s="1"/>
  <c r="S790" s="1"/>
  <c r="S1230" s="1"/>
  <c r="D714" i="16"/>
  <c r="AB794" i="1"/>
  <c r="I731" i="6"/>
  <c r="F731" s="1"/>
  <c r="D182" i="16"/>
  <c r="AB262" i="1"/>
  <c r="C508" i="5"/>
  <c r="F508" s="1"/>
  <c r="S507" s="1"/>
  <c r="S1513" s="1"/>
  <c r="D431" i="16"/>
  <c r="I448" i="6"/>
  <c r="F448" s="1"/>
  <c r="AB511" i="1"/>
  <c r="AB601"/>
  <c r="D521" i="16"/>
  <c r="C598" i="5"/>
  <c r="F598" s="1"/>
  <c r="S597" s="1"/>
  <c r="S1423" s="1"/>
  <c r="I538" i="6"/>
  <c r="F538" s="1"/>
  <c r="C806" i="5"/>
  <c r="F806" s="1"/>
  <c r="S805" s="1"/>
  <c r="S1215" s="1"/>
  <c r="D729" i="16"/>
  <c r="AB809" i="1"/>
  <c r="I746" i="6"/>
  <c r="F746" s="1"/>
  <c r="I500"/>
  <c r="F500" s="1"/>
  <c r="D483" i="16"/>
  <c r="AC563" i="1"/>
  <c r="C560" i="5"/>
  <c r="F560" s="1"/>
  <c r="S559" s="1"/>
  <c r="S1461" s="1"/>
  <c r="AB563" i="1"/>
  <c r="D129" i="16"/>
  <c r="AB209" i="1"/>
  <c r="AB266"/>
  <c r="D186" i="16"/>
  <c r="D482"/>
  <c r="I499" i="6"/>
  <c r="F499" s="1"/>
  <c r="AB562" i="1"/>
  <c r="C559" i="5"/>
  <c r="F559" s="1"/>
  <c r="S558" s="1"/>
  <c r="S1462" s="1"/>
  <c r="AB169" i="1"/>
  <c r="D89" i="16"/>
  <c r="AC477" i="1"/>
  <c r="C474" i="5"/>
  <c r="F474" s="1"/>
  <c r="S473" s="1"/>
  <c r="S1547" s="1"/>
  <c r="I414" i="6"/>
  <c r="F414" s="1"/>
  <c r="D397" i="16"/>
  <c r="AB477" i="1"/>
  <c r="D356" i="16"/>
  <c r="AB436" i="1"/>
  <c r="C433" i="5"/>
  <c r="F433" s="1"/>
  <c r="S432" s="1"/>
  <c r="S1588" s="1"/>
  <c r="I373" i="6"/>
  <c r="F373" s="1"/>
  <c r="D625" i="16"/>
  <c r="C702" i="5"/>
  <c r="F702" s="1"/>
  <c r="S701" s="1"/>
  <c r="S1319" s="1"/>
  <c r="I642" i="6"/>
  <c r="F642" s="1"/>
  <c r="AB705" i="1"/>
  <c r="AB252"/>
  <c r="D172" i="16"/>
  <c r="C473" i="5"/>
  <c r="F473" s="1"/>
  <c r="S472" s="1"/>
  <c r="S1548" s="1"/>
  <c r="AB476" i="1"/>
  <c r="I413" i="6"/>
  <c r="F413" s="1"/>
  <c r="D396" i="16"/>
  <c r="I486" i="6"/>
  <c r="F486" s="1"/>
  <c r="D469" i="16"/>
  <c r="AB549" i="1"/>
  <c r="C546" i="5"/>
  <c r="F546" s="1"/>
  <c r="S545" s="1"/>
  <c r="S1475" s="1"/>
  <c r="C1362"/>
  <c r="D1285" i="16"/>
  <c r="C1197" i="5"/>
  <c r="D1120" i="16"/>
  <c r="D1256"/>
  <c r="C1333" i="5"/>
  <c r="C1350"/>
  <c r="D1273" i="16"/>
  <c r="D1423"/>
  <c r="C1500" i="5"/>
  <c r="C1353"/>
  <c r="D1276" i="16"/>
  <c r="D1111"/>
  <c r="C1188" i="5"/>
  <c r="D1327" i="16"/>
  <c r="C1404" i="5"/>
  <c r="D1212" i="16"/>
  <c r="C1289" i="5"/>
  <c r="C1048"/>
  <c r="D971" i="16"/>
  <c r="C169" i="5"/>
  <c r="F169" s="1"/>
  <c r="S168" s="1"/>
  <c r="S1852" s="1"/>
  <c r="C274"/>
  <c r="F274" s="1"/>
  <c r="S273" s="1"/>
  <c r="S1747" s="1"/>
  <c r="AC723" i="1"/>
  <c r="AC271"/>
  <c r="AC481"/>
  <c r="I105" i="6"/>
  <c r="AH105" s="1"/>
  <c r="AC636" i="1"/>
  <c r="AC225"/>
  <c r="AC361"/>
  <c r="AC800"/>
  <c r="AB422"/>
  <c r="I301" i="6"/>
  <c r="F301" s="1"/>
  <c r="AC172" i="1"/>
  <c r="AC692"/>
  <c r="AC365"/>
  <c r="I588" i="6"/>
  <c r="F588" s="1"/>
  <c r="AC546" i="1"/>
  <c r="AC194"/>
  <c r="C400" i="5"/>
  <c r="F400" s="1"/>
  <c r="S399" s="1"/>
  <c r="S1621" s="1"/>
  <c r="AC746" i="1"/>
  <c r="AC414"/>
  <c r="AB726"/>
  <c r="AC278"/>
  <c r="AC558"/>
  <c r="AC726"/>
  <c r="AC344"/>
  <c r="AC739"/>
  <c r="AC288"/>
  <c r="D1220" i="16"/>
  <c r="AC128" i="1"/>
  <c r="AB117"/>
  <c r="AC374"/>
  <c r="AC276"/>
  <c r="AC285"/>
  <c r="AC622"/>
  <c r="AC173"/>
  <c r="AC226"/>
  <c r="C134" i="5"/>
  <c r="F134" s="1"/>
  <c r="S133" s="1"/>
  <c r="S1887" s="1"/>
  <c r="AC300" i="1"/>
  <c r="AC644"/>
  <c r="AC183"/>
  <c r="AC150"/>
  <c r="AC404"/>
  <c r="AC586"/>
  <c r="AC533"/>
  <c r="AC249"/>
  <c r="I311" i="6"/>
  <c r="F311" s="1"/>
  <c r="C352" i="5"/>
  <c r="F352" s="1"/>
  <c r="S351" s="1"/>
  <c r="S1669" s="1"/>
  <c r="C263"/>
  <c r="F263" s="1"/>
  <c r="S262" s="1"/>
  <c r="S1758" s="1"/>
  <c r="C259"/>
  <c r="F259" s="1"/>
  <c r="S258" s="1"/>
  <c r="S1762" s="1"/>
  <c r="I262" i="6"/>
  <c r="F262" s="1"/>
  <c r="I220"/>
  <c r="F220" s="1"/>
  <c r="C273" i="5"/>
  <c r="F273" s="1"/>
  <c r="S272" s="1"/>
  <c r="S1748" s="1"/>
  <c r="D1059" i="16"/>
  <c r="C115" i="5"/>
  <c r="D1344" i="16"/>
  <c r="AC161" i="1"/>
  <c r="AC215"/>
  <c r="AC530"/>
  <c r="AC282"/>
  <c r="C1179" i="5"/>
  <c r="AC469" i="1"/>
  <c r="C1033" i="5"/>
  <c r="D1217" i="16"/>
  <c r="D1298"/>
  <c r="AC499" i="1"/>
  <c r="C1148" i="5"/>
  <c r="D1133" i="16"/>
  <c r="D1378"/>
  <c r="C1245" i="5"/>
  <c r="D1342" i="16"/>
  <c r="AC453" i="1"/>
  <c r="AC179"/>
  <c r="V593"/>
  <c r="AN1435" s="1"/>
  <c r="V1435" s="1"/>
  <c r="V583"/>
  <c r="AN1445" s="1"/>
  <c r="V1445" s="1"/>
  <c r="V663"/>
  <c r="AN1365" s="1"/>
  <c r="V1365" s="1"/>
  <c r="V560"/>
  <c r="AN1468" s="1"/>
  <c r="V1468" s="1"/>
  <c r="V533"/>
  <c r="AN1495" s="1"/>
  <c r="V1495" s="1"/>
  <c r="V618"/>
  <c r="AN1410" s="1"/>
  <c r="V1410" s="1"/>
  <c r="V710"/>
  <c r="AN1318" s="1"/>
  <c r="V1318" s="1"/>
  <c r="V621"/>
  <c r="AN1407" s="1"/>
  <c r="V1407" s="1"/>
  <c r="V582"/>
  <c r="AN1446" s="1"/>
  <c r="V1446" s="1"/>
  <c r="V664"/>
  <c r="AN1364" s="1"/>
  <c r="V1364" s="1"/>
  <c r="V584"/>
  <c r="AN1444" s="1"/>
  <c r="V1444" s="1"/>
  <c r="V559"/>
  <c r="AN1469" s="1"/>
  <c r="V1469" s="1"/>
  <c r="V636"/>
  <c r="AN1392" s="1"/>
  <c r="V1392" s="1"/>
  <c r="V632"/>
  <c r="AN1396" s="1"/>
  <c r="V1396" s="1"/>
  <c r="V616"/>
  <c r="AN1412" s="1"/>
  <c r="V1412" s="1"/>
  <c r="V557"/>
  <c r="AN1471" s="1"/>
  <c r="V1471" s="1"/>
  <c r="V595"/>
  <c r="AN1433" s="1"/>
  <c r="V1433" s="1"/>
  <c r="V562"/>
  <c r="AN1466" s="1"/>
  <c r="V1466" s="1"/>
  <c r="V720"/>
  <c r="AN1308" s="1"/>
  <c r="V1308" s="1"/>
  <c r="V641"/>
  <c r="AN1387" s="1"/>
  <c r="V1387" s="1"/>
  <c r="V599"/>
  <c r="AN1429" s="1"/>
  <c r="V1429" s="1"/>
  <c r="V712"/>
  <c r="AN1316" s="1"/>
  <c r="V1316" s="1"/>
  <c r="V542"/>
  <c r="AN1486" s="1"/>
  <c r="V1486" s="1"/>
  <c r="V609"/>
  <c r="AN1419" s="1"/>
  <c r="V1419" s="1"/>
  <c r="V586"/>
  <c r="AN1442" s="1"/>
  <c r="V1442" s="1"/>
  <c r="V659"/>
  <c r="AN1369" s="1"/>
  <c r="V1369" s="1"/>
  <c r="V565"/>
  <c r="AN1463" s="1"/>
  <c r="V1463" s="1"/>
  <c r="V708"/>
  <c r="AN1320" s="1"/>
  <c r="V1320" s="1"/>
  <c r="V577"/>
  <c r="AN1451" s="1"/>
  <c r="V1451" s="1"/>
  <c r="V620"/>
  <c r="AN1408" s="1"/>
  <c r="V1408" s="1"/>
  <c r="V587"/>
  <c r="AN1441" s="1"/>
  <c r="V1441" s="1"/>
  <c r="V656"/>
  <c r="AN1372" s="1"/>
  <c r="V1372" s="1"/>
  <c r="V561"/>
  <c r="AN1467" s="1"/>
  <c r="V1467" s="1"/>
  <c r="V571"/>
  <c r="AN1457" s="1"/>
  <c r="V1457" s="1"/>
  <c r="V657"/>
  <c r="AN1371" s="1"/>
  <c r="V1371" s="1"/>
  <c r="V704"/>
  <c r="AN1324" s="1"/>
  <c r="V1324" s="1"/>
  <c r="V419"/>
  <c r="AN1609" s="1"/>
  <c r="V1609" s="1"/>
  <c r="AC269"/>
  <c r="C266" i="5"/>
  <c r="F266" s="1"/>
  <c r="S265" s="1"/>
  <c r="S1755" s="1"/>
  <c r="I206" i="6"/>
  <c r="F206" s="1"/>
  <c r="AC367" i="1"/>
  <c r="C364" i="5"/>
  <c r="F364" s="1"/>
  <c r="S363" s="1"/>
  <c r="S1657" s="1"/>
  <c r="I304" i="6"/>
  <c r="F304" s="1"/>
  <c r="I236"/>
  <c r="F236" s="1"/>
  <c r="C1234" i="5"/>
  <c r="I248" i="6"/>
  <c r="F248" s="1"/>
  <c r="AC594" i="1"/>
  <c r="V619"/>
  <c r="AN1409" s="1"/>
  <c r="V1409" s="1"/>
  <c r="V634"/>
  <c r="AN1394" s="1"/>
  <c r="V1394" s="1"/>
  <c r="V605"/>
  <c r="AN1423" s="1"/>
  <c r="V1423" s="1"/>
  <c r="V722"/>
  <c r="AN1306" s="1"/>
  <c r="V1306" s="1"/>
  <c r="V539"/>
  <c r="AN1489" s="1"/>
  <c r="V1489" s="1"/>
  <c r="V576"/>
  <c r="AN1452" s="1"/>
  <c r="V1452" s="1"/>
  <c r="V661"/>
  <c r="AN1367" s="1"/>
  <c r="V1367" s="1"/>
  <c r="V633"/>
  <c r="AN1395" s="1"/>
  <c r="V1395" s="1"/>
  <c r="V631"/>
  <c r="AN1397" s="1"/>
  <c r="V1397" s="1"/>
  <c r="V566"/>
  <c r="AN1462" s="1"/>
  <c r="V1462" s="1"/>
  <c r="V726"/>
  <c r="AN1302" s="1"/>
  <c r="V1302" s="1"/>
  <c r="V572"/>
  <c r="AN1456" s="1"/>
  <c r="V1456" s="1"/>
  <c r="V596"/>
  <c r="AN1432" s="1"/>
  <c r="V1432" s="1"/>
  <c r="V589"/>
  <c r="AN1439" s="1"/>
  <c r="V1439" s="1"/>
  <c r="V666"/>
  <c r="AN1362" s="1"/>
  <c r="V1362" s="1"/>
  <c r="V563"/>
  <c r="AN1465" s="1"/>
  <c r="V1465" s="1"/>
  <c r="V573"/>
  <c r="AN1455" s="1"/>
  <c r="V1455" s="1"/>
  <c r="V591"/>
  <c r="AN1437" s="1"/>
  <c r="V1437" s="1"/>
  <c r="V420"/>
  <c r="AN1608" s="1"/>
  <c r="V1608" s="1"/>
  <c r="C308" i="5"/>
  <c r="F308" s="1"/>
  <c r="S307" s="1"/>
  <c r="S1713" s="1"/>
  <c r="C366"/>
  <c r="F366" s="1"/>
  <c r="S365" s="1"/>
  <c r="S1655" s="1"/>
  <c r="V638" i="1"/>
  <c r="AN1390" s="1"/>
  <c r="V1390" s="1"/>
  <c r="V604"/>
  <c r="AN1424" s="1"/>
  <c r="V1424" s="1"/>
  <c r="V662"/>
  <c r="AN1366" s="1"/>
  <c r="V1366" s="1"/>
  <c r="V535"/>
  <c r="AN1493" s="1"/>
  <c r="V1493" s="1"/>
  <c r="V635"/>
  <c r="AN1393" s="1"/>
  <c r="V1393" s="1"/>
  <c r="V537"/>
  <c r="AN1491" s="1"/>
  <c r="V1491" s="1"/>
  <c r="V639"/>
  <c r="AN1389" s="1"/>
  <c r="V1389" s="1"/>
  <c r="V601"/>
  <c r="AN1427" s="1"/>
  <c r="V1427" s="1"/>
  <c r="V737"/>
  <c r="AN1291" s="1"/>
  <c r="V1291" s="1"/>
  <c r="V658"/>
  <c r="AN1370" s="1"/>
  <c r="V1370" s="1"/>
  <c r="V540"/>
  <c r="AN1488" s="1"/>
  <c r="V1488" s="1"/>
  <c r="V640"/>
  <c r="AN1388" s="1"/>
  <c r="V1388" s="1"/>
  <c r="V627"/>
  <c r="AN1401" s="1"/>
  <c r="V1401" s="1"/>
  <c r="V729"/>
  <c r="AN1299" s="1"/>
  <c r="V1299" s="1"/>
  <c r="V532"/>
  <c r="AN1496" s="1"/>
  <c r="V1496" s="1"/>
  <c r="V637"/>
  <c r="AN1391" s="1"/>
  <c r="V1391" s="1"/>
  <c r="V538"/>
  <c r="AN1490" s="1"/>
  <c r="V1490" s="1"/>
  <c r="AC323"/>
  <c r="I260" i="6"/>
  <c r="F260" s="1"/>
  <c r="C320" i="5"/>
  <c r="F320" s="1"/>
  <c r="S319" s="1"/>
  <c r="S1701" s="1"/>
  <c r="AC308" i="1"/>
  <c r="C304" i="5"/>
  <c r="F304" s="1"/>
  <c r="S303" s="1"/>
  <c r="S1717" s="1"/>
  <c r="I244" i="6"/>
  <c r="F244" s="1"/>
  <c r="I213"/>
  <c r="F213" s="1"/>
  <c r="AC186" i="1"/>
  <c r="C1215" i="5"/>
  <c r="D1074" i="16"/>
  <c r="C1373" i="5"/>
  <c r="D1422" i="16"/>
  <c r="C183" i="5"/>
  <c r="F183" s="1"/>
  <c r="S182" s="1"/>
  <c r="S1838" s="1"/>
  <c r="AC643" i="1"/>
  <c r="C231" i="5"/>
  <c r="F231" s="1"/>
  <c r="S230" s="1"/>
  <c r="S1790" s="1"/>
  <c r="F109" i="6"/>
  <c r="AC788" i="1"/>
  <c r="C1475" i="5"/>
  <c r="C1131"/>
  <c r="J60" i="17" s="1"/>
  <c r="D960" i="16"/>
  <c r="AC119" i="1"/>
  <c r="I55" i="6"/>
  <c r="L55" s="1"/>
  <c r="C1110" i="5"/>
  <c r="AC674" i="1"/>
  <c r="I66" i="6"/>
  <c r="F66" s="1"/>
  <c r="L109"/>
  <c r="D58" i="17"/>
  <c r="AC187" i="1"/>
  <c r="AC585"/>
  <c r="D1163" i="16"/>
  <c r="D1357"/>
  <c r="D1343"/>
  <c r="F53" i="6"/>
  <c r="AD453" i="1"/>
  <c r="C1409" i="5"/>
  <c r="AC466" i="1"/>
  <c r="AC129"/>
  <c r="AC123"/>
  <c r="AC518"/>
  <c r="AC177"/>
  <c r="D990" i="16"/>
  <c r="L99" i="6"/>
  <c r="I92"/>
  <c r="F92" s="1"/>
  <c r="AC722" i="1"/>
  <c r="D1036" i="16"/>
  <c r="I114" i="6"/>
  <c r="F114" s="1"/>
  <c r="AC178" i="1"/>
  <c r="AC151"/>
  <c r="C1285" i="5"/>
  <c r="I60" i="6"/>
  <c r="L60" s="1"/>
  <c r="I163"/>
  <c r="F163" s="1"/>
  <c r="C1026" i="5"/>
  <c r="AC743" i="1"/>
  <c r="D1055" i="16"/>
  <c r="D1173"/>
  <c r="F74" i="6"/>
  <c r="I110"/>
  <c r="F110" s="1"/>
  <c r="D959" i="16"/>
  <c r="AC156" i="1"/>
  <c r="AC130"/>
  <c r="AC155"/>
  <c r="C1405" i="5"/>
  <c r="C1146"/>
  <c r="L64" i="6"/>
  <c r="AC124" i="1"/>
  <c r="C1081" i="5"/>
  <c r="AC532" i="1"/>
  <c r="AC604"/>
  <c r="AC442"/>
  <c r="L117" i="6"/>
  <c r="C1082" i="5"/>
  <c r="AC283" i="1"/>
  <c r="AC679"/>
  <c r="D1177" i="16"/>
  <c r="AC277" i="1"/>
  <c r="C1143" i="5"/>
  <c r="D941" i="16"/>
  <c r="D1197"/>
  <c r="D1222"/>
  <c r="C1508" i="5"/>
  <c r="D1159" i="16"/>
  <c r="C1096" i="5"/>
  <c r="D976" i="16"/>
  <c r="D1264"/>
  <c r="AC311" i="1"/>
  <c r="C1324" i="5"/>
  <c r="C1172"/>
  <c r="D1358" i="16"/>
  <c r="D1249"/>
  <c r="D1053"/>
  <c r="AB221" i="1"/>
  <c r="D141" i="16"/>
  <c r="C218" i="5"/>
  <c r="F218" s="1"/>
  <c r="S217" s="1"/>
  <c r="S1803" s="1"/>
  <c r="I158" i="6"/>
  <c r="F158" s="1"/>
  <c r="D165" i="16"/>
  <c r="AB245" i="1"/>
  <c r="D594" i="16"/>
  <c r="I611" i="6"/>
  <c r="F611" s="1"/>
  <c r="C671" i="5"/>
  <c r="F671" s="1"/>
  <c r="S670" s="1"/>
  <c r="S1350" s="1"/>
  <c r="AC675" i="1"/>
  <c r="D692" i="16"/>
  <c r="AB772" i="1"/>
  <c r="I709" i="6"/>
  <c r="F709" s="1"/>
  <c r="C769" i="5"/>
  <c r="F769" s="1"/>
  <c r="S768" s="1"/>
  <c r="S1252" s="1"/>
  <c r="N317" i="1"/>
  <c r="AB317"/>
  <c r="D237" i="16"/>
  <c r="D727"/>
  <c r="AC807" i="1"/>
  <c r="I744" i="6"/>
  <c r="F744" s="1"/>
  <c r="C804" i="5"/>
  <c r="F804" s="1"/>
  <c r="S803" s="1"/>
  <c r="S1217" s="1"/>
  <c r="AB807" i="1"/>
  <c r="C612" i="5"/>
  <c r="F612" s="1"/>
  <c r="S611" s="1"/>
  <c r="S1409" s="1"/>
  <c r="I552" i="6"/>
  <c r="F552" s="1"/>
  <c r="D535" i="16"/>
  <c r="AB615" i="1"/>
  <c r="I681" i="6"/>
  <c r="F681" s="1"/>
  <c r="C741" i="5"/>
  <c r="F741" s="1"/>
  <c r="S740" s="1"/>
  <c r="S1280" s="1"/>
  <c r="AB744" i="1"/>
  <c r="D664" i="16"/>
  <c r="AB144" i="1"/>
  <c r="I81" i="6"/>
  <c r="D64" i="16"/>
  <c r="C141" i="5"/>
  <c r="F141" s="1"/>
  <c r="S140" s="1"/>
  <c r="S1880" s="1"/>
  <c r="D471" i="16"/>
  <c r="C548" i="5"/>
  <c r="F548" s="1"/>
  <c r="S547" s="1"/>
  <c r="S1473" s="1"/>
  <c r="AB551" i="1"/>
  <c r="I488" i="6"/>
  <c r="F488" s="1"/>
  <c r="D218" i="16"/>
  <c r="AB298" i="1"/>
  <c r="I468" i="6"/>
  <c r="F468" s="1"/>
  <c r="C528" i="5"/>
  <c r="F528" s="1"/>
  <c r="S527" s="1"/>
  <c r="S1493" s="1"/>
  <c r="D451" i="16"/>
  <c r="AB531" i="1"/>
  <c r="C572" i="5"/>
  <c r="F572" s="1"/>
  <c r="S571" s="1"/>
  <c r="S1449" s="1"/>
  <c r="I512" i="6"/>
  <c r="F512" s="1"/>
  <c r="AB575" i="1"/>
  <c r="AC576"/>
  <c r="D495" i="16"/>
  <c r="D124"/>
  <c r="AB204" i="1"/>
  <c r="D404" i="16"/>
  <c r="C481" i="5"/>
  <c r="F481" s="1"/>
  <c r="S480" s="1"/>
  <c r="S1540" s="1"/>
  <c r="I421" i="6"/>
  <c r="F421" s="1"/>
  <c r="D446" i="16"/>
  <c r="AB526" i="1"/>
  <c r="I463" i="6"/>
  <c r="F463" s="1"/>
  <c r="C586" i="5"/>
  <c r="F586" s="1"/>
  <c r="S585" s="1"/>
  <c r="S1435" s="1"/>
  <c r="I526" i="6"/>
  <c r="F526" s="1"/>
  <c r="AB589" i="1"/>
  <c r="AC796"/>
  <c r="AC795"/>
  <c r="C496" i="5"/>
  <c r="F496" s="1"/>
  <c r="S495" s="1"/>
  <c r="S1525" s="1"/>
  <c r="I436" i="6"/>
  <c r="F436" s="1"/>
  <c r="D419" i="16"/>
  <c r="AB499" i="1"/>
  <c r="AB160"/>
  <c r="D80" i="16"/>
  <c r="I183" i="6"/>
  <c r="F183" s="1"/>
  <c r="C243" i="5"/>
  <c r="F243" s="1"/>
  <c r="S242" s="1"/>
  <c r="S1778" s="1"/>
  <c r="AC704" i="1"/>
  <c r="C223" i="5"/>
  <c r="F223" s="1"/>
  <c r="S222" s="1"/>
  <c r="S1798" s="1"/>
  <c r="AC174" i="1"/>
  <c r="AC299"/>
  <c r="AC714"/>
  <c r="I254" i="6"/>
  <c r="F254" s="1"/>
  <c r="I148"/>
  <c r="F148" s="1"/>
  <c r="AC615" i="1"/>
  <c r="C295" i="5"/>
  <c r="F295" s="1"/>
  <c r="S294" s="1"/>
  <c r="S1726" s="1"/>
  <c r="AC618" i="1"/>
  <c r="AC635"/>
  <c r="AC370"/>
  <c r="C1430" i="5"/>
  <c r="AC264" i="1"/>
  <c r="D1402" i="16"/>
  <c r="F77" i="6"/>
  <c r="C1384" i="5"/>
  <c r="C1232"/>
  <c r="C170"/>
  <c r="F170" s="1"/>
  <c r="S169" s="1"/>
  <c r="S1851" s="1"/>
  <c r="AC298" i="1"/>
  <c r="AC552"/>
  <c r="AC773"/>
  <c r="I465" i="6"/>
  <c r="F465" s="1"/>
  <c r="AB528" i="1"/>
  <c r="C525" i="5"/>
  <c r="F525" s="1"/>
  <c r="S524" s="1"/>
  <c r="S1496" s="1"/>
  <c r="D448" i="16"/>
  <c r="D222"/>
  <c r="C299" i="5"/>
  <c r="F299" s="1"/>
  <c r="S298" s="1"/>
  <c r="S1722" s="1"/>
  <c r="I239" i="6"/>
  <c r="F239" s="1"/>
  <c r="AB302" i="1"/>
  <c r="AB693"/>
  <c r="C690" i="5"/>
  <c r="F690" s="1"/>
  <c r="S689" s="1"/>
  <c r="S1331" s="1"/>
  <c r="I630" i="6"/>
  <c r="F630" s="1"/>
  <c r="D613" i="16"/>
  <c r="AB729" i="1"/>
  <c r="D649" i="16"/>
  <c r="C726" i="5"/>
  <c r="F726" s="1"/>
  <c r="S725" s="1"/>
  <c r="S1295" s="1"/>
  <c r="I666" i="6"/>
  <c r="F666" s="1"/>
  <c r="AB278" i="1"/>
  <c r="I215" i="6"/>
  <c r="F215" s="1"/>
  <c r="D198" i="16"/>
  <c r="C275" i="5"/>
  <c r="F275" s="1"/>
  <c r="S274" s="1"/>
  <c r="S1746" s="1"/>
  <c r="AC279" i="1"/>
  <c r="C227" i="5"/>
  <c r="F227" s="1"/>
  <c r="S226" s="1"/>
  <c r="S1794" s="1"/>
  <c r="I167" i="6"/>
  <c r="F167" s="1"/>
  <c r="C307" i="5"/>
  <c r="F307" s="1"/>
  <c r="S306" s="1"/>
  <c r="S1714" s="1"/>
  <c r="D230" i="16"/>
  <c r="I247" i="6"/>
  <c r="F247" s="1"/>
  <c r="AB310" i="1"/>
  <c r="AC310"/>
  <c r="I342" i="6"/>
  <c r="F342" s="1"/>
  <c r="C402" i="5"/>
  <c r="F402" s="1"/>
  <c r="S401" s="1"/>
  <c r="S1619" s="1"/>
  <c r="D325" i="16"/>
  <c r="AB405" i="1"/>
  <c r="AC405"/>
  <c r="AB184"/>
  <c r="I121" i="6"/>
  <c r="F121" s="1"/>
  <c r="AC184" i="1"/>
  <c r="C181" i="5"/>
  <c r="F181" s="1"/>
  <c r="S180" s="1"/>
  <c r="S1840" s="1"/>
  <c r="D104" i="16"/>
  <c r="I389" i="6"/>
  <c r="F389" s="1"/>
  <c r="AD452" i="1"/>
  <c r="D372" i="16"/>
  <c r="C449" i="5"/>
  <c r="F449" s="1"/>
  <c r="S448" s="1"/>
  <c r="S1572" s="1"/>
  <c r="AB452" i="1"/>
  <c r="AC452"/>
  <c r="C180" i="5"/>
  <c r="F180" s="1"/>
  <c r="S179" s="1"/>
  <c r="S1841" s="1"/>
  <c r="I120" i="6"/>
  <c r="D530" i="16"/>
  <c r="C607" i="5"/>
  <c r="F607" s="1"/>
  <c r="S606" s="1"/>
  <c r="S1414" s="1"/>
  <c r="AB610" i="1"/>
  <c r="AC611"/>
  <c r="I547" i="6"/>
  <c r="F547" s="1"/>
  <c r="C147" i="5"/>
  <c r="F147" s="1"/>
  <c r="S146" s="1"/>
  <c r="S1874" s="1"/>
  <c r="I87" i="6"/>
  <c r="D324" i="16"/>
  <c r="I341" i="6"/>
  <c r="F341" s="1"/>
  <c r="AB404" i="1"/>
  <c r="C401" i="5"/>
  <c r="F401" s="1"/>
  <c r="S400" s="1"/>
  <c r="S1620" s="1"/>
  <c r="I287" i="6"/>
  <c r="F287" s="1"/>
  <c r="AB350" i="1"/>
  <c r="D270" i="16"/>
  <c r="C347" i="5"/>
  <c r="F347" s="1"/>
  <c r="S346" s="1"/>
  <c r="S1674" s="1"/>
  <c r="C175"/>
  <c r="F175" s="1"/>
  <c r="S174" s="1"/>
  <c r="S1846" s="1"/>
  <c r="I115" i="6"/>
  <c r="I522"/>
  <c r="F522" s="1"/>
  <c r="AB585" i="1"/>
  <c r="D505" i="16"/>
  <c r="C582" i="5"/>
  <c r="F582" s="1"/>
  <c r="S581" s="1"/>
  <c r="S1439" s="1"/>
  <c r="I725" i="6"/>
  <c r="F725" s="1"/>
  <c r="C785" i="5"/>
  <c r="F785" s="1"/>
  <c r="S784" s="1"/>
  <c r="S1236" s="1"/>
  <c r="D708" i="16"/>
  <c r="AB788" i="1"/>
  <c r="D154" i="16"/>
  <c r="AB234" i="1"/>
  <c r="AC235"/>
  <c r="I171" i="6"/>
  <c r="F171" s="1"/>
  <c r="AC526" i="1"/>
  <c r="AC590"/>
  <c r="D1341" i="16"/>
  <c r="C1418" i="5"/>
  <c r="AB282" i="1"/>
  <c r="D202" i="16"/>
  <c r="C279" i="5"/>
  <c r="F279" s="1"/>
  <c r="S278" s="1"/>
  <c r="S1742" s="1"/>
  <c r="C740"/>
  <c r="F740" s="1"/>
  <c r="S739" s="1"/>
  <c r="S1281" s="1"/>
  <c r="D663" i="16"/>
  <c r="I680" i="6"/>
  <c r="F680" s="1"/>
  <c r="AB743" i="1"/>
  <c r="D513" i="16"/>
  <c r="C590" i="5"/>
  <c r="F590" s="1"/>
  <c r="S589" s="1"/>
  <c r="S1431" s="1"/>
  <c r="AB593" i="1"/>
  <c r="I530" i="6"/>
  <c r="F530" s="1"/>
  <c r="I378"/>
  <c r="F378" s="1"/>
  <c r="C438" i="5"/>
  <c r="F438" s="1"/>
  <c r="S437" s="1"/>
  <c r="S1583" s="1"/>
  <c r="D361" i="16"/>
  <c r="AB441" i="1"/>
  <c r="AB679"/>
  <c r="C676" i="5"/>
  <c r="F676" s="1"/>
  <c r="S675" s="1"/>
  <c r="S1345" s="1"/>
  <c r="D599" i="16"/>
  <c r="I616" i="6"/>
  <c r="F616" s="1"/>
  <c r="L121"/>
  <c r="AC227" i="1"/>
  <c r="C1291" i="5"/>
  <c r="C1076"/>
  <c r="C1168"/>
  <c r="AC527" i="1"/>
  <c r="AC772"/>
  <c r="D509" i="16"/>
  <c r="AC284" i="1"/>
  <c r="AC304"/>
  <c r="AC484"/>
  <c r="AC205"/>
  <c r="AC307"/>
  <c r="I141" i="6"/>
  <c r="F141" s="1"/>
  <c r="AC467" i="1"/>
  <c r="AC388"/>
  <c r="AC144"/>
  <c r="AC245"/>
  <c r="AC145"/>
  <c r="AC318"/>
  <c r="D940" i="16"/>
  <c r="F52" i="6"/>
  <c r="C1226" i="5"/>
  <c r="D1165" i="16"/>
  <c r="AB484" i="1"/>
  <c r="C523" i="5"/>
  <c r="F523" s="1"/>
  <c r="S522" s="1"/>
  <c r="S1498" s="1"/>
  <c r="AC745" i="1"/>
  <c r="AC808"/>
  <c r="AC368"/>
  <c r="AC221"/>
  <c r="I97" i="6"/>
  <c r="I219"/>
  <c r="F219" s="1"/>
  <c r="AC441" i="1"/>
  <c r="AC528"/>
  <c r="D1127" i="16"/>
  <c r="C1204" i="5"/>
  <c r="D1282" i="16"/>
  <c r="C1359" i="5"/>
  <c r="C1296"/>
  <c r="D1219" i="16"/>
  <c r="AC324" i="1"/>
  <c r="I261" i="6"/>
  <c r="F261" s="1"/>
  <c r="AB324" i="1"/>
  <c r="D244" i="16"/>
  <c r="C321" i="5"/>
  <c r="F321" s="1"/>
  <c r="S320" s="1"/>
  <c r="S1700" s="1"/>
  <c r="C128"/>
  <c r="F128" s="1"/>
  <c r="S127" s="1"/>
  <c r="S1893" s="1"/>
  <c r="I68" i="6"/>
  <c r="C260" i="5"/>
  <c r="F260" s="1"/>
  <c r="S259" s="1"/>
  <c r="S1761" s="1"/>
  <c r="I200" i="6"/>
  <c r="F200" s="1"/>
  <c r="AC137" i="1"/>
  <c r="I73" i="6"/>
  <c r="AB136" i="1"/>
  <c r="D56" i="16"/>
  <c r="C133" i="5"/>
  <c r="F133" s="1"/>
  <c r="S132" s="1"/>
  <c r="S1888" s="1"/>
  <c r="AB211" i="1"/>
  <c r="D131" i="16"/>
  <c r="I571" i="6"/>
  <c r="F571" s="1"/>
  <c r="AB634" i="1"/>
  <c r="C631" i="5"/>
  <c r="F631" s="1"/>
  <c r="S630" s="1"/>
  <c r="S1390" s="1"/>
  <c r="D554" i="16"/>
  <c r="AB332" i="1"/>
  <c r="I269" i="6"/>
  <c r="F269" s="1"/>
  <c r="C329" i="5"/>
  <c r="F329" s="1"/>
  <c r="S328" s="1"/>
  <c r="S1692" s="1"/>
  <c r="D252" i="16"/>
  <c r="AC332" i="1"/>
  <c r="C212" i="5"/>
  <c r="F212" s="1"/>
  <c r="S211" s="1"/>
  <c r="S1809" s="1"/>
  <c r="I152" i="6"/>
  <c r="F152" s="1"/>
  <c r="D271" i="16"/>
  <c r="AB351" i="1"/>
  <c r="C495" i="5"/>
  <c r="F495" s="1"/>
  <c r="S494" s="1"/>
  <c r="S1526" s="1"/>
  <c r="I435" i="6"/>
  <c r="F435" s="1"/>
  <c r="D418" i="16"/>
  <c r="AB498" i="1"/>
  <c r="D1424" i="16"/>
  <c r="C1501" i="5"/>
  <c r="D1114" i="16"/>
  <c r="C1191" i="5"/>
  <c r="D1416" i="16"/>
  <c r="C1493" i="5"/>
  <c r="C1474"/>
  <c r="D1397" i="16"/>
  <c r="C1327" i="5"/>
  <c r="D1250" i="16"/>
  <c r="D204"/>
  <c r="AB284" i="1"/>
  <c r="C281" i="5"/>
  <c r="F281" s="1"/>
  <c r="S280" s="1"/>
  <c r="S1740" s="1"/>
  <c r="I221" i="6"/>
  <c r="F221" s="1"/>
  <c r="AB621" i="1"/>
  <c r="C618" i="5"/>
  <c r="F618" s="1"/>
  <c r="S617" s="1"/>
  <c r="S1403" s="1"/>
  <c r="I558" i="6"/>
  <c r="F558" s="1"/>
  <c r="D541" i="16"/>
  <c r="D93"/>
  <c r="AB173" i="1"/>
  <c r="AB466"/>
  <c r="I403" i="6"/>
  <c r="F403" s="1"/>
  <c r="C463" i="5"/>
  <c r="F463" s="1"/>
  <c r="S462" s="1"/>
  <c r="S1558" s="1"/>
  <c r="D386" i="16"/>
  <c r="AC246" i="1"/>
  <c r="C242" i="5"/>
  <c r="F242" s="1"/>
  <c r="S241" s="1"/>
  <c r="S1779" s="1"/>
  <c r="I182" i="6"/>
  <c r="F182" s="1"/>
  <c r="AB529" i="1"/>
  <c r="D449" i="16"/>
  <c r="C526" i="5"/>
  <c r="F526" s="1"/>
  <c r="S525" s="1"/>
  <c r="S1495" s="1"/>
  <c r="AC529" i="1"/>
  <c r="I466" i="6"/>
  <c r="F466" s="1"/>
  <c r="AC351" i="1"/>
  <c r="C348" i="5"/>
  <c r="F348" s="1"/>
  <c r="S347" s="1"/>
  <c r="S1673" s="1"/>
  <c r="AN606" i="1"/>
  <c r="V606" s="1"/>
  <c r="AN629"/>
  <c r="V629" s="1"/>
  <c r="AN624"/>
  <c r="V624" s="1"/>
  <c r="AN733"/>
  <c r="V733" s="1"/>
  <c r="AN581"/>
  <c r="V581" s="1"/>
  <c r="AN585"/>
  <c r="V585" s="1"/>
  <c r="AN725"/>
  <c r="V725" s="1"/>
  <c r="AN705"/>
  <c r="V705" s="1"/>
  <c r="AN534"/>
  <c r="V534" s="1"/>
  <c r="AN660"/>
  <c r="V660" s="1"/>
  <c r="AN709"/>
  <c r="V709" s="1"/>
  <c r="AN702"/>
  <c r="V702" s="1"/>
  <c r="AN707"/>
  <c r="V707" s="1"/>
  <c r="AN541"/>
  <c r="V541" s="1"/>
  <c r="AN1713"/>
  <c r="V1713" s="1"/>
  <c r="AN1506"/>
  <c r="V1506" s="1"/>
  <c r="AN1334"/>
  <c r="V1334" s="1"/>
  <c r="AN1507"/>
  <c r="V1507" s="1"/>
  <c r="AN1330"/>
  <c r="V1330" s="1"/>
  <c r="AN1327"/>
  <c r="V1327" s="1"/>
  <c r="AN1634"/>
  <c r="V1634" s="1"/>
  <c r="AN1610"/>
  <c r="V1610" s="1"/>
  <c r="AN1449"/>
  <c r="V1449" s="1"/>
  <c r="AN1350"/>
  <c r="V1350" s="1"/>
  <c r="AN1628"/>
  <c r="V1628" s="1"/>
  <c r="AN1718"/>
  <c r="V1718" s="1"/>
  <c r="AN1336"/>
  <c r="V1336" s="1"/>
  <c r="AN1351"/>
  <c r="V1351" s="1"/>
  <c r="AN1611"/>
  <c r="V1611" s="1"/>
  <c r="AN1614"/>
  <c r="V1614" s="1"/>
  <c r="AN612"/>
  <c r="V612" s="1"/>
  <c r="AN608"/>
  <c r="V608" s="1"/>
  <c r="AN734"/>
  <c r="V734" s="1"/>
  <c r="AN622"/>
  <c r="AN630"/>
  <c r="V630" s="1"/>
  <c r="AN628"/>
  <c r="V628" s="1"/>
  <c r="AN1400" s="1"/>
  <c r="V1400" s="1"/>
  <c r="AN615"/>
  <c r="V615" s="1"/>
  <c r="AN610"/>
  <c r="V610" s="1"/>
  <c r="AN600"/>
  <c r="V600" s="1"/>
  <c r="AN731"/>
  <c r="V731" s="1"/>
  <c r="AN728"/>
  <c r="V728" s="1"/>
  <c r="AN590"/>
  <c r="V590" s="1"/>
  <c r="AN611"/>
  <c r="V611" s="1"/>
  <c r="AN558"/>
  <c r="V558" s="1"/>
  <c r="AN717"/>
  <c r="V717" s="1"/>
  <c r="AN719"/>
  <c r="V719" s="1"/>
  <c r="AN718"/>
  <c r="V718" s="1"/>
  <c r="AN556"/>
  <c r="V556" s="1"/>
  <c r="AN564"/>
  <c r="V564" s="1"/>
  <c r="AN588"/>
  <c r="V588" s="1"/>
  <c r="AN623"/>
  <c r="V623" s="1"/>
  <c r="AN597"/>
  <c r="V597" s="1"/>
  <c r="AN603"/>
  <c r="V603" s="1"/>
  <c r="AN730"/>
  <c r="V730" s="1"/>
  <c r="AN607"/>
  <c r="V607" s="1"/>
  <c r="AN735"/>
  <c r="V735" s="1"/>
  <c r="AN574"/>
  <c r="V574" s="1"/>
  <c r="AN405"/>
  <c r="V405" s="1"/>
  <c r="AN613"/>
  <c r="V613" s="1"/>
  <c r="AN703"/>
  <c r="V703" s="1"/>
  <c r="AN536"/>
  <c r="V536" s="1"/>
  <c r="AN721"/>
  <c r="V721" s="1"/>
  <c r="AN723"/>
  <c r="V723" s="1"/>
  <c r="AN715"/>
  <c r="V715" s="1"/>
  <c r="AN665"/>
  <c r="V665" s="1"/>
  <c r="AN1357"/>
  <c r="V1357" s="1"/>
  <c r="AN1338"/>
  <c r="V1338" s="1"/>
  <c r="AN1508"/>
  <c r="V1508" s="1"/>
  <c r="AN1434"/>
  <c r="V1434" s="1"/>
  <c r="AN1459"/>
  <c r="V1459" s="1"/>
  <c r="AN1331"/>
  <c r="V1331" s="1"/>
  <c r="AN1450"/>
  <c r="V1450" s="1"/>
  <c r="AN1612"/>
  <c r="V1612" s="1"/>
  <c r="AN1349"/>
  <c r="V1349" s="1"/>
  <c r="AN1613"/>
  <c r="V1613" s="1"/>
  <c r="AN1475"/>
  <c r="V1475" s="1"/>
  <c r="AN1341"/>
  <c r="V1341" s="1"/>
  <c r="AN1715"/>
  <c r="V1715" s="1"/>
  <c r="AN602"/>
  <c r="V602" s="1"/>
  <c r="AN598"/>
  <c r="AN614"/>
  <c r="V614" s="1"/>
  <c r="AN713"/>
  <c r="V713" s="1"/>
  <c r="AN732"/>
  <c r="V732" s="1"/>
  <c r="AN626"/>
  <c r="V626" s="1"/>
  <c r="AN736"/>
  <c r="V736" s="1"/>
  <c r="AN727"/>
  <c r="V727" s="1"/>
  <c r="AN413"/>
  <c r="V413" s="1"/>
  <c r="AN625"/>
  <c r="V625" s="1"/>
  <c r="AN714"/>
  <c r="V714" s="1"/>
  <c r="AN716"/>
  <c r="V716" s="1"/>
  <c r="AN724"/>
  <c r="V724" s="1"/>
  <c r="AN711"/>
  <c r="V711" s="1"/>
  <c r="AN706"/>
  <c r="V706" s="1"/>
  <c r="AN470"/>
  <c r="V470" s="1"/>
  <c r="L61" i="6"/>
  <c r="L95"/>
  <c r="F72"/>
  <c r="L60" i="17"/>
  <c r="F71" i="6"/>
  <c r="F93"/>
  <c r="L100"/>
  <c r="D60" i="17"/>
  <c r="F103" i="6"/>
  <c r="F90"/>
  <c r="F65"/>
  <c r="F106"/>
  <c r="F69"/>
  <c r="L103"/>
  <c r="L106"/>
  <c r="L89"/>
  <c r="F60" i="17"/>
  <c r="F78" i="6"/>
  <c r="O357" i="1"/>
  <c r="O360"/>
  <c r="O359"/>
  <c r="O358"/>
  <c r="O450"/>
  <c r="Q450" s="1"/>
  <c r="O435"/>
  <c r="Q435" s="1"/>
  <c r="O448"/>
  <c r="Q448" s="1"/>
  <c r="O424"/>
  <c r="Q424" s="1"/>
  <c r="O432"/>
  <c r="Q432" s="1"/>
  <c r="O421"/>
  <c r="Q421" s="1"/>
  <c r="O445"/>
  <c r="Q445" s="1"/>
  <c r="O442"/>
  <c r="Q442" s="1"/>
  <c r="O437"/>
  <c r="Q437" s="1"/>
  <c r="O453"/>
  <c r="Q453" s="1"/>
  <c r="O444"/>
  <c r="Q444" s="1"/>
  <c r="O441"/>
  <c r="Q441" s="1"/>
  <c r="O459"/>
  <c r="Q459" s="1"/>
  <c r="O452"/>
  <c r="Q452" s="1"/>
  <c r="O430"/>
  <c r="Q430" s="1"/>
  <c r="O426"/>
  <c r="Q426" s="1"/>
  <c r="O446"/>
  <c r="Q446" s="1"/>
  <c r="O447"/>
  <c r="Q447" s="1"/>
  <c r="O431"/>
  <c r="Q431" s="1"/>
  <c r="O460"/>
  <c r="Q460" s="1"/>
  <c r="O454"/>
  <c r="Q454" s="1"/>
  <c r="O456"/>
  <c r="Q456" s="1"/>
  <c r="O458"/>
  <c r="Q458" s="1"/>
  <c r="O428"/>
  <c r="Q428" s="1"/>
  <c r="O455"/>
  <c r="Q455" s="1"/>
  <c r="O449"/>
  <c r="Q449" s="1"/>
  <c r="O427"/>
  <c r="Q427" s="1"/>
  <c r="O440"/>
  <c r="Q440" s="1"/>
  <c r="O434"/>
  <c r="Q434" s="1"/>
  <c r="O422"/>
  <c r="Q422" s="1"/>
  <c r="O439"/>
  <c r="Q439" s="1"/>
  <c r="O436"/>
  <c r="Q436" s="1"/>
  <c r="O457"/>
  <c r="Q457" s="1"/>
  <c r="O425"/>
  <c r="Q425" s="1"/>
  <c r="O438"/>
  <c r="Q438" s="1"/>
  <c r="O429"/>
  <c r="Q429" s="1"/>
  <c r="O451"/>
  <c r="Q451" s="1"/>
  <c r="O443"/>
  <c r="Q443" s="1"/>
  <c r="O423"/>
  <c r="Q423" s="1"/>
  <c r="O433"/>
  <c r="Q433" s="1"/>
  <c r="L113" i="6"/>
  <c r="F113"/>
  <c r="L58"/>
  <c r="F62"/>
  <c r="F56"/>
  <c r="L56"/>
  <c r="E19" i="16"/>
  <c r="C20" s="1"/>
  <c r="F810" i="5"/>
  <c r="S809" s="1"/>
  <c r="S1211" s="1"/>
  <c r="AH104" i="6"/>
  <c r="F98"/>
  <c r="L98"/>
  <c r="AH110"/>
  <c r="F83"/>
  <c r="L83"/>
  <c r="F86"/>
  <c r="L86"/>
  <c r="AH111"/>
  <c r="L111"/>
  <c r="F111"/>
  <c r="AH102"/>
  <c r="L79"/>
  <c r="F79"/>
  <c r="AH92"/>
  <c r="P194" i="1"/>
  <c r="Q194" s="1"/>
  <c r="P174"/>
  <c r="Q174" s="1"/>
  <c r="P179"/>
  <c r="Q179" s="1"/>
  <c r="P189"/>
  <c r="Q189" s="1"/>
  <c r="P204"/>
  <c r="Q204" s="1"/>
  <c r="S1266" i="5"/>
  <c r="P169" i="1"/>
  <c r="Q169" s="1"/>
  <c r="P168"/>
  <c r="Q168" s="1"/>
  <c r="S1514" i="5"/>
  <c r="M121" i="6"/>
  <c r="AH121"/>
  <c r="C123"/>
  <c r="D122"/>
  <c r="L122" s="1"/>
  <c r="L59" l="1"/>
  <c r="F67"/>
  <c r="F58" i="17"/>
  <c r="O346" i="1"/>
  <c r="Q346" s="1"/>
  <c r="AN346" s="1"/>
  <c r="L82" i="6"/>
  <c r="O344" i="1"/>
  <c r="Q344" s="1"/>
  <c r="L102" i="6"/>
  <c r="F101"/>
  <c r="F105"/>
  <c r="F116"/>
  <c r="O337" i="1"/>
  <c r="Q337" s="1"/>
  <c r="AN337" s="1"/>
  <c r="V337" s="1"/>
  <c r="L107" i="6"/>
  <c r="L63"/>
  <c r="O349" i="1"/>
  <c r="Q349" s="1"/>
  <c r="AN349" s="1"/>
  <c r="V349" s="1"/>
  <c r="F80" i="6"/>
  <c r="O336" i="1"/>
  <c r="Q336" s="1"/>
  <c r="AN336" s="1"/>
  <c r="V336" s="1"/>
  <c r="O320"/>
  <c r="Q320" s="1"/>
  <c r="AN320" s="1"/>
  <c r="L112" i="6"/>
  <c r="O326" i="1"/>
  <c r="Q326" s="1"/>
  <c r="AN326" s="1"/>
  <c r="L119" i="6"/>
  <c r="O322" i="1"/>
  <c r="Q322" s="1"/>
  <c r="O328"/>
  <c r="Q328" s="1"/>
  <c r="AN328" s="1"/>
  <c r="O339"/>
  <c r="Q339" s="1"/>
  <c r="AN339" s="1"/>
  <c r="V339" s="1"/>
  <c r="L104" i="6"/>
  <c r="F57"/>
  <c r="F88"/>
  <c r="L84"/>
  <c r="O499" i="1"/>
  <c r="Q499" s="1"/>
  <c r="AN499" s="1"/>
  <c r="F84" i="6"/>
  <c r="L91"/>
  <c r="F91"/>
  <c r="L54"/>
  <c r="L107" i="1"/>
  <c r="P358" s="1"/>
  <c r="Q358" s="1"/>
  <c r="O356"/>
  <c r="Q356" s="1"/>
  <c r="AN356" s="1"/>
  <c r="V356" s="1"/>
  <c r="O351"/>
  <c r="Q351" s="1"/>
  <c r="AN351" s="1"/>
  <c r="V351" s="1"/>
  <c r="L105" i="6"/>
  <c r="F411" i="5"/>
  <c r="S410" s="1"/>
  <c r="E60" i="17"/>
  <c r="F711" i="5"/>
  <c r="S710" s="1"/>
  <c r="G60" i="17"/>
  <c r="L96" i="6"/>
  <c r="F96"/>
  <c r="F118"/>
  <c r="L118"/>
  <c r="O347" i="1"/>
  <c r="Q347" s="1"/>
  <c r="AN347" s="1"/>
  <c r="V347" s="1"/>
  <c r="O338"/>
  <c r="Q338" s="1"/>
  <c r="AN338" s="1"/>
  <c r="V338" s="1"/>
  <c r="O332"/>
  <c r="Q332" s="1"/>
  <c r="AN332" s="1"/>
  <c r="V332" s="1"/>
  <c r="O321"/>
  <c r="Q321" s="1"/>
  <c r="O340"/>
  <c r="Q340" s="1"/>
  <c r="AN340" s="1"/>
  <c r="V340" s="1"/>
  <c r="O333"/>
  <c r="Q333" s="1"/>
  <c r="AN333" s="1"/>
  <c r="V333" s="1"/>
  <c r="O352"/>
  <c r="Q352" s="1"/>
  <c r="AN352" s="1"/>
  <c r="V352" s="1"/>
  <c r="O329"/>
  <c r="Q329" s="1"/>
  <c r="O335"/>
  <c r="Q335" s="1"/>
  <c r="AN335" s="1"/>
  <c r="V335" s="1"/>
  <c r="O341"/>
  <c r="Q341" s="1"/>
  <c r="AN341" s="1"/>
  <c r="V341" s="1"/>
  <c r="O330"/>
  <c r="Q330" s="1"/>
  <c r="AN330" s="1"/>
  <c r="O342"/>
  <c r="Q342" s="1"/>
  <c r="AN342" s="1"/>
  <c r="V342" s="1"/>
  <c r="O318"/>
  <c r="Q318" s="1"/>
  <c r="AN318" s="1"/>
  <c r="F75" i="6"/>
  <c r="L75"/>
  <c r="O323" i="1"/>
  <c r="Q323" s="1"/>
  <c r="AN323" s="1"/>
  <c r="V323" s="1"/>
  <c r="AN1705" s="1"/>
  <c r="V1705" s="1"/>
  <c r="O334"/>
  <c r="Q334" s="1"/>
  <c r="AN334" s="1"/>
  <c r="V334" s="1"/>
  <c r="O354"/>
  <c r="Q354" s="1"/>
  <c r="AN354" s="1"/>
  <c r="V354" s="1"/>
  <c r="O343"/>
  <c r="Q343" s="1"/>
  <c r="AN343" s="1"/>
  <c r="O345"/>
  <c r="Q345" s="1"/>
  <c r="AN345" s="1"/>
  <c r="O350"/>
  <c r="Q350" s="1"/>
  <c r="AN350" s="1"/>
  <c r="V350" s="1"/>
  <c r="O324"/>
  <c r="Q324" s="1"/>
  <c r="AN324" s="1"/>
  <c r="O355"/>
  <c r="Q355" s="1"/>
  <c r="AN355" s="1"/>
  <c r="V355" s="1"/>
  <c r="O331"/>
  <c r="Q331" s="1"/>
  <c r="AN331" s="1"/>
  <c r="O319"/>
  <c r="Q319" s="1"/>
  <c r="AN319" s="1"/>
  <c r="O325"/>
  <c r="Q325" s="1"/>
  <c r="AN325" s="1"/>
  <c r="O327"/>
  <c r="Q327" s="1"/>
  <c r="AN327" s="1"/>
  <c r="O348"/>
  <c r="Q348" s="1"/>
  <c r="AN348" s="1"/>
  <c r="V348" s="1"/>
  <c r="O353"/>
  <c r="Q353" s="1"/>
  <c r="AN353" s="1"/>
  <c r="V353" s="1"/>
  <c r="O317"/>
  <c r="Q317" s="1"/>
  <c r="AN317" s="1"/>
  <c r="L92" i="6"/>
  <c r="O497" i="1"/>
  <c r="Q497" s="1"/>
  <c r="O508"/>
  <c r="Q508" s="1"/>
  <c r="AN508" s="1"/>
  <c r="O485"/>
  <c r="Q485" s="1"/>
  <c r="AN485" s="1"/>
  <c r="O483"/>
  <c r="Q483" s="1"/>
  <c r="AN483" s="1"/>
  <c r="V483" s="1"/>
  <c r="O476"/>
  <c r="Q476" s="1"/>
  <c r="L66" i="6"/>
  <c r="O482" i="1"/>
  <c r="Q482" s="1"/>
  <c r="AN482" s="1"/>
  <c r="V482" s="1"/>
  <c r="O471"/>
  <c r="Q471" s="1"/>
  <c r="AN471" s="1"/>
  <c r="O509"/>
  <c r="Q509" s="1"/>
  <c r="AN509" s="1"/>
  <c r="O503"/>
  <c r="Q503" s="1"/>
  <c r="AN503" s="1"/>
  <c r="O474"/>
  <c r="Q474" s="1"/>
  <c r="AN474" s="1"/>
  <c r="L110" i="6"/>
  <c r="L103" i="1"/>
  <c r="O489"/>
  <c r="Q489" s="1"/>
  <c r="AN489" s="1"/>
  <c r="V489" s="1"/>
  <c r="O507"/>
  <c r="Q507" s="1"/>
  <c r="AN507" s="1"/>
  <c r="O493"/>
  <c r="Q493" s="1"/>
  <c r="AN493" s="1"/>
  <c r="V493" s="1"/>
  <c r="O500"/>
  <c r="Q500" s="1"/>
  <c r="AN500" s="1"/>
  <c r="O506"/>
  <c r="Q506" s="1"/>
  <c r="AN506" s="1"/>
  <c r="O480"/>
  <c r="Q480" s="1"/>
  <c r="AN480" s="1"/>
  <c r="V480" s="1"/>
  <c r="O498"/>
  <c r="Q498" s="1"/>
  <c r="O490"/>
  <c r="Q490" s="1"/>
  <c r="AN490" s="1"/>
  <c r="V490" s="1"/>
  <c r="O484"/>
  <c r="Q484" s="1"/>
  <c r="AN484" s="1"/>
  <c r="V484" s="1"/>
  <c r="O487"/>
  <c r="Q487" s="1"/>
  <c r="AN487" s="1"/>
  <c r="V598"/>
  <c r="AN1430" s="1"/>
  <c r="V1430" s="1"/>
  <c r="O505"/>
  <c r="Q505" s="1"/>
  <c r="AN505" s="1"/>
  <c r="O481"/>
  <c r="Q481" s="1"/>
  <c r="AN481" s="1"/>
  <c r="V481" s="1"/>
  <c r="O472"/>
  <c r="Q472" s="1"/>
  <c r="AN472" s="1"/>
  <c r="O501"/>
  <c r="Q501" s="1"/>
  <c r="AN501" s="1"/>
  <c r="O473"/>
  <c r="Q473" s="1"/>
  <c r="AN473" s="1"/>
  <c r="O492"/>
  <c r="Q492" s="1"/>
  <c r="AN492" s="1"/>
  <c r="V492" s="1"/>
  <c r="O502"/>
  <c r="Q502" s="1"/>
  <c r="AN502" s="1"/>
  <c r="O486"/>
  <c r="Q486" s="1"/>
  <c r="AN486" s="1"/>
  <c r="O477"/>
  <c r="Q477" s="1"/>
  <c r="AN477" s="1"/>
  <c r="V477" s="1"/>
  <c r="V622"/>
  <c r="AN1406" s="1"/>
  <c r="V1406" s="1"/>
  <c r="O504"/>
  <c r="Q504" s="1"/>
  <c r="AN504" s="1"/>
  <c r="O495"/>
  <c r="Q495" s="1"/>
  <c r="AN495" s="1"/>
  <c r="O491"/>
  <c r="Q491" s="1"/>
  <c r="AN491" s="1"/>
  <c r="V491" s="1"/>
  <c r="O475"/>
  <c r="Q475" s="1"/>
  <c r="AN475" s="1"/>
  <c r="O479"/>
  <c r="Q479" s="1"/>
  <c r="AN479" s="1"/>
  <c r="V479" s="1"/>
  <c r="O488"/>
  <c r="Q488" s="1"/>
  <c r="AN488" s="1"/>
  <c r="V488" s="1"/>
  <c r="O478"/>
  <c r="Q478" s="1"/>
  <c r="AN478" s="1"/>
  <c r="V478" s="1"/>
  <c r="O494"/>
  <c r="Q494" s="1"/>
  <c r="AN494" s="1"/>
  <c r="V494" s="1"/>
  <c r="O496"/>
  <c r="Q496" s="1"/>
  <c r="AN496" s="1"/>
  <c r="V496" s="1"/>
  <c r="O510"/>
  <c r="Q510" s="1"/>
  <c r="AN510" s="1"/>
  <c r="G54" i="6"/>
  <c r="F60"/>
  <c r="L114"/>
  <c r="F55"/>
  <c r="G56" s="1"/>
  <c r="G53"/>
  <c r="F115"/>
  <c r="L115"/>
  <c r="G55"/>
  <c r="G1" i="1"/>
  <c r="J1" s="1"/>
  <c r="G52" i="6"/>
  <c r="F87"/>
  <c r="L87"/>
  <c r="F97"/>
  <c r="L97"/>
  <c r="F120"/>
  <c r="L120"/>
  <c r="F81"/>
  <c r="L81"/>
  <c r="E1" i="5"/>
  <c r="D1" i="1"/>
  <c r="E31" i="10" s="1"/>
  <c r="F24" s="1"/>
  <c r="G24" s="1"/>
  <c r="H24" s="1"/>
  <c r="F73" i="6"/>
  <c r="L73"/>
  <c r="L68"/>
  <c r="F68"/>
  <c r="AN433" i="1"/>
  <c r="V433" s="1"/>
  <c r="AN1595" s="1"/>
  <c r="V1595" s="1"/>
  <c r="AN429"/>
  <c r="V429" s="1"/>
  <c r="AN440"/>
  <c r="V440" s="1"/>
  <c r="AN428"/>
  <c r="V428" s="1"/>
  <c r="AN460"/>
  <c r="AN426"/>
  <c r="V426" s="1"/>
  <c r="AN441"/>
  <c r="V441" s="1"/>
  <c r="AN442"/>
  <c r="V442" s="1"/>
  <c r="AN424"/>
  <c r="V424" s="1"/>
  <c r="AN322"/>
  <c r="AN344"/>
  <c r="AN1558"/>
  <c r="V1558" s="1"/>
  <c r="AN1317"/>
  <c r="V1317" s="1"/>
  <c r="AN1312"/>
  <c r="V1312" s="1"/>
  <c r="AN1403"/>
  <c r="V1403" s="1"/>
  <c r="AN1301"/>
  <c r="V1301" s="1"/>
  <c r="AN1402"/>
  <c r="V1402" s="1"/>
  <c r="AN1315"/>
  <c r="V1315" s="1"/>
  <c r="AN1313"/>
  <c r="V1313" s="1"/>
  <c r="AN1307"/>
  <c r="V1307" s="1"/>
  <c r="AN1325"/>
  <c r="V1325" s="1"/>
  <c r="AN1623"/>
  <c r="V1623" s="1"/>
  <c r="AN1293"/>
  <c r="V1293" s="1"/>
  <c r="AN1298"/>
  <c r="V1298" s="1"/>
  <c r="AN1431"/>
  <c r="V1431" s="1"/>
  <c r="AN1440"/>
  <c r="V1440" s="1"/>
  <c r="AN1472"/>
  <c r="V1472" s="1"/>
  <c r="AN1309"/>
  <c r="V1309" s="1"/>
  <c r="AN1470"/>
  <c r="V1470" s="1"/>
  <c r="AN1438"/>
  <c r="V1438" s="1"/>
  <c r="AN1297"/>
  <c r="V1297" s="1"/>
  <c r="AN1418"/>
  <c r="V1418" s="1"/>
  <c r="AN1420"/>
  <c r="V1420" s="1"/>
  <c r="AN1321"/>
  <c r="V1321" s="1"/>
  <c r="AN1319"/>
  <c r="V1319" s="1"/>
  <c r="AN1494"/>
  <c r="V1494" s="1"/>
  <c r="AN1303"/>
  <c r="V1303" s="1"/>
  <c r="AN1447"/>
  <c r="V1447" s="1"/>
  <c r="AN1404"/>
  <c r="V1404" s="1"/>
  <c r="AN1422"/>
  <c r="V1422" s="1"/>
  <c r="AN179"/>
  <c r="AN451"/>
  <c r="V451" s="1"/>
  <c r="AN1577" s="1"/>
  <c r="V1577" s="1"/>
  <c r="AN457"/>
  <c r="V457" s="1"/>
  <c r="AN434"/>
  <c r="V434" s="1"/>
  <c r="AN1594" s="1"/>
  <c r="V1594" s="1"/>
  <c r="AN455"/>
  <c r="AN454"/>
  <c r="V454" s="1"/>
  <c r="AN1574" s="1"/>
  <c r="V1574" s="1"/>
  <c r="AN446"/>
  <c r="V446" s="1"/>
  <c r="AN459"/>
  <c r="V459" s="1"/>
  <c r="AN1569" s="1"/>
  <c r="V1569" s="1"/>
  <c r="AN437"/>
  <c r="V437" s="1"/>
  <c r="AN432"/>
  <c r="V432" s="1"/>
  <c r="AN1596" s="1"/>
  <c r="V1596" s="1"/>
  <c r="AN450"/>
  <c r="V450" s="1"/>
  <c r="AN1578" s="1"/>
  <c r="V1578" s="1"/>
  <c r="AN498"/>
  <c r="AN436"/>
  <c r="AN169"/>
  <c r="V169" s="1"/>
  <c r="AN189"/>
  <c r="V189" s="1"/>
  <c r="AN443"/>
  <c r="V443" s="1"/>
  <c r="AN425"/>
  <c r="V425" s="1"/>
  <c r="AN422"/>
  <c r="V422" s="1"/>
  <c r="AN449"/>
  <c r="V449" s="1"/>
  <c r="AN456"/>
  <c r="AN447"/>
  <c r="V447" s="1"/>
  <c r="AN452"/>
  <c r="AN453"/>
  <c r="AN421"/>
  <c r="V421" s="1"/>
  <c r="AN435"/>
  <c r="AN321"/>
  <c r="AN1322"/>
  <c r="V1322" s="1"/>
  <c r="AN1304"/>
  <c r="V1304" s="1"/>
  <c r="AN1314"/>
  <c r="V1314" s="1"/>
  <c r="AN1615"/>
  <c r="V1615" s="1"/>
  <c r="AN1292"/>
  <c r="V1292" s="1"/>
  <c r="AN1296"/>
  <c r="V1296" s="1"/>
  <c r="AN1414"/>
  <c r="V1414" s="1"/>
  <c r="AN1426"/>
  <c r="V1426" s="1"/>
  <c r="AN1363"/>
  <c r="V1363" s="1"/>
  <c r="AN1305"/>
  <c r="V1305" s="1"/>
  <c r="AN1492"/>
  <c r="V1492" s="1"/>
  <c r="AN1415"/>
  <c r="V1415" s="1"/>
  <c r="AN1454"/>
  <c r="V1454" s="1"/>
  <c r="AN1421"/>
  <c r="V1421" s="1"/>
  <c r="AN1425"/>
  <c r="V1425" s="1"/>
  <c r="AN1405"/>
  <c r="V1405" s="1"/>
  <c r="AN1464"/>
  <c r="V1464" s="1"/>
  <c r="AN1310"/>
  <c r="V1310" s="1"/>
  <c r="AN1311"/>
  <c r="V1311" s="1"/>
  <c r="AN1417"/>
  <c r="V1417" s="1"/>
  <c r="AN1300"/>
  <c r="V1300" s="1"/>
  <c r="AN1428"/>
  <c r="V1428" s="1"/>
  <c r="AN1413"/>
  <c r="V1413" s="1"/>
  <c r="AN1398"/>
  <c r="V1398" s="1"/>
  <c r="AN1294"/>
  <c r="V1294" s="1"/>
  <c r="AN1416"/>
  <c r="V1416" s="1"/>
  <c r="AN1487"/>
  <c r="V1487" s="1"/>
  <c r="AN1326"/>
  <c r="V1326" s="1"/>
  <c r="AN1368"/>
  <c r="V1368" s="1"/>
  <c r="AN1323"/>
  <c r="V1323" s="1"/>
  <c r="AN1443"/>
  <c r="V1443" s="1"/>
  <c r="AN1295"/>
  <c r="V1295" s="1"/>
  <c r="AN1399"/>
  <c r="V1399" s="1"/>
  <c r="AN174"/>
  <c r="AN168"/>
  <c r="V168" s="1"/>
  <c r="AN204"/>
  <c r="V204" s="1"/>
  <c r="AN194"/>
  <c r="V194" s="1"/>
  <c r="AN423"/>
  <c r="V423" s="1"/>
  <c r="AN438"/>
  <c r="V438" s="1"/>
  <c r="AN439"/>
  <c r="V439" s="1"/>
  <c r="AN427"/>
  <c r="V427" s="1"/>
  <c r="AN458"/>
  <c r="AN431"/>
  <c r="AN430"/>
  <c r="AN444"/>
  <c r="V444" s="1"/>
  <c r="AN445"/>
  <c r="V445" s="1"/>
  <c r="AN448"/>
  <c r="V448" s="1"/>
  <c r="AN329"/>
  <c r="AN476"/>
  <c r="V476" s="1"/>
  <c r="AN497"/>
  <c r="P368"/>
  <c r="Q368" s="1"/>
  <c r="P369"/>
  <c r="Q369" s="1"/>
  <c r="P366"/>
  <c r="Q366" s="1"/>
  <c r="P367"/>
  <c r="Q367" s="1"/>
  <c r="P184"/>
  <c r="Q184" s="1"/>
  <c r="P462"/>
  <c r="Q462" s="1"/>
  <c r="P461"/>
  <c r="Q461" s="1"/>
  <c r="P464"/>
  <c r="Q464" s="1"/>
  <c r="P469"/>
  <c r="Q469" s="1"/>
  <c r="P467"/>
  <c r="Q467" s="1"/>
  <c r="P468"/>
  <c r="Q468" s="1"/>
  <c r="P466"/>
  <c r="Q466" s="1"/>
  <c r="P463"/>
  <c r="Q463" s="1"/>
  <c r="P465"/>
  <c r="Q465" s="1"/>
  <c r="P374"/>
  <c r="Q374" s="1"/>
  <c r="E20" i="16"/>
  <c r="E825" s="1"/>
  <c r="M122" i="6"/>
  <c r="AH122"/>
  <c r="C124"/>
  <c r="D123"/>
  <c r="L123" s="1"/>
  <c r="F25" i="10" l="1"/>
  <c r="G25" s="1"/>
  <c r="H25" s="1"/>
  <c r="G57" i="6"/>
  <c r="G62"/>
  <c r="G59"/>
  <c r="G60"/>
  <c r="P359" i="1"/>
  <c r="Q359" s="1"/>
  <c r="P361"/>
  <c r="Q361" s="1"/>
  <c r="P365"/>
  <c r="Q365" s="1"/>
  <c r="AN365" s="1"/>
  <c r="V365" s="1"/>
  <c r="G121" i="6"/>
  <c r="P357" i="1"/>
  <c r="Q357" s="1"/>
  <c r="AN357" s="1"/>
  <c r="V357" s="1"/>
  <c r="P363"/>
  <c r="Q363" s="1"/>
  <c r="AN363" s="1"/>
  <c r="V363" s="1"/>
  <c r="P364"/>
  <c r="Q364" s="1"/>
  <c r="P360"/>
  <c r="Q360" s="1"/>
  <c r="AN360" s="1"/>
  <c r="V360" s="1"/>
  <c r="P362"/>
  <c r="Q362" s="1"/>
  <c r="AN362" s="1"/>
  <c r="V362" s="1"/>
  <c r="S1610" i="5"/>
  <c r="E58" i="17"/>
  <c r="G847" i="6"/>
  <c r="S1310" i="5"/>
  <c r="K58" i="17" s="1"/>
  <c r="G58"/>
  <c r="G68" i="6"/>
  <c r="G744"/>
  <c r="G375"/>
  <c r="G64"/>
  <c r="G67"/>
  <c r="G516"/>
  <c r="G145"/>
  <c r="V504" i="1"/>
  <c r="AN1524" s="1"/>
  <c r="V1524" s="1"/>
  <c r="V325"/>
  <c r="AN1703" s="1"/>
  <c r="V1703" s="1"/>
  <c r="V453"/>
  <c r="AN1575" s="1"/>
  <c r="V1575" s="1"/>
  <c r="V318"/>
  <c r="AN1710" s="1"/>
  <c r="V1710" s="1"/>
  <c r="V498"/>
  <c r="AN1530" s="1"/>
  <c r="V1530" s="1"/>
  <c r="V343"/>
  <c r="AN1685" s="1"/>
  <c r="V1685" s="1"/>
  <c r="V502"/>
  <c r="AN1526" s="1"/>
  <c r="V1526" s="1"/>
  <c r="V472"/>
  <c r="AN1556" s="1"/>
  <c r="V1556" s="1"/>
  <c r="V346"/>
  <c r="AN1682" s="1"/>
  <c r="V1682" s="1"/>
  <c r="V471"/>
  <c r="AN1557" s="1"/>
  <c r="V1557" s="1"/>
  <c r="V431"/>
  <c r="AN1597" s="1"/>
  <c r="V1597" s="1"/>
  <c r="V510"/>
  <c r="AN1518" s="1"/>
  <c r="V1518" s="1"/>
  <c r="V495"/>
  <c r="AN1533" s="1"/>
  <c r="V1533" s="1"/>
  <c r="V321"/>
  <c r="AN1707" s="1"/>
  <c r="V1707" s="1"/>
  <c r="V456"/>
  <c r="AN1572" s="1"/>
  <c r="V1572" s="1"/>
  <c r="V436"/>
  <c r="AN1592" s="1"/>
  <c r="V1592" s="1"/>
  <c r="V500"/>
  <c r="AN1528" s="1"/>
  <c r="V1528" s="1"/>
  <c r="V507"/>
  <c r="AN1521" s="1"/>
  <c r="V1521" s="1"/>
  <c r="V331"/>
  <c r="AN1697" s="1"/>
  <c r="V1697" s="1"/>
  <c r="V345"/>
  <c r="AN1683" s="1"/>
  <c r="V1683" s="1"/>
  <c r="V455"/>
  <c r="AN1573" s="1"/>
  <c r="V1573" s="1"/>
  <c r="V486"/>
  <c r="AN1542" s="1"/>
  <c r="V1542" s="1"/>
  <c r="V501"/>
  <c r="AN1527" s="1"/>
  <c r="V1527" s="1"/>
  <c r="V328"/>
  <c r="AN1700" s="1"/>
  <c r="V1700" s="1"/>
  <c r="V460"/>
  <c r="AN1568" s="1"/>
  <c r="V1568" s="1"/>
  <c r="G98" i="6"/>
  <c r="G61"/>
  <c r="G66"/>
  <c r="G225"/>
  <c r="V319" i="1"/>
  <c r="AN1709" s="1"/>
  <c r="V1709" s="1"/>
  <c r="V474"/>
  <c r="AN1554" s="1"/>
  <c r="V1554" s="1"/>
  <c r="V503"/>
  <c r="AN1525" s="1"/>
  <c r="V1525" s="1"/>
  <c r="V329"/>
  <c r="AN1699" s="1"/>
  <c r="V1699" s="1"/>
  <c r="V458"/>
  <c r="AN1570" s="1"/>
  <c r="V1570" s="1"/>
  <c r="V174"/>
  <c r="AN1854" s="1"/>
  <c r="V1854" s="1"/>
  <c r="V506"/>
  <c r="AN1522" s="1"/>
  <c r="V1522" s="1"/>
  <c r="V485"/>
  <c r="AN1543" s="1"/>
  <c r="V1543" s="1"/>
  <c r="V430"/>
  <c r="AN1598" s="1"/>
  <c r="V1598" s="1"/>
  <c r="V320"/>
  <c r="AN1708" s="1"/>
  <c r="V1708" s="1"/>
  <c r="V327"/>
  <c r="AN1701" s="1"/>
  <c r="V1701" s="1"/>
  <c r="V435"/>
  <c r="AN1593" s="1"/>
  <c r="V1593" s="1"/>
  <c r="V487"/>
  <c r="AN1541" s="1"/>
  <c r="V1541" s="1"/>
  <c r="V473"/>
  <c r="AN1555" s="1"/>
  <c r="V1555" s="1"/>
  <c r="V505"/>
  <c r="AN1523" s="1"/>
  <c r="V1523" s="1"/>
  <c r="V326"/>
  <c r="AN1702" s="1"/>
  <c r="V1702" s="1"/>
  <c r="V322"/>
  <c r="AN1706" s="1"/>
  <c r="V1706" s="1"/>
  <c r="G63" i="6"/>
  <c r="V509" i="1"/>
  <c r="AN1519" s="1"/>
  <c r="V1519" s="1"/>
  <c r="V497"/>
  <c r="AN1531" s="1"/>
  <c r="V1531" s="1"/>
  <c r="V499"/>
  <c r="AN1529" s="1"/>
  <c r="V1529" s="1"/>
  <c r="V330"/>
  <c r="AN1698" s="1"/>
  <c r="V1698" s="1"/>
  <c r="V475"/>
  <c r="AN1553" s="1"/>
  <c r="V1553" s="1"/>
  <c r="V452"/>
  <c r="AN1576" s="1"/>
  <c r="V1576" s="1"/>
  <c r="V508"/>
  <c r="AN1520" s="1"/>
  <c r="V1520" s="1"/>
  <c r="V324"/>
  <c r="AN1704" s="1"/>
  <c r="V1704" s="1"/>
  <c r="V179"/>
  <c r="AN1849" s="1"/>
  <c r="V1849" s="1"/>
  <c r="V317"/>
  <c r="AN1711" s="1"/>
  <c r="V1711" s="1"/>
  <c r="V344"/>
  <c r="AN1684" s="1"/>
  <c r="V1684" s="1"/>
  <c r="G101" i="6"/>
  <c r="G58"/>
  <c r="G738"/>
  <c r="G65"/>
  <c r="G71"/>
  <c r="G70"/>
  <c r="G717"/>
  <c r="G525"/>
  <c r="G815"/>
  <c r="G546"/>
  <c r="G238"/>
  <c r="G556"/>
  <c r="G460"/>
  <c r="G943"/>
  <c r="G347"/>
  <c r="G509"/>
  <c r="G179"/>
  <c r="G457"/>
  <c r="G119"/>
  <c r="G869"/>
  <c r="G198"/>
  <c r="G559"/>
  <c r="G212"/>
  <c r="G735"/>
  <c r="G611"/>
  <c r="G822"/>
  <c r="G599"/>
  <c r="G882"/>
  <c r="G373"/>
  <c r="G533"/>
  <c r="G565"/>
  <c r="G81"/>
  <c r="G700"/>
  <c r="G945"/>
  <c r="G612"/>
  <c r="G724"/>
  <c r="G940"/>
  <c r="F26" i="10"/>
  <c r="G26" s="1"/>
  <c r="H26" s="1"/>
  <c r="G551" i="6"/>
  <c r="G488"/>
  <c r="G594"/>
  <c r="G726"/>
  <c r="G797"/>
  <c r="G610"/>
  <c r="G718"/>
  <c r="G587"/>
  <c r="G591"/>
  <c r="G697"/>
  <c r="G723"/>
  <c r="G851"/>
  <c r="G819"/>
  <c r="G143"/>
  <c r="G755"/>
  <c r="G890"/>
  <c r="G701"/>
  <c r="G384"/>
  <c r="G390"/>
  <c r="G614"/>
  <c r="G542"/>
  <c r="G368"/>
  <c r="G576"/>
  <c r="G140"/>
  <c r="G396"/>
  <c r="G136"/>
  <c r="G111"/>
  <c r="G399"/>
  <c r="G116"/>
  <c r="G286"/>
  <c r="G320"/>
  <c r="G900"/>
  <c r="G918"/>
  <c r="G80"/>
  <c r="G568"/>
  <c r="G541"/>
  <c r="G409"/>
  <c r="G327"/>
  <c r="G921"/>
  <c r="F22" i="10"/>
  <c r="G22" s="1"/>
  <c r="H22" s="1"/>
  <c r="G405" i="6"/>
  <c r="G770"/>
  <c r="G522"/>
  <c r="F27" i="10"/>
  <c r="G27" s="1"/>
  <c r="H27" s="1"/>
  <c r="G483" i="6"/>
  <c r="G628"/>
  <c r="G402"/>
  <c r="G439"/>
  <c r="G279"/>
  <c r="G94"/>
  <c r="G104"/>
  <c r="G134"/>
  <c r="G73"/>
  <c r="G199"/>
  <c r="G651"/>
  <c r="G270"/>
  <c r="G688"/>
  <c r="G563"/>
  <c r="G283"/>
  <c r="G493"/>
  <c r="G896"/>
  <c r="G308"/>
  <c r="G425"/>
  <c r="G261"/>
  <c r="G892"/>
  <c r="G82"/>
  <c r="G886"/>
  <c r="G336"/>
  <c r="G237"/>
  <c r="G866"/>
  <c r="G838"/>
  <c r="G255"/>
  <c r="G580"/>
  <c r="G867"/>
  <c r="G523"/>
  <c r="G69"/>
  <c r="G196"/>
  <c r="G470"/>
  <c r="G828"/>
  <c r="G162"/>
  <c r="G881"/>
  <c r="G75"/>
  <c r="G925"/>
  <c r="G634"/>
  <c r="G171"/>
  <c r="G417"/>
  <c r="G79"/>
  <c r="G84"/>
  <c r="G161"/>
  <c r="G747"/>
  <c r="G817"/>
  <c r="G190"/>
  <c r="G427"/>
  <c r="G291"/>
  <c r="G348"/>
  <c r="G686"/>
  <c r="G72"/>
  <c r="G487"/>
  <c r="G301"/>
  <c r="G249"/>
  <c r="G97"/>
  <c r="G690"/>
  <c r="G155"/>
  <c r="G456"/>
  <c r="G436"/>
  <c r="G192"/>
  <c r="G749"/>
  <c r="G713"/>
  <c r="G602"/>
  <c r="G746"/>
  <c r="G621"/>
  <c r="G692"/>
  <c r="G137"/>
  <c r="G734"/>
  <c r="G640"/>
  <c r="G167"/>
  <c r="G370"/>
  <c r="G630"/>
  <c r="G163"/>
  <c r="G151"/>
  <c r="G902"/>
  <c r="G204"/>
  <c r="G891"/>
  <c r="G282"/>
  <c r="G383"/>
  <c r="G528"/>
  <c r="G184"/>
  <c r="G555"/>
  <c r="G92"/>
  <c r="G299"/>
  <c r="G812"/>
  <c r="G441"/>
  <c r="E33" i="10"/>
  <c r="G10" s="1"/>
  <c r="F23"/>
  <c r="G23" s="1"/>
  <c r="H23" s="1"/>
  <c r="G371" i="6"/>
  <c r="G307"/>
  <c r="G849"/>
  <c r="G415"/>
  <c r="G342"/>
  <c r="G871"/>
  <c r="G601"/>
  <c r="G519"/>
  <c r="G570"/>
  <c r="G464"/>
  <c r="G379"/>
  <c r="G861"/>
  <c r="G841"/>
  <c r="G499"/>
  <c r="G419"/>
  <c r="G107"/>
  <c r="G879"/>
  <c r="G86"/>
  <c r="G736"/>
  <c r="G256"/>
  <c r="G662"/>
  <c r="G374"/>
  <c r="G471"/>
  <c r="G613"/>
  <c r="G629"/>
  <c r="G928"/>
  <c r="G295"/>
  <c r="G678"/>
  <c r="G479"/>
  <c r="G560"/>
  <c r="G783"/>
  <c r="G435"/>
  <c r="G263"/>
  <c r="G677"/>
  <c r="G334"/>
  <c r="G193"/>
  <c r="G711"/>
  <c r="G166"/>
  <c r="G451"/>
  <c r="G416"/>
  <c r="G705"/>
  <c r="G917"/>
  <c r="G372"/>
  <c r="G514"/>
  <c r="G924"/>
  <c r="G948"/>
  <c r="G152"/>
  <c r="G782"/>
  <c r="G588"/>
  <c r="G850"/>
  <c r="G197"/>
  <c r="G115"/>
  <c r="G312"/>
  <c r="G319"/>
  <c r="G280"/>
  <c r="G585"/>
  <c r="G606"/>
  <c r="G376"/>
  <c r="G124"/>
  <c r="G129"/>
  <c r="G76"/>
  <c r="G337"/>
  <c r="G596"/>
  <c r="G234"/>
  <c r="G442"/>
  <c r="G907"/>
  <c r="G863"/>
  <c r="G930"/>
  <c r="G765"/>
  <c r="G290"/>
  <c r="G389"/>
  <c r="G491"/>
  <c r="G868"/>
  <c r="G168"/>
  <c r="G789"/>
  <c r="G174"/>
  <c r="G418"/>
  <c r="G74"/>
  <c r="G113"/>
  <c r="G804"/>
  <c r="G242"/>
  <c r="G233"/>
  <c r="G727"/>
  <c r="G649"/>
  <c r="G829"/>
  <c r="G221"/>
  <c r="G355"/>
  <c r="G801"/>
  <c r="G317"/>
  <c r="G395"/>
  <c r="G391"/>
  <c r="G259"/>
  <c r="G485"/>
  <c r="G880"/>
  <c r="G492"/>
  <c r="G83"/>
  <c r="G698"/>
  <c r="G667"/>
  <c r="G750"/>
  <c r="G139"/>
  <c r="G932"/>
  <c r="G862"/>
  <c r="G544"/>
  <c r="G912"/>
  <c r="G919"/>
  <c r="G715"/>
  <c r="G344"/>
  <c r="G944"/>
  <c r="G420"/>
  <c r="G335"/>
  <c r="G109"/>
  <c r="G728"/>
  <c r="G730"/>
  <c r="G564"/>
  <c r="G661"/>
  <c r="G743"/>
  <c r="G243"/>
  <c r="G78"/>
  <c r="G552"/>
  <c r="G351"/>
  <c r="G339"/>
  <c r="G497"/>
  <c r="G381"/>
  <c r="G321"/>
  <c r="G326"/>
  <c r="G202"/>
  <c r="G574"/>
  <c r="G771"/>
  <c r="G458"/>
  <c r="G431"/>
  <c r="G96"/>
  <c r="G619"/>
  <c r="G702"/>
  <c r="G130"/>
  <c r="G250"/>
  <c r="G578"/>
  <c r="G274"/>
  <c r="G289"/>
  <c r="G438"/>
  <c r="G916"/>
  <c r="G897"/>
  <c r="G914"/>
  <c r="G90"/>
  <c r="G164"/>
  <c r="G872"/>
  <c r="G659"/>
  <c r="G159"/>
  <c r="G248"/>
  <c r="G529"/>
  <c r="G176"/>
  <c r="G272"/>
  <c r="G827"/>
  <c r="G463"/>
  <c r="G214"/>
  <c r="G268"/>
  <c r="G258"/>
  <c r="G545"/>
  <c r="G769"/>
  <c r="G507"/>
  <c r="G246"/>
  <c r="G149"/>
  <c r="G693"/>
  <c r="G836"/>
  <c r="G609"/>
  <c r="G156"/>
  <c r="G412"/>
  <c r="G434"/>
  <c r="G302"/>
  <c r="G231"/>
  <c r="G805"/>
  <c r="G142"/>
  <c r="G276"/>
  <c r="G531"/>
  <c r="G358"/>
  <c r="G761"/>
  <c r="G549"/>
  <c r="G537"/>
  <c r="G521"/>
  <c r="G776"/>
  <c r="G655"/>
  <c r="G859"/>
  <c r="G763"/>
  <c r="G398"/>
  <c r="G386"/>
  <c r="G653"/>
  <c r="G310"/>
  <c r="G356"/>
  <c r="G445"/>
  <c r="G482"/>
  <c r="G627"/>
  <c r="G407"/>
  <c r="G845"/>
  <c r="G133"/>
  <c r="G169"/>
  <c r="G709"/>
  <c r="G674"/>
  <c r="G737"/>
  <c r="G858"/>
  <c r="G681"/>
  <c r="G183"/>
  <c r="G532"/>
  <c r="G635"/>
  <c r="G569"/>
  <c r="G814"/>
  <c r="G938"/>
  <c r="G465"/>
  <c r="G679"/>
  <c r="G947"/>
  <c r="G589"/>
  <c r="G644"/>
  <c r="G774"/>
  <c r="G543"/>
  <c r="G772"/>
  <c r="G223"/>
  <c r="G160"/>
  <c r="G823"/>
  <c r="G846"/>
  <c r="G273"/>
  <c r="G330"/>
  <c r="G908"/>
  <c r="G675"/>
  <c r="G566"/>
  <c r="G572"/>
  <c r="G126"/>
  <c r="G406"/>
  <c r="G322"/>
  <c r="G654"/>
  <c r="G791"/>
  <c r="G294"/>
  <c r="G764"/>
  <c r="G354"/>
  <c r="G108"/>
  <c r="G266"/>
  <c r="G754"/>
  <c r="G496"/>
  <c r="G153"/>
  <c r="G500"/>
  <c r="G91"/>
  <c r="G366"/>
  <c r="G123"/>
  <c r="G103"/>
  <c r="G530"/>
  <c r="G741"/>
  <c r="G369"/>
  <c r="G731"/>
  <c r="G575"/>
  <c r="G536"/>
  <c r="G362"/>
  <c r="G230"/>
  <c r="G887"/>
  <c r="G889"/>
  <c r="G936"/>
  <c r="G498"/>
  <c r="G825"/>
  <c r="G392"/>
  <c r="G852"/>
  <c r="G157"/>
  <c r="G385"/>
  <c r="G645"/>
  <c r="G657"/>
  <c r="G306"/>
  <c r="G324"/>
  <c r="G89"/>
  <c r="G937"/>
  <c r="G185"/>
  <c r="G527"/>
  <c r="G489"/>
  <c r="G235"/>
  <c r="G557"/>
  <c r="G484"/>
  <c r="G729"/>
  <c r="G745"/>
  <c r="G648"/>
  <c r="G894"/>
  <c r="G382"/>
  <c r="G281"/>
  <c r="G708"/>
  <c r="G524"/>
  <c r="G262"/>
  <c r="G378"/>
  <c r="G297"/>
  <c r="G462"/>
  <c r="G209"/>
  <c r="G696"/>
  <c r="G446"/>
  <c r="G809"/>
  <c r="G875"/>
  <c r="G617"/>
  <c r="G790"/>
  <c r="G691"/>
  <c r="G394"/>
  <c r="G832"/>
  <c r="G573"/>
  <c r="G331"/>
  <c r="G808"/>
  <c r="G414"/>
  <c r="G210"/>
  <c r="G318"/>
  <c r="G222"/>
  <c r="G363"/>
  <c r="G397"/>
  <c r="G884"/>
  <c r="G592"/>
  <c r="G622"/>
  <c r="G618"/>
  <c r="G177"/>
  <c r="G534"/>
  <c r="G798"/>
  <c r="G739"/>
  <c r="G795"/>
  <c r="G710"/>
  <c r="G448"/>
  <c r="G848"/>
  <c r="G786"/>
  <c r="G598"/>
  <c r="G365"/>
  <c r="G874"/>
  <c r="G652"/>
  <c r="G633"/>
  <c r="G474"/>
  <c r="G472"/>
  <c r="G597"/>
  <c r="G346"/>
  <c r="G540"/>
  <c r="G899"/>
  <c r="G315"/>
  <c r="G873"/>
  <c r="G387"/>
  <c r="G716"/>
  <c r="G803"/>
  <c r="G855"/>
  <c r="G158"/>
  <c r="G759"/>
  <c r="G216"/>
  <c r="G676"/>
  <c r="G430"/>
  <c r="G285"/>
  <c r="G539"/>
  <c r="G942"/>
  <c r="G200"/>
  <c r="G748"/>
  <c r="G740"/>
  <c r="G683"/>
  <c r="G720"/>
  <c r="G215"/>
  <c r="G665"/>
  <c r="G271"/>
  <c r="G411"/>
  <c r="G807"/>
  <c r="G811"/>
  <c r="G450"/>
  <c r="G590"/>
  <c r="G444"/>
  <c r="G725"/>
  <c r="G650"/>
  <c r="G806"/>
  <c r="G443"/>
  <c r="G706"/>
  <c r="G785"/>
  <c r="G128"/>
  <c r="G480"/>
  <c r="G905"/>
  <c r="G636"/>
  <c r="G277"/>
  <c r="G707"/>
  <c r="G860"/>
  <c r="G257"/>
  <c r="G254"/>
  <c r="G400"/>
  <c r="G350"/>
  <c r="G923"/>
  <c r="G608"/>
  <c r="G615"/>
  <c r="G603"/>
  <c r="G751"/>
  <c r="G495"/>
  <c r="G577"/>
  <c r="G904"/>
  <c r="G535"/>
  <c r="G181"/>
  <c r="G732"/>
  <c r="G352"/>
  <c r="G512"/>
  <c r="G428"/>
  <c r="G408"/>
  <c r="G906"/>
  <c r="G515"/>
  <c r="G941"/>
  <c r="G780"/>
  <c r="G239"/>
  <c r="G314"/>
  <c r="G393"/>
  <c r="G767"/>
  <c r="G670"/>
  <c r="G401"/>
  <c r="G830"/>
  <c r="G388"/>
  <c r="G778"/>
  <c r="G353"/>
  <c r="G147"/>
  <c r="G793"/>
  <c r="G946"/>
  <c r="G473"/>
  <c r="G146"/>
  <c r="G367"/>
  <c r="G264"/>
  <c r="G265"/>
  <c r="G506"/>
  <c r="G95"/>
  <c r="G660"/>
  <c r="G883"/>
  <c r="G361"/>
  <c r="G218"/>
  <c r="G784"/>
  <c r="G267"/>
  <c r="G813"/>
  <c r="G175"/>
  <c r="G105"/>
  <c r="G865"/>
  <c r="G490"/>
  <c r="G779"/>
  <c r="G114"/>
  <c r="G486"/>
  <c r="G931"/>
  <c r="G329"/>
  <c r="G567"/>
  <c r="G178"/>
  <c r="G186"/>
  <c r="G102"/>
  <c r="G87"/>
  <c r="G768"/>
  <c r="G287"/>
  <c r="G508"/>
  <c r="G934"/>
  <c r="G296"/>
  <c r="G403"/>
  <c r="G935"/>
  <c r="G305"/>
  <c r="G626"/>
  <c r="G802"/>
  <c r="G757"/>
  <c r="G245"/>
  <c r="G309"/>
  <c r="G475"/>
  <c r="G624"/>
  <c r="G478"/>
  <c r="G325"/>
  <c r="G207"/>
  <c r="G269"/>
  <c r="G278"/>
  <c r="G756"/>
  <c r="G843"/>
  <c r="G766"/>
  <c r="G788"/>
  <c r="G777"/>
  <c r="G870"/>
  <c r="G895"/>
  <c r="G503"/>
  <c r="G605"/>
  <c r="G753"/>
  <c r="G680"/>
  <c r="G323"/>
  <c r="G647"/>
  <c r="G429"/>
  <c r="G452"/>
  <c r="G228"/>
  <c r="G229"/>
  <c r="G835"/>
  <c r="G834"/>
  <c r="G303"/>
  <c r="G561"/>
  <c r="G837"/>
  <c r="G550"/>
  <c r="G878"/>
  <c r="G85"/>
  <c r="G135"/>
  <c r="G668"/>
  <c r="G673"/>
  <c r="G191"/>
  <c r="G304"/>
  <c r="G632"/>
  <c r="G127"/>
  <c r="G831"/>
  <c r="G293"/>
  <c r="G579"/>
  <c r="G118"/>
  <c r="G781"/>
  <c r="G112"/>
  <c r="G211"/>
  <c r="G695"/>
  <c r="G663"/>
  <c r="G220"/>
  <c r="G694"/>
  <c r="G758"/>
  <c r="G194"/>
  <c r="G637"/>
  <c r="G517"/>
  <c r="G288"/>
  <c r="G300"/>
  <c r="G607"/>
  <c r="G125"/>
  <c r="G915"/>
  <c r="G99"/>
  <c r="G638"/>
  <c r="G226"/>
  <c r="G311"/>
  <c r="G646"/>
  <c r="G913"/>
  <c r="G203"/>
  <c r="G180"/>
  <c r="G208"/>
  <c r="G433"/>
  <c r="G643"/>
  <c r="G787"/>
  <c r="G794"/>
  <c r="G511"/>
  <c r="G240"/>
  <c r="G360"/>
  <c r="G424"/>
  <c r="G939"/>
  <c r="G380"/>
  <c r="G343"/>
  <c r="G558"/>
  <c r="G586"/>
  <c r="G762"/>
  <c r="G455"/>
  <c r="G413"/>
  <c r="G854"/>
  <c r="G244"/>
  <c r="G518"/>
  <c r="G170"/>
  <c r="G799"/>
  <c r="G600"/>
  <c r="G501"/>
  <c r="G217"/>
  <c r="G513"/>
  <c r="G227"/>
  <c r="G423"/>
  <c r="G189"/>
  <c r="G685"/>
  <c r="G421"/>
  <c r="G141"/>
  <c r="G100"/>
  <c r="G950"/>
  <c r="G623"/>
  <c r="G182"/>
  <c r="G826"/>
  <c r="G682"/>
  <c r="G820"/>
  <c r="G582"/>
  <c r="G165"/>
  <c r="G341"/>
  <c r="G584"/>
  <c r="G150"/>
  <c r="G920"/>
  <c r="G117"/>
  <c r="G520"/>
  <c r="G205"/>
  <c r="G292"/>
  <c r="G712"/>
  <c r="G666"/>
  <c r="G349"/>
  <c r="G722"/>
  <c r="G721"/>
  <c r="G466"/>
  <c r="G840"/>
  <c r="G625"/>
  <c r="G656"/>
  <c r="G510"/>
  <c r="G864"/>
  <c r="G704"/>
  <c r="G469"/>
  <c r="G345"/>
  <c r="G593"/>
  <c r="G468"/>
  <c r="G232"/>
  <c r="G213"/>
  <c r="G454"/>
  <c r="G669"/>
  <c r="G800"/>
  <c r="G219"/>
  <c r="G752"/>
  <c r="G581"/>
  <c r="G494"/>
  <c r="G538"/>
  <c r="G949"/>
  <c r="G951"/>
  <c r="G505"/>
  <c r="G885"/>
  <c r="G571"/>
  <c r="G504"/>
  <c r="G410"/>
  <c r="G206"/>
  <c r="G144"/>
  <c r="G857"/>
  <c r="G699"/>
  <c r="G833"/>
  <c r="G933"/>
  <c r="G839"/>
  <c r="G818"/>
  <c r="G595"/>
  <c r="G526"/>
  <c r="G313"/>
  <c r="G547"/>
  <c r="G110"/>
  <c r="G364"/>
  <c r="G253"/>
  <c r="G796"/>
  <c r="G703"/>
  <c r="G548"/>
  <c r="G733"/>
  <c r="G792"/>
  <c r="G173"/>
  <c r="G583"/>
  <c r="G810"/>
  <c r="G684"/>
  <c r="G224"/>
  <c r="G120"/>
  <c r="G714"/>
  <c r="G481"/>
  <c r="G404"/>
  <c r="G188"/>
  <c r="G328"/>
  <c r="G775"/>
  <c r="G687"/>
  <c r="G359"/>
  <c r="G604"/>
  <c r="G275"/>
  <c r="G172"/>
  <c r="G440"/>
  <c r="G260"/>
  <c r="G910"/>
  <c r="G426"/>
  <c r="G672"/>
  <c r="G893"/>
  <c r="G201"/>
  <c r="G377"/>
  <c r="G844"/>
  <c r="G903"/>
  <c r="G88"/>
  <c r="G909"/>
  <c r="G927"/>
  <c r="G901"/>
  <c r="G467"/>
  <c r="G898"/>
  <c r="G449"/>
  <c r="G437"/>
  <c r="G853"/>
  <c r="G664"/>
  <c r="G195"/>
  <c r="G658"/>
  <c r="G298"/>
  <c r="G284"/>
  <c r="G461"/>
  <c r="G616"/>
  <c r="G77"/>
  <c r="G671"/>
  <c r="G154"/>
  <c r="G187"/>
  <c r="G447"/>
  <c r="G642"/>
  <c r="G332"/>
  <c r="G929"/>
  <c r="G760"/>
  <c r="G641"/>
  <c r="G93"/>
  <c r="G689"/>
  <c r="G824"/>
  <c r="G316"/>
  <c r="G251"/>
  <c r="G132"/>
  <c r="G453"/>
  <c r="G138"/>
  <c r="G241"/>
  <c r="G106"/>
  <c r="G742"/>
  <c r="G148"/>
  <c r="G926"/>
  <c r="G338"/>
  <c r="G876"/>
  <c r="G719"/>
  <c r="G821"/>
  <c r="G476"/>
  <c r="G554"/>
  <c r="G562"/>
  <c r="G422"/>
  <c r="G333"/>
  <c r="G252"/>
  <c r="G888"/>
  <c r="G357"/>
  <c r="G131"/>
  <c r="G631"/>
  <c r="G877"/>
  <c r="G477"/>
  <c r="G842"/>
  <c r="G432"/>
  <c r="G856"/>
  <c r="G620"/>
  <c r="G247"/>
  <c r="G459"/>
  <c r="G122"/>
  <c r="G911"/>
  <c r="G553"/>
  <c r="G639"/>
  <c r="G340"/>
  <c r="G773"/>
  <c r="G922"/>
  <c r="G236"/>
  <c r="G816"/>
  <c r="G502"/>
  <c r="AN1860" i="1"/>
  <c r="V1860" s="1"/>
  <c r="AN465"/>
  <c r="V465" s="1"/>
  <c r="AN467"/>
  <c r="V467" s="1"/>
  <c r="AN462"/>
  <c r="V462" s="1"/>
  <c r="AN361"/>
  <c r="V361" s="1"/>
  <c r="AN1545"/>
  <c r="V1545" s="1"/>
  <c r="AN1686"/>
  <c r="V1686" s="1"/>
  <c r="AN1687"/>
  <c r="V1687" s="1"/>
  <c r="AN1695"/>
  <c r="V1695" s="1"/>
  <c r="AN1583"/>
  <c r="V1583" s="1"/>
  <c r="AN1589"/>
  <c r="V1589" s="1"/>
  <c r="AN1605"/>
  <c r="V1605" s="1"/>
  <c r="AN1824"/>
  <c r="V1824" s="1"/>
  <c r="AN1532"/>
  <c r="V1532" s="1"/>
  <c r="AN1550"/>
  <c r="V1550" s="1"/>
  <c r="AN1549"/>
  <c r="V1549" s="1"/>
  <c r="AN1537"/>
  <c r="V1537" s="1"/>
  <c r="AN1675"/>
  <c r="V1675" s="1"/>
  <c r="AN1680"/>
  <c r="V1680" s="1"/>
  <c r="AN1581"/>
  <c r="V1581" s="1"/>
  <c r="AN1579"/>
  <c r="V1579" s="1"/>
  <c r="AN1603"/>
  <c r="V1603" s="1"/>
  <c r="AN1839"/>
  <c r="V1839" s="1"/>
  <c r="AN1672"/>
  <c r="V1672" s="1"/>
  <c r="AN1544"/>
  <c r="V1544" s="1"/>
  <c r="AN1538"/>
  <c r="V1538" s="1"/>
  <c r="AN1548"/>
  <c r="V1548" s="1"/>
  <c r="AN1673"/>
  <c r="V1673" s="1"/>
  <c r="AN1678"/>
  <c r="V1678" s="1"/>
  <c r="AN1694"/>
  <c r="V1694" s="1"/>
  <c r="AN1591"/>
  <c r="V1591" s="1"/>
  <c r="AN1582"/>
  <c r="V1582" s="1"/>
  <c r="AN1571"/>
  <c r="V1571" s="1"/>
  <c r="AN1679"/>
  <c r="V1679" s="1"/>
  <c r="AN1536"/>
  <c r="V1536" s="1"/>
  <c r="AN1547"/>
  <c r="V1547" s="1"/>
  <c r="AN1691"/>
  <c r="V1691" s="1"/>
  <c r="AN1677"/>
  <c r="V1677" s="1"/>
  <c r="AN1604"/>
  <c r="V1604" s="1"/>
  <c r="AN1587"/>
  <c r="V1587" s="1"/>
  <c r="AN1588"/>
  <c r="V1588" s="1"/>
  <c r="AN468"/>
  <c r="V468" s="1"/>
  <c r="AN461"/>
  <c r="V461" s="1"/>
  <c r="AN367"/>
  <c r="V367" s="1"/>
  <c r="AN368"/>
  <c r="V368" s="1"/>
  <c r="AN358"/>
  <c r="V358" s="1"/>
  <c r="AN374"/>
  <c r="V374" s="1"/>
  <c r="AN466"/>
  <c r="V466" s="1"/>
  <c r="AN464"/>
  <c r="V464" s="1"/>
  <c r="AN364"/>
  <c r="V364" s="1"/>
  <c r="AN369"/>
  <c r="V369" s="1"/>
  <c r="AN359"/>
  <c r="V359" s="1"/>
  <c r="AN1552"/>
  <c r="V1552" s="1"/>
  <c r="AN1546"/>
  <c r="V1546" s="1"/>
  <c r="AN1693"/>
  <c r="V1693" s="1"/>
  <c r="AN1676"/>
  <c r="V1676" s="1"/>
  <c r="AN1580"/>
  <c r="V1580" s="1"/>
  <c r="AN1584"/>
  <c r="V1584" s="1"/>
  <c r="AN1601"/>
  <c r="V1601" s="1"/>
  <c r="AN1590"/>
  <c r="V1590" s="1"/>
  <c r="AN1834"/>
  <c r="V1834" s="1"/>
  <c r="AN1534"/>
  <c r="V1534" s="1"/>
  <c r="AN1540"/>
  <c r="V1540" s="1"/>
  <c r="AN1688"/>
  <c r="V1688" s="1"/>
  <c r="AN1696"/>
  <c r="V1696" s="1"/>
  <c r="AN1690"/>
  <c r="V1690" s="1"/>
  <c r="AN1681"/>
  <c r="V1681" s="1"/>
  <c r="AN1607"/>
  <c r="V1607" s="1"/>
  <c r="AN1606"/>
  <c r="V1606" s="1"/>
  <c r="AN1585"/>
  <c r="V1585" s="1"/>
  <c r="AN1859"/>
  <c r="V1859" s="1"/>
  <c r="AN1535"/>
  <c r="V1535" s="1"/>
  <c r="AN1539"/>
  <c r="V1539" s="1"/>
  <c r="AN1674"/>
  <c r="V1674" s="1"/>
  <c r="AN1692"/>
  <c r="V1692" s="1"/>
  <c r="AN1551"/>
  <c r="V1551" s="1"/>
  <c r="AN1689"/>
  <c r="V1689" s="1"/>
  <c r="AN1586"/>
  <c r="V1586" s="1"/>
  <c r="AN1602"/>
  <c r="V1602" s="1"/>
  <c r="AN1600"/>
  <c r="V1600" s="1"/>
  <c r="AN1599"/>
  <c r="V1599" s="1"/>
  <c r="AN463"/>
  <c r="V463" s="1"/>
  <c r="AN469"/>
  <c r="V469" s="1"/>
  <c r="AN184"/>
  <c r="V184" s="1"/>
  <c r="AN366"/>
  <c r="V366" s="1"/>
  <c r="E72" i="16"/>
  <c r="F72" s="1"/>
  <c r="E544"/>
  <c r="E1063"/>
  <c r="E1065"/>
  <c r="E56"/>
  <c r="F56" s="1"/>
  <c r="E136"/>
  <c r="E442"/>
  <c r="E1135"/>
  <c r="E1048"/>
  <c r="E677"/>
  <c r="E74"/>
  <c r="F74" s="1"/>
  <c r="E904"/>
  <c r="E429"/>
  <c r="E276"/>
  <c r="E259"/>
  <c r="E882"/>
  <c r="E930"/>
  <c r="E805"/>
  <c r="E1234"/>
  <c r="E954"/>
  <c r="E1185"/>
  <c r="E185"/>
  <c r="E437"/>
  <c r="E598"/>
  <c r="E220"/>
  <c r="E808"/>
  <c r="E75"/>
  <c r="F75" s="1"/>
  <c r="E794"/>
  <c r="E414"/>
  <c r="E186"/>
  <c r="E424"/>
  <c r="E513"/>
  <c r="E1322"/>
  <c r="E282"/>
  <c r="E244"/>
  <c r="E1301"/>
  <c r="E948"/>
  <c r="E96"/>
  <c r="E1175"/>
  <c r="E501"/>
  <c r="E1354"/>
  <c r="E1200"/>
  <c r="E1015"/>
  <c r="E1179"/>
  <c r="E1102"/>
  <c r="E333"/>
  <c r="E865"/>
  <c r="E1265"/>
  <c r="E1110"/>
  <c r="E857"/>
  <c r="E976"/>
  <c r="E809"/>
  <c r="E1238"/>
  <c r="E150"/>
  <c r="E603"/>
  <c r="E950"/>
  <c r="E1244"/>
  <c r="E305"/>
  <c r="E817"/>
  <c r="E578"/>
  <c r="E1184"/>
  <c r="E1266"/>
  <c r="E516"/>
  <c r="E296"/>
  <c r="E241"/>
  <c r="E471"/>
  <c r="E1272"/>
  <c r="E1208"/>
  <c r="E512"/>
  <c r="E343"/>
  <c r="E425"/>
  <c r="E971"/>
  <c r="E1216"/>
  <c r="E481"/>
  <c r="E704"/>
  <c r="E53"/>
  <c r="F53" s="1"/>
  <c r="E576"/>
  <c r="E698"/>
  <c r="E812"/>
  <c r="E696"/>
  <c r="E454"/>
  <c r="E478"/>
  <c r="E687"/>
  <c r="E404"/>
  <c r="E1334"/>
  <c r="E1036"/>
  <c r="E1210"/>
  <c r="E417"/>
  <c r="E389"/>
  <c r="E557"/>
  <c r="E1059"/>
  <c r="E1298"/>
  <c r="E666"/>
  <c r="E596"/>
  <c r="E1124"/>
  <c r="E564"/>
  <c r="E400"/>
  <c r="E754"/>
  <c r="E775"/>
  <c r="E1024"/>
  <c r="E60"/>
  <c r="F60" s="1"/>
  <c r="E944"/>
  <c r="E791"/>
  <c r="E1068"/>
  <c r="E819"/>
  <c r="E120"/>
  <c r="E1247"/>
  <c r="E141"/>
  <c r="E1009"/>
  <c r="E569"/>
  <c r="E196"/>
  <c r="E885"/>
  <c r="E207"/>
  <c r="E1227"/>
  <c r="E1381"/>
  <c r="E1101"/>
  <c r="E685"/>
  <c r="E1282"/>
  <c r="E334"/>
  <c r="E914"/>
  <c r="E106"/>
  <c r="E1346"/>
  <c r="E1141"/>
  <c r="E1304"/>
  <c r="E689"/>
  <c r="E788"/>
  <c r="E145"/>
  <c r="E118"/>
  <c r="E473"/>
  <c r="E1349"/>
  <c r="E1371"/>
  <c r="E906"/>
  <c r="E1035"/>
  <c r="E618"/>
  <c r="E759"/>
  <c r="E275"/>
  <c r="E801"/>
  <c r="E1348"/>
  <c r="E584"/>
  <c r="E369"/>
  <c r="E1000"/>
  <c r="E466"/>
  <c r="E82"/>
  <c r="F82" s="1"/>
  <c r="E1286"/>
  <c r="E1134"/>
  <c r="E421"/>
  <c r="E921"/>
  <c r="E815"/>
  <c r="E237"/>
  <c r="E612"/>
  <c r="E776"/>
  <c r="E1391"/>
  <c r="E291"/>
  <c r="E542"/>
  <c r="E152"/>
  <c r="E477"/>
  <c r="E773"/>
  <c r="E225"/>
  <c r="E100"/>
  <c r="E288"/>
  <c r="E579"/>
  <c r="E573"/>
  <c r="E1434"/>
  <c r="E546"/>
  <c r="E567"/>
  <c r="E403"/>
  <c r="E401"/>
  <c r="E280"/>
  <c r="E977"/>
  <c r="E633"/>
  <c r="E932"/>
  <c r="E103"/>
  <c r="E326"/>
  <c r="E695"/>
  <c r="E883"/>
  <c r="E969"/>
  <c r="E1211"/>
  <c r="E864"/>
  <c r="E959"/>
  <c r="E219"/>
  <c r="E1389"/>
  <c r="E878"/>
  <c r="E890"/>
  <c r="E1020"/>
  <c r="E1277"/>
  <c r="E1177"/>
  <c r="E752"/>
  <c r="E1387"/>
  <c r="E112"/>
  <c r="E223"/>
  <c r="E1385"/>
  <c r="E1231"/>
  <c r="E554"/>
  <c r="E1107"/>
  <c r="E1350"/>
  <c r="E997"/>
  <c r="E895"/>
  <c r="E740"/>
  <c r="E1199"/>
  <c r="E35"/>
  <c r="F35" s="1"/>
  <c r="E630"/>
  <c r="E1202"/>
  <c r="E1410"/>
  <c r="E1376"/>
  <c r="E267"/>
  <c r="E1420"/>
  <c r="E121"/>
  <c r="E485"/>
  <c r="E157"/>
  <c r="E629"/>
  <c r="E162"/>
  <c r="E1170"/>
  <c r="E870"/>
  <c r="E1263"/>
  <c r="E1324"/>
  <c r="E712"/>
  <c r="E962"/>
  <c r="E1217"/>
  <c r="E844"/>
  <c r="E408"/>
  <c r="E1249"/>
  <c r="E1190"/>
  <c r="E216"/>
  <c r="E716"/>
  <c r="E1233"/>
  <c r="E590"/>
  <c r="E155"/>
  <c r="E1174"/>
  <c r="E873"/>
  <c r="E652"/>
  <c r="E342"/>
  <c r="E731"/>
  <c r="E548"/>
  <c r="E178"/>
  <c r="E236"/>
  <c r="E373"/>
  <c r="E1321"/>
  <c r="E496"/>
  <c r="E1076"/>
  <c r="E614"/>
  <c r="E714"/>
  <c r="E149"/>
  <c r="E1299"/>
  <c r="E762"/>
  <c r="E1312"/>
  <c r="E935"/>
  <c r="E144"/>
  <c r="E231"/>
  <c r="E1329"/>
  <c r="E1165"/>
  <c r="E1311"/>
  <c r="E534"/>
  <c r="E339"/>
  <c r="E795"/>
  <c r="E1046"/>
  <c r="E1362"/>
  <c r="E860"/>
  <c r="E701"/>
  <c r="E706"/>
  <c r="E1073"/>
  <c r="E961"/>
  <c r="E104"/>
  <c r="E336"/>
  <c r="E432"/>
  <c r="E1396"/>
  <c r="E1408"/>
  <c r="E560"/>
  <c r="E528"/>
  <c r="E748"/>
  <c r="E1115"/>
  <c r="E1228"/>
  <c r="E1176"/>
  <c r="E656"/>
  <c r="E1038"/>
  <c r="E415"/>
  <c r="E465"/>
  <c r="E919"/>
  <c r="E597"/>
  <c r="E255"/>
  <c r="E1240"/>
  <c r="E352"/>
  <c r="E363"/>
  <c r="E1374"/>
  <c r="E816"/>
  <c r="E38"/>
  <c r="F38" s="1"/>
  <c r="E638"/>
  <c r="E1172"/>
  <c r="E1198"/>
  <c r="E274"/>
  <c r="E1235"/>
  <c r="E1287"/>
  <c r="E227"/>
  <c r="E951"/>
  <c r="E1418"/>
  <c r="E426"/>
  <c r="E229"/>
  <c r="E133"/>
  <c r="E552"/>
  <c r="E1142"/>
  <c r="E1058"/>
  <c r="E605"/>
  <c r="E1138"/>
  <c r="E204"/>
  <c r="E1425"/>
  <c r="E131"/>
  <c r="E1070"/>
  <c r="E378"/>
  <c r="E189"/>
  <c r="E283"/>
  <c r="E183"/>
  <c r="E751"/>
  <c r="E593"/>
  <c r="E670"/>
  <c r="E1412"/>
  <c r="E1205"/>
  <c r="E1168"/>
  <c r="E1330"/>
  <c r="E1398"/>
  <c r="E1370"/>
  <c r="E315"/>
  <c r="E780"/>
  <c r="E182"/>
  <c r="E1373"/>
  <c r="E927"/>
  <c r="E1050"/>
  <c r="E1148"/>
  <c r="E1189"/>
  <c r="E796"/>
  <c r="E66"/>
  <c r="F66" s="1"/>
  <c r="E861"/>
  <c r="E192"/>
  <c r="E349"/>
  <c r="E1275"/>
  <c r="E308"/>
  <c r="E709"/>
  <c r="E1158"/>
  <c r="E1413"/>
  <c r="E676"/>
  <c r="E713"/>
  <c r="E293"/>
  <c r="E981"/>
  <c r="E1339"/>
  <c r="E736"/>
  <c r="E1129"/>
  <c r="E286"/>
  <c r="E886"/>
  <c r="E757"/>
  <c r="E1034"/>
  <c r="E1417"/>
  <c r="E1264"/>
  <c r="E455"/>
  <c r="E745"/>
  <c r="E1088"/>
  <c r="E140"/>
  <c r="E1008"/>
  <c r="E680"/>
  <c r="E180"/>
  <c r="E392"/>
  <c r="E1127"/>
  <c r="E443"/>
  <c r="E76"/>
  <c r="F76" s="1"/>
  <c r="E588"/>
  <c r="E730"/>
  <c r="E1006"/>
  <c r="E737"/>
  <c r="E303"/>
  <c r="E36"/>
  <c r="F36" s="1"/>
  <c r="E1257"/>
  <c r="E1368"/>
  <c r="E1103"/>
  <c r="E1161"/>
  <c r="E721"/>
  <c r="E503"/>
  <c r="E277"/>
  <c r="E159"/>
  <c r="E1117"/>
  <c r="E608"/>
  <c r="E201"/>
  <c r="E171"/>
  <c r="E942"/>
  <c r="E1256"/>
  <c r="E1197"/>
  <c r="E34"/>
  <c r="F34" s="1"/>
  <c r="E69"/>
  <c r="F69" s="1"/>
  <c r="E67"/>
  <c r="F67" s="1"/>
  <c r="E71"/>
  <c r="F71" s="1"/>
  <c r="E530"/>
  <c r="E1223"/>
  <c r="E1353"/>
  <c r="E245"/>
  <c r="E887"/>
  <c r="E1010"/>
  <c r="E1428"/>
  <c r="E450"/>
  <c r="E391"/>
  <c r="E97"/>
  <c r="E705"/>
  <c r="E907"/>
  <c r="E1302"/>
  <c r="E1163"/>
  <c r="E1039"/>
  <c r="E968"/>
  <c r="E462"/>
  <c r="E519"/>
  <c r="E675"/>
  <c r="E1086"/>
  <c r="E1041"/>
  <c r="E91"/>
  <c r="E436"/>
  <c r="E1093"/>
  <c r="E980"/>
  <c r="E1407"/>
  <c r="E1083"/>
  <c r="E459"/>
  <c r="E456"/>
  <c r="E444"/>
  <c r="E615"/>
  <c r="E484"/>
  <c r="E1393"/>
  <c r="E595"/>
  <c r="E354"/>
  <c r="E877"/>
  <c r="E789"/>
  <c r="E984"/>
  <c r="E770"/>
  <c r="E453"/>
  <c r="E665"/>
  <c r="E113"/>
  <c r="E662"/>
  <c r="E59"/>
  <c r="F59" s="1"/>
  <c r="E1390"/>
  <c r="E230"/>
  <c r="E1423"/>
  <c r="E457"/>
  <c r="E397"/>
  <c r="E213"/>
  <c r="E105"/>
  <c r="E1213"/>
  <c r="E206"/>
  <c r="E842"/>
  <c r="E768"/>
  <c r="E317"/>
  <c r="E1166"/>
  <c r="E483"/>
  <c r="E876"/>
  <c r="E476"/>
  <c r="E862"/>
  <c r="E451"/>
  <c r="E1427"/>
  <c r="E135"/>
  <c r="E1314"/>
  <c r="E686"/>
  <c r="E123"/>
  <c r="E311"/>
  <c r="E692"/>
  <c r="E1042"/>
  <c r="E892"/>
  <c r="E1310"/>
  <c r="E620"/>
  <c r="E195"/>
  <c r="E1269"/>
  <c r="E1162"/>
  <c r="E1075"/>
  <c r="E1431"/>
  <c r="E637"/>
  <c r="E1380"/>
  <c r="E278"/>
  <c r="E497"/>
  <c r="E664"/>
  <c r="E1092"/>
  <c r="E281"/>
  <c r="E377"/>
  <c r="E151"/>
  <c r="E1099"/>
  <c r="E331"/>
  <c r="E40"/>
  <c r="F40" s="1"/>
  <c r="E786"/>
  <c r="E1053"/>
  <c r="E531"/>
  <c r="E1097"/>
  <c r="E381"/>
  <c r="E228"/>
  <c r="E406"/>
  <c r="E1143"/>
  <c r="E1193"/>
  <c r="E926"/>
  <c r="E749"/>
  <c r="E217"/>
  <c r="E232"/>
  <c r="E524"/>
  <c r="E1222"/>
  <c r="E521"/>
  <c r="E289"/>
  <c r="E781"/>
  <c r="E94"/>
  <c r="E1126"/>
  <c r="E1011"/>
  <c r="E682"/>
  <c r="E834"/>
  <c r="E1397"/>
  <c r="E226"/>
  <c r="E586"/>
  <c r="E1116"/>
  <c r="E563"/>
  <c r="E1137"/>
  <c r="E917"/>
  <c r="E1030"/>
  <c r="E1060"/>
  <c r="E1155"/>
  <c r="E609"/>
  <c r="E366"/>
  <c r="E1171"/>
  <c r="E399"/>
  <c r="E1367"/>
  <c r="E963"/>
  <c r="E1315"/>
  <c r="E382"/>
  <c r="E974"/>
  <c r="E957"/>
  <c r="E1044"/>
  <c r="E790"/>
  <c r="E215"/>
  <c r="E1372"/>
  <c r="E985"/>
  <c r="E362"/>
  <c r="E733"/>
  <c r="E1055"/>
  <c r="E1078"/>
  <c r="E1001"/>
  <c r="E1144"/>
  <c r="E901"/>
  <c r="E463"/>
  <c r="E631"/>
  <c r="E98"/>
  <c r="E973"/>
  <c r="E527"/>
  <c r="E54"/>
  <c r="F54" s="1"/>
  <c r="E1156"/>
  <c r="E1214"/>
  <c r="E820"/>
  <c r="E154"/>
  <c r="E1280"/>
  <c r="E553"/>
  <c r="E116"/>
  <c r="E130"/>
  <c r="E266"/>
  <c r="E903"/>
  <c r="E558"/>
  <c r="E848"/>
  <c r="E224"/>
  <c r="E1056"/>
  <c r="E649"/>
  <c r="E784"/>
  <c r="E1333"/>
  <c r="E468"/>
  <c r="E867"/>
  <c r="E931"/>
  <c r="E395"/>
  <c r="E375"/>
  <c r="E956"/>
  <c r="E623"/>
  <c r="E353"/>
  <c r="E365"/>
  <c r="E364"/>
  <c r="E158"/>
  <c r="E1021"/>
  <c r="E1194"/>
  <c r="E855"/>
  <c r="E1121"/>
  <c r="E700"/>
  <c r="E673"/>
  <c r="E1323"/>
  <c r="E1221"/>
  <c r="E565"/>
  <c r="E525"/>
  <c r="E841"/>
  <c r="E995"/>
  <c r="E184"/>
  <c r="E556"/>
  <c r="E203"/>
  <c r="E1104"/>
  <c r="E1379"/>
  <c r="E925"/>
  <c r="E190"/>
  <c r="E1043"/>
  <c r="E738"/>
  <c r="E683"/>
  <c r="E393"/>
  <c r="E46"/>
  <c r="F46" s="1"/>
  <c r="E1409"/>
  <c r="E1125"/>
  <c r="E127"/>
  <c r="E493"/>
  <c r="E279"/>
  <c r="E301"/>
  <c r="E522"/>
  <c r="E1337"/>
  <c r="E1105"/>
  <c r="E743"/>
  <c r="E1094"/>
  <c r="E616"/>
  <c r="E850"/>
  <c r="E65"/>
  <c r="F65" s="1"/>
  <c r="E571"/>
  <c r="E346"/>
  <c r="E672"/>
  <c r="E193"/>
  <c r="E355"/>
  <c r="E645"/>
  <c r="E779"/>
  <c r="E1402"/>
  <c r="E170"/>
  <c r="E827"/>
  <c r="E384"/>
  <c r="E587"/>
  <c r="E1131"/>
  <c r="E1196"/>
  <c r="E1361"/>
  <c r="E1160"/>
  <c r="E916"/>
  <c r="E843"/>
  <c r="E47"/>
  <c r="F47" s="1"/>
  <c r="E269"/>
  <c r="E85"/>
  <c r="F85" s="1"/>
  <c r="E1363"/>
  <c r="E1111"/>
  <c r="E1052"/>
  <c r="E1259"/>
  <c r="E1108"/>
  <c r="E254"/>
  <c r="E710"/>
  <c r="E148"/>
  <c r="E607"/>
  <c r="E920"/>
  <c r="E600"/>
  <c r="E858"/>
  <c r="E966"/>
  <c r="E1149"/>
  <c r="E836"/>
  <c r="E866"/>
  <c r="E610"/>
  <c r="E73"/>
  <c r="F73" s="1"/>
  <c r="E975"/>
  <c r="E1271"/>
  <c r="E64"/>
  <c r="F64" s="1"/>
  <c r="E624"/>
  <c r="E1178"/>
  <c r="E284"/>
  <c r="E271"/>
  <c r="E1251"/>
  <c r="E1017"/>
  <c r="E167"/>
  <c r="E402"/>
  <c r="E888"/>
  <c r="E300"/>
  <c r="E972"/>
  <c r="E1294"/>
  <c r="E654"/>
  <c r="E412"/>
  <c r="E173"/>
  <c r="E1139"/>
  <c r="E821"/>
  <c r="E361"/>
  <c r="E344"/>
  <c r="E1022"/>
  <c r="E129"/>
  <c r="E325"/>
  <c r="E371"/>
  <c r="E1254"/>
  <c r="E419"/>
  <c r="E900"/>
  <c r="E428"/>
  <c r="E505"/>
  <c r="E811"/>
  <c r="E1150"/>
  <c r="E547"/>
  <c r="E533"/>
  <c r="E693"/>
  <c r="E657"/>
  <c r="E202"/>
  <c r="E922"/>
  <c r="E1081"/>
  <c r="E583"/>
  <c r="E253"/>
  <c r="E1123"/>
  <c r="E810"/>
  <c r="E838"/>
  <c r="E625"/>
  <c r="E856"/>
  <c r="E42"/>
  <c r="F42" s="1"/>
  <c r="E639"/>
  <c r="E774"/>
  <c r="E498"/>
  <c r="E742"/>
  <c r="E880"/>
  <c r="E807"/>
  <c r="E1230"/>
  <c r="E221"/>
  <c r="E996"/>
  <c r="E1027"/>
  <c r="E1023"/>
  <c r="E604"/>
  <c r="E507"/>
  <c r="E960"/>
  <c r="E1066"/>
  <c r="E543"/>
  <c r="E739"/>
  <c r="E45"/>
  <c r="F45" s="1"/>
  <c r="E511"/>
  <c r="E659"/>
  <c r="E1047"/>
  <c r="E765"/>
  <c r="E435"/>
  <c r="E128"/>
  <c r="E251"/>
  <c r="E1261"/>
  <c r="E1133"/>
  <c r="E599"/>
  <c r="E464"/>
  <c r="E310"/>
  <c r="E804"/>
  <c r="E1084"/>
  <c r="E77"/>
  <c r="F77" s="1"/>
  <c r="E940"/>
  <c r="E238"/>
  <c r="E302"/>
  <c r="E142"/>
  <c r="E1328"/>
  <c r="E1028"/>
  <c r="E889"/>
  <c r="E285"/>
  <c r="E58"/>
  <c r="F58" s="1"/>
  <c r="E575"/>
  <c r="E1128"/>
  <c r="E479"/>
  <c r="E164"/>
  <c r="E345"/>
  <c r="E1192"/>
  <c r="E708"/>
  <c r="E724"/>
  <c r="E1204"/>
  <c r="E1085"/>
  <c r="E978"/>
  <c r="E923"/>
  <c r="E1344"/>
  <c r="E719"/>
  <c r="E1186"/>
  <c r="E1069"/>
  <c r="E830"/>
  <c r="E153"/>
  <c r="E108"/>
  <c r="E947"/>
  <c r="E461"/>
  <c r="E589"/>
  <c r="E434"/>
  <c r="E635"/>
  <c r="E418"/>
  <c r="E621"/>
  <c r="E102"/>
  <c r="E1188"/>
  <c r="E318"/>
  <c r="E1313"/>
  <c r="E1136"/>
  <c r="E933"/>
  <c r="E642"/>
  <c r="E853"/>
  <c r="E766"/>
  <c r="E568"/>
  <c r="E674"/>
  <c r="E1331"/>
  <c r="E711"/>
  <c r="E260"/>
  <c r="E1007"/>
  <c r="E177"/>
  <c r="E181"/>
  <c r="E320"/>
  <c r="E370"/>
  <c r="E918"/>
  <c r="E1118"/>
  <c r="E989"/>
  <c r="E679"/>
  <c r="E460"/>
  <c r="E469"/>
  <c r="E470"/>
  <c r="E1375"/>
  <c r="E1037"/>
  <c r="E787"/>
  <c r="E828"/>
  <c r="E488"/>
  <c r="E551"/>
  <c r="E778"/>
  <c r="E1153"/>
  <c r="E499"/>
  <c r="E268"/>
  <c r="E541"/>
  <c r="E910"/>
  <c r="E833"/>
  <c r="E1157"/>
  <c r="E945"/>
  <c r="E119"/>
  <c r="E1180"/>
  <c r="E1356"/>
  <c r="E1145"/>
  <c r="E1062"/>
  <c r="E894"/>
  <c r="E574"/>
  <c r="E222"/>
  <c r="E929"/>
  <c r="E1255"/>
  <c r="E559"/>
  <c r="E746"/>
  <c r="E1025"/>
  <c r="E723"/>
  <c r="E188"/>
  <c r="E132"/>
  <c r="E489"/>
  <c r="E771"/>
  <c r="E110"/>
  <c r="E1004"/>
  <c r="E114"/>
  <c r="E1218"/>
  <c r="E1335"/>
  <c r="E734"/>
  <c r="E1377"/>
  <c r="E802"/>
  <c r="E835"/>
  <c r="E725"/>
  <c r="E1206"/>
  <c r="E515"/>
  <c r="E994"/>
  <c r="E502"/>
  <c r="E1096"/>
  <c r="E472"/>
  <c r="E78"/>
  <c r="F78" s="1"/>
  <c r="E487"/>
  <c r="E1351"/>
  <c r="E727"/>
  <c r="E1002"/>
  <c r="E490"/>
  <c r="E200"/>
  <c r="E1114"/>
  <c r="E632"/>
  <c r="E941"/>
  <c r="E702"/>
  <c r="E265"/>
  <c r="E495"/>
  <c r="E871"/>
  <c r="E636"/>
  <c r="E561"/>
  <c r="E911"/>
  <c r="E1090"/>
  <c r="E1281"/>
  <c r="E62"/>
  <c r="F62" s="1"/>
  <c r="E1406"/>
  <c r="E332"/>
  <c r="E938"/>
  <c r="E562"/>
  <c r="E420"/>
  <c r="E242"/>
  <c r="E122"/>
  <c r="E1366"/>
  <c r="E1252"/>
  <c r="E175"/>
  <c r="E1120"/>
  <c r="E1338"/>
  <c r="E1239"/>
  <c r="E653"/>
  <c r="E273"/>
  <c r="E1209"/>
  <c r="E329"/>
  <c r="E769"/>
  <c r="E1219"/>
  <c r="E41"/>
  <c r="F41" s="1"/>
  <c r="E647"/>
  <c r="E1433"/>
  <c r="E1364"/>
  <c r="E991"/>
  <c r="E1262"/>
  <c r="E517"/>
  <c r="E758"/>
  <c r="E423"/>
  <c r="E613"/>
  <c r="E176"/>
  <c r="E651"/>
  <c r="E125"/>
  <c r="E902"/>
  <c r="E813"/>
  <c r="E755"/>
  <c r="E1260"/>
  <c r="E383"/>
  <c r="E526"/>
  <c r="E1327"/>
  <c r="E829"/>
  <c r="E1365"/>
  <c r="E520"/>
  <c r="E233"/>
  <c r="E893"/>
  <c r="E594"/>
  <c r="E257"/>
  <c r="E1307"/>
  <c r="E1089"/>
  <c r="E396"/>
  <c r="E239"/>
  <c r="E163"/>
  <c r="E1416"/>
  <c r="E863"/>
  <c r="E199"/>
  <c r="E264"/>
  <c r="E872"/>
  <c r="E1309"/>
  <c r="E510"/>
  <c r="E1164"/>
  <c r="E869"/>
  <c r="E891"/>
  <c r="E952"/>
  <c r="E328"/>
  <c r="E1207"/>
  <c r="E538"/>
  <c r="E1401"/>
  <c r="E958"/>
  <c r="E337"/>
  <c r="E416"/>
  <c r="E1080"/>
  <c r="E321"/>
  <c r="E1220"/>
  <c r="E48"/>
  <c r="F48" s="1"/>
  <c r="E90"/>
  <c r="E422"/>
  <c r="E798"/>
  <c r="E697"/>
  <c r="E1318"/>
  <c r="E1026"/>
  <c r="E234"/>
  <c r="E1241"/>
  <c r="E1306"/>
  <c r="E953"/>
  <c r="E1045"/>
  <c r="E681"/>
  <c r="E523"/>
  <c r="E646"/>
  <c r="E209"/>
  <c r="E909"/>
  <c r="E247"/>
  <c r="E535"/>
  <c r="E431"/>
  <c r="E445"/>
  <c r="E1071"/>
  <c r="E577"/>
  <c r="E508"/>
  <c r="E648"/>
  <c r="E1152"/>
  <c r="E800"/>
  <c r="E943"/>
  <c r="E761"/>
  <c r="E619"/>
  <c r="E1305"/>
  <c r="E1268"/>
  <c r="E504"/>
  <c r="E1109"/>
  <c r="E720"/>
  <c r="E998"/>
  <c r="E964"/>
  <c r="E627"/>
  <c r="E581"/>
  <c r="E606"/>
  <c r="E138"/>
  <c r="E555"/>
  <c r="E924"/>
  <c r="E1359"/>
  <c r="E782"/>
  <c r="E295"/>
  <c r="E314"/>
  <c r="E1154"/>
  <c r="E1430"/>
  <c r="E1429"/>
  <c r="E1119"/>
  <c r="E1345"/>
  <c r="E707"/>
  <c r="E1191"/>
  <c r="E70"/>
  <c r="F70" s="1"/>
  <c r="E107"/>
  <c r="E210"/>
  <c r="E797"/>
  <c r="E1405"/>
  <c r="E156"/>
  <c r="E262"/>
  <c r="E703"/>
  <c r="E398"/>
  <c r="E316"/>
  <c r="E57"/>
  <c r="F57" s="1"/>
  <c r="E1113"/>
  <c r="E1293"/>
  <c r="E537"/>
  <c r="E272"/>
  <c r="E390"/>
  <c r="E585"/>
  <c r="E1061"/>
  <c r="E323"/>
  <c r="E235"/>
  <c r="E601"/>
  <c r="E1382"/>
  <c r="E518"/>
  <c r="E1098"/>
  <c r="E368"/>
  <c r="E1267"/>
  <c r="E839"/>
  <c r="E372"/>
  <c r="E1273"/>
  <c r="E208"/>
  <c r="E258"/>
  <c r="E1049"/>
  <c r="E440"/>
  <c r="E147"/>
  <c r="E986"/>
  <c r="E1297"/>
  <c r="E1378"/>
  <c r="E1289"/>
  <c r="E350"/>
  <c r="E967"/>
  <c r="E93"/>
  <c r="E735"/>
  <c r="E95"/>
  <c r="E438"/>
  <c r="E1347"/>
  <c r="E198"/>
  <c r="E1341"/>
  <c r="E849"/>
  <c r="E376"/>
  <c r="E837"/>
  <c r="E668"/>
  <c r="E261"/>
  <c r="E49"/>
  <c r="F49" s="1"/>
  <c r="E1146"/>
  <c r="E536"/>
  <c r="E549"/>
  <c r="E1326"/>
  <c r="E928"/>
  <c r="E379"/>
  <c r="E1122"/>
  <c r="E68"/>
  <c r="F68" s="1"/>
  <c r="E644"/>
  <c r="E936"/>
  <c r="E1357"/>
  <c r="E1248"/>
  <c r="E335"/>
  <c r="E1360"/>
  <c r="E655"/>
  <c r="E753"/>
  <c r="E726"/>
  <c r="E852"/>
  <c r="E715"/>
  <c r="E611"/>
  <c r="E292"/>
  <c r="E669"/>
  <c r="E884"/>
  <c r="E1229"/>
  <c r="E634"/>
  <c r="E139"/>
  <c r="E441"/>
  <c r="E446"/>
  <c r="E529"/>
  <c r="E1064"/>
  <c r="E846"/>
  <c r="E1394"/>
  <c r="E806"/>
  <c r="E1291"/>
  <c r="E304"/>
  <c r="E1270"/>
  <c r="E492"/>
  <c r="E449"/>
  <c r="E248"/>
  <c r="E1106"/>
  <c r="E1325"/>
  <c r="E1182"/>
  <c r="E312"/>
  <c r="E783"/>
  <c r="E847"/>
  <c r="E1414"/>
  <c r="E92"/>
  <c r="E879"/>
  <c r="E699"/>
  <c r="E494"/>
  <c r="E187"/>
  <c r="E840"/>
  <c r="E1100"/>
  <c r="E1167"/>
  <c r="E319"/>
  <c r="E1404"/>
  <c r="E1278"/>
  <c r="E993"/>
  <c r="E1369"/>
  <c r="E1386"/>
  <c r="E205"/>
  <c r="E640"/>
  <c r="E309"/>
  <c r="E1067"/>
  <c r="E988"/>
  <c r="E250"/>
  <c r="E764"/>
  <c r="E294"/>
  <c r="E467"/>
  <c r="E814"/>
  <c r="E591"/>
  <c r="E937"/>
  <c r="E915"/>
  <c r="E1245"/>
  <c r="E851"/>
  <c r="E650"/>
  <c r="E1340"/>
  <c r="E1003"/>
  <c r="E622"/>
  <c r="E641"/>
  <c r="E341"/>
  <c r="E540"/>
  <c r="E1029"/>
  <c r="E1187"/>
  <c r="E660"/>
  <c r="E875"/>
  <c r="E1005"/>
  <c r="E1292"/>
  <c r="E1237"/>
  <c r="E338"/>
  <c r="E1419"/>
  <c r="E845"/>
  <c r="E1018"/>
  <c r="E480"/>
  <c r="E1012"/>
  <c r="E347"/>
  <c r="E1392"/>
  <c r="E298"/>
  <c r="E949"/>
  <c r="E165"/>
  <c r="E728"/>
  <c r="E475"/>
  <c r="E1201"/>
  <c r="E287"/>
  <c r="E374"/>
  <c r="E394"/>
  <c r="E566"/>
  <c r="E166"/>
  <c r="E407"/>
  <c r="E912"/>
  <c r="E1411"/>
  <c r="E1082"/>
  <c r="E934"/>
  <c r="E115"/>
  <c r="E1276"/>
  <c r="E51"/>
  <c r="F51" s="1"/>
  <c r="E1342"/>
  <c r="E1040"/>
  <c r="E211"/>
  <c r="E452"/>
  <c r="E1079"/>
  <c r="E990"/>
  <c r="E39"/>
  <c r="F39" s="1"/>
  <c r="E1225"/>
  <c r="E212"/>
  <c r="E772"/>
  <c r="E252"/>
  <c r="E1243"/>
  <c r="E179"/>
  <c r="E482"/>
  <c r="E197"/>
  <c r="E1130"/>
  <c r="E84"/>
  <c r="F84" s="1"/>
  <c r="E580"/>
  <c r="E1316"/>
  <c r="E388"/>
  <c r="E1246"/>
  <c r="E358"/>
  <c r="E897"/>
  <c r="E1019"/>
  <c r="E61"/>
  <c r="F61" s="1"/>
  <c r="E427"/>
  <c r="E760"/>
  <c r="E832"/>
  <c r="E970"/>
  <c r="E297"/>
  <c r="E458"/>
  <c r="E1112"/>
  <c r="E818"/>
  <c r="E1232"/>
  <c r="E124"/>
  <c r="E474"/>
  <c r="E1212"/>
  <c r="E1054"/>
  <c r="E881"/>
  <c r="E37"/>
  <c r="F37" s="1"/>
  <c r="E306"/>
  <c r="E763"/>
  <c r="E626"/>
  <c r="E491"/>
  <c r="E1087"/>
  <c r="E678"/>
  <c r="E134"/>
  <c r="E1072"/>
  <c r="E898"/>
  <c r="E992"/>
  <c r="E688"/>
  <c r="E322"/>
  <c r="E732"/>
  <c r="E899"/>
  <c r="E572"/>
  <c r="E1279"/>
  <c r="E1403"/>
  <c r="E570"/>
  <c r="E430"/>
  <c r="E137"/>
  <c r="E486"/>
  <c r="E117"/>
  <c r="E299"/>
  <c r="E359"/>
  <c r="E545"/>
  <c r="E1151"/>
  <c r="E169"/>
  <c r="E1395"/>
  <c r="E1290"/>
  <c r="E43"/>
  <c r="F43" s="1"/>
  <c r="E214"/>
  <c r="E939"/>
  <c r="E617"/>
  <c r="E756"/>
  <c r="E83"/>
  <c r="F83" s="1"/>
  <c r="E859"/>
  <c r="E803"/>
  <c r="E1077"/>
  <c r="E1016"/>
  <c r="E1236"/>
  <c r="E667"/>
  <c r="E955"/>
  <c r="E661"/>
  <c r="E307"/>
  <c r="E1057"/>
  <c r="E747"/>
  <c r="E146"/>
  <c r="E79"/>
  <c r="F79" s="1"/>
  <c r="E744"/>
  <c r="E246"/>
  <c r="E1195"/>
  <c r="E1422"/>
  <c r="E1033"/>
  <c r="E1258"/>
  <c r="E539"/>
  <c r="E172"/>
  <c r="E249"/>
  <c r="E506"/>
  <c r="E602"/>
  <c r="E767"/>
  <c r="E1173"/>
  <c r="E1250"/>
  <c r="E1253"/>
  <c r="E101"/>
  <c r="E386"/>
  <c r="E111"/>
  <c r="E439"/>
  <c r="E351"/>
  <c r="E1317"/>
  <c r="E99"/>
  <c r="E1388"/>
  <c r="E671"/>
  <c r="E367"/>
  <c r="E143"/>
  <c r="E194"/>
  <c r="E1383"/>
  <c r="E357"/>
  <c r="E1203"/>
  <c r="E447"/>
  <c r="E340"/>
  <c r="E191"/>
  <c r="E109"/>
  <c r="E550"/>
  <c r="E256"/>
  <c r="E913"/>
  <c r="E1051"/>
  <c r="E410"/>
  <c r="E946"/>
  <c r="E50"/>
  <c r="F50" s="1"/>
  <c r="E240"/>
  <c r="E356"/>
  <c r="E1132"/>
  <c r="E1284"/>
  <c r="E793"/>
  <c r="E380"/>
  <c r="E854"/>
  <c r="E1169"/>
  <c r="E979"/>
  <c r="E908"/>
  <c r="E324"/>
  <c r="E643"/>
  <c r="E1013"/>
  <c r="E1215"/>
  <c r="E792"/>
  <c r="E161"/>
  <c r="E1159"/>
  <c r="E243"/>
  <c r="E868"/>
  <c r="E1415"/>
  <c r="E1285"/>
  <c r="E1242"/>
  <c r="E1140"/>
  <c r="E411"/>
  <c r="E1358"/>
  <c r="E89"/>
  <c r="E87"/>
  <c r="F87" s="1"/>
  <c r="E1274"/>
  <c r="E1288"/>
  <c r="E500"/>
  <c r="E1384"/>
  <c r="E327"/>
  <c r="E718"/>
  <c r="E750"/>
  <c r="E777"/>
  <c r="E88"/>
  <c r="E126"/>
  <c r="E741"/>
  <c r="E799"/>
  <c r="E1432"/>
  <c r="E896"/>
  <c r="E628"/>
  <c r="E514"/>
  <c r="E405"/>
  <c r="E965"/>
  <c r="E1147"/>
  <c r="E218"/>
  <c r="E348"/>
  <c r="E360"/>
  <c r="E1426"/>
  <c r="E1296"/>
  <c r="E80"/>
  <c r="F80" s="1"/>
  <c r="E694"/>
  <c r="E313"/>
  <c r="E785"/>
  <c r="E874"/>
  <c r="E1224"/>
  <c r="E160"/>
  <c r="E823"/>
  <c r="E86"/>
  <c r="F86" s="1"/>
  <c r="E1424"/>
  <c r="E1332"/>
  <c r="E433"/>
  <c r="E729"/>
  <c r="E663"/>
  <c r="E290"/>
  <c r="E1181"/>
  <c r="E1095"/>
  <c r="E1032"/>
  <c r="E263"/>
  <c r="E174"/>
  <c r="E1319"/>
  <c r="E409"/>
  <c r="E684"/>
  <c r="E658"/>
  <c r="E63"/>
  <c r="F63" s="1"/>
  <c r="E1031"/>
  <c r="E448"/>
  <c r="E1336"/>
  <c r="E722"/>
  <c r="E1399"/>
  <c r="E690"/>
  <c r="E982"/>
  <c r="E509"/>
  <c r="E385"/>
  <c r="E52"/>
  <c r="F52" s="1"/>
  <c r="E1303"/>
  <c r="E1283"/>
  <c r="E1400"/>
  <c r="E55"/>
  <c r="F55" s="1"/>
  <c r="E1421"/>
  <c r="E592"/>
  <c r="E1343"/>
  <c r="E822"/>
  <c r="E1014"/>
  <c r="E168"/>
  <c r="E1295"/>
  <c r="E987"/>
  <c r="E1091"/>
  <c r="E1300"/>
  <c r="E44"/>
  <c r="F44" s="1"/>
  <c r="E905"/>
  <c r="E983"/>
  <c r="E826"/>
  <c r="E831"/>
  <c r="E1355"/>
  <c r="E532"/>
  <c r="E1183"/>
  <c r="E1226"/>
  <c r="E824"/>
  <c r="E717"/>
  <c r="E1308"/>
  <c r="E413"/>
  <c r="E81"/>
  <c r="F81" s="1"/>
  <c r="E270"/>
  <c r="E691"/>
  <c r="E1320"/>
  <c r="E1352"/>
  <c r="E582"/>
  <c r="E999"/>
  <c r="E330"/>
  <c r="E387"/>
  <c r="E1074"/>
  <c r="M123" i="6"/>
  <c r="AH123"/>
  <c r="C125"/>
  <c r="D124"/>
  <c r="L124" s="1"/>
  <c r="G6" i="10" l="1"/>
  <c r="H7" s="1"/>
  <c r="AN1671" i="1"/>
  <c r="V1671" s="1"/>
  <c r="AN1562"/>
  <c r="V1562" s="1"/>
  <c r="AN1560"/>
  <c r="V1560" s="1"/>
  <c r="AN1559"/>
  <c r="V1559" s="1"/>
  <c r="AN1670"/>
  <c r="V1670" s="1"/>
  <c r="AN1668"/>
  <c r="V1668" s="1"/>
  <c r="AN1669"/>
  <c r="V1669" s="1"/>
  <c r="AN1654"/>
  <c r="V1654" s="1"/>
  <c r="AN1663"/>
  <c r="V1663" s="1"/>
  <c r="AN1566"/>
  <c r="V1566" s="1"/>
  <c r="AN1563"/>
  <c r="V1563" s="1"/>
  <c r="AN1666"/>
  <c r="V1666" s="1"/>
  <c r="AN1844"/>
  <c r="V1844" s="1"/>
  <c r="AN1565"/>
  <c r="V1565" s="1"/>
  <c r="AN1659"/>
  <c r="V1659" s="1"/>
  <c r="AN1564"/>
  <c r="V1564" s="1"/>
  <c r="AN1660"/>
  <c r="V1660" s="1"/>
  <c r="AN1567"/>
  <c r="V1567" s="1"/>
  <c r="AN1667"/>
  <c r="V1667" s="1"/>
  <c r="AN1561"/>
  <c r="V1561" s="1"/>
  <c r="AN1662"/>
  <c r="V1662" s="1"/>
  <c r="AN1665"/>
  <c r="V1665" s="1"/>
  <c r="AN1664"/>
  <c r="V1664" s="1"/>
  <c r="AN1661"/>
  <c r="V1661" s="1"/>
  <c r="M124" i="6"/>
  <c r="AH124"/>
  <c r="C126"/>
  <c r="D125"/>
  <c r="L125" s="1"/>
  <c r="M125" l="1"/>
  <c r="AH125"/>
  <c r="C127"/>
  <c r="D126"/>
  <c r="L126" s="1"/>
  <c r="M126" l="1"/>
  <c r="AH126"/>
  <c r="C128"/>
  <c r="D127"/>
  <c r="L127" s="1"/>
  <c r="M127" l="1"/>
  <c r="AH127"/>
  <c r="C129"/>
  <c r="D128"/>
  <c r="L128" s="1"/>
  <c r="M128" l="1"/>
  <c r="AH128"/>
  <c r="C130"/>
  <c r="D129"/>
  <c r="L129" s="1"/>
  <c r="M129" l="1"/>
  <c r="AH129"/>
  <c r="C131"/>
  <c r="D130"/>
  <c r="L130" s="1"/>
  <c r="M130" l="1"/>
  <c r="AH130"/>
  <c r="C132"/>
  <c r="D131"/>
  <c r="L131" s="1"/>
  <c r="M131" l="1"/>
  <c r="AH131"/>
  <c r="C133"/>
  <c r="D132"/>
  <c r="L132" s="1"/>
  <c r="M132" l="1"/>
  <c r="AH132"/>
  <c r="C134"/>
  <c r="D133"/>
  <c r="L133" s="1"/>
  <c r="M133" l="1"/>
  <c r="AH133"/>
  <c r="C135"/>
  <c r="D134"/>
  <c r="L134" s="1"/>
  <c r="M134" l="1"/>
  <c r="AH134"/>
  <c r="C136"/>
  <c r="D135"/>
  <c r="L135" s="1"/>
  <c r="M135" l="1"/>
  <c r="AH135"/>
  <c r="C137"/>
  <c r="D136"/>
  <c r="L136" s="1"/>
  <c r="M136" l="1"/>
  <c r="AH136"/>
  <c r="C138"/>
  <c r="D137"/>
  <c r="L137" s="1"/>
  <c r="M137" l="1"/>
  <c r="AH137"/>
  <c r="C139"/>
  <c r="D138"/>
  <c r="L138" s="1"/>
  <c r="M138" l="1"/>
  <c r="AH138"/>
  <c r="C140"/>
  <c r="D139"/>
  <c r="L139" s="1"/>
  <c r="M139" l="1"/>
  <c r="AH139"/>
  <c r="C141"/>
  <c r="D140"/>
  <c r="L140" s="1"/>
  <c r="M140" l="1"/>
  <c r="AH140"/>
  <c r="C142"/>
  <c r="D141"/>
  <c r="L141" s="1"/>
  <c r="M141" l="1"/>
  <c r="AH141"/>
  <c r="C143"/>
  <c r="D142"/>
  <c r="L142" s="1"/>
  <c r="M142" l="1"/>
  <c r="AH142"/>
  <c r="C144"/>
  <c r="D143"/>
  <c r="L143" s="1"/>
  <c r="M143" l="1"/>
  <c r="AH143"/>
  <c r="C145"/>
  <c r="D144"/>
  <c r="L144" s="1"/>
  <c r="M144" l="1"/>
  <c r="AH144"/>
  <c r="C146"/>
  <c r="D145"/>
  <c r="L145" s="1"/>
  <c r="M145" l="1"/>
  <c r="AH145"/>
  <c r="C147"/>
  <c r="D146"/>
  <c r="L146" s="1"/>
  <c r="M146" l="1"/>
  <c r="AH146"/>
  <c r="C148"/>
  <c r="D147"/>
  <c r="L147" s="1"/>
  <c r="M147" l="1"/>
  <c r="AH147"/>
  <c r="C149"/>
  <c r="D148"/>
  <c r="L148" s="1"/>
  <c r="M148" l="1"/>
  <c r="AH148"/>
  <c r="C150"/>
  <c r="D149"/>
  <c r="L149" s="1"/>
  <c r="M149" l="1"/>
  <c r="AH149"/>
  <c r="C151"/>
  <c r="D150"/>
  <c r="L150" s="1"/>
  <c r="M150" l="1"/>
  <c r="AH150"/>
  <c r="C152"/>
  <c r="D151"/>
  <c r="L151" s="1"/>
  <c r="M151" l="1"/>
  <c r="AH151"/>
  <c r="C153"/>
  <c r="D152"/>
  <c r="L152" s="1"/>
  <c r="M152" l="1"/>
  <c r="AH152"/>
  <c r="C154"/>
  <c r="D153"/>
  <c r="L153" s="1"/>
  <c r="M153" l="1"/>
  <c r="AH153"/>
  <c r="C155"/>
  <c r="D154"/>
  <c r="L154" s="1"/>
  <c r="M154" l="1"/>
  <c r="AH154"/>
  <c r="C156"/>
  <c r="D155"/>
  <c r="L155" s="1"/>
  <c r="M155" l="1"/>
  <c r="AH155"/>
  <c r="C157"/>
  <c r="D156"/>
  <c r="L156" s="1"/>
  <c r="M156" l="1"/>
  <c r="AH156"/>
  <c r="C158"/>
  <c r="D157"/>
  <c r="L157" s="1"/>
  <c r="M157" l="1"/>
  <c r="AH157"/>
  <c r="C159"/>
  <c r="D158"/>
  <c r="L158" s="1"/>
  <c r="M158" l="1"/>
  <c r="AH158"/>
  <c r="C160"/>
  <c r="D159"/>
  <c r="L159" s="1"/>
  <c r="M159" l="1"/>
  <c r="AH159"/>
  <c r="C161"/>
  <c r="D160"/>
  <c r="L160" s="1"/>
  <c r="M160" l="1"/>
  <c r="AH160"/>
  <c r="C162"/>
  <c r="D161"/>
  <c r="L161" s="1"/>
  <c r="M161" l="1"/>
  <c r="AH161"/>
  <c r="C163"/>
  <c r="D162"/>
  <c r="L162" s="1"/>
  <c r="M162" l="1"/>
  <c r="AH162"/>
  <c r="C164"/>
  <c r="D163"/>
  <c r="L163" s="1"/>
  <c r="M163" l="1"/>
  <c r="AH163"/>
  <c r="C165"/>
  <c r="D164"/>
  <c r="L164" s="1"/>
  <c r="M164" l="1"/>
  <c r="AH164"/>
  <c r="C166"/>
  <c r="D165"/>
  <c r="L165" s="1"/>
  <c r="M165" l="1"/>
  <c r="AH165"/>
  <c r="C167"/>
  <c r="D166"/>
  <c r="L166" s="1"/>
  <c r="M166" l="1"/>
  <c r="AH166"/>
  <c r="C168"/>
  <c r="D167"/>
  <c r="L167" s="1"/>
  <c r="M167" l="1"/>
  <c r="AH167"/>
  <c r="C169"/>
  <c r="D168"/>
  <c r="L168" s="1"/>
  <c r="M168" l="1"/>
  <c r="AH168"/>
  <c r="C170"/>
  <c r="D169"/>
  <c r="L169" s="1"/>
  <c r="M169" l="1"/>
  <c r="AH169"/>
  <c r="C171"/>
  <c r="D170"/>
  <c r="L170" s="1"/>
  <c r="M170" l="1"/>
  <c r="AH170"/>
  <c r="C172"/>
  <c r="D171"/>
  <c r="L171" s="1"/>
  <c r="M171" l="1"/>
  <c r="AH171"/>
  <c r="C173"/>
  <c r="D172"/>
  <c r="L172" s="1"/>
  <c r="M172" l="1"/>
  <c r="AH172"/>
  <c r="C174"/>
  <c r="D173"/>
  <c r="L173" s="1"/>
  <c r="M173" l="1"/>
  <c r="AH173"/>
  <c r="C175"/>
  <c r="D174"/>
  <c r="L174" s="1"/>
  <c r="M174" l="1"/>
  <c r="AH174"/>
  <c r="C176"/>
  <c r="D175"/>
  <c r="L175" s="1"/>
  <c r="M175" l="1"/>
  <c r="AH175"/>
  <c r="C177"/>
  <c r="D176"/>
  <c r="L176" s="1"/>
  <c r="M176" l="1"/>
  <c r="AH176"/>
  <c r="C178"/>
  <c r="D177"/>
  <c r="L177" s="1"/>
  <c r="M177" l="1"/>
  <c r="AH177"/>
  <c r="C179"/>
  <c r="D178"/>
  <c r="L178" s="1"/>
  <c r="M178" l="1"/>
  <c r="AH178"/>
  <c r="C180"/>
  <c r="D179"/>
  <c r="L179" s="1"/>
  <c r="M179" l="1"/>
  <c r="AH179"/>
  <c r="C181"/>
  <c r="D180"/>
  <c r="L180" s="1"/>
  <c r="M180" l="1"/>
  <c r="AH180"/>
  <c r="C182"/>
  <c r="D181"/>
  <c r="L181" s="1"/>
  <c r="M181" l="1"/>
  <c r="AH181"/>
  <c r="C183"/>
  <c r="D182"/>
  <c r="L182" s="1"/>
  <c r="M182" l="1"/>
  <c r="AH182"/>
  <c r="C184"/>
  <c r="D183"/>
  <c r="L183" s="1"/>
  <c r="M183" l="1"/>
  <c r="AH183"/>
  <c r="C185"/>
  <c r="D184"/>
  <c r="L184" s="1"/>
  <c r="M184" l="1"/>
  <c r="AH184"/>
  <c r="C186"/>
  <c r="D185"/>
  <c r="L185" s="1"/>
  <c r="M185" l="1"/>
  <c r="AH185"/>
  <c r="C187"/>
  <c r="D186"/>
  <c r="L186" s="1"/>
  <c r="M186" l="1"/>
  <c r="AH186"/>
  <c r="C188"/>
  <c r="D187"/>
  <c r="L187" s="1"/>
  <c r="M187" l="1"/>
  <c r="AH187"/>
  <c r="C189"/>
  <c r="D188"/>
  <c r="L188" s="1"/>
  <c r="M188" l="1"/>
  <c r="AH188"/>
  <c r="C190"/>
  <c r="D189"/>
  <c r="L189" s="1"/>
  <c r="M189" l="1"/>
  <c r="AH189"/>
  <c r="C191"/>
  <c r="D190"/>
  <c r="L190" s="1"/>
  <c r="M190" l="1"/>
  <c r="AH190"/>
  <c r="C192"/>
  <c r="D191"/>
  <c r="L191" s="1"/>
  <c r="M191" l="1"/>
  <c r="AH191"/>
  <c r="C193"/>
  <c r="D192"/>
  <c r="L192" s="1"/>
  <c r="M192" l="1"/>
  <c r="AH192"/>
  <c r="C194"/>
  <c r="D193"/>
  <c r="L193" s="1"/>
  <c r="M193" l="1"/>
  <c r="AH193"/>
  <c r="C195"/>
  <c r="D194"/>
  <c r="L194" s="1"/>
  <c r="M194" l="1"/>
  <c r="AH194"/>
  <c r="C196"/>
  <c r="D195"/>
  <c r="L195" s="1"/>
  <c r="M195" l="1"/>
  <c r="AH195"/>
  <c r="C197"/>
  <c r="D196"/>
  <c r="L196" s="1"/>
  <c r="M196" l="1"/>
  <c r="AH196"/>
  <c r="C198"/>
  <c r="D197"/>
  <c r="L197" s="1"/>
  <c r="M197" l="1"/>
  <c r="AH197"/>
  <c r="C199"/>
  <c r="D198"/>
  <c r="L198" s="1"/>
  <c r="M198" l="1"/>
  <c r="AH198"/>
  <c r="C200"/>
  <c r="D199"/>
  <c r="L199" s="1"/>
  <c r="M199" l="1"/>
  <c r="AH199"/>
  <c r="C201"/>
  <c r="D200"/>
  <c r="L200" s="1"/>
  <c r="M200" l="1"/>
  <c r="AH200"/>
  <c r="C202"/>
  <c r="D201"/>
  <c r="L201" s="1"/>
  <c r="M201" l="1"/>
  <c r="AH201"/>
  <c r="C203"/>
  <c r="D202"/>
  <c r="L202" s="1"/>
  <c r="M202" l="1"/>
  <c r="AH202"/>
  <c r="C204"/>
  <c r="D203"/>
  <c r="L203" s="1"/>
  <c r="M203" l="1"/>
  <c r="AH203"/>
  <c r="C205"/>
  <c r="D204"/>
  <c r="L204" s="1"/>
  <c r="M204" l="1"/>
  <c r="AH204"/>
  <c r="C206"/>
  <c r="D205"/>
  <c r="L205" s="1"/>
  <c r="M205" l="1"/>
  <c r="AH205"/>
  <c r="C207"/>
  <c r="D206"/>
  <c r="L206" s="1"/>
  <c r="M206" l="1"/>
  <c r="AH206"/>
  <c r="C208"/>
  <c r="D207"/>
  <c r="L207" s="1"/>
  <c r="M207" l="1"/>
  <c r="AH207"/>
  <c r="C209"/>
  <c r="D208"/>
  <c r="L208" s="1"/>
  <c r="M208" l="1"/>
  <c r="AH208"/>
  <c r="C210"/>
  <c r="D209"/>
  <c r="L209" s="1"/>
  <c r="M209" l="1"/>
  <c r="AH209"/>
  <c r="C211"/>
  <c r="D210"/>
  <c r="L210" s="1"/>
  <c r="M210" l="1"/>
  <c r="AH210"/>
  <c r="C212"/>
  <c r="D211"/>
  <c r="L211" s="1"/>
  <c r="M211" l="1"/>
  <c r="AH211"/>
  <c r="C213"/>
  <c r="D212"/>
  <c r="L212" s="1"/>
  <c r="M212" l="1"/>
  <c r="AH212"/>
  <c r="C214"/>
  <c r="D213"/>
  <c r="L213" s="1"/>
  <c r="M213" l="1"/>
  <c r="AH213"/>
  <c r="C215"/>
  <c r="D214"/>
  <c r="L214" s="1"/>
  <c r="M214" l="1"/>
  <c r="AH214"/>
  <c r="C216"/>
  <c r="D215"/>
  <c r="L215" s="1"/>
  <c r="M215" l="1"/>
  <c r="AH215"/>
  <c r="C217"/>
  <c r="D216"/>
  <c r="L216" s="1"/>
  <c r="M216" l="1"/>
  <c r="AH216"/>
  <c r="C218"/>
  <c r="D217"/>
  <c r="L217" s="1"/>
  <c r="M217" l="1"/>
  <c r="AH217"/>
  <c r="C219"/>
  <c r="D218"/>
  <c r="L218" s="1"/>
  <c r="M218" l="1"/>
  <c r="AH218"/>
  <c r="C220"/>
  <c r="D219"/>
  <c r="L219" s="1"/>
  <c r="M219" l="1"/>
  <c r="AH219"/>
  <c r="C221"/>
  <c r="D220"/>
  <c r="L220" s="1"/>
  <c r="M220" l="1"/>
  <c r="AH220"/>
  <c r="C222"/>
  <c r="D221"/>
  <c r="L221" s="1"/>
  <c r="M221" l="1"/>
  <c r="AH221"/>
  <c r="C223"/>
  <c r="D222"/>
  <c r="L222" s="1"/>
  <c r="M222" l="1"/>
  <c r="AH222"/>
  <c r="C224"/>
  <c r="D223"/>
  <c r="L223" s="1"/>
  <c r="M223" l="1"/>
  <c r="AH223"/>
  <c r="C225"/>
  <c r="D224"/>
  <c r="L224" s="1"/>
  <c r="M224" l="1"/>
  <c r="AH224"/>
  <c r="C226"/>
  <c r="D225"/>
  <c r="L225" s="1"/>
  <c r="M225" l="1"/>
  <c r="AH225"/>
  <c r="C227"/>
  <c r="D226"/>
  <c r="L226" s="1"/>
  <c r="M226" l="1"/>
  <c r="AH226"/>
  <c r="C228"/>
  <c r="D227"/>
  <c r="L227" s="1"/>
  <c r="M227" l="1"/>
  <c r="AH227"/>
  <c r="C229"/>
  <c r="D228"/>
  <c r="L228" s="1"/>
  <c r="M228" l="1"/>
  <c r="AH228"/>
  <c r="C230"/>
  <c r="D229"/>
  <c r="L229" s="1"/>
  <c r="M229" l="1"/>
  <c r="AH229"/>
  <c r="C231"/>
  <c r="D230"/>
  <c r="L230" s="1"/>
  <c r="M230" l="1"/>
  <c r="AH230"/>
  <c r="C232"/>
  <c r="D231"/>
  <c r="L231" s="1"/>
  <c r="M231" l="1"/>
  <c r="AH231"/>
  <c r="C233"/>
  <c r="D232"/>
  <c r="L232" s="1"/>
  <c r="M232" l="1"/>
  <c r="AH232"/>
  <c r="C234"/>
  <c r="D233"/>
  <c r="L233" s="1"/>
  <c r="M233" l="1"/>
  <c r="AH233"/>
  <c r="C235"/>
  <c r="D234"/>
  <c r="L234" s="1"/>
  <c r="M234" l="1"/>
  <c r="AH234"/>
  <c r="C236"/>
  <c r="D235"/>
  <c r="L235" s="1"/>
  <c r="M235" l="1"/>
  <c r="AH235"/>
  <c r="C237"/>
  <c r="D236"/>
  <c r="L236" s="1"/>
  <c r="M236" l="1"/>
  <c r="AH236"/>
  <c r="C238"/>
  <c r="D237"/>
  <c r="L237" s="1"/>
  <c r="M237" l="1"/>
  <c r="AH237"/>
  <c r="C239"/>
  <c r="D238"/>
  <c r="L238" s="1"/>
  <c r="M238" l="1"/>
  <c r="AH238"/>
  <c r="C240"/>
  <c r="D239"/>
  <c r="L239" s="1"/>
  <c r="M239" l="1"/>
  <c r="AH239"/>
  <c r="C241"/>
  <c r="D240"/>
  <c r="L240" s="1"/>
  <c r="M240" l="1"/>
  <c r="AH240"/>
  <c r="C242"/>
  <c r="D241"/>
  <c r="L241" s="1"/>
  <c r="M241" l="1"/>
  <c r="AH241"/>
  <c r="C243"/>
  <c r="D242"/>
  <c r="L242" s="1"/>
  <c r="M242" l="1"/>
  <c r="AH242"/>
  <c r="C244"/>
  <c r="D243"/>
  <c r="L243" s="1"/>
  <c r="M243" l="1"/>
  <c r="AH243"/>
  <c r="C245"/>
  <c r="D244"/>
  <c r="L244" s="1"/>
  <c r="M244" l="1"/>
  <c r="AH244"/>
  <c r="C246"/>
  <c r="D245"/>
  <c r="L245" s="1"/>
  <c r="M245" l="1"/>
  <c r="AH245"/>
  <c r="C247"/>
  <c r="D246"/>
  <c r="L246" s="1"/>
  <c r="M246" l="1"/>
  <c r="AH246"/>
  <c r="C248"/>
  <c r="D247"/>
  <c r="L247" s="1"/>
  <c r="M247" l="1"/>
  <c r="AH247"/>
  <c r="C249"/>
  <c r="D248"/>
  <c r="L248" s="1"/>
  <c r="M248" l="1"/>
  <c r="AH248"/>
  <c r="C250"/>
  <c r="D249"/>
  <c r="L249" s="1"/>
  <c r="M249" l="1"/>
  <c r="AH249"/>
  <c r="C251"/>
  <c r="D250"/>
  <c r="L250" s="1"/>
  <c r="M250" l="1"/>
  <c r="AH250"/>
  <c r="C252"/>
  <c r="D251"/>
  <c r="L251" s="1"/>
  <c r="M251" l="1"/>
  <c r="AH251"/>
  <c r="C253"/>
  <c r="D252"/>
  <c r="L252" s="1"/>
  <c r="M252" l="1"/>
  <c r="AH252"/>
  <c r="C254"/>
  <c r="D253"/>
  <c r="L253" s="1"/>
  <c r="M253" l="1"/>
  <c r="AH253"/>
  <c r="C255"/>
  <c r="D254"/>
  <c r="L254" s="1"/>
  <c r="M254" l="1"/>
  <c r="AH254"/>
  <c r="C256"/>
  <c r="D255"/>
  <c r="L255" s="1"/>
  <c r="M255" l="1"/>
  <c r="AH255"/>
  <c r="C257"/>
  <c r="D256"/>
  <c r="L256" s="1"/>
  <c r="M256" l="1"/>
  <c r="AH256"/>
  <c r="C258"/>
  <c r="D257"/>
  <c r="L257" s="1"/>
  <c r="M257" l="1"/>
  <c r="AH257"/>
  <c r="C259"/>
  <c r="D258"/>
  <c r="L258" s="1"/>
  <c r="M258" l="1"/>
  <c r="AH258"/>
  <c r="C260"/>
  <c r="D259"/>
  <c r="L259" s="1"/>
  <c r="M259" l="1"/>
  <c r="AH259"/>
  <c r="C261"/>
  <c r="D260"/>
  <c r="L260" s="1"/>
  <c r="M260" l="1"/>
  <c r="AH260"/>
  <c r="C262"/>
  <c r="D261"/>
  <c r="L261" s="1"/>
  <c r="M261" l="1"/>
  <c r="AH261"/>
  <c r="C263"/>
  <c r="D262"/>
  <c r="L262" s="1"/>
  <c r="M262" l="1"/>
  <c r="AH262"/>
  <c r="C264"/>
  <c r="D263"/>
  <c r="L263" s="1"/>
  <c r="M263" l="1"/>
  <c r="AH263"/>
  <c r="C265"/>
  <c r="D264"/>
  <c r="L264" s="1"/>
  <c r="M264" l="1"/>
  <c r="AH264"/>
  <c r="C266"/>
  <c r="D265"/>
  <c r="L265" s="1"/>
  <c r="M265" l="1"/>
  <c r="AH265"/>
  <c r="C267"/>
  <c r="D266"/>
  <c r="L266" s="1"/>
  <c r="M266" l="1"/>
  <c r="AH266"/>
  <c r="C268"/>
  <c r="D267"/>
  <c r="L267" s="1"/>
  <c r="M267" l="1"/>
  <c r="AH267"/>
  <c r="C269"/>
  <c r="D268"/>
  <c r="L268" s="1"/>
  <c r="M268" l="1"/>
  <c r="AH268"/>
  <c r="C270"/>
  <c r="D269"/>
  <c r="L269" s="1"/>
  <c r="M269" l="1"/>
  <c r="AH269"/>
  <c r="C271"/>
  <c r="D270"/>
  <c r="L270" s="1"/>
  <c r="M270" l="1"/>
  <c r="AH270"/>
  <c r="C272"/>
  <c r="D271"/>
  <c r="L271" s="1"/>
  <c r="M271" l="1"/>
  <c r="AH271"/>
  <c r="C273"/>
  <c r="D272"/>
  <c r="L272" s="1"/>
  <c r="M272" l="1"/>
  <c r="AH272"/>
  <c r="C274"/>
  <c r="D273"/>
  <c r="L273" s="1"/>
  <c r="M273" l="1"/>
  <c r="AH273"/>
  <c r="C275"/>
  <c r="D274"/>
  <c r="L274" s="1"/>
  <c r="M274" l="1"/>
  <c r="AH274"/>
  <c r="C276"/>
  <c r="D275"/>
  <c r="L275" s="1"/>
  <c r="M275" l="1"/>
  <c r="AH275"/>
  <c r="C277"/>
  <c r="D276"/>
  <c r="L276" s="1"/>
  <c r="M276" l="1"/>
  <c r="AH276"/>
  <c r="C278"/>
  <c r="D277"/>
  <c r="L277" s="1"/>
  <c r="M277" l="1"/>
  <c r="AH277"/>
  <c r="C279"/>
  <c r="D278"/>
  <c r="L278" s="1"/>
  <c r="M278" l="1"/>
  <c r="AH278"/>
  <c r="C280"/>
  <c r="D279"/>
  <c r="L279" s="1"/>
  <c r="M279" l="1"/>
  <c r="AH279"/>
  <c r="C281"/>
  <c r="D280"/>
  <c r="L280" s="1"/>
  <c r="M280" l="1"/>
  <c r="AH280"/>
  <c r="C282"/>
  <c r="D281"/>
  <c r="L281" s="1"/>
  <c r="M281" l="1"/>
  <c r="AH281"/>
  <c r="C283"/>
  <c r="D282"/>
  <c r="L282" s="1"/>
  <c r="M282" l="1"/>
  <c r="AH282"/>
  <c r="C284"/>
  <c r="D283"/>
  <c r="L283" s="1"/>
  <c r="M283" l="1"/>
  <c r="AH283"/>
  <c r="C285"/>
  <c r="D284"/>
  <c r="L284" s="1"/>
  <c r="M284" l="1"/>
  <c r="AH284"/>
  <c r="C286"/>
  <c r="D285"/>
  <c r="L285" s="1"/>
  <c r="M285" l="1"/>
  <c r="AH285"/>
  <c r="C287"/>
  <c r="D286"/>
  <c r="L286" s="1"/>
  <c r="M286" l="1"/>
  <c r="AH286"/>
  <c r="C288"/>
  <c r="D287"/>
  <c r="L287" s="1"/>
  <c r="M287" l="1"/>
  <c r="AH287"/>
  <c r="C289"/>
  <c r="D288"/>
  <c r="L288" s="1"/>
  <c r="M288" l="1"/>
  <c r="AH288"/>
  <c r="C290"/>
  <c r="D289"/>
  <c r="L289" s="1"/>
  <c r="M289" l="1"/>
  <c r="AH289"/>
  <c r="C291"/>
  <c r="D290"/>
  <c r="L290" s="1"/>
  <c r="M290" l="1"/>
  <c r="AH290"/>
  <c r="C292"/>
  <c r="D291"/>
  <c r="L291" s="1"/>
  <c r="M291" l="1"/>
  <c r="AH291"/>
  <c r="C293"/>
  <c r="D292"/>
  <c r="L292" s="1"/>
  <c r="M292" l="1"/>
  <c r="AH292"/>
  <c r="C294"/>
  <c r="D293"/>
  <c r="L293" s="1"/>
  <c r="M293" l="1"/>
  <c r="AH293"/>
  <c r="C295"/>
  <c r="D294"/>
  <c r="L294" s="1"/>
  <c r="M294" l="1"/>
  <c r="AH294"/>
  <c r="C296"/>
  <c r="D295"/>
  <c r="L295" s="1"/>
  <c r="M295" l="1"/>
  <c r="AH295"/>
  <c r="C297"/>
  <c r="D296"/>
  <c r="L296" s="1"/>
  <c r="M296" l="1"/>
  <c r="AH296"/>
  <c r="C298"/>
  <c r="D297"/>
  <c r="L297" s="1"/>
  <c r="M297" l="1"/>
  <c r="AH297"/>
  <c r="C299"/>
  <c r="D298"/>
  <c r="L298" s="1"/>
  <c r="M298" l="1"/>
  <c r="AH298"/>
  <c r="C300"/>
  <c r="D299"/>
  <c r="L299" s="1"/>
  <c r="M299" l="1"/>
  <c r="AH299"/>
  <c r="C301"/>
  <c r="D300"/>
  <c r="L300" s="1"/>
  <c r="M300" l="1"/>
  <c r="AH300"/>
  <c r="C302"/>
  <c r="D301"/>
  <c r="L301" s="1"/>
  <c r="M301" l="1"/>
  <c r="AH301"/>
  <c r="C303"/>
  <c r="D302"/>
  <c r="L302" s="1"/>
  <c r="M302" l="1"/>
  <c r="AH302"/>
  <c r="C304"/>
  <c r="D303"/>
  <c r="L303" s="1"/>
  <c r="M303" l="1"/>
  <c r="AH303"/>
  <c r="C305"/>
  <c r="D304"/>
  <c r="L304" s="1"/>
  <c r="M304" l="1"/>
  <c r="AH304"/>
  <c r="C306"/>
  <c r="D305"/>
  <c r="L305" s="1"/>
  <c r="M305" l="1"/>
  <c r="AH305"/>
  <c r="C307"/>
  <c r="D306"/>
  <c r="L306" s="1"/>
  <c r="M306" l="1"/>
  <c r="AH306"/>
  <c r="C308"/>
  <c r="D307"/>
  <c r="L307" s="1"/>
  <c r="M307" l="1"/>
  <c r="AH307"/>
  <c r="C309"/>
  <c r="D308"/>
  <c r="L308" s="1"/>
  <c r="M308" l="1"/>
  <c r="AH308"/>
  <c r="C310"/>
  <c r="D309"/>
  <c r="L309" s="1"/>
  <c r="M309" l="1"/>
  <c r="AH309"/>
  <c r="C311"/>
  <c r="D310"/>
  <c r="L310" s="1"/>
  <c r="M310" l="1"/>
  <c r="AH310"/>
  <c r="C312"/>
  <c r="D311"/>
  <c r="L311" s="1"/>
  <c r="M311" l="1"/>
  <c r="AH311"/>
  <c r="C313"/>
  <c r="D312"/>
  <c r="L312" s="1"/>
  <c r="M312" l="1"/>
  <c r="AH312"/>
  <c r="C314"/>
  <c r="D313"/>
  <c r="L313" s="1"/>
  <c r="M313" l="1"/>
  <c r="AH313"/>
  <c r="C315"/>
  <c r="D314"/>
  <c r="L314" s="1"/>
  <c r="M314" l="1"/>
  <c r="AH314"/>
  <c r="C316"/>
  <c r="D315"/>
  <c r="L315" s="1"/>
  <c r="M315" l="1"/>
  <c r="AH315"/>
  <c r="C317"/>
  <c r="D316"/>
  <c r="L316" s="1"/>
  <c r="M316" l="1"/>
  <c r="AH316"/>
  <c r="C318"/>
  <c r="D317"/>
  <c r="L317" s="1"/>
  <c r="M317" l="1"/>
  <c r="AH317"/>
  <c r="C319"/>
  <c r="D318"/>
  <c r="L318" s="1"/>
  <c r="M318" l="1"/>
  <c r="AH318"/>
  <c r="C320"/>
  <c r="D319"/>
  <c r="L319" s="1"/>
  <c r="M319" l="1"/>
  <c r="AH319"/>
  <c r="C321"/>
  <c r="D320"/>
  <c r="L320" s="1"/>
  <c r="M320" l="1"/>
  <c r="AH320"/>
  <c r="C322"/>
  <c r="D321"/>
  <c r="L321" s="1"/>
  <c r="M321" l="1"/>
  <c r="AH321"/>
  <c r="C323"/>
  <c r="D322"/>
  <c r="L322" s="1"/>
  <c r="M322" l="1"/>
  <c r="AH322"/>
  <c r="C324"/>
  <c r="D323"/>
  <c r="L323" s="1"/>
  <c r="M323" l="1"/>
  <c r="AH323"/>
  <c r="C325"/>
  <c r="D324"/>
  <c r="L324" s="1"/>
  <c r="M324" l="1"/>
  <c r="AH324"/>
  <c r="C326"/>
  <c r="D325"/>
  <c r="L325" s="1"/>
  <c r="M325" l="1"/>
  <c r="AH325"/>
  <c r="C327"/>
  <c r="D326"/>
  <c r="L326" s="1"/>
  <c r="M326" l="1"/>
  <c r="AH326"/>
  <c r="C328"/>
  <c r="D327"/>
  <c r="L327" s="1"/>
  <c r="M327" l="1"/>
  <c r="AH327"/>
  <c r="C329"/>
  <c r="D328"/>
  <c r="L328" s="1"/>
  <c r="M328" l="1"/>
  <c r="AH328"/>
  <c r="C330"/>
  <c r="D329"/>
  <c r="L329" s="1"/>
  <c r="M329" l="1"/>
  <c r="AH329"/>
  <c r="C331"/>
  <c r="D330"/>
  <c r="L330" s="1"/>
  <c r="M330" l="1"/>
  <c r="AH330"/>
  <c r="C332"/>
  <c r="D331"/>
  <c r="L331" s="1"/>
  <c r="M331" l="1"/>
  <c r="AH331"/>
  <c r="C333"/>
  <c r="D332"/>
  <c r="L332" s="1"/>
  <c r="M332" l="1"/>
  <c r="AH332"/>
  <c r="C334"/>
  <c r="D333"/>
  <c r="L333" s="1"/>
  <c r="M333" l="1"/>
  <c r="AH333"/>
  <c r="C335"/>
  <c r="D334"/>
  <c r="L334" s="1"/>
  <c r="M334" l="1"/>
  <c r="AH334"/>
  <c r="C336"/>
  <c r="D335"/>
  <c r="L335" s="1"/>
  <c r="M335" l="1"/>
  <c r="AH335"/>
  <c r="C337"/>
  <c r="D336"/>
  <c r="L336" s="1"/>
  <c r="M336" l="1"/>
  <c r="AH336"/>
  <c r="C338"/>
  <c r="D337"/>
  <c r="L337" s="1"/>
  <c r="M337" l="1"/>
  <c r="AH337"/>
  <c r="C339"/>
  <c r="D338"/>
  <c r="L338" s="1"/>
  <c r="M338" l="1"/>
  <c r="AH338"/>
  <c r="C340"/>
  <c r="D339"/>
  <c r="L339" s="1"/>
  <c r="M339" l="1"/>
  <c r="AH339"/>
  <c r="C341"/>
  <c r="D340"/>
  <c r="L340" s="1"/>
  <c r="M340" l="1"/>
  <c r="AH340"/>
  <c r="C342"/>
  <c r="D341"/>
  <c r="L341" s="1"/>
  <c r="M341" l="1"/>
  <c r="AH341"/>
  <c r="C343"/>
  <c r="D342"/>
  <c r="L342" s="1"/>
  <c r="M342" l="1"/>
  <c r="AH342"/>
  <c r="C344"/>
  <c r="D343"/>
  <c r="L343" s="1"/>
  <c r="M343" l="1"/>
  <c r="AH343"/>
  <c r="C345"/>
  <c r="D344"/>
  <c r="L344" s="1"/>
  <c r="M344" l="1"/>
  <c r="AH344"/>
  <c r="C346"/>
  <c r="D345"/>
  <c r="L345" s="1"/>
  <c r="M345" l="1"/>
  <c r="AH345"/>
  <c r="C347"/>
  <c r="D346"/>
  <c r="L346" s="1"/>
  <c r="M346" l="1"/>
  <c r="AH346"/>
  <c r="C348"/>
  <c r="D347"/>
  <c r="L347" s="1"/>
  <c r="M347" l="1"/>
  <c r="AH347"/>
  <c r="C349"/>
  <c r="D348"/>
  <c r="L348" s="1"/>
  <c r="M348" l="1"/>
  <c r="AH348"/>
  <c r="C350"/>
  <c r="D349"/>
  <c r="L349" s="1"/>
  <c r="M349" l="1"/>
  <c r="AH349"/>
  <c r="C351"/>
  <c r="D350"/>
  <c r="L350" s="1"/>
  <c r="M350" l="1"/>
  <c r="AH350"/>
  <c r="C352"/>
  <c r="D351"/>
  <c r="L351" s="1"/>
  <c r="M351" l="1"/>
  <c r="AH351"/>
  <c r="C353"/>
  <c r="D352"/>
  <c r="L352" s="1"/>
  <c r="M352" l="1"/>
  <c r="AH352"/>
  <c r="C354"/>
  <c r="D353"/>
  <c r="L353" s="1"/>
  <c r="M353" l="1"/>
  <c r="AH353"/>
  <c r="C355"/>
  <c r="D354"/>
  <c r="L354" s="1"/>
  <c r="M354" l="1"/>
  <c r="AH354"/>
  <c r="C356"/>
  <c r="D355"/>
  <c r="L355" s="1"/>
  <c r="M355" l="1"/>
  <c r="AH355"/>
  <c r="C357"/>
  <c r="D356"/>
  <c r="L356" s="1"/>
  <c r="M356" l="1"/>
  <c r="AH356"/>
  <c r="C358"/>
  <c r="D357"/>
  <c r="L357" s="1"/>
  <c r="M357" l="1"/>
  <c r="AH357"/>
  <c r="C359"/>
  <c r="D358"/>
  <c r="L358" s="1"/>
  <c r="M358" l="1"/>
  <c r="AH358"/>
  <c r="C360"/>
  <c r="D359"/>
  <c r="L359" s="1"/>
  <c r="M359" l="1"/>
  <c r="AH359"/>
  <c r="C361"/>
  <c r="D360"/>
  <c r="L360" s="1"/>
  <c r="M360" l="1"/>
  <c r="AH360"/>
  <c r="C362"/>
  <c r="D361"/>
  <c r="L361" s="1"/>
  <c r="M361" l="1"/>
  <c r="AH361"/>
  <c r="C363"/>
  <c r="D362"/>
  <c r="L362" s="1"/>
  <c r="M362" l="1"/>
  <c r="AH362"/>
  <c r="C364"/>
  <c r="D363"/>
  <c r="L363" s="1"/>
  <c r="M363" l="1"/>
  <c r="AH363"/>
  <c r="C365"/>
  <c r="D364"/>
  <c r="L364" s="1"/>
  <c r="M364" l="1"/>
  <c r="AH364"/>
  <c r="C366"/>
  <c r="D365"/>
  <c r="L365" s="1"/>
  <c r="M365" l="1"/>
  <c r="AH365"/>
  <c r="C367"/>
  <c r="D366"/>
  <c r="L366" s="1"/>
  <c r="M366" l="1"/>
  <c r="AH366"/>
  <c r="C368"/>
  <c r="D367"/>
  <c r="L367" s="1"/>
  <c r="M367" l="1"/>
  <c r="AH367"/>
  <c r="C369"/>
  <c r="D368"/>
  <c r="L368" s="1"/>
  <c r="M368" l="1"/>
  <c r="AH368"/>
  <c r="C370"/>
  <c r="D369"/>
  <c r="L369" s="1"/>
  <c r="M369" l="1"/>
  <c r="AH369"/>
  <c r="C371"/>
  <c r="D370"/>
  <c r="L370" s="1"/>
  <c r="M370" l="1"/>
  <c r="AH370"/>
  <c r="C372"/>
  <c r="D371"/>
  <c r="L371" s="1"/>
  <c r="M371" l="1"/>
  <c r="AH371"/>
  <c r="C373"/>
  <c r="D372"/>
  <c r="L372" s="1"/>
  <c r="M372" l="1"/>
  <c r="AH372"/>
  <c r="C374"/>
  <c r="D373"/>
  <c r="L373" s="1"/>
  <c r="M373" l="1"/>
  <c r="AH373"/>
  <c r="C375"/>
  <c r="D374"/>
  <c r="L374" s="1"/>
  <c r="M374" l="1"/>
  <c r="AH374"/>
  <c r="C376"/>
  <c r="D375"/>
  <c r="L375" s="1"/>
  <c r="M375" l="1"/>
  <c r="AH375"/>
  <c r="C377"/>
  <c r="D376"/>
  <c r="L376" s="1"/>
  <c r="M376" l="1"/>
  <c r="AH376"/>
  <c r="C378"/>
  <c r="D377"/>
  <c r="L377" s="1"/>
  <c r="M377" l="1"/>
  <c r="AH377"/>
  <c r="C379"/>
  <c r="D378"/>
  <c r="L378" s="1"/>
  <c r="M378" l="1"/>
  <c r="AH378"/>
  <c r="C380"/>
  <c r="D379"/>
  <c r="L379" s="1"/>
  <c r="M379" l="1"/>
  <c r="AH379"/>
  <c r="C381"/>
  <c r="D380"/>
  <c r="L380" s="1"/>
  <c r="M380" l="1"/>
  <c r="AH380"/>
  <c r="C382"/>
  <c r="D381"/>
  <c r="L381" s="1"/>
  <c r="M381" l="1"/>
  <c r="AH381"/>
  <c r="C383"/>
  <c r="D382"/>
  <c r="L382" s="1"/>
  <c r="M382" l="1"/>
  <c r="AH382"/>
  <c r="C384"/>
  <c r="D383"/>
  <c r="L383" s="1"/>
  <c r="M383" l="1"/>
  <c r="AH383"/>
  <c r="C385"/>
  <c r="D384"/>
  <c r="L384" s="1"/>
  <c r="M384" l="1"/>
  <c r="AH384"/>
  <c r="C386"/>
  <c r="D385"/>
  <c r="L385" s="1"/>
  <c r="M385" l="1"/>
  <c r="AH385"/>
  <c r="C387"/>
  <c r="D386"/>
  <c r="L386" s="1"/>
  <c r="M386" l="1"/>
  <c r="AH386"/>
  <c r="C388"/>
  <c r="D387"/>
  <c r="L387" s="1"/>
  <c r="M387" l="1"/>
  <c r="AH387"/>
  <c r="C389"/>
  <c r="D388"/>
  <c r="L388" s="1"/>
  <c r="M388" l="1"/>
  <c r="AH388"/>
  <c r="C390"/>
  <c r="D389"/>
  <c r="L389" s="1"/>
  <c r="M389" l="1"/>
  <c r="AH389"/>
  <c r="C391"/>
  <c r="D390"/>
  <c r="L390" s="1"/>
  <c r="M390" l="1"/>
  <c r="AH390"/>
  <c r="C392"/>
  <c r="D391"/>
  <c r="L391" s="1"/>
  <c r="M391" l="1"/>
  <c r="AH391"/>
  <c r="C393"/>
  <c r="D392"/>
  <c r="L392" s="1"/>
  <c r="M392" l="1"/>
  <c r="AH392"/>
  <c r="C394"/>
  <c r="D393"/>
  <c r="L393" s="1"/>
  <c r="M393" l="1"/>
  <c r="AH393"/>
  <c r="C395"/>
  <c r="D394"/>
  <c r="L394" s="1"/>
  <c r="M394" l="1"/>
  <c r="AH394"/>
  <c r="C396"/>
  <c r="D395"/>
  <c r="L395" s="1"/>
  <c r="M395" l="1"/>
  <c r="AH395"/>
  <c r="C397"/>
  <c r="D396"/>
  <c r="L396" s="1"/>
  <c r="M396" l="1"/>
  <c r="AH396"/>
  <c r="C398"/>
  <c r="D397"/>
  <c r="L397" s="1"/>
  <c r="M397" l="1"/>
  <c r="AH397"/>
  <c r="C399"/>
  <c r="D398"/>
  <c r="L398" s="1"/>
  <c r="M398" l="1"/>
  <c r="AH398"/>
  <c r="C400"/>
  <c r="D399"/>
  <c r="L399" s="1"/>
  <c r="M399" l="1"/>
  <c r="AH399"/>
  <c r="C401"/>
  <c r="D400"/>
  <c r="L400" s="1"/>
  <c r="M400" l="1"/>
  <c r="AH400"/>
  <c r="C402"/>
  <c r="D401"/>
  <c r="L401" s="1"/>
  <c r="M401" l="1"/>
  <c r="AH401"/>
  <c r="C403"/>
  <c r="D402"/>
  <c r="L402" s="1"/>
  <c r="M402" l="1"/>
  <c r="AH402"/>
  <c r="C404"/>
  <c r="D403"/>
  <c r="L403" s="1"/>
  <c r="M403" l="1"/>
  <c r="AH403"/>
  <c r="C405"/>
  <c r="D404"/>
  <c r="L404" s="1"/>
  <c r="M404" l="1"/>
  <c r="AH404"/>
  <c r="C406"/>
  <c r="D405"/>
  <c r="L405" s="1"/>
  <c r="M405" l="1"/>
  <c r="AH405"/>
  <c r="C407"/>
  <c r="D406"/>
  <c r="L406" s="1"/>
  <c r="M406" l="1"/>
  <c r="AH406"/>
  <c r="C408"/>
  <c r="D407"/>
  <c r="L407" s="1"/>
  <c r="M407" l="1"/>
  <c r="AH407"/>
  <c r="C409"/>
  <c r="D408"/>
  <c r="L408" s="1"/>
  <c r="M408" l="1"/>
  <c r="AH408"/>
  <c r="C410"/>
  <c r="D409"/>
  <c r="L409" s="1"/>
  <c r="M409" l="1"/>
  <c r="AH409"/>
  <c r="C411"/>
  <c r="D410"/>
  <c r="L410" s="1"/>
  <c r="M410" l="1"/>
  <c r="AH410"/>
  <c r="C412"/>
  <c r="D411"/>
  <c r="L411" s="1"/>
  <c r="M411" l="1"/>
  <c r="AH411"/>
  <c r="C413"/>
  <c r="D412"/>
  <c r="L412" s="1"/>
  <c r="M412" l="1"/>
  <c r="AH412"/>
  <c r="C414"/>
  <c r="D413"/>
  <c r="L413" s="1"/>
  <c r="M413" l="1"/>
  <c r="AH413"/>
  <c r="C415"/>
  <c r="D414"/>
  <c r="L414" s="1"/>
  <c r="M414" l="1"/>
  <c r="AH414"/>
  <c r="C416"/>
  <c r="D415"/>
  <c r="L415" s="1"/>
  <c r="M415" l="1"/>
  <c r="AH415"/>
  <c r="C417"/>
  <c r="D416"/>
  <c r="L416" s="1"/>
  <c r="M416" l="1"/>
  <c r="AH416"/>
  <c r="C418"/>
  <c r="D417"/>
  <c r="L417" s="1"/>
  <c r="M417" l="1"/>
  <c r="AH417"/>
  <c r="C419"/>
  <c r="D418"/>
  <c r="L418" s="1"/>
  <c r="M418" l="1"/>
  <c r="AH418"/>
  <c r="C420"/>
  <c r="D419"/>
  <c r="L419" s="1"/>
  <c r="M419" l="1"/>
  <c r="AH419"/>
  <c r="C421"/>
  <c r="D420"/>
  <c r="L420" s="1"/>
  <c r="M420" l="1"/>
  <c r="AH420"/>
  <c r="C422"/>
  <c r="D421"/>
  <c r="L421" s="1"/>
  <c r="M421" l="1"/>
  <c r="AH421"/>
  <c r="C423"/>
  <c r="D422"/>
  <c r="L422" s="1"/>
  <c r="M422" l="1"/>
  <c r="AH422"/>
  <c r="C424"/>
  <c r="D423"/>
  <c r="L423" s="1"/>
  <c r="M423" l="1"/>
  <c r="AH423"/>
  <c r="C425"/>
  <c r="D424"/>
  <c r="L424" s="1"/>
  <c r="M424" l="1"/>
  <c r="AH424"/>
  <c r="C426"/>
  <c r="D425"/>
  <c r="L425" s="1"/>
  <c r="M425" l="1"/>
  <c r="AH425"/>
  <c r="C427"/>
  <c r="D426"/>
  <c r="L426" s="1"/>
  <c r="M426" l="1"/>
  <c r="AH426"/>
  <c r="C428"/>
  <c r="D427"/>
  <c r="L427" s="1"/>
  <c r="M427" l="1"/>
  <c r="AH427"/>
  <c r="C429"/>
  <c r="D428"/>
  <c r="L428" s="1"/>
  <c r="M428" l="1"/>
  <c r="AH428"/>
  <c r="C430"/>
  <c r="D429"/>
  <c r="L429" s="1"/>
  <c r="M429" l="1"/>
  <c r="AH429"/>
  <c r="C431"/>
  <c r="D430"/>
  <c r="L430" s="1"/>
  <c r="M430" l="1"/>
  <c r="AH430"/>
  <c r="C432"/>
  <c r="D431"/>
  <c r="L431" s="1"/>
  <c r="M431" l="1"/>
  <c r="AH431"/>
  <c r="C433"/>
  <c r="D432"/>
  <c r="L432" s="1"/>
  <c r="M432" l="1"/>
  <c r="AH432"/>
  <c r="C434"/>
  <c r="D433"/>
  <c r="L433" s="1"/>
  <c r="M433" l="1"/>
  <c r="AH433"/>
  <c r="C435"/>
  <c r="D434"/>
  <c r="L434" s="1"/>
  <c r="M434" l="1"/>
  <c r="AH434"/>
  <c r="C436"/>
  <c r="D435"/>
  <c r="L435" s="1"/>
  <c r="M435" l="1"/>
  <c r="AH435"/>
  <c r="C437"/>
  <c r="D436"/>
  <c r="L436" s="1"/>
  <c r="M436" l="1"/>
  <c r="AH436"/>
  <c r="C438"/>
  <c r="D437"/>
  <c r="L437" s="1"/>
  <c r="M437" l="1"/>
  <c r="AH437"/>
  <c r="C439"/>
  <c r="D438"/>
  <c r="L438" s="1"/>
  <c r="M438" l="1"/>
  <c r="AH438"/>
  <c r="C440"/>
  <c r="D439"/>
  <c r="L439" s="1"/>
  <c r="M439" l="1"/>
  <c r="AH439"/>
  <c r="C441"/>
  <c r="D440"/>
  <c r="L440" s="1"/>
  <c r="M440" l="1"/>
  <c r="AH440"/>
  <c r="C442"/>
  <c r="D441"/>
  <c r="L441" s="1"/>
  <c r="M441" l="1"/>
  <c r="AH441"/>
  <c r="C443"/>
  <c r="D442"/>
  <c r="L442" s="1"/>
  <c r="M442" l="1"/>
  <c r="AH442"/>
  <c r="C444"/>
  <c r="D443"/>
  <c r="L443" s="1"/>
  <c r="M443" l="1"/>
  <c r="AH443"/>
  <c r="C445"/>
  <c r="D444"/>
  <c r="L444" s="1"/>
  <c r="M444" l="1"/>
  <c r="AH444"/>
  <c r="C446"/>
  <c r="D445"/>
  <c r="L445" s="1"/>
  <c r="M445" l="1"/>
  <c r="AH445"/>
  <c r="C447"/>
  <c r="D446"/>
  <c r="L446" s="1"/>
  <c r="M446" l="1"/>
  <c r="AH446"/>
  <c r="C448"/>
  <c r="D447"/>
  <c r="L447" s="1"/>
  <c r="M447" l="1"/>
  <c r="AH447"/>
  <c r="C449"/>
  <c r="D448"/>
  <c r="L448" s="1"/>
  <c r="M448" l="1"/>
  <c r="AH448"/>
  <c r="C450"/>
  <c r="D449"/>
  <c r="L449" s="1"/>
  <c r="M449" l="1"/>
  <c r="AH449"/>
  <c r="C451"/>
  <c r="D450"/>
  <c r="L450" s="1"/>
  <c r="M450" l="1"/>
  <c r="AH450"/>
  <c r="C452"/>
  <c r="D451"/>
  <c r="L451" s="1"/>
  <c r="M451" l="1"/>
  <c r="AH451"/>
  <c r="C453"/>
  <c r="D452"/>
  <c r="L452" s="1"/>
  <c r="M452" l="1"/>
  <c r="AH452"/>
  <c r="C454"/>
  <c r="D453"/>
  <c r="L453" s="1"/>
  <c r="M453" l="1"/>
  <c r="AH453"/>
  <c r="C455"/>
  <c r="D454"/>
  <c r="L454" s="1"/>
  <c r="M454" l="1"/>
  <c r="AH454"/>
  <c r="C456"/>
  <c r="D455"/>
  <c r="L455" s="1"/>
  <c r="M455" l="1"/>
  <c r="AH455"/>
  <c r="C457"/>
  <c r="D456"/>
  <c r="L456" s="1"/>
  <c r="M456" l="1"/>
  <c r="AH456"/>
  <c r="C458"/>
  <c r="D457"/>
  <c r="L457" s="1"/>
  <c r="M457" l="1"/>
  <c r="AH457"/>
  <c r="C459"/>
  <c r="D458"/>
  <c r="L458" s="1"/>
  <c r="M458" l="1"/>
  <c r="AH458"/>
  <c r="C460"/>
  <c r="D459"/>
  <c r="L459" s="1"/>
  <c r="M459" l="1"/>
  <c r="AH459"/>
  <c r="C461"/>
  <c r="D460"/>
  <c r="L460" s="1"/>
  <c r="M460" l="1"/>
  <c r="AH460"/>
  <c r="C462"/>
  <c r="D461"/>
  <c r="L461" s="1"/>
  <c r="M461" l="1"/>
  <c r="AH461"/>
  <c r="C463"/>
  <c r="D462"/>
  <c r="L462" s="1"/>
  <c r="M462" l="1"/>
  <c r="AH462"/>
  <c r="C464"/>
  <c r="D463"/>
  <c r="L463" s="1"/>
  <c r="M463" l="1"/>
  <c r="AH463"/>
  <c r="C465"/>
  <c r="D464"/>
  <c r="L464" s="1"/>
  <c r="M464" l="1"/>
  <c r="AH464"/>
  <c r="C466"/>
  <c r="D465"/>
  <c r="L465" s="1"/>
  <c r="M465" l="1"/>
  <c r="AH465"/>
  <c r="C467"/>
  <c r="D466"/>
  <c r="L466" s="1"/>
  <c r="M466" l="1"/>
  <c r="AH466"/>
  <c r="C468"/>
  <c r="D467"/>
  <c r="L467" s="1"/>
  <c r="M467" l="1"/>
  <c r="AH467"/>
  <c r="C469"/>
  <c r="D468"/>
  <c r="L468" s="1"/>
  <c r="M468" l="1"/>
  <c r="AH468"/>
  <c r="C470"/>
  <c r="D469"/>
  <c r="L469" s="1"/>
  <c r="M469" l="1"/>
  <c r="AH469"/>
  <c r="C471"/>
  <c r="D470"/>
  <c r="L470" s="1"/>
  <c r="M470" l="1"/>
  <c r="AH470"/>
  <c r="C472"/>
  <c r="D471"/>
  <c r="L471" s="1"/>
  <c r="M471" l="1"/>
  <c r="AH471"/>
  <c r="C473"/>
  <c r="D472"/>
  <c r="L472" s="1"/>
  <c r="M472" l="1"/>
  <c r="AH472"/>
  <c r="C474"/>
  <c r="D473"/>
  <c r="L473" s="1"/>
  <c r="M473" l="1"/>
  <c r="AH473"/>
  <c r="C475"/>
  <c r="D474"/>
  <c r="L474" s="1"/>
  <c r="M474" l="1"/>
  <c r="AH474"/>
  <c r="C476"/>
  <c r="D475"/>
  <c r="L475" s="1"/>
  <c r="M475" l="1"/>
  <c r="AH475"/>
  <c r="C477"/>
  <c r="D476"/>
  <c r="L476" s="1"/>
  <c r="M476" l="1"/>
  <c r="AH476"/>
  <c r="C478"/>
  <c r="D477"/>
  <c r="L477" s="1"/>
  <c r="M477" l="1"/>
  <c r="AH477"/>
  <c r="C479"/>
  <c r="D478"/>
  <c r="L478" s="1"/>
  <c r="M478" l="1"/>
  <c r="AH478"/>
  <c r="C480"/>
  <c r="D479"/>
  <c r="L479" s="1"/>
  <c r="M479" l="1"/>
  <c r="AH479"/>
  <c r="C481"/>
  <c r="D480"/>
  <c r="L480" s="1"/>
  <c r="M480" l="1"/>
  <c r="AH480"/>
  <c r="C482"/>
  <c r="D481"/>
  <c r="L481" s="1"/>
  <c r="M481" l="1"/>
  <c r="AH481"/>
  <c r="C483"/>
  <c r="D482"/>
  <c r="L482" s="1"/>
  <c r="M482" l="1"/>
  <c r="AH482"/>
  <c r="C484"/>
  <c r="D483"/>
  <c r="L483" s="1"/>
  <c r="M483" l="1"/>
  <c r="AH483"/>
  <c r="C485"/>
  <c r="D484"/>
  <c r="L484" s="1"/>
  <c r="M484" l="1"/>
  <c r="AH484"/>
  <c r="C486"/>
  <c r="D485"/>
  <c r="L485" s="1"/>
  <c r="M485" l="1"/>
  <c r="AH485"/>
  <c r="C487"/>
  <c r="D486"/>
  <c r="L486" s="1"/>
  <c r="M486" l="1"/>
  <c r="AH486"/>
  <c r="C488"/>
  <c r="D487"/>
  <c r="L487" s="1"/>
  <c r="M487" l="1"/>
  <c r="AH487"/>
  <c r="C489"/>
  <c r="D488"/>
  <c r="L488" s="1"/>
  <c r="M488" l="1"/>
  <c r="AH488"/>
  <c r="C490"/>
  <c r="D489"/>
  <c r="L489" s="1"/>
  <c r="M489" l="1"/>
  <c r="AH489"/>
  <c r="C491"/>
  <c r="D490"/>
  <c r="L490" s="1"/>
  <c r="M490" l="1"/>
  <c r="AH490"/>
  <c r="C492"/>
  <c r="D491"/>
  <c r="L491" s="1"/>
  <c r="M491" l="1"/>
  <c r="AH491"/>
  <c r="C493"/>
  <c r="D492"/>
  <c r="L492" s="1"/>
  <c r="M492" l="1"/>
  <c r="AH492"/>
  <c r="C494"/>
  <c r="D493"/>
  <c r="L493" s="1"/>
  <c r="M493" l="1"/>
  <c r="AH493"/>
  <c r="C495"/>
  <c r="D494"/>
  <c r="L494" s="1"/>
  <c r="M494" l="1"/>
  <c r="AH494"/>
  <c r="C496"/>
  <c r="D495"/>
  <c r="L495" s="1"/>
  <c r="M495" l="1"/>
  <c r="AH495"/>
  <c r="C497"/>
  <c r="D496"/>
  <c r="L496" s="1"/>
  <c r="M496" l="1"/>
  <c r="AH496"/>
  <c r="C498"/>
  <c r="D497"/>
  <c r="L497" s="1"/>
  <c r="M497" l="1"/>
  <c r="AH497"/>
  <c r="C499"/>
  <c r="D498"/>
  <c r="L498" s="1"/>
  <c r="M498" l="1"/>
  <c r="AH498"/>
  <c r="C500"/>
  <c r="D499"/>
  <c r="L499" s="1"/>
  <c r="M499" l="1"/>
  <c r="AH499"/>
  <c r="C501"/>
  <c r="D500"/>
  <c r="L500" s="1"/>
  <c r="M500" l="1"/>
  <c r="AH500"/>
  <c r="C502"/>
  <c r="D501"/>
  <c r="L501" s="1"/>
  <c r="M501" l="1"/>
  <c r="AH501"/>
  <c r="C503"/>
  <c r="D502"/>
  <c r="L502" s="1"/>
  <c r="M502" l="1"/>
  <c r="AH502"/>
  <c r="C504"/>
  <c r="D503"/>
  <c r="L503" s="1"/>
  <c r="M503" l="1"/>
  <c r="AH503"/>
  <c r="C505"/>
  <c r="D504"/>
  <c r="L504" s="1"/>
  <c r="M504" l="1"/>
  <c r="AH504"/>
  <c r="C506"/>
  <c r="D505"/>
  <c r="L505" s="1"/>
  <c r="M505" l="1"/>
  <c r="AH505"/>
  <c r="C507"/>
  <c r="D506"/>
  <c r="L506" s="1"/>
  <c r="M506" l="1"/>
  <c r="AH506"/>
  <c r="C508"/>
  <c r="D507"/>
  <c r="L507" s="1"/>
  <c r="M507" l="1"/>
  <c r="AH507"/>
  <c r="C509"/>
  <c r="D508"/>
  <c r="L508" s="1"/>
  <c r="M508" l="1"/>
  <c r="AH508"/>
  <c r="C510"/>
  <c r="D509"/>
  <c r="L509" s="1"/>
  <c r="M509" l="1"/>
  <c r="AH509"/>
  <c r="C511"/>
  <c r="D510"/>
  <c r="L510" s="1"/>
  <c r="M510" l="1"/>
  <c r="AH510"/>
  <c r="C512"/>
  <c r="D511"/>
  <c r="L511" s="1"/>
  <c r="M511" l="1"/>
  <c r="AH511"/>
  <c r="C513"/>
  <c r="D512"/>
  <c r="L512" s="1"/>
  <c r="M512" l="1"/>
  <c r="AH512"/>
  <c r="C514"/>
  <c r="D513"/>
  <c r="L513" s="1"/>
  <c r="M513" l="1"/>
  <c r="AH513"/>
  <c r="C515"/>
  <c r="D514"/>
  <c r="L514" s="1"/>
  <c r="M514" l="1"/>
  <c r="AH514"/>
  <c r="C516"/>
  <c r="D515"/>
  <c r="L515" s="1"/>
  <c r="M515" l="1"/>
  <c r="AH515"/>
  <c r="C517"/>
  <c r="D516"/>
  <c r="L516" s="1"/>
  <c r="M516" l="1"/>
  <c r="AH516"/>
  <c r="C518"/>
  <c r="D517"/>
  <c r="L517" s="1"/>
  <c r="M517" l="1"/>
  <c r="AH517"/>
  <c r="C519"/>
  <c r="D518"/>
  <c r="L518" s="1"/>
  <c r="M518" l="1"/>
  <c r="AH518"/>
  <c r="C520"/>
  <c r="D519"/>
  <c r="L519" s="1"/>
  <c r="M519" l="1"/>
  <c r="AH519"/>
  <c r="C521"/>
  <c r="D520"/>
  <c r="L520" s="1"/>
  <c r="M520" l="1"/>
  <c r="AH520"/>
  <c r="C522"/>
  <c r="D521"/>
  <c r="L521" s="1"/>
  <c r="M521" l="1"/>
  <c r="AH521"/>
  <c r="C523"/>
  <c r="D522"/>
  <c r="L522" s="1"/>
  <c r="M522" l="1"/>
  <c r="AH522"/>
  <c r="C524"/>
  <c r="D523"/>
  <c r="L523" s="1"/>
  <c r="M523" l="1"/>
  <c r="AH523"/>
  <c r="C525"/>
  <c r="D524"/>
  <c r="L524" s="1"/>
  <c r="M524" l="1"/>
  <c r="AH524"/>
  <c r="C526"/>
  <c r="D525"/>
  <c r="L525" s="1"/>
  <c r="M525" l="1"/>
  <c r="AH525"/>
  <c r="C527"/>
  <c r="D526"/>
  <c r="L526" s="1"/>
  <c r="M526" l="1"/>
  <c r="AH526"/>
  <c r="C528"/>
  <c r="D527"/>
  <c r="L527" s="1"/>
  <c r="M527" l="1"/>
  <c r="AH527"/>
  <c r="C529"/>
  <c r="D528"/>
  <c r="L528" s="1"/>
  <c r="M528" l="1"/>
  <c r="AH528"/>
  <c r="C530"/>
  <c r="D529"/>
  <c r="L529" s="1"/>
  <c r="M529" l="1"/>
  <c r="AH529"/>
  <c r="C531"/>
  <c r="D530"/>
  <c r="L530" s="1"/>
  <c r="M530" l="1"/>
  <c r="AH530"/>
  <c r="C532"/>
  <c r="D531"/>
  <c r="L531" s="1"/>
  <c r="M531" l="1"/>
  <c r="AH531"/>
  <c r="C533"/>
  <c r="D532"/>
  <c r="L532" s="1"/>
  <c r="M532" l="1"/>
  <c r="AH532"/>
  <c r="C534"/>
  <c r="D533"/>
  <c r="L533" s="1"/>
  <c r="M533" l="1"/>
  <c r="AH533"/>
  <c r="C535"/>
  <c r="D534"/>
  <c r="L534" s="1"/>
  <c r="M534" l="1"/>
  <c r="AH534"/>
  <c r="C536"/>
  <c r="D535"/>
  <c r="L535" s="1"/>
  <c r="M535" l="1"/>
  <c r="AH535"/>
  <c r="C537"/>
  <c r="D536"/>
  <c r="L536" s="1"/>
  <c r="M536" l="1"/>
  <c r="AH536"/>
  <c r="C538"/>
  <c r="D537"/>
  <c r="L537" s="1"/>
  <c r="M537" l="1"/>
  <c r="AH537"/>
  <c r="C539"/>
  <c r="D538"/>
  <c r="L538" s="1"/>
  <c r="M538" l="1"/>
  <c r="AH538"/>
  <c r="C540"/>
  <c r="D539"/>
  <c r="L539" s="1"/>
  <c r="M539" l="1"/>
  <c r="AH539"/>
  <c r="C541"/>
  <c r="D540"/>
  <c r="L540" s="1"/>
  <c r="M540" l="1"/>
  <c r="AH540"/>
  <c r="C542"/>
  <c r="D541"/>
  <c r="L541" s="1"/>
  <c r="M541" l="1"/>
  <c r="AH541"/>
  <c r="C543"/>
  <c r="D542"/>
  <c r="L542" s="1"/>
  <c r="M542" l="1"/>
  <c r="AH542"/>
  <c r="C544"/>
  <c r="D543"/>
  <c r="L543" s="1"/>
  <c r="M543" l="1"/>
  <c r="AH543"/>
  <c r="C545"/>
  <c r="D544"/>
  <c r="L544" s="1"/>
  <c r="M544" l="1"/>
  <c r="AH544"/>
  <c r="C546"/>
  <c r="D545"/>
  <c r="L545" s="1"/>
  <c r="M545" l="1"/>
  <c r="AH545"/>
  <c r="C547"/>
  <c r="D546"/>
  <c r="L546" s="1"/>
  <c r="M546" l="1"/>
  <c r="AH546"/>
  <c r="C548"/>
  <c r="D547"/>
  <c r="L547" s="1"/>
  <c r="M547" l="1"/>
  <c r="AH547"/>
  <c r="C549"/>
  <c r="D548"/>
  <c r="L548" s="1"/>
  <c r="M548" l="1"/>
  <c r="AH548"/>
  <c r="C550"/>
  <c r="D549"/>
  <c r="L549" s="1"/>
  <c r="M549" l="1"/>
  <c r="AH549"/>
  <c r="C551"/>
  <c r="D550"/>
  <c r="L550" s="1"/>
  <c r="M550" l="1"/>
  <c r="AH550"/>
  <c r="C552"/>
  <c r="D551"/>
  <c r="L551" s="1"/>
  <c r="M551" l="1"/>
  <c r="AH551"/>
  <c r="C553"/>
  <c r="D552"/>
  <c r="L552" s="1"/>
  <c r="M552" l="1"/>
  <c r="AH552"/>
  <c r="C554"/>
  <c r="D553"/>
  <c r="L553" s="1"/>
  <c r="M553" l="1"/>
  <c r="AH553"/>
  <c r="C555"/>
  <c r="D554"/>
  <c r="L554" s="1"/>
  <c r="M554" l="1"/>
  <c r="AH554"/>
  <c r="C556"/>
  <c r="D555"/>
  <c r="L555" s="1"/>
  <c r="M555" l="1"/>
  <c r="AH555"/>
  <c r="C557"/>
  <c r="D556"/>
  <c r="L556" s="1"/>
  <c r="M556" l="1"/>
  <c r="AH556"/>
  <c r="C558"/>
  <c r="D557"/>
  <c r="L557" s="1"/>
  <c r="M557" l="1"/>
  <c r="AH557"/>
  <c r="C559"/>
  <c r="D558"/>
  <c r="L558" s="1"/>
  <c r="M558" l="1"/>
  <c r="AH558"/>
  <c r="C560"/>
  <c r="D559"/>
  <c r="L559" s="1"/>
  <c r="M559" l="1"/>
  <c r="AH559"/>
  <c r="C561"/>
  <c r="D560"/>
  <c r="L560" s="1"/>
  <c r="M560" l="1"/>
  <c r="AH560"/>
  <c r="C562"/>
  <c r="D561"/>
  <c r="L561" s="1"/>
  <c r="M561" l="1"/>
  <c r="AH561"/>
  <c r="C563"/>
  <c r="D562"/>
  <c r="L562" s="1"/>
  <c r="M562" l="1"/>
  <c r="AH562"/>
  <c r="C564"/>
  <c r="D563"/>
  <c r="L563" s="1"/>
  <c r="M563" l="1"/>
  <c r="AH563"/>
  <c r="C565"/>
  <c r="D564"/>
  <c r="L564" s="1"/>
  <c r="M564" l="1"/>
  <c r="AH564"/>
  <c r="C566"/>
  <c r="D565"/>
  <c r="L565" s="1"/>
  <c r="M565" l="1"/>
  <c r="AH565"/>
  <c r="C567"/>
  <c r="D566"/>
  <c r="L566" s="1"/>
  <c r="M566" l="1"/>
  <c r="AH566"/>
  <c r="C568"/>
  <c r="D567"/>
  <c r="L567" s="1"/>
  <c r="M567" l="1"/>
  <c r="AH567"/>
  <c r="C569"/>
  <c r="D568"/>
  <c r="L568" s="1"/>
  <c r="M568" l="1"/>
  <c r="AH568"/>
  <c r="C570"/>
  <c r="D569"/>
  <c r="L569" s="1"/>
  <c r="M569" l="1"/>
  <c r="AH569"/>
  <c r="C571"/>
  <c r="D570"/>
  <c r="L570" s="1"/>
  <c r="M570" l="1"/>
  <c r="AH570"/>
  <c r="C572"/>
  <c r="D571"/>
  <c r="L571" s="1"/>
  <c r="M571" l="1"/>
  <c r="AH571"/>
  <c r="C573"/>
  <c r="D572"/>
  <c r="L572" s="1"/>
  <c r="M572" l="1"/>
  <c r="AH572"/>
  <c r="C574"/>
  <c r="D573"/>
  <c r="L573" s="1"/>
  <c r="M573" l="1"/>
  <c r="AH573"/>
  <c r="C575"/>
  <c r="D574"/>
  <c r="L574" s="1"/>
  <c r="M574" l="1"/>
  <c r="AH574"/>
  <c r="C576"/>
  <c r="D575"/>
  <c r="L575" s="1"/>
  <c r="M575" l="1"/>
  <c r="AH575"/>
  <c r="C577"/>
  <c r="D576"/>
  <c r="L576" s="1"/>
  <c r="M576" l="1"/>
  <c r="AH576"/>
  <c r="C578"/>
  <c r="D577"/>
  <c r="L577" s="1"/>
  <c r="M577" l="1"/>
  <c r="AH577"/>
  <c r="C579"/>
  <c r="D578"/>
  <c r="L578" s="1"/>
  <c r="M578" l="1"/>
  <c r="AH578"/>
  <c r="C580"/>
  <c r="D579"/>
  <c r="L579" s="1"/>
  <c r="M579" l="1"/>
  <c r="AH579"/>
  <c r="C581"/>
  <c r="D580"/>
  <c r="L580" s="1"/>
  <c r="M580" l="1"/>
  <c r="AH580"/>
  <c r="C582"/>
  <c r="D581"/>
  <c r="L581" s="1"/>
  <c r="M581" l="1"/>
  <c r="AH581"/>
  <c r="C583"/>
  <c r="D582"/>
  <c r="L582" s="1"/>
  <c r="M582" l="1"/>
  <c r="AH582"/>
  <c r="C584"/>
  <c r="D583"/>
  <c r="L583" s="1"/>
  <c r="M583" l="1"/>
  <c r="AH583"/>
  <c r="C585"/>
  <c r="D584"/>
  <c r="L584" s="1"/>
  <c r="M584" l="1"/>
  <c r="AH584"/>
  <c r="C586"/>
  <c r="D585"/>
  <c r="L585" s="1"/>
  <c r="M585" l="1"/>
  <c r="AH585"/>
  <c r="C587"/>
  <c r="D586"/>
  <c r="L586" s="1"/>
  <c r="M586" l="1"/>
  <c r="AH586"/>
  <c r="C588"/>
  <c r="D587"/>
  <c r="L587" s="1"/>
  <c r="M587" l="1"/>
  <c r="AH587"/>
  <c r="C589"/>
  <c r="D588"/>
  <c r="L588" s="1"/>
  <c r="M588" l="1"/>
  <c r="AH588"/>
  <c r="C590"/>
  <c r="D589"/>
  <c r="L589" s="1"/>
  <c r="M589" l="1"/>
  <c r="AH589"/>
  <c r="C591"/>
  <c r="D590"/>
  <c r="L590" s="1"/>
  <c r="M590" l="1"/>
  <c r="AH590"/>
  <c r="C592"/>
  <c r="D591"/>
  <c r="L591" s="1"/>
  <c r="M591" l="1"/>
  <c r="AH591"/>
  <c r="C593"/>
  <c r="D592"/>
  <c r="L592" s="1"/>
  <c r="M592" l="1"/>
  <c r="AH592"/>
  <c r="C594"/>
  <c r="D593"/>
  <c r="L593" s="1"/>
  <c r="M593" l="1"/>
  <c r="AH593"/>
  <c r="C595"/>
  <c r="D594"/>
  <c r="L594" s="1"/>
  <c r="M594" l="1"/>
  <c r="AH594"/>
  <c r="C596"/>
  <c r="D595"/>
  <c r="L595" s="1"/>
  <c r="M595" l="1"/>
  <c r="AH595"/>
  <c r="C597"/>
  <c r="D596"/>
  <c r="L596" s="1"/>
  <c r="M596" l="1"/>
  <c r="AH596"/>
  <c r="C598"/>
  <c r="D597"/>
  <c r="L597" s="1"/>
  <c r="M597" l="1"/>
  <c r="AH597"/>
  <c r="C599"/>
  <c r="D598"/>
  <c r="L598" s="1"/>
  <c r="M598" l="1"/>
  <c r="AH598"/>
  <c r="C600"/>
  <c r="D599"/>
  <c r="L599" s="1"/>
  <c r="M599" l="1"/>
  <c r="AH599"/>
  <c r="C601"/>
  <c r="D600"/>
  <c r="L600" s="1"/>
  <c r="M600" l="1"/>
  <c r="AH600"/>
  <c r="C602"/>
  <c r="D601"/>
  <c r="L601" s="1"/>
  <c r="M601" l="1"/>
  <c r="AH601"/>
  <c r="C603"/>
  <c r="D602"/>
  <c r="L602" s="1"/>
  <c r="M602" l="1"/>
  <c r="AH602"/>
  <c r="C604"/>
  <c r="D603"/>
  <c r="L603" s="1"/>
  <c r="M603" l="1"/>
  <c r="AH603"/>
  <c r="C605"/>
  <c r="D604"/>
  <c r="L604" s="1"/>
  <c r="M604" l="1"/>
  <c r="AH604"/>
  <c r="C606"/>
  <c r="D605"/>
  <c r="L605" s="1"/>
  <c r="M605" l="1"/>
  <c r="AH605"/>
  <c r="C607"/>
  <c r="D606"/>
  <c r="L606" s="1"/>
  <c r="M606" l="1"/>
  <c r="AH606"/>
  <c r="C608"/>
  <c r="D607"/>
  <c r="L607" s="1"/>
  <c r="M607" l="1"/>
  <c r="AH607"/>
  <c r="C609"/>
  <c r="D608"/>
  <c r="L608" s="1"/>
  <c r="M608" l="1"/>
  <c r="AH608"/>
  <c r="C610"/>
  <c r="D609"/>
  <c r="L609" s="1"/>
  <c r="M609" l="1"/>
  <c r="AH609"/>
  <c r="C611"/>
  <c r="D610"/>
  <c r="L610" s="1"/>
  <c r="M610" l="1"/>
  <c r="AH610"/>
  <c r="C612"/>
  <c r="D611"/>
  <c r="L611" s="1"/>
  <c r="M611" l="1"/>
  <c r="AH611"/>
  <c r="C613"/>
  <c r="D612"/>
  <c r="L612" s="1"/>
  <c r="M612" l="1"/>
  <c r="AH612"/>
  <c r="C614"/>
  <c r="D613"/>
  <c r="L613" s="1"/>
  <c r="M613" l="1"/>
  <c r="AH613"/>
  <c r="C615"/>
  <c r="D614"/>
  <c r="L614" s="1"/>
  <c r="M614" l="1"/>
  <c r="AH614"/>
  <c r="C616"/>
  <c r="D615"/>
  <c r="L615" s="1"/>
  <c r="M615" l="1"/>
  <c r="AH615"/>
  <c r="C617"/>
  <c r="D616"/>
  <c r="L616" s="1"/>
  <c r="M616" l="1"/>
  <c r="AH616"/>
  <c r="C618"/>
  <c r="D617"/>
  <c r="L617" s="1"/>
  <c r="M617" l="1"/>
  <c r="AH617"/>
  <c r="C619"/>
  <c r="D618"/>
  <c r="L618" s="1"/>
  <c r="M618" l="1"/>
  <c r="AH618"/>
  <c r="C620"/>
  <c r="D619"/>
  <c r="L619" s="1"/>
  <c r="M619" l="1"/>
  <c r="AH619"/>
  <c r="C621"/>
  <c r="D620"/>
  <c r="L620" s="1"/>
  <c r="M620" l="1"/>
  <c r="AH620"/>
  <c r="C622"/>
  <c r="D621"/>
  <c r="L621" s="1"/>
  <c r="M621" l="1"/>
  <c r="AH621"/>
  <c r="C623"/>
  <c r="D622"/>
  <c r="L622" s="1"/>
  <c r="M622" l="1"/>
  <c r="AH622"/>
  <c r="C624"/>
  <c r="D623"/>
  <c r="L623" s="1"/>
  <c r="M623" l="1"/>
  <c r="AH623"/>
  <c r="C625"/>
  <c r="D624"/>
  <c r="L624" s="1"/>
  <c r="M624" l="1"/>
  <c r="AH624"/>
  <c r="C626"/>
  <c r="D625"/>
  <c r="L625" s="1"/>
  <c r="M625" l="1"/>
  <c r="AH625"/>
  <c r="C627"/>
  <c r="D626"/>
  <c r="L626" s="1"/>
  <c r="M626" l="1"/>
  <c r="AH626"/>
  <c r="C628"/>
  <c r="D627"/>
  <c r="L627" s="1"/>
  <c r="M627" l="1"/>
  <c r="AH627"/>
  <c r="C629"/>
  <c r="D628"/>
  <c r="L628" s="1"/>
  <c r="M628" l="1"/>
  <c r="AH628"/>
  <c r="C630"/>
  <c r="D629"/>
  <c r="L629" s="1"/>
  <c r="M629" l="1"/>
  <c r="AH629"/>
  <c r="C631"/>
  <c r="D630"/>
  <c r="L630" s="1"/>
  <c r="M630" l="1"/>
  <c r="AH630"/>
  <c r="C632"/>
  <c r="D631"/>
  <c r="L631" s="1"/>
  <c r="M631" l="1"/>
  <c r="AH631"/>
  <c r="C633"/>
  <c r="D632"/>
  <c r="L632" s="1"/>
  <c r="M632" l="1"/>
  <c r="AH632"/>
  <c r="C634"/>
  <c r="D633"/>
  <c r="L633" s="1"/>
  <c r="M633" l="1"/>
  <c r="AH633"/>
  <c r="C635"/>
  <c r="D634"/>
  <c r="L634" s="1"/>
  <c r="M634" l="1"/>
  <c r="AH634"/>
  <c r="C636"/>
  <c r="D635"/>
  <c r="L635" s="1"/>
  <c r="M635" l="1"/>
  <c r="AH635"/>
  <c r="C637"/>
  <c r="D636"/>
  <c r="L636" s="1"/>
  <c r="M636" l="1"/>
  <c r="AH636"/>
  <c r="C638"/>
  <c r="D637"/>
  <c r="L637" s="1"/>
  <c r="M637" l="1"/>
  <c r="AH637"/>
  <c r="C639"/>
  <c r="D638"/>
  <c r="L638" s="1"/>
  <c r="M638" l="1"/>
  <c r="AH638"/>
  <c r="C640"/>
  <c r="D639"/>
  <c r="L639" s="1"/>
  <c r="M639" l="1"/>
  <c r="AH639"/>
  <c r="C641"/>
  <c r="D640"/>
  <c r="L640" s="1"/>
  <c r="M640" l="1"/>
  <c r="AH640"/>
  <c r="C642"/>
  <c r="D641"/>
  <c r="L641" s="1"/>
  <c r="M641" l="1"/>
  <c r="AH641"/>
  <c r="C643"/>
  <c r="D642"/>
  <c r="L642" s="1"/>
  <c r="M642" l="1"/>
  <c r="AH642"/>
  <c r="C644"/>
  <c r="D643"/>
  <c r="L643" s="1"/>
  <c r="M643" l="1"/>
  <c r="AH643"/>
  <c r="C645"/>
  <c r="D644"/>
  <c r="L644" s="1"/>
  <c r="M644" l="1"/>
  <c r="AH644"/>
  <c r="C646"/>
  <c r="D645"/>
  <c r="L645" s="1"/>
  <c r="M645" l="1"/>
  <c r="AH645"/>
  <c r="C647"/>
  <c r="D646"/>
  <c r="L646" s="1"/>
  <c r="M646" l="1"/>
  <c r="AH646"/>
  <c r="C648"/>
  <c r="D647"/>
  <c r="L647" s="1"/>
  <c r="M647" l="1"/>
  <c r="AH647"/>
  <c r="C649"/>
  <c r="D648"/>
  <c r="L648" s="1"/>
  <c r="M648" l="1"/>
  <c r="AH648"/>
  <c r="C650"/>
  <c r="D649"/>
  <c r="L649" s="1"/>
  <c r="M649" l="1"/>
  <c r="AH649"/>
  <c r="C651"/>
  <c r="D650"/>
  <c r="L650" s="1"/>
  <c r="M650" l="1"/>
  <c r="AH650"/>
  <c r="C652"/>
  <c r="D651"/>
  <c r="L651" s="1"/>
  <c r="M651" l="1"/>
  <c r="AH651"/>
  <c r="C653"/>
  <c r="D652"/>
  <c r="L652" s="1"/>
  <c r="M652" l="1"/>
  <c r="AH652"/>
  <c r="C654"/>
  <c r="D653"/>
  <c r="L653" s="1"/>
  <c r="M653" l="1"/>
  <c r="AH653"/>
  <c r="C655"/>
  <c r="D654"/>
  <c r="L654" s="1"/>
  <c r="M654" l="1"/>
  <c r="AH654"/>
  <c r="C656"/>
  <c r="D655"/>
  <c r="L655" s="1"/>
  <c r="M655" l="1"/>
  <c r="AH655"/>
  <c r="C657"/>
  <c r="D656"/>
  <c r="L656" s="1"/>
  <c r="M656" l="1"/>
  <c r="AH656"/>
  <c r="C658"/>
  <c r="D657"/>
  <c r="L657" s="1"/>
  <c r="M657" l="1"/>
  <c r="AH657"/>
  <c r="C659"/>
  <c r="D658"/>
  <c r="L658" s="1"/>
  <c r="M658" l="1"/>
  <c r="AH658"/>
  <c r="C660"/>
  <c r="D659"/>
  <c r="L659" s="1"/>
  <c r="M659" l="1"/>
  <c r="AH659"/>
  <c r="C661"/>
  <c r="D660"/>
  <c r="L660" s="1"/>
  <c r="M660" l="1"/>
  <c r="AH660"/>
  <c r="C662"/>
  <c r="D661"/>
  <c r="L661" s="1"/>
  <c r="M661" l="1"/>
  <c r="AH661"/>
  <c r="C663"/>
  <c r="D662"/>
  <c r="L662" s="1"/>
  <c r="M662" l="1"/>
  <c r="AH662"/>
  <c r="C664"/>
  <c r="D663"/>
  <c r="L663" s="1"/>
  <c r="M663" l="1"/>
  <c r="AH663"/>
  <c r="C665"/>
  <c r="D664"/>
  <c r="L664" s="1"/>
  <c r="M664" l="1"/>
  <c r="AH664"/>
  <c r="C666"/>
  <c r="D665"/>
  <c r="L665" s="1"/>
  <c r="M665" l="1"/>
  <c r="AH665"/>
  <c r="C667"/>
  <c r="D666"/>
  <c r="L666" s="1"/>
  <c r="M666" l="1"/>
  <c r="AH666"/>
  <c r="C668"/>
  <c r="D667"/>
  <c r="L667" s="1"/>
  <c r="M667" l="1"/>
  <c r="AH667"/>
  <c r="C669"/>
  <c r="D668"/>
  <c r="L668" s="1"/>
  <c r="M668" l="1"/>
  <c r="AH668"/>
  <c r="C670"/>
  <c r="D669"/>
  <c r="L669" s="1"/>
  <c r="M669" l="1"/>
  <c r="AH669"/>
  <c r="C671"/>
  <c r="D670"/>
  <c r="L670" s="1"/>
  <c r="M670" l="1"/>
  <c r="AH670"/>
  <c r="C672"/>
  <c r="D671"/>
  <c r="L671" s="1"/>
  <c r="M671" l="1"/>
  <c r="AH671"/>
  <c r="C673"/>
  <c r="D672"/>
  <c r="L672" s="1"/>
  <c r="M672" l="1"/>
  <c r="AH672"/>
  <c r="C674"/>
  <c r="D673"/>
  <c r="L673" s="1"/>
  <c r="M673" l="1"/>
  <c r="AH673"/>
  <c r="C675"/>
  <c r="D674"/>
  <c r="L674" s="1"/>
  <c r="M674" l="1"/>
  <c r="AH674"/>
  <c r="C676"/>
  <c r="D675"/>
  <c r="L675" s="1"/>
  <c r="M675" l="1"/>
  <c r="AH675"/>
  <c r="C677"/>
  <c r="D676"/>
  <c r="L676" s="1"/>
  <c r="M676" l="1"/>
  <c r="AH676"/>
  <c r="C678"/>
  <c r="D677"/>
  <c r="L677" s="1"/>
  <c r="M677" l="1"/>
  <c r="AH677"/>
  <c r="C679"/>
  <c r="D678"/>
  <c r="L678" s="1"/>
  <c r="M678" l="1"/>
  <c r="AH678"/>
  <c r="C680"/>
  <c r="D679"/>
  <c r="L679" s="1"/>
  <c r="M679" l="1"/>
  <c r="AH679"/>
  <c r="C681"/>
  <c r="D680"/>
  <c r="L680" s="1"/>
  <c r="M680" l="1"/>
  <c r="AH680"/>
  <c r="C682"/>
  <c r="D681"/>
  <c r="L681" s="1"/>
  <c r="M681" l="1"/>
  <c r="AH681"/>
  <c r="C683"/>
  <c r="D682"/>
  <c r="L682" s="1"/>
  <c r="M682" l="1"/>
  <c r="AH682"/>
  <c r="C684"/>
  <c r="D683"/>
  <c r="L683" s="1"/>
  <c r="M683" l="1"/>
  <c r="AH683"/>
  <c r="C685"/>
  <c r="D684"/>
  <c r="L684" s="1"/>
  <c r="M684" l="1"/>
  <c r="AH684"/>
  <c r="C686"/>
  <c r="D685"/>
  <c r="L685" s="1"/>
  <c r="M685" l="1"/>
  <c r="AH685"/>
  <c r="C687"/>
  <c r="D686"/>
  <c r="L686" s="1"/>
  <c r="M686" l="1"/>
  <c r="AH686"/>
  <c r="C688"/>
  <c r="D687"/>
  <c r="L687" s="1"/>
  <c r="M687" l="1"/>
  <c r="AH687"/>
  <c r="C689"/>
  <c r="D688"/>
  <c r="L688" s="1"/>
  <c r="M688" l="1"/>
  <c r="AH688"/>
  <c r="C690"/>
  <c r="D689"/>
  <c r="L689" s="1"/>
  <c r="M689" l="1"/>
  <c r="AH689"/>
  <c r="C691"/>
  <c r="D690"/>
  <c r="L690" s="1"/>
  <c r="M690" l="1"/>
  <c r="AH690"/>
  <c r="C692"/>
  <c r="D691"/>
  <c r="L691" s="1"/>
  <c r="M691" l="1"/>
  <c r="AH691"/>
  <c r="C693"/>
  <c r="D692"/>
  <c r="L692" s="1"/>
  <c r="M692" l="1"/>
  <c r="AH692"/>
  <c r="C694"/>
  <c r="D693"/>
  <c r="L693" s="1"/>
  <c r="M693" l="1"/>
  <c r="AH693"/>
  <c r="C695"/>
  <c r="D694"/>
  <c r="L694" s="1"/>
  <c r="M694" l="1"/>
  <c r="AH694"/>
  <c r="C696"/>
  <c r="D695"/>
  <c r="L695" s="1"/>
  <c r="M695" l="1"/>
  <c r="AH695"/>
  <c r="C697"/>
  <c r="D696"/>
  <c r="L696" s="1"/>
  <c r="M696" l="1"/>
  <c r="AH696"/>
  <c r="C698"/>
  <c r="D697"/>
  <c r="L697" s="1"/>
  <c r="M697" l="1"/>
  <c r="AH697"/>
  <c r="C699"/>
  <c r="D698"/>
  <c r="L698" s="1"/>
  <c r="M698" l="1"/>
  <c r="AH698"/>
  <c r="C700"/>
  <c r="D699"/>
  <c r="L699" s="1"/>
  <c r="M699" l="1"/>
  <c r="AH699"/>
  <c r="C701"/>
  <c r="D700"/>
  <c r="L700" s="1"/>
  <c r="M700" l="1"/>
  <c r="AH700"/>
  <c r="C702"/>
  <c r="D701"/>
  <c r="L701" s="1"/>
  <c r="M701" l="1"/>
  <c r="AH701"/>
  <c r="C703"/>
  <c r="D702"/>
  <c r="L702" s="1"/>
  <c r="M702" l="1"/>
  <c r="AH702"/>
  <c r="C704"/>
  <c r="D703"/>
  <c r="L703" s="1"/>
  <c r="M703" l="1"/>
  <c r="AH703"/>
  <c r="C705"/>
  <c r="D704"/>
  <c r="L704" s="1"/>
  <c r="M704" l="1"/>
  <c r="AH704"/>
  <c r="C706"/>
  <c r="D705"/>
  <c r="L705" s="1"/>
  <c r="M705" l="1"/>
  <c r="AH705"/>
  <c r="C707"/>
  <c r="D706"/>
  <c r="L706" s="1"/>
  <c r="M706" l="1"/>
  <c r="AH706"/>
  <c r="C708"/>
  <c r="D707"/>
  <c r="L707" s="1"/>
  <c r="M707" l="1"/>
  <c r="AH707"/>
  <c r="C709"/>
  <c r="D708"/>
  <c r="L708" s="1"/>
  <c r="M708" l="1"/>
  <c r="AH708"/>
  <c r="C710"/>
  <c r="D709"/>
  <c r="L709" s="1"/>
  <c r="M709" l="1"/>
  <c r="AH709"/>
  <c r="C711"/>
  <c r="D710"/>
  <c r="L710" s="1"/>
  <c r="M710" l="1"/>
  <c r="AH710"/>
  <c r="C712"/>
  <c r="D711"/>
  <c r="L711" s="1"/>
  <c r="M711" l="1"/>
  <c r="AH711"/>
  <c r="C713"/>
  <c r="D712"/>
  <c r="L712" s="1"/>
  <c r="M712" l="1"/>
  <c r="AH712"/>
  <c r="C714"/>
  <c r="D713"/>
  <c r="L713" s="1"/>
  <c r="M713" l="1"/>
  <c r="AH713"/>
  <c r="C715"/>
  <c r="D714"/>
  <c r="L714" s="1"/>
  <c r="M714" l="1"/>
  <c r="AH714"/>
  <c r="C716"/>
  <c r="D715"/>
  <c r="L715" s="1"/>
  <c r="M715" l="1"/>
  <c r="AH715"/>
  <c r="C717"/>
  <c r="D716"/>
  <c r="L716" s="1"/>
  <c r="M716" l="1"/>
  <c r="AH716"/>
  <c r="C718"/>
  <c r="D717"/>
  <c r="L717" s="1"/>
  <c r="M717" l="1"/>
  <c r="AH717"/>
  <c r="C719"/>
  <c r="D718"/>
  <c r="L718" s="1"/>
  <c r="M718" l="1"/>
  <c r="AH718"/>
  <c r="C720"/>
  <c r="D719"/>
  <c r="L719" s="1"/>
  <c r="M719" l="1"/>
  <c r="AH719"/>
  <c r="C721"/>
  <c r="D720"/>
  <c r="L720" s="1"/>
  <c r="M720" l="1"/>
  <c r="AH720"/>
  <c r="C722"/>
  <c r="D721"/>
  <c r="L721" s="1"/>
  <c r="M721" l="1"/>
  <c r="AH721"/>
  <c r="C723"/>
  <c r="D722"/>
  <c r="L722" s="1"/>
  <c r="M722" l="1"/>
  <c r="AH722"/>
  <c r="C724"/>
  <c r="D723"/>
  <c r="L723" s="1"/>
  <c r="M723" l="1"/>
  <c r="AH723"/>
  <c r="C725"/>
  <c r="D724"/>
  <c r="L724" s="1"/>
  <c r="M724" l="1"/>
  <c r="AH724"/>
  <c r="C726"/>
  <c r="D725"/>
  <c r="L725" s="1"/>
  <c r="M725" l="1"/>
  <c r="AH725"/>
  <c r="C727"/>
  <c r="D726"/>
  <c r="L726" s="1"/>
  <c r="M726" l="1"/>
  <c r="AH726"/>
  <c r="C728"/>
  <c r="D727"/>
  <c r="L727" s="1"/>
  <c r="M727" l="1"/>
  <c r="AH727"/>
  <c r="C729"/>
  <c r="D728"/>
  <c r="L728" s="1"/>
  <c r="M728" l="1"/>
  <c r="AH728"/>
  <c r="C730"/>
  <c r="D729"/>
  <c r="L729" s="1"/>
  <c r="M729" l="1"/>
  <c r="AH729"/>
  <c r="C731"/>
  <c r="D730"/>
  <c r="L730" s="1"/>
  <c r="M730" l="1"/>
  <c r="AH730"/>
  <c r="C732"/>
  <c r="D731"/>
  <c r="L731" s="1"/>
  <c r="M731" l="1"/>
  <c r="AH731"/>
  <c r="C733"/>
  <c r="D732"/>
  <c r="L732" s="1"/>
  <c r="M732" l="1"/>
  <c r="AH732"/>
  <c r="C734"/>
  <c r="D733"/>
  <c r="L733" s="1"/>
  <c r="M733" l="1"/>
  <c r="AH733"/>
  <c r="C735"/>
  <c r="D734"/>
  <c r="L734" s="1"/>
  <c r="M734" l="1"/>
  <c r="AH734"/>
  <c r="C736"/>
  <c r="D735"/>
  <c r="L735" s="1"/>
  <c r="M735" l="1"/>
  <c r="AH735"/>
  <c r="C737"/>
  <c r="D736"/>
  <c r="L736" s="1"/>
  <c r="M736" l="1"/>
  <c r="AH736"/>
  <c r="C738"/>
  <c r="D737"/>
  <c r="L737" s="1"/>
  <c r="M737" l="1"/>
  <c r="AH737"/>
  <c r="C739"/>
  <c r="D738"/>
  <c r="L738" s="1"/>
  <c r="M738" l="1"/>
  <c r="AH738"/>
  <c r="C740"/>
  <c r="D739"/>
  <c r="L739" s="1"/>
  <c r="M739" l="1"/>
  <c r="AH739"/>
  <c r="C741"/>
  <c r="D740"/>
  <c r="L740" s="1"/>
  <c r="M740" l="1"/>
  <c r="AH740"/>
  <c r="C742"/>
  <c r="D741"/>
  <c r="L741" s="1"/>
  <c r="M741" l="1"/>
  <c r="AH741"/>
  <c r="C743"/>
  <c r="D742"/>
  <c r="L742" s="1"/>
  <c r="M742" l="1"/>
  <c r="AH742"/>
  <c r="C744"/>
  <c r="D743"/>
  <c r="L743" s="1"/>
  <c r="M743" l="1"/>
  <c r="AH743"/>
  <c r="C745"/>
  <c r="D744"/>
  <c r="L744" s="1"/>
  <c r="M744" l="1"/>
  <c r="AH744"/>
  <c r="C746"/>
  <c r="D745"/>
  <c r="L745" s="1"/>
  <c r="M745" l="1"/>
  <c r="AH745"/>
  <c r="C747"/>
  <c r="D746"/>
  <c r="L746" s="1"/>
  <c r="M746" l="1"/>
  <c r="AH746"/>
  <c r="C748"/>
  <c r="D747"/>
  <c r="L747" s="1"/>
  <c r="M747" l="1"/>
  <c r="AH747"/>
  <c r="C749"/>
  <c r="D748"/>
  <c r="L748" s="1"/>
  <c r="M748" l="1"/>
  <c r="AH748"/>
  <c r="C750"/>
  <c r="D749"/>
  <c r="L749" s="1"/>
  <c r="M749" l="1"/>
  <c r="AH749"/>
  <c r="C751"/>
  <c r="D750"/>
  <c r="L750" s="1"/>
  <c r="D751" l="1"/>
  <c r="L751" s="1"/>
  <c r="C752"/>
  <c r="M750"/>
  <c r="AH750"/>
  <c r="E38" i="10" l="1"/>
  <c r="G8" s="1"/>
  <c r="E37"/>
  <c r="G12" s="1"/>
  <c r="G11"/>
  <c r="AH751" i="6"/>
  <c r="AH48" s="1"/>
  <c r="E32" i="10" s="1"/>
  <c r="M751" i="6"/>
  <c r="D752"/>
  <c r="C753"/>
  <c r="E549"/>
  <c r="E421"/>
  <c r="E576"/>
  <c r="E359"/>
  <c r="E231"/>
  <c r="E87"/>
  <c r="E390"/>
  <c r="E262"/>
  <c r="E547"/>
  <c r="E419"/>
  <c r="E574"/>
  <c r="E357"/>
  <c r="E229"/>
  <c r="E89"/>
  <c r="E392"/>
  <c r="E264"/>
  <c r="E553"/>
  <c r="E425"/>
  <c r="E580"/>
  <c r="E363"/>
  <c r="E235"/>
  <c r="E91"/>
  <c r="E396"/>
  <c r="E266"/>
  <c r="E551"/>
  <c r="E423"/>
  <c r="E578"/>
  <c r="E361"/>
  <c r="E233"/>
  <c r="E93"/>
  <c r="E400"/>
  <c r="E268"/>
  <c r="E557"/>
  <c r="E429"/>
  <c r="E584"/>
  <c r="E367"/>
  <c r="E239"/>
  <c r="E95"/>
  <c r="E404"/>
  <c r="E270"/>
  <c r="E555"/>
  <c r="E427"/>
  <c r="E582"/>
  <c r="E365"/>
  <c r="E237"/>
  <c r="E97"/>
  <c r="E408"/>
  <c r="E272"/>
  <c r="E561"/>
  <c r="E433"/>
  <c r="E588"/>
  <c r="E371"/>
  <c r="E243"/>
  <c r="E99"/>
  <c r="E412"/>
  <c r="E274"/>
  <c r="E559"/>
  <c r="E431"/>
  <c r="E586"/>
  <c r="E369"/>
  <c r="E241"/>
  <c r="E544"/>
  <c r="E565"/>
  <c r="E437"/>
  <c r="E592"/>
  <c r="E375"/>
  <c r="E247"/>
  <c r="E103"/>
  <c r="E420"/>
  <c r="E278"/>
  <c r="E563"/>
  <c r="E435"/>
  <c r="E590"/>
  <c r="E373"/>
  <c r="E245"/>
  <c r="E105"/>
  <c r="E424"/>
  <c r="E280"/>
  <c r="E569"/>
  <c r="E441"/>
  <c r="E596"/>
  <c r="E379"/>
  <c r="E251"/>
  <c r="E123"/>
  <c r="E428"/>
  <c r="E282"/>
  <c r="E567"/>
  <c r="E439"/>
  <c r="E594"/>
  <c r="E377"/>
  <c r="E249"/>
  <c r="E121"/>
  <c r="E432"/>
  <c r="E284"/>
  <c r="E573"/>
  <c r="E445"/>
  <c r="E600"/>
  <c r="E383"/>
  <c r="E255"/>
  <c r="E127"/>
  <c r="E436"/>
  <c r="E286"/>
  <c r="E571"/>
  <c r="E443"/>
  <c r="E598"/>
  <c r="E381"/>
  <c r="E253"/>
  <c r="E125"/>
  <c r="E440"/>
  <c r="E288"/>
  <c r="E577"/>
  <c r="E449"/>
  <c r="E604"/>
  <c r="E387"/>
  <c r="E259"/>
  <c r="E131"/>
  <c r="E444"/>
  <c r="E290"/>
  <c r="E575"/>
  <c r="E447"/>
  <c r="E602"/>
  <c r="E385"/>
  <c r="E257"/>
  <c r="E69"/>
  <c r="E246"/>
  <c r="E119"/>
  <c r="E111"/>
  <c r="E689"/>
  <c r="E581"/>
  <c r="E453"/>
  <c r="E608"/>
  <c r="E391"/>
  <c r="E263"/>
  <c r="E135"/>
  <c r="E452"/>
  <c r="E294"/>
  <c r="E579"/>
  <c r="E451"/>
  <c r="E606"/>
  <c r="E389"/>
  <c r="E261"/>
  <c r="E133"/>
  <c r="E456"/>
  <c r="E296"/>
  <c r="E585"/>
  <c r="E457"/>
  <c r="E612"/>
  <c r="E398"/>
  <c r="E267"/>
  <c r="E139"/>
  <c r="E460"/>
  <c r="E298"/>
  <c r="E583"/>
  <c r="E455"/>
  <c r="E610"/>
  <c r="E394"/>
  <c r="E265"/>
  <c r="E137"/>
  <c r="E464"/>
  <c r="E300"/>
  <c r="E589"/>
  <c r="E461"/>
  <c r="E616"/>
  <c r="E406"/>
  <c r="E271"/>
  <c r="E143"/>
  <c r="E468"/>
  <c r="E302"/>
  <c r="E587"/>
  <c r="E459"/>
  <c r="E614"/>
  <c r="E402"/>
  <c r="E269"/>
  <c r="E141"/>
  <c r="E472"/>
  <c r="E304"/>
  <c r="E593"/>
  <c r="E465"/>
  <c r="E620"/>
  <c r="E414"/>
  <c r="E275"/>
  <c r="E147"/>
  <c r="E476"/>
  <c r="E306"/>
  <c r="E591"/>
  <c r="E463"/>
  <c r="E618"/>
  <c r="E410"/>
  <c r="E273"/>
  <c r="E101"/>
  <c r="E597"/>
  <c r="E469"/>
  <c r="E624"/>
  <c r="E422"/>
  <c r="E279"/>
  <c r="E151"/>
  <c r="E484"/>
  <c r="E310"/>
  <c r="E595"/>
  <c r="E467"/>
  <c r="E622"/>
  <c r="E418"/>
  <c r="E277"/>
  <c r="E149"/>
  <c r="E488"/>
  <c r="E312"/>
  <c r="E601"/>
  <c r="E473"/>
  <c r="E628"/>
  <c r="E430"/>
  <c r="E283"/>
  <c r="E155"/>
  <c r="E492"/>
  <c r="E314"/>
  <c r="E599"/>
  <c r="E471"/>
  <c r="E626"/>
  <c r="E426"/>
  <c r="E281"/>
  <c r="E153"/>
  <c r="E496"/>
  <c r="E316"/>
  <c r="E605"/>
  <c r="E477"/>
  <c r="E632"/>
  <c r="E438"/>
  <c r="E287"/>
  <c r="E159"/>
  <c r="E500"/>
  <c r="E318"/>
  <c r="E603"/>
  <c r="E475"/>
  <c r="E630"/>
  <c r="E434"/>
  <c r="E285"/>
  <c r="E157"/>
  <c r="E504"/>
  <c r="E320"/>
  <c r="E609"/>
  <c r="E481"/>
  <c r="E636"/>
  <c r="E446"/>
  <c r="E291"/>
  <c r="E163"/>
  <c r="E508"/>
  <c r="E322"/>
  <c r="E607"/>
  <c r="E479"/>
  <c r="E634"/>
  <c r="E613"/>
  <c r="E485"/>
  <c r="E640"/>
  <c r="E454"/>
  <c r="E295"/>
  <c r="E167"/>
  <c r="E516"/>
  <c r="E326"/>
  <c r="E611"/>
  <c r="E483"/>
  <c r="E638"/>
  <c r="E450"/>
  <c r="E293"/>
  <c r="E165"/>
  <c r="E520"/>
  <c r="E328"/>
  <c r="E617"/>
  <c r="E489"/>
  <c r="E644"/>
  <c r="E462"/>
  <c r="E299"/>
  <c r="E171"/>
  <c r="E524"/>
  <c r="E330"/>
  <c r="E615"/>
  <c r="E487"/>
  <c r="E642"/>
  <c r="E458"/>
  <c r="E297"/>
  <c r="E169"/>
  <c r="E528"/>
  <c r="E332"/>
  <c r="E621"/>
  <c r="E493"/>
  <c r="E648"/>
  <c r="E470"/>
  <c r="E303"/>
  <c r="E175"/>
  <c r="E532"/>
  <c r="E334"/>
  <c r="E619"/>
  <c r="E491"/>
  <c r="E646"/>
  <c r="E466"/>
  <c r="E301"/>
  <c r="E173"/>
  <c r="E536"/>
  <c r="E336"/>
  <c r="E625"/>
  <c r="E497"/>
  <c r="E652"/>
  <c r="E478"/>
  <c r="E307"/>
  <c r="E179"/>
  <c r="E540"/>
  <c r="E338"/>
  <c r="E623"/>
  <c r="E495"/>
  <c r="E650"/>
  <c r="E474"/>
  <c r="E305"/>
  <c r="E177"/>
  <c r="E629"/>
  <c r="E501"/>
  <c r="E656"/>
  <c r="E486"/>
  <c r="E311"/>
  <c r="E183"/>
  <c r="E548"/>
  <c r="E342"/>
  <c r="E627"/>
  <c r="E499"/>
  <c r="E654"/>
  <c r="E482"/>
  <c r="E309"/>
  <c r="E181"/>
  <c r="E552"/>
  <c r="E344"/>
  <c r="E633"/>
  <c r="E505"/>
  <c r="E660"/>
  <c r="E494"/>
  <c r="E315"/>
  <c r="E187"/>
  <c r="E556"/>
  <c r="E346"/>
  <c r="E631"/>
  <c r="E503"/>
  <c r="E658"/>
  <c r="E490"/>
  <c r="E313"/>
  <c r="E185"/>
  <c r="E560"/>
  <c r="E348"/>
  <c r="E637"/>
  <c r="E509"/>
  <c r="E664"/>
  <c r="E502"/>
  <c r="E319"/>
  <c r="E191"/>
  <c r="E564"/>
  <c r="E350"/>
  <c r="E635"/>
  <c r="E507"/>
  <c r="E662"/>
  <c r="E498"/>
  <c r="E317"/>
  <c r="E189"/>
  <c r="E568"/>
  <c r="E352"/>
  <c r="E641"/>
  <c r="E513"/>
  <c r="E668"/>
  <c r="E510"/>
  <c r="E323"/>
  <c r="E195"/>
  <c r="E51"/>
  <c r="H51" s="1"/>
  <c r="E354"/>
  <c r="E639"/>
  <c r="E511"/>
  <c r="E666"/>
  <c r="E506"/>
  <c r="E321"/>
  <c r="E193"/>
  <c r="E372"/>
  <c r="E182"/>
  <c r="E230"/>
  <c r="E52"/>
  <c r="E645"/>
  <c r="E517"/>
  <c r="E672"/>
  <c r="E518"/>
  <c r="E327"/>
  <c r="E199"/>
  <c r="E55"/>
  <c r="E358"/>
  <c r="E643"/>
  <c r="E515"/>
  <c r="E670"/>
  <c r="E514"/>
  <c r="E325"/>
  <c r="E197"/>
  <c r="E57"/>
  <c r="E360"/>
  <c r="E649"/>
  <c r="E521"/>
  <c r="E393"/>
  <c r="E526"/>
  <c r="E331"/>
  <c r="E203"/>
  <c r="E59"/>
  <c r="E362"/>
  <c r="E647"/>
  <c r="E519"/>
  <c r="E674"/>
  <c r="E522"/>
  <c r="E329"/>
  <c r="E201"/>
  <c r="E61"/>
  <c r="E364"/>
  <c r="E653"/>
  <c r="E525"/>
  <c r="E397"/>
  <c r="E534"/>
  <c r="E335"/>
  <c r="E207"/>
  <c r="E63"/>
  <c r="E366"/>
  <c r="E651"/>
  <c r="E523"/>
  <c r="E395"/>
  <c r="E530"/>
  <c r="E333"/>
  <c r="E205"/>
  <c r="E65"/>
  <c r="E368"/>
  <c r="E657"/>
  <c r="E529"/>
  <c r="E401"/>
  <c r="E542"/>
  <c r="E339"/>
  <c r="E211"/>
  <c r="E67"/>
  <c r="E370"/>
  <c r="E655"/>
  <c r="E527"/>
  <c r="E399"/>
  <c r="E538"/>
  <c r="E337"/>
  <c r="E209"/>
  <c r="E661"/>
  <c r="E533"/>
  <c r="E405"/>
  <c r="E550"/>
  <c r="E343"/>
  <c r="E215"/>
  <c r="E71"/>
  <c r="E374"/>
  <c r="E659"/>
  <c r="E531"/>
  <c r="E403"/>
  <c r="E546"/>
  <c r="E341"/>
  <c r="E213"/>
  <c r="E73"/>
  <c r="E376"/>
  <c r="E665"/>
  <c r="E537"/>
  <c r="E409"/>
  <c r="E558"/>
  <c r="E347"/>
  <c r="E219"/>
  <c r="E75"/>
  <c r="E378"/>
  <c r="E663"/>
  <c r="E535"/>
  <c r="E407"/>
  <c r="E554"/>
  <c r="E345"/>
  <c r="E217"/>
  <c r="E77"/>
  <c r="E380"/>
  <c r="E669"/>
  <c r="E541"/>
  <c r="E413"/>
  <c r="E566"/>
  <c r="E351"/>
  <c r="E223"/>
  <c r="E79"/>
  <c r="E382"/>
  <c r="E667"/>
  <c r="E539"/>
  <c r="E411"/>
  <c r="E562"/>
  <c r="E349"/>
  <c r="E221"/>
  <c r="E81"/>
  <c r="E384"/>
  <c r="E673"/>
  <c r="E545"/>
  <c r="E417"/>
  <c r="E572"/>
  <c r="E355"/>
  <c r="E227"/>
  <c r="E83"/>
  <c r="E386"/>
  <c r="E671"/>
  <c r="E543"/>
  <c r="E415"/>
  <c r="E570"/>
  <c r="E353"/>
  <c r="E225"/>
  <c r="E480"/>
  <c r="E214"/>
  <c r="E340"/>
  <c r="E84"/>
  <c r="E289"/>
  <c r="E308"/>
  <c r="E166"/>
  <c r="E690"/>
  <c r="E140"/>
  <c r="E727"/>
  <c r="E676"/>
  <c r="E162"/>
  <c r="E749"/>
  <c r="E682"/>
  <c r="E136"/>
  <c r="E723"/>
  <c r="E714"/>
  <c r="E356"/>
  <c r="E174"/>
  <c r="E60"/>
  <c r="E702"/>
  <c r="E148"/>
  <c r="E735"/>
  <c r="E684"/>
  <c r="E170"/>
  <c r="E56"/>
  <c r="E698"/>
  <c r="E144"/>
  <c r="E731"/>
  <c r="E680"/>
  <c r="E198"/>
  <c r="E737"/>
  <c r="E252"/>
  <c r="E124"/>
  <c r="E711"/>
  <c r="E686"/>
  <c r="E146"/>
  <c r="E733"/>
  <c r="E248"/>
  <c r="E120"/>
  <c r="E707"/>
  <c r="E161"/>
  <c r="E324"/>
  <c r="E158"/>
  <c r="E745"/>
  <c r="E260"/>
  <c r="E132"/>
  <c r="E719"/>
  <c r="E706"/>
  <c r="E154"/>
  <c r="E741"/>
  <c r="E256"/>
  <c r="E128"/>
  <c r="E715"/>
  <c r="E734"/>
  <c r="E172"/>
  <c r="E58"/>
  <c r="E708"/>
  <c r="E194"/>
  <c r="E80"/>
  <c r="E730"/>
  <c r="E168"/>
  <c r="E54"/>
  <c r="E704"/>
  <c r="E448"/>
  <c r="E206"/>
  <c r="E92"/>
  <c r="E742"/>
  <c r="E180"/>
  <c r="E66"/>
  <c r="E716"/>
  <c r="E202"/>
  <c r="E88"/>
  <c r="E738"/>
  <c r="E176"/>
  <c r="E62"/>
  <c r="E712"/>
  <c r="E276"/>
  <c r="E68"/>
  <c r="E718"/>
  <c r="E156"/>
  <c r="E743"/>
  <c r="E692"/>
  <c r="E178"/>
  <c r="E64"/>
  <c r="E710"/>
  <c r="E152"/>
  <c r="E739"/>
  <c r="E688"/>
  <c r="E388"/>
  <c r="E190"/>
  <c r="E76"/>
  <c r="E726"/>
  <c r="E164"/>
  <c r="E751"/>
  <c r="E700"/>
  <c r="E186"/>
  <c r="E72"/>
  <c r="E722"/>
  <c r="E160"/>
  <c r="E747"/>
  <c r="E442"/>
  <c r="E145"/>
  <c r="E150"/>
  <c r="E721"/>
  <c r="E204"/>
  <c r="E90"/>
  <c r="E740"/>
  <c r="E226"/>
  <c r="E109"/>
  <c r="E685"/>
  <c r="E200"/>
  <c r="E86"/>
  <c r="E736"/>
  <c r="E53"/>
  <c r="E238"/>
  <c r="E115"/>
  <c r="E697"/>
  <c r="E212"/>
  <c r="E98"/>
  <c r="E748"/>
  <c r="E234"/>
  <c r="E113"/>
  <c r="E693"/>
  <c r="E208"/>
  <c r="E94"/>
  <c r="E744"/>
  <c r="E416"/>
  <c r="E100"/>
  <c r="E750"/>
  <c r="E188"/>
  <c r="E74"/>
  <c r="E724"/>
  <c r="E210"/>
  <c r="E96"/>
  <c r="E746"/>
  <c r="E184"/>
  <c r="E70"/>
  <c r="E720"/>
  <c r="E512"/>
  <c r="E222"/>
  <c r="E107"/>
  <c r="E681"/>
  <c r="E196"/>
  <c r="E82"/>
  <c r="E732"/>
  <c r="E218"/>
  <c r="E104"/>
  <c r="E677"/>
  <c r="E192"/>
  <c r="E78"/>
  <c r="E728"/>
  <c r="E236"/>
  <c r="E114"/>
  <c r="E695"/>
  <c r="E258"/>
  <c r="E130"/>
  <c r="E717"/>
  <c r="E232"/>
  <c r="E112"/>
  <c r="E691"/>
  <c r="E129"/>
  <c r="E292"/>
  <c r="E142"/>
  <c r="E729"/>
  <c r="E244"/>
  <c r="E118"/>
  <c r="E703"/>
  <c r="E678"/>
  <c r="E138"/>
  <c r="E725"/>
  <c r="E240"/>
  <c r="E116"/>
  <c r="E699"/>
  <c r="E694"/>
  <c r="E134"/>
  <c r="E705"/>
  <c r="E220"/>
  <c r="E106"/>
  <c r="E679"/>
  <c r="E242"/>
  <c r="E117"/>
  <c r="E701"/>
  <c r="E216"/>
  <c r="E102"/>
  <c r="E675"/>
  <c r="E85"/>
  <c r="E254"/>
  <c r="E126"/>
  <c r="E713"/>
  <c r="E228"/>
  <c r="E110"/>
  <c r="E687"/>
  <c r="E250"/>
  <c r="E122"/>
  <c r="E709"/>
  <c r="E224"/>
  <c r="E108"/>
  <c r="E683"/>
  <c r="E696"/>
  <c r="G9" i="10" l="1"/>
  <c r="G15" s="1"/>
  <c r="I7" s="1"/>
  <c r="M752" i="6"/>
  <c r="AH752"/>
  <c r="L752"/>
  <c r="D753"/>
  <c r="C754"/>
  <c r="H52"/>
  <c r="H310"/>
  <c r="H191"/>
  <c r="H151"/>
  <c r="H643"/>
  <c r="H390"/>
  <c r="H517"/>
  <c r="H602"/>
  <c r="H673"/>
  <c r="H256"/>
  <c r="H552"/>
  <c r="H597"/>
  <c r="H281"/>
  <c r="H538"/>
  <c r="H347"/>
  <c r="H266"/>
  <c r="H723"/>
  <c r="H194"/>
  <c r="H442"/>
  <c r="H740"/>
  <c r="H487"/>
  <c r="H448"/>
  <c r="H254"/>
  <c r="H88"/>
  <c r="H58"/>
  <c r="H635"/>
  <c r="H746"/>
  <c r="H633"/>
  <c r="H243"/>
  <c r="H85"/>
  <c r="H426"/>
  <c r="H203"/>
  <c r="H480"/>
  <c r="H665"/>
  <c r="H379"/>
  <c r="H632"/>
  <c r="H565"/>
  <c r="H649"/>
  <c r="H513"/>
  <c r="H652"/>
  <c r="H251"/>
  <c r="H212"/>
  <c r="H341"/>
  <c r="H431"/>
  <c r="H471"/>
  <c r="H259"/>
  <c r="H293"/>
  <c r="H473"/>
  <c r="H485"/>
  <c r="H225"/>
  <c r="H511"/>
  <c r="H627"/>
  <c r="H322"/>
  <c r="H261"/>
  <c r="H413"/>
  <c r="H344"/>
  <c r="H533"/>
  <c r="H69"/>
  <c r="H725"/>
  <c r="H87"/>
  <c r="H211"/>
  <c r="H411"/>
  <c r="H297"/>
  <c r="H368"/>
  <c r="H454"/>
  <c r="H452"/>
  <c r="H318"/>
  <c r="H63"/>
  <c r="H233"/>
  <c r="H559"/>
  <c r="H549"/>
  <c r="H526"/>
  <c r="H374"/>
  <c r="H138"/>
  <c r="H285"/>
  <c r="H54"/>
  <c r="H573"/>
  <c r="H705"/>
  <c r="H187"/>
  <c r="H317"/>
  <c r="H260"/>
  <c r="H286"/>
  <c r="H461"/>
  <c r="H615"/>
  <c r="H307"/>
  <c r="H609"/>
  <c r="H584"/>
  <c r="H137"/>
  <c r="H469"/>
  <c r="H127"/>
  <c r="H333"/>
  <c r="H345"/>
  <c r="H57"/>
  <c r="H83"/>
  <c r="H657"/>
  <c r="H172"/>
  <c r="H166"/>
  <c r="H671"/>
  <c r="H253"/>
  <c r="H641"/>
  <c r="H340"/>
  <c r="H323"/>
  <c r="H747"/>
  <c r="H101"/>
  <c r="H313"/>
  <c r="H148"/>
  <c r="H108"/>
  <c r="H509"/>
  <c r="H153"/>
  <c r="H474"/>
  <c r="H242"/>
  <c r="H192"/>
  <c r="H102"/>
  <c r="H515"/>
  <c r="H165"/>
  <c r="H476"/>
  <c r="H67"/>
  <c r="H416"/>
  <c r="H334"/>
  <c r="H625"/>
  <c r="H331"/>
  <c r="H612"/>
  <c r="H403"/>
  <c r="H714"/>
  <c r="H500"/>
  <c r="H201"/>
  <c r="H512"/>
  <c r="H119"/>
  <c r="H324"/>
  <c r="H425"/>
  <c r="H711"/>
  <c r="H375"/>
  <c r="H207"/>
  <c r="H205"/>
  <c r="H465"/>
  <c r="H132"/>
  <c r="H257"/>
  <c r="H308"/>
  <c r="H246"/>
  <c r="H393"/>
  <c r="H196"/>
  <c r="H66"/>
  <c r="H396"/>
  <c r="H621"/>
  <c r="H529"/>
  <c r="H376"/>
  <c r="H279"/>
  <c r="H408"/>
  <c r="H158"/>
  <c r="H642"/>
  <c r="H93"/>
  <c r="H548"/>
  <c r="H141"/>
  <c r="H524"/>
  <c r="H152"/>
  <c r="H400"/>
  <c r="H353"/>
  <c r="H60"/>
  <c r="H99"/>
  <c r="H295"/>
  <c r="H577"/>
  <c r="H218"/>
  <c r="H628"/>
  <c r="H346"/>
  <c r="H186"/>
  <c r="H217"/>
  <c r="H264"/>
  <c r="H483"/>
  <c r="H106"/>
  <c r="H467"/>
  <c r="H728"/>
  <c r="H666"/>
  <c r="H735"/>
  <c r="H648"/>
  <c r="H129"/>
  <c r="H637"/>
  <c r="H737"/>
  <c r="H195"/>
  <c r="H691"/>
  <c r="H193"/>
  <c r="H240"/>
  <c r="H395"/>
  <c r="H363"/>
  <c r="H631"/>
  <c r="H622"/>
  <c r="H74"/>
  <c r="H482"/>
  <c r="H697"/>
  <c r="H590"/>
  <c r="H213"/>
  <c r="H362"/>
  <c r="H72"/>
  <c r="H686"/>
  <c r="H521"/>
  <c r="H209"/>
  <c r="H698"/>
  <c r="H291"/>
  <c r="H444"/>
  <c r="H159"/>
  <c r="H355"/>
  <c r="H614"/>
  <c r="H587"/>
  <c r="H77"/>
  <c r="H150"/>
  <c r="H354"/>
  <c r="H231"/>
  <c r="H678"/>
  <c r="H440"/>
  <c r="H189"/>
  <c r="H173"/>
  <c r="H433"/>
  <c r="H236"/>
  <c r="H300"/>
  <c r="H227"/>
  <c r="H399"/>
  <c r="H226"/>
  <c r="H325"/>
  <c r="H706"/>
  <c r="H494"/>
  <c r="H588"/>
  <c r="H571"/>
  <c r="H726"/>
  <c r="H464"/>
  <c r="H562"/>
  <c r="H591"/>
  <c r="H522"/>
  <c r="H617"/>
  <c r="H97"/>
  <c r="H387"/>
  <c r="H579"/>
  <c r="H668"/>
  <c r="H112"/>
  <c r="H505"/>
  <c r="H292"/>
  <c r="H684"/>
  <c r="H690"/>
  <c r="H306"/>
  <c r="H303"/>
  <c r="H449"/>
  <c r="H94"/>
  <c r="H360"/>
  <c r="H540"/>
  <c r="H184"/>
  <c r="H326"/>
  <c r="H156"/>
  <c r="H131"/>
  <c r="H749"/>
  <c r="H157"/>
  <c r="H639"/>
  <c r="H369"/>
  <c r="H197"/>
  <c r="H462"/>
  <c r="H288"/>
  <c r="H352"/>
  <c r="H651"/>
  <c r="H287"/>
  <c r="H177"/>
  <c r="H84"/>
  <c r="H432"/>
  <c r="H277"/>
  <c r="H134"/>
  <c r="H682"/>
  <c r="H249"/>
  <c r="H446"/>
  <c r="H547"/>
  <c r="H527"/>
  <c r="H743"/>
  <c r="H745"/>
  <c r="H55"/>
  <c r="H215"/>
  <c r="H113"/>
  <c r="H282"/>
  <c r="H586"/>
  <c r="H120"/>
  <c r="H145"/>
  <c r="H582"/>
  <c r="H692"/>
  <c r="H539"/>
  <c r="H716"/>
  <c r="H404"/>
  <c r="H629"/>
  <c r="H163"/>
  <c r="H356"/>
  <c r="H566"/>
  <c r="H328"/>
  <c r="H603"/>
  <c r="H278"/>
  <c r="H630"/>
  <c r="H683"/>
  <c r="H545"/>
  <c r="H557"/>
  <c r="H348"/>
  <c r="H709"/>
  <c r="H460"/>
  <c r="H640"/>
  <c r="H128"/>
  <c r="H667"/>
  <c r="H320"/>
  <c r="H133"/>
  <c r="H732"/>
  <c r="H235"/>
  <c r="H290"/>
  <c r="H210"/>
  <c r="H672"/>
  <c r="H596"/>
  <c r="H688"/>
  <c r="H188"/>
  <c r="H605"/>
  <c r="H174"/>
  <c r="H140"/>
  <c r="H304"/>
  <c r="H694"/>
  <c r="H81"/>
  <c r="H536"/>
  <c r="H414"/>
  <c r="H412"/>
  <c r="H604"/>
  <c r="H551"/>
  <c r="H437"/>
  <c r="H555"/>
  <c r="H619"/>
  <c r="H382"/>
  <c r="H115"/>
  <c r="H744"/>
  <c r="H358"/>
  <c r="H111"/>
  <c r="H384"/>
  <c r="H270"/>
  <c r="H298"/>
  <c r="H80"/>
  <c r="H499"/>
  <c r="H143"/>
  <c r="H589"/>
  <c r="H338"/>
  <c r="H406"/>
  <c r="H498"/>
  <c r="H276"/>
  <c r="H541"/>
  <c r="H182"/>
  <c r="H685"/>
  <c r="H451"/>
  <c r="H397"/>
  <c r="H370"/>
  <c r="H71"/>
  <c r="H241"/>
  <c r="H64"/>
  <c r="H373"/>
  <c r="H490"/>
  <c r="H554"/>
  <c r="H484"/>
  <c r="H221"/>
  <c r="H681"/>
  <c r="H75"/>
  <c r="H219"/>
  <c r="H674"/>
  <c r="H262"/>
  <c r="H434"/>
  <c r="H336"/>
  <c r="H653"/>
  <c r="H693"/>
  <c r="H663"/>
  <c r="H283"/>
  <c r="H351"/>
  <c r="H656"/>
  <c r="H544"/>
  <c r="H503"/>
  <c r="H107"/>
  <c r="H661"/>
  <c r="H247"/>
  <c r="H349"/>
  <c r="H269"/>
  <c r="H100"/>
  <c r="H89"/>
  <c r="H103"/>
  <c r="H377"/>
  <c r="H105"/>
  <c r="H669"/>
  <c r="H507"/>
  <c r="H646"/>
  <c r="H230"/>
  <c r="H593"/>
  <c r="H655"/>
  <c r="H710"/>
  <c r="H409"/>
  <c r="H204"/>
  <c r="H624"/>
  <c r="H519"/>
  <c r="H200"/>
  <c r="H372"/>
  <c r="H130"/>
  <c r="H510"/>
  <c r="H574"/>
  <c r="H458"/>
  <c r="H493"/>
  <c r="H583"/>
  <c r="H734"/>
  <c r="H332"/>
  <c r="H61"/>
  <c r="H736"/>
  <c r="H530"/>
  <c r="H466"/>
  <c r="H677"/>
  <c r="H626"/>
  <c r="H659"/>
  <c r="H59"/>
  <c r="H155"/>
  <c r="H618"/>
  <c r="H183"/>
  <c r="H114"/>
  <c r="H378"/>
  <c r="H506"/>
  <c r="H92"/>
  <c r="H168"/>
  <c r="H223"/>
  <c r="H415"/>
  <c r="H314"/>
  <c r="H144"/>
  <c r="H680"/>
  <c r="H576"/>
  <c r="H595"/>
  <c r="H742"/>
  <c r="H611"/>
  <c r="H109"/>
  <c r="H712"/>
  <c r="H96"/>
  <c r="H592"/>
  <c r="H175"/>
  <c r="H715"/>
  <c r="H98"/>
  <c r="H385"/>
  <c r="H86"/>
  <c r="H214"/>
  <c r="H312"/>
  <c r="H420"/>
  <c r="H475"/>
  <c r="H569"/>
  <c r="H224"/>
  <c r="H439"/>
  <c r="H560"/>
  <c r="H79"/>
  <c r="H391"/>
  <c r="H78"/>
  <c r="H117"/>
  <c r="H272"/>
  <c r="H199"/>
  <c r="H263"/>
  <c r="H599"/>
  <c r="H350"/>
  <c r="H748"/>
  <c r="H508"/>
  <c r="H438"/>
  <c r="H181"/>
  <c r="H245"/>
  <c r="H459"/>
  <c r="H523"/>
  <c r="H198"/>
  <c r="H232"/>
  <c r="H255"/>
  <c r="H486"/>
  <c r="H364"/>
  <c r="H274"/>
  <c r="H634"/>
  <c r="H82"/>
  <c r="H703"/>
  <c r="H423"/>
  <c r="H504"/>
  <c r="H468"/>
  <c r="H359"/>
  <c r="H164"/>
  <c r="H447"/>
  <c r="H386"/>
  <c r="H546"/>
  <c r="H154"/>
  <c r="H689"/>
  <c r="H606"/>
  <c r="H296"/>
  <c r="H495"/>
  <c r="H418"/>
  <c r="H727"/>
  <c r="H695"/>
  <c r="H407"/>
  <c r="H719"/>
  <c r="H171"/>
  <c r="H718"/>
  <c r="H244"/>
  <c r="H180"/>
  <c r="H514"/>
  <c r="H65"/>
  <c r="H73"/>
  <c r="H176"/>
  <c r="H543"/>
  <c r="H91"/>
  <c r="H550"/>
  <c r="H525"/>
  <c r="H601"/>
  <c r="H453"/>
  <c r="H228"/>
  <c r="H738"/>
  <c r="H422"/>
  <c r="H720"/>
  <c r="H68"/>
  <c r="H532"/>
  <c r="H699"/>
  <c r="H654"/>
  <c r="H237"/>
  <c r="H481"/>
  <c r="H456"/>
  <c r="H450"/>
  <c r="H687"/>
  <c r="H623"/>
  <c r="H273"/>
  <c r="H660"/>
  <c r="H268"/>
  <c r="H76"/>
  <c r="H708"/>
  <c r="H179"/>
  <c r="H553"/>
  <c r="H149"/>
  <c r="H676"/>
  <c r="H477"/>
  <c r="H421"/>
  <c r="H620"/>
  <c r="H428"/>
  <c r="H357"/>
  <c r="H142"/>
  <c r="H497"/>
  <c r="H419"/>
  <c r="H636"/>
  <c r="H721"/>
  <c r="H731"/>
  <c r="H170"/>
  <c r="H238"/>
  <c r="H492"/>
  <c r="H309"/>
  <c r="H161"/>
  <c r="H365"/>
  <c r="H315"/>
  <c r="H502"/>
  <c r="H118"/>
  <c r="H402"/>
  <c r="H647"/>
  <c r="H361"/>
  <c r="H496"/>
  <c r="H537"/>
  <c r="H445"/>
  <c r="H664"/>
  <c r="H644"/>
  <c r="H234"/>
  <c r="H394"/>
  <c r="H208"/>
  <c r="H319"/>
  <c r="H366"/>
  <c r="H123"/>
  <c r="H56"/>
  <c r="H575"/>
  <c r="H392"/>
  <c r="H516"/>
  <c r="H70"/>
  <c r="H501"/>
  <c r="H90"/>
  <c r="H389"/>
  <c r="H531"/>
  <c r="H110"/>
  <c r="H564"/>
  <c r="H271"/>
  <c r="H280"/>
  <c r="H302"/>
  <c r="H405"/>
  <c r="H518"/>
  <c r="H616"/>
  <c r="H470"/>
  <c r="H739"/>
  <c r="H380"/>
  <c r="H572"/>
  <c r="H275"/>
  <c r="H220"/>
  <c r="H330"/>
  <c r="H424"/>
  <c r="H729"/>
  <c r="H337"/>
  <c r="H301"/>
  <c r="H229"/>
  <c r="H650"/>
  <c r="H178"/>
  <c r="H62"/>
  <c r="H388"/>
  <c r="H662"/>
  <c r="H190"/>
  <c r="H104"/>
  <c r="H702"/>
  <c r="H427"/>
  <c r="H250"/>
  <c r="H558"/>
  <c r="H342"/>
  <c r="H645"/>
  <c r="H478"/>
  <c r="H570"/>
  <c r="H53"/>
  <c r="H124"/>
  <c r="H730"/>
  <c r="H339"/>
  <c r="H147"/>
  <c r="H607"/>
  <c r="H443"/>
  <c r="H316"/>
  <c r="H185"/>
  <c r="H321"/>
  <c r="H701"/>
  <c r="H581"/>
  <c r="H457"/>
  <c r="H600"/>
  <c r="H436"/>
  <c r="H139"/>
  <c r="H556"/>
  <c r="H717"/>
  <c r="H252"/>
  <c r="H299"/>
  <c r="H383"/>
  <c r="H567"/>
  <c r="H613"/>
  <c r="H167"/>
  <c r="H707"/>
  <c r="H371"/>
  <c r="H335"/>
  <c r="H294"/>
  <c r="H265"/>
  <c r="H160"/>
  <c r="H381"/>
  <c r="H289"/>
  <c r="H658"/>
  <c r="H488"/>
  <c r="H489"/>
  <c r="H563"/>
  <c r="H162"/>
  <c r="H284"/>
  <c r="H750"/>
  <c r="H594"/>
  <c r="H704"/>
  <c r="H435"/>
  <c r="H535"/>
  <c r="H125"/>
  <c r="H741"/>
  <c r="H122"/>
  <c r="H401"/>
  <c r="H121"/>
  <c r="H638"/>
  <c r="H430"/>
  <c r="H585"/>
  <c r="H441"/>
  <c r="H258"/>
  <c r="H700"/>
  <c r="H305"/>
  <c r="H455"/>
  <c r="H169"/>
  <c r="H202"/>
  <c r="H578"/>
  <c r="H722"/>
  <c r="H343"/>
  <c r="H327"/>
  <c r="H491"/>
  <c r="H608"/>
  <c r="H534"/>
  <c r="H136"/>
  <c r="H146"/>
  <c r="H696"/>
  <c r="H713"/>
  <c r="H135"/>
  <c r="H561"/>
  <c r="H417"/>
  <c r="H472"/>
  <c r="H116"/>
  <c r="H239"/>
  <c r="H222"/>
  <c r="H429"/>
  <c r="H329"/>
  <c r="H733"/>
  <c r="H675"/>
  <c r="H679"/>
  <c r="H206"/>
  <c r="H95"/>
  <c r="H751"/>
  <c r="H463"/>
  <c r="H598"/>
  <c r="H610"/>
  <c r="H410"/>
  <c r="H580"/>
  <c r="H216"/>
  <c r="H724"/>
  <c r="H367"/>
  <c r="H267"/>
  <c r="H568"/>
  <c r="H542"/>
  <c r="H398"/>
  <c r="H248"/>
  <c r="H126"/>
  <c r="H670"/>
  <c r="H479"/>
  <c r="H520"/>
  <c r="H528"/>
  <c r="H311"/>
  <c r="D754" l="1"/>
  <c r="C755"/>
  <c r="M753"/>
  <c r="L753"/>
  <c r="AH753"/>
  <c r="H14" i="10"/>
  <c r="I14" s="1"/>
  <c r="D91" i="5"/>
  <c r="D755" i="6" l="1"/>
  <c r="C756"/>
  <c r="M754"/>
  <c r="L754"/>
  <c r="AH754"/>
  <c r="M1009" i="5"/>
  <c r="N1009" s="1"/>
  <c r="O1009" s="1"/>
  <c r="J950" i="6" s="1"/>
  <c r="M1008" i="5"/>
  <c r="N1008" s="1"/>
  <c r="O1008" s="1"/>
  <c r="J949" i="6" s="1"/>
  <c r="M1007" i="5"/>
  <c r="N1007" s="1"/>
  <c r="O1007" s="1"/>
  <c r="J948" i="6" s="1"/>
  <c r="M1006" i="5"/>
  <c r="N1006" s="1"/>
  <c r="O1006" s="1"/>
  <c r="J947" i="6" s="1"/>
  <c r="M1005" i="5"/>
  <c r="N1005" s="1"/>
  <c r="O1005" s="1"/>
  <c r="J946" i="6" s="1"/>
  <c r="M1004" i="5"/>
  <c r="N1004" s="1"/>
  <c r="O1004" s="1"/>
  <c r="J945" i="6" s="1"/>
  <c r="M1003" i="5"/>
  <c r="N1003" s="1"/>
  <c r="O1003" s="1"/>
  <c r="J944" i="6" s="1"/>
  <c r="M1002" i="5"/>
  <c r="N1002" s="1"/>
  <c r="O1002" s="1"/>
  <c r="J943" i="6" s="1"/>
  <c r="M1001" i="5"/>
  <c r="N1001" s="1"/>
  <c r="O1001" s="1"/>
  <c r="J942" i="6" s="1"/>
  <c r="M1000" i="5"/>
  <c r="N1000" s="1"/>
  <c r="O1000" s="1"/>
  <c r="J941" i="6" s="1"/>
  <c r="M999" i="5"/>
  <c r="N999" s="1"/>
  <c r="O999" s="1"/>
  <c r="J940" i="6" s="1"/>
  <c r="M998" i="5"/>
  <c r="N998" s="1"/>
  <c r="O998" s="1"/>
  <c r="J939" i="6" s="1"/>
  <c r="M997" i="5"/>
  <c r="N997" s="1"/>
  <c r="O997" s="1"/>
  <c r="J938" i="6" s="1"/>
  <c r="M996" i="5"/>
  <c r="N996" s="1"/>
  <c r="O996" s="1"/>
  <c r="J937" i="6" s="1"/>
  <c r="M995" i="5"/>
  <c r="N995" s="1"/>
  <c r="O995" s="1"/>
  <c r="J936" i="6" s="1"/>
  <c r="M994" i="5"/>
  <c r="N994" s="1"/>
  <c r="O994" s="1"/>
  <c r="J935" i="6" s="1"/>
  <c r="M993" i="5"/>
  <c r="N993" s="1"/>
  <c r="O993" s="1"/>
  <c r="J934" i="6" s="1"/>
  <c r="M992" i="5"/>
  <c r="N992" s="1"/>
  <c r="O992" s="1"/>
  <c r="J933" i="6" s="1"/>
  <c r="M991" i="5"/>
  <c r="N991" s="1"/>
  <c r="O991" s="1"/>
  <c r="J932" i="6" s="1"/>
  <c r="M990" i="5"/>
  <c r="N990" s="1"/>
  <c r="O990" s="1"/>
  <c r="J931" i="6" s="1"/>
  <c r="M989" i="5"/>
  <c r="N989" s="1"/>
  <c r="O989" s="1"/>
  <c r="J930" i="6" s="1"/>
  <c r="M988" i="5"/>
  <c r="N988" s="1"/>
  <c r="O988" s="1"/>
  <c r="J929" i="6" s="1"/>
  <c r="M987" i="5"/>
  <c r="N987" s="1"/>
  <c r="O987" s="1"/>
  <c r="J928" i="6" s="1"/>
  <c r="M986" i="5"/>
  <c r="N986" s="1"/>
  <c r="O986" s="1"/>
  <c r="J927" i="6" s="1"/>
  <c r="M985" i="5"/>
  <c r="N985" s="1"/>
  <c r="O985" s="1"/>
  <c r="J926" i="6" s="1"/>
  <c r="M984" i="5"/>
  <c r="N984" s="1"/>
  <c r="O984" s="1"/>
  <c r="J925" i="6" s="1"/>
  <c r="M983" i="5"/>
  <c r="N983" s="1"/>
  <c r="O983" s="1"/>
  <c r="J924" i="6" s="1"/>
  <c r="M982" i="5"/>
  <c r="N982" s="1"/>
  <c r="O982" s="1"/>
  <c r="J923" i="6" s="1"/>
  <c r="M981" i="5"/>
  <c r="N981" s="1"/>
  <c r="O981" s="1"/>
  <c r="J922" i="6" s="1"/>
  <c r="M980" i="5"/>
  <c r="N980" s="1"/>
  <c r="O980" s="1"/>
  <c r="J921" i="6" s="1"/>
  <c r="M979" i="5"/>
  <c r="N979" s="1"/>
  <c r="O979" s="1"/>
  <c r="J920" i="6" s="1"/>
  <c r="M978" i="5"/>
  <c r="N978" s="1"/>
  <c r="O978" s="1"/>
  <c r="J919" i="6" s="1"/>
  <c r="M977" i="5"/>
  <c r="N977" s="1"/>
  <c r="O977" s="1"/>
  <c r="J918" i="6" s="1"/>
  <c r="M976" i="5"/>
  <c r="N976" s="1"/>
  <c r="O976" s="1"/>
  <c r="J917" i="6" s="1"/>
  <c r="M975" i="5"/>
  <c r="N975" s="1"/>
  <c r="O975" s="1"/>
  <c r="J916" i="6" s="1"/>
  <c r="M974" i="5"/>
  <c r="N974" s="1"/>
  <c r="O974" s="1"/>
  <c r="J915" i="6" s="1"/>
  <c r="M973" i="5"/>
  <c r="N973" s="1"/>
  <c r="O973" s="1"/>
  <c r="J914" i="6" s="1"/>
  <c r="M972" i="5"/>
  <c r="N972" s="1"/>
  <c r="O972" s="1"/>
  <c r="J913" i="6" s="1"/>
  <c r="M971" i="5"/>
  <c r="N971" s="1"/>
  <c r="O971" s="1"/>
  <c r="J912" i="6" s="1"/>
  <c r="M970" i="5"/>
  <c r="N970" s="1"/>
  <c r="O970" s="1"/>
  <c r="J911" i="6" s="1"/>
  <c r="M969" i="5"/>
  <c r="N969" s="1"/>
  <c r="O969" s="1"/>
  <c r="J910" i="6" s="1"/>
  <c r="M968" i="5"/>
  <c r="N968" s="1"/>
  <c r="O968" s="1"/>
  <c r="J909" i="6" s="1"/>
  <c r="M967" i="5"/>
  <c r="N967" s="1"/>
  <c r="O967" s="1"/>
  <c r="J908" i="6" s="1"/>
  <c r="M966" i="5"/>
  <c r="N966" s="1"/>
  <c r="O966" s="1"/>
  <c r="J907" i="6" s="1"/>
  <c r="M965" i="5"/>
  <c r="N965" s="1"/>
  <c r="O965" s="1"/>
  <c r="J906" i="6" s="1"/>
  <c r="M964" i="5"/>
  <c r="N964" s="1"/>
  <c r="O964" s="1"/>
  <c r="J905" i="6" s="1"/>
  <c r="M963" i="5"/>
  <c r="N963" s="1"/>
  <c r="O963" s="1"/>
  <c r="J904" i="6" s="1"/>
  <c r="M962" i="5"/>
  <c r="N962" s="1"/>
  <c r="O962" s="1"/>
  <c r="J903" i="6" s="1"/>
  <c r="M961" i="5"/>
  <c r="N961" s="1"/>
  <c r="O961" s="1"/>
  <c r="J902" i="6" s="1"/>
  <c r="M960" i="5"/>
  <c r="N960" s="1"/>
  <c r="O960" s="1"/>
  <c r="J901" i="6" s="1"/>
  <c r="M959" i="5"/>
  <c r="N959" s="1"/>
  <c r="O959" s="1"/>
  <c r="J900" i="6" s="1"/>
  <c r="M958" i="5"/>
  <c r="N958" s="1"/>
  <c r="O958" s="1"/>
  <c r="J899" i="6" s="1"/>
  <c r="M957" i="5"/>
  <c r="N957" s="1"/>
  <c r="O957" s="1"/>
  <c r="J898" i="6" s="1"/>
  <c r="M956" i="5"/>
  <c r="N956" s="1"/>
  <c r="O956" s="1"/>
  <c r="J897" i="6" s="1"/>
  <c r="M955" i="5"/>
  <c r="N955" s="1"/>
  <c r="O955" s="1"/>
  <c r="J896" i="6" s="1"/>
  <c r="M954" i="5"/>
  <c r="N954" s="1"/>
  <c r="O954" s="1"/>
  <c r="J895" i="6" s="1"/>
  <c r="M953" i="5"/>
  <c r="N953" s="1"/>
  <c r="O953" s="1"/>
  <c r="J894" i="6" s="1"/>
  <c r="M952" i="5"/>
  <c r="N952" s="1"/>
  <c r="O952" s="1"/>
  <c r="J893" i="6" s="1"/>
  <c r="M951" i="5"/>
  <c r="N951" s="1"/>
  <c r="O951" s="1"/>
  <c r="J892" i="6" s="1"/>
  <c r="M950" i="5"/>
  <c r="N950" s="1"/>
  <c r="O950" s="1"/>
  <c r="J891" i="6" s="1"/>
  <c r="M949" i="5"/>
  <c r="N949" s="1"/>
  <c r="O949" s="1"/>
  <c r="J890" i="6" s="1"/>
  <c r="M948" i="5"/>
  <c r="N948" s="1"/>
  <c r="O948" s="1"/>
  <c r="J889" i="6" s="1"/>
  <c r="M947" i="5"/>
  <c r="N947" s="1"/>
  <c r="O947" s="1"/>
  <c r="J888" i="6" s="1"/>
  <c r="M946" i="5"/>
  <c r="N946" s="1"/>
  <c r="O946" s="1"/>
  <c r="J887" i="6" s="1"/>
  <c r="M945" i="5"/>
  <c r="N945" s="1"/>
  <c r="O945" s="1"/>
  <c r="J886" i="6" s="1"/>
  <c r="M944" i="5"/>
  <c r="N944" s="1"/>
  <c r="O944" s="1"/>
  <c r="J885" i="6" s="1"/>
  <c r="M943" i="5"/>
  <c r="N943" s="1"/>
  <c r="O943" s="1"/>
  <c r="J884" i="6" s="1"/>
  <c r="M942" i="5"/>
  <c r="N942" s="1"/>
  <c r="O942" s="1"/>
  <c r="J883" i="6" s="1"/>
  <c r="M941" i="5"/>
  <c r="N941" s="1"/>
  <c r="O941" s="1"/>
  <c r="J882" i="6" s="1"/>
  <c r="M940" i="5"/>
  <c r="N940" s="1"/>
  <c r="O940" s="1"/>
  <c r="J881" i="6" s="1"/>
  <c r="M939" i="5"/>
  <c r="N939" s="1"/>
  <c r="O939" s="1"/>
  <c r="J880" i="6" s="1"/>
  <c r="M938" i="5"/>
  <c r="N938" s="1"/>
  <c r="O938" s="1"/>
  <c r="J879" i="6" s="1"/>
  <c r="M937" i="5"/>
  <c r="N937" s="1"/>
  <c r="O937" s="1"/>
  <c r="J878" i="6" s="1"/>
  <c r="M936" i="5"/>
  <c r="N936" s="1"/>
  <c r="O936" s="1"/>
  <c r="J877" i="6" s="1"/>
  <c r="M935" i="5"/>
  <c r="N935" s="1"/>
  <c r="O935" s="1"/>
  <c r="J876" i="6" s="1"/>
  <c r="M934" i="5"/>
  <c r="N934" s="1"/>
  <c r="O934" s="1"/>
  <c r="J875" i="6" s="1"/>
  <c r="M933" i="5"/>
  <c r="N933" s="1"/>
  <c r="O933" s="1"/>
  <c r="J874" i="6" s="1"/>
  <c r="M932" i="5"/>
  <c r="N932" s="1"/>
  <c r="O932" s="1"/>
  <c r="J873" i="6" s="1"/>
  <c r="M931" i="5"/>
  <c r="N931" s="1"/>
  <c r="O931" s="1"/>
  <c r="J872" i="6" s="1"/>
  <c r="M930" i="5"/>
  <c r="N930" s="1"/>
  <c r="O930" s="1"/>
  <c r="J871" i="6" s="1"/>
  <c r="M929" i="5"/>
  <c r="N929" s="1"/>
  <c r="O929" s="1"/>
  <c r="J870" i="6" s="1"/>
  <c r="M928" i="5"/>
  <c r="N928" s="1"/>
  <c r="O928" s="1"/>
  <c r="J869" i="6" s="1"/>
  <c r="M927" i="5"/>
  <c r="N927" s="1"/>
  <c r="O927" s="1"/>
  <c r="J868" i="6" s="1"/>
  <c r="M926" i="5"/>
  <c r="N926" s="1"/>
  <c r="O926" s="1"/>
  <c r="J867" i="6" s="1"/>
  <c r="M925" i="5"/>
  <c r="N925" s="1"/>
  <c r="O925" s="1"/>
  <c r="J866" i="6" s="1"/>
  <c r="M924" i="5"/>
  <c r="N924" s="1"/>
  <c r="O924" s="1"/>
  <c r="J865" i="6" s="1"/>
  <c r="M923" i="5"/>
  <c r="N923" s="1"/>
  <c r="O923" s="1"/>
  <c r="J864" i="6" s="1"/>
  <c r="M922" i="5"/>
  <c r="N922" s="1"/>
  <c r="O922" s="1"/>
  <c r="J863" i="6" s="1"/>
  <c r="M921" i="5"/>
  <c r="N921" s="1"/>
  <c r="O921" s="1"/>
  <c r="J862" i="6" s="1"/>
  <c r="M920" i="5"/>
  <c r="N920" s="1"/>
  <c r="O920" s="1"/>
  <c r="J861" i="6" s="1"/>
  <c r="M919" i="5"/>
  <c r="N919" s="1"/>
  <c r="O919" s="1"/>
  <c r="J860" i="6" s="1"/>
  <c r="M918" i="5"/>
  <c r="N918" s="1"/>
  <c r="O918" s="1"/>
  <c r="J859" i="6" s="1"/>
  <c r="M917" i="5"/>
  <c r="N917" s="1"/>
  <c r="O917" s="1"/>
  <c r="J858" i="6" s="1"/>
  <c r="M916" i="5"/>
  <c r="N916" s="1"/>
  <c r="O916" s="1"/>
  <c r="J857" i="6" s="1"/>
  <c r="M915" i="5"/>
  <c r="N915" s="1"/>
  <c r="O915" s="1"/>
  <c r="J856" i="6" s="1"/>
  <c r="M914" i="5"/>
  <c r="N914" s="1"/>
  <c r="O914" s="1"/>
  <c r="J855" i="6" s="1"/>
  <c r="M913" i="5"/>
  <c r="N913" s="1"/>
  <c r="O913" s="1"/>
  <c r="J854" i="6" s="1"/>
  <c r="M912" i="5"/>
  <c r="N912" s="1"/>
  <c r="O912" s="1"/>
  <c r="J853" i="6" s="1"/>
  <c r="M911" i="5"/>
  <c r="N911" s="1"/>
  <c r="O911" s="1"/>
  <c r="J852" i="6" s="1"/>
  <c r="M910" i="5"/>
  <c r="N910" s="1"/>
  <c r="O910" s="1"/>
  <c r="J851" i="6" s="1"/>
  <c r="M909" i="5"/>
  <c r="N909" s="1"/>
  <c r="O909" s="1"/>
  <c r="J850" i="6" s="1"/>
  <c r="M908" i="5"/>
  <c r="N908" s="1"/>
  <c r="O908" s="1"/>
  <c r="J849" i="6" s="1"/>
  <c r="M907" i="5"/>
  <c r="N907" s="1"/>
  <c r="O907" s="1"/>
  <c r="J848" i="6" s="1"/>
  <c r="M906" i="5"/>
  <c r="N906" s="1"/>
  <c r="O906" s="1"/>
  <c r="J847" i="6" s="1"/>
  <c r="M905" i="5"/>
  <c r="N905" s="1"/>
  <c r="O905" s="1"/>
  <c r="J846" i="6" s="1"/>
  <c r="M904" i="5"/>
  <c r="N904" s="1"/>
  <c r="O904" s="1"/>
  <c r="J845" i="6" s="1"/>
  <c r="M903" i="5"/>
  <c r="N903" s="1"/>
  <c r="O903" s="1"/>
  <c r="J844" i="6" s="1"/>
  <c r="M902" i="5"/>
  <c r="N902" s="1"/>
  <c r="O902" s="1"/>
  <c r="J843" i="6" s="1"/>
  <c r="M901" i="5"/>
  <c r="N901" s="1"/>
  <c r="O901" s="1"/>
  <c r="J842" i="6" s="1"/>
  <c r="M900" i="5"/>
  <c r="N900" s="1"/>
  <c r="O900" s="1"/>
  <c r="J841" i="6" s="1"/>
  <c r="M899" i="5"/>
  <c r="N899" s="1"/>
  <c r="O899" s="1"/>
  <c r="J840" i="6" s="1"/>
  <c r="M898" i="5"/>
  <c r="N898" s="1"/>
  <c r="O898" s="1"/>
  <c r="J839" i="6" s="1"/>
  <c r="M897" i="5"/>
  <c r="N897" s="1"/>
  <c r="O897" s="1"/>
  <c r="J838" i="6" s="1"/>
  <c r="M896" i="5"/>
  <c r="N896" s="1"/>
  <c r="O896" s="1"/>
  <c r="J837" i="6" s="1"/>
  <c r="M895" i="5"/>
  <c r="N895" s="1"/>
  <c r="O895" s="1"/>
  <c r="J836" i="6" s="1"/>
  <c r="M894" i="5"/>
  <c r="N894" s="1"/>
  <c r="O894" s="1"/>
  <c r="J835" i="6" s="1"/>
  <c r="M893" i="5"/>
  <c r="N893" s="1"/>
  <c r="O893" s="1"/>
  <c r="J834" i="6" s="1"/>
  <c r="M892" i="5"/>
  <c r="N892" s="1"/>
  <c r="O892" s="1"/>
  <c r="J833" i="6" s="1"/>
  <c r="M891" i="5"/>
  <c r="N891" s="1"/>
  <c r="O891" s="1"/>
  <c r="J832" i="6" s="1"/>
  <c r="M890" i="5"/>
  <c r="N890" s="1"/>
  <c r="O890" s="1"/>
  <c r="J831" i="6" s="1"/>
  <c r="M889" i="5"/>
  <c r="N889" s="1"/>
  <c r="O889" s="1"/>
  <c r="J830" i="6" s="1"/>
  <c r="M888" i="5"/>
  <c r="N888" s="1"/>
  <c r="O888" s="1"/>
  <c r="J829" i="6" s="1"/>
  <c r="M887" i="5"/>
  <c r="N887" s="1"/>
  <c r="O887" s="1"/>
  <c r="J828" i="6" s="1"/>
  <c r="M886" i="5"/>
  <c r="N886" s="1"/>
  <c r="O886" s="1"/>
  <c r="J827" i="6" s="1"/>
  <c r="M885" i="5"/>
  <c r="N885" s="1"/>
  <c r="O885" s="1"/>
  <c r="J826" i="6" s="1"/>
  <c r="M884" i="5"/>
  <c r="N884" s="1"/>
  <c r="O884" s="1"/>
  <c r="J825" i="6" s="1"/>
  <c r="M883" i="5"/>
  <c r="N883" s="1"/>
  <c r="O883" s="1"/>
  <c r="J824" i="6" s="1"/>
  <c r="M882" i="5"/>
  <c r="N882" s="1"/>
  <c r="O882" s="1"/>
  <c r="J823" i="6" s="1"/>
  <c r="M881" i="5"/>
  <c r="N881" s="1"/>
  <c r="O881" s="1"/>
  <c r="J822" i="6" s="1"/>
  <c r="M880" i="5"/>
  <c r="N880" s="1"/>
  <c r="O880" s="1"/>
  <c r="J821" i="6" s="1"/>
  <c r="M879" i="5"/>
  <c r="N879" s="1"/>
  <c r="O879" s="1"/>
  <c r="J820" i="6" s="1"/>
  <c r="M878" i="5"/>
  <c r="N878" s="1"/>
  <c r="O878" s="1"/>
  <c r="J819" i="6" s="1"/>
  <c r="M877" i="5"/>
  <c r="N877" s="1"/>
  <c r="O877" s="1"/>
  <c r="J818" i="6" s="1"/>
  <c r="M876" i="5"/>
  <c r="N876" s="1"/>
  <c r="O876" s="1"/>
  <c r="J817" i="6" s="1"/>
  <c r="M875" i="5"/>
  <c r="N875" s="1"/>
  <c r="O875" s="1"/>
  <c r="J816" i="6" s="1"/>
  <c r="M874" i="5"/>
  <c r="N874" s="1"/>
  <c r="O874" s="1"/>
  <c r="J815" i="6" s="1"/>
  <c r="M873" i="5"/>
  <c r="N873" s="1"/>
  <c r="O873" s="1"/>
  <c r="J814" i="6" s="1"/>
  <c r="M872" i="5"/>
  <c r="N872" s="1"/>
  <c r="O872" s="1"/>
  <c r="J813" i="6" s="1"/>
  <c r="M871" i="5"/>
  <c r="N871" s="1"/>
  <c r="O871" s="1"/>
  <c r="J812" i="6" s="1"/>
  <c r="M870" i="5"/>
  <c r="N870" s="1"/>
  <c r="O870" s="1"/>
  <c r="J811" i="6" s="1"/>
  <c r="M869" i="5"/>
  <c r="N869" s="1"/>
  <c r="O869" s="1"/>
  <c r="J810" i="6" s="1"/>
  <c r="M868" i="5"/>
  <c r="N868" s="1"/>
  <c r="O868" s="1"/>
  <c r="J809" i="6" s="1"/>
  <c r="M867" i="5"/>
  <c r="N867" s="1"/>
  <c r="O867" s="1"/>
  <c r="J808" i="6" s="1"/>
  <c r="M866" i="5"/>
  <c r="N866" s="1"/>
  <c r="O866" s="1"/>
  <c r="J807" i="6" s="1"/>
  <c r="M865" i="5"/>
  <c r="N865" s="1"/>
  <c r="O865" s="1"/>
  <c r="J806" i="6" s="1"/>
  <c r="M864" i="5"/>
  <c r="N864" s="1"/>
  <c r="O864" s="1"/>
  <c r="J805" i="6" s="1"/>
  <c r="M863" i="5"/>
  <c r="N863" s="1"/>
  <c r="O863" s="1"/>
  <c r="J804" i="6" s="1"/>
  <c r="M862" i="5"/>
  <c r="N862" s="1"/>
  <c r="O862" s="1"/>
  <c r="J803" i="6" s="1"/>
  <c r="M861" i="5"/>
  <c r="N861" s="1"/>
  <c r="O861" s="1"/>
  <c r="J802" i="6" s="1"/>
  <c r="M860" i="5"/>
  <c r="N860" s="1"/>
  <c r="O860" s="1"/>
  <c r="J801" i="6" s="1"/>
  <c r="M859" i="5"/>
  <c r="N859" s="1"/>
  <c r="O859" s="1"/>
  <c r="J800" i="6" s="1"/>
  <c r="M858" i="5"/>
  <c r="N858" s="1"/>
  <c r="O858" s="1"/>
  <c r="J799" i="6" s="1"/>
  <c r="M857" i="5"/>
  <c r="N857" s="1"/>
  <c r="O857" s="1"/>
  <c r="J798" i="6" s="1"/>
  <c r="M856" i="5"/>
  <c r="N856" s="1"/>
  <c r="O856" s="1"/>
  <c r="J797" i="6" s="1"/>
  <c r="M855" i="5"/>
  <c r="N855" s="1"/>
  <c r="O855" s="1"/>
  <c r="J796" i="6" s="1"/>
  <c r="M854" i="5"/>
  <c r="N854" s="1"/>
  <c r="O854" s="1"/>
  <c r="J795" i="6" s="1"/>
  <c r="M853" i="5"/>
  <c r="N853" s="1"/>
  <c r="O853" s="1"/>
  <c r="J794" i="6" s="1"/>
  <c r="M852" i="5"/>
  <c r="N852" s="1"/>
  <c r="O852" s="1"/>
  <c r="J793" i="6" s="1"/>
  <c r="M851" i="5"/>
  <c r="N851" s="1"/>
  <c r="O851" s="1"/>
  <c r="J792" i="6" s="1"/>
  <c r="M850" i="5"/>
  <c r="N850" s="1"/>
  <c r="O850" s="1"/>
  <c r="J791" i="6" s="1"/>
  <c r="M849" i="5"/>
  <c r="N849" s="1"/>
  <c r="O849" s="1"/>
  <c r="J790" i="6" s="1"/>
  <c r="M848" i="5"/>
  <c r="N848" s="1"/>
  <c r="O848" s="1"/>
  <c r="J789" i="6" s="1"/>
  <c r="M847" i="5"/>
  <c r="N847" s="1"/>
  <c r="O847" s="1"/>
  <c r="J788" i="6" s="1"/>
  <c r="M846" i="5"/>
  <c r="N846" s="1"/>
  <c r="O846" s="1"/>
  <c r="J787" i="6" s="1"/>
  <c r="M845" i="5"/>
  <c r="N845" s="1"/>
  <c r="O845" s="1"/>
  <c r="J786" i="6" s="1"/>
  <c r="M844" i="5"/>
  <c r="N844" s="1"/>
  <c r="O844" s="1"/>
  <c r="J785" i="6" s="1"/>
  <c r="M843" i="5"/>
  <c r="N843" s="1"/>
  <c r="O843" s="1"/>
  <c r="J784" i="6" s="1"/>
  <c r="M842" i="5"/>
  <c r="N842" s="1"/>
  <c r="O842" s="1"/>
  <c r="J783" i="6" s="1"/>
  <c r="M841" i="5"/>
  <c r="N841" s="1"/>
  <c r="O841" s="1"/>
  <c r="J782" i="6" s="1"/>
  <c r="M840" i="5"/>
  <c r="N840" s="1"/>
  <c r="O840" s="1"/>
  <c r="J781" i="6" s="1"/>
  <c r="M839" i="5"/>
  <c r="N839" s="1"/>
  <c r="O839" s="1"/>
  <c r="J780" i="6" s="1"/>
  <c r="M838" i="5"/>
  <c r="N838" s="1"/>
  <c r="O838" s="1"/>
  <c r="J779" i="6" s="1"/>
  <c r="M837" i="5"/>
  <c r="N837" s="1"/>
  <c r="O837" s="1"/>
  <c r="J778" i="6" s="1"/>
  <c r="M836" i="5"/>
  <c r="N836" s="1"/>
  <c r="O836" s="1"/>
  <c r="J777" i="6" s="1"/>
  <c r="M835" i="5"/>
  <c r="N835" s="1"/>
  <c r="O835" s="1"/>
  <c r="J776" i="6" s="1"/>
  <c r="M834" i="5"/>
  <c r="N834" s="1"/>
  <c r="O834" s="1"/>
  <c r="J775" i="6" s="1"/>
  <c r="M833" i="5"/>
  <c r="N833" s="1"/>
  <c r="O833" s="1"/>
  <c r="J774" i="6" s="1"/>
  <c r="M832" i="5"/>
  <c r="N832" s="1"/>
  <c r="O832" s="1"/>
  <c r="J773" i="6" s="1"/>
  <c r="M831" i="5"/>
  <c r="N831" s="1"/>
  <c r="O831" s="1"/>
  <c r="J772" i="6" s="1"/>
  <c r="M830" i="5"/>
  <c r="N830" s="1"/>
  <c r="O830" s="1"/>
  <c r="J771" i="6" s="1"/>
  <c r="M829" i="5"/>
  <c r="N829" s="1"/>
  <c r="O829" s="1"/>
  <c r="J770" i="6" s="1"/>
  <c r="M828" i="5"/>
  <c r="N828" s="1"/>
  <c r="O828" s="1"/>
  <c r="J769" i="6" s="1"/>
  <c r="M827" i="5"/>
  <c r="N827" s="1"/>
  <c r="O827" s="1"/>
  <c r="J768" i="6" s="1"/>
  <c r="M826" i="5"/>
  <c r="N826" s="1"/>
  <c r="O826" s="1"/>
  <c r="J767" i="6" s="1"/>
  <c r="M825" i="5"/>
  <c r="N825" s="1"/>
  <c r="O825" s="1"/>
  <c r="J766" i="6" s="1"/>
  <c r="M824" i="5"/>
  <c r="N824" s="1"/>
  <c r="O824" s="1"/>
  <c r="J765" i="6" s="1"/>
  <c r="M823" i="5"/>
  <c r="N823" s="1"/>
  <c r="O823" s="1"/>
  <c r="J764" i="6" s="1"/>
  <c r="M822" i="5"/>
  <c r="N822" s="1"/>
  <c r="O822" s="1"/>
  <c r="J763" i="6" s="1"/>
  <c r="M821" i="5"/>
  <c r="N821" s="1"/>
  <c r="O821" s="1"/>
  <c r="J762" i="6" s="1"/>
  <c r="M820" i="5"/>
  <c r="N820" s="1"/>
  <c r="O820" s="1"/>
  <c r="J761" i="6" s="1"/>
  <c r="M819" i="5"/>
  <c r="N819" s="1"/>
  <c r="O819" s="1"/>
  <c r="J760" i="6" s="1"/>
  <c r="M818" i="5"/>
  <c r="N818" s="1"/>
  <c r="O818" s="1"/>
  <c r="J759" i="6" s="1"/>
  <c r="M817" i="5"/>
  <c r="N817" s="1"/>
  <c r="O817" s="1"/>
  <c r="J758" i="6" s="1"/>
  <c r="M816" i="5"/>
  <c r="N816" s="1"/>
  <c r="O816" s="1"/>
  <c r="J757" i="6" s="1"/>
  <c r="M815" i="5"/>
  <c r="N815" s="1"/>
  <c r="O815" s="1"/>
  <c r="J756" i="6" s="1"/>
  <c r="M814" i="5"/>
  <c r="N814" s="1"/>
  <c r="O814" s="1"/>
  <c r="J755" i="6" s="1"/>
  <c r="M813" i="5"/>
  <c r="N813" s="1"/>
  <c r="O813" s="1"/>
  <c r="J754" i="6" s="1"/>
  <c r="M812" i="5"/>
  <c r="N812" s="1"/>
  <c r="O812" s="1"/>
  <c r="J753" i="6" s="1"/>
  <c r="M811" i="5"/>
  <c r="N811" s="1"/>
  <c r="O811" s="1"/>
  <c r="J752" i="6" s="1"/>
  <c r="M110" i="5"/>
  <c r="N110" s="1"/>
  <c r="M810"/>
  <c r="N810" s="1"/>
  <c r="M809"/>
  <c r="N809" s="1"/>
  <c r="M808"/>
  <c r="N808" s="1"/>
  <c r="M807"/>
  <c r="N807" s="1"/>
  <c r="M806"/>
  <c r="N806" s="1"/>
  <c r="M805"/>
  <c r="N805" s="1"/>
  <c r="M804"/>
  <c r="N804" s="1"/>
  <c r="M803"/>
  <c r="N803" s="1"/>
  <c r="M802"/>
  <c r="N802" s="1"/>
  <c r="M801"/>
  <c r="N801" s="1"/>
  <c r="M800"/>
  <c r="N800" s="1"/>
  <c r="M799"/>
  <c r="N799" s="1"/>
  <c r="M798"/>
  <c r="N798" s="1"/>
  <c r="M797"/>
  <c r="N797" s="1"/>
  <c r="M796"/>
  <c r="N796" s="1"/>
  <c r="M795"/>
  <c r="N795" s="1"/>
  <c r="M794"/>
  <c r="N794" s="1"/>
  <c r="M793"/>
  <c r="N793" s="1"/>
  <c r="M792"/>
  <c r="N792" s="1"/>
  <c r="M791"/>
  <c r="N791" s="1"/>
  <c r="M790"/>
  <c r="N790" s="1"/>
  <c r="M789"/>
  <c r="N789" s="1"/>
  <c r="M788"/>
  <c r="N788" s="1"/>
  <c r="M787"/>
  <c r="N787" s="1"/>
  <c r="M786"/>
  <c r="N786" s="1"/>
  <c r="M785"/>
  <c r="N785" s="1"/>
  <c r="M784"/>
  <c r="N784" s="1"/>
  <c r="M783"/>
  <c r="N783" s="1"/>
  <c r="M782"/>
  <c r="N782" s="1"/>
  <c r="M781"/>
  <c r="N781" s="1"/>
  <c r="M780"/>
  <c r="N780" s="1"/>
  <c r="M779"/>
  <c r="N779" s="1"/>
  <c r="M778"/>
  <c r="N778" s="1"/>
  <c r="M777"/>
  <c r="N777" s="1"/>
  <c r="M776"/>
  <c r="N776" s="1"/>
  <c r="M775"/>
  <c r="N775" s="1"/>
  <c r="M774"/>
  <c r="N774" s="1"/>
  <c r="M773"/>
  <c r="N773" s="1"/>
  <c r="M772"/>
  <c r="N772" s="1"/>
  <c r="M771"/>
  <c r="N771" s="1"/>
  <c r="M770"/>
  <c r="N770" s="1"/>
  <c r="M769"/>
  <c r="N769" s="1"/>
  <c r="M768"/>
  <c r="N768" s="1"/>
  <c r="M767"/>
  <c r="N767" s="1"/>
  <c r="M766"/>
  <c r="N766" s="1"/>
  <c r="M765"/>
  <c r="N765" s="1"/>
  <c r="M764"/>
  <c r="N764" s="1"/>
  <c r="M763"/>
  <c r="N763" s="1"/>
  <c r="M762"/>
  <c r="N762" s="1"/>
  <c r="M761"/>
  <c r="N761" s="1"/>
  <c r="M760"/>
  <c r="N760" s="1"/>
  <c r="M759"/>
  <c r="N759" s="1"/>
  <c r="M758"/>
  <c r="N758" s="1"/>
  <c r="M757"/>
  <c r="N757" s="1"/>
  <c r="M756"/>
  <c r="N756" s="1"/>
  <c r="M755"/>
  <c r="N755" s="1"/>
  <c r="M754"/>
  <c r="N754" s="1"/>
  <c r="M753"/>
  <c r="N753" s="1"/>
  <c r="M752"/>
  <c r="N752" s="1"/>
  <c r="M751"/>
  <c r="N751" s="1"/>
  <c r="M750"/>
  <c r="N750" s="1"/>
  <c r="M749"/>
  <c r="N749" s="1"/>
  <c r="M748"/>
  <c r="N748" s="1"/>
  <c r="M747"/>
  <c r="N747" s="1"/>
  <c r="M746"/>
  <c r="N746" s="1"/>
  <c r="M745"/>
  <c r="N745" s="1"/>
  <c r="M744"/>
  <c r="N744" s="1"/>
  <c r="M743"/>
  <c r="N743" s="1"/>
  <c r="M742"/>
  <c r="N742" s="1"/>
  <c r="M741"/>
  <c r="N741" s="1"/>
  <c r="M740"/>
  <c r="N740" s="1"/>
  <c r="M739"/>
  <c r="N739" s="1"/>
  <c r="M738"/>
  <c r="N738" s="1"/>
  <c r="M737"/>
  <c r="N737" s="1"/>
  <c r="M736"/>
  <c r="N736" s="1"/>
  <c r="M735"/>
  <c r="N735" s="1"/>
  <c r="M734"/>
  <c r="N734" s="1"/>
  <c r="M733"/>
  <c r="N733" s="1"/>
  <c r="M732"/>
  <c r="N732" s="1"/>
  <c r="M731"/>
  <c r="N731" s="1"/>
  <c r="M730"/>
  <c r="N730" s="1"/>
  <c r="M729"/>
  <c r="N729" s="1"/>
  <c r="M728"/>
  <c r="N728" s="1"/>
  <c r="M727"/>
  <c r="N727" s="1"/>
  <c r="M726"/>
  <c r="N726" s="1"/>
  <c r="M725"/>
  <c r="N725" s="1"/>
  <c r="M724"/>
  <c r="N724" s="1"/>
  <c r="M723"/>
  <c r="N723" s="1"/>
  <c r="M722"/>
  <c r="N722" s="1"/>
  <c r="M721"/>
  <c r="N721" s="1"/>
  <c r="M720"/>
  <c r="N720" s="1"/>
  <c r="M719"/>
  <c r="N719" s="1"/>
  <c r="M718"/>
  <c r="N718" s="1"/>
  <c r="M717"/>
  <c r="N717" s="1"/>
  <c r="M716"/>
  <c r="N716" s="1"/>
  <c r="M715"/>
  <c r="N715" s="1"/>
  <c r="M714"/>
  <c r="N714" s="1"/>
  <c r="M713"/>
  <c r="N713" s="1"/>
  <c r="M712"/>
  <c r="N712" s="1"/>
  <c r="M711"/>
  <c r="N711" s="1"/>
  <c r="M710"/>
  <c r="N710" s="1"/>
  <c r="M709"/>
  <c r="N709" s="1"/>
  <c r="M708"/>
  <c r="N708" s="1"/>
  <c r="M707"/>
  <c r="N707" s="1"/>
  <c r="M706"/>
  <c r="N706" s="1"/>
  <c r="M705"/>
  <c r="N705" s="1"/>
  <c r="M704"/>
  <c r="N704" s="1"/>
  <c r="M703"/>
  <c r="N703" s="1"/>
  <c r="M702"/>
  <c r="N702" s="1"/>
  <c r="M701"/>
  <c r="N701" s="1"/>
  <c r="M700"/>
  <c r="N700" s="1"/>
  <c r="M699"/>
  <c r="N699" s="1"/>
  <c r="M698"/>
  <c r="N698" s="1"/>
  <c r="M697"/>
  <c r="N697" s="1"/>
  <c r="M696"/>
  <c r="N696" s="1"/>
  <c r="M695"/>
  <c r="N695" s="1"/>
  <c r="M694"/>
  <c r="N694" s="1"/>
  <c r="M693"/>
  <c r="N693" s="1"/>
  <c r="M692"/>
  <c r="N692" s="1"/>
  <c r="M691"/>
  <c r="N691" s="1"/>
  <c r="M690"/>
  <c r="N690" s="1"/>
  <c r="M689"/>
  <c r="N689" s="1"/>
  <c r="M688"/>
  <c r="N688" s="1"/>
  <c r="M687"/>
  <c r="N687" s="1"/>
  <c r="M686"/>
  <c r="N686" s="1"/>
  <c r="M685"/>
  <c r="N685" s="1"/>
  <c r="M684"/>
  <c r="N684" s="1"/>
  <c r="M683"/>
  <c r="N683" s="1"/>
  <c r="M682"/>
  <c r="N682" s="1"/>
  <c r="M681"/>
  <c r="N681" s="1"/>
  <c r="M680"/>
  <c r="N680" s="1"/>
  <c r="M679"/>
  <c r="N679" s="1"/>
  <c r="M678"/>
  <c r="N678" s="1"/>
  <c r="M677"/>
  <c r="N677" s="1"/>
  <c r="M676"/>
  <c r="N676" s="1"/>
  <c r="M675"/>
  <c r="N675" s="1"/>
  <c r="M674"/>
  <c r="N674" s="1"/>
  <c r="M673"/>
  <c r="N673" s="1"/>
  <c r="M672"/>
  <c r="N672" s="1"/>
  <c r="M671"/>
  <c r="N671" s="1"/>
  <c r="M670"/>
  <c r="N670" s="1"/>
  <c r="M669"/>
  <c r="N669" s="1"/>
  <c r="M668"/>
  <c r="N668" s="1"/>
  <c r="M667"/>
  <c r="N667" s="1"/>
  <c r="M666"/>
  <c r="N666" s="1"/>
  <c r="M665"/>
  <c r="N665" s="1"/>
  <c r="M664"/>
  <c r="N664" s="1"/>
  <c r="M663"/>
  <c r="N663" s="1"/>
  <c r="M662"/>
  <c r="N662" s="1"/>
  <c r="M661"/>
  <c r="N661" s="1"/>
  <c r="M660"/>
  <c r="N660" s="1"/>
  <c r="M659"/>
  <c r="N659" s="1"/>
  <c r="M658"/>
  <c r="N658" s="1"/>
  <c r="M657"/>
  <c r="N657" s="1"/>
  <c r="M656"/>
  <c r="N656" s="1"/>
  <c r="M655"/>
  <c r="N655" s="1"/>
  <c r="M654"/>
  <c r="N654" s="1"/>
  <c r="M653"/>
  <c r="N653" s="1"/>
  <c r="M652"/>
  <c r="N652" s="1"/>
  <c r="M651"/>
  <c r="N651" s="1"/>
  <c r="M650"/>
  <c r="N650" s="1"/>
  <c r="M649"/>
  <c r="N649" s="1"/>
  <c r="M648"/>
  <c r="N648" s="1"/>
  <c r="M647"/>
  <c r="N647" s="1"/>
  <c r="M646"/>
  <c r="N646" s="1"/>
  <c r="M645"/>
  <c r="N645" s="1"/>
  <c r="M644"/>
  <c r="N644" s="1"/>
  <c r="M643"/>
  <c r="N643" s="1"/>
  <c r="M642"/>
  <c r="N642" s="1"/>
  <c r="M641"/>
  <c r="N641" s="1"/>
  <c r="M640"/>
  <c r="N640" s="1"/>
  <c r="M639"/>
  <c r="N639" s="1"/>
  <c r="M638"/>
  <c r="N638" s="1"/>
  <c r="M637"/>
  <c r="N637" s="1"/>
  <c r="M636"/>
  <c r="N636" s="1"/>
  <c r="M635"/>
  <c r="N635" s="1"/>
  <c r="M634"/>
  <c r="N634" s="1"/>
  <c r="M633"/>
  <c r="N633" s="1"/>
  <c r="M632"/>
  <c r="N632" s="1"/>
  <c r="M631"/>
  <c r="N631" s="1"/>
  <c r="M630"/>
  <c r="N630" s="1"/>
  <c r="M629"/>
  <c r="N629" s="1"/>
  <c r="M628"/>
  <c r="N628" s="1"/>
  <c r="M627"/>
  <c r="N627" s="1"/>
  <c r="M626"/>
  <c r="N626" s="1"/>
  <c r="M625"/>
  <c r="N625" s="1"/>
  <c r="M624"/>
  <c r="N624" s="1"/>
  <c r="M623"/>
  <c r="N623" s="1"/>
  <c r="M622"/>
  <c r="N622" s="1"/>
  <c r="M621"/>
  <c r="N621" s="1"/>
  <c r="M620"/>
  <c r="N620" s="1"/>
  <c r="M619"/>
  <c r="N619" s="1"/>
  <c r="M618"/>
  <c r="N618" s="1"/>
  <c r="M617"/>
  <c r="N617" s="1"/>
  <c r="M616"/>
  <c r="N616" s="1"/>
  <c r="M615"/>
  <c r="N615" s="1"/>
  <c r="M614"/>
  <c r="N614" s="1"/>
  <c r="M613"/>
  <c r="N613" s="1"/>
  <c r="M612"/>
  <c r="N612" s="1"/>
  <c r="M611"/>
  <c r="N611" s="1"/>
  <c r="M610"/>
  <c r="N610" s="1"/>
  <c r="M609"/>
  <c r="N609" s="1"/>
  <c r="M608"/>
  <c r="N608" s="1"/>
  <c r="M607"/>
  <c r="N607" s="1"/>
  <c r="M606"/>
  <c r="N606" s="1"/>
  <c r="M605"/>
  <c r="N605" s="1"/>
  <c r="M604"/>
  <c r="N604" s="1"/>
  <c r="M603"/>
  <c r="N603" s="1"/>
  <c r="M602"/>
  <c r="N602" s="1"/>
  <c r="M601"/>
  <c r="N601" s="1"/>
  <c r="M600"/>
  <c r="N600" s="1"/>
  <c r="M599"/>
  <c r="N599" s="1"/>
  <c r="M598"/>
  <c r="N598" s="1"/>
  <c r="M597"/>
  <c r="N597" s="1"/>
  <c r="M596"/>
  <c r="N596" s="1"/>
  <c r="M595"/>
  <c r="N595" s="1"/>
  <c r="M594"/>
  <c r="N594" s="1"/>
  <c r="M593"/>
  <c r="N593" s="1"/>
  <c r="M592"/>
  <c r="N592" s="1"/>
  <c r="M591"/>
  <c r="N591" s="1"/>
  <c r="M590"/>
  <c r="N590" s="1"/>
  <c r="M589"/>
  <c r="N589" s="1"/>
  <c r="M588"/>
  <c r="N588" s="1"/>
  <c r="M587"/>
  <c r="N587" s="1"/>
  <c r="M586"/>
  <c r="N586" s="1"/>
  <c r="M585"/>
  <c r="N585" s="1"/>
  <c r="M584"/>
  <c r="N584" s="1"/>
  <c r="M583"/>
  <c r="N583" s="1"/>
  <c r="M582"/>
  <c r="N582" s="1"/>
  <c r="M581"/>
  <c r="N581" s="1"/>
  <c r="M580"/>
  <c r="N580" s="1"/>
  <c r="M579"/>
  <c r="N579" s="1"/>
  <c r="M578"/>
  <c r="N578" s="1"/>
  <c r="M577"/>
  <c r="N577" s="1"/>
  <c r="M576"/>
  <c r="N576" s="1"/>
  <c r="M575"/>
  <c r="N575" s="1"/>
  <c r="M574"/>
  <c r="N574" s="1"/>
  <c r="M573"/>
  <c r="N573" s="1"/>
  <c r="M572"/>
  <c r="N572" s="1"/>
  <c r="M571"/>
  <c r="N571" s="1"/>
  <c r="M570"/>
  <c r="N570" s="1"/>
  <c r="M569"/>
  <c r="N569" s="1"/>
  <c r="M568"/>
  <c r="N568" s="1"/>
  <c r="M567"/>
  <c r="N567" s="1"/>
  <c r="M566"/>
  <c r="N566" s="1"/>
  <c r="M565"/>
  <c r="N565" s="1"/>
  <c r="M564"/>
  <c r="N564" s="1"/>
  <c r="M563"/>
  <c r="N563" s="1"/>
  <c r="M562"/>
  <c r="N562" s="1"/>
  <c r="M561"/>
  <c r="N561" s="1"/>
  <c r="M560"/>
  <c r="N560" s="1"/>
  <c r="M559"/>
  <c r="N559" s="1"/>
  <c r="M558"/>
  <c r="N558" s="1"/>
  <c r="M557"/>
  <c r="N557" s="1"/>
  <c r="M556"/>
  <c r="N556" s="1"/>
  <c r="M555"/>
  <c r="N555" s="1"/>
  <c r="M554"/>
  <c r="N554" s="1"/>
  <c r="M553"/>
  <c r="N553" s="1"/>
  <c r="M552"/>
  <c r="N552" s="1"/>
  <c r="M551"/>
  <c r="N551" s="1"/>
  <c r="M550"/>
  <c r="N550" s="1"/>
  <c r="M549"/>
  <c r="N549" s="1"/>
  <c r="M548"/>
  <c r="N548" s="1"/>
  <c r="M547"/>
  <c r="N547" s="1"/>
  <c r="M546"/>
  <c r="N546" s="1"/>
  <c r="M545"/>
  <c r="N545" s="1"/>
  <c r="M544"/>
  <c r="N544" s="1"/>
  <c r="M543"/>
  <c r="N543" s="1"/>
  <c r="M542"/>
  <c r="N542" s="1"/>
  <c r="M541"/>
  <c r="N541" s="1"/>
  <c r="M540"/>
  <c r="N540" s="1"/>
  <c r="M539"/>
  <c r="N539" s="1"/>
  <c r="M538"/>
  <c r="N538" s="1"/>
  <c r="M537"/>
  <c r="N537" s="1"/>
  <c r="M536"/>
  <c r="N536" s="1"/>
  <c r="M535"/>
  <c r="N535" s="1"/>
  <c r="M534"/>
  <c r="N534" s="1"/>
  <c r="M533"/>
  <c r="N533" s="1"/>
  <c r="M532"/>
  <c r="N532" s="1"/>
  <c r="M531"/>
  <c r="N531" s="1"/>
  <c r="M530"/>
  <c r="N530" s="1"/>
  <c r="M529"/>
  <c r="N529" s="1"/>
  <c r="M528"/>
  <c r="N528" s="1"/>
  <c r="M527"/>
  <c r="N527" s="1"/>
  <c r="M526"/>
  <c r="N526" s="1"/>
  <c r="M525"/>
  <c r="N525" s="1"/>
  <c r="M524"/>
  <c r="N524" s="1"/>
  <c r="M523"/>
  <c r="N523" s="1"/>
  <c r="M522"/>
  <c r="N522" s="1"/>
  <c r="M521"/>
  <c r="N521" s="1"/>
  <c r="M520"/>
  <c r="N520" s="1"/>
  <c r="M519"/>
  <c r="N519" s="1"/>
  <c r="M518"/>
  <c r="N518" s="1"/>
  <c r="M517"/>
  <c r="N517" s="1"/>
  <c r="M516"/>
  <c r="N516" s="1"/>
  <c r="M515"/>
  <c r="N515" s="1"/>
  <c r="M514"/>
  <c r="N514" s="1"/>
  <c r="M513"/>
  <c r="N513" s="1"/>
  <c r="M512"/>
  <c r="N512" s="1"/>
  <c r="M511"/>
  <c r="N511" s="1"/>
  <c r="M510"/>
  <c r="N510" s="1"/>
  <c r="M509"/>
  <c r="N509" s="1"/>
  <c r="M508"/>
  <c r="N508" s="1"/>
  <c r="M507"/>
  <c r="N507" s="1"/>
  <c r="M506"/>
  <c r="N506" s="1"/>
  <c r="M505"/>
  <c r="N505" s="1"/>
  <c r="M504"/>
  <c r="N504" s="1"/>
  <c r="M503"/>
  <c r="N503" s="1"/>
  <c r="M502"/>
  <c r="N502" s="1"/>
  <c r="M501"/>
  <c r="N501" s="1"/>
  <c r="M500"/>
  <c r="N500" s="1"/>
  <c r="M499"/>
  <c r="N499" s="1"/>
  <c r="M498"/>
  <c r="N498" s="1"/>
  <c r="M497"/>
  <c r="N497" s="1"/>
  <c r="M496"/>
  <c r="N496" s="1"/>
  <c r="M495"/>
  <c r="N495" s="1"/>
  <c r="M494"/>
  <c r="N494" s="1"/>
  <c r="M493"/>
  <c r="N493" s="1"/>
  <c r="M492"/>
  <c r="N492" s="1"/>
  <c r="M491"/>
  <c r="N491" s="1"/>
  <c r="M490"/>
  <c r="N490" s="1"/>
  <c r="M489"/>
  <c r="N489" s="1"/>
  <c r="M488"/>
  <c r="N488" s="1"/>
  <c r="M487"/>
  <c r="N487" s="1"/>
  <c r="M486"/>
  <c r="N486" s="1"/>
  <c r="M485"/>
  <c r="N485" s="1"/>
  <c r="M484"/>
  <c r="N484" s="1"/>
  <c r="M483"/>
  <c r="N483" s="1"/>
  <c r="M482"/>
  <c r="N482" s="1"/>
  <c r="M481"/>
  <c r="N481" s="1"/>
  <c r="M480"/>
  <c r="N480" s="1"/>
  <c r="M479"/>
  <c r="N479" s="1"/>
  <c r="M478"/>
  <c r="N478" s="1"/>
  <c r="M477"/>
  <c r="N477" s="1"/>
  <c r="M476"/>
  <c r="N476" s="1"/>
  <c r="M475"/>
  <c r="N475" s="1"/>
  <c r="M474"/>
  <c r="N474" s="1"/>
  <c r="M473"/>
  <c r="N473" s="1"/>
  <c r="M472"/>
  <c r="N472" s="1"/>
  <c r="M471"/>
  <c r="N471" s="1"/>
  <c r="M470"/>
  <c r="N470" s="1"/>
  <c r="M469"/>
  <c r="N469" s="1"/>
  <c r="M468"/>
  <c r="N468" s="1"/>
  <c r="M467"/>
  <c r="N467" s="1"/>
  <c r="M466"/>
  <c r="N466" s="1"/>
  <c r="M465"/>
  <c r="N465" s="1"/>
  <c r="M464"/>
  <c r="N464" s="1"/>
  <c r="M463"/>
  <c r="N463" s="1"/>
  <c r="M462"/>
  <c r="N462" s="1"/>
  <c r="M461"/>
  <c r="N461" s="1"/>
  <c r="M460"/>
  <c r="N460" s="1"/>
  <c r="M459"/>
  <c r="N459" s="1"/>
  <c r="M458"/>
  <c r="N458" s="1"/>
  <c r="M457"/>
  <c r="N457" s="1"/>
  <c r="M456"/>
  <c r="N456" s="1"/>
  <c r="M455"/>
  <c r="N455" s="1"/>
  <c r="M454"/>
  <c r="N454" s="1"/>
  <c r="M453"/>
  <c r="N453" s="1"/>
  <c r="M452"/>
  <c r="N452" s="1"/>
  <c r="M451"/>
  <c r="N451" s="1"/>
  <c r="M450"/>
  <c r="N450" s="1"/>
  <c r="M449"/>
  <c r="N449" s="1"/>
  <c r="M448"/>
  <c r="N448" s="1"/>
  <c r="M447"/>
  <c r="N447" s="1"/>
  <c r="M446"/>
  <c r="N446" s="1"/>
  <c r="M445"/>
  <c r="N445" s="1"/>
  <c r="M444"/>
  <c r="N444" s="1"/>
  <c r="M443"/>
  <c r="N443" s="1"/>
  <c r="M442"/>
  <c r="N442" s="1"/>
  <c r="M441"/>
  <c r="N441" s="1"/>
  <c r="M440"/>
  <c r="N440" s="1"/>
  <c r="M439"/>
  <c r="N439" s="1"/>
  <c r="M438"/>
  <c r="N438" s="1"/>
  <c r="M437"/>
  <c r="N437" s="1"/>
  <c r="M436"/>
  <c r="N436" s="1"/>
  <c r="M435"/>
  <c r="N435" s="1"/>
  <c r="M434"/>
  <c r="N434" s="1"/>
  <c r="M433"/>
  <c r="N433" s="1"/>
  <c r="M432"/>
  <c r="N432" s="1"/>
  <c r="M431"/>
  <c r="N431" s="1"/>
  <c r="M430"/>
  <c r="N430" s="1"/>
  <c r="M429"/>
  <c r="N429" s="1"/>
  <c r="M428"/>
  <c r="N428" s="1"/>
  <c r="M427"/>
  <c r="N427" s="1"/>
  <c r="M426"/>
  <c r="N426" s="1"/>
  <c r="M425"/>
  <c r="N425" s="1"/>
  <c r="M424"/>
  <c r="N424" s="1"/>
  <c r="M423"/>
  <c r="N423" s="1"/>
  <c r="M422"/>
  <c r="N422" s="1"/>
  <c r="M421"/>
  <c r="N421" s="1"/>
  <c r="M420"/>
  <c r="N420" s="1"/>
  <c r="M419"/>
  <c r="N419" s="1"/>
  <c r="M418"/>
  <c r="N418" s="1"/>
  <c r="M417"/>
  <c r="N417" s="1"/>
  <c r="M416"/>
  <c r="N416" s="1"/>
  <c r="M415"/>
  <c r="N415" s="1"/>
  <c r="M414"/>
  <c r="N414" s="1"/>
  <c r="M413"/>
  <c r="N413" s="1"/>
  <c r="M412"/>
  <c r="N412" s="1"/>
  <c r="M411"/>
  <c r="N411" s="1"/>
  <c r="M410"/>
  <c r="N410" s="1"/>
  <c r="M409"/>
  <c r="N409" s="1"/>
  <c r="M408"/>
  <c r="N408" s="1"/>
  <c r="M407"/>
  <c r="N407" s="1"/>
  <c r="M406"/>
  <c r="N406" s="1"/>
  <c r="M405"/>
  <c r="N405" s="1"/>
  <c r="M404"/>
  <c r="N404" s="1"/>
  <c r="M403"/>
  <c r="N403" s="1"/>
  <c r="M402"/>
  <c r="N402" s="1"/>
  <c r="M401"/>
  <c r="N401" s="1"/>
  <c r="M400"/>
  <c r="N400" s="1"/>
  <c r="M399"/>
  <c r="N399" s="1"/>
  <c r="M398"/>
  <c r="N398" s="1"/>
  <c r="M397"/>
  <c r="N397" s="1"/>
  <c r="M396"/>
  <c r="N396" s="1"/>
  <c r="M395"/>
  <c r="N395" s="1"/>
  <c r="M394"/>
  <c r="N394" s="1"/>
  <c r="M393"/>
  <c r="N393" s="1"/>
  <c r="M392"/>
  <c r="N392" s="1"/>
  <c r="M391"/>
  <c r="N391" s="1"/>
  <c r="M390"/>
  <c r="N390" s="1"/>
  <c r="M389"/>
  <c r="N389" s="1"/>
  <c r="M388"/>
  <c r="N388" s="1"/>
  <c r="M387"/>
  <c r="N387" s="1"/>
  <c r="M386"/>
  <c r="N386" s="1"/>
  <c r="M385"/>
  <c r="N385" s="1"/>
  <c r="M384"/>
  <c r="N384" s="1"/>
  <c r="M383"/>
  <c r="N383" s="1"/>
  <c r="M382"/>
  <c r="N382" s="1"/>
  <c r="M381"/>
  <c r="N381" s="1"/>
  <c r="M380"/>
  <c r="N380" s="1"/>
  <c r="M379"/>
  <c r="N379" s="1"/>
  <c r="M378"/>
  <c r="N378" s="1"/>
  <c r="M377"/>
  <c r="N377" s="1"/>
  <c r="M376"/>
  <c r="N376" s="1"/>
  <c r="M375"/>
  <c r="N375" s="1"/>
  <c r="M374"/>
  <c r="N374" s="1"/>
  <c r="M373"/>
  <c r="N373" s="1"/>
  <c r="M372"/>
  <c r="N372" s="1"/>
  <c r="M371"/>
  <c r="N371" s="1"/>
  <c r="M370"/>
  <c r="N370" s="1"/>
  <c r="M369"/>
  <c r="N369" s="1"/>
  <c r="M368"/>
  <c r="N368" s="1"/>
  <c r="M367"/>
  <c r="N367" s="1"/>
  <c r="M366"/>
  <c r="N366" s="1"/>
  <c r="M365"/>
  <c r="N365" s="1"/>
  <c r="M364"/>
  <c r="N364" s="1"/>
  <c r="M363"/>
  <c r="N363" s="1"/>
  <c r="M362"/>
  <c r="N362" s="1"/>
  <c r="M361"/>
  <c r="N361" s="1"/>
  <c r="M360"/>
  <c r="N360" s="1"/>
  <c r="M359"/>
  <c r="N359" s="1"/>
  <c r="M358"/>
  <c r="N358" s="1"/>
  <c r="M357"/>
  <c r="N357" s="1"/>
  <c r="M356"/>
  <c r="N356" s="1"/>
  <c r="M355"/>
  <c r="N355" s="1"/>
  <c r="M354"/>
  <c r="N354" s="1"/>
  <c r="M353"/>
  <c r="N353" s="1"/>
  <c r="M352"/>
  <c r="N352" s="1"/>
  <c r="M351"/>
  <c r="N351" s="1"/>
  <c r="M350"/>
  <c r="N350" s="1"/>
  <c r="M349"/>
  <c r="N349" s="1"/>
  <c r="M348"/>
  <c r="N348" s="1"/>
  <c r="M347"/>
  <c r="N347" s="1"/>
  <c r="M346"/>
  <c r="N346" s="1"/>
  <c r="M345"/>
  <c r="N345" s="1"/>
  <c r="M344"/>
  <c r="N344" s="1"/>
  <c r="M343"/>
  <c r="N343" s="1"/>
  <c r="M342"/>
  <c r="N342" s="1"/>
  <c r="M341"/>
  <c r="N341" s="1"/>
  <c r="M340"/>
  <c r="N340" s="1"/>
  <c r="M339"/>
  <c r="N339" s="1"/>
  <c r="M338"/>
  <c r="N338" s="1"/>
  <c r="M337"/>
  <c r="N337" s="1"/>
  <c r="M336"/>
  <c r="N336" s="1"/>
  <c r="M335"/>
  <c r="N335" s="1"/>
  <c r="M334"/>
  <c r="N334" s="1"/>
  <c r="M333"/>
  <c r="N333" s="1"/>
  <c r="M332"/>
  <c r="N332" s="1"/>
  <c r="M331"/>
  <c r="N331" s="1"/>
  <c r="M330"/>
  <c r="N330" s="1"/>
  <c r="M329"/>
  <c r="N329" s="1"/>
  <c r="M328"/>
  <c r="N328" s="1"/>
  <c r="M327"/>
  <c r="N327" s="1"/>
  <c r="M326"/>
  <c r="N326" s="1"/>
  <c r="M325"/>
  <c r="N325" s="1"/>
  <c r="M324"/>
  <c r="N324" s="1"/>
  <c r="M323"/>
  <c r="N323" s="1"/>
  <c r="M322"/>
  <c r="N322" s="1"/>
  <c r="M321"/>
  <c r="N321" s="1"/>
  <c r="M320"/>
  <c r="N320" s="1"/>
  <c r="M319"/>
  <c r="N319" s="1"/>
  <c r="M318"/>
  <c r="N318" s="1"/>
  <c r="M317"/>
  <c r="N317" s="1"/>
  <c r="M316"/>
  <c r="N316" s="1"/>
  <c r="M315"/>
  <c r="N315" s="1"/>
  <c r="M314"/>
  <c r="N314" s="1"/>
  <c r="M313"/>
  <c r="N313" s="1"/>
  <c r="M312"/>
  <c r="N312" s="1"/>
  <c r="M311"/>
  <c r="N311" s="1"/>
  <c r="M310"/>
  <c r="N310" s="1"/>
  <c r="M309"/>
  <c r="N309" s="1"/>
  <c r="M308"/>
  <c r="N308" s="1"/>
  <c r="M307"/>
  <c r="N307" s="1"/>
  <c r="M306"/>
  <c r="N306" s="1"/>
  <c r="M305"/>
  <c r="N305" s="1"/>
  <c r="M304"/>
  <c r="N304" s="1"/>
  <c r="M303"/>
  <c r="N303" s="1"/>
  <c r="M302"/>
  <c r="N302" s="1"/>
  <c r="M301"/>
  <c r="N301" s="1"/>
  <c r="M300"/>
  <c r="N300" s="1"/>
  <c r="M299"/>
  <c r="N299" s="1"/>
  <c r="M298"/>
  <c r="N298" s="1"/>
  <c r="M297"/>
  <c r="N297" s="1"/>
  <c r="M296"/>
  <c r="N296" s="1"/>
  <c r="M295"/>
  <c r="N295" s="1"/>
  <c r="M294"/>
  <c r="N294" s="1"/>
  <c r="M293"/>
  <c r="N293" s="1"/>
  <c r="M292"/>
  <c r="N292" s="1"/>
  <c r="M291"/>
  <c r="N291" s="1"/>
  <c r="M290"/>
  <c r="N290" s="1"/>
  <c r="M289"/>
  <c r="N289" s="1"/>
  <c r="M288"/>
  <c r="N288" s="1"/>
  <c r="M287"/>
  <c r="N287" s="1"/>
  <c r="M286"/>
  <c r="N286" s="1"/>
  <c r="M285"/>
  <c r="N285" s="1"/>
  <c r="M284"/>
  <c r="N284" s="1"/>
  <c r="M283"/>
  <c r="N283" s="1"/>
  <c r="M282"/>
  <c r="N282" s="1"/>
  <c r="M281"/>
  <c r="N281" s="1"/>
  <c r="M280"/>
  <c r="N280" s="1"/>
  <c r="M279"/>
  <c r="N279" s="1"/>
  <c r="M278"/>
  <c r="N278" s="1"/>
  <c r="M277"/>
  <c r="N277" s="1"/>
  <c r="M276"/>
  <c r="N276" s="1"/>
  <c r="M275"/>
  <c r="N275" s="1"/>
  <c r="M274"/>
  <c r="N274" s="1"/>
  <c r="M273"/>
  <c r="N273" s="1"/>
  <c r="M272"/>
  <c r="N272" s="1"/>
  <c r="M271"/>
  <c r="N271" s="1"/>
  <c r="M270"/>
  <c r="N270" s="1"/>
  <c r="M269"/>
  <c r="N269" s="1"/>
  <c r="M268"/>
  <c r="N268" s="1"/>
  <c r="M267"/>
  <c r="N267" s="1"/>
  <c r="M266"/>
  <c r="N266" s="1"/>
  <c r="M265"/>
  <c r="N265" s="1"/>
  <c r="M264"/>
  <c r="N264" s="1"/>
  <c r="M263"/>
  <c r="N263" s="1"/>
  <c r="M262"/>
  <c r="N262" s="1"/>
  <c r="M261"/>
  <c r="N261" s="1"/>
  <c r="M260"/>
  <c r="N260" s="1"/>
  <c r="M259"/>
  <c r="N259" s="1"/>
  <c r="M258"/>
  <c r="N258" s="1"/>
  <c r="M257"/>
  <c r="N257" s="1"/>
  <c r="M256"/>
  <c r="N256" s="1"/>
  <c r="M255"/>
  <c r="N255" s="1"/>
  <c r="M254"/>
  <c r="N254" s="1"/>
  <c r="M253"/>
  <c r="N253" s="1"/>
  <c r="M252"/>
  <c r="N252" s="1"/>
  <c r="M251"/>
  <c r="N251" s="1"/>
  <c r="M250"/>
  <c r="N250" s="1"/>
  <c r="M249"/>
  <c r="N249" s="1"/>
  <c r="M248"/>
  <c r="N248" s="1"/>
  <c r="M247"/>
  <c r="N247" s="1"/>
  <c r="M246"/>
  <c r="N246" s="1"/>
  <c r="M245"/>
  <c r="N245" s="1"/>
  <c r="M244"/>
  <c r="N244" s="1"/>
  <c r="M243"/>
  <c r="N243" s="1"/>
  <c r="M242"/>
  <c r="N242" s="1"/>
  <c r="M241"/>
  <c r="N241" s="1"/>
  <c r="M240"/>
  <c r="N240" s="1"/>
  <c r="M239"/>
  <c r="N239" s="1"/>
  <c r="M238"/>
  <c r="N238" s="1"/>
  <c r="M237"/>
  <c r="N237" s="1"/>
  <c r="M236"/>
  <c r="N236" s="1"/>
  <c r="M235"/>
  <c r="N235" s="1"/>
  <c r="M234"/>
  <c r="N234" s="1"/>
  <c r="M233"/>
  <c r="N233" s="1"/>
  <c r="M232"/>
  <c r="N232" s="1"/>
  <c r="M231"/>
  <c r="N231" s="1"/>
  <c r="M230"/>
  <c r="N230" s="1"/>
  <c r="M229"/>
  <c r="N229" s="1"/>
  <c r="M228"/>
  <c r="N228" s="1"/>
  <c r="M227"/>
  <c r="N227" s="1"/>
  <c r="M226"/>
  <c r="N226" s="1"/>
  <c r="M225"/>
  <c r="N225" s="1"/>
  <c r="M224"/>
  <c r="N224" s="1"/>
  <c r="M223"/>
  <c r="N223" s="1"/>
  <c r="M222"/>
  <c r="N222" s="1"/>
  <c r="M221"/>
  <c r="N221" s="1"/>
  <c r="M220"/>
  <c r="N220" s="1"/>
  <c r="M219"/>
  <c r="N219" s="1"/>
  <c r="M218"/>
  <c r="N218" s="1"/>
  <c r="M217"/>
  <c r="N217" s="1"/>
  <c r="M216"/>
  <c r="N216" s="1"/>
  <c r="M215"/>
  <c r="N215" s="1"/>
  <c r="M214"/>
  <c r="N214" s="1"/>
  <c r="M213"/>
  <c r="N213" s="1"/>
  <c r="M212"/>
  <c r="N212" s="1"/>
  <c r="M211"/>
  <c r="N211" s="1"/>
  <c r="M210"/>
  <c r="N210" s="1"/>
  <c r="M209"/>
  <c r="N209" s="1"/>
  <c r="M208"/>
  <c r="N208" s="1"/>
  <c r="M207"/>
  <c r="N207" s="1"/>
  <c r="M206"/>
  <c r="N206" s="1"/>
  <c r="M205"/>
  <c r="N205" s="1"/>
  <c r="M204"/>
  <c r="N204" s="1"/>
  <c r="M203"/>
  <c r="N203" s="1"/>
  <c r="M202"/>
  <c r="N202" s="1"/>
  <c r="M201"/>
  <c r="N201" s="1"/>
  <c r="M200"/>
  <c r="N200" s="1"/>
  <c r="M199"/>
  <c r="N199" s="1"/>
  <c r="M198"/>
  <c r="N198" s="1"/>
  <c r="M197"/>
  <c r="N197" s="1"/>
  <c r="M196"/>
  <c r="N196" s="1"/>
  <c r="M195"/>
  <c r="N195" s="1"/>
  <c r="M194"/>
  <c r="N194" s="1"/>
  <c r="M193"/>
  <c r="N193" s="1"/>
  <c r="M192"/>
  <c r="N192" s="1"/>
  <c r="M191"/>
  <c r="N191" s="1"/>
  <c r="M190"/>
  <c r="N190" s="1"/>
  <c r="M189"/>
  <c r="N189" s="1"/>
  <c r="M188"/>
  <c r="N188" s="1"/>
  <c r="M187"/>
  <c r="N187" s="1"/>
  <c r="M186"/>
  <c r="N186" s="1"/>
  <c r="M185"/>
  <c r="N185" s="1"/>
  <c r="M184"/>
  <c r="N184" s="1"/>
  <c r="M183"/>
  <c r="N183" s="1"/>
  <c r="M182"/>
  <c r="N182" s="1"/>
  <c r="M181"/>
  <c r="N181" s="1"/>
  <c r="M180"/>
  <c r="N180" s="1"/>
  <c r="M179"/>
  <c r="N179" s="1"/>
  <c r="M178"/>
  <c r="N178" s="1"/>
  <c r="M177"/>
  <c r="N177" s="1"/>
  <c r="M176"/>
  <c r="N176" s="1"/>
  <c r="M175"/>
  <c r="N175" s="1"/>
  <c r="M174"/>
  <c r="N174" s="1"/>
  <c r="M173"/>
  <c r="N173" s="1"/>
  <c r="M172"/>
  <c r="N172" s="1"/>
  <c r="M171"/>
  <c r="N171" s="1"/>
  <c r="M170"/>
  <c r="N170" s="1"/>
  <c r="M169"/>
  <c r="N169" s="1"/>
  <c r="M168"/>
  <c r="N168" s="1"/>
  <c r="M167"/>
  <c r="N167" s="1"/>
  <c r="M166"/>
  <c r="N166" s="1"/>
  <c r="M165"/>
  <c r="N165" s="1"/>
  <c r="M164"/>
  <c r="N164" s="1"/>
  <c r="M163"/>
  <c r="N163" s="1"/>
  <c r="M162"/>
  <c r="N162" s="1"/>
  <c r="M161"/>
  <c r="N161" s="1"/>
  <c r="M160"/>
  <c r="N160" s="1"/>
  <c r="M159"/>
  <c r="N159" s="1"/>
  <c r="M158"/>
  <c r="N158" s="1"/>
  <c r="M157"/>
  <c r="N157" s="1"/>
  <c r="M156"/>
  <c r="N156" s="1"/>
  <c r="M155"/>
  <c r="N155" s="1"/>
  <c r="M154"/>
  <c r="N154" s="1"/>
  <c r="M153"/>
  <c r="N153" s="1"/>
  <c r="M152"/>
  <c r="N152" s="1"/>
  <c r="M151"/>
  <c r="N151" s="1"/>
  <c r="M150"/>
  <c r="N150" s="1"/>
  <c r="M149"/>
  <c r="N149" s="1"/>
  <c r="M148"/>
  <c r="N148" s="1"/>
  <c r="M147"/>
  <c r="N147" s="1"/>
  <c r="M146"/>
  <c r="N146" s="1"/>
  <c r="M145"/>
  <c r="N145" s="1"/>
  <c r="M144"/>
  <c r="N144" s="1"/>
  <c r="M143"/>
  <c r="N143" s="1"/>
  <c r="M142"/>
  <c r="N142" s="1"/>
  <c r="M141"/>
  <c r="N141" s="1"/>
  <c r="M140"/>
  <c r="N140" s="1"/>
  <c r="M139"/>
  <c r="N139" s="1"/>
  <c r="M138"/>
  <c r="N138" s="1"/>
  <c r="M137"/>
  <c r="N137" s="1"/>
  <c r="M136"/>
  <c r="N136" s="1"/>
  <c r="M135"/>
  <c r="N135" s="1"/>
  <c r="M134"/>
  <c r="N134" s="1"/>
  <c r="M133"/>
  <c r="N133" s="1"/>
  <c r="M132"/>
  <c r="N132" s="1"/>
  <c r="M131"/>
  <c r="N131" s="1"/>
  <c r="M130"/>
  <c r="N130" s="1"/>
  <c r="M129"/>
  <c r="N129" s="1"/>
  <c r="M128"/>
  <c r="N128" s="1"/>
  <c r="M127"/>
  <c r="N127" s="1"/>
  <c r="M126"/>
  <c r="N126" s="1"/>
  <c r="M125"/>
  <c r="N125" s="1"/>
  <c r="M124"/>
  <c r="N124" s="1"/>
  <c r="M123"/>
  <c r="N123" s="1"/>
  <c r="M122"/>
  <c r="N122" s="1"/>
  <c r="M121"/>
  <c r="N121" s="1"/>
  <c r="M120"/>
  <c r="N120" s="1"/>
  <c r="M119"/>
  <c r="N119" s="1"/>
  <c r="M118"/>
  <c r="N118" s="1"/>
  <c r="M117"/>
  <c r="N117" s="1"/>
  <c r="M116"/>
  <c r="N116" s="1"/>
  <c r="M115"/>
  <c r="N115" s="1"/>
  <c r="M114"/>
  <c r="N114" s="1"/>
  <c r="M113"/>
  <c r="N113" s="1"/>
  <c r="M112"/>
  <c r="N112" s="1"/>
  <c r="M111"/>
  <c r="N111" s="1"/>
  <c r="M755" i="6" l="1"/>
  <c r="L755"/>
  <c r="AH755"/>
  <c r="D756"/>
  <c r="AA756" s="1"/>
  <c r="C757"/>
  <c r="K758"/>
  <c r="K774"/>
  <c r="K786"/>
  <c r="K802"/>
  <c r="K814"/>
  <c r="K830"/>
  <c r="K842"/>
  <c r="K854"/>
  <c r="K866"/>
  <c r="K882"/>
  <c r="K898"/>
  <c r="K910"/>
  <c r="K930"/>
  <c r="K942"/>
  <c r="K753"/>
  <c r="AB753"/>
  <c r="AA753"/>
  <c r="O753"/>
  <c r="K757"/>
  <c r="K761"/>
  <c r="K765"/>
  <c r="K769"/>
  <c r="K773"/>
  <c r="K777"/>
  <c r="K781"/>
  <c r="K785"/>
  <c r="K789"/>
  <c r="K793"/>
  <c r="K797"/>
  <c r="K801"/>
  <c r="K805"/>
  <c r="K809"/>
  <c r="K813"/>
  <c r="K817"/>
  <c r="K821"/>
  <c r="K825"/>
  <c r="K829"/>
  <c r="K833"/>
  <c r="K837"/>
  <c r="K841"/>
  <c r="K845"/>
  <c r="K849"/>
  <c r="K853"/>
  <c r="K857"/>
  <c r="K861"/>
  <c r="K865"/>
  <c r="K869"/>
  <c r="K873"/>
  <c r="K877"/>
  <c r="K881"/>
  <c r="K885"/>
  <c r="K889"/>
  <c r="K893"/>
  <c r="K897"/>
  <c r="K901"/>
  <c r="K905"/>
  <c r="K909"/>
  <c r="K913"/>
  <c r="K917"/>
  <c r="K921"/>
  <c r="K925"/>
  <c r="K929"/>
  <c r="K933"/>
  <c r="K937"/>
  <c r="K941"/>
  <c r="K945"/>
  <c r="K949"/>
  <c r="K754"/>
  <c r="AB754"/>
  <c r="AA754"/>
  <c r="O754"/>
  <c r="K770"/>
  <c r="K782"/>
  <c r="K798"/>
  <c r="K810"/>
  <c r="K826"/>
  <c r="K838"/>
  <c r="K858"/>
  <c r="K874"/>
  <c r="K886"/>
  <c r="K902"/>
  <c r="K918"/>
  <c r="K926"/>
  <c r="K946"/>
  <c r="AA752"/>
  <c r="AB752"/>
  <c r="K752"/>
  <c r="O752"/>
  <c r="K756"/>
  <c r="K760"/>
  <c r="K764"/>
  <c r="K768"/>
  <c r="K772"/>
  <c r="K776"/>
  <c r="K780"/>
  <c r="K784"/>
  <c r="K788"/>
  <c r="K792"/>
  <c r="K796"/>
  <c r="K800"/>
  <c r="K804"/>
  <c r="K808"/>
  <c r="K812"/>
  <c r="K816"/>
  <c r="K820"/>
  <c r="K824"/>
  <c r="K828"/>
  <c r="K832"/>
  <c r="K836"/>
  <c r="K840"/>
  <c r="K844"/>
  <c r="K848"/>
  <c r="K852"/>
  <c r="K856"/>
  <c r="K860"/>
  <c r="K864"/>
  <c r="K868"/>
  <c r="K872"/>
  <c r="K876"/>
  <c r="K880"/>
  <c r="K884"/>
  <c r="K888"/>
  <c r="K892"/>
  <c r="K896"/>
  <c r="K900"/>
  <c r="K904"/>
  <c r="K908"/>
  <c r="K912"/>
  <c r="K916"/>
  <c r="K920"/>
  <c r="K924"/>
  <c r="K928"/>
  <c r="K932"/>
  <c r="K936"/>
  <c r="K940"/>
  <c r="K944"/>
  <c r="K948"/>
  <c r="K762"/>
  <c r="K766"/>
  <c r="K778"/>
  <c r="K790"/>
  <c r="K794"/>
  <c r="K806"/>
  <c r="K818"/>
  <c r="K822"/>
  <c r="K834"/>
  <c r="K846"/>
  <c r="K850"/>
  <c r="K862"/>
  <c r="K870"/>
  <c r="K878"/>
  <c r="K890"/>
  <c r="K894"/>
  <c r="K906"/>
  <c r="K914"/>
  <c r="K922"/>
  <c r="K934"/>
  <c r="K938"/>
  <c r="K950"/>
  <c r="K755"/>
  <c r="AA755"/>
  <c r="AB755"/>
  <c r="O755"/>
  <c r="K759"/>
  <c r="K763"/>
  <c r="K767"/>
  <c r="K771"/>
  <c r="K775"/>
  <c r="K779"/>
  <c r="K783"/>
  <c r="K787"/>
  <c r="K791"/>
  <c r="K795"/>
  <c r="K799"/>
  <c r="K803"/>
  <c r="K807"/>
  <c r="K811"/>
  <c r="K815"/>
  <c r="K819"/>
  <c r="K823"/>
  <c r="K827"/>
  <c r="K831"/>
  <c r="K835"/>
  <c r="K839"/>
  <c r="K843"/>
  <c r="K847"/>
  <c r="K851"/>
  <c r="K855"/>
  <c r="K859"/>
  <c r="K863"/>
  <c r="K867"/>
  <c r="K871"/>
  <c r="K875"/>
  <c r="K879"/>
  <c r="K883"/>
  <c r="K887"/>
  <c r="K891"/>
  <c r="K895"/>
  <c r="K899"/>
  <c r="K903"/>
  <c r="K907"/>
  <c r="K911"/>
  <c r="K915"/>
  <c r="K919"/>
  <c r="K923"/>
  <c r="K927"/>
  <c r="K931"/>
  <c r="K935"/>
  <c r="K939"/>
  <c r="K943"/>
  <c r="K947"/>
  <c r="O810" i="5"/>
  <c r="J751" i="6" s="1"/>
  <c r="R810" i="5"/>
  <c r="R1210" s="1"/>
  <c r="O205"/>
  <c r="J146" i="6" s="1"/>
  <c r="R205" i="5"/>
  <c r="O615"/>
  <c r="J556" i="6" s="1"/>
  <c r="R615" i="5"/>
  <c r="O483"/>
  <c r="J424" i="6" s="1"/>
  <c r="R483" i="5"/>
  <c r="O738"/>
  <c r="J679" i="6" s="1"/>
  <c r="R738" i="5"/>
  <c r="O644"/>
  <c r="J585" i="6" s="1"/>
  <c r="R644" i="5"/>
  <c r="O766"/>
  <c r="J707" i="6" s="1"/>
  <c r="R766" i="5"/>
  <c r="O244"/>
  <c r="J185" i="6" s="1"/>
  <c r="R244" i="5"/>
  <c r="O447"/>
  <c r="J388" i="6" s="1"/>
  <c r="R447" i="5"/>
  <c r="O675"/>
  <c r="J616" i="6" s="1"/>
  <c r="R675" i="5"/>
  <c r="O723"/>
  <c r="J664" i="6" s="1"/>
  <c r="R723" i="5"/>
  <c r="O790"/>
  <c r="J731" i="6" s="1"/>
  <c r="R790" i="5"/>
  <c r="O719"/>
  <c r="J660" i="6" s="1"/>
  <c r="R719" i="5"/>
  <c r="O512"/>
  <c r="J453" i="6" s="1"/>
  <c r="R512" i="5"/>
  <c r="O355"/>
  <c r="J296" i="6" s="1"/>
  <c r="R355" i="5"/>
  <c r="O423"/>
  <c r="J364" i="6" s="1"/>
  <c r="R423" i="5"/>
  <c r="O331"/>
  <c r="J272" i="6" s="1"/>
  <c r="R331" i="5"/>
  <c r="O771"/>
  <c r="J712" i="6" s="1"/>
  <c r="R771" i="5"/>
  <c r="O214"/>
  <c r="J155" i="6" s="1"/>
  <c r="R214" i="5"/>
  <c r="O259"/>
  <c r="J200" i="6" s="1"/>
  <c r="R259" i="5"/>
  <c r="O159"/>
  <c r="J100" i="6" s="1"/>
  <c r="K100" s="1"/>
  <c r="R159" i="5"/>
  <c r="O321"/>
  <c r="J262" i="6" s="1"/>
  <c r="R321" i="5"/>
  <c r="O557"/>
  <c r="J498" i="6" s="1"/>
  <c r="R557" i="5"/>
  <c r="O610"/>
  <c r="J551" i="6" s="1"/>
  <c r="R610" i="5"/>
  <c r="O349"/>
  <c r="J290" i="6" s="1"/>
  <c r="R349" i="5"/>
  <c r="O625"/>
  <c r="J566" i="6" s="1"/>
  <c r="R625" i="5"/>
  <c r="O586"/>
  <c r="J527" i="6" s="1"/>
  <c r="R586" i="5"/>
  <c r="O216"/>
  <c r="J157" i="6" s="1"/>
  <c r="R216" i="5"/>
  <c r="O171"/>
  <c r="J112" i="6" s="1"/>
  <c r="R171" i="5"/>
  <c r="O285"/>
  <c r="J226" i="6" s="1"/>
  <c r="R285" i="5"/>
  <c r="O298"/>
  <c r="J239" i="6" s="1"/>
  <c r="R298" i="5"/>
  <c r="O809"/>
  <c r="J750" i="6" s="1"/>
  <c r="R809" i="5"/>
  <c r="O426"/>
  <c r="J367" i="6" s="1"/>
  <c r="R426" i="5"/>
  <c r="O476"/>
  <c r="J417" i="6" s="1"/>
  <c r="R476" i="5"/>
  <c r="O514"/>
  <c r="J455" i="6" s="1"/>
  <c r="R514" i="5"/>
  <c r="O653"/>
  <c r="J594" i="6" s="1"/>
  <c r="R653" i="5"/>
  <c r="O226"/>
  <c r="J167" i="6" s="1"/>
  <c r="R226" i="5"/>
  <c r="O375"/>
  <c r="J316" i="6" s="1"/>
  <c r="R375" i="5"/>
  <c r="O163"/>
  <c r="J104" i="6" s="1"/>
  <c r="K104" s="1"/>
  <c r="R163" i="5"/>
  <c r="O529"/>
  <c r="J470" i="6" s="1"/>
  <c r="R529" i="5"/>
  <c r="O634"/>
  <c r="J575" i="6" s="1"/>
  <c r="R634" i="5"/>
  <c r="O177"/>
  <c r="J118" i="6" s="1"/>
  <c r="R177" i="5"/>
  <c r="O480"/>
  <c r="J421" i="6" s="1"/>
  <c r="R480" i="5"/>
  <c r="O296"/>
  <c r="J237" i="6" s="1"/>
  <c r="R296" i="5"/>
  <c r="O303"/>
  <c r="J244" i="6" s="1"/>
  <c r="R303" i="5"/>
  <c r="O223"/>
  <c r="J164" i="6" s="1"/>
  <c r="R223" i="5"/>
  <c r="O497"/>
  <c r="J438" i="6" s="1"/>
  <c r="R497" i="5"/>
  <c r="O534"/>
  <c r="J475" i="6" s="1"/>
  <c r="R534" i="5"/>
  <c r="O203"/>
  <c r="J144" i="6" s="1"/>
  <c r="R203" i="5"/>
  <c r="O391"/>
  <c r="J332" i="6" s="1"/>
  <c r="R391" i="5"/>
  <c r="O110"/>
  <c r="J51" i="6" s="1"/>
  <c r="R110" i="5"/>
  <c r="R1910" s="1"/>
  <c r="O123"/>
  <c r="J64" i="6" s="1"/>
  <c r="K64" s="1"/>
  <c r="R123" i="5"/>
  <c r="R1897" s="1"/>
  <c r="O129"/>
  <c r="J70" i="6" s="1"/>
  <c r="K70" s="1"/>
  <c r="R129" i="5"/>
  <c r="R1891" s="1"/>
  <c r="O112"/>
  <c r="J53" i="6" s="1"/>
  <c r="R112" i="5"/>
  <c r="R1908" s="1"/>
  <c r="O115"/>
  <c r="J56" i="6" s="1"/>
  <c r="R115" i="5"/>
  <c r="R1905" s="1"/>
  <c r="O117"/>
  <c r="J58" i="6" s="1"/>
  <c r="R117" i="5"/>
  <c r="R1903" s="1"/>
  <c r="O132"/>
  <c r="J73" i="6" s="1"/>
  <c r="K73" s="1"/>
  <c r="R132" i="5"/>
  <c r="R1888" s="1"/>
  <c r="O301"/>
  <c r="J242" i="6" s="1"/>
  <c r="R301" i="5"/>
  <c r="O475"/>
  <c r="J416" i="6" s="1"/>
  <c r="R475" i="5"/>
  <c r="R1545" s="1"/>
  <c r="O438"/>
  <c r="J379" i="6" s="1"/>
  <c r="R438" i="5"/>
  <c r="O302"/>
  <c r="J243" i="6" s="1"/>
  <c r="R302" i="5"/>
  <c r="R1718" s="1"/>
  <c r="O608"/>
  <c r="J549" i="6" s="1"/>
  <c r="R608" i="5"/>
  <c r="O686"/>
  <c r="J627" i="6" s="1"/>
  <c r="R686" i="5"/>
  <c r="O344"/>
  <c r="J285" i="6" s="1"/>
  <c r="R344" i="5"/>
  <c r="O367"/>
  <c r="J308" i="6" s="1"/>
  <c r="R367" i="5"/>
  <c r="O268"/>
  <c r="J209" i="6" s="1"/>
  <c r="R268" i="5"/>
  <c r="O636"/>
  <c r="J577" i="6" s="1"/>
  <c r="R636" i="5"/>
  <c r="O576"/>
  <c r="J517" i="6" s="1"/>
  <c r="R576" i="5"/>
  <c r="O787"/>
  <c r="J728" i="6" s="1"/>
  <c r="R787" i="5"/>
  <c r="O338"/>
  <c r="J279" i="6" s="1"/>
  <c r="R338" i="5"/>
  <c r="O716"/>
  <c r="J657" i="6" s="1"/>
  <c r="R716" i="5"/>
  <c r="O188"/>
  <c r="J129" i="6" s="1"/>
  <c r="R188" i="5"/>
  <c r="O252"/>
  <c r="J193" i="6" s="1"/>
  <c r="R252" i="5"/>
  <c r="O544"/>
  <c r="J485" i="6" s="1"/>
  <c r="R544" i="5"/>
  <c r="O632"/>
  <c r="J573" i="6" s="1"/>
  <c r="R632" i="5"/>
  <c r="O196"/>
  <c r="J137" i="6" s="1"/>
  <c r="R196" i="5"/>
  <c r="O393"/>
  <c r="J334" i="6" s="1"/>
  <c r="R393" i="5"/>
  <c r="O588"/>
  <c r="J529" i="6" s="1"/>
  <c r="R588" i="5"/>
  <c r="O210"/>
  <c r="J151" i="6" s="1"/>
  <c r="R210" i="5"/>
  <c r="O454"/>
  <c r="J395" i="6" s="1"/>
  <c r="R454" i="5"/>
  <c r="O200"/>
  <c r="J141" i="6" s="1"/>
  <c r="R200" i="5"/>
  <c r="O369"/>
  <c r="J310" i="6" s="1"/>
  <c r="R369" i="5"/>
  <c r="O245"/>
  <c r="J186" i="6" s="1"/>
  <c r="R245" i="5"/>
  <c r="O421"/>
  <c r="J362" i="6" s="1"/>
  <c r="R421" i="5"/>
  <c r="O806"/>
  <c r="J747" i="6" s="1"/>
  <c r="R806" i="5"/>
  <c r="O711"/>
  <c r="J652" i="6" s="1"/>
  <c r="R711" i="5"/>
  <c r="O539"/>
  <c r="J480" i="6" s="1"/>
  <c r="R539" i="5"/>
  <c r="O574"/>
  <c r="J515" i="6" s="1"/>
  <c r="R574" i="5"/>
  <c r="O467"/>
  <c r="J408" i="6" s="1"/>
  <c r="R467" i="5"/>
  <c r="O197"/>
  <c r="J138" i="6" s="1"/>
  <c r="R197" i="5"/>
  <c r="O366"/>
  <c r="J307" i="6" s="1"/>
  <c r="R366" i="5"/>
  <c r="R1654" s="1"/>
  <c r="O372"/>
  <c r="J313" i="6" s="1"/>
  <c r="R372" i="5"/>
  <c r="O299"/>
  <c r="J240" i="6" s="1"/>
  <c r="R299" i="5"/>
  <c r="O225"/>
  <c r="J166" i="6" s="1"/>
  <c r="R225" i="5"/>
  <c r="R1795" s="1"/>
  <c r="O702"/>
  <c r="J643" i="6" s="1"/>
  <c r="R702" i="5"/>
  <c r="O211"/>
  <c r="J152" i="6" s="1"/>
  <c r="R211" i="5"/>
  <c r="O292"/>
  <c r="J233" i="6" s="1"/>
  <c r="R292" i="5"/>
  <c r="O253"/>
  <c r="J194" i="6" s="1"/>
  <c r="R253" i="5"/>
  <c r="O572"/>
  <c r="J513" i="6" s="1"/>
  <c r="R572" i="5"/>
  <c r="O221"/>
  <c r="J162" i="6" s="1"/>
  <c r="R221" i="5"/>
  <c r="O401"/>
  <c r="J342" i="6" s="1"/>
  <c r="R401" i="5"/>
  <c r="O451"/>
  <c r="J392" i="6" s="1"/>
  <c r="R451" i="5"/>
  <c r="O561"/>
  <c r="J502" i="6" s="1"/>
  <c r="R561" i="5"/>
  <c r="O679"/>
  <c r="J620" i="6" s="1"/>
  <c r="R679" i="5"/>
  <c r="O713"/>
  <c r="J654" i="6" s="1"/>
  <c r="R713" i="5"/>
  <c r="O777"/>
  <c r="J718" i="6" s="1"/>
  <c r="R777" i="5"/>
  <c r="O418"/>
  <c r="J359" i="6" s="1"/>
  <c r="R418" i="5"/>
  <c r="O240"/>
  <c r="J181" i="6" s="1"/>
  <c r="R240" i="5"/>
  <c r="O273"/>
  <c r="J214" i="6" s="1"/>
  <c r="R273" i="5"/>
  <c r="O373"/>
  <c r="J314" i="6" s="1"/>
  <c r="R373" i="5"/>
  <c r="O793"/>
  <c r="J734" i="6" s="1"/>
  <c r="R793" i="5"/>
  <c r="O289"/>
  <c r="J230" i="6" s="1"/>
  <c r="R289" i="5"/>
  <c r="O715"/>
  <c r="J656" i="6" s="1"/>
  <c r="R715" i="5"/>
  <c r="R1305" s="1"/>
  <c r="O549"/>
  <c r="J490" i="6" s="1"/>
  <c r="R549" i="5"/>
  <c r="O170"/>
  <c r="J111" i="6" s="1"/>
  <c r="R170" i="5"/>
  <c r="R1850" s="1"/>
  <c r="O199"/>
  <c r="J140" i="6" s="1"/>
  <c r="R199" i="5"/>
  <c r="R1821" s="1"/>
  <c r="O407"/>
  <c r="J348" i="6" s="1"/>
  <c r="R407" i="5"/>
  <c r="O641"/>
  <c r="J582" i="6" s="1"/>
  <c r="R641" i="5"/>
  <c r="O346"/>
  <c r="J287" i="6" s="1"/>
  <c r="R346" i="5"/>
  <c r="O153"/>
  <c r="J94" i="6" s="1"/>
  <c r="K94" s="1"/>
  <c r="R153" i="5"/>
  <c r="O621"/>
  <c r="J562" i="6" s="1"/>
  <c r="R621" i="5"/>
  <c r="O499"/>
  <c r="J440" i="6" s="1"/>
  <c r="R499" i="5"/>
  <c r="O228"/>
  <c r="J169" i="6" s="1"/>
  <c r="R228" i="5"/>
  <c r="O538"/>
  <c r="J479" i="6" s="1"/>
  <c r="R538" i="5"/>
  <c r="R1482" s="1"/>
  <c r="O265"/>
  <c r="J206" i="6" s="1"/>
  <c r="R265" i="5"/>
  <c r="O667"/>
  <c r="J608" i="6" s="1"/>
  <c r="R667" i="5"/>
  <c r="O180"/>
  <c r="J121" i="6" s="1"/>
  <c r="R180" i="5"/>
  <c r="O348"/>
  <c r="J289" i="6" s="1"/>
  <c r="R348" i="5"/>
  <c r="R1672" s="1"/>
  <c r="O198"/>
  <c r="J139" i="6" s="1"/>
  <c r="R198" i="5"/>
  <c r="R1822" s="1"/>
  <c r="O629"/>
  <c r="J570" i="6" s="1"/>
  <c r="R629" i="5"/>
  <c r="O788"/>
  <c r="J729" i="6" s="1"/>
  <c r="R788" i="5"/>
  <c r="O169"/>
  <c r="J110" i="6" s="1"/>
  <c r="R169" i="5"/>
  <c r="R1851" s="1"/>
  <c r="O703"/>
  <c r="J644" i="6" s="1"/>
  <c r="R703" i="5"/>
  <c r="O229"/>
  <c r="J170" i="6" s="1"/>
  <c r="R229" i="5"/>
  <c r="O327"/>
  <c r="J268" i="6" s="1"/>
  <c r="R327" i="5"/>
  <c r="O660"/>
  <c r="J601" i="6" s="1"/>
  <c r="R660" i="5"/>
  <c r="O554"/>
  <c r="J495" i="6" s="1"/>
  <c r="R554" i="5"/>
  <c r="O545"/>
  <c r="J486" i="6" s="1"/>
  <c r="R545" i="5"/>
  <c r="O176"/>
  <c r="J117" i="6" s="1"/>
  <c r="R176" i="5"/>
  <c r="R1844" s="1"/>
  <c r="O155"/>
  <c r="J96" i="6" s="1"/>
  <c r="K96" s="1"/>
  <c r="R155" i="5"/>
  <c r="O677"/>
  <c r="J618" i="6" s="1"/>
  <c r="R677" i="5"/>
  <c r="O431"/>
  <c r="J372" i="6" s="1"/>
  <c r="R431" i="5"/>
  <c r="O113"/>
  <c r="J54" i="6" s="1"/>
  <c r="R113" i="5"/>
  <c r="R1907" s="1"/>
  <c r="O127"/>
  <c r="J68" i="6" s="1"/>
  <c r="K68" s="1"/>
  <c r="R127" i="5"/>
  <c r="R1893" s="1"/>
  <c r="O116"/>
  <c r="J57" i="6" s="1"/>
  <c r="R116" i="5"/>
  <c r="R1904" s="1"/>
  <c r="O137"/>
  <c r="J78" i="6" s="1"/>
  <c r="K78" s="1"/>
  <c r="R137" i="5"/>
  <c r="R1883" s="1"/>
  <c r="O121"/>
  <c r="J62" i="6" s="1"/>
  <c r="K62" s="1"/>
  <c r="R121" i="5"/>
  <c r="R1899" s="1"/>
  <c r="O124"/>
  <c r="J65" i="6" s="1"/>
  <c r="K65" s="1"/>
  <c r="R124" i="5"/>
  <c r="R1896" s="1"/>
  <c r="O138"/>
  <c r="J79" i="6" s="1"/>
  <c r="K79" s="1"/>
  <c r="R138" i="5"/>
  <c r="R1882" s="1"/>
  <c r="O246"/>
  <c r="J187" i="6" s="1"/>
  <c r="R246" i="5"/>
  <c r="O656"/>
  <c r="J597" i="6" s="1"/>
  <c r="R656" i="5"/>
  <c r="O165"/>
  <c r="J106" i="6" s="1"/>
  <c r="K106" s="1"/>
  <c r="R165" i="5"/>
  <c r="O434"/>
  <c r="J375" i="6" s="1"/>
  <c r="R434" i="5"/>
  <c r="O513"/>
  <c r="J454" i="6" s="1"/>
  <c r="R513" i="5"/>
  <c r="R1507" s="1"/>
  <c r="O490"/>
  <c r="J431" i="6" s="1"/>
  <c r="R490" i="5"/>
  <c r="O618"/>
  <c r="J559" i="6" s="1"/>
  <c r="R618" i="5"/>
  <c r="O559"/>
  <c r="J500" i="6" s="1"/>
  <c r="R559" i="5"/>
  <c r="O571"/>
  <c r="J512" i="6" s="1"/>
  <c r="R571" i="5"/>
  <c r="R1449" s="1"/>
  <c r="O406"/>
  <c r="J347" i="6" s="1"/>
  <c r="R406" i="5"/>
  <c r="R1614" s="1"/>
  <c r="O383"/>
  <c r="J324" i="6" s="1"/>
  <c r="R383" i="5"/>
  <c r="O356"/>
  <c r="J297" i="6" s="1"/>
  <c r="R356" i="5"/>
  <c r="O546"/>
  <c r="J487" i="6" s="1"/>
  <c r="R546" i="5"/>
  <c r="R1474" s="1"/>
  <c r="O305"/>
  <c r="J246" i="6" s="1"/>
  <c r="R305" i="5"/>
  <c r="O507"/>
  <c r="J448" i="6" s="1"/>
  <c r="R507" i="5"/>
  <c r="O580"/>
  <c r="J521" i="6" s="1"/>
  <c r="R580" i="5"/>
  <c r="O352"/>
  <c r="J293" i="6" s="1"/>
  <c r="R352" i="5"/>
  <c r="O805"/>
  <c r="J746" i="6" s="1"/>
  <c r="R805" i="5"/>
  <c r="R1215" s="1"/>
  <c r="O310"/>
  <c r="J251" i="6" s="1"/>
  <c r="R310" i="5"/>
  <c r="O520"/>
  <c r="J461" i="6" s="1"/>
  <c r="R520" i="5"/>
  <c r="O681"/>
  <c r="J622" i="6" s="1"/>
  <c r="R681" i="5"/>
  <c r="O399"/>
  <c r="J340" i="6" s="1"/>
  <c r="R399" i="5"/>
  <c r="O528"/>
  <c r="J469" i="6" s="1"/>
  <c r="R528" i="5"/>
  <c r="R1492" s="1"/>
  <c r="O250"/>
  <c r="J191" i="6" s="1"/>
  <c r="R250" i="5"/>
  <c r="O400"/>
  <c r="J341" i="6" s="1"/>
  <c r="R400" i="5"/>
  <c r="R1620" s="1"/>
  <c r="O325"/>
  <c r="J266" i="6" s="1"/>
  <c r="R325" i="5"/>
  <c r="O708"/>
  <c r="J649" i="6" s="1"/>
  <c r="R708" i="5"/>
  <c r="O271"/>
  <c r="J212" i="6" s="1"/>
  <c r="R271" i="5"/>
  <c r="O770"/>
  <c r="J711" i="6" s="1"/>
  <c r="R770" i="5"/>
  <c r="R1250" s="1"/>
  <c r="O530"/>
  <c r="J471" i="6" s="1"/>
  <c r="R530" i="5"/>
  <c r="O251"/>
  <c r="J192" i="6" s="1"/>
  <c r="R251" i="5"/>
  <c r="R1769" s="1"/>
  <c r="O541"/>
  <c r="J482" i="6" s="1"/>
  <c r="R541" i="5"/>
  <c r="O750"/>
  <c r="J691" i="6" s="1"/>
  <c r="R750" i="5"/>
  <c r="O694"/>
  <c r="J635" i="6" s="1"/>
  <c r="R694" i="5"/>
  <c r="O161"/>
  <c r="J102" i="6" s="1"/>
  <c r="K102" s="1"/>
  <c r="R161" i="5"/>
  <c r="O315"/>
  <c r="J256" i="6" s="1"/>
  <c r="R315" i="5"/>
  <c r="O661"/>
  <c r="J602" i="6" s="1"/>
  <c r="R661" i="5"/>
  <c r="O592"/>
  <c r="J533" i="6" s="1"/>
  <c r="R592" i="5"/>
  <c r="O570"/>
  <c r="J511" i="6" s="1"/>
  <c r="R570" i="5"/>
  <c r="R1450" s="1"/>
  <c r="O472"/>
  <c r="J413" i="6" s="1"/>
  <c r="R472" i="5"/>
  <c r="O745"/>
  <c r="J686" i="6" s="1"/>
  <c r="R745" i="5"/>
  <c r="O624"/>
  <c r="J565" i="6" s="1"/>
  <c r="R624" i="5"/>
  <c r="R1396" s="1"/>
  <c r="O270"/>
  <c r="J211" i="6" s="1"/>
  <c r="R270" i="5"/>
  <c r="O501"/>
  <c r="J442" i="6" s="1"/>
  <c r="R501" i="5"/>
  <c r="O405"/>
  <c r="J346" i="6" s="1"/>
  <c r="R405" i="5"/>
  <c r="R1615" s="1"/>
  <c r="O160"/>
  <c r="J101" i="6" s="1"/>
  <c r="K101" s="1"/>
  <c r="R160" i="5"/>
  <c r="R1860" s="1"/>
  <c r="O212"/>
  <c r="J153" i="6" s="1"/>
  <c r="R212" i="5"/>
  <c r="O784"/>
  <c r="J725" i="6" s="1"/>
  <c r="R784" i="5"/>
  <c r="O392"/>
  <c r="J333" i="6" s="1"/>
  <c r="R392" i="5"/>
  <c r="R1628" s="1"/>
  <c r="O756"/>
  <c r="J697" i="6" s="1"/>
  <c r="R756" i="5"/>
  <c r="O178"/>
  <c r="J119" i="6" s="1"/>
  <c r="R178" i="5"/>
  <c r="O668"/>
  <c r="J609" i="6" s="1"/>
  <c r="R668" i="5"/>
  <c r="O260"/>
  <c r="J201" i="6" s="1"/>
  <c r="R260" i="5"/>
  <c r="O370"/>
  <c r="J311" i="6" s="1"/>
  <c r="R370" i="5"/>
  <c r="O729"/>
  <c r="J670" i="6" s="1"/>
  <c r="R729" i="5"/>
  <c r="O306"/>
  <c r="J247" i="6" s="1"/>
  <c r="R306" i="5"/>
  <c r="O280"/>
  <c r="J221" i="6" s="1"/>
  <c r="R280" i="5"/>
  <c r="O487"/>
  <c r="J428" i="6" s="1"/>
  <c r="R487" i="5"/>
  <c r="O276"/>
  <c r="J217" i="6" s="1"/>
  <c r="R276" i="5"/>
  <c r="O427"/>
  <c r="J368" i="6" s="1"/>
  <c r="R427" i="5"/>
  <c r="O648"/>
  <c r="J589" i="6" s="1"/>
  <c r="R648" i="5"/>
  <c r="O663"/>
  <c r="J604" i="6" s="1"/>
  <c r="R663" i="5"/>
  <c r="O192"/>
  <c r="J133" i="6" s="1"/>
  <c r="R192" i="5"/>
  <c r="O415"/>
  <c r="J356" i="6" s="1"/>
  <c r="R415" i="5"/>
  <c r="O606"/>
  <c r="J547" i="6" s="1"/>
  <c r="R606" i="5"/>
  <c r="O350"/>
  <c r="J291" i="6" s="1"/>
  <c r="R350" i="5"/>
  <c r="O488"/>
  <c r="J429" i="6" s="1"/>
  <c r="R488" i="5"/>
  <c r="O772"/>
  <c r="J713" i="6" s="1"/>
  <c r="R772" i="5"/>
  <c r="O402"/>
  <c r="J343" i="6" s="1"/>
  <c r="R402" i="5"/>
  <c r="O460"/>
  <c r="J401" i="6" s="1"/>
  <c r="R460" i="5"/>
  <c r="O763"/>
  <c r="J704" i="6" s="1"/>
  <c r="R763" i="5"/>
  <c r="O324"/>
  <c r="J265" i="6" s="1"/>
  <c r="R324" i="5"/>
  <c r="R1696" s="1"/>
  <c r="O672"/>
  <c r="J613" i="6" s="1"/>
  <c r="R672" i="5"/>
  <c r="O311"/>
  <c r="J252" i="6" s="1"/>
  <c r="R311" i="5"/>
  <c r="O516"/>
  <c r="J457" i="6" s="1"/>
  <c r="R516" i="5"/>
  <c r="O502"/>
  <c r="J443" i="6" s="1"/>
  <c r="R502" i="5"/>
  <c r="O789"/>
  <c r="J730" i="6" s="1"/>
  <c r="R789" i="5"/>
  <c r="R1231" s="1"/>
  <c r="O761"/>
  <c r="J702" i="6" s="1"/>
  <c r="R761" i="5"/>
  <c r="O237"/>
  <c r="J178" i="6" s="1"/>
  <c r="R237" i="5"/>
  <c r="O396"/>
  <c r="J337" i="6" s="1"/>
  <c r="R396" i="5"/>
  <c r="O631"/>
  <c r="J572" i="6" s="1"/>
  <c r="R631" i="5"/>
  <c r="R1389" s="1"/>
  <c r="O464"/>
  <c r="J405" i="6" s="1"/>
  <c r="R464" i="5"/>
  <c r="O590"/>
  <c r="J531" i="6" s="1"/>
  <c r="R590" i="5"/>
  <c r="O267"/>
  <c r="J208" i="6" s="1"/>
  <c r="R267" i="5"/>
  <c r="R1753" s="1"/>
  <c r="O596"/>
  <c r="J537" i="6" s="1"/>
  <c r="R596" i="5"/>
  <c r="O461"/>
  <c r="J402" i="6" s="1"/>
  <c r="R461" i="5"/>
  <c r="O368"/>
  <c r="J309" i="6" s="1"/>
  <c r="R368" i="5"/>
  <c r="R1652" s="1"/>
  <c r="O695"/>
  <c r="J636" i="6" s="1"/>
  <c r="R695" i="5"/>
  <c r="O416"/>
  <c r="J357" i="6" s="1"/>
  <c r="R416" i="5"/>
  <c r="O208"/>
  <c r="J149" i="6" s="1"/>
  <c r="R208" i="5"/>
  <c r="O682"/>
  <c r="J623" i="6" s="1"/>
  <c r="R682" i="5"/>
  <c r="O540"/>
  <c r="J481" i="6" s="1"/>
  <c r="R540" i="5"/>
  <c r="R1480" s="1"/>
  <c r="O779"/>
  <c r="J720" i="6" s="1"/>
  <c r="R779" i="5"/>
  <c r="O584"/>
  <c r="J525" i="6" s="1"/>
  <c r="R584" i="5"/>
  <c r="O239"/>
  <c r="J180" i="6" s="1"/>
  <c r="R239" i="5"/>
  <c r="R1781" s="1"/>
  <c r="O754"/>
  <c r="J695" i="6" s="1"/>
  <c r="R754" i="5"/>
  <c r="O748"/>
  <c r="J689" i="6" s="1"/>
  <c r="R748" i="5"/>
  <c r="O506"/>
  <c r="J447" i="6" s="1"/>
  <c r="R506" i="5"/>
  <c r="R1514" s="1"/>
  <c r="O762"/>
  <c r="J703" i="6" s="1"/>
  <c r="R762" i="5"/>
  <c r="R1258" s="1"/>
  <c r="O314"/>
  <c r="J255" i="6" s="1"/>
  <c r="R314" i="5"/>
  <c r="R1706" s="1"/>
  <c r="O518"/>
  <c r="J459" i="6" s="1"/>
  <c r="R518" i="5"/>
  <c r="O409"/>
  <c r="J350" i="6" s="1"/>
  <c r="R409" i="5"/>
  <c r="O498"/>
  <c r="J439" i="6" s="1"/>
  <c r="R498" i="5"/>
  <c r="R1522" s="1"/>
  <c r="O479"/>
  <c r="J420" i="6" s="1"/>
  <c r="R479" i="5"/>
  <c r="R1541" s="1"/>
  <c r="O774"/>
  <c r="J715" i="6" s="1"/>
  <c r="R774" i="5"/>
  <c r="O670"/>
  <c r="J611" i="6" s="1"/>
  <c r="R670" i="5"/>
  <c r="O739"/>
  <c r="J680" i="6" s="1"/>
  <c r="R739" i="5"/>
  <c r="O151"/>
  <c r="J92" i="6" s="1"/>
  <c r="K92" s="1"/>
  <c r="R151" i="5"/>
  <c r="O718"/>
  <c r="J659" i="6" s="1"/>
  <c r="R718" i="5"/>
  <c r="R1302" s="1"/>
  <c r="O589"/>
  <c r="J530" i="6" s="1"/>
  <c r="R589" i="5"/>
  <c r="R1431" s="1"/>
  <c r="O633"/>
  <c r="J574" i="6" s="1"/>
  <c r="R633" i="5"/>
  <c r="R1387" s="1"/>
  <c r="O683"/>
  <c r="J624" i="6" s="1"/>
  <c r="R683" i="5"/>
  <c r="O714"/>
  <c r="J655" i="6" s="1"/>
  <c r="R714" i="5"/>
  <c r="R1306" s="1"/>
  <c r="O164"/>
  <c r="J105" i="6" s="1"/>
  <c r="K105" s="1"/>
  <c r="R164" i="5"/>
  <c r="R1856" s="1"/>
  <c r="O408"/>
  <c r="J349" i="6" s="1"/>
  <c r="R408" i="5"/>
  <c r="R1612" s="1"/>
  <c r="O562"/>
  <c r="J503" i="6" s="1"/>
  <c r="R562" i="5"/>
  <c r="O752"/>
  <c r="J693" i="6" s="1"/>
  <c r="R752" i="5"/>
  <c r="O278"/>
  <c r="J219" i="6" s="1"/>
  <c r="R278" i="5"/>
  <c r="O543"/>
  <c r="J484" i="6" s="1"/>
  <c r="R543" i="5"/>
  <c r="R1477" s="1"/>
  <c r="O744"/>
  <c r="J685" i="6" s="1"/>
  <c r="R744" i="5"/>
  <c r="R1276" s="1"/>
  <c r="O397"/>
  <c r="J338" i="6" s="1"/>
  <c r="R397" i="5"/>
  <c r="O329"/>
  <c r="J270" i="6" s="1"/>
  <c r="R329" i="5"/>
  <c r="O441"/>
  <c r="J382" i="6" s="1"/>
  <c r="R441" i="5"/>
  <c r="O471"/>
  <c r="J412" i="6" s="1"/>
  <c r="R471" i="5"/>
  <c r="R1549" s="1"/>
  <c r="O753"/>
  <c r="J694" i="6" s="1"/>
  <c r="R753" i="5"/>
  <c r="R1267" s="1"/>
  <c r="O747"/>
  <c r="J688" i="6" s="1"/>
  <c r="R747" i="5"/>
  <c r="R1273" s="1"/>
  <c r="O791"/>
  <c r="J732" i="6" s="1"/>
  <c r="R791" i="5"/>
  <c r="O187"/>
  <c r="J128" i="6" s="1"/>
  <c r="R187" i="5"/>
  <c r="R1833" s="1"/>
  <c r="O689"/>
  <c r="J630" i="6" s="1"/>
  <c r="R689" i="5"/>
  <c r="O222"/>
  <c r="J163" i="6" s="1"/>
  <c r="R222" i="5"/>
  <c r="R1798" s="1"/>
  <c r="O598"/>
  <c r="J539" i="6" s="1"/>
  <c r="R598" i="5"/>
  <c r="O274"/>
  <c r="J215" i="6" s="1"/>
  <c r="R274" i="5"/>
  <c r="O505"/>
  <c r="J446" i="6" s="1"/>
  <c r="R505" i="5"/>
  <c r="R1515" s="1"/>
  <c r="O336"/>
  <c r="J277" i="6" s="1"/>
  <c r="R336" i="5"/>
  <c r="O521"/>
  <c r="J462" i="6" s="1"/>
  <c r="R521" i="5"/>
  <c r="O190"/>
  <c r="J131" i="6" s="1"/>
  <c r="R190" i="5"/>
  <c r="O599"/>
  <c r="J540" i="6" s="1"/>
  <c r="R599" i="5"/>
  <c r="O749"/>
  <c r="J690" i="6" s="1"/>
  <c r="R749" i="5"/>
  <c r="R1271" s="1"/>
  <c r="O638"/>
  <c r="J579" i="6" s="1"/>
  <c r="R638" i="5"/>
  <c r="O581"/>
  <c r="J522" i="6" s="1"/>
  <c r="R581" i="5"/>
  <c r="O647"/>
  <c r="J588" i="6" s="1"/>
  <c r="R647" i="5"/>
  <c r="R1373" s="1"/>
  <c r="O286"/>
  <c r="J227" i="6" s="1"/>
  <c r="R286" i="5"/>
  <c r="O232"/>
  <c r="J173" i="6" s="1"/>
  <c r="R232" i="5"/>
  <c r="O209"/>
  <c r="J150" i="6" s="1"/>
  <c r="R209" i="5"/>
  <c r="R1811" s="1"/>
  <c r="O620"/>
  <c r="J561" i="6" s="1"/>
  <c r="R620" i="5"/>
  <c r="R1400" s="1"/>
  <c r="O637"/>
  <c r="J578" i="6" s="1"/>
  <c r="R637" i="5"/>
  <c r="R1383" s="1"/>
  <c r="O697"/>
  <c r="J638" i="6" s="1"/>
  <c r="R697" i="5"/>
  <c r="O548"/>
  <c r="J489" i="6" s="1"/>
  <c r="R548" i="5"/>
  <c r="R1472" s="1"/>
  <c r="O587"/>
  <c r="J528" i="6" s="1"/>
  <c r="R587" i="5"/>
  <c r="R1433" s="1"/>
  <c r="O457"/>
  <c r="J398" i="6" s="1"/>
  <c r="R457" i="5"/>
  <c r="O275"/>
  <c r="J216" i="6" s="1"/>
  <c r="R275" i="5"/>
  <c r="R1745" s="1"/>
  <c r="O657"/>
  <c r="J598" i="6" s="1"/>
  <c r="R657" i="5"/>
  <c r="O281"/>
  <c r="J222" i="6" s="1"/>
  <c r="R281" i="5"/>
  <c r="O194"/>
  <c r="J135" i="6" s="1"/>
  <c r="R194" i="5"/>
  <c r="O195"/>
  <c r="J136" i="6" s="1"/>
  <c r="R195" i="5"/>
  <c r="R1825" s="1"/>
  <c r="O781"/>
  <c r="J722" i="6" s="1"/>
  <c r="R781" i="5"/>
  <c r="O759"/>
  <c r="J700" i="6" s="1"/>
  <c r="R759" i="5"/>
  <c r="O489"/>
  <c r="J430" i="6" s="1"/>
  <c r="R489" i="5"/>
  <c r="R1531" s="1"/>
  <c r="O184"/>
  <c r="J125" i="6" s="1"/>
  <c r="R184" i="5"/>
  <c r="O343"/>
  <c r="J284" i="6" s="1"/>
  <c r="R343" i="5"/>
  <c r="R1677" s="1"/>
  <c r="O547"/>
  <c r="J488" i="6" s="1"/>
  <c r="R547" i="5"/>
  <c r="R1473" s="1"/>
  <c r="O353"/>
  <c r="J294" i="6" s="1"/>
  <c r="R353" i="5"/>
  <c r="O626"/>
  <c r="J567" i="6" s="1"/>
  <c r="R626" i="5"/>
  <c r="O776"/>
  <c r="J717" i="6" s="1"/>
  <c r="R776" i="5"/>
  <c r="R1244" s="1"/>
  <c r="O640"/>
  <c r="J581" i="6" s="1"/>
  <c r="R640" i="5"/>
  <c r="R1380" s="1"/>
  <c r="O666"/>
  <c r="J607" i="6" s="1"/>
  <c r="R666" i="5"/>
  <c r="R1354" s="1"/>
  <c r="O183"/>
  <c r="J124" i="6" s="1"/>
  <c r="R183" i="5"/>
  <c r="R1837" s="1"/>
  <c r="O617"/>
  <c r="J558" i="6" s="1"/>
  <c r="R617" i="5"/>
  <c r="R1403" s="1"/>
  <c r="O721"/>
  <c r="J662" i="6" s="1"/>
  <c r="R721" i="5"/>
  <c r="O360"/>
  <c r="J301" i="6" s="1"/>
  <c r="R360" i="5"/>
  <c r="O334"/>
  <c r="J275" i="6" s="1"/>
  <c r="R334" i="5"/>
  <c r="O577"/>
  <c r="J518" i="6" s="1"/>
  <c r="R577" i="5"/>
  <c r="O330"/>
  <c r="J271" i="6" s="1"/>
  <c r="R330" i="5"/>
  <c r="R1690" s="1"/>
  <c r="O560"/>
  <c r="J501" i="6" s="1"/>
  <c r="R560" i="5"/>
  <c r="R1460" s="1"/>
  <c r="O182"/>
  <c r="J123" i="6" s="1"/>
  <c r="R182" i="5"/>
  <c r="R1838" s="1"/>
  <c r="O453"/>
  <c r="J394" i="6" s="1"/>
  <c r="R453" i="5"/>
  <c r="R1567" s="1"/>
  <c r="O555"/>
  <c r="J496" i="6" s="1"/>
  <c r="R555" i="5"/>
  <c r="O374"/>
  <c r="J315" i="6" s="1"/>
  <c r="R374" i="5"/>
  <c r="R1646" s="1"/>
  <c r="O551"/>
  <c r="J492" i="6" s="1"/>
  <c r="R551" i="5"/>
  <c r="O478"/>
  <c r="J419" i="6" s="1"/>
  <c r="R478" i="5"/>
  <c r="R1542" s="1"/>
  <c r="O735"/>
  <c r="J676" i="6" s="1"/>
  <c r="R735" i="5"/>
  <c r="O767"/>
  <c r="J708" i="6" s="1"/>
  <c r="R767" i="5"/>
  <c r="O746"/>
  <c r="J687" i="6" s="1"/>
  <c r="R746" i="5"/>
  <c r="R1274" s="1"/>
  <c r="O758"/>
  <c r="J699" i="6" s="1"/>
  <c r="R758" i="5"/>
  <c r="R1262" s="1"/>
  <c r="O287"/>
  <c r="J228" i="6" s="1"/>
  <c r="R287" i="5"/>
  <c r="O602"/>
  <c r="J543" i="6" s="1"/>
  <c r="R602" i="5"/>
  <c r="O230"/>
  <c r="J171" i="6" s="1"/>
  <c r="R230" i="5"/>
  <c r="O786"/>
  <c r="J727" i="6" s="1"/>
  <c r="R786" i="5"/>
  <c r="R1234" s="1"/>
  <c r="O213"/>
  <c r="J154" i="6" s="1"/>
  <c r="R213" i="5"/>
  <c r="R1807" s="1"/>
  <c r="O527"/>
  <c r="J468" i="6" s="1"/>
  <c r="R527" i="5"/>
  <c r="R1493" s="1"/>
  <c r="O333"/>
  <c r="J274" i="6" s="1"/>
  <c r="R333" i="5"/>
  <c r="R1687" s="1"/>
  <c r="O582"/>
  <c r="J523" i="6" s="1"/>
  <c r="R582" i="5"/>
  <c r="O807"/>
  <c r="J748" i="6" s="1"/>
  <c r="R807" i="5"/>
  <c r="O258"/>
  <c r="J199" i="6" s="1"/>
  <c r="R258" i="5"/>
  <c r="R1762" s="1"/>
  <c r="O619"/>
  <c r="J560" i="6" s="1"/>
  <c r="R619" i="5"/>
  <c r="R1401" s="1"/>
  <c r="O371"/>
  <c r="J312" i="6" s="1"/>
  <c r="R371" i="5"/>
  <c r="R1649" s="1"/>
  <c r="O234"/>
  <c r="J175" i="6" s="1"/>
  <c r="R234" i="5"/>
  <c r="O801"/>
  <c r="J742" i="6" s="1"/>
  <c r="R801" i="5"/>
  <c r="O227"/>
  <c r="J168" i="6" s="1"/>
  <c r="R227" i="5"/>
  <c r="R1793" s="1"/>
  <c r="O173"/>
  <c r="J114" i="6" s="1"/>
  <c r="R173" i="5"/>
  <c r="O525"/>
  <c r="J466" i="6" s="1"/>
  <c r="R525" i="5"/>
  <c r="O642"/>
  <c r="J583" i="6" s="1"/>
  <c r="R642" i="5"/>
  <c r="O569"/>
  <c r="J510" i="6" s="1"/>
  <c r="R569" i="5"/>
  <c r="R1451" s="1"/>
  <c r="O263"/>
  <c r="J204" i="6" s="1"/>
  <c r="R263" i="5"/>
  <c r="O120"/>
  <c r="J61" i="6" s="1"/>
  <c r="K61" s="1"/>
  <c r="R120" i="5"/>
  <c r="R1900" s="1"/>
  <c r="O119"/>
  <c r="J60" i="6" s="1"/>
  <c r="R119" i="5"/>
  <c r="R1901" s="1"/>
  <c r="O125"/>
  <c r="J66" i="6" s="1"/>
  <c r="K66" s="1"/>
  <c r="R125" i="5"/>
  <c r="R1895" s="1"/>
  <c r="O135"/>
  <c r="J76" i="6" s="1"/>
  <c r="K76" s="1"/>
  <c r="R135" i="5"/>
  <c r="R1885" s="1"/>
  <c r="O122"/>
  <c r="J63" i="6" s="1"/>
  <c r="K63" s="1"/>
  <c r="R122" i="5"/>
  <c r="R1898" s="1"/>
  <c r="O130"/>
  <c r="J71" i="6" s="1"/>
  <c r="K71" s="1"/>
  <c r="R130" i="5"/>
  <c r="R1890" s="1"/>
  <c r="O131"/>
  <c r="J72" i="6" s="1"/>
  <c r="K72" s="1"/>
  <c r="R131" i="5"/>
  <c r="R1889" s="1"/>
  <c r="O128"/>
  <c r="J69" i="6" s="1"/>
  <c r="K69" s="1"/>
  <c r="R128" i="5"/>
  <c r="R1892" s="1"/>
  <c r="O140"/>
  <c r="J81" i="6" s="1"/>
  <c r="K81" s="1"/>
  <c r="R140" i="5"/>
  <c r="O167"/>
  <c r="J108" i="6" s="1"/>
  <c r="R167" i="5"/>
  <c r="O390"/>
  <c r="J331" i="6" s="1"/>
  <c r="R390" i="5"/>
  <c r="R1630" s="1"/>
  <c r="O316"/>
  <c r="J257" i="6" s="1"/>
  <c r="R316" i="5"/>
  <c r="O152"/>
  <c r="J93" i="6" s="1"/>
  <c r="K93" s="1"/>
  <c r="R152" i="5"/>
  <c r="R1868" s="1"/>
  <c r="O485"/>
  <c r="J426" i="6" s="1"/>
  <c r="R485" i="5"/>
  <c r="O687"/>
  <c r="J628" i="6" s="1"/>
  <c r="R687" i="5"/>
  <c r="O649"/>
  <c r="J590" i="6" s="1"/>
  <c r="R649" i="5"/>
  <c r="O782"/>
  <c r="J723" i="6" s="1"/>
  <c r="R782" i="5"/>
  <c r="O597"/>
  <c r="J538" i="6" s="1"/>
  <c r="R597" i="5"/>
  <c r="R1423" s="1"/>
  <c r="O462"/>
  <c r="J403" i="6" s="1"/>
  <c r="R462" i="5"/>
  <c r="O449"/>
  <c r="J390" i="6" s="1"/>
  <c r="R449" i="5"/>
  <c r="O524"/>
  <c r="J465" i="6" s="1"/>
  <c r="R524" i="5"/>
  <c r="R1496" s="1"/>
  <c r="O266"/>
  <c r="J207" i="6" s="1"/>
  <c r="R266" i="5"/>
  <c r="R1754" s="1"/>
  <c r="O158"/>
  <c r="J99" i="6" s="1"/>
  <c r="K99" s="1"/>
  <c r="R158" i="5"/>
  <c r="R1862" s="1"/>
  <c r="O673"/>
  <c r="J614" i="6" s="1"/>
  <c r="R673" i="5"/>
  <c r="O207"/>
  <c r="J148" i="6" s="1"/>
  <c r="R207" i="5"/>
  <c r="R1813" s="1"/>
  <c r="O684"/>
  <c r="J625" i="6" s="1"/>
  <c r="R684" i="5"/>
  <c r="O611"/>
  <c r="J552" i="6" s="1"/>
  <c r="R611" i="5"/>
  <c r="O377"/>
  <c r="J318" i="6" s="1"/>
  <c r="R377" i="5"/>
  <c r="O262"/>
  <c r="J203" i="6" s="1"/>
  <c r="R262" i="5"/>
  <c r="R1758" s="1"/>
  <c r="O643"/>
  <c r="J584" i="6" s="1"/>
  <c r="R643" i="5"/>
  <c r="R1377" s="1"/>
  <c r="O455"/>
  <c r="J396" i="6" s="1"/>
  <c r="R455" i="5"/>
  <c r="O323"/>
  <c r="J264" i="6" s="1"/>
  <c r="R323" i="5"/>
  <c r="R1697" s="1"/>
  <c r="O474"/>
  <c r="J415" i="6" s="1"/>
  <c r="R474" i="5"/>
  <c r="R1546" s="1"/>
  <c r="O503"/>
  <c r="J444" i="6" s="1"/>
  <c r="R503" i="5"/>
  <c r="O725"/>
  <c r="J666" i="6" s="1"/>
  <c r="R725" i="5"/>
  <c r="O607"/>
  <c r="J548" i="6" s="1"/>
  <c r="R607" i="5"/>
  <c r="R1413" s="1"/>
  <c r="O264"/>
  <c r="J205" i="6" s="1"/>
  <c r="R264" i="5"/>
  <c r="R1756" s="1"/>
  <c r="O535"/>
  <c r="J476" i="6" s="1"/>
  <c r="R535" i="5"/>
  <c r="O700"/>
  <c r="J641" i="6" s="1"/>
  <c r="R700" i="5"/>
  <c r="O186"/>
  <c r="J127" i="6" s="1"/>
  <c r="R186" i="5"/>
  <c r="R1834" s="1"/>
  <c r="O764"/>
  <c r="J705" i="6" s="1"/>
  <c r="R764" i="5"/>
  <c r="O470"/>
  <c r="J411" i="6" s="1"/>
  <c r="R470" i="5"/>
  <c r="R1550" s="1"/>
  <c r="O532"/>
  <c r="J473" i="6" s="1"/>
  <c r="R532" i="5"/>
  <c r="O459"/>
  <c r="J400" i="6" s="1"/>
  <c r="R459" i="5"/>
  <c r="R1561" s="1"/>
  <c r="O318"/>
  <c r="J259" i="6" s="1"/>
  <c r="R318" i="5"/>
  <c r="O382"/>
  <c r="J323" i="6" s="1"/>
  <c r="R382" i="5"/>
  <c r="R1638" s="1"/>
  <c r="O601"/>
  <c r="J542" i="6" s="1"/>
  <c r="R601" i="5"/>
  <c r="R1419" s="1"/>
  <c r="O522"/>
  <c r="J463" i="6" s="1"/>
  <c r="R522" i="5"/>
  <c r="O792"/>
  <c r="J733" i="6" s="1"/>
  <c r="R792" i="5"/>
  <c r="R1228" s="1"/>
  <c r="O705"/>
  <c r="J646" i="6" s="1"/>
  <c r="R705" i="5"/>
  <c r="O436"/>
  <c r="J377" i="6" s="1"/>
  <c r="R436" i="5"/>
  <c r="O603"/>
  <c r="J544" i="6" s="1"/>
  <c r="R603" i="5"/>
  <c r="O712"/>
  <c r="J653" i="6" s="1"/>
  <c r="R712" i="5"/>
  <c r="R1308" s="1"/>
  <c r="O733"/>
  <c r="J674" i="6" s="1"/>
  <c r="R733" i="5"/>
  <c r="O432"/>
  <c r="J373" i="6" s="1"/>
  <c r="R432" i="5"/>
  <c r="O510"/>
  <c r="J451" i="6" s="1"/>
  <c r="R510" i="5"/>
  <c r="O335"/>
  <c r="J276" i="6" s="1"/>
  <c r="R335" i="5"/>
  <c r="R1685" s="1"/>
  <c r="O414"/>
  <c r="J355" i="6" s="1"/>
  <c r="R414" i="5"/>
  <c r="R1606" s="1"/>
  <c r="O254"/>
  <c r="J195" i="6" s="1"/>
  <c r="R254" i="5"/>
  <c r="O526"/>
  <c r="J467" i="6" s="1"/>
  <c r="R526" i="5"/>
  <c r="R1494" s="1"/>
  <c r="O452"/>
  <c r="J393" i="6" s="1"/>
  <c r="R452" i="5"/>
  <c r="R1568" s="1"/>
  <c r="O533"/>
  <c r="J474" i="6" s="1"/>
  <c r="R533" i="5"/>
  <c r="R1487" s="1"/>
  <c r="O674"/>
  <c r="J615" i="6" s="1"/>
  <c r="R674" i="5"/>
  <c r="R1346" s="1"/>
  <c r="O339"/>
  <c r="J280" i="6" s="1"/>
  <c r="R339" i="5"/>
  <c r="O388"/>
  <c r="J329" i="6" s="1"/>
  <c r="R388" i="5"/>
  <c r="O465"/>
  <c r="J406" i="6" s="1"/>
  <c r="R465" i="5"/>
  <c r="O357"/>
  <c r="J298" i="6" s="1"/>
  <c r="R357" i="5"/>
  <c r="O174"/>
  <c r="J115" i="6" s="1"/>
  <c r="R174" i="5"/>
  <c r="O496"/>
  <c r="J437" i="6" s="1"/>
  <c r="R496" i="5"/>
  <c r="R1524" s="1"/>
  <c r="O363"/>
  <c r="J304" i="6" s="1"/>
  <c r="R363" i="5"/>
  <c r="O655"/>
  <c r="J596" i="6" s="1"/>
  <c r="R655" i="5"/>
  <c r="R1365" s="1"/>
  <c r="O294"/>
  <c r="J235" i="6" s="1"/>
  <c r="R294" i="5"/>
  <c r="O699"/>
  <c r="J640" i="6" s="1"/>
  <c r="R699" i="5"/>
  <c r="R1321" s="1"/>
  <c r="O742"/>
  <c r="J683" i="6" s="1"/>
  <c r="R742" i="5"/>
  <c r="O387"/>
  <c r="J328" i="6" s="1"/>
  <c r="R387" i="5"/>
  <c r="R1633" s="1"/>
  <c r="O775"/>
  <c r="J716" i="6" s="1"/>
  <c r="R775" i="5"/>
  <c r="R1245" s="1"/>
  <c r="O645"/>
  <c r="J586" i="6" s="1"/>
  <c r="R645" i="5"/>
  <c r="O802"/>
  <c r="J743" i="6" s="1"/>
  <c r="R802" i="5"/>
  <c r="O193"/>
  <c r="J134" i="6" s="1"/>
  <c r="R193" i="5"/>
  <c r="R1827" s="1"/>
  <c r="O710"/>
  <c r="J651" i="6" s="1"/>
  <c r="R710" i="5"/>
  <c r="R1310" s="1"/>
  <c r="O808"/>
  <c r="J749" i="6" s="1"/>
  <c r="R808" i="5"/>
  <c r="R1212" s="1"/>
  <c r="O243"/>
  <c r="J184" i="6" s="1"/>
  <c r="R243" i="5"/>
  <c r="R1777" s="1"/>
  <c r="O365"/>
  <c r="J306" i="6" s="1"/>
  <c r="R365" i="5"/>
  <c r="R1655" s="1"/>
  <c r="O727"/>
  <c r="J668" i="6" s="1"/>
  <c r="R727" i="5"/>
  <c r="O676"/>
  <c r="J617" i="6" s="1"/>
  <c r="R676" i="5"/>
  <c r="R1344" s="1"/>
  <c r="O630"/>
  <c r="J571" i="6" s="1"/>
  <c r="R630" i="5"/>
  <c r="R1390" s="1"/>
  <c r="O458"/>
  <c r="J399" i="6" s="1"/>
  <c r="R458" i="5"/>
  <c r="R1562" s="1"/>
  <c r="O492"/>
  <c r="J433" i="6" s="1"/>
  <c r="R492" i="5"/>
  <c r="O413"/>
  <c r="J354" i="6" s="1"/>
  <c r="R413" i="5"/>
  <c r="R1607" s="1"/>
  <c r="O144"/>
  <c r="J85" i="6" s="1"/>
  <c r="K85" s="1"/>
  <c r="R144" i="5"/>
  <c r="O143"/>
  <c r="J84" i="6" s="1"/>
  <c r="K84" s="1"/>
  <c r="R143" i="5"/>
  <c r="R1877" s="1"/>
  <c r="O491"/>
  <c r="J432" i="6" s="1"/>
  <c r="R491" i="5"/>
  <c r="R1529" s="1"/>
  <c r="O419"/>
  <c r="J360" i="6" s="1"/>
  <c r="R419" i="5"/>
  <c r="O650"/>
  <c r="J591" i="6" s="1"/>
  <c r="R650" i="5"/>
  <c r="O248"/>
  <c r="J189" i="6" s="1"/>
  <c r="R248" i="5"/>
  <c r="O145"/>
  <c r="J86" i="6" s="1"/>
  <c r="K86" s="1"/>
  <c r="R145" i="5"/>
  <c r="O141"/>
  <c r="J82" i="6" s="1"/>
  <c r="K82" s="1"/>
  <c r="R141" i="5"/>
  <c r="O150"/>
  <c r="J91" i="6" s="1"/>
  <c r="K91" s="1"/>
  <c r="R150" i="5"/>
  <c r="R1870" s="1"/>
  <c r="O511"/>
  <c r="J452" i="6" s="1"/>
  <c r="R511" i="5"/>
  <c r="R1509" s="1"/>
  <c r="O484"/>
  <c r="J425" i="6" s="1"/>
  <c r="R484" i="5"/>
  <c r="R1536" s="1"/>
  <c r="O639"/>
  <c r="J580" i="6" s="1"/>
  <c r="R639" i="5"/>
  <c r="R1381" s="1"/>
  <c r="O652"/>
  <c r="J593" i="6" s="1"/>
  <c r="R652" i="5"/>
  <c r="R1368" s="1"/>
  <c r="O722"/>
  <c r="J663" i="6" s="1"/>
  <c r="R722" i="5"/>
  <c r="R1298" s="1"/>
  <c r="O429"/>
  <c r="J370" i="6" s="1"/>
  <c r="R429" i="5"/>
  <c r="O690"/>
  <c r="J631" i="6" s="1"/>
  <c r="R690" i="5"/>
  <c r="O671"/>
  <c r="J612" i="6" s="1"/>
  <c r="R671" i="5"/>
  <c r="R1349" s="1"/>
  <c r="O341"/>
  <c r="J282" i="6" s="1"/>
  <c r="R341" i="5"/>
  <c r="O417"/>
  <c r="J358" i="6" s="1"/>
  <c r="R417" i="5"/>
  <c r="R1603" s="1"/>
  <c r="O247"/>
  <c r="J188" i="6" s="1"/>
  <c r="R247" i="5"/>
  <c r="R1773" s="1"/>
  <c r="O616"/>
  <c r="J557" i="6" s="1"/>
  <c r="R616" i="5"/>
  <c r="R1404" s="1"/>
  <c r="O204"/>
  <c r="J145" i="6" s="1"/>
  <c r="R204" i="5"/>
  <c r="R1816" s="1"/>
  <c r="O783"/>
  <c r="J724" i="6" s="1"/>
  <c r="R783" i="5"/>
  <c r="R1237" s="1"/>
  <c r="O669"/>
  <c r="J610" i="6" s="1"/>
  <c r="R669" i="5"/>
  <c r="R1351" s="1"/>
  <c r="O531"/>
  <c r="J472" i="6" s="1"/>
  <c r="R531" i="5"/>
  <c r="R1489" s="1"/>
  <c r="O550"/>
  <c r="J491" i="6" s="1"/>
  <c r="R550" i="5"/>
  <c r="R1470" s="1"/>
  <c r="O364"/>
  <c r="J305" i="6" s="1"/>
  <c r="R364" i="5"/>
  <c r="R1656" s="1"/>
  <c r="O594"/>
  <c r="J535" i="6" s="1"/>
  <c r="R594" i="5"/>
  <c r="O717"/>
  <c r="J658" i="6" s="1"/>
  <c r="R717" i="5"/>
  <c r="R1303" s="1"/>
  <c r="O394"/>
  <c r="J335" i="6" s="1"/>
  <c r="R394" i="5"/>
  <c r="O442"/>
  <c r="J383" i="6" s="1"/>
  <c r="R442" i="5"/>
  <c r="O495"/>
  <c r="J436" i="6" s="1"/>
  <c r="R495" i="5"/>
  <c r="R1525" s="1"/>
  <c r="O760"/>
  <c r="J701" i="6" s="1"/>
  <c r="R760" i="5"/>
  <c r="R1260" s="1"/>
  <c r="O206"/>
  <c r="J147" i="6" s="1"/>
  <c r="R206" i="5"/>
  <c r="R1814" s="1"/>
  <c r="O309"/>
  <c r="J250" i="6" s="1"/>
  <c r="R309" i="5"/>
  <c r="R1711" s="1"/>
  <c r="O249"/>
  <c r="J190" i="6" s="1"/>
  <c r="R249" i="5"/>
  <c r="R1771" s="1"/>
  <c r="O288"/>
  <c r="J229" i="6" s="1"/>
  <c r="R288" i="5"/>
  <c r="R1732" s="1"/>
  <c r="O279"/>
  <c r="J220" i="6" s="1"/>
  <c r="R279" i="5"/>
  <c r="R1741" s="1"/>
  <c r="O798"/>
  <c r="J739" i="6" s="1"/>
  <c r="R798" i="5"/>
  <c r="O623"/>
  <c r="J564" i="6" s="1"/>
  <c r="R623" i="5"/>
  <c r="R1397" s="1"/>
  <c r="O425"/>
  <c r="J366" i="6" s="1"/>
  <c r="R425" i="5"/>
  <c r="R1595" s="1"/>
  <c r="O293"/>
  <c r="J234" i="6" s="1"/>
  <c r="R293" i="5"/>
  <c r="R1727" s="1"/>
  <c r="O420"/>
  <c r="J361" i="6" s="1"/>
  <c r="R420" i="5"/>
  <c r="R1600" s="1"/>
  <c r="O424"/>
  <c r="J365" i="6" s="1"/>
  <c r="R424" i="5"/>
  <c r="R1596" s="1"/>
  <c r="O297"/>
  <c r="J238" i="6" s="1"/>
  <c r="R297" i="5"/>
  <c r="R1723" s="1"/>
  <c r="O556"/>
  <c r="J497" i="6" s="1"/>
  <c r="R556" i="5"/>
  <c r="R1464" s="1"/>
  <c r="O536"/>
  <c r="J477" i="6" s="1"/>
  <c r="R536" i="5"/>
  <c r="O238"/>
  <c r="J179" i="6" s="1"/>
  <c r="R238" i="5"/>
  <c r="R1782" s="1"/>
  <c r="O509"/>
  <c r="J450" i="6" s="1"/>
  <c r="R509" i="5"/>
  <c r="R1511" s="1"/>
  <c r="O591"/>
  <c r="J532" i="6" s="1"/>
  <c r="R591" i="5"/>
  <c r="R1429" s="1"/>
  <c r="O797"/>
  <c r="J738" i="6" s="1"/>
  <c r="R797" i="5"/>
  <c r="O235"/>
  <c r="J176" i="6" s="1"/>
  <c r="R235" i="5"/>
  <c r="O778"/>
  <c r="J719" i="6" s="1"/>
  <c r="R778" i="5"/>
  <c r="R1242" s="1"/>
  <c r="O477"/>
  <c r="J418" i="6" s="1"/>
  <c r="R477" i="5"/>
  <c r="R1543" s="1"/>
  <c r="O605"/>
  <c r="J546" i="6" s="1"/>
  <c r="R605" i="5"/>
  <c r="R1415" s="1"/>
  <c r="O563"/>
  <c r="J504" i="6" s="1"/>
  <c r="R563" i="5"/>
  <c r="O693"/>
  <c r="J634" i="6" s="1"/>
  <c r="R693" i="5"/>
  <c r="R1327" s="1"/>
  <c r="O257"/>
  <c r="J198" i="6" s="1"/>
  <c r="R257" i="5"/>
  <c r="R1763" s="1"/>
  <c r="O567"/>
  <c r="J508" i="6" s="1"/>
  <c r="R567" i="5"/>
  <c r="O322"/>
  <c r="J263" i="6" s="1"/>
  <c r="R322" i="5"/>
  <c r="R1698" s="1"/>
  <c r="O628"/>
  <c r="J569" i="6" s="1"/>
  <c r="R628" i="5"/>
  <c r="R1392" s="1"/>
  <c r="O444"/>
  <c r="J385" i="6" s="1"/>
  <c r="R444" i="5"/>
  <c r="O651"/>
  <c r="J592" i="6" s="1"/>
  <c r="R651" i="5"/>
  <c r="R1369" s="1"/>
  <c r="O654"/>
  <c r="J595" i="6" s="1"/>
  <c r="R654" i="5"/>
  <c r="R1366" s="1"/>
  <c r="O282"/>
  <c r="J223" i="6" s="1"/>
  <c r="R282" i="5"/>
  <c r="R1738" s="1"/>
  <c r="O242"/>
  <c r="J183" i="6" s="1"/>
  <c r="R242" i="5"/>
  <c r="R1778" s="1"/>
  <c r="O736"/>
  <c r="J677" i="6" s="1"/>
  <c r="R736" i="5"/>
  <c r="O552"/>
  <c r="J493" i="6" s="1"/>
  <c r="R552" i="5"/>
  <c r="O189"/>
  <c r="J130" i="6" s="1"/>
  <c r="R189" i="5"/>
  <c r="R1831" s="1"/>
  <c r="O468"/>
  <c r="J409" i="6" s="1"/>
  <c r="R468" i="5"/>
  <c r="O566"/>
  <c r="J507" i="6" s="1"/>
  <c r="R566" i="5"/>
  <c r="R1454" s="1"/>
  <c r="O162"/>
  <c r="J103" i="6" s="1"/>
  <c r="K103" s="1"/>
  <c r="R162" i="5"/>
  <c r="R1858" s="1"/>
  <c r="O720"/>
  <c r="J661" i="6" s="1"/>
  <c r="R720" i="5"/>
  <c r="R1300" s="1"/>
  <c r="O342"/>
  <c r="J283" i="6" s="1"/>
  <c r="R342" i="5"/>
  <c r="R1678" s="1"/>
  <c r="O395"/>
  <c r="J336" i="6" s="1"/>
  <c r="R395" i="5"/>
  <c r="R1625" s="1"/>
  <c r="O740"/>
  <c r="J681" i="6" s="1"/>
  <c r="R740" i="5"/>
  <c r="O456"/>
  <c r="J397" i="6" s="1"/>
  <c r="R456" i="5"/>
  <c r="R1564" s="1"/>
  <c r="O600"/>
  <c r="J541" i="6" s="1"/>
  <c r="R600" i="5"/>
  <c r="R1420" s="1"/>
  <c r="O202"/>
  <c r="J143" i="6" s="1"/>
  <c r="R202" i="5"/>
  <c r="R1818" s="1"/>
  <c r="O803"/>
  <c r="J744" i="6" s="1"/>
  <c r="R803" i="5"/>
  <c r="O614"/>
  <c r="J555" i="6" s="1"/>
  <c r="R614" i="5"/>
  <c r="R1406" s="1"/>
  <c r="O595"/>
  <c r="J536" i="6" s="1"/>
  <c r="R595" i="5"/>
  <c r="R1425" s="1"/>
  <c r="O664"/>
  <c r="J605" i="6" s="1"/>
  <c r="R664" i="5"/>
  <c r="O731"/>
  <c r="J672" i="6" s="1"/>
  <c r="R731" i="5"/>
  <c r="O379"/>
  <c r="J320" i="6" s="1"/>
  <c r="R379" i="5"/>
  <c r="O604"/>
  <c r="J545" i="6" s="1"/>
  <c r="R604" i="5"/>
  <c r="R1416" s="1"/>
  <c r="O662"/>
  <c r="J603" i="6" s="1"/>
  <c r="R662" i="5"/>
  <c r="R1358" s="1"/>
  <c r="O463"/>
  <c r="J404" i="6" s="1"/>
  <c r="R463" i="5"/>
  <c r="R1557" s="1"/>
  <c r="O179"/>
  <c r="J120" i="6" s="1"/>
  <c r="R179" i="5"/>
  <c r="R1841" s="1"/>
  <c r="O804"/>
  <c r="J745" i="6" s="1"/>
  <c r="R804" i="5"/>
  <c r="R1216" s="1"/>
  <c r="O741"/>
  <c r="J682" i="6" s="1"/>
  <c r="R741" i="5"/>
  <c r="R1279" s="1"/>
  <c r="O411"/>
  <c r="J352" i="6" s="1"/>
  <c r="R411" i="5"/>
  <c r="O428"/>
  <c r="J369" i="6" s="1"/>
  <c r="R428" i="5"/>
  <c r="R1592" s="1"/>
  <c r="O385"/>
  <c r="J326" i="6" s="1"/>
  <c r="R385" i="5"/>
  <c r="O362"/>
  <c r="J303" i="6" s="1"/>
  <c r="R362" i="5"/>
  <c r="R1658" s="1"/>
  <c r="O351"/>
  <c r="J292" i="6" s="1"/>
  <c r="R351" i="5"/>
  <c r="R1669" s="1"/>
  <c r="O156"/>
  <c r="J97" i="6" s="1"/>
  <c r="K97" s="1"/>
  <c r="R156" i="5"/>
  <c r="O785"/>
  <c r="J726" i="6" s="1"/>
  <c r="R785" i="5"/>
  <c r="R1235" s="1"/>
  <c r="O765"/>
  <c r="J706" i="6" s="1"/>
  <c r="R765" i="5"/>
  <c r="R1255" s="1"/>
  <c r="O295"/>
  <c r="J236" i="6" s="1"/>
  <c r="R295" i="5"/>
  <c r="R1725" s="1"/>
  <c r="O290"/>
  <c r="J231" i="6" s="1"/>
  <c r="R290" i="5"/>
  <c r="O437"/>
  <c r="J378" i="6" s="1"/>
  <c r="R437" i="5"/>
  <c r="R1583" s="1"/>
  <c r="O593"/>
  <c r="J534" i="6" s="1"/>
  <c r="R593" i="5"/>
  <c r="R1427" s="1"/>
  <c r="O317"/>
  <c r="J258" i="6" s="1"/>
  <c r="R317" i="5"/>
  <c r="R1703" s="1"/>
  <c r="O800"/>
  <c r="J741" i="6" s="1"/>
  <c r="R800" i="5"/>
  <c r="R1220" s="1"/>
  <c r="O440"/>
  <c r="J381" i="6" s="1"/>
  <c r="R440" i="5"/>
  <c r="R1580" s="1"/>
  <c r="O185"/>
  <c r="J126" i="6" s="1"/>
  <c r="R185" i="5"/>
  <c r="R1835" s="1"/>
  <c r="O627"/>
  <c r="J568" i="6" s="1"/>
  <c r="R627" i="5"/>
  <c r="R1393" s="1"/>
  <c r="O469"/>
  <c r="J410" i="6" s="1"/>
  <c r="R469" i="5"/>
  <c r="R1551" s="1"/>
  <c r="O734"/>
  <c r="J675" i="6" s="1"/>
  <c r="R734" i="5"/>
  <c r="R1286" s="1"/>
  <c r="O175"/>
  <c r="J116" i="6" s="1"/>
  <c r="R175" i="5"/>
  <c r="R1845" s="1"/>
  <c r="O755"/>
  <c r="J696" i="6" s="1"/>
  <c r="R755" i="5"/>
  <c r="R1265" s="1"/>
  <c r="O386"/>
  <c r="J327" i="6" s="1"/>
  <c r="R386" i="5"/>
  <c r="R1634" s="1"/>
  <c r="O261"/>
  <c r="J202" i="6" s="1"/>
  <c r="R261" i="5"/>
  <c r="R1759" s="1"/>
  <c r="O500"/>
  <c r="J441" i="6" s="1"/>
  <c r="R500" i="5"/>
  <c r="R1520" s="1"/>
  <c r="O181"/>
  <c r="J122" i="6" s="1"/>
  <c r="R181" i="5"/>
  <c r="R1839" s="1"/>
  <c r="O494"/>
  <c r="J435" i="6" s="1"/>
  <c r="R494" i="5"/>
  <c r="R1526" s="1"/>
  <c r="O622"/>
  <c r="J563" i="6" s="1"/>
  <c r="R622" i="5"/>
  <c r="R1398" s="1"/>
  <c r="O219"/>
  <c r="J160" i="6" s="1"/>
  <c r="R219" i="5"/>
  <c r="O430"/>
  <c r="J371" i="6" s="1"/>
  <c r="R430" i="5"/>
  <c r="R1590" s="1"/>
  <c r="O358"/>
  <c r="J299" i="6" s="1"/>
  <c r="R358" i="5"/>
  <c r="O659"/>
  <c r="J600" i="6" s="1"/>
  <c r="R659" i="5"/>
  <c r="R1361" s="1"/>
  <c r="O380"/>
  <c r="J321" i="6" s="1"/>
  <c r="R380" i="5"/>
  <c r="O398"/>
  <c r="J339" i="6" s="1"/>
  <c r="R398" i="5"/>
  <c r="R1622" s="1"/>
  <c r="O704"/>
  <c r="J645" i="6" s="1"/>
  <c r="R704" i="5"/>
  <c r="R1316" s="1"/>
  <c r="O486"/>
  <c r="J427" i="6" s="1"/>
  <c r="R486" i="5"/>
  <c r="R1534" s="1"/>
  <c r="O709"/>
  <c r="J650" i="6" s="1"/>
  <c r="R709" i="5"/>
  <c r="R1311" s="1"/>
  <c r="O389"/>
  <c r="J330" i="6" s="1"/>
  <c r="R389" i="5"/>
  <c r="R1631" s="1"/>
  <c r="O439"/>
  <c r="J380" i="6" s="1"/>
  <c r="R439" i="5"/>
  <c r="R1581" s="1"/>
  <c r="O361"/>
  <c r="J302" i="6" s="1"/>
  <c r="R361" i="5"/>
  <c r="R1659" s="1"/>
  <c r="O448"/>
  <c r="J389" i="6" s="1"/>
  <c r="R448" i="5"/>
  <c r="R1572" s="1"/>
  <c r="O575"/>
  <c r="J516" i="6" s="1"/>
  <c r="R575" i="5"/>
  <c r="R1445" s="1"/>
  <c r="O378"/>
  <c r="J319" i="6" s="1"/>
  <c r="R378" i="5"/>
  <c r="R1642" s="1"/>
  <c r="O504"/>
  <c r="J445" i="6" s="1"/>
  <c r="R504" i="5"/>
  <c r="R1516" s="1"/>
  <c r="O706"/>
  <c r="J647" i="6" s="1"/>
  <c r="R706" i="5"/>
  <c r="O220"/>
  <c r="J161" i="6" s="1"/>
  <c r="R220" i="5"/>
  <c r="R1800" s="1"/>
  <c r="O780"/>
  <c r="J721" i="6" s="1"/>
  <c r="R780" i="5"/>
  <c r="R1240" s="1"/>
  <c r="O201"/>
  <c r="J142" i="6" s="1"/>
  <c r="R201" i="5"/>
  <c r="R1819" s="1"/>
  <c r="O612"/>
  <c r="J553" i="6" s="1"/>
  <c r="R612" i="5"/>
  <c r="O332"/>
  <c r="J273" i="6" s="1"/>
  <c r="R332" i="5"/>
  <c r="R1688" s="1"/>
  <c r="O515"/>
  <c r="J456" i="6" s="1"/>
  <c r="R515" i="5"/>
  <c r="R1505" s="1"/>
  <c r="O481"/>
  <c r="J422" i="6" s="1"/>
  <c r="R481" i="5"/>
  <c r="O609"/>
  <c r="J550" i="6" s="1"/>
  <c r="R609" i="5"/>
  <c r="R1411" s="1"/>
  <c r="O573"/>
  <c r="J514" i="6" s="1"/>
  <c r="R573" i="5"/>
  <c r="R1447" s="1"/>
  <c r="O466"/>
  <c r="J407" i="6" s="1"/>
  <c r="R466" i="5"/>
  <c r="R1554" s="1"/>
  <c r="O665"/>
  <c r="J606" i="6" s="1"/>
  <c r="R665" i="5"/>
  <c r="R1355" s="1"/>
  <c r="O445"/>
  <c r="J386" i="6" s="1"/>
  <c r="R445" i="5"/>
  <c r="O482"/>
  <c r="J423" i="6" s="1"/>
  <c r="R482" i="5"/>
  <c r="R1538" s="1"/>
  <c r="O291"/>
  <c r="J232" i="6" s="1"/>
  <c r="R291" i="5"/>
  <c r="R1729" s="1"/>
  <c r="O304"/>
  <c r="J245" i="6" s="1"/>
  <c r="R304" i="5"/>
  <c r="R1716" s="1"/>
  <c r="O658"/>
  <c r="J599" i="6" s="1"/>
  <c r="R658" i="5"/>
  <c r="R1362" s="1"/>
  <c r="O450"/>
  <c r="J391" i="6" s="1"/>
  <c r="R450" i="5"/>
  <c r="R1570" s="1"/>
  <c r="O283"/>
  <c r="J224" i="6" s="1"/>
  <c r="R283" i="5"/>
  <c r="O157"/>
  <c r="J98" i="6" s="1"/>
  <c r="K98" s="1"/>
  <c r="R157" i="5"/>
  <c r="R1863" s="1"/>
  <c r="O168"/>
  <c r="J109" i="6" s="1"/>
  <c r="R168" i="5"/>
  <c r="R1852" s="1"/>
  <c r="O635"/>
  <c r="J576" i="6" s="1"/>
  <c r="R635" i="5"/>
  <c r="R1385" s="1"/>
  <c r="O565"/>
  <c r="J506" i="6" s="1"/>
  <c r="R565" i="5"/>
  <c r="R1455" s="1"/>
  <c r="O685"/>
  <c r="J626" i="6" s="1"/>
  <c r="R685" i="5"/>
  <c r="R1335" s="1"/>
  <c r="O795"/>
  <c r="J736" i="6" s="1"/>
  <c r="R795" i="5"/>
  <c r="O517"/>
  <c r="J458" i="6" s="1"/>
  <c r="R517" i="5"/>
  <c r="R1503" s="1"/>
  <c r="O578"/>
  <c r="J519" i="6" s="1"/>
  <c r="R578" i="5"/>
  <c r="O769"/>
  <c r="J710" i="6" s="1"/>
  <c r="R769" i="5"/>
  <c r="R1251" s="1"/>
  <c r="O114"/>
  <c r="J55" i="6" s="1"/>
  <c r="R114" i="5"/>
  <c r="R1906" s="1"/>
  <c r="O111"/>
  <c r="J52" i="6" s="1"/>
  <c r="R111" i="5"/>
  <c r="R1909" s="1"/>
  <c r="O133"/>
  <c r="J74" i="6" s="1"/>
  <c r="K74" s="1"/>
  <c r="R133" i="5"/>
  <c r="R1887" s="1"/>
  <c r="O118"/>
  <c r="J59" i="6" s="1"/>
  <c r="R118" i="5"/>
  <c r="R1902" s="1"/>
  <c r="O126"/>
  <c r="J67" i="6" s="1"/>
  <c r="K67" s="1"/>
  <c r="R126" i="5"/>
  <c r="R1894" s="1"/>
  <c r="O136"/>
  <c r="J77" i="6" s="1"/>
  <c r="K77" s="1"/>
  <c r="R136" i="5"/>
  <c r="R1884" s="1"/>
  <c r="O139"/>
  <c r="J80" i="6" s="1"/>
  <c r="K80" s="1"/>
  <c r="R139" i="5"/>
  <c r="R1881" s="1"/>
  <c r="O134"/>
  <c r="J75" i="6" s="1"/>
  <c r="K75" s="1"/>
  <c r="R134" i="5"/>
  <c r="R1886" s="1"/>
  <c r="O422"/>
  <c r="J363" i="6" s="1"/>
  <c r="R422" i="5"/>
  <c r="R1598" s="1"/>
  <c r="O433"/>
  <c r="J374" i="6" s="1"/>
  <c r="R433" i="5"/>
  <c r="R1587" s="1"/>
  <c r="O217"/>
  <c r="J158" i="6" s="1"/>
  <c r="R217" i="5"/>
  <c r="O255"/>
  <c r="J196" i="6" s="1"/>
  <c r="R255" i="5"/>
  <c r="O692"/>
  <c r="J633" i="6" s="1"/>
  <c r="R692" i="5"/>
  <c r="R1328" s="1"/>
  <c r="O757"/>
  <c r="J698" i="6" s="1"/>
  <c r="R757" i="5"/>
  <c r="R1263" s="1"/>
  <c r="O224"/>
  <c r="J165" i="6" s="1"/>
  <c r="R224" i="5"/>
  <c r="R1796" s="1"/>
  <c r="O583"/>
  <c r="J524" i="6" s="1"/>
  <c r="R583" i="5"/>
  <c r="R1437" s="1"/>
  <c r="O794"/>
  <c r="J735" i="6" s="1"/>
  <c r="R794" i="5"/>
  <c r="R1226" s="1"/>
  <c r="O730"/>
  <c r="J671" i="6" s="1"/>
  <c r="R730" i="5"/>
  <c r="R1290" s="1"/>
  <c r="O691"/>
  <c r="J632" i="6" s="1"/>
  <c r="R691" i="5"/>
  <c r="R1329" s="1"/>
  <c r="O312"/>
  <c r="J253" i="6" s="1"/>
  <c r="R312" i="5"/>
  <c r="O319"/>
  <c r="J260" i="6" s="1"/>
  <c r="R319" i="5"/>
  <c r="O376"/>
  <c r="J317" i="6" s="1"/>
  <c r="R376" i="5"/>
  <c r="R1644" s="1"/>
  <c r="O799"/>
  <c r="J740" i="6" s="1"/>
  <c r="R799" i="5"/>
  <c r="R1221" s="1"/>
  <c r="O732"/>
  <c r="J673" i="6" s="1"/>
  <c r="R732" i="5"/>
  <c r="R1288" s="1"/>
  <c r="O354"/>
  <c r="J295" i="6" s="1"/>
  <c r="R354" i="5"/>
  <c r="R1666" s="1"/>
  <c r="O412"/>
  <c r="J353" i="6" s="1"/>
  <c r="R412" i="5"/>
  <c r="R1608" s="1"/>
  <c r="O313"/>
  <c r="J254" i="6" s="1"/>
  <c r="R313" i="5"/>
  <c r="R1707" s="1"/>
  <c r="O796"/>
  <c r="J737" i="6" s="1"/>
  <c r="R796" i="5"/>
  <c r="R1224" s="1"/>
  <c r="O340"/>
  <c r="J281" i="6" s="1"/>
  <c r="R340" i="5"/>
  <c r="R1680" s="1"/>
  <c r="O724"/>
  <c r="J665" i="6" s="1"/>
  <c r="R724" i="5"/>
  <c r="R1296" s="1"/>
  <c r="O218"/>
  <c r="J159" i="6" s="1"/>
  <c r="R218" i="5"/>
  <c r="R1802" s="1"/>
  <c r="O381"/>
  <c r="J322" i="6" s="1"/>
  <c r="R381" i="5"/>
  <c r="R1639" s="1"/>
  <c r="O646"/>
  <c r="J587" i="6" s="1"/>
  <c r="R646" i="5"/>
  <c r="R1374" s="1"/>
  <c r="O696"/>
  <c r="J637" i="6" s="1"/>
  <c r="R696" i="5"/>
  <c r="R1324" s="1"/>
  <c r="O542"/>
  <c r="J483" i="6" s="1"/>
  <c r="R542" i="5"/>
  <c r="R1478" s="1"/>
  <c r="O680"/>
  <c r="J621" i="6" s="1"/>
  <c r="R680" i="5"/>
  <c r="R1340" s="1"/>
  <c r="O773"/>
  <c r="J714" i="6" s="1"/>
  <c r="R773" i="5"/>
  <c r="R1247" s="1"/>
  <c r="O568"/>
  <c r="J509" i="6" s="1"/>
  <c r="R568" i="5"/>
  <c r="R1452" s="1"/>
  <c r="O231"/>
  <c r="J172" i="6" s="1"/>
  <c r="R231" i="5"/>
  <c r="R1789" s="1"/>
  <c r="O345"/>
  <c r="J286" i="6" s="1"/>
  <c r="R345" i="5"/>
  <c r="R1675" s="1"/>
  <c r="O585"/>
  <c r="J526" i="6" s="1"/>
  <c r="R585" i="5"/>
  <c r="R1435" s="1"/>
  <c r="O403"/>
  <c r="J344" i="6" s="1"/>
  <c r="R403" i="5"/>
  <c r="O435"/>
  <c r="J376" i="6" s="1"/>
  <c r="R435" i="5"/>
  <c r="R1585" s="1"/>
  <c r="O277"/>
  <c r="J218" i="6" s="1"/>
  <c r="R277" i="5"/>
  <c r="R1743" s="1"/>
  <c r="O320"/>
  <c r="J261" i="6" s="1"/>
  <c r="R320" i="5"/>
  <c r="R1700" s="1"/>
  <c r="O579"/>
  <c r="J520" i="6" s="1"/>
  <c r="R579" i="5"/>
  <c r="R1441" s="1"/>
  <c r="O326"/>
  <c r="J267" i="6" s="1"/>
  <c r="R326" i="5"/>
  <c r="R1694" s="1"/>
  <c r="O154"/>
  <c r="J95" i="6" s="1"/>
  <c r="K95" s="1"/>
  <c r="R154" i="5"/>
  <c r="R1866" s="1"/>
  <c r="O307"/>
  <c r="J248" i="6" s="1"/>
  <c r="R307" i="5"/>
  <c r="O728"/>
  <c r="J669" i="6" s="1"/>
  <c r="R728" i="5"/>
  <c r="R1292" s="1"/>
  <c r="O166"/>
  <c r="J107" i="6" s="1"/>
  <c r="K107" s="1"/>
  <c r="R166" i="5"/>
  <c r="R1854" s="1"/>
  <c r="O410"/>
  <c r="J351" i="6" s="1"/>
  <c r="R410" i="5"/>
  <c r="R1610" s="1"/>
  <c r="O493"/>
  <c r="J434" i="6" s="1"/>
  <c r="R493" i="5"/>
  <c r="R1527" s="1"/>
  <c r="O613"/>
  <c r="J554" i="6" s="1"/>
  <c r="R613" i="5"/>
  <c r="R1407" s="1"/>
  <c r="O300"/>
  <c r="J241" i="6" s="1"/>
  <c r="R300" i="5"/>
  <c r="R1720" s="1"/>
  <c r="O241"/>
  <c r="J182" i="6" s="1"/>
  <c r="R241" i="5"/>
  <c r="R1779" s="1"/>
  <c r="O537"/>
  <c r="J478" i="6" s="1"/>
  <c r="R537" i="5"/>
  <c r="R1483" s="1"/>
  <c r="O272"/>
  <c r="J213" i="6" s="1"/>
  <c r="R272" i="5"/>
  <c r="R1748" s="1"/>
  <c r="O707"/>
  <c r="J648" i="6" s="1"/>
  <c r="R707" i="5"/>
  <c r="R1313" s="1"/>
  <c r="O701"/>
  <c r="J642" i="6" s="1"/>
  <c r="R701" i="5"/>
  <c r="R1319" s="1"/>
  <c r="O191"/>
  <c r="J132" i="6" s="1"/>
  <c r="R191" i="5"/>
  <c r="R1829" s="1"/>
  <c r="O404"/>
  <c r="J345" i="6" s="1"/>
  <c r="R404" i="5"/>
  <c r="R1616" s="1"/>
  <c r="O284"/>
  <c r="J225" i="6" s="1"/>
  <c r="R284" i="5"/>
  <c r="R1736" s="1"/>
  <c r="O519"/>
  <c r="J460" i="6" s="1"/>
  <c r="R519" i="5"/>
  <c r="R1501" s="1"/>
  <c r="O328"/>
  <c r="J269" i="6" s="1"/>
  <c r="R328" i="5"/>
  <c r="R1692" s="1"/>
  <c r="O558"/>
  <c r="J499" i="6" s="1"/>
  <c r="R558" i="5"/>
  <c r="R1462" s="1"/>
  <c r="O443"/>
  <c r="J384" i="6" s="1"/>
  <c r="R443" i="5"/>
  <c r="R1577" s="1"/>
  <c r="O678"/>
  <c r="J619" i="6" s="1"/>
  <c r="R678" i="5"/>
  <c r="R1342" s="1"/>
  <c r="O473"/>
  <c r="J414" i="6" s="1"/>
  <c r="R473" i="5"/>
  <c r="R1547" s="1"/>
  <c r="O233"/>
  <c r="J174" i="6" s="1"/>
  <c r="R233" i="5"/>
  <c r="R1787" s="1"/>
  <c r="O269"/>
  <c r="J210" i="6" s="1"/>
  <c r="R269" i="5"/>
  <c r="R1751" s="1"/>
  <c r="O726"/>
  <c r="J667" i="6" s="1"/>
  <c r="R726" i="5"/>
  <c r="R1294" s="1"/>
  <c r="O768"/>
  <c r="J709" i="6" s="1"/>
  <c r="R768" i="5"/>
  <c r="R1252" s="1"/>
  <c r="O337"/>
  <c r="J278" i="6" s="1"/>
  <c r="R337" i="5"/>
  <c r="R1683" s="1"/>
  <c r="O688"/>
  <c r="J629" i="6" s="1"/>
  <c r="R688" i="5"/>
  <c r="R1332" s="1"/>
  <c r="O751"/>
  <c r="J692" i="6" s="1"/>
  <c r="R751" i="5"/>
  <c r="R1269" s="1"/>
  <c r="O172"/>
  <c r="J113" i="6" s="1"/>
  <c r="R172" i="5"/>
  <c r="R1848" s="1"/>
  <c r="O308"/>
  <c r="J249" i="6" s="1"/>
  <c r="R308" i="5"/>
  <c r="R1712" s="1"/>
  <c r="O236"/>
  <c r="J177" i="6" s="1"/>
  <c r="R236" i="5"/>
  <c r="R1784" s="1"/>
  <c r="O256"/>
  <c r="J197" i="6" s="1"/>
  <c r="R256" i="5"/>
  <c r="R1764" s="1"/>
  <c r="O215"/>
  <c r="J156" i="6" s="1"/>
  <c r="R215" i="5"/>
  <c r="R1805" s="1"/>
  <c r="O508"/>
  <c r="J449" i="6" s="1"/>
  <c r="R508" i="5"/>
  <c r="R1512" s="1"/>
  <c r="O743"/>
  <c r="J684" i="6" s="1"/>
  <c r="R743" i="5"/>
  <c r="R1277" s="1"/>
  <c r="O446"/>
  <c r="J387" i="6" s="1"/>
  <c r="R446" i="5"/>
  <c r="R1574" s="1"/>
  <c r="O523"/>
  <c r="J464" i="6" s="1"/>
  <c r="R523" i="5"/>
  <c r="R1497" s="1"/>
  <c r="O553"/>
  <c r="J494" i="6" s="1"/>
  <c r="R553" i="5"/>
  <c r="R1467" s="1"/>
  <c r="O359"/>
  <c r="J300" i="6" s="1"/>
  <c r="R359" i="5"/>
  <c r="R1661" s="1"/>
  <c r="O737"/>
  <c r="J678" i="6" s="1"/>
  <c r="R737" i="5"/>
  <c r="R1283" s="1"/>
  <c r="O347"/>
  <c r="J288" i="6" s="1"/>
  <c r="R347" i="5"/>
  <c r="R1673" s="1"/>
  <c r="O142"/>
  <c r="J83" i="6" s="1"/>
  <c r="K83" s="1"/>
  <c r="R142" i="5"/>
  <c r="R1878" s="1"/>
  <c r="O146"/>
  <c r="J87" i="6" s="1"/>
  <c r="K87" s="1"/>
  <c r="R146" i="5"/>
  <c r="O698"/>
  <c r="J639" i="6" s="1"/>
  <c r="R698" i="5"/>
  <c r="R1322" s="1"/>
  <c r="O564"/>
  <c r="J505" i="6" s="1"/>
  <c r="R564" i="5"/>
  <c r="R1456" s="1"/>
  <c r="O384"/>
  <c r="J325" i="6" s="1"/>
  <c r="R384" i="5"/>
  <c r="R1636" s="1"/>
  <c r="O147"/>
  <c r="J88" i="6" s="1"/>
  <c r="K88" s="1"/>
  <c r="R147" i="5"/>
  <c r="O149"/>
  <c r="J90" i="6" s="1"/>
  <c r="K90" s="1"/>
  <c r="R149" i="5"/>
  <c r="R1871" s="1"/>
  <c r="O148"/>
  <c r="J89" i="6" s="1"/>
  <c r="K89" s="1"/>
  <c r="R148" i="5"/>
  <c r="R1872" s="1"/>
  <c r="O756" i="6" l="1"/>
  <c r="AB756"/>
  <c r="D757"/>
  <c r="C758"/>
  <c r="P755"/>
  <c r="R755" s="1"/>
  <c r="P754"/>
  <c r="Q754" s="1"/>
  <c r="P753"/>
  <c r="AC753" s="1"/>
  <c r="M756"/>
  <c r="L756"/>
  <c r="AH756"/>
  <c r="P752"/>
  <c r="B327" i="16"/>
  <c r="R1617" i="5"/>
  <c r="B236" i="16"/>
  <c r="R1708" i="5"/>
  <c r="B392" i="16"/>
  <c r="R1552" i="5"/>
  <c r="B159" i="16"/>
  <c r="R1785" i="5"/>
  <c r="B318" i="16"/>
  <c r="R1626" i="5"/>
  <c r="B265" i="16"/>
  <c r="R1679" i="5"/>
  <c r="B281" i="16"/>
  <c r="R1663" i="5"/>
  <c r="B312" i="16"/>
  <c r="R1632" i="5"/>
  <c r="B360" i="16"/>
  <c r="R1584" i="5"/>
  <c r="B242" i="16"/>
  <c r="R1702" i="5"/>
  <c r="B379" i="16"/>
  <c r="R1565" i="5"/>
  <c r="B64" i="16"/>
  <c r="R1880" i="5"/>
  <c r="B154" i="16"/>
  <c r="R1790" i="5"/>
  <c r="B211" i="16"/>
  <c r="R1733" i="5"/>
  <c r="B258" i="16"/>
  <c r="R1686" i="5"/>
  <c r="B108" i="16"/>
  <c r="R1836" i="5"/>
  <c r="B205" i="16"/>
  <c r="R1739" i="5"/>
  <c r="B156" i="16"/>
  <c r="R1788" i="5"/>
  <c r="B365" i="16"/>
  <c r="R1579" i="5"/>
  <c r="B321" i="16"/>
  <c r="R1623" i="5"/>
  <c r="B70" i="16"/>
  <c r="R1874" i="5"/>
  <c r="B231" i="16"/>
  <c r="R1713" i="5"/>
  <c r="B243" i="16"/>
  <c r="R1701" i="5"/>
  <c r="B207" i="16"/>
  <c r="R1737" i="5"/>
  <c r="B369" i="16"/>
  <c r="R1575" i="5"/>
  <c r="B304" i="16"/>
  <c r="R1640" i="5"/>
  <c r="B282" i="16"/>
  <c r="R1662" i="5"/>
  <c r="B143" i="16"/>
  <c r="R1801" i="5"/>
  <c r="B80" i="16"/>
  <c r="R1864" i="5"/>
  <c r="B366" i="16"/>
  <c r="R1578" i="5"/>
  <c r="B353" i="16"/>
  <c r="R1591" i="5"/>
  <c r="B218" i="16"/>
  <c r="R1726" i="5"/>
  <c r="B287" i="16"/>
  <c r="R1657" i="5"/>
  <c r="B98" i="16"/>
  <c r="R1846" i="5"/>
  <c r="B389" i="16"/>
  <c r="R1555" i="5"/>
  <c r="B263" i="16"/>
  <c r="R1681" i="5"/>
  <c r="B301" i="16"/>
  <c r="R1643" i="5"/>
  <c r="B373" i="16"/>
  <c r="R1571" i="5"/>
  <c r="B118" i="16"/>
  <c r="R1826" i="5"/>
  <c r="B381" i="16"/>
  <c r="R1563" i="5"/>
  <c r="B114" i="16"/>
  <c r="R1830" i="5"/>
  <c r="B260" i="16"/>
  <c r="R1684" i="5"/>
  <c r="B198" i="16"/>
  <c r="R1746" i="5"/>
  <c r="B253" i="16"/>
  <c r="R1691" i="5"/>
  <c r="B202" i="16"/>
  <c r="R1742" i="5"/>
  <c r="B75" i="16"/>
  <c r="R1869" i="5"/>
  <c r="B333" i="16"/>
  <c r="R1611" i="5"/>
  <c r="B132" i="16"/>
  <c r="R1812" i="5"/>
  <c r="B385" i="16"/>
  <c r="R1559" i="5"/>
  <c r="B388" i="16"/>
  <c r="R1556" i="5"/>
  <c r="B320" i="16"/>
  <c r="R1624" i="5"/>
  <c r="B426" i="16"/>
  <c r="R1518" i="5"/>
  <c r="B235" i="16"/>
  <c r="R1709" i="5"/>
  <c r="B384" i="16"/>
  <c r="R1560" i="5"/>
  <c r="B274" i="16"/>
  <c r="R1670" i="5"/>
  <c r="B339" i="16"/>
  <c r="R1605" i="5"/>
  <c r="B351" i="16"/>
  <c r="R1593" i="5"/>
  <c r="B411" i="16"/>
  <c r="R1533" i="5"/>
  <c r="B230" i="16"/>
  <c r="R1714" i="5"/>
  <c r="B294" i="16"/>
  <c r="R1650" i="5"/>
  <c r="B425" i="16"/>
  <c r="R1519" i="5"/>
  <c r="B396" i="16"/>
  <c r="R1548" i="5"/>
  <c r="B239" i="16"/>
  <c r="R1705" i="5"/>
  <c r="B195" i="16"/>
  <c r="R1749" i="5"/>
  <c r="B249" i="16"/>
  <c r="R1695" i="5"/>
  <c r="B174" i="16"/>
  <c r="R1770" i="5"/>
  <c r="B323" i="16"/>
  <c r="R1621" i="5"/>
  <c r="B229" i="16"/>
  <c r="R1715" i="5"/>
  <c r="B280" i="16"/>
  <c r="R1664" i="5"/>
  <c r="B414" i="16"/>
  <c r="R1530" i="5"/>
  <c r="B358" i="16"/>
  <c r="R1586" i="5"/>
  <c r="B251" i="16"/>
  <c r="R1693" i="5"/>
  <c r="B104" i="16"/>
  <c r="R1840" i="5"/>
  <c r="B189" i="16"/>
  <c r="R1755" i="5"/>
  <c r="B152" i="16"/>
  <c r="R1792" i="5"/>
  <c r="B270" i="16"/>
  <c r="R1674" i="5"/>
  <c r="B331" i="16"/>
  <c r="R1613" i="5"/>
  <c r="B197" i="16"/>
  <c r="R1747" i="5"/>
  <c r="B342" i="16"/>
  <c r="R1602" i="5"/>
  <c r="B325" i="16"/>
  <c r="R1619" i="5"/>
  <c r="B216" i="16"/>
  <c r="R1728" i="5"/>
  <c r="B223" i="16"/>
  <c r="R1721" i="5"/>
  <c r="B391" i="16"/>
  <c r="R1553" i="5"/>
  <c r="B169" i="16"/>
  <c r="R1775" i="5"/>
  <c r="B124" i="16"/>
  <c r="R1820" i="5"/>
  <c r="B134" i="16"/>
  <c r="R1810" i="5"/>
  <c r="B317" i="16"/>
  <c r="R1627" i="5"/>
  <c r="B176" i="16"/>
  <c r="R1768" i="5"/>
  <c r="B291" i="16"/>
  <c r="R1653" i="5"/>
  <c r="B127" i="16"/>
  <c r="R1817" i="5"/>
  <c r="B421" i="16"/>
  <c r="R1523" i="5"/>
  <c r="B227" i="16"/>
  <c r="R1717" i="5"/>
  <c r="B404" i="16"/>
  <c r="R1540" i="5"/>
  <c r="B87" i="16"/>
  <c r="R1857" i="5"/>
  <c r="B150" i="16"/>
  <c r="R1794" i="5"/>
  <c r="B350" i="16"/>
  <c r="R1594" i="5"/>
  <c r="B222" i="16"/>
  <c r="R1722" i="5"/>
  <c r="B95" i="16"/>
  <c r="R1849" i="5"/>
  <c r="B273" i="16"/>
  <c r="R1671" i="5"/>
  <c r="B83" i="16"/>
  <c r="R1861" i="5"/>
  <c r="B138" i="16"/>
  <c r="R1806" i="5"/>
  <c r="B255" i="16"/>
  <c r="R1689" i="5"/>
  <c r="B279" i="16"/>
  <c r="R1665" i="5"/>
  <c r="B371" i="16"/>
  <c r="R1573" i="5"/>
  <c r="B71" i="16"/>
  <c r="R1873" i="5"/>
  <c r="B141" i="16"/>
  <c r="R1803" i="5"/>
  <c r="B214" i="16"/>
  <c r="R1730" i="5"/>
  <c r="B303" i="16"/>
  <c r="R1641" i="5"/>
  <c r="B69" i="16"/>
  <c r="R1875" i="5"/>
  <c r="B68" i="16"/>
  <c r="R1876" i="5"/>
  <c r="B416" i="16"/>
  <c r="R1528" i="5"/>
  <c r="B427" i="16"/>
  <c r="R1517" i="5"/>
  <c r="B409" i="16"/>
  <c r="R1535" i="5"/>
  <c r="B240" i="16"/>
  <c r="R1704" i="5"/>
  <c r="B91" i="16"/>
  <c r="R1853" i="5"/>
  <c r="B187" i="16"/>
  <c r="R1757" i="5"/>
  <c r="B97" i="16"/>
  <c r="R1847" i="5"/>
  <c r="B284" i="16"/>
  <c r="R1660" i="5"/>
  <c r="B277" i="16"/>
  <c r="R1667" i="5"/>
  <c r="B210" i="16"/>
  <c r="R1734" i="5"/>
  <c r="B179" i="16"/>
  <c r="R1765" i="5"/>
  <c r="B405" i="16"/>
  <c r="R1539" i="5"/>
  <c r="B309" i="16"/>
  <c r="R1635" i="5"/>
  <c r="B335" i="16"/>
  <c r="R1609" i="5"/>
  <c r="B368" i="16"/>
  <c r="R1576" i="5"/>
  <c r="B65" i="16"/>
  <c r="R1879" i="5"/>
  <c r="B172" i="16"/>
  <c r="R1772" i="5"/>
  <c r="B343" i="16"/>
  <c r="R1601" i="5"/>
  <c r="B178" i="16"/>
  <c r="R1766" i="5"/>
  <c r="B356" i="16"/>
  <c r="R1588" i="5"/>
  <c r="B386" i="16"/>
  <c r="R1558" i="5"/>
  <c r="B158" i="16"/>
  <c r="R1786" i="5"/>
  <c r="B340" i="16"/>
  <c r="R1604" i="5"/>
  <c r="B161" i="16"/>
  <c r="R1783" i="5"/>
  <c r="B326" i="16"/>
  <c r="R1618" i="5"/>
  <c r="B412" i="16"/>
  <c r="R1532" i="5"/>
  <c r="B116" i="16"/>
  <c r="R1828" i="5"/>
  <c r="B200" i="16"/>
  <c r="R1744" i="5"/>
  <c r="B204" i="16"/>
  <c r="R1740" i="5"/>
  <c r="B184" i="16"/>
  <c r="R1760" i="5"/>
  <c r="B102" i="16"/>
  <c r="R1842" i="5"/>
  <c r="B136" i="16"/>
  <c r="R1808" i="5"/>
  <c r="B194" i="16"/>
  <c r="R1750" i="5"/>
  <c r="B85" i="16"/>
  <c r="R1859" i="5"/>
  <c r="B234" i="16"/>
  <c r="R1710" i="5"/>
  <c r="B276" i="16"/>
  <c r="R1668" i="5"/>
  <c r="B431" i="16"/>
  <c r="R1513" i="5"/>
  <c r="B307" i="16"/>
  <c r="R1637" i="5"/>
  <c r="B89" i="16"/>
  <c r="R1855" i="5"/>
  <c r="B170" i="16"/>
  <c r="R1774" i="5"/>
  <c r="B355" i="16"/>
  <c r="R1589" i="5"/>
  <c r="B79" i="16"/>
  <c r="R1865" i="5"/>
  <c r="B153" i="16"/>
  <c r="R1791" i="5"/>
  <c r="B423" i="16"/>
  <c r="R1521" i="5"/>
  <c r="B77" i="16"/>
  <c r="R1867" i="5"/>
  <c r="B213" i="16"/>
  <c r="R1731" i="5"/>
  <c r="B297" i="16"/>
  <c r="R1647" i="5"/>
  <c r="B164" i="16"/>
  <c r="R1780" i="5"/>
  <c r="B375" i="16"/>
  <c r="R1569" i="5"/>
  <c r="B145" i="16"/>
  <c r="R1799" i="5"/>
  <c r="B177" i="16"/>
  <c r="R1767" i="5"/>
  <c r="B135" i="16"/>
  <c r="R1809" i="5"/>
  <c r="B296" i="16"/>
  <c r="R1648" i="5"/>
  <c r="B121" i="16"/>
  <c r="R1823" i="5"/>
  <c r="B345" i="16"/>
  <c r="R1599" i="5"/>
  <c r="B293" i="16"/>
  <c r="R1651" i="5"/>
  <c r="B378" i="16"/>
  <c r="R1566" i="5"/>
  <c r="B120" i="16"/>
  <c r="R1824" i="5"/>
  <c r="B112" i="16"/>
  <c r="R1832" i="5"/>
  <c r="B262" i="16"/>
  <c r="R1682" i="5"/>
  <c r="B192" i="16"/>
  <c r="R1752" i="5"/>
  <c r="B268" i="16"/>
  <c r="R1676" i="5"/>
  <c r="B362" i="16"/>
  <c r="R1582" i="5"/>
  <c r="B225" i="16"/>
  <c r="R1719" i="5"/>
  <c r="B315" i="16"/>
  <c r="R1629" i="5"/>
  <c r="B147" i="16"/>
  <c r="R1797" i="5"/>
  <c r="B220" i="16"/>
  <c r="R1724" i="5"/>
  <c r="B101" i="16"/>
  <c r="R1843" i="5"/>
  <c r="B299" i="16"/>
  <c r="R1645" i="5"/>
  <c r="B400" i="16"/>
  <c r="R1544" i="5"/>
  <c r="B209" i="16"/>
  <c r="R1735" i="5"/>
  <c r="B140" i="16"/>
  <c r="R1804" i="5"/>
  <c r="B245" i="16"/>
  <c r="R1699" i="5"/>
  <c r="B183" i="16"/>
  <c r="R1761" i="5"/>
  <c r="B347" i="16"/>
  <c r="R1597" i="5"/>
  <c r="B168" i="16"/>
  <c r="R1776" i="5"/>
  <c r="B407" i="16"/>
  <c r="R1537" i="5"/>
  <c r="B129" i="16"/>
  <c r="R1815" i="5"/>
  <c r="B502" i="16"/>
  <c r="R1442" i="5"/>
  <c r="B1366" i="16" s="1"/>
  <c r="B719"/>
  <c r="R1225" i="5"/>
  <c r="B1149" i="16" s="1"/>
  <c r="B536"/>
  <c r="R1408" i="5"/>
  <c r="B1332" i="16" s="1"/>
  <c r="B588"/>
  <c r="R1356" i="5"/>
  <c r="B1280" i="16" s="1"/>
  <c r="B660"/>
  <c r="R1284" i="5"/>
  <c r="B1208" i="16" s="1"/>
  <c r="B491"/>
  <c r="R1453" i="5"/>
  <c r="B1377" i="16" s="1"/>
  <c r="B721"/>
  <c r="R1223" i="5"/>
  <c r="B1147" i="16" s="1"/>
  <c r="B460"/>
  <c r="R1484" i="5"/>
  <c r="B1408" i="16" s="1"/>
  <c r="B722"/>
  <c r="R1222" i="5"/>
  <c r="B1146" i="16" s="1"/>
  <c r="B574"/>
  <c r="R1370" i="5"/>
  <c r="B1294" i="16" s="1"/>
  <c r="B651"/>
  <c r="R1293" i="5"/>
  <c r="B1217" i="16" s="1"/>
  <c r="B726"/>
  <c r="R1218" i="5"/>
  <c r="B1142" i="16" s="1"/>
  <c r="B666"/>
  <c r="R1278" i="5"/>
  <c r="B1202" i="16" s="1"/>
  <c r="B434"/>
  <c r="R1510" i="5"/>
  <c r="B657" i="16"/>
  <c r="R1287" i="5"/>
  <c r="B1211" i="16" s="1"/>
  <c r="B527"/>
  <c r="R1417" i="5"/>
  <c r="B1341" i="16" s="1"/>
  <c r="B629"/>
  <c r="R1315" i="5"/>
  <c r="B1239" i="16" s="1"/>
  <c r="B446"/>
  <c r="R1498" i="5"/>
  <c r="B1422" i="16" s="1"/>
  <c r="B459"/>
  <c r="R1485" i="5"/>
  <c r="B1409" i="16" s="1"/>
  <c r="B608"/>
  <c r="R1336" i="5"/>
  <c r="B1260" i="16" s="1"/>
  <c r="B597"/>
  <c r="R1347" i="5"/>
  <c r="B1271" i="16" s="1"/>
  <c r="B573"/>
  <c r="R1371" i="5"/>
  <c r="B1295" i="16" s="1"/>
  <c r="B566"/>
  <c r="R1378" i="5"/>
  <c r="B1302" i="16" s="1"/>
  <c r="B725"/>
  <c r="R1219" i="5"/>
  <c r="B1143" i="16" s="1"/>
  <c r="B506"/>
  <c r="R1438" i="5"/>
  <c r="B1362" i="16" s="1"/>
  <c r="B526"/>
  <c r="R1418" i="5"/>
  <c r="B1342" i="16" s="1"/>
  <c r="B691"/>
  <c r="R1253" i="5"/>
  <c r="B1177" i="16" s="1"/>
  <c r="B501"/>
  <c r="R1443" i="5"/>
  <c r="B1367" i="16" s="1"/>
  <c r="B705"/>
  <c r="R1239" i="5"/>
  <c r="B1163" i="16" s="1"/>
  <c r="B581"/>
  <c r="R1363" i="5"/>
  <c r="B1287" i="16" s="1"/>
  <c r="B505"/>
  <c r="R1439" i="5"/>
  <c r="B1363" i="16" s="1"/>
  <c r="B486"/>
  <c r="R1458" i="5"/>
  <c r="B1382" i="16" s="1"/>
  <c r="B607"/>
  <c r="R1337" i="5"/>
  <c r="B1261" i="16" s="1"/>
  <c r="B594"/>
  <c r="R1350" i="5"/>
  <c r="B1274" i="16" s="1"/>
  <c r="B678"/>
  <c r="R1266" i="5"/>
  <c r="B1190" i="16" s="1"/>
  <c r="B508"/>
  <c r="R1436" i="5"/>
  <c r="B1360" i="16" s="1"/>
  <c r="B619"/>
  <c r="R1325" i="5"/>
  <c r="B1249" i="16" s="1"/>
  <c r="B685"/>
  <c r="R1259" i="5"/>
  <c r="B1183" i="16" s="1"/>
  <c r="B696"/>
  <c r="R1248" i="5"/>
  <c r="B1172" i="16" s="1"/>
  <c r="B587"/>
  <c r="R1357" i="5"/>
  <c r="B1281" i="16" s="1"/>
  <c r="B592"/>
  <c r="R1352" i="5"/>
  <c r="B1276" i="16" s="1"/>
  <c r="B680"/>
  <c r="R1264" i="5"/>
  <c r="B1188" i="16" s="1"/>
  <c r="B708"/>
  <c r="R1236" i="5"/>
  <c r="B1160" i="16" s="1"/>
  <c r="B516"/>
  <c r="R1428" i="5"/>
  <c r="B1352" i="16" s="1"/>
  <c r="B618"/>
  <c r="R1326" i="5"/>
  <c r="B1250" i="16" s="1"/>
  <c r="B465"/>
  <c r="R1479" i="5"/>
  <c r="B1403" i="16" s="1"/>
  <c r="B454"/>
  <c r="R1490" i="5"/>
  <c r="B1414" i="16" s="1"/>
  <c r="B444"/>
  <c r="R1500" i="5"/>
  <c r="B1424" i="16" s="1"/>
  <c r="B504"/>
  <c r="R1440" i="5"/>
  <c r="B1364" i="16" s="1"/>
  <c r="B483"/>
  <c r="R1461" i="5"/>
  <c r="B1385" i="16" s="1"/>
  <c r="B580"/>
  <c r="R1364" i="5"/>
  <c r="B1288" i="16" s="1"/>
  <c r="B601"/>
  <c r="R1343" i="5"/>
  <c r="B1267" i="16" s="1"/>
  <c r="B478"/>
  <c r="R1466" i="5"/>
  <c r="B1390" i="16" s="1"/>
  <c r="B627"/>
  <c r="R1317" i="5"/>
  <c r="B1241" i="16" s="1"/>
  <c r="B712"/>
  <c r="R1232" i="5"/>
  <c r="B1156" i="16" s="1"/>
  <c r="B545"/>
  <c r="R1399" i="5"/>
  <c r="B1323" i="16" s="1"/>
  <c r="B717"/>
  <c r="R1227" i="5"/>
  <c r="B1151" i="16" s="1"/>
  <c r="B637"/>
  <c r="R1307" i="5"/>
  <c r="B1231" i="16" s="1"/>
  <c r="B485"/>
  <c r="R1459" i="5"/>
  <c r="B1383" i="16" s="1"/>
  <c r="B496"/>
  <c r="R1448" i="5"/>
  <c r="B1372" i="16" s="1"/>
  <c r="B626"/>
  <c r="R1318" i="5"/>
  <c r="B1242" i="16" s="1"/>
  <c r="B463"/>
  <c r="R1481" i="5"/>
  <c r="B1405" i="16" s="1"/>
  <c r="B730"/>
  <c r="R1214" i="5"/>
  <c r="B1138" i="16" s="1"/>
  <c r="B556"/>
  <c r="R1388" i="5"/>
  <c r="B1312" i="16" s="1"/>
  <c r="B640"/>
  <c r="R1304" i="5"/>
  <c r="B1228" i="16" s="1"/>
  <c r="B711"/>
  <c r="R1233" i="5"/>
  <c r="B1157" i="16" s="1"/>
  <c r="B560"/>
  <c r="R1384" i="5"/>
  <c r="B1308" i="16" s="1"/>
  <c r="B610"/>
  <c r="R1334" i="5"/>
  <c r="B1258" i="16" s="1"/>
  <c r="B558"/>
  <c r="R1386" i="5"/>
  <c r="B1310" i="16" s="1"/>
  <c r="B438"/>
  <c r="R1506" i="5"/>
  <c r="B1430" i="16" s="1"/>
  <c r="B510"/>
  <c r="R1434" i="5"/>
  <c r="B1358" i="16" s="1"/>
  <c r="B481"/>
  <c r="R1463" i="5"/>
  <c r="B1387" i="16" s="1"/>
  <c r="B643"/>
  <c r="R1301" i="5"/>
  <c r="B1225" i="16" s="1"/>
  <c r="B647"/>
  <c r="R1297" i="5"/>
  <c r="B1221" i="16" s="1"/>
  <c r="B690"/>
  <c r="R1254" i="5"/>
  <c r="B1178" i="16" s="1"/>
  <c r="B662"/>
  <c r="R1282" i="5"/>
  <c r="B1206" i="16" s="1"/>
  <c r="B539"/>
  <c r="R1405" i="5"/>
  <c r="B1329" i="16" s="1"/>
  <c r="B655"/>
  <c r="R1289" i="5"/>
  <c r="B1213" i="16" s="1"/>
  <c r="B630"/>
  <c r="R1314" i="5"/>
  <c r="B1238" i="16" s="1"/>
  <c r="B727"/>
  <c r="R1217" i="5"/>
  <c r="B1141" i="16" s="1"/>
  <c r="B664"/>
  <c r="R1280" i="5"/>
  <c r="B1204" i="16" s="1"/>
  <c r="B476"/>
  <c r="R1468" i="5"/>
  <c r="B1392" i="16" s="1"/>
  <c r="B487"/>
  <c r="R1457" i="5"/>
  <c r="B1381" i="16" s="1"/>
  <c r="B518"/>
  <c r="R1426" i="5"/>
  <c r="B1350" i="16" s="1"/>
  <c r="B614"/>
  <c r="R1330" i="5"/>
  <c r="B1254" i="16" s="1"/>
  <c r="B569"/>
  <c r="R1375" i="5"/>
  <c r="B1299" i="16" s="1"/>
  <c r="B456"/>
  <c r="R1488" i="5"/>
  <c r="B1412" i="16" s="1"/>
  <c r="B688"/>
  <c r="R1256" i="5"/>
  <c r="B1180" i="16" s="1"/>
  <c r="B624"/>
  <c r="R1320" i="5"/>
  <c r="B1244" i="16" s="1"/>
  <c r="B649"/>
  <c r="R1295" i="5"/>
  <c r="B1219" i="16" s="1"/>
  <c r="B535"/>
  <c r="R1409" i="5"/>
  <c r="B1333" i="16" s="1"/>
  <c r="B706"/>
  <c r="R1238" i="5"/>
  <c r="B1162" i="16" s="1"/>
  <c r="B611"/>
  <c r="R1333" i="5"/>
  <c r="B1257" i="16" s="1"/>
  <c r="B449"/>
  <c r="R1495" i="5"/>
  <c r="B1419" i="16" s="1"/>
  <c r="B731"/>
  <c r="R1213" i="5"/>
  <c r="B1137" i="16" s="1"/>
  <c r="B659"/>
  <c r="R1285" i="5"/>
  <c r="B1209" i="16" s="1"/>
  <c r="B475"/>
  <c r="R1469" i="5"/>
  <c r="B1393" i="16" s="1"/>
  <c r="B479"/>
  <c r="R1465" i="5"/>
  <c r="B1389" i="16" s="1"/>
  <c r="B645"/>
  <c r="R1299" i="5"/>
  <c r="B1223" i="16" s="1"/>
  <c r="B550"/>
  <c r="R1394" i="5"/>
  <c r="B1318" i="16" s="1"/>
  <c r="B683"/>
  <c r="R1261" i="5"/>
  <c r="B1185" i="16" s="1"/>
  <c r="B621"/>
  <c r="R1323" i="5"/>
  <c r="B1247" i="16" s="1"/>
  <c r="B562"/>
  <c r="R1382" i="5"/>
  <c r="B1306" i="16" s="1"/>
  <c r="B523"/>
  <c r="R1421" i="5"/>
  <c r="B1345" i="16" s="1"/>
  <c r="B445"/>
  <c r="R1499" i="5"/>
  <c r="B1423" i="16" s="1"/>
  <c r="B522"/>
  <c r="R1422" i="5"/>
  <c r="B1346" i="16" s="1"/>
  <c r="B613"/>
  <c r="R1331" i="5"/>
  <c r="B1255" i="16" s="1"/>
  <c r="B715"/>
  <c r="R1229" i="5"/>
  <c r="B1153" i="16" s="1"/>
  <c r="B676"/>
  <c r="R1268" i="5"/>
  <c r="B1192" i="16" s="1"/>
  <c r="B663"/>
  <c r="R1281" i="5"/>
  <c r="B1205" i="16" s="1"/>
  <c r="B698"/>
  <c r="R1246" i="5"/>
  <c r="B1170" i="16" s="1"/>
  <c r="B442"/>
  <c r="R1502" i="5"/>
  <c r="B1426" i="16" s="1"/>
  <c r="B672"/>
  <c r="R1272" i="5"/>
  <c r="B1196" i="16" s="1"/>
  <c r="B703"/>
  <c r="R1241" i="5"/>
  <c r="B1165" i="16" s="1"/>
  <c r="B606"/>
  <c r="R1338" i="5"/>
  <c r="B520" i="16"/>
  <c r="R1424" i="5"/>
  <c r="B1348" i="16" s="1"/>
  <c r="B514"/>
  <c r="R1430" i="5"/>
  <c r="B1354" i="16" s="1"/>
  <c r="B440"/>
  <c r="R1504" i="5"/>
  <c r="B1428" i="16" s="1"/>
  <c r="B596"/>
  <c r="R1348" i="5"/>
  <c r="B1272" i="16" s="1"/>
  <c r="B687"/>
  <c r="R1257" i="5"/>
  <c r="B1181" i="16" s="1"/>
  <c r="B530"/>
  <c r="R1414" i="5"/>
  <c r="B1338" i="16" s="1"/>
  <c r="B572"/>
  <c r="R1372" i="5"/>
  <c r="B1296" i="16" s="1"/>
  <c r="B653"/>
  <c r="R1291" i="5"/>
  <c r="B1215" i="16" s="1"/>
  <c r="B669"/>
  <c r="R1275" i="5"/>
  <c r="B1199" i="16" s="1"/>
  <c r="B585"/>
  <c r="R1359" i="5"/>
  <c r="B1283" i="16" s="1"/>
  <c r="B674"/>
  <c r="R1270" i="5"/>
  <c r="B1194" i="16" s="1"/>
  <c r="B632"/>
  <c r="R1312" i="5"/>
  <c r="B1236" i="16" s="1"/>
  <c r="B605"/>
  <c r="R1339" i="5"/>
  <c r="B1263" i="16" s="1"/>
  <c r="B542"/>
  <c r="R1402" i="5"/>
  <c r="B1326" i="16" s="1"/>
  <c r="B469"/>
  <c r="R1475" i="5"/>
  <c r="B1399" i="16" s="1"/>
  <c r="B584"/>
  <c r="R1360" i="5"/>
  <c r="B1284" i="16" s="1"/>
  <c r="B553"/>
  <c r="R1391" i="5"/>
  <c r="B1315" i="16" s="1"/>
  <c r="B591"/>
  <c r="R1353" i="5"/>
  <c r="B1277" i="16" s="1"/>
  <c r="B565"/>
  <c r="R1379" i="5"/>
  <c r="B1303" i="16" s="1"/>
  <c r="B473"/>
  <c r="R1471" i="5"/>
  <c r="B1395" i="16" s="1"/>
  <c r="B701"/>
  <c r="R1243" i="5"/>
  <c r="B1167" i="16" s="1"/>
  <c r="B603"/>
  <c r="R1341" i="5"/>
  <c r="B1265" i="16" s="1"/>
  <c r="B498"/>
  <c r="R1446" i="5"/>
  <c r="B1370" i="16" s="1"/>
  <c r="B635"/>
  <c r="R1309" i="5"/>
  <c r="B1233" i="16" s="1"/>
  <c r="B512"/>
  <c r="R1432" i="5"/>
  <c r="B1356" i="16" s="1"/>
  <c r="B468"/>
  <c r="R1476" i="5"/>
  <c r="B1400" i="16" s="1"/>
  <c r="B500"/>
  <c r="R1444" i="5"/>
  <c r="B1368" i="16" s="1"/>
  <c r="B532"/>
  <c r="R1412" i="5"/>
  <c r="B1336" i="16" s="1"/>
  <c r="B458"/>
  <c r="R1486" i="5"/>
  <c r="B1410" i="16" s="1"/>
  <c r="B453"/>
  <c r="R1491" i="5"/>
  <c r="B1415" i="16" s="1"/>
  <c r="B577"/>
  <c r="R1367" i="5"/>
  <c r="B1291" i="16" s="1"/>
  <c r="B733"/>
  <c r="R1211" i="5"/>
  <c r="B1135" i="16" s="1"/>
  <c r="B549"/>
  <c r="R1395" i="5"/>
  <c r="B1319" i="16" s="1"/>
  <c r="B534"/>
  <c r="R1410" i="5"/>
  <c r="B1334" i="16" s="1"/>
  <c r="B695"/>
  <c r="R1249" i="5"/>
  <c r="B1173" i="16" s="1"/>
  <c r="B436"/>
  <c r="R1508" i="5"/>
  <c r="B1432" i="16" s="1"/>
  <c r="B714"/>
  <c r="R1230" i="5"/>
  <c r="B1154" i="16" s="1"/>
  <c r="B599"/>
  <c r="R1345" i="5"/>
  <c r="B1269" i="16" s="1"/>
  <c r="B568"/>
  <c r="R1376" i="5"/>
  <c r="B1300" i="16" s="1"/>
  <c r="K55" i="6"/>
  <c r="O55"/>
  <c r="K51"/>
  <c r="O51"/>
  <c r="K53"/>
  <c r="O53"/>
  <c r="K54"/>
  <c r="O54"/>
  <c r="K52"/>
  <c r="O52"/>
  <c r="K57"/>
  <c r="O57"/>
  <c r="K58"/>
  <c r="O58"/>
  <c r="K56"/>
  <c r="O56"/>
  <c r="K59"/>
  <c r="O59"/>
  <c r="K60"/>
  <c r="O60"/>
  <c r="D57" i="17"/>
  <c r="D59" s="1"/>
  <c r="B206" i="16"/>
  <c r="E57" i="17"/>
  <c r="B470" i="16"/>
  <c r="B734"/>
  <c r="V148" i="5"/>
  <c r="B72" i="16"/>
  <c r="V149" i="5"/>
  <c r="B73" i="16"/>
  <c r="V384" i="5"/>
  <c r="B308" i="16"/>
  <c r="V564" i="5"/>
  <c r="B488" i="16"/>
  <c r="V698" i="5"/>
  <c r="B622" i="16"/>
  <c r="V142" i="5"/>
  <c r="B66" i="16"/>
  <c r="V347" i="5"/>
  <c r="B271" i="16"/>
  <c r="V737" i="5"/>
  <c r="B661" i="16"/>
  <c r="V359" i="5"/>
  <c r="B283" i="16"/>
  <c r="V553" i="5"/>
  <c r="B477" i="16"/>
  <c r="V523" i="5"/>
  <c r="B447" i="16"/>
  <c r="V446" i="5"/>
  <c r="B370" i="16"/>
  <c r="V743" i="5"/>
  <c r="B667" i="16"/>
  <c r="V508" i="5"/>
  <c r="B432" i="16"/>
  <c r="V215" i="5"/>
  <c r="B139" i="16"/>
  <c r="V256" i="5"/>
  <c r="B180" i="16"/>
  <c r="V236" i="5"/>
  <c r="B160" i="16"/>
  <c r="V308" i="5"/>
  <c r="B232" i="16"/>
  <c r="V172" i="5"/>
  <c r="B96" i="16"/>
  <c r="V751" i="5"/>
  <c r="B675" i="16"/>
  <c r="V688" i="5"/>
  <c r="B612" i="16"/>
  <c r="V337" i="5"/>
  <c r="B261" i="16"/>
  <c r="V768" i="5"/>
  <c r="B692" i="16"/>
  <c r="V726" i="5"/>
  <c r="B650" i="16"/>
  <c r="V269" i="5"/>
  <c r="B193" i="16"/>
  <c r="V233" i="5"/>
  <c r="B157" i="16"/>
  <c r="V473" i="5"/>
  <c r="B397" i="16"/>
  <c r="V678" i="5"/>
  <c r="B602" i="16"/>
  <c r="V443" i="5"/>
  <c r="B367" i="16"/>
  <c r="V558" i="5"/>
  <c r="B482" i="16"/>
  <c r="V328" i="5"/>
  <c r="B252" i="16"/>
  <c r="V519" i="5"/>
  <c r="B443" i="16"/>
  <c r="V284" i="5"/>
  <c r="B208" i="16"/>
  <c r="V404" i="5"/>
  <c r="B328" i="16"/>
  <c r="V191" i="5"/>
  <c r="B115" i="16"/>
  <c r="V701" i="5"/>
  <c r="B625" i="16"/>
  <c r="V707" i="5"/>
  <c r="B631" i="16"/>
  <c r="V272" i="5"/>
  <c r="B196" i="16"/>
  <c r="V537" i="5"/>
  <c r="B461" i="16"/>
  <c r="V241" i="5"/>
  <c r="B165" i="16"/>
  <c r="V300" i="5"/>
  <c r="B224" i="16"/>
  <c r="V613" i="5"/>
  <c r="B537" i="16"/>
  <c r="V493" i="5"/>
  <c r="B417" i="16"/>
  <c r="V410" i="5"/>
  <c r="B334" i="16"/>
  <c r="V166" i="5"/>
  <c r="B90" i="16"/>
  <c r="V728" i="5"/>
  <c r="B652" i="16"/>
  <c r="V154" i="5"/>
  <c r="B78" i="16"/>
  <c r="V326" i="5"/>
  <c r="B250" i="16"/>
  <c r="V579" i="5"/>
  <c r="B503" i="16"/>
  <c r="V320" i="5"/>
  <c r="B244" i="16"/>
  <c r="V277" i="5"/>
  <c r="B201" i="16"/>
  <c r="V435" i="5"/>
  <c r="B359" i="16"/>
  <c r="V585" i="5"/>
  <c r="B509" i="16"/>
  <c r="V345" i="5"/>
  <c r="B269" i="16"/>
  <c r="V231" i="5"/>
  <c r="B155" i="16"/>
  <c r="V568" i="5"/>
  <c r="B492" i="16"/>
  <c r="V773" i="5"/>
  <c r="B697" i="16"/>
  <c r="V680" i="5"/>
  <c r="B604" i="16"/>
  <c r="V542" i="5"/>
  <c r="B466" i="16"/>
  <c r="V696" i="5"/>
  <c r="B620" i="16"/>
  <c r="V646" i="5"/>
  <c r="B570" i="16"/>
  <c r="V381" i="5"/>
  <c r="B305" i="16"/>
  <c r="V218" i="5"/>
  <c r="B142" i="16"/>
  <c r="V724" i="5"/>
  <c r="B648" i="16"/>
  <c r="V340" i="5"/>
  <c r="B264" i="16"/>
  <c r="V796" i="5"/>
  <c r="B720" i="16"/>
  <c r="V313" i="5"/>
  <c r="B237" i="16"/>
  <c r="V412" i="5"/>
  <c r="B336" i="16"/>
  <c r="V354" i="5"/>
  <c r="B278" i="16"/>
  <c r="V732" i="5"/>
  <c r="B656" i="16"/>
  <c r="V799" i="5"/>
  <c r="B723" i="16"/>
  <c r="V376" i="5"/>
  <c r="B300" i="16"/>
  <c r="V691" i="5"/>
  <c r="B615" i="16"/>
  <c r="V730" i="5"/>
  <c r="B654" i="16"/>
  <c r="V794" i="5"/>
  <c r="B718" i="16"/>
  <c r="V583" i="5"/>
  <c r="B507" i="16"/>
  <c r="V224" i="5"/>
  <c r="B148" i="16"/>
  <c r="V757" i="5"/>
  <c r="B681" i="16"/>
  <c r="V692" i="5"/>
  <c r="B616" i="16"/>
  <c r="V433" i="5"/>
  <c r="B357" i="16"/>
  <c r="V422" i="5"/>
  <c r="B346" i="16"/>
  <c r="V134" i="5"/>
  <c r="B58" i="16"/>
  <c r="V139" i="5"/>
  <c r="B63" i="16"/>
  <c r="V136" i="5"/>
  <c r="B60" i="16"/>
  <c r="V126" i="5"/>
  <c r="B50" i="16"/>
  <c r="V118" i="5"/>
  <c r="B42" i="16"/>
  <c r="V133" i="5"/>
  <c r="B57" i="16"/>
  <c r="V111" i="5"/>
  <c r="B35" i="16"/>
  <c r="V114" i="5"/>
  <c r="B38" i="16"/>
  <c r="V769" i="5"/>
  <c r="B693" i="16"/>
  <c r="V517" i="5"/>
  <c r="B441" i="16"/>
  <c r="V685" i="5"/>
  <c r="B609" i="16"/>
  <c r="V565" i="5"/>
  <c r="B489" i="16"/>
  <c r="V635" i="5"/>
  <c r="B559" i="16"/>
  <c r="V168" i="5"/>
  <c r="B92" i="16"/>
  <c r="V157" i="5"/>
  <c r="B81" i="16"/>
  <c r="V450" i="5"/>
  <c r="B374" i="16"/>
  <c r="V658" i="5"/>
  <c r="B582" i="16"/>
  <c r="V304" i="5"/>
  <c r="B228" i="16"/>
  <c r="V291" i="5"/>
  <c r="B215" i="16"/>
  <c r="V482" i="5"/>
  <c r="B406" i="16"/>
  <c r="V665" i="5"/>
  <c r="B589" i="16"/>
  <c r="V466" i="5"/>
  <c r="B390" i="16"/>
  <c r="V573" i="5"/>
  <c r="B497" i="16"/>
  <c r="V609" i="5"/>
  <c r="B533" i="16"/>
  <c r="V515" i="5"/>
  <c r="B439" i="16"/>
  <c r="V332" i="5"/>
  <c r="B256" i="16"/>
  <c r="V201" i="5"/>
  <c r="B125" i="16"/>
  <c r="V780" i="5"/>
  <c r="B704" i="16"/>
  <c r="V220" i="5"/>
  <c r="B144" i="16"/>
  <c r="V504" i="5"/>
  <c r="B428" i="16"/>
  <c r="V378" i="5"/>
  <c r="B302" i="16"/>
  <c r="V575" i="5"/>
  <c r="B499" i="16"/>
  <c r="V448" i="5"/>
  <c r="B372" i="16"/>
  <c r="V361" i="5"/>
  <c r="B285" i="16"/>
  <c r="V439" i="5"/>
  <c r="B363" i="16"/>
  <c r="V389" i="5"/>
  <c r="B313" i="16"/>
  <c r="V709" i="5"/>
  <c r="B633" i="16"/>
  <c r="V486" i="5"/>
  <c r="B410" i="16"/>
  <c r="V704" i="5"/>
  <c r="B628" i="16"/>
  <c r="V398" i="5"/>
  <c r="B322" i="16"/>
  <c r="V659" i="5"/>
  <c r="B583" i="16"/>
  <c r="V430" i="5"/>
  <c r="B354" i="16"/>
  <c r="V622" i="5"/>
  <c r="B546" i="16"/>
  <c r="V494" i="5"/>
  <c r="B418" i="16"/>
  <c r="V181" i="5"/>
  <c r="B105" i="16"/>
  <c r="V500" i="5"/>
  <c r="B424" i="16"/>
  <c r="V261" i="5"/>
  <c r="B185" i="16"/>
  <c r="V386" i="5"/>
  <c r="B310" i="16"/>
  <c r="V755" i="5"/>
  <c r="B679" i="16"/>
  <c r="V175" i="5"/>
  <c r="B99" i="16"/>
  <c r="V734" i="5"/>
  <c r="B658" i="16"/>
  <c r="V469" i="5"/>
  <c r="B393" i="16"/>
  <c r="V627" i="5"/>
  <c r="B551" i="16"/>
  <c r="V185" i="5"/>
  <c r="B109" i="16"/>
  <c r="V440" i="5"/>
  <c r="B364" i="16"/>
  <c r="V800" i="5"/>
  <c r="B724" i="16"/>
  <c r="V317" i="5"/>
  <c r="B241" i="16"/>
  <c r="V593" i="5"/>
  <c r="B517" i="16"/>
  <c r="V437" i="5"/>
  <c r="B361" i="16"/>
  <c r="V295" i="5"/>
  <c r="B219" i="16"/>
  <c r="V765" i="5"/>
  <c r="B689" i="16"/>
  <c r="V785" i="5"/>
  <c r="B709" i="16"/>
  <c r="V351" i="5"/>
  <c r="B275" i="16"/>
  <c r="V362" i="5"/>
  <c r="B286" i="16"/>
  <c r="V428" i="5"/>
  <c r="B352" i="16"/>
  <c r="V741" i="5"/>
  <c r="B665" i="16"/>
  <c r="V804" i="5"/>
  <c r="B728" i="16"/>
  <c r="V179" i="5"/>
  <c r="B103" i="16"/>
  <c r="V463" i="5"/>
  <c r="B387" i="16"/>
  <c r="V662" i="5"/>
  <c r="B586" i="16"/>
  <c r="V604" i="5"/>
  <c r="B528" i="16"/>
  <c r="V595" i="5"/>
  <c r="B519" i="16"/>
  <c r="V614" i="5"/>
  <c r="B538" i="16"/>
  <c r="V202" i="5"/>
  <c r="B126" i="16"/>
  <c r="V600" i="5"/>
  <c r="B524" i="16"/>
  <c r="V456" i="5"/>
  <c r="B380" i="16"/>
  <c r="V395" i="5"/>
  <c r="B319" i="16"/>
  <c r="V342" i="5"/>
  <c r="B266" i="16"/>
  <c r="V720" i="5"/>
  <c r="B644" i="16"/>
  <c r="V162" i="5"/>
  <c r="B86" i="16"/>
  <c r="V566" i="5"/>
  <c r="B490" i="16"/>
  <c r="V189" i="5"/>
  <c r="B113" i="16"/>
  <c r="V242" i="5"/>
  <c r="B166" i="16"/>
  <c r="V654" i="5"/>
  <c r="B578" i="16"/>
  <c r="V651" i="5"/>
  <c r="B575" i="16"/>
  <c r="V628" i="5"/>
  <c r="B552" i="16"/>
  <c r="V322" i="5"/>
  <c r="B246" i="16"/>
  <c r="V257" i="5"/>
  <c r="B181" i="16"/>
  <c r="V693" i="5"/>
  <c r="B617" i="16"/>
  <c r="V605" i="5"/>
  <c r="B529" i="16"/>
  <c r="V477" i="5"/>
  <c r="B401" i="16"/>
  <c r="V778" i="5"/>
  <c r="B702" i="16"/>
  <c r="V591" i="5"/>
  <c r="B515" i="16"/>
  <c r="V509" i="5"/>
  <c r="B433" i="16"/>
  <c r="V238" i="5"/>
  <c r="B162" i="16"/>
  <c r="V556" i="5"/>
  <c r="B480" i="16"/>
  <c r="V297" i="5"/>
  <c r="B221" i="16"/>
  <c r="V424" i="5"/>
  <c r="B348" i="16"/>
  <c r="V420" i="5"/>
  <c r="B344" i="16"/>
  <c r="V293" i="5"/>
  <c r="B217" i="16"/>
  <c r="V425" i="5"/>
  <c r="B349" i="16"/>
  <c r="V623" i="5"/>
  <c r="B547" i="16"/>
  <c r="V279" i="5"/>
  <c r="B203" i="16"/>
  <c r="V288" i="5"/>
  <c r="B212" i="16"/>
  <c r="V249" i="5"/>
  <c r="B173" i="16"/>
  <c r="V309" i="5"/>
  <c r="B233" i="16"/>
  <c r="V206" i="5"/>
  <c r="B130" i="16"/>
  <c r="V760" i="5"/>
  <c r="B684" i="16"/>
  <c r="V495" i="5"/>
  <c r="B419" i="16"/>
  <c r="V717" i="5"/>
  <c r="B641" i="16"/>
  <c r="V364" i="5"/>
  <c r="B288" i="16"/>
  <c r="V550" i="5"/>
  <c r="B474" i="16"/>
  <c r="V531" i="5"/>
  <c r="B455" i="16"/>
  <c r="V669" i="5"/>
  <c r="B593" i="16"/>
  <c r="V783" i="5"/>
  <c r="B707" i="16"/>
  <c r="V204" i="5"/>
  <c r="B128" i="16"/>
  <c r="V616" i="5"/>
  <c r="B540" i="16"/>
  <c r="V247" i="5"/>
  <c r="B171" i="16"/>
  <c r="V417" i="5"/>
  <c r="B341" i="16"/>
  <c r="V671" i="5"/>
  <c r="B595" i="16"/>
  <c r="V722" i="5"/>
  <c r="B646" i="16"/>
  <c r="V652" i="5"/>
  <c r="B576" i="16"/>
  <c r="V639" i="5"/>
  <c r="B563" i="16"/>
  <c r="V484" i="5"/>
  <c r="B408" i="16"/>
  <c r="V511" i="5"/>
  <c r="B435" i="16"/>
  <c r="V150" i="5"/>
  <c r="B74" i="16"/>
  <c r="V491" i="5"/>
  <c r="B415" i="16"/>
  <c r="V143" i="5"/>
  <c r="B67" i="16"/>
  <c r="V413" i="5"/>
  <c r="B337" i="16"/>
  <c r="V458" i="5"/>
  <c r="B382" i="16"/>
  <c r="V630" i="5"/>
  <c r="B554" i="16"/>
  <c r="V676" i="5"/>
  <c r="B600" i="16"/>
  <c r="V365" i="5"/>
  <c r="B289" i="16"/>
  <c r="V243" i="5"/>
  <c r="B167" i="16"/>
  <c r="V808" i="5"/>
  <c r="B732" i="16"/>
  <c r="V710" i="5"/>
  <c r="B634" i="16"/>
  <c r="V193" i="5"/>
  <c r="B117" i="16"/>
  <c r="V775" i="5"/>
  <c r="B699" i="16"/>
  <c r="V387" i="5"/>
  <c r="B311" i="16"/>
  <c r="V699" i="5"/>
  <c r="B623" i="16"/>
  <c r="V655" i="5"/>
  <c r="B579" i="16"/>
  <c r="V496" i="5"/>
  <c r="B420" i="16"/>
  <c r="V674" i="5"/>
  <c r="B598" i="16"/>
  <c r="V533" i="5"/>
  <c r="B457" i="16"/>
  <c r="V452" i="5"/>
  <c r="B376" i="16"/>
  <c r="V526" i="5"/>
  <c r="B450" i="16"/>
  <c r="V414" i="5"/>
  <c r="B338" i="16"/>
  <c r="V335" i="5"/>
  <c r="B259" i="16"/>
  <c r="V712" i="5"/>
  <c r="B636" i="16"/>
  <c r="V792" i="5"/>
  <c r="B716" i="16"/>
  <c r="V601" i="5"/>
  <c r="B525" i="16"/>
  <c r="V382" i="5"/>
  <c r="B306" i="16"/>
  <c r="V459" i="5"/>
  <c r="B383" i="16"/>
  <c r="V470" i="5"/>
  <c r="B394" i="16"/>
  <c r="V186" i="5"/>
  <c r="B110" i="16"/>
  <c r="V264" i="5"/>
  <c r="B188" i="16"/>
  <c r="V607" i="5"/>
  <c r="B531" i="16"/>
  <c r="V474" i="5"/>
  <c r="B398" i="16"/>
  <c r="V323" i="5"/>
  <c r="B247" i="16"/>
  <c r="V643" i="5"/>
  <c r="B567" i="16"/>
  <c r="V262" i="5"/>
  <c r="B186" i="16"/>
  <c r="V207" i="5"/>
  <c r="B131" i="16"/>
  <c r="V158" i="5"/>
  <c r="B82" i="16"/>
  <c r="V266" i="5"/>
  <c r="B190" i="16"/>
  <c r="V524" i="5"/>
  <c r="B448" i="16"/>
  <c r="V597" i="5"/>
  <c r="B521" i="16"/>
  <c r="V152" i="5"/>
  <c r="B76" i="16"/>
  <c r="V390" i="5"/>
  <c r="B314" i="16"/>
  <c r="V128" i="5"/>
  <c r="B52" i="16"/>
  <c r="V131" i="5"/>
  <c r="B55" i="16"/>
  <c r="V130" i="5"/>
  <c r="B54" i="16"/>
  <c r="V122" i="5"/>
  <c r="B46" i="16"/>
  <c r="V135" i="5"/>
  <c r="W135" s="1"/>
  <c r="B59" i="16"/>
  <c r="V125" i="5"/>
  <c r="W125" s="1"/>
  <c r="B49" i="16"/>
  <c r="V119" i="5"/>
  <c r="B43" i="16"/>
  <c r="V120" i="5"/>
  <c r="B44" i="16"/>
  <c r="V569" i="5"/>
  <c r="B493" i="16"/>
  <c r="V227" i="5"/>
  <c r="B151" i="16"/>
  <c r="V371" i="5"/>
  <c r="B295" i="16"/>
  <c r="V619" i="5"/>
  <c r="B543" i="16"/>
  <c r="V258" i="5"/>
  <c r="B182" i="16"/>
  <c r="V333" i="5"/>
  <c r="B257" i="16"/>
  <c r="V527" i="5"/>
  <c r="B451" i="16"/>
  <c r="V213" i="5"/>
  <c r="B137" i="16"/>
  <c r="V786" i="5"/>
  <c r="B710" i="16"/>
  <c r="V758" i="5"/>
  <c r="B682" i="16"/>
  <c r="V746" i="5"/>
  <c r="B670" i="16"/>
  <c r="V478" i="5"/>
  <c r="B402" i="16"/>
  <c r="V374" i="5"/>
  <c r="B298" i="16"/>
  <c r="V453" i="5"/>
  <c r="B377" i="16"/>
  <c r="V182" i="5"/>
  <c r="B106" i="16"/>
  <c r="V560" i="5"/>
  <c r="B484" i="16"/>
  <c r="V330" i="5"/>
  <c r="B254" i="16"/>
  <c r="V617" i="5"/>
  <c r="B541" i="16"/>
  <c r="V183" i="5"/>
  <c r="B107" i="16"/>
  <c r="V666" i="5"/>
  <c r="B590" i="16"/>
  <c r="V640" i="5"/>
  <c r="B564" i="16"/>
  <c r="V776" i="5"/>
  <c r="B700" i="16"/>
  <c r="V547" i="5"/>
  <c r="B471" i="16"/>
  <c r="V343" i="5"/>
  <c r="B267" i="16"/>
  <c r="V489" i="5"/>
  <c r="B413" i="16"/>
  <c r="V195" i="5"/>
  <c r="B119" i="16"/>
  <c r="V275" i="5"/>
  <c r="B199" i="16"/>
  <c r="V587" i="5"/>
  <c r="B511" i="16"/>
  <c r="V548" i="5"/>
  <c r="B472" i="16"/>
  <c r="V637" i="5"/>
  <c r="B561" i="16"/>
  <c r="V620" i="5"/>
  <c r="B544" i="16"/>
  <c r="V209" i="5"/>
  <c r="B133" i="16"/>
  <c r="V647" i="5"/>
  <c r="B571" i="16"/>
  <c r="V749" i="5"/>
  <c r="B673" i="16"/>
  <c r="V505" i="5"/>
  <c r="B429" i="16"/>
  <c r="V222" i="5"/>
  <c r="B146" i="16"/>
  <c r="V187" i="5"/>
  <c r="B111" i="16"/>
  <c r="V747" i="5"/>
  <c r="B671" i="16"/>
  <c r="V753" i="5"/>
  <c r="B677" i="16"/>
  <c r="V471" i="5"/>
  <c r="B395" i="16"/>
  <c r="V744" i="5"/>
  <c r="B668" i="16"/>
  <c r="V543" i="5"/>
  <c r="B467" i="16"/>
  <c r="V408" i="5"/>
  <c r="B332" i="16"/>
  <c r="V164" i="5"/>
  <c r="B88" i="16"/>
  <c r="V714" i="5"/>
  <c r="B638" i="16"/>
  <c r="V633" i="5"/>
  <c r="B557" i="16"/>
  <c r="V589" i="5"/>
  <c r="B513" i="16"/>
  <c r="V718" i="5"/>
  <c r="B642" i="16"/>
  <c r="V479" i="5"/>
  <c r="B403" i="16"/>
  <c r="V498" i="5"/>
  <c r="B422" i="16"/>
  <c r="V314" i="5"/>
  <c r="B238" i="16"/>
  <c r="V762" i="5"/>
  <c r="B686" i="16"/>
  <c r="V506" i="5"/>
  <c r="B430" i="16"/>
  <c r="V239" i="5"/>
  <c r="B163" i="16"/>
  <c r="V540" i="5"/>
  <c r="B464" i="16"/>
  <c r="V368" i="5"/>
  <c r="B292" i="16"/>
  <c r="V267" i="5"/>
  <c r="B191" i="16"/>
  <c r="V631" i="5"/>
  <c r="B555" i="16"/>
  <c r="V789" i="5"/>
  <c r="B713" i="16"/>
  <c r="V324" i="5"/>
  <c r="B248" i="16"/>
  <c r="V392" i="5"/>
  <c r="B316" i="16"/>
  <c r="V160" i="5"/>
  <c r="B84" i="16"/>
  <c r="V405" i="5"/>
  <c r="B329" i="16"/>
  <c r="V624" i="5"/>
  <c r="B548" i="16"/>
  <c r="V570" i="5"/>
  <c r="B494" i="16"/>
  <c r="V251" i="5"/>
  <c r="B175" i="16"/>
  <c r="V770" i="5"/>
  <c r="B694" i="16"/>
  <c r="V400" i="5"/>
  <c r="B324" i="16"/>
  <c r="V528" i="5"/>
  <c r="B452" i="16"/>
  <c r="V805" i="5"/>
  <c r="B729" i="16"/>
  <c r="V406" i="5"/>
  <c r="B330" i="16"/>
  <c r="V571" i="5"/>
  <c r="B495" i="16"/>
  <c r="V513" i="5"/>
  <c r="B437" i="16"/>
  <c r="V138" i="5"/>
  <c r="W138" s="1"/>
  <c r="B62" i="16"/>
  <c r="V124" i="5"/>
  <c r="B48" i="16"/>
  <c r="V121" i="5"/>
  <c r="W121" s="1"/>
  <c r="B45" i="16"/>
  <c r="V137" i="5"/>
  <c r="B61" i="16"/>
  <c r="V116" i="5"/>
  <c r="B40" i="16"/>
  <c r="V127" i="5"/>
  <c r="W127" s="1"/>
  <c r="B51" i="16"/>
  <c r="V113" i="5"/>
  <c r="W113" s="1"/>
  <c r="B37" i="16"/>
  <c r="V176" i="5"/>
  <c r="B100" i="16"/>
  <c r="V169" i="5"/>
  <c r="B93" i="16"/>
  <c r="V198" i="5"/>
  <c r="B122" i="16"/>
  <c r="V348" i="5"/>
  <c r="B272" i="16"/>
  <c r="V538" i="5"/>
  <c r="B462" i="16"/>
  <c r="V199" i="5"/>
  <c r="B123" i="16"/>
  <c r="V170" i="5"/>
  <c r="B94" i="16"/>
  <c r="V715" i="5"/>
  <c r="B639" i="16"/>
  <c r="V225" i="5"/>
  <c r="B149" i="16"/>
  <c r="V366" i="5"/>
  <c r="B290" i="16"/>
  <c r="V302" i="5"/>
  <c r="B226" i="16"/>
  <c r="V475" i="5"/>
  <c r="B399" i="16"/>
  <c r="V132" i="5"/>
  <c r="B56" i="16"/>
  <c r="V117" i="5"/>
  <c r="B41" i="16"/>
  <c r="V115" i="5"/>
  <c r="W115" s="1"/>
  <c r="B39" i="16"/>
  <c r="V112" i="5"/>
  <c r="W112" s="1"/>
  <c r="B36" i="16"/>
  <c r="V129" i="5"/>
  <c r="W129" s="1"/>
  <c r="B53" i="16"/>
  <c r="V123" i="5"/>
  <c r="B47" i="16"/>
  <c r="B1434"/>
  <c r="B34"/>
  <c r="V797" i="5"/>
  <c r="V147"/>
  <c r="V146"/>
  <c r="V141"/>
  <c r="V145"/>
  <c r="V144"/>
  <c r="V140"/>
  <c r="V270"/>
  <c r="V307"/>
  <c r="V403"/>
  <c r="V319"/>
  <c r="W319" s="1"/>
  <c r="V312"/>
  <c r="K751" i="6"/>
  <c r="T810" i="5"/>
  <c r="V809"/>
  <c r="W808" s="1"/>
  <c r="V255"/>
  <c r="V217"/>
  <c r="V578"/>
  <c r="V795"/>
  <c r="W795" s="1"/>
  <c r="V283"/>
  <c r="V445"/>
  <c r="V481"/>
  <c r="V612"/>
  <c r="V706"/>
  <c r="V380"/>
  <c r="V358"/>
  <c r="V219"/>
  <c r="W219" s="1"/>
  <c r="V290"/>
  <c r="V156"/>
  <c r="V385"/>
  <c r="V411"/>
  <c r="W411" s="1"/>
  <c r="V379"/>
  <c r="V731"/>
  <c r="V664"/>
  <c r="V803"/>
  <c r="V740"/>
  <c r="V468"/>
  <c r="V552"/>
  <c r="V736"/>
  <c r="W736" s="1"/>
  <c r="V282"/>
  <c r="V444"/>
  <c r="V567"/>
  <c r="V563"/>
  <c r="V235"/>
  <c r="V536"/>
  <c r="W536" s="1"/>
  <c r="V798"/>
  <c r="V442"/>
  <c r="V394"/>
  <c r="V594"/>
  <c r="W594" s="1"/>
  <c r="V341"/>
  <c r="V690"/>
  <c r="V429"/>
  <c r="V248"/>
  <c r="V650"/>
  <c r="V419"/>
  <c r="W419" s="1"/>
  <c r="V492"/>
  <c r="V727"/>
  <c r="V802"/>
  <c r="V645"/>
  <c r="V742"/>
  <c r="V294"/>
  <c r="V363"/>
  <c r="V174"/>
  <c r="V357"/>
  <c r="V465"/>
  <c r="V388"/>
  <c r="V339"/>
  <c r="V254"/>
  <c r="V510"/>
  <c r="V432"/>
  <c r="V733"/>
  <c r="W733" s="1"/>
  <c r="V603"/>
  <c r="V436"/>
  <c r="V705"/>
  <c r="V522"/>
  <c r="V318"/>
  <c r="V532"/>
  <c r="V764"/>
  <c r="V700"/>
  <c r="W700" s="1"/>
  <c r="V535"/>
  <c r="V725"/>
  <c r="V503"/>
  <c r="V455"/>
  <c r="V377"/>
  <c r="V611"/>
  <c r="V684"/>
  <c r="V673"/>
  <c r="W673" s="1"/>
  <c r="V449"/>
  <c r="V462"/>
  <c r="V782"/>
  <c r="V649"/>
  <c r="V687"/>
  <c r="V485"/>
  <c r="W485" s="1"/>
  <c r="V316"/>
  <c r="V167"/>
  <c r="V263"/>
  <c r="V642"/>
  <c r="W642" s="1"/>
  <c r="V525"/>
  <c r="V173"/>
  <c r="V801"/>
  <c r="V234"/>
  <c r="V807"/>
  <c r="V582"/>
  <c r="W582" s="1"/>
  <c r="V230"/>
  <c r="V602"/>
  <c r="V287"/>
  <c r="V767"/>
  <c r="V735"/>
  <c r="V551"/>
  <c r="V555"/>
  <c r="V577"/>
  <c r="V334"/>
  <c r="V360"/>
  <c r="V721"/>
  <c r="V626"/>
  <c r="W626" s="1"/>
  <c r="V353"/>
  <c r="V184"/>
  <c r="W184" s="1"/>
  <c r="V759"/>
  <c r="V781"/>
  <c r="V194"/>
  <c r="V281"/>
  <c r="V657"/>
  <c r="V457"/>
  <c r="V697"/>
  <c r="V232"/>
  <c r="V286"/>
  <c r="V581"/>
  <c r="V638"/>
  <c r="V599"/>
  <c r="V190"/>
  <c r="V521"/>
  <c r="V336"/>
  <c r="V274"/>
  <c r="V598"/>
  <c r="V689"/>
  <c r="V791"/>
  <c r="V441"/>
  <c r="V329"/>
  <c r="V397"/>
  <c r="V278"/>
  <c r="V752"/>
  <c r="V562"/>
  <c r="V683"/>
  <c r="V151"/>
  <c r="V739"/>
  <c r="V670"/>
  <c r="V774"/>
  <c r="V409"/>
  <c r="V518"/>
  <c r="V748"/>
  <c r="V754"/>
  <c r="V584"/>
  <c r="V779"/>
  <c r="W779" s="1"/>
  <c r="V682"/>
  <c r="V208"/>
  <c r="V416"/>
  <c r="V695"/>
  <c r="V461"/>
  <c r="V596"/>
  <c r="V590"/>
  <c r="V464"/>
  <c r="V396"/>
  <c r="V237"/>
  <c r="V761"/>
  <c r="V502"/>
  <c r="V516"/>
  <c r="V311"/>
  <c r="V672"/>
  <c r="V763"/>
  <c r="V460"/>
  <c r="V402"/>
  <c r="V772"/>
  <c r="V488"/>
  <c r="V350"/>
  <c r="V606"/>
  <c r="V415"/>
  <c r="V192"/>
  <c r="V663"/>
  <c r="V648"/>
  <c r="V427"/>
  <c r="V276"/>
  <c r="W276" s="1"/>
  <c r="V487"/>
  <c r="V280"/>
  <c r="V306"/>
  <c r="V729"/>
  <c r="V370"/>
  <c r="V260"/>
  <c r="V668"/>
  <c r="V178"/>
  <c r="V756"/>
  <c r="V784"/>
  <c r="V212"/>
  <c r="V501"/>
  <c r="V745"/>
  <c r="V472"/>
  <c r="V592"/>
  <c r="V661"/>
  <c r="W661" s="1"/>
  <c r="V315"/>
  <c r="V161"/>
  <c r="V694"/>
  <c r="V750"/>
  <c r="V541"/>
  <c r="V530"/>
  <c r="W530" s="1"/>
  <c r="V271"/>
  <c r="V708"/>
  <c r="V325"/>
  <c r="V250"/>
  <c r="V399"/>
  <c r="V681"/>
  <c r="V520"/>
  <c r="V310"/>
  <c r="V352"/>
  <c r="V580"/>
  <c r="V507"/>
  <c r="V305"/>
  <c r="V546"/>
  <c r="V356"/>
  <c r="V383"/>
  <c r="V559"/>
  <c r="V618"/>
  <c r="V490"/>
  <c r="V434"/>
  <c r="V165"/>
  <c r="V656"/>
  <c r="V246"/>
  <c r="V431"/>
  <c r="V677"/>
  <c r="V155"/>
  <c r="V545"/>
  <c r="V554"/>
  <c r="V660"/>
  <c r="V327"/>
  <c r="V229"/>
  <c r="V703"/>
  <c r="V788"/>
  <c r="V629"/>
  <c r="V180"/>
  <c r="V667"/>
  <c r="V265"/>
  <c r="V228"/>
  <c r="V499"/>
  <c r="V621"/>
  <c r="V153"/>
  <c r="V346"/>
  <c r="V641"/>
  <c r="V407"/>
  <c r="V549"/>
  <c r="V289"/>
  <c r="V793"/>
  <c r="V373"/>
  <c r="V273"/>
  <c r="V240"/>
  <c r="V418"/>
  <c r="V777"/>
  <c r="V713"/>
  <c r="V679"/>
  <c r="V561"/>
  <c r="V451"/>
  <c r="V401"/>
  <c r="V221"/>
  <c r="V572"/>
  <c r="V253"/>
  <c r="V292"/>
  <c r="V211"/>
  <c r="V702"/>
  <c r="V299"/>
  <c r="V372"/>
  <c r="V197"/>
  <c r="V467"/>
  <c r="V574"/>
  <c r="V539"/>
  <c r="W539" s="1"/>
  <c r="V711"/>
  <c r="V806"/>
  <c r="V421"/>
  <c r="V245"/>
  <c r="V369"/>
  <c r="V200"/>
  <c r="V454"/>
  <c r="V210"/>
  <c r="V588"/>
  <c r="V393"/>
  <c r="V196"/>
  <c r="V632"/>
  <c r="V544"/>
  <c r="V252"/>
  <c r="V188"/>
  <c r="V716"/>
  <c r="V338"/>
  <c r="V787"/>
  <c r="V576"/>
  <c r="V636"/>
  <c r="V268"/>
  <c r="V367"/>
  <c r="V344"/>
  <c r="V686"/>
  <c r="V608"/>
  <c r="V438"/>
  <c r="V301"/>
  <c r="V391"/>
  <c r="W391" s="1"/>
  <c r="V203"/>
  <c r="V534"/>
  <c r="V497"/>
  <c r="V223"/>
  <c r="V303"/>
  <c r="V296"/>
  <c r="V480"/>
  <c r="V177"/>
  <c r="V634"/>
  <c r="V529"/>
  <c r="V163"/>
  <c r="V375"/>
  <c r="W375" s="1"/>
  <c r="V226"/>
  <c r="V653"/>
  <c r="W653" s="1"/>
  <c r="V514"/>
  <c r="V476"/>
  <c r="V426"/>
  <c r="V298"/>
  <c r="V285"/>
  <c r="V171"/>
  <c r="V216"/>
  <c r="V586"/>
  <c r="W586" s="1"/>
  <c r="V625"/>
  <c r="V349"/>
  <c r="V610"/>
  <c r="V557"/>
  <c r="V321"/>
  <c r="V159"/>
  <c r="V259"/>
  <c r="V214"/>
  <c r="V771"/>
  <c r="V331"/>
  <c r="V423"/>
  <c r="V355"/>
  <c r="V512"/>
  <c r="V719"/>
  <c r="W719" s="1"/>
  <c r="V790"/>
  <c r="V723"/>
  <c r="V675"/>
  <c r="V447"/>
  <c r="W447" s="1"/>
  <c r="V244"/>
  <c r="V766"/>
  <c r="V644"/>
  <c r="V738"/>
  <c r="V483"/>
  <c r="V615"/>
  <c r="V205"/>
  <c r="B1396" i="16"/>
  <c r="B1397"/>
  <c r="B980"/>
  <c r="B846"/>
  <c r="B1398"/>
  <c r="B1402"/>
  <c r="B1197"/>
  <c r="B807"/>
  <c r="B991"/>
  <c r="B1021"/>
  <c r="B1098"/>
  <c r="B801"/>
  <c r="B1036"/>
  <c r="B793"/>
  <c r="B856"/>
  <c r="B1207"/>
  <c r="B776"/>
  <c r="B818"/>
  <c r="B1275"/>
  <c r="B1311"/>
  <c r="B1071"/>
  <c r="B1101"/>
  <c r="B986"/>
  <c r="B1216"/>
  <c r="B1025"/>
  <c r="B1140"/>
  <c r="B1353"/>
  <c r="B843"/>
  <c r="B837"/>
  <c r="B1007"/>
  <c r="B931"/>
  <c r="B1051"/>
  <c r="B1134"/>
  <c r="B1378"/>
  <c r="B816"/>
  <c r="B1237"/>
  <c r="B1218"/>
  <c r="B965"/>
  <c r="B1224"/>
  <c r="B1109"/>
  <c r="B959"/>
  <c r="B1313"/>
  <c r="B976"/>
  <c r="B771"/>
  <c r="B864"/>
  <c r="B1002"/>
  <c r="B848"/>
  <c r="B898"/>
  <c r="B820"/>
  <c r="B748"/>
  <c r="B1132"/>
  <c r="B812"/>
  <c r="B745"/>
  <c r="B1168"/>
  <c r="B1232"/>
  <c r="B853"/>
  <c r="B814"/>
  <c r="B750"/>
  <c r="B961"/>
  <c r="B1320"/>
  <c r="B787"/>
  <c r="B852"/>
  <c r="B1289"/>
  <c r="B1327"/>
  <c r="B1111"/>
  <c r="B1122"/>
  <c r="B1418"/>
  <c r="B1411"/>
  <c r="B1433"/>
  <c r="B775"/>
  <c r="B966"/>
  <c r="B1027"/>
  <c r="B749"/>
  <c r="B859"/>
  <c r="B979"/>
  <c r="B909"/>
  <c r="B1376"/>
  <c r="B1094"/>
  <c r="B886"/>
  <c r="B1240"/>
  <c r="B1253"/>
  <c r="B1062"/>
  <c r="B1099"/>
  <c r="B879"/>
  <c r="B1078"/>
  <c r="B971"/>
  <c r="B935"/>
  <c r="B1063"/>
  <c r="B1029"/>
  <c r="B1212"/>
  <c r="B932"/>
  <c r="B1343"/>
  <c r="B764"/>
  <c r="B1324"/>
  <c r="B838"/>
  <c r="B1040"/>
  <c r="B1166"/>
  <c r="B969"/>
  <c r="B1096"/>
  <c r="B1105"/>
  <c r="B1155"/>
  <c r="B835"/>
  <c r="B1058"/>
  <c r="B840"/>
  <c r="B1164"/>
  <c r="B885"/>
  <c r="B1186"/>
  <c r="B1114"/>
  <c r="B1325"/>
  <c r="B922"/>
  <c r="B1050"/>
  <c r="B1044"/>
  <c r="B1158"/>
  <c r="B789"/>
  <c r="B1369"/>
  <c r="B810"/>
  <c r="B1075"/>
  <c r="B917"/>
  <c r="B1359"/>
  <c r="B1104"/>
  <c r="B744"/>
  <c r="B1227"/>
  <c r="B951"/>
  <c r="B1107"/>
  <c r="B779"/>
  <c r="B759"/>
  <c r="B1388"/>
  <c r="B1193"/>
  <c r="B1182"/>
  <c r="B1159"/>
  <c r="B1116"/>
  <c r="B1133"/>
  <c r="B803"/>
  <c r="B740"/>
  <c r="B1365"/>
  <c r="B1081"/>
  <c r="B882"/>
  <c r="B940"/>
  <c r="B813"/>
  <c r="B880"/>
  <c r="B949"/>
  <c r="B930"/>
  <c r="B741"/>
  <c r="B944"/>
  <c r="B1088"/>
  <c r="B804"/>
  <c r="B824"/>
  <c r="B978"/>
  <c r="B1076"/>
  <c r="B1355"/>
  <c r="B992"/>
  <c r="B808"/>
  <c r="B890"/>
  <c r="B893"/>
  <c r="B1100"/>
  <c r="B916"/>
  <c r="B1222"/>
  <c r="B977"/>
  <c r="B851"/>
  <c r="B981"/>
  <c r="B939"/>
  <c r="B1067"/>
  <c r="B766"/>
  <c r="B1309"/>
  <c r="B747"/>
  <c r="B953"/>
  <c r="B1035"/>
  <c r="B1008"/>
  <c r="B988"/>
  <c r="B1120"/>
  <c r="B1124"/>
  <c r="B1251"/>
  <c r="B1119"/>
  <c r="B921"/>
  <c r="B746"/>
  <c r="B1256"/>
  <c r="B1235"/>
  <c r="B784"/>
  <c r="B1049"/>
  <c r="B1102"/>
  <c r="B1150"/>
  <c r="B827"/>
  <c r="B950"/>
  <c r="B994"/>
  <c r="B1013"/>
  <c r="B875"/>
  <c r="B761"/>
  <c r="B1340"/>
  <c r="B928"/>
  <c r="B1297"/>
  <c r="B1127"/>
  <c r="B1203"/>
  <c r="B873"/>
  <c r="B854"/>
  <c r="B1115"/>
  <c r="B822"/>
  <c r="B892"/>
  <c r="B905"/>
  <c r="B1060"/>
  <c r="B1033"/>
  <c r="B894"/>
  <c r="B1125"/>
  <c r="B1053"/>
  <c r="B1401"/>
  <c r="B1131"/>
  <c r="B1052"/>
  <c r="B1086"/>
  <c r="B914"/>
  <c r="B868"/>
  <c r="B817"/>
  <c r="B1179"/>
  <c r="B1301"/>
  <c r="B736"/>
  <c r="B834"/>
  <c r="B1351"/>
  <c r="B742"/>
  <c r="B899"/>
  <c r="B769"/>
  <c r="B802"/>
  <c r="B845"/>
  <c r="B889"/>
  <c r="B1048"/>
  <c r="B1187"/>
  <c r="B1079"/>
  <c r="B870"/>
  <c r="B1011"/>
  <c r="B1092"/>
  <c r="B1018"/>
  <c r="B1290"/>
  <c r="B1034"/>
  <c r="B1112"/>
  <c r="B811"/>
  <c r="B832"/>
  <c r="B941"/>
  <c r="B1108"/>
  <c r="B839"/>
  <c r="B752"/>
  <c r="B1022"/>
  <c r="B943"/>
  <c r="B1226"/>
  <c r="B1085"/>
  <c r="B1012"/>
  <c r="B1074"/>
  <c r="B780"/>
  <c r="B844"/>
  <c r="B1009"/>
  <c r="B937"/>
  <c r="B819"/>
  <c r="B1041"/>
  <c r="B1070"/>
  <c r="B1089"/>
  <c r="B901"/>
  <c r="B1282"/>
  <c r="B933"/>
  <c r="B860"/>
  <c r="B1337"/>
  <c r="B871"/>
  <c r="B1386"/>
  <c r="B1278"/>
  <c r="B1020"/>
  <c r="B1095"/>
  <c r="B1082"/>
  <c r="B947"/>
  <c r="B762"/>
  <c r="B895"/>
  <c r="B857"/>
  <c r="B1059"/>
  <c r="B1404"/>
  <c r="B1416"/>
  <c r="B1413"/>
  <c r="B1425"/>
  <c r="B975"/>
  <c r="B902"/>
  <c r="B1019"/>
  <c r="B1371"/>
  <c r="B1317"/>
  <c r="B743"/>
  <c r="B925"/>
  <c r="B1286"/>
  <c r="B737"/>
  <c r="B962"/>
  <c r="B1017"/>
  <c r="B1331"/>
  <c r="B758"/>
  <c r="B1314"/>
  <c r="B942"/>
  <c r="B786"/>
  <c r="B798"/>
  <c r="B777"/>
  <c r="B809"/>
  <c r="B1066"/>
  <c r="B993"/>
  <c r="B989"/>
  <c r="B1091"/>
  <c r="B984"/>
  <c r="B1214"/>
  <c r="B967"/>
  <c r="B1210"/>
  <c r="B1184"/>
  <c r="B823"/>
  <c r="B927"/>
  <c r="B1361"/>
  <c r="B878"/>
  <c r="B904"/>
  <c r="B768"/>
  <c r="B918"/>
  <c r="B1191"/>
  <c r="B997"/>
  <c r="B1201"/>
  <c r="B1055"/>
  <c r="B785"/>
  <c r="B763"/>
  <c r="B1349"/>
  <c r="B887"/>
  <c r="B1087"/>
  <c r="B957"/>
  <c r="B996"/>
  <c r="B847"/>
  <c r="B907"/>
  <c r="B924"/>
  <c r="B1335"/>
  <c r="B897"/>
  <c r="B963"/>
  <c r="B906"/>
  <c r="B795"/>
  <c r="B945"/>
  <c r="B1023"/>
  <c r="B1039"/>
  <c r="B1270"/>
  <c r="B946"/>
  <c r="B1322"/>
  <c r="B855"/>
  <c r="B1357"/>
  <c r="B753"/>
  <c r="B797"/>
  <c r="B791"/>
  <c r="B1073"/>
  <c r="B1103"/>
  <c r="B800"/>
  <c r="B1001"/>
  <c r="B1266"/>
  <c r="B792"/>
  <c r="B982"/>
  <c r="B1136"/>
  <c r="B1380"/>
  <c r="B830"/>
  <c r="B861"/>
  <c r="B911"/>
  <c r="B955"/>
  <c r="B826"/>
  <c r="B805"/>
  <c r="B874"/>
  <c r="B770"/>
  <c r="B1065"/>
  <c r="B1046"/>
  <c r="B1026"/>
  <c r="B1230"/>
  <c r="B782"/>
  <c r="B1038"/>
  <c r="B796"/>
  <c r="B790"/>
  <c r="B1305"/>
  <c r="B960"/>
  <c r="B765"/>
  <c r="B1004"/>
  <c r="B862"/>
  <c r="B1128"/>
  <c r="B849"/>
  <c r="B1176"/>
  <c r="B1083"/>
  <c r="B948"/>
  <c r="B954"/>
  <c r="B1080"/>
  <c r="B913"/>
  <c r="B1148"/>
  <c r="B1307"/>
  <c r="B783"/>
  <c r="B755"/>
  <c r="B1042"/>
  <c r="B1028"/>
  <c r="B872"/>
  <c r="B1220"/>
  <c r="B781"/>
  <c r="B1084"/>
  <c r="B772"/>
  <c r="B1056"/>
  <c r="B938"/>
  <c r="B1129"/>
  <c r="B881"/>
  <c r="B896"/>
  <c r="B1117"/>
  <c r="B1268"/>
  <c r="B1057"/>
  <c r="B1264"/>
  <c r="B815"/>
  <c r="B1174"/>
  <c r="B876"/>
  <c r="B788"/>
  <c r="B1152"/>
  <c r="B760"/>
  <c r="B1384"/>
  <c r="B1139"/>
  <c r="B1043"/>
  <c r="B920"/>
  <c r="B799"/>
  <c r="B1072"/>
  <c r="B974"/>
  <c r="B952"/>
  <c r="B883"/>
  <c r="B1229"/>
  <c r="B850"/>
  <c r="B794"/>
  <c r="B1003"/>
  <c r="B1293"/>
  <c r="B1014"/>
  <c r="B774"/>
  <c r="B1273"/>
  <c r="B836"/>
  <c r="B1144"/>
  <c r="B1016"/>
  <c r="B1145"/>
  <c r="B863"/>
  <c r="B1024"/>
  <c r="B1234"/>
  <c r="B739"/>
  <c r="B964"/>
  <c r="B1037"/>
  <c r="B1161"/>
  <c r="B973"/>
  <c r="B985"/>
  <c r="B926"/>
  <c r="B1054"/>
  <c r="B1031"/>
  <c r="B1110"/>
  <c r="B1379"/>
  <c r="B888"/>
  <c r="B1298"/>
  <c r="B1406"/>
  <c r="B1420"/>
  <c r="B1407"/>
  <c r="B1417"/>
  <c r="B1431"/>
  <c r="B1113"/>
  <c r="B867"/>
  <c r="B999"/>
  <c r="B990"/>
  <c r="B884"/>
  <c r="B841"/>
  <c r="B1375"/>
  <c r="B756"/>
  <c r="B915"/>
  <c r="B877"/>
  <c r="B1279"/>
  <c r="B1006"/>
  <c r="B1316"/>
  <c r="B1045"/>
  <c r="B923"/>
  <c r="B1391"/>
  <c r="B1198"/>
  <c r="B903"/>
  <c r="B1374"/>
  <c r="B995"/>
  <c r="B829"/>
  <c r="B751"/>
  <c r="B1171"/>
  <c r="B1304"/>
  <c r="B1126"/>
  <c r="B767"/>
  <c r="B831"/>
  <c r="B865"/>
  <c r="B983"/>
  <c r="B1093"/>
  <c r="B972"/>
  <c r="B1252"/>
  <c r="B842"/>
  <c r="B1245"/>
  <c r="B1347"/>
  <c r="B1077"/>
  <c r="B970"/>
  <c r="B1005"/>
  <c r="B833"/>
  <c r="B738"/>
  <c r="B1123"/>
  <c r="B1175"/>
  <c r="B1344"/>
  <c r="B1090"/>
  <c r="B956"/>
  <c r="B912"/>
  <c r="B1000"/>
  <c r="B1292"/>
  <c r="B828"/>
  <c r="B757"/>
  <c r="B968"/>
  <c r="B908"/>
  <c r="B1200"/>
  <c r="B858"/>
  <c r="B936"/>
  <c r="B1106"/>
  <c r="B1069"/>
  <c r="B1243"/>
  <c r="B1427"/>
  <c r="B1429"/>
  <c r="B1421"/>
  <c r="B1010"/>
  <c r="B1047"/>
  <c r="B1321"/>
  <c r="B1248"/>
  <c r="B1064"/>
  <c r="B910"/>
  <c r="B1015"/>
  <c r="B1169"/>
  <c r="B891"/>
  <c r="B1030"/>
  <c r="B1068"/>
  <c r="B1118"/>
  <c r="B1246"/>
  <c r="B1259"/>
  <c r="B1373"/>
  <c r="B1328"/>
  <c r="B958"/>
  <c r="B919"/>
  <c r="B1195"/>
  <c r="B987"/>
  <c r="B1285"/>
  <c r="B1330"/>
  <c r="B773"/>
  <c r="B1121"/>
  <c r="B1189"/>
  <c r="B1032"/>
  <c r="B825"/>
  <c r="B754"/>
  <c r="B821"/>
  <c r="B869"/>
  <c r="B1097"/>
  <c r="B778"/>
  <c r="B900"/>
  <c r="B806"/>
  <c r="B1061"/>
  <c r="B929"/>
  <c r="B1339"/>
  <c r="O90" i="6"/>
  <c r="T149" i="5"/>
  <c r="T1871" s="1"/>
  <c r="K325" i="6"/>
  <c r="T384" i="5"/>
  <c r="T1636" s="1"/>
  <c r="K639" i="6"/>
  <c r="T698" i="5"/>
  <c r="T1322" s="1"/>
  <c r="O83" i="6"/>
  <c r="T142" i="5"/>
  <c r="T1878" s="1"/>
  <c r="K678" i="6"/>
  <c r="T737" i="5"/>
  <c r="T1283" s="1"/>
  <c r="K494" i="6"/>
  <c r="T553" i="5"/>
  <c r="T1467" s="1"/>
  <c r="K387" i="6"/>
  <c r="T446" i="5"/>
  <c r="T1574" s="1"/>
  <c r="K449" i="6"/>
  <c r="T508" i="5"/>
  <c r="T1512" s="1"/>
  <c r="K197" i="6"/>
  <c r="T256" i="5"/>
  <c r="T1764" s="1"/>
  <c r="K249" i="6"/>
  <c r="T308" i="5"/>
  <c r="T1712" s="1"/>
  <c r="K692" i="6"/>
  <c r="T751" i="5"/>
  <c r="T1269" s="1"/>
  <c r="K278" i="6"/>
  <c r="T337" i="5"/>
  <c r="T1683" s="1"/>
  <c r="K667" i="6"/>
  <c r="T726" i="5"/>
  <c r="T1294" s="1"/>
  <c r="K174" i="6"/>
  <c r="T233" i="5"/>
  <c r="T1787" s="1"/>
  <c r="K414" i="6"/>
  <c r="T473" i="5"/>
  <c r="T1547" s="1"/>
  <c r="K384" i="6"/>
  <c r="T443" i="5"/>
  <c r="T1577" s="1"/>
  <c r="K269" i="6"/>
  <c r="T328" i="5"/>
  <c r="T1692" s="1"/>
  <c r="K225" i="6"/>
  <c r="T284" i="5"/>
  <c r="T1736" s="1"/>
  <c r="K132" i="6"/>
  <c r="T191" i="5"/>
  <c r="T1829" s="1"/>
  <c r="K648" i="6"/>
  <c r="T707" i="5"/>
  <c r="T1313" s="1"/>
  <c r="K478" i="6"/>
  <c r="T537" i="5"/>
  <c r="T1483" s="1"/>
  <c r="K241" i="6"/>
  <c r="T300" i="5"/>
  <c r="T1720" s="1"/>
  <c r="K434" i="6"/>
  <c r="T493" i="5"/>
  <c r="T1527" s="1"/>
  <c r="O107" i="6"/>
  <c r="T166" i="5"/>
  <c r="T1854" s="1"/>
  <c r="K248" i="6"/>
  <c r="T307" i="5"/>
  <c r="T1713" s="1"/>
  <c r="K520" i="6"/>
  <c r="T579" i="5"/>
  <c r="T1441" s="1"/>
  <c r="K218" i="6"/>
  <c r="T277" i="5"/>
  <c r="T1743" s="1"/>
  <c r="K344" i="6"/>
  <c r="T403" i="5"/>
  <c r="T1617" s="1"/>
  <c r="K286" i="6"/>
  <c r="T345" i="5"/>
  <c r="T1675" s="1"/>
  <c r="K509" i="6"/>
  <c r="T568" i="5"/>
  <c r="T1452" s="1"/>
  <c r="K621" i="6"/>
  <c r="T680" i="5"/>
  <c r="T1340" s="1"/>
  <c r="K483" i="6"/>
  <c r="T542" i="5"/>
  <c r="T1478" s="1"/>
  <c r="K322" i="6"/>
  <c r="T381" i="5"/>
  <c r="T1639" s="1"/>
  <c r="K665" i="6"/>
  <c r="T724" i="5"/>
  <c r="T1296" s="1"/>
  <c r="K737" i="6"/>
  <c r="T796" i="5"/>
  <c r="T1224" s="1"/>
  <c r="K254" i="6"/>
  <c r="T313" i="5"/>
  <c r="T1707" s="1"/>
  <c r="K295" i="6"/>
  <c r="T354" i="5"/>
  <c r="T1666" s="1"/>
  <c r="K740" i="6"/>
  <c r="T799" i="5"/>
  <c r="T1221" s="1"/>
  <c r="K260" i="6"/>
  <c r="T319" i="5"/>
  <c r="T1701" s="1"/>
  <c r="K632" i="6"/>
  <c r="T691" i="5"/>
  <c r="T1329" s="1"/>
  <c r="K735" i="6"/>
  <c r="T794" i="5"/>
  <c r="T1226" s="1"/>
  <c r="K165" i="6"/>
  <c r="T224" i="5"/>
  <c r="T1796" s="1"/>
  <c r="K633" i="6"/>
  <c r="T692" i="5"/>
  <c r="T1328" s="1"/>
  <c r="K158" i="6"/>
  <c r="T217" i="5"/>
  <c r="T1803" s="1"/>
  <c r="K363" i="6"/>
  <c r="T422" i="5"/>
  <c r="T1598" s="1"/>
  <c r="O80" i="6"/>
  <c r="T139" i="5"/>
  <c r="T1881" s="1"/>
  <c r="O67" i="6"/>
  <c r="T126" i="5"/>
  <c r="T1894" s="1"/>
  <c r="O74" i="6"/>
  <c r="T133" i="5"/>
  <c r="T1887" s="1"/>
  <c r="T111"/>
  <c r="T1909" s="1"/>
  <c r="T114"/>
  <c r="T1906" s="1"/>
  <c r="K710" i="6"/>
  <c r="T769" i="5"/>
  <c r="T1251" s="1"/>
  <c r="K519" i="6"/>
  <c r="T578" i="5"/>
  <c r="T1442" s="1"/>
  <c r="K458" i="6"/>
  <c r="T517" i="5"/>
  <c r="T1503" s="1"/>
  <c r="K736" i="6"/>
  <c r="T795" i="5"/>
  <c r="T1225" s="1"/>
  <c r="K626" i="6"/>
  <c r="T685" i="5"/>
  <c r="T1335" s="1"/>
  <c r="K506" i="6"/>
  <c r="T565" i="5"/>
  <c r="T1455" s="1"/>
  <c r="K576" i="6"/>
  <c r="T635" i="5"/>
  <c r="T1385" s="1"/>
  <c r="K109" i="6"/>
  <c r="T168" i="5"/>
  <c r="T1852" s="1"/>
  <c r="O98" i="6"/>
  <c r="T157" i="5"/>
  <c r="T1863" s="1"/>
  <c r="K391" i="6"/>
  <c r="T450" i="5"/>
  <c r="T1570" s="1"/>
  <c r="K599" i="6"/>
  <c r="T658" i="5"/>
  <c r="T1362" s="1"/>
  <c r="K245" i="6"/>
  <c r="T304" i="5"/>
  <c r="T1716" s="1"/>
  <c r="K232" i="6"/>
  <c r="T291" i="5"/>
  <c r="T1729" s="1"/>
  <c r="K423" i="6"/>
  <c r="T482" i="5"/>
  <c r="T1538" s="1"/>
  <c r="K386" i="6"/>
  <c r="T445" i="5"/>
  <c r="T1575" s="1"/>
  <c r="K606" i="6"/>
  <c r="T665" i="5"/>
  <c r="T1355" s="1"/>
  <c r="K407" i="6"/>
  <c r="T466" i="5"/>
  <c r="T1554" s="1"/>
  <c r="K514" i="6"/>
  <c r="T573" i="5"/>
  <c r="T1447" s="1"/>
  <c r="K550" i="6"/>
  <c r="T609" i="5"/>
  <c r="T1411" s="1"/>
  <c r="K422" i="6"/>
  <c r="T481" i="5"/>
  <c r="T1539" s="1"/>
  <c r="K456" i="6"/>
  <c r="T515" i="5"/>
  <c r="T1505" s="1"/>
  <c r="K273" i="6"/>
  <c r="T332" i="5"/>
  <c r="T1688" s="1"/>
  <c r="K553" i="6"/>
  <c r="T612" i="5"/>
  <c r="T1408" s="1"/>
  <c r="K142" i="6"/>
  <c r="T201" i="5"/>
  <c r="T1819" s="1"/>
  <c r="K721" i="6"/>
  <c r="T780" i="5"/>
  <c r="T1240" s="1"/>
  <c r="K161" i="6"/>
  <c r="T220" i="5"/>
  <c r="T1800" s="1"/>
  <c r="K647" i="6"/>
  <c r="T706" i="5"/>
  <c r="T1314" s="1"/>
  <c r="K445" i="6"/>
  <c r="T504" i="5"/>
  <c r="T1516" s="1"/>
  <c r="K319" i="6"/>
  <c r="T378" i="5"/>
  <c r="T1642" s="1"/>
  <c r="K516" i="6"/>
  <c r="T575" i="5"/>
  <c r="T1445" s="1"/>
  <c r="K389" i="6"/>
  <c r="T448" i="5"/>
  <c r="T1572" s="1"/>
  <c r="K302" i="6"/>
  <c r="T361" i="5"/>
  <c r="T1659" s="1"/>
  <c r="K380" i="6"/>
  <c r="T439" i="5"/>
  <c r="T1581" s="1"/>
  <c r="K330" i="6"/>
  <c r="T389" i="5"/>
  <c r="T1631" s="1"/>
  <c r="K650" i="6"/>
  <c r="T709" i="5"/>
  <c r="T1311" s="1"/>
  <c r="K427" i="6"/>
  <c r="T486" i="5"/>
  <c r="T1534" s="1"/>
  <c r="K645" i="6"/>
  <c r="T704" i="5"/>
  <c r="T1316" s="1"/>
  <c r="K339" i="6"/>
  <c r="T398" i="5"/>
  <c r="T1622" s="1"/>
  <c r="K321" i="6"/>
  <c r="T380" i="5"/>
  <c r="T1640" s="1"/>
  <c r="K600" i="6"/>
  <c r="T659" i="5"/>
  <c r="T1361" s="1"/>
  <c r="K299" i="6"/>
  <c r="T358" i="5"/>
  <c r="T1662" s="1"/>
  <c r="K371" i="6"/>
  <c r="T430" i="5"/>
  <c r="T1590" s="1"/>
  <c r="K160" i="6"/>
  <c r="T219" i="5"/>
  <c r="T1801" s="1"/>
  <c r="K563" i="6"/>
  <c r="T622" i="5"/>
  <c r="T1398" s="1"/>
  <c r="K435" i="6"/>
  <c r="T494" i="5"/>
  <c r="T1526" s="1"/>
  <c r="K122" i="6"/>
  <c r="T181" i="5"/>
  <c r="T1839" s="1"/>
  <c r="K441" i="6"/>
  <c r="T500" i="5"/>
  <c r="T1520" s="1"/>
  <c r="K202" i="6"/>
  <c r="T261" i="5"/>
  <c r="T1759" s="1"/>
  <c r="K327" i="6"/>
  <c r="T386" i="5"/>
  <c r="T1634" s="1"/>
  <c r="K696" i="6"/>
  <c r="T755" i="5"/>
  <c r="T1265" s="1"/>
  <c r="K116" i="6"/>
  <c r="T175" i="5"/>
  <c r="T1845" s="1"/>
  <c r="K675" i="6"/>
  <c r="T734" i="5"/>
  <c r="T1286" s="1"/>
  <c r="K410" i="6"/>
  <c r="T469" i="5"/>
  <c r="T1551" s="1"/>
  <c r="K568" i="6"/>
  <c r="T627" i="5"/>
  <c r="T1393" s="1"/>
  <c r="K126" i="6"/>
  <c r="T185" i="5"/>
  <c r="T1835" s="1"/>
  <c r="K381" i="6"/>
  <c r="T440" i="5"/>
  <c r="T1580" s="1"/>
  <c r="K741" i="6"/>
  <c r="T800" i="5"/>
  <c r="T1220" s="1"/>
  <c r="K258" i="6"/>
  <c r="T317" i="5"/>
  <c r="T1703" s="1"/>
  <c r="K534" i="6"/>
  <c r="T593" i="5"/>
  <c r="T1427" s="1"/>
  <c r="K378" i="6"/>
  <c r="T437" i="5"/>
  <c r="T1583" s="1"/>
  <c r="K231" i="6"/>
  <c r="T290" i="5"/>
  <c r="T1730" s="1"/>
  <c r="K236" i="6"/>
  <c r="T295" i="5"/>
  <c r="T1725" s="1"/>
  <c r="K706" i="6"/>
  <c r="T765" i="5"/>
  <c r="T1255" s="1"/>
  <c r="K726" i="6"/>
  <c r="T785" i="5"/>
  <c r="T1235" s="1"/>
  <c r="O97" i="6"/>
  <c r="T156" i="5"/>
  <c r="T1864" s="1"/>
  <c r="K292" i="6"/>
  <c r="T351" i="5"/>
  <c r="T1669" s="1"/>
  <c r="K303" i="6"/>
  <c r="T362" i="5"/>
  <c r="T1658" s="1"/>
  <c r="K326" i="6"/>
  <c r="T385" i="5"/>
  <c r="T1635" s="1"/>
  <c r="K369" i="6"/>
  <c r="T428" i="5"/>
  <c r="T1592" s="1"/>
  <c r="K352" i="6"/>
  <c r="T411" i="5"/>
  <c r="T1609" s="1"/>
  <c r="K682" i="6"/>
  <c r="T741" i="5"/>
  <c r="T1279" s="1"/>
  <c r="K745" i="6"/>
  <c r="T804" i="5"/>
  <c r="T1216" s="1"/>
  <c r="K120" i="6"/>
  <c r="T179" i="5"/>
  <c r="T1841" s="1"/>
  <c r="K404" i="6"/>
  <c r="T463" i="5"/>
  <c r="T1557" s="1"/>
  <c r="K603" i="6"/>
  <c r="T662" i="5"/>
  <c r="T1358" s="1"/>
  <c r="K545" i="6"/>
  <c r="T604" i="5"/>
  <c r="T1416" s="1"/>
  <c r="K320" i="6"/>
  <c r="T379" i="5"/>
  <c r="T1641" s="1"/>
  <c r="K672" i="6"/>
  <c r="T731" i="5"/>
  <c r="T1289" s="1"/>
  <c r="K605" i="6"/>
  <c r="T664" i="5"/>
  <c r="T1356" s="1"/>
  <c r="K536" i="6"/>
  <c r="T595" i="5"/>
  <c r="T1425" s="1"/>
  <c r="K555" i="6"/>
  <c r="T614" i="5"/>
  <c r="T1406" s="1"/>
  <c r="K744" i="6"/>
  <c r="T803" i="5"/>
  <c r="T1217" s="1"/>
  <c r="K143" i="6"/>
  <c r="T202" i="5"/>
  <c r="T1818" s="1"/>
  <c r="K541" i="6"/>
  <c r="T600" i="5"/>
  <c r="T1420" s="1"/>
  <c r="K397" i="6"/>
  <c r="T456" i="5"/>
  <c r="T1564" s="1"/>
  <c r="K681" i="6"/>
  <c r="T740" i="5"/>
  <c r="T1280" s="1"/>
  <c r="K336" i="6"/>
  <c r="T395" i="5"/>
  <c r="T1625" s="1"/>
  <c r="K283" i="6"/>
  <c r="T342" i="5"/>
  <c r="T1678" s="1"/>
  <c r="K661" i="6"/>
  <c r="T720" i="5"/>
  <c r="T1300" s="1"/>
  <c r="O103" i="6"/>
  <c r="T162" i="5"/>
  <c r="T1858" s="1"/>
  <c r="K507" i="6"/>
  <c r="T566" i="5"/>
  <c r="T1454" s="1"/>
  <c r="K409" i="6"/>
  <c r="T468" i="5"/>
  <c r="T1552" s="1"/>
  <c r="K130" i="6"/>
  <c r="T189" i="5"/>
  <c r="T1831" s="1"/>
  <c r="K493" i="6"/>
  <c r="T552" i="5"/>
  <c r="T1468" s="1"/>
  <c r="K677" i="6"/>
  <c r="T736" i="5"/>
  <c r="T1284" s="1"/>
  <c r="K183" i="6"/>
  <c r="T242" i="5"/>
  <c r="T1778" s="1"/>
  <c r="K223" i="6"/>
  <c r="T282" i="5"/>
  <c r="T1738" s="1"/>
  <c r="K595" i="6"/>
  <c r="T654" i="5"/>
  <c r="T1366" s="1"/>
  <c r="K592" i="6"/>
  <c r="T651" i="5"/>
  <c r="T1369" s="1"/>
  <c r="K385" i="6"/>
  <c r="T444" i="5"/>
  <c r="T1576" s="1"/>
  <c r="K569" i="6"/>
  <c r="T628" i="5"/>
  <c r="T1392" s="1"/>
  <c r="K263" i="6"/>
  <c r="T322" i="5"/>
  <c r="T1698" s="1"/>
  <c r="K508" i="6"/>
  <c r="T567" i="5"/>
  <c r="T1453" s="1"/>
  <c r="K198" i="6"/>
  <c r="T257" i="5"/>
  <c r="T1763" s="1"/>
  <c r="K634" i="6"/>
  <c r="T693" i="5"/>
  <c r="T1327" s="1"/>
  <c r="K504" i="6"/>
  <c r="T563" i="5"/>
  <c r="T1457" s="1"/>
  <c r="K546" i="6"/>
  <c r="T605" i="5"/>
  <c r="T1415" s="1"/>
  <c r="K418" i="6"/>
  <c r="T477" i="5"/>
  <c r="T1543" s="1"/>
  <c r="K719" i="6"/>
  <c r="T778" i="5"/>
  <c r="T1242" s="1"/>
  <c r="K176" i="6"/>
  <c r="T235" i="5"/>
  <c r="T1785" s="1"/>
  <c r="K738" i="6"/>
  <c r="T797" i="5"/>
  <c r="T1223" s="1"/>
  <c r="K532" i="6"/>
  <c r="T591" i="5"/>
  <c r="T1429" s="1"/>
  <c r="K450" i="6"/>
  <c r="T509" i="5"/>
  <c r="T1511" s="1"/>
  <c r="K179" i="6"/>
  <c r="T238" i="5"/>
  <c r="T1782" s="1"/>
  <c r="K477" i="6"/>
  <c r="T536" i="5"/>
  <c r="T1484" s="1"/>
  <c r="K497" i="6"/>
  <c r="T556" i="5"/>
  <c r="T1464" s="1"/>
  <c r="K238" i="6"/>
  <c r="T297" i="5"/>
  <c r="T1723" s="1"/>
  <c r="K365" i="6"/>
  <c r="T424" i="5"/>
  <c r="T1596" s="1"/>
  <c r="K361" i="6"/>
  <c r="T420" i="5"/>
  <c r="T1600" s="1"/>
  <c r="K234" i="6"/>
  <c r="T293" i="5"/>
  <c r="T1727" s="1"/>
  <c r="K366" i="6"/>
  <c r="T425" i="5"/>
  <c r="T1595" s="1"/>
  <c r="K564" i="6"/>
  <c r="T623" i="5"/>
  <c r="T1397" s="1"/>
  <c r="K739" i="6"/>
  <c r="T798" i="5"/>
  <c r="T1222" s="1"/>
  <c r="K220" i="6"/>
  <c r="T279" i="5"/>
  <c r="T1741" s="1"/>
  <c r="K229" i="6"/>
  <c r="T288" i="5"/>
  <c r="T1732" s="1"/>
  <c r="K190" i="6"/>
  <c r="T249" i="5"/>
  <c r="T1771" s="1"/>
  <c r="K250" i="6"/>
  <c r="T309" i="5"/>
  <c r="T1711" s="1"/>
  <c r="K147" i="6"/>
  <c r="T206" i="5"/>
  <c r="T1814" s="1"/>
  <c r="K701" i="6"/>
  <c r="T760" i="5"/>
  <c r="T1260" s="1"/>
  <c r="K436" i="6"/>
  <c r="T495" i="5"/>
  <c r="T1525" s="1"/>
  <c r="K383" i="6"/>
  <c r="T442" i="5"/>
  <c r="T1578" s="1"/>
  <c r="K335" i="6"/>
  <c r="T394" i="5"/>
  <c r="T1626" s="1"/>
  <c r="K658" i="6"/>
  <c r="T717" i="5"/>
  <c r="T1303" s="1"/>
  <c r="K535" i="6"/>
  <c r="T594" i="5"/>
  <c r="T1426" s="1"/>
  <c r="K305" i="6"/>
  <c r="T364" i="5"/>
  <c r="T1656" s="1"/>
  <c r="K491" i="6"/>
  <c r="T550" i="5"/>
  <c r="T1470" s="1"/>
  <c r="K472" i="6"/>
  <c r="T531" i="5"/>
  <c r="T1489" s="1"/>
  <c r="K610" i="6"/>
  <c r="T669" i="5"/>
  <c r="T1351" s="1"/>
  <c r="K724" i="6"/>
  <c r="T783" i="5"/>
  <c r="T1237" s="1"/>
  <c r="K145" i="6"/>
  <c r="T204" i="5"/>
  <c r="T1816" s="1"/>
  <c r="K557" i="6"/>
  <c r="T616" i="5"/>
  <c r="T1404" s="1"/>
  <c r="K188" i="6"/>
  <c r="T247" i="5"/>
  <c r="T1773" s="1"/>
  <c r="K358" i="6"/>
  <c r="T417" i="5"/>
  <c r="T1603" s="1"/>
  <c r="K282" i="6"/>
  <c r="T341" i="5"/>
  <c r="T1679" s="1"/>
  <c r="K612" i="6"/>
  <c r="T671" i="5"/>
  <c r="T1349" s="1"/>
  <c r="K631" i="6"/>
  <c r="T690" i="5"/>
  <c r="T1330" s="1"/>
  <c r="K370" i="6"/>
  <c r="T429" i="5"/>
  <c r="T1591" s="1"/>
  <c r="K663" i="6"/>
  <c r="T722" i="5"/>
  <c r="T1298" s="1"/>
  <c r="K593" i="6"/>
  <c r="T652" i="5"/>
  <c r="T1368" s="1"/>
  <c r="K580" i="6"/>
  <c r="T639" i="5"/>
  <c r="T1381" s="1"/>
  <c r="K425" i="6"/>
  <c r="T484" i="5"/>
  <c r="T1536" s="1"/>
  <c r="K452" i="6"/>
  <c r="T511" i="5"/>
  <c r="T1509" s="1"/>
  <c r="O91" i="6"/>
  <c r="T150" i="5"/>
  <c r="T1870" s="1"/>
  <c r="O82" i="6"/>
  <c r="T141" i="5"/>
  <c r="T1879" s="1"/>
  <c r="O86" i="6"/>
  <c r="T145" i="5"/>
  <c r="T1875" s="1"/>
  <c r="K189" i="6"/>
  <c r="T248" i="5"/>
  <c r="T1772" s="1"/>
  <c r="K591" i="6"/>
  <c r="T650" i="5"/>
  <c r="T1370" s="1"/>
  <c r="K360" i="6"/>
  <c r="T419" i="5"/>
  <c r="T1601" s="1"/>
  <c r="K432" i="6"/>
  <c r="T491" i="5"/>
  <c r="T1529" s="1"/>
  <c r="O84" i="6"/>
  <c r="T143" i="5"/>
  <c r="T1877" s="1"/>
  <c r="O85" i="6"/>
  <c r="T144" i="5"/>
  <c r="T1876" s="1"/>
  <c r="K354" i="6"/>
  <c r="T413" i="5"/>
  <c r="T1607" s="1"/>
  <c r="K433" i="6"/>
  <c r="T492" i="5"/>
  <c r="T1528" s="1"/>
  <c r="K399" i="6"/>
  <c r="T458" i="5"/>
  <c r="T1562" s="1"/>
  <c r="K571" i="6"/>
  <c r="T630" i="5"/>
  <c r="T1390" s="1"/>
  <c r="K617" i="6"/>
  <c r="T676" i="5"/>
  <c r="T1344" s="1"/>
  <c r="K668" i="6"/>
  <c r="T727" i="5"/>
  <c r="T1293" s="1"/>
  <c r="K306" i="6"/>
  <c r="T365" i="5"/>
  <c r="T1655" s="1"/>
  <c r="K184" i="6"/>
  <c r="T243" i="5"/>
  <c r="T1777" s="1"/>
  <c r="K749" i="6"/>
  <c r="T808" i="5"/>
  <c r="T1212" s="1"/>
  <c r="K651" i="6"/>
  <c r="T710" i="5"/>
  <c r="T1310" s="1"/>
  <c r="K134" i="6"/>
  <c r="T193" i="5"/>
  <c r="T1827" s="1"/>
  <c r="K743" i="6"/>
  <c r="T802" i="5"/>
  <c r="T1218" s="1"/>
  <c r="K586" i="6"/>
  <c r="T645" i="5"/>
  <c r="T1375" s="1"/>
  <c r="K716" i="6"/>
  <c r="T775" i="5"/>
  <c r="T1245" s="1"/>
  <c r="O89" i="6"/>
  <c r="T148" i="5"/>
  <c r="T1872" s="1"/>
  <c r="O88" i="6"/>
  <c r="T147" i="5"/>
  <c r="T1873" s="1"/>
  <c r="K505" i="6"/>
  <c r="T564" i="5"/>
  <c r="T1456" s="1"/>
  <c r="O87" i="6"/>
  <c r="T146" i="5"/>
  <c r="T1874" s="1"/>
  <c r="K288" i="6"/>
  <c r="T347" i="5"/>
  <c r="T1673" s="1"/>
  <c r="K300" i="6"/>
  <c r="T359" i="5"/>
  <c r="T1661" s="1"/>
  <c r="K464" i="6"/>
  <c r="T523" i="5"/>
  <c r="T1497" s="1"/>
  <c r="K684" i="6"/>
  <c r="T743" i="5"/>
  <c r="T1277" s="1"/>
  <c r="K156" i="6"/>
  <c r="T215" i="5"/>
  <c r="T1805" s="1"/>
  <c r="K177" i="6"/>
  <c r="T236" i="5"/>
  <c r="T1784" s="1"/>
  <c r="K113" i="6"/>
  <c r="T172" i="5"/>
  <c r="T1848" s="1"/>
  <c r="K629" i="6"/>
  <c r="T688" i="5"/>
  <c r="T1332" s="1"/>
  <c r="K709" i="6"/>
  <c r="T768" i="5"/>
  <c r="T1252" s="1"/>
  <c r="K210" i="6"/>
  <c r="T269" i="5"/>
  <c r="T1751" s="1"/>
  <c r="K619" i="6"/>
  <c r="T678" i="5"/>
  <c r="T1342" s="1"/>
  <c r="K499" i="6"/>
  <c r="T558" i="5"/>
  <c r="T1462" s="1"/>
  <c r="K460" i="6"/>
  <c r="T519" i="5"/>
  <c r="T1501" s="1"/>
  <c r="K345" i="6"/>
  <c r="T404" i="5"/>
  <c r="T1616" s="1"/>
  <c r="K642" i="6"/>
  <c r="T701" i="5"/>
  <c r="T1319" s="1"/>
  <c r="K213" i="6"/>
  <c r="T272" i="5"/>
  <c r="T1748" s="1"/>
  <c r="K182" i="6"/>
  <c r="T241" i="5"/>
  <c r="T1779" s="1"/>
  <c r="K554" i="6"/>
  <c r="T613" i="5"/>
  <c r="T1407" s="1"/>
  <c r="K351" i="6"/>
  <c r="T410" i="5"/>
  <c r="T1610" s="1"/>
  <c r="K669" i="6"/>
  <c r="T728" i="5"/>
  <c r="T1292" s="1"/>
  <c r="O95" i="6"/>
  <c r="T154" i="5"/>
  <c r="T1866" s="1"/>
  <c r="K267" i="6"/>
  <c r="T326" i="5"/>
  <c r="T1694" s="1"/>
  <c r="K261" i="6"/>
  <c r="T320" i="5"/>
  <c r="T1700" s="1"/>
  <c r="K376" i="6"/>
  <c r="T435" i="5"/>
  <c r="T1585" s="1"/>
  <c r="K526" i="6"/>
  <c r="T585" i="5"/>
  <c r="T1435" s="1"/>
  <c r="K172" i="6"/>
  <c r="T231" i="5"/>
  <c r="T1789" s="1"/>
  <c r="K714" i="6"/>
  <c r="T773" i="5"/>
  <c r="T1247" s="1"/>
  <c r="K637" i="6"/>
  <c r="T696" i="5"/>
  <c r="T1324" s="1"/>
  <c r="K587" i="6"/>
  <c r="T646" i="5"/>
  <c r="T1374" s="1"/>
  <c r="K159" i="6"/>
  <c r="T218" i="5"/>
  <c r="T1802" s="1"/>
  <c r="K281" i="6"/>
  <c r="T340" i="5"/>
  <c r="T1680" s="1"/>
  <c r="K353" i="6"/>
  <c r="T412" i="5"/>
  <c r="T1608" s="1"/>
  <c r="K673" i="6"/>
  <c r="T732" i="5"/>
  <c r="T1288" s="1"/>
  <c r="K317" i="6"/>
  <c r="T376" i="5"/>
  <c r="T1644" s="1"/>
  <c r="K253" i="6"/>
  <c r="T312" i="5"/>
  <c r="T1708" s="1"/>
  <c r="K671" i="6"/>
  <c r="T730" i="5"/>
  <c r="T1290" s="1"/>
  <c r="K524" i="6"/>
  <c r="T583" i="5"/>
  <c r="T1437" s="1"/>
  <c r="K698" i="6"/>
  <c r="T757" i="5"/>
  <c r="T1263" s="1"/>
  <c r="K196" i="6"/>
  <c r="T255" i="5"/>
  <c r="T1765" s="1"/>
  <c r="K374" i="6"/>
  <c r="T433" i="5"/>
  <c r="T1587" s="1"/>
  <c r="O75" i="6"/>
  <c r="T134" i="5"/>
  <c r="T1886" s="1"/>
  <c r="O77" i="6"/>
  <c r="T136" i="5"/>
  <c r="T1884" s="1"/>
  <c r="T118"/>
  <c r="T1902" s="1"/>
  <c r="K224" i="6"/>
  <c r="T283" i="5"/>
  <c r="T1737" s="1"/>
  <c r="K328" i="6"/>
  <c r="T387" i="5"/>
  <c r="T1633" s="1"/>
  <c r="K683" i="6"/>
  <c r="T742" i="5"/>
  <c r="T1278" s="1"/>
  <c r="K640" i="6"/>
  <c r="T699" i="5"/>
  <c r="T1321" s="1"/>
  <c r="K235" i="6"/>
  <c r="T294" i="5"/>
  <c r="T1726" s="1"/>
  <c r="K596" i="6"/>
  <c r="T655" i="5"/>
  <c r="T1365" s="1"/>
  <c r="K304" i="6"/>
  <c r="T363" i="5"/>
  <c r="T1657" s="1"/>
  <c r="K437" i="6"/>
  <c r="T496" i="5"/>
  <c r="T1524" s="1"/>
  <c r="K115" i="6"/>
  <c r="T174" i="5"/>
  <c r="T1846" s="1"/>
  <c r="K298" i="6"/>
  <c r="T357" i="5"/>
  <c r="T1663" s="1"/>
  <c r="K406" i="6"/>
  <c r="T465" i="5"/>
  <c r="T1555" s="1"/>
  <c r="K329" i="6"/>
  <c r="T388" i="5"/>
  <c r="T1632" s="1"/>
  <c r="K280" i="6"/>
  <c r="T339" i="5"/>
  <c r="T1681" s="1"/>
  <c r="K615" i="6"/>
  <c r="T674" i="5"/>
  <c r="T1346" s="1"/>
  <c r="K474" i="6"/>
  <c r="T533" i="5"/>
  <c r="T1487" s="1"/>
  <c r="K393" i="6"/>
  <c r="T452" i="5"/>
  <c r="T1568" s="1"/>
  <c r="K467" i="6"/>
  <c r="T526" i="5"/>
  <c r="T1494" s="1"/>
  <c r="K195" i="6"/>
  <c r="T254" i="5"/>
  <c r="T1766" s="1"/>
  <c r="K355" i="6"/>
  <c r="T414" i="5"/>
  <c r="T1606" s="1"/>
  <c r="K276" i="6"/>
  <c r="T335" i="5"/>
  <c r="T1685" s="1"/>
  <c r="K451" i="6"/>
  <c r="T510" i="5"/>
  <c r="T1510" s="1"/>
  <c r="K373" i="6"/>
  <c r="T432" i="5"/>
  <c r="T1588" s="1"/>
  <c r="K674" i="6"/>
  <c r="T733" i="5"/>
  <c r="T1287" s="1"/>
  <c r="K653" i="6"/>
  <c r="T712" i="5"/>
  <c r="T1308" s="1"/>
  <c r="K544" i="6"/>
  <c r="T603" i="5"/>
  <c r="T1417" s="1"/>
  <c r="K377" i="6"/>
  <c r="T436" i="5"/>
  <c r="T1584" s="1"/>
  <c r="K646" i="6"/>
  <c r="T705" i="5"/>
  <c r="T1315" s="1"/>
  <c r="K733" i="6"/>
  <c r="T792" i="5"/>
  <c r="T1228" s="1"/>
  <c r="K463" i="6"/>
  <c r="T522" i="5"/>
  <c r="T1498" s="1"/>
  <c r="K542" i="6"/>
  <c r="T601" i="5"/>
  <c r="T1419" s="1"/>
  <c r="K323" i="6"/>
  <c r="T382" i="5"/>
  <c r="T1638" s="1"/>
  <c r="K259" i="6"/>
  <c r="T318" i="5"/>
  <c r="T1702" s="1"/>
  <c r="K400" i="6"/>
  <c r="T459" i="5"/>
  <c r="T1561" s="1"/>
  <c r="K473" i="6"/>
  <c r="T532" i="5"/>
  <c r="T1488" s="1"/>
  <c r="K411" i="6"/>
  <c r="T470" i="5"/>
  <c r="T1550" s="1"/>
  <c r="K705" i="6"/>
  <c r="T764" i="5"/>
  <c r="T1256" s="1"/>
  <c r="K127" i="6"/>
  <c r="T186" i="5"/>
  <c r="T1834" s="1"/>
  <c r="K641" i="6"/>
  <c r="T700" i="5"/>
  <c r="T1320" s="1"/>
  <c r="K476" i="6"/>
  <c r="T535" i="5"/>
  <c r="T1485" s="1"/>
  <c r="K205" i="6"/>
  <c r="T264" i="5"/>
  <c r="T1756" s="1"/>
  <c r="K548" i="6"/>
  <c r="T607" i="5"/>
  <c r="T1413" s="1"/>
  <c r="K666" i="6"/>
  <c r="T725" i="5"/>
  <c r="T1295" s="1"/>
  <c r="K444" i="6"/>
  <c r="T503" i="5"/>
  <c r="T1517" s="1"/>
  <c r="K415" i="6"/>
  <c r="T474" i="5"/>
  <c r="T1546" s="1"/>
  <c r="K264" i="6"/>
  <c r="T323" i="5"/>
  <c r="T1697" s="1"/>
  <c r="K396" i="6"/>
  <c r="T455" i="5"/>
  <c r="T1565" s="1"/>
  <c r="K584" i="6"/>
  <c r="T643" i="5"/>
  <c r="T1377" s="1"/>
  <c r="K203" i="6"/>
  <c r="T262" i="5"/>
  <c r="T1758" s="1"/>
  <c r="K318" i="6"/>
  <c r="T377" i="5"/>
  <c r="T1643" s="1"/>
  <c r="K552" i="6"/>
  <c r="T611" i="5"/>
  <c r="T1409" s="1"/>
  <c r="K625" i="6"/>
  <c r="T684" i="5"/>
  <c r="T1336" s="1"/>
  <c r="K148" i="6"/>
  <c r="T207" i="5"/>
  <c r="T1813" s="1"/>
  <c r="K614" i="6"/>
  <c r="T673" i="5"/>
  <c r="T1347" s="1"/>
  <c r="O99" i="6"/>
  <c r="T158" i="5"/>
  <c r="T1862" s="1"/>
  <c r="K207" i="6"/>
  <c r="T266" i="5"/>
  <c r="T1754" s="1"/>
  <c r="K465" i="6"/>
  <c r="T524" i="5"/>
  <c r="T1496" s="1"/>
  <c r="K390" i="6"/>
  <c r="T449" i="5"/>
  <c r="T1571" s="1"/>
  <c r="K403" i="6"/>
  <c r="T462" i="5"/>
  <c r="T1558" s="1"/>
  <c r="K538" i="6"/>
  <c r="T597" i="5"/>
  <c r="T1423" s="1"/>
  <c r="K723" i="6"/>
  <c r="T782" i="5"/>
  <c r="T1238" s="1"/>
  <c r="K590" i="6"/>
  <c r="T649" i="5"/>
  <c r="T1371" s="1"/>
  <c r="K628" i="6"/>
  <c r="T687" i="5"/>
  <c r="T1333" s="1"/>
  <c r="K426" i="6"/>
  <c r="T485" i="5"/>
  <c r="T1535" s="1"/>
  <c r="O93" i="6"/>
  <c r="T152" i="5"/>
  <c r="T1868" s="1"/>
  <c r="K257" i="6"/>
  <c r="T316" i="5"/>
  <c r="T1704" s="1"/>
  <c r="K331" i="6"/>
  <c r="T390" i="5"/>
  <c r="T1630" s="1"/>
  <c r="K108" i="6"/>
  <c r="T167" i="5"/>
  <c r="T1853" s="1"/>
  <c r="O81" i="6"/>
  <c r="T140" i="5"/>
  <c r="T1880" s="1"/>
  <c r="O69" i="6"/>
  <c r="T128" i="5"/>
  <c r="T1892" s="1"/>
  <c r="O72" i="6"/>
  <c r="T131" i="5"/>
  <c r="T1889" s="1"/>
  <c r="O71" i="6"/>
  <c r="T130" i="5"/>
  <c r="T1890" s="1"/>
  <c r="O63" i="6"/>
  <c r="T122" i="5"/>
  <c r="T1898" s="1"/>
  <c r="O76" i="6"/>
  <c r="T135" i="5"/>
  <c r="T1885" s="1"/>
  <c r="O66" i="6"/>
  <c r="T125" i="5"/>
  <c r="T1895" s="1"/>
  <c r="T119"/>
  <c r="T1901" s="1"/>
  <c r="O61" i="6"/>
  <c r="T120" i="5"/>
  <c r="T1900" s="1"/>
  <c r="K204" i="6"/>
  <c r="T263" i="5"/>
  <c r="T1757" s="1"/>
  <c r="K510" i="6"/>
  <c r="T569" i="5"/>
  <c r="T1451" s="1"/>
  <c r="K583" i="6"/>
  <c r="T642" i="5"/>
  <c r="T1378" s="1"/>
  <c r="K466" i="6"/>
  <c r="T525" i="5"/>
  <c r="T1495" s="1"/>
  <c r="K114" i="6"/>
  <c r="T173" i="5"/>
  <c r="T1847" s="1"/>
  <c r="K168" i="6"/>
  <c r="T227" i="5"/>
  <c r="T1793" s="1"/>
  <c r="K742" i="6"/>
  <c r="T801" i="5"/>
  <c r="T1219" s="1"/>
  <c r="K175" i="6"/>
  <c r="T234" i="5"/>
  <c r="T1786" s="1"/>
  <c r="K312" i="6"/>
  <c r="T371" i="5"/>
  <c r="T1649" s="1"/>
  <c r="K560" i="6"/>
  <c r="T619" i="5"/>
  <c r="T1401" s="1"/>
  <c r="K199" i="6"/>
  <c r="T258" i="5"/>
  <c r="T1762" s="1"/>
  <c r="K748" i="6"/>
  <c r="T807" i="5"/>
  <c r="T1213" s="1"/>
  <c r="K523" i="6"/>
  <c r="T582" i="5"/>
  <c r="T1438" s="1"/>
  <c r="K274" i="6"/>
  <c r="T333" i="5"/>
  <c r="T1687" s="1"/>
  <c r="K468" i="6"/>
  <c r="T527" i="5"/>
  <c r="T1493" s="1"/>
  <c r="K154" i="6"/>
  <c r="T213" i="5"/>
  <c r="T1807" s="1"/>
  <c r="K727" i="6"/>
  <c r="T786" i="5"/>
  <c r="T1234" s="1"/>
  <c r="K171" i="6"/>
  <c r="T230" i="5"/>
  <c r="T1790" s="1"/>
  <c r="K543" i="6"/>
  <c r="T602" i="5"/>
  <c r="T1418" s="1"/>
  <c r="K228" i="6"/>
  <c r="T287" i="5"/>
  <c r="T1733" s="1"/>
  <c r="K699" i="6"/>
  <c r="T758" i="5"/>
  <c r="T1262" s="1"/>
  <c r="K687" i="6"/>
  <c r="T746" i="5"/>
  <c r="T1274" s="1"/>
  <c r="K708" i="6"/>
  <c r="T767" i="5"/>
  <c r="T1253" s="1"/>
  <c r="K676" i="6"/>
  <c r="T735" i="5"/>
  <c r="T1285" s="1"/>
  <c r="K419" i="6"/>
  <c r="T478" i="5"/>
  <c r="T1542" s="1"/>
  <c r="K492" i="6"/>
  <c r="T551" i="5"/>
  <c r="T1469" s="1"/>
  <c r="K315" i="6"/>
  <c r="T374" i="5"/>
  <c r="T1646" s="1"/>
  <c r="K496" i="6"/>
  <c r="T555" i="5"/>
  <c r="T1465" s="1"/>
  <c r="K394" i="6"/>
  <c r="T453" i="5"/>
  <c r="T1567" s="1"/>
  <c r="K123" i="6"/>
  <c r="T182" i="5"/>
  <c r="T1838" s="1"/>
  <c r="K501" i="6"/>
  <c r="T560" i="5"/>
  <c r="T1460" s="1"/>
  <c r="K271" i="6"/>
  <c r="T330" i="5"/>
  <c r="T1690" s="1"/>
  <c r="K518" i="6"/>
  <c r="T577" i="5"/>
  <c r="T1443" s="1"/>
  <c r="K275" i="6"/>
  <c r="T334" i="5"/>
  <c r="T1686" s="1"/>
  <c r="K301" i="6"/>
  <c r="T360" i="5"/>
  <c r="T1660" s="1"/>
  <c r="K662" i="6"/>
  <c r="T721" i="5"/>
  <c r="T1299" s="1"/>
  <c r="K558" i="6"/>
  <c r="T617" i="5"/>
  <c r="T1403" s="1"/>
  <c r="K124" i="6"/>
  <c r="T183" i="5"/>
  <c r="T1837" s="1"/>
  <c r="K607" i="6"/>
  <c r="T666" i="5"/>
  <c r="T1354" s="1"/>
  <c r="K581" i="6"/>
  <c r="T640" i="5"/>
  <c r="T1380" s="1"/>
  <c r="K717" i="6"/>
  <c r="T776" i="5"/>
  <c r="T1244" s="1"/>
  <c r="K567" i="6"/>
  <c r="T626" i="5"/>
  <c r="T1394" s="1"/>
  <c r="K294" i="6"/>
  <c r="T353" i="5"/>
  <c r="T1667" s="1"/>
  <c r="K488" i="6"/>
  <c r="T547" i="5"/>
  <c r="T1473" s="1"/>
  <c r="K284" i="6"/>
  <c r="T343" i="5"/>
  <c r="T1677" s="1"/>
  <c r="K125" i="6"/>
  <c r="T184" i="5"/>
  <c r="T1836" s="1"/>
  <c r="K430" i="6"/>
  <c r="T489" i="5"/>
  <c r="T1531" s="1"/>
  <c r="K700" i="6"/>
  <c r="T759" i="5"/>
  <c r="T1261" s="1"/>
  <c r="K722" i="6"/>
  <c r="T781" i="5"/>
  <c r="T1239" s="1"/>
  <c r="K136" i="6"/>
  <c r="T195" i="5"/>
  <c r="T1825" s="1"/>
  <c r="K135" i="6"/>
  <c r="T194" i="5"/>
  <c r="T1826" s="1"/>
  <c r="K222" i="6"/>
  <c r="T281" i="5"/>
  <c r="T1739" s="1"/>
  <c r="K598" i="6"/>
  <c r="T657" i="5"/>
  <c r="T1363" s="1"/>
  <c r="K216" i="6"/>
  <c r="T275" i="5"/>
  <c r="T1745" s="1"/>
  <c r="K398" i="6"/>
  <c r="T457" i="5"/>
  <c r="T1563" s="1"/>
  <c r="K528" i="6"/>
  <c r="T587" i="5"/>
  <c r="T1433" s="1"/>
  <c r="K489" i="6"/>
  <c r="T548" i="5"/>
  <c r="T1472" s="1"/>
  <c r="K638" i="6"/>
  <c r="T697" i="5"/>
  <c r="T1323" s="1"/>
  <c r="K578" i="6"/>
  <c r="T637" i="5"/>
  <c r="T1383" s="1"/>
  <c r="K561" i="6"/>
  <c r="T620" i="5"/>
  <c r="T1400" s="1"/>
  <c r="K150" i="6"/>
  <c r="T209" i="5"/>
  <c r="T1811" s="1"/>
  <c r="K173" i="6"/>
  <c r="T232" i="5"/>
  <c r="T1788" s="1"/>
  <c r="K227" i="6"/>
  <c r="T286" i="5"/>
  <c r="T1734" s="1"/>
  <c r="K588" i="6"/>
  <c r="T647" i="5"/>
  <c r="T1373" s="1"/>
  <c r="K522" i="6"/>
  <c r="T581" i="5"/>
  <c r="T1439" s="1"/>
  <c r="K579" i="6"/>
  <c r="T638" i="5"/>
  <c r="T1382" s="1"/>
  <c r="K690" i="6"/>
  <c r="T749" i="5"/>
  <c r="T1271" s="1"/>
  <c r="K540" i="6"/>
  <c r="T599" i="5"/>
  <c r="T1421" s="1"/>
  <c r="K131" i="6"/>
  <c r="T190" i="5"/>
  <c r="T1830" s="1"/>
  <c r="K462" i="6"/>
  <c r="T521" i="5"/>
  <c r="T1499" s="1"/>
  <c r="K277" i="6"/>
  <c r="T336" i="5"/>
  <c r="T1684" s="1"/>
  <c r="K446" i="6"/>
  <c r="T505" i="5"/>
  <c r="T1515" s="1"/>
  <c r="K215" i="6"/>
  <c r="T274" i="5"/>
  <c r="T1746" s="1"/>
  <c r="K539" i="6"/>
  <c r="T598" i="5"/>
  <c r="T1422" s="1"/>
  <c r="K163" i="6"/>
  <c r="T222" i="5"/>
  <c r="T1798" s="1"/>
  <c r="K630" i="6"/>
  <c r="T689" i="5"/>
  <c r="T1331" s="1"/>
  <c r="K128" i="6"/>
  <c r="T187" i="5"/>
  <c r="T1833" s="1"/>
  <c r="K732" i="6"/>
  <c r="T791" i="5"/>
  <c r="T1229" s="1"/>
  <c r="K688" i="6"/>
  <c r="T747" i="5"/>
  <c r="T1273" s="1"/>
  <c r="K694" i="6"/>
  <c r="T753" i="5"/>
  <c r="T1267" s="1"/>
  <c r="K412" i="6"/>
  <c r="T471" i="5"/>
  <c r="T1549" s="1"/>
  <c r="K382" i="6"/>
  <c r="T441" i="5"/>
  <c r="T1579" s="1"/>
  <c r="K270" i="6"/>
  <c r="T329" i="5"/>
  <c r="T1691" s="1"/>
  <c r="K338" i="6"/>
  <c r="T397" i="5"/>
  <c r="T1623" s="1"/>
  <c r="K685" i="6"/>
  <c r="T744" i="5"/>
  <c r="T1276" s="1"/>
  <c r="K484" i="6"/>
  <c r="T543" i="5"/>
  <c r="T1477" s="1"/>
  <c r="K219" i="6"/>
  <c r="T278" i="5"/>
  <c r="T1742" s="1"/>
  <c r="K693" i="6"/>
  <c r="T752" i="5"/>
  <c r="T1268" s="1"/>
  <c r="K503" i="6"/>
  <c r="T562" i="5"/>
  <c r="T1458" s="1"/>
  <c r="K349" i="6"/>
  <c r="T408" i="5"/>
  <c r="T1612" s="1"/>
  <c r="O105" i="6"/>
  <c r="T164" i="5"/>
  <c r="T1856" s="1"/>
  <c r="K655" i="6"/>
  <c r="T714" i="5"/>
  <c r="T1306" s="1"/>
  <c r="K624" i="6"/>
  <c r="T683" i="5"/>
  <c r="T1337" s="1"/>
  <c r="K574" i="6"/>
  <c r="T633" i="5"/>
  <c r="T1387" s="1"/>
  <c r="K530" i="6"/>
  <c r="T589" i="5"/>
  <c r="T1431" s="1"/>
  <c r="K659" i="6"/>
  <c r="T718" i="5"/>
  <c r="T1302" s="1"/>
  <c r="O92" i="6"/>
  <c r="T151" i="5"/>
  <c r="T1869" s="1"/>
  <c r="K680" i="6"/>
  <c r="T739" i="5"/>
  <c r="T1281" s="1"/>
  <c r="K611" i="6"/>
  <c r="T670" i="5"/>
  <c r="T1350" s="1"/>
  <c r="K715" i="6"/>
  <c r="T774" i="5"/>
  <c r="T1246" s="1"/>
  <c r="K420" i="6"/>
  <c r="T479" i="5"/>
  <c r="T1541" s="1"/>
  <c r="K439" i="6"/>
  <c r="T498" i="5"/>
  <c r="T1522" s="1"/>
  <c r="K350" i="6"/>
  <c r="T409" i="5"/>
  <c r="T1611" s="1"/>
  <c r="K459" i="6"/>
  <c r="T518" i="5"/>
  <c r="T1502" s="1"/>
  <c r="K255" i="6"/>
  <c r="T314" i="5"/>
  <c r="T1706" s="1"/>
  <c r="K703" i="6"/>
  <c r="T762" i="5"/>
  <c r="T1258" s="1"/>
  <c r="K447" i="6"/>
  <c r="T506" i="5"/>
  <c r="T1514" s="1"/>
  <c r="K689" i="6"/>
  <c r="T748" i="5"/>
  <c r="T1272" s="1"/>
  <c r="K695" i="6"/>
  <c r="T754" i="5"/>
  <c r="T1266" s="1"/>
  <c r="K180" i="6"/>
  <c r="T239" i="5"/>
  <c r="T1781" s="1"/>
  <c r="K525" i="6"/>
  <c r="T584" i="5"/>
  <c r="T1436" s="1"/>
  <c r="K720" i="6"/>
  <c r="T779" i="5"/>
  <c r="T1241" s="1"/>
  <c r="K481" i="6"/>
  <c r="T540" i="5"/>
  <c r="T1480" s="1"/>
  <c r="K623" i="6"/>
  <c r="T682" i="5"/>
  <c r="T1338" s="1"/>
  <c r="K149" i="6"/>
  <c r="T208" i="5"/>
  <c r="T1812" s="1"/>
  <c r="K357" i="6"/>
  <c r="T416" i="5"/>
  <c r="T1604" s="1"/>
  <c r="K636" i="6"/>
  <c r="T695" i="5"/>
  <c r="T1325" s="1"/>
  <c r="K309" i="6"/>
  <c r="T368" i="5"/>
  <c r="T1652" s="1"/>
  <c r="K402" i="6"/>
  <c r="T461" i="5"/>
  <c r="T1559" s="1"/>
  <c r="K537" i="6"/>
  <c r="T596" i="5"/>
  <c r="T1424" s="1"/>
  <c r="K208" i="6"/>
  <c r="T267" i="5"/>
  <c r="T1753" s="1"/>
  <c r="K531" i="6"/>
  <c r="T590" i="5"/>
  <c r="T1430" s="1"/>
  <c r="K405" i="6"/>
  <c r="T464" i="5"/>
  <c r="T1556" s="1"/>
  <c r="K572" i="6"/>
  <c r="T631" i="5"/>
  <c r="T1389" s="1"/>
  <c r="K337" i="6"/>
  <c r="T396" i="5"/>
  <c r="T1624" s="1"/>
  <c r="K178" i="6"/>
  <c r="T237" i="5"/>
  <c r="T1783" s="1"/>
  <c r="K702" i="6"/>
  <c r="T761" i="5"/>
  <c r="T1259" s="1"/>
  <c r="K730" i="6"/>
  <c r="T789" i="5"/>
  <c r="T1231" s="1"/>
  <c r="K443" i="6"/>
  <c r="T502" i="5"/>
  <c r="T1518" s="1"/>
  <c r="K457" i="6"/>
  <c r="T516" i="5"/>
  <c r="T1504" s="1"/>
  <c r="K252" i="6"/>
  <c r="T311" i="5"/>
  <c r="T1709" s="1"/>
  <c r="K613" i="6"/>
  <c r="T672" i="5"/>
  <c r="T1348" s="1"/>
  <c r="K265" i="6"/>
  <c r="T324" i="5"/>
  <c r="T1696" s="1"/>
  <c r="K704" i="6"/>
  <c r="T763" i="5"/>
  <c r="T1257" s="1"/>
  <c r="K401" i="6"/>
  <c r="T460" i="5"/>
  <c r="T1560" s="1"/>
  <c r="K343" i="6"/>
  <c r="T402" i="5"/>
  <c r="T1618" s="1"/>
  <c r="K713" i="6"/>
  <c r="T772" i="5"/>
  <c r="T1248" s="1"/>
  <c r="K429" i="6"/>
  <c r="T488" i="5"/>
  <c r="T1532" s="1"/>
  <c r="K291" i="6"/>
  <c r="T350" i="5"/>
  <c r="T1670" s="1"/>
  <c r="K547" i="6"/>
  <c r="T606" i="5"/>
  <c r="T1414" s="1"/>
  <c r="K356" i="6"/>
  <c r="T415" i="5"/>
  <c r="T1605" s="1"/>
  <c r="K133" i="6"/>
  <c r="T192" i="5"/>
  <c r="T1828" s="1"/>
  <c r="K604" i="6"/>
  <c r="T663" i="5"/>
  <c r="T1357" s="1"/>
  <c r="K589" i="6"/>
  <c r="T648" i="5"/>
  <c r="T1372" s="1"/>
  <c r="K368" i="6"/>
  <c r="T427" i="5"/>
  <c r="T1593" s="1"/>
  <c r="K217" i="6"/>
  <c r="T276" i="5"/>
  <c r="T1744" s="1"/>
  <c r="K428" i="6"/>
  <c r="T487" i="5"/>
  <c r="T1533" s="1"/>
  <c r="K221" i="6"/>
  <c r="T280" i="5"/>
  <c r="T1740" s="1"/>
  <c r="K247" i="6"/>
  <c r="T306" i="5"/>
  <c r="T1714" s="1"/>
  <c r="K670" i="6"/>
  <c r="T729" i="5"/>
  <c r="T1291" s="1"/>
  <c r="K311" i="6"/>
  <c r="T370" i="5"/>
  <c r="T1650" s="1"/>
  <c r="K201" i="6"/>
  <c r="T260" i="5"/>
  <c r="T1760" s="1"/>
  <c r="K609" i="6"/>
  <c r="T668" i="5"/>
  <c r="T1352" s="1"/>
  <c r="K119" i="6"/>
  <c r="T178" i="5"/>
  <c r="T1842" s="1"/>
  <c r="K697" i="6"/>
  <c r="T756" i="5"/>
  <c r="T1264" s="1"/>
  <c r="K333" i="6"/>
  <c r="T392" i="5"/>
  <c r="T1628" s="1"/>
  <c r="K725" i="6"/>
  <c r="T784" i="5"/>
  <c r="T1236" s="1"/>
  <c r="K153" i="6"/>
  <c r="T212" i="5"/>
  <c r="T1808" s="1"/>
  <c r="O101" i="6"/>
  <c r="T160" i="5"/>
  <c r="T1860" s="1"/>
  <c r="K346" i="6"/>
  <c r="T405" i="5"/>
  <c r="T1615" s="1"/>
  <c r="K442" i="6"/>
  <c r="T501" i="5"/>
  <c r="T1519" s="1"/>
  <c r="K211" i="6"/>
  <c r="T270" i="5"/>
  <c r="T1750" s="1"/>
  <c r="K565" i="6"/>
  <c r="T624" i="5"/>
  <c r="T1396" s="1"/>
  <c r="K686" i="6"/>
  <c r="T745" i="5"/>
  <c r="T1275" s="1"/>
  <c r="K413" i="6"/>
  <c r="T472" i="5"/>
  <c r="T1548" s="1"/>
  <c r="K511" i="6"/>
  <c r="T570" i="5"/>
  <c r="T1450" s="1"/>
  <c r="K533" i="6"/>
  <c r="T592" i="5"/>
  <c r="T1428" s="1"/>
  <c r="K602" i="6"/>
  <c r="T661" i="5"/>
  <c r="T1359" s="1"/>
  <c r="K256" i="6"/>
  <c r="T315" i="5"/>
  <c r="T1705" s="1"/>
  <c r="O102" i="6"/>
  <c r="T161" i="5"/>
  <c r="T1859" s="1"/>
  <c r="K635" i="6"/>
  <c r="T694" i="5"/>
  <c r="T1326" s="1"/>
  <c r="K691" i="6"/>
  <c r="T750" i="5"/>
  <c r="T1270" s="1"/>
  <c r="K482" i="6"/>
  <c r="T541" i="5"/>
  <c r="T1479" s="1"/>
  <c r="K192" i="6"/>
  <c r="T251" i="5"/>
  <c r="T1769" s="1"/>
  <c r="K471" i="6"/>
  <c r="T530" i="5"/>
  <c r="T1490" s="1"/>
  <c r="K711" i="6"/>
  <c r="T770" i="5"/>
  <c r="T1250" s="1"/>
  <c r="K212" i="6"/>
  <c r="T271" i="5"/>
  <c r="T1749" s="1"/>
  <c r="K649" i="6"/>
  <c r="T708" i="5"/>
  <c r="T1312" s="1"/>
  <c r="K266" i="6"/>
  <c r="T325" i="5"/>
  <c r="T1695" s="1"/>
  <c r="K341" i="6"/>
  <c r="T400" i="5"/>
  <c r="T1620" s="1"/>
  <c r="K191" i="6"/>
  <c r="T250" i="5"/>
  <c r="T1770" s="1"/>
  <c r="K469" i="6"/>
  <c r="T528" i="5"/>
  <c r="T1492" s="1"/>
  <c r="K340" i="6"/>
  <c r="T399" i="5"/>
  <c r="T1621" s="1"/>
  <c r="K622" i="6"/>
  <c r="T681" i="5"/>
  <c r="T1339" s="1"/>
  <c r="K461" i="6"/>
  <c r="T520" i="5"/>
  <c r="T1500" s="1"/>
  <c r="K251" i="6"/>
  <c r="T310" i="5"/>
  <c r="T1710" s="1"/>
  <c r="K746" i="6"/>
  <c r="T805" i="5"/>
  <c r="T1215" s="1"/>
  <c r="K293" i="6"/>
  <c r="T352" i="5"/>
  <c r="T1668" s="1"/>
  <c r="K521" i="6"/>
  <c r="T580" i="5"/>
  <c r="T1440" s="1"/>
  <c r="K448" i="6"/>
  <c r="T507" i="5"/>
  <c r="T1513" s="1"/>
  <c r="K246" i="6"/>
  <c r="T305" i="5"/>
  <c r="T1715" s="1"/>
  <c r="K487" i="6"/>
  <c r="T546" i="5"/>
  <c r="T1474" s="1"/>
  <c r="K297" i="6"/>
  <c r="T356" i="5"/>
  <c r="T1664" s="1"/>
  <c r="K324" i="6"/>
  <c r="T383" i="5"/>
  <c r="T1637" s="1"/>
  <c r="K347" i="6"/>
  <c r="T406" i="5"/>
  <c r="T1614" s="1"/>
  <c r="K512" i="6"/>
  <c r="T571" i="5"/>
  <c r="T1449" s="1"/>
  <c r="K500" i="6"/>
  <c r="T559" i="5"/>
  <c r="T1461" s="1"/>
  <c r="K559" i="6"/>
  <c r="T618" i="5"/>
  <c r="T1402" s="1"/>
  <c r="K431" i="6"/>
  <c r="T490" i="5"/>
  <c r="T1530" s="1"/>
  <c r="K454" i="6"/>
  <c r="T513" i="5"/>
  <c r="T1507" s="1"/>
  <c r="K375" i="6"/>
  <c r="T434" i="5"/>
  <c r="T1586" s="1"/>
  <c r="O106" i="6"/>
  <c r="T165" i="5"/>
  <c r="T1855" s="1"/>
  <c r="K597" i="6"/>
  <c r="T656" i="5"/>
  <c r="T1364" s="1"/>
  <c r="K187" i="6"/>
  <c r="T246" i="5"/>
  <c r="T1774" s="1"/>
  <c r="O79" i="6"/>
  <c r="T138" i="5"/>
  <c r="T1882" s="1"/>
  <c r="O65" i="6"/>
  <c r="T124" i="5"/>
  <c r="T1896" s="1"/>
  <c r="O62" i="6"/>
  <c r="T121" i="5"/>
  <c r="T1899" s="1"/>
  <c r="O78" i="6"/>
  <c r="T137" i="5"/>
  <c r="T1883" s="1"/>
  <c r="T116"/>
  <c r="T1904" s="1"/>
  <c r="O68" i="6"/>
  <c r="T127" i="5"/>
  <c r="T1893" s="1"/>
  <c r="T113"/>
  <c r="T1907" s="1"/>
  <c r="K372" i="6"/>
  <c r="T431" i="5"/>
  <c r="T1589" s="1"/>
  <c r="K618" i="6"/>
  <c r="T677" i="5"/>
  <c r="T1343" s="1"/>
  <c r="O96" i="6"/>
  <c r="T155" i="5"/>
  <c r="T1865" s="1"/>
  <c r="K117" i="6"/>
  <c r="T176" i="5"/>
  <c r="T1844" s="1"/>
  <c r="K486" i="6"/>
  <c r="T545" i="5"/>
  <c r="T1475" s="1"/>
  <c r="K495" i="6"/>
  <c r="T554" i="5"/>
  <c r="T1466" s="1"/>
  <c r="K601" i="6"/>
  <c r="T660" i="5"/>
  <c r="T1360" s="1"/>
  <c r="K268" i="6"/>
  <c r="T327" i="5"/>
  <c r="T1693" s="1"/>
  <c r="K170" i="6"/>
  <c r="T229" i="5"/>
  <c r="T1791" s="1"/>
  <c r="K644" i="6"/>
  <c r="T703" i="5"/>
  <c r="T1317" s="1"/>
  <c r="K110" i="6"/>
  <c r="T169" i="5"/>
  <c r="T1851" s="1"/>
  <c r="K729" i="6"/>
  <c r="T788" i="5"/>
  <c r="T1232" s="1"/>
  <c r="K570" i="6"/>
  <c r="T629" i="5"/>
  <c r="T1391" s="1"/>
  <c r="K139" i="6"/>
  <c r="T198" i="5"/>
  <c r="T1822" s="1"/>
  <c r="K289" i="6"/>
  <c r="T348" i="5"/>
  <c r="T1672" s="1"/>
  <c r="K121" i="6"/>
  <c r="T180" i="5"/>
  <c r="T1840" s="1"/>
  <c r="K608" i="6"/>
  <c r="T667" i="5"/>
  <c r="T1353" s="1"/>
  <c r="K206" i="6"/>
  <c r="T265" i="5"/>
  <c r="T1755" s="1"/>
  <c r="K479" i="6"/>
  <c r="T538" i="5"/>
  <c r="T1482" s="1"/>
  <c r="K169" i="6"/>
  <c r="T228" i="5"/>
  <c r="T1792" s="1"/>
  <c r="K440" i="6"/>
  <c r="T499" i="5"/>
  <c r="T1521" s="1"/>
  <c r="K562" i="6"/>
  <c r="T621" i="5"/>
  <c r="T1399" s="1"/>
  <c r="O94" i="6"/>
  <c r="T153" i="5"/>
  <c r="T1867" s="1"/>
  <c r="K287" i="6"/>
  <c r="T346" i="5"/>
  <c r="T1674" s="1"/>
  <c r="K582" i="6"/>
  <c r="T641" i="5"/>
  <c r="T1379" s="1"/>
  <c r="K348" i="6"/>
  <c r="T407" i="5"/>
  <c r="T1613" s="1"/>
  <c r="K140" i="6"/>
  <c r="T199" i="5"/>
  <c r="T1821" s="1"/>
  <c r="K111" i="6"/>
  <c r="T170" i="5"/>
  <c r="T1850" s="1"/>
  <c r="K490" i="6"/>
  <c r="T549" i="5"/>
  <c r="T1471" s="1"/>
  <c r="K656" i="6"/>
  <c r="T715" i="5"/>
  <c r="T1305" s="1"/>
  <c r="K230" i="6"/>
  <c r="T289" i="5"/>
  <c r="T1731" s="1"/>
  <c r="K734" i="6"/>
  <c r="T793" i="5"/>
  <c r="T1227" s="1"/>
  <c r="K314" i="6"/>
  <c r="T373" i="5"/>
  <c r="T1647" s="1"/>
  <c r="K214" i="6"/>
  <c r="T273" i="5"/>
  <c r="T1747" s="1"/>
  <c r="K181" i="6"/>
  <c r="T240" i="5"/>
  <c r="T1780" s="1"/>
  <c r="K359" i="6"/>
  <c r="T418" i="5"/>
  <c r="T1602" s="1"/>
  <c r="K718" i="6"/>
  <c r="T777" i="5"/>
  <c r="T1243" s="1"/>
  <c r="K654" i="6"/>
  <c r="T713" i="5"/>
  <c r="T1307" s="1"/>
  <c r="K620" i="6"/>
  <c r="T679" i="5"/>
  <c r="T1341" s="1"/>
  <c r="K502" i="6"/>
  <c r="T561" i="5"/>
  <c r="T1459" s="1"/>
  <c r="K392" i="6"/>
  <c r="T451" i="5"/>
  <c r="T1569" s="1"/>
  <c r="K342" i="6"/>
  <c r="T401" i="5"/>
  <c r="T1619" s="1"/>
  <c r="K162" i="6"/>
  <c r="T221" i="5"/>
  <c r="T1799" s="1"/>
  <c r="K513" i="6"/>
  <c r="T572" i="5"/>
  <c r="T1448" s="1"/>
  <c r="K194" i="6"/>
  <c r="T253" i="5"/>
  <c r="T1767" s="1"/>
  <c r="K233" i="6"/>
  <c r="T292" i="5"/>
  <c r="T1728" s="1"/>
  <c r="K152" i="6"/>
  <c r="T211" i="5"/>
  <c r="T1809" s="1"/>
  <c r="K643" i="6"/>
  <c r="T702" i="5"/>
  <c r="T1318" s="1"/>
  <c r="K166" i="6"/>
  <c r="T225" i="5"/>
  <c r="T1795" s="1"/>
  <c r="K240" i="6"/>
  <c r="T299" i="5"/>
  <c r="T1721" s="1"/>
  <c r="K313" i="6"/>
  <c r="T372" i="5"/>
  <c r="T1648" s="1"/>
  <c r="K307" i="6"/>
  <c r="T366" i="5"/>
  <c r="T1654" s="1"/>
  <c r="K138" i="6"/>
  <c r="T197" i="5"/>
  <c r="T1823" s="1"/>
  <c r="K408" i="6"/>
  <c r="T467" i="5"/>
  <c r="T1553" s="1"/>
  <c r="K515" i="6"/>
  <c r="T574" i="5"/>
  <c r="T1446" s="1"/>
  <c r="K480" i="6"/>
  <c r="T539" i="5"/>
  <c r="T1481" s="1"/>
  <c r="K652" i="6"/>
  <c r="T711" i="5"/>
  <c r="T1309" s="1"/>
  <c r="K747" i="6"/>
  <c r="T806" i="5"/>
  <c r="T1214" s="1"/>
  <c r="K362" i="6"/>
  <c r="T421" i="5"/>
  <c r="T1599" s="1"/>
  <c r="K186" i="6"/>
  <c r="T245" i="5"/>
  <c r="T1775" s="1"/>
  <c r="K310" i="6"/>
  <c r="T369" i="5"/>
  <c r="T1651" s="1"/>
  <c r="K141" i="6"/>
  <c r="T200" i="5"/>
  <c r="T1820" s="1"/>
  <c r="K395" i="6"/>
  <c r="T454" i="5"/>
  <c r="T1566" s="1"/>
  <c r="K151" i="6"/>
  <c r="T210" i="5"/>
  <c r="T1810" s="1"/>
  <c r="K529" i="6"/>
  <c r="T588" i="5"/>
  <c r="T1432" s="1"/>
  <c r="K334" i="6"/>
  <c r="T393" i="5"/>
  <c r="T1627" s="1"/>
  <c r="K137" i="6"/>
  <c r="T196" i="5"/>
  <c r="T1824" s="1"/>
  <c r="K573" i="6"/>
  <c r="T632" i="5"/>
  <c r="T1388" s="1"/>
  <c r="K485" i="6"/>
  <c r="T544" i="5"/>
  <c r="T1476" s="1"/>
  <c r="K193" i="6"/>
  <c r="T252" i="5"/>
  <c r="T1768" s="1"/>
  <c r="K129" i="6"/>
  <c r="T188" i="5"/>
  <c r="T1832" s="1"/>
  <c r="K657" i="6"/>
  <c r="T716" i="5"/>
  <c r="T1304" s="1"/>
  <c r="K279" i="6"/>
  <c r="T338" i="5"/>
  <c r="T1682" s="1"/>
  <c r="K728" i="6"/>
  <c r="T787" i="5"/>
  <c r="T1233" s="1"/>
  <c r="K517" i="6"/>
  <c r="T576" i="5"/>
  <c r="T1444" s="1"/>
  <c r="K577" i="6"/>
  <c r="T636" i="5"/>
  <c r="T1384" s="1"/>
  <c r="K209" i="6"/>
  <c r="T268" i="5"/>
  <c r="T1752" s="1"/>
  <c r="K308" i="6"/>
  <c r="T367" i="5"/>
  <c r="T1653" s="1"/>
  <c r="K285" i="6"/>
  <c r="T344" i="5"/>
  <c r="T1676" s="1"/>
  <c r="K627" i="6"/>
  <c r="T686" i="5"/>
  <c r="T1334" s="1"/>
  <c r="K549" i="6"/>
  <c r="T608" i="5"/>
  <c r="T1412" s="1"/>
  <c r="K243" i="6"/>
  <c r="T302" i="5"/>
  <c r="T1718" s="1"/>
  <c r="K379" i="6"/>
  <c r="T438" i="5"/>
  <c r="T1582" s="1"/>
  <c r="K416" i="6"/>
  <c r="T475" i="5"/>
  <c r="T1545" s="1"/>
  <c r="K242" i="6"/>
  <c r="T301" i="5"/>
  <c r="T1719" s="1"/>
  <c r="O73" i="6"/>
  <c r="T132" i="5"/>
  <c r="T1888" s="1"/>
  <c r="T117"/>
  <c r="T1903" s="1"/>
  <c r="T115"/>
  <c r="T1905" s="1"/>
  <c r="T112"/>
  <c r="T1908" s="1"/>
  <c r="O70" i="6"/>
  <c r="T129" i="5"/>
  <c r="T1891" s="1"/>
  <c r="O64" i="6"/>
  <c r="T123" i="5"/>
  <c r="T1897" s="1"/>
  <c r="T110"/>
  <c r="T1910" s="1"/>
  <c r="K332" i="6"/>
  <c r="T391" i="5"/>
  <c r="T1629" s="1"/>
  <c r="K144" i="6"/>
  <c r="T203" i="5"/>
  <c r="T1817" s="1"/>
  <c r="K475" i="6"/>
  <c r="T534" i="5"/>
  <c r="T1486" s="1"/>
  <c r="K438" i="6"/>
  <c r="T497" i="5"/>
  <c r="T1523" s="1"/>
  <c r="K164" i="6"/>
  <c r="T223" i="5"/>
  <c r="T1797" s="1"/>
  <c r="K244" i="6"/>
  <c r="T303" i="5"/>
  <c r="T1717" s="1"/>
  <c r="K237" i="6"/>
  <c r="T296" i="5"/>
  <c r="T1724" s="1"/>
  <c r="K421" i="6"/>
  <c r="T480" i="5"/>
  <c r="T1540" s="1"/>
  <c r="K118" i="6"/>
  <c r="T177" i="5"/>
  <c r="T1843" s="1"/>
  <c r="K575" i="6"/>
  <c r="T634" i="5"/>
  <c r="T1386" s="1"/>
  <c r="K470" i="6"/>
  <c r="T529" i="5"/>
  <c r="T1491" s="1"/>
  <c r="O104" i="6"/>
  <c r="T163" i="5"/>
  <c r="T1857" s="1"/>
  <c r="K316" i="6"/>
  <c r="T375" i="5"/>
  <c r="T1645" s="1"/>
  <c r="K167" i="6"/>
  <c r="T226" i="5"/>
  <c r="T1794" s="1"/>
  <c r="K594" i="6"/>
  <c r="T653" i="5"/>
  <c r="T1367" s="1"/>
  <c r="K455" i="6"/>
  <c r="T514" i="5"/>
  <c r="T1506" s="1"/>
  <c r="K417" i="6"/>
  <c r="T476" i="5"/>
  <c r="T1544" s="1"/>
  <c r="K367" i="6"/>
  <c r="T426" i="5"/>
  <c r="T1594" s="1"/>
  <c r="K750" i="6"/>
  <c r="T809" i="5"/>
  <c r="T1211" s="1"/>
  <c r="K239" i="6"/>
  <c r="T298" i="5"/>
  <c r="T1722" s="1"/>
  <c r="K226" i="6"/>
  <c r="T285" i="5"/>
  <c r="T1735" s="1"/>
  <c r="K112" i="6"/>
  <c r="T171" i="5"/>
  <c r="T1849" s="1"/>
  <c r="K157" i="6"/>
  <c r="T216" i="5"/>
  <c r="T1804" s="1"/>
  <c r="K527" i="6"/>
  <c r="T586" i="5"/>
  <c r="T1434" s="1"/>
  <c r="K566" i="6"/>
  <c r="T625" i="5"/>
  <c r="T1395" s="1"/>
  <c r="K290" i="6"/>
  <c r="T349" i="5"/>
  <c r="T1671" s="1"/>
  <c r="K551" i="6"/>
  <c r="T610" i="5"/>
  <c r="T1410" s="1"/>
  <c r="K498" i="6"/>
  <c r="T557" i="5"/>
  <c r="T1463" s="1"/>
  <c r="K262" i="6"/>
  <c r="T321" i="5"/>
  <c r="T1699" s="1"/>
  <c r="O100" i="6"/>
  <c r="T159" i="5"/>
  <c r="T1861" s="1"/>
  <c r="K200" i="6"/>
  <c r="T259" i="5"/>
  <c r="T1761" s="1"/>
  <c r="K155" i="6"/>
  <c r="T214" i="5"/>
  <c r="T1806" s="1"/>
  <c r="K712" i="6"/>
  <c r="T771" i="5"/>
  <c r="T1249" s="1"/>
  <c r="K272" i="6"/>
  <c r="T331" i="5"/>
  <c r="T1689" s="1"/>
  <c r="K364" i="6"/>
  <c r="T423" i="5"/>
  <c r="T1597" s="1"/>
  <c r="K296" i="6"/>
  <c r="T355" i="5"/>
  <c r="T1665" s="1"/>
  <c r="K453" i="6"/>
  <c r="T512" i="5"/>
  <c r="T1508" s="1"/>
  <c r="K660" i="6"/>
  <c r="T719" i="5"/>
  <c r="T1301" s="1"/>
  <c r="K731" i="6"/>
  <c r="T790" i="5"/>
  <c r="T1230" s="1"/>
  <c r="K664" i="6"/>
  <c r="T723" i="5"/>
  <c r="T1297" s="1"/>
  <c r="K616" i="6"/>
  <c r="T675" i="5"/>
  <c r="T1345" s="1"/>
  <c r="K388" i="6"/>
  <c r="T447" i="5"/>
  <c r="T1573" s="1"/>
  <c r="K185" i="6"/>
  <c r="T244" i="5"/>
  <c r="T1776" s="1"/>
  <c r="K707" i="6"/>
  <c r="T766" i="5"/>
  <c r="T1254" s="1"/>
  <c r="K585" i="6"/>
  <c r="T644" i="5"/>
  <c r="T1376" s="1"/>
  <c r="K679" i="6"/>
  <c r="T738" i="5"/>
  <c r="T1282" s="1"/>
  <c r="K424" i="6"/>
  <c r="T483" i="5"/>
  <c r="T1537" s="1"/>
  <c r="K556" i="6"/>
  <c r="T615" i="5"/>
  <c r="T1405" s="1"/>
  <c r="K146" i="6"/>
  <c r="T205" i="5"/>
  <c r="T1815" s="1"/>
  <c r="V755" i="6" l="1"/>
  <c r="W480" i="5"/>
  <c r="W214"/>
  <c r="W246"/>
  <c r="W217"/>
  <c r="W260"/>
  <c r="W237"/>
  <c r="W476"/>
  <c r="W788"/>
  <c r="W677"/>
  <c r="W563"/>
  <c r="W803"/>
  <c r="W793"/>
  <c r="W499"/>
  <c r="W360"/>
  <c r="W465"/>
  <c r="W431"/>
  <c r="W460"/>
  <c r="W178"/>
  <c r="W294"/>
  <c r="W286"/>
  <c r="W713"/>
  <c r="W606"/>
  <c r="W754"/>
  <c r="W612"/>
  <c r="W289"/>
  <c r="W532"/>
  <c r="W367"/>
  <c r="W468"/>
  <c r="W415"/>
  <c r="W805"/>
  <c r="AC754" i="6"/>
  <c r="AE754" s="1"/>
  <c r="AG754" s="1"/>
  <c r="R754"/>
  <c r="Q753"/>
  <c r="AC755"/>
  <c r="AD755" s="1"/>
  <c r="AF755" s="1"/>
  <c r="Q755"/>
  <c r="P756"/>
  <c r="Q756" s="1"/>
  <c r="M757"/>
  <c r="L757"/>
  <c r="AH757"/>
  <c r="AB757"/>
  <c r="AA757"/>
  <c r="O757"/>
  <c r="D758"/>
  <c r="C759"/>
  <c r="R753"/>
  <c r="AE753"/>
  <c r="AG753" s="1"/>
  <c r="AD753"/>
  <c r="AF753" s="1"/>
  <c r="Q752"/>
  <c r="R752"/>
  <c r="AC752"/>
  <c r="C734" i="16"/>
  <c r="F734" s="1"/>
  <c r="T1210" i="5"/>
  <c r="C1134" i="16" s="1"/>
  <c r="F1134" s="1"/>
  <c r="W689" i="5"/>
  <c r="W117"/>
  <c r="W114"/>
  <c r="W615"/>
  <c r="W723"/>
  <c r="W557"/>
  <c r="W296"/>
  <c r="W438"/>
  <c r="W786"/>
  <c r="W200"/>
  <c r="W572"/>
  <c r="W417"/>
  <c r="W180"/>
  <c r="W490"/>
  <c r="W708"/>
  <c r="W750"/>
  <c r="W729"/>
  <c r="W192"/>
  <c r="W488"/>
  <c r="W695"/>
  <c r="W518"/>
  <c r="W599"/>
  <c r="W232"/>
  <c r="W462"/>
  <c r="W725"/>
  <c r="W436"/>
  <c r="W510"/>
  <c r="W727"/>
  <c r="W248"/>
  <c r="W731"/>
  <c r="W156"/>
  <c r="W380"/>
  <c r="W445"/>
  <c r="W307"/>
  <c r="W796"/>
  <c r="W124"/>
  <c r="W752"/>
  <c r="W274"/>
  <c r="W123"/>
  <c r="W133"/>
  <c r="W159"/>
  <c r="W153"/>
  <c r="W132"/>
  <c r="W145"/>
  <c r="W196"/>
  <c r="W137"/>
  <c r="W130"/>
  <c r="W331"/>
  <c r="W348"/>
  <c r="W171"/>
  <c r="W223"/>
  <c r="W636"/>
  <c r="W716"/>
  <c r="W632"/>
  <c r="W209"/>
  <c r="W292"/>
  <c r="W549"/>
  <c r="W265"/>
  <c r="W660"/>
  <c r="W165"/>
  <c r="W559"/>
  <c r="W250"/>
  <c r="W161"/>
  <c r="W472"/>
  <c r="W784"/>
  <c r="W596"/>
  <c r="W208"/>
  <c r="W774"/>
  <c r="W397"/>
  <c r="W457"/>
  <c r="W767"/>
  <c r="W167"/>
  <c r="W455"/>
  <c r="W522"/>
  <c r="W339"/>
  <c r="W174"/>
  <c r="W645"/>
  <c r="W690"/>
  <c r="W442"/>
  <c r="W141"/>
  <c r="W147"/>
  <c r="W116"/>
  <c r="W119"/>
  <c r="W118"/>
  <c r="G57" i="17"/>
  <c r="G59" s="1"/>
  <c r="G343" s="1"/>
  <c r="D428"/>
  <c r="D606"/>
  <c r="D415"/>
  <c r="D417"/>
  <c r="D612"/>
  <c r="D418"/>
  <c r="D468"/>
  <c r="D515"/>
  <c r="D562"/>
  <c r="D529"/>
  <c r="D576"/>
  <c r="D450"/>
  <c r="D464"/>
  <c r="D567"/>
  <c r="D439"/>
  <c r="D581"/>
  <c r="D453"/>
  <c r="D492"/>
  <c r="D476"/>
  <c r="D539"/>
  <c r="D586"/>
  <c r="D553"/>
  <c r="D425"/>
  <c r="D482"/>
  <c r="D495"/>
  <c r="D542"/>
  <c r="D509"/>
  <c r="D548"/>
  <c r="D446"/>
  <c r="D595"/>
  <c r="D467"/>
  <c r="D604"/>
  <c r="D481"/>
  <c r="D528"/>
  <c r="D583"/>
  <c r="D455"/>
  <c r="D597"/>
  <c r="D469"/>
  <c r="D508"/>
  <c r="D502"/>
  <c r="D491"/>
  <c r="D538"/>
  <c r="D505"/>
  <c r="D552"/>
  <c r="D442"/>
  <c r="D424"/>
  <c r="D602"/>
  <c r="D479"/>
  <c r="D526"/>
  <c r="D493"/>
  <c r="D532"/>
  <c r="D416"/>
  <c r="D419"/>
  <c r="D614"/>
  <c r="D608"/>
  <c r="D422"/>
  <c r="D452"/>
  <c r="D547"/>
  <c r="D594"/>
  <c r="D561"/>
  <c r="D433"/>
  <c r="D434"/>
  <c r="D448"/>
  <c r="D599"/>
  <c r="D471"/>
  <c r="D518"/>
  <c r="D485"/>
  <c r="D524"/>
  <c r="D490"/>
  <c r="D507"/>
  <c r="D554"/>
  <c r="D521"/>
  <c r="D568"/>
  <c r="D591"/>
  <c r="D463"/>
  <c r="D600"/>
  <c r="D477"/>
  <c r="D516"/>
  <c r="D462"/>
  <c r="D563"/>
  <c r="D435"/>
  <c r="D577"/>
  <c r="D449"/>
  <c r="D496"/>
  <c r="D551"/>
  <c r="D596"/>
  <c r="D565"/>
  <c r="D437"/>
  <c r="D438"/>
  <c r="D587"/>
  <c r="D459"/>
  <c r="D601"/>
  <c r="D473"/>
  <c r="D520"/>
  <c r="D458"/>
  <c r="D440"/>
  <c r="D575"/>
  <c r="D447"/>
  <c r="D589"/>
  <c r="D461"/>
  <c r="D500"/>
  <c r="D564"/>
  <c r="D525"/>
  <c r="D558"/>
  <c r="D511"/>
  <c r="D472"/>
  <c r="D510"/>
  <c r="D426"/>
  <c r="D584"/>
  <c r="D537"/>
  <c r="D570"/>
  <c r="D523"/>
  <c r="D470"/>
  <c r="D540"/>
  <c r="D501"/>
  <c r="D534"/>
  <c r="D487"/>
  <c r="D514"/>
  <c r="D560"/>
  <c r="D513"/>
  <c r="D546"/>
  <c r="D499"/>
  <c r="D506"/>
  <c r="D430"/>
  <c r="D580"/>
  <c r="D541"/>
  <c r="D574"/>
  <c r="D527"/>
  <c r="D504"/>
  <c r="D457"/>
  <c r="D585"/>
  <c r="D443"/>
  <c r="D571"/>
  <c r="D460"/>
  <c r="D588"/>
  <c r="D549"/>
  <c r="D582"/>
  <c r="D535"/>
  <c r="D480"/>
  <c r="D466"/>
  <c r="D544"/>
  <c r="D497"/>
  <c r="D530"/>
  <c r="D483"/>
  <c r="D598"/>
  <c r="D421"/>
  <c r="D605"/>
  <c r="D423"/>
  <c r="D420"/>
  <c r="D610"/>
  <c r="D486"/>
  <c r="D429"/>
  <c r="D557"/>
  <c r="D590"/>
  <c r="D543"/>
  <c r="D456"/>
  <c r="D474"/>
  <c r="D488"/>
  <c r="D441"/>
  <c r="D569"/>
  <c r="D427"/>
  <c r="D555"/>
  <c r="D454"/>
  <c r="D572"/>
  <c r="D533"/>
  <c r="D566"/>
  <c r="D519"/>
  <c r="D494"/>
  <c r="D592"/>
  <c r="D545"/>
  <c r="D578"/>
  <c r="D531"/>
  <c r="D478"/>
  <c r="D484"/>
  <c r="D445"/>
  <c r="D573"/>
  <c r="D431"/>
  <c r="D559"/>
  <c r="D536"/>
  <c r="D489"/>
  <c r="D522"/>
  <c r="D475"/>
  <c r="D603"/>
  <c r="D444"/>
  <c r="D556"/>
  <c r="D517"/>
  <c r="D550"/>
  <c r="D503"/>
  <c r="D498"/>
  <c r="D432"/>
  <c r="D512"/>
  <c r="D465"/>
  <c r="D593"/>
  <c r="D451"/>
  <c r="D579"/>
  <c r="D436"/>
  <c r="D609"/>
  <c r="D414"/>
  <c r="D613"/>
  <c r="D611"/>
  <c r="I57"/>
  <c r="I59" s="1"/>
  <c r="H57"/>
  <c r="D1013"/>
  <c r="D1011"/>
  <c r="D1009"/>
  <c r="D1007"/>
  <c r="D1005"/>
  <c r="D1003"/>
  <c r="D1001"/>
  <c r="D999"/>
  <c r="D997"/>
  <c r="D993"/>
  <c r="D989"/>
  <c r="D985"/>
  <c r="D981"/>
  <c r="D977"/>
  <c r="D973"/>
  <c r="D969"/>
  <c r="D965"/>
  <c r="D73"/>
  <c r="D105"/>
  <c r="D137"/>
  <c r="D169"/>
  <c r="D201"/>
  <c r="D233"/>
  <c r="D265"/>
  <c r="D297"/>
  <c r="D329"/>
  <c r="D345"/>
  <c r="D361"/>
  <c r="D381"/>
  <c r="D641"/>
  <c r="D673"/>
  <c r="D705"/>
  <c r="D737"/>
  <c r="D769"/>
  <c r="D644"/>
  <c r="D676"/>
  <c r="D708"/>
  <c r="D740"/>
  <c r="D772"/>
  <c r="D93"/>
  <c r="D125"/>
  <c r="D157"/>
  <c r="D189"/>
  <c r="D221"/>
  <c r="D253"/>
  <c r="D285"/>
  <c r="D317"/>
  <c r="D393"/>
  <c r="D645"/>
  <c r="D677"/>
  <c r="D709"/>
  <c r="D741"/>
  <c r="D773"/>
  <c r="D656"/>
  <c r="D688"/>
  <c r="D720"/>
  <c r="D752"/>
  <c r="D787"/>
  <c r="D819"/>
  <c r="D851"/>
  <c r="D659"/>
  <c r="D691"/>
  <c r="D723"/>
  <c r="D755"/>
  <c r="D630"/>
  <c r="D662"/>
  <c r="D694"/>
  <c r="D726"/>
  <c r="D758"/>
  <c r="D789"/>
  <c r="D821"/>
  <c r="D855"/>
  <c r="D792"/>
  <c r="D824"/>
  <c r="D856"/>
  <c r="D890"/>
  <c r="D922"/>
  <c r="D954"/>
  <c r="D905"/>
  <c r="D937"/>
  <c r="D398"/>
  <c r="D366"/>
  <c r="D334"/>
  <c r="D302"/>
  <c r="D270"/>
  <c r="D238"/>
  <c r="D206"/>
  <c r="D174"/>
  <c r="D142"/>
  <c r="D110"/>
  <c r="D78"/>
  <c r="D869"/>
  <c r="D810"/>
  <c r="D842"/>
  <c r="D874"/>
  <c r="D900"/>
  <c r="D932"/>
  <c r="D879"/>
  <c r="D911"/>
  <c r="D943"/>
  <c r="D392"/>
  <c r="D360"/>
  <c r="D328"/>
  <c r="D296"/>
  <c r="D264"/>
  <c r="D232"/>
  <c r="D200"/>
  <c r="D168"/>
  <c r="D136"/>
  <c r="D104"/>
  <c r="D72"/>
  <c r="D83"/>
  <c r="D115"/>
  <c r="D147"/>
  <c r="D179"/>
  <c r="D211"/>
  <c r="D243"/>
  <c r="D275"/>
  <c r="D776"/>
  <c r="D807"/>
  <c r="D839"/>
  <c r="D647"/>
  <c r="D679"/>
  <c r="D711"/>
  <c r="D743"/>
  <c r="D775"/>
  <c r="D650"/>
  <c r="D682"/>
  <c r="D714"/>
  <c r="D746"/>
  <c r="D778"/>
  <c r="D809"/>
  <c r="D841"/>
  <c r="D875"/>
  <c r="D812"/>
  <c r="D844"/>
  <c r="D878"/>
  <c r="D910"/>
  <c r="D942"/>
  <c r="D893"/>
  <c r="D925"/>
  <c r="D957"/>
  <c r="D370"/>
  <c r="D338"/>
  <c r="D306"/>
  <c r="D274"/>
  <c r="D242"/>
  <c r="D210"/>
  <c r="D178"/>
  <c r="D146"/>
  <c r="D114"/>
  <c r="D82"/>
  <c r="D865"/>
  <c r="D806"/>
  <c r="D838"/>
  <c r="D870"/>
  <c r="D896"/>
  <c r="D928"/>
  <c r="D960"/>
  <c r="D907"/>
  <c r="D939"/>
  <c r="D388"/>
  <c r="D356"/>
  <c r="D324"/>
  <c r="D292"/>
  <c r="D260"/>
  <c r="D228"/>
  <c r="D196"/>
  <c r="D164"/>
  <c r="D132"/>
  <c r="D100"/>
  <c r="D68"/>
  <c r="D95"/>
  <c r="D127"/>
  <c r="D159"/>
  <c r="D191"/>
  <c r="D223"/>
  <c r="D255"/>
  <c r="D287"/>
  <c r="D323"/>
  <c r="D399"/>
  <c r="D327"/>
  <c r="D343"/>
  <c r="D359"/>
  <c r="D379"/>
  <c r="D996"/>
  <c r="D992"/>
  <c r="D988"/>
  <c r="D984"/>
  <c r="D980"/>
  <c r="D976"/>
  <c r="D972"/>
  <c r="D968"/>
  <c r="D964"/>
  <c r="D81"/>
  <c r="D113"/>
  <c r="D145"/>
  <c r="D177"/>
  <c r="D209"/>
  <c r="D241"/>
  <c r="D273"/>
  <c r="D305"/>
  <c r="D333"/>
  <c r="D349"/>
  <c r="D365"/>
  <c r="D389"/>
  <c r="D649"/>
  <c r="D681"/>
  <c r="D713"/>
  <c r="D745"/>
  <c r="D777"/>
  <c r="D652"/>
  <c r="D684"/>
  <c r="D716"/>
  <c r="D748"/>
  <c r="D69"/>
  <c r="D101"/>
  <c r="D133"/>
  <c r="D165"/>
  <c r="D197"/>
  <c r="D229"/>
  <c r="D261"/>
  <c r="D293"/>
  <c r="D325"/>
  <c r="D962"/>
  <c r="D653"/>
  <c r="D685"/>
  <c r="D717"/>
  <c r="D749"/>
  <c r="D632"/>
  <c r="D664"/>
  <c r="D696"/>
  <c r="D728"/>
  <c r="D760"/>
  <c r="D795"/>
  <c r="D827"/>
  <c r="D635"/>
  <c r="D667"/>
  <c r="D699"/>
  <c r="D731"/>
  <c r="D763"/>
  <c r="D638"/>
  <c r="D670"/>
  <c r="D702"/>
  <c r="D734"/>
  <c r="D766"/>
  <c r="D797"/>
  <c r="D829"/>
  <c r="D863"/>
  <c r="D800"/>
  <c r="D832"/>
  <c r="D864"/>
  <c r="D898"/>
  <c r="D930"/>
  <c r="D881"/>
  <c r="D913"/>
  <c r="D945"/>
  <c r="D390"/>
  <c r="D358"/>
  <c r="D326"/>
  <c r="D294"/>
  <c r="D262"/>
  <c r="D230"/>
  <c r="D198"/>
  <c r="D166"/>
  <c r="D134"/>
  <c r="D102"/>
  <c r="D70"/>
  <c r="D786"/>
  <c r="D818"/>
  <c r="D850"/>
  <c r="D876"/>
  <c r="D908"/>
  <c r="D940"/>
  <c r="D887"/>
  <c r="D919"/>
  <c r="D951"/>
  <c r="D384"/>
  <c r="D352"/>
  <c r="D320"/>
  <c r="D288"/>
  <c r="D256"/>
  <c r="D224"/>
  <c r="D192"/>
  <c r="D160"/>
  <c r="D128"/>
  <c r="D96"/>
  <c r="D64"/>
  <c r="D91"/>
  <c r="D123"/>
  <c r="D155"/>
  <c r="D187"/>
  <c r="D219"/>
  <c r="D251"/>
  <c r="D283"/>
  <c r="D783"/>
  <c r="D815"/>
  <c r="D847"/>
  <c r="D655"/>
  <c r="D687"/>
  <c r="D719"/>
  <c r="D751"/>
  <c r="D782"/>
  <c r="D658"/>
  <c r="D690"/>
  <c r="D722"/>
  <c r="D754"/>
  <c r="D785"/>
  <c r="D817"/>
  <c r="D849"/>
  <c r="D788"/>
  <c r="D820"/>
  <c r="D852"/>
  <c r="D886"/>
  <c r="D918"/>
  <c r="D950"/>
  <c r="D901"/>
  <c r="D933"/>
  <c r="D394"/>
  <c r="D362"/>
  <c r="D330"/>
  <c r="D298"/>
  <c r="D266"/>
  <c r="D234"/>
  <c r="D202"/>
  <c r="D170"/>
  <c r="D138"/>
  <c r="D106"/>
  <c r="D74"/>
  <c r="D873"/>
  <c r="D814"/>
  <c r="D846"/>
  <c r="D877"/>
  <c r="D904"/>
  <c r="D936"/>
  <c r="D883"/>
  <c r="D915"/>
  <c r="D947"/>
  <c r="D380"/>
  <c r="D348"/>
  <c r="D316"/>
  <c r="D284"/>
  <c r="D252"/>
  <c r="D220"/>
  <c r="D188"/>
  <c r="D156"/>
  <c r="D124"/>
  <c r="D92"/>
  <c r="D71"/>
  <c r="D103"/>
  <c r="D135"/>
  <c r="D167"/>
  <c r="D199"/>
  <c r="D231"/>
  <c r="D263"/>
  <c r="D295"/>
  <c r="D375"/>
  <c r="D303"/>
  <c r="D331"/>
  <c r="D347"/>
  <c r="D363"/>
  <c r="D387"/>
  <c r="D1014"/>
  <c r="D1012"/>
  <c r="D1010"/>
  <c r="D1008"/>
  <c r="D1006"/>
  <c r="D1004"/>
  <c r="D1002"/>
  <c r="D1000"/>
  <c r="D998"/>
  <c r="D995"/>
  <c r="D991"/>
  <c r="D987"/>
  <c r="D983"/>
  <c r="D979"/>
  <c r="D975"/>
  <c r="D971"/>
  <c r="D967"/>
  <c r="D963"/>
  <c r="D89"/>
  <c r="D121"/>
  <c r="D153"/>
  <c r="D185"/>
  <c r="D217"/>
  <c r="D249"/>
  <c r="D281"/>
  <c r="D313"/>
  <c r="D337"/>
  <c r="D353"/>
  <c r="D369"/>
  <c r="D397"/>
  <c r="D657"/>
  <c r="D689"/>
  <c r="D721"/>
  <c r="D753"/>
  <c r="D628"/>
  <c r="D660"/>
  <c r="D692"/>
  <c r="D724"/>
  <c r="D756"/>
  <c r="D77"/>
  <c r="D109"/>
  <c r="D141"/>
  <c r="D173"/>
  <c r="D205"/>
  <c r="D237"/>
  <c r="D269"/>
  <c r="D301"/>
  <c r="D377"/>
  <c r="D629"/>
  <c r="D661"/>
  <c r="D693"/>
  <c r="D725"/>
  <c r="D757"/>
  <c r="D640"/>
  <c r="D672"/>
  <c r="D704"/>
  <c r="D736"/>
  <c r="D768"/>
  <c r="D803"/>
  <c r="D835"/>
  <c r="D643"/>
  <c r="D675"/>
  <c r="D707"/>
  <c r="D739"/>
  <c r="D771"/>
  <c r="D646"/>
  <c r="D678"/>
  <c r="D710"/>
  <c r="D742"/>
  <c r="D774"/>
  <c r="D805"/>
  <c r="D837"/>
  <c r="D871"/>
  <c r="D808"/>
  <c r="D840"/>
  <c r="D872"/>
  <c r="D906"/>
  <c r="D938"/>
  <c r="D889"/>
  <c r="D921"/>
  <c r="D953"/>
  <c r="D382"/>
  <c r="D350"/>
  <c r="D318"/>
  <c r="D286"/>
  <c r="D254"/>
  <c r="D222"/>
  <c r="D190"/>
  <c r="D158"/>
  <c r="D126"/>
  <c r="D94"/>
  <c r="D853"/>
  <c r="D794"/>
  <c r="D826"/>
  <c r="D858"/>
  <c r="D884"/>
  <c r="D916"/>
  <c r="D948"/>
  <c r="D895"/>
  <c r="D927"/>
  <c r="D959"/>
  <c r="D376"/>
  <c r="D344"/>
  <c r="D312"/>
  <c r="D280"/>
  <c r="D248"/>
  <c r="D216"/>
  <c r="D184"/>
  <c r="D152"/>
  <c r="D120"/>
  <c r="D88"/>
  <c r="D67"/>
  <c r="D99"/>
  <c r="D131"/>
  <c r="D163"/>
  <c r="D195"/>
  <c r="D227"/>
  <c r="D259"/>
  <c r="D291"/>
  <c r="D791"/>
  <c r="D823"/>
  <c r="D631"/>
  <c r="D663"/>
  <c r="D695"/>
  <c r="D727"/>
  <c r="D759"/>
  <c r="D634"/>
  <c r="D666"/>
  <c r="D698"/>
  <c r="D730"/>
  <c r="D762"/>
  <c r="D793"/>
  <c r="D825"/>
  <c r="D859"/>
  <c r="D796"/>
  <c r="D828"/>
  <c r="D860"/>
  <c r="D894"/>
  <c r="D926"/>
  <c r="D958"/>
  <c r="D909"/>
  <c r="D941"/>
  <c r="D386"/>
  <c r="D354"/>
  <c r="D322"/>
  <c r="D290"/>
  <c r="D258"/>
  <c r="D226"/>
  <c r="D194"/>
  <c r="D162"/>
  <c r="D130"/>
  <c r="D98"/>
  <c r="D66"/>
  <c r="D790"/>
  <c r="D822"/>
  <c r="D854"/>
  <c r="D880"/>
  <c r="D912"/>
  <c r="D944"/>
  <c r="D891"/>
  <c r="D923"/>
  <c r="D955"/>
  <c r="D372"/>
  <c r="D340"/>
  <c r="D308"/>
  <c r="D276"/>
  <c r="D244"/>
  <c r="D212"/>
  <c r="D180"/>
  <c r="D148"/>
  <c r="D116"/>
  <c r="D84"/>
  <c r="D79"/>
  <c r="D111"/>
  <c r="D143"/>
  <c r="D175"/>
  <c r="D207"/>
  <c r="D239"/>
  <c r="D271"/>
  <c r="D307"/>
  <c r="D383"/>
  <c r="D311"/>
  <c r="D335"/>
  <c r="D351"/>
  <c r="D367"/>
  <c r="D395"/>
  <c r="D994"/>
  <c r="D990"/>
  <c r="D986"/>
  <c r="D982"/>
  <c r="D978"/>
  <c r="D974"/>
  <c r="D970"/>
  <c r="D966"/>
  <c r="D65"/>
  <c r="D97"/>
  <c r="D129"/>
  <c r="D161"/>
  <c r="D193"/>
  <c r="D225"/>
  <c r="D257"/>
  <c r="D289"/>
  <c r="D321"/>
  <c r="D341"/>
  <c r="D357"/>
  <c r="D373"/>
  <c r="D633"/>
  <c r="D665"/>
  <c r="D697"/>
  <c r="D729"/>
  <c r="D761"/>
  <c r="D636"/>
  <c r="D668"/>
  <c r="D700"/>
  <c r="D732"/>
  <c r="D764"/>
  <c r="D85"/>
  <c r="D117"/>
  <c r="D149"/>
  <c r="D181"/>
  <c r="D213"/>
  <c r="D245"/>
  <c r="D277"/>
  <c r="D309"/>
  <c r="D385"/>
  <c r="D637"/>
  <c r="D669"/>
  <c r="D701"/>
  <c r="D733"/>
  <c r="D765"/>
  <c r="D648"/>
  <c r="D680"/>
  <c r="D712"/>
  <c r="D744"/>
  <c r="D780"/>
  <c r="D811"/>
  <c r="D843"/>
  <c r="D651"/>
  <c r="D683"/>
  <c r="D715"/>
  <c r="D747"/>
  <c r="D779"/>
  <c r="D654"/>
  <c r="D686"/>
  <c r="D718"/>
  <c r="D750"/>
  <c r="D781"/>
  <c r="D813"/>
  <c r="D845"/>
  <c r="D784"/>
  <c r="D816"/>
  <c r="D848"/>
  <c r="D882"/>
  <c r="D914"/>
  <c r="D946"/>
  <c r="D897"/>
  <c r="D929"/>
  <c r="D961"/>
  <c r="D374"/>
  <c r="D342"/>
  <c r="D310"/>
  <c r="D278"/>
  <c r="D246"/>
  <c r="D214"/>
  <c r="D182"/>
  <c r="D150"/>
  <c r="D118"/>
  <c r="D86"/>
  <c r="D861"/>
  <c r="D802"/>
  <c r="D834"/>
  <c r="D866"/>
  <c r="D892"/>
  <c r="D924"/>
  <c r="D956"/>
  <c r="D903"/>
  <c r="D935"/>
  <c r="D400"/>
  <c r="D368"/>
  <c r="D336"/>
  <c r="D304"/>
  <c r="D272"/>
  <c r="D240"/>
  <c r="D208"/>
  <c r="D176"/>
  <c r="D144"/>
  <c r="D112"/>
  <c r="D80"/>
  <c r="D75"/>
  <c r="D107"/>
  <c r="D139"/>
  <c r="D171"/>
  <c r="D203"/>
  <c r="D235"/>
  <c r="D267"/>
  <c r="D299"/>
  <c r="D799"/>
  <c r="D831"/>
  <c r="D639"/>
  <c r="D671"/>
  <c r="D703"/>
  <c r="D735"/>
  <c r="D767"/>
  <c r="D642"/>
  <c r="D674"/>
  <c r="D706"/>
  <c r="D738"/>
  <c r="D770"/>
  <c r="D801"/>
  <c r="D833"/>
  <c r="D867"/>
  <c r="D804"/>
  <c r="D836"/>
  <c r="D868"/>
  <c r="D902"/>
  <c r="D934"/>
  <c r="D885"/>
  <c r="D917"/>
  <c r="D949"/>
  <c r="D378"/>
  <c r="D346"/>
  <c r="D314"/>
  <c r="D282"/>
  <c r="D250"/>
  <c r="D218"/>
  <c r="D186"/>
  <c r="D154"/>
  <c r="D122"/>
  <c r="D90"/>
  <c r="D857"/>
  <c r="D798"/>
  <c r="D830"/>
  <c r="D862"/>
  <c r="D888"/>
  <c r="D920"/>
  <c r="D952"/>
  <c r="D899"/>
  <c r="D931"/>
  <c r="D396"/>
  <c r="D364"/>
  <c r="D332"/>
  <c r="D300"/>
  <c r="D268"/>
  <c r="D236"/>
  <c r="D204"/>
  <c r="D172"/>
  <c r="D140"/>
  <c r="D108"/>
  <c r="D76"/>
  <c r="D87"/>
  <c r="D119"/>
  <c r="D151"/>
  <c r="D183"/>
  <c r="D215"/>
  <c r="D247"/>
  <c r="D279"/>
  <c r="D315"/>
  <c r="D391"/>
  <c r="D319"/>
  <c r="D339"/>
  <c r="D355"/>
  <c r="D371"/>
  <c r="D621"/>
  <c r="D619"/>
  <c r="D408"/>
  <c r="D623"/>
  <c r="D410"/>
  <c r="D407"/>
  <c r="D617"/>
  <c r="D625"/>
  <c r="D401"/>
  <c r="D627"/>
  <c r="D615"/>
  <c r="D402"/>
  <c r="D403"/>
  <c r="D607"/>
  <c r="D409"/>
  <c r="D616"/>
  <c r="D406"/>
  <c r="D411"/>
  <c r="D626"/>
  <c r="D412"/>
  <c r="D405"/>
  <c r="D413"/>
  <c r="D620"/>
  <c r="D624"/>
  <c r="D622"/>
  <c r="D618"/>
  <c r="D404"/>
  <c r="B1130" i="16"/>
  <c r="L57" i="17"/>
  <c r="B1394" i="16"/>
  <c r="N57" i="17"/>
  <c r="B1262" i="16"/>
  <c r="M57" i="17"/>
  <c r="E59"/>
  <c r="E377" s="1"/>
  <c r="B998" i="16"/>
  <c r="K57" i="17"/>
  <c r="B866" i="16"/>
  <c r="J57" i="17"/>
  <c r="O108" i="6"/>
  <c r="O331"/>
  <c r="O257"/>
  <c r="O426"/>
  <c r="O590"/>
  <c r="O538"/>
  <c r="O403"/>
  <c r="O465"/>
  <c r="O207"/>
  <c r="O614"/>
  <c r="O148"/>
  <c r="O625"/>
  <c r="O552"/>
  <c r="O318"/>
  <c r="O203"/>
  <c r="O584"/>
  <c r="O396"/>
  <c r="O264"/>
  <c r="O415"/>
  <c r="O444"/>
  <c r="O666"/>
  <c r="O548"/>
  <c r="O205"/>
  <c r="O476"/>
  <c r="O641"/>
  <c r="O705"/>
  <c r="O411"/>
  <c r="O473"/>
  <c r="O400"/>
  <c r="O259"/>
  <c r="O323"/>
  <c r="O542"/>
  <c r="O463"/>
  <c r="O733"/>
  <c r="O646"/>
  <c r="O377"/>
  <c r="O544"/>
  <c r="O653"/>
  <c r="O674"/>
  <c r="O373"/>
  <c r="O451"/>
  <c r="O276"/>
  <c r="O355"/>
  <c r="O195"/>
  <c r="O467"/>
  <c r="O393"/>
  <c r="O474"/>
  <c r="O615"/>
  <c r="O280"/>
  <c r="O329"/>
  <c r="O406"/>
  <c r="O298"/>
  <c r="O115"/>
  <c r="O437"/>
  <c r="O304"/>
  <c r="O596"/>
  <c r="O235"/>
  <c r="O640"/>
  <c r="O683"/>
  <c r="O328"/>
  <c r="O224"/>
  <c r="O628"/>
  <c r="O723"/>
  <c r="O390"/>
  <c r="O127"/>
  <c r="O146"/>
  <c r="O556"/>
  <c r="O424"/>
  <c r="O679"/>
  <c r="O585"/>
  <c r="O707"/>
  <c r="O185"/>
  <c r="O388"/>
  <c r="O616"/>
  <c r="O664"/>
  <c r="O731"/>
  <c r="O660"/>
  <c r="O453"/>
  <c r="O296"/>
  <c r="O364"/>
  <c r="O272"/>
  <c r="O712"/>
  <c r="O155"/>
  <c r="O200"/>
  <c r="O262"/>
  <c r="O498"/>
  <c r="O551"/>
  <c r="O290"/>
  <c r="O566"/>
  <c r="O527"/>
  <c r="O157"/>
  <c r="O112"/>
  <c r="O226"/>
  <c r="O239"/>
  <c r="O750"/>
  <c r="O367"/>
  <c r="O417"/>
  <c r="O455"/>
  <c r="O594"/>
  <c r="O167"/>
  <c r="O316"/>
  <c r="O470"/>
  <c r="O575"/>
  <c r="O118"/>
  <c r="O421"/>
  <c r="O237"/>
  <c r="O244"/>
  <c r="O164"/>
  <c r="O438"/>
  <c r="O475"/>
  <c r="O144"/>
  <c r="O332"/>
  <c r="O242"/>
  <c r="O416"/>
  <c r="O379"/>
  <c r="O243"/>
  <c r="O549"/>
  <c r="O627"/>
  <c r="O285"/>
  <c r="O308"/>
  <c r="O209"/>
  <c r="O577"/>
  <c r="O517"/>
  <c r="O728"/>
  <c r="O279"/>
  <c r="O657"/>
  <c r="O129"/>
  <c r="O193"/>
  <c r="O485"/>
  <c r="O573"/>
  <c r="O137"/>
  <c r="O334"/>
  <c r="O529"/>
  <c r="O151"/>
  <c r="O395"/>
  <c r="O141"/>
  <c r="O310"/>
  <c r="O186"/>
  <c r="O362"/>
  <c r="O747"/>
  <c r="O652"/>
  <c r="O480"/>
  <c r="O515"/>
  <c r="O408"/>
  <c r="O138"/>
  <c r="O307"/>
  <c r="O313"/>
  <c r="O240"/>
  <c r="O166"/>
  <c r="O643"/>
  <c r="O152"/>
  <c r="O233"/>
  <c r="O194"/>
  <c r="O513"/>
  <c r="O162"/>
  <c r="O342"/>
  <c r="O392"/>
  <c r="O502"/>
  <c r="O620"/>
  <c r="O654"/>
  <c r="O718"/>
  <c r="O359"/>
  <c r="O181"/>
  <c r="O214"/>
  <c r="O314"/>
  <c r="O734"/>
  <c r="O230"/>
  <c r="O656"/>
  <c r="O490"/>
  <c r="O111"/>
  <c r="O140"/>
  <c r="O348"/>
  <c r="O582"/>
  <c r="O287"/>
  <c r="O562"/>
  <c r="O440"/>
  <c r="O169"/>
  <c r="O479"/>
  <c r="O206"/>
  <c r="O608"/>
  <c r="O121"/>
  <c r="O289"/>
  <c r="O139"/>
  <c r="O570"/>
  <c r="O729"/>
  <c r="O110"/>
  <c r="O644"/>
  <c r="O170"/>
  <c r="O268"/>
  <c r="O601"/>
  <c r="O495"/>
  <c r="O486"/>
  <c r="O117"/>
  <c r="O618"/>
  <c r="O372"/>
  <c r="O187"/>
  <c r="O597"/>
  <c r="O375"/>
  <c r="O454"/>
  <c r="O431"/>
  <c r="O559"/>
  <c r="O500"/>
  <c r="O512"/>
  <c r="O347"/>
  <c r="O324"/>
  <c r="O297"/>
  <c r="O487"/>
  <c r="O246"/>
  <c r="O448"/>
  <c r="O521"/>
  <c r="O293"/>
  <c r="O746"/>
  <c r="O251"/>
  <c r="O461"/>
  <c r="O622"/>
  <c r="O340"/>
  <c r="O469"/>
  <c r="O191"/>
  <c r="O341"/>
  <c r="O266"/>
  <c r="O649"/>
  <c r="O212"/>
  <c r="O711"/>
  <c r="O471"/>
  <c r="O192"/>
  <c r="O482"/>
  <c r="O691"/>
  <c r="O635"/>
  <c r="O256"/>
  <c r="O602"/>
  <c r="O533"/>
  <c r="O511"/>
  <c r="O413"/>
  <c r="O686"/>
  <c r="O565"/>
  <c r="O211"/>
  <c r="O442"/>
  <c r="O346"/>
  <c r="O153"/>
  <c r="O725"/>
  <c r="O333"/>
  <c r="O697"/>
  <c r="O119"/>
  <c r="O609"/>
  <c r="O201"/>
  <c r="O311"/>
  <c r="O670"/>
  <c r="O247"/>
  <c r="O221"/>
  <c r="O428"/>
  <c r="O217"/>
  <c r="O368"/>
  <c r="O589"/>
  <c r="O604"/>
  <c r="O133"/>
  <c r="O356"/>
  <c r="O547"/>
  <c r="O291"/>
  <c r="O429"/>
  <c r="O713"/>
  <c r="O343"/>
  <c r="O401"/>
  <c r="O704"/>
  <c r="O265"/>
  <c r="O613"/>
  <c r="O252"/>
  <c r="O457"/>
  <c r="O443"/>
  <c r="O730"/>
  <c r="O702"/>
  <c r="O178"/>
  <c r="O337"/>
  <c r="O572"/>
  <c r="O405"/>
  <c r="O531"/>
  <c r="O208"/>
  <c r="O537"/>
  <c r="O402"/>
  <c r="O309"/>
  <c r="O636"/>
  <c r="O357"/>
  <c r="O149"/>
  <c r="O623"/>
  <c r="O481"/>
  <c r="O720"/>
  <c r="O525"/>
  <c r="O180"/>
  <c r="O695"/>
  <c r="O689"/>
  <c r="O447"/>
  <c r="O703"/>
  <c r="O255"/>
  <c r="O459"/>
  <c r="O350"/>
  <c r="O439"/>
  <c r="O420"/>
  <c r="O715"/>
  <c r="O611"/>
  <c r="O680"/>
  <c r="O659"/>
  <c r="O530"/>
  <c r="O574"/>
  <c r="O624"/>
  <c r="O655"/>
  <c r="O349"/>
  <c r="O503"/>
  <c r="O693"/>
  <c r="O219"/>
  <c r="O484"/>
  <c r="O685"/>
  <c r="O338"/>
  <c r="O270"/>
  <c r="O382"/>
  <c r="O412"/>
  <c r="O694"/>
  <c r="O688"/>
  <c r="O732"/>
  <c r="O128"/>
  <c r="O630"/>
  <c r="O163"/>
  <c r="O539"/>
  <c r="O215"/>
  <c r="O446"/>
  <c r="O277"/>
  <c r="O462"/>
  <c r="O131"/>
  <c r="O540"/>
  <c r="O690"/>
  <c r="O579"/>
  <c r="O522"/>
  <c r="O588"/>
  <c r="O227"/>
  <c r="O173"/>
  <c r="O150"/>
  <c r="O561"/>
  <c r="O578"/>
  <c r="O638"/>
  <c r="O489"/>
  <c r="O528"/>
  <c r="O398"/>
  <c r="O216"/>
  <c r="O598"/>
  <c r="O222"/>
  <c r="O135"/>
  <c r="O136"/>
  <c r="O722"/>
  <c r="O700"/>
  <c r="O430"/>
  <c r="O125"/>
  <c r="O284"/>
  <c r="O488"/>
  <c r="O294"/>
  <c r="O567"/>
  <c r="O717"/>
  <c r="O581"/>
  <c r="O607"/>
  <c r="O124"/>
  <c r="O558"/>
  <c r="O662"/>
  <c r="O301"/>
  <c r="O275"/>
  <c r="O518"/>
  <c r="O271"/>
  <c r="O501"/>
  <c r="O123"/>
  <c r="O394"/>
  <c r="O496"/>
  <c r="O315"/>
  <c r="O492"/>
  <c r="O419"/>
  <c r="O676"/>
  <c r="O708"/>
  <c r="O687"/>
  <c r="O699"/>
  <c r="O228"/>
  <c r="O543"/>
  <c r="O171"/>
  <c r="O727"/>
  <c r="O154"/>
  <c r="O468"/>
  <c r="O274"/>
  <c r="O523"/>
  <c r="O748"/>
  <c r="O199"/>
  <c r="O560"/>
  <c r="O312"/>
  <c r="O175"/>
  <c r="O742"/>
  <c r="O168"/>
  <c r="O114"/>
  <c r="O466"/>
  <c r="O583"/>
  <c r="O510"/>
  <c r="O204"/>
  <c r="O374"/>
  <c r="O196"/>
  <c r="O698"/>
  <c r="O524"/>
  <c r="O671"/>
  <c r="O253"/>
  <c r="O317"/>
  <c r="O673"/>
  <c r="O353"/>
  <c r="O281"/>
  <c r="O159"/>
  <c r="O587"/>
  <c r="O637"/>
  <c r="O714"/>
  <c r="O172"/>
  <c r="O526"/>
  <c r="O376"/>
  <c r="O261"/>
  <c r="O267"/>
  <c r="O669"/>
  <c r="O351"/>
  <c r="O554"/>
  <c r="O182"/>
  <c r="O213"/>
  <c r="O642"/>
  <c r="O345"/>
  <c r="O460"/>
  <c r="O499"/>
  <c r="O619"/>
  <c r="O210"/>
  <c r="O709"/>
  <c r="O629"/>
  <c r="O113"/>
  <c r="O177"/>
  <c r="O156"/>
  <c r="O684"/>
  <c r="O464"/>
  <c r="O300"/>
  <c r="O288"/>
  <c r="O505"/>
  <c r="O716"/>
  <c r="O586"/>
  <c r="O743"/>
  <c r="O134"/>
  <c r="O651"/>
  <c r="O749"/>
  <c r="O184"/>
  <c r="O306"/>
  <c r="O668"/>
  <c r="O617"/>
  <c r="O571"/>
  <c r="O399"/>
  <c r="O433"/>
  <c r="O354"/>
  <c r="O432"/>
  <c r="O360"/>
  <c r="O591"/>
  <c r="O189"/>
  <c r="O452"/>
  <c r="O425"/>
  <c r="O580"/>
  <c r="O593"/>
  <c r="O663"/>
  <c r="O370"/>
  <c r="O631"/>
  <c r="O612"/>
  <c r="O282"/>
  <c r="O358"/>
  <c r="O188"/>
  <c r="O557"/>
  <c r="O145"/>
  <c r="O724"/>
  <c r="O610"/>
  <c r="O472"/>
  <c r="O491"/>
  <c r="O305"/>
  <c r="O535"/>
  <c r="O658"/>
  <c r="O335"/>
  <c r="O383"/>
  <c r="O436"/>
  <c r="O701"/>
  <c r="O147"/>
  <c r="O250"/>
  <c r="O190"/>
  <c r="O229"/>
  <c r="O220"/>
  <c r="O739"/>
  <c r="O564"/>
  <c r="O366"/>
  <c r="O234"/>
  <c r="O361"/>
  <c r="O365"/>
  <c r="O238"/>
  <c r="O497"/>
  <c r="O477"/>
  <c r="O179"/>
  <c r="O450"/>
  <c r="O532"/>
  <c r="O738"/>
  <c r="O176"/>
  <c r="O719"/>
  <c r="O418"/>
  <c r="O546"/>
  <c r="O504"/>
  <c r="O634"/>
  <c r="O198"/>
  <c r="O508"/>
  <c r="O263"/>
  <c r="O569"/>
  <c r="O385"/>
  <c r="O592"/>
  <c r="O595"/>
  <c r="O223"/>
  <c r="O183"/>
  <c r="O677"/>
  <c r="O493"/>
  <c r="O130"/>
  <c r="O409"/>
  <c r="O507"/>
  <c r="O661"/>
  <c r="O283"/>
  <c r="O336"/>
  <c r="O681"/>
  <c r="O397"/>
  <c r="O541"/>
  <c r="O143"/>
  <c r="O744"/>
  <c r="O555"/>
  <c r="O536"/>
  <c r="O605"/>
  <c r="O672"/>
  <c r="O320"/>
  <c r="O545"/>
  <c r="O603"/>
  <c r="O404"/>
  <c r="O120"/>
  <c r="O745"/>
  <c r="O682"/>
  <c r="O352"/>
  <c r="O369"/>
  <c r="O326"/>
  <c r="O303"/>
  <c r="O292"/>
  <c r="O726"/>
  <c r="O706"/>
  <c r="O236"/>
  <c r="O231"/>
  <c r="O378"/>
  <c r="O534"/>
  <c r="O258"/>
  <c r="O741"/>
  <c r="O381"/>
  <c r="O126"/>
  <c r="O568"/>
  <c r="O410"/>
  <c r="O675"/>
  <c r="O116"/>
  <c r="O696"/>
  <c r="O327"/>
  <c r="O202"/>
  <c r="O441"/>
  <c r="O122"/>
  <c r="O435"/>
  <c r="O563"/>
  <c r="O160"/>
  <c r="O371"/>
  <c r="O299"/>
  <c r="O600"/>
  <c r="O321"/>
  <c r="O339"/>
  <c r="O645"/>
  <c r="O427"/>
  <c r="O650"/>
  <c r="O330"/>
  <c r="O380"/>
  <c r="O302"/>
  <c r="O389"/>
  <c r="O516"/>
  <c r="O319"/>
  <c r="O445"/>
  <c r="O647"/>
  <c r="O161"/>
  <c r="O721"/>
  <c r="O142"/>
  <c r="O553"/>
  <c r="O273"/>
  <c r="O456"/>
  <c r="O422"/>
  <c r="O550"/>
  <c r="O514"/>
  <c r="O407"/>
  <c r="O606"/>
  <c r="O386"/>
  <c r="O423"/>
  <c r="O232"/>
  <c r="O245"/>
  <c r="O599"/>
  <c r="O391"/>
  <c r="O109"/>
  <c r="O576"/>
  <c r="O506"/>
  <c r="O626"/>
  <c r="O736"/>
  <c r="O458"/>
  <c r="O519"/>
  <c r="O710"/>
  <c r="O363"/>
  <c r="O158"/>
  <c r="O633"/>
  <c r="O165"/>
  <c r="O735"/>
  <c r="O632"/>
  <c r="O260"/>
  <c r="O740"/>
  <c r="O295"/>
  <c r="O254"/>
  <c r="O737"/>
  <c r="O665"/>
  <c r="O322"/>
  <c r="O483"/>
  <c r="O621"/>
  <c r="O509"/>
  <c r="O286"/>
  <c r="O344"/>
  <c r="O218"/>
  <c r="O520"/>
  <c r="O248"/>
  <c r="O434"/>
  <c r="O241"/>
  <c r="O478"/>
  <c r="O648"/>
  <c r="O132"/>
  <c r="O225"/>
  <c r="O269"/>
  <c r="O384"/>
  <c r="O414"/>
  <c r="O174"/>
  <c r="O667"/>
  <c r="O278"/>
  <c r="O692"/>
  <c r="O249"/>
  <c r="O197"/>
  <c r="O449"/>
  <c r="O387"/>
  <c r="O494"/>
  <c r="O678"/>
  <c r="O639"/>
  <c r="O325"/>
  <c r="O751"/>
  <c r="W163" i="5"/>
  <c r="W151"/>
  <c r="W205"/>
  <c r="W483"/>
  <c r="W675"/>
  <c r="W512"/>
  <c r="W423"/>
  <c r="W321"/>
  <c r="W514"/>
  <c r="W226"/>
  <c r="W634"/>
  <c r="W303"/>
  <c r="W497"/>
  <c r="W203"/>
  <c r="W608"/>
  <c r="W344"/>
  <c r="W268"/>
  <c r="W188"/>
  <c r="W588"/>
  <c r="W421"/>
  <c r="W711"/>
  <c r="W574"/>
  <c r="W299"/>
  <c r="W221"/>
  <c r="W451"/>
  <c r="W679"/>
  <c r="W777"/>
  <c r="W240"/>
  <c r="W373"/>
  <c r="W346"/>
  <c r="W621"/>
  <c r="W629"/>
  <c r="W703"/>
  <c r="W327"/>
  <c r="W434"/>
  <c r="W618"/>
  <c r="W383"/>
  <c r="W507"/>
  <c r="W325"/>
  <c r="W271"/>
  <c r="W541"/>
  <c r="W592"/>
  <c r="W756"/>
  <c r="W668"/>
  <c r="W427"/>
  <c r="W350"/>
  <c r="W772"/>
  <c r="W516"/>
  <c r="W590"/>
  <c r="W416"/>
  <c r="W584"/>
  <c r="W409"/>
  <c r="W670"/>
  <c r="W278"/>
  <c r="W336"/>
  <c r="W190"/>
  <c r="W697"/>
  <c r="W657"/>
  <c r="W353"/>
  <c r="W230"/>
  <c r="W316"/>
  <c r="W687"/>
  <c r="W449"/>
  <c r="W684"/>
  <c r="W377"/>
  <c r="W503"/>
  <c r="W764"/>
  <c r="W432"/>
  <c r="W388"/>
  <c r="W742"/>
  <c r="W492"/>
  <c r="W429"/>
  <c r="W798"/>
  <c r="W235"/>
  <c r="W567"/>
  <c r="W552"/>
  <c r="W664"/>
  <c r="W290"/>
  <c r="W358"/>
  <c r="W706"/>
  <c r="W283"/>
  <c r="W578"/>
  <c r="W255"/>
  <c r="W301"/>
  <c r="W197"/>
  <c r="W407"/>
  <c r="W546"/>
  <c r="W399"/>
  <c r="W745"/>
  <c r="W212"/>
  <c r="W370"/>
  <c r="W761"/>
  <c r="W748"/>
  <c r="W329"/>
  <c r="W791"/>
  <c r="W638"/>
  <c r="W759"/>
  <c r="W721"/>
  <c r="W334"/>
  <c r="W555"/>
  <c r="W287"/>
  <c r="W807"/>
  <c r="W525"/>
  <c r="W263"/>
  <c r="W782"/>
  <c r="W603"/>
  <c r="W363"/>
  <c r="W650"/>
  <c r="W341"/>
  <c r="W394"/>
  <c r="W740"/>
  <c r="W385"/>
  <c r="W481"/>
  <c r="W194"/>
  <c r="W312"/>
  <c r="W403"/>
  <c r="W269"/>
  <c r="W169"/>
  <c r="W182"/>
  <c r="W120"/>
  <c r="W122"/>
  <c r="W131"/>
  <c r="W128"/>
  <c r="W175"/>
  <c r="W181"/>
  <c r="W157"/>
  <c r="W168"/>
  <c r="W126"/>
  <c r="W136"/>
  <c r="W139"/>
  <c r="W134"/>
  <c r="W142"/>
  <c r="W149"/>
  <c r="W148"/>
  <c r="W658"/>
  <c r="C1339" i="16"/>
  <c r="F1339" s="1"/>
  <c r="C129"/>
  <c r="F129" s="1"/>
  <c r="C929"/>
  <c r="F929" s="1"/>
  <c r="C539"/>
  <c r="F539" s="1"/>
  <c r="C1061"/>
  <c r="F1061" s="1"/>
  <c r="C407"/>
  <c r="F407" s="1"/>
  <c r="C806"/>
  <c r="F806" s="1"/>
  <c r="C662"/>
  <c r="F662" s="1"/>
  <c r="C900"/>
  <c r="F900" s="1"/>
  <c r="C568"/>
  <c r="F568" s="1"/>
  <c r="C778"/>
  <c r="F778" s="1"/>
  <c r="C690"/>
  <c r="F690" s="1"/>
  <c r="C1300"/>
  <c r="F1300" s="1"/>
  <c r="C168"/>
  <c r="F168" s="1"/>
  <c r="C1097"/>
  <c r="F1097" s="1"/>
  <c r="C371"/>
  <c r="F371" s="1"/>
  <c r="C869"/>
  <c r="F869" s="1"/>
  <c r="C599"/>
  <c r="F599" s="1"/>
  <c r="C821"/>
  <c r="F821" s="1"/>
  <c r="C647"/>
  <c r="F647" s="1"/>
  <c r="C754"/>
  <c r="F754" s="1"/>
  <c r="C714"/>
  <c r="F714" s="1"/>
  <c r="C825"/>
  <c r="F825" s="1"/>
  <c r="C643"/>
  <c r="F643" s="1"/>
  <c r="C1032"/>
  <c r="F1032" s="1"/>
  <c r="C436"/>
  <c r="F436" s="1"/>
  <c r="C1189"/>
  <c r="F1189" s="1"/>
  <c r="C279"/>
  <c r="F279" s="1"/>
  <c r="C1121"/>
  <c r="F1121" s="1"/>
  <c r="C347"/>
  <c r="F347" s="1"/>
  <c r="C1213"/>
  <c r="F1213" s="1"/>
  <c r="C255"/>
  <c r="F255" s="1"/>
  <c r="C773"/>
  <c r="F773" s="1"/>
  <c r="C695"/>
  <c r="F695" s="1"/>
  <c r="C1330"/>
  <c r="F1330" s="1"/>
  <c r="C138"/>
  <c r="F138" s="1"/>
  <c r="C1285"/>
  <c r="F1285" s="1"/>
  <c r="C183"/>
  <c r="F183" s="1"/>
  <c r="C1385"/>
  <c r="F1385" s="1"/>
  <c r="C83"/>
  <c r="C1223"/>
  <c r="F1223" s="1"/>
  <c r="C245"/>
  <c r="F245" s="1"/>
  <c r="C987"/>
  <c r="F987" s="1"/>
  <c r="C481"/>
  <c r="F481" s="1"/>
  <c r="C934"/>
  <c r="C534"/>
  <c r="F534" s="1"/>
  <c r="C1195"/>
  <c r="F1195" s="1"/>
  <c r="C273"/>
  <c r="F273" s="1"/>
  <c r="C919"/>
  <c r="F919" s="1"/>
  <c r="C549"/>
  <c r="F549" s="1"/>
  <c r="C958"/>
  <c r="F958" s="1"/>
  <c r="C510"/>
  <c r="F510" s="1"/>
  <c r="C1328"/>
  <c r="F1328" s="1"/>
  <c r="C140"/>
  <c r="F140" s="1"/>
  <c r="C1373"/>
  <c r="F1373" s="1"/>
  <c r="C95"/>
  <c r="F95" s="1"/>
  <c r="C1259"/>
  <c r="F1259" s="1"/>
  <c r="C209"/>
  <c r="F209" s="1"/>
  <c r="C1246"/>
  <c r="F1246" s="1"/>
  <c r="C222"/>
  <c r="F222" s="1"/>
  <c r="C735"/>
  <c r="C733"/>
  <c r="F733" s="1"/>
  <c r="C1118"/>
  <c r="F1118" s="1"/>
  <c r="C350"/>
  <c r="F350" s="1"/>
  <c r="C1068"/>
  <c r="F1068" s="1"/>
  <c r="C400"/>
  <c r="F400" s="1"/>
  <c r="C1030"/>
  <c r="F1030" s="1"/>
  <c r="C438"/>
  <c r="F438" s="1"/>
  <c r="C891"/>
  <c r="F891" s="1"/>
  <c r="C577"/>
  <c r="F577" s="1"/>
  <c r="C1318"/>
  <c r="F1318" s="1"/>
  <c r="C150"/>
  <c r="F150" s="1"/>
  <c r="C1169"/>
  <c r="F1169" s="1"/>
  <c r="C299"/>
  <c r="F299" s="1"/>
  <c r="C1381"/>
  <c r="F1381" s="1"/>
  <c r="C87"/>
  <c r="C1015"/>
  <c r="F1015" s="1"/>
  <c r="C453"/>
  <c r="F453" s="1"/>
  <c r="C910"/>
  <c r="F910" s="1"/>
  <c r="C558"/>
  <c r="F558" s="1"/>
  <c r="C1367"/>
  <c r="F1367" s="1"/>
  <c r="C101"/>
  <c r="F101" s="1"/>
  <c r="C1064"/>
  <c r="F1064" s="1"/>
  <c r="C404"/>
  <c r="F404" s="1"/>
  <c r="C1248"/>
  <c r="F1248" s="1"/>
  <c r="C220"/>
  <c r="F220" s="1"/>
  <c r="C1241"/>
  <c r="F1241" s="1"/>
  <c r="C227"/>
  <c r="F227" s="1"/>
  <c r="C1321"/>
  <c r="F1321" s="1"/>
  <c r="C147"/>
  <c r="F147" s="1"/>
  <c r="C1047"/>
  <c r="F1047" s="1"/>
  <c r="C421"/>
  <c r="F421" s="1"/>
  <c r="C1010"/>
  <c r="F1010" s="1"/>
  <c r="C458"/>
  <c r="F458" s="1"/>
  <c r="C1341"/>
  <c r="F1341" s="1"/>
  <c r="C127"/>
  <c r="F127" s="1"/>
  <c r="C1153"/>
  <c r="F1153" s="1"/>
  <c r="C315"/>
  <c r="F315" s="1"/>
  <c r="C1434"/>
  <c r="F1434" s="1"/>
  <c r="C34"/>
  <c r="C1421"/>
  <c r="F1421" s="1"/>
  <c r="C47"/>
  <c r="C1415"/>
  <c r="F1415" s="1"/>
  <c r="C53"/>
  <c r="C1432"/>
  <c r="F1432" s="1"/>
  <c r="C36"/>
  <c r="C1429"/>
  <c r="F1429" s="1"/>
  <c r="C39"/>
  <c r="C1427"/>
  <c r="F1427" s="1"/>
  <c r="C41"/>
  <c r="C1412"/>
  <c r="F1412" s="1"/>
  <c r="C56"/>
  <c r="C1243"/>
  <c r="F1243" s="1"/>
  <c r="C225"/>
  <c r="F225" s="1"/>
  <c r="C1069"/>
  <c r="F1069" s="1"/>
  <c r="C399"/>
  <c r="F399" s="1"/>
  <c r="C1106"/>
  <c r="F1106" s="1"/>
  <c r="C362"/>
  <c r="F362" s="1"/>
  <c r="C1242"/>
  <c r="C226"/>
  <c r="F226" s="1"/>
  <c r="C936"/>
  <c r="F936" s="1"/>
  <c r="C532"/>
  <c r="F532" s="1"/>
  <c r="C858"/>
  <c r="F858" s="1"/>
  <c r="C610"/>
  <c r="F610" s="1"/>
  <c r="C1200"/>
  <c r="F1200" s="1"/>
  <c r="C268"/>
  <c r="F268" s="1"/>
  <c r="C1177"/>
  <c r="F1177" s="1"/>
  <c r="C291"/>
  <c r="F291" s="1"/>
  <c r="C1276"/>
  <c r="F1276" s="1"/>
  <c r="C192"/>
  <c r="F192" s="1"/>
  <c r="C908"/>
  <c r="F908" s="1"/>
  <c r="C560"/>
  <c r="F560" s="1"/>
  <c r="C968"/>
  <c r="F968" s="1"/>
  <c r="C500"/>
  <c r="F500" s="1"/>
  <c r="C757"/>
  <c r="F757" s="1"/>
  <c r="C711"/>
  <c r="F711" s="1"/>
  <c r="C1206"/>
  <c r="F1206" s="1"/>
  <c r="C262"/>
  <c r="F262" s="1"/>
  <c r="C828"/>
  <c r="F828" s="1"/>
  <c r="C640"/>
  <c r="F640" s="1"/>
  <c r="C1356"/>
  <c r="F1356" s="1"/>
  <c r="C112"/>
  <c r="F112" s="1"/>
  <c r="C1292"/>
  <c r="F1292" s="1"/>
  <c r="C176"/>
  <c r="F176" s="1"/>
  <c r="C1000"/>
  <c r="F1000" s="1"/>
  <c r="C468"/>
  <c r="F468" s="1"/>
  <c r="C912"/>
  <c r="F912" s="1"/>
  <c r="C556"/>
  <c r="F556" s="1"/>
  <c r="C1348"/>
  <c r="F1348" s="1"/>
  <c r="C120"/>
  <c r="F120" s="1"/>
  <c r="C1151"/>
  <c r="F1151" s="1"/>
  <c r="C317"/>
  <c r="F317" s="1"/>
  <c r="C956"/>
  <c r="F956" s="1"/>
  <c r="C512"/>
  <c r="F512" s="1"/>
  <c r="C1334"/>
  <c r="F1334" s="1"/>
  <c r="C134"/>
  <c r="F134" s="1"/>
  <c r="C1090"/>
  <c r="F1090" s="1"/>
  <c r="C378"/>
  <c r="F378" s="1"/>
  <c r="C1344"/>
  <c r="F1344" s="1"/>
  <c r="C124"/>
  <c r="F124" s="1"/>
  <c r="C1175"/>
  <c r="F1175" s="1"/>
  <c r="C293"/>
  <c r="F293" s="1"/>
  <c r="C1299"/>
  <c r="F1299" s="1"/>
  <c r="C169"/>
  <c r="C1123"/>
  <c r="F1123" s="1"/>
  <c r="C345"/>
  <c r="F345" s="1"/>
  <c r="C738"/>
  <c r="F738" s="1"/>
  <c r="C730"/>
  <c r="F730" s="1"/>
  <c r="C833"/>
  <c r="F833" s="1"/>
  <c r="C635"/>
  <c r="F635" s="1"/>
  <c r="C1005"/>
  <c r="F1005" s="1"/>
  <c r="C463"/>
  <c r="F463" s="1"/>
  <c r="C970"/>
  <c r="F970" s="1"/>
  <c r="C498"/>
  <c r="F498" s="1"/>
  <c r="C1077"/>
  <c r="F1077" s="1"/>
  <c r="C391"/>
  <c r="F391" s="1"/>
  <c r="C1347"/>
  <c r="F1347" s="1"/>
  <c r="C121"/>
  <c r="C1178"/>
  <c r="F1178" s="1"/>
  <c r="C290"/>
  <c r="F290" s="1"/>
  <c r="C1172"/>
  <c r="F1172" s="1"/>
  <c r="C296"/>
  <c r="F296" s="1"/>
  <c r="C1245"/>
  <c r="F1245" s="1"/>
  <c r="C223"/>
  <c r="C1319"/>
  <c r="C149"/>
  <c r="F149" s="1"/>
  <c r="C842"/>
  <c r="F842" s="1"/>
  <c r="C626"/>
  <c r="F626" s="1"/>
  <c r="C1333"/>
  <c r="F1333" s="1"/>
  <c r="C135"/>
  <c r="C1252"/>
  <c r="F1252" s="1"/>
  <c r="C216"/>
  <c r="F216" s="1"/>
  <c r="C1291"/>
  <c r="F1291" s="1"/>
  <c r="C177"/>
  <c r="C972"/>
  <c r="F972" s="1"/>
  <c r="C496"/>
  <c r="F496" s="1"/>
  <c r="C1323"/>
  <c r="F1323" s="1"/>
  <c r="C145"/>
  <c r="F145" s="1"/>
  <c r="C1143"/>
  <c r="F1143" s="1"/>
  <c r="C325"/>
  <c r="F325" s="1"/>
  <c r="C1093"/>
  <c r="F1093" s="1"/>
  <c r="C375"/>
  <c r="F375" s="1"/>
  <c r="C983"/>
  <c r="F983" s="1"/>
  <c r="C485"/>
  <c r="F485" s="1"/>
  <c r="C865"/>
  <c r="F865" s="1"/>
  <c r="C603"/>
  <c r="F603" s="1"/>
  <c r="C831"/>
  <c r="F831" s="1"/>
  <c r="C637"/>
  <c r="F637" s="1"/>
  <c r="C767"/>
  <c r="F767" s="1"/>
  <c r="C701"/>
  <c r="F701" s="1"/>
  <c r="C1126"/>
  <c r="F1126" s="1"/>
  <c r="C342"/>
  <c r="F342" s="1"/>
  <c r="C1304"/>
  <c r="F1304" s="1"/>
  <c r="C164"/>
  <c r="F164" s="1"/>
  <c r="C1271"/>
  <c r="F1271" s="1"/>
  <c r="C197"/>
  <c r="F197" s="1"/>
  <c r="C1171"/>
  <c r="F1171" s="1"/>
  <c r="C297"/>
  <c r="C751"/>
  <c r="F751" s="1"/>
  <c r="C717"/>
  <c r="F717" s="1"/>
  <c r="C1255"/>
  <c r="F1255" s="1"/>
  <c r="C213"/>
  <c r="F213" s="1"/>
  <c r="C829"/>
  <c r="C639"/>
  <c r="F639" s="1"/>
  <c r="C995"/>
  <c r="F995" s="1"/>
  <c r="C473"/>
  <c r="F473" s="1"/>
  <c r="C1374"/>
  <c r="C94"/>
  <c r="F94" s="1"/>
  <c r="C1345"/>
  <c r="F1345" s="1"/>
  <c r="C123"/>
  <c r="F123" s="1"/>
  <c r="C1137"/>
  <c r="F1137" s="1"/>
  <c r="C331"/>
  <c r="F331" s="1"/>
  <c r="C903"/>
  <c r="F903" s="1"/>
  <c r="C565"/>
  <c r="F565" s="1"/>
  <c r="C1198"/>
  <c r="F1198" s="1"/>
  <c r="C270"/>
  <c r="F270" s="1"/>
  <c r="C1391"/>
  <c r="F1391" s="1"/>
  <c r="C77"/>
  <c r="C923"/>
  <c r="F923" s="1"/>
  <c r="C545"/>
  <c r="F545" s="1"/>
  <c r="C1045"/>
  <c r="F1045" s="1"/>
  <c r="C423"/>
  <c r="F423" s="1"/>
  <c r="C1316"/>
  <c r="F1316" s="1"/>
  <c r="C152"/>
  <c r="F152" s="1"/>
  <c r="C1006"/>
  <c r="C462"/>
  <c r="F462" s="1"/>
  <c r="C1279"/>
  <c r="F1279" s="1"/>
  <c r="C189"/>
  <c r="F189" s="1"/>
  <c r="C877"/>
  <c r="F877" s="1"/>
  <c r="C591"/>
  <c r="F591" s="1"/>
  <c r="C1364"/>
  <c r="F1364" s="1"/>
  <c r="C104"/>
  <c r="F104" s="1"/>
  <c r="C1196"/>
  <c r="F1196" s="1"/>
  <c r="C272"/>
  <c r="F272" s="1"/>
  <c r="C1346"/>
  <c r="C122"/>
  <c r="F122" s="1"/>
  <c r="C915"/>
  <c r="F915" s="1"/>
  <c r="C553"/>
  <c r="F553" s="1"/>
  <c r="C756"/>
  <c r="F756" s="1"/>
  <c r="C712"/>
  <c r="C1375"/>
  <c r="C93"/>
  <c r="F93" s="1"/>
  <c r="C841"/>
  <c r="F841" s="1"/>
  <c r="C627"/>
  <c r="C1315"/>
  <c r="F1315" s="1"/>
  <c r="C153"/>
  <c r="C1217"/>
  <c r="F1217" s="1"/>
  <c r="C251"/>
  <c r="F251" s="1"/>
  <c r="C884"/>
  <c r="F884" s="1"/>
  <c r="C584"/>
  <c r="F584" s="1"/>
  <c r="C990"/>
  <c r="F990" s="1"/>
  <c r="C478"/>
  <c r="F478" s="1"/>
  <c r="C999"/>
  <c r="F999" s="1"/>
  <c r="C469"/>
  <c r="C1368"/>
  <c r="C100"/>
  <c r="F100" s="1"/>
  <c r="C1389"/>
  <c r="F1389" s="1"/>
  <c r="C79"/>
  <c r="C867"/>
  <c r="F867" s="1"/>
  <c r="C601"/>
  <c r="F601" s="1"/>
  <c r="C1113"/>
  <c r="F1113" s="1"/>
  <c r="C355"/>
  <c r="F355" s="1"/>
  <c r="C1431"/>
  <c r="F1431" s="1"/>
  <c r="C37"/>
  <c r="C1417"/>
  <c r="F1417" s="1"/>
  <c r="C51"/>
  <c r="C1428"/>
  <c r="C40"/>
  <c r="C1407"/>
  <c r="F1407" s="1"/>
  <c r="C61"/>
  <c r="C1423"/>
  <c r="F1423" s="1"/>
  <c r="C45"/>
  <c r="C1420"/>
  <c r="F1420" s="1"/>
  <c r="C48"/>
  <c r="C1406"/>
  <c r="F1406" s="1"/>
  <c r="C62"/>
  <c r="C1298"/>
  <c r="F1298" s="1"/>
  <c r="C170"/>
  <c r="C888"/>
  <c r="F888" s="1"/>
  <c r="C580"/>
  <c r="F580" s="1"/>
  <c r="C1379"/>
  <c r="F1379" s="1"/>
  <c r="C89"/>
  <c r="F89" s="1"/>
  <c r="C1110"/>
  <c r="F1110" s="1"/>
  <c r="C358"/>
  <c r="F358" s="1"/>
  <c r="C1031"/>
  <c r="F1031" s="1"/>
  <c r="C437"/>
  <c r="F437" s="1"/>
  <c r="G437" s="1"/>
  <c r="C1054"/>
  <c r="F1054" s="1"/>
  <c r="C414"/>
  <c r="F414" s="1"/>
  <c r="C926"/>
  <c r="F926" s="1"/>
  <c r="C542"/>
  <c r="F542" s="1"/>
  <c r="C985"/>
  <c r="F985" s="1"/>
  <c r="C483"/>
  <c r="F483" s="1"/>
  <c r="C973"/>
  <c r="F973" s="1"/>
  <c r="C495"/>
  <c r="F495" s="1"/>
  <c r="C1138"/>
  <c r="F1138" s="1"/>
  <c r="C330"/>
  <c r="F330" s="1"/>
  <c r="C1161"/>
  <c r="F1161" s="1"/>
  <c r="C307"/>
  <c r="F307" s="1"/>
  <c r="C1188"/>
  <c r="F1188" s="1"/>
  <c r="C280"/>
  <c r="C998"/>
  <c r="C470"/>
  <c r="C1239"/>
  <c r="F1239" s="1"/>
  <c r="C229"/>
  <c r="F229" s="1"/>
  <c r="C1037"/>
  <c r="F1037" s="1"/>
  <c r="C431"/>
  <c r="F431" s="1"/>
  <c r="C964"/>
  <c r="F964" s="1"/>
  <c r="C504"/>
  <c r="F504" s="1"/>
  <c r="C1192"/>
  <c r="F1192" s="1"/>
  <c r="C276"/>
  <c r="F276" s="1"/>
  <c r="C739"/>
  <c r="F739" s="1"/>
  <c r="C729"/>
  <c r="F729" s="1"/>
  <c r="C1234"/>
  <c r="F1234" s="1"/>
  <c r="C234"/>
  <c r="F234" s="1"/>
  <c r="C1024"/>
  <c r="F1024" s="1"/>
  <c r="C444"/>
  <c r="F444" s="1"/>
  <c r="C863"/>
  <c r="F863" s="1"/>
  <c r="C605"/>
  <c r="F605" s="1"/>
  <c r="C1145"/>
  <c r="F1145" s="1"/>
  <c r="C323"/>
  <c r="F323" s="1"/>
  <c r="C1016"/>
  <c r="C452"/>
  <c r="F452" s="1"/>
  <c r="C1294"/>
  <c r="F1294" s="1"/>
  <c r="C174"/>
  <c r="F174" s="1"/>
  <c r="C1144"/>
  <c r="F1144" s="1"/>
  <c r="C324"/>
  <c r="F324" s="1"/>
  <c r="C1219"/>
  <c r="F1219" s="1"/>
  <c r="C249"/>
  <c r="F249" s="1"/>
  <c r="C836"/>
  <c r="F836" s="1"/>
  <c r="C632"/>
  <c r="F632" s="1"/>
  <c r="C1273"/>
  <c r="F1273" s="1"/>
  <c r="C195"/>
  <c r="F195" s="1"/>
  <c r="C774"/>
  <c r="F774" s="1"/>
  <c r="C694"/>
  <c r="F694" s="1"/>
  <c r="C1014"/>
  <c r="F1014" s="1"/>
  <c r="C454"/>
  <c r="C1293"/>
  <c r="F1293" s="1"/>
  <c r="C175"/>
  <c r="F175" s="1"/>
  <c r="C1003"/>
  <c r="F1003" s="1"/>
  <c r="C465"/>
  <c r="F465" s="1"/>
  <c r="C794"/>
  <c r="F794" s="1"/>
  <c r="C674"/>
  <c r="F674" s="1"/>
  <c r="C850"/>
  <c r="F850" s="1"/>
  <c r="C618"/>
  <c r="F618" s="1"/>
  <c r="C1383"/>
  <c r="F1383" s="1"/>
  <c r="C85"/>
  <c r="C1229"/>
  <c r="F1229" s="1"/>
  <c r="C239"/>
  <c r="F239" s="1"/>
  <c r="C883"/>
  <c r="F883" s="1"/>
  <c r="C585"/>
  <c r="C952"/>
  <c r="F952" s="1"/>
  <c r="C516"/>
  <c r="F516" s="1"/>
  <c r="C974"/>
  <c r="F974" s="1"/>
  <c r="C494"/>
  <c r="F494" s="1"/>
  <c r="C1072"/>
  <c r="F1072" s="1"/>
  <c r="C396"/>
  <c r="F396" s="1"/>
  <c r="C799"/>
  <c r="F799" s="1"/>
  <c r="C669"/>
  <c r="F669" s="1"/>
  <c r="C920"/>
  <c r="F920" s="1"/>
  <c r="C548"/>
  <c r="F548" s="1"/>
  <c r="C1274"/>
  <c r="F1274" s="1"/>
  <c r="C194"/>
  <c r="F194" s="1"/>
  <c r="C1043"/>
  <c r="F1043" s="1"/>
  <c r="C425"/>
  <c r="F425" s="1"/>
  <c r="C1139"/>
  <c r="C329"/>
  <c r="F329" s="1"/>
  <c r="C1384"/>
  <c r="C84"/>
  <c r="C1332"/>
  <c r="F1332" s="1"/>
  <c r="C136"/>
  <c r="C760"/>
  <c r="F760" s="1"/>
  <c r="C708"/>
  <c r="F708" s="1"/>
  <c r="C1152"/>
  <c r="C316"/>
  <c r="F316" s="1"/>
  <c r="G316" s="1"/>
  <c r="C788"/>
  <c r="F788" s="1"/>
  <c r="C680"/>
  <c r="F680" s="1"/>
  <c r="C1366"/>
  <c r="F1366" s="1"/>
  <c r="C102"/>
  <c r="C876"/>
  <c r="F876" s="1"/>
  <c r="C592"/>
  <c r="C1284"/>
  <c r="F1284" s="1"/>
  <c r="C184"/>
  <c r="C1174"/>
  <c r="F1174" s="1"/>
  <c r="C294"/>
  <c r="C815"/>
  <c r="F815" s="1"/>
  <c r="C653"/>
  <c r="F653" s="1"/>
  <c r="C1238"/>
  <c r="F1238" s="1"/>
  <c r="C230"/>
  <c r="C1264"/>
  <c r="F1264" s="1"/>
  <c r="C204"/>
  <c r="F204" s="1"/>
  <c r="C1057"/>
  <c r="F1057" s="1"/>
  <c r="C411"/>
  <c r="F411" s="1"/>
  <c r="C1268"/>
  <c r="F1268" s="1"/>
  <c r="C200"/>
  <c r="F200" s="1"/>
  <c r="C1117"/>
  <c r="F1117" s="1"/>
  <c r="C351"/>
  <c r="C896"/>
  <c r="F896" s="1"/>
  <c r="C572"/>
  <c r="F572" s="1"/>
  <c r="C881"/>
  <c r="F881" s="1"/>
  <c r="C587"/>
  <c r="F587" s="1"/>
  <c r="C1352"/>
  <c r="F1352" s="1"/>
  <c r="C116"/>
  <c r="F116" s="1"/>
  <c r="C1129"/>
  <c r="F1129" s="1"/>
  <c r="C339"/>
  <c r="F339" s="1"/>
  <c r="C938"/>
  <c r="F938" s="1"/>
  <c r="C530"/>
  <c r="F530" s="1"/>
  <c r="C1194"/>
  <c r="F1194" s="1"/>
  <c r="C274"/>
  <c r="C1056"/>
  <c r="F1056" s="1"/>
  <c r="C412"/>
  <c r="C772"/>
  <c r="F772" s="1"/>
  <c r="C696"/>
  <c r="C1142"/>
  <c r="F1142" s="1"/>
  <c r="C326"/>
  <c r="C1084"/>
  <c r="F1084" s="1"/>
  <c r="C384"/>
  <c r="F384" s="1"/>
  <c r="C781"/>
  <c r="F781" s="1"/>
  <c r="C687"/>
  <c r="F687" s="1"/>
  <c r="C1220"/>
  <c r="C248"/>
  <c r="F248" s="1"/>
  <c r="C872"/>
  <c r="F872" s="1"/>
  <c r="C596"/>
  <c r="F596" s="1"/>
  <c r="C1233"/>
  <c r="F1233" s="1"/>
  <c r="C235"/>
  <c r="C1028"/>
  <c r="F1028" s="1"/>
  <c r="C440"/>
  <c r="F440" s="1"/>
  <c r="C1042"/>
  <c r="F1042" s="1"/>
  <c r="C426"/>
  <c r="C755"/>
  <c r="F755" s="1"/>
  <c r="C713"/>
  <c r="F713" s="1"/>
  <c r="C783"/>
  <c r="F783" s="1"/>
  <c r="C685"/>
  <c r="F685" s="1"/>
  <c r="C1307"/>
  <c r="F1307" s="1"/>
  <c r="C161"/>
  <c r="F161" s="1"/>
  <c r="C1148"/>
  <c r="F1148" s="1"/>
  <c r="C320"/>
  <c r="F320" s="1"/>
  <c r="C913"/>
  <c r="F913" s="1"/>
  <c r="C555"/>
  <c r="F555" s="1"/>
  <c r="C1080"/>
  <c r="F1080" s="1"/>
  <c r="C388"/>
  <c r="F388" s="1"/>
  <c r="C954"/>
  <c r="F954" s="1"/>
  <c r="C514"/>
  <c r="F514" s="1"/>
  <c r="C1277"/>
  <c r="F1277" s="1"/>
  <c r="C191"/>
  <c r="F191" s="1"/>
  <c r="C948"/>
  <c r="F948" s="1"/>
  <c r="C520"/>
  <c r="F520" s="1"/>
  <c r="C1083"/>
  <c r="F1083" s="1"/>
  <c r="C385"/>
  <c r="C1176"/>
  <c r="F1176" s="1"/>
  <c r="C292"/>
  <c r="F292" s="1"/>
  <c r="C849"/>
  <c r="F849" s="1"/>
  <c r="C619"/>
  <c r="C1128"/>
  <c r="F1128" s="1"/>
  <c r="C340"/>
  <c r="C1336"/>
  <c r="F1336" s="1"/>
  <c r="C132"/>
  <c r="F132" s="1"/>
  <c r="C862"/>
  <c r="F862" s="1"/>
  <c r="C606"/>
  <c r="C1004"/>
  <c r="F1004" s="1"/>
  <c r="C464"/>
  <c r="F464" s="1"/>
  <c r="C765"/>
  <c r="F765" s="1"/>
  <c r="C703"/>
  <c r="F703" s="1"/>
  <c r="C960"/>
  <c r="F960" s="1"/>
  <c r="C508"/>
  <c r="F508" s="1"/>
  <c r="C1305"/>
  <c r="C163"/>
  <c r="F163" s="1"/>
  <c r="C790"/>
  <c r="F790" s="1"/>
  <c r="C678"/>
  <c r="F678" s="1"/>
  <c r="C796"/>
  <c r="F796" s="1"/>
  <c r="C672"/>
  <c r="F672" s="1"/>
  <c r="C1038"/>
  <c r="F1038" s="1"/>
  <c r="C430"/>
  <c r="F430" s="1"/>
  <c r="C782"/>
  <c r="C686"/>
  <c r="F686" s="1"/>
  <c r="C1230"/>
  <c r="C238"/>
  <c r="F238" s="1"/>
  <c r="C1026"/>
  <c r="F1026" s="1"/>
  <c r="C442"/>
  <c r="F442" s="1"/>
  <c r="C1135"/>
  <c r="F1135" s="1"/>
  <c r="C333"/>
  <c r="F333" s="1"/>
  <c r="C1046"/>
  <c r="C422"/>
  <c r="F422" s="1"/>
  <c r="C1065"/>
  <c r="F1065" s="1"/>
  <c r="C403"/>
  <c r="F403" s="1"/>
  <c r="C770"/>
  <c r="F770" s="1"/>
  <c r="C698"/>
  <c r="F698" s="1"/>
  <c r="C874"/>
  <c r="F874" s="1"/>
  <c r="C594"/>
  <c r="F594" s="1"/>
  <c r="C805"/>
  <c r="F805" s="1"/>
  <c r="C663"/>
  <c r="C1393"/>
  <c r="F1393" s="1"/>
  <c r="C75"/>
  <c r="C826"/>
  <c r="F826" s="1"/>
  <c r="C642"/>
  <c r="F642" s="1"/>
  <c r="C955"/>
  <c r="C513"/>
  <c r="F513" s="1"/>
  <c r="C911"/>
  <c r="C557"/>
  <c r="F557" s="1"/>
  <c r="C861"/>
  <c r="F861" s="1"/>
  <c r="C607"/>
  <c r="C830"/>
  <c r="F830" s="1"/>
  <c r="C638"/>
  <c r="F638" s="1"/>
  <c r="C1380"/>
  <c r="C88"/>
  <c r="F88" s="1"/>
  <c r="G88" s="1"/>
  <c r="C1136"/>
  <c r="C332"/>
  <c r="F332" s="1"/>
  <c r="C982"/>
  <c r="F982" s="1"/>
  <c r="C486"/>
  <c r="C792"/>
  <c r="F792" s="1"/>
  <c r="C676"/>
  <c r="F676" s="1"/>
  <c r="C1266"/>
  <c r="F1266" s="1"/>
  <c r="C202"/>
  <c r="F202" s="1"/>
  <c r="C1001"/>
  <c r="C467"/>
  <c r="F467" s="1"/>
  <c r="C800"/>
  <c r="C668"/>
  <c r="F668" s="1"/>
  <c r="C1147"/>
  <c r="F1147" s="1"/>
  <c r="C321"/>
  <c r="C1215"/>
  <c r="F1215" s="1"/>
  <c r="C253"/>
  <c r="F253" s="1"/>
  <c r="C1103"/>
  <c r="F1103" s="1"/>
  <c r="C365"/>
  <c r="F365" s="1"/>
  <c r="C1073"/>
  <c r="C395"/>
  <c r="F395" s="1"/>
  <c r="C791"/>
  <c r="F791" s="1"/>
  <c r="C677"/>
  <c r="F677" s="1"/>
  <c r="C797"/>
  <c r="F797" s="1"/>
  <c r="C671"/>
  <c r="F671" s="1"/>
  <c r="C753"/>
  <c r="F753" s="1"/>
  <c r="C715"/>
  <c r="C1357"/>
  <c r="F1357" s="1"/>
  <c r="C111"/>
  <c r="F111" s="1"/>
  <c r="C855"/>
  <c r="F855" s="1"/>
  <c r="C613"/>
  <c r="F613" s="1"/>
  <c r="C1322"/>
  <c r="F1322" s="1"/>
  <c r="C146"/>
  <c r="F146" s="1"/>
  <c r="C946"/>
  <c r="F946" s="1"/>
  <c r="C522"/>
  <c r="F522" s="1"/>
  <c r="C1270"/>
  <c r="F1270" s="1"/>
  <c r="C198"/>
  <c r="C1039"/>
  <c r="F1039" s="1"/>
  <c r="C429"/>
  <c r="F429" s="1"/>
  <c r="C1208"/>
  <c r="F1208" s="1"/>
  <c r="C260"/>
  <c r="F260" s="1"/>
  <c r="C1023"/>
  <c r="F1023" s="1"/>
  <c r="C445"/>
  <c r="C1354"/>
  <c r="F1354" s="1"/>
  <c r="C114"/>
  <c r="F114" s="1"/>
  <c r="C945"/>
  <c r="F945" s="1"/>
  <c r="C523"/>
  <c r="C795"/>
  <c r="F795" s="1"/>
  <c r="C673"/>
  <c r="F673" s="1"/>
  <c r="C906"/>
  <c r="F906" s="1"/>
  <c r="C562"/>
  <c r="F562" s="1"/>
  <c r="C963"/>
  <c r="F963" s="1"/>
  <c r="C505"/>
  <c r="C897"/>
  <c r="F897" s="1"/>
  <c r="C571"/>
  <c r="F571" s="1"/>
  <c r="C1258"/>
  <c r="F1258" s="1"/>
  <c r="C210"/>
  <c r="C1312"/>
  <c r="F1312" s="1"/>
  <c r="C156"/>
  <c r="F156" s="1"/>
  <c r="C1335"/>
  <c r="F1335" s="1"/>
  <c r="C133"/>
  <c r="F133" s="1"/>
  <c r="C924"/>
  <c r="F924" s="1"/>
  <c r="C544"/>
  <c r="F544" s="1"/>
  <c r="C907"/>
  <c r="F907" s="1"/>
  <c r="C561"/>
  <c r="F561" s="1"/>
  <c r="G561" s="1"/>
  <c r="C847"/>
  <c r="F847" s="1"/>
  <c r="C621"/>
  <c r="F621" s="1"/>
  <c r="C996"/>
  <c r="C472"/>
  <c r="F472" s="1"/>
  <c r="C957"/>
  <c r="F957" s="1"/>
  <c r="C511"/>
  <c r="F511" s="1"/>
  <c r="C1087"/>
  <c r="F1087" s="1"/>
  <c r="C381"/>
  <c r="F381" s="1"/>
  <c r="C1269"/>
  <c r="F1269" s="1"/>
  <c r="C199"/>
  <c r="F199" s="1"/>
  <c r="C887"/>
  <c r="F887" s="1"/>
  <c r="C581"/>
  <c r="C1263"/>
  <c r="F1263" s="1"/>
  <c r="C205"/>
  <c r="C1350"/>
  <c r="F1350" s="1"/>
  <c r="C118"/>
  <c r="F118" s="1"/>
  <c r="C1349"/>
  <c r="C119"/>
  <c r="F119" s="1"/>
  <c r="C763"/>
  <c r="F763" s="1"/>
  <c r="C705"/>
  <c r="F705" s="1"/>
  <c r="C785"/>
  <c r="F785" s="1"/>
  <c r="C683"/>
  <c r="F683" s="1"/>
  <c r="C1055"/>
  <c r="F1055" s="1"/>
  <c r="G1055" s="1"/>
  <c r="C413"/>
  <c r="F413" s="1"/>
  <c r="C1360"/>
  <c r="F1360" s="1"/>
  <c r="C108"/>
  <c r="F108" s="1"/>
  <c r="C1201"/>
  <c r="C267"/>
  <c r="F267" s="1"/>
  <c r="C997"/>
  <c r="C471"/>
  <c r="F471" s="1"/>
  <c r="C1191"/>
  <c r="F1191" s="1"/>
  <c r="C277"/>
  <c r="C918"/>
  <c r="F918" s="1"/>
  <c r="C550"/>
  <c r="C768"/>
  <c r="C700"/>
  <c r="F700" s="1"/>
  <c r="C904"/>
  <c r="F904" s="1"/>
  <c r="C564"/>
  <c r="F564" s="1"/>
  <c r="C878"/>
  <c r="F878" s="1"/>
  <c r="C590"/>
  <c r="F590" s="1"/>
  <c r="C1361"/>
  <c r="C107"/>
  <c r="F107" s="1"/>
  <c r="C927"/>
  <c r="C541"/>
  <c r="F541" s="1"/>
  <c r="C823"/>
  <c r="F823" s="1"/>
  <c r="C645"/>
  <c r="F645" s="1"/>
  <c r="C1184"/>
  <c r="F1184" s="1"/>
  <c r="C284"/>
  <c r="F284" s="1"/>
  <c r="C1210"/>
  <c r="F1210" s="1"/>
  <c r="C258"/>
  <c r="F258" s="1"/>
  <c r="C967"/>
  <c r="F967" s="1"/>
  <c r="C501"/>
  <c r="C1214"/>
  <c r="F1214" s="1"/>
  <c r="C254"/>
  <c r="F254" s="1"/>
  <c r="C984"/>
  <c r="F984" s="1"/>
  <c r="C484"/>
  <c r="F484" s="1"/>
  <c r="C1362"/>
  <c r="C106"/>
  <c r="F106" s="1"/>
  <c r="C1091"/>
  <c r="C377"/>
  <c r="F377" s="1"/>
  <c r="C989"/>
  <c r="F989" s="1"/>
  <c r="C479"/>
  <c r="C1170"/>
  <c r="F1170" s="1"/>
  <c r="C298"/>
  <c r="F298" s="1"/>
  <c r="C993"/>
  <c r="F993" s="1"/>
  <c r="C475"/>
  <c r="F475" s="1"/>
  <c r="C1066"/>
  <c r="F1066" s="1"/>
  <c r="C402"/>
  <c r="F402" s="1"/>
  <c r="C809"/>
  <c r="F809" s="1"/>
  <c r="C659"/>
  <c r="F659" s="1"/>
  <c r="C777"/>
  <c r="F777" s="1"/>
  <c r="C691"/>
  <c r="C798"/>
  <c r="F798" s="1"/>
  <c r="C670"/>
  <c r="F670" s="1"/>
  <c r="C786"/>
  <c r="F786" s="1"/>
  <c r="C682"/>
  <c r="F682" s="1"/>
  <c r="C1257"/>
  <c r="F1257" s="1"/>
  <c r="C211"/>
  <c r="C942"/>
  <c r="F942" s="1"/>
  <c r="C526"/>
  <c r="F526" s="1"/>
  <c r="C1314"/>
  <c r="F1314" s="1"/>
  <c r="C154"/>
  <c r="C758"/>
  <c r="C710"/>
  <c r="F710" s="1"/>
  <c r="C1331"/>
  <c r="F1331" s="1"/>
  <c r="C137"/>
  <c r="F137" s="1"/>
  <c r="C1017"/>
  <c r="F1017" s="1"/>
  <c r="C451"/>
  <c r="F451" s="1"/>
  <c r="C1211"/>
  <c r="F1211" s="1"/>
  <c r="C257"/>
  <c r="F257" s="1"/>
  <c r="C962"/>
  <c r="F962" s="1"/>
  <c r="C506"/>
  <c r="C737"/>
  <c r="F737" s="1"/>
  <c r="C731"/>
  <c r="C1286"/>
  <c r="F1286" s="1"/>
  <c r="C182"/>
  <c r="F182" s="1"/>
  <c r="C925"/>
  <c r="F925" s="1"/>
  <c r="C543"/>
  <c r="F543" s="1"/>
  <c r="G543" s="1"/>
  <c r="C1173"/>
  <c r="C295"/>
  <c r="F295" s="1"/>
  <c r="C1310"/>
  <c r="F1310" s="1"/>
  <c r="C158"/>
  <c r="F158" s="1"/>
  <c r="C743"/>
  <c r="F743" s="1"/>
  <c r="C725"/>
  <c r="F725" s="1"/>
  <c r="C1317"/>
  <c r="F1317" s="1"/>
  <c r="C151"/>
  <c r="F151" s="1"/>
  <c r="C1371"/>
  <c r="F1371" s="1"/>
  <c r="C97"/>
  <c r="F97" s="1"/>
  <c r="C1019"/>
  <c r="F1019" s="1"/>
  <c r="C449"/>
  <c r="F449" s="1"/>
  <c r="C902"/>
  <c r="F902" s="1"/>
  <c r="C566"/>
  <c r="C975"/>
  <c r="F975" s="1"/>
  <c r="C493"/>
  <c r="F493" s="1"/>
  <c r="C1281"/>
  <c r="F1281" s="1"/>
  <c r="C187"/>
  <c r="F187" s="1"/>
  <c r="C1424"/>
  <c r="C44"/>
  <c r="C1425"/>
  <c r="F1425" s="1"/>
  <c r="C43"/>
  <c r="C1419"/>
  <c r="F1419" s="1"/>
  <c r="C49"/>
  <c r="C1409"/>
  <c r="F1409" s="1"/>
  <c r="C59"/>
  <c r="C1422"/>
  <c r="F1422" s="1"/>
  <c r="C46"/>
  <c r="C1414"/>
  <c r="F1414" s="1"/>
  <c r="C54"/>
  <c r="C1413"/>
  <c r="F1413" s="1"/>
  <c r="C55"/>
  <c r="C1416"/>
  <c r="F1416" s="1"/>
  <c r="C52"/>
  <c r="C1404"/>
  <c r="F1404" s="1"/>
  <c r="C64"/>
  <c r="C1377"/>
  <c r="F1377" s="1"/>
  <c r="C91"/>
  <c r="F91" s="1"/>
  <c r="C1154"/>
  <c r="C314"/>
  <c r="F314" s="1"/>
  <c r="C1228"/>
  <c r="F1228" s="1"/>
  <c r="C240"/>
  <c r="C1392"/>
  <c r="C76"/>
  <c r="C1059"/>
  <c r="F1059" s="1"/>
  <c r="C409"/>
  <c r="F409" s="1"/>
  <c r="C857"/>
  <c r="F857" s="1"/>
  <c r="C611"/>
  <c r="C895"/>
  <c r="F895" s="1"/>
  <c r="C573"/>
  <c r="C762"/>
  <c r="F762" s="1"/>
  <c r="C706"/>
  <c r="C947"/>
  <c r="F947" s="1"/>
  <c r="C521"/>
  <c r="F521" s="1"/>
  <c r="C1082"/>
  <c r="F1082" s="1"/>
  <c r="C386"/>
  <c r="C1095"/>
  <c r="F1095" s="1"/>
  <c r="C373"/>
  <c r="F373" s="1"/>
  <c r="C1020"/>
  <c r="C448"/>
  <c r="F448" s="1"/>
  <c r="C1278"/>
  <c r="F1278" s="1"/>
  <c r="C190"/>
  <c r="F190" s="1"/>
  <c r="C1386"/>
  <c r="C82"/>
  <c r="C871"/>
  <c r="F871" s="1"/>
  <c r="C597"/>
  <c r="C1337"/>
  <c r="F1337" s="1"/>
  <c r="C131"/>
  <c r="F131" s="1"/>
  <c r="C860"/>
  <c r="F860" s="1"/>
  <c r="C608"/>
  <c r="C933"/>
  <c r="F933" s="1"/>
  <c r="C535"/>
  <c r="C1167"/>
  <c r="F1167" s="1"/>
  <c r="C301"/>
  <c r="F301" s="1"/>
  <c r="C1282"/>
  <c r="F1282" s="1"/>
  <c r="C186"/>
  <c r="F186" s="1"/>
  <c r="C901"/>
  <c r="F901" s="1"/>
  <c r="C567"/>
  <c r="F567" s="1"/>
  <c r="C1089"/>
  <c r="F1089" s="1"/>
  <c r="C379"/>
  <c r="C1221"/>
  <c r="F1221" s="1"/>
  <c r="C247"/>
  <c r="F247" s="1"/>
  <c r="C1070"/>
  <c r="F1070" s="1"/>
  <c r="C398"/>
  <c r="F398" s="1"/>
  <c r="C1041"/>
  <c r="F1041" s="1"/>
  <c r="C427"/>
  <c r="C819"/>
  <c r="F819" s="1"/>
  <c r="C649"/>
  <c r="F649" s="1"/>
  <c r="C937"/>
  <c r="F937" s="1"/>
  <c r="C531"/>
  <c r="F531" s="1"/>
  <c r="C1280"/>
  <c r="F1280" s="1"/>
  <c r="C188"/>
  <c r="F188" s="1"/>
  <c r="C1009"/>
  <c r="F1009" s="1"/>
  <c r="C459"/>
  <c r="C844"/>
  <c r="F844" s="1"/>
  <c r="C624"/>
  <c r="F624" s="1"/>
  <c r="C1358"/>
  <c r="C110"/>
  <c r="F110" s="1"/>
  <c r="C780"/>
  <c r="F780" s="1"/>
  <c r="C688"/>
  <c r="C1074"/>
  <c r="F1074" s="1"/>
  <c r="C394"/>
  <c r="F394" s="1"/>
  <c r="C1012"/>
  <c r="F1012" s="1"/>
  <c r="C456"/>
  <c r="F456" s="1"/>
  <c r="C1085"/>
  <c r="C383"/>
  <c r="F383" s="1"/>
  <c r="C1226"/>
  <c r="F1226" s="1"/>
  <c r="C242"/>
  <c r="F242" s="1"/>
  <c r="C1162"/>
  <c r="F1162" s="1"/>
  <c r="C306"/>
  <c r="F306" s="1"/>
  <c r="C943"/>
  <c r="C525"/>
  <c r="F525" s="1"/>
  <c r="C1022"/>
  <c r="F1022" s="1"/>
  <c r="C446"/>
  <c r="C752"/>
  <c r="F752" s="1"/>
  <c r="C716"/>
  <c r="F716" s="1"/>
  <c r="C839"/>
  <c r="F839" s="1"/>
  <c r="C629"/>
  <c r="F629" s="1"/>
  <c r="C1108"/>
  <c r="F1108" s="1"/>
  <c r="C360"/>
  <c r="F360" s="1"/>
  <c r="C941"/>
  <c r="F941" s="1"/>
  <c r="C527"/>
  <c r="C832"/>
  <c r="F832" s="1"/>
  <c r="C636"/>
  <c r="F636" s="1"/>
  <c r="G636" s="1"/>
  <c r="C811"/>
  <c r="F811" s="1"/>
  <c r="C657"/>
  <c r="F657" s="1"/>
  <c r="C1112"/>
  <c r="F1112" s="1"/>
  <c r="C356"/>
  <c r="C1034"/>
  <c r="F1034" s="1"/>
  <c r="C434"/>
  <c r="F434" s="1"/>
  <c r="C1209"/>
  <c r="F1209" s="1"/>
  <c r="C259"/>
  <c r="F259" s="1"/>
  <c r="C1130"/>
  <c r="C338"/>
  <c r="F338" s="1"/>
  <c r="C1290"/>
  <c r="F1290" s="1"/>
  <c r="C178"/>
  <c r="C1018"/>
  <c r="F1018" s="1"/>
  <c r="C450"/>
  <c r="F450" s="1"/>
  <c r="C1092"/>
  <c r="F1092" s="1"/>
  <c r="C376"/>
  <c r="F376" s="1"/>
  <c r="G376" s="1"/>
  <c r="C1011"/>
  <c r="F1011" s="1"/>
  <c r="C457"/>
  <c r="F457" s="1"/>
  <c r="C870"/>
  <c r="F870" s="1"/>
  <c r="C598"/>
  <c r="F598" s="1"/>
  <c r="C1205"/>
  <c r="F1205" s="1"/>
  <c r="C263"/>
  <c r="C1156"/>
  <c r="F1156" s="1"/>
  <c r="C312"/>
  <c r="F312" s="1"/>
  <c r="C1079"/>
  <c r="F1079" s="1"/>
  <c r="C389"/>
  <c r="C1187"/>
  <c r="F1187" s="1"/>
  <c r="C281"/>
  <c r="C1370"/>
  <c r="F1370" s="1"/>
  <c r="C98"/>
  <c r="C1048"/>
  <c r="F1048" s="1"/>
  <c r="C420"/>
  <c r="F420" s="1"/>
  <c r="C1181"/>
  <c r="F1181" s="1"/>
  <c r="C287"/>
  <c r="F287" s="1"/>
  <c r="C889"/>
  <c r="C579"/>
  <c r="F579" s="1"/>
  <c r="C1250"/>
  <c r="F1250" s="1"/>
  <c r="C218"/>
  <c r="F218" s="1"/>
  <c r="C845"/>
  <c r="F845" s="1"/>
  <c r="C623"/>
  <c r="F623" s="1"/>
  <c r="C802"/>
  <c r="F802" s="1"/>
  <c r="C666"/>
  <c r="F666" s="1"/>
  <c r="C1157"/>
  <c r="C311"/>
  <c r="F311" s="1"/>
  <c r="C1261"/>
  <c r="F1261" s="1"/>
  <c r="C207"/>
  <c r="F207" s="1"/>
  <c r="C1426"/>
  <c r="C42"/>
  <c r="C1408"/>
  <c r="F1408" s="1"/>
  <c r="C60"/>
  <c r="C1410"/>
  <c r="C58"/>
  <c r="C1111"/>
  <c r="C357"/>
  <c r="F357" s="1"/>
  <c r="C1289"/>
  <c r="F1289" s="1"/>
  <c r="C179"/>
  <c r="C787"/>
  <c r="F787" s="1"/>
  <c r="C681"/>
  <c r="F681" s="1"/>
  <c r="C961"/>
  <c r="F961" s="1"/>
  <c r="C507"/>
  <c r="F507" s="1"/>
  <c r="C814"/>
  <c r="F814" s="1"/>
  <c r="C654"/>
  <c r="F654" s="1"/>
  <c r="C1232"/>
  <c r="F1232" s="1"/>
  <c r="C236"/>
  <c r="C1168"/>
  <c r="F1168" s="1"/>
  <c r="C300"/>
  <c r="F300" s="1"/>
  <c r="C812"/>
  <c r="F812" s="1"/>
  <c r="C656"/>
  <c r="F656" s="1"/>
  <c r="C1132"/>
  <c r="F1132" s="1"/>
  <c r="C336"/>
  <c r="F336" s="1"/>
  <c r="C1204"/>
  <c r="F1204" s="1"/>
  <c r="C264"/>
  <c r="F264" s="1"/>
  <c r="C1326"/>
  <c r="F1326" s="1"/>
  <c r="C142"/>
  <c r="F142" s="1"/>
  <c r="C898"/>
  <c r="C570"/>
  <c r="F570" s="1"/>
  <c r="C848"/>
  <c r="C620"/>
  <c r="F620" s="1"/>
  <c r="C771"/>
  <c r="F771" s="1"/>
  <c r="C697"/>
  <c r="F697" s="1"/>
  <c r="C1313"/>
  <c r="C155"/>
  <c r="F155" s="1"/>
  <c r="C959"/>
  <c r="C509"/>
  <c r="F509" s="1"/>
  <c r="C1109"/>
  <c r="F1109" s="1"/>
  <c r="C359"/>
  <c r="F359" s="1"/>
  <c r="C1224"/>
  <c r="C244"/>
  <c r="F244" s="1"/>
  <c r="C1218"/>
  <c r="C250"/>
  <c r="F250" s="1"/>
  <c r="C1390"/>
  <c r="C78"/>
  <c r="C816"/>
  <c r="F816" s="1"/>
  <c r="C652"/>
  <c r="F652" s="1"/>
  <c r="C334"/>
  <c r="F334" s="1"/>
  <c r="C931"/>
  <c r="F931" s="1"/>
  <c r="C537"/>
  <c r="F537" s="1"/>
  <c r="C1303"/>
  <c r="F1303" s="1"/>
  <c r="C165"/>
  <c r="F165" s="1"/>
  <c r="C1272"/>
  <c r="F1272" s="1"/>
  <c r="C196"/>
  <c r="F196" s="1"/>
  <c r="C843"/>
  <c r="C625"/>
  <c r="F625" s="1"/>
  <c r="C1140"/>
  <c r="F1140" s="1"/>
  <c r="C328"/>
  <c r="F328" s="1"/>
  <c r="C1025"/>
  <c r="C443"/>
  <c r="F443" s="1"/>
  <c r="C986"/>
  <c r="F986" s="1"/>
  <c r="C482"/>
  <c r="F482" s="1"/>
  <c r="C866"/>
  <c r="C602"/>
  <c r="F602" s="1"/>
  <c r="C1275"/>
  <c r="F1275" s="1"/>
  <c r="C193"/>
  <c r="F193" s="1"/>
  <c r="C776"/>
  <c r="F776" s="1"/>
  <c r="C692"/>
  <c r="F692" s="1"/>
  <c r="C856"/>
  <c r="C612"/>
  <c r="F612" s="1"/>
  <c r="C1372"/>
  <c r="C96"/>
  <c r="F96" s="1"/>
  <c r="C1308"/>
  <c r="F1308" s="1"/>
  <c r="C160"/>
  <c r="F160" s="1"/>
  <c r="C1329"/>
  <c r="F1329" s="1"/>
  <c r="C139"/>
  <c r="F139" s="1"/>
  <c r="C801"/>
  <c r="F801" s="1"/>
  <c r="C667"/>
  <c r="F667" s="1"/>
  <c r="C1021"/>
  <c r="C447"/>
  <c r="F447" s="1"/>
  <c r="C1185"/>
  <c r="F1185" s="1"/>
  <c r="C283"/>
  <c r="F283" s="1"/>
  <c r="C1197"/>
  <c r="C271"/>
  <c r="F271" s="1"/>
  <c r="C1398"/>
  <c r="F1398" s="1"/>
  <c r="C70"/>
  <c r="C980"/>
  <c r="F980" s="1"/>
  <c r="C488"/>
  <c r="F488" s="1"/>
  <c r="C1397"/>
  <c r="F1397" s="1"/>
  <c r="C71"/>
  <c r="G71" s="1"/>
  <c r="C1396"/>
  <c r="F1396" s="1"/>
  <c r="C72"/>
  <c r="C769"/>
  <c r="F769" s="1"/>
  <c r="C699"/>
  <c r="F699" s="1"/>
  <c r="C899"/>
  <c r="F899" s="1"/>
  <c r="C569"/>
  <c r="C742"/>
  <c r="F742" s="1"/>
  <c r="C726"/>
  <c r="C1351"/>
  <c r="C117"/>
  <c r="F117" s="1"/>
  <c r="C834"/>
  <c r="C634"/>
  <c r="F634" s="1"/>
  <c r="C736"/>
  <c r="F736" s="1"/>
  <c r="C732"/>
  <c r="F732" s="1"/>
  <c r="C1301"/>
  <c r="F1301" s="1"/>
  <c r="C167"/>
  <c r="F167" s="1"/>
  <c r="C1179"/>
  <c r="C289"/>
  <c r="F289" s="1"/>
  <c r="C817"/>
  <c r="F817" s="1"/>
  <c r="C651"/>
  <c r="F651" s="1"/>
  <c r="C868"/>
  <c r="F868" s="1"/>
  <c r="C600"/>
  <c r="F600" s="1"/>
  <c r="C914"/>
  <c r="F914" s="1"/>
  <c r="C554"/>
  <c r="F554" s="1"/>
  <c r="C1086"/>
  <c r="C382"/>
  <c r="F382" s="1"/>
  <c r="C1052"/>
  <c r="F1052" s="1"/>
  <c r="C416"/>
  <c r="F416" s="1"/>
  <c r="C1131"/>
  <c r="C337"/>
  <c r="F337" s="1"/>
  <c r="C1400"/>
  <c r="F1400" s="1"/>
  <c r="C68"/>
  <c r="C1401"/>
  <c r="F1401" s="1"/>
  <c r="C67"/>
  <c r="C1053"/>
  <c r="F1053" s="1"/>
  <c r="C415"/>
  <c r="F415" s="1"/>
  <c r="C1125"/>
  <c r="F1125" s="1"/>
  <c r="C343"/>
  <c r="C894"/>
  <c r="F894" s="1"/>
  <c r="C574"/>
  <c r="C1296"/>
  <c r="F1296" s="1"/>
  <c r="C172"/>
  <c r="F172" s="1"/>
  <c r="C1399"/>
  <c r="F1399" s="1"/>
  <c r="C69"/>
  <c r="G69" s="1"/>
  <c r="C1403"/>
  <c r="F1403" s="1"/>
  <c r="C65"/>
  <c r="G65" s="1"/>
  <c r="C1394"/>
  <c r="C74"/>
  <c r="C1033"/>
  <c r="C435"/>
  <c r="F435" s="1"/>
  <c r="C1060"/>
  <c r="C408"/>
  <c r="F408" s="1"/>
  <c r="C905"/>
  <c r="F905" s="1"/>
  <c r="C563"/>
  <c r="F563" s="1"/>
  <c r="C892"/>
  <c r="C576"/>
  <c r="F576" s="1"/>
  <c r="C822"/>
  <c r="C646"/>
  <c r="F646" s="1"/>
  <c r="C1115"/>
  <c r="F1115" s="1"/>
  <c r="C353"/>
  <c r="F353" s="1"/>
  <c r="C854"/>
  <c r="F854" s="1"/>
  <c r="C614"/>
  <c r="C873"/>
  <c r="F873" s="1"/>
  <c r="C595"/>
  <c r="F595" s="1"/>
  <c r="C1203"/>
  <c r="F1203" s="1"/>
  <c r="C265"/>
  <c r="F265" s="1"/>
  <c r="C1127"/>
  <c r="C341"/>
  <c r="F341" s="1"/>
  <c r="C1297"/>
  <c r="F1297" s="1"/>
  <c r="C171"/>
  <c r="F171" s="1"/>
  <c r="C928"/>
  <c r="C540"/>
  <c r="F540" s="1"/>
  <c r="C1340"/>
  <c r="C128"/>
  <c r="F128" s="1"/>
  <c r="C761"/>
  <c r="F761" s="1"/>
  <c r="C707"/>
  <c r="F707" s="1"/>
  <c r="C875"/>
  <c r="C593"/>
  <c r="F593" s="1"/>
  <c r="C1013"/>
  <c r="F1013" s="1"/>
  <c r="C455"/>
  <c r="F455" s="1"/>
  <c r="C994"/>
  <c r="C474"/>
  <c r="F474" s="1"/>
  <c r="C1180"/>
  <c r="F1180" s="1"/>
  <c r="C288"/>
  <c r="F288" s="1"/>
  <c r="C950"/>
  <c r="F950" s="1"/>
  <c r="C518"/>
  <c r="F518" s="1"/>
  <c r="C827"/>
  <c r="F827" s="1"/>
  <c r="C641"/>
  <c r="F641" s="1"/>
  <c r="C1150"/>
  <c r="F1150" s="1"/>
  <c r="C318"/>
  <c r="C1102"/>
  <c r="F1102" s="1"/>
  <c r="C366"/>
  <c r="C1049"/>
  <c r="C419"/>
  <c r="F419" s="1"/>
  <c r="C784"/>
  <c r="F784" s="1"/>
  <c r="C684"/>
  <c r="F684" s="1"/>
  <c r="C1338"/>
  <c r="F1338" s="1"/>
  <c r="C130"/>
  <c r="F130" s="1"/>
  <c r="C1235"/>
  <c r="F1235" s="1"/>
  <c r="C233"/>
  <c r="F233" s="1"/>
  <c r="C1295"/>
  <c r="C173"/>
  <c r="F173" s="1"/>
  <c r="C1256"/>
  <c r="C212"/>
  <c r="F212" s="1"/>
  <c r="C1265"/>
  <c r="C203"/>
  <c r="F203" s="1"/>
  <c r="C746"/>
  <c r="F746" s="1"/>
  <c r="C722"/>
  <c r="F722" s="1"/>
  <c r="C921"/>
  <c r="F921" s="1"/>
  <c r="C547"/>
  <c r="F547" s="1"/>
  <c r="C1119"/>
  <c r="F1119" s="1"/>
  <c r="C349"/>
  <c r="F349" s="1"/>
  <c r="C1251"/>
  <c r="F1251" s="1"/>
  <c r="C217"/>
  <c r="F217" s="1"/>
  <c r="C1124"/>
  <c r="C344"/>
  <c r="F344" s="1"/>
  <c r="C1120"/>
  <c r="F1120" s="1"/>
  <c r="C348"/>
  <c r="F348" s="1"/>
  <c r="C1247"/>
  <c r="F1247" s="1"/>
  <c r="C221"/>
  <c r="F221" s="1"/>
  <c r="C988"/>
  <c r="F988" s="1"/>
  <c r="C480"/>
  <c r="F480" s="1"/>
  <c r="C1008"/>
  <c r="F1008" s="1"/>
  <c r="C460"/>
  <c r="C1306"/>
  <c r="F1306" s="1"/>
  <c r="C162"/>
  <c r="F162" s="1"/>
  <c r="C1035"/>
  <c r="C433"/>
  <c r="F433" s="1"/>
  <c r="C953"/>
  <c r="C515"/>
  <c r="F515" s="1"/>
  <c r="C747"/>
  <c r="F747" s="1"/>
  <c r="C721"/>
  <c r="F721" s="1"/>
  <c r="C1309"/>
  <c r="F1309" s="1"/>
  <c r="C159"/>
  <c r="C766"/>
  <c r="F766" s="1"/>
  <c r="C702"/>
  <c r="F702" s="1"/>
  <c r="C1067"/>
  <c r="C401"/>
  <c r="F401" s="1"/>
  <c r="C939"/>
  <c r="C529"/>
  <c r="F529" s="1"/>
  <c r="C981"/>
  <c r="C487"/>
  <c r="C851"/>
  <c r="C617"/>
  <c r="F617" s="1"/>
  <c r="C1287"/>
  <c r="C181"/>
  <c r="F181" s="1"/>
  <c r="C977"/>
  <c r="F977" s="1"/>
  <c r="C491"/>
  <c r="F491" s="1"/>
  <c r="C1222"/>
  <c r="C246"/>
  <c r="F246" s="1"/>
  <c r="C916"/>
  <c r="F916" s="1"/>
  <c r="C552"/>
  <c r="F552" s="1"/>
  <c r="C1100"/>
  <c r="F1100" s="1"/>
  <c r="C368"/>
  <c r="F368" s="1"/>
  <c r="C893"/>
  <c r="F893" s="1"/>
  <c r="C575"/>
  <c r="F575" s="1"/>
  <c r="C890"/>
  <c r="F890" s="1"/>
  <c r="C578"/>
  <c r="F578" s="1"/>
  <c r="C1262"/>
  <c r="C206"/>
  <c r="C1302"/>
  <c r="F1302" s="1"/>
  <c r="C166"/>
  <c r="F166" s="1"/>
  <c r="C808"/>
  <c r="F808" s="1"/>
  <c r="C660"/>
  <c r="C992"/>
  <c r="F992" s="1"/>
  <c r="C476"/>
  <c r="C1355"/>
  <c r="F1355" s="1"/>
  <c r="C113"/>
  <c r="F113" s="1"/>
  <c r="C1076"/>
  <c r="F1076" s="1"/>
  <c r="C392"/>
  <c r="C978"/>
  <c r="F978" s="1"/>
  <c r="C490"/>
  <c r="F490" s="1"/>
  <c r="C1382"/>
  <c r="F1382" s="1"/>
  <c r="C86"/>
  <c r="C824"/>
  <c r="C644"/>
  <c r="F644" s="1"/>
  <c r="C1202"/>
  <c r="F1202" s="1"/>
  <c r="C266"/>
  <c r="F266" s="1"/>
  <c r="G266" s="1"/>
  <c r="C1149"/>
  <c r="C319"/>
  <c r="F319" s="1"/>
  <c r="C804"/>
  <c r="F804" s="1"/>
  <c r="C664"/>
  <c r="C1088"/>
  <c r="F1088" s="1"/>
  <c r="C380"/>
  <c r="F380" s="1"/>
  <c r="C944"/>
  <c r="F944" s="1"/>
  <c r="C524"/>
  <c r="F524" s="1"/>
  <c r="C1342"/>
  <c r="C126"/>
  <c r="F126" s="1"/>
  <c r="C741"/>
  <c r="F741" s="1"/>
  <c r="C727"/>
  <c r="C930"/>
  <c r="F930" s="1"/>
  <c r="C538"/>
  <c r="F538" s="1"/>
  <c r="C949"/>
  <c r="C519"/>
  <c r="F519" s="1"/>
  <c r="C880"/>
  <c r="F880" s="1"/>
  <c r="C588"/>
  <c r="C813"/>
  <c r="F813" s="1"/>
  <c r="C655"/>
  <c r="F655" s="1"/>
  <c r="C1165"/>
  <c r="F1165" s="1"/>
  <c r="C303"/>
  <c r="F303" s="1"/>
  <c r="C940"/>
  <c r="F940" s="1"/>
  <c r="C528"/>
  <c r="F528" s="1"/>
  <c r="C882"/>
  <c r="C586"/>
  <c r="F586" s="1"/>
  <c r="C1081"/>
  <c r="C387"/>
  <c r="F387" s="1"/>
  <c r="C1365"/>
  <c r="C103"/>
  <c r="F103" s="1"/>
  <c r="C740"/>
  <c r="C728"/>
  <c r="F728" s="1"/>
  <c r="C803"/>
  <c r="F803" s="1"/>
  <c r="C665"/>
  <c r="F665" s="1"/>
  <c r="C1133"/>
  <c r="C335"/>
  <c r="F335" s="1"/>
  <c r="C1116"/>
  <c r="C352"/>
  <c r="F352" s="1"/>
  <c r="C1159"/>
  <c r="F1159" s="1"/>
  <c r="C309"/>
  <c r="F309" s="1"/>
  <c r="C1182"/>
  <c r="F1182" s="1"/>
  <c r="C286"/>
  <c r="F286" s="1"/>
  <c r="C1193"/>
  <c r="C275"/>
  <c r="F275" s="1"/>
  <c r="C1388"/>
  <c r="F1388" s="1"/>
  <c r="C80"/>
  <c r="G80" s="1"/>
  <c r="C759"/>
  <c r="F759" s="1"/>
  <c r="C709"/>
  <c r="F709" s="1"/>
  <c r="C779"/>
  <c r="F779" s="1"/>
  <c r="C689"/>
  <c r="F689" s="1"/>
  <c r="C1249"/>
  <c r="F1249" s="1"/>
  <c r="C219"/>
  <c r="F219" s="1"/>
  <c r="C1254"/>
  <c r="F1254" s="1"/>
  <c r="C214"/>
  <c r="C1107"/>
  <c r="F1107" s="1"/>
  <c r="C361"/>
  <c r="F361" s="1"/>
  <c r="C951"/>
  <c r="C517"/>
  <c r="F517" s="1"/>
  <c r="C1227"/>
  <c r="C241"/>
  <c r="F241" s="1"/>
  <c r="C744"/>
  <c r="F744" s="1"/>
  <c r="C724"/>
  <c r="F724" s="1"/>
  <c r="C1104"/>
  <c r="C364"/>
  <c r="F364" s="1"/>
  <c r="C1359"/>
  <c r="F1359" s="1"/>
  <c r="C109"/>
  <c r="F109" s="1"/>
  <c r="C917"/>
  <c r="C551"/>
  <c r="F551" s="1"/>
  <c r="C1075"/>
  <c r="F1075" s="1"/>
  <c r="C393"/>
  <c r="F393" s="1"/>
  <c r="C810"/>
  <c r="C658"/>
  <c r="F658" s="1"/>
  <c r="C1369"/>
  <c r="F1369" s="1"/>
  <c r="C99"/>
  <c r="F99" s="1"/>
  <c r="C789"/>
  <c r="C679"/>
  <c r="F679" s="1"/>
  <c r="C1158"/>
  <c r="F1158" s="1"/>
  <c r="C310"/>
  <c r="F310" s="1"/>
  <c r="C1283"/>
  <c r="F1283" s="1"/>
  <c r="C185"/>
  <c r="F185" s="1"/>
  <c r="C1044"/>
  <c r="F1044" s="1"/>
  <c r="C424"/>
  <c r="F424" s="1"/>
  <c r="C1363"/>
  <c r="C105"/>
  <c r="F105" s="1"/>
  <c r="C1050"/>
  <c r="C418"/>
  <c r="F418" s="1"/>
  <c r="C922"/>
  <c r="C546"/>
  <c r="F546" s="1"/>
  <c r="C1325"/>
  <c r="F1325" s="1"/>
  <c r="C143"/>
  <c r="F143" s="1"/>
  <c r="C1114"/>
  <c r="C354"/>
  <c r="F354" s="1"/>
  <c r="C1186"/>
  <c r="F1186" s="1"/>
  <c r="C282"/>
  <c r="C885"/>
  <c r="C583"/>
  <c r="F583" s="1"/>
  <c r="C1164"/>
  <c r="F1164" s="1"/>
  <c r="C304"/>
  <c r="C1146"/>
  <c r="F1146" s="1"/>
  <c r="C322"/>
  <c r="F322" s="1"/>
  <c r="C840"/>
  <c r="C628"/>
  <c r="F628" s="1"/>
  <c r="C1058"/>
  <c r="F1058" s="1"/>
  <c r="C410"/>
  <c r="F410" s="1"/>
  <c r="C835"/>
  <c r="F835" s="1"/>
  <c r="C633"/>
  <c r="F633" s="1"/>
  <c r="C1155"/>
  <c r="C313"/>
  <c r="F313" s="1"/>
  <c r="C1105"/>
  <c r="C363"/>
  <c r="F363" s="1"/>
  <c r="C1183"/>
  <c r="C285"/>
  <c r="F285" s="1"/>
  <c r="C1096"/>
  <c r="C372"/>
  <c r="F372" s="1"/>
  <c r="C969"/>
  <c r="F969" s="1"/>
  <c r="C499"/>
  <c r="F499" s="1"/>
  <c r="C1166"/>
  <c r="C302"/>
  <c r="F302" s="1"/>
  <c r="C1040"/>
  <c r="F1040" s="1"/>
  <c r="C428"/>
  <c r="F428" s="1"/>
  <c r="C838"/>
  <c r="F838" s="1"/>
  <c r="C630"/>
  <c r="C1324"/>
  <c r="C144"/>
  <c r="F144" s="1"/>
  <c r="C764"/>
  <c r="C704"/>
  <c r="F704" s="1"/>
  <c r="C1343"/>
  <c r="C125"/>
  <c r="F125" s="1"/>
  <c r="C932"/>
  <c r="F932" s="1"/>
  <c r="C536"/>
  <c r="C1212"/>
  <c r="C256"/>
  <c r="F256" s="1"/>
  <c r="C1029"/>
  <c r="F1029" s="1"/>
  <c r="C439"/>
  <c r="F439" s="1"/>
  <c r="C1063"/>
  <c r="F1063" s="1"/>
  <c r="C405"/>
  <c r="C935"/>
  <c r="C533"/>
  <c r="F533" s="1"/>
  <c r="C971"/>
  <c r="F971" s="1"/>
  <c r="C497"/>
  <c r="F497" s="1"/>
  <c r="C1078"/>
  <c r="F1078" s="1"/>
  <c r="C390"/>
  <c r="F390" s="1"/>
  <c r="C879"/>
  <c r="F879" s="1"/>
  <c r="C589"/>
  <c r="F589" s="1"/>
  <c r="C1099"/>
  <c r="F1099" s="1"/>
  <c r="C369"/>
  <c r="C1062"/>
  <c r="F1062" s="1"/>
  <c r="C406"/>
  <c r="F406" s="1"/>
  <c r="C1253"/>
  <c r="F1253" s="1"/>
  <c r="C215"/>
  <c r="F215" s="1"/>
  <c r="C1240"/>
  <c r="C228"/>
  <c r="F228" s="1"/>
  <c r="C886"/>
  <c r="C582"/>
  <c r="F582" s="1"/>
  <c r="C1094"/>
  <c r="F1094" s="1"/>
  <c r="C374"/>
  <c r="F374" s="1"/>
  <c r="C1387"/>
  <c r="F1387" s="1"/>
  <c r="C81"/>
  <c r="C1376"/>
  <c r="C92"/>
  <c r="F92" s="1"/>
  <c r="C909"/>
  <c r="C559"/>
  <c r="F559" s="1"/>
  <c r="C979"/>
  <c r="F979" s="1"/>
  <c r="C489"/>
  <c r="F489" s="1"/>
  <c r="C859"/>
  <c r="F859" s="1"/>
  <c r="C609"/>
  <c r="F609" s="1"/>
  <c r="C749"/>
  <c r="F749" s="1"/>
  <c r="C719"/>
  <c r="F719" s="1"/>
  <c r="C1027"/>
  <c r="C441"/>
  <c r="F441" s="1"/>
  <c r="C966"/>
  <c r="F966" s="1"/>
  <c r="C502"/>
  <c r="C775"/>
  <c r="F775" s="1"/>
  <c r="C693"/>
  <c r="F693" s="1"/>
  <c r="C1430"/>
  <c r="F1430" s="1"/>
  <c r="C38"/>
  <c r="C1433"/>
  <c r="F1433" s="1"/>
  <c r="C35"/>
  <c r="C1411"/>
  <c r="C57"/>
  <c r="C1418"/>
  <c r="F1418" s="1"/>
  <c r="C50"/>
  <c r="C1405"/>
  <c r="F1405" s="1"/>
  <c r="C63"/>
  <c r="C1122"/>
  <c r="F1122" s="1"/>
  <c r="C346"/>
  <c r="F346" s="1"/>
  <c r="C1327"/>
  <c r="F1327" s="1"/>
  <c r="C141"/>
  <c r="C852"/>
  <c r="C616"/>
  <c r="F616" s="1"/>
  <c r="C1320"/>
  <c r="F1320" s="1"/>
  <c r="C148"/>
  <c r="F148" s="1"/>
  <c r="C750"/>
  <c r="F750" s="1"/>
  <c r="C718"/>
  <c r="F718" s="1"/>
  <c r="C853"/>
  <c r="C615"/>
  <c r="F615" s="1"/>
  <c r="C1225"/>
  <c r="C243"/>
  <c r="C745"/>
  <c r="F745" s="1"/>
  <c r="C723"/>
  <c r="F723" s="1"/>
  <c r="C1190"/>
  <c r="F1190" s="1"/>
  <c r="C278"/>
  <c r="F278" s="1"/>
  <c r="C1231"/>
  <c r="F1231" s="1"/>
  <c r="C237"/>
  <c r="F237" s="1"/>
  <c r="C748"/>
  <c r="F748" s="1"/>
  <c r="C720"/>
  <c r="F720" s="1"/>
  <c r="C820"/>
  <c r="C648"/>
  <c r="F648" s="1"/>
  <c r="C1163"/>
  <c r="F1163" s="1"/>
  <c r="C305"/>
  <c r="F305" s="1"/>
  <c r="C1002"/>
  <c r="C466"/>
  <c r="F466" s="1"/>
  <c r="C864"/>
  <c r="F864" s="1"/>
  <c r="C604"/>
  <c r="F604" s="1"/>
  <c r="C976"/>
  <c r="F976" s="1"/>
  <c r="C492"/>
  <c r="F492" s="1"/>
  <c r="C1199"/>
  <c r="C269"/>
  <c r="F269" s="1"/>
  <c r="C1141"/>
  <c r="C327"/>
  <c r="C1267"/>
  <c r="F1267" s="1"/>
  <c r="C201"/>
  <c r="F201" s="1"/>
  <c r="C965"/>
  <c r="C503"/>
  <c r="F503" s="1"/>
  <c r="C1237"/>
  <c r="F1237" s="1"/>
  <c r="C231"/>
  <c r="C1378"/>
  <c r="F1378" s="1"/>
  <c r="C90"/>
  <c r="F90" s="1"/>
  <c r="C1051"/>
  <c r="C417"/>
  <c r="F417" s="1"/>
  <c r="C1244"/>
  <c r="C224"/>
  <c r="F224" s="1"/>
  <c r="C1007"/>
  <c r="C461"/>
  <c r="F461" s="1"/>
  <c r="C837"/>
  <c r="C631"/>
  <c r="F631" s="1"/>
  <c r="C1353"/>
  <c r="F1353" s="1"/>
  <c r="C115"/>
  <c r="F115" s="1"/>
  <c r="C1260"/>
  <c r="C208"/>
  <c r="F208" s="1"/>
  <c r="C1216"/>
  <c r="F1216" s="1"/>
  <c r="C252"/>
  <c r="F252" s="1"/>
  <c r="C1101"/>
  <c r="C367"/>
  <c r="F367" s="1"/>
  <c r="C1071"/>
  <c r="C397"/>
  <c r="F397" s="1"/>
  <c r="C1311"/>
  <c r="F1311" s="1"/>
  <c r="C157"/>
  <c r="F157" s="1"/>
  <c r="C818"/>
  <c r="C650"/>
  <c r="F650" s="1"/>
  <c r="C1207"/>
  <c r="C261"/>
  <c r="F261" s="1"/>
  <c r="C793"/>
  <c r="F793" s="1"/>
  <c r="C675"/>
  <c r="F675" s="1"/>
  <c r="C1236"/>
  <c r="C232"/>
  <c r="F232" s="1"/>
  <c r="C1288"/>
  <c r="C180"/>
  <c r="F180" s="1"/>
  <c r="C1036"/>
  <c r="F1036" s="1"/>
  <c r="C432"/>
  <c r="F432" s="1"/>
  <c r="C1098"/>
  <c r="F1098" s="1"/>
  <c r="C370"/>
  <c r="F370" s="1"/>
  <c r="C991"/>
  <c r="C477"/>
  <c r="F477" s="1"/>
  <c r="C807"/>
  <c r="F807" s="1"/>
  <c r="C661"/>
  <c r="F661" s="1"/>
  <c r="C1402"/>
  <c r="F1402" s="1"/>
  <c r="C66"/>
  <c r="C846"/>
  <c r="C622"/>
  <c r="F622" s="1"/>
  <c r="C1160"/>
  <c r="F1160" s="1"/>
  <c r="C308"/>
  <c r="F308" s="1"/>
  <c r="C1395"/>
  <c r="C73"/>
  <c r="G39"/>
  <c r="G56"/>
  <c r="G37"/>
  <c r="G51"/>
  <c r="G48"/>
  <c r="G84"/>
  <c r="G46"/>
  <c r="G54"/>
  <c r="G52"/>
  <c r="G76"/>
  <c r="G86"/>
  <c r="W565" i="5"/>
  <c r="W769"/>
  <c r="W692"/>
  <c r="W757"/>
  <c r="W224"/>
  <c r="W691"/>
  <c r="W799"/>
  <c r="W412"/>
  <c r="W313"/>
  <c r="W381"/>
  <c r="W646"/>
  <c r="W542"/>
  <c r="W568"/>
  <c r="W493"/>
  <c r="W613"/>
  <c r="W241"/>
  <c r="W537"/>
  <c r="W404"/>
  <c r="W473"/>
  <c r="W768"/>
  <c r="W308"/>
  <c r="W256"/>
  <c r="W508"/>
  <c r="W743"/>
  <c r="W523"/>
  <c r="W347"/>
  <c r="W698"/>
  <c r="W564"/>
  <c r="W198"/>
  <c r="W570"/>
  <c r="W405"/>
  <c r="W714"/>
  <c r="W505"/>
  <c r="W547"/>
  <c r="W478"/>
  <c r="W746"/>
  <c r="W527"/>
  <c r="W619"/>
  <c r="W569"/>
  <c r="W266"/>
  <c r="W323"/>
  <c r="W474"/>
  <c r="W186"/>
  <c r="W470"/>
  <c r="W526"/>
  <c r="W452"/>
  <c r="W775"/>
  <c r="W365"/>
  <c r="W630"/>
  <c r="W458"/>
  <c r="W413"/>
  <c r="W639"/>
  <c r="W616"/>
  <c r="W364"/>
  <c r="W717"/>
  <c r="W495"/>
  <c r="W206"/>
  <c r="W623"/>
  <c r="W424"/>
  <c r="W238"/>
  <c r="W477"/>
  <c r="W257"/>
  <c r="W322"/>
  <c r="W651"/>
  <c r="W654"/>
  <c r="W242"/>
  <c r="W342"/>
  <c r="W600"/>
  <c r="W604"/>
  <c r="W804"/>
  <c r="W785"/>
  <c r="W185"/>
  <c r="W627"/>
  <c r="W469"/>
  <c r="W386"/>
  <c r="W261"/>
  <c r="W494"/>
  <c r="W622"/>
  <c r="W709"/>
  <c r="W389"/>
  <c r="W439"/>
  <c r="W361"/>
  <c r="W504"/>
  <c r="W201"/>
  <c r="W332"/>
  <c r="W665"/>
  <c r="G81" i="16"/>
  <c r="G38"/>
  <c r="G35"/>
  <c r="I35" s="1"/>
  <c r="G42"/>
  <c r="G50"/>
  <c r="G60"/>
  <c r="G63"/>
  <c r="G58"/>
  <c r="G78"/>
  <c r="G66"/>
  <c r="G73"/>
  <c r="G72"/>
  <c r="V810" i="5"/>
  <c r="W810" s="1"/>
  <c r="B735" i="16"/>
  <c r="W306" i="5"/>
  <c r="W318"/>
  <c r="W402"/>
  <c r="W311"/>
  <c r="W140"/>
  <c r="AA556" i="6"/>
  <c r="AB556"/>
  <c r="AB424"/>
  <c r="AA424"/>
  <c r="AA585"/>
  <c r="AB585"/>
  <c r="AA185"/>
  <c r="AB185"/>
  <c r="AA616"/>
  <c r="AB616"/>
  <c r="AA664"/>
  <c r="AB664"/>
  <c r="AA660"/>
  <c r="AB660"/>
  <c r="AA296"/>
  <c r="AB296"/>
  <c r="AA272"/>
  <c r="AB272"/>
  <c r="AA155"/>
  <c r="AB155"/>
  <c r="AA100"/>
  <c r="AB100"/>
  <c r="AA551"/>
  <c r="AB551"/>
  <c r="AA566"/>
  <c r="AB566"/>
  <c r="AA157"/>
  <c r="AB157"/>
  <c r="AA112"/>
  <c r="AB112"/>
  <c r="AA239"/>
  <c r="AB239"/>
  <c r="AB367"/>
  <c r="AA367"/>
  <c r="AB455"/>
  <c r="AA455"/>
  <c r="AA167"/>
  <c r="AB167"/>
  <c r="AB470"/>
  <c r="AA470"/>
  <c r="AA118"/>
  <c r="AB118"/>
  <c r="AB421"/>
  <c r="AA421"/>
  <c r="AA244"/>
  <c r="AB244"/>
  <c r="AB475"/>
  <c r="AA475"/>
  <c r="AB332"/>
  <c r="AA332"/>
  <c r="AA64"/>
  <c r="AB64"/>
  <c r="AA53"/>
  <c r="AB53"/>
  <c r="AA58"/>
  <c r="AB58"/>
  <c r="AA242"/>
  <c r="AB242"/>
  <c r="AB416"/>
  <c r="AA416"/>
  <c r="AA243"/>
  <c r="AB243"/>
  <c r="AA627"/>
  <c r="AB627"/>
  <c r="AB308"/>
  <c r="AA308"/>
  <c r="AA577"/>
  <c r="AB577"/>
  <c r="AB728"/>
  <c r="AA728"/>
  <c r="AA657"/>
  <c r="AB657"/>
  <c r="AA193"/>
  <c r="AB193"/>
  <c r="AA573"/>
  <c r="AB573"/>
  <c r="AB334"/>
  <c r="AA334"/>
  <c r="AA529"/>
  <c r="AB529"/>
  <c r="AB395"/>
  <c r="AA395"/>
  <c r="AB310"/>
  <c r="AA310"/>
  <c r="AB362"/>
  <c r="AA362"/>
  <c r="AA652"/>
  <c r="AB652"/>
  <c r="AA515"/>
  <c r="AB515"/>
  <c r="AA138"/>
  <c r="AB138"/>
  <c r="AB313"/>
  <c r="AA313"/>
  <c r="AA166"/>
  <c r="AB166"/>
  <c r="AA643"/>
  <c r="AB643"/>
  <c r="AA194"/>
  <c r="AB194"/>
  <c r="AA162"/>
  <c r="AB162"/>
  <c r="AA502"/>
  <c r="AB502"/>
  <c r="AA654"/>
  <c r="AB654"/>
  <c r="AB359"/>
  <c r="AA359"/>
  <c r="AA181"/>
  <c r="AB181"/>
  <c r="AB314"/>
  <c r="AA314"/>
  <c r="AA230"/>
  <c r="AB230"/>
  <c r="AB490"/>
  <c r="AA490"/>
  <c r="AA140"/>
  <c r="AB140"/>
  <c r="AA582"/>
  <c r="AB582"/>
  <c r="AA94"/>
  <c r="AB94"/>
  <c r="AA169"/>
  <c r="AB169"/>
  <c r="AA206"/>
  <c r="AB206"/>
  <c r="AA121"/>
  <c r="AB121"/>
  <c r="AA289"/>
  <c r="AB289"/>
  <c r="AA570"/>
  <c r="AB570"/>
  <c r="AA644"/>
  <c r="AB644"/>
  <c r="AA268"/>
  <c r="AB268"/>
  <c r="AB495"/>
  <c r="AA495"/>
  <c r="AA117"/>
  <c r="AB117"/>
  <c r="AA96"/>
  <c r="AB96"/>
  <c r="AB372"/>
  <c r="AA372"/>
  <c r="AA57"/>
  <c r="AB57"/>
  <c r="AA62"/>
  <c r="AB62"/>
  <c r="AA79"/>
  <c r="AB79"/>
  <c r="AA187"/>
  <c r="AB187"/>
  <c r="AA106"/>
  <c r="AB106"/>
  <c r="AB454"/>
  <c r="AA454"/>
  <c r="AA559"/>
  <c r="AB559"/>
  <c r="AA512"/>
  <c r="AB512"/>
  <c r="AB324"/>
  <c r="AA324"/>
  <c r="AB487"/>
  <c r="AA487"/>
  <c r="AB448"/>
  <c r="AA448"/>
  <c r="AA293"/>
  <c r="AB293"/>
  <c r="AA251"/>
  <c r="AB251"/>
  <c r="AA622"/>
  <c r="AB622"/>
  <c r="AB469"/>
  <c r="AA469"/>
  <c r="AA341"/>
  <c r="AB341"/>
  <c r="AA649"/>
  <c r="AB649"/>
  <c r="AA711"/>
  <c r="AB711"/>
  <c r="AA192"/>
  <c r="AB192"/>
  <c r="AB691"/>
  <c r="AA691"/>
  <c r="AA102"/>
  <c r="AB102"/>
  <c r="AA256"/>
  <c r="AB256"/>
  <c r="AA533"/>
  <c r="AB533"/>
  <c r="AB413"/>
  <c r="AA413"/>
  <c r="AA565"/>
  <c r="AB565"/>
  <c r="AA346"/>
  <c r="AB346"/>
  <c r="AA153"/>
  <c r="AB153"/>
  <c r="AB333"/>
  <c r="AA333"/>
  <c r="AA119"/>
  <c r="AB119"/>
  <c r="AB311"/>
  <c r="AA311"/>
  <c r="AA247"/>
  <c r="AB247"/>
  <c r="AB428"/>
  <c r="AA428"/>
  <c r="AB368"/>
  <c r="AA368"/>
  <c r="AA604"/>
  <c r="AB604"/>
  <c r="AA356"/>
  <c r="AB356"/>
  <c r="AA547"/>
  <c r="AB547"/>
  <c r="AB429"/>
  <c r="AA429"/>
  <c r="AA343"/>
  <c r="AB343"/>
  <c r="AA704"/>
  <c r="AB704"/>
  <c r="AA613"/>
  <c r="AB613"/>
  <c r="AB457"/>
  <c r="AA457"/>
  <c r="AB443"/>
  <c r="AA443"/>
  <c r="AA702"/>
  <c r="AB702"/>
  <c r="AB337"/>
  <c r="AA337"/>
  <c r="AB405"/>
  <c r="AA405"/>
  <c r="AA208"/>
  <c r="AB208"/>
  <c r="AB309"/>
  <c r="AA309"/>
  <c r="AB357"/>
  <c r="AA357"/>
  <c r="AA623"/>
  <c r="AB623"/>
  <c r="AB481"/>
  <c r="AA481"/>
  <c r="AA525"/>
  <c r="AB525"/>
  <c r="AB695"/>
  <c r="AA695"/>
  <c r="AB447"/>
  <c r="AA447"/>
  <c r="AA255"/>
  <c r="AB255"/>
  <c r="AB439"/>
  <c r="AA439"/>
  <c r="AB715"/>
  <c r="AA715"/>
  <c r="AA611"/>
  <c r="AB611"/>
  <c r="AA92"/>
  <c r="AB92"/>
  <c r="AA530"/>
  <c r="AB530"/>
  <c r="AA655"/>
  <c r="AB655"/>
  <c r="AA349"/>
  <c r="AB349"/>
  <c r="AB693"/>
  <c r="AA693"/>
  <c r="AB484"/>
  <c r="AA484"/>
  <c r="AB338"/>
  <c r="AA338"/>
  <c r="AB382"/>
  <c r="AA382"/>
  <c r="AB412"/>
  <c r="AA412"/>
  <c r="AB688"/>
  <c r="AA688"/>
  <c r="AA128"/>
  <c r="AB128"/>
  <c r="AA163"/>
  <c r="AB163"/>
  <c r="AA539"/>
  <c r="AB539"/>
  <c r="AB446"/>
  <c r="AA446"/>
  <c r="AB462"/>
  <c r="AA462"/>
  <c r="AA540"/>
  <c r="AB540"/>
  <c r="AA579"/>
  <c r="AB579"/>
  <c r="AA588"/>
  <c r="AB588"/>
  <c r="AA150"/>
  <c r="AB150"/>
  <c r="AA578"/>
  <c r="AB578"/>
  <c r="AA528"/>
  <c r="AB528"/>
  <c r="AA216"/>
  <c r="AB216"/>
  <c r="AA222"/>
  <c r="AB222"/>
  <c r="AA135"/>
  <c r="AB135"/>
  <c r="AB722"/>
  <c r="AA722"/>
  <c r="AA700"/>
  <c r="AB700"/>
  <c r="AA125"/>
  <c r="AB125"/>
  <c r="AA284"/>
  <c r="AB284"/>
  <c r="AA294"/>
  <c r="AB294"/>
  <c r="AB717"/>
  <c r="AA717"/>
  <c r="AA607"/>
  <c r="AB607"/>
  <c r="AA662"/>
  <c r="AB662"/>
  <c r="AA275"/>
  <c r="AB275"/>
  <c r="AA271"/>
  <c r="AB271"/>
  <c r="AA123"/>
  <c r="AB123"/>
  <c r="AB394"/>
  <c r="AA394"/>
  <c r="AB315"/>
  <c r="AA315"/>
  <c r="AB419"/>
  <c r="AA419"/>
  <c r="AA708"/>
  <c r="AB708"/>
  <c r="AA699"/>
  <c r="AB699"/>
  <c r="AA171"/>
  <c r="AB171"/>
  <c r="AA154"/>
  <c r="AB154"/>
  <c r="AA274"/>
  <c r="AB274"/>
  <c r="AA748"/>
  <c r="AB748"/>
  <c r="AB312"/>
  <c r="AA312"/>
  <c r="AA168"/>
  <c r="AB168"/>
  <c r="AB466"/>
  <c r="AA466"/>
  <c r="AA510"/>
  <c r="AB510"/>
  <c r="AA61"/>
  <c r="AB61"/>
  <c r="AA66"/>
  <c r="AB66"/>
  <c r="AA63"/>
  <c r="AB63"/>
  <c r="AA69"/>
  <c r="AB69"/>
  <c r="AA108"/>
  <c r="AB108"/>
  <c r="AA257"/>
  <c r="AB257"/>
  <c r="AA426"/>
  <c r="AB426"/>
  <c r="AA590"/>
  <c r="AB590"/>
  <c r="AB723"/>
  <c r="AA723"/>
  <c r="AB403"/>
  <c r="AA403"/>
  <c r="AB465"/>
  <c r="AA465"/>
  <c r="AA614"/>
  <c r="AB614"/>
  <c r="AA148"/>
  <c r="AB148"/>
  <c r="AA552"/>
  <c r="AB552"/>
  <c r="AA203"/>
  <c r="AB203"/>
  <c r="AB396"/>
  <c r="AA396"/>
  <c r="AB415"/>
  <c r="AA415"/>
  <c r="AA548"/>
  <c r="AB548"/>
  <c r="AA705"/>
  <c r="AB705"/>
  <c r="AA146"/>
  <c r="AB146"/>
  <c r="AA679"/>
  <c r="AB679"/>
  <c r="AA707"/>
  <c r="AB707"/>
  <c r="AB388"/>
  <c r="AA388"/>
  <c r="AB731"/>
  <c r="AA731"/>
  <c r="AB453"/>
  <c r="AA453"/>
  <c r="AB364"/>
  <c r="AA364"/>
  <c r="AA712"/>
  <c r="AB712"/>
  <c r="AA200"/>
  <c r="AB200"/>
  <c r="AA262"/>
  <c r="AB262"/>
  <c r="AB498"/>
  <c r="AA498"/>
  <c r="AA290"/>
  <c r="AB290"/>
  <c r="AA527"/>
  <c r="AB527"/>
  <c r="AA226"/>
  <c r="AB226"/>
  <c r="AB750"/>
  <c r="AA750"/>
  <c r="AB417"/>
  <c r="AA417"/>
  <c r="AA594"/>
  <c r="AB594"/>
  <c r="AB316"/>
  <c r="AA316"/>
  <c r="AA104"/>
  <c r="AB104"/>
  <c r="AA575"/>
  <c r="AB575"/>
  <c r="AA237"/>
  <c r="AB237"/>
  <c r="AA164"/>
  <c r="AB164"/>
  <c r="AB438"/>
  <c r="AA438"/>
  <c r="AA144"/>
  <c r="AB144"/>
  <c r="AA51"/>
  <c r="AB51"/>
  <c r="AA70"/>
  <c r="AB70"/>
  <c r="AA56"/>
  <c r="AB56"/>
  <c r="AA73"/>
  <c r="AB73"/>
  <c r="AB379"/>
  <c r="AA379"/>
  <c r="AA549"/>
  <c r="AB549"/>
  <c r="AA285"/>
  <c r="AB285"/>
  <c r="AA209"/>
  <c r="AB209"/>
  <c r="AA517"/>
  <c r="AB517"/>
  <c r="AA279"/>
  <c r="AB279"/>
  <c r="AA129"/>
  <c r="AB129"/>
  <c r="AB485"/>
  <c r="AA485"/>
  <c r="AA137"/>
  <c r="AB137"/>
  <c r="AA151"/>
  <c r="AB151"/>
  <c r="AA141"/>
  <c r="AB141"/>
  <c r="AA186"/>
  <c r="AB186"/>
  <c r="AB747"/>
  <c r="AA747"/>
  <c r="AB480"/>
  <c r="AA480"/>
  <c r="AB408"/>
  <c r="AA408"/>
  <c r="AB307"/>
  <c r="AA307"/>
  <c r="AA240"/>
  <c r="AB240"/>
  <c r="AA152"/>
  <c r="AB152"/>
  <c r="AA233"/>
  <c r="AB233"/>
  <c r="AA513"/>
  <c r="AB513"/>
  <c r="AA342"/>
  <c r="AB342"/>
  <c r="AB392"/>
  <c r="AA392"/>
  <c r="AA620"/>
  <c r="AB620"/>
  <c r="AB718"/>
  <c r="AA718"/>
  <c r="AA214"/>
  <c r="AB214"/>
  <c r="AB734"/>
  <c r="AA734"/>
  <c r="AA656"/>
  <c r="AB656"/>
  <c r="AA111"/>
  <c r="AB111"/>
  <c r="AA348"/>
  <c r="AB348"/>
  <c r="AA287"/>
  <c r="AB287"/>
  <c r="AA562"/>
  <c r="AB562"/>
  <c r="AB440"/>
  <c r="AA440"/>
  <c r="AB479"/>
  <c r="AA479"/>
  <c r="AA608"/>
  <c r="AB608"/>
  <c r="AA139"/>
  <c r="AB139"/>
  <c r="AB729"/>
  <c r="AA729"/>
  <c r="AA110"/>
  <c r="AB110"/>
  <c r="AA170"/>
  <c r="AB170"/>
  <c r="AA601"/>
  <c r="AB601"/>
  <c r="AB486"/>
  <c r="AA486"/>
  <c r="AA618"/>
  <c r="AB618"/>
  <c r="AA54"/>
  <c r="AB54"/>
  <c r="AA68"/>
  <c r="AB68"/>
  <c r="AA78"/>
  <c r="AB78"/>
  <c r="AA65"/>
  <c r="AB65"/>
  <c r="AA597"/>
  <c r="AB597"/>
  <c r="AB375"/>
  <c r="AA375"/>
  <c r="AB431"/>
  <c r="AA431"/>
  <c r="AA500"/>
  <c r="AB500"/>
  <c r="AA347"/>
  <c r="AB347"/>
  <c r="AA297"/>
  <c r="AB297"/>
  <c r="AA246"/>
  <c r="AB246"/>
  <c r="AA521"/>
  <c r="AB521"/>
  <c r="AB746"/>
  <c r="AA746"/>
  <c r="AB461"/>
  <c r="AA461"/>
  <c r="AA340"/>
  <c r="AB340"/>
  <c r="AA191"/>
  <c r="AB191"/>
  <c r="AA266"/>
  <c r="AB266"/>
  <c r="AA212"/>
  <c r="AB212"/>
  <c r="AB471"/>
  <c r="AA471"/>
  <c r="AB482"/>
  <c r="AA482"/>
  <c r="AA635"/>
  <c r="AB635"/>
  <c r="AA602"/>
  <c r="AB602"/>
  <c r="AA511"/>
  <c r="AB511"/>
  <c r="AA686"/>
  <c r="AB686"/>
  <c r="AA211"/>
  <c r="AB211"/>
  <c r="AB442"/>
  <c r="AA442"/>
  <c r="AA101"/>
  <c r="AB101"/>
  <c r="AA725"/>
  <c r="AB725"/>
  <c r="AA697"/>
  <c r="AB697"/>
  <c r="AA609"/>
  <c r="AB609"/>
  <c r="AA201"/>
  <c r="AB201"/>
  <c r="AA670"/>
  <c r="AB670"/>
  <c r="AA221"/>
  <c r="AB221"/>
  <c r="AA217"/>
  <c r="AB217"/>
  <c r="AA589"/>
  <c r="AB589"/>
  <c r="AA133"/>
  <c r="AB133"/>
  <c r="AA291"/>
  <c r="AB291"/>
  <c r="AA713"/>
  <c r="AB713"/>
  <c r="AB401"/>
  <c r="AA401"/>
  <c r="AA265"/>
  <c r="AB265"/>
  <c r="AA252"/>
  <c r="AB252"/>
  <c r="AB730"/>
  <c r="AA730"/>
  <c r="AA178"/>
  <c r="AB178"/>
  <c r="AA572"/>
  <c r="AB572"/>
  <c r="AA531"/>
  <c r="AB531"/>
  <c r="AA537"/>
  <c r="AB537"/>
  <c r="AB402"/>
  <c r="AA402"/>
  <c r="AA636"/>
  <c r="AB636"/>
  <c r="AA149"/>
  <c r="AB149"/>
  <c r="AB720"/>
  <c r="AA720"/>
  <c r="AA180"/>
  <c r="AB180"/>
  <c r="AB689"/>
  <c r="AA689"/>
  <c r="AA703"/>
  <c r="AB703"/>
  <c r="AB459"/>
  <c r="AA459"/>
  <c r="AA350"/>
  <c r="AB350"/>
  <c r="AB420"/>
  <c r="AA420"/>
  <c r="AA680"/>
  <c r="AB680"/>
  <c r="AA659"/>
  <c r="AB659"/>
  <c r="AA574"/>
  <c r="AB574"/>
  <c r="AA624"/>
  <c r="AB624"/>
  <c r="AA105"/>
  <c r="AB105"/>
  <c r="AA503"/>
  <c r="AB503"/>
  <c r="AA219"/>
  <c r="AB219"/>
  <c r="AA685"/>
  <c r="AB685"/>
  <c r="AA270"/>
  <c r="AB270"/>
  <c r="AB694"/>
  <c r="AA694"/>
  <c r="AB732"/>
  <c r="AA732"/>
  <c r="AA630"/>
  <c r="AB630"/>
  <c r="AA215"/>
  <c r="AB215"/>
  <c r="AA277"/>
  <c r="AB277"/>
  <c r="AA131"/>
  <c r="AB131"/>
  <c r="AB690"/>
  <c r="AA690"/>
  <c r="AA522"/>
  <c r="AB522"/>
  <c r="AA227"/>
  <c r="AB227"/>
  <c r="AA173"/>
  <c r="AB173"/>
  <c r="AA561"/>
  <c r="AB561"/>
  <c r="AA638"/>
  <c r="AB638"/>
  <c r="AB489"/>
  <c r="AA489"/>
  <c r="AB398"/>
  <c r="AA398"/>
  <c r="AA598"/>
  <c r="AB598"/>
  <c r="AA136"/>
  <c r="AB136"/>
  <c r="AB430"/>
  <c r="AA430"/>
  <c r="AB488"/>
  <c r="AA488"/>
  <c r="AA567"/>
  <c r="AB567"/>
  <c r="AA581"/>
  <c r="AB581"/>
  <c r="AA124"/>
  <c r="AB124"/>
  <c r="AA558"/>
  <c r="AB558"/>
  <c r="AA301"/>
  <c r="AB301"/>
  <c r="AA518"/>
  <c r="AB518"/>
  <c r="AA501"/>
  <c r="AB501"/>
  <c r="AA496"/>
  <c r="AB496"/>
  <c r="AB492"/>
  <c r="AA492"/>
  <c r="AB676"/>
  <c r="AA676"/>
  <c r="AB687"/>
  <c r="AA687"/>
  <c r="AA228"/>
  <c r="AB228"/>
  <c r="AA543"/>
  <c r="AB543"/>
  <c r="AB727"/>
  <c r="AA727"/>
  <c r="AB468"/>
  <c r="AA468"/>
  <c r="AA523"/>
  <c r="AB523"/>
  <c r="AA199"/>
  <c r="AB199"/>
  <c r="AA560"/>
  <c r="AB560"/>
  <c r="AA175"/>
  <c r="AB175"/>
  <c r="AB742"/>
  <c r="AA742"/>
  <c r="AA114"/>
  <c r="AB114"/>
  <c r="AA583"/>
  <c r="AB583"/>
  <c r="AA204"/>
  <c r="AB204"/>
  <c r="AA60"/>
  <c r="AB60"/>
  <c r="AA76"/>
  <c r="AB76"/>
  <c r="AA71"/>
  <c r="AB71"/>
  <c r="AA72"/>
  <c r="AB72"/>
  <c r="AA81"/>
  <c r="AB81"/>
  <c r="AB331"/>
  <c r="AA331"/>
  <c r="AA93"/>
  <c r="AB93"/>
  <c r="AA628"/>
  <c r="AB628"/>
  <c r="AB538"/>
  <c r="AA538"/>
  <c r="AB390"/>
  <c r="AA390"/>
  <c r="AA207"/>
  <c r="AB207"/>
  <c r="AA99"/>
  <c r="AB99"/>
  <c r="AA625"/>
  <c r="AB625"/>
  <c r="AB318"/>
  <c r="AA318"/>
  <c r="AA584"/>
  <c r="AB584"/>
  <c r="AA264"/>
  <c r="AB264"/>
  <c r="AB444"/>
  <c r="AA444"/>
  <c r="AA666"/>
  <c r="AB666"/>
  <c r="AA205"/>
  <c r="AB205"/>
  <c r="AB476"/>
  <c r="AA476"/>
  <c r="AA641"/>
  <c r="AB641"/>
  <c r="AA127"/>
  <c r="AB127"/>
  <c r="AB400"/>
  <c r="AA400"/>
  <c r="AB323"/>
  <c r="AA323"/>
  <c r="AB463"/>
  <c r="AA463"/>
  <c r="AA646"/>
  <c r="AB646"/>
  <c r="AB377"/>
  <c r="AA377"/>
  <c r="AA653"/>
  <c r="AB653"/>
  <c r="AB373"/>
  <c r="AA373"/>
  <c r="AA276"/>
  <c r="AB276"/>
  <c r="AA195"/>
  <c r="AB195"/>
  <c r="AB393"/>
  <c r="AA393"/>
  <c r="AA615"/>
  <c r="AB615"/>
  <c r="AB329"/>
  <c r="AA329"/>
  <c r="AA298"/>
  <c r="AB298"/>
  <c r="AB437"/>
  <c r="AA437"/>
  <c r="AA596"/>
  <c r="AB596"/>
  <c r="AA640"/>
  <c r="AB640"/>
  <c r="AB328"/>
  <c r="AA328"/>
  <c r="AA59"/>
  <c r="AB59"/>
  <c r="AA75"/>
  <c r="AB75"/>
  <c r="AA196"/>
  <c r="AB196"/>
  <c r="AA524"/>
  <c r="AB524"/>
  <c r="AA253"/>
  <c r="AB253"/>
  <c r="AA673"/>
  <c r="AB673"/>
  <c r="AA281"/>
  <c r="AB281"/>
  <c r="AA587"/>
  <c r="AB587"/>
  <c r="AB714"/>
  <c r="AA714"/>
  <c r="AA526"/>
  <c r="AB526"/>
  <c r="AA261"/>
  <c r="AB261"/>
  <c r="AA95"/>
  <c r="AB95"/>
  <c r="AA351"/>
  <c r="AB351"/>
  <c r="AA182"/>
  <c r="AB182"/>
  <c r="AA642"/>
  <c r="AB642"/>
  <c r="AB460"/>
  <c r="AA460"/>
  <c r="AA619"/>
  <c r="AB619"/>
  <c r="AA709"/>
  <c r="AB709"/>
  <c r="AA113"/>
  <c r="AB113"/>
  <c r="AA156"/>
  <c r="AB156"/>
  <c r="AB464"/>
  <c r="AA464"/>
  <c r="AA288"/>
  <c r="AB288"/>
  <c r="AA505"/>
  <c r="AB505"/>
  <c r="AA89"/>
  <c r="AB89"/>
  <c r="AA586"/>
  <c r="AB586"/>
  <c r="AA134"/>
  <c r="AB134"/>
  <c r="AB749"/>
  <c r="AA749"/>
  <c r="AB306"/>
  <c r="AA306"/>
  <c r="AA617"/>
  <c r="AB617"/>
  <c r="AB399"/>
  <c r="AA399"/>
  <c r="AA354"/>
  <c r="AB354"/>
  <c r="AA84"/>
  <c r="AB84"/>
  <c r="AB432"/>
  <c r="AA432"/>
  <c r="AB360"/>
  <c r="AA360"/>
  <c r="AA189"/>
  <c r="AB189"/>
  <c r="AA86"/>
  <c r="AB86"/>
  <c r="AA82"/>
  <c r="AB82"/>
  <c r="AA91"/>
  <c r="AB91"/>
  <c r="AB452"/>
  <c r="AA452"/>
  <c r="AB425"/>
  <c r="AA425"/>
  <c r="AA580"/>
  <c r="AB580"/>
  <c r="AA593"/>
  <c r="AB593"/>
  <c r="AA663"/>
  <c r="AB663"/>
  <c r="AB370"/>
  <c r="AA370"/>
  <c r="AA631"/>
  <c r="AB631"/>
  <c r="AA612"/>
  <c r="AB612"/>
  <c r="AA282"/>
  <c r="AB282"/>
  <c r="AB358"/>
  <c r="AA358"/>
  <c r="AA188"/>
  <c r="AB188"/>
  <c r="AA557"/>
  <c r="AB557"/>
  <c r="AA145"/>
  <c r="AB145"/>
  <c r="AB724"/>
  <c r="AA724"/>
  <c r="AA610"/>
  <c r="AB610"/>
  <c r="AB472"/>
  <c r="AA472"/>
  <c r="AB491"/>
  <c r="AA491"/>
  <c r="AB305"/>
  <c r="AA305"/>
  <c r="AA535"/>
  <c r="AB535"/>
  <c r="AA658"/>
  <c r="AB658"/>
  <c r="AB335"/>
  <c r="AA335"/>
  <c r="AB383"/>
  <c r="AA383"/>
  <c r="AB436"/>
  <c r="AA436"/>
  <c r="AA701"/>
  <c r="AB701"/>
  <c r="AA250"/>
  <c r="AB250"/>
  <c r="AA190"/>
  <c r="AB190"/>
  <c r="AA229"/>
  <c r="AB229"/>
  <c r="AA220"/>
  <c r="AB220"/>
  <c r="AB739"/>
  <c r="AA739"/>
  <c r="AA564"/>
  <c r="AB564"/>
  <c r="AB366"/>
  <c r="AA366"/>
  <c r="AA234"/>
  <c r="AB234"/>
  <c r="AB361"/>
  <c r="AA361"/>
  <c r="AB365"/>
  <c r="AA365"/>
  <c r="AA238"/>
  <c r="AB238"/>
  <c r="AB497"/>
  <c r="AA497"/>
  <c r="AB477"/>
  <c r="AA477"/>
  <c r="AA179"/>
  <c r="AB179"/>
  <c r="AB450"/>
  <c r="AA450"/>
  <c r="AA532"/>
  <c r="AB532"/>
  <c r="AB738"/>
  <c r="AA738"/>
  <c r="AA176"/>
  <c r="AB176"/>
  <c r="AB719"/>
  <c r="AA719"/>
  <c r="AB418"/>
  <c r="AA418"/>
  <c r="AA546"/>
  <c r="AB546"/>
  <c r="AA504"/>
  <c r="AB504"/>
  <c r="AA634"/>
  <c r="AB634"/>
  <c r="AA198"/>
  <c r="AB198"/>
  <c r="AA508"/>
  <c r="AB508"/>
  <c r="AA263"/>
  <c r="AB263"/>
  <c r="AA569"/>
  <c r="AB569"/>
  <c r="AB385"/>
  <c r="AA385"/>
  <c r="AA592"/>
  <c r="AB592"/>
  <c r="AA595"/>
  <c r="AB595"/>
  <c r="AA223"/>
  <c r="AB223"/>
  <c r="AA183"/>
  <c r="AB183"/>
  <c r="AA677"/>
  <c r="AB677"/>
  <c r="AB493"/>
  <c r="AA493"/>
  <c r="AA130"/>
  <c r="AB130"/>
  <c r="AB409"/>
  <c r="AA409"/>
  <c r="AA507"/>
  <c r="AB507"/>
  <c r="AA103"/>
  <c r="AB103"/>
  <c r="AA661"/>
  <c r="AB661"/>
  <c r="AA283"/>
  <c r="AB283"/>
  <c r="AB336"/>
  <c r="AA336"/>
  <c r="AA681"/>
  <c r="AB681"/>
  <c r="AB397"/>
  <c r="AA397"/>
  <c r="AA541"/>
  <c r="AB541"/>
  <c r="AA143"/>
  <c r="AB143"/>
  <c r="AB744"/>
  <c r="AA744"/>
  <c r="AA555"/>
  <c r="AB555"/>
  <c r="AA536"/>
  <c r="AB536"/>
  <c r="AA605"/>
  <c r="AB605"/>
  <c r="AA672"/>
  <c r="AB672"/>
  <c r="AB320"/>
  <c r="AA320"/>
  <c r="AA545"/>
  <c r="AB545"/>
  <c r="AA603"/>
  <c r="AB603"/>
  <c r="AB404"/>
  <c r="AA404"/>
  <c r="AA120"/>
  <c r="AB120"/>
  <c r="AB745"/>
  <c r="AA745"/>
  <c r="AA682"/>
  <c r="AB682"/>
  <c r="AA352"/>
  <c r="AB352"/>
  <c r="AB369"/>
  <c r="AA369"/>
  <c r="AB326"/>
  <c r="AA326"/>
  <c r="AA303"/>
  <c r="AB303"/>
  <c r="AA292"/>
  <c r="AB292"/>
  <c r="AA97"/>
  <c r="AB97"/>
  <c r="AB726"/>
  <c r="AA726"/>
  <c r="AA706"/>
  <c r="AB706"/>
  <c r="AA236"/>
  <c r="AB236"/>
  <c r="AA231"/>
  <c r="AB231"/>
  <c r="AB378"/>
  <c r="AA378"/>
  <c r="AA534"/>
  <c r="AB534"/>
  <c r="AA258"/>
  <c r="AB258"/>
  <c r="AB741"/>
  <c r="AA741"/>
  <c r="AB381"/>
  <c r="AA381"/>
  <c r="AA126"/>
  <c r="AB126"/>
  <c r="AA568"/>
  <c r="AB568"/>
  <c r="AB410"/>
  <c r="AA410"/>
  <c r="AA675"/>
  <c r="AB675"/>
  <c r="AA116"/>
  <c r="AB116"/>
  <c r="AA696"/>
  <c r="AB696"/>
  <c r="AB327"/>
  <c r="AA327"/>
  <c r="AA202"/>
  <c r="AB202"/>
  <c r="AB441"/>
  <c r="AA441"/>
  <c r="AA122"/>
  <c r="AB122"/>
  <c r="AB435"/>
  <c r="AA435"/>
  <c r="AA563"/>
  <c r="AB563"/>
  <c r="AA160"/>
  <c r="AB160"/>
  <c r="AB371"/>
  <c r="AA371"/>
  <c r="AA299"/>
  <c r="AB299"/>
  <c r="AA600"/>
  <c r="AB600"/>
  <c r="AB321"/>
  <c r="AA321"/>
  <c r="AB339"/>
  <c r="AA339"/>
  <c r="AA645"/>
  <c r="AB645"/>
  <c r="AB427"/>
  <c r="AA427"/>
  <c r="AA650"/>
  <c r="AB650"/>
  <c r="AB330"/>
  <c r="AA330"/>
  <c r="AB380"/>
  <c r="AA380"/>
  <c r="AA302"/>
  <c r="AB302"/>
  <c r="AB389"/>
  <c r="AA389"/>
  <c r="AA516"/>
  <c r="AB516"/>
  <c r="AB319"/>
  <c r="AA319"/>
  <c r="AB445"/>
  <c r="AA445"/>
  <c r="AA647"/>
  <c r="AB647"/>
  <c r="AA161"/>
  <c r="AB161"/>
  <c r="AB721"/>
  <c r="AA721"/>
  <c r="AA142"/>
  <c r="AB142"/>
  <c r="AA553"/>
  <c r="AB553"/>
  <c r="AA273"/>
  <c r="AB273"/>
  <c r="AB456"/>
  <c r="AA456"/>
  <c r="AB422"/>
  <c r="AA422"/>
  <c r="AA550"/>
  <c r="AB550"/>
  <c r="AA514"/>
  <c r="AB514"/>
  <c r="AB407"/>
  <c r="AA407"/>
  <c r="AA606"/>
  <c r="AB606"/>
  <c r="AB386"/>
  <c r="AA386"/>
  <c r="AB423"/>
  <c r="AA423"/>
  <c r="AA232"/>
  <c r="AB232"/>
  <c r="AA245"/>
  <c r="AB245"/>
  <c r="AA599"/>
  <c r="AB599"/>
  <c r="AB391"/>
  <c r="AA391"/>
  <c r="AA98"/>
  <c r="AB98"/>
  <c r="AA109"/>
  <c r="AB109"/>
  <c r="AA576"/>
  <c r="AB576"/>
  <c r="AA506"/>
  <c r="AB506"/>
  <c r="AA626"/>
  <c r="AB626"/>
  <c r="AB736"/>
  <c r="AA736"/>
  <c r="AB458"/>
  <c r="AA458"/>
  <c r="AA519"/>
  <c r="AB519"/>
  <c r="AA710"/>
  <c r="AB710"/>
  <c r="AA55"/>
  <c r="AB55"/>
  <c r="AA52"/>
  <c r="AB52"/>
  <c r="AA74"/>
  <c r="AB74"/>
  <c r="AA67"/>
  <c r="AB67"/>
  <c r="AA80"/>
  <c r="AB80"/>
  <c r="AB363"/>
  <c r="AA363"/>
  <c r="AA158"/>
  <c r="AB158"/>
  <c r="AA633"/>
  <c r="AB633"/>
  <c r="AA165"/>
  <c r="AB165"/>
  <c r="AB735"/>
  <c r="AA735"/>
  <c r="AA632"/>
  <c r="AB632"/>
  <c r="AA260"/>
  <c r="AB260"/>
  <c r="AB740"/>
  <c r="AA740"/>
  <c r="AA295"/>
  <c r="AB295"/>
  <c r="AA254"/>
  <c r="AB254"/>
  <c r="AB737"/>
  <c r="AA737"/>
  <c r="AA665"/>
  <c r="AB665"/>
  <c r="AB322"/>
  <c r="AA322"/>
  <c r="AB483"/>
  <c r="AA483"/>
  <c r="AA621"/>
  <c r="AB621"/>
  <c r="AA509"/>
  <c r="AB509"/>
  <c r="AA286"/>
  <c r="AB286"/>
  <c r="AA344"/>
  <c r="AB344"/>
  <c r="AA218"/>
  <c r="AB218"/>
  <c r="AA520"/>
  <c r="AB520"/>
  <c r="AA248"/>
  <c r="AB248"/>
  <c r="AA107"/>
  <c r="AB107"/>
  <c r="AB434"/>
  <c r="AA434"/>
  <c r="AA241"/>
  <c r="AB241"/>
  <c r="AB478"/>
  <c r="AA478"/>
  <c r="AA648"/>
  <c r="AB648"/>
  <c r="AA132"/>
  <c r="AB132"/>
  <c r="AA225"/>
  <c r="AB225"/>
  <c r="AA269"/>
  <c r="AB269"/>
  <c r="AB384"/>
  <c r="AA384"/>
  <c r="AB414"/>
  <c r="AA414"/>
  <c r="AA174"/>
  <c r="AB174"/>
  <c r="AA667"/>
  <c r="AB667"/>
  <c r="AA278"/>
  <c r="AB278"/>
  <c r="AB692"/>
  <c r="AA692"/>
  <c r="AA249"/>
  <c r="AB249"/>
  <c r="AA197"/>
  <c r="AB197"/>
  <c r="AB449"/>
  <c r="AA449"/>
  <c r="AB387"/>
  <c r="AA387"/>
  <c r="AB494"/>
  <c r="AA494"/>
  <c r="AA678"/>
  <c r="AB678"/>
  <c r="AA83"/>
  <c r="AB83"/>
  <c r="AA639"/>
  <c r="AB639"/>
  <c r="AB325"/>
  <c r="AA325"/>
  <c r="AA90"/>
  <c r="AB90"/>
  <c r="AB411"/>
  <c r="AA411"/>
  <c r="AB473"/>
  <c r="AA473"/>
  <c r="AA259"/>
  <c r="AB259"/>
  <c r="AA542"/>
  <c r="AB542"/>
  <c r="AB733"/>
  <c r="AA733"/>
  <c r="AA544"/>
  <c r="AB544"/>
  <c r="AA674"/>
  <c r="AB674"/>
  <c r="AB451"/>
  <c r="AA451"/>
  <c r="AA355"/>
  <c r="AB355"/>
  <c r="AB467"/>
  <c r="AA467"/>
  <c r="AB474"/>
  <c r="AA474"/>
  <c r="AA280"/>
  <c r="AB280"/>
  <c r="AB406"/>
  <c r="AA406"/>
  <c r="AA115"/>
  <c r="AB115"/>
  <c r="AB304"/>
  <c r="AA304"/>
  <c r="AA235"/>
  <c r="AB235"/>
  <c r="AA683"/>
  <c r="AB683"/>
  <c r="AA224"/>
  <c r="AB224"/>
  <c r="AA77"/>
  <c r="AB77"/>
  <c r="AB374"/>
  <c r="AA374"/>
  <c r="AA698"/>
  <c r="AB698"/>
  <c r="AA671"/>
  <c r="AB671"/>
  <c r="AB317"/>
  <c r="AA317"/>
  <c r="AA353"/>
  <c r="AB353"/>
  <c r="AA159"/>
  <c r="AB159"/>
  <c r="AA637"/>
  <c r="AB637"/>
  <c r="AA172"/>
  <c r="AB172"/>
  <c r="AB376"/>
  <c r="AA376"/>
  <c r="AA267"/>
  <c r="AB267"/>
  <c r="AA669"/>
  <c r="AB669"/>
  <c r="AA554"/>
  <c r="AB554"/>
  <c r="AA213"/>
  <c r="AB213"/>
  <c r="AA345"/>
  <c r="AB345"/>
  <c r="AA499"/>
  <c r="AB499"/>
  <c r="AA210"/>
  <c r="AB210"/>
  <c r="AA629"/>
  <c r="AB629"/>
  <c r="AA177"/>
  <c r="AB177"/>
  <c r="AA684"/>
  <c r="AB684"/>
  <c r="AA300"/>
  <c r="AB300"/>
  <c r="AA87"/>
  <c r="AB87"/>
  <c r="AA88"/>
  <c r="AB88"/>
  <c r="AB716"/>
  <c r="AA716"/>
  <c r="AB743"/>
  <c r="AA743"/>
  <c r="AA651"/>
  <c r="AB651"/>
  <c r="AA184"/>
  <c r="AB184"/>
  <c r="AA668"/>
  <c r="AB668"/>
  <c r="AA571"/>
  <c r="AB571"/>
  <c r="AB433"/>
  <c r="AA433"/>
  <c r="AA85"/>
  <c r="AB85"/>
  <c r="AA591"/>
  <c r="AB591"/>
  <c r="AA147"/>
  <c r="AB147"/>
  <c r="AB751"/>
  <c r="AA751"/>
  <c r="W146" i="5"/>
  <c r="W144"/>
  <c r="W143"/>
  <c r="W534"/>
  <c r="W702"/>
  <c r="W683"/>
  <c r="W281"/>
  <c r="W649"/>
  <c r="W644"/>
  <c r="W259"/>
  <c r="W625"/>
  <c r="W576"/>
  <c r="W338"/>
  <c r="W544"/>
  <c r="W672"/>
  <c r="W461"/>
  <c r="W735"/>
  <c r="W244"/>
  <c r="W790"/>
  <c r="W771"/>
  <c r="W610"/>
  <c r="W216"/>
  <c r="W285"/>
  <c r="W426"/>
  <c r="W454"/>
  <c r="W369"/>
  <c r="W211"/>
  <c r="W253"/>
  <c r="W199"/>
  <c r="W641"/>
  <c r="W538"/>
  <c r="W667"/>
  <c r="W229"/>
  <c r="W545"/>
  <c r="W356"/>
  <c r="W681"/>
  <c r="W763"/>
  <c r="W581"/>
  <c r="W602"/>
  <c r="W801"/>
  <c r="W264"/>
  <c r="W379"/>
  <c r="W766"/>
  <c r="W554"/>
  <c r="W663"/>
  <c r="W330"/>
  <c r="W374"/>
  <c r="W611"/>
  <c r="W741"/>
  <c r="W177"/>
  <c r="W467"/>
  <c r="W401"/>
  <c r="W273"/>
  <c r="W656"/>
  <c r="W352"/>
  <c r="W520"/>
  <c r="W694"/>
  <c r="W487"/>
  <c r="W396"/>
  <c r="W598"/>
  <c r="W637"/>
  <c r="W781"/>
  <c r="W234"/>
  <c r="W705"/>
  <c r="W254"/>
  <c r="W802"/>
  <c r="W778"/>
  <c r="W282"/>
  <c r="W758"/>
  <c r="W738"/>
  <c r="W298"/>
  <c r="W686"/>
  <c r="W245"/>
  <c r="W372"/>
  <c r="W561"/>
  <c r="W155"/>
  <c r="W406"/>
  <c r="W305"/>
  <c r="W580"/>
  <c r="W315"/>
  <c r="W160"/>
  <c r="W280"/>
  <c r="W502"/>
  <c r="W464"/>
  <c r="W506"/>
  <c r="W441"/>
  <c r="W521"/>
  <c r="W183"/>
  <c r="W551"/>
  <c r="W173"/>
  <c r="W158"/>
  <c r="W535"/>
  <c r="W792"/>
  <c r="W712"/>
  <c r="W357"/>
  <c r="W652"/>
  <c r="W550"/>
  <c r="W279"/>
  <c r="W556"/>
  <c r="W509"/>
  <c r="W444"/>
  <c r="W362"/>
  <c r="W295"/>
  <c r="W291"/>
  <c r="W635"/>
  <c r="W589"/>
  <c r="W749"/>
  <c r="W262"/>
  <c r="W671"/>
  <c r="W797"/>
  <c r="W614"/>
  <c r="W704"/>
  <c r="W355"/>
  <c r="W349"/>
  <c r="W529"/>
  <c r="W475"/>
  <c r="W302"/>
  <c r="W787"/>
  <c r="W252"/>
  <c r="W393"/>
  <c r="W210"/>
  <c r="W806"/>
  <c r="W366"/>
  <c r="W418"/>
  <c r="W715"/>
  <c r="W170"/>
  <c r="W228"/>
  <c r="W176"/>
  <c r="W513"/>
  <c r="W571"/>
  <c r="W310"/>
  <c r="W528"/>
  <c r="W400"/>
  <c r="W770"/>
  <c r="W251"/>
  <c r="W624"/>
  <c r="W501"/>
  <c r="W392"/>
  <c r="W648"/>
  <c r="W789"/>
  <c r="W631"/>
  <c r="W368"/>
  <c r="W682"/>
  <c r="W239"/>
  <c r="W762"/>
  <c r="W498"/>
  <c r="W739"/>
  <c r="W718"/>
  <c r="W633"/>
  <c r="W164"/>
  <c r="W562"/>
  <c r="W744"/>
  <c r="W471"/>
  <c r="W747"/>
  <c r="W187"/>
  <c r="W222"/>
  <c r="W647"/>
  <c r="W620"/>
  <c r="W587"/>
  <c r="W275"/>
  <c r="W195"/>
  <c r="W776"/>
  <c r="W666"/>
  <c r="W617"/>
  <c r="W577"/>
  <c r="W560"/>
  <c r="W213"/>
  <c r="W258"/>
  <c r="W227"/>
  <c r="W390"/>
  <c r="W152"/>
  <c r="W524"/>
  <c r="W643"/>
  <c r="W607"/>
  <c r="W459"/>
  <c r="W382"/>
  <c r="W414"/>
  <c r="W533"/>
  <c r="W193"/>
  <c r="W243"/>
  <c r="W676"/>
  <c r="W491"/>
  <c r="W150"/>
  <c r="W484"/>
  <c r="W722"/>
  <c r="W247"/>
  <c r="W783"/>
  <c r="W531"/>
  <c r="W309"/>
  <c r="W288"/>
  <c r="W293"/>
  <c r="W297"/>
  <c r="W591"/>
  <c r="W605"/>
  <c r="W693"/>
  <c r="W628"/>
  <c r="W162"/>
  <c r="W395"/>
  <c r="W456"/>
  <c r="W595"/>
  <c r="W662"/>
  <c r="W179"/>
  <c r="W351"/>
  <c r="W765"/>
  <c r="W593"/>
  <c r="W800"/>
  <c r="W734"/>
  <c r="W500"/>
  <c r="W430"/>
  <c r="W659"/>
  <c r="W398"/>
  <c r="W486"/>
  <c r="W575"/>
  <c r="W780"/>
  <c r="W515"/>
  <c r="W609"/>
  <c r="W466"/>
  <c r="W482"/>
  <c r="W304"/>
  <c r="W685"/>
  <c r="W517"/>
  <c r="W422"/>
  <c r="W583"/>
  <c r="W794"/>
  <c r="W376"/>
  <c r="W354"/>
  <c r="W724"/>
  <c r="W696"/>
  <c r="W773"/>
  <c r="W345"/>
  <c r="W277"/>
  <c r="W579"/>
  <c r="W154"/>
  <c r="W728"/>
  <c r="W410"/>
  <c r="W272"/>
  <c r="W701"/>
  <c r="W284"/>
  <c r="W328"/>
  <c r="W443"/>
  <c r="W233"/>
  <c r="W337"/>
  <c r="W751"/>
  <c r="W236"/>
  <c r="W446"/>
  <c r="W359"/>
  <c r="W384"/>
  <c r="W225"/>
  <c r="W270"/>
  <c r="W324"/>
  <c r="W267"/>
  <c r="W540"/>
  <c r="W314"/>
  <c r="W479"/>
  <c r="W408"/>
  <c r="W543"/>
  <c r="W753"/>
  <c r="W548"/>
  <c r="W489"/>
  <c r="W343"/>
  <c r="W640"/>
  <c r="W453"/>
  <c r="W333"/>
  <c r="W371"/>
  <c r="W597"/>
  <c r="W207"/>
  <c r="W601"/>
  <c r="W335"/>
  <c r="W674"/>
  <c r="W496"/>
  <c r="W655"/>
  <c r="W699"/>
  <c r="W387"/>
  <c r="W710"/>
  <c r="W511"/>
  <c r="W204"/>
  <c r="W669"/>
  <c r="W760"/>
  <c r="W249"/>
  <c r="W425"/>
  <c r="W420"/>
  <c r="W189"/>
  <c r="W566"/>
  <c r="W720"/>
  <c r="W202"/>
  <c r="W463"/>
  <c r="W428"/>
  <c r="W437"/>
  <c r="W317"/>
  <c r="W440"/>
  <c r="W755"/>
  <c r="W448"/>
  <c r="W378"/>
  <c r="W220"/>
  <c r="W573"/>
  <c r="W450"/>
  <c r="W433"/>
  <c r="W730"/>
  <c r="W732"/>
  <c r="W340"/>
  <c r="W218"/>
  <c r="W680"/>
  <c r="W231"/>
  <c r="W585"/>
  <c r="W435"/>
  <c r="W320"/>
  <c r="W326"/>
  <c r="W166"/>
  <c r="W300"/>
  <c r="W707"/>
  <c r="W191"/>
  <c r="W519"/>
  <c r="W558"/>
  <c r="W678"/>
  <c r="W726"/>
  <c r="W688"/>
  <c r="W172"/>
  <c r="W215"/>
  <c r="W553"/>
  <c r="W737"/>
  <c r="V754" i="6" l="1"/>
  <c r="V753"/>
  <c r="G677" i="16"/>
  <c r="G359"/>
  <c r="G681"/>
  <c r="G250"/>
  <c r="G670"/>
  <c r="G1065"/>
  <c r="G173"/>
  <c r="G1422"/>
  <c r="G957"/>
  <c r="G484"/>
  <c r="G133"/>
  <c r="G464"/>
  <c r="G190"/>
  <c r="G259"/>
  <c r="G417"/>
  <c r="G519"/>
  <c r="G870"/>
  <c r="AD754" i="6"/>
  <c r="AF754" s="1"/>
  <c r="G559" i="16"/>
  <c r="G439"/>
  <c r="G372"/>
  <c r="AE755" i="6"/>
  <c r="AG755" s="1"/>
  <c r="G397" i="16"/>
  <c r="G252"/>
  <c r="G718"/>
  <c r="G644"/>
  <c r="G641"/>
  <c r="G540"/>
  <c r="G482"/>
  <c r="G115"/>
  <c r="G517"/>
  <c r="G595"/>
  <c r="G415"/>
  <c r="G196"/>
  <c r="G302"/>
  <c r="P757" i="6"/>
  <c r="R757" s="1"/>
  <c r="AC756"/>
  <c r="AD756" s="1"/>
  <c r="AF756" s="1"/>
  <c r="R756"/>
  <c r="M758"/>
  <c r="L758"/>
  <c r="AH758"/>
  <c r="AB758"/>
  <c r="AA758"/>
  <c r="O758"/>
  <c r="D759"/>
  <c r="C760"/>
  <c r="AD752"/>
  <c r="AF752" s="1"/>
  <c r="AE752"/>
  <c r="AG752" s="1"/>
  <c r="V752"/>
  <c r="G1216" i="16"/>
  <c r="G308"/>
  <c r="G432"/>
  <c r="G157"/>
  <c r="G90"/>
  <c r="G148"/>
  <c r="G499"/>
  <c r="G313"/>
  <c r="G361"/>
  <c r="G578"/>
  <c r="G246"/>
  <c r="G401"/>
  <c r="G515"/>
  <c r="G162"/>
  <c r="G348"/>
  <c r="G130"/>
  <c r="G474"/>
  <c r="G646"/>
  <c r="G563"/>
  <c r="G600"/>
  <c r="G117"/>
  <c r="G443"/>
  <c r="G625"/>
  <c r="G165"/>
  <c r="G288"/>
  <c r="G667"/>
  <c r="G1121"/>
  <c r="G1338"/>
  <c r="G1185"/>
  <c r="G1418"/>
  <c r="G1433"/>
  <c r="G915"/>
  <c r="G937"/>
  <c r="F1426"/>
  <c r="G1427" s="1"/>
  <c r="G1430"/>
  <c r="G1029"/>
  <c r="G816"/>
  <c r="G1408"/>
  <c r="F1428"/>
  <c r="G1428" s="1"/>
  <c r="I704" i="17"/>
  <c r="I691"/>
  <c r="I695"/>
  <c r="I319"/>
  <c r="I706"/>
  <c r="I688"/>
  <c r="I328"/>
  <c r="I342"/>
  <c r="I329"/>
  <c r="I697"/>
  <c r="F1394" i="16"/>
  <c r="G1394" s="1"/>
  <c r="G1109"/>
  <c r="F998"/>
  <c r="G999" s="1"/>
  <c r="I683" i="17"/>
  <c r="I337"/>
  <c r="I327"/>
  <c r="I694"/>
  <c r="I338"/>
  <c r="I711"/>
  <c r="I710"/>
  <c r="I321"/>
  <c r="I343"/>
  <c r="I693"/>
  <c r="I702"/>
  <c r="I335"/>
  <c r="I334"/>
  <c r="I336"/>
  <c r="I689"/>
  <c r="I684"/>
  <c r="I708"/>
  <c r="I326"/>
  <c r="I323"/>
  <c r="I690"/>
  <c r="I700"/>
  <c r="I324"/>
  <c r="I686"/>
  <c r="I701"/>
  <c r="I696"/>
  <c r="I339"/>
  <c r="I322"/>
  <c r="I317"/>
  <c r="I707"/>
  <c r="I340"/>
  <c r="I345"/>
  <c r="I703"/>
  <c r="F1130" i="16"/>
  <c r="G1130" s="1"/>
  <c r="G349"/>
  <c r="G648"/>
  <c r="G354"/>
  <c r="G336"/>
  <c r="G638"/>
  <c r="G622"/>
  <c r="G675"/>
  <c r="G650"/>
  <c r="G201"/>
  <c r="G269"/>
  <c r="G604"/>
  <c r="G346"/>
  <c r="G441"/>
  <c r="G533"/>
  <c r="G704"/>
  <c r="G363"/>
  <c r="G633"/>
  <c r="G424"/>
  <c r="G113"/>
  <c r="G702"/>
  <c r="G221"/>
  <c r="G408"/>
  <c r="G554"/>
  <c r="G193"/>
  <c r="G300"/>
  <c r="G109"/>
  <c r="G654"/>
  <c r="G720"/>
  <c r="G693"/>
  <c r="G310"/>
  <c r="G684"/>
  <c r="G699"/>
  <c r="G457"/>
  <c r="G450"/>
  <c r="G531"/>
  <c r="G521"/>
  <c r="G673"/>
  <c r="G146"/>
  <c r="G513"/>
  <c r="G334"/>
  <c r="G324"/>
  <c r="G332"/>
  <c r="G226"/>
  <c r="G1280"/>
  <c r="G798"/>
  <c r="G1302"/>
  <c r="G913"/>
  <c r="G261"/>
  <c r="G208"/>
  <c r="G492"/>
  <c r="G466"/>
  <c r="G723"/>
  <c r="G92"/>
  <c r="G374"/>
  <c r="G228"/>
  <c r="G497"/>
  <c r="G256"/>
  <c r="G125"/>
  <c r="G144"/>
  <c r="G285"/>
  <c r="G410"/>
  <c r="G546"/>
  <c r="G105"/>
  <c r="G679"/>
  <c r="G658"/>
  <c r="G219"/>
  <c r="G709"/>
  <c r="G217"/>
  <c r="G203"/>
  <c r="G128"/>
  <c r="G435"/>
  <c r="G382"/>
  <c r="G271"/>
  <c r="G139"/>
  <c r="G96"/>
  <c r="G602"/>
  <c r="G509"/>
  <c r="G188"/>
  <c r="G151"/>
  <c r="G254"/>
  <c r="G119"/>
  <c r="G511"/>
  <c r="G557"/>
  <c r="G422"/>
  <c r="G686"/>
  <c r="G292"/>
  <c r="G175"/>
  <c r="G311"/>
  <c r="G110"/>
  <c r="G182"/>
  <c r="G238"/>
  <c r="G191"/>
  <c r="G100"/>
  <c r="G94"/>
  <c r="G149"/>
  <c r="F231"/>
  <c r="G232" s="1"/>
  <c r="F243"/>
  <c r="G244" s="1"/>
  <c r="F141"/>
  <c r="G142" s="1"/>
  <c r="F304"/>
  <c r="G305" s="1"/>
  <c r="F282"/>
  <c r="G283" s="1"/>
  <c r="F214"/>
  <c r="G215" s="1"/>
  <c r="F159"/>
  <c r="G160" s="1"/>
  <c r="F236"/>
  <c r="G237" s="1"/>
  <c r="F179"/>
  <c r="G180" s="1"/>
  <c r="F98"/>
  <c r="G98" s="1"/>
  <c r="F281"/>
  <c r="F263"/>
  <c r="G264" s="1"/>
  <c r="F178"/>
  <c r="F240"/>
  <c r="G241" s="1"/>
  <c r="F154"/>
  <c r="G155" s="1"/>
  <c r="F211"/>
  <c r="F277"/>
  <c r="G278" s="1"/>
  <c r="F205"/>
  <c r="G205" s="1"/>
  <c r="F210"/>
  <c r="G210" s="1"/>
  <c r="F198"/>
  <c r="G198" s="1"/>
  <c r="F235"/>
  <c r="F274"/>
  <c r="G274" s="1"/>
  <c r="F230"/>
  <c r="F294"/>
  <c r="G294" s="1"/>
  <c r="F184"/>
  <c r="G185" s="1"/>
  <c r="F102"/>
  <c r="G103" s="1"/>
  <c r="F136"/>
  <c r="F280"/>
  <c r="G280" s="1"/>
  <c r="F170"/>
  <c r="G171" s="1"/>
  <c r="F153"/>
  <c r="G153" s="1"/>
  <c r="F297"/>
  <c r="G298" s="1"/>
  <c r="F177"/>
  <c r="G177" s="1"/>
  <c r="F135"/>
  <c r="G135" s="1"/>
  <c r="F223"/>
  <c r="G223" s="1"/>
  <c r="F121"/>
  <c r="G121" s="1"/>
  <c r="F169"/>
  <c r="G169" s="1"/>
  <c r="F206"/>
  <c r="G207" s="1"/>
  <c r="F327"/>
  <c r="G328" s="1"/>
  <c r="F318"/>
  <c r="G319" s="1"/>
  <c r="F343"/>
  <c r="G344" s="1"/>
  <c r="F356"/>
  <c r="G357" s="1"/>
  <c r="F321"/>
  <c r="G322" s="1"/>
  <c r="F340"/>
  <c r="G341" s="1"/>
  <c r="F326"/>
  <c r="G326" s="1"/>
  <c r="F351"/>
  <c r="G352" s="1"/>
  <c r="G786"/>
  <c r="E595" i="17"/>
  <c r="I333"/>
  <c r="I461"/>
  <c r="I593"/>
  <c r="I666"/>
  <c r="I444"/>
  <c r="I454"/>
  <c r="I609"/>
  <c r="I424"/>
  <c r="I552"/>
  <c r="I680"/>
  <c r="I407"/>
  <c r="I373"/>
  <c r="I421"/>
  <c r="I362"/>
  <c r="I489"/>
  <c r="I434"/>
  <c r="I562"/>
  <c r="I531"/>
  <c r="I468"/>
  <c r="I596"/>
  <c r="I615"/>
  <c r="I363"/>
  <c r="I404"/>
  <c r="I465"/>
  <c r="I423"/>
  <c r="I533"/>
  <c r="I478"/>
  <c r="I606"/>
  <c r="I633"/>
  <c r="I575"/>
  <c r="I512"/>
  <c r="I640"/>
  <c r="I667"/>
  <c r="I413"/>
  <c r="I360"/>
  <c r="I445"/>
  <c r="I402"/>
  <c r="I467"/>
  <c r="I513"/>
  <c r="I577"/>
  <c r="I458"/>
  <c r="I522"/>
  <c r="I586"/>
  <c r="I650"/>
  <c r="I613"/>
  <c r="I677"/>
  <c r="I555"/>
  <c r="I428"/>
  <c r="I492"/>
  <c r="I556"/>
  <c r="I620"/>
  <c r="I639"/>
  <c r="I403"/>
  <c r="I361"/>
  <c r="I411"/>
  <c r="I348"/>
  <c r="I457"/>
  <c r="I390"/>
  <c r="I415"/>
  <c r="I479"/>
  <c r="I525"/>
  <c r="I589"/>
  <c r="I470"/>
  <c r="I534"/>
  <c r="I598"/>
  <c r="I662"/>
  <c r="I625"/>
  <c r="I567"/>
  <c r="I440"/>
  <c r="I504"/>
  <c r="I568"/>
  <c r="I632"/>
  <c r="I659"/>
  <c r="I391"/>
  <c r="I357"/>
  <c r="I368"/>
  <c r="I437"/>
  <c r="I410"/>
  <c r="I346"/>
  <c r="I459"/>
  <c r="I505"/>
  <c r="I569"/>
  <c r="I450"/>
  <c r="I514"/>
  <c r="I578"/>
  <c r="I642"/>
  <c r="I605"/>
  <c r="I669"/>
  <c r="I547"/>
  <c r="I420"/>
  <c r="I484"/>
  <c r="I548"/>
  <c r="I612"/>
  <c r="I676"/>
  <c r="I631"/>
  <c r="I347"/>
  <c r="I369"/>
  <c r="I388"/>
  <c r="I417"/>
  <c r="I483"/>
  <c r="I366"/>
  <c r="I439"/>
  <c r="I485"/>
  <c r="I549"/>
  <c r="I430"/>
  <c r="I494"/>
  <c r="I558"/>
  <c r="I622"/>
  <c r="I649"/>
  <c r="I527"/>
  <c r="I591"/>
  <c r="I464"/>
  <c r="I528"/>
  <c r="I592"/>
  <c r="I656"/>
  <c r="I619"/>
  <c r="I367"/>
  <c r="I397"/>
  <c r="I365"/>
  <c r="I399"/>
  <c r="I651"/>
  <c r="I624"/>
  <c r="I560"/>
  <c r="I496"/>
  <c r="I432"/>
  <c r="I559"/>
  <c r="I681"/>
  <c r="I617"/>
  <c r="I654"/>
  <c r="I590"/>
  <c r="I526"/>
  <c r="I462"/>
  <c r="I581"/>
  <c r="I517"/>
  <c r="I471"/>
  <c r="I398"/>
  <c r="I449"/>
  <c r="I356"/>
  <c r="I401"/>
  <c r="I379"/>
  <c r="I663"/>
  <c r="I599"/>
  <c r="I644"/>
  <c r="I580"/>
  <c r="I516"/>
  <c r="I452"/>
  <c r="I579"/>
  <c r="I637"/>
  <c r="I674"/>
  <c r="I610"/>
  <c r="I546"/>
  <c r="I482"/>
  <c r="I418"/>
  <c r="I537"/>
  <c r="I503"/>
  <c r="I427"/>
  <c r="I378"/>
  <c r="I469"/>
  <c r="I400"/>
  <c r="I389"/>
  <c r="I359"/>
  <c r="I627"/>
  <c r="I664"/>
  <c r="I600"/>
  <c r="I536"/>
  <c r="I472"/>
  <c r="I597"/>
  <c r="I535"/>
  <c r="I657"/>
  <c r="I630"/>
  <c r="I566"/>
  <c r="I502"/>
  <c r="I438"/>
  <c r="I557"/>
  <c r="I493"/>
  <c r="I447"/>
  <c r="I358"/>
  <c r="I499"/>
  <c r="I425"/>
  <c r="I380"/>
  <c r="I393"/>
  <c r="I371"/>
  <c r="I671"/>
  <c r="I607"/>
  <c r="I652"/>
  <c r="I588"/>
  <c r="I524"/>
  <c r="I460"/>
  <c r="I587"/>
  <c r="I523"/>
  <c r="I645"/>
  <c r="I682"/>
  <c r="I618"/>
  <c r="I554"/>
  <c r="I490"/>
  <c r="I426"/>
  <c r="I545"/>
  <c r="I481"/>
  <c r="I435"/>
  <c r="I370"/>
  <c r="I477"/>
  <c r="I392"/>
  <c r="I349"/>
  <c r="I383"/>
  <c r="I603"/>
  <c r="I576"/>
  <c r="I448"/>
  <c r="I670"/>
  <c r="I542"/>
  <c r="I414"/>
  <c r="I495"/>
  <c r="I382"/>
  <c r="I385"/>
  <c r="I679"/>
  <c r="I660"/>
  <c r="I532"/>
  <c r="I595"/>
  <c r="I653"/>
  <c r="I626"/>
  <c r="I498"/>
  <c r="I553"/>
  <c r="I443"/>
  <c r="I491"/>
  <c r="I384"/>
  <c r="I643"/>
  <c r="I616"/>
  <c r="I488"/>
  <c r="I551"/>
  <c r="I582"/>
  <c r="I509"/>
  <c r="I441"/>
  <c r="I387"/>
  <c r="I572"/>
  <c r="I538"/>
  <c r="I487"/>
  <c r="E593"/>
  <c r="I673"/>
  <c r="I646"/>
  <c r="I518"/>
  <c r="I573"/>
  <c r="I463"/>
  <c r="I406"/>
  <c r="I364"/>
  <c r="I409"/>
  <c r="I655"/>
  <c r="I636"/>
  <c r="I508"/>
  <c r="I571"/>
  <c r="I629"/>
  <c r="I602"/>
  <c r="I474"/>
  <c r="I529"/>
  <c r="I419"/>
  <c r="I344"/>
  <c r="I386"/>
  <c r="E640"/>
  <c r="E622"/>
  <c r="I408"/>
  <c r="E646"/>
  <c r="E508"/>
  <c r="E658"/>
  <c r="E514"/>
  <c r="E555"/>
  <c r="G420"/>
  <c r="G581"/>
  <c r="E393"/>
  <c r="E473"/>
  <c r="E483"/>
  <c r="E569"/>
  <c r="E506"/>
  <c r="E532"/>
  <c r="E648"/>
  <c r="E375"/>
  <c r="E449"/>
  <c r="E443"/>
  <c r="G602"/>
  <c r="G698"/>
  <c r="G344"/>
  <c r="E516"/>
  <c r="E577"/>
  <c r="E599"/>
  <c r="E530"/>
  <c r="E401"/>
  <c r="E638"/>
  <c r="E465"/>
  <c r="E571"/>
  <c r="E459"/>
  <c r="E371"/>
  <c r="E605"/>
  <c r="E503"/>
  <c r="E579"/>
  <c r="E467"/>
  <c r="E492"/>
  <c r="E553"/>
  <c r="E624"/>
  <c r="E490"/>
  <c r="E665"/>
  <c r="G652"/>
  <c r="G342"/>
  <c r="G525"/>
  <c r="G444"/>
  <c r="G409"/>
  <c r="G624"/>
  <c r="E644"/>
  <c r="E575"/>
  <c r="E518"/>
  <c r="E471"/>
  <c r="E381"/>
  <c r="E536"/>
  <c r="E601"/>
  <c r="E589"/>
  <c r="E477"/>
  <c r="E636"/>
  <c r="E567"/>
  <c r="E510"/>
  <c r="E463"/>
  <c r="E405"/>
  <c r="E512"/>
  <c r="E634"/>
  <c r="E565"/>
  <c r="E453"/>
  <c r="E662"/>
  <c r="E603"/>
  <c r="E591"/>
  <c r="E534"/>
  <c r="E491"/>
  <c r="E397"/>
  <c r="E520"/>
  <c r="E642"/>
  <c r="E573"/>
  <c r="E461"/>
  <c r="E620"/>
  <c r="E551"/>
  <c r="E494"/>
  <c r="E447"/>
  <c r="E387"/>
  <c r="E496"/>
  <c r="E618"/>
  <c r="E549"/>
  <c r="E437"/>
  <c r="E364"/>
  <c r="G621"/>
  <c r="G513"/>
  <c r="G552"/>
  <c r="G482"/>
  <c r="G349"/>
  <c r="G501"/>
  <c r="G506"/>
  <c r="G371"/>
  <c r="G531"/>
  <c r="G635"/>
  <c r="G674"/>
  <c r="G479"/>
  <c r="G458"/>
  <c r="G583"/>
  <c r="G341"/>
  <c r="G533"/>
  <c r="G483"/>
  <c r="G645"/>
  <c r="G676"/>
  <c r="G392"/>
  <c r="G597"/>
  <c r="G544"/>
  <c r="G350"/>
  <c r="G669"/>
  <c r="G611"/>
  <c r="G368"/>
  <c r="G650"/>
  <c r="G600"/>
  <c r="G455"/>
  <c r="G530"/>
  <c r="G468"/>
  <c r="G347"/>
  <c r="G422"/>
  <c r="G555"/>
  <c r="G694"/>
  <c r="E651"/>
  <c r="E580"/>
  <c r="E452"/>
  <c r="E653"/>
  <c r="E582"/>
  <c r="E454"/>
  <c r="E513"/>
  <c r="E374"/>
  <c r="E372"/>
  <c r="E413"/>
  <c r="E600"/>
  <c r="E472"/>
  <c r="E531"/>
  <c r="E594"/>
  <c r="E466"/>
  <c r="E525"/>
  <c r="E419"/>
  <c r="E376"/>
  <c r="E643"/>
  <c r="E572"/>
  <c r="E444"/>
  <c r="E645"/>
  <c r="E574"/>
  <c r="E446"/>
  <c r="E505"/>
  <c r="E382"/>
  <c r="E380"/>
  <c r="E639"/>
  <c r="E576"/>
  <c r="E448"/>
  <c r="E641"/>
  <c r="E570"/>
  <c r="E442"/>
  <c r="E501"/>
  <c r="E394"/>
  <c r="E400"/>
  <c r="E659"/>
  <c r="E660"/>
  <c r="E399"/>
  <c r="E596"/>
  <c r="E468"/>
  <c r="E527"/>
  <c r="E598"/>
  <c r="E470"/>
  <c r="E529"/>
  <c r="E423"/>
  <c r="E425"/>
  <c r="E647"/>
  <c r="E584"/>
  <c r="E456"/>
  <c r="E649"/>
  <c r="E578"/>
  <c r="E450"/>
  <c r="E509"/>
  <c r="E386"/>
  <c r="E392"/>
  <c r="E627"/>
  <c r="E556"/>
  <c r="E428"/>
  <c r="E629"/>
  <c r="E558"/>
  <c r="E430"/>
  <c r="E489"/>
  <c r="E398"/>
  <c r="E396"/>
  <c r="E623"/>
  <c r="E560"/>
  <c r="E432"/>
  <c r="E625"/>
  <c r="E554"/>
  <c r="E426"/>
  <c r="E485"/>
  <c r="E410"/>
  <c r="E368"/>
  <c r="E367"/>
  <c r="E363"/>
  <c r="G353"/>
  <c r="G586"/>
  <c r="G691"/>
  <c r="G524"/>
  <c r="G469"/>
  <c r="G378"/>
  <c r="G633"/>
  <c r="G478"/>
  <c r="G680"/>
  <c r="G424"/>
  <c r="G380"/>
  <c r="G407"/>
  <c r="G606"/>
  <c r="G537"/>
  <c r="G548"/>
  <c r="G509"/>
  <c r="G354"/>
  <c r="G625"/>
  <c r="G470"/>
  <c r="G672"/>
  <c r="G416"/>
  <c r="G388"/>
  <c r="G330"/>
  <c r="G383"/>
  <c r="G630"/>
  <c r="G561"/>
  <c r="G572"/>
  <c r="G503"/>
  <c r="G419"/>
  <c r="G681"/>
  <c r="G526"/>
  <c r="G631"/>
  <c r="G472"/>
  <c r="G417"/>
  <c r="G359"/>
  <c r="G654"/>
  <c r="G585"/>
  <c r="G596"/>
  <c r="G527"/>
  <c r="G443"/>
  <c r="G397"/>
  <c r="G550"/>
  <c r="G655"/>
  <c r="G496"/>
  <c r="G441"/>
  <c r="G398"/>
  <c r="G700"/>
  <c r="E383"/>
  <c r="E619"/>
  <c r="E612"/>
  <c r="E548"/>
  <c r="E484"/>
  <c r="E420"/>
  <c r="E543"/>
  <c r="E621"/>
  <c r="E614"/>
  <c r="E550"/>
  <c r="E486"/>
  <c r="E422"/>
  <c r="E545"/>
  <c r="E481"/>
  <c r="E439"/>
  <c r="E406"/>
  <c r="E441"/>
  <c r="E404"/>
  <c r="E379"/>
  <c r="E631"/>
  <c r="E632"/>
  <c r="E568"/>
  <c r="E504"/>
  <c r="E440"/>
  <c r="E563"/>
  <c r="E633"/>
  <c r="E626"/>
  <c r="E562"/>
  <c r="E498"/>
  <c r="E434"/>
  <c r="E557"/>
  <c r="E493"/>
  <c r="E451"/>
  <c r="E402"/>
  <c r="E445"/>
  <c r="E408"/>
  <c r="E391"/>
  <c r="E611"/>
  <c r="E604"/>
  <c r="E540"/>
  <c r="E476"/>
  <c r="E412"/>
  <c r="E535"/>
  <c r="E613"/>
  <c r="E606"/>
  <c r="E542"/>
  <c r="E478"/>
  <c r="E414"/>
  <c r="E537"/>
  <c r="E507"/>
  <c r="E431"/>
  <c r="E411"/>
  <c r="E433"/>
  <c r="E373"/>
  <c r="E403"/>
  <c r="E607"/>
  <c r="E608"/>
  <c r="E544"/>
  <c r="E480"/>
  <c r="E416"/>
  <c r="E539"/>
  <c r="E609"/>
  <c r="E602"/>
  <c r="E538"/>
  <c r="E474"/>
  <c r="E597"/>
  <c r="E533"/>
  <c r="E499"/>
  <c r="E427"/>
  <c r="E495"/>
  <c r="E421"/>
  <c r="E366"/>
  <c r="E657"/>
  <c r="E362"/>
  <c r="E661"/>
  <c r="E663"/>
  <c r="E409"/>
  <c r="E635"/>
  <c r="E628"/>
  <c r="E564"/>
  <c r="E500"/>
  <c r="E436"/>
  <c r="E559"/>
  <c r="E637"/>
  <c r="E630"/>
  <c r="E566"/>
  <c r="E502"/>
  <c r="E438"/>
  <c r="E561"/>
  <c r="E497"/>
  <c r="E455"/>
  <c r="E390"/>
  <c r="E457"/>
  <c r="E388"/>
  <c r="E395"/>
  <c r="E615"/>
  <c r="E616"/>
  <c r="E552"/>
  <c r="E488"/>
  <c r="E424"/>
  <c r="E547"/>
  <c r="E617"/>
  <c r="E610"/>
  <c r="E546"/>
  <c r="E482"/>
  <c r="E418"/>
  <c r="E541"/>
  <c r="E515"/>
  <c r="E435"/>
  <c r="E511"/>
  <c r="E429"/>
  <c r="E385"/>
  <c r="E407"/>
  <c r="E652"/>
  <c r="E588"/>
  <c r="E524"/>
  <c r="E460"/>
  <c r="E583"/>
  <c r="E519"/>
  <c r="E654"/>
  <c r="E590"/>
  <c r="E526"/>
  <c r="E462"/>
  <c r="E585"/>
  <c r="E521"/>
  <c r="E479"/>
  <c r="E415"/>
  <c r="E487"/>
  <c r="E417"/>
  <c r="E389"/>
  <c r="E655"/>
  <c r="E656"/>
  <c r="E592"/>
  <c r="E528"/>
  <c r="E464"/>
  <c r="E587"/>
  <c r="E523"/>
  <c r="E650"/>
  <c r="E586"/>
  <c r="E522"/>
  <c r="E458"/>
  <c r="E581"/>
  <c r="E517"/>
  <c r="E475"/>
  <c r="E378"/>
  <c r="E469"/>
  <c r="E384"/>
  <c r="E666"/>
  <c r="E664"/>
  <c r="E369"/>
  <c r="E370"/>
  <c r="E365"/>
  <c r="G367"/>
  <c r="G685"/>
  <c r="G646"/>
  <c r="G522"/>
  <c r="G577"/>
  <c r="G627"/>
  <c r="G588"/>
  <c r="G460"/>
  <c r="G519"/>
  <c r="G352"/>
  <c r="G435"/>
  <c r="G355"/>
  <c r="G405"/>
  <c r="G666"/>
  <c r="G542"/>
  <c r="G414"/>
  <c r="G647"/>
  <c r="G616"/>
  <c r="G488"/>
  <c r="G547"/>
  <c r="G433"/>
  <c r="G471"/>
  <c r="G406"/>
  <c r="G393"/>
  <c r="G670"/>
  <c r="G546"/>
  <c r="G418"/>
  <c r="G651"/>
  <c r="G612"/>
  <c r="G484"/>
  <c r="G543"/>
  <c r="G429"/>
  <c r="G459"/>
  <c r="G363"/>
  <c r="G689"/>
  <c r="G658"/>
  <c r="G534"/>
  <c r="G589"/>
  <c r="G639"/>
  <c r="G608"/>
  <c r="G480"/>
  <c r="G539"/>
  <c r="G425"/>
  <c r="G463"/>
  <c r="G328"/>
  <c r="G692"/>
  <c r="G327"/>
  <c r="G369"/>
  <c r="G605"/>
  <c r="G570"/>
  <c r="G442"/>
  <c r="G675"/>
  <c r="G636"/>
  <c r="G508"/>
  <c r="G567"/>
  <c r="G453"/>
  <c r="G481"/>
  <c r="G394"/>
  <c r="G357"/>
  <c r="G617"/>
  <c r="G590"/>
  <c r="G462"/>
  <c r="G517"/>
  <c r="G664"/>
  <c r="G536"/>
  <c r="G595"/>
  <c r="G485"/>
  <c r="G396"/>
  <c r="G358"/>
  <c r="G345"/>
  <c r="G629"/>
  <c r="G594"/>
  <c r="G466"/>
  <c r="G521"/>
  <c r="G660"/>
  <c r="G532"/>
  <c r="G591"/>
  <c r="G477"/>
  <c r="G408"/>
  <c r="G370"/>
  <c r="G411"/>
  <c r="G641"/>
  <c r="G610"/>
  <c r="G486"/>
  <c r="G541"/>
  <c r="G688"/>
  <c r="G560"/>
  <c r="G432"/>
  <c r="G491"/>
  <c r="G372"/>
  <c r="G415"/>
  <c r="G336"/>
  <c r="G329"/>
  <c r="G333"/>
  <c r="H59"/>
  <c r="H476" s="1"/>
  <c r="I381"/>
  <c r="I351"/>
  <c r="I699"/>
  <c r="I635"/>
  <c r="I672"/>
  <c r="I608"/>
  <c r="I544"/>
  <c r="I480"/>
  <c r="I416"/>
  <c r="I543"/>
  <c r="I665"/>
  <c r="I601"/>
  <c r="I638"/>
  <c r="I574"/>
  <c r="I510"/>
  <c r="I446"/>
  <c r="I565"/>
  <c r="I501"/>
  <c r="I455"/>
  <c r="I350"/>
  <c r="I515"/>
  <c r="I433"/>
  <c r="I372"/>
  <c r="I353"/>
  <c r="I331"/>
  <c r="I395"/>
  <c r="I647"/>
  <c r="I692"/>
  <c r="I628"/>
  <c r="I564"/>
  <c r="I500"/>
  <c r="I436"/>
  <c r="I563"/>
  <c r="I685"/>
  <c r="I621"/>
  <c r="I658"/>
  <c r="I594"/>
  <c r="I530"/>
  <c r="I466"/>
  <c r="I585"/>
  <c r="I521"/>
  <c r="I475"/>
  <c r="I330"/>
  <c r="I394"/>
  <c r="I453"/>
  <c r="I352"/>
  <c r="I341"/>
  <c r="I405"/>
  <c r="I375"/>
  <c r="I675"/>
  <c r="I611"/>
  <c r="I648"/>
  <c r="I584"/>
  <c r="I520"/>
  <c r="I456"/>
  <c r="I583"/>
  <c r="I519"/>
  <c r="I641"/>
  <c r="I678"/>
  <c r="I614"/>
  <c r="I550"/>
  <c r="I486"/>
  <c r="I422"/>
  <c r="I541"/>
  <c r="I511"/>
  <c r="I431"/>
  <c r="I374"/>
  <c r="I473"/>
  <c r="I332"/>
  <c r="I396"/>
  <c r="I377"/>
  <c r="I355"/>
  <c r="I687"/>
  <c r="I623"/>
  <c r="I668"/>
  <c r="I604"/>
  <c r="I540"/>
  <c r="I476"/>
  <c r="I412"/>
  <c r="I539"/>
  <c r="I661"/>
  <c r="I698"/>
  <c r="I634"/>
  <c r="I570"/>
  <c r="I506"/>
  <c r="I442"/>
  <c r="I561"/>
  <c r="I497"/>
  <c r="I451"/>
  <c r="I354"/>
  <c r="I507"/>
  <c r="I429"/>
  <c r="I376"/>
  <c r="I320"/>
  <c r="I709"/>
  <c r="I325"/>
  <c r="I318"/>
  <c r="I705"/>
  <c r="E1014"/>
  <c r="E1012"/>
  <c r="E1010"/>
  <c r="E1008"/>
  <c r="E1006"/>
  <c r="E1004"/>
  <c r="E1002"/>
  <c r="E1000"/>
  <c r="E998"/>
  <c r="E993"/>
  <c r="E989"/>
  <c r="E985"/>
  <c r="E981"/>
  <c r="E977"/>
  <c r="E973"/>
  <c r="E969"/>
  <c r="E965"/>
  <c r="E344"/>
  <c r="E312"/>
  <c r="E280"/>
  <c r="E248"/>
  <c r="E216"/>
  <c r="E184"/>
  <c r="E152"/>
  <c r="E120"/>
  <c r="E88"/>
  <c r="E358"/>
  <c r="E326"/>
  <c r="E294"/>
  <c r="E262"/>
  <c r="E230"/>
  <c r="E198"/>
  <c r="E166"/>
  <c r="E134"/>
  <c r="E102"/>
  <c r="E70"/>
  <c r="E698"/>
  <c r="E730"/>
  <c r="E762"/>
  <c r="E681"/>
  <c r="E713"/>
  <c r="E745"/>
  <c r="E777"/>
  <c r="E808"/>
  <c r="E840"/>
  <c r="E688"/>
  <c r="E720"/>
  <c r="E752"/>
  <c r="E667"/>
  <c r="E699"/>
  <c r="E731"/>
  <c r="E763"/>
  <c r="E794"/>
  <c r="E826"/>
  <c r="E856"/>
  <c r="E793"/>
  <c r="E825"/>
  <c r="E857"/>
  <c r="E891"/>
  <c r="E923"/>
  <c r="E955"/>
  <c r="E902"/>
  <c r="E934"/>
  <c r="E359"/>
  <c r="E327"/>
  <c r="E295"/>
  <c r="E263"/>
  <c r="E231"/>
  <c r="E199"/>
  <c r="E167"/>
  <c r="E135"/>
  <c r="E103"/>
  <c r="E71"/>
  <c r="E787"/>
  <c r="E819"/>
  <c r="E851"/>
  <c r="E881"/>
  <c r="E913"/>
  <c r="E945"/>
  <c r="E892"/>
  <c r="E924"/>
  <c r="E956"/>
  <c r="E337"/>
  <c r="E305"/>
  <c r="E273"/>
  <c r="E241"/>
  <c r="E209"/>
  <c r="E177"/>
  <c r="E145"/>
  <c r="E113"/>
  <c r="E81"/>
  <c r="E356"/>
  <c r="E324"/>
  <c r="E292"/>
  <c r="E260"/>
  <c r="E228"/>
  <c r="E196"/>
  <c r="E164"/>
  <c r="E132"/>
  <c r="E100"/>
  <c r="E68"/>
  <c r="E330"/>
  <c r="E298"/>
  <c r="E266"/>
  <c r="E234"/>
  <c r="E202"/>
  <c r="E170"/>
  <c r="E138"/>
  <c r="E106"/>
  <c r="E74"/>
  <c r="E686"/>
  <c r="E718"/>
  <c r="E750"/>
  <c r="E783"/>
  <c r="E693"/>
  <c r="E725"/>
  <c r="E757"/>
  <c r="E788"/>
  <c r="E820"/>
  <c r="E668"/>
  <c r="E700"/>
  <c r="E732"/>
  <c r="E764"/>
  <c r="E679"/>
  <c r="E711"/>
  <c r="E743"/>
  <c r="E775"/>
  <c r="E806"/>
  <c r="E838"/>
  <c r="E868"/>
  <c r="E805"/>
  <c r="E837"/>
  <c r="E869"/>
  <c r="E903"/>
  <c r="E935"/>
  <c r="E882"/>
  <c r="E914"/>
  <c r="E946"/>
  <c r="E339"/>
  <c r="E275"/>
  <c r="E211"/>
  <c r="E147"/>
  <c r="E83"/>
  <c r="E807"/>
  <c r="E871"/>
  <c r="E933"/>
  <c r="E912"/>
  <c r="E349"/>
  <c r="E285"/>
  <c r="E221"/>
  <c r="E157"/>
  <c r="E93"/>
  <c r="E996"/>
  <c r="E992"/>
  <c r="E988"/>
  <c r="E984"/>
  <c r="E980"/>
  <c r="E976"/>
  <c r="E972"/>
  <c r="E968"/>
  <c r="E964"/>
  <c r="E336"/>
  <c r="E304"/>
  <c r="E272"/>
  <c r="E240"/>
  <c r="E208"/>
  <c r="E176"/>
  <c r="E144"/>
  <c r="E112"/>
  <c r="E80"/>
  <c r="E350"/>
  <c r="E318"/>
  <c r="E286"/>
  <c r="E254"/>
  <c r="E222"/>
  <c r="E190"/>
  <c r="E158"/>
  <c r="E126"/>
  <c r="E94"/>
  <c r="E674"/>
  <c r="E706"/>
  <c r="E738"/>
  <c r="E770"/>
  <c r="E689"/>
  <c r="E721"/>
  <c r="E753"/>
  <c r="E784"/>
  <c r="E816"/>
  <c r="E848"/>
  <c r="E696"/>
  <c r="E728"/>
  <c r="E760"/>
  <c r="E675"/>
  <c r="E707"/>
  <c r="E739"/>
  <c r="E771"/>
  <c r="E802"/>
  <c r="E834"/>
  <c r="E864"/>
  <c r="E801"/>
  <c r="E833"/>
  <c r="E865"/>
  <c r="E899"/>
  <c r="E931"/>
  <c r="E878"/>
  <c r="E910"/>
  <c r="E942"/>
  <c r="E351"/>
  <c r="E319"/>
  <c r="E287"/>
  <c r="E255"/>
  <c r="E223"/>
  <c r="E191"/>
  <c r="E159"/>
  <c r="E127"/>
  <c r="E95"/>
  <c r="E854"/>
  <c r="E795"/>
  <c r="E827"/>
  <c r="E859"/>
  <c r="E889"/>
  <c r="E921"/>
  <c r="E953"/>
  <c r="E900"/>
  <c r="E932"/>
  <c r="E361"/>
  <c r="E329"/>
  <c r="E297"/>
  <c r="E265"/>
  <c r="E233"/>
  <c r="E201"/>
  <c r="E169"/>
  <c r="E137"/>
  <c r="E105"/>
  <c r="E73"/>
  <c r="E348"/>
  <c r="E316"/>
  <c r="E284"/>
  <c r="E252"/>
  <c r="E220"/>
  <c r="E188"/>
  <c r="E156"/>
  <c r="E124"/>
  <c r="E92"/>
  <c r="E354"/>
  <c r="E322"/>
  <c r="E290"/>
  <c r="E258"/>
  <c r="E226"/>
  <c r="E194"/>
  <c r="E162"/>
  <c r="E130"/>
  <c r="E98"/>
  <c r="E66"/>
  <c r="E694"/>
  <c r="E726"/>
  <c r="E758"/>
  <c r="E669"/>
  <c r="E701"/>
  <c r="E733"/>
  <c r="E765"/>
  <c r="E796"/>
  <c r="E828"/>
  <c r="E676"/>
  <c r="E708"/>
  <c r="E740"/>
  <c r="E772"/>
  <c r="E687"/>
  <c r="E719"/>
  <c r="E751"/>
  <c r="E782"/>
  <c r="E814"/>
  <c r="E846"/>
  <c r="E876"/>
  <c r="E813"/>
  <c r="E845"/>
  <c r="E879"/>
  <c r="E911"/>
  <c r="E943"/>
  <c r="E890"/>
  <c r="E922"/>
  <c r="E954"/>
  <c r="E323"/>
  <c r="E259"/>
  <c r="E195"/>
  <c r="E131"/>
  <c r="E67"/>
  <c r="E823"/>
  <c r="E885"/>
  <c r="E949"/>
  <c r="E928"/>
  <c r="E333"/>
  <c r="E269"/>
  <c r="E205"/>
  <c r="E141"/>
  <c r="E77"/>
  <c r="E315"/>
  <c r="E283"/>
  <c r="E251"/>
  <c r="E219"/>
  <c r="E187"/>
  <c r="E155"/>
  <c r="E123"/>
  <c r="E91"/>
  <c r="E858"/>
  <c r="E799"/>
  <c r="E831"/>
  <c r="E863"/>
  <c r="E893"/>
  <c r="E925"/>
  <c r="E957"/>
  <c r="E904"/>
  <c r="E936"/>
  <c r="E357"/>
  <c r="E325"/>
  <c r="E293"/>
  <c r="E261"/>
  <c r="E229"/>
  <c r="E197"/>
  <c r="E165"/>
  <c r="E133"/>
  <c r="E101"/>
  <c r="E69"/>
  <c r="G1013"/>
  <c r="G1011"/>
  <c r="G1009"/>
  <c r="G1007"/>
  <c r="G1005"/>
  <c r="G1003"/>
  <c r="G1001"/>
  <c r="G999"/>
  <c r="G995"/>
  <c r="G991"/>
  <c r="G987"/>
  <c r="G983"/>
  <c r="G979"/>
  <c r="G975"/>
  <c r="G971"/>
  <c r="G967"/>
  <c r="G963"/>
  <c r="G302"/>
  <c r="G270"/>
  <c r="G238"/>
  <c r="G206"/>
  <c r="G174"/>
  <c r="G142"/>
  <c r="G110"/>
  <c r="G78"/>
  <c r="G304"/>
  <c r="G272"/>
  <c r="G240"/>
  <c r="G208"/>
  <c r="G176"/>
  <c r="G144"/>
  <c r="G112"/>
  <c r="G80"/>
  <c r="G712"/>
  <c r="G744"/>
  <c r="G776"/>
  <c r="G727"/>
  <c r="G759"/>
  <c r="G790"/>
  <c r="G822"/>
  <c r="G702"/>
  <c r="G734"/>
  <c r="G766"/>
  <c r="G713"/>
  <c r="G745"/>
  <c r="G777"/>
  <c r="G812"/>
  <c r="G844"/>
  <c r="G783"/>
  <c r="G815"/>
  <c r="G847"/>
  <c r="G877"/>
  <c r="G909"/>
  <c r="G941"/>
  <c r="G888"/>
  <c r="G920"/>
  <c r="G952"/>
  <c r="G305"/>
  <c r="G273"/>
  <c r="G241"/>
  <c r="G209"/>
  <c r="G177"/>
  <c r="G145"/>
  <c r="G113"/>
  <c r="G81"/>
  <c r="G864"/>
  <c r="G805"/>
  <c r="G837"/>
  <c r="G869"/>
  <c r="G899"/>
  <c r="G931"/>
  <c r="G878"/>
  <c r="G910"/>
  <c r="G942"/>
  <c r="G315"/>
  <c r="G283"/>
  <c r="G251"/>
  <c r="G219"/>
  <c r="G187"/>
  <c r="G155"/>
  <c r="G123"/>
  <c r="G91"/>
  <c r="G962"/>
  <c r="G298"/>
  <c r="G266"/>
  <c r="G234"/>
  <c r="G202"/>
  <c r="G170"/>
  <c r="G138"/>
  <c r="G106"/>
  <c r="G74"/>
  <c r="G308"/>
  <c r="G276"/>
  <c r="G244"/>
  <c r="G212"/>
  <c r="G180"/>
  <c r="G148"/>
  <c r="G116"/>
  <c r="G84"/>
  <c r="G716"/>
  <c r="G748"/>
  <c r="G780"/>
  <c r="G731"/>
  <c r="G763"/>
  <c r="G794"/>
  <c r="G826"/>
  <c r="G706"/>
  <c r="G738"/>
  <c r="G770"/>
  <c r="G725"/>
  <c r="G757"/>
  <c r="G792"/>
  <c r="G824"/>
  <c r="G858"/>
  <c r="G795"/>
  <c r="G827"/>
  <c r="G859"/>
  <c r="G889"/>
  <c r="G921"/>
  <c r="G953"/>
  <c r="G900"/>
  <c r="G932"/>
  <c r="G325"/>
  <c r="G293"/>
  <c r="G261"/>
  <c r="G229"/>
  <c r="G197"/>
  <c r="G165"/>
  <c r="G133"/>
  <c r="G101"/>
  <c r="G69"/>
  <c r="G785"/>
  <c r="G817"/>
  <c r="G849"/>
  <c r="G879"/>
  <c r="G911"/>
  <c r="G943"/>
  <c r="G890"/>
  <c r="G922"/>
  <c r="G954"/>
  <c r="G295"/>
  <c r="G263"/>
  <c r="G231"/>
  <c r="G199"/>
  <c r="G167"/>
  <c r="G135"/>
  <c r="G103"/>
  <c r="G71"/>
  <c r="G994"/>
  <c r="G990"/>
  <c r="G986"/>
  <c r="G982"/>
  <c r="G978"/>
  <c r="G974"/>
  <c r="G970"/>
  <c r="G966"/>
  <c r="G326"/>
  <c r="G294"/>
  <c r="G262"/>
  <c r="G230"/>
  <c r="G198"/>
  <c r="G166"/>
  <c r="G134"/>
  <c r="G102"/>
  <c r="G70"/>
  <c r="G296"/>
  <c r="G264"/>
  <c r="G232"/>
  <c r="G200"/>
  <c r="G168"/>
  <c r="G136"/>
  <c r="G104"/>
  <c r="G72"/>
  <c r="G720"/>
  <c r="G752"/>
  <c r="G703"/>
  <c r="G735"/>
  <c r="G767"/>
  <c r="G798"/>
  <c r="G830"/>
  <c r="G710"/>
  <c r="G742"/>
  <c r="G774"/>
  <c r="G721"/>
  <c r="G753"/>
  <c r="G788"/>
  <c r="G820"/>
  <c r="G854"/>
  <c r="G791"/>
  <c r="G823"/>
  <c r="G855"/>
  <c r="G885"/>
  <c r="G917"/>
  <c r="G949"/>
  <c r="G896"/>
  <c r="G928"/>
  <c r="G960"/>
  <c r="G297"/>
  <c r="G265"/>
  <c r="G233"/>
  <c r="G201"/>
  <c r="G169"/>
  <c r="G137"/>
  <c r="G105"/>
  <c r="G73"/>
  <c r="G872"/>
  <c r="G813"/>
  <c r="G845"/>
  <c r="G876"/>
  <c r="G907"/>
  <c r="G939"/>
  <c r="G886"/>
  <c r="G918"/>
  <c r="G950"/>
  <c r="G307"/>
  <c r="G275"/>
  <c r="G243"/>
  <c r="G211"/>
  <c r="G179"/>
  <c r="G147"/>
  <c r="G115"/>
  <c r="G83"/>
  <c r="G322"/>
  <c r="G290"/>
  <c r="G258"/>
  <c r="G226"/>
  <c r="G194"/>
  <c r="G162"/>
  <c r="G130"/>
  <c r="G98"/>
  <c r="G66"/>
  <c r="G300"/>
  <c r="G268"/>
  <c r="G236"/>
  <c r="G204"/>
  <c r="G172"/>
  <c r="G140"/>
  <c r="G108"/>
  <c r="G76"/>
  <c r="G724"/>
  <c r="G756"/>
  <c r="G707"/>
  <c r="G739"/>
  <c r="G771"/>
  <c r="G802"/>
  <c r="G834"/>
  <c r="G714"/>
  <c r="G746"/>
  <c r="G778"/>
  <c r="G733"/>
  <c r="G765"/>
  <c r="G800"/>
  <c r="G832"/>
  <c r="G866"/>
  <c r="G803"/>
  <c r="G835"/>
  <c r="G867"/>
  <c r="G897"/>
  <c r="G929"/>
  <c r="G961"/>
  <c r="G908"/>
  <c r="G940"/>
  <c r="G317"/>
  <c r="G285"/>
  <c r="G253"/>
  <c r="G221"/>
  <c r="G189"/>
  <c r="G157"/>
  <c r="G125"/>
  <c r="G93"/>
  <c r="G852"/>
  <c r="G793"/>
  <c r="G825"/>
  <c r="G857"/>
  <c r="G887"/>
  <c r="G919"/>
  <c r="G951"/>
  <c r="G898"/>
  <c r="G930"/>
  <c r="G319"/>
  <c r="G287"/>
  <c r="G255"/>
  <c r="G223"/>
  <c r="G191"/>
  <c r="G159"/>
  <c r="G127"/>
  <c r="G95"/>
  <c r="G997"/>
  <c r="I1013"/>
  <c r="I1011"/>
  <c r="I1009"/>
  <c r="I1007"/>
  <c r="I1005"/>
  <c r="I1003"/>
  <c r="I1001"/>
  <c r="I999"/>
  <c r="I995"/>
  <c r="I991"/>
  <c r="I987"/>
  <c r="I983"/>
  <c r="I979"/>
  <c r="I975"/>
  <c r="I971"/>
  <c r="I967"/>
  <c r="I962"/>
  <c r="I288"/>
  <c r="I256"/>
  <c r="I224"/>
  <c r="I192"/>
  <c r="I160"/>
  <c r="I128"/>
  <c r="I96"/>
  <c r="I64"/>
  <c r="I290"/>
  <c r="I258"/>
  <c r="I226"/>
  <c r="I194"/>
  <c r="I162"/>
  <c r="I130"/>
  <c r="I98"/>
  <c r="I66"/>
  <c r="I762"/>
  <c r="I757"/>
  <c r="I820"/>
  <c r="I740"/>
  <c r="I743"/>
  <c r="I802"/>
  <c r="I872"/>
  <c r="I845"/>
  <c r="I996"/>
  <c r="I992"/>
  <c r="I988"/>
  <c r="I984"/>
  <c r="I980"/>
  <c r="I976"/>
  <c r="I972"/>
  <c r="I968"/>
  <c r="I964"/>
  <c r="I296"/>
  <c r="I264"/>
  <c r="I232"/>
  <c r="I200"/>
  <c r="I168"/>
  <c r="I136"/>
  <c r="I104"/>
  <c r="I72"/>
  <c r="I298"/>
  <c r="I266"/>
  <c r="I234"/>
  <c r="I202"/>
  <c r="I170"/>
  <c r="I138"/>
  <c r="I106"/>
  <c r="I74"/>
  <c r="I746"/>
  <c r="I741"/>
  <c r="I804"/>
  <c r="I724"/>
  <c r="I727"/>
  <c r="I786"/>
  <c r="I856"/>
  <c r="I829"/>
  <c r="I722"/>
  <c r="I754"/>
  <c r="I717"/>
  <c r="I749"/>
  <c r="I780"/>
  <c r="I812"/>
  <c r="I844"/>
  <c r="I732"/>
  <c r="I764"/>
  <c r="I735"/>
  <c r="I767"/>
  <c r="I794"/>
  <c r="I826"/>
  <c r="I864"/>
  <c r="I805"/>
  <c r="I837"/>
  <c r="I869"/>
  <c r="I899"/>
  <c r="I931"/>
  <c r="I878"/>
  <c r="I910"/>
  <c r="I942"/>
  <c r="I303"/>
  <c r="I271"/>
  <c r="I239"/>
  <c r="I207"/>
  <c r="I175"/>
  <c r="I143"/>
  <c r="I111"/>
  <c r="I79"/>
  <c r="I866"/>
  <c r="I799"/>
  <c r="I831"/>
  <c r="I863"/>
  <c r="I897"/>
  <c r="I929"/>
  <c r="I961"/>
  <c r="I908"/>
  <c r="I940"/>
  <c r="I301"/>
  <c r="I269"/>
  <c r="I237"/>
  <c r="I205"/>
  <c r="I173"/>
  <c r="I141"/>
  <c r="I109"/>
  <c r="I77"/>
  <c r="I308"/>
  <c r="I276"/>
  <c r="I244"/>
  <c r="I212"/>
  <c r="I180"/>
  <c r="I148"/>
  <c r="I116"/>
  <c r="I84"/>
  <c r="I302"/>
  <c r="I270"/>
  <c r="I238"/>
  <c r="I206"/>
  <c r="I174"/>
  <c r="I142"/>
  <c r="I110"/>
  <c r="I78"/>
  <c r="I734"/>
  <c r="I766"/>
  <c r="I729"/>
  <c r="I761"/>
  <c r="I792"/>
  <c r="I824"/>
  <c r="I712"/>
  <c r="I744"/>
  <c r="I776"/>
  <c r="I739"/>
  <c r="I771"/>
  <c r="I798"/>
  <c r="I830"/>
  <c r="I868"/>
  <c r="I809"/>
  <c r="I841"/>
  <c r="I873"/>
  <c r="I903"/>
  <c r="I935"/>
  <c r="I882"/>
  <c r="I914"/>
  <c r="I946"/>
  <c r="I299"/>
  <c r="I267"/>
  <c r="I235"/>
  <c r="I203"/>
  <c r="I171"/>
  <c r="I139"/>
  <c r="I107"/>
  <c r="I75"/>
  <c r="I870"/>
  <c r="I803"/>
  <c r="I835"/>
  <c r="I867"/>
  <c r="I901"/>
  <c r="I933"/>
  <c r="I880"/>
  <c r="I912"/>
  <c r="I944"/>
  <c r="I305"/>
  <c r="I273"/>
  <c r="I241"/>
  <c r="I209"/>
  <c r="I177"/>
  <c r="I145"/>
  <c r="I113"/>
  <c r="I81"/>
  <c r="I891"/>
  <c r="I923"/>
  <c r="I955"/>
  <c r="I902"/>
  <c r="I934"/>
  <c r="I311"/>
  <c r="I279"/>
  <c r="I247"/>
  <c r="I215"/>
  <c r="I183"/>
  <c r="I151"/>
  <c r="I119"/>
  <c r="I87"/>
  <c r="I858"/>
  <c r="I791"/>
  <c r="I823"/>
  <c r="I855"/>
  <c r="I889"/>
  <c r="I921"/>
  <c r="I953"/>
  <c r="I900"/>
  <c r="I932"/>
  <c r="I309"/>
  <c r="I277"/>
  <c r="I245"/>
  <c r="I213"/>
  <c r="I181"/>
  <c r="I149"/>
  <c r="I117"/>
  <c r="I85"/>
  <c r="I316"/>
  <c r="I284"/>
  <c r="I252"/>
  <c r="I220"/>
  <c r="I188"/>
  <c r="I156"/>
  <c r="I124"/>
  <c r="I92"/>
  <c r="I310"/>
  <c r="I278"/>
  <c r="I246"/>
  <c r="I214"/>
  <c r="I182"/>
  <c r="I150"/>
  <c r="I118"/>
  <c r="I86"/>
  <c r="I726"/>
  <c r="I758"/>
  <c r="I721"/>
  <c r="I753"/>
  <c r="I784"/>
  <c r="I816"/>
  <c r="I848"/>
  <c r="I736"/>
  <c r="I768"/>
  <c r="I731"/>
  <c r="I763"/>
  <c r="I790"/>
  <c r="I822"/>
  <c r="I860"/>
  <c r="I801"/>
  <c r="I833"/>
  <c r="I865"/>
  <c r="I895"/>
  <c r="I927"/>
  <c r="I959"/>
  <c r="I906"/>
  <c r="I938"/>
  <c r="I307"/>
  <c r="I275"/>
  <c r="I243"/>
  <c r="I211"/>
  <c r="I179"/>
  <c r="I147"/>
  <c r="I115"/>
  <c r="I83"/>
  <c r="I862"/>
  <c r="I795"/>
  <c r="I827"/>
  <c r="I859"/>
  <c r="I893"/>
  <c r="I925"/>
  <c r="I957"/>
  <c r="I904"/>
  <c r="I936"/>
  <c r="I313"/>
  <c r="I281"/>
  <c r="I249"/>
  <c r="I217"/>
  <c r="I185"/>
  <c r="I153"/>
  <c r="I121"/>
  <c r="I89"/>
  <c r="I997"/>
  <c r="E1013"/>
  <c r="E1011"/>
  <c r="E1009"/>
  <c r="E1007"/>
  <c r="E1005"/>
  <c r="E1003"/>
  <c r="E1001"/>
  <c r="E999"/>
  <c r="E995"/>
  <c r="E991"/>
  <c r="E987"/>
  <c r="E983"/>
  <c r="E979"/>
  <c r="E975"/>
  <c r="E971"/>
  <c r="E967"/>
  <c r="E360"/>
  <c r="E328"/>
  <c r="E296"/>
  <c r="E264"/>
  <c r="E232"/>
  <c r="E200"/>
  <c r="E168"/>
  <c r="E136"/>
  <c r="E104"/>
  <c r="E72"/>
  <c r="E342"/>
  <c r="E310"/>
  <c r="E278"/>
  <c r="E246"/>
  <c r="E214"/>
  <c r="E182"/>
  <c r="E150"/>
  <c r="E118"/>
  <c r="E86"/>
  <c r="E682"/>
  <c r="E714"/>
  <c r="E746"/>
  <c r="E778"/>
  <c r="E697"/>
  <c r="E729"/>
  <c r="E761"/>
  <c r="E792"/>
  <c r="E824"/>
  <c r="E672"/>
  <c r="E704"/>
  <c r="E736"/>
  <c r="E768"/>
  <c r="E683"/>
  <c r="E715"/>
  <c r="E747"/>
  <c r="E779"/>
  <c r="E810"/>
  <c r="E842"/>
  <c r="E872"/>
  <c r="E809"/>
  <c r="E841"/>
  <c r="E873"/>
  <c r="E907"/>
  <c r="E939"/>
  <c r="E886"/>
  <c r="E918"/>
  <c r="E950"/>
  <c r="E343"/>
  <c r="E311"/>
  <c r="E279"/>
  <c r="E247"/>
  <c r="E215"/>
  <c r="E183"/>
  <c r="E151"/>
  <c r="E119"/>
  <c r="E87"/>
  <c r="E862"/>
  <c r="E803"/>
  <c r="E835"/>
  <c r="E867"/>
  <c r="E897"/>
  <c r="E929"/>
  <c r="E961"/>
  <c r="E908"/>
  <c r="E940"/>
  <c r="E353"/>
  <c r="E321"/>
  <c r="E289"/>
  <c r="E257"/>
  <c r="E225"/>
  <c r="E193"/>
  <c r="E161"/>
  <c r="E129"/>
  <c r="E97"/>
  <c r="E65"/>
  <c r="E340"/>
  <c r="E308"/>
  <c r="E276"/>
  <c r="E244"/>
  <c r="E212"/>
  <c r="E180"/>
  <c r="E148"/>
  <c r="E116"/>
  <c r="E84"/>
  <c r="E346"/>
  <c r="E314"/>
  <c r="E282"/>
  <c r="E250"/>
  <c r="E218"/>
  <c r="E186"/>
  <c r="E154"/>
  <c r="E122"/>
  <c r="E90"/>
  <c r="E670"/>
  <c r="E702"/>
  <c r="E734"/>
  <c r="E766"/>
  <c r="E677"/>
  <c r="E709"/>
  <c r="E741"/>
  <c r="E773"/>
  <c r="E804"/>
  <c r="E836"/>
  <c r="E684"/>
  <c r="E716"/>
  <c r="E748"/>
  <c r="E780"/>
  <c r="E695"/>
  <c r="E727"/>
  <c r="E759"/>
  <c r="E790"/>
  <c r="E822"/>
  <c r="E852"/>
  <c r="E789"/>
  <c r="E821"/>
  <c r="E853"/>
  <c r="E887"/>
  <c r="E919"/>
  <c r="E951"/>
  <c r="E898"/>
  <c r="E930"/>
  <c r="E355"/>
  <c r="E307"/>
  <c r="E243"/>
  <c r="E179"/>
  <c r="E115"/>
  <c r="E866"/>
  <c r="E839"/>
  <c r="E901"/>
  <c r="E880"/>
  <c r="E944"/>
  <c r="E317"/>
  <c r="E253"/>
  <c r="E189"/>
  <c r="E125"/>
  <c r="E962"/>
  <c r="E994"/>
  <c r="E990"/>
  <c r="E986"/>
  <c r="E982"/>
  <c r="E978"/>
  <c r="E974"/>
  <c r="E970"/>
  <c r="E966"/>
  <c r="E352"/>
  <c r="E320"/>
  <c r="E288"/>
  <c r="E256"/>
  <c r="E224"/>
  <c r="E192"/>
  <c r="E160"/>
  <c r="E128"/>
  <c r="E96"/>
  <c r="E64"/>
  <c r="E334"/>
  <c r="E302"/>
  <c r="E270"/>
  <c r="E238"/>
  <c r="E206"/>
  <c r="E174"/>
  <c r="E142"/>
  <c r="E110"/>
  <c r="E78"/>
  <c r="E690"/>
  <c r="E722"/>
  <c r="E754"/>
  <c r="E673"/>
  <c r="E705"/>
  <c r="E737"/>
  <c r="E769"/>
  <c r="E800"/>
  <c r="E832"/>
  <c r="E680"/>
  <c r="E712"/>
  <c r="E744"/>
  <c r="E776"/>
  <c r="E691"/>
  <c r="E723"/>
  <c r="E755"/>
  <c r="E786"/>
  <c r="E818"/>
  <c r="E850"/>
  <c r="E785"/>
  <c r="E817"/>
  <c r="E849"/>
  <c r="E883"/>
  <c r="E915"/>
  <c r="E947"/>
  <c r="E894"/>
  <c r="E926"/>
  <c r="E958"/>
  <c r="E335"/>
  <c r="E303"/>
  <c r="E271"/>
  <c r="E239"/>
  <c r="E207"/>
  <c r="E175"/>
  <c r="E143"/>
  <c r="E111"/>
  <c r="E79"/>
  <c r="E870"/>
  <c r="E811"/>
  <c r="E843"/>
  <c r="E875"/>
  <c r="E905"/>
  <c r="E937"/>
  <c r="E884"/>
  <c r="E916"/>
  <c r="E948"/>
  <c r="E345"/>
  <c r="E313"/>
  <c r="E281"/>
  <c r="E249"/>
  <c r="E217"/>
  <c r="E185"/>
  <c r="E153"/>
  <c r="E121"/>
  <c r="E89"/>
  <c r="E963"/>
  <c r="E332"/>
  <c r="E300"/>
  <c r="E268"/>
  <c r="E236"/>
  <c r="E204"/>
  <c r="E172"/>
  <c r="E140"/>
  <c r="E108"/>
  <c r="E76"/>
  <c r="E338"/>
  <c r="E306"/>
  <c r="E274"/>
  <c r="E242"/>
  <c r="E210"/>
  <c r="E178"/>
  <c r="E146"/>
  <c r="E114"/>
  <c r="E82"/>
  <c r="E678"/>
  <c r="E710"/>
  <c r="E742"/>
  <c r="E774"/>
  <c r="E685"/>
  <c r="E717"/>
  <c r="E749"/>
  <c r="E781"/>
  <c r="E812"/>
  <c r="E844"/>
  <c r="E692"/>
  <c r="E724"/>
  <c r="E756"/>
  <c r="E671"/>
  <c r="E703"/>
  <c r="E735"/>
  <c r="E767"/>
  <c r="E798"/>
  <c r="E830"/>
  <c r="E860"/>
  <c r="E797"/>
  <c r="E829"/>
  <c r="E861"/>
  <c r="E895"/>
  <c r="E927"/>
  <c r="E959"/>
  <c r="E906"/>
  <c r="E938"/>
  <c r="E347"/>
  <c r="E291"/>
  <c r="E227"/>
  <c r="E163"/>
  <c r="E99"/>
  <c r="E791"/>
  <c r="E855"/>
  <c r="E917"/>
  <c r="E896"/>
  <c r="E960"/>
  <c r="E301"/>
  <c r="E237"/>
  <c r="E173"/>
  <c r="E109"/>
  <c r="E331"/>
  <c r="E299"/>
  <c r="E267"/>
  <c r="E235"/>
  <c r="E203"/>
  <c r="E171"/>
  <c r="E139"/>
  <c r="E107"/>
  <c r="E75"/>
  <c r="E874"/>
  <c r="E815"/>
  <c r="E847"/>
  <c r="E877"/>
  <c r="E909"/>
  <c r="E941"/>
  <c r="E888"/>
  <c r="E920"/>
  <c r="E952"/>
  <c r="E341"/>
  <c r="E309"/>
  <c r="E277"/>
  <c r="E245"/>
  <c r="E213"/>
  <c r="E181"/>
  <c r="E149"/>
  <c r="E117"/>
  <c r="E85"/>
  <c r="E997"/>
  <c r="G1014"/>
  <c r="G1012"/>
  <c r="G1010"/>
  <c r="G1008"/>
  <c r="G1006"/>
  <c r="G1004"/>
  <c r="G1002"/>
  <c r="G1000"/>
  <c r="G998"/>
  <c r="G993"/>
  <c r="G989"/>
  <c r="G985"/>
  <c r="G981"/>
  <c r="G977"/>
  <c r="G973"/>
  <c r="G969"/>
  <c r="G965"/>
  <c r="G318"/>
  <c r="G286"/>
  <c r="G254"/>
  <c r="G222"/>
  <c r="G190"/>
  <c r="G158"/>
  <c r="G126"/>
  <c r="G94"/>
  <c r="G320"/>
  <c r="G288"/>
  <c r="G256"/>
  <c r="G224"/>
  <c r="G192"/>
  <c r="G160"/>
  <c r="G128"/>
  <c r="G96"/>
  <c r="G64"/>
  <c r="G728"/>
  <c r="G760"/>
  <c r="G711"/>
  <c r="G743"/>
  <c r="G775"/>
  <c r="G806"/>
  <c r="G838"/>
  <c r="G718"/>
  <c r="G750"/>
  <c r="G781"/>
  <c r="G729"/>
  <c r="G761"/>
  <c r="G796"/>
  <c r="G828"/>
  <c r="G862"/>
  <c r="G799"/>
  <c r="G831"/>
  <c r="G863"/>
  <c r="G893"/>
  <c r="G925"/>
  <c r="G957"/>
  <c r="G904"/>
  <c r="G936"/>
  <c r="G321"/>
  <c r="G289"/>
  <c r="G257"/>
  <c r="G225"/>
  <c r="G193"/>
  <c r="G161"/>
  <c r="G129"/>
  <c r="G97"/>
  <c r="G65"/>
  <c r="G789"/>
  <c r="G821"/>
  <c r="G853"/>
  <c r="G883"/>
  <c r="G915"/>
  <c r="G947"/>
  <c r="G894"/>
  <c r="G926"/>
  <c r="G958"/>
  <c r="G299"/>
  <c r="G267"/>
  <c r="G235"/>
  <c r="G203"/>
  <c r="G171"/>
  <c r="G139"/>
  <c r="G107"/>
  <c r="G75"/>
  <c r="G314"/>
  <c r="G282"/>
  <c r="G250"/>
  <c r="G218"/>
  <c r="G186"/>
  <c r="G154"/>
  <c r="G122"/>
  <c r="G90"/>
  <c r="G324"/>
  <c r="G292"/>
  <c r="G260"/>
  <c r="G228"/>
  <c r="G196"/>
  <c r="G164"/>
  <c r="G132"/>
  <c r="G100"/>
  <c r="G68"/>
  <c r="G732"/>
  <c r="G764"/>
  <c r="G715"/>
  <c r="G747"/>
  <c r="G779"/>
  <c r="G810"/>
  <c r="G842"/>
  <c r="G722"/>
  <c r="G754"/>
  <c r="G709"/>
  <c r="G741"/>
  <c r="G773"/>
  <c r="G808"/>
  <c r="G840"/>
  <c r="G874"/>
  <c r="G811"/>
  <c r="G843"/>
  <c r="G875"/>
  <c r="G905"/>
  <c r="G937"/>
  <c r="G884"/>
  <c r="G916"/>
  <c r="G948"/>
  <c r="G309"/>
  <c r="G277"/>
  <c r="G245"/>
  <c r="G213"/>
  <c r="G181"/>
  <c r="G149"/>
  <c r="G117"/>
  <c r="G85"/>
  <c r="G860"/>
  <c r="G801"/>
  <c r="G833"/>
  <c r="G865"/>
  <c r="G895"/>
  <c r="G927"/>
  <c r="G959"/>
  <c r="G906"/>
  <c r="G938"/>
  <c r="G311"/>
  <c r="G279"/>
  <c r="G247"/>
  <c r="G215"/>
  <c r="G183"/>
  <c r="G151"/>
  <c r="G119"/>
  <c r="G87"/>
  <c r="G996"/>
  <c r="G992"/>
  <c r="G988"/>
  <c r="G984"/>
  <c r="G980"/>
  <c r="G976"/>
  <c r="G972"/>
  <c r="G968"/>
  <c r="G964"/>
  <c r="G310"/>
  <c r="G278"/>
  <c r="G246"/>
  <c r="G214"/>
  <c r="G182"/>
  <c r="G150"/>
  <c r="G118"/>
  <c r="G86"/>
  <c r="G312"/>
  <c r="G280"/>
  <c r="G248"/>
  <c r="G216"/>
  <c r="G184"/>
  <c r="G152"/>
  <c r="G120"/>
  <c r="G88"/>
  <c r="G704"/>
  <c r="G736"/>
  <c r="G768"/>
  <c r="G719"/>
  <c r="G751"/>
  <c r="G782"/>
  <c r="G814"/>
  <c r="G846"/>
  <c r="G726"/>
  <c r="G758"/>
  <c r="G705"/>
  <c r="G737"/>
  <c r="G769"/>
  <c r="G804"/>
  <c r="G836"/>
  <c r="G870"/>
  <c r="G807"/>
  <c r="G839"/>
  <c r="G871"/>
  <c r="G901"/>
  <c r="G933"/>
  <c r="G880"/>
  <c r="G912"/>
  <c r="G944"/>
  <c r="G313"/>
  <c r="G281"/>
  <c r="G249"/>
  <c r="G217"/>
  <c r="G185"/>
  <c r="G153"/>
  <c r="G121"/>
  <c r="G89"/>
  <c r="G856"/>
  <c r="G797"/>
  <c r="G829"/>
  <c r="G861"/>
  <c r="G891"/>
  <c r="G923"/>
  <c r="G955"/>
  <c r="G902"/>
  <c r="G934"/>
  <c r="G323"/>
  <c r="G291"/>
  <c r="G259"/>
  <c r="G227"/>
  <c r="G195"/>
  <c r="G163"/>
  <c r="G131"/>
  <c r="G99"/>
  <c r="G67"/>
  <c r="G306"/>
  <c r="G274"/>
  <c r="G242"/>
  <c r="G210"/>
  <c r="G178"/>
  <c r="G146"/>
  <c r="G114"/>
  <c r="G82"/>
  <c r="G316"/>
  <c r="G284"/>
  <c r="G252"/>
  <c r="G220"/>
  <c r="G188"/>
  <c r="G156"/>
  <c r="G124"/>
  <c r="G92"/>
  <c r="G708"/>
  <c r="G740"/>
  <c r="G772"/>
  <c r="G723"/>
  <c r="G755"/>
  <c r="G786"/>
  <c r="G818"/>
  <c r="G850"/>
  <c r="G730"/>
  <c r="G762"/>
  <c r="G717"/>
  <c r="G749"/>
  <c r="G784"/>
  <c r="G816"/>
  <c r="G848"/>
  <c r="G787"/>
  <c r="G819"/>
  <c r="G851"/>
  <c r="G881"/>
  <c r="G913"/>
  <c r="G945"/>
  <c r="G892"/>
  <c r="G924"/>
  <c r="G956"/>
  <c r="G301"/>
  <c r="G269"/>
  <c r="G237"/>
  <c r="G205"/>
  <c r="G173"/>
  <c r="G141"/>
  <c r="G109"/>
  <c r="G77"/>
  <c r="G868"/>
  <c r="G809"/>
  <c r="G841"/>
  <c r="G873"/>
  <c r="G903"/>
  <c r="G935"/>
  <c r="G882"/>
  <c r="G914"/>
  <c r="G946"/>
  <c r="G303"/>
  <c r="G271"/>
  <c r="G239"/>
  <c r="G207"/>
  <c r="G175"/>
  <c r="G143"/>
  <c r="G111"/>
  <c r="G79"/>
  <c r="I1014"/>
  <c r="I1012"/>
  <c r="I1010"/>
  <c r="I1008"/>
  <c r="I1006"/>
  <c r="I1004"/>
  <c r="I1002"/>
  <c r="I1000"/>
  <c r="I998"/>
  <c r="I993"/>
  <c r="I989"/>
  <c r="I985"/>
  <c r="I981"/>
  <c r="I977"/>
  <c r="I973"/>
  <c r="I969"/>
  <c r="I965"/>
  <c r="I304"/>
  <c r="I272"/>
  <c r="I240"/>
  <c r="I208"/>
  <c r="I176"/>
  <c r="I144"/>
  <c r="I112"/>
  <c r="I80"/>
  <c r="I306"/>
  <c r="I274"/>
  <c r="I242"/>
  <c r="I210"/>
  <c r="I178"/>
  <c r="I146"/>
  <c r="I114"/>
  <c r="I82"/>
  <c r="I730"/>
  <c r="I725"/>
  <c r="I788"/>
  <c r="I852"/>
  <c r="I772"/>
  <c r="I775"/>
  <c r="I834"/>
  <c r="I813"/>
  <c r="I875"/>
  <c r="I994"/>
  <c r="I990"/>
  <c r="I986"/>
  <c r="I982"/>
  <c r="I978"/>
  <c r="I974"/>
  <c r="I970"/>
  <c r="I966"/>
  <c r="I312"/>
  <c r="I280"/>
  <c r="I248"/>
  <c r="I216"/>
  <c r="I184"/>
  <c r="I152"/>
  <c r="I120"/>
  <c r="I88"/>
  <c r="I314"/>
  <c r="I282"/>
  <c r="I250"/>
  <c r="I218"/>
  <c r="I186"/>
  <c r="I154"/>
  <c r="I122"/>
  <c r="I90"/>
  <c r="I714"/>
  <c r="I778"/>
  <c r="I773"/>
  <c r="I836"/>
  <c r="I756"/>
  <c r="I759"/>
  <c r="I818"/>
  <c r="I797"/>
  <c r="I861"/>
  <c r="I738"/>
  <c r="I770"/>
  <c r="I733"/>
  <c r="I765"/>
  <c r="I796"/>
  <c r="I828"/>
  <c r="I716"/>
  <c r="I748"/>
  <c r="I719"/>
  <c r="I751"/>
  <c r="I781"/>
  <c r="I810"/>
  <c r="I842"/>
  <c r="I789"/>
  <c r="I821"/>
  <c r="I853"/>
  <c r="I883"/>
  <c r="I915"/>
  <c r="I947"/>
  <c r="I894"/>
  <c r="I926"/>
  <c r="I958"/>
  <c r="I287"/>
  <c r="I255"/>
  <c r="I223"/>
  <c r="I191"/>
  <c r="I159"/>
  <c r="I127"/>
  <c r="I95"/>
  <c r="I850"/>
  <c r="I783"/>
  <c r="I815"/>
  <c r="I847"/>
  <c r="I881"/>
  <c r="I913"/>
  <c r="I945"/>
  <c r="I892"/>
  <c r="I924"/>
  <c r="I956"/>
  <c r="I285"/>
  <c r="I253"/>
  <c r="I221"/>
  <c r="I189"/>
  <c r="I157"/>
  <c r="I125"/>
  <c r="I93"/>
  <c r="I963"/>
  <c r="I292"/>
  <c r="I260"/>
  <c r="I228"/>
  <c r="I196"/>
  <c r="I164"/>
  <c r="I132"/>
  <c r="I100"/>
  <c r="I68"/>
  <c r="I286"/>
  <c r="I254"/>
  <c r="I222"/>
  <c r="I190"/>
  <c r="I158"/>
  <c r="I126"/>
  <c r="I94"/>
  <c r="I718"/>
  <c r="I750"/>
  <c r="I713"/>
  <c r="I745"/>
  <c r="I777"/>
  <c r="I808"/>
  <c r="I840"/>
  <c r="I728"/>
  <c r="I760"/>
  <c r="I723"/>
  <c r="I755"/>
  <c r="I782"/>
  <c r="I814"/>
  <c r="I846"/>
  <c r="I793"/>
  <c r="I825"/>
  <c r="I857"/>
  <c r="I887"/>
  <c r="I919"/>
  <c r="I951"/>
  <c r="I898"/>
  <c r="I930"/>
  <c r="I315"/>
  <c r="I283"/>
  <c r="I251"/>
  <c r="I219"/>
  <c r="I187"/>
  <c r="I155"/>
  <c r="I123"/>
  <c r="I91"/>
  <c r="I854"/>
  <c r="I787"/>
  <c r="I819"/>
  <c r="I851"/>
  <c r="I885"/>
  <c r="I917"/>
  <c r="I949"/>
  <c r="I896"/>
  <c r="I928"/>
  <c r="I960"/>
  <c r="I289"/>
  <c r="I257"/>
  <c r="I225"/>
  <c r="I193"/>
  <c r="I161"/>
  <c r="I129"/>
  <c r="I97"/>
  <c r="I65"/>
  <c r="I907"/>
  <c r="I939"/>
  <c r="I886"/>
  <c r="I918"/>
  <c r="I950"/>
  <c r="I295"/>
  <c r="I263"/>
  <c r="I231"/>
  <c r="I199"/>
  <c r="I167"/>
  <c r="I135"/>
  <c r="I103"/>
  <c r="I71"/>
  <c r="I874"/>
  <c r="I807"/>
  <c r="I839"/>
  <c r="I871"/>
  <c r="I905"/>
  <c r="I937"/>
  <c r="I884"/>
  <c r="I916"/>
  <c r="I948"/>
  <c r="I293"/>
  <c r="I261"/>
  <c r="I229"/>
  <c r="I197"/>
  <c r="I165"/>
  <c r="I133"/>
  <c r="I101"/>
  <c r="I69"/>
  <c r="I300"/>
  <c r="I268"/>
  <c r="I236"/>
  <c r="I204"/>
  <c r="I172"/>
  <c r="I140"/>
  <c r="I108"/>
  <c r="I76"/>
  <c r="I294"/>
  <c r="I262"/>
  <c r="I230"/>
  <c r="I198"/>
  <c r="I166"/>
  <c r="I134"/>
  <c r="I102"/>
  <c r="I70"/>
  <c r="I742"/>
  <c r="I774"/>
  <c r="I737"/>
  <c r="I769"/>
  <c r="I800"/>
  <c r="I832"/>
  <c r="I720"/>
  <c r="I752"/>
  <c r="I715"/>
  <c r="I747"/>
  <c r="I779"/>
  <c r="I806"/>
  <c r="I838"/>
  <c r="I785"/>
  <c r="I817"/>
  <c r="I849"/>
  <c r="I879"/>
  <c r="I911"/>
  <c r="I943"/>
  <c r="I890"/>
  <c r="I922"/>
  <c r="I954"/>
  <c r="I291"/>
  <c r="I259"/>
  <c r="I227"/>
  <c r="I195"/>
  <c r="I163"/>
  <c r="I131"/>
  <c r="I99"/>
  <c r="I67"/>
  <c r="I876"/>
  <c r="I811"/>
  <c r="I843"/>
  <c r="I877"/>
  <c r="I909"/>
  <c r="I941"/>
  <c r="I888"/>
  <c r="I920"/>
  <c r="I952"/>
  <c r="I297"/>
  <c r="I265"/>
  <c r="I233"/>
  <c r="I201"/>
  <c r="I169"/>
  <c r="I137"/>
  <c r="I105"/>
  <c r="I73"/>
  <c r="J59"/>
  <c r="J321" s="1"/>
  <c r="K59"/>
  <c r="K696" s="1"/>
  <c r="G399"/>
  <c r="G385"/>
  <c r="G653"/>
  <c r="G678"/>
  <c r="G614"/>
  <c r="G554"/>
  <c r="G490"/>
  <c r="G426"/>
  <c r="G545"/>
  <c r="G659"/>
  <c r="G684"/>
  <c r="G620"/>
  <c r="G556"/>
  <c r="G492"/>
  <c r="G428"/>
  <c r="G551"/>
  <c r="G487"/>
  <c r="G437"/>
  <c r="G384"/>
  <c r="G467"/>
  <c r="G346"/>
  <c r="G410"/>
  <c r="G387"/>
  <c r="G373"/>
  <c r="G665"/>
  <c r="G601"/>
  <c r="G634"/>
  <c r="G574"/>
  <c r="G510"/>
  <c r="G446"/>
  <c r="G565"/>
  <c r="G679"/>
  <c r="G615"/>
  <c r="G648"/>
  <c r="G584"/>
  <c r="G520"/>
  <c r="G456"/>
  <c r="G579"/>
  <c r="G515"/>
  <c r="G465"/>
  <c r="G348"/>
  <c r="G413"/>
  <c r="G439"/>
  <c r="G374"/>
  <c r="G375"/>
  <c r="G361"/>
  <c r="G677"/>
  <c r="G613"/>
  <c r="G638"/>
  <c r="G578"/>
  <c r="G514"/>
  <c r="G450"/>
  <c r="G569"/>
  <c r="G683"/>
  <c r="G619"/>
  <c r="G644"/>
  <c r="G580"/>
  <c r="G516"/>
  <c r="G452"/>
  <c r="G575"/>
  <c r="G511"/>
  <c r="G461"/>
  <c r="G360"/>
  <c r="G497"/>
  <c r="G427"/>
  <c r="G386"/>
  <c r="G395"/>
  <c r="G381"/>
  <c r="G657"/>
  <c r="G690"/>
  <c r="G626"/>
  <c r="G566"/>
  <c r="G502"/>
  <c r="G438"/>
  <c r="G557"/>
  <c r="G671"/>
  <c r="G607"/>
  <c r="G640"/>
  <c r="G576"/>
  <c r="G512"/>
  <c r="G448"/>
  <c r="G571"/>
  <c r="G507"/>
  <c r="G457"/>
  <c r="G356"/>
  <c r="G505"/>
  <c r="G431"/>
  <c r="G382"/>
  <c r="G696"/>
  <c r="G332"/>
  <c r="G699"/>
  <c r="G701"/>
  <c r="G351"/>
  <c r="G337"/>
  <c r="G401"/>
  <c r="G637"/>
  <c r="G662"/>
  <c r="G598"/>
  <c r="G538"/>
  <c r="G474"/>
  <c r="G593"/>
  <c r="G529"/>
  <c r="G643"/>
  <c r="G668"/>
  <c r="G604"/>
  <c r="G540"/>
  <c r="G476"/>
  <c r="G412"/>
  <c r="G535"/>
  <c r="G493"/>
  <c r="G421"/>
  <c r="G400"/>
  <c r="G451"/>
  <c r="G362"/>
  <c r="G339"/>
  <c r="G403"/>
  <c r="G389"/>
  <c r="G649"/>
  <c r="G682"/>
  <c r="G618"/>
  <c r="G558"/>
  <c r="G494"/>
  <c r="G430"/>
  <c r="G549"/>
  <c r="G663"/>
  <c r="G599"/>
  <c r="G632"/>
  <c r="G568"/>
  <c r="G504"/>
  <c r="G440"/>
  <c r="G563"/>
  <c r="G499"/>
  <c r="G449"/>
  <c r="G364"/>
  <c r="G489"/>
  <c r="G423"/>
  <c r="G390"/>
  <c r="G391"/>
  <c r="G377"/>
  <c r="G661"/>
  <c r="G686"/>
  <c r="G622"/>
  <c r="G562"/>
  <c r="G498"/>
  <c r="G434"/>
  <c r="G553"/>
  <c r="G667"/>
  <c r="G603"/>
  <c r="G628"/>
  <c r="G564"/>
  <c r="G500"/>
  <c r="G436"/>
  <c r="G559"/>
  <c r="G495"/>
  <c r="G445"/>
  <c r="G376"/>
  <c r="G475"/>
  <c r="G338"/>
  <c r="G402"/>
  <c r="G379"/>
  <c r="G365"/>
  <c r="G673"/>
  <c r="G609"/>
  <c r="G642"/>
  <c r="G582"/>
  <c r="G518"/>
  <c r="G454"/>
  <c r="G573"/>
  <c r="G687"/>
  <c r="G623"/>
  <c r="G656"/>
  <c r="G592"/>
  <c r="G528"/>
  <c r="G464"/>
  <c r="G587"/>
  <c r="G523"/>
  <c r="G473"/>
  <c r="G340"/>
  <c r="G404"/>
  <c r="G447"/>
  <c r="G366"/>
  <c r="G334"/>
  <c r="G695"/>
  <c r="G697"/>
  <c r="G331"/>
  <c r="G693"/>
  <c r="G335"/>
  <c r="M59"/>
  <c r="M373" s="1"/>
  <c r="N59"/>
  <c r="N673" s="1"/>
  <c r="L59"/>
  <c r="L356" s="1"/>
  <c r="G490" i="16"/>
  <c r="G652"/>
  <c r="G656"/>
  <c r="I72"/>
  <c r="I81"/>
  <c r="F369"/>
  <c r="G369" s="1"/>
  <c r="F366"/>
  <c r="G367" s="1"/>
  <c r="F379"/>
  <c r="G379" s="1"/>
  <c r="G1276"/>
  <c r="I52"/>
  <c r="G544"/>
  <c r="I544" s="1"/>
  <c r="G571"/>
  <c r="I73"/>
  <c r="I66"/>
  <c r="G894"/>
  <c r="F1424"/>
  <c r="G1424" s="1"/>
  <c r="G792"/>
  <c r="G1129"/>
  <c r="G1370"/>
  <c r="G419"/>
  <c r="G383"/>
  <c r="G448"/>
  <c r="G451"/>
  <c r="G429"/>
  <c r="G403"/>
  <c r="G1416"/>
  <c r="G1270"/>
  <c r="G1332"/>
  <c r="F1376"/>
  <c r="G1377" s="1"/>
  <c r="F1380"/>
  <c r="G1380" s="1"/>
  <c r="F1384"/>
  <c r="G1384" s="1"/>
  <c r="F1368"/>
  <c r="G1368" s="1"/>
  <c r="F1374"/>
  <c r="G1374" s="1"/>
  <c r="F1410"/>
  <c r="G1410" s="1"/>
  <c r="F1392"/>
  <c r="G1392" s="1"/>
  <c r="F1361"/>
  <c r="G1361" s="1"/>
  <c r="F405"/>
  <c r="G406" s="1"/>
  <c r="F392"/>
  <c r="G392" s="1"/>
  <c r="F389"/>
  <c r="G389" s="1"/>
  <c r="F446"/>
  <c r="F427"/>
  <c r="G428" s="1"/>
  <c r="F386"/>
  <c r="G387" s="1"/>
  <c r="F445"/>
  <c r="G445" s="1"/>
  <c r="F385"/>
  <c r="G385" s="1"/>
  <c r="F426"/>
  <c r="G426" s="1"/>
  <c r="F412"/>
  <c r="G412" s="1"/>
  <c r="F454"/>
  <c r="G455" s="1"/>
  <c r="G1402"/>
  <c r="G1378"/>
  <c r="G1405"/>
  <c r="G1382"/>
  <c r="F1372"/>
  <c r="G1372" s="1"/>
  <c r="F1411"/>
  <c r="F1365"/>
  <c r="G1365" s="1"/>
  <c r="F1395"/>
  <c r="F1390"/>
  <c r="G1390" s="1"/>
  <c r="F1363"/>
  <c r="G1364" s="1"/>
  <c r="F1386"/>
  <c r="G1386" s="1"/>
  <c r="F1362"/>
  <c r="F1375"/>
  <c r="F1288"/>
  <c r="G1289" s="1"/>
  <c r="F1236"/>
  <c r="G1236" s="1"/>
  <c r="F818"/>
  <c r="G818" s="1"/>
  <c r="F1101"/>
  <c r="G1101" s="1"/>
  <c r="F1260"/>
  <c r="G1260" s="1"/>
  <c r="F1007"/>
  <c r="G1008" s="1"/>
  <c r="F1244"/>
  <c r="G1244" s="1"/>
  <c r="F965"/>
  <c r="G965" s="1"/>
  <c r="F1141"/>
  <c r="G1141" s="1"/>
  <c r="G1159"/>
  <c r="G617"/>
  <c r="G579"/>
  <c r="G710"/>
  <c r="G668"/>
  <c r="G462"/>
  <c r="F846"/>
  <c r="G846" s="1"/>
  <c r="F991"/>
  <c r="G991" s="1"/>
  <c r="F1207"/>
  <c r="G1207" s="1"/>
  <c r="F1071"/>
  <c r="G1071" s="1"/>
  <c r="F837"/>
  <c r="G837" s="1"/>
  <c r="F1051"/>
  <c r="G1052" s="1"/>
  <c r="F1199"/>
  <c r="G1199" s="1"/>
  <c r="G1254"/>
  <c r="G1043"/>
  <c r="G1161"/>
  <c r="G1175"/>
  <c r="G1328"/>
  <c r="G1300"/>
  <c r="F502"/>
  <c r="G503" s="1"/>
  <c r="F536"/>
  <c r="G537" s="1"/>
  <c r="F630"/>
  <c r="G631" s="1"/>
  <c r="F588"/>
  <c r="G589" s="1"/>
  <c r="F727"/>
  <c r="G728" s="1"/>
  <c r="F664"/>
  <c r="G665" s="1"/>
  <c r="F476"/>
  <c r="G477" s="1"/>
  <c r="F660"/>
  <c r="G661" s="1"/>
  <c r="F487"/>
  <c r="G488" s="1"/>
  <c r="F460"/>
  <c r="G461" s="1"/>
  <c r="F614"/>
  <c r="G615" s="1"/>
  <c r="F574"/>
  <c r="G575" s="1"/>
  <c r="F726"/>
  <c r="G726" s="1"/>
  <c r="F569"/>
  <c r="G570" s="1"/>
  <c r="F527"/>
  <c r="G528" s="1"/>
  <c r="F688"/>
  <c r="G689" s="1"/>
  <c r="F459"/>
  <c r="G459" s="1"/>
  <c r="F535"/>
  <c r="G535" s="1"/>
  <c r="F608"/>
  <c r="G609" s="1"/>
  <c r="F597"/>
  <c r="G598" s="1"/>
  <c r="F706"/>
  <c r="G707" s="1"/>
  <c r="F573"/>
  <c r="G573" s="1"/>
  <c r="F611"/>
  <c r="G612" s="1"/>
  <c r="F566"/>
  <c r="G567" s="1"/>
  <c r="F731"/>
  <c r="G732" s="1"/>
  <c r="F506"/>
  <c r="G507" s="1"/>
  <c r="F691"/>
  <c r="G692" s="1"/>
  <c r="F479"/>
  <c r="G480" s="1"/>
  <c r="F501"/>
  <c r="G501" s="1"/>
  <c r="F550"/>
  <c r="G551" s="1"/>
  <c r="F581"/>
  <c r="G582" s="1"/>
  <c r="F505"/>
  <c r="G505" s="1"/>
  <c r="F523"/>
  <c r="G524" s="1"/>
  <c r="F715"/>
  <c r="G716" s="1"/>
  <c r="F486"/>
  <c r="G486" s="1"/>
  <c r="F607"/>
  <c r="F663"/>
  <c r="G663" s="1"/>
  <c r="F606"/>
  <c r="G606" s="1"/>
  <c r="F619"/>
  <c r="G620" s="1"/>
  <c r="F696"/>
  <c r="G697" s="1"/>
  <c r="F592"/>
  <c r="G593" s="1"/>
  <c r="F585"/>
  <c r="G586" s="1"/>
  <c r="F470"/>
  <c r="G471" s="1"/>
  <c r="F469"/>
  <c r="G469" s="1"/>
  <c r="F627"/>
  <c r="G628" s="1"/>
  <c r="F712"/>
  <c r="G713" s="1"/>
  <c r="F735"/>
  <c r="G735" s="1"/>
  <c r="F1212"/>
  <c r="G1212" s="1"/>
  <c r="F1324"/>
  <c r="G1324" s="1"/>
  <c r="F1155"/>
  <c r="G1156" s="1"/>
  <c r="F1114"/>
  <c r="G1114" s="1"/>
  <c r="F810"/>
  <c r="G810" s="1"/>
  <c r="F1104"/>
  <c r="G1104" s="1"/>
  <c r="F740"/>
  <c r="G740" s="1"/>
  <c r="F949"/>
  <c r="G949" s="1"/>
  <c r="F1222"/>
  <c r="G1222" s="1"/>
  <c r="F981"/>
  <c r="G981" s="1"/>
  <c r="F1295"/>
  <c r="G1296" s="1"/>
  <c r="F1049"/>
  <c r="G1049" s="1"/>
  <c r="F875"/>
  <c r="G875" s="1"/>
  <c r="F1131"/>
  <c r="F1218"/>
  <c r="G1218" s="1"/>
  <c r="F1313"/>
  <c r="G1313" s="1"/>
  <c r="F1002"/>
  <c r="G1003" s="1"/>
  <c r="F853"/>
  <c r="G854" s="1"/>
  <c r="F886"/>
  <c r="G887" s="1"/>
  <c r="F935"/>
  <c r="F1096"/>
  <c r="G1096" s="1"/>
  <c r="F824"/>
  <c r="G824" s="1"/>
  <c r="F1262"/>
  <c r="G1262" s="1"/>
  <c r="F851"/>
  <c r="G851" s="1"/>
  <c r="F1035"/>
  <c r="G1035" s="1"/>
  <c r="F1256"/>
  <c r="G1256" s="1"/>
  <c r="F928"/>
  <c r="G929" s="1"/>
  <c r="F892"/>
  <c r="G892" s="1"/>
  <c r="F834"/>
  <c r="G834" s="1"/>
  <c r="G864"/>
  <c r="G1163"/>
  <c r="G748"/>
  <c r="G1327"/>
  <c r="G859"/>
  <c r="G979"/>
  <c r="G971"/>
  <c r="G932"/>
  <c r="G969"/>
  <c r="G1075"/>
  <c r="G744"/>
  <c r="G1107"/>
  <c r="G1182"/>
  <c r="G803"/>
  <c r="G766"/>
  <c r="G1120"/>
  <c r="G1119"/>
  <c r="G921"/>
  <c r="G784"/>
  <c r="G827"/>
  <c r="G1013"/>
  <c r="G873"/>
  <c r="G905"/>
  <c r="G868"/>
  <c r="G1308"/>
  <c r="G1272"/>
  <c r="G812"/>
  <c r="G961"/>
  <c r="G845"/>
  <c r="G1011"/>
  <c r="G1209"/>
  <c r="G832"/>
  <c r="G752"/>
  <c r="G1070"/>
  <c r="G1282"/>
  <c r="G1278"/>
  <c r="G947"/>
  <c r="G975"/>
  <c r="G925"/>
  <c r="G1286"/>
  <c r="G1211"/>
  <c r="G1214"/>
  <c r="G878"/>
  <c r="G907"/>
  <c r="G924"/>
  <c r="G897"/>
  <c r="G795"/>
  <c r="G1039"/>
  <c r="G1322"/>
  <c r="G791"/>
  <c r="G826"/>
  <c r="G1038"/>
  <c r="G1274"/>
  <c r="G974"/>
  <c r="G774"/>
  <c r="G1144"/>
  <c r="G973"/>
  <c r="G1031"/>
  <c r="G1345"/>
  <c r="G1069"/>
  <c r="F866"/>
  <c r="G866" s="1"/>
  <c r="F1025"/>
  <c r="G1025" s="1"/>
  <c r="F843"/>
  <c r="G843" s="1"/>
  <c r="F848"/>
  <c r="G848" s="1"/>
  <c r="F820"/>
  <c r="G820" s="1"/>
  <c r="F1111"/>
  <c r="G1111" s="1"/>
  <c r="F1027"/>
  <c r="G1027" s="1"/>
  <c r="F909"/>
  <c r="G909" s="1"/>
  <c r="F1240"/>
  <c r="G1240" s="1"/>
  <c r="F1343"/>
  <c r="G1344" s="1"/>
  <c r="F1183"/>
  <c r="G1183" s="1"/>
  <c r="F885"/>
  <c r="G885" s="1"/>
  <c r="F922"/>
  <c r="G922" s="1"/>
  <c r="F789"/>
  <c r="G789" s="1"/>
  <c r="F917"/>
  <c r="G917" s="1"/>
  <c r="F1227"/>
  <c r="G1228" s="1"/>
  <c r="F1193"/>
  <c r="G1193" s="1"/>
  <c r="F1133"/>
  <c r="G1133" s="1"/>
  <c r="F1081"/>
  <c r="G1081" s="1"/>
  <c r="F1287"/>
  <c r="G1287" s="1"/>
  <c r="F1067"/>
  <c r="G1067" s="1"/>
  <c r="F953"/>
  <c r="G953" s="1"/>
  <c r="F1265"/>
  <c r="G1265" s="1"/>
  <c r="F994"/>
  <c r="G994" s="1"/>
  <c r="F1340"/>
  <c r="G1340" s="1"/>
  <c r="F822"/>
  <c r="G822" s="1"/>
  <c r="F1033"/>
  <c r="G1033" s="1"/>
  <c r="F1086"/>
  <c r="G1087" s="1"/>
  <c r="F1179"/>
  <c r="G1179" s="1"/>
  <c r="F1351"/>
  <c r="G1351" s="1"/>
  <c r="F1157"/>
  <c r="G1157" s="1"/>
  <c r="F889"/>
  <c r="G889" s="1"/>
  <c r="F943"/>
  <c r="G943" s="1"/>
  <c r="F1020"/>
  <c r="G1020" s="1"/>
  <c r="F1154"/>
  <c r="G1154" s="1"/>
  <c r="F997"/>
  <c r="F1349"/>
  <c r="G1349" s="1"/>
  <c r="F1001"/>
  <c r="G1001" s="1"/>
  <c r="F1136"/>
  <c r="G1137" s="1"/>
  <c r="F911"/>
  <c r="G911" s="1"/>
  <c r="F1046"/>
  <c r="G1046" s="1"/>
  <c r="F782"/>
  <c r="G782" s="1"/>
  <c r="F1305"/>
  <c r="G1305" s="1"/>
  <c r="F1152"/>
  <c r="G1152" s="1"/>
  <c r="F1139"/>
  <c r="G1140" s="1"/>
  <c r="F1016"/>
  <c r="G1017" s="1"/>
  <c r="F1006"/>
  <c r="G1006" s="1"/>
  <c r="F1319"/>
  <c r="G1320" s="1"/>
  <c r="F1197"/>
  <c r="G1197" s="1"/>
  <c r="F1021"/>
  <c r="F856"/>
  <c r="G856" s="1"/>
  <c r="F1224"/>
  <c r="G1224" s="1"/>
  <c r="F959"/>
  <c r="G959" s="1"/>
  <c r="F898"/>
  <c r="G898" s="1"/>
  <c r="F1225"/>
  <c r="G1226" s="1"/>
  <c r="F852"/>
  <c r="F764"/>
  <c r="G764" s="1"/>
  <c r="F1166"/>
  <c r="G1166" s="1"/>
  <c r="F1105"/>
  <c r="G1106" s="1"/>
  <c r="F840"/>
  <c r="G840" s="1"/>
  <c r="F1050"/>
  <c r="F951"/>
  <c r="G951" s="1"/>
  <c r="F1116"/>
  <c r="G1116" s="1"/>
  <c r="F882"/>
  <c r="G882" s="1"/>
  <c r="F1342"/>
  <c r="G1342" s="1"/>
  <c r="F1149"/>
  <c r="G1149" s="1"/>
  <c r="F939"/>
  <c r="G940" s="1"/>
  <c r="F1124"/>
  <c r="G1124" s="1"/>
  <c r="F1127"/>
  <c r="G1127" s="1"/>
  <c r="F1060"/>
  <c r="G1061" s="1"/>
  <c r="F1085"/>
  <c r="G1085" s="1"/>
  <c r="F1358"/>
  <c r="G1358" s="1"/>
  <c r="F1173"/>
  <c r="G1173" s="1"/>
  <c r="F758"/>
  <c r="G759" s="1"/>
  <c r="F1091"/>
  <c r="G1092" s="1"/>
  <c r="F927"/>
  <c r="G927" s="1"/>
  <c r="F768"/>
  <c r="G768" s="1"/>
  <c r="F1201"/>
  <c r="G1201" s="1"/>
  <c r="F996"/>
  <c r="G996" s="1"/>
  <c r="F1073"/>
  <c r="G1073" s="1"/>
  <c r="F800"/>
  <c r="G801" s="1"/>
  <c r="F955"/>
  <c r="G955" s="1"/>
  <c r="F1230"/>
  <c r="G1230" s="1"/>
  <c r="F1220"/>
  <c r="G1220" s="1"/>
  <c r="F1346"/>
  <c r="G1346" s="1"/>
  <c r="F829"/>
  <c r="G830" s="1"/>
  <c r="F1242"/>
  <c r="G1242" s="1"/>
  <c r="I39"/>
  <c r="I38"/>
  <c r="I51"/>
  <c r="H66"/>
  <c r="H72"/>
  <c r="H38"/>
  <c r="G808"/>
  <c r="G1406"/>
  <c r="H73"/>
  <c r="H81"/>
  <c r="H52"/>
  <c r="H51"/>
  <c r="H39"/>
  <c r="G880"/>
  <c r="G742"/>
  <c r="G814"/>
  <c r="G941"/>
  <c r="G901"/>
  <c r="G1310"/>
  <c r="G1258"/>
  <c r="G770"/>
  <c r="G1336"/>
  <c r="G755"/>
  <c r="G1268"/>
  <c r="G920"/>
  <c r="G1145"/>
  <c r="G1420"/>
  <c r="G1171"/>
  <c r="G1252"/>
  <c r="G1292"/>
  <c r="G1248"/>
  <c r="G1063"/>
  <c r="G804"/>
  <c r="G1398"/>
  <c r="W809" i="5"/>
  <c r="G1246" i="16"/>
  <c r="G987"/>
  <c r="G1189"/>
  <c r="G778"/>
  <c r="G807"/>
  <c r="G1098"/>
  <c r="G749"/>
  <c r="G1099"/>
  <c r="G1078"/>
  <c r="G977"/>
  <c r="G1400"/>
  <c r="G1250"/>
  <c r="G1048"/>
  <c r="G1205"/>
  <c r="G780"/>
  <c r="G1413"/>
  <c r="G1414"/>
  <c r="G737"/>
  <c r="G1331"/>
  <c r="G1170"/>
  <c r="G989"/>
  <c r="G967"/>
  <c r="G1191"/>
  <c r="G1335"/>
  <c r="G945"/>
  <c r="G1354"/>
  <c r="G1357"/>
  <c r="G1147"/>
  <c r="G796"/>
  <c r="G1057"/>
  <c r="G1284"/>
  <c r="G760"/>
  <c r="G1234"/>
  <c r="G985"/>
  <c r="G1196"/>
  <c r="G1316"/>
  <c r="G903"/>
  <c r="G983"/>
  <c r="G1093"/>
  <c r="G745"/>
  <c r="G738"/>
  <c r="G583"/>
  <c r="G538"/>
  <c r="G166"/>
  <c r="G337"/>
  <c r="G289"/>
  <c r="I289" s="1"/>
  <c r="G186"/>
  <c r="G59"/>
  <c r="I59" s="1"/>
  <c r="G493"/>
  <c r="G564"/>
  <c r="G111"/>
  <c r="G430"/>
  <c r="G494"/>
  <c r="G452"/>
  <c r="G61"/>
  <c r="I61" s="1"/>
  <c r="G53"/>
  <c r="I53" s="1"/>
  <c r="G1160"/>
  <c r="G793"/>
  <c r="G1311"/>
  <c r="G1353"/>
  <c r="G976"/>
  <c r="G1190"/>
  <c r="G775"/>
  <c r="G1094"/>
  <c r="G1253"/>
  <c r="G1283"/>
  <c r="G1249"/>
  <c r="G1388"/>
  <c r="G1165"/>
  <c r="G930"/>
  <c r="G1088"/>
  <c r="G978"/>
  <c r="G1355"/>
  <c r="G916"/>
  <c r="G747"/>
  <c r="G1247"/>
  <c r="G1251"/>
  <c r="G1297"/>
  <c r="G1203"/>
  <c r="G1403"/>
  <c r="G1399"/>
  <c r="G1053"/>
  <c r="G1401"/>
  <c r="G914"/>
  <c r="G817"/>
  <c r="G1301"/>
  <c r="G1397"/>
  <c r="G980"/>
  <c r="G1329"/>
  <c r="G776"/>
  <c r="G1275"/>
  <c r="G986"/>
  <c r="G1303"/>
  <c r="G931"/>
  <c r="G771"/>
  <c r="G1326"/>
  <c r="G1204"/>
  <c r="G1168"/>
  <c r="G1232"/>
  <c r="G787"/>
  <c r="G802"/>
  <c r="G1181"/>
  <c r="G1187"/>
  <c r="G1079"/>
  <c r="G1018"/>
  <c r="G1290"/>
  <c r="G1108"/>
  <c r="G839"/>
  <c r="G1162"/>
  <c r="G1012"/>
  <c r="G1009"/>
  <c r="G1041"/>
  <c r="G1089"/>
  <c r="G933"/>
  <c r="G860"/>
  <c r="G1337"/>
  <c r="G871"/>
  <c r="G1095"/>
  <c r="G762"/>
  <c r="G895"/>
  <c r="G1059"/>
  <c r="G1404"/>
  <c r="G1409"/>
  <c r="G1419"/>
  <c r="G1281"/>
  <c r="G902"/>
  <c r="G1019"/>
  <c r="G1371"/>
  <c r="G1317"/>
  <c r="G743"/>
  <c r="G962"/>
  <c r="G942"/>
  <c r="G777"/>
  <c r="G809"/>
  <c r="G1066"/>
  <c r="G993"/>
  <c r="G984"/>
  <c r="G1210"/>
  <c r="G904"/>
  <c r="G1360"/>
  <c r="G785"/>
  <c r="G763"/>
  <c r="G1269"/>
  <c r="G1312"/>
  <c r="G963"/>
  <c r="G906"/>
  <c r="G1023"/>
  <c r="G946"/>
  <c r="G855"/>
  <c r="G753"/>
  <c r="G797"/>
  <c r="G1103"/>
  <c r="G1215"/>
  <c r="G861"/>
  <c r="G805"/>
  <c r="G874"/>
  <c r="G1135"/>
  <c r="G1004"/>
  <c r="G862"/>
  <c r="G1176"/>
  <c r="G1083"/>
  <c r="G948"/>
  <c r="G1277"/>
  <c r="G1080"/>
  <c r="G1148"/>
  <c r="G1307"/>
  <c r="G1042"/>
  <c r="G1233"/>
  <c r="G872"/>
  <c r="G781"/>
  <c r="G1084"/>
  <c r="G772"/>
  <c r="G1056"/>
  <c r="I1056" s="1"/>
  <c r="G938"/>
  <c r="G881"/>
  <c r="G896"/>
  <c r="G1264"/>
  <c r="G1238"/>
  <c r="G815"/>
  <c r="G788"/>
  <c r="G799"/>
  <c r="G1229"/>
  <c r="G1383"/>
  <c r="G850"/>
  <c r="G794"/>
  <c r="G1293"/>
  <c r="G1014"/>
  <c r="G1273"/>
  <c r="G836"/>
  <c r="G1294"/>
  <c r="G863"/>
  <c r="G1024"/>
  <c r="G739"/>
  <c r="G1192"/>
  <c r="G964"/>
  <c r="G1037"/>
  <c r="G1239"/>
  <c r="G1188"/>
  <c r="G1138"/>
  <c r="G926"/>
  <c r="G1054"/>
  <c r="G1110"/>
  <c r="G1379"/>
  <c r="G888"/>
  <c r="G1298"/>
  <c r="G1423"/>
  <c r="G1407"/>
  <c r="G1417"/>
  <c r="G1431"/>
  <c r="G1113"/>
  <c r="G1389"/>
  <c r="G990"/>
  <c r="G884"/>
  <c r="G1217"/>
  <c r="I1217" s="1"/>
  <c r="G1315"/>
  <c r="G756"/>
  <c r="G877"/>
  <c r="G1279"/>
  <c r="G1045"/>
  <c r="G1255"/>
  <c r="G751"/>
  <c r="G1271"/>
  <c r="G1304"/>
  <c r="G1126"/>
  <c r="G767"/>
  <c r="G831"/>
  <c r="G865"/>
  <c r="G1143"/>
  <c r="G1323"/>
  <c r="G972"/>
  <c r="G1291"/>
  <c r="G1333"/>
  <c r="G842"/>
  <c r="G1172"/>
  <c r="G1178"/>
  <c r="G970"/>
  <c r="G1005"/>
  <c r="G833"/>
  <c r="G1123"/>
  <c r="G1299"/>
  <c r="G1090"/>
  <c r="G1151"/>
  <c r="G1348"/>
  <c r="G1000"/>
  <c r="G828"/>
  <c r="G1206"/>
  <c r="G757"/>
  <c r="G968"/>
  <c r="G908"/>
  <c r="G858"/>
  <c r="G1432"/>
  <c r="G1415"/>
  <c r="G1421"/>
  <c r="G1434"/>
  <c r="G1010"/>
  <c r="G1321"/>
  <c r="G1064"/>
  <c r="G1367"/>
  <c r="G1015"/>
  <c r="G1318"/>
  <c r="G891"/>
  <c r="G1030"/>
  <c r="G1118"/>
  <c r="G1259"/>
  <c r="G958"/>
  <c r="I958" s="1"/>
  <c r="G1285"/>
  <c r="G773"/>
  <c r="G1032"/>
  <c r="G869"/>
  <c r="G1339"/>
  <c r="G746"/>
  <c r="G364"/>
  <c r="G338"/>
  <c r="G525"/>
  <c r="G247"/>
  <c r="G82"/>
  <c r="I82" s="1"/>
  <c r="G43"/>
  <c r="I43" s="1"/>
  <c r="G106"/>
  <c r="G107"/>
  <c r="G472"/>
  <c r="G329"/>
  <c r="G694"/>
  <c r="G330"/>
  <c r="G1267"/>
  <c r="G750"/>
  <c r="G1122"/>
  <c r="G1062"/>
  <c r="G879"/>
  <c r="G1040"/>
  <c r="G1058"/>
  <c r="G1146"/>
  <c r="G1164"/>
  <c r="G1186"/>
  <c r="G1044"/>
  <c r="G779"/>
  <c r="G813"/>
  <c r="G1076"/>
  <c r="G1100"/>
  <c r="G1309"/>
  <c r="G988"/>
  <c r="G1235"/>
  <c r="G761"/>
  <c r="G1077"/>
  <c r="G1334"/>
  <c r="G1177"/>
  <c r="G1169"/>
  <c r="G1195"/>
  <c r="G1330"/>
  <c r="G806"/>
  <c r="G1356"/>
  <c r="G919"/>
  <c r="G754"/>
  <c r="G900"/>
  <c r="G616"/>
  <c r="G57"/>
  <c r="I57" s="1"/>
  <c r="G489"/>
  <c r="G418"/>
  <c r="G724"/>
  <c r="G286"/>
  <c r="G126"/>
  <c r="G552"/>
  <c r="G181"/>
  <c r="G529"/>
  <c r="G433"/>
  <c r="G547"/>
  <c r="G233"/>
  <c r="G576"/>
  <c r="G74"/>
  <c r="I74" s="1"/>
  <c r="G67"/>
  <c r="I67" s="1"/>
  <c r="G167"/>
  <c r="G634"/>
  <c r="G623"/>
  <c r="G420"/>
  <c r="G306"/>
  <c r="G394"/>
  <c r="G398"/>
  <c r="G131"/>
  <c r="G314"/>
  <c r="G55"/>
  <c r="I55" s="1"/>
  <c r="G49"/>
  <c r="I49" s="1"/>
  <c r="G44"/>
  <c r="G257"/>
  <c r="G682"/>
  <c r="G402"/>
  <c r="G377"/>
  <c r="I377" s="1"/>
  <c r="G541"/>
  <c r="G590"/>
  <c r="G700"/>
  <c r="G267"/>
  <c r="I267" s="1"/>
  <c r="G671"/>
  <c r="G395"/>
  <c r="G467"/>
  <c r="G642"/>
  <c r="G163"/>
  <c r="G555"/>
  <c r="G248"/>
  <c r="G548"/>
  <c r="I548" s="1"/>
  <c r="G729"/>
  <c r="G495"/>
  <c r="G62"/>
  <c r="G45"/>
  <c r="G40"/>
  <c r="I40" s="1"/>
  <c r="G93"/>
  <c r="G272"/>
  <c r="G123"/>
  <c r="G639"/>
  <c r="G290"/>
  <c r="G399"/>
  <c r="I399" s="1"/>
  <c r="G41"/>
  <c r="G36"/>
  <c r="I36" s="1"/>
  <c r="G47"/>
  <c r="I47" s="1"/>
  <c r="G719"/>
  <c r="G143"/>
  <c r="G309"/>
  <c r="G335"/>
  <c r="G303"/>
  <c r="G655"/>
  <c r="G368"/>
  <c r="G491"/>
  <c r="G721"/>
  <c r="G722"/>
  <c r="G518"/>
  <c r="G265"/>
  <c r="G353"/>
  <c r="G172"/>
  <c r="G68"/>
  <c r="G416"/>
  <c r="G651"/>
  <c r="G70"/>
  <c r="I70" s="1"/>
  <c r="G666"/>
  <c r="G218"/>
  <c r="G287"/>
  <c r="G312"/>
  <c r="G434"/>
  <c r="G657"/>
  <c r="G360"/>
  <c r="G629"/>
  <c r="G242"/>
  <c r="G456"/>
  <c r="G624"/>
  <c r="G649"/>
  <c r="G301"/>
  <c r="G373"/>
  <c r="G409"/>
  <c r="G91"/>
  <c r="G64"/>
  <c r="I64" s="1"/>
  <c r="G187"/>
  <c r="G449"/>
  <c r="G97"/>
  <c r="G725"/>
  <c r="G158"/>
  <c r="G526"/>
  <c r="G659"/>
  <c r="G475"/>
  <c r="I475" s="1"/>
  <c r="G258"/>
  <c r="G284"/>
  <c r="G645"/>
  <c r="G108"/>
  <c r="G683"/>
  <c r="G705"/>
  <c r="G118"/>
  <c r="G381"/>
  <c r="G621"/>
  <c r="G156"/>
  <c r="G562"/>
  <c r="I562" s="1"/>
  <c r="G114"/>
  <c r="G260"/>
  <c r="G522"/>
  <c r="G613"/>
  <c r="G365"/>
  <c r="G253"/>
  <c r="G202"/>
  <c r="G676"/>
  <c r="G75"/>
  <c r="G594"/>
  <c r="G698"/>
  <c r="G333"/>
  <c r="G442"/>
  <c r="G672"/>
  <c r="G678"/>
  <c r="G508"/>
  <c r="G703"/>
  <c r="G132"/>
  <c r="G520"/>
  <c r="G514"/>
  <c r="G388"/>
  <c r="G320"/>
  <c r="G161"/>
  <c r="G685"/>
  <c r="G440"/>
  <c r="G596"/>
  <c r="G687"/>
  <c r="G384"/>
  <c r="G530"/>
  <c r="G339"/>
  <c r="G116"/>
  <c r="G587"/>
  <c r="G572"/>
  <c r="G200"/>
  <c r="G411"/>
  <c r="G204"/>
  <c r="G653"/>
  <c r="G680"/>
  <c r="G708"/>
  <c r="G425"/>
  <c r="G194"/>
  <c r="G669"/>
  <c r="G396"/>
  <c r="G516"/>
  <c r="G239"/>
  <c r="G85"/>
  <c r="I85" s="1"/>
  <c r="G618"/>
  <c r="G674"/>
  <c r="G465"/>
  <c r="G195"/>
  <c r="G632"/>
  <c r="G249"/>
  <c r="G174"/>
  <c r="G323"/>
  <c r="G605"/>
  <c r="G444"/>
  <c r="G234"/>
  <c r="G276"/>
  <c r="G504"/>
  <c r="G431"/>
  <c r="G229"/>
  <c r="G307"/>
  <c r="G483"/>
  <c r="G542"/>
  <c r="G414"/>
  <c r="G358"/>
  <c r="G89"/>
  <c r="I89" s="1"/>
  <c r="G580"/>
  <c r="G355"/>
  <c r="G601"/>
  <c r="G79"/>
  <c r="I79" s="1"/>
  <c r="G478"/>
  <c r="G584"/>
  <c r="G251"/>
  <c r="G553"/>
  <c r="G104"/>
  <c r="G591"/>
  <c r="G189"/>
  <c r="G152"/>
  <c r="G423"/>
  <c r="G545"/>
  <c r="G77"/>
  <c r="I77" s="1"/>
  <c r="G270"/>
  <c r="G565"/>
  <c r="G331"/>
  <c r="G473"/>
  <c r="G213"/>
  <c r="G717"/>
  <c r="G197"/>
  <c r="G164"/>
  <c r="G342"/>
  <c r="G701"/>
  <c r="G637"/>
  <c r="I637" s="1"/>
  <c r="G603"/>
  <c r="G485"/>
  <c r="G375"/>
  <c r="G325"/>
  <c r="G145"/>
  <c r="G496"/>
  <c r="G216"/>
  <c r="G626"/>
  <c r="G296"/>
  <c r="G391"/>
  <c r="G498"/>
  <c r="G463"/>
  <c r="G635"/>
  <c r="G730"/>
  <c r="G345"/>
  <c r="G293"/>
  <c r="G124"/>
  <c r="G378"/>
  <c r="G134"/>
  <c r="G512"/>
  <c r="G317"/>
  <c r="I317" s="1"/>
  <c r="G120"/>
  <c r="G556"/>
  <c r="G468"/>
  <c r="G176"/>
  <c r="G112"/>
  <c r="G640"/>
  <c r="G262"/>
  <c r="G711"/>
  <c r="G500"/>
  <c r="I500" s="1"/>
  <c r="G560"/>
  <c r="G192"/>
  <c r="G291"/>
  <c r="G268"/>
  <c r="G610"/>
  <c r="G532"/>
  <c r="G362"/>
  <c r="G225"/>
  <c r="G315"/>
  <c r="G127"/>
  <c r="G458"/>
  <c r="G421"/>
  <c r="G147"/>
  <c r="G227"/>
  <c r="G220"/>
  <c r="G404"/>
  <c r="G101"/>
  <c r="G558"/>
  <c r="G453"/>
  <c r="G87"/>
  <c r="I87" s="1"/>
  <c r="G299"/>
  <c r="G150"/>
  <c r="G577"/>
  <c r="G438"/>
  <c r="I438" s="1"/>
  <c r="G400"/>
  <c r="G350"/>
  <c r="G733"/>
  <c r="G222"/>
  <c r="G209"/>
  <c r="G95"/>
  <c r="G140"/>
  <c r="G510"/>
  <c r="G549"/>
  <c r="G273"/>
  <c r="G534"/>
  <c r="G481"/>
  <c r="G245"/>
  <c r="G83"/>
  <c r="G183"/>
  <c r="G138"/>
  <c r="G695"/>
  <c r="G255"/>
  <c r="G347"/>
  <c r="G279"/>
  <c r="G436"/>
  <c r="G643"/>
  <c r="G714"/>
  <c r="G647"/>
  <c r="G599"/>
  <c r="G371"/>
  <c r="G168"/>
  <c r="G690"/>
  <c r="G568"/>
  <c r="G662"/>
  <c r="G407"/>
  <c r="G539"/>
  <c r="G129"/>
  <c r="G734"/>
  <c r="P751" i="6"/>
  <c r="AC751" s="1"/>
  <c r="AE751" s="1"/>
  <c r="P325"/>
  <c r="AC325" s="1"/>
  <c r="P83"/>
  <c r="AC83" s="1"/>
  <c r="P494"/>
  <c r="AC494" s="1"/>
  <c r="P449"/>
  <c r="AC449" s="1"/>
  <c r="P249"/>
  <c r="AC249" s="1"/>
  <c r="P278"/>
  <c r="AC278" s="1"/>
  <c r="P174"/>
  <c r="AC174" s="1"/>
  <c r="P384"/>
  <c r="AC384" s="1"/>
  <c r="P225"/>
  <c r="AC225" s="1"/>
  <c r="P648"/>
  <c r="AC648" s="1"/>
  <c r="P241"/>
  <c r="AC241" s="1"/>
  <c r="P107"/>
  <c r="AC107" s="1"/>
  <c r="P520"/>
  <c r="AC520" s="1"/>
  <c r="P344"/>
  <c r="AC344" s="1"/>
  <c r="P509"/>
  <c r="AC509" s="1"/>
  <c r="P483"/>
  <c r="AC483" s="1"/>
  <c r="P665"/>
  <c r="AC665" s="1"/>
  <c r="P254"/>
  <c r="AC254" s="1"/>
  <c r="P740"/>
  <c r="AC740" s="1"/>
  <c r="P632"/>
  <c r="AC632" s="1"/>
  <c r="P165"/>
  <c r="AC165" s="1"/>
  <c r="P158"/>
  <c r="AC158" s="1"/>
  <c r="P80"/>
  <c r="AC80" s="1"/>
  <c r="P74"/>
  <c r="AC74" s="1"/>
  <c r="P55"/>
  <c r="P519"/>
  <c r="AC519" s="1"/>
  <c r="P736"/>
  <c r="AC736" s="1"/>
  <c r="P506"/>
  <c r="AC506" s="1"/>
  <c r="P109"/>
  <c r="AC109" s="1"/>
  <c r="P391"/>
  <c r="AC391" s="1"/>
  <c r="P245"/>
  <c r="AC245" s="1"/>
  <c r="P423"/>
  <c r="AC423" s="1"/>
  <c r="P606"/>
  <c r="AC606" s="1"/>
  <c r="P514"/>
  <c r="AC514" s="1"/>
  <c r="P422"/>
  <c r="AC422" s="1"/>
  <c r="P273"/>
  <c r="AC273" s="1"/>
  <c r="P142"/>
  <c r="AC142" s="1"/>
  <c r="P161"/>
  <c r="AC161" s="1"/>
  <c r="P445"/>
  <c r="AC445" s="1"/>
  <c r="P516"/>
  <c r="AC516" s="1"/>
  <c r="P302"/>
  <c r="AC302" s="1"/>
  <c r="P330"/>
  <c r="AC330" s="1"/>
  <c r="P427"/>
  <c r="AC427" s="1"/>
  <c r="P339"/>
  <c r="AC339" s="1"/>
  <c r="P600"/>
  <c r="AC600" s="1"/>
  <c r="P371"/>
  <c r="AC371" s="1"/>
  <c r="P563"/>
  <c r="AC563" s="1"/>
  <c r="P122"/>
  <c r="AC122" s="1"/>
  <c r="P202"/>
  <c r="AC202" s="1"/>
  <c r="P696"/>
  <c r="AC696" s="1"/>
  <c r="P675"/>
  <c r="AC675" s="1"/>
  <c r="P568"/>
  <c r="AC568" s="1"/>
  <c r="P381"/>
  <c r="AC381" s="1"/>
  <c r="P258"/>
  <c r="AC258" s="1"/>
  <c r="P378"/>
  <c r="AC378" s="1"/>
  <c r="P236"/>
  <c r="AC236" s="1"/>
  <c r="P726"/>
  <c r="AC726" s="1"/>
  <c r="P292"/>
  <c r="AC292" s="1"/>
  <c r="P326"/>
  <c r="AC326" s="1"/>
  <c r="P352"/>
  <c r="AC352" s="1"/>
  <c r="P745"/>
  <c r="AC745" s="1"/>
  <c r="P404"/>
  <c r="AC404" s="1"/>
  <c r="P545"/>
  <c r="AC545" s="1"/>
  <c r="P672"/>
  <c r="AC672" s="1"/>
  <c r="P536"/>
  <c r="AC536" s="1"/>
  <c r="P744"/>
  <c r="AC744" s="1"/>
  <c r="P541"/>
  <c r="AC541" s="1"/>
  <c r="P681"/>
  <c r="AC681" s="1"/>
  <c r="P283"/>
  <c r="AC283" s="1"/>
  <c r="P103"/>
  <c r="AC103" s="1"/>
  <c r="P409"/>
  <c r="AC409" s="1"/>
  <c r="P493"/>
  <c r="AC493" s="1"/>
  <c r="P183"/>
  <c r="AC183" s="1"/>
  <c r="P595"/>
  <c r="AC595" s="1"/>
  <c r="P385"/>
  <c r="AC385" s="1"/>
  <c r="P263"/>
  <c r="AC263" s="1"/>
  <c r="P198"/>
  <c r="AC198" s="1"/>
  <c r="P504"/>
  <c r="AC504" s="1"/>
  <c r="P418"/>
  <c r="AC418" s="1"/>
  <c r="P176"/>
  <c r="AC176" s="1"/>
  <c r="P532"/>
  <c r="AC532" s="1"/>
  <c r="P179"/>
  <c r="AC179" s="1"/>
  <c r="P497"/>
  <c r="AC497" s="1"/>
  <c r="P365"/>
  <c r="AC365" s="1"/>
  <c r="P234"/>
  <c r="AC234" s="1"/>
  <c r="P564"/>
  <c r="AC564" s="1"/>
  <c r="P220"/>
  <c r="AC220" s="1"/>
  <c r="P190"/>
  <c r="AC190" s="1"/>
  <c r="P147"/>
  <c r="AC147" s="1"/>
  <c r="P436"/>
  <c r="AC436" s="1"/>
  <c r="P335"/>
  <c r="AC335" s="1"/>
  <c r="P535"/>
  <c r="AC535" s="1"/>
  <c r="P491"/>
  <c r="AC491" s="1"/>
  <c r="P610"/>
  <c r="AC610" s="1"/>
  <c r="P90"/>
  <c r="AC90" s="1"/>
  <c r="P639"/>
  <c r="AC639" s="1"/>
  <c r="P678"/>
  <c r="AC678" s="1"/>
  <c r="P387"/>
  <c r="AC387" s="1"/>
  <c r="P197"/>
  <c r="AC197" s="1"/>
  <c r="P692"/>
  <c r="AC692" s="1"/>
  <c r="P667"/>
  <c r="AC667" s="1"/>
  <c r="P414"/>
  <c r="AC414" s="1"/>
  <c r="P269"/>
  <c r="AC269" s="1"/>
  <c r="P132"/>
  <c r="AC132" s="1"/>
  <c r="P478"/>
  <c r="AC478" s="1"/>
  <c r="P434"/>
  <c r="AC434" s="1"/>
  <c r="P248"/>
  <c r="AC248" s="1"/>
  <c r="P218"/>
  <c r="AC218" s="1"/>
  <c r="P286"/>
  <c r="AC286" s="1"/>
  <c r="P621"/>
  <c r="AC621" s="1"/>
  <c r="P322"/>
  <c r="AC322" s="1"/>
  <c r="P737"/>
  <c r="AC737" s="1"/>
  <c r="P295"/>
  <c r="AC295" s="1"/>
  <c r="P260"/>
  <c r="AC260" s="1"/>
  <c r="P735"/>
  <c r="AC735" s="1"/>
  <c r="P633"/>
  <c r="AC633" s="1"/>
  <c r="P363"/>
  <c r="AC363" s="1"/>
  <c r="P67"/>
  <c r="AC67" s="1"/>
  <c r="P52"/>
  <c r="P710"/>
  <c r="AC710" s="1"/>
  <c r="P458"/>
  <c r="AC458" s="1"/>
  <c r="P626"/>
  <c r="AC626" s="1"/>
  <c r="P576"/>
  <c r="AC576" s="1"/>
  <c r="P98"/>
  <c r="AC98" s="1"/>
  <c r="P599"/>
  <c r="AC599" s="1"/>
  <c r="P232"/>
  <c r="AC232" s="1"/>
  <c r="P386"/>
  <c r="AC386" s="1"/>
  <c r="P407"/>
  <c r="AC407" s="1"/>
  <c r="P550"/>
  <c r="AC550" s="1"/>
  <c r="P456"/>
  <c r="AC456" s="1"/>
  <c r="P553"/>
  <c r="AC553" s="1"/>
  <c r="P721"/>
  <c r="AC721" s="1"/>
  <c r="P647"/>
  <c r="AC647" s="1"/>
  <c r="P319"/>
  <c r="AC319" s="1"/>
  <c r="P389"/>
  <c r="AC389" s="1"/>
  <c r="P380"/>
  <c r="AC380" s="1"/>
  <c r="P650"/>
  <c r="AC650" s="1"/>
  <c r="P645"/>
  <c r="AC645" s="1"/>
  <c r="P321"/>
  <c r="AC321" s="1"/>
  <c r="P299"/>
  <c r="AC299" s="1"/>
  <c r="P160"/>
  <c r="AC160" s="1"/>
  <c r="P435"/>
  <c r="AC435" s="1"/>
  <c r="P441"/>
  <c r="AC441" s="1"/>
  <c r="P327"/>
  <c r="AC327" s="1"/>
  <c r="P116"/>
  <c r="AC116" s="1"/>
  <c r="P410"/>
  <c r="AC410" s="1"/>
  <c r="P126"/>
  <c r="AC126" s="1"/>
  <c r="P741"/>
  <c r="AC741" s="1"/>
  <c r="P534"/>
  <c r="AC534" s="1"/>
  <c r="P231"/>
  <c r="AC231" s="1"/>
  <c r="P706"/>
  <c r="AC706" s="1"/>
  <c r="P97"/>
  <c r="AC97" s="1"/>
  <c r="P303"/>
  <c r="AC303" s="1"/>
  <c r="P369"/>
  <c r="AC369" s="1"/>
  <c r="P682"/>
  <c r="AC682" s="1"/>
  <c r="P120"/>
  <c r="AC120" s="1"/>
  <c r="P603"/>
  <c r="AC603" s="1"/>
  <c r="P320"/>
  <c r="AC320" s="1"/>
  <c r="P605"/>
  <c r="AC605" s="1"/>
  <c r="P555"/>
  <c r="AC555" s="1"/>
  <c r="P143"/>
  <c r="AC143" s="1"/>
  <c r="P397"/>
  <c r="AC397" s="1"/>
  <c r="P336"/>
  <c r="AC336" s="1"/>
  <c r="P661"/>
  <c r="AC661" s="1"/>
  <c r="P507"/>
  <c r="AC507" s="1"/>
  <c r="P130"/>
  <c r="AC130" s="1"/>
  <c r="P677"/>
  <c r="AC677" s="1"/>
  <c r="P223"/>
  <c r="AC223" s="1"/>
  <c r="P592"/>
  <c r="AC592" s="1"/>
  <c r="P569"/>
  <c r="AC569" s="1"/>
  <c r="P508"/>
  <c r="AC508" s="1"/>
  <c r="P634"/>
  <c r="AC634" s="1"/>
  <c r="P546"/>
  <c r="AC546" s="1"/>
  <c r="P719"/>
  <c r="AC719" s="1"/>
  <c r="P738"/>
  <c r="AC738" s="1"/>
  <c r="P450"/>
  <c r="AC450" s="1"/>
  <c r="P477"/>
  <c r="AC477" s="1"/>
  <c r="P238"/>
  <c r="AC238" s="1"/>
  <c r="P361"/>
  <c r="AC361" s="1"/>
  <c r="P366"/>
  <c r="AC366" s="1"/>
  <c r="P739"/>
  <c r="AC739" s="1"/>
  <c r="P229"/>
  <c r="AC229" s="1"/>
  <c r="P250"/>
  <c r="AC250" s="1"/>
  <c r="P701"/>
  <c r="AC701" s="1"/>
  <c r="P383"/>
  <c r="AC383" s="1"/>
  <c r="P658"/>
  <c r="AC658" s="1"/>
  <c r="P305"/>
  <c r="AC305" s="1"/>
  <c r="P472"/>
  <c r="AC472" s="1"/>
  <c r="P145"/>
  <c r="AC145" s="1"/>
  <c r="P188"/>
  <c r="AC188" s="1"/>
  <c r="P282"/>
  <c r="AC282" s="1"/>
  <c r="P631"/>
  <c r="AC631" s="1"/>
  <c r="P663"/>
  <c r="AC663" s="1"/>
  <c r="P580"/>
  <c r="AC580" s="1"/>
  <c r="P452"/>
  <c r="AC452" s="1"/>
  <c r="P82"/>
  <c r="AC82" s="1"/>
  <c r="P189"/>
  <c r="AC189" s="1"/>
  <c r="P360"/>
  <c r="AC360" s="1"/>
  <c r="P84"/>
  <c r="AC84" s="1"/>
  <c r="P354"/>
  <c r="AC354" s="1"/>
  <c r="P399"/>
  <c r="AC399" s="1"/>
  <c r="P617"/>
  <c r="AC617" s="1"/>
  <c r="P306"/>
  <c r="AC306" s="1"/>
  <c r="P749"/>
  <c r="AC749" s="1"/>
  <c r="P134"/>
  <c r="AC134" s="1"/>
  <c r="P586"/>
  <c r="AC586" s="1"/>
  <c r="P89"/>
  <c r="AC89" s="1"/>
  <c r="P505"/>
  <c r="AC505" s="1"/>
  <c r="P288"/>
  <c r="AC288" s="1"/>
  <c r="P464"/>
  <c r="AC464" s="1"/>
  <c r="P156"/>
  <c r="AC156" s="1"/>
  <c r="P113"/>
  <c r="AC113" s="1"/>
  <c r="P709"/>
  <c r="AC709" s="1"/>
  <c r="P619"/>
  <c r="AC619" s="1"/>
  <c r="P460"/>
  <c r="AC460" s="1"/>
  <c r="P642"/>
  <c r="AC642" s="1"/>
  <c r="P182"/>
  <c r="AC182" s="1"/>
  <c r="P351"/>
  <c r="AC351" s="1"/>
  <c r="P95"/>
  <c r="AC95" s="1"/>
  <c r="P261"/>
  <c r="AC261" s="1"/>
  <c r="P526"/>
  <c r="AC526" s="1"/>
  <c r="P714"/>
  <c r="AC714" s="1"/>
  <c r="P587"/>
  <c r="AC587" s="1"/>
  <c r="P281"/>
  <c r="AC281" s="1"/>
  <c r="P673"/>
  <c r="AC673" s="1"/>
  <c r="P253"/>
  <c r="AC253" s="1"/>
  <c r="P524"/>
  <c r="AC524" s="1"/>
  <c r="P196"/>
  <c r="AC196" s="1"/>
  <c r="P75"/>
  <c r="AC75" s="1"/>
  <c r="P59"/>
  <c r="P328"/>
  <c r="AC328" s="1"/>
  <c r="P640"/>
  <c r="AC640" s="1"/>
  <c r="P596"/>
  <c r="AC596" s="1"/>
  <c r="P437"/>
  <c r="AC437" s="1"/>
  <c r="P298"/>
  <c r="AC298" s="1"/>
  <c r="P329"/>
  <c r="AC329" s="1"/>
  <c r="P615"/>
  <c r="AC615" s="1"/>
  <c r="P393"/>
  <c r="AC393" s="1"/>
  <c r="P195"/>
  <c r="AC195" s="1"/>
  <c r="P276"/>
  <c r="AC276" s="1"/>
  <c r="P373"/>
  <c r="AC373" s="1"/>
  <c r="P653"/>
  <c r="AC653" s="1"/>
  <c r="P377"/>
  <c r="AC377" s="1"/>
  <c r="P733"/>
  <c r="AC733" s="1"/>
  <c r="P542"/>
  <c r="AC542" s="1"/>
  <c r="P259"/>
  <c r="AC259" s="1"/>
  <c r="P473"/>
  <c r="AC473" s="1"/>
  <c r="P705"/>
  <c r="AC705" s="1"/>
  <c r="P641"/>
  <c r="AC641" s="1"/>
  <c r="P205"/>
  <c r="AC205" s="1"/>
  <c r="P666"/>
  <c r="AC666" s="1"/>
  <c r="P415"/>
  <c r="AC415" s="1"/>
  <c r="P396"/>
  <c r="AC396" s="1"/>
  <c r="P203"/>
  <c r="AC203" s="1"/>
  <c r="P552"/>
  <c r="AC552" s="1"/>
  <c r="P148"/>
  <c r="AC148" s="1"/>
  <c r="P99"/>
  <c r="AC99" s="1"/>
  <c r="P465"/>
  <c r="AC465" s="1"/>
  <c r="P403"/>
  <c r="AC403" s="1"/>
  <c r="P723"/>
  <c r="AC723" s="1"/>
  <c r="P628"/>
  <c r="AC628" s="1"/>
  <c r="P93"/>
  <c r="AC93" s="1"/>
  <c r="P331"/>
  <c r="AC331" s="1"/>
  <c r="P81"/>
  <c r="AC81" s="1"/>
  <c r="P72"/>
  <c r="AC72" s="1"/>
  <c r="P63"/>
  <c r="AC63" s="1"/>
  <c r="P66"/>
  <c r="AC66" s="1"/>
  <c r="P61"/>
  <c r="P510"/>
  <c r="AC510" s="1"/>
  <c r="P466"/>
  <c r="AC466" s="1"/>
  <c r="P168"/>
  <c r="AC168" s="1"/>
  <c r="P175"/>
  <c r="AC175" s="1"/>
  <c r="P560"/>
  <c r="AC560" s="1"/>
  <c r="P748"/>
  <c r="AC748" s="1"/>
  <c r="P274"/>
  <c r="AC274" s="1"/>
  <c r="P154"/>
  <c r="AC154" s="1"/>
  <c r="P171"/>
  <c r="AC171" s="1"/>
  <c r="P228"/>
  <c r="AC228" s="1"/>
  <c r="P687"/>
  <c r="AC687" s="1"/>
  <c r="P676"/>
  <c r="AC676" s="1"/>
  <c r="P492"/>
  <c r="AC492" s="1"/>
  <c r="P496"/>
  <c r="AC496" s="1"/>
  <c r="P123"/>
  <c r="AC123" s="1"/>
  <c r="P271"/>
  <c r="AC271" s="1"/>
  <c r="P275"/>
  <c r="AC275" s="1"/>
  <c r="P662"/>
  <c r="AC662" s="1"/>
  <c r="P124"/>
  <c r="AC124" s="1"/>
  <c r="P581"/>
  <c r="AC581" s="1"/>
  <c r="P567"/>
  <c r="AC567" s="1"/>
  <c r="P488"/>
  <c r="AC488" s="1"/>
  <c r="P125"/>
  <c r="AC125" s="1"/>
  <c r="P700"/>
  <c r="AC700" s="1"/>
  <c r="P136"/>
  <c r="AC136" s="1"/>
  <c r="P222"/>
  <c r="AC222" s="1"/>
  <c r="P216"/>
  <c r="AC216" s="1"/>
  <c r="P528"/>
  <c r="AC528" s="1"/>
  <c r="P638"/>
  <c r="AC638" s="1"/>
  <c r="P561"/>
  <c r="AC561" s="1"/>
  <c r="P173"/>
  <c r="AC173" s="1"/>
  <c r="P588"/>
  <c r="AC588" s="1"/>
  <c r="P579"/>
  <c r="AC579" s="1"/>
  <c r="P540"/>
  <c r="AC540" s="1"/>
  <c r="P462"/>
  <c r="AC462" s="1"/>
  <c r="P446"/>
  <c r="AC446" s="1"/>
  <c r="P539"/>
  <c r="AC539" s="1"/>
  <c r="P630"/>
  <c r="AC630" s="1"/>
  <c r="P732"/>
  <c r="AC732" s="1"/>
  <c r="P694"/>
  <c r="AC694" s="1"/>
  <c r="P382"/>
  <c r="AC382" s="1"/>
  <c r="P338"/>
  <c r="AC338" s="1"/>
  <c r="P484"/>
  <c r="AC484" s="1"/>
  <c r="P693"/>
  <c r="AC693" s="1"/>
  <c r="P349"/>
  <c r="AC349" s="1"/>
  <c r="P655"/>
  <c r="AC655" s="1"/>
  <c r="P574"/>
  <c r="AC574" s="1"/>
  <c r="P659"/>
  <c r="AC659" s="1"/>
  <c r="P680"/>
  <c r="AC680" s="1"/>
  <c r="P715"/>
  <c r="AC715" s="1"/>
  <c r="P439"/>
  <c r="AC439" s="1"/>
  <c r="P459"/>
  <c r="AC459" s="1"/>
  <c r="P703"/>
  <c r="AC703" s="1"/>
  <c r="P689"/>
  <c r="AC689" s="1"/>
  <c r="P180"/>
  <c r="AC180" s="1"/>
  <c r="P720"/>
  <c r="AC720" s="1"/>
  <c r="P623"/>
  <c r="AC623" s="1"/>
  <c r="P357"/>
  <c r="AC357" s="1"/>
  <c r="P309"/>
  <c r="AC309" s="1"/>
  <c r="P537"/>
  <c r="AC537" s="1"/>
  <c r="P531"/>
  <c r="AC531" s="1"/>
  <c r="P572"/>
  <c r="AC572" s="1"/>
  <c r="P178"/>
  <c r="AC178" s="1"/>
  <c r="P730"/>
  <c r="AC730" s="1"/>
  <c r="P457"/>
  <c r="AC457" s="1"/>
  <c r="P613"/>
  <c r="AC613" s="1"/>
  <c r="P704"/>
  <c r="AC704" s="1"/>
  <c r="P343"/>
  <c r="AC343" s="1"/>
  <c r="P429"/>
  <c r="AC429" s="1"/>
  <c r="P547"/>
  <c r="AC547" s="1"/>
  <c r="P133"/>
  <c r="AC133" s="1"/>
  <c r="P589"/>
  <c r="AC589" s="1"/>
  <c r="P217"/>
  <c r="AC217" s="1"/>
  <c r="P221"/>
  <c r="AC221" s="1"/>
  <c r="P670"/>
  <c r="AC670" s="1"/>
  <c r="P201"/>
  <c r="AC201" s="1"/>
  <c r="P119"/>
  <c r="AC119" s="1"/>
  <c r="P333"/>
  <c r="AC333" s="1"/>
  <c r="P153"/>
  <c r="AC153" s="1"/>
  <c r="P346"/>
  <c r="AC346" s="1"/>
  <c r="P211"/>
  <c r="AC211" s="1"/>
  <c r="P686"/>
  <c r="AC686" s="1"/>
  <c r="P511"/>
  <c r="AC511" s="1"/>
  <c r="P602"/>
  <c r="AC602" s="1"/>
  <c r="P102"/>
  <c r="AC102" s="1"/>
  <c r="P691"/>
  <c r="AC691" s="1"/>
  <c r="P192"/>
  <c r="AC192" s="1"/>
  <c r="P711"/>
  <c r="AC711" s="1"/>
  <c r="P649"/>
  <c r="AC649" s="1"/>
  <c r="P341"/>
  <c r="AC341" s="1"/>
  <c r="P469"/>
  <c r="AC469" s="1"/>
  <c r="P622"/>
  <c r="AC622" s="1"/>
  <c r="P251"/>
  <c r="AC251" s="1"/>
  <c r="P293"/>
  <c r="AC293" s="1"/>
  <c r="P448"/>
  <c r="AC448" s="1"/>
  <c r="P487"/>
  <c r="AC487" s="1"/>
  <c r="P324"/>
  <c r="AC324" s="1"/>
  <c r="P512"/>
  <c r="AC512" s="1"/>
  <c r="P559"/>
  <c r="AC559" s="1"/>
  <c r="P454"/>
  <c r="AC454" s="1"/>
  <c r="P106"/>
  <c r="AC106" s="1"/>
  <c r="P187"/>
  <c r="AC187" s="1"/>
  <c r="P65"/>
  <c r="AC65" s="1"/>
  <c r="P78"/>
  <c r="AC78" s="1"/>
  <c r="P68"/>
  <c r="AC68" s="1"/>
  <c r="P372"/>
  <c r="AC372" s="1"/>
  <c r="P96"/>
  <c r="AC96" s="1"/>
  <c r="P486"/>
  <c r="AC486" s="1"/>
  <c r="P601"/>
  <c r="AC601" s="1"/>
  <c r="P170"/>
  <c r="AC170" s="1"/>
  <c r="P110"/>
  <c r="AC110" s="1"/>
  <c r="P570"/>
  <c r="AC570" s="1"/>
  <c r="P289"/>
  <c r="AC289" s="1"/>
  <c r="P608"/>
  <c r="AC608" s="1"/>
  <c r="P479"/>
  <c r="AC479" s="1"/>
  <c r="P440"/>
  <c r="AC440" s="1"/>
  <c r="P94"/>
  <c r="AC94" s="1"/>
  <c r="P582"/>
  <c r="AC582" s="1"/>
  <c r="P140"/>
  <c r="AC140" s="1"/>
  <c r="P490"/>
  <c r="AC490" s="1"/>
  <c r="P230"/>
  <c r="AC230" s="1"/>
  <c r="P314"/>
  <c r="AC314" s="1"/>
  <c r="P181"/>
  <c r="AC181" s="1"/>
  <c r="P718"/>
  <c r="AC718" s="1"/>
  <c r="P620"/>
  <c r="AC620" s="1"/>
  <c r="P392"/>
  <c r="AC392" s="1"/>
  <c r="P162"/>
  <c r="AC162" s="1"/>
  <c r="P194"/>
  <c r="AC194" s="1"/>
  <c r="P152"/>
  <c r="AC152" s="1"/>
  <c r="P166"/>
  <c r="AC166" s="1"/>
  <c r="P313"/>
  <c r="AC313" s="1"/>
  <c r="P138"/>
  <c r="AC138" s="1"/>
  <c r="P515"/>
  <c r="AC515" s="1"/>
  <c r="P652"/>
  <c r="AC652" s="1"/>
  <c r="P362"/>
  <c r="AC362" s="1"/>
  <c r="P310"/>
  <c r="AC310" s="1"/>
  <c r="P395"/>
  <c r="AC395" s="1"/>
  <c r="P529"/>
  <c r="AC529" s="1"/>
  <c r="P137"/>
  <c r="AC137" s="1"/>
  <c r="P485"/>
  <c r="AC485" s="1"/>
  <c r="P129"/>
  <c r="AC129" s="1"/>
  <c r="P279"/>
  <c r="AC279" s="1"/>
  <c r="P517"/>
  <c r="AC517" s="1"/>
  <c r="P209"/>
  <c r="AC209" s="1"/>
  <c r="P285"/>
  <c r="AC285" s="1"/>
  <c r="P549"/>
  <c r="AC549" s="1"/>
  <c r="P379"/>
  <c r="AC379" s="1"/>
  <c r="P242"/>
  <c r="AC242" s="1"/>
  <c r="P58"/>
  <c r="P53"/>
  <c r="P64"/>
  <c r="AC64" s="1"/>
  <c r="P332"/>
  <c r="AC332" s="1"/>
  <c r="P475"/>
  <c r="AC475" s="1"/>
  <c r="P164"/>
  <c r="AC164" s="1"/>
  <c r="P237"/>
  <c r="AC237" s="1"/>
  <c r="P118"/>
  <c r="AC118" s="1"/>
  <c r="P470"/>
  <c r="AC470" s="1"/>
  <c r="P316"/>
  <c r="AC316" s="1"/>
  <c r="P594"/>
  <c r="AC594" s="1"/>
  <c r="P417"/>
  <c r="AC417" s="1"/>
  <c r="P750"/>
  <c r="AC750" s="1"/>
  <c r="P226"/>
  <c r="AC226" s="1"/>
  <c r="P157"/>
  <c r="AC157" s="1"/>
  <c r="P566"/>
  <c r="AC566" s="1"/>
  <c r="P551"/>
  <c r="AC551" s="1"/>
  <c r="P262"/>
  <c r="AC262" s="1"/>
  <c r="P200"/>
  <c r="AC200" s="1"/>
  <c r="P712"/>
  <c r="AC712" s="1"/>
  <c r="P364"/>
  <c r="AC364" s="1"/>
  <c r="P453"/>
  <c r="AC453" s="1"/>
  <c r="P731"/>
  <c r="AC731" s="1"/>
  <c r="P616"/>
  <c r="AC616" s="1"/>
  <c r="P185"/>
  <c r="AC185" s="1"/>
  <c r="P585"/>
  <c r="AC585" s="1"/>
  <c r="P424"/>
  <c r="AC424" s="1"/>
  <c r="P146"/>
  <c r="AC146" s="1"/>
  <c r="P724"/>
  <c r="AC724" s="1"/>
  <c r="P557"/>
  <c r="AC557" s="1"/>
  <c r="P358"/>
  <c r="AC358" s="1"/>
  <c r="P612"/>
  <c r="AC612" s="1"/>
  <c r="P370"/>
  <c r="AC370" s="1"/>
  <c r="P593"/>
  <c r="AC593" s="1"/>
  <c r="P425"/>
  <c r="AC425" s="1"/>
  <c r="P91"/>
  <c r="AC91" s="1"/>
  <c r="P86"/>
  <c r="AC86" s="1"/>
  <c r="P591"/>
  <c r="AC591" s="1"/>
  <c r="P432"/>
  <c r="AC432" s="1"/>
  <c r="P85"/>
  <c r="AC85" s="1"/>
  <c r="P433"/>
  <c r="AC433" s="1"/>
  <c r="P571"/>
  <c r="AC571" s="1"/>
  <c r="P668"/>
  <c r="AC668" s="1"/>
  <c r="P184"/>
  <c r="AC184" s="1"/>
  <c r="P651"/>
  <c r="AC651" s="1"/>
  <c r="P743"/>
  <c r="AC743" s="1"/>
  <c r="P716"/>
  <c r="AC716" s="1"/>
  <c r="P88"/>
  <c r="AC88" s="1"/>
  <c r="P87"/>
  <c r="AC87" s="1"/>
  <c r="P300"/>
  <c r="AC300" s="1"/>
  <c r="P684"/>
  <c r="AC684" s="1"/>
  <c r="P177"/>
  <c r="AC177" s="1"/>
  <c r="P629"/>
  <c r="AC629" s="1"/>
  <c r="P210"/>
  <c r="AC210" s="1"/>
  <c r="P499"/>
  <c r="AC499" s="1"/>
  <c r="P345"/>
  <c r="AC345" s="1"/>
  <c r="P213"/>
  <c r="AC213" s="1"/>
  <c r="P554"/>
  <c r="AC554" s="1"/>
  <c r="P669"/>
  <c r="AC669" s="1"/>
  <c r="P267"/>
  <c r="AC267" s="1"/>
  <c r="P376"/>
  <c r="AC376" s="1"/>
  <c r="P172"/>
  <c r="AC172" s="1"/>
  <c r="P637"/>
  <c r="AC637" s="1"/>
  <c r="P159"/>
  <c r="AC159" s="1"/>
  <c r="P353"/>
  <c r="AC353" s="1"/>
  <c r="P317"/>
  <c r="AC317" s="1"/>
  <c r="P671"/>
  <c r="AC671" s="1"/>
  <c r="P698"/>
  <c r="AC698" s="1"/>
  <c r="P374"/>
  <c r="AC374" s="1"/>
  <c r="P77"/>
  <c r="AC77" s="1"/>
  <c r="P224"/>
  <c r="AC224" s="1"/>
  <c r="P683"/>
  <c r="AC683" s="1"/>
  <c r="P235"/>
  <c r="AC235" s="1"/>
  <c r="P304"/>
  <c r="AC304" s="1"/>
  <c r="P115"/>
  <c r="AC115" s="1"/>
  <c r="P406"/>
  <c r="AC406" s="1"/>
  <c r="P280"/>
  <c r="AC280" s="1"/>
  <c r="P474"/>
  <c r="AC474" s="1"/>
  <c r="P467"/>
  <c r="AC467" s="1"/>
  <c r="P355"/>
  <c r="AC355" s="1"/>
  <c r="P451"/>
  <c r="AC451" s="1"/>
  <c r="P674"/>
  <c r="AC674" s="1"/>
  <c r="P544"/>
  <c r="AC544" s="1"/>
  <c r="P646"/>
  <c r="AC646" s="1"/>
  <c r="P463"/>
  <c r="AC463" s="1"/>
  <c r="P323"/>
  <c r="AC323" s="1"/>
  <c r="P400"/>
  <c r="AC400" s="1"/>
  <c r="P411"/>
  <c r="AC411" s="1"/>
  <c r="P127"/>
  <c r="AC127" s="1"/>
  <c r="P476"/>
  <c r="AC476" s="1"/>
  <c r="P548"/>
  <c r="AC548" s="1"/>
  <c r="P444"/>
  <c r="AC444" s="1"/>
  <c r="P264"/>
  <c r="AC264" s="1"/>
  <c r="P584"/>
  <c r="AC584" s="1"/>
  <c r="P318"/>
  <c r="AC318" s="1"/>
  <c r="P625"/>
  <c r="AC625" s="1"/>
  <c r="P614"/>
  <c r="AC614" s="1"/>
  <c r="P207"/>
  <c r="AC207" s="1"/>
  <c r="P390"/>
  <c r="AC390" s="1"/>
  <c r="P538"/>
  <c r="AC538" s="1"/>
  <c r="P590"/>
  <c r="AC590" s="1"/>
  <c r="P426"/>
  <c r="AC426" s="1"/>
  <c r="P257"/>
  <c r="AC257" s="1"/>
  <c r="P108"/>
  <c r="AC108" s="1"/>
  <c r="P69"/>
  <c r="AC69" s="1"/>
  <c r="P71"/>
  <c r="AC71" s="1"/>
  <c r="P76"/>
  <c r="AC76" s="1"/>
  <c r="P60"/>
  <c r="P204"/>
  <c r="AC204" s="1"/>
  <c r="P583"/>
  <c r="AC583" s="1"/>
  <c r="P114"/>
  <c r="AC114" s="1"/>
  <c r="P742"/>
  <c r="AC742" s="1"/>
  <c r="P312"/>
  <c r="AC312" s="1"/>
  <c r="P199"/>
  <c r="AC199" s="1"/>
  <c r="P523"/>
  <c r="AC523" s="1"/>
  <c r="P468"/>
  <c r="AC468" s="1"/>
  <c r="P727"/>
  <c r="AC727" s="1"/>
  <c r="P543"/>
  <c r="AC543" s="1"/>
  <c r="P699"/>
  <c r="AC699" s="1"/>
  <c r="P708"/>
  <c r="AC708" s="1"/>
  <c r="P419"/>
  <c r="AC419" s="1"/>
  <c r="P315"/>
  <c r="AC315" s="1"/>
  <c r="P394"/>
  <c r="AC394" s="1"/>
  <c r="P501"/>
  <c r="AC501" s="1"/>
  <c r="P518"/>
  <c r="AC518" s="1"/>
  <c r="P301"/>
  <c r="AC301" s="1"/>
  <c r="P558"/>
  <c r="AC558" s="1"/>
  <c r="P607"/>
  <c r="AC607" s="1"/>
  <c r="P717"/>
  <c r="AC717" s="1"/>
  <c r="P294"/>
  <c r="AC294" s="1"/>
  <c r="P284"/>
  <c r="AC284" s="1"/>
  <c r="P430"/>
  <c r="AC430" s="1"/>
  <c r="P722"/>
  <c r="AC722" s="1"/>
  <c r="P135"/>
  <c r="AC135" s="1"/>
  <c r="P598"/>
  <c r="AC598" s="1"/>
  <c r="P398"/>
  <c r="AC398" s="1"/>
  <c r="P489"/>
  <c r="AC489" s="1"/>
  <c r="P578"/>
  <c r="AC578" s="1"/>
  <c r="P150"/>
  <c r="AC150" s="1"/>
  <c r="P227"/>
  <c r="AC227" s="1"/>
  <c r="P522"/>
  <c r="AC522" s="1"/>
  <c r="P690"/>
  <c r="AC690" s="1"/>
  <c r="P131"/>
  <c r="AC131" s="1"/>
  <c r="P277"/>
  <c r="AC277" s="1"/>
  <c r="P215"/>
  <c r="AC215" s="1"/>
  <c r="P163"/>
  <c r="AC163" s="1"/>
  <c r="P128"/>
  <c r="AC128" s="1"/>
  <c r="P688"/>
  <c r="AC688" s="1"/>
  <c r="P412"/>
  <c r="AC412" s="1"/>
  <c r="P270"/>
  <c r="AC270" s="1"/>
  <c r="P685"/>
  <c r="AC685" s="1"/>
  <c r="P219"/>
  <c r="AC219" s="1"/>
  <c r="P503"/>
  <c r="AC503" s="1"/>
  <c r="P105"/>
  <c r="AC105" s="1"/>
  <c r="P624"/>
  <c r="AC624" s="1"/>
  <c r="P530"/>
  <c r="AC530" s="1"/>
  <c r="P92"/>
  <c r="AC92" s="1"/>
  <c r="P611"/>
  <c r="AC611" s="1"/>
  <c r="P420"/>
  <c r="AC420" s="1"/>
  <c r="P350"/>
  <c r="AC350" s="1"/>
  <c r="P255"/>
  <c r="AC255" s="1"/>
  <c r="P447"/>
  <c r="AC447" s="1"/>
  <c r="P695"/>
  <c r="AC695" s="1"/>
  <c r="P525"/>
  <c r="AC525" s="1"/>
  <c r="P481"/>
  <c r="AC481" s="1"/>
  <c r="P149"/>
  <c r="AC149" s="1"/>
  <c r="P636"/>
  <c r="AC636" s="1"/>
  <c r="P402"/>
  <c r="AC402" s="1"/>
  <c r="P208"/>
  <c r="AC208" s="1"/>
  <c r="P405"/>
  <c r="AC405" s="1"/>
  <c r="P337"/>
  <c r="AC337" s="1"/>
  <c r="P702"/>
  <c r="AC702" s="1"/>
  <c r="P443"/>
  <c r="AC443" s="1"/>
  <c r="P252"/>
  <c r="AC252" s="1"/>
  <c r="P265"/>
  <c r="AC265" s="1"/>
  <c r="P401"/>
  <c r="AC401" s="1"/>
  <c r="P713"/>
  <c r="AC713" s="1"/>
  <c r="P291"/>
  <c r="AC291" s="1"/>
  <c r="P356"/>
  <c r="AC356" s="1"/>
  <c r="P604"/>
  <c r="AC604" s="1"/>
  <c r="P368"/>
  <c r="AC368" s="1"/>
  <c r="P428"/>
  <c r="AC428" s="1"/>
  <c r="P247"/>
  <c r="AC247" s="1"/>
  <c r="P311"/>
  <c r="AC311" s="1"/>
  <c r="P609"/>
  <c r="AC609" s="1"/>
  <c r="P697"/>
  <c r="AC697" s="1"/>
  <c r="P725"/>
  <c r="AC725" s="1"/>
  <c r="P101"/>
  <c r="AC101" s="1"/>
  <c r="P442"/>
  <c r="AC442" s="1"/>
  <c r="P565"/>
  <c r="AC565" s="1"/>
  <c r="P413"/>
  <c r="AC413" s="1"/>
  <c r="P533"/>
  <c r="AC533" s="1"/>
  <c r="P256"/>
  <c r="AC256" s="1"/>
  <c r="P635"/>
  <c r="AC635" s="1"/>
  <c r="P482"/>
  <c r="AC482" s="1"/>
  <c r="P471"/>
  <c r="AC471" s="1"/>
  <c r="P212"/>
  <c r="AC212" s="1"/>
  <c r="P266"/>
  <c r="AC266" s="1"/>
  <c r="P191"/>
  <c r="AC191" s="1"/>
  <c r="P340"/>
  <c r="AC340" s="1"/>
  <c r="P461"/>
  <c r="AC461" s="1"/>
  <c r="P746"/>
  <c r="AC746" s="1"/>
  <c r="P521"/>
  <c r="AC521" s="1"/>
  <c r="P246"/>
  <c r="AC246" s="1"/>
  <c r="P297"/>
  <c r="AC297" s="1"/>
  <c r="P347"/>
  <c r="AC347" s="1"/>
  <c r="P500"/>
  <c r="AC500" s="1"/>
  <c r="P431"/>
  <c r="AC431" s="1"/>
  <c r="P375"/>
  <c r="AC375" s="1"/>
  <c r="P597"/>
  <c r="AC597" s="1"/>
  <c r="P79"/>
  <c r="AC79" s="1"/>
  <c r="P62"/>
  <c r="AC62" s="1"/>
  <c r="P57"/>
  <c r="P54"/>
  <c r="P618"/>
  <c r="AC618" s="1"/>
  <c r="P117"/>
  <c r="AC117" s="1"/>
  <c r="P495"/>
  <c r="AC495" s="1"/>
  <c r="P268"/>
  <c r="AC268" s="1"/>
  <c r="P644"/>
  <c r="AC644" s="1"/>
  <c r="P729"/>
  <c r="AC729" s="1"/>
  <c r="P139"/>
  <c r="AC139" s="1"/>
  <c r="P121"/>
  <c r="AC121" s="1"/>
  <c r="P206"/>
  <c r="AC206" s="1"/>
  <c r="P169"/>
  <c r="AC169" s="1"/>
  <c r="P562"/>
  <c r="AC562" s="1"/>
  <c r="P287"/>
  <c r="AC287" s="1"/>
  <c r="P348"/>
  <c r="AC348" s="1"/>
  <c r="P111"/>
  <c r="AC111" s="1"/>
  <c r="P656"/>
  <c r="AC656" s="1"/>
  <c r="P734"/>
  <c r="AC734" s="1"/>
  <c r="P214"/>
  <c r="AC214" s="1"/>
  <c r="P359"/>
  <c r="AC359" s="1"/>
  <c r="P654"/>
  <c r="AC654" s="1"/>
  <c r="P502"/>
  <c r="AC502" s="1"/>
  <c r="P342"/>
  <c r="AC342" s="1"/>
  <c r="P513"/>
  <c r="AC513" s="1"/>
  <c r="P233"/>
  <c r="AC233" s="1"/>
  <c r="P643"/>
  <c r="AC643" s="1"/>
  <c r="P240"/>
  <c r="AC240" s="1"/>
  <c r="P307"/>
  <c r="AC307" s="1"/>
  <c r="P408"/>
  <c r="AC408" s="1"/>
  <c r="P480"/>
  <c r="AC480" s="1"/>
  <c r="P747"/>
  <c r="AC747" s="1"/>
  <c r="P186"/>
  <c r="AC186" s="1"/>
  <c r="P141"/>
  <c r="AC141" s="1"/>
  <c r="P151"/>
  <c r="AC151" s="1"/>
  <c r="P334"/>
  <c r="AC334" s="1"/>
  <c r="P573"/>
  <c r="AC573" s="1"/>
  <c r="P193"/>
  <c r="AC193" s="1"/>
  <c r="P657"/>
  <c r="AC657" s="1"/>
  <c r="P728"/>
  <c r="AC728" s="1"/>
  <c r="P577"/>
  <c r="AC577" s="1"/>
  <c r="P308"/>
  <c r="AC308" s="1"/>
  <c r="P627"/>
  <c r="AC627" s="1"/>
  <c r="P243"/>
  <c r="AC243" s="1"/>
  <c r="P416"/>
  <c r="AC416" s="1"/>
  <c r="P73"/>
  <c r="AC73" s="1"/>
  <c r="P56"/>
  <c r="P70"/>
  <c r="AC70" s="1"/>
  <c r="P51"/>
  <c r="P144"/>
  <c r="AC144" s="1"/>
  <c r="P438"/>
  <c r="AC438" s="1"/>
  <c r="P244"/>
  <c r="AC244" s="1"/>
  <c r="P421"/>
  <c r="AC421" s="1"/>
  <c r="P575"/>
  <c r="AC575" s="1"/>
  <c r="P104"/>
  <c r="AC104" s="1"/>
  <c r="P167"/>
  <c r="AC167" s="1"/>
  <c r="P455"/>
  <c r="AC455" s="1"/>
  <c r="P367"/>
  <c r="AC367" s="1"/>
  <c r="P239"/>
  <c r="AC239" s="1"/>
  <c r="P112"/>
  <c r="AC112" s="1"/>
  <c r="P527"/>
  <c r="AC527" s="1"/>
  <c r="P290"/>
  <c r="AC290" s="1"/>
  <c r="P498"/>
  <c r="AC498" s="1"/>
  <c r="P100"/>
  <c r="AC100" s="1"/>
  <c r="P155"/>
  <c r="AC155" s="1"/>
  <c r="P272"/>
  <c r="AC272" s="1"/>
  <c r="P296"/>
  <c r="AC296" s="1"/>
  <c r="P660"/>
  <c r="AC660" s="1"/>
  <c r="P664"/>
  <c r="AC664" s="1"/>
  <c r="P388"/>
  <c r="AC388" s="1"/>
  <c r="P707"/>
  <c r="AC707" s="1"/>
  <c r="P679"/>
  <c r="AC679" s="1"/>
  <c r="P556"/>
  <c r="AC556" s="1"/>
  <c r="V756" l="1"/>
  <c r="I678" i="16"/>
  <c r="G1021"/>
  <c r="I1021" s="1"/>
  <c r="I360"/>
  <c r="I253"/>
  <c r="I682"/>
  <c r="I395"/>
  <c r="I174"/>
  <c r="I518"/>
  <c r="I1423"/>
  <c r="I251"/>
  <c r="I671"/>
  <c r="I645"/>
  <c r="I1066"/>
  <c r="I520"/>
  <c r="I373"/>
  <c r="I191"/>
  <c r="I485"/>
  <c r="I483"/>
  <c r="I134"/>
  <c r="I465"/>
  <c r="I596"/>
  <c r="I418"/>
  <c r="I871"/>
  <c r="I131"/>
  <c r="I45"/>
  <c r="I260"/>
  <c r="I719"/>
  <c r="I433"/>
  <c r="I116"/>
  <c r="I560"/>
  <c r="I440"/>
  <c r="I416"/>
  <c r="I197"/>
  <c r="I541"/>
  <c r="I398"/>
  <c r="I642"/>
  <c r="I303"/>
  <c r="Q757" i="6"/>
  <c r="V757"/>
  <c r="AC757"/>
  <c r="AD757" s="1"/>
  <c r="AF757" s="1"/>
  <c r="AE756"/>
  <c r="AG756" s="1"/>
  <c r="P758"/>
  <c r="M759"/>
  <c r="L759"/>
  <c r="AH759"/>
  <c r="AA759"/>
  <c r="AB759"/>
  <c r="O759"/>
  <c r="D760"/>
  <c r="C761"/>
  <c r="I314" i="16"/>
  <c r="I1339"/>
  <c r="I916"/>
  <c r="I601"/>
  <c r="I158"/>
  <c r="I402"/>
  <c r="I166"/>
  <c r="I247"/>
  <c r="H349"/>
  <c r="I626"/>
  <c r="I309"/>
  <c r="I163"/>
  <c r="I1122"/>
  <c r="I564"/>
  <c r="H1121"/>
  <c r="I444"/>
  <c r="I516"/>
  <c r="I118"/>
  <c r="I91"/>
  <c r="I1186"/>
  <c r="I362"/>
  <c r="I647"/>
  <c r="H668"/>
  <c r="I149"/>
  <c r="I579"/>
  <c r="I494"/>
  <c r="I1434"/>
  <c r="G1429"/>
  <c r="I1429" s="1"/>
  <c r="G179"/>
  <c r="H180" s="1"/>
  <c r="I1431"/>
  <c r="I270"/>
  <c r="I409"/>
  <c r="I623"/>
  <c r="G1426"/>
  <c r="I1427" s="1"/>
  <c r="G1411"/>
  <c r="I1030"/>
  <c r="I817"/>
  <c r="AC51" i="6"/>
  <c r="Q51"/>
  <c r="AC55"/>
  <c r="Q55"/>
  <c r="I938" i="16"/>
  <c r="I1409"/>
  <c r="AC52" i="6"/>
  <c r="Q52"/>
  <c r="AC56"/>
  <c r="Q56"/>
  <c r="AC54"/>
  <c r="Q54"/>
  <c r="AC53"/>
  <c r="Q53"/>
  <c r="I436" i="16"/>
  <c r="I685"/>
  <c r="I514"/>
  <c r="I676"/>
  <c r="I97"/>
  <c r="I655"/>
  <c r="I1419"/>
  <c r="I914"/>
  <c r="I176"/>
  <c r="I145"/>
  <c r="I555"/>
  <c r="H710"/>
  <c r="I152"/>
  <c r="I605"/>
  <c r="I705"/>
  <c r="I467"/>
  <c r="I150"/>
  <c r="I558"/>
  <c r="I227"/>
  <c r="I532"/>
  <c r="I355"/>
  <c r="I229"/>
  <c r="I239"/>
  <c r="I114"/>
  <c r="I106"/>
  <c r="G998"/>
  <c r="I999" s="1"/>
  <c r="I222"/>
  <c r="I411"/>
  <c r="I687"/>
  <c r="I202"/>
  <c r="I111"/>
  <c r="I510"/>
  <c r="I120"/>
  <c r="I272"/>
  <c r="G1375"/>
  <c r="I1375" s="1"/>
  <c r="I674"/>
  <c r="I204"/>
  <c r="I350"/>
  <c r="I325"/>
  <c r="I442"/>
  <c r="I301"/>
  <c r="I639"/>
  <c r="I257"/>
  <c r="I694"/>
  <c r="I799"/>
  <c r="I349"/>
  <c r="I209"/>
  <c r="I659"/>
  <c r="I329"/>
  <c r="I458"/>
  <c r="I93"/>
  <c r="I634"/>
  <c r="I1110"/>
  <c r="G1395"/>
  <c r="I1395" s="1"/>
  <c r="I194"/>
  <c r="I703"/>
  <c r="I651"/>
  <c r="I364"/>
  <c r="G1131"/>
  <c r="H1131" s="1"/>
  <c r="I347"/>
  <c r="I337"/>
  <c r="I315"/>
  <c r="I640"/>
  <c r="I542"/>
  <c r="I649"/>
  <c r="I110"/>
  <c r="I129"/>
  <c r="I147"/>
  <c r="I375"/>
  <c r="I425"/>
  <c r="I333"/>
  <c r="I547"/>
  <c r="I1303"/>
  <c r="I493"/>
  <c r="I534"/>
  <c r="I512"/>
  <c r="I293"/>
  <c r="H451"/>
  <c r="I189"/>
  <c r="I710"/>
  <c r="I311"/>
  <c r="I140"/>
  <c r="I220"/>
  <c r="I126"/>
  <c r="I668"/>
  <c r="H110"/>
  <c r="I522"/>
  <c r="I721"/>
  <c r="I700"/>
  <c r="I400"/>
  <c r="I498"/>
  <c r="I701"/>
  <c r="I423"/>
  <c r="I249"/>
  <c r="I168"/>
  <c r="I603"/>
  <c r="I164"/>
  <c r="I307"/>
  <c r="I680"/>
  <c r="I672"/>
  <c r="I258"/>
  <c r="I218"/>
  <c r="I335"/>
  <c r="I286"/>
  <c r="I330"/>
  <c r="I1099"/>
  <c r="H191"/>
  <c r="G835"/>
  <c r="I836" s="1"/>
  <c r="Q335" i="6"/>
  <c r="I421" i="16"/>
  <c r="I268"/>
  <c r="I378"/>
  <c r="I496"/>
  <c r="I553"/>
  <c r="I396"/>
  <c r="I451"/>
  <c r="I383"/>
  <c r="I1251"/>
  <c r="G852"/>
  <c r="H852" s="1"/>
  <c r="G231"/>
  <c r="H232" s="1"/>
  <c r="G282"/>
  <c r="I283" s="1"/>
  <c r="I643"/>
  <c r="I255"/>
  <c r="I262"/>
  <c r="I591"/>
  <c r="I530"/>
  <c r="I724"/>
  <c r="I1281"/>
  <c r="I287"/>
  <c r="I183"/>
  <c r="I358"/>
  <c r="I320"/>
  <c r="I312"/>
  <c r="I353"/>
  <c r="AC57" i="6"/>
  <c r="Q57"/>
  <c r="AC58"/>
  <c r="Q58"/>
  <c r="AC60"/>
  <c r="Q60"/>
  <c r="AC61"/>
  <c r="Q61"/>
  <c r="AC59"/>
  <c r="Q59"/>
  <c r="I101" i="16"/>
  <c r="H149"/>
  <c r="G206"/>
  <c r="I206" s="1"/>
  <c r="G236"/>
  <c r="I237" s="1"/>
  <c r="I95"/>
  <c r="I192"/>
  <c r="H311"/>
  <c r="I233"/>
  <c r="G136"/>
  <c r="I136" s="1"/>
  <c r="G304"/>
  <c r="I305" s="1"/>
  <c r="G141"/>
  <c r="H142" s="1"/>
  <c r="G243"/>
  <c r="H244" s="1"/>
  <c r="G211"/>
  <c r="H211" s="1"/>
  <c r="G159"/>
  <c r="H160" s="1"/>
  <c r="G214"/>
  <c r="H215" s="1"/>
  <c r="I232"/>
  <c r="H238"/>
  <c r="I238"/>
  <c r="I245"/>
  <c r="I299"/>
  <c r="I216"/>
  <c r="I104"/>
  <c r="I306"/>
  <c r="I181"/>
  <c r="G122"/>
  <c r="H123" s="1"/>
  <c r="G199"/>
  <c r="I200" s="1"/>
  <c r="G137"/>
  <c r="H138" s="1"/>
  <c r="G295"/>
  <c r="I296" s="1"/>
  <c r="G212"/>
  <c r="H213" s="1"/>
  <c r="G275"/>
  <c r="H276" s="1"/>
  <c r="G99"/>
  <c r="G224"/>
  <c r="I225" s="1"/>
  <c r="I279"/>
  <c r="I161"/>
  <c r="I156"/>
  <c r="I284"/>
  <c r="I242"/>
  <c r="I172"/>
  <c r="I265"/>
  <c r="I143"/>
  <c r="I186"/>
  <c r="G297"/>
  <c r="H298" s="1"/>
  <c r="G170"/>
  <c r="G102"/>
  <c r="H103" s="1"/>
  <c r="G184"/>
  <c r="I185" s="1"/>
  <c r="G230"/>
  <c r="H230" s="1"/>
  <c r="G235"/>
  <c r="I235" s="1"/>
  <c r="G277"/>
  <c r="I278" s="1"/>
  <c r="G154"/>
  <c r="G240"/>
  <c r="H241" s="1"/>
  <c r="G178"/>
  <c r="G263"/>
  <c r="I264" s="1"/>
  <c r="G281"/>
  <c r="I342"/>
  <c r="I653"/>
  <c r="I345"/>
  <c r="I323"/>
  <c r="G351"/>
  <c r="H351" s="1"/>
  <c r="G340"/>
  <c r="I340" s="1"/>
  <c r="G321"/>
  <c r="I321" s="1"/>
  <c r="G356"/>
  <c r="I356" s="1"/>
  <c r="G343"/>
  <c r="I343" s="1"/>
  <c r="G318"/>
  <c r="H318" s="1"/>
  <c r="G327"/>
  <c r="K647" i="17"/>
  <c r="K591"/>
  <c r="K389"/>
  <c r="L569"/>
  <c r="L590"/>
  <c r="L435"/>
  <c r="L636"/>
  <c r="K533"/>
  <c r="K485"/>
  <c r="K632"/>
  <c r="K454"/>
  <c r="K341"/>
  <c r="K483"/>
  <c r="K690"/>
  <c r="K438"/>
  <c r="K453"/>
  <c r="K578"/>
  <c r="L647"/>
  <c r="L363"/>
  <c r="L540"/>
  <c r="L598"/>
  <c r="L364"/>
  <c r="K617"/>
  <c r="K656"/>
  <c r="K396"/>
  <c r="K602"/>
  <c r="K552"/>
  <c r="K401"/>
  <c r="K441"/>
  <c r="K636"/>
  <c r="K331"/>
  <c r="K575"/>
  <c r="K667"/>
  <c r="K686"/>
  <c r="K493"/>
  <c r="K528"/>
  <c r="J350"/>
  <c r="H786" i="16"/>
  <c r="I787"/>
  <c r="L582" i="17"/>
  <c r="L496"/>
  <c r="L606"/>
  <c r="L613"/>
  <c r="L375"/>
  <c r="L504"/>
  <c r="L440"/>
  <c r="L579"/>
  <c r="L474"/>
  <c r="N469"/>
  <c r="K361"/>
  <c r="K582"/>
  <c r="K687"/>
  <c r="K532"/>
  <c r="K481"/>
  <c r="K366"/>
  <c r="K637"/>
  <c r="K474"/>
  <c r="K676"/>
  <c r="K424"/>
  <c r="K459"/>
  <c r="K542"/>
  <c r="K492"/>
  <c r="K406"/>
  <c r="K434"/>
  <c r="K571"/>
  <c r="K699"/>
  <c r="K601"/>
  <c r="K640"/>
  <c r="K509"/>
  <c r="K554"/>
  <c r="K504"/>
  <c r="K402"/>
  <c r="K430"/>
  <c r="K567"/>
  <c r="K365"/>
  <c r="K691"/>
  <c r="K344"/>
  <c r="J343"/>
  <c r="J679"/>
  <c r="J677"/>
  <c r="J683"/>
  <c r="J687"/>
  <c r="L386"/>
  <c r="L519"/>
  <c r="L620"/>
  <c r="L441"/>
  <c r="L377"/>
  <c r="L358"/>
  <c r="L563"/>
  <c r="L656"/>
  <c r="L485"/>
  <c r="L430"/>
  <c r="L655"/>
  <c r="L577"/>
  <c r="L355"/>
  <c r="L605"/>
  <c r="L370"/>
  <c r="L361"/>
  <c r="L501"/>
  <c r="L542"/>
  <c r="L632"/>
  <c r="N520"/>
  <c r="N507"/>
  <c r="M416"/>
  <c r="J639"/>
  <c r="J396"/>
  <c r="J389"/>
  <c r="J376"/>
  <c r="J689"/>
  <c r="J665"/>
  <c r="M462"/>
  <c r="J391"/>
  <c r="J662"/>
  <c r="J644"/>
  <c r="J332"/>
  <c r="J341"/>
  <c r="J387"/>
  <c r="J649"/>
  <c r="J330"/>
  <c r="J374"/>
  <c r="J354"/>
  <c r="J348"/>
  <c r="J324"/>
  <c r="M628"/>
  <c r="M601"/>
  <c r="J684"/>
  <c r="J659"/>
  <c r="J400"/>
  <c r="J393"/>
  <c r="J661"/>
  <c r="J355"/>
  <c r="J329"/>
  <c r="J681"/>
  <c r="N502"/>
  <c r="N553"/>
  <c r="N462"/>
  <c r="K371"/>
  <c r="K681"/>
  <c r="K646"/>
  <c r="K518"/>
  <c r="K577"/>
  <c r="K623"/>
  <c r="K597"/>
  <c r="K468"/>
  <c r="K527"/>
  <c r="K417"/>
  <c r="K447"/>
  <c r="K351"/>
  <c r="K405"/>
  <c r="K666"/>
  <c r="K538"/>
  <c r="K410"/>
  <c r="K651"/>
  <c r="K612"/>
  <c r="K488"/>
  <c r="K547"/>
  <c r="K437"/>
  <c r="K347"/>
  <c r="K670"/>
  <c r="K414"/>
  <c r="K616"/>
  <c r="K551"/>
  <c r="K471"/>
  <c r="K381"/>
  <c r="K562"/>
  <c r="K675"/>
  <c r="K512"/>
  <c r="K461"/>
  <c r="K394"/>
  <c r="K336"/>
  <c r="K377"/>
  <c r="K566"/>
  <c r="K671"/>
  <c r="K516"/>
  <c r="K465"/>
  <c r="K382"/>
  <c r="K682"/>
  <c r="K426"/>
  <c r="K628"/>
  <c r="K563"/>
  <c r="K475"/>
  <c r="K385"/>
  <c r="K558"/>
  <c r="K663"/>
  <c r="K508"/>
  <c r="K457"/>
  <c r="K390"/>
  <c r="K613"/>
  <c r="K450"/>
  <c r="K652"/>
  <c r="K587"/>
  <c r="K700"/>
  <c r="N573"/>
  <c r="N535"/>
  <c r="N500"/>
  <c r="N490"/>
  <c r="N433"/>
  <c r="N574"/>
  <c r="M609"/>
  <c r="M516"/>
  <c r="M370"/>
  <c r="M586"/>
  <c r="M575"/>
  <c r="J339"/>
  <c r="J619"/>
  <c r="J642"/>
  <c r="J672"/>
  <c r="J394"/>
  <c r="J335"/>
  <c r="J653"/>
  <c r="J356"/>
  <c r="J347"/>
  <c r="J682"/>
  <c r="J648"/>
  <c r="J336"/>
  <c r="J353"/>
  <c r="J383"/>
  <c r="J646"/>
  <c r="J692"/>
  <c r="J366"/>
  <c r="J699"/>
  <c r="J360"/>
  <c r="J634"/>
  <c r="J694"/>
  <c r="J670"/>
  <c r="L388"/>
  <c r="L634"/>
  <c r="L583"/>
  <c r="L455"/>
  <c r="L518"/>
  <c r="L633"/>
  <c r="L505"/>
  <c r="L560"/>
  <c r="L450"/>
  <c r="L468"/>
  <c r="L360"/>
  <c r="L670"/>
  <c r="L627"/>
  <c r="L499"/>
  <c r="L562"/>
  <c r="L677"/>
  <c r="L549"/>
  <c r="L421"/>
  <c r="L510"/>
  <c r="L397"/>
  <c r="L378"/>
  <c r="L527"/>
  <c r="L628"/>
  <c r="L449"/>
  <c r="L369"/>
  <c r="L366"/>
  <c r="L427"/>
  <c r="L532"/>
  <c r="L348"/>
  <c r="L535"/>
  <c r="L457"/>
  <c r="L408"/>
  <c r="L672"/>
  <c r="L446"/>
  <c r="L607"/>
  <c r="L529"/>
  <c r="L382"/>
  <c r="L357"/>
  <c r="M406"/>
  <c r="M408"/>
  <c r="M581"/>
  <c r="M498"/>
  <c r="M588"/>
  <c r="M655"/>
  <c r="M467"/>
  <c r="M382"/>
  <c r="M384"/>
  <c r="J357"/>
  <c r="J635"/>
  <c r="J658"/>
  <c r="J688"/>
  <c r="J378"/>
  <c r="J351"/>
  <c r="J319"/>
  <c r="J415"/>
  <c r="J651"/>
  <c r="J367"/>
  <c r="J574"/>
  <c r="L354"/>
  <c r="L666"/>
  <c r="L602"/>
  <c r="L615"/>
  <c r="L551"/>
  <c r="L487"/>
  <c r="L423"/>
  <c r="L550"/>
  <c r="L652"/>
  <c r="L665"/>
  <c r="L601"/>
  <c r="L537"/>
  <c r="L473"/>
  <c r="L592"/>
  <c r="L528"/>
  <c r="L486"/>
  <c r="L418"/>
  <c r="L409"/>
  <c r="L436"/>
  <c r="L395"/>
  <c r="L392"/>
  <c r="L390"/>
  <c r="L638"/>
  <c r="L659"/>
  <c r="L595"/>
  <c r="L531"/>
  <c r="L467"/>
  <c r="L594"/>
  <c r="L530"/>
  <c r="L624"/>
  <c r="L645"/>
  <c r="L581"/>
  <c r="L517"/>
  <c r="L453"/>
  <c r="L572"/>
  <c r="L508"/>
  <c r="L462"/>
  <c r="L365"/>
  <c r="L448"/>
  <c r="L380"/>
  <c r="L642"/>
  <c r="L591"/>
  <c r="L463"/>
  <c r="L526"/>
  <c r="L641"/>
  <c r="L513"/>
  <c r="L568"/>
  <c r="L458"/>
  <c r="L476"/>
  <c r="L368"/>
  <c r="L662"/>
  <c r="L555"/>
  <c r="L648"/>
  <c r="L477"/>
  <c r="L422"/>
  <c r="L341"/>
  <c r="L680"/>
  <c r="L663"/>
  <c r="L596"/>
  <c r="L585"/>
  <c r="L512"/>
  <c r="L420"/>
  <c r="L622"/>
  <c r="L451"/>
  <c r="L629"/>
  <c r="L556"/>
  <c r="L464"/>
  <c r="L658"/>
  <c r="L479"/>
  <c r="L657"/>
  <c r="L584"/>
  <c r="L506"/>
  <c r="L539"/>
  <c r="L461"/>
  <c r="L681"/>
  <c r="N601"/>
  <c r="N538"/>
  <c r="N587"/>
  <c r="N513"/>
  <c r="N468"/>
  <c r="N483"/>
  <c r="N414"/>
  <c r="N575"/>
  <c r="N493"/>
  <c r="N440"/>
  <c r="N455"/>
  <c r="N556"/>
  <c r="N607"/>
  <c r="M540"/>
  <c r="M414"/>
  <c r="M607"/>
  <c r="M538"/>
  <c r="M389"/>
  <c r="M646"/>
  <c r="M423"/>
  <c r="M559"/>
  <c r="M421"/>
  <c r="M363"/>
  <c r="M515"/>
  <c r="M457"/>
  <c r="M464"/>
  <c r="M521"/>
  <c r="M532"/>
  <c r="M597"/>
  <c r="M644"/>
  <c r="M514"/>
  <c r="M368"/>
  <c r="J668"/>
  <c r="J664"/>
  <c r="J320"/>
  <c r="J325"/>
  <c r="J671"/>
  <c r="J364"/>
  <c r="J674"/>
  <c r="J362"/>
  <c r="J647"/>
  <c r="J685"/>
  <c r="J370"/>
  <c r="J624"/>
  <c r="J447"/>
  <c r="J598"/>
  <c r="J425"/>
  <c r="J427"/>
  <c r="J589"/>
  <c r="J608"/>
  <c r="J423"/>
  <c r="J465"/>
  <c r="J620"/>
  <c r="J426"/>
  <c r="J467"/>
  <c r="J618"/>
  <c r="J501"/>
  <c r="J422"/>
  <c r="J528"/>
  <c r="J601"/>
  <c r="J599"/>
  <c r="J472"/>
  <c r="J613"/>
  <c r="J486"/>
  <c r="J555"/>
  <c r="J516"/>
  <c r="J559"/>
  <c r="J502"/>
  <c r="J413"/>
  <c r="J568"/>
  <c r="J542"/>
  <c r="J424"/>
  <c r="J612"/>
  <c r="J405"/>
  <c r="J582"/>
  <c r="H353"/>
  <c r="H700"/>
  <c r="J615"/>
  <c r="J638"/>
  <c r="J625"/>
  <c r="J416"/>
  <c r="J490"/>
  <c r="J623"/>
  <c r="J597"/>
  <c r="J628"/>
  <c r="J466"/>
  <c r="J397"/>
  <c r="J395"/>
  <c r="J571"/>
  <c r="J532"/>
  <c r="J477"/>
  <c r="J448"/>
  <c r="J530"/>
  <c r="J622"/>
  <c r="J637"/>
  <c r="J390"/>
  <c r="J611"/>
  <c r="J641"/>
  <c r="J402"/>
  <c r="J401"/>
  <c r="J407"/>
  <c r="J543"/>
  <c r="J403"/>
  <c r="J429"/>
  <c r="J408"/>
  <c r="J573"/>
  <c r="J519"/>
  <c r="J388"/>
  <c r="J631"/>
  <c r="J506"/>
  <c r="J575"/>
  <c r="J544"/>
  <c r="J489"/>
  <c r="J461"/>
  <c r="J438"/>
  <c r="J482"/>
  <c r="J551"/>
  <c r="J520"/>
  <c r="J593"/>
  <c r="J488"/>
  <c r="J444"/>
  <c r="J526"/>
  <c r="J595"/>
  <c r="J556"/>
  <c r="J462"/>
  <c r="J431"/>
  <c r="J473"/>
  <c r="J468"/>
  <c r="J443"/>
  <c r="J471"/>
  <c r="J572"/>
  <c r="J585"/>
  <c r="J561"/>
  <c r="H484"/>
  <c r="H655"/>
  <c r="H652"/>
  <c r="H622"/>
  <c r="H629"/>
  <c r="H624"/>
  <c r="H388"/>
  <c r="H522"/>
  <c r="H690"/>
  <c r="H446"/>
  <c r="H689"/>
  <c r="H675"/>
  <c r="H510"/>
  <c r="H662"/>
  <c r="H426"/>
  <c r="J494"/>
  <c r="H678"/>
  <c r="H527"/>
  <c r="H553"/>
  <c r="H416"/>
  <c r="H539"/>
  <c r="H493"/>
  <c r="H387"/>
  <c r="H471"/>
  <c r="H433"/>
  <c r="H376"/>
  <c r="H419"/>
  <c r="H560"/>
  <c r="H511"/>
  <c r="H473"/>
  <c r="H407"/>
  <c r="H370"/>
  <c r="H614"/>
  <c r="H591"/>
  <c r="H463"/>
  <c r="H681"/>
  <c r="H425"/>
  <c r="H361"/>
  <c r="H384"/>
  <c r="H667"/>
  <c r="H411"/>
  <c r="H621"/>
  <c r="H552"/>
  <c r="H494"/>
  <c r="H362"/>
  <c r="H599"/>
  <c r="H530"/>
  <c r="H561"/>
  <c r="H492"/>
  <c r="H424"/>
  <c r="H698"/>
  <c r="H547"/>
  <c r="H660"/>
  <c r="H501"/>
  <c r="H454"/>
  <c r="H379"/>
  <c r="H404"/>
  <c r="H639"/>
  <c r="H570"/>
  <c r="H601"/>
  <c r="H532"/>
  <c r="H464"/>
  <c r="H350"/>
  <c r="H642"/>
  <c r="J596"/>
  <c r="H636"/>
  <c r="J440"/>
  <c r="J570"/>
  <c r="J511"/>
  <c r="J553"/>
  <c r="J550"/>
  <c r="J491"/>
  <c r="J580"/>
  <c r="J525"/>
  <c r="J470"/>
  <c r="J546"/>
  <c r="J487"/>
  <c r="J584"/>
  <c r="J529"/>
  <c r="J458"/>
  <c r="J476"/>
  <c r="J590"/>
  <c r="J531"/>
  <c r="J437"/>
  <c r="J565"/>
  <c r="J430"/>
  <c r="J554"/>
  <c r="J495"/>
  <c r="J592"/>
  <c r="J537"/>
  <c r="J434"/>
  <c r="J436"/>
  <c r="J566"/>
  <c r="J507"/>
  <c r="J541"/>
  <c r="J492"/>
  <c r="J594"/>
  <c r="J535"/>
  <c r="J513"/>
  <c r="J484"/>
  <c r="J483"/>
  <c r="J517"/>
  <c r="J457"/>
  <c r="J504"/>
  <c r="J523"/>
  <c r="J557"/>
  <c r="J454"/>
  <c r="J578"/>
  <c r="J433"/>
  <c r="J442"/>
  <c r="J563"/>
  <c r="J527"/>
  <c r="H523"/>
  <c r="H477"/>
  <c r="H430"/>
  <c r="H606"/>
  <c r="H403"/>
  <c r="H673"/>
  <c r="H455"/>
  <c r="H417"/>
  <c r="H369"/>
  <c r="H392"/>
  <c r="H659"/>
  <c r="J414"/>
  <c r="J418"/>
  <c r="H590"/>
  <c r="H613"/>
  <c r="H544"/>
  <c r="H586"/>
  <c r="H640"/>
  <c r="H617"/>
  <c r="H489"/>
  <c r="H548"/>
  <c r="H442"/>
  <c r="H486"/>
  <c r="H391"/>
  <c r="H366"/>
  <c r="H626"/>
  <c r="H603"/>
  <c r="H475"/>
  <c r="H534"/>
  <c r="H685"/>
  <c r="H557"/>
  <c r="H429"/>
  <c r="H488"/>
  <c r="H357"/>
  <c r="H420"/>
  <c r="H380"/>
  <c r="H686"/>
  <c r="H663"/>
  <c r="H535"/>
  <c r="H594"/>
  <c r="H648"/>
  <c r="H625"/>
  <c r="H497"/>
  <c r="H556"/>
  <c r="H450"/>
  <c r="H502"/>
  <c r="H383"/>
  <c r="H358"/>
  <c r="H634"/>
  <c r="H611"/>
  <c r="H483"/>
  <c r="H542"/>
  <c r="H693"/>
  <c r="H565"/>
  <c r="H437"/>
  <c r="H496"/>
  <c r="H349"/>
  <c r="H428"/>
  <c r="H701"/>
  <c r="H340"/>
  <c r="H386"/>
  <c r="H598"/>
  <c r="H575"/>
  <c r="H447"/>
  <c r="H688"/>
  <c r="H665"/>
  <c r="H537"/>
  <c r="H596"/>
  <c r="H498"/>
  <c r="H377"/>
  <c r="H343"/>
  <c r="H368"/>
  <c r="H412"/>
  <c r="H651"/>
  <c r="H582"/>
  <c r="H605"/>
  <c r="H536"/>
  <c r="H468"/>
  <c r="H378"/>
  <c r="H583"/>
  <c r="H696"/>
  <c r="H545"/>
  <c r="H514"/>
  <c r="H335"/>
  <c r="H682"/>
  <c r="H531"/>
  <c r="H644"/>
  <c r="H485"/>
  <c r="H438"/>
  <c r="J569"/>
  <c r="J411"/>
  <c r="N473"/>
  <c r="N495"/>
  <c r="N428"/>
  <c r="N445"/>
  <c r="N459"/>
  <c r="N466"/>
  <c r="N560"/>
  <c r="N578"/>
  <c r="N597"/>
  <c r="N602"/>
  <c r="N526"/>
  <c r="N416"/>
  <c r="N417"/>
  <c r="N425"/>
  <c r="N447"/>
  <c r="N454"/>
  <c r="N532"/>
  <c r="N550"/>
  <c r="N561"/>
  <c r="N583"/>
  <c r="N498"/>
  <c r="N517"/>
  <c r="N531"/>
  <c r="N464"/>
  <c r="N423"/>
  <c r="M603"/>
  <c r="M412"/>
  <c r="M542"/>
  <c r="M404"/>
  <c r="M385"/>
  <c r="M544"/>
  <c r="M613"/>
  <c r="M410"/>
  <c r="M402"/>
  <c r="M640"/>
  <c r="M571"/>
  <c r="M518"/>
  <c r="M380"/>
  <c r="M375"/>
  <c r="M504"/>
  <c r="M626"/>
  <c r="M561"/>
  <c r="M427"/>
  <c r="M660"/>
  <c r="M651"/>
  <c r="M460"/>
  <c r="M590"/>
  <c r="M525"/>
  <c r="M463"/>
  <c r="M592"/>
  <c r="M519"/>
  <c r="M458"/>
  <c r="M461"/>
  <c r="M656"/>
  <c r="M587"/>
  <c r="M534"/>
  <c r="M396"/>
  <c r="M409"/>
  <c r="M520"/>
  <c r="M642"/>
  <c r="M577"/>
  <c r="M378"/>
  <c r="M658"/>
  <c r="K384"/>
  <c r="K354"/>
  <c r="K337"/>
  <c r="K641"/>
  <c r="K606"/>
  <c r="K478"/>
  <c r="K537"/>
  <c r="K680"/>
  <c r="K556"/>
  <c r="K428"/>
  <c r="K487"/>
  <c r="K372"/>
  <c r="K342"/>
  <c r="K391"/>
  <c r="K661"/>
  <c r="K626"/>
  <c r="K498"/>
  <c r="K557"/>
  <c r="K611"/>
  <c r="K576"/>
  <c r="K448"/>
  <c r="K507"/>
  <c r="K360"/>
  <c r="K419"/>
  <c r="K332"/>
  <c r="K327"/>
  <c r="K698"/>
  <c r="K387"/>
  <c r="K665"/>
  <c r="K630"/>
  <c r="K502"/>
  <c r="K561"/>
  <c r="K607"/>
  <c r="K580"/>
  <c r="K452"/>
  <c r="K511"/>
  <c r="K348"/>
  <c r="K431"/>
  <c r="K399"/>
  <c r="K653"/>
  <c r="K618"/>
  <c r="K490"/>
  <c r="K549"/>
  <c r="K603"/>
  <c r="K568"/>
  <c r="K440"/>
  <c r="K499"/>
  <c r="K368"/>
  <c r="K338"/>
  <c r="K395"/>
  <c r="K657"/>
  <c r="K622"/>
  <c r="K494"/>
  <c r="K553"/>
  <c r="K599"/>
  <c r="K572"/>
  <c r="K444"/>
  <c r="K503"/>
  <c r="K356"/>
  <c r="K423"/>
  <c r="K375"/>
  <c r="K677"/>
  <c r="K642"/>
  <c r="K514"/>
  <c r="K573"/>
  <c r="K627"/>
  <c r="K592"/>
  <c r="K464"/>
  <c r="K523"/>
  <c r="K435"/>
  <c r="K335"/>
  <c r="J524"/>
  <c r="J368"/>
  <c r="J399"/>
  <c r="J678"/>
  <c r="J380"/>
  <c r="J420"/>
  <c r="J667"/>
  <c r="J512"/>
  <c r="J669"/>
  <c r="J421"/>
  <c r="J704"/>
  <c r="L482"/>
  <c r="L416"/>
  <c r="L407"/>
  <c r="L412"/>
  <c r="L674"/>
  <c r="L610"/>
  <c r="L623"/>
  <c r="L559"/>
  <c r="L495"/>
  <c r="L431"/>
  <c r="L558"/>
  <c r="L660"/>
  <c r="L673"/>
  <c r="L609"/>
  <c r="L545"/>
  <c r="L481"/>
  <c r="L417"/>
  <c r="L536"/>
  <c r="L502"/>
  <c r="L426"/>
  <c r="L401"/>
  <c r="L444"/>
  <c r="L387"/>
  <c r="L400"/>
  <c r="L398"/>
  <c r="L630"/>
  <c r="L619"/>
  <c r="L491"/>
  <c r="L554"/>
  <c r="L669"/>
  <c r="L541"/>
  <c r="L413"/>
  <c r="L494"/>
  <c r="L405"/>
  <c r="L383"/>
  <c r="L687"/>
  <c r="L345"/>
  <c r="L372"/>
  <c r="L650"/>
  <c r="L599"/>
  <c r="L471"/>
  <c r="L534"/>
  <c r="L649"/>
  <c r="L521"/>
  <c r="L576"/>
  <c r="L466"/>
  <c r="L490"/>
  <c r="L410"/>
  <c r="L406"/>
  <c r="L643"/>
  <c r="L515"/>
  <c r="L578"/>
  <c r="L608"/>
  <c r="L565"/>
  <c r="L437"/>
  <c r="L492"/>
  <c r="L381"/>
  <c r="L359"/>
  <c r="L362"/>
  <c r="L671"/>
  <c r="L543"/>
  <c r="L415"/>
  <c r="L644"/>
  <c r="L593"/>
  <c r="L465"/>
  <c r="L520"/>
  <c r="L353"/>
  <c r="L403"/>
  <c r="L667"/>
  <c r="L411"/>
  <c r="L589"/>
  <c r="L516"/>
  <c r="L424"/>
  <c r="L688"/>
  <c r="J342"/>
  <c r="J460"/>
  <c r="J435"/>
  <c r="J691"/>
  <c r="J469"/>
  <c r="J616"/>
  <c r="J478"/>
  <c r="J409"/>
  <c r="J586"/>
  <c r="J655"/>
  <c r="J441"/>
  <c r="J693"/>
  <c r="J334"/>
  <c r="J500"/>
  <c r="J412"/>
  <c r="J539"/>
  <c r="J690"/>
  <c r="J392"/>
  <c r="J562"/>
  <c r="J417"/>
  <c r="J358"/>
  <c r="J643"/>
  <c r="J673"/>
  <c r="J327"/>
  <c r="J702"/>
  <c r="H1013"/>
  <c r="H1009"/>
  <c r="H1005"/>
  <c r="H1001"/>
  <c r="H995"/>
  <c r="H987"/>
  <c r="H979"/>
  <c r="H971"/>
  <c r="H962"/>
  <c r="H263"/>
  <c r="H199"/>
  <c r="H135"/>
  <c r="H71"/>
  <c r="H261"/>
  <c r="H197"/>
  <c r="H133"/>
  <c r="H69"/>
  <c r="H773"/>
  <c r="H760"/>
  <c r="H823"/>
  <c r="H747"/>
  <c r="H738"/>
  <c r="H801"/>
  <c r="H863"/>
  <c r="H832"/>
  <c r="H898"/>
  <c r="H877"/>
  <c r="H941"/>
  <c r="H278"/>
  <c r="H214"/>
  <c r="H150"/>
  <c r="H86"/>
  <c r="H802"/>
  <c r="H866"/>
  <c r="H928"/>
  <c r="H907"/>
  <c r="H304"/>
  <c r="H240"/>
  <c r="H176"/>
  <c r="H112"/>
  <c r="H307"/>
  <c r="H243"/>
  <c r="H179"/>
  <c r="H115"/>
  <c r="H305"/>
  <c r="H241"/>
  <c r="H177"/>
  <c r="H113"/>
  <c r="H721"/>
  <c r="H716"/>
  <c r="H780"/>
  <c r="H843"/>
  <c r="H767"/>
  <c r="H758"/>
  <c r="H821"/>
  <c r="H788"/>
  <c r="H852"/>
  <c r="H918"/>
  <c r="H897"/>
  <c r="H961"/>
  <c r="H258"/>
  <c r="H194"/>
  <c r="H130"/>
  <c r="H66"/>
  <c r="H822"/>
  <c r="H884"/>
  <c r="H948"/>
  <c r="H927"/>
  <c r="H292"/>
  <c r="H228"/>
  <c r="H164"/>
  <c r="H100"/>
  <c r="H994"/>
  <c r="H986"/>
  <c r="H978"/>
  <c r="H970"/>
  <c r="H963"/>
  <c r="H255"/>
  <c r="H191"/>
  <c r="H127"/>
  <c r="H317"/>
  <c r="H253"/>
  <c r="H189"/>
  <c r="H125"/>
  <c r="H717"/>
  <c r="H782"/>
  <c r="H768"/>
  <c r="H831"/>
  <c r="H755"/>
  <c r="H746"/>
  <c r="H809"/>
  <c r="H871"/>
  <c r="H840"/>
  <c r="H906"/>
  <c r="H885"/>
  <c r="H949"/>
  <c r="H270"/>
  <c r="H206"/>
  <c r="H142"/>
  <c r="H78"/>
  <c r="H810"/>
  <c r="H874"/>
  <c r="H936"/>
  <c r="H915"/>
  <c r="H296"/>
  <c r="H232"/>
  <c r="H168"/>
  <c r="H104"/>
  <c r="H299"/>
  <c r="H235"/>
  <c r="H171"/>
  <c r="H107"/>
  <c r="H297"/>
  <c r="H233"/>
  <c r="H169"/>
  <c r="H105"/>
  <c r="H729"/>
  <c r="H724"/>
  <c r="H787"/>
  <c r="H711"/>
  <c r="H775"/>
  <c r="H766"/>
  <c r="H829"/>
  <c r="H796"/>
  <c r="H860"/>
  <c r="H926"/>
  <c r="H905"/>
  <c r="H314"/>
  <c r="H250"/>
  <c r="H186"/>
  <c r="H122"/>
  <c r="H857"/>
  <c r="H830"/>
  <c r="H892"/>
  <c r="H956"/>
  <c r="H935"/>
  <c r="H284"/>
  <c r="H220"/>
  <c r="H156"/>
  <c r="H92"/>
  <c r="H1012"/>
  <c r="H1008"/>
  <c r="H1004"/>
  <c r="H1000"/>
  <c r="H993"/>
  <c r="H985"/>
  <c r="H977"/>
  <c r="H969"/>
  <c r="H311"/>
  <c r="H247"/>
  <c r="H183"/>
  <c r="H119"/>
  <c r="H309"/>
  <c r="H245"/>
  <c r="H181"/>
  <c r="H117"/>
  <c r="H725"/>
  <c r="H712"/>
  <c r="H776"/>
  <c r="H839"/>
  <c r="H763"/>
  <c r="H754"/>
  <c r="H817"/>
  <c r="H784"/>
  <c r="H848"/>
  <c r="H914"/>
  <c r="H893"/>
  <c r="H957"/>
  <c r="H262"/>
  <c r="H198"/>
  <c r="H134"/>
  <c r="H70"/>
  <c r="H818"/>
  <c r="H880"/>
  <c r="H944"/>
  <c r="H923"/>
  <c r="H288"/>
  <c r="H224"/>
  <c r="H160"/>
  <c r="H96"/>
  <c r="H291"/>
  <c r="H227"/>
  <c r="H163"/>
  <c r="H99"/>
  <c r="H289"/>
  <c r="H225"/>
  <c r="H161"/>
  <c r="H97"/>
  <c r="H737"/>
  <c r="H732"/>
  <c r="H795"/>
  <c r="H719"/>
  <c r="H710"/>
  <c r="H774"/>
  <c r="H837"/>
  <c r="H804"/>
  <c r="H868"/>
  <c r="H934"/>
  <c r="H913"/>
  <c r="H306"/>
  <c r="H242"/>
  <c r="H178"/>
  <c r="H114"/>
  <c r="H865"/>
  <c r="H838"/>
  <c r="H900"/>
  <c r="H879"/>
  <c r="H943"/>
  <c r="H276"/>
  <c r="H212"/>
  <c r="H148"/>
  <c r="H84"/>
  <c r="H992"/>
  <c r="H984"/>
  <c r="H976"/>
  <c r="H968"/>
  <c r="H303"/>
  <c r="H239"/>
  <c r="H175"/>
  <c r="H111"/>
  <c r="H301"/>
  <c r="H237"/>
  <c r="H173"/>
  <c r="H109"/>
  <c r="H733"/>
  <c r="H720"/>
  <c r="H783"/>
  <c r="H847"/>
  <c r="H771"/>
  <c r="H762"/>
  <c r="H825"/>
  <c r="H792"/>
  <c r="H856"/>
  <c r="H922"/>
  <c r="H901"/>
  <c r="H318"/>
  <c r="H254"/>
  <c r="H190"/>
  <c r="H126"/>
  <c r="H853"/>
  <c r="H826"/>
  <c r="H888"/>
  <c r="H952"/>
  <c r="H931"/>
  <c r="H280"/>
  <c r="H216"/>
  <c r="H152"/>
  <c r="H88"/>
  <c r="H283"/>
  <c r="H219"/>
  <c r="H155"/>
  <c r="H91"/>
  <c r="H281"/>
  <c r="H217"/>
  <c r="H153"/>
  <c r="H89"/>
  <c r="H1011"/>
  <c r="H1007"/>
  <c r="H1003"/>
  <c r="H999"/>
  <c r="H991"/>
  <c r="H983"/>
  <c r="H975"/>
  <c r="H967"/>
  <c r="H295"/>
  <c r="H231"/>
  <c r="H167"/>
  <c r="H103"/>
  <c r="H293"/>
  <c r="H229"/>
  <c r="H165"/>
  <c r="H101"/>
  <c r="H741"/>
  <c r="H728"/>
  <c r="H791"/>
  <c r="H715"/>
  <c r="H779"/>
  <c r="H770"/>
  <c r="H833"/>
  <c r="H800"/>
  <c r="H864"/>
  <c r="H930"/>
  <c r="H909"/>
  <c r="H310"/>
  <c r="H246"/>
  <c r="H182"/>
  <c r="H118"/>
  <c r="H861"/>
  <c r="H834"/>
  <c r="H896"/>
  <c r="H960"/>
  <c r="H939"/>
  <c r="H272"/>
  <c r="H208"/>
  <c r="H144"/>
  <c r="H80"/>
  <c r="H275"/>
  <c r="H211"/>
  <c r="H147"/>
  <c r="H83"/>
  <c r="H273"/>
  <c r="H209"/>
  <c r="H145"/>
  <c r="H81"/>
  <c r="H753"/>
  <c r="H748"/>
  <c r="H811"/>
  <c r="H735"/>
  <c r="H726"/>
  <c r="H789"/>
  <c r="H851"/>
  <c r="H820"/>
  <c r="H886"/>
  <c r="H950"/>
  <c r="H929"/>
  <c r="H290"/>
  <c r="H226"/>
  <c r="H162"/>
  <c r="H98"/>
  <c r="H790"/>
  <c r="H854"/>
  <c r="H916"/>
  <c r="H895"/>
  <c r="H959"/>
  <c r="H260"/>
  <c r="H196"/>
  <c r="H132"/>
  <c r="H68"/>
  <c r="H990"/>
  <c r="H982"/>
  <c r="H974"/>
  <c r="H966"/>
  <c r="H287"/>
  <c r="H223"/>
  <c r="H159"/>
  <c r="H95"/>
  <c r="H285"/>
  <c r="H221"/>
  <c r="H157"/>
  <c r="H93"/>
  <c r="H749"/>
  <c r="H736"/>
  <c r="H799"/>
  <c r="H723"/>
  <c r="H714"/>
  <c r="H778"/>
  <c r="H841"/>
  <c r="H808"/>
  <c r="H872"/>
  <c r="H938"/>
  <c r="H917"/>
  <c r="H302"/>
  <c r="H238"/>
  <c r="H174"/>
  <c r="H110"/>
  <c r="H869"/>
  <c r="H842"/>
  <c r="H904"/>
  <c r="H883"/>
  <c r="H947"/>
  <c r="H264"/>
  <c r="H200"/>
  <c r="H136"/>
  <c r="H72"/>
  <c r="H267"/>
  <c r="H203"/>
  <c r="H139"/>
  <c r="H75"/>
  <c r="H265"/>
  <c r="H201"/>
  <c r="H137"/>
  <c r="H73"/>
  <c r="H761"/>
  <c r="H756"/>
  <c r="H819"/>
  <c r="H743"/>
  <c r="H734"/>
  <c r="H797"/>
  <c r="H859"/>
  <c r="H828"/>
  <c r="H894"/>
  <c r="H958"/>
  <c r="H937"/>
  <c r="H282"/>
  <c r="H218"/>
  <c r="H154"/>
  <c r="H90"/>
  <c r="H798"/>
  <c r="H862"/>
  <c r="H924"/>
  <c r="H903"/>
  <c r="H316"/>
  <c r="H252"/>
  <c r="H188"/>
  <c r="H124"/>
  <c r="H997"/>
  <c r="H1014"/>
  <c r="H1010"/>
  <c r="H1006"/>
  <c r="H1002"/>
  <c r="H998"/>
  <c r="H989"/>
  <c r="H981"/>
  <c r="H973"/>
  <c r="H965"/>
  <c r="H279"/>
  <c r="H215"/>
  <c r="H151"/>
  <c r="H87"/>
  <c r="H277"/>
  <c r="H213"/>
  <c r="H149"/>
  <c r="H85"/>
  <c r="H757"/>
  <c r="H744"/>
  <c r="H807"/>
  <c r="H731"/>
  <c r="H722"/>
  <c r="H785"/>
  <c r="H849"/>
  <c r="H816"/>
  <c r="H882"/>
  <c r="H946"/>
  <c r="H925"/>
  <c r="H294"/>
  <c r="H230"/>
  <c r="H166"/>
  <c r="H102"/>
  <c r="H786"/>
  <c r="H850"/>
  <c r="H912"/>
  <c r="H891"/>
  <c r="H955"/>
  <c r="H256"/>
  <c r="H192"/>
  <c r="H128"/>
  <c r="H64"/>
  <c r="H259"/>
  <c r="H195"/>
  <c r="H131"/>
  <c r="H67"/>
  <c r="H257"/>
  <c r="H193"/>
  <c r="H129"/>
  <c r="H65"/>
  <c r="H769"/>
  <c r="H764"/>
  <c r="H827"/>
  <c r="H751"/>
  <c r="H742"/>
  <c r="H805"/>
  <c r="H867"/>
  <c r="H836"/>
  <c r="H902"/>
  <c r="H881"/>
  <c r="H945"/>
  <c r="H274"/>
  <c r="H210"/>
  <c r="H146"/>
  <c r="H82"/>
  <c r="H806"/>
  <c r="H870"/>
  <c r="H932"/>
  <c r="H911"/>
  <c r="H308"/>
  <c r="H244"/>
  <c r="H180"/>
  <c r="H116"/>
  <c r="H996"/>
  <c r="H988"/>
  <c r="H980"/>
  <c r="H972"/>
  <c r="H964"/>
  <c r="H271"/>
  <c r="H207"/>
  <c r="H143"/>
  <c r="H79"/>
  <c r="H269"/>
  <c r="H205"/>
  <c r="H141"/>
  <c r="H77"/>
  <c r="H765"/>
  <c r="H752"/>
  <c r="H815"/>
  <c r="H739"/>
  <c r="H730"/>
  <c r="H793"/>
  <c r="H855"/>
  <c r="H824"/>
  <c r="H890"/>
  <c r="H954"/>
  <c r="H933"/>
  <c r="H286"/>
  <c r="H222"/>
  <c r="H158"/>
  <c r="H94"/>
  <c r="H794"/>
  <c r="H858"/>
  <c r="H920"/>
  <c r="H899"/>
  <c r="H312"/>
  <c r="H248"/>
  <c r="H184"/>
  <c r="H120"/>
  <c r="H315"/>
  <c r="H251"/>
  <c r="H187"/>
  <c r="H123"/>
  <c r="H313"/>
  <c r="H249"/>
  <c r="H185"/>
  <c r="H121"/>
  <c r="H745"/>
  <c r="H740"/>
  <c r="H803"/>
  <c r="H727"/>
  <c r="H718"/>
  <c r="H781"/>
  <c r="H845"/>
  <c r="H812"/>
  <c r="H878"/>
  <c r="H942"/>
  <c r="H921"/>
  <c r="H298"/>
  <c r="H234"/>
  <c r="H170"/>
  <c r="H106"/>
  <c r="H873"/>
  <c r="H846"/>
  <c r="H908"/>
  <c r="H887"/>
  <c r="H951"/>
  <c r="H268"/>
  <c r="H204"/>
  <c r="H140"/>
  <c r="H76"/>
  <c r="H713"/>
  <c r="H777"/>
  <c r="H772"/>
  <c r="H835"/>
  <c r="H759"/>
  <c r="H750"/>
  <c r="H813"/>
  <c r="H875"/>
  <c r="H844"/>
  <c r="H910"/>
  <c r="H889"/>
  <c r="H953"/>
  <c r="H266"/>
  <c r="H202"/>
  <c r="H138"/>
  <c r="H74"/>
  <c r="H814"/>
  <c r="H876"/>
  <c r="H940"/>
  <c r="H919"/>
  <c r="H300"/>
  <c r="H236"/>
  <c r="H172"/>
  <c r="H108"/>
  <c r="N537"/>
  <c r="N584"/>
  <c r="N559"/>
  <c r="N431"/>
  <c r="N504"/>
  <c r="N438"/>
  <c r="N509"/>
  <c r="N548"/>
  <c r="N523"/>
  <c r="N566"/>
  <c r="N456"/>
  <c r="N577"/>
  <c r="N449"/>
  <c r="N595"/>
  <c r="N471"/>
  <c r="N514"/>
  <c r="N478"/>
  <c r="N533"/>
  <c r="N572"/>
  <c r="N547"/>
  <c r="N590"/>
  <c r="N480"/>
  <c r="N426"/>
  <c r="N610"/>
  <c r="N611"/>
  <c r="N608"/>
  <c r="N489"/>
  <c r="N536"/>
  <c r="N511"/>
  <c r="N554"/>
  <c r="N444"/>
  <c r="N557"/>
  <c r="N429"/>
  <c r="N571"/>
  <c r="N443"/>
  <c r="N486"/>
  <c r="N450"/>
  <c r="N497"/>
  <c r="N544"/>
  <c r="N519"/>
  <c r="N562"/>
  <c r="N452"/>
  <c r="N581"/>
  <c r="N453"/>
  <c r="N596"/>
  <c r="N467"/>
  <c r="N510"/>
  <c r="N474"/>
  <c r="N422"/>
  <c r="N605"/>
  <c r="M395"/>
  <c r="M600"/>
  <c r="M476"/>
  <c r="M531"/>
  <c r="M606"/>
  <c r="M478"/>
  <c r="M541"/>
  <c r="M441"/>
  <c r="M447"/>
  <c r="M399"/>
  <c r="M604"/>
  <c r="M480"/>
  <c r="M535"/>
  <c r="M602"/>
  <c r="M474"/>
  <c r="M537"/>
  <c r="M445"/>
  <c r="M451"/>
  <c r="M643"/>
  <c r="M580"/>
  <c r="M452"/>
  <c r="M649"/>
  <c r="M582"/>
  <c r="M454"/>
  <c r="M517"/>
  <c r="M465"/>
  <c r="M491"/>
  <c r="M631"/>
  <c r="M568"/>
  <c r="M440"/>
  <c r="M637"/>
  <c r="M562"/>
  <c r="M434"/>
  <c r="M497"/>
  <c r="M495"/>
  <c r="M499"/>
  <c r="M662"/>
  <c r="M666"/>
  <c r="M381"/>
  <c r="M648"/>
  <c r="M524"/>
  <c r="M579"/>
  <c r="M654"/>
  <c r="M526"/>
  <c r="M589"/>
  <c r="M388"/>
  <c r="M390"/>
  <c r="M401"/>
  <c r="M652"/>
  <c r="M528"/>
  <c r="M583"/>
  <c r="M650"/>
  <c r="M522"/>
  <c r="M585"/>
  <c r="M392"/>
  <c r="M386"/>
  <c r="M403"/>
  <c r="M595"/>
  <c r="M468"/>
  <c r="M523"/>
  <c r="M598"/>
  <c r="M470"/>
  <c r="M533"/>
  <c r="M449"/>
  <c r="M471"/>
  <c r="M647"/>
  <c r="M584"/>
  <c r="M456"/>
  <c r="M653"/>
  <c r="M578"/>
  <c r="M450"/>
  <c r="M513"/>
  <c r="M469"/>
  <c r="M475"/>
  <c r="M659"/>
  <c r="M663"/>
  <c r="K403"/>
  <c r="K393"/>
  <c r="K649"/>
  <c r="K678"/>
  <c r="K614"/>
  <c r="K550"/>
  <c r="K486"/>
  <c r="K422"/>
  <c r="K545"/>
  <c r="K655"/>
  <c r="K688"/>
  <c r="K624"/>
  <c r="K564"/>
  <c r="K500"/>
  <c r="K436"/>
  <c r="K559"/>
  <c r="K495"/>
  <c r="K449"/>
  <c r="K364"/>
  <c r="K479"/>
  <c r="K415"/>
  <c r="K398"/>
  <c r="K383"/>
  <c r="K373"/>
  <c r="K669"/>
  <c r="K605"/>
  <c r="K634"/>
  <c r="K570"/>
  <c r="K506"/>
  <c r="K442"/>
  <c r="K565"/>
  <c r="K683"/>
  <c r="K619"/>
  <c r="K644"/>
  <c r="K584"/>
  <c r="K520"/>
  <c r="K456"/>
  <c r="K579"/>
  <c r="K515"/>
  <c r="K469"/>
  <c r="K352"/>
  <c r="K501"/>
  <c r="K427"/>
  <c r="K386"/>
  <c r="K379"/>
  <c r="K369"/>
  <c r="K673"/>
  <c r="K609"/>
  <c r="K638"/>
  <c r="K574"/>
  <c r="K510"/>
  <c r="K446"/>
  <c r="K569"/>
  <c r="K679"/>
  <c r="K615"/>
  <c r="K648"/>
  <c r="K588"/>
  <c r="K524"/>
  <c r="K460"/>
  <c r="K583"/>
  <c r="K519"/>
  <c r="K473"/>
  <c r="K340"/>
  <c r="K404"/>
  <c r="K439"/>
  <c r="K374"/>
  <c r="K359"/>
  <c r="K349"/>
  <c r="K411"/>
  <c r="K629"/>
  <c r="K658"/>
  <c r="K594"/>
  <c r="K530"/>
  <c r="K466"/>
  <c r="K589"/>
  <c r="K525"/>
  <c r="K643"/>
  <c r="K668"/>
  <c r="K604"/>
  <c r="K544"/>
  <c r="K480"/>
  <c r="K416"/>
  <c r="K539"/>
  <c r="K505"/>
  <c r="K429"/>
  <c r="K392"/>
  <c r="K451"/>
  <c r="K362"/>
  <c r="K330"/>
  <c r="K692"/>
  <c r="K693"/>
  <c r="K334"/>
  <c r="K695"/>
  <c r="K329"/>
  <c r="K355"/>
  <c r="K345"/>
  <c r="K409"/>
  <c r="K633"/>
  <c r="K662"/>
  <c r="K598"/>
  <c r="K534"/>
  <c r="K470"/>
  <c r="K593"/>
  <c r="K529"/>
  <c r="K639"/>
  <c r="K672"/>
  <c r="K608"/>
  <c r="K548"/>
  <c r="K484"/>
  <c r="K420"/>
  <c r="K543"/>
  <c r="K513"/>
  <c r="K433"/>
  <c r="K380"/>
  <c r="K463"/>
  <c r="K350"/>
  <c r="K367"/>
  <c r="K357"/>
  <c r="K685"/>
  <c r="K621"/>
  <c r="K650"/>
  <c r="K586"/>
  <c r="K522"/>
  <c r="K458"/>
  <c r="K581"/>
  <c r="K517"/>
  <c r="K635"/>
  <c r="K660"/>
  <c r="K596"/>
  <c r="K536"/>
  <c r="K472"/>
  <c r="K595"/>
  <c r="K531"/>
  <c r="K489"/>
  <c r="K421"/>
  <c r="K400"/>
  <c r="K443"/>
  <c r="K370"/>
  <c r="K363"/>
  <c r="K353"/>
  <c r="K689"/>
  <c r="K625"/>
  <c r="K654"/>
  <c r="K590"/>
  <c r="K526"/>
  <c r="K462"/>
  <c r="K585"/>
  <c r="K521"/>
  <c r="K631"/>
  <c r="K664"/>
  <c r="K600"/>
  <c r="K540"/>
  <c r="K476"/>
  <c r="K412"/>
  <c r="K535"/>
  <c r="K497"/>
  <c r="K425"/>
  <c r="K388"/>
  <c r="K455"/>
  <c r="K358"/>
  <c r="K343"/>
  <c r="K407"/>
  <c r="K397"/>
  <c r="K645"/>
  <c r="K674"/>
  <c r="K610"/>
  <c r="K546"/>
  <c r="K482"/>
  <c r="K418"/>
  <c r="K541"/>
  <c r="K659"/>
  <c r="K684"/>
  <c r="K620"/>
  <c r="K560"/>
  <c r="K496"/>
  <c r="K432"/>
  <c r="K555"/>
  <c r="K477"/>
  <c r="K408"/>
  <c r="K378"/>
  <c r="K701"/>
  <c r="J445"/>
  <c r="J697"/>
  <c r="J346"/>
  <c r="J432"/>
  <c r="J503"/>
  <c r="J654"/>
  <c r="J545"/>
  <c r="J404"/>
  <c r="J331"/>
  <c r="J515"/>
  <c r="J666"/>
  <c r="J549"/>
  <c r="J696"/>
  <c r="J337"/>
  <c r="J706"/>
  <c r="J326"/>
  <c r="J700"/>
  <c r="H395"/>
  <c r="H702"/>
  <c r="H319"/>
  <c r="H321"/>
  <c r="H322"/>
  <c r="H709"/>
  <c r="L651"/>
  <c r="L587"/>
  <c r="L523"/>
  <c r="L459"/>
  <c r="L586"/>
  <c r="L522"/>
  <c r="L616"/>
  <c r="L637"/>
  <c r="L573"/>
  <c r="L509"/>
  <c r="L445"/>
  <c r="L564"/>
  <c r="L500"/>
  <c r="L454"/>
  <c r="L373"/>
  <c r="L472"/>
  <c r="L351"/>
  <c r="L343"/>
  <c r="L684"/>
  <c r="L346"/>
  <c r="L347"/>
  <c r="L685"/>
  <c r="L683"/>
  <c r="L404"/>
  <c r="L402"/>
  <c r="L618"/>
  <c r="L631"/>
  <c r="L567"/>
  <c r="L503"/>
  <c r="L439"/>
  <c r="L566"/>
  <c r="L668"/>
  <c r="L604"/>
  <c r="L617"/>
  <c r="L553"/>
  <c r="L489"/>
  <c r="L425"/>
  <c r="L544"/>
  <c r="L480"/>
  <c r="L434"/>
  <c r="L393"/>
  <c r="L452"/>
  <c r="L379"/>
  <c r="L376"/>
  <c r="L374"/>
  <c r="L654"/>
  <c r="L675"/>
  <c r="L611"/>
  <c r="L547"/>
  <c r="L483"/>
  <c r="L419"/>
  <c r="L546"/>
  <c r="L640"/>
  <c r="L661"/>
  <c r="L597"/>
  <c r="L533"/>
  <c r="L469"/>
  <c r="L588"/>
  <c r="L524"/>
  <c r="L478"/>
  <c r="L414"/>
  <c r="L514"/>
  <c r="L432"/>
  <c r="L391"/>
  <c r="L396"/>
  <c r="L394"/>
  <c r="L626"/>
  <c r="L639"/>
  <c r="L575"/>
  <c r="L511"/>
  <c r="L447"/>
  <c r="L574"/>
  <c r="L676"/>
  <c r="L612"/>
  <c r="L625"/>
  <c r="L561"/>
  <c r="L497"/>
  <c r="L433"/>
  <c r="L552"/>
  <c r="L488"/>
  <c r="L442"/>
  <c r="L385"/>
  <c r="L428"/>
  <c r="L384"/>
  <c r="L646"/>
  <c r="L603"/>
  <c r="L475"/>
  <c r="L538"/>
  <c r="L653"/>
  <c r="L525"/>
  <c r="L580"/>
  <c r="L470"/>
  <c r="L498"/>
  <c r="L399"/>
  <c r="L686"/>
  <c r="L342"/>
  <c r="H323"/>
  <c r="H706"/>
  <c r="H708"/>
  <c r="H707"/>
  <c r="H320"/>
  <c r="H705"/>
  <c r="H704"/>
  <c r="H356"/>
  <c r="H402"/>
  <c r="H687"/>
  <c r="H559"/>
  <c r="H431"/>
  <c r="H672"/>
  <c r="H649"/>
  <c r="H521"/>
  <c r="H580"/>
  <c r="H474"/>
  <c r="H393"/>
  <c r="H359"/>
  <c r="H334"/>
  <c r="H658"/>
  <c r="H635"/>
  <c r="H507"/>
  <c r="H566"/>
  <c r="H620"/>
  <c r="H589"/>
  <c r="H461"/>
  <c r="H520"/>
  <c r="H414"/>
  <c r="H452"/>
  <c r="H348"/>
  <c r="H394"/>
  <c r="H695"/>
  <c r="H567"/>
  <c r="H439"/>
  <c r="H680"/>
  <c r="H657"/>
  <c r="H529"/>
  <c r="H588"/>
  <c r="H482"/>
  <c r="H385"/>
  <c r="H351"/>
  <c r="H408"/>
  <c r="H666"/>
  <c r="H643"/>
  <c r="H515"/>
  <c r="H574"/>
  <c r="H628"/>
  <c r="H597"/>
  <c r="H469"/>
  <c r="H528"/>
  <c r="H422"/>
  <c r="H460"/>
  <c r="H327"/>
  <c r="H324"/>
  <c r="H354"/>
  <c r="H630"/>
  <c r="H607"/>
  <c r="H479"/>
  <c r="H538"/>
  <c r="H697"/>
  <c r="H569"/>
  <c r="H441"/>
  <c r="H500"/>
  <c r="H345"/>
  <c r="H432"/>
  <c r="H336"/>
  <c r="H382"/>
  <c r="H610"/>
  <c r="H459"/>
  <c r="H669"/>
  <c r="H413"/>
  <c r="H373"/>
  <c r="H396"/>
  <c r="H647"/>
  <c r="H578"/>
  <c r="H609"/>
  <c r="H540"/>
  <c r="H472"/>
  <c r="H374"/>
  <c r="H595"/>
  <c r="H526"/>
  <c r="H549"/>
  <c r="H480"/>
  <c r="H331"/>
  <c r="H332"/>
  <c r="H683"/>
  <c r="H555"/>
  <c r="H427"/>
  <c r="H668"/>
  <c r="H637"/>
  <c r="H509"/>
  <c r="H568"/>
  <c r="H462"/>
  <c r="H405"/>
  <c r="H371"/>
  <c r="H346"/>
  <c r="H638"/>
  <c r="H615"/>
  <c r="H487"/>
  <c r="H546"/>
  <c r="H600"/>
  <c r="H577"/>
  <c r="H449"/>
  <c r="H508"/>
  <c r="H337"/>
  <c r="H440"/>
  <c r="H360"/>
  <c r="H406"/>
  <c r="H691"/>
  <c r="H563"/>
  <c r="H435"/>
  <c r="H676"/>
  <c r="H645"/>
  <c r="H517"/>
  <c r="H576"/>
  <c r="H470"/>
  <c r="H397"/>
  <c r="H363"/>
  <c r="H619"/>
  <c r="H491"/>
  <c r="H550"/>
  <c r="H604"/>
  <c r="H573"/>
  <c r="H445"/>
  <c r="H504"/>
  <c r="H341"/>
  <c r="H436"/>
  <c r="H364"/>
  <c r="H410"/>
  <c r="H679"/>
  <c r="H551"/>
  <c r="H423"/>
  <c r="H664"/>
  <c r="H641"/>
  <c r="H513"/>
  <c r="H572"/>
  <c r="H466"/>
  <c r="H401"/>
  <c r="H367"/>
  <c r="H342"/>
  <c r="H650"/>
  <c r="H627"/>
  <c r="H499"/>
  <c r="H558"/>
  <c r="H612"/>
  <c r="H581"/>
  <c r="H453"/>
  <c r="H512"/>
  <c r="H333"/>
  <c r="H444"/>
  <c r="H326"/>
  <c r="H703"/>
  <c r="H338"/>
  <c r="H646"/>
  <c r="H623"/>
  <c r="H495"/>
  <c r="H554"/>
  <c r="H608"/>
  <c r="H585"/>
  <c r="H457"/>
  <c r="H516"/>
  <c r="H329"/>
  <c r="H448"/>
  <c r="H352"/>
  <c r="H398"/>
  <c r="H699"/>
  <c r="H571"/>
  <c r="H443"/>
  <c r="H684"/>
  <c r="H653"/>
  <c r="H525"/>
  <c r="H584"/>
  <c r="H478"/>
  <c r="H389"/>
  <c r="H355"/>
  <c r="H330"/>
  <c r="H654"/>
  <c r="H631"/>
  <c r="H503"/>
  <c r="H562"/>
  <c r="H616"/>
  <c r="H593"/>
  <c r="H465"/>
  <c r="H524"/>
  <c r="H418"/>
  <c r="H456"/>
  <c r="H344"/>
  <c r="H390"/>
  <c r="H602"/>
  <c r="H579"/>
  <c r="H451"/>
  <c r="H692"/>
  <c r="H661"/>
  <c r="H533"/>
  <c r="H592"/>
  <c r="H490"/>
  <c r="H381"/>
  <c r="H347"/>
  <c r="H328"/>
  <c r="H372"/>
  <c r="H694"/>
  <c r="H671"/>
  <c r="H543"/>
  <c r="H415"/>
  <c r="H656"/>
  <c r="H633"/>
  <c r="H505"/>
  <c r="H564"/>
  <c r="H458"/>
  <c r="H409"/>
  <c r="H375"/>
  <c r="H400"/>
  <c r="H674"/>
  <c r="H587"/>
  <c r="H518"/>
  <c r="H541"/>
  <c r="H506"/>
  <c r="H339"/>
  <c r="H670"/>
  <c r="H519"/>
  <c r="H632"/>
  <c r="H481"/>
  <c r="H434"/>
  <c r="H399"/>
  <c r="H618"/>
  <c r="H467"/>
  <c r="H677"/>
  <c r="H421"/>
  <c r="H365"/>
  <c r="H325"/>
  <c r="K339"/>
  <c r="K83"/>
  <c r="K115"/>
  <c r="K147"/>
  <c r="K179"/>
  <c r="K211"/>
  <c r="K243"/>
  <c r="K275"/>
  <c r="K307"/>
  <c r="K950"/>
  <c r="K918"/>
  <c r="K886"/>
  <c r="K939"/>
  <c r="K907"/>
  <c r="K875"/>
  <c r="K845"/>
  <c r="K813"/>
  <c r="K872"/>
  <c r="K73"/>
  <c r="K105"/>
  <c r="K137"/>
  <c r="K169"/>
  <c r="K201"/>
  <c r="K233"/>
  <c r="K265"/>
  <c r="K297"/>
  <c r="K960"/>
  <c r="K928"/>
  <c r="K896"/>
  <c r="K949"/>
  <c r="K917"/>
  <c r="K885"/>
  <c r="K855"/>
  <c r="K823"/>
  <c r="K791"/>
  <c r="K854"/>
  <c r="K824"/>
  <c r="K792"/>
  <c r="K761"/>
  <c r="K729"/>
  <c r="K778"/>
  <c r="K746"/>
  <c r="K714"/>
  <c r="K830"/>
  <c r="K798"/>
  <c r="K767"/>
  <c r="K735"/>
  <c r="K703"/>
  <c r="K752"/>
  <c r="K720"/>
  <c r="K72"/>
  <c r="K104"/>
  <c r="K136"/>
  <c r="K168"/>
  <c r="K200"/>
  <c r="K232"/>
  <c r="K264"/>
  <c r="K296"/>
  <c r="K70"/>
  <c r="K102"/>
  <c r="K134"/>
  <c r="K166"/>
  <c r="K198"/>
  <c r="K230"/>
  <c r="K262"/>
  <c r="K294"/>
  <c r="K326"/>
  <c r="K87"/>
  <c r="K119"/>
  <c r="K151"/>
  <c r="K183"/>
  <c r="K215"/>
  <c r="K247"/>
  <c r="K279"/>
  <c r="K311"/>
  <c r="K938"/>
  <c r="K906"/>
  <c r="K959"/>
  <c r="K927"/>
  <c r="K895"/>
  <c r="K865"/>
  <c r="K833"/>
  <c r="K801"/>
  <c r="K860"/>
  <c r="K85"/>
  <c r="K117"/>
  <c r="K149"/>
  <c r="K181"/>
  <c r="K213"/>
  <c r="K245"/>
  <c r="K277"/>
  <c r="K309"/>
  <c r="K948"/>
  <c r="K916"/>
  <c r="K884"/>
  <c r="K937"/>
  <c r="K905"/>
  <c r="K876"/>
  <c r="K843"/>
  <c r="K811"/>
  <c r="K874"/>
  <c r="K844"/>
  <c r="K812"/>
  <c r="K780"/>
  <c r="K749"/>
  <c r="K717"/>
  <c r="K758"/>
  <c r="K726"/>
  <c r="K842"/>
  <c r="K810"/>
  <c r="K779"/>
  <c r="K747"/>
  <c r="K715"/>
  <c r="K764"/>
  <c r="K732"/>
  <c r="K68"/>
  <c r="K100"/>
  <c r="K132"/>
  <c r="K164"/>
  <c r="K196"/>
  <c r="K228"/>
  <c r="K260"/>
  <c r="K292"/>
  <c r="K324"/>
  <c r="K90"/>
  <c r="K122"/>
  <c r="K154"/>
  <c r="K186"/>
  <c r="K218"/>
  <c r="K75"/>
  <c r="K107"/>
  <c r="K139"/>
  <c r="K171"/>
  <c r="K203"/>
  <c r="K235"/>
  <c r="K267"/>
  <c r="K299"/>
  <c r="K958"/>
  <c r="K926"/>
  <c r="K894"/>
  <c r="K947"/>
  <c r="K915"/>
  <c r="K883"/>
  <c r="K853"/>
  <c r="K821"/>
  <c r="K789"/>
  <c r="K65"/>
  <c r="K97"/>
  <c r="K129"/>
  <c r="K161"/>
  <c r="K193"/>
  <c r="K225"/>
  <c r="K257"/>
  <c r="K289"/>
  <c r="K321"/>
  <c r="K936"/>
  <c r="K904"/>
  <c r="K957"/>
  <c r="K925"/>
  <c r="K893"/>
  <c r="K863"/>
  <c r="K831"/>
  <c r="K799"/>
  <c r="K862"/>
  <c r="K832"/>
  <c r="K800"/>
  <c r="K769"/>
  <c r="K737"/>
  <c r="K705"/>
  <c r="K754"/>
  <c r="K722"/>
  <c r="K838"/>
  <c r="K806"/>
  <c r="K775"/>
  <c r="K743"/>
  <c r="K711"/>
  <c r="K760"/>
  <c r="K728"/>
  <c r="K64"/>
  <c r="K96"/>
  <c r="K128"/>
  <c r="K160"/>
  <c r="K192"/>
  <c r="K224"/>
  <c r="K256"/>
  <c r="K288"/>
  <c r="K320"/>
  <c r="K94"/>
  <c r="K126"/>
  <c r="K158"/>
  <c r="K190"/>
  <c r="K222"/>
  <c r="K254"/>
  <c r="K286"/>
  <c r="K318"/>
  <c r="K79"/>
  <c r="K111"/>
  <c r="K143"/>
  <c r="K175"/>
  <c r="K207"/>
  <c r="K239"/>
  <c r="K271"/>
  <c r="K303"/>
  <c r="K946"/>
  <c r="K914"/>
  <c r="K882"/>
  <c r="K935"/>
  <c r="K903"/>
  <c r="K873"/>
  <c r="K841"/>
  <c r="K809"/>
  <c r="K868"/>
  <c r="K77"/>
  <c r="K109"/>
  <c r="K141"/>
  <c r="K173"/>
  <c r="K205"/>
  <c r="K237"/>
  <c r="K269"/>
  <c r="K301"/>
  <c r="K956"/>
  <c r="K924"/>
  <c r="K892"/>
  <c r="K945"/>
  <c r="K913"/>
  <c r="K881"/>
  <c r="K851"/>
  <c r="K819"/>
  <c r="K787"/>
  <c r="K850"/>
  <c r="K820"/>
  <c r="K788"/>
  <c r="K757"/>
  <c r="K725"/>
  <c r="K766"/>
  <c r="K734"/>
  <c r="K702"/>
  <c r="K818"/>
  <c r="K786"/>
  <c r="K755"/>
  <c r="K723"/>
  <c r="K772"/>
  <c r="K740"/>
  <c r="K708"/>
  <c r="K92"/>
  <c r="K124"/>
  <c r="K156"/>
  <c r="K188"/>
  <c r="K220"/>
  <c r="K252"/>
  <c r="K284"/>
  <c r="K316"/>
  <c r="K82"/>
  <c r="K114"/>
  <c r="K146"/>
  <c r="K178"/>
  <c r="K210"/>
  <c r="K250"/>
  <c r="K282"/>
  <c r="K314"/>
  <c r="K966"/>
  <c r="K970"/>
  <c r="K974"/>
  <c r="K978"/>
  <c r="K982"/>
  <c r="K986"/>
  <c r="K990"/>
  <c r="K994"/>
  <c r="K242"/>
  <c r="K274"/>
  <c r="K306"/>
  <c r="K965"/>
  <c r="K969"/>
  <c r="K973"/>
  <c r="K977"/>
  <c r="K981"/>
  <c r="K985"/>
  <c r="K989"/>
  <c r="K993"/>
  <c r="K997"/>
  <c r="K998"/>
  <c r="K1000"/>
  <c r="K1002"/>
  <c r="K1004"/>
  <c r="K1006"/>
  <c r="K1008"/>
  <c r="K1010"/>
  <c r="K1012"/>
  <c r="K1014"/>
  <c r="K67"/>
  <c r="K99"/>
  <c r="K131"/>
  <c r="K163"/>
  <c r="K195"/>
  <c r="K227"/>
  <c r="K259"/>
  <c r="K291"/>
  <c r="K323"/>
  <c r="K934"/>
  <c r="K902"/>
  <c r="K955"/>
  <c r="K923"/>
  <c r="K891"/>
  <c r="K861"/>
  <c r="K829"/>
  <c r="K797"/>
  <c r="K856"/>
  <c r="K89"/>
  <c r="K121"/>
  <c r="K153"/>
  <c r="K185"/>
  <c r="K217"/>
  <c r="K249"/>
  <c r="K281"/>
  <c r="K313"/>
  <c r="K944"/>
  <c r="K912"/>
  <c r="K880"/>
  <c r="K933"/>
  <c r="K901"/>
  <c r="K871"/>
  <c r="K839"/>
  <c r="K807"/>
  <c r="K870"/>
  <c r="K840"/>
  <c r="K808"/>
  <c r="K777"/>
  <c r="K745"/>
  <c r="K713"/>
  <c r="K762"/>
  <c r="K730"/>
  <c r="K846"/>
  <c r="K814"/>
  <c r="K782"/>
  <c r="K751"/>
  <c r="K719"/>
  <c r="K768"/>
  <c r="K736"/>
  <c r="K704"/>
  <c r="K88"/>
  <c r="K120"/>
  <c r="K152"/>
  <c r="K184"/>
  <c r="K216"/>
  <c r="K248"/>
  <c r="K280"/>
  <c r="K312"/>
  <c r="K86"/>
  <c r="K118"/>
  <c r="K150"/>
  <c r="K182"/>
  <c r="K214"/>
  <c r="K246"/>
  <c r="K278"/>
  <c r="K310"/>
  <c r="K71"/>
  <c r="K103"/>
  <c r="K135"/>
  <c r="K167"/>
  <c r="K199"/>
  <c r="K231"/>
  <c r="K263"/>
  <c r="K295"/>
  <c r="K954"/>
  <c r="K922"/>
  <c r="K890"/>
  <c r="K943"/>
  <c r="K911"/>
  <c r="K879"/>
  <c r="K849"/>
  <c r="K817"/>
  <c r="K785"/>
  <c r="K69"/>
  <c r="K101"/>
  <c r="K133"/>
  <c r="K165"/>
  <c r="K197"/>
  <c r="K229"/>
  <c r="K261"/>
  <c r="K293"/>
  <c r="K325"/>
  <c r="K932"/>
  <c r="K900"/>
  <c r="K953"/>
  <c r="K921"/>
  <c r="K889"/>
  <c r="K859"/>
  <c r="K827"/>
  <c r="K795"/>
  <c r="K858"/>
  <c r="K828"/>
  <c r="K796"/>
  <c r="K765"/>
  <c r="K733"/>
  <c r="K774"/>
  <c r="K742"/>
  <c r="K710"/>
  <c r="K826"/>
  <c r="K794"/>
  <c r="K763"/>
  <c r="K731"/>
  <c r="K781"/>
  <c r="K748"/>
  <c r="K716"/>
  <c r="K84"/>
  <c r="K116"/>
  <c r="K148"/>
  <c r="K180"/>
  <c r="K212"/>
  <c r="K244"/>
  <c r="K276"/>
  <c r="K308"/>
  <c r="K74"/>
  <c r="K106"/>
  <c r="K138"/>
  <c r="K170"/>
  <c r="K202"/>
  <c r="K963"/>
  <c r="K91"/>
  <c r="K123"/>
  <c r="K155"/>
  <c r="K187"/>
  <c r="K219"/>
  <c r="K251"/>
  <c r="K283"/>
  <c r="K315"/>
  <c r="K942"/>
  <c r="K910"/>
  <c r="K878"/>
  <c r="K931"/>
  <c r="K899"/>
  <c r="K869"/>
  <c r="K837"/>
  <c r="K805"/>
  <c r="K864"/>
  <c r="K81"/>
  <c r="K113"/>
  <c r="K145"/>
  <c r="K177"/>
  <c r="K209"/>
  <c r="K241"/>
  <c r="K273"/>
  <c r="K305"/>
  <c r="K952"/>
  <c r="K920"/>
  <c r="K888"/>
  <c r="K941"/>
  <c r="K909"/>
  <c r="K877"/>
  <c r="K847"/>
  <c r="K815"/>
  <c r="K783"/>
  <c r="K848"/>
  <c r="K816"/>
  <c r="K784"/>
  <c r="K753"/>
  <c r="K721"/>
  <c r="K770"/>
  <c r="K738"/>
  <c r="K706"/>
  <c r="K822"/>
  <c r="K790"/>
  <c r="K759"/>
  <c r="K727"/>
  <c r="K776"/>
  <c r="K744"/>
  <c r="K712"/>
  <c r="K80"/>
  <c r="K112"/>
  <c r="K144"/>
  <c r="K176"/>
  <c r="K208"/>
  <c r="K240"/>
  <c r="K272"/>
  <c r="K304"/>
  <c r="K78"/>
  <c r="K110"/>
  <c r="K142"/>
  <c r="K174"/>
  <c r="K206"/>
  <c r="K238"/>
  <c r="K270"/>
  <c r="K302"/>
  <c r="K962"/>
  <c r="K95"/>
  <c r="K127"/>
  <c r="K159"/>
  <c r="K191"/>
  <c r="K223"/>
  <c r="K255"/>
  <c r="K287"/>
  <c r="K319"/>
  <c r="K930"/>
  <c r="K898"/>
  <c r="K951"/>
  <c r="K919"/>
  <c r="K887"/>
  <c r="K857"/>
  <c r="K825"/>
  <c r="K793"/>
  <c r="K852"/>
  <c r="K93"/>
  <c r="K125"/>
  <c r="K157"/>
  <c r="K189"/>
  <c r="K221"/>
  <c r="K253"/>
  <c r="K285"/>
  <c r="K317"/>
  <c r="K940"/>
  <c r="K908"/>
  <c r="K961"/>
  <c r="K929"/>
  <c r="K897"/>
  <c r="K867"/>
  <c r="K835"/>
  <c r="K803"/>
  <c r="K866"/>
  <c r="K836"/>
  <c r="K804"/>
  <c r="K773"/>
  <c r="K741"/>
  <c r="K709"/>
  <c r="K750"/>
  <c r="K718"/>
  <c r="K834"/>
  <c r="K802"/>
  <c r="K771"/>
  <c r="K739"/>
  <c r="K707"/>
  <c r="K756"/>
  <c r="K724"/>
  <c r="K76"/>
  <c r="K108"/>
  <c r="K140"/>
  <c r="K172"/>
  <c r="K204"/>
  <c r="K236"/>
  <c r="K268"/>
  <c r="K300"/>
  <c r="K66"/>
  <c r="K98"/>
  <c r="K130"/>
  <c r="K162"/>
  <c r="K194"/>
  <c r="K234"/>
  <c r="K266"/>
  <c r="K298"/>
  <c r="K964"/>
  <c r="K968"/>
  <c r="K972"/>
  <c r="K976"/>
  <c r="K980"/>
  <c r="K984"/>
  <c r="K988"/>
  <c r="K992"/>
  <c r="K226"/>
  <c r="K258"/>
  <c r="K290"/>
  <c r="K322"/>
  <c r="K967"/>
  <c r="K971"/>
  <c r="K975"/>
  <c r="K979"/>
  <c r="K983"/>
  <c r="K987"/>
  <c r="K991"/>
  <c r="K995"/>
  <c r="K996"/>
  <c r="K999"/>
  <c r="K1001"/>
  <c r="K1003"/>
  <c r="K1005"/>
  <c r="K1007"/>
  <c r="K1009"/>
  <c r="K1011"/>
  <c r="K1013"/>
  <c r="N569"/>
  <c r="N505"/>
  <c r="N441"/>
  <c r="N552"/>
  <c r="N591"/>
  <c r="N527"/>
  <c r="N463"/>
  <c r="N570"/>
  <c r="N506"/>
  <c r="N460"/>
  <c r="N470"/>
  <c r="N600"/>
  <c r="N541"/>
  <c r="N477"/>
  <c r="N580"/>
  <c r="N516"/>
  <c r="N555"/>
  <c r="N491"/>
  <c r="N427"/>
  <c r="N534"/>
  <c r="N496"/>
  <c r="N424"/>
  <c r="N434"/>
  <c r="N545"/>
  <c r="N481"/>
  <c r="N592"/>
  <c r="N528"/>
  <c r="N567"/>
  <c r="N503"/>
  <c r="N439"/>
  <c r="N546"/>
  <c r="N482"/>
  <c r="N436"/>
  <c r="N446"/>
  <c r="N565"/>
  <c r="N501"/>
  <c r="N437"/>
  <c r="N540"/>
  <c r="N579"/>
  <c r="N515"/>
  <c r="N451"/>
  <c r="N558"/>
  <c r="N494"/>
  <c r="N448"/>
  <c r="N458"/>
  <c r="N418"/>
  <c r="N419"/>
  <c r="N421"/>
  <c r="N415"/>
  <c r="N606"/>
  <c r="N613"/>
  <c r="N585"/>
  <c r="N521"/>
  <c r="N457"/>
  <c r="N568"/>
  <c r="N603"/>
  <c r="N543"/>
  <c r="N479"/>
  <c r="N586"/>
  <c r="N522"/>
  <c r="N476"/>
  <c r="N492"/>
  <c r="N589"/>
  <c r="N525"/>
  <c r="N461"/>
  <c r="N564"/>
  <c r="N599"/>
  <c r="N539"/>
  <c r="N475"/>
  <c r="N582"/>
  <c r="N518"/>
  <c r="N472"/>
  <c r="N484"/>
  <c r="N593"/>
  <c r="N529"/>
  <c r="N465"/>
  <c r="N576"/>
  <c r="N598"/>
  <c r="N551"/>
  <c r="N487"/>
  <c r="N594"/>
  <c r="N530"/>
  <c r="N488"/>
  <c r="N508"/>
  <c r="N430"/>
  <c r="N549"/>
  <c r="N485"/>
  <c r="N588"/>
  <c r="N524"/>
  <c r="N563"/>
  <c r="N499"/>
  <c r="N435"/>
  <c r="N542"/>
  <c r="N512"/>
  <c r="N432"/>
  <c r="N442"/>
  <c r="N609"/>
  <c r="N420"/>
  <c r="N614"/>
  <c r="N612"/>
  <c r="M397"/>
  <c r="M635"/>
  <c r="M632"/>
  <c r="M572"/>
  <c r="M508"/>
  <c r="M444"/>
  <c r="M563"/>
  <c r="M641"/>
  <c r="M638"/>
  <c r="M574"/>
  <c r="M510"/>
  <c r="M446"/>
  <c r="M573"/>
  <c r="M509"/>
  <c r="M372"/>
  <c r="M473"/>
  <c r="M374"/>
  <c r="M479"/>
  <c r="M413"/>
  <c r="M639"/>
  <c r="M636"/>
  <c r="M576"/>
  <c r="M512"/>
  <c r="M448"/>
  <c r="M567"/>
  <c r="M645"/>
  <c r="M634"/>
  <c r="M570"/>
  <c r="M506"/>
  <c r="M442"/>
  <c r="M569"/>
  <c r="M505"/>
  <c r="M376"/>
  <c r="M477"/>
  <c r="M419"/>
  <c r="M483"/>
  <c r="M387"/>
  <c r="M611"/>
  <c r="M608"/>
  <c r="M548"/>
  <c r="M484"/>
  <c r="M420"/>
  <c r="M539"/>
  <c r="M617"/>
  <c r="M614"/>
  <c r="M550"/>
  <c r="M486"/>
  <c r="M422"/>
  <c r="M549"/>
  <c r="M485"/>
  <c r="M433"/>
  <c r="M398"/>
  <c r="M455"/>
  <c r="M393"/>
  <c r="M407"/>
  <c r="M599"/>
  <c r="M596"/>
  <c r="M536"/>
  <c r="M472"/>
  <c r="M591"/>
  <c r="M527"/>
  <c r="M605"/>
  <c r="M594"/>
  <c r="M530"/>
  <c r="M466"/>
  <c r="M593"/>
  <c r="M529"/>
  <c r="M400"/>
  <c r="M453"/>
  <c r="M394"/>
  <c r="M459"/>
  <c r="M362"/>
  <c r="M364"/>
  <c r="M665"/>
  <c r="M367"/>
  <c r="M664"/>
  <c r="M369"/>
  <c r="M379"/>
  <c r="M619"/>
  <c r="M616"/>
  <c r="M556"/>
  <c r="M492"/>
  <c r="M428"/>
  <c r="M547"/>
  <c r="M625"/>
  <c r="M622"/>
  <c r="M558"/>
  <c r="M494"/>
  <c r="M430"/>
  <c r="M557"/>
  <c r="M493"/>
  <c r="M425"/>
  <c r="M503"/>
  <c r="M431"/>
  <c r="M507"/>
  <c r="M383"/>
  <c r="M623"/>
  <c r="M620"/>
  <c r="M560"/>
  <c r="M496"/>
  <c r="M432"/>
  <c r="M551"/>
  <c r="M629"/>
  <c r="M618"/>
  <c r="M554"/>
  <c r="M490"/>
  <c r="M426"/>
  <c r="M553"/>
  <c r="M489"/>
  <c r="M429"/>
  <c r="M511"/>
  <c r="M435"/>
  <c r="M405"/>
  <c r="M627"/>
  <c r="M624"/>
  <c r="M564"/>
  <c r="M500"/>
  <c r="M436"/>
  <c r="M555"/>
  <c r="M633"/>
  <c r="M630"/>
  <c r="M566"/>
  <c r="M502"/>
  <c r="M438"/>
  <c r="M565"/>
  <c r="M501"/>
  <c r="M417"/>
  <c r="M487"/>
  <c r="M439"/>
  <c r="M377"/>
  <c r="M391"/>
  <c r="M615"/>
  <c r="M612"/>
  <c r="M552"/>
  <c r="M488"/>
  <c r="M424"/>
  <c r="M543"/>
  <c r="M621"/>
  <c r="M610"/>
  <c r="M546"/>
  <c r="M482"/>
  <c r="M418"/>
  <c r="M545"/>
  <c r="M481"/>
  <c r="M437"/>
  <c r="M411"/>
  <c r="M443"/>
  <c r="M366"/>
  <c r="M657"/>
  <c r="M365"/>
  <c r="M661"/>
  <c r="M371"/>
  <c r="J663"/>
  <c r="J686"/>
  <c r="J449"/>
  <c r="J577"/>
  <c r="J604"/>
  <c r="J372"/>
  <c r="J333"/>
  <c r="J363"/>
  <c r="J419"/>
  <c r="J547"/>
  <c r="J675"/>
  <c r="J698"/>
  <c r="J453"/>
  <c r="J581"/>
  <c r="J600"/>
  <c r="J384"/>
  <c r="J338"/>
  <c r="J369"/>
  <c r="J323"/>
  <c r="J701"/>
  <c r="J708"/>
  <c r="J322"/>
  <c r="J456"/>
  <c r="J375"/>
  <c r="J538"/>
  <c r="J479"/>
  <c r="J607"/>
  <c r="J630"/>
  <c r="J576"/>
  <c r="J521"/>
  <c r="J645"/>
  <c r="J676"/>
  <c r="J382"/>
  <c r="J373"/>
  <c r="J371"/>
  <c r="J518"/>
  <c r="J459"/>
  <c r="J587"/>
  <c r="J610"/>
  <c r="J548"/>
  <c r="J493"/>
  <c r="J617"/>
  <c r="J640"/>
  <c r="J344"/>
  <c r="J480"/>
  <c r="J345"/>
  <c r="J514"/>
  <c r="J455"/>
  <c r="J583"/>
  <c r="J606"/>
  <c r="J552"/>
  <c r="J497"/>
  <c r="J621"/>
  <c r="J652"/>
  <c r="J406"/>
  <c r="J474"/>
  <c r="J349"/>
  <c r="J428"/>
  <c r="J558"/>
  <c r="J499"/>
  <c r="J627"/>
  <c r="J650"/>
  <c r="J588"/>
  <c r="J533"/>
  <c r="J657"/>
  <c r="J680"/>
  <c r="J386"/>
  <c r="J446"/>
  <c r="J377"/>
  <c r="J359"/>
  <c r="J522"/>
  <c r="J463"/>
  <c r="J591"/>
  <c r="J614"/>
  <c r="J560"/>
  <c r="J505"/>
  <c r="J629"/>
  <c r="J660"/>
  <c r="J398"/>
  <c r="J450"/>
  <c r="J381"/>
  <c r="J452"/>
  <c r="J379"/>
  <c r="J534"/>
  <c r="J475"/>
  <c r="J603"/>
  <c r="J626"/>
  <c r="J564"/>
  <c r="J509"/>
  <c r="J633"/>
  <c r="J656"/>
  <c r="J410"/>
  <c r="J361"/>
  <c r="J464"/>
  <c r="J498"/>
  <c r="J439"/>
  <c r="J567"/>
  <c r="J695"/>
  <c r="J536"/>
  <c r="J481"/>
  <c r="J605"/>
  <c r="J636"/>
  <c r="J340"/>
  <c r="J365"/>
  <c r="J510"/>
  <c r="J451"/>
  <c r="J579"/>
  <c r="J602"/>
  <c r="J540"/>
  <c r="J485"/>
  <c r="J609"/>
  <c r="J632"/>
  <c r="J352"/>
  <c r="J496"/>
  <c r="J385"/>
  <c r="J707"/>
  <c r="J709"/>
  <c r="J328"/>
  <c r="J703"/>
  <c r="J705"/>
  <c r="L1014"/>
  <c r="L1012"/>
  <c r="L1010"/>
  <c r="L1008"/>
  <c r="L1006"/>
  <c r="L1004"/>
  <c r="L1002"/>
  <c r="L1000"/>
  <c r="L998"/>
  <c r="L995"/>
  <c r="L991"/>
  <c r="L987"/>
  <c r="L983"/>
  <c r="L979"/>
  <c r="L975"/>
  <c r="L971"/>
  <c r="L967"/>
  <c r="L963"/>
  <c r="L319"/>
  <c r="L287"/>
  <c r="L255"/>
  <c r="L223"/>
  <c r="L191"/>
  <c r="L159"/>
  <c r="L127"/>
  <c r="L95"/>
  <c r="L333"/>
  <c r="L301"/>
  <c r="L269"/>
  <c r="L237"/>
  <c r="L205"/>
  <c r="L173"/>
  <c r="L141"/>
  <c r="L109"/>
  <c r="L77"/>
  <c r="L705"/>
  <c r="L737"/>
  <c r="L769"/>
  <c r="L708"/>
  <c r="L740"/>
  <c r="L772"/>
  <c r="L807"/>
  <c r="L839"/>
  <c r="L711"/>
  <c r="L743"/>
  <c r="L775"/>
  <c r="L710"/>
  <c r="L742"/>
  <c r="L774"/>
  <c r="L801"/>
  <c r="L833"/>
  <c r="L867"/>
  <c r="L808"/>
  <c r="L840"/>
  <c r="L872"/>
  <c r="L906"/>
  <c r="L938"/>
  <c r="L885"/>
  <c r="L917"/>
  <c r="L949"/>
  <c r="L322"/>
  <c r="L290"/>
  <c r="L258"/>
  <c r="L226"/>
  <c r="L194"/>
  <c r="L162"/>
  <c r="L130"/>
  <c r="L98"/>
  <c r="L66"/>
  <c r="L786"/>
  <c r="L818"/>
  <c r="L850"/>
  <c r="L880"/>
  <c r="L912"/>
  <c r="L944"/>
  <c r="L891"/>
  <c r="L923"/>
  <c r="L955"/>
  <c r="L308"/>
  <c r="L276"/>
  <c r="L244"/>
  <c r="L212"/>
  <c r="L180"/>
  <c r="L148"/>
  <c r="L116"/>
  <c r="L84"/>
  <c r="L331"/>
  <c r="L299"/>
  <c r="L267"/>
  <c r="L235"/>
  <c r="L203"/>
  <c r="L171"/>
  <c r="L139"/>
  <c r="L107"/>
  <c r="L75"/>
  <c r="L321"/>
  <c r="L289"/>
  <c r="L257"/>
  <c r="L225"/>
  <c r="L193"/>
  <c r="L161"/>
  <c r="L129"/>
  <c r="L97"/>
  <c r="L65"/>
  <c r="L717"/>
  <c r="L749"/>
  <c r="L696"/>
  <c r="L728"/>
  <c r="L760"/>
  <c r="L795"/>
  <c r="L827"/>
  <c r="L691"/>
  <c r="L723"/>
  <c r="L755"/>
  <c r="L690"/>
  <c r="L722"/>
  <c r="L754"/>
  <c r="L781"/>
  <c r="L813"/>
  <c r="L845"/>
  <c r="L788"/>
  <c r="L820"/>
  <c r="L852"/>
  <c r="L886"/>
  <c r="L918"/>
  <c r="L950"/>
  <c r="L897"/>
  <c r="L929"/>
  <c r="L961"/>
  <c r="L310"/>
  <c r="L278"/>
  <c r="L246"/>
  <c r="L214"/>
  <c r="L182"/>
  <c r="L150"/>
  <c r="L118"/>
  <c r="L86"/>
  <c r="L861"/>
  <c r="L798"/>
  <c r="L830"/>
  <c r="L862"/>
  <c r="L892"/>
  <c r="L924"/>
  <c r="L956"/>
  <c r="L903"/>
  <c r="L935"/>
  <c r="L336"/>
  <c r="L304"/>
  <c r="L272"/>
  <c r="L240"/>
  <c r="L208"/>
  <c r="L176"/>
  <c r="L144"/>
  <c r="L112"/>
  <c r="L80"/>
  <c r="L996"/>
  <c r="L992"/>
  <c r="L988"/>
  <c r="L984"/>
  <c r="L980"/>
  <c r="L976"/>
  <c r="L972"/>
  <c r="L968"/>
  <c r="L964"/>
  <c r="L327"/>
  <c r="L295"/>
  <c r="L263"/>
  <c r="L231"/>
  <c r="L199"/>
  <c r="L167"/>
  <c r="L135"/>
  <c r="L103"/>
  <c r="L71"/>
  <c r="L309"/>
  <c r="L277"/>
  <c r="L245"/>
  <c r="L213"/>
  <c r="L181"/>
  <c r="L149"/>
  <c r="L117"/>
  <c r="L85"/>
  <c r="L697"/>
  <c r="L729"/>
  <c r="L761"/>
  <c r="L700"/>
  <c r="L732"/>
  <c r="L764"/>
  <c r="L799"/>
  <c r="L831"/>
  <c r="L703"/>
  <c r="L735"/>
  <c r="L767"/>
  <c r="L702"/>
  <c r="L734"/>
  <c r="L766"/>
  <c r="L793"/>
  <c r="L825"/>
  <c r="L859"/>
  <c r="L800"/>
  <c r="L832"/>
  <c r="L864"/>
  <c r="L898"/>
  <c r="L930"/>
  <c r="L877"/>
  <c r="L909"/>
  <c r="L941"/>
  <c r="L330"/>
  <c r="L298"/>
  <c r="L266"/>
  <c r="L234"/>
  <c r="L202"/>
  <c r="L170"/>
  <c r="L138"/>
  <c r="L106"/>
  <c r="L74"/>
  <c r="L873"/>
  <c r="L810"/>
  <c r="L842"/>
  <c r="L874"/>
  <c r="L904"/>
  <c r="L936"/>
  <c r="L883"/>
  <c r="L915"/>
  <c r="L947"/>
  <c r="L316"/>
  <c r="L284"/>
  <c r="L252"/>
  <c r="L220"/>
  <c r="L188"/>
  <c r="L156"/>
  <c r="L124"/>
  <c r="L92"/>
  <c r="L339"/>
  <c r="L307"/>
  <c r="L275"/>
  <c r="L243"/>
  <c r="L211"/>
  <c r="L179"/>
  <c r="L147"/>
  <c r="L115"/>
  <c r="L83"/>
  <c r="L329"/>
  <c r="L297"/>
  <c r="L265"/>
  <c r="L233"/>
  <c r="L201"/>
  <c r="L169"/>
  <c r="L137"/>
  <c r="L105"/>
  <c r="L73"/>
  <c r="L709"/>
  <c r="L741"/>
  <c r="L773"/>
  <c r="L720"/>
  <c r="L752"/>
  <c r="L787"/>
  <c r="L819"/>
  <c r="L851"/>
  <c r="L715"/>
  <c r="L747"/>
  <c r="L779"/>
  <c r="L714"/>
  <c r="L746"/>
  <c r="L778"/>
  <c r="L805"/>
  <c r="L837"/>
  <c r="L871"/>
  <c r="L812"/>
  <c r="L844"/>
  <c r="L878"/>
  <c r="L910"/>
  <c r="L942"/>
  <c r="L889"/>
  <c r="L921"/>
  <c r="L953"/>
  <c r="L318"/>
  <c r="L286"/>
  <c r="L254"/>
  <c r="L222"/>
  <c r="L190"/>
  <c r="L158"/>
  <c r="L126"/>
  <c r="L94"/>
  <c r="L853"/>
  <c r="L790"/>
  <c r="L822"/>
  <c r="L854"/>
  <c r="L884"/>
  <c r="L916"/>
  <c r="L948"/>
  <c r="L895"/>
  <c r="L927"/>
  <c r="L959"/>
  <c r="L312"/>
  <c r="L280"/>
  <c r="L248"/>
  <c r="L216"/>
  <c r="L184"/>
  <c r="L152"/>
  <c r="L120"/>
  <c r="L88"/>
  <c r="N1014"/>
  <c r="N1012"/>
  <c r="N1010"/>
  <c r="N1008"/>
  <c r="N1006"/>
  <c r="N1004"/>
  <c r="N1002"/>
  <c r="N1000"/>
  <c r="N997"/>
  <c r="N996"/>
  <c r="N992"/>
  <c r="N988"/>
  <c r="N984"/>
  <c r="N980"/>
  <c r="N976"/>
  <c r="N972"/>
  <c r="N968"/>
  <c r="N964"/>
  <c r="N377"/>
  <c r="N345"/>
  <c r="N313"/>
  <c r="N281"/>
  <c r="N249"/>
  <c r="N217"/>
  <c r="N185"/>
  <c r="N153"/>
  <c r="N121"/>
  <c r="N89"/>
  <c r="N399"/>
  <c r="N367"/>
  <c r="N335"/>
  <c r="N303"/>
  <c r="N271"/>
  <c r="N239"/>
  <c r="N207"/>
  <c r="N175"/>
  <c r="N143"/>
  <c r="N111"/>
  <c r="N79"/>
  <c r="N647"/>
  <c r="N679"/>
  <c r="N711"/>
  <c r="N743"/>
  <c r="N775"/>
  <c r="N650"/>
  <c r="N682"/>
  <c r="N714"/>
  <c r="N746"/>
  <c r="N778"/>
  <c r="N809"/>
  <c r="N841"/>
  <c r="N649"/>
  <c r="N681"/>
  <c r="N713"/>
  <c r="N745"/>
  <c r="N397"/>
  <c r="N365"/>
  <c r="N333"/>
  <c r="N301"/>
  <c r="N269"/>
  <c r="N237"/>
  <c r="N205"/>
  <c r="N173"/>
  <c r="N141"/>
  <c r="N109"/>
  <c r="N77"/>
  <c r="N379"/>
  <c r="N347"/>
  <c r="N315"/>
  <c r="N283"/>
  <c r="N251"/>
  <c r="N219"/>
  <c r="N187"/>
  <c r="N155"/>
  <c r="N123"/>
  <c r="N91"/>
  <c r="N635"/>
  <c r="N667"/>
  <c r="N699"/>
  <c r="N731"/>
  <c r="N763"/>
  <c r="N638"/>
  <c r="N670"/>
  <c r="N702"/>
  <c r="N734"/>
  <c r="N766"/>
  <c r="N797"/>
  <c r="N829"/>
  <c r="N629"/>
  <c r="N661"/>
  <c r="N693"/>
  <c r="N725"/>
  <c r="N757"/>
  <c r="N636"/>
  <c r="N668"/>
  <c r="N700"/>
  <c r="N732"/>
  <c r="N764"/>
  <c r="N795"/>
  <c r="N827"/>
  <c r="N865"/>
  <c r="N806"/>
  <c r="N838"/>
  <c r="N870"/>
  <c r="N896"/>
  <c r="N928"/>
  <c r="N960"/>
  <c r="N907"/>
  <c r="N939"/>
  <c r="N388"/>
  <c r="N356"/>
  <c r="N324"/>
  <c r="N292"/>
  <c r="N260"/>
  <c r="N228"/>
  <c r="N196"/>
  <c r="N164"/>
  <c r="N132"/>
  <c r="N100"/>
  <c r="N68"/>
  <c r="N784"/>
  <c r="N816"/>
  <c r="N848"/>
  <c r="N882"/>
  <c r="N914"/>
  <c r="N946"/>
  <c r="N893"/>
  <c r="N925"/>
  <c r="N957"/>
  <c r="N374"/>
  <c r="N342"/>
  <c r="N310"/>
  <c r="N278"/>
  <c r="N246"/>
  <c r="N214"/>
  <c r="N182"/>
  <c r="N150"/>
  <c r="N118"/>
  <c r="N86"/>
  <c r="N773"/>
  <c r="N656"/>
  <c r="N688"/>
  <c r="N720"/>
  <c r="N752"/>
  <c r="N783"/>
  <c r="N815"/>
  <c r="N847"/>
  <c r="N794"/>
  <c r="N826"/>
  <c r="N858"/>
  <c r="N884"/>
  <c r="N916"/>
  <c r="N948"/>
  <c r="N895"/>
  <c r="N927"/>
  <c r="N959"/>
  <c r="N376"/>
  <c r="N344"/>
  <c r="N312"/>
  <c r="N280"/>
  <c r="N248"/>
  <c r="N216"/>
  <c r="N184"/>
  <c r="N152"/>
  <c r="N120"/>
  <c r="N88"/>
  <c r="N855"/>
  <c r="N796"/>
  <c r="N828"/>
  <c r="N860"/>
  <c r="N894"/>
  <c r="N926"/>
  <c r="N958"/>
  <c r="N905"/>
  <c r="N937"/>
  <c r="N394"/>
  <c r="N362"/>
  <c r="N330"/>
  <c r="N298"/>
  <c r="N266"/>
  <c r="N234"/>
  <c r="N202"/>
  <c r="N170"/>
  <c r="N138"/>
  <c r="N106"/>
  <c r="N74"/>
  <c r="N993"/>
  <c r="N989"/>
  <c r="N985"/>
  <c r="N977"/>
  <c r="N969"/>
  <c r="N385"/>
  <c r="N321"/>
  <c r="N257"/>
  <c r="N193"/>
  <c r="N129"/>
  <c r="N65"/>
  <c r="N343"/>
  <c r="N279"/>
  <c r="N215"/>
  <c r="N151"/>
  <c r="N87"/>
  <c r="N671"/>
  <c r="N735"/>
  <c r="N642"/>
  <c r="N706"/>
  <c r="N770"/>
  <c r="N833"/>
  <c r="N604"/>
  <c r="N82"/>
  <c r="N114"/>
  <c r="N146"/>
  <c r="N178"/>
  <c r="N210"/>
  <c r="N242"/>
  <c r="N274"/>
  <c r="N306"/>
  <c r="N338"/>
  <c r="N370"/>
  <c r="N961"/>
  <c r="N929"/>
  <c r="N897"/>
  <c r="N950"/>
  <c r="N918"/>
  <c r="N886"/>
  <c r="N852"/>
  <c r="N820"/>
  <c r="N788"/>
  <c r="N64"/>
  <c r="N96"/>
  <c r="N128"/>
  <c r="N160"/>
  <c r="N192"/>
  <c r="N224"/>
  <c r="N256"/>
  <c r="N288"/>
  <c r="N320"/>
  <c r="N352"/>
  <c r="N384"/>
  <c r="N951"/>
  <c r="N919"/>
  <c r="N887"/>
  <c r="N940"/>
  <c r="N908"/>
  <c r="N876"/>
  <c r="N850"/>
  <c r="N818"/>
  <c r="N786"/>
  <c r="N839"/>
  <c r="N807"/>
  <c r="N776"/>
  <c r="N744"/>
  <c r="N712"/>
  <c r="N680"/>
  <c r="N648"/>
  <c r="N765"/>
  <c r="N94"/>
  <c r="N126"/>
  <c r="N158"/>
  <c r="N190"/>
  <c r="N222"/>
  <c r="N254"/>
  <c r="N286"/>
  <c r="N318"/>
  <c r="N350"/>
  <c r="N382"/>
  <c r="N949"/>
  <c r="N917"/>
  <c r="N885"/>
  <c r="N938"/>
  <c r="N906"/>
  <c r="N872"/>
  <c r="N840"/>
  <c r="N808"/>
  <c r="N867"/>
  <c r="N76"/>
  <c r="N108"/>
  <c r="N140"/>
  <c r="N172"/>
  <c r="N204"/>
  <c r="N236"/>
  <c r="N268"/>
  <c r="N300"/>
  <c r="N332"/>
  <c r="N364"/>
  <c r="N396"/>
  <c r="N931"/>
  <c r="N899"/>
  <c r="N952"/>
  <c r="N920"/>
  <c r="N888"/>
  <c r="N862"/>
  <c r="N830"/>
  <c r="N798"/>
  <c r="N857"/>
  <c r="N819"/>
  <c r="N787"/>
  <c r="N756"/>
  <c r="N724"/>
  <c r="N692"/>
  <c r="N660"/>
  <c r="N628"/>
  <c r="N749"/>
  <c r="N717"/>
  <c r="N685"/>
  <c r="N653"/>
  <c r="N853"/>
  <c r="N821"/>
  <c r="N789"/>
  <c r="N758"/>
  <c r="N726"/>
  <c r="N694"/>
  <c r="N662"/>
  <c r="N630"/>
  <c r="N755"/>
  <c r="N723"/>
  <c r="N691"/>
  <c r="N659"/>
  <c r="N67"/>
  <c r="N99"/>
  <c r="N131"/>
  <c r="N163"/>
  <c r="N195"/>
  <c r="N227"/>
  <c r="N259"/>
  <c r="N291"/>
  <c r="N323"/>
  <c r="N355"/>
  <c r="N387"/>
  <c r="N85"/>
  <c r="N117"/>
  <c r="N149"/>
  <c r="N181"/>
  <c r="N213"/>
  <c r="N245"/>
  <c r="N277"/>
  <c r="N309"/>
  <c r="N341"/>
  <c r="N373"/>
  <c r="N963"/>
  <c r="N737"/>
  <c r="N705"/>
  <c r="N66"/>
  <c r="N98"/>
  <c r="N130"/>
  <c r="N162"/>
  <c r="N194"/>
  <c r="N226"/>
  <c r="N258"/>
  <c r="N290"/>
  <c r="N322"/>
  <c r="N354"/>
  <c r="N386"/>
  <c r="N945"/>
  <c r="N913"/>
  <c r="N881"/>
  <c r="N934"/>
  <c r="N902"/>
  <c r="N868"/>
  <c r="N836"/>
  <c r="N804"/>
  <c r="N863"/>
  <c r="N80"/>
  <c r="N112"/>
  <c r="N144"/>
  <c r="N176"/>
  <c r="N208"/>
  <c r="N240"/>
  <c r="N272"/>
  <c r="N304"/>
  <c r="N336"/>
  <c r="N368"/>
  <c r="N400"/>
  <c r="N935"/>
  <c r="N903"/>
  <c r="N956"/>
  <c r="N924"/>
  <c r="N892"/>
  <c r="N866"/>
  <c r="N834"/>
  <c r="N802"/>
  <c r="N861"/>
  <c r="N823"/>
  <c r="N791"/>
  <c r="N760"/>
  <c r="N728"/>
  <c r="N696"/>
  <c r="N664"/>
  <c r="N632"/>
  <c r="N78"/>
  <c r="N110"/>
  <c r="N142"/>
  <c r="N174"/>
  <c r="N206"/>
  <c r="N238"/>
  <c r="N270"/>
  <c r="N302"/>
  <c r="N334"/>
  <c r="N366"/>
  <c r="N398"/>
  <c r="N933"/>
  <c r="N901"/>
  <c r="N954"/>
  <c r="N922"/>
  <c r="N890"/>
  <c r="N856"/>
  <c r="N824"/>
  <c r="N792"/>
  <c r="N851"/>
  <c r="N92"/>
  <c r="N124"/>
  <c r="N156"/>
  <c r="N188"/>
  <c r="N220"/>
  <c r="N252"/>
  <c r="N284"/>
  <c r="N316"/>
  <c r="N348"/>
  <c r="N380"/>
  <c r="N947"/>
  <c r="N915"/>
  <c r="N883"/>
  <c r="N936"/>
  <c r="N904"/>
  <c r="N875"/>
  <c r="N846"/>
  <c r="N814"/>
  <c r="N873"/>
  <c r="N835"/>
  <c r="N803"/>
  <c r="N772"/>
  <c r="N740"/>
  <c r="N708"/>
  <c r="N676"/>
  <c r="N644"/>
  <c r="N769"/>
  <c r="N733"/>
  <c r="N701"/>
  <c r="N669"/>
  <c r="N637"/>
  <c r="N837"/>
  <c r="N805"/>
  <c r="N774"/>
  <c r="N742"/>
  <c r="N710"/>
  <c r="N678"/>
  <c r="N646"/>
  <c r="N771"/>
  <c r="N739"/>
  <c r="N707"/>
  <c r="N675"/>
  <c r="N643"/>
  <c r="N83"/>
  <c r="N115"/>
  <c r="N147"/>
  <c r="N179"/>
  <c r="N211"/>
  <c r="N243"/>
  <c r="N275"/>
  <c r="N307"/>
  <c r="N339"/>
  <c r="N371"/>
  <c r="N69"/>
  <c r="N101"/>
  <c r="N133"/>
  <c r="N165"/>
  <c r="N197"/>
  <c r="N229"/>
  <c r="N261"/>
  <c r="N293"/>
  <c r="N325"/>
  <c r="N357"/>
  <c r="N389"/>
  <c r="N753"/>
  <c r="N721"/>
  <c r="N689"/>
  <c r="N657"/>
  <c r="N849"/>
  <c r="N817"/>
  <c r="N785"/>
  <c r="N754"/>
  <c r="N722"/>
  <c r="N690"/>
  <c r="N658"/>
  <c r="N780"/>
  <c r="N751"/>
  <c r="N719"/>
  <c r="N687"/>
  <c r="N655"/>
  <c r="N71"/>
  <c r="N103"/>
  <c r="N135"/>
  <c r="N167"/>
  <c r="N199"/>
  <c r="N231"/>
  <c r="N263"/>
  <c r="N295"/>
  <c r="N327"/>
  <c r="N359"/>
  <c r="N391"/>
  <c r="N81"/>
  <c r="N113"/>
  <c r="N145"/>
  <c r="N177"/>
  <c r="N209"/>
  <c r="N241"/>
  <c r="N273"/>
  <c r="N305"/>
  <c r="N337"/>
  <c r="N369"/>
  <c r="N962"/>
  <c r="N967"/>
  <c r="N971"/>
  <c r="N975"/>
  <c r="N979"/>
  <c r="N983"/>
  <c r="M415"/>
  <c r="M89"/>
  <c r="M121"/>
  <c r="M153"/>
  <c r="M185"/>
  <c r="M217"/>
  <c r="M249"/>
  <c r="M281"/>
  <c r="M313"/>
  <c r="M345"/>
  <c r="M948"/>
  <c r="M916"/>
  <c r="M884"/>
  <c r="M937"/>
  <c r="M905"/>
  <c r="M871"/>
  <c r="M839"/>
  <c r="M807"/>
  <c r="M870"/>
  <c r="M75"/>
  <c r="M107"/>
  <c r="M139"/>
  <c r="M171"/>
  <c r="M203"/>
  <c r="M235"/>
  <c r="M267"/>
  <c r="M299"/>
  <c r="M331"/>
  <c r="M954"/>
  <c r="M922"/>
  <c r="M890"/>
  <c r="M943"/>
  <c r="M911"/>
  <c r="M879"/>
  <c r="M849"/>
  <c r="M817"/>
  <c r="M785"/>
  <c r="M846"/>
  <c r="M814"/>
  <c r="M782"/>
  <c r="M751"/>
  <c r="M719"/>
  <c r="M687"/>
  <c r="M768"/>
  <c r="M736"/>
  <c r="M704"/>
  <c r="M672"/>
  <c r="M824"/>
  <c r="M792"/>
  <c r="M765"/>
  <c r="M733"/>
  <c r="M701"/>
  <c r="M669"/>
  <c r="M754"/>
  <c r="M722"/>
  <c r="M690"/>
  <c r="M316"/>
  <c r="M77"/>
  <c r="M109"/>
  <c r="M141"/>
  <c r="M173"/>
  <c r="M205"/>
  <c r="M237"/>
  <c r="M269"/>
  <c r="M301"/>
  <c r="M333"/>
  <c r="M960"/>
  <c r="M928"/>
  <c r="M896"/>
  <c r="M949"/>
  <c r="M917"/>
  <c r="M885"/>
  <c r="M851"/>
  <c r="M819"/>
  <c r="M787"/>
  <c r="M850"/>
  <c r="M95"/>
  <c r="M127"/>
  <c r="M159"/>
  <c r="M191"/>
  <c r="M223"/>
  <c r="M255"/>
  <c r="M287"/>
  <c r="M319"/>
  <c r="M351"/>
  <c r="M942"/>
  <c r="M910"/>
  <c r="M878"/>
  <c r="M931"/>
  <c r="M899"/>
  <c r="M869"/>
  <c r="M837"/>
  <c r="M805"/>
  <c r="M868"/>
  <c r="M834"/>
  <c r="M802"/>
  <c r="M771"/>
  <c r="M739"/>
  <c r="M707"/>
  <c r="M675"/>
  <c r="M756"/>
  <c r="M724"/>
  <c r="M692"/>
  <c r="M844"/>
  <c r="M812"/>
  <c r="M780"/>
  <c r="M753"/>
  <c r="M721"/>
  <c r="M689"/>
  <c r="M766"/>
  <c r="M65"/>
  <c r="M97"/>
  <c r="M129"/>
  <c r="M161"/>
  <c r="M193"/>
  <c r="M225"/>
  <c r="M257"/>
  <c r="M289"/>
  <c r="M321"/>
  <c r="M353"/>
  <c r="M940"/>
  <c r="M908"/>
  <c r="M961"/>
  <c r="M929"/>
  <c r="M897"/>
  <c r="M863"/>
  <c r="M831"/>
  <c r="M799"/>
  <c r="M862"/>
  <c r="M83"/>
  <c r="M115"/>
  <c r="M147"/>
  <c r="M179"/>
  <c r="M211"/>
  <c r="M243"/>
  <c r="M275"/>
  <c r="M307"/>
  <c r="M339"/>
  <c r="M946"/>
  <c r="M914"/>
  <c r="M882"/>
  <c r="M935"/>
  <c r="M903"/>
  <c r="M873"/>
  <c r="M841"/>
  <c r="M809"/>
  <c r="M872"/>
  <c r="M838"/>
  <c r="M806"/>
  <c r="M775"/>
  <c r="M743"/>
  <c r="M711"/>
  <c r="M679"/>
  <c r="M760"/>
  <c r="M728"/>
  <c r="M696"/>
  <c r="M848"/>
  <c r="M816"/>
  <c r="M784"/>
  <c r="M757"/>
  <c r="M725"/>
  <c r="M693"/>
  <c r="M778"/>
  <c r="M746"/>
  <c r="M714"/>
  <c r="M682"/>
  <c r="M308"/>
  <c r="M85"/>
  <c r="M117"/>
  <c r="M149"/>
  <c r="M181"/>
  <c r="M213"/>
  <c r="M245"/>
  <c r="M277"/>
  <c r="M309"/>
  <c r="M341"/>
  <c r="M952"/>
  <c r="M920"/>
  <c r="M888"/>
  <c r="M941"/>
  <c r="M909"/>
  <c r="M877"/>
  <c r="M843"/>
  <c r="M811"/>
  <c r="M874"/>
  <c r="M71"/>
  <c r="M103"/>
  <c r="M135"/>
  <c r="M167"/>
  <c r="M199"/>
  <c r="M231"/>
  <c r="M263"/>
  <c r="M295"/>
  <c r="M327"/>
  <c r="M359"/>
  <c r="M934"/>
  <c r="M902"/>
  <c r="M955"/>
  <c r="M923"/>
  <c r="M891"/>
  <c r="M861"/>
  <c r="M829"/>
  <c r="M797"/>
  <c r="M860"/>
  <c r="M826"/>
  <c r="M794"/>
  <c r="M763"/>
  <c r="M731"/>
  <c r="M699"/>
  <c r="M667"/>
  <c r="M748"/>
  <c r="M716"/>
  <c r="M684"/>
  <c r="M836"/>
  <c r="M804"/>
  <c r="M761"/>
  <c r="M697"/>
  <c r="M742"/>
  <c r="M710"/>
  <c r="M678"/>
  <c r="M352"/>
  <c r="M336"/>
  <c r="M312"/>
  <c r="M276"/>
  <c r="M244"/>
  <c r="M212"/>
  <c r="M180"/>
  <c r="M148"/>
  <c r="M116"/>
  <c r="M84"/>
  <c r="M288"/>
  <c r="M256"/>
  <c r="M224"/>
  <c r="M192"/>
  <c r="M160"/>
  <c r="M128"/>
  <c r="M96"/>
  <c r="M64"/>
  <c r="M346"/>
  <c r="M330"/>
  <c r="M298"/>
  <c r="M266"/>
  <c r="M234"/>
  <c r="M202"/>
  <c r="M170"/>
  <c r="M138"/>
  <c r="M106"/>
  <c r="M74"/>
  <c r="M318"/>
  <c r="M286"/>
  <c r="M254"/>
  <c r="M222"/>
  <c r="M190"/>
  <c r="M158"/>
  <c r="M126"/>
  <c r="M94"/>
  <c r="M963"/>
  <c r="M967"/>
  <c r="M971"/>
  <c r="M975"/>
  <c r="M979"/>
  <c r="M983"/>
  <c r="M987"/>
  <c r="M991"/>
  <c r="M995"/>
  <c r="M777"/>
  <c r="M713"/>
  <c r="M758"/>
  <c r="M718"/>
  <c r="M686"/>
  <c r="M356"/>
  <c r="M340"/>
  <c r="M320"/>
  <c r="M284"/>
  <c r="M252"/>
  <c r="M220"/>
  <c r="M188"/>
  <c r="M156"/>
  <c r="M124"/>
  <c r="M92"/>
  <c r="M296"/>
  <c r="M264"/>
  <c r="M232"/>
  <c r="M200"/>
  <c r="M168"/>
  <c r="M136"/>
  <c r="M104"/>
  <c r="M72"/>
  <c r="M350"/>
  <c r="M334"/>
  <c r="M306"/>
  <c r="M274"/>
  <c r="M242"/>
  <c r="M210"/>
  <c r="M178"/>
  <c r="M146"/>
  <c r="M114"/>
  <c r="M82"/>
  <c r="M326"/>
  <c r="M294"/>
  <c r="M262"/>
  <c r="M230"/>
  <c r="M198"/>
  <c r="M166"/>
  <c r="M134"/>
  <c r="M102"/>
  <c r="M70"/>
  <c r="M966"/>
  <c r="M970"/>
  <c r="M974"/>
  <c r="M978"/>
  <c r="M982"/>
  <c r="M986"/>
  <c r="M990"/>
  <c r="M994"/>
  <c r="M998"/>
  <c r="M1000"/>
  <c r="M1002"/>
  <c r="M1004"/>
  <c r="M1006"/>
  <c r="M1008"/>
  <c r="M1010"/>
  <c r="M1012"/>
  <c r="M1014"/>
  <c r="M73"/>
  <c r="M105"/>
  <c r="M137"/>
  <c r="M169"/>
  <c r="M201"/>
  <c r="M233"/>
  <c r="M265"/>
  <c r="M297"/>
  <c r="M329"/>
  <c r="M361"/>
  <c r="M932"/>
  <c r="M900"/>
  <c r="M953"/>
  <c r="M921"/>
  <c r="M889"/>
  <c r="M855"/>
  <c r="M823"/>
  <c r="M791"/>
  <c r="M854"/>
  <c r="M91"/>
  <c r="M123"/>
  <c r="M155"/>
  <c r="M187"/>
  <c r="M219"/>
  <c r="M251"/>
  <c r="M283"/>
  <c r="M315"/>
  <c r="M347"/>
  <c r="M938"/>
  <c r="M906"/>
  <c r="M959"/>
  <c r="M927"/>
  <c r="M895"/>
  <c r="M865"/>
  <c r="M833"/>
  <c r="M801"/>
  <c r="M864"/>
  <c r="M830"/>
  <c r="M798"/>
  <c r="M767"/>
  <c r="M735"/>
  <c r="M703"/>
  <c r="M671"/>
  <c r="M752"/>
  <c r="M720"/>
  <c r="M688"/>
  <c r="M840"/>
  <c r="M808"/>
  <c r="M781"/>
  <c r="M749"/>
  <c r="M717"/>
  <c r="M685"/>
  <c r="M770"/>
  <c r="M738"/>
  <c r="M706"/>
  <c r="M674"/>
  <c r="M300"/>
  <c r="M93"/>
  <c r="M125"/>
  <c r="M157"/>
  <c r="M189"/>
  <c r="M221"/>
  <c r="M253"/>
  <c r="M285"/>
  <c r="M317"/>
  <c r="M349"/>
  <c r="M944"/>
  <c r="M912"/>
  <c r="M880"/>
  <c r="M933"/>
  <c r="M901"/>
  <c r="M867"/>
  <c r="M835"/>
  <c r="M803"/>
  <c r="M866"/>
  <c r="M79"/>
  <c r="M111"/>
  <c r="M143"/>
  <c r="M175"/>
  <c r="M207"/>
  <c r="M239"/>
  <c r="M271"/>
  <c r="M303"/>
  <c r="M335"/>
  <c r="M958"/>
  <c r="M926"/>
  <c r="M894"/>
  <c r="M947"/>
  <c r="M915"/>
  <c r="M883"/>
  <c r="M853"/>
  <c r="M821"/>
  <c r="M789"/>
  <c r="M852"/>
  <c r="M818"/>
  <c r="M786"/>
  <c r="M755"/>
  <c r="M723"/>
  <c r="M691"/>
  <c r="M772"/>
  <c r="M740"/>
  <c r="M708"/>
  <c r="M676"/>
  <c r="M828"/>
  <c r="M796"/>
  <c r="M769"/>
  <c r="M737"/>
  <c r="M705"/>
  <c r="M673"/>
  <c r="M750"/>
  <c r="M81"/>
  <c r="M113"/>
  <c r="M145"/>
  <c r="M177"/>
  <c r="M209"/>
  <c r="M241"/>
  <c r="M273"/>
  <c r="M305"/>
  <c r="M337"/>
  <c r="M956"/>
  <c r="M924"/>
  <c r="M892"/>
  <c r="M945"/>
  <c r="M913"/>
  <c r="M881"/>
  <c r="M847"/>
  <c r="M815"/>
  <c r="M783"/>
  <c r="M67"/>
  <c r="M99"/>
  <c r="M131"/>
  <c r="M163"/>
  <c r="M195"/>
  <c r="M227"/>
  <c r="M259"/>
  <c r="M291"/>
  <c r="M323"/>
  <c r="M355"/>
  <c r="M930"/>
  <c r="M898"/>
  <c r="M951"/>
  <c r="M919"/>
  <c r="M887"/>
  <c r="M857"/>
  <c r="M825"/>
  <c r="M793"/>
  <c r="M856"/>
  <c r="M822"/>
  <c r="M790"/>
  <c r="M759"/>
  <c r="M727"/>
  <c r="M695"/>
  <c r="M776"/>
  <c r="M744"/>
  <c r="M712"/>
  <c r="M680"/>
  <c r="M832"/>
  <c r="M800"/>
  <c r="M773"/>
  <c r="M741"/>
  <c r="M709"/>
  <c r="M677"/>
  <c r="M762"/>
  <c r="M730"/>
  <c r="M698"/>
  <c r="M324"/>
  <c r="M69"/>
  <c r="M101"/>
  <c r="M133"/>
  <c r="M165"/>
  <c r="M197"/>
  <c r="M229"/>
  <c r="M261"/>
  <c r="M293"/>
  <c r="M325"/>
  <c r="M357"/>
  <c r="M936"/>
  <c r="M904"/>
  <c r="M957"/>
  <c r="M925"/>
  <c r="M893"/>
  <c r="M859"/>
  <c r="M827"/>
  <c r="M795"/>
  <c r="M858"/>
  <c r="M87"/>
  <c r="M119"/>
  <c r="M151"/>
  <c r="M183"/>
  <c r="M215"/>
  <c r="M247"/>
  <c r="M279"/>
  <c r="M311"/>
  <c r="M343"/>
  <c r="M950"/>
  <c r="M918"/>
  <c r="M886"/>
  <c r="M939"/>
  <c r="M907"/>
  <c r="M875"/>
  <c r="M845"/>
  <c r="M813"/>
  <c r="M876"/>
  <c r="M842"/>
  <c r="M810"/>
  <c r="M779"/>
  <c r="M747"/>
  <c r="M715"/>
  <c r="M683"/>
  <c r="M764"/>
  <c r="M732"/>
  <c r="M700"/>
  <c r="M668"/>
  <c r="M820"/>
  <c r="M788"/>
  <c r="M729"/>
  <c r="M774"/>
  <c r="M726"/>
  <c r="M694"/>
  <c r="M360"/>
  <c r="M344"/>
  <c r="M328"/>
  <c r="M292"/>
  <c r="M260"/>
  <c r="M228"/>
  <c r="M196"/>
  <c r="M164"/>
  <c r="M132"/>
  <c r="M100"/>
  <c r="M68"/>
  <c r="M272"/>
  <c r="M240"/>
  <c r="M208"/>
  <c r="M176"/>
  <c r="M144"/>
  <c r="M112"/>
  <c r="M80"/>
  <c r="M354"/>
  <c r="M338"/>
  <c r="M314"/>
  <c r="M282"/>
  <c r="M250"/>
  <c r="M218"/>
  <c r="M186"/>
  <c r="M154"/>
  <c r="M122"/>
  <c r="M90"/>
  <c r="M962"/>
  <c r="M302"/>
  <c r="M270"/>
  <c r="M238"/>
  <c r="M206"/>
  <c r="M174"/>
  <c r="M142"/>
  <c r="M110"/>
  <c r="M78"/>
  <c r="M965"/>
  <c r="M969"/>
  <c r="M973"/>
  <c r="M977"/>
  <c r="M981"/>
  <c r="M985"/>
  <c r="M989"/>
  <c r="M993"/>
  <c r="M997"/>
  <c r="M745"/>
  <c r="M681"/>
  <c r="M734"/>
  <c r="M702"/>
  <c r="M670"/>
  <c r="M348"/>
  <c r="M332"/>
  <c r="M304"/>
  <c r="M268"/>
  <c r="M236"/>
  <c r="M204"/>
  <c r="M172"/>
  <c r="M140"/>
  <c r="M108"/>
  <c r="M76"/>
  <c r="M280"/>
  <c r="M248"/>
  <c r="M216"/>
  <c r="M184"/>
  <c r="M152"/>
  <c r="M120"/>
  <c r="M88"/>
  <c r="M358"/>
  <c r="M342"/>
  <c r="M322"/>
  <c r="M290"/>
  <c r="M258"/>
  <c r="M226"/>
  <c r="M194"/>
  <c r="M162"/>
  <c r="M130"/>
  <c r="M98"/>
  <c r="M66"/>
  <c r="M310"/>
  <c r="M278"/>
  <c r="M246"/>
  <c r="M214"/>
  <c r="M182"/>
  <c r="M150"/>
  <c r="M118"/>
  <c r="M86"/>
  <c r="M964"/>
  <c r="M968"/>
  <c r="M972"/>
  <c r="M976"/>
  <c r="M980"/>
  <c r="M984"/>
  <c r="M988"/>
  <c r="M992"/>
  <c r="M996"/>
  <c r="M999"/>
  <c r="M1001"/>
  <c r="M1003"/>
  <c r="M1005"/>
  <c r="M1007"/>
  <c r="M1009"/>
  <c r="M1011"/>
  <c r="M1013"/>
  <c r="J508"/>
  <c r="J317"/>
  <c r="J289"/>
  <c r="J257"/>
  <c r="J225"/>
  <c r="J193"/>
  <c r="J161"/>
  <c r="J129"/>
  <c r="J97"/>
  <c r="J65"/>
  <c r="J90"/>
  <c r="J122"/>
  <c r="J154"/>
  <c r="J186"/>
  <c r="J218"/>
  <c r="J250"/>
  <c r="J282"/>
  <c r="J314"/>
  <c r="J937"/>
  <c r="J905"/>
  <c r="J958"/>
  <c r="J926"/>
  <c r="J894"/>
  <c r="J864"/>
  <c r="J832"/>
  <c r="J800"/>
  <c r="J859"/>
  <c r="J84"/>
  <c r="J116"/>
  <c r="J148"/>
  <c r="J180"/>
  <c r="J212"/>
  <c r="J244"/>
  <c r="J276"/>
  <c r="J308"/>
  <c r="J943"/>
  <c r="J911"/>
  <c r="J879"/>
  <c r="J932"/>
  <c r="J900"/>
  <c r="J870"/>
  <c r="J838"/>
  <c r="J806"/>
  <c r="J865"/>
  <c r="J831"/>
  <c r="J799"/>
  <c r="J764"/>
  <c r="J732"/>
  <c r="J769"/>
  <c r="J737"/>
  <c r="J849"/>
  <c r="J817"/>
  <c r="J785"/>
  <c r="J758"/>
  <c r="J726"/>
  <c r="J767"/>
  <c r="J735"/>
  <c r="J293"/>
  <c r="J261"/>
  <c r="J229"/>
  <c r="J197"/>
  <c r="J165"/>
  <c r="J133"/>
  <c r="J101"/>
  <c r="J69"/>
  <c r="J94"/>
  <c r="J126"/>
  <c r="J158"/>
  <c r="J190"/>
  <c r="J222"/>
  <c r="J254"/>
  <c r="J286"/>
  <c r="J318"/>
  <c r="J933"/>
  <c r="J901"/>
  <c r="J954"/>
  <c r="J922"/>
  <c r="J890"/>
  <c r="J860"/>
  <c r="J828"/>
  <c r="J796"/>
  <c r="J855"/>
  <c r="J88"/>
  <c r="J120"/>
  <c r="J152"/>
  <c r="J184"/>
  <c r="J216"/>
  <c r="J248"/>
  <c r="J280"/>
  <c r="J312"/>
  <c r="J931"/>
  <c r="J899"/>
  <c r="J952"/>
  <c r="J920"/>
  <c r="J888"/>
  <c r="J858"/>
  <c r="J826"/>
  <c r="J794"/>
  <c r="J853"/>
  <c r="J819"/>
  <c r="J787"/>
  <c r="J752"/>
  <c r="J720"/>
  <c r="J765"/>
  <c r="J733"/>
  <c r="J837"/>
  <c r="J805"/>
  <c r="J778"/>
  <c r="J746"/>
  <c r="J714"/>
  <c r="J755"/>
  <c r="J723"/>
  <c r="J303"/>
  <c r="J271"/>
  <c r="J239"/>
  <c r="J207"/>
  <c r="J175"/>
  <c r="J143"/>
  <c r="J111"/>
  <c r="J79"/>
  <c r="J299"/>
  <c r="J267"/>
  <c r="J235"/>
  <c r="J203"/>
  <c r="J171"/>
  <c r="J139"/>
  <c r="J107"/>
  <c r="J75"/>
  <c r="J965"/>
  <c r="J969"/>
  <c r="J973"/>
  <c r="J977"/>
  <c r="J981"/>
  <c r="J985"/>
  <c r="J989"/>
  <c r="J993"/>
  <c r="J305"/>
  <c r="J297"/>
  <c r="J265"/>
  <c r="J233"/>
  <c r="J201"/>
  <c r="J169"/>
  <c r="J137"/>
  <c r="J105"/>
  <c r="J73"/>
  <c r="J82"/>
  <c r="J114"/>
  <c r="J146"/>
  <c r="J178"/>
  <c r="J210"/>
  <c r="J242"/>
  <c r="J274"/>
  <c r="J306"/>
  <c r="J945"/>
  <c r="J913"/>
  <c r="J881"/>
  <c r="J934"/>
  <c r="J902"/>
  <c r="J872"/>
  <c r="J840"/>
  <c r="J808"/>
  <c r="J867"/>
  <c r="J76"/>
  <c r="J108"/>
  <c r="J140"/>
  <c r="J172"/>
  <c r="J204"/>
  <c r="J236"/>
  <c r="J268"/>
  <c r="J300"/>
  <c r="J951"/>
  <c r="J919"/>
  <c r="J887"/>
  <c r="J940"/>
  <c r="J908"/>
  <c r="J876"/>
  <c r="J846"/>
  <c r="J814"/>
  <c r="J873"/>
  <c r="J839"/>
  <c r="J807"/>
  <c r="J772"/>
  <c r="J740"/>
  <c r="J777"/>
  <c r="J745"/>
  <c r="J713"/>
  <c r="J825"/>
  <c r="J793"/>
  <c r="J766"/>
  <c r="J734"/>
  <c r="J775"/>
  <c r="J743"/>
  <c r="J711"/>
  <c r="J269"/>
  <c r="J237"/>
  <c r="J205"/>
  <c r="J173"/>
  <c r="J141"/>
  <c r="J109"/>
  <c r="J77"/>
  <c r="J86"/>
  <c r="J118"/>
  <c r="J150"/>
  <c r="J182"/>
  <c r="J214"/>
  <c r="J246"/>
  <c r="J278"/>
  <c r="J310"/>
  <c r="J941"/>
  <c r="J909"/>
  <c r="J877"/>
  <c r="J930"/>
  <c r="J898"/>
  <c r="J868"/>
  <c r="J836"/>
  <c r="J804"/>
  <c r="J863"/>
  <c r="J80"/>
  <c r="J112"/>
  <c r="J144"/>
  <c r="J176"/>
  <c r="J208"/>
  <c r="J240"/>
  <c r="J272"/>
  <c r="J304"/>
  <c r="J939"/>
  <c r="J907"/>
  <c r="J960"/>
  <c r="J928"/>
  <c r="J896"/>
  <c r="J866"/>
  <c r="J834"/>
  <c r="J802"/>
  <c r="J861"/>
  <c r="J827"/>
  <c r="J795"/>
  <c r="J760"/>
  <c r="J728"/>
  <c r="J773"/>
  <c r="J741"/>
  <c r="J845"/>
  <c r="J813"/>
  <c r="J781"/>
  <c r="J754"/>
  <c r="J722"/>
  <c r="J763"/>
  <c r="J731"/>
  <c r="J311"/>
  <c r="J279"/>
  <c r="J247"/>
  <c r="J215"/>
  <c r="J183"/>
  <c r="J151"/>
  <c r="J119"/>
  <c r="J87"/>
  <c r="J307"/>
  <c r="J275"/>
  <c r="J243"/>
  <c r="J211"/>
  <c r="J179"/>
  <c r="J147"/>
  <c r="J115"/>
  <c r="J83"/>
  <c r="J964"/>
  <c r="J968"/>
  <c r="J972"/>
  <c r="J976"/>
  <c r="J980"/>
  <c r="J984"/>
  <c r="J988"/>
  <c r="J992"/>
  <c r="J996"/>
  <c r="J998"/>
  <c r="J1000"/>
  <c r="J1002"/>
  <c r="J1004"/>
  <c r="J1006"/>
  <c r="J1008"/>
  <c r="J1010"/>
  <c r="J1012"/>
  <c r="J1014"/>
  <c r="J313"/>
  <c r="J301"/>
  <c r="J273"/>
  <c r="J241"/>
  <c r="J209"/>
  <c r="J177"/>
  <c r="J145"/>
  <c r="J113"/>
  <c r="J81"/>
  <c r="J74"/>
  <c r="J106"/>
  <c r="J138"/>
  <c r="J170"/>
  <c r="J202"/>
  <c r="J234"/>
  <c r="J266"/>
  <c r="J298"/>
  <c r="J953"/>
  <c r="J921"/>
  <c r="J889"/>
  <c r="J942"/>
  <c r="J910"/>
  <c r="J878"/>
  <c r="J848"/>
  <c r="J816"/>
  <c r="J784"/>
  <c r="J68"/>
  <c r="J100"/>
  <c r="J132"/>
  <c r="J164"/>
  <c r="J196"/>
  <c r="J228"/>
  <c r="J260"/>
  <c r="J292"/>
  <c r="J959"/>
  <c r="J927"/>
  <c r="J895"/>
  <c r="J948"/>
  <c r="J916"/>
  <c r="J884"/>
  <c r="J854"/>
  <c r="J822"/>
  <c r="J790"/>
  <c r="J847"/>
  <c r="J815"/>
  <c r="J783"/>
  <c r="J748"/>
  <c r="J716"/>
  <c r="J753"/>
  <c r="J721"/>
  <c r="J833"/>
  <c r="J801"/>
  <c r="J774"/>
  <c r="J742"/>
  <c r="J710"/>
  <c r="J751"/>
  <c r="J719"/>
  <c r="J277"/>
  <c r="J245"/>
  <c r="J213"/>
  <c r="J181"/>
  <c r="J149"/>
  <c r="J117"/>
  <c r="J85"/>
  <c r="J78"/>
  <c r="J110"/>
  <c r="J142"/>
  <c r="J174"/>
  <c r="J206"/>
  <c r="J238"/>
  <c r="J270"/>
  <c r="J302"/>
  <c r="J949"/>
  <c r="J917"/>
  <c r="J885"/>
  <c r="J938"/>
  <c r="J906"/>
  <c r="J875"/>
  <c r="J844"/>
  <c r="J812"/>
  <c r="J871"/>
  <c r="J72"/>
  <c r="J104"/>
  <c r="J136"/>
  <c r="J168"/>
  <c r="J200"/>
  <c r="J232"/>
  <c r="J264"/>
  <c r="J296"/>
  <c r="J947"/>
  <c r="J915"/>
  <c r="J883"/>
  <c r="J936"/>
  <c r="J904"/>
  <c r="J874"/>
  <c r="J842"/>
  <c r="J810"/>
  <c r="J869"/>
  <c r="J835"/>
  <c r="J803"/>
  <c r="J768"/>
  <c r="J736"/>
  <c r="J780"/>
  <c r="J749"/>
  <c r="J717"/>
  <c r="J821"/>
  <c r="J789"/>
  <c r="J762"/>
  <c r="J730"/>
  <c r="J771"/>
  <c r="J739"/>
  <c r="J962"/>
  <c r="J287"/>
  <c r="J255"/>
  <c r="J223"/>
  <c r="J191"/>
  <c r="J159"/>
  <c r="J127"/>
  <c r="J95"/>
  <c r="J315"/>
  <c r="J283"/>
  <c r="J251"/>
  <c r="J219"/>
  <c r="J187"/>
  <c r="J155"/>
  <c r="J123"/>
  <c r="J91"/>
  <c r="J963"/>
  <c r="J967"/>
  <c r="J971"/>
  <c r="J975"/>
  <c r="J979"/>
  <c r="J983"/>
  <c r="J987"/>
  <c r="J991"/>
  <c r="J995"/>
  <c r="J309"/>
  <c r="J281"/>
  <c r="J249"/>
  <c r="J217"/>
  <c r="J185"/>
  <c r="J153"/>
  <c r="J121"/>
  <c r="J89"/>
  <c r="J66"/>
  <c r="J98"/>
  <c r="J130"/>
  <c r="J162"/>
  <c r="J194"/>
  <c r="J226"/>
  <c r="J258"/>
  <c r="J290"/>
  <c r="J961"/>
  <c r="J929"/>
  <c r="J897"/>
  <c r="J950"/>
  <c r="J918"/>
  <c r="J886"/>
  <c r="J856"/>
  <c r="J824"/>
  <c r="J792"/>
  <c r="J851"/>
  <c r="J92"/>
  <c r="J124"/>
  <c r="J156"/>
  <c r="J188"/>
  <c r="J220"/>
  <c r="J252"/>
  <c r="J284"/>
  <c r="J316"/>
  <c r="J935"/>
  <c r="J903"/>
  <c r="J956"/>
  <c r="J924"/>
  <c r="J892"/>
  <c r="J862"/>
  <c r="J830"/>
  <c r="J798"/>
  <c r="J857"/>
  <c r="J823"/>
  <c r="J791"/>
  <c r="J756"/>
  <c r="J724"/>
  <c r="J761"/>
  <c r="J729"/>
  <c r="J841"/>
  <c r="J809"/>
  <c r="J782"/>
  <c r="J750"/>
  <c r="J718"/>
  <c r="J759"/>
  <c r="J727"/>
  <c r="J285"/>
  <c r="J253"/>
  <c r="J221"/>
  <c r="J189"/>
  <c r="J157"/>
  <c r="J125"/>
  <c r="J93"/>
  <c r="J70"/>
  <c r="J102"/>
  <c r="J134"/>
  <c r="J166"/>
  <c r="J198"/>
  <c r="J230"/>
  <c r="J262"/>
  <c r="J294"/>
  <c r="J957"/>
  <c r="J925"/>
  <c r="J893"/>
  <c r="J946"/>
  <c r="J914"/>
  <c r="J882"/>
  <c r="J852"/>
  <c r="J820"/>
  <c r="J788"/>
  <c r="J64"/>
  <c r="J96"/>
  <c r="J128"/>
  <c r="J160"/>
  <c r="J192"/>
  <c r="J224"/>
  <c r="J256"/>
  <c r="J288"/>
  <c r="J955"/>
  <c r="J923"/>
  <c r="J891"/>
  <c r="J944"/>
  <c r="J912"/>
  <c r="J880"/>
  <c r="J850"/>
  <c r="J818"/>
  <c r="J786"/>
  <c r="J843"/>
  <c r="J811"/>
  <c r="J776"/>
  <c r="J744"/>
  <c r="J712"/>
  <c r="J757"/>
  <c r="J725"/>
  <c r="J829"/>
  <c r="J797"/>
  <c r="J770"/>
  <c r="J738"/>
  <c r="J779"/>
  <c r="J747"/>
  <c r="J715"/>
  <c r="J295"/>
  <c r="J263"/>
  <c r="J231"/>
  <c r="J199"/>
  <c r="J167"/>
  <c r="J135"/>
  <c r="J103"/>
  <c r="J71"/>
  <c r="J291"/>
  <c r="J259"/>
  <c r="J227"/>
  <c r="J195"/>
  <c r="J163"/>
  <c r="J131"/>
  <c r="J99"/>
  <c r="J67"/>
  <c r="J966"/>
  <c r="J970"/>
  <c r="J974"/>
  <c r="J978"/>
  <c r="J982"/>
  <c r="J986"/>
  <c r="J990"/>
  <c r="J994"/>
  <c r="J997"/>
  <c r="J999"/>
  <c r="J1001"/>
  <c r="J1003"/>
  <c r="J1005"/>
  <c r="J1007"/>
  <c r="J1009"/>
  <c r="J1011"/>
  <c r="J1013"/>
  <c r="L1013"/>
  <c r="L1011"/>
  <c r="L1009"/>
  <c r="L1007"/>
  <c r="L1005"/>
  <c r="L1003"/>
  <c r="L1001"/>
  <c r="L999"/>
  <c r="L997"/>
  <c r="L993"/>
  <c r="L989"/>
  <c r="L985"/>
  <c r="L981"/>
  <c r="L977"/>
  <c r="L973"/>
  <c r="L969"/>
  <c r="L965"/>
  <c r="L335"/>
  <c r="L303"/>
  <c r="L271"/>
  <c r="L239"/>
  <c r="L207"/>
  <c r="L175"/>
  <c r="L143"/>
  <c r="L111"/>
  <c r="L79"/>
  <c r="L317"/>
  <c r="L285"/>
  <c r="L253"/>
  <c r="L221"/>
  <c r="L189"/>
  <c r="L157"/>
  <c r="L125"/>
  <c r="L93"/>
  <c r="L689"/>
  <c r="L721"/>
  <c r="L753"/>
  <c r="L692"/>
  <c r="L724"/>
  <c r="L756"/>
  <c r="L791"/>
  <c r="L823"/>
  <c r="L695"/>
  <c r="L727"/>
  <c r="L759"/>
  <c r="L694"/>
  <c r="L726"/>
  <c r="L758"/>
  <c r="L785"/>
  <c r="L817"/>
  <c r="L849"/>
  <c r="L792"/>
  <c r="L824"/>
  <c r="L856"/>
  <c r="L890"/>
  <c r="L922"/>
  <c r="L954"/>
  <c r="L901"/>
  <c r="L933"/>
  <c r="L338"/>
  <c r="L306"/>
  <c r="L274"/>
  <c r="L242"/>
  <c r="L210"/>
  <c r="L178"/>
  <c r="L146"/>
  <c r="L114"/>
  <c r="L82"/>
  <c r="L865"/>
  <c r="L802"/>
  <c r="L834"/>
  <c r="L866"/>
  <c r="L896"/>
  <c r="L928"/>
  <c r="L960"/>
  <c r="L907"/>
  <c r="L939"/>
  <c r="L324"/>
  <c r="L292"/>
  <c r="L260"/>
  <c r="L228"/>
  <c r="L196"/>
  <c r="L164"/>
  <c r="L132"/>
  <c r="L100"/>
  <c r="L68"/>
  <c r="L315"/>
  <c r="L283"/>
  <c r="L251"/>
  <c r="L219"/>
  <c r="L187"/>
  <c r="L155"/>
  <c r="L123"/>
  <c r="L91"/>
  <c r="L337"/>
  <c r="L305"/>
  <c r="L273"/>
  <c r="L241"/>
  <c r="L209"/>
  <c r="L177"/>
  <c r="L145"/>
  <c r="L113"/>
  <c r="L81"/>
  <c r="L701"/>
  <c r="L733"/>
  <c r="L765"/>
  <c r="L712"/>
  <c r="L744"/>
  <c r="L776"/>
  <c r="L811"/>
  <c r="L843"/>
  <c r="L707"/>
  <c r="L739"/>
  <c r="L771"/>
  <c r="L706"/>
  <c r="L738"/>
  <c r="L770"/>
  <c r="L797"/>
  <c r="L829"/>
  <c r="L863"/>
  <c r="L804"/>
  <c r="L836"/>
  <c r="L868"/>
  <c r="L902"/>
  <c r="L934"/>
  <c r="L881"/>
  <c r="L913"/>
  <c r="L945"/>
  <c r="L326"/>
  <c r="L294"/>
  <c r="L262"/>
  <c r="L230"/>
  <c r="L198"/>
  <c r="L166"/>
  <c r="L134"/>
  <c r="L102"/>
  <c r="L70"/>
  <c r="L875"/>
  <c r="L814"/>
  <c r="L846"/>
  <c r="L876"/>
  <c r="L908"/>
  <c r="L940"/>
  <c r="L887"/>
  <c r="L919"/>
  <c r="L951"/>
  <c r="L320"/>
  <c r="L288"/>
  <c r="L256"/>
  <c r="L224"/>
  <c r="L192"/>
  <c r="L160"/>
  <c r="L128"/>
  <c r="L96"/>
  <c r="L64"/>
  <c r="L994"/>
  <c r="L990"/>
  <c r="L986"/>
  <c r="L982"/>
  <c r="L978"/>
  <c r="L974"/>
  <c r="L970"/>
  <c r="L966"/>
  <c r="L962"/>
  <c r="L311"/>
  <c r="L279"/>
  <c r="L247"/>
  <c r="L215"/>
  <c r="L183"/>
  <c r="L151"/>
  <c r="L119"/>
  <c r="L87"/>
  <c r="L325"/>
  <c r="L293"/>
  <c r="L261"/>
  <c r="L229"/>
  <c r="L197"/>
  <c r="L165"/>
  <c r="L133"/>
  <c r="L101"/>
  <c r="L69"/>
  <c r="L713"/>
  <c r="L745"/>
  <c r="L777"/>
  <c r="L716"/>
  <c r="L748"/>
  <c r="L783"/>
  <c r="L815"/>
  <c r="L847"/>
  <c r="L719"/>
  <c r="L751"/>
  <c r="L782"/>
  <c r="L718"/>
  <c r="L750"/>
  <c r="L780"/>
  <c r="L809"/>
  <c r="L841"/>
  <c r="L784"/>
  <c r="L816"/>
  <c r="L848"/>
  <c r="L882"/>
  <c r="L914"/>
  <c r="L946"/>
  <c r="L893"/>
  <c r="L925"/>
  <c r="L957"/>
  <c r="L314"/>
  <c r="L282"/>
  <c r="L250"/>
  <c r="L218"/>
  <c r="L186"/>
  <c r="L154"/>
  <c r="L122"/>
  <c r="L90"/>
  <c r="L857"/>
  <c r="L794"/>
  <c r="L826"/>
  <c r="L858"/>
  <c r="L888"/>
  <c r="L920"/>
  <c r="L952"/>
  <c r="L899"/>
  <c r="L931"/>
  <c r="L332"/>
  <c r="L300"/>
  <c r="L268"/>
  <c r="L236"/>
  <c r="L204"/>
  <c r="L172"/>
  <c r="L140"/>
  <c r="L108"/>
  <c r="L76"/>
  <c r="L323"/>
  <c r="L291"/>
  <c r="L259"/>
  <c r="L227"/>
  <c r="L195"/>
  <c r="L163"/>
  <c r="L131"/>
  <c r="L99"/>
  <c r="L67"/>
  <c r="L313"/>
  <c r="L281"/>
  <c r="L249"/>
  <c r="L217"/>
  <c r="L185"/>
  <c r="L153"/>
  <c r="L121"/>
  <c r="L89"/>
  <c r="L693"/>
  <c r="L725"/>
  <c r="L757"/>
  <c r="L704"/>
  <c r="L736"/>
  <c r="L768"/>
  <c r="L803"/>
  <c r="L835"/>
  <c r="L699"/>
  <c r="L731"/>
  <c r="L763"/>
  <c r="L698"/>
  <c r="L730"/>
  <c r="L762"/>
  <c r="L789"/>
  <c r="L821"/>
  <c r="L855"/>
  <c r="L796"/>
  <c r="L828"/>
  <c r="L860"/>
  <c r="L894"/>
  <c r="L926"/>
  <c r="L958"/>
  <c r="L905"/>
  <c r="L937"/>
  <c r="L334"/>
  <c r="L302"/>
  <c r="L270"/>
  <c r="L238"/>
  <c r="L206"/>
  <c r="L174"/>
  <c r="L142"/>
  <c r="L110"/>
  <c r="L78"/>
  <c r="L869"/>
  <c r="L806"/>
  <c r="L838"/>
  <c r="L870"/>
  <c r="L900"/>
  <c r="L932"/>
  <c r="L879"/>
  <c r="L911"/>
  <c r="L943"/>
  <c r="L328"/>
  <c r="L296"/>
  <c r="L264"/>
  <c r="L232"/>
  <c r="L200"/>
  <c r="L168"/>
  <c r="L136"/>
  <c r="L104"/>
  <c r="L72"/>
  <c r="N1013"/>
  <c r="N1011"/>
  <c r="N1009"/>
  <c r="N1007"/>
  <c r="N1005"/>
  <c r="N1003"/>
  <c r="N1001"/>
  <c r="N999"/>
  <c r="N998"/>
  <c r="N994"/>
  <c r="N990"/>
  <c r="N986"/>
  <c r="N982"/>
  <c r="N978"/>
  <c r="N974"/>
  <c r="N970"/>
  <c r="N966"/>
  <c r="N393"/>
  <c r="N361"/>
  <c r="N329"/>
  <c r="N297"/>
  <c r="N265"/>
  <c r="N233"/>
  <c r="N201"/>
  <c r="N169"/>
  <c r="N137"/>
  <c r="N105"/>
  <c r="N73"/>
  <c r="N383"/>
  <c r="N351"/>
  <c r="N319"/>
  <c r="N287"/>
  <c r="N255"/>
  <c r="N223"/>
  <c r="N191"/>
  <c r="N159"/>
  <c r="N127"/>
  <c r="N95"/>
  <c r="N631"/>
  <c r="N663"/>
  <c r="N695"/>
  <c r="N727"/>
  <c r="N759"/>
  <c r="N634"/>
  <c r="N666"/>
  <c r="N698"/>
  <c r="N730"/>
  <c r="N762"/>
  <c r="N793"/>
  <c r="N825"/>
  <c r="N633"/>
  <c r="N665"/>
  <c r="N697"/>
  <c r="N729"/>
  <c r="N761"/>
  <c r="N381"/>
  <c r="N349"/>
  <c r="N317"/>
  <c r="N285"/>
  <c r="N253"/>
  <c r="N221"/>
  <c r="N189"/>
  <c r="N157"/>
  <c r="N125"/>
  <c r="N93"/>
  <c r="N395"/>
  <c r="N363"/>
  <c r="N331"/>
  <c r="N299"/>
  <c r="N267"/>
  <c r="N235"/>
  <c r="N203"/>
  <c r="N171"/>
  <c r="N139"/>
  <c r="N107"/>
  <c r="N75"/>
  <c r="N651"/>
  <c r="N683"/>
  <c r="N715"/>
  <c r="N747"/>
  <c r="N779"/>
  <c r="N654"/>
  <c r="N686"/>
  <c r="N718"/>
  <c r="N750"/>
  <c r="N781"/>
  <c r="N813"/>
  <c r="N845"/>
  <c r="N645"/>
  <c r="N677"/>
  <c r="N709"/>
  <c r="N741"/>
  <c r="N777"/>
  <c r="N652"/>
  <c r="N684"/>
  <c r="N716"/>
  <c r="N748"/>
  <c r="N782"/>
  <c r="N811"/>
  <c r="N843"/>
  <c r="N790"/>
  <c r="N822"/>
  <c r="N854"/>
  <c r="N880"/>
  <c r="N912"/>
  <c r="N944"/>
  <c r="N891"/>
  <c r="N923"/>
  <c r="N955"/>
  <c r="N372"/>
  <c r="N340"/>
  <c r="N308"/>
  <c r="N276"/>
  <c r="N244"/>
  <c r="N212"/>
  <c r="N180"/>
  <c r="N148"/>
  <c r="N116"/>
  <c r="N84"/>
  <c r="N859"/>
  <c r="N800"/>
  <c r="N832"/>
  <c r="N864"/>
  <c r="N898"/>
  <c r="N930"/>
  <c r="N877"/>
  <c r="N909"/>
  <c r="N941"/>
  <c r="N390"/>
  <c r="N358"/>
  <c r="N326"/>
  <c r="N294"/>
  <c r="N262"/>
  <c r="N230"/>
  <c r="N198"/>
  <c r="N166"/>
  <c r="N134"/>
  <c r="N102"/>
  <c r="N70"/>
  <c r="N640"/>
  <c r="N672"/>
  <c r="N704"/>
  <c r="N736"/>
  <c r="N768"/>
  <c r="N799"/>
  <c r="N831"/>
  <c r="N869"/>
  <c r="N810"/>
  <c r="N842"/>
  <c r="N874"/>
  <c r="N900"/>
  <c r="N932"/>
  <c r="N879"/>
  <c r="N911"/>
  <c r="N943"/>
  <c r="N392"/>
  <c r="N360"/>
  <c r="N328"/>
  <c r="N296"/>
  <c r="N264"/>
  <c r="N232"/>
  <c r="N200"/>
  <c r="N168"/>
  <c r="N136"/>
  <c r="N104"/>
  <c r="N72"/>
  <c r="N871"/>
  <c r="N812"/>
  <c r="N844"/>
  <c r="N878"/>
  <c r="N910"/>
  <c r="N942"/>
  <c r="N889"/>
  <c r="N921"/>
  <c r="N953"/>
  <c r="N378"/>
  <c r="N346"/>
  <c r="N314"/>
  <c r="N282"/>
  <c r="N250"/>
  <c r="N218"/>
  <c r="N186"/>
  <c r="N154"/>
  <c r="N122"/>
  <c r="N90"/>
  <c r="N995"/>
  <c r="N991"/>
  <c r="N987"/>
  <c r="N981"/>
  <c r="N973"/>
  <c r="N965"/>
  <c r="N353"/>
  <c r="N289"/>
  <c r="N225"/>
  <c r="N161"/>
  <c r="N97"/>
  <c r="N375"/>
  <c r="N311"/>
  <c r="N247"/>
  <c r="N183"/>
  <c r="N119"/>
  <c r="N639"/>
  <c r="N703"/>
  <c r="N767"/>
  <c r="N674"/>
  <c r="N738"/>
  <c r="N801"/>
  <c r="N641"/>
  <c r="N407"/>
  <c r="N618"/>
  <c r="N625"/>
  <c r="N619"/>
  <c r="N406"/>
  <c r="N401"/>
  <c r="N623"/>
  <c r="N617"/>
  <c r="N403"/>
  <c r="N622"/>
  <c r="N620"/>
  <c r="N616"/>
  <c r="N402"/>
  <c r="N409"/>
  <c r="N615"/>
  <c r="N413"/>
  <c r="N405"/>
  <c r="N410"/>
  <c r="N624"/>
  <c r="N411"/>
  <c r="N626"/>
  <c r="N412"/>
  <c r="N627"/>
  <c r="N621"/>
  <c r="N404"/>
  <c r="N408"/>
  <c r="L460"/>
  <c r="L371"/>
  <c r="L352"/>
  <c r="L350"/>
  <c r="L678"/>
  <c r="L614"/>
  <c r="L635"/>
  <c r="L571"/>
  <c r="L507"/>
  <c r="L443"/>
  <c r="L570"/>
  <c r="L664"/>
  <c r="L600"/>
  <c r="L621"/>
  <c r="L557"/>
  <c r="L493"/>
  <c r="L429"/>
  <c r="L548"/>
  <c r="L484"/>
  <c r="L438"/>
  <c r="L389"/>
  <c r="L456"/>
  <c r="L367"/>
  <c r="L349"/>
  <c r="L679"/>
  <c r="L340"/>
  <c r="L682"/>
  <c r="L344"/>
  <c r="K491"/>
  <c r="K445"/>
  <c r="K376"/>
  <c r="K467"/>
  <c r="K346"/>
  <c r="K413"/>
  <c r="K694"/>
  <c r="K333"/>
  <c r="K328"/>
  <c r="K697"/>
  <c r="R51" i="6"/>
  <c r="R56"/>
  <c r="R54"/>
  <c r="R60"/>
  <c r="S60" s="1"/>
  <c r="R53"/>
  <c r="R61"/>
  <c r="R59"/>
  <c r="S59" s="1"/>
  <c r="Q472"/>
  <c r="R658"/>
  <c r="Q701"/>
  <c r="R229"/>
  <c r="Q366"/>
  <c r="Q238"/>
  <c r="R450"/>
  <c r="R719"/>
  <c r="R634"/>
  <c r="Q569"/>
  <c r="Q223"/>
  <c r="Q130"/>
  <c r="Q661"/>
  <c r="Q397"/>
  <c r="Q555"/>
  <c r="R320"/>
  <c r="R120"/>
  <c r="R369"/>
  <c r="R97"/>
  <c r="R231"/>
  <c r="R741"/>
  <c r="R410"/>
  <c r="Q327"/>
  <c r="Q435"/>
  <c r="R299"/>
  <c r="Q645"/>
  <c r="Q380"/>
  <c r="R319"/>
  <c r="Q721"/>
  <c r="Q456"/>
  <c r="R407"/>
  <c r="Q232"/>
  <c r="R98"/>
  <c r="Q626"/>
  <c r="R710"/>
  <c r="R633"/>
  <c r="R260"/>
  <c r="R737"/>
  <c r="R621"/>
  <c r="R218"/>
  <c r="R434"/>
  <c r="R132"/>
  <c r="Q414"/>
  <c r="R692"/>
  <c r="R387"/>
  <c r="Q639"/>
  <c r="Q610"/>
  <c r="R535"/>
  <c r="R436"/>
  <c r="Q190"/>
  <c r="Q564"/>
  <c r="R365"/>
  <c r="R179"/>
  <c r="Q176"/>
  <c r="R504"/>
  <c r="R263"/>
  <c r="R595"/>
  <c r="R493"/>
  <c r="R103"/>
  <c r="R681"/>
  <c r="R744"/>
  <c r="Q672"/>
  <c r="Q404"/>
  <c r="Q352"/>
  <c r="R292"/>
  <c r="Q236"/>
  <c r="Q258"/>
  <c r="Q568"/>
  <c r="R696"/>
  <c r="R122"/>
  <c r="R371"/>
  <c r="R339"/>
  <c r="R330"/>
  <c r="Q516"/>
  <c r="Q161"/>
  <c r="R273"/>
  <c r="R514"/>
  <c r="Q423"/>
  <c r="Q391"/>
  <c r="R506"/>
  <c r="R519"/>
  <c r="R158"/>
  <c r="Q632"/>
  <c r="Q254"/>
  <c r="Q483"/>
  <c r="Q344"/>
  <c r="Q107"/>
  <c r="Q648"/>
  <c r="R384"/>
  <c r="R278"/>
  <c r="Q449"/>
  <c r="Q751"/>
  <c r="R57"/>
  <c r="R58"/>
  <c r="S58" s="1"/>
  <c r="R305"/>
  <c r="R383"/>
  <c r="R250"/>
  <c r="R739"/>
  <c r="Q361"/>
  <c r="R477"/>
  <c r="R738"/>
  <c r="Q546"/>
  <c r="Q508"/>
  <c r="Q592"/>
  <c r="Q677"/>
  <c r="Q507"/>
  <c r="R336"/>
  <c r="Q143"/>
  <c r="R605"/>
  <c r="R603"/>
  <c r="R682"/>
  <c r="Q303"/>
  <c r="R706"/>
  <c r="R534"/>
  <c r="R126"/>
  <c r="R116"/>
  <c r="Q441"/>
  <c r="Q160"/>
  <c r="Q321"/>
  <c r="R650"/>
  <c r="R389"/>
  <c r="R647"/>
  <c r="Q553"/>
  <c r="R550"/>
  <c r="R386"/>
  <c r="R599"/>
  <c r="Q576"/>
  <c r="Q458"/>
  <c r="R52"/>
  <c r="Q363"/>
  <c r="Q735"/>
  <c r="R295"/>
  <c r="R322"/>
  <c r="R286"/>
  <c r="R248"/>
  <c r="R478"/>
  <c r="R269"/>
  <c r="Q667"/>
  <c r="R197"/>
  <c r="R678"/>
  <c r="R491"/>
  <c r="R335"/>
  <c r="Q147"/>
  <c r="Q220"/>
  <c r="R234"/>
  <c r="R497"/>
  <c r="R532"/>
  <c r="R418"/>
  <c r="R198"/>
  <c r="R385"/>
  <c r="Q183"/>
  <c r="R409"/>
  <c r="R283"/>
  <c r="Q541"/>
  <c r="Q536"/>
  <c r="Q545"/>
  <c r="Q745"/>
  <c r="Q326"/>
  <c r="R726"/>
  <c r="Q378"/>
  <c r="Q381"/>
  <c r="Q675"/>
  <c r="R202"/>
  <c r="R563"/>
  <c r="Q600"/>
  <c r="R427"/>
  <c r="Q302"/>
  <c r="Q445"/>
  <c r="R142"/>
  <c r="R422"/>
  <c r="Q606"/>
  <c r="Q245"/>
  <c r="Q109"/>
  <c r="R736"/>
  <c r="R55"/>
  <c r="Q165"/>
  <c r="Q740"/>
  <c r="Q665"/>
  <c r="Q509"/>
  <c r="Q520"/>
  <c r="R241"/>
  <c r="R225"/>
  <c r="R174"/>
  <c r="R249"/>
  <c r="Q494"/>
  <c r="R325"/>
  <c r="I491" i="16"/>
  <c r="I657"/>
  <c r="I453"/>
  <c r="I610"/>
  <c r="I711"/>
  <c r="I478"/>
  <c r="I594"/>
  <c r="I621"/>
  <c r="I729"/>
  <c r="H1254"/>
  <c r="G1391"/>
  <c r="I1391" s="1"/>
  <c r="G1128"/>
  <c r="I1128" s="1"/>
  <c r="I1235"/>
  <c r="G1223"/>
  <c r="I1223" s="1"/>
  <c r="G1200"/>
  <c r="I1200" s="1"/>
  <c r="I1389"/>
  <c r="G1174"/>
  <c r="H1174" s="1"/>
  <c r="G1117"/>
  <c r="I1117" s="1"/>
  <c r="G1194"/>
  <c r="I1195" s="1"/>
  <c r="I948"/>
  <c r="I1176"/>
  <c r="H579"/>
  <c r="I489"/>
  <c r="I1417"/>
  <c r="G1028"/>
  <c r="H1029" s="1"/>
  <c r="G893"/>
  <c r="H893" s="1"/>
  <c r="I472"/>
  <c r="G1245"/>
  <c r="I1245" s="1"/>
  <c r="I1333"/>
  <c r="G1072"/>
  <c r="I1072" s="1"/>
  <c r="G1142"/>
  <c r="I1143" s="1"/>
  <c r="G849"/>
  <c r="I850" s="1"/>
  <c r="G790"/>
  <c r="I790" s="1"/>
  <c r="H1405"/>
  <c r="G1221"/>
  <c r="I1221" s="1"/>
  <c r="G819"/>
  <c r="H820" s="1"/>
  <c r="I1130"/>
  <c r="I1403"/>
  <c r="H1070"/>
  <c r="G380"/>
  <c r="H381" s="1"/>
  <c r="G370"/>
  <c r="H371" s="1"/>
  <c r="I368"/>
  <c r="G366"/>
  <c r="H367" s="1"/>
  <c r="I539"/>
  <c r="I112"/>
  <c r="I463"/>
  <c r="I618"/>
  <c r="I572"/>
  <c r="I449"/>
  <c r="I420"/>
  <c r="I529"/>
  <c r="G1412"/>
  <c r="G950"/>
  <c r="I951" s="1"/>
  <c r="I1040"/>
  <c r="I1062"/>
  <c r="G1381"/>
  <c r="H1382" s="1"/>
  <c r="G936"/>
  <c r="G952"/>
  <c r="H952" s="1"/>
  <c r="I1215"/>
  <c r="I962"/>
  <c r="G1261"/>
  <c r="I1261" s="1"/>
  <c r="G1396"/>
  <c r="H1402"/>
  <c r="G992"/>
  <c r="I992" s="1"/>
  <c r="G1369"/>
  <c r="I1369" s="1"/>
  <c r="G1325"/>
  <c r="I1325" s="1"/>
  <c r="I430"/>
  <c r="I1332"/>
  <c r="G1167"/>
  <c r="I1167" s="1"/>
  <c r="I1406"/>
  <c r="G1051"/>
  <c r="I1052" s="1"/>
  <c r="H925"/>
  <c r="I545"/>
  <c r="H1248"/>
  <c r="G1266"/>
  <c r="I1267" s="1"/>
  <c r="I1277"/>
  <c r="I1210"/>
  <c r="I895"/>
  <c r="G1082"/>
  <c r="I1083" s="1"/>
  <c r="I1290"/>
  <c r="I1094"/>
  <c r="I1190"/>
  <c r="H544"/>
  <c r="I599"/>
  <c r="I714"/>
  <c r="I717"/>
  <c r="I580"/>
  <c r="I669"/>
  <c r="I384"/>
  <c r="I508"/>
  <c r="G1047"/>
  <c r="I1048" s="1"/>
  <c r="G1180"/>
  <c r="I1181" s="1"/>
  <c r="I1309"/>
  <c r="I813"/>
  <c r="G1158"/>
  <c r="I1158" s="1"/>
  <c r="G1237"/>
  <c r="I1237" s="1"/>
  <c r="G821"/>
  <c r="I821" s="1"/>
  <c r="G1213"/>
  <c r="H1214" s="1"/>
  <c r="G1068"/>
  <c r="H1068" s="1"/>
  <c r="G1241"/>
  <c r="I1241" s="1"/>
  <c r="I1271"/>
  <c r="H878"/>
  <c r="G867"/>
  <c r="H867" s="1"/>
  <c r="I1138"/>
  <c r="G1219"/>
  <c r="I1219" s="1"/>
  <c r="I753"/>
  <c r="G1263"/>
  <c r="I1264" s="1"/>
  <c r="G1034"/>
  <c r="H1034" s="1"/>
  <c r="I1275"/>
  <c r="I1301"/>
  <c r="I1283"/>
  <c r="I775"/>
  <c r="G1036"/>
  <c r="I1036" s="1"/>
  <c r="I452"/>
  <c r="I745"/>
  <c r="I1010"/>
  <c r="I1095"/>
  <c r="I495"/>
  <c r="I1356"/>
  <c r="I750"/>
  <c r="I338"/>
  <c r="G1243"/>
  <c r="I1243" s="1"/>
  <c r="G960"/>
  <c r="I960" s="1"/>
  <c r="G944"/>
  <c r="I944" s="1"/>
  <c r="I1299"/>
  <c r="I872"/>
  <c r="H1013"/>
  <c r="I1015"/>
  <c r="I1399"/>
  <c r="I662"/>
  <c r="I83"/>
  <c r="I481"/>
  <c r="I273"/>
  <c r="I404"/>
  <c r="I127"/>
  <c r="I468"/>
  <c r="I730"/>
  <c r="I331"/>
  <c r="I584"/>
  <c r="I234"/>
  <c r="I75"/>
  <c r="I365"/>
  <c r="I108"/>
  <c r="I526"/>
  <c r="I725"/>
  <c r="I290"/>
  <c r="I44"/>
  <c r="G1097"/>
  <c r="I1098" s="1"/>
  <c r="I1334"/>
  <c r="G741"/>
  <c r="I741" s="1"/>
  <c r="I779"/>
  <c r="I1044"/>
  <c r="I1164"/>
  <c r="I879"/>
  <c r="G966"/>
  <c r="I966" s="1"/>
  <c r="H54"/>
  <c r="H1276"/>
  <c r="I773"/>
  <c r="G1385"/>
  <c r="I1385" s="1"/>
  <c r="G1373"/>
  <c r="I1373" s="1"/>
  <c r="G1341"/>
  <c r="H1342" s="1"/>
  <c r="I1432"/>
  <c r="I1090"/>
  <c r="G1347"/>
  <c r="I1347" s="1"/>
  <c r="I1291"/>
  <c r="I1323"/>
  <c r="I767"/>
  <c r="I1304"/>
  <c r="G1198"/>
  <c r="H1199" s="1"/>
  <c r="G923"/>
  <c r="I923" s="1"/>
  <c r="I926"/>
  <c r="I1188"/>
  <c r="I1024"/>
  <c r="I1014"/>
  <c r="G1366"/>
  <c r="I1366" s="1"/>
  <c r="I1233"/>
  <c r="G765"/>
  <c r="I766" s="1"/>
  <c r="G1393"/>
  <c r="I1393" s="1"/>
  <c r="G1208"/>
  <c r="I1208" s="1"/>
  <c r="I906"/>
  <c r="G1350"/>
  <c r="I1350" s="1"/>
  <c r="I785"/>
  <c r="G918"/>
  <c r="H919" s="1"/>
  <c r="G1184"/>
  <c r="H1185" s="1"/>
  <c r="G857"/>
  <c r="I857" s="1"/>
  <c r="I1337"/>
  <c r="I933"/>
  <c r="G844"/>
  <c r="H844" s="1"/>
  <c r="G811"/>
  <c r="I811" s="1"/>
  <c r="I980"/>
  <c r="I1355"/>
  <c r="I793"/>
  <c r="I538"/>
  <c r="I796"/>
  <c r="G876"/>
  <c r="I876" s="1"/>
  <c r="I792"/>
  <c r="I1285"/>
  <c r="I1415"/>
  <c r="I1206"/>
  <c r="I739"/>
  <c r="I904"/>
  <c r="I809"/>
  <c r="I771"/>
  <c r="H792"/>
  <c r="I805"/>
  <c r="I1269"/>
  <c r="I942"/>
  <c r="I1204"/>
  <c r="G1231"/>
  <c r="I1232" s="1"/>
  <c r="H974"/>
  <c r="H975"/>
  <c r="H873"/>
  <c r="H827"/>
  <c r="I1120"/>
  <c r="H864"/>
  <c r="I565"/>
  <c r="I1058"/>
  <c r="I869"/>
  <c r="G825"/>
  <c r="I826" s="1"/>
  <c r="G910"/>
  <c r="I910" s="1"/>
  <c r="G956"/>
  <c r="I956" s="1"/>
  <c r="I865"/>
  <c r="G995"/>
  <c r="I995" s="1"/>
  <c r="I1054"/>
  <c r="I863"/>
  <c r="I1273"/>
  <c r="I788"/>
  <c r="I772"/>
  <c r="I946"/>
  <c r="I763"/>
  <c r="I902"/>
  <c r="I1012"/>
  <c r="I1162"/>
  <c r="G1132"/>
  <c r="G1134"/>
  <c r="I1135" s="1"/>
  <c r="I1329"/>
  <c r="G899"/>
  <c r="I900" s="1"/>
  <c r="G1125"/>
  <c r="I1126" s="1"/>
  <c r="I1247"/>
  <c r="I1160"/>
  <c r="G1352"/>
  <c r="I1353" s="1"/>
  <c r="I749"/>
  <c r="I804"/>
  <c r="I921"/>
  <c r="H383"/>
  <c r="G446"/>
  <c r="I446" s="1"/>
  <c r="G1425"/>
  <c r="H1425" s="1"/>
  <c r="H778"/>
  <c r="H1252"/>
  <c r="G1363"/>
  <c r="I1364" s="1"/>
  <c r="I862"/>
  <c r="H1039"/>
  <c r="H803"/>
  <c r="H1328"/>
  <c r="H837"/>
  <c r="H846"/>
  <c r="H1411"/>
  <c r="I429"/>
  <c r="H429"/>
  <c r="R62" i="6"/>
  <c r="Q62"/>
  <c r="R71"/>
  <c r="Q71"/>
  <c r="R77"/>
  <c r="Q77"/>
  <c r="R64"/>
  <c r="Q64"/>
  <c r="R68"/>
  <c r="Q68"/>
  <c r="R65"/>
  <c r="Q65"/>
  <c r="R66"/>
  <c r="Q66"/>
  <c r="R63"/>
  <c r="Q63"/>
  <c r="R72"/>
  <c r="Q72"/>
  <c r="R81"/>
  <c r="Q81"/>
  <c r="R75"/>
  <c r="Q75"/>
  <c r="R67"/>
  <c r="Q67"/>
  <c r="R74"/>
  <c r="Q74"/>
  <c r="R80"/>
  <c r="Q80"/>
  <c r="I388" i="16"/>
  <c r="I1411"/>
  <c r="G1362"/>
  <c r="G1376"/>
  <c r="I1377" s="1"/>
  <c r="G413"/>
  <c r="H414" s="1"/>
  <c r="G447"/>
  <c r="I448" s="1"/>
  <c r="G393"/>
  <c r="H394" s="1"/>
  <c r="G390"/>
  <c r="H391" s="1"/>
  <c r="R70" i="6"/>
  <c r="Q70"/>
  <c r="R73"/>
  <c r="Q73"/>
  <c r="R79"/>
  <c r="Q79"/>
  <c r="R76"/>
  <c r="Q76"/>
  <c r="R69"/>
  <c r="Q69"/>
  <c r="R78"/>
  <c r="Q78"/>
  <c r="AE70"/>
  <c r="AG70" s="1"/>
  <c r="AD70"/>
  <c r="AF70" s="1"/>
  <c r="AD73"/>
  <c r="AF73" s="1"/>
  <c r="AE73"/>
  <c r="AG73" s="1"/>
  <c r="AD62"/>
  <c r="AF62" s="1"/>
  <c r="AE62"/>
  <c r="AG62" s="1"/>
  <c r="AE79"/>
  <c r="AG79" s="1"/>
  <c r="AD79"/>
  <c r="AF79" s="1"/>
  <c r="AD76"/>
  <c r="AF76" s="1"/>
  <c r="AE76"/>
  <c r="AG76" s="1"/>
  <c r="AD71"/>
  <c r="AF71" s="1"/>
  <c r="AE71"/>
  <c r="AG71" s="1"/>
  <c r="AE69"/>
  <c r="AG69" s="1"/>
  <c r="AD69"/>
  <c r="AF69" s="1"/>
  <c r="AE77"/>
  <c r="AG77" s="1"/>
  <c r="AD77"/>
  <c r="AF77" s="1"/>
  <c r="AE64"/>
  <c r="AG64" s="1"/>
  <c r="AD64"/>
  <c r="AF64" s="1"/>
  <c r="AD68"/>
  <c r="AF68" s="1"/>
  <c r="AE68"/>
  <c r="AG68" s="1"/>
  <c r="AE78"/>
  <c r="AG78" s="1"/>
  <c r="AD78"/>
  <c r="AF78" s="1"/>
  <c r="AD65"/>
  <c r="AF65" s="1"/>
  <c r="AE65"/>
  <c r="AG65" s="1"/>
  <c r="AE66"/>
  <c r="AG66" s="1"/>
  <c r="AD66"/>
  <c r="AF66" s="1"/>
  <c r="AE63"/>
  <c r="AG63" s="1"/>
  <c r="AD63"/>
  <c r="AF63" s="1"/>
  <c r="AE72"/>
  <c r="AG72" s="1"/>
  <c r="AD72"/>
  <c r="AF72" s="1"/>
  <c r="AE81"/>
  <c r="AG81" s="1"/>
  <c r="AD81"/>
  <c r="AF81" s="1"/>
  <c r="AE75"/>
  <c r="AG75" s="1"/>
  <c r="AD75"/>
  <c r="AF75" s="1"/>
  <c r="AE67"/>
  <c r="AG67" s="1"/>
  <c r="AD67"/>
  <c r="AF67" s="1"/>
  <c r="AD74"/>
  <c r="AF74" s="1"/>
  <c r="AE74"/>
  <c r="AG74" s="1"/>
  <c r="AE80"/>
  <c r="AG80" s="1"/>
  <c r="AD80"/>
  <c r="AF80" s="1"/>
  <c r="I407" i="16"/>
  <c r="I187"/>
  <c r="I456"/>
  <c r="I62"/>
  <c r="I806"/>
  <c r="I1330"/>
  <c r="G1115"/>
  <c r="I1115" s="1"/>
  <c r="G1150"/>
  <c r="H1150" s="1"/>
  <c r="I988"/>
  <c r="I1076"/>
  <c r="G1359"/>
  <c r="I1359" s="1"/>
  <c r="H1163"/>
  <c r="H1378"/>
  <c r="I525"/>
  <c r="H1338"/>
  <c r="H1418"/>
  <c r="I1032"/>
  <c r="I1318"/>
  <c r="G1153"/>
  <c r="I1153" s="1"/>
  <c r="I1421"/>
  <c r="I908"/>
  <c r="I828"/>
  <c r="G912"/>
  <c r="H913" s="1"/>
  <c r="I833"/>
  <c r="I970"/>
  <c r="I972"/>
  <c r="I1255"/>
  <c r="I1279"/>
  <c r="G841"/>
  <c r="I841" s="1"/>
  <c r="I990"/>
  <c r="I1407"/>
  <c r="I1298"/>
  <c r="I1379"/>
  <c r="I1192"/>
  <c r="I794"/>
  <c r="I1383"/>
  <c r="G883"/>
  <c r="I883" s="1"/>
  <c r="I881"/>
  <c r="G783"/>
  <c r="I783" s="1"/>
  <c r="I1148"/>
  <c r="G954"/>
  <c r="I954" s="1"/>
  <c r="I1004"/>
  <c r="G1026"/>
  <c r="I1026" s="1"/>
  <c r="I874"/>
  <c r="G982"/>
  <c r="H982" s="1"/>
  <c r="G847"/>
  <c r="I847" s="1"/>
  <c r="G823"/>
  <c r="H824" s="1"/>
  <c r="G1257"/>
  <c r="H1258" s="1"/>
  <c r="G1314"/>
  <c r="I1314" s="1"/>
  <c r="I743"/>
  <c r="I1371"/>
  <c r="I860"/>
  <c r="G1074"/>
  <c r="I1075" s="1"/>
  <c r="G1022"/>
  <c r="I1023" s="1"/>
  <c r="I1108"/>
  <c r="G1112"/>
  <c r="I1112" s="1"/>
  <c r="G1102"/>
  <c r="I1103" s="1"/>
  <c r="G1387"/>
  <c r="I1387" s="1"/>
  <c r="I976"/>
  <c r="G838"/>
  <c r="H839" s="1"/>
  <c r="I1145"/>
  <c r="H1120"/>
  <c r="G1105"/>
  <c r="H1105" s="1"/>
  <c r="G1225"/>
  <c r="I1225" s="1"/>
  <c r="H1071"/>
  <c r="G454"/>
  <c r="H455" s="1"/>
  <c r="G386"/>
  <c r="I387" s="1"/>
  <c r="G427"/>
  <c r="G405"/>
  <c r="H406" s="1"/>
  <c r="I898"/>
  <c r="H898"/>
  <c r="I1018"/>
  <c r="H1166"/>
  <c r="G997"/>
  <c r="I997" s="1"/>
  <c r="G1086"/>
  <c r="H1086" s="1"/>
  <c r="G1343"/>
  <c r="H1343" s="1"/>
  <c r="H909"/>
  <c r="G1016"/>
  <c r="H1017" s="1"/>
  <c r="G890"/>
  <c r="H890" s="1"/>
  <c r="H851"/>
  <c r="G853"/>
  <c r="H1104"/>
  <c r="H818"/>
  <c r="G1288"/>
  <c r="H1288" s="1"/>
  <c r="H764"/>
  <c r="H856"/>
  <c r="H943"/>
  <c r="H1265"/>
  <c r="H1193"/>
  <c r="H917"/>
  <c r="H1240"/>
  <c r="G928"/>
  <c r="H928" s="1"/>
  <c r="H1096"/>
  <c r="G886"/>
  <c r="I886" s="1"/>
  <c r="G1002"/>
  <c r="I1002" s="1"/>
  <c r="H810"/>
  <c r="G1155"/>
  <c r="I1155" s="1"/>
  <c r="G607"/>
  <c r="I607" s="1"/>
  <c r="G1007"/>
  <c r="I1007" s="1"/>
  <c r="I1346"/>
  <c r="H1346"/>
  <c r="I922"/>
  <c r="H922"/>
  <c r="I1183"/>
  <c r="H1183"/>
  <c r="I1212"/>
  <c r="H1212"/>
  <c r="I571"/>
  <c r="H571"/>
  <c r="H462"/>
  <c r="I462"/>
  <c r="I1287"/>
  <c r="H1287"/>
  <c r="I693"/>
  <c r="H693"/>
  <c r="I1141"/>
  <c r="H1141"/>
  <c r="I568"/>
  <c r="I733"/>
  <c r="I587"/>
  <c r="I613"/>
  <c r="I629"/>
  <c r="I616"/>
  <c r="I757"/>
  <c r="H1179"/>
  <c r="I831"/>
  <c r="I1084"/>
  <c r="I963"/>
  <c r="I1404"/>
  <c r="I1089"/>
  <c r="I1009"/>
  <c r="I1079"/>
  <c r="I931"/>
  <c r="I986"/>
  <c r="I776"/>
  <c r="I978"/>
  <c r="I1249"/>
  <c r="I1253"/>
  <c r="I1311"/>
  <c r="I583"/>
  <c r="I760"/>
  <c r="G1319"/>
  <c r="I1320" s="1"/>
  <c r="I974"/>
  <c r="G1139"/>
  <c r="I1140" s="1"/>
  <c r="G1136"/>
  <c r="H1137" s="1"/>
  <c r="G800"/>
  <c r="I801" s="1"/>
  <c r="I1039"/>
  <c r="G758"/>
  <c r="I759" s="1"/>
  <c r="I925"/>
  <c r="I975"/>
  <c r="I1070"/>
  <c r="G769"/>
  <c r="H770" s="1"/>
  <c r="I827"/>
  <c r="G1306"/>
  <c r="I1307" s="1"/>
  <c r="G1202"/>
  <c r="I1203" s="1"/>
  <c r="G1227"/>
  <c r="I1228" s="1"/>
  <c r="G1060"/>
  <c r="H1061" s="1"/>
  <c r="G1295"/>
  <c r="I1296" s="1"/>
  <c r="G712"/>
  <c r="H713" s="1"/>
  <c r="G627"/>
  <c r="I628" s="1"/>
  <c r="G470"/>
  <c r="I471" s="1"/>
  <c r="G585"/>
  <c r="I586" s="1"/>
  <c r="G592"/>
  <c r="H593" s="1"/>
  <c r="G696"/>
  <c r="I697" s="1"/>
  <c r="G619"/>
  <c r="H620" s="1"/>
  <c r="G715"/>
  <c r="H716" s="1"/>
  <c r="G523"/>
  <c r="H524" s="1"/>
  <c r="G581"/>
  <c r="I582" s="1"/>
  <c r="G550"/>
  <c r="I551" s="1"/>
  <c r="G479"/>
  <c r="H480" s="1"/>
  <c r="G691"/>
  <c r="I692" s="1"/>
  <c r="G506"/>
  <c r="G731"/>
  <c r="I732" s="1"/>
  <c r="G566"/>
  <c r="I567" s="1"/>
  <c r="G611"/>
  <c r="I612" s="1"/>
  <c r="G706"/>
  <c r="I707" s="1"/>
  <c r="G597"/>
  <c r="H598" s="1"/>
  <c r="G608"/>
  <c r="G688"/>
  <c r="I689" s="1"/>
  <c r="G527"/>
  <c r="H528" s="1"/>
  <c r="G569"/>
  <c r="I570" s="1"/>
  <c r="G574"/>
  <c r="G614"/>
  <c r="I615" s="1"/>
  <c r="G460"/>
  <c r="G487"/>
  <c r="I488" s="1"/>
  <c r="G660"/>
  <c r="H661" s="1"/>
  <c r="G476"/>
  <c r="H477" s="1"/>
  <c r="G664"/>
  <c r="G727"/>
  <c r="I728" s="1"/>
  <c r="G588"/>
  <c r="I589" s="1"/>
  <c r="G630"/>
  <c r="I631" s="1"/>
  <c r="G536"/>
  <c r="G502"/>
  <c r="H503" s="1"/>
  <c r="I1328"/>
  <c r="I1121"/>
  <c r="I690"/>
  <c r="I504"/>
  <c r="I632"/>
  <c r="I708"/>
  <c r="I698"/>
  <c r="I666"/>
  <c r="I590"/>
  <c r="I576"/>
  <c r="I552"/>
  <c r="I1321"/>
  <c r="I1124"/>
  <c r="I1229"/>
  <c r="I802"/>
  <c r="I1297"/>
  <c r="I1093"/>
  <c r="I941"/>
  <c r="G829"/>
  <c r="I830" s="1"/>
  <c r="G1091"/>
  <c r="I1092" s="1"/>
  <c r="G939"/>
  <c r="H939" s="1"/>
  <c r="G1050"/>
  <c r="I1071"/>
  <c r="I846"/>
  <c r="I624"/>
  <c r="I434"/>
  <c r="H1292"/>
  <c r="I734"/>
  <c r="I735"/>
  <c r="I695"/>
  <c r="I549"/>
  <c r="I577"/>
  <c r="I291"/>
  <c r="I556"/>
  <c r="I124"/>
  <c r="I635"/>
  <c r="I473"/>
  <c r="I431"/>
  <c r="I195"/>
  <c r="I339"/>
  <c r="I132"/>
  <c r="I683"/>
  <c r="I68"/>
  <c r="I248"/>
  <c r="I167"/>
  <c r="I754"/>
  <c r="I1169"/>
  <c r="I1177"/>
  <c r="I1077"/>
  <c r="I761"/>
  <c r="H1119"/>
  <c r="I1100"/>
  <c r="H1365"/>
  <c r="I1146"/>
  <c r="H971"/>
  <c r="H1433"/>
  <c r="I107"/>
  <c r="H1420"/>
  <c r="H1302"/>
  <c r="H991"/>
  <c r="H987"/>
  <c r="I746"/>
  <c r="H1109"/>
  <c r="I1259"/>
  <c r="I1064"/>
  <c r="I968"/>
  <c r="I1000"/>
  <c r="I1005"/>
  <c r="I1172"/>
  <c r="I756"/>
  <c r="I888"/>
  <c r="I1239"/>
  <c r="I964"/>
  <c r="I1293"/>
  <c r="I815"/>
  <c r="I896"/>
  <c r="I781"/>
  <c r="I1042"/>
  <c r="I1080"/>
  <c r="I861"/>
  <c r="I797"/>
  <c r="I855"/>
  <c r="I1312"/>
  <c r="I984"/>
  <c r="I777"/>
  <c r="I1317"/>
  <c r="I1019"/>
  <c r="I1401"/>
  <c r="I1088"/>
  <c r="I930"/>
  <c r="I738"/>
  <c r="I1414"/>
  <c r="I722"/>
  <c r="I41"/>
  <c r="I1178"/>
  <c r="I1294"/>
  <c r="I1059"/>
  <c r="I1041"/>
  <c r="I1053"/>
  <c r="I747"/>
  <c r="I1165"/>
  <c r="I1316"/>
  <c r="I1234"/>
  <c r="I1057"/>
  <c r="I1357"/>
  <c r="I1170"/>
  <c r="I780"/>
  <c r="I1400"/>
  <c r="I1189"/>
  <c r="I1398"/>
  <c r="I1063"/>
  <c r="I1292"/>
  <c r="I1171"/>
  <c r="I755"/>
  <c r="I901"/>
  <c r="I814"/>
  <c r="I1006"/>
  <c r="I1428"/>
  <c r="I973"/>
  <c r="I1144"/>
  <c r="I1274"/>
  <c r="I1384"/>
  <c r="I1038"/>
  <c r="I1230"/>
  <c r="I795"/>
  <c r="I878"/>
  <c r="I927"/>
  <c r="I1211"/>
  <c r="I1173"/>
  <c r="I1416"/>
  <c r="I1020"/>
  <c r="I1358"/>
  <c r="I943"/>
  <c r="I832"/>
  <c r="I1011"/>
  <c r="I1410"/>
  <c r="I959"/>
  <c r="I1218"/>
  <c r="I1272"/>
  <c r="I1025"/>
  <c r="I856"/>
  <c r="I1308"/>
  <c r="I1179"/>
  <c r="I1033"/>
  <c r="I905"/>
  <c r="I1127"/>
  <c r="I875"/>
  <c r="I994"/>
  <c r="I1256"/>
  <c r="I1067"/>
  <c r="I981"/>
  <c r="I1149"/>
  <c r="I949"/>
  <c r="I1081"/>
  <c r="I740"/>
  <c r="I1182"/>
  <c r="I1107"/>
  <c r="I1104"/>
  <c r="I789"/>
  <c r="I885"/>
  <c r="I1096"/>
  <c r="I1166"/>
  <c r="I764"/>
  <c r="I1240"/>
  <c r="I979"/>
  <c r="I1433"/>
  <c r="I1327"/>
  <c r="I864"/>
  <c r="I965"/>
  <c r="I1260"/>
  <c r="I818"/>
  <c r="I1236"/>
  <c r="I1402"/>
  <c r="I94"/>
  <c r="I48"/>
  <c r="I84"/>
  <c r="I686"/>
  <c r="I513"/>
  <c r="I332"/>
  <c r="I119"/>
  <c r="I670"/>
  <c r="I46"/>
  <c r="I190"/>
  <c r="I376"/>
  <c r="I117"/>
  <c r="I382"/>
  <c r="I563"/>
  <c r="I128"/>
  <c r="I641"/>
  <c r="I173"/>
  <c r="I217"/>
  <c r="I515"/>
  <c r="I246"/>
  <c r="I490"/>
  <c r="I709"/>
  <c r="I517"/>
  <c r="I310"/>
  <c r="I546"/>
  <c r="I313"/>
  <c r="I499"/>
  <c r="I256"/>
  <c r="I228"/>
  <c r="I92"/>
  <c r="I50"/>
  <c r="I346"/>
  <c r="I654"/>
  <c r="I656"/>
  <c r="I720"/>
  <c r="I604"/>
  <c r="I269"/>
  <c r="I250"/>
  <c r="I334"/>
  <c r="I196"/>
  <c r="I443"/>
  <c r="I602"/>
  <c r="I650"/>
  <c r="I675"/>
  <c r="I1276"/>
  <c r="I1280"/>
  <c r="I1408"/>
  <c r="I1270"/>
  <c r="I121"/>
  <c r="I135"/>
  <c r="I469"/>
  <c r="I274"/>
  <c r="I385"/>
  <c r="I663"/>
  <c r="I198"/>
  <c r="I210"/>
  <c r="I205"/>
  <c r="I573"/>
  <c r="I379"/>
  <c r="I389"/>
  <c r="I71"/>
  <c r="I726"/>
  <c r="I69"/>
  <c r="I392"/>
  <c r="I80"/>
  <c r="I56"/>
  <c r="I175"/>
  <c r="I557"/>
  <c r="I673"/>
  <c r="I561"/>
  <c r="I543"/>
  <c r="I54"/>
  <c r="I450"/>
  <c r="I554"/>
  <c r="I408"/>
  <c r="I540"/>
  <c r="I419"/>
  <c r="I162"/>
  <c r="I617"/>
  <c r="I86"/>
  <c r="I519"/>
  <c r="I658"/>
  <c r="I105"/>
  <c r="I633"/>
  <c r="I372"/>
  <c r="I144"/>
  <c r="I439"/>
  <c r="I559"/>
  <c r="I60"/>
  <c r="I148"/>
  <c r="I723"/>
  <c r="I509"/>
  <c r="I78"/>
  <c r="I417"/>
  <c r="I208"/>
  <c r="I397"/>
  <c r="I96"/>
  <c r="I667"/>
  <c r="I622"/>
  <c r="I1300"/>
  <c r="I1161"/>
  <c r="I870"/>
  <c r="I1043"/>
  <c r="I1055"/>
  <c r="I1254"/>
  <c r="I1216"/>
  <c r="I1123"/>
  <c r="I751"/>
  <c r="I1045"/>
  <c r="I762"/>
  <c r="I1187"/>
  <c r="I903"/>
  <c r="I1196"/>
  <c r="I985"/>
  <c r="I1284"/>
  <c r="I1147"/>
  <c r="I1354"/>
  <c r="I1335"/>
  <c r="I1191"/>
  <c r="I989"/>
  <c r="I1331"/>
  <c r="I1205"/>
  <c r="I1250"/>
  <c r="I977"/>
  <c r="I1078"/>
  <c r="I807"/>
  <c r="I778"/>
  <c r="I987"/>
  <c r="I1248"/>
  <c r="I1252"/>
  <c r="I1420"/>
  <c r="I920"/>
  <c r="I1268"/>
  <c r="I1336"/>
  <c r="I1310"/>
  <c r="I880"/>
  <c r="I808"/>
  <c r="I1345"/>
  <c r="I1368"/>
  <c r="I1031"/>
  <c r="I774"/>
  <c r="I1152"/>
  <c r="I1305"/>
  <c r="I782"/>
  <c r="I1046"/>
  <c r="I1380"/>
  <c r="I1001"/>
  <c r="I1322"/>
  <c r="I897"/>
  <c r="I907"/>
  <c r="I1349"/>
  <c r="I768"/>
  <c r="I1361"/>
  <c r="I1286"/>
  <c r="I1424"/>
  <c r="I947"/>
  <c r="I1278"/>
  <c r="I1282"/>
  <c r="I1085"/>
  <c r="I752"/>
  <c r="I889"/>
  <c r="I1157"/>
  <c r="I1111"/>
  <c r="I1313"/>
  <c r="I1390"/>
  <c r="I843"/>
  <c r="I866"/>
  <c r="I1372"/>
  <c r="I1197"/>
  <c r="I834"/>
  <c r="I892"/>
  <c r="I873"/>
  <c r="I1340"/>
  <c r="I1013"/>
  <c r="I1049"/>
  <c r="I1265"/>
  <c r="I1119"/>
  <c r="I851"/>
  <c r="I882"/>
  <c r="I1365"/>
  <c r="I803"/>
  <c r="I1193"/>
  <c r="I744"/>
  <c r="I917"/>
  <c r="I810"/>
  <c r="I1114"/>
  <c r="I840"/>
  <c r="I969"/>
  <c r="I1324"/>
  <c r="I932"/>
  <c r="I971"/>
  <c r="I909"/>
  <c r="I859"/>
  <c r="I1405"/>
  <c r="I748"/>
  <c r="I1163"/>
  <c r="I1378"/>
  <c r="I837"/>
  <c r="I1101"/>
  <c r="I1207"/>
  <c r="I991"/>
  <c r="I226"/>
  <c r="I37"/>
  <c r="I324"/>
  <c r="I292"/>
  <c r="I422"/>
  <c r="I638"/>
  <c r="I677"/>
  <c r="I511"/>
  <c r="I484"/>
  <c r="I182"/>
  <c r="I521"/>
  <c r="I531"/>
  <c r="I259"/>
  <c r="I600"/>
  <c r="I435"/>
  <c r="I595"/>
  <c r="I474"/>
  <c r="I684"/>
  <c r="I203"/>
  <c r="I348"/>
  <c r="I401"/>
  <c r="I578"/>
  <c r="I644"/>
  <c r="I219"/>
  <c r="I109"/>
  <c r="I424"/>
  <c r="I410"/>
  <c r="I285"/>
  <c r="I704"/>
  <c r="I533"/>
  <c r="I374"/>
  <c r="I63"/>
  <c r="I681"/>
  <c r="I300"/>
  <c r="I336"/>
  <c r="I648"/>
  <c r="I492"/>
  <c r="I359"/>
  <c r="I652"/>
  <c r="I165"/>
  <c r="I625"/>
  <c r="I482"/>
  <c r="I157"/>
  <c r="I261"/>
  <c r="I432"/>
  <c r="I915"/>
  <c r="I798"/>
  <c r="I1302"/>
  <c r="I786"/>
  <c r="I1109"/>
  <c r="I169"/>
  <c r="I223"/>
  <c r="I177"/>
  <c r="I153"/>
  <c r="I280"/>
  <c r="I294"/>
  <c r="I412"/>
  <c r="I326"/>
  <c r="I426"/>
  <c r="I606"/>
  <c r="I486"/>
  <c r="I445"/>
  <c r="I505"/>
  <c r="I501"/>
  <c r="I535"/>
  <c r="I459"/>
  <c r="I98"/>
  <c r="I65"/>
  <c r="I369"/>
  <c r="I437"/>
  <c r="I316"/>
  <c r="I464"/>
  <c r="I403"/>
  <c r="I88"/>
  <c r="I146"/>
  <c r="I133"/>
  <c r="I254"/>
  <c r="I151"/>
  <c r="I76"/>
  <c r="I188"/>
  <c r="I636"/>
  <c r="I457"/>
  <c r="I699"/>
  <c r="I415"/>
  <c r="I646"/>
  <c r="I288"/>
  <c r="I130"/>
  <c r="I221"/>
  <c r="I702"/>
  <c r="I113"/>
  <c r="I266"/>
  <c r="I361"/>
  <c r="I679"/>
  <c r="I354"/>
  <c r="I363"/>
  <c r="I302"/>
  <c r="I125"/>
  <c r="I497"/>
  <c r="I441"/>
  <c r="I42"/>
  <c r="I58"/>
  <c r="I718"/>
  <c r="I466"/>
  <c r="I201"/>
  <c r="I90"/>
  <c r="I115"/>
  <c r="I252"/>
  <c r="I193"/>
  <c r="I139"/>
  <c r="I271"/>
  <c r="I308"/>
  <c r="I1422"/>
  <c r="I1338"/>
  <c r="I816"/>
  <c r="I1065"/>
  <c r="I1418"/>
  <c r="H774"/>
  <c r="H734"/>
  <c r="H539"/>
  <c r="H662"/>
  <c r="H690"/>
  <c r="H647"/>
  <c r="H643"/>
  <c r="H279"/>
  <c r="H255"/>
  <c r="H83"/>
  <c r="H481"/>
  <c r="H273"/>
  <c r="H510"/>
  <c r="H95"/>
  <c r="H222"/>
  <c r="H350"/>
  <c r="H438"/>
  <c r="H150"/>
  <c r="H87"/>
  <c r="H558"/>
  <c r="H404"/>
  <c r="H227"/>
  <c r="H421"/>
  <c r="H127"/>
  <c r="H532"/>
  <c r="H268"/>
  <c r="H192"/>
  <c r="H500"/>
  <c r="H262"/>
  <c r="H112"/>
  <c r="H468"/>
  <c r="H120"/>
  <c r="H512"/>
  <c r="H378"/>
  <c r="H293"/>
  <c r="H730"/>
  <c r="H463"/>
  <c r="H626"/>
  <c r="H496"/>
  <c r="H325"/>
  <c r="H485"/>
  <c r="H637"/>
  <c r="H342"/>
  <c r="H197"/>
  <c r="H331"/>
  <c r="H270"/>
  <c r="H545"/>
  <c r="H152"/>
  <c r="H591"/>
  <c r="H553"/>
  <c r="H584"/>
  <c r="H79"/>
  <c r="H355"/>
  <c r="H89"/>
  <c r="H483"/>
  <c r="H229"/>
  <c r="H504"/>
  <c r="H234"/>
  <c r="H605"/>
  <c r="H174"/>
  <c r="H632"/>
  <c r="H465"/>
  <c r="H618"/>
  <c r="H239"/>
  <c r="H396"/>
  <c r="H194"/>
  <c r="H708"/>
  <c r="H653"/>
  <c r="H411"/>
  <c r="H572"/>
  <c r="H116"/>
  <c r="H530"/>
  <c r="H687"/>
  <c r="H440"/>
  <c r="H161"/>
  <c r="H388"/>
  <c r="H520"/>
  <c r="H703"/>
  <c r="H678"/>
  <c r="H442"/>
  <c r="H698"/>
  <c r="H75"/>
  <c r="H202"/>
  <c r="H129"/>
  <c r="H407"/>
  <c r="H568"/>
  <c r="H168"/>
  <c r="H599"/>
  <c r="H714"/>
  <c r="H436"/>
  <c r="H347"/>
  <c r="H695"/>
  <c r="H183"/>
  <c r="H245"/>
  <c r="H534"/>
  <c r="H549"/>
  <c r="H140"/>
  <c r="H209"/>
  <c r="H733"/>
  <c r="H400"/>
  <c r="H577"/>
  <c r="H299"/>
  <c r="H453"/>
  <c r="H101"/>
  <c r="H220"/>
  <c r="H147"/>
  <c r="H458"/>
  <c r="H315"/>
  <c r="H362"/>
  <c r="H610"/>
  <c r="H291"/>
  <c r="H560"/>
  <c r="H711"/>
  <c r="H640"/>
  <c r="H176"/>
  <c r="H556"/>
  <c r="H317"/>
  <c r="H134"/>
  <c r="H124"/>
  <c r="H345"/>
  <c r="H635"/>
  <c r="H498"/>
  <c r="H216"/>
  <c r="H145"/>
  <c r="H375"/>
  <c r="H603"/>
  <c r="H701"/>
  <c r="H164"/>
  <c r="H717"/>
  <c r="H473"/>
  <c r="H565"/>
  <c r="H77"/>
  <c r="H423"/>
  <c r="H189"/>
  <c r="H104"/>
  <c r="H251"/>
  <c r="H478"/>
  <c r="H601"/>
  <c r="H580"/>
  <c r="H358"/>
  <c r="H542"/>
  <c r="H307"/>
  <c r="H431"/>
  <c r="H444"/>
  <c r="H323"/>
  <c r="H249"/>
  <c r="H195"/>
  <c r="H674"/>
  <c r="H85"/>
  <c r="H516"/>
  <c r="H669"/>
  <c r="H425"/>
  <c r="H680"/>
  <c r="H204"/>
  <c r="H587"/>
  <c r="H339"/>
  <c r="H384"/>
  <c r="H596"/>
  <c r="H685"/>
  <c r="H320"/>
  <c r="H514"/>
  <c r="H132"/>
  <c r="H508"/>
  <c r="H672"/>
  <c r="H333"/>
  <c r="H594"/>
  <c r="H676"/>
  <c r="H253"/>
  <c r="H613"/>
  <c r="H260"/>
  <c r="H156"/>
  <c r="H705"/>
  <c r="H108"/>
  <c r="H284"/>
  <c r="H365"/>
  <c r="H522"/>
  <c r="H114"/>
  <c r="H562"/>
  <c r="H621"/>
  <c r="H118"/>
  <c r="H683"/>
  <c r="H645"/>
  <c r="H258"/>
  <c r="H659"/>
  <c r="H158"/>
  <c r="H97"/>
  <c r="H187"/>
  <c r="H91"/>
  <c r="H373"/>
  <c r="H649"/>
  <c r="H456"/>
  <c r="H629"/>
  <c r="H657"/>
  <c r="H312"/>
  <c r="H218"/>
  <c r="H651"/>
  <c r="H68"/>
  <c r="H353"/>
  <c r="H518"/>
  <c r="H721"/>
  <c r="H368"/>
  <c r="H303"/>
  <c r="H309"/>
  <c r="H719"/>
  <c r="H36"/>
  <c r="H399"/>
  <c r="H639"/>
  <c r="H272"/>
  <c r="H40"/>
  <c r="H62"/>
  <c r="H729"/>
  <c r="H248"/>
  <c r="H163"/>
  <c r="H467"/>
  <c r="H671"/>
  <c r="H700"/>
  <c r="H541"/>
  <c r="H402"/>
  <c r="H257"/>
  <c r="H49"/>
  <c r="H314"/>
  <c r="H398"/>
  <c r="H306"/>
  <c r="H623"/>
  <c r="H167"/>
  <c r="H74"/>
  <c r="H233"/>
  <c r="H433"/>
  <c r="H181"/>
  <c r="H126"/>
  <c r="H724"/>
  <c r="H489"/>
  <c r="H616"/>
  <c r="H754"/>
  <c r="H806"/>
  <c r="H1330"/>
  <c r="H1169"/>
  <c r="H1177"/>
  <c r="H761"/>
  <c r="H1100"/>
  <c r="H779"/>
  <c r="H1186"/>
  <c r="H1146"/>
  <c r="H1040"/>
  <c r="H1062"/>
  <c r="H1122"/>
  <c r="H330"/>
  <c r="H329"/>
  <c r="H43"/>
  <c r="H82"/>
  <c r="H525"/>
  <c r="H364"/>
  <c r="H746"/>
  <c r="H869"/>
  <c r="H1285"/>
  <c r="H958"/>
  <c r="H1259"/>
  <c r="H1064"/>
  <c r="H1321"/>
  <c r="H1434"/>
  <c r="H1415"/>
  <c r="H968"/>
  <c r="H1206"/>
  <c r="H1000"/>
  <c r="H1005"/>
  <c r="H1172"/>
  <c r="H1291"/>
  <c r="H1323"/>
  <c r="H865"/>
  <c r="H767"/>
  <c r="H1304"/>
  <c r="H756"/>
  <c r="H1389"/>
  <c r="H1417"/>
  <c r="H1423"/>
  <c r="H888"/>
  <c r="H1110"/>
  <c r="H926"/>
  <c r="H1188"/>
  <c r="H1239"/>
  <c r="H964"/>
  <c r="H739"/>
  <c r="H863"/>
  <c r="H1273"/>
  <c r="H1293"/>
  <c r="H1229"/>
  <c r="H799"/>
  <c r="H815"/>
  <c r="H896"/>
  <c r="H938"/>
  <c r="H1056"/>
  <c r="H781"/>
  <c r="H1233"/>
  <c r="H1042"/>
  <c r="H1080"/>
  <c r="H1277"/>
  <c r="H862"/>
  <c r="H805"/>
  <c r="H861"/>
  <c r="H1215"/>
  <c r="H797"/>
  <c r="H855"/>
  <c r="H906"/>
  <c r="H1312"/>
  <c r="H1269"/>
  <c r="H763"/>
  <c r="H1361"/>
  <c r="H904"/>
  <c r="H984"/>
  <c r="H1066"/>
  <c r="H777"/>
  <c r="H942"/>
  <c r="H962"/>
  <c r="H1317"/>
  <c r="H1019"/>
  <c r="H1281"/>
  <c r="H1409"/>
  <c r="H1095"/>
  <c r="H1337"/>
  <c r="H933"/>
  <c r="H1012"/>
  <c r="H1162"/>
  <c r="H1290"/>
  <c r="H802"/>
  <c r="H1303"/>
  <c r="H1275"/>
  <c r="H1329"/>
  <c r="H817"/>
  <c r="H1401"/>
  <c r="H1403"/>
  <c r="H1297"/>
  <c r="H1251"/>
  <c r="H916"/>
  <c r="H1355"/>
  <c r="H1088"/>
  <c r="H930"/>
  <c r="H1094"/>
  <c r="H775"/>
  <c r="H793"/>
  <c r="H1160"/>
  <c r="H61"/>
  <c r="H111"/>
  <c r="H493"/>
  <c r="H186"/>
  <c r="H337"/>
  <c r="H538"/>
  <c r="H738"/>
  <c r="H1093"/>
  <c r="H1197"/>
  <c r="H1336"/>
  <c r="H1332"/>
  <c r="H1414"/>
  <c r="H749"/>
  <c r="H808"/>
  <c r="H804"/>
  <c r="H941"/>
  <c r="H921"/>
  <c r="H475"/>
  <c r="H526"/>
  <c r="H725"/>
  <c r="H449"/>
  <c r="H64"/>
  <c r="H409"/>
  <c r="H301"/>
  <c r="H624"/>
  <c r="H242"/>
  <c r="H360"/>
  <c r="H434"/>
  <c r="H287"/>
  <c r="H666"/>
  <c r="H70"/>
  <c r="H416"/>
  <c r="H172"/>
  <c r="H265"/>
  <c r="H722"/>
  <c r="H491"/>
  <c r="H655"/>
  <c r="H335"/>
  <c r="H143"/>
  <c r="H47"/>
  <c r="H41"/>
  <c r="H290"/>
  <c r="H93"/>
  <c r="H45"/>
  <c r="H495"/>
  <c r="H548"/>
  <c r="H555"/>
  <c r="H642"/>
  <c r="H395"/>
  <c r="H267"/>
  <c r="H590"/>
  <c r="H377"/>
  <c r="H682"/>
  <c r="H44"/>
  <c r="H55"/>
  <c r="H131"/>
  <c r="H420"/>
  <c r="H634"/>
  <c r="H67"/>
  <c r="H576"/>
  <c r="H547"/>
  <c r="H529"/>
  <c r="H552"/>
  <c r="H286"/>
  <c r="H418"/>
  <c r="H57"/>
  <c r="H1356"/>
  <c r="H1334"/>
  <c r="H1235"/>
  <c r="H988"/>
  <c r="H1309"/>
  <c r="H1076"/>
  <c r="H813"/>
  <c r="H1044"/>
  <c r="H1164"/>
  <c r="H1058"/>
  <c r="H879"/>
  <c r="H750"/>
  <c r="H694"/>
  <c r="H472"/>
  <c r="H106"/>
  <c r="H247"/>
  <c r="H338"/>
  <c r="H1339"/>
  <c r="H1032"/>
  <c r="H773"/>
  <c r="H1030"/>
  <c r="H1318"/>
  <c r="H1015"/>
  <c r="H1010"/>
  <c r="H1421"/>
  <c r="H1432"/>
  <c r="H908"/>
  <c r="H757"/>
  <c r="H828"/>
  <c r="H1152"/>
  <c r="H1090"/>
  <c r="H1299"/>
  <c r="H833"/>
  <c r="H970"/>
  <c r="H1333"/>
  <c r="H972"/>
  <c r="H831"/>
  <c r="H1271"/>
  <c r="H1255"/>
  <c r="H1279"/>
  <c r="H1217"/>
  <c r="H990"/>
  <c r="H1431"/>
  <c r="H1407"/>
  <c r="H1298"/>
  <c r="H1379"/>
  <c r="H1054"/>
  <c r="H1138"/>
  <c r="H1192"/>
  <c r="H1024"/>
  <c r="H1014"/>
  <c r="H794"/>
  <c r="H1383"/>
  <c r="H788"/>
  <c r="H881"/>
  <c r="H772"/>
  <c r="H1084"/>
  <c r="H872"/>
  <c r="H1148"/>
  <c r="H948"/>
  <c r="H1176"/>
  <c r="H1004"/>
  <c r="H874"/>
  <c r="H753"/>
  <c r="H946"/>
  <c r="H963"/>
  <c r="H785"/>
  <c r="H1210"/>
  <c r="H809"/>
  <c r="H743"/>
  <c r="H1371"/>
  <c r="H902"/>
  <c r="H1419"/>
  <c r="H1404"/>
  <c r="H895"/>
  <c r="H871"/>
  <c r="H860"/>
  <c r="H1089"/>
  <c r="H1009"/>
  <c r="H1108"/>
  <c r="H1130"/>
  <c r="H1018"/>
  <c r="H1079"/>
  <c r="H787"/>
  <c r="H1204"/>
  <c r="H771"/>
  <c r="H931"/>
  <c r="H986"/>
  <c r="H776"/>
  <c r="H980"/>
  <c r="H1301"/>
  <c r="H914"/>
  <c r="H1399"/>
  <c r="H1247"/>
  <c r="H748"/>
  <c r="H978"/>
  <c r="H1249"/>
  <c r="H1283"/>
  <c r="H1253"/>
  <c r="H1190"/>
  <c r="H976"/>
  <c r="H1311"/>
  <c r="H53"/>
  <c r="H452"/>
  <c r="H430"/>
  <c r="H564"/>
  <c r="H59"/>
  <c r="H289"/>
  <c r="H166"/>
  <c r="H583"/>
  <c r="H745"/>
  <c r="H760"/>
  <c r="H796"/>
  <c r="H1358"/>
  <c r="H1171"/>
  <c r="H1049"/>
  <c r="H1099"/>
  <c r="H1145"/>
  <c r="H1406"/>
  <c r="H69"/>
  <c r="H1006"/>
  <c r="H1020"/>
  <c r="H135"/>
  <c r="H177"/>
  <c r="H71"/>
  <c r="H107"/>
  <c r="H1294"/>
  <c r="H735"/>
  <c r="H169"/>
  <c r="H153"/>
  <c r="H469"/>
  <c r="H412"/>
  <c r="H326"/>
  <c r="H426"/>
  <c r="H663"/>
  <c r="H486"/>
  <c r="H210"/>
  <c r="H389"/>
  <c r="H65"/>
  <c r="H392"/>
  <c r="H80"/>
  <c r="H369"/>
  <c r="H175"/>
  <c r="H84"/>
  <c r="H422"/>
  <c r="H557"/>
  <c r="H673"/>
  <c r="H561"/>
  <c r="H119"/>
  <c r="H543"/>
  <c r="H46"/>
  <c r="H190"/>
  <c r="H259"/>
  <c r="H457"/>
  <c r="H600"/>
  <c r="H408"/>
  <c r="H595"/>
  <c r="H474"/>
  <c r="H684"/>
  <c r="H348"/>
  <c r="H702"/>
  <c r="H578"/>
  <c r="H86"/>
  <c r="H219"/>
  <c r="H310"/>
  <c r="H410"/>
  <c r="H285"/>
  <c r="H704"/>
  <c r="H533"/>
  <c r="H374"/>
  <c r="H63"/>
  <c r="H718"/>
  <c r="H466"/>
  <c r="H201"/>
  <c r="H90"/>
  <c r="H115"/>
  <c r="H252"/>
  <c r="H193"/>
  <c r="H139"/>
  <c r="H271"/>
  <c r="H308"/>
  <c r="H1077"/>
  <c r="H226"/>
  <c r="H513"/>
  <c r="H182"/>
  <c r="H554"/>
  <c r="H563"/>
  <c r="H173"/>
  <c r="H515"/>
  <c r="H644"/>
  <c r="H105"/>
  <c r="H302"/>
  <c r="H497"/>
  <c r="H58"/>
  <c r="H654"/>
  <c r="H720"/>
  <c r="H269"/>
  <c r="H196"/>
  <c r="H157"/>
  <c r="H432"/>
  <c r="H1310"/>
  <c r="H1123"/>
  <c r="H1345"/>
  <c r="H1045"/>
  <c r="H973"/>
  <c r="H782"/>
  <c r="H1001"/>
  <c r="H897"/>
  <c r="H1335"/>
  <c r="H907"/>
  <c r="H927"/>
  <c r="H1170"/>
  <c r="H1211"/>
  <c r="H1286"/>
  <c r="H762"/>
  <c r="H901"/>
  <c r="H1187"/>
  <c r="H959"/>
  <c r="H1390"/>
  <c r="H843"/>
  <c r="H834"/>
  <c r="H1033"/>
  <c r="H994"/>
  <c r="H1256"/>
  <c r="H1124"/>
  <c r="H981"/>
  <c r="H1081"/>
  <c r="H1182"/>
  <c r="H789"/>
  <c r="H885"/>
  <c r="H932"/>
  <c r="H1078"/>
  <c r="H979"/>
  <c r="H1260"/>
  <c r="H807"/>
  <c r="H94"/>
  <c r="H437"/>
  <c r="H494"/>
  <c r="H638"/>
  <c r="H254"/>
  <c r="H531"/>
  <c r="H376"/>
  <c r="H435"/>
  <c r="H540"/>
  <c r="H130"/>
  <c r="H221"/>
  <c r="H246"/>
  <c r="H490"/>
  <c r="H658"/>
  <c r="H372"/>
  <c r="H439"/>
  <c r="H60"/>
  <c r="H336"/>
  <c r="H492"/>
  <c r="H250"/>
  <c r="H165"/>
  <c r="H443"/>
  <c r="H650"/>
  <c r="H1300"/>
  <c r="H915"/>
  <c r="H1268"/>
  <c r="H798"/>
  <c r="H1280"/>
  <c r="H1067"/>
  <c r="H1324"/>
  <c r="H866"/>
  <c r="H1065"/>
  <c r="H1055"/>
  <c r="H1278"/>
  <c r="H840"/>
  <c r="H1216"/>
  <c r="H903"/>
  <c r="H1031"/>
  <c r="H1234"/>
  <c r="H1284"/>
  <c r="H1147"/>
  <c r="H1354"/>
  <c r="H1191"/>
  <c r="H989"/>
  <c r="H1282"/>
  <c r="H832"/>
  <c r="H1250"/>
  <c r="H1111"/>
  <c r="H1272"/>
  <c r="H1398"/>
  <c r="H1400"/>
  <c r="H892"/>
  <c r="H977"/>
  <c r="H1149"/>
  <c r="H740"/>
  <c r="H744"/>
  <c r="H1236"/>
  <c r="H121"/>
  <c r="H223"/>
  <c r="H280"/>
  <c r="H294"/>
  <c r="H274"/>
  <c r="H385"/>
  <c r="H606"/>
  <c r="H198"/>
  <c r="H445"/>
  <c r="H505"/>
  <c r="H205"/>
  <c r="H501"/>
  <c r="H573"/>
  <c r="H535"/>
  <c r="H379"/>
  <c r="H459"/>
  <c r="H98"/>
  <c r="H726"/>
  <c r="H37"/>
  <c r="H324"/>
  <c r="H292"/>
  <c r="H686"/>
  <c r="H88"/>
  <c r="H146"/>
  <c r="H133"/>
  <c r="H511"/>
  <c r="H484"/>
  <c r="H151"/>
  <c r="H521"/>
  <c r="H188"/>
  <c r="H450"/>
  <c r="H699"/>
  <c r="H382"/>
  <c r="H128"/>
  <c r="H641"/>
  <c r="H217"/>
  <c r="H113"/>
  <c r="H266"/>
  <c r="H519"/>
  <c r="H709"/>
  <c r="H517"/>
  <c r="H109"/>
  <c r="H424"/>
  <c r="H354"/>
  <c r="H313"/>
  <c r="H499"/>
  <c r="H256"/>
  <c r="H228"/>
  <c r="H92"/>
  <c r="H441"/>
  <c r="H50"/>
  <c r="H346"/>
  <c r="H148"/>
  <c r="H723"/>
  <c r="H509"/>
  <c r="H78"/>
  <c r="H417"/>
  <c r="H208"/>
  <c r="H397"/>
  <c r="H96"/>
  <c r="H667"/>
  <c r="H622"/>
  <c r="H48"/>
  <c r="H464"/>
  <c r="H332"/>
  <c r="H670"/>
  <c r="H76"/>
  <c r="H415"/>
  <c r="H419"/>
  <c r="H162"/>
  <c r="H617"/>
  <c r="H361"/>
  <c r="H679"/>
  <c r="H363"/>
  <c r="H125"/>
  <c r="H42"/>
  <c r="H681"/>
  <c r="H656"/>
  <c r="H604"/>
  <c r="H652"/>
  <c r="H482"/>
  <c r="H675"/>
  <c r="H814"/>
  <c r="H1178"/>
  <c r="H751"/>
  <c r="H1196"/>
  <c r="H1428"/>
  <c r="H1144"/>
  <c r="H920"/>
  <c r="H1384"/>
  <c r="H755"/>
  <c r="H1305"/>
  <c r="H1038"/>
  <c r="H1046"/>
  <c r="H1380"/>
  <c r="H1357"/>
  <c r="H1322"/>
  <c r="H795"/>
  <c r="H1349"/>
  <c r="H768"/>
  <c r="H1331"/>
  <c r="H1424"/>
  <c r="H1416"/>
  <c r="H1059"/>
  <c r="H1041"/>
  <c r="H1085"/>
  <c r="H752"/>
  <c r="H1011"/>
  <c r="H889"/>
  <c r="H1410"/>
  <c r="H1313"/>
  <c r="H1025"/>
  <c r="H1372"/>
  <c r="G736"/>
  <c r="I736" s="1"/>
  <c r="H1053"/>
  <c r="H875"/>
  <c r="H747"/>
  <c r="H1165"/>
  <c r="H1114"/>
  <c r="H969"/>
  <c r="H859"/>
  <c r="H1327"/>
  <c r="H1101"/>
  <c r="H1207"/>
  <c r="H56"/>
  <c r="H316"/>
  <c r="H403"/>
  <c r="H677"/>
  <c r="H636"/>
  <c r="H117"/>
  <c r="H646"/>
  <c r="H288"/>
  <c r="H203"/>
  <c r="H401"/>
  <c r="H546"/>
  <c r="H633"/>
  <c r="H144"/>
  <c r="H559"/>
  <c r="H300"/>
  <c r="H648"/>
  <c r="H359"/>
  <c r="H334"/>
  <c r="H625"/>
  <c r="H602"/>
  <c r="H261"/>
  <c r="H1161"/>
  <c r="H1422"/>
  <c r="H870"/>
  <c r="H949"/>
  <c r="H1408"/>
  <c r="H816"/>
  <c r="H1189"/>
  <c r="H1043"/>
  <c r="H1270"/>
  <c r="H1173"/>
  <c r="H1127"/>
  <c r="H880"/>
  <c r="H1316"/>
  <c r="H1368"/>
  <c r="H985"/>
  <c r="H1274"/>
  <c r="H1057"/>
  <c r="H1230"/>
  <c r="H947"/>
  <c r="H780"/>
  <c r="H1205"/>
  <c r="H1157"/>
  <c r="H1218"/>
  <c r="H1308"/>
  <c r="H905"/>
  <c r="H1340"/>
  <c r="H882"/>
  <c r="H1107"/>
  <c r="H1063"/>
  <c r="H965"/>
  <c r="R592" i="6"/>
  <c r="R545"/>
  <c r="Q478"/>
  <c r="R245"/>
  <c r="Q650"/>
  <c r="Q418"/>
  <c r="Q563"/>
  <c r="Q241"/>
  <c r="R303"/>
  <c r="R458"/>
  <c r="R220"/>
  <c r="Q409"/>
  <c r="R378"/>
  <c r="R445"/>
  <c r="R740"/>
  <c r="R494"/>
  <c r="Q477"/>
  <c r="R143"/>
  <c r="Q116"/>
  <c r="Q550"/>
  <c r="Q295"/>
  <c r="Q678"/>
  <c r="Q497"/>
  <c r="Q385"/>
  <c r="R541"/>
  <c r="R326"/>
  <c r="R675"/>
  <c r="Q427"/>
  <c r="Q422"/>
  <c r="Q736"/>
  <c r="R509"/>
  <c r="Q174"/>
  <c r="Q305"/>
  <c r="Q739"/>
  <c r="R546"/>
  <c r="R507"/>
  <c r="Q603"/>
  <c r="Q534"/>
  <c r="R160"/>
  <c r="Q647"/>
  <c r="Q599"/>
  <c r="R363"/>
  <c r="Q286"/>
  <c r="R667"/>
  <c r="R147"/>
  <c r="Q234"/>
  <c r="Q532"/>
  <c r="Q198"/>
  <c r="R183"/>
  <c r="Q283"/>
  <c r="R536"/>
  <c r="R745"/>
  <c r="Q726"/>
  <c r="R381"/>
  <c r="Q202"/>
  <c r="R600"/>
  <c r="R302"/>
  <c r="Q142"/>
  <c r="R606"/>
  <c r="R109"/>
  <c r="R165"/>
  <c r="R665"/>
  <c r="R520"/>
  <c r="Q225"/>
  <c r="Q249"/>
  <c r="R751"/>
  <c r="Q491"/>
  <c r="Q250"/>
  <c r="R361"/>
  <c r="Q738"/>
  <c r="R508"/>
  <c r="R677"/>
  <c r="Q336"/>
  <c r="Q605"/>
  <c r="Q682"/>
  <c r="Q706"/>
  <c r="Q126"/>
  <c r="R441"/>
  <c r="R321"/>
  <c r="Q389"/>
  <c r="R553"/>
  <c r="Q386"/>
  <c r="R576"/>
  <c r="R735"/>
  <c r="Q322"/>
  <c r="Q248"/>
  <c r="Q269"/>
  <c r="Q197"/>
  <c r="Q436"/>
  <c r="R190"/>
  <c r="R564"/>
  <c r="Q365"/>
  <c r="Q179"/>
  <c r="R176"/>
  <c r="Q504"/>
  <c r="Q263"/>
  <c r="Q595"/>
  <c r="Q493"/>
  <c r="Q103"/>
  <c r="Q681"/>
  <c r="Q744"/>
  <c r="R672"/>
  <c r="R404"/>
  <c r="R352"/>
  <c r="Q292"/>
  <c r="R236"/>
  <c r="R258"/>
  <c r="R568"/>
  <c r="Q696"/>
  <c r="Q122"/>
  <c r="Q371"/>
  <c r="Q339"/>
  <c r="Q330"/>
  <c r="R516"/>
  <c r="R161"/>
  <c r="Q273"/>
  <c r="Q514"/>
  <c r="R423"/>
  <c r="R391"/>
  <c r="Q506"/>
  <c r="Q519"/>
  <c r="Q158"/>
  <c r="R632"/>
  <c r="R254"/>
  <c r="R483"/>
  <c r="R344"/>
  <c r="R107"/>
  <c r="R648"/>
  <c r="Q384"/>
  <c r="Q278"/>
  <c r="R449"/>
  <c r="Q325"/>
  <c r="Q383"/>
  <c r="Q535"/>
  <c r="R701"/>
  <c r="Q229"/>
  <c r="R366"/>
  <c r="R238"/>
  <c r="Q450"/>
  <c r="Q719"/>
  <c r="Q634"/>
  <c r="R569"/>
  <c r="R223"/>
  <c r="R130"/>
  <c r="R661"/>
  <c r="R397"/>
  <c r="R555"/>
  <c r="Q320"/>
  <c r="Q120"/>
  <c r="Q369"/>
  <c r="Q97"/>
  <c r="Q231"/>
  <c r="Q741"/>
  <c r="Q410"/>
  <c r="R327"/>
  <c r="R435"/>
  <c r="Q299"/>
  <c r="R645"/>
  <c r="R380"/>
  <c r="Q319"/>
  <c r="R721"/>
  <c r="R456"/>
  <c r="Q407"/>
  <c r="R232"/>
  <c r="Q98"/>
  <c r="R626"/>
  <c r="Q710"/>
  <c r="Q633"/>
  <c r="Q260"/>
  <c r="Q737"/>
  <c r="Q621"/>
  <c r="Q218"/>
  <c r="Q434"/>
  <c r="Q132"/>
  <c r="R414"/>
  <c r="Q692"/>
  <c r="Q387"/>
  <c r="R639"/>
  <c r="R472"/>
  <c r="Q658"/>
  <c r="R610"/>
  <c r="R87"/>
  <c r="S87" s="1"/>
  <c r="Q87"/>
  <c r="R88"/>
  <c r="S88" s="1"/>
  <c r="Q88"/>
  <c r="R85"/>
  <c r="S85" s="1"/>
  <c r="Q85"/>
  <c r="R86"/>
  <c r="S86" s="1"/>
  <c r="Q86"/>
  <c r="R91"/>
  <c r="S91" s="1"/>
  <c r="Q91"/>
  <c r="R89"/>
  <c r="S89" s="1"/>
  <c r="Q89"/>
  <c r="R84"/>
  <c r="S84" s="1"/>
  <c r="Q84"/>
  <c r="R82"/>
  <c r="S82" s="1"/>
  <c r="Q82"/>
  <c r="R90"/>
  <c r="S90" s="1"/>
  <c r="Q90"/>
  <c r="R83"/>
  <c r="S83" s="1"/>
  <c r="Q83"/>
  <c r="AD87"/>
  <c r="AF87" s="1"/>
  <c r="AE87"/>
  <c r="AG87" s="1"/>
  <c r="AE88"/>
  <c r="AG88" s="1"/>
  <c r="AD88"/>
  <c r="AF88" s="1"/>
  <c r="AD85"/>
  <c r="AF85" s="1"/>
  <c r="AE85"/>
  <c r="AG85" s="1"/>
  <c r="AE86"/>
  <c r="AG86" s="1"/>
  <c r="AD86"/>
  <c r="AF86" s="1"/>
  <c r="AD91"/>
  <c r="AF91" s="1"/>
  <c r="AE91"/>
  <c r="AG91" s="1"/>
  <c r="AD89"/>
  <c r="AF89" s="1"/>
  <c r="AE89"/>
  <c r="AG89" s="1"/>
  <c r="AE84"/>
  <c r="AG84" s="1"/>
  <c r="AD84"/>
  <c r="AF84" s="1"/>
  <c r="AE82"/>
  <c r="AG82" s="1"/>
  <c r="AD82"/>
  <c r="AF82" s="1"/>
  <c r="AE90"/>
  <c r="AG90" s="1"/>
  <c r="AD90"/>
  <c r="AF90" s="1"/>
  <c r="AD83"/>
  <c r="AF83" s="1"/>
  <c r="AE83"/>
  <c r="AG83" s="1"/>
  <c r="AE556"/>
  <c r="AG556" s="1"/>
  <c r="AD556"/>
  <c r="AF556" s="1"/>
  <c r="AE679"/>
  <c r="AG679" s="1"/>
  <c r="AD679"/>
  <c r="AF679" s="1"/>
  <c r="AE707"/>
  <c r="AG707" s="1"/>
  <c r="AD707"/>
  <c r="AF707" s="1"/>
  <c r="AE388"/>
  <c r="AG388" s="1"/>
  <c r="AD388"/>
  <c r="AF388" s="1"/>
  <c r="AE664"/>
  <c r="AG664" s="1"/>
  <c r="AD664"/>
  <c r="AF664" s="1"/>
  <c r="AE660"/>
  <c r="AG660" s="1"/>
  <c r="AD660"/>
  <c r="AF660" s="1"/>
  <c r="AE296"/>
  <c r="AG296" s="1"/>
  <c r="AD296"/>
  <c r="AF296" s="1"/>
  <c r="AE272"/>
  <c r="AG272" s="1"/>
  <c r="AD272"/>
  <c r="AF272" s="1"/>
  <c r="AE155"/>
  <c r="AG155" s="1"/>
  <c r="AD155"/>
  <c r="AF155" s="1"/>
  <c r="AD100"/>
  <c r="AF100" s="1"/>
  <c r="AE100"/>
  <c r="AG100" s="1"/>
  <c r="AE498"/>
  <c r="AG498" s="1"/>
  <c r="AD498"/>
  <c r="AF498" s="1"/>
  <c r="AE290"/>
  <c r="AG290" s="1"/>
  <c r="AD290"/>
  <c r="AF290" s="1"/>
  <c r="AE527"/>
  <c r="AG527" s="1"/>
  <c r="AD527"/>
  <c r="AF527" s="1"/>
  <c r="AD112"/>
  <c r="AF112" s="1"/>
  <c r="AE112"/>
  <c r="AG112" s="1"/>
  <c r="AE239"/>
  <c r="AG239" s="1"/>
  <c r="AD239"/>
  <c r="AF239" s="1"/>
  <c r="AE367"/>
  <c r="AG367" s="1"/>
  <c r="AD367"/>
  <c r="AF367" s="1"/>
  <c r="AE455"/>
  <c r="AG455" s="1"/>
  <c r="AD455"/>
  <c r="AF455" s="1"/>
  <c r="AE167"/>
  <c r="AG167" s="1"/>
  <c r="AD167"/>
  <c r="AF167" s="1"/>
  <c r="AD104"/>
  <c r="AF104" s="1"/>
  <c r="AE104"/>
  <c r="AG104" s="1"/>
  <c r="AE575"/>
  <c r="AG575" s="1"/>
  <c r="AD575"/>
  <c r="AF575" s="1"/>
  <c r="AE421"/>
  <c r="AG421" s="1"/>
  <c r="AD421"/>
  <c r="AF421" s="1"/>
  <c r="AE244"/>
  <c r="AG244" s="1"/>
  <c r="AD244"/>
  <c r="AF244" s="1"/>
  <c r="AE438"/>
  <c r="AG438" s="1"/>
  <c r="AD438"/>
  <c r="AF438" s="1"/>
  <c r="AD144"/>
  <c r="AF144" s="1"/>
  <c r="AE144"/>
  <c r="AG144" s="1"/>
  <c r="AE416"/>
  <c r="AG416" s="1"/>
  <c r="AD416"/>
  <c r="AF416" s="1"/>
  <c r="AE243"/>
  <c r="AG243" s="1"/>
  <c r="AD243"/>
  <c r="AF243" s="1"/>
  <c r="AE627"/>
  <c r="AG627" s="1"/>
  <c r="AD627"/>
  <c r="AF627" s="1"/>
  <c r="AE308"/>
  <c r="AG308" s="1"/>
  <c r="AD308"/>
  <c r="AF308" s="1"/>
  <c r="AE577"/>
  <c r="AG577" s="1"/>
  <c r="AD577"/>
  <c r="AF577" s="1"/>
  <c r="AE728"/>
  <c r="AG728" s="1"/>
  <c r="AD728"/>
  <c r="AF728" s="1"/>
  <c r="AE657"/>
  <c r="AG657" s="1"/>
  <c r="AD657"/>
  <c r="AF657" s="1"/>
  <c r="AE193"/>
  <c r="AG193" s="1"/>
  <c r="AD193"/>
  <c r="AF193" s="1"/>
  <c r="AE573"/>
  <c r="AG573" s="1"/>
  <c r="AD573"/>
  <c r="AF573" s="1"/>
  <c r="AE334"/>
  <c r="AG334" s="1"/>
  <c r="AD334"/>
  <c r="AF334" s="1"/>
  <c r="AE151"/>
  <c r="AG151" s="1"/>
  <c r="AD151"/>
  <c r="AF151" s="1"/>
  <c r="AE141"/>
  <c r="AG141" s="1"/>
  <c r="AD141"/>
  <c r="AF141" s="1"/>
  <c r="AE186"/>
  <c r="AG186" s="1"/>
  <c r="AD186"/>
  <c r="AF186" s="1"/>
  <c r="AE747"/>
  <c r="AG747" s="1"/>
  <c r="AD747"/>
  <c r="AF747" s="1"/>
  <c r="AE480"/>
  <c r="AG480" s="1"/>
  <c r="AD480"/>
  <c r="AF480" s="1"/>
  <c r="AE408"/>
  <c r="AG408" s="1"/>
  <c r="AD408"/>
  <c r="AF408" s="1"/>
  <c r="AE307"/>
  <c r="AG307" s="1"/>
  <c r="AD307"/>
  <c r="AF307" s="1"/>
  <c r="AE240"/>
  <c r="AG240" s="1"/>
  <c r="AD240"/>
  <c r="AF240" s="1"/>
  <c r="AE643"/>
  <c r="AG643" s="1"/>
  <c r="AD643"/>
  <c r="AF643" s="1"/>
  <c r="AE233"/>
  <c r="AG233" s="1"/>
  <c r="AD233"/>
  <c r="AF233" s="1"/>
  <c r="AE513"/>
  <c r="AG513" s="1"/>
  <c r="AD513"/>
  <c r="AF513" s="1"/>
  <c r="AE342"/>
  <c r="AG342" s="1"/>
  <c r="AD342"/>
  <c r="AF342" s="1"/>
  <c r="AE502"/>
  <c r="AG502" s="1"/>
  <c r="AD502"/>
  <c r="AF502" s="1"/>
  <c r="AE654"/>
  <c r="AG654" s="1"/>
  <c r="AD654"/>
  <c r="AF654" s="1"/>
  <c r="AE359"/>
  <c r="AG359" s="1"/>
  <c r="AD359"/>
  <c r="AF359" s="1"/>
  <c r="AE214"/>
  <c r="AG214" s="1"/>
  <c r="AD214"/>
  <c r="AF214" s="1"/>
  <c r="AE734"/>
  <c r="AG734" s="1"/>
  <c r="AD734"/>
  <c r="AF734" s="1"/>
  <c r="AE656"/>
  <c r="AG656" s="1"/>
  <c r="AD656"/>
  <c r="AF656" s="1"/>
  <c r="AE111"/>
  <c r="AG111" s="1"/>
  <c r="AD111"/>
  <c r="AF111" s="1"/>
  <c r="AE348"/>
  <c r="AG348" s="1"/>
  <c r="AD348"/>
  <c r="AF348" s="1"/>
  <c r="AE287"/>
  <c r="AG287" s="1"/>
  <c r="AD287"/>
  <c r="AF287" s="1"/>
  <c r="AE562"/>
  <c r="AG562" s="1"/>
  <c r="AD562"/>
  <c r="AF562" s="1"/>
  <c r="AE169"/>
  <c r="AG169" s="1"/>
  <c r="AD169"/>
  <c r="AF169" s="1"/>
  <c r="AE206"/>
  <c r="AG206" s="1"/>
  <c r="AD206"/>
  <c r="AF206" s="1"/>
  <c r="AE121"/>
  <c r="AG121" s="1"/>
  <c r="AD121"/>
  <c r="AF121" s="1"/>
  <c r="AE139"/>
  <c r="AG139" s="1"/>
  <c r="AD139"/>
  <c r="AF139" s="1"/>
  <c r="AE729"/>
  <c r="AG729" s="1"/>
  <c r="AD729"/>
  <c r="AF729" s="1"/>
  <c r="AE644"/>
  <c r="AG644" s="1"/>
  <c r="AD644"/>
  <c r="AF644" s="1"/>
  <c r="AE268"/>
  <c r="AG268" s="1"/>
  <c r="AD268"/>
  <c r="AF268" s="1"/>
  <c r="AE495"/>
  <c r="AG495" s="1"/>
  <c r="AD495"/>
  <c r="AF495" s="1"/>
  <c r="AE117"/>
  <c r="AG117" s="1"/>
  <c r="AD117"/>
  <c r="AF117" s="1"/>
  <c r="AE618"/>
  <c r="AG618" s="1"/>
  <c r="AD618"/>
  <c r="AF618" s="1"/>
  <c r="AE597"/>
  <c r="AG597" s="1"/>
  <c r="AD597"/>
  <c r="AF597" s="1"/>
  <c r="AE375"/>
  <c r="AG375" s="1"/>
  <c r="AD375"/>
  <c r="AF375" s="1"/>
  <c r="AE431"/>
  <c r="AG431" s="1"/>
  <c r="AD431"/>
  <c r="AF431" s="1"/>
  <c r="AE500"/>
  <c r="AG500" s="1"/>
  <c r="AD500"/>
  <c r="AF500" s="1"/>
  <c r="AE347"/>
  <c r="AG347" s="1"/>
  <c r="AD347"/>
  <c r="AF347" s="1"/>
  <c r="AE297"/>
  <c r="AG297" s="1"/>
  <c r="AD297"/>
  <c r="AF297" s="1"/>
  <c r="AE246"/>
  <c r="AG246" s="1"/>
  <c r="AD246"/>
  <c r="AF246" s="1"/>
  <c r="AE521"/>
  <c r="AG521" s="1"/>
  <c r="AD521"/>
  <c r="AF521" s="1"/>
  <c r="AE746"/>
  <c r="AG746" s="1"/>
  <c r="AD746"/>
  <c r="AF746" s="1"/>
  <c r="AE461"/>
  <c r="AG461" s="1"/>
  <c r="AD461"/>
  <c r="AF461" s="1"/>
  <c r="AE340"/>
  <c r="AG340" s="1"/>
  <c r="AD340"/>
  <c r="AF340" s="1"/>
  <c r="AE191"/>
  <c r="AG191" s="1"/>
  <c r="AD191"/>
  <c r="AF191" s="1"/>
  <c r="AE266"/>
  <c r="AG266" s="1"/>
  <c r="AD266"/>
  <c r="AF266" s="1"/>
  <c r="AE212"/>
  <c r="AG212" s="1"/>
  <c r="AD212"/>
  <c r="AF212" s="1"/>
  <c r="AE471"/>
  <c r="AG471" s="1"/>
  <c r="AD471"/>
  <c r="AF471" s="1"/>
  <c r="AE482"/>
  <c r="AG482" s="1"/>
  <c r="AD482"/>
  <c r="AF482" s="1"/>
  <c r="AE635"/>
  <c r="AG635" s="1"/>
  <c r="AD635"/>
  <c r="AF635" s="1"/>
  <c r="AE256"/>
  <c r="AG256" s="1"/>
  <c r="AD256"/>
  <c r="AF256" s="1"/>
  <c r="AE533"/>
  <c r="AG533" s="1"/>
  <c r="AD533"/>
  <c r="AF533" s="1"/>
  <c r="AE413"/>
  <c r="AG413" s="1"/>
  <c r="AD413"/>
  <c r="AF413" s="1"/>
  <c r="AE565"/>
  <c r="AG565" s="1"/>
  <c r="AD565"/>
  <c r="AF565" s="1"/>
  <c r="AE442"/>
  <c r="AG442" s="1"/>
  <c r="AD442"/>
  <c r="AF442" s="1"/>
  <c r="AE101"/>
  <c r="AG101" s="1"/>
  <c r="AD101"/>
  <c r="AF101" s="1"/>
  <c r="AE725"/>
  <c r="AG725" s="1"/>
  <c r="AD725"/>
  <c r="AF725" s="1"/>
  <c r="AE697"/>
  <c r="AG697" s="1"/>
  <c r="AD697"/>
  <c r="AF697" s="1"/>
  <c r="AE609"/>
  <c r="AG609" s="1"/>
  <c r="AD609"/>
  <c r="AF609" s="1"/>
  <c r="AE311"/>
  <c r="AG311" s="1"/>
  <c r="AD311"/>
  <c r="AF311" s="1"/>
  <c r="AE247"/>
  <c r="AG247" s="1"/>
  <c r="AD247"/>
  <c r="AF247" s="1"/>
  <c r="AE428"/>
  <c r="AG428" s="1"/>
  <c r="AD428"/>
  <c r="AF428" s="1"/>
  <c r="AE368"/>
  <c r="AG368" s="1"/>
  <c r="AD368"/>
  <c r="AF368" s="1"/>
  <c r="AE604"/>
  <c r="AG604" s="1"/>
  <c r="AD604"/>
  <c r="AF604" s="1"/>
  <c r="AE356"/>
  <c r="AG356" s="1"/>
  <c r="AD356"/>
  <c r="AF356" s="1"/>
  <c r="AE291"/>
  <c r="AG291" s="1"/>
  <c r="AD291"/>
  <c r="AF291" s="1"/>
  <c r="AE713"/>
  <c r="AG713" s="1"/>
  <c r="AD713"/>
  <c r="AF713" s="1"/>
  <c r="AE401"/>
  <c r="AG401" s="1"/>
  <c r="AD401"/>
  <c r="AF401" s="1"/>
  <c r="AE265"/>
  <c r="AG265" s="1"/>
  <c r="AD265"/>
  <c r="AF265" s="1"/>
  <c r="AE252"/>
  <c r="AG252" s="1"/>
  <c r="AD252"/>
  <c r="AF252" s="1"/>
  <c r="AE443"/>
  <c r="AG443" s="1"/>
  <c r="AD443"/>
  <c r="AF443" s="1"/>
  <c r="AE702"/>
  <c r="AG702" s="1"/>
  <c r="AD702"/>
  <c r="AF702" s="1"/>
  <c r="AE337"/>
  <c r="AG337" s="1"/>
  <c r="AD337"/>
  <c r="AF337" s="1"/>
  <c r="AE405"/>
  <c r="AG405" s="1"/>
  <c r="AD405"/>
  <c r="AF405" s="1"/>
  <c r="AD208"/>
  <c r="AF208" s="1"/>
  <c r="AE208"/>
  <c r="AG208" s="1"/>
  <c r="AE402"/>
  <c r="AG402" s="1"/>
  <c r="AD402"/>
  <c r="AF402" s="1"/>
  <c r="AE636"/>
  <c r="AG636" s="1"/>
  <c r="AD636"/>
  <c r="AF636" s="1"/>
  <c r="AE149"/>
  <c r="AG149" s="1"/>
  <c r="AD149"/>
  <c r="AF149" s="1"/>
  <c r="AE481"/>
  <c r="AG481" s="1"/>
  <c r="AD481"/>
  <c r="AF481" s="1"/>
  <c r="AE525"/>
  <c r="AG525" s="1"/>
  <c r="AD525"/>
  <c r="AF525" s="1"/>
  <c r="AE695"/>
  <c r="AG695" s="1"/>
  <c r="AD695"/>
  <c r="AF695" s="1"/>
  <c r="AE447"/>
  <c r="AG447" s="1"/>
  <c r="AD447"/>
  <c r="AF447" s="1"/>
  <c r="AE255"/>
  <c r="AG255" s="1"/>
  <c r="AD255"/>
  <c r="AF255" s="1"/>
  <c r="AE350"/>
  <c r="AG350" s="1"/>
  <c r="AD350"/>
  <c r="AF350" s="1"/>
  <c r="AE420"/>
  <c r="AG420" s="1"/>
  <c r="AD420"/>
  <c r="AF420" s="1"/>
  <c r="AE611"/>
  <c r="AG611" s="1"/>
  <c r="AD611"/>
  <c r="AF611" s="1"/>
  <c r="AD92"/>
  <c r="AF92" s="1"/>
  <c r="AE92"/>
  <c r="AG92" s="1"/>
  <c r="AE530"/>
  <c r="AG530" s="1"/>
  <c r="AD530"/>
  <c r="AF530" s="1"/>
  <c r="AE624"/>
  <c r="AG624" s="1"/>
  <c r="AD624"/>
  <c r="AF624" s="1"/>
  <c r="AE105"/>
  <c r="AG105" s="1"/>
  <c r="AD105"/>
  <c r="AF105" s="1"/>
  <c r="AE503"/>
  <c r="AG503" s="1"/>
  <c r="AD503"/>
  <c r="AF503" s="1"/>
  <c r="AE219"/>
  <c r="AG219" s="1"/>
  <c r="AD219"/>
  <c r="AF219" s="1"/>
  <c r="AE685"/>
  <c r="AG685" s="1"/>
  <c r="AD685"/>
  <c r="AF685" s="1"/>
  <c r="AE270"/>
  <c r="AG270" s="1"/>
  <c r="AD270"/>
  <c r="AF270" s="1"/>
  <c r="AE412"/>
  <c r="AG412" s="1"/>
  <c r="AD412"/>
  <c r="AF412" s="1"/>
  <c r="AE688"/>
  <c r="AG688" s="1"/>
  <c r="AD688"/>
  <c r="AF688" s="1"/>
  <c r="AD128"/>
  <c r="AF128" s="1"/>
  <c r="AE128"/>
  <c r="AG128" s="1"/>
  <c r="AE163"/>
  <c r="AG163" s="1"/>
  <c r="AD163"/>
  <c r="AF163" s="1"/>
  <c r="AE215"/>
  <c r="AG215" s="1"/>
  <c r="AD215"/>
  <c r="AF215" s="1"/>
  <c r="AE277"/>
  <c r="AG277" s="1"/>
  <c r="AD277"/>
  <c r="AF277" s="1"/>
  <c r="AE131"/>
  <c r="AG131" s="1"/>
  <c r="AD131"/>
  <c r="AF131" s="1"/>
  <c r="AE690"/>
  <c r="AG690" s="1"/>
  <c r="AD690"/>
  <c r="AF690" s="1"/>
  <c r="AE522"/>
  <c r="AG522" s="1"/>
  <c r="AD522"/>
  <c r="AF522" s="1"/>
  <c r="AE227"/>
  <c r="AG227" s="1"/>
  <c r="AD227"/>
  <c r="AF227" s="1"/>
  <c r="AE150"/>
  <c r="AG150" s="1"/>
  <c r="AD150"/>
  <c r="AF150" s="1"/>
  <c r="AE578"/>
  <c r="AG578" s="1"/>
  <c r="AD578"/>
  <c r="AF578" s="1"/>
  <c r="AE489"/>
  <c r="AG489" s="1"/>
  <c r="AD489"/>
  <c r="AF489" s="1"/>
  <c r="AE398"/>
  <c r="AG398" s="1"/>
  <c r="AD398"/>
  <c r="AF398" s="1"/>
  <c r="AE598"/>
  <c r="AG598" s="1"/>
  <c r="AD598"/>
  <c r="AF598" s="1"/>
  <c r="AE135"/>
  <c r="AG135" s="1"/>
  <c r="AD135"/>
  <c r="AF135" s="1"/>
  <c r="AE722"/>
  <c r="AG722" s="1"/>
  <c r="AD722"/>
  <c r="AF722" s="1"/>
  <c r="AE430"/>
  <c r="AG430" s="1"/>
  <c r="AD430"/>
  <c r="AF430" s="1"/>
  <c r="AE284"/>
  <c r="AG284" s="1"/>
  <c r="AD284"/>
  <c r="AF284" s="1"/>
  <c r="AE294"/>
  <c r="AG294" s="1"/>
  <c r="AD294"/>
  <c r="AF294" s="1"/>
  <c r="AE717"/>
  <c r="AG717" s="1"/>
  <c r="AD717"/>
  <c r="AF717" s="1"/>
  <c r="AE607"/>
  <c r="AG607" s="1"/>
  <c r="AD607"/>
  <c r="AF607" s="1"/>
  <c r="AE558"/>
  <c r="AG558" s="1"/>
  <c r="AD558"/>
  <c r="AF558" s="1"/>
  <c r="AE301"/>
  <c r="AG301" s="1"/>
  <c r="AD301"/>
  <c r="AF301" s="1"/>
  <c r="AE518"/>
  <c r="AG518" s="1"/>
  <c r="AD518"/>
  <c r="AF518" s="1"/>
  <c r="AE501"/>
  <c r="AG501" s="1"/>
  <c r="AD501"/>
  <c r="AF501" s="1"/>
  <c r="AE394"/>
  <c r="AG394" s="1"/>
  <c r="AD394"/>
  <c r="AF394" s="1"/>
  <c r="AE315"/>
  <c r="AG315" s="1"/>
  <c r="AD315"/>
  <c r="AF315" s="1"/>
  <c r="AE419"/>
  <c r="AG419" s="1"/>
  <c r="AD419"/>
  <c r="AF419" s="1"/>
  <c r="AE708"/>
  <c r="AG708" s="1"/>
  <c r="AD708"/>
  <c r="AF708" s="1"/>
  <c r="AE699"/>
  <c r="AG699" s="1"/>
  <c r="AD699"/>
  <c r="AF699" s="1"/>
  <c r="AE543"/>
  <c r="AG543" s="1"/>
  <c r="AD543"/>
  <c r="AF543" s="1"/>
  <c r="AE727"/>
  <c r="AG727" s="1"/>
  <c r="AD727"/>
  <c r="AF727" s="1"/>
  <c r="AE468"/>
  <c r="AG468" s="1"/>
  <c r="AD468"/>
  <c r="AF468" s="1"/>
  <c r="AE523"/>
  <c r="AG523" s="1"/>
  <c r="AD523"/>
  <c r="AF523" s="1"/>
  <c r="AE199"/>
  <c r="AG199" s="1"/>
  <c r="AD199"/>
  <c r="AF199" s="1"/>
  <c r="AE312"/>
  <c r="AG312" s="1"/>
  <c r="AD312"/>
  <c r="AF312" s="1"/>
  <c r="AE742"/>
  <c r="AG742" s="1"/>
  <c r="AD742"/>
  <c r="AF742" s="1"/>
  <c r="AE114"/>
  <c r="AG114" s="1"/>
  <c r="AD114"/>
  <c r="AF114" s="1"/>
  <c r="AE583"/>
  <c r="AG583" s="1"/>
  <c r="AD583"/>
  <c r="AF583" s="1"/>
  <c r="AD204"/>
  <c r="AF204" s="1"/>
  <c r="AE204"/>
  <c r="AG204" s="1"/>
  <c r="AD108"/>
  <c r="AF108" s="1"/>
  <c r="AE108"/>
  <c r="AG108" s="1"/>
  <c r="AE257"/>
  <c r="AG257" s="1"/>
  <c r="AD257"/>
  <c r="AF257" s="1"/>
  <c r="AE426"/>
  <c r="AG426" s="1"/>
  <c r="AD426"/>
  <c r="AF426" s="1"/>
  <c r="AE590"/>
  <c r="AG590" s="1"/>
  <c r="AD590"/>
  <c r="AF590" s="1"/>
  <c r="AE538"/>
  <c r="AG538" s="1"/>
  <c r="AD538"/>
  <c r="AF538" s="1"/>
  <c r="AE390"/>
  <c r="AG390" s="1"/>
  <c r="AD390"/>
  <c r="AF390" s="1"/>
  <c r="AE207"/>
  <c r="AG207" s="1"/>
  <c r="AD207"/>
  <c r="AF207" s="1"/>
  <c r="AE614"/>
  <c r="AG614" s="1"/>
  <c r="AD614"/>
  <c r="AF614" s="1"/>
  <c r="AE625"/>
  <c r="AG625" s="1"/>
  <c r="AD625"/>
  <c r="AF625" s="1"/>
  <c r="AE318"/>
  <c r="AG318" s="1"/>
  <c r="AD318"/>
  <c r="AF318" s="1"/>
  <c r="AE584"/>
  <c r="AG584" s="1"/>
  <c r="AD584"/>
  <c r="AF584" s="1"/>
  <c r="AE264"/>
  <c r="AG264" s="1"/>
  <c r="AD264"/>
  <c r="AF264" s="1"/>
  <c r="AE444"/>
  <c r="AG444" s="1"/>
  <c r="AD444"/>
  <c r="AF444" s="1"/>
  <c r="AE548"/>
  <c r="AG548" s="1"/>
  <c r="AD548"/>
  <c r="AF548" s="1"/>
  <c r="AE476"/>
  <c r="AG476" s="1"/>
  <c r="AD476"/>
  <c r="AF476" s="1"/>
  <c r="AE127"/>
  <c r="AG127" s="1"/>
  <c r="AD127"/>
  <c r="AF127" s="1"/>
  <c r="AE411"/>
  <c r="AG411" s="1"/>
  <c r="AD411"/>
  <c r="AF411" s="1"/>
  <c r="AE400"/>
  <c r="AG400" s="1"/>
  <c r="AD400"/>
  <c r="AF400" s="1"/>
  <c r="AE323"/>
  <c r="AG323" s="1"/>
  <c r="AD323"/>
  <c r="AF323" s="1"/>
  <c r="AE463"/>
  <c r="AG463" s="1"/>
  <c r="AD463"/>
  <c r="AF463" s="1"/>
  <c r="AE646"/>
  <c r="AG646" s="1"/>
  <c r="AD646"/>
  <c r="AF646" s="1"/>
  <c r="AE544"/>
  <c r="AG544" s="1"/>
  <c r="AD544"/>
  <c r="AF544" s="1"/>
  <c r="AE674"/>
  <c r="AG674" s="1"/>
  <c r="AD674"/>
  <c r="AF674" s="1"/>
  <c r="AE451"/>
  <c r="AG451" s="1"/>
  <c r="AD451"/>
  <c r="AF451" s="1"/>
  <c r="AE355"/>
  <c r="AG355" s="1"/>
  <c r="AD355"/>
  <c r="AF355" s="1"/>
  <c r="AE467"/>
  <c r="AG467" s="1"/>
  <c r="AD467"/>
  <c r="AF467" s="1"/>
  <c r="AE474"/>
  <c r="AG474" s="1"/>
  <c r="AD474"/>
  <c r="AF474" s="1"/>
  <c r="AE280"/>
  <c r="AG280" s="1"/>
  <c r="AD280"/>
  <c r="AF280" s="1"/>
  <c r="AE406"/>
  <c r="AG406" s="1"/>
  <c r="AD406"/>
  <c r="AF406" s="1"/>
  <c r="AE115"/>
  <c r="AG115" s="1"/>
  <c r="AD115"/>
  <c r="AF115" s="1"/>
  <c r="AE304"/>
  <c r="AG304" s="1"/>
  <c r="AD304"/>
  <c r="AF304" s="1"/>
  <c r="AE235"/>
  <c r="AG235" s="1"/>
  <c r="AD235"/>
  <c r="AF235" s="1"/>
  <c r="AE683"/>
  <c r="AG683" s="1"/>
  <c r="AD683"/>
  <c r="AF683" s="1"/>
  <c r="AE224"/>
  <c r="AG224" s="1"/>
  <c r="AD224"/>
  <c r="AF224" s="1"/>
  <c r="AE374"/>
  <c r="AG374" s="1"/>
  <c r="AD374"/>
  <c r="AF374" s="1"/>
  <c r="AE698"/>
  <c r="AG698" s="1"/>
  <c r="AD698"/>
  <c r="AF698" s="1"/>
  <c r="AE671"/>
  <c r="AG671" s="1"/>
  <c r="AD671"/>
  <c r="AF671" s="1"/>
  <c r="AE317"/>
  <c r="AG317" s="1"/>
  <c r="AD317"/>
  <c r="AF317" s="1"/>
  <c r="AE353"/>
  <c r="AG353" s="1"/>
  <c r="AD353"/>
  <c r="AF353" s="1"/>
  <c r="AE159"/>
  <c r="AG159" s="1"/>
  <c r="AD159"/>
  <c r="AF159" s="1"/>
  <c r="AE637"/>
  <c r="AG637" s="1"/>
  <c r="AD637"/>
  <c r="AF637" s="1"/>
  <c r="AD172"/>
  <c r="AF172" s="1"/>
  <c r="AE172"/>
  <c r="AG172" s="1"/>
  <c r="AE376"/>
  <c r="AG376" s="1"/>
  <c r="AD376"/>
  <c r="AF376" s="1"/>
  <c r="AE267"/>
  <c r="AG267" s="1"/>
  <c r="AD267"/>
  <c r="AF267" s="1"/>
  <c r="AE669"/>
  <c r="AG669" s="1"/>
  <c r="AD669"/>
  <c r="AF669" s="1"/>
  <c r="AE554"/>
  <c r="AG554" s="1"/>
  <c r="AD554"/>
  <c r="AF554" s="1"/>
  <c r="AE213"/>
  <c r="AG213" s="1"/>
  <c r="AD213"/>
  <c r="AF213" s="1"/>
  <c r="AE345"/>
  <c r="AG345" s="1"/>
  <c r="AD345"/>
  <c r="AF345" s="1"/>
  <c r="AE499"/>
  <c r="AG499" s="1"/>
  <c r="AD499"/>
  <c r="AF499" s="1"/>
  <c r="AE210"/>
  <c r="AG210" s="1"/>
  <c r="AD210"/>
  <c r="AF210" s="1"/>
  <c r="AE629"/>
  <c r="AG629" s="1"/>
  <c r="AD629"/>
  <c r="AF629" s="1"/>
  <c r="AE177"/>
  <c r="AG177" s="1"/>
  <c r="AD177"/>
  <c r="AF177" s="1"/>
  <c r="AE684"/>
  <c r="AG684" s="1"/>
  <c r="AD684"/>
  <c r="AF684" s="1"/>
  <c r="AE300"/>
  <c r="AG300" s="1"/>
  <c r="AD300"/>
  <c r="AF300" s="1"/>
  <c r="AE716"/>
  <c r="AG716" s="1"/>
  <c r="AD716"/>
  <c r="AF716" s="1"/>
  <c r="AE743"/>
  <c r="AG743" s="1"/>
  <c r="AD743"/>
  <c r="AF743" s="1"/>
  <c r="AE651"/>
  <c r="AG651" s="1"/>
  <c r="AD651"/>
  <c r="AF651" s="1"/>
  <c r="AD184"/>
  <c r="AF184" s="1"/>
  <c r="AE184"/>
  <c r="AG184" s="1"/>
  <c r="AE668"/>
  <c r="AG668" s="1"/>
  <c r="AD668"/>
  <c r="AF668" s="1"/>
  <c r="AE571"/>
  <c r="AG571" s="1"/>
  <c r="AD571"/>
  <c r="AF571" s="1"/>
  <c r="AE433"/>
  <c r="AG433" s="1"/>
  <c r="AD433"/>
  <c r="AF433" s="1"/>
  <c r="AE432"/>
  <c r="AG432" s="1"/>
  <c r="AD432"/>
  <c r="AF432" s="1"/>
  <c r="AE591"/>
  <c r="AG591" s="1"/>
  <c r="AD591"/>
  <c r="AF591" s="1"/>
  <c r="AE425"/>
  <c r="AG425" s="1"/>
  <c r="AD425"/>
  <c r="AF425" s="1"/>
  <c r="AE593"/>
  <c r="AG593" s="1"/>
  <c r="AD593"/>
  <c r="AF593" s="1"/>
  <c r="AE370"/>
  <c r="AG370" s="1"/>
  <c r="AD370"/>
  <c r="AF370" s="1"/>
  <c r="AE612"/>
  <c r="AG612" s="1"/>
  <c r="AD612"/>
  <c r="AF612" s="1"/>
  <c r="AE358"/>
  <c r="AG358" s="1"/>
  <c r="AD358"/>
  <c r="AF358" s="1"/>
  <c r="AE557"/>
  <c r="AG557" s="1"/>
  <c r="AD557"/>
  <c r="AF557" s="1"/>
  <c r="AE724"/>
  <c r="AG724" s="1"/>
  <c r="AD724"/>
  <c r="AF724" s="1"/>
  <c r="AE146"/>
  <c r="AG146" s="1"/>
  <c r="AD146"/>
  <c r="AF146" s="1"/>
  <c r="AE424"/>
  <c r="AG424" s="1"/>
  <c r="AD424"/>
  <c r="AF424" s="1"/>
  <c r="AE585"/>
  <c r="AG585" s="1"/>
  <c r="AD585"/>
  <c r="AF585" s="1"/>
  <c r="AE185"/>
  <c r="AG185" s="1"/>
  <c r="AD185"/>
  <c r="AF185" s="1"/>
  <c r="AE616"/>
  <c r="AG616" s="1"/>
  <c r="AD616"/>
  <c r="AF616" s="1"/>
  <c r="AE731"/>
  <c r="AG731" s="1"/>
  <c r="AD731"/>
  <c r="AF731" s="1"/>
  <c r="AE453"/>
  <c r="AG453" s="1"/>
  <c r="AD453"/>
  <c r="AF453" s="1"/>
  <c r="AE364"/>
  <c r="AG364" s="1"/>
  <c r="AD364"/>
  <c r="AF364" s="1"/>
  <c r="AE712"/>
  <c r="AG712" s="1"/>
  <c r="AD712"/>
  <c r="AF712" s="1"/>
  <c r="AD200"/>
  <c r="AF200" s="1"/>
  <c r="AE200"/>
  <c r="AG200" s="1"/>
  <c r="AE262"/>
  <c r="AG262" s="1"/>
  <c r="AD262"/>
  <c r="AF262" s="1"/>
  <c r="AE551"/>
  <c r="AG551" s="1"/>
  <c r="AD551"/>
  <c r="AF551" s="1"/>
  <c r="AE566"/>
  <c r="AG566" s="1"/>
  <c r="AD566"/>
  <c r="AF566" s="1"/>
  <c r="AE157"/>
  <c r="AG157" s="1"/>
  <c r="AD157"/>
  <c r="AF157" s="1"/>
  <c r="AE226"/>
  <c r="AG226" s="1"/>
  <c r="AD226"/>
  <c r="AF226" s="1"/>
  <c r="AE750"/>
  <c r="AG750" s="1"/>
  <c r="AD750"/>
  <c r="AF750" s="1"/>
  <c r="AE417"/>
  <c r="AG417" s="1"/>
  <c r="AD417"/>
  <c r="AF417" s="1"/>
  <c r="AE594"/>
  <c r="AG594" s="1"/>
  <c r="AD594"/>
  <c r="AF594" s="1"/>
  <c r="AE316"/>
  <c r="AG316" s="1"/>
  <c r="AD316"/>
  <c r="AF316" s="1"/>
  <c r="AE470"/>
  <c r="AG470" s="1"/>
  <c r="AD470"/>
  <c r="AF470" s="1"/>
  <c r="AE118"/>
  <c r="AG118" s="1"/>
  <c r="AD118"/>
  <c r="AF118" s="1"/>
  <c r="AE237"/>
  <c r="AG237" s="1"/>
  <c r="AD237"/>
  <c r="AF237" s="1"/>
  <c r="AD164"/>
  <c r="AF164" s="1"/>
  <c r="AE164"/>
  <c r="AG164" s="1"/>
  <c r="AE475"/>
  <c r="AG475" s="1"/>
  <c r="AD475"/>
  <c r="AF475" s="1"/>
  <c r="AE332"/>
  <c r="AG332" s="1"/>
  <c r="AD332"/>
  <c r="AF332" s="1"/>
  <c r="AE242"/>
  <c r="AG242" s="1"/>
  <c r="AD242"/>
  <c r="AF242" s="1"/>
  <c r="AE379"/>
  <c r="AG379" s="1"/>
  <c r="AD379"/>
  <c r="AF379" s="1"/>
  <c r="AE549"/>
  <c r="AG549" s="1"/>
  <c r="AD549"/>
  <c r="AF549" s="1"/>
  <c r="AE285"/>
  <c r="AG285" s="1"/>
  <c r="AD285"/>
  <c r="AF285" s="1"/>
  <c r="AE209"/>
  <c r="AG209" s="1"/>
  <c r="AD209"/>
  <c r="AF209" s="1"/>
  <c r="AE517"/>
  <c r="AG517" s="1"/>
  <c r="AD517"/>
  <c r="AF517" s="1"/>
  <c r="AE279"/>
  <c r="AG279" s="1"/>
  <c r="AD279"/>
  <c r="AF279" s="1"/>
  <c r="AE129"/>
  <c r="AG129" s="1"/>
  <c r="AD129"/>
  <c r="AF129" s="1"/>
  <c r="AE485"/>
  <c r="AG485" s="1"/>
  <c r="AD485"/>
  <c r="AF485" s="1"/>
  <c r="AE137"/>
  <c r="AG137" s="1"/>
  <c r="AD137"/>
  <c r="AF137" s="1"/>
  <c r="AE529"/>
  <c r="AG529" s="1"/>
  <c r="AD529"/>
  <c r="AF529" s="1"/>
  <c r="AE395"/>
  <c r="AG395" s="1"/>
  <c r="AD395"/>
  <c r="AF395" s="1"/>
  <c r="AE310"/>
  <c r="AG310" s="1"/>
  <c r="AD310"/>
  <c r="AF310" s="1"/>
  <c r="AE362"/>
  <c r="AG362" s="1"/>
  <c r="AD362"/>
  <c r="AF362" s="1"/>
  <c r="AE652"/>
  <c r="AG652" s="1"/>
  <c r="AD652"/>
  <c r="AF652" s="1"/>
  <c r="AE515"/>
  <c r="AG515" s="1"/>
  <c r="AD515"/>
  <c r="AF515" s="1"/>
  <c r="AE138"/>
  <c r="AG138" s="1"/>
  <c r="AD138"/>
  <c r="AF138" s="1"/>
  <c r="AE313"/>
  <c r="AG313" s="1"/>
  <c r="AD313"/>
  <c r="AF313" s="1"/>
  <c r="AE166"/>
  <c r="AG166" s="1"/>
  <c r="AD166"/>
  <c r="AF166" s="1"/>
  <c r="AD152"/>
  <c r="AF152" s="1"/>
  <c r="AE152"/>
  <c r="AG152" s="1"/>
  <c r="AE194"/>
  <c r="AG194" s="1"/>
  <c r="AD194"/>
  <c r="AF194" s="1"/>
  <c r="AE162"/>
  <c r="AG162" s="1"/>
  <c r="AD162"/>
  <c r="AF162" s="1"/>
  <c r="AE392"/>
  <c r="AG392" s="1"/>
  <c r="AD392"/>
  <c r="AF392" s="1"/>
  <c r="AE620"/>
  <c r="AG620" s="1"/>
  <c r="AD620"/>
  <c r="AF620" s="1"/>
  <c r="AE718"/>
  <c r="AG718" s="1"/>
  <c r="AD718"/>
  <c r="AF718" s="1"/>
  <c r="AE181"/>
  <c r="AG181" s="1"/>
  <c r="AD181"/>
  <c r="AF181" s="1"/>
  <c r="AE314"/>
  <c r="AG314" s="1"/>
  <c r="AD314"/>
  <c r="AF314" s="1"/>
  <c r="AE230"/>
  <c r="AG230" s="1"/>
  <c r="AD230"/>
  <c r="AF230" s="1"/>
  <c r="AE490"/>
  <c r="AG490" s="1"/>
  <c r="AD490"/>
  <c r="AF490" s="1"/>
  <c r="AD140"/>
  <c r="AF140" s="1"/>
  <c r="AE140"/>
  <c r="AG140" s="1"/>
  <c r="AE582"/>
  <c r="AG582" s="1"/>
  <c r="AD582"/>
  <c r="AF582" s="1"/>
  <c r="AE94"/>
  <c r="AG94" s="1"/>
  <c r="AD94"/>
  <c r="AF94" s="1"/>
  <c r="AE440"/>
  <c r="AG440" s="1"/>
  <c r="AD440"/>
  <c r="AF440" s="1"/>
  <c r="AE479"/>
  <c r="AG479" s="1"/>
  <c r="AD479"/>
  <c r="AF479" s="1"/>
  <c r="AE608"/>
  <c r="AG608" s="1"/>
  <c r="AD608"/>
  <c r="AF608" s="1"/>
  <c r="AE289"/>
  <c r="AG289" s="1"/>
  <c r="AD289"/>
  <c r="AF289" s="1"/>
  <c r="AE570"/>
  <c r="AG570" s="1"/>
  <c r="AD570"/>
  <c r="AF570" s="1"/>
  <c r="AE110"/>
  <c r="AG110" s="1"/>
  <c r="AD110"/>
  <c r="AF110" s="1"/>
  <c r="AE170"/>
  <c r="AG170" s="1"/>
  <c r="AD170"/>
  <c r="AF170" s="1"/>
  <c r="AE601"/>
  <c r="AG601" s="1"/>
  <c r="AD601"/>
  <c r="AF601" s="1"/>
  <c r="AE486"/>
  <c r="AG486" s="1"/>
  <c r="AD486"/>
  <c r="AF486" s="1"/>
  <c r="AD96"/>
  <c r="AF96" s="1"/>
  <c r="AE96"/>
  <c r="AG96" s="1"/>
  <c r="AE372"/>
  <c r="AG372" s="1"/>
  <c r="AD372"/>
  <c r="AF372" s="1"/>
  <c r="AE187"/>
  <c r="AG187" s="1"/>
  <c r="AD187"/>
  <c r="AF187" s="1"/>
  <c r="AE106"/>
  <c r="AG106" s="1"/>
  <c r="AD106"/>
  <c r="AF106" s="1"/>
  <c r="AE454"/>
  <c r="AG454" s="1"/>
  <c r="AD454"/>
  <c r="AF454" s="1"/>
  <c r="AE559"/>
  <c r="AG559" s="1"/>
  <c r="AD559"/>
  <c r="AF559" s="1"/>
  <c r="AE512"/>
  <c r="AG512" s="1"/>
  <c r="AD512"/>
  <c r="AF512" s="1"/>
  <c r="AE324"/>
  <c r="AG324" s="1"/>
  <c r="AD324"/>
  <c r="AF324" s="1"/>
  <c r="AE487"/>
  <c r="AG487" s="1"/>
  <c r="AD487"/>
  <c r="AF487" s="1"/>
  <c r="AE448"/>
  <c r="AG448" s="1"/>
  <c r="AD448"/>
  <c r="AF448" s="1"/>
  <c r="AE293"/>
  <c r="AG293" s="1"/>
  <c r="AD293"/>
  <c r="AF293" s="1"/>
  <c r="AE251"/>
  <c r="AG251" s="1"/>
  <c r="AD251"/>
  <c r="AF251" s="1"/>
  <c r="AE622"/>
  <c r="AG622" s="1"/>
  <c r="AD622"/>
  <c r="AF622" s="1"/>
  <c r="AE469"/>
  <c r="AG469" s="1"/>
  <c r="AD469"/>
  <c r="AF469" s="1"/>
  <c r="AE341"/>
  <c r="AG341" s="1"/>
  <c r="AD341"/>
  <c r="AF341" s="1"/>
  <c r="AE649"/>
  <c r="AG649" s="1"/>
  <c r="AD649"/>
  <c r="AF649" s="1"/>
  <c r="AE711"/>
  <c r="AG711" s="1"/>
  <c r="AD711"/>
  <c r="AF711" s="1"/>
  <c r="AD192"/>
  <c r="AF192" s="1"/>
  <c r="AE192"/>
  <c r="AG192" s="1"/>
  <c r="AE691"/>
  <c r="AG691" s="1"/>
  <c r="AD691"/>
  <c r="AF691" s="1"/>
  <c r="AE102"/>
  <c r="AG102" s="1"/>
  <c r="AD102"/>
  <c r="AF102" s="1"/>
  <c r="AE602"/>
  <c r="AG602" s="1"/>
  <c r="AD602"/>
  <c r="AF602" s="1"/>
  <c r="AE511"/>
  <c r="AG511" s="1"/>
  <c r="AD511"/>
  <c r="AF511" s="1"/>
  <c r="AE686"/>
  <c r="AG686" s="1"/>
  <c r="AD686"/>
  <c r="AF686" s="1"/>
  <c r="AE211"/>
  <c r="AG211" s="1"/>
  <c r="AD211"/>
  <c r="AF211" s="1"/>
  <c r="AE346"/>
  <c r="AG346" s="1"/>
  <c r="AD346"/>
  <c r="AF346" s="1"/>
  <c r="AE153"/>
  <c r="AG153" s="1"/>
  <c r="AD153"/>
  <c r="AF153" s="1"/>
  <c r="AE333"/>
  <c r="AG333" s="1"/>
  <c r="AD333"/>
  <c r="AF333" s="1"/>
  <c r="AE119"/>
  <c r="AG119" s="1"/>
  <c r="AD119"/>
  <c r="AF119" s="1"/>
  <c r="AE201"/>
  <c r="AG201" s="1"/>
  <c r="AD201"/>
  <c r="AF201" s="1"/>
  <c r="AE670"/>
  <c r="AG670" s="1"/>
  <c r="AD670"/>
  <c r="AF670" s="1"/>
  <c r="AE221"/>
  <c r="AG221" s="1"/>
  <c r="AD221"/>
  <c r="AF221" s="1"/>
  <c r="AE217"/>
  <c r="AG217" s="1"/>
  <c r="AD217"/>
  <c r="AF217" s="1"/>
  <c r="AE589"/>
  <c r="AG589" s="1"/>
  <c r="AD589"/>
  <c r="AF589" s="1"/>
  <c r="AE133"/>
  <c r="AG133" s="1"/>
  <c r="AD133"/>
  <c r="AF133" s="1"/>
  <c r="AE547"/>
  <c r="AG547" s="1"/>
  <c r="AD547"/>
  <c r="AF547" s="1"/>
  <c r="AE429"/>
  <c r="AG429" s="1"/>
  <c r="AD429"/>
  <c r="AF429" s="1"/>
  <c r="AE343"/>
  <c r="AG343" s="1"/>
  <c r="AD343"/>
  <c r="AF343" s="1"/>
  <c r="AE704"/>
  <c r="AG704" s="1"/>
  <c r="AD704"/>
  <c r="AF704" s="1"/>
  <c r="AE613"/>
  <c r="AG613" s="1"/>
  <c r="AD613"/>
  <c r="AF613" s="1"/>
  <c r="AE457"/>
  <c r="AG457" s="1"/>
  <c r="AD457"/>
  <c r="AF457" s="1"/>
  <c r="AE730"/>
  <c r="AG730" s="1"/>
  <c r="AD730"/>
  <c r="AF730" s="1"/>
  <c r="AE178"/>
  <c r="AG178" s="1"/>
  <c r="AD178"/>
  <c r="AF178" s="1"/>
  <c r="AE572"/>
  <c r="AG572" s="1"/>
  <c r="AD572"/>
  <c r="AF572" s="1"/>
  <c r="AE531"/>
  <c r="AG531" s="1"/>
  <c r="AD531"/>
  <c r="AF531" s="1"/>
  <c r="AE537"/>
  <c r="AG537" s="1"/>
  <c r="AD537"/>
  <c r="AF537" s="1"/>
  <c r="AE309"/>
  <c r="AG309" s="1"/>
  <c r="AD309"/>
  <c r="AF309" s="1"/>
  <c r="AE357"/>
  <c r="AG357" s="1"/>
  <c r="AD357"/>
  <c r="AF357" s="1"/>
  <c r="AE623"/>
  <c r="AG623" s="1"/>
  <c r="AD623"/>
  <c r="AF623" s="1"/>
  <c r="AE720"/>
  <c r="AG720" s="1"/>
  <c r="AD720"/>
  <c r="AF720" s="1"/>
  <c r="AD180"/>
  <c r="AF180" s="1"/>
  <c r="AE180"/>
  <c r="AG180" s="1"/>
  <c r="AE689"/>
  <c r="AG689" s="1"/>
  <c r="AD689"/>
  <c r="AF689" s="1"/>
  <c r="AE703"/>
  <c r="AG703" s="1"/>
  <c r="AD703"/>
  <c r="AF703" s="1"/>
  <c r="AE459"/>
  <c r="AG459" s="1"/>
  <c r="AD459"/>
  <c r="AF459" s="1"/>
  <c r="AE439"/>
  <c r="AG439" s="1"/>
  <c r="AD439"/>
  <c r="AF439" s="1"/>
  <c r="AE715"/>
  <c r="AG715" s="1"/>
  <c r="AD715"/>
  <c r="AF715" s="1"/>
  <c r="AE680"/>
  <c r="AG680" s="1"/>
  <c r="AD680"/>
  <c r="AF680" s="1"/>
  <c r="AE659"/>
  <c r="AG659" s="1"/>
  <c r="AD659"/>
  <c r="AF659" s="1"/>
  <c r="AE574"/>
  <c r="AG574" s="1"/>
  <c r="AD574"/>
  <c r="AF574" s="1"/>
  <c r="AE655"/>
  <c r="AG655" s="1"/>
  <c r="AD655"/>
  <c r="AF655" s="1"/>
  <c r="AE349"/>
  <c r="AG349" s="1"/>
  <c r="AD349"/>
  <c r="AF349" s="1"/>
  <c r="AE693"/>
  <c r="AG693" s="1"/>
  <c r="AD693"/>
  <c r="AF693" s="1"/>
  <c r="AE484"/>
  <c r="AG484" s="1"/>
  <c r="AD484"/>
  <c r="AF484" s="1"/>
  <c r="AE338"/>
  <c r="AG338" s="1"/>
  <c r="AD338"/>
  <c r="AF338" s="1"/>
  <c r="AE382"/>
  <c r="AG382" s="1"/>
  <c r="AD382"/>
  <c r="AF382" s="1"/>
  <c r="AE694"/>
  <c r="AG694" s="1"/>
  <c r="AD694"/>
  <c r="AF694" s="1"/>
  <c r="AE732"/>
  <c r="AG732" s="1"/>
  <c r="AD732"/>
  <c r="AF732" s="1"/>
  <c r="AE630"/>
  <c r="AG630" s="1"/>
  <c r="AD630"/>
  <c r="AF630" s="1"/>
  <c r="AE539"/>
  <c r="AG539" s="1"/>
  <c r="AD539"/>
  <c r="AF539" s="1"/>
  <c r="AE446"/>
  <c r="AG446" s="1"/>
  <c r="AD446"/>
  <c r="AF446" s="1"/>
  <c r="AE462"/>
  <c r="AG462" s="1"/>
  <c r="AD462"/>
  <c r="AF462" s="1"/>
  <c r="AE540"/>
  <c r="AG540" s="1"/>
  <c r="AD540"/>
  <c r="AF540" s="1"/>
  <c r="AE579"/>
  <c r="AG579" s="1"/>
  <c r="AD579"/>
  <c r="AF579" s="1"/>
  <c r="AE588"/>
  <c r="AG588" s="1"/>
  <c r="AD588"/>
  <c r="AF588" s="1"/>
  <c r="AE173"/>
  <c r="AG173" s="1"/>
  <c r="AD173"/>
  <c r="AF173" s="1"/>
  <c r="AE561"/>
  <c r="AG561" s="1"/>
  <c r="AD561"/>
  <c r="AF561" s="1"/>
  <c r="AE638"/>
  <c r="AG638" s="1"/>
  <c r="AD638"/>
  <c r="AF638" s="1"/>
  <c r="AE528"/>
  <c r="AG528" s="1"/>
  <c r="AD528"/>
  <c r="AF528" s="1"/>
  <c r="AE216"/>
  <c r="AG216" s="1"/>
  <c r="AD216"/>
  <c r="AF216" s="1"/>
  <c r="AE222"/>
  <c r="AG222" s="1"/>
  <c r="AD222"/>
  <c r="AF222" s="1"/>
  <c r="AD136"/>
  <c r="AF136" s="1"/>
  <c r="AE136"/>
  <c r="AG136" s="1"/>
  <c r="AE700"/>
  <c r="AG700" s="1"/>
  <c r="AD700"/>
  <c r="AF700" s="1"/>
  <c r="AE125"/>
  <c r="AG125" s="1"/>
  <c r="AD125"/>
  <c r="AF125" s="1"/>
  <c r="AE488"/>
  <c r="AG488" s="1"/>
  <c r="AD488"/>
  <c r="AF488" s="1"/>
  <c r="AE567"/>
  <c r="AG567" s="1"/>
  <c r="AD567"/>
  <c r="AF567" s="1"/>
  <c r="AE581"/>
  <c r="AG581" s="1"/>
  <c r="AD581"/>
  <c r="AF581" s="1"/>
  <c r="AD124"/>
  <c r="AF124" s="1"/>
  <c r="AE124"/>
  <c r="AG124" s="1"/>
  <c r="AE662"/>
  <c r="AG662" s="1"/>
  <c r="AD662"/>
  <c r="AF662" s="1"/>
  <c r="AE275"/>
  <c r="AG275" s="1"/>
  <c r="AD275"/>
  <c r="AF275" s="1"/>
  <c r="AE271"/>
  <c r="AG271" s="1"/>
  <c r="AD271"/>
  <c r="AF271" s="1"/>
  <c r="AE123"/>
  <c r="AG123" s="1"/>
  <c r="AD123"/>
  <c r="AF123" s="1"/>
  <c r="AE496"/>
  <c r="AG496" s="1"/>
  <c r="AD496"/>
  <c r="AF496" s="1"/>
  <c r="AE492"/>
  <c r="AG492" s="1"/>
  <c r="AD492"/>
  <c r="AF492" s="1"/>
  <c r="AE676"/>
  <c r="AG676" s="1"/>
  <c r="AD676"/>
  <c r="AF676" s="1"/>
  <c r="AE687"/>
  <c r="AG687" s="1"/>
  <c r="AD687"/>
  <c r="AF687" s="1"/>
  <c r="AE228"/>
  <c r="AG228" s="1"/>
  <c r="AD228"/>
  <c r="AF228" s="1"/>
  <c r="AE171"/>
  <c r="AG171" s="1"/>
  <c r="AD171"/>
  <c r="AF171" s="1"/>
  <c r="AE154"/>
  <c r="AG154" s="1"/>
  <c r="AD154"/>
  <c r="AF154" s="1"/>
  <c r="AE274"/>
  <c r="AG274" s="1"/>
  <c r="AD274"/>
  <c r="AF274" s="1"/>
  <c r="AE748"/>
  <c r="AG748" s="1"/>
  <c r="AD748"/>
  <c r="AF748" s="1"/>
  <c r="AE560"/>
  <c r="AG560" s="1"/>
  <c r="AD560"/>
  <c r="AF560" s="1"/>
  <c r="AE175"/>
  <c r="AG175" s="1"/>
  <c r="AD175"/>
  <c r="AF175" s="1"/>
  <c r="AD168"/>
  <c r="AF168" s="1"/>
  <c r="AE168"/>
  <c r="AG168" s="1"/>
  <c r="AE466"/>
  <c r="AG466" s="1"/>
  <c r="AD466"/>
  <c r="AF466" s="1"/>
  <c r="AE510"/>
  <c r="AG510" s="1"/>
  <c r="AD510"/>
  <c r="AF510" s="1"/>
  <c r="AE331"/>
  <c r="AG331" s="1"/>
  <c r="AD331"/>
  <c r="AF331" s="1"/>
  <c r="AE93"/>
  <c r="AG93" s="1"/>
  <c r="AD93"/>
  <c r="AF93" s="1"/>
  <c r="AE628"/>
  <c r="AG628" s="1"/>
  <c r="AD628"/>
  <c r="AF628" s="1"/>
  <c r="AE723"/>
  <c r="AG723" s="1"/>
  <c r="AD723"/>
  <c r="AF723" s="1"/>
  <c r="AE403"/>
  <c r="AG403" s="1"/>
  <c r="AD403"/>
  <c r="AF403" s="1"/>
  <c r="AE465"/>
  <c r="AG465" s="1"/>
  <c r="AD465"/>
  <c r="AF465" s="1"/>
  <c r="AE99"/>
  <c r="AG99" s="1"/>
  <c r="AD99"/>
  <c r="AF99" s="1"/>
  <c r="AD148"/>
  <c r="AF148" s="1"/>
  <c r="AE148"/>
  <c r="AG148" s="1"/>
  <c r="AE552"/>
  <c r="AG552" s="1"/>
  <c r="AD552"/>
  <c r="AF552" s="1"/>
  <c r="AE203"/>
  <c r="AG203" s="1"/>
  <c r="AD203"/>
  <c r="AF203" s="1"/>
  <c r="AE396"/>
  <c r="AG396" s="1"/>
  <c r="AD396"/>
  <c r="AF396" s="1"/>
  <c r="AE415"/>
  <c r="AG415" s="1"/>
  <c r="AD415"/>
  <c r="AF415" s="1"/>
  <c r="AE666"/>
  <c r="AG666" s="1"/>
  <c r="AD666"/>
  <c r="AF666" s="1"/>
  <c r="AE205"/>
  <c r="AG205" s="1"/>
  <c r="AD205"/>
  <c r="AF205" s="1"/>
  <c r="AE641"/>
  <c r="AG641" s="1"/>
  <c r="AD641"/>
  <c r="AF641" s="1"/>
  <c r="AE705"/>
  <c r="AG705" s="1"/>
  <c r="AD705"/>
  <c r="AF705" s="1"/>
  <c r="AE473"/>
  <c r="AG473" s="1"/>
  <c r="AD473"/>
  <c r="AF473" s="1"/>
  <c r="AE259"/>
  <c r="AG259" s="1"/>
  <c r="AD259"/>
  <c r="AF259" s="1"/>
  <c r="AE542"/>
  <c r="AG542" s="1"/>
  <c r="AD542"/>
  <c r="AF542" s="1"/>
  <c r="AE733"/>
  <c r="AG733" s="1"/>
  <c r="AD733"/>
  <c r="AF733" s="1"/>
  <c r="AE377"/>
  <c r="AG377" s="1"/>
  <c r="AD377"/>
  <c r="AF377" s="1"/>
  <c r="AE653"/>
  <c r="AG653" s="1"/>
  <c r="AD653"/>
  <c r="AF653" s="1"/>
  <c r="AE373"/>
  <c r="AG373" s="1"/>
  <c r="AD373"/>
  <c r="AF373" s="1"/>
  <c r="AE276"/>
  <c r="AG276" s="1"/>
  <c r="AD276"/>
  <c r="AF276" s="1"/>
  <c r="AE195"/>
  <c r="AG195" s="1"/>
  <c r="AD195"/>
  <c r="AF195" s="1"/>
  <c r="AE393"/>
  <c r="AG393" s="1"/>
  <c r="AD393"/>
  <c r="AF393" s="1"/>
  <c r="AE615"/>
  <c r="AG615" s="1"/>
  <c r="AD615"/>
  <c r="AF615" s="1"/>
  <c r="AE329"/>
  <c r="AG329" s="1"/>
  <c r="AD329"/>
  <c r="AF329" s="1"/>
  <c r="AE298"/>
  <c r="AG298" s="1"/>
  <c r="AD298"/>
  <c r="AF298" s="1"/>
  <c r="AE437"/>
  <c r="AG437" s="1"/>
  <c r="AD437"/>
  <c r="AF437" s="1"/>
  <c r="AE596"/>
  <c r="AG596" s="1"/>
  <c r="AD596"/>
  <c r="AF596" s="1"/>
  <c r="AE640"/>
  <c r="AG640" s="1"/>
  <c r="AD640"/>
  <c r="AF640" s="1"/>
  <c r="AE328"/>
  <c r="AG328" s="1"/>
  <c r="AD328"/>
  <c r="AF328" s="1"/>
  <c r="AD196"/>
  <c r="AF196" s="1"/>
  <c r="AE196"/>
  <c r="AG196" s="1"/>
  <c r="AE524"/>
  <c r="AG524" s="1"/>
  <c r="AD524"/>
  <c r="AF524" s="1"/>
  <c r="AE253"/>
  <c r="AG253" s="1"/>
  <c r="AD253"/>
  <c r="AF253" s="1"/>
  <c r="AE673"/>
  <c r="AG673" s="1"/>
  <c r="AD673"/>
  <c r="AF673" s="1"/>
  <c r="AE281"/>
  <c r="AG281" s="1"/>
  <c r="AD281"/>
  <c r="AF281" s="1"/>
  <c r="AE587"/>
  <c r="AG587" s="1"/>
  <c r="AD587"/>
  <c r="AF587" s="1"/>
  <c r="AE714"/>
  <c r="AG714" s="1"/>
  <c r="AD714"/>
  <c r="AF714" s="1"/>
  <c r="AE526"/>
  <c r="AG526" s="1"/>
  <c r="AD526"/>
  <c r="AF526" s="1"/>
  <c r="AE261"/>
  <c r="AG261" s="1"/>
  <c r="AD261"/>
  <c r="AF261" s="1"/>
  <c r="AE95"/>
  <c r="AG95" s="1"/>
  <c r="AD95"/>
  <c r="AF95" s="1"/>
  <c r="AE351"/>
  <c r="AG351" s="1"/>
  <c r="AD351"/>
  <c r="AF351" s="1"/>
  <c r="AE182"/>
  <c r="AG182" s="1"/>
  <c r="AD182"/>
  <c r="AF182" s="1"/>
  <c r="AE642"/>
  <c r="AG642" s="1"/>
  <c r="AD642"/>
  <c r="AF642" s="1"/>
  <c r="AE460"/>
  <c r="AG460" s="1"/>
  <c r="AD460"/>
  <c r="AF460" s="1"/>
  <c r="AE619"/>
  <c r="AG619" s="1"/>
  <c r="AD619"/>
  <c r="AF619" s="1"/>
  <c r="AE709"/>
  <c r="AG709" s="1"/>
  <c r="AD709"/>
  <c r="AF709" s="1"/>
  <c r="AE113"/>
  <c r="AG113" s="1"/>
  <c r="AD113"/>
  <c r="AF113" s="1"/>
  <c r="AD156"/>
  <c r="AF156" s="1"/>
  <c r="AE156"/>
  <c r="AG156" s="1"/>
  <c r="AE464"/>
  <c r="AG464" s="1"/>
  <c r="AD464"/>
  <c r="AF464" s="1"/>
  <c r="AE288"/>
  <c r="AG288" s="1"/>
  <c r="AD288"/>
  <c r="AF288" s="1"/>
  <c r="AE505"/>
  <c r="AG505" s="1"/>
  <c r="AD505"/>
  <c r="AF505" s="1"/>
  <c r="AE586"/>
  <c r="AG586" s="1"/>
  <c r="AD586"/>
  <c r="AF586" s="1"/>
  <c r="AE134"/>
  <c r="AG134" s="1"/>
  <c r="AD134"/>
  <c r="AF134" s="1"/>
  <c r="AE749"/>
  <c r="AG749" s="1"/>
  <c r="AD749"/>
  <c r="AF749" s="1"/>
  <c r="AE306"/>
  <c r="AG306" s="1"/>
  <c r="AD306"/>
  <c r="AF306" s="1"/>
  <c r="AE617"/>
  <c r="AG617" s="1"/>
  <c r="AD617"/>
  <c r="AF617" s="1"/>
  <c r="AE399"/>
  <c r="AG399" s="1"/>
  <c r="AD399"/>
  <c r="AF399" s="1"/>
  <c r="AE354"/>
  <c r="AG354" s="1"/>
  <c r="AD354"/>
  <c r="AF354" s="1"/>
  <c r="AE360"/>
  <c r="AG360" s="1"/>
  <c r="AD360"/>
  <c r="AF360" s="1"/>
  <c r="AE189"/>
  <c r="AG189" s="1"/>
  <c r="AD189"/>
  <c r="AF189" s="1"/>
  <c r="AE452"/>
  <c r="AG452" s="1"/>
  <c r="AD452"/>
  <c r="AF452" s="1"/>
  <c r="AE580"/>
  <c r="AG580" s="1"/>
  <c r="AD580"/>
  <c r="AF580" s="1"/>
  <c r="AE663"/>
  <c r="AG663" s="1"/>
  <c r="AD663"/>
  <c r="AF663" s="1"/>
  <c r="AE631"/>
  <c r="AG631" s="1"/>
  <c r="AD631"/>
  <c r="AF631" s="1"/>
  <c r="AE282"/>
  <c r="AG282" s="1"/>
  <c r="AD282"/>
  <c r="AF282" s="1"/>
  <c r="AD188"/>
  <c r="AF188" s="1"/>
  <c r="AE188"/>
  <c r="AG188" s="1"/>
  <c r="AE145"/>
  <c r="AG145" s="1"/>
  <c r="AD145"/>
  <c r="AF145" s="1"/>
  <c r="AE472"/>
  <c r="AG472" s="1"/>
  <c r="AD472"/>
  <c r="AF472" s="1"/>
  <c r="AE305"/>
  <c r="AG305" s="1"/>
  <c r="AD305"/>
  <c r="AF305" s="1"/>
  <c r="AE658"/>
  <c r="AG658" s="1"/>
  <c r="AD658"/>
  <c r="AF658" s="1"/>
  <c r="AE383"/>
  <c r="AG383" s="1"/>
  <c r="AD383"/>
  <c r="AF383" s="1"/>
  <c r="AE701"/>
  <c r="AG701" s="1"/>
  <c r="AD701"/>
  <c r="AF701" s="1"/>
  <c r="AE250"/>
  <c r="AG250" s="1"/>
  <c r="AD250"/>
  <c r="AF250" s="1"/>
  <c r="AE229"/>
  <c r="AG229" s="1"/>
  <c r="AD229"/>
  <c r="AF229" s="1"/>
  <c r="AE739"/>
  <c r="AG739" s="1"/>
  <c r="AD739"/>
  <c r="AF739" s="1"/>
  <c r="AE366"/>
  <c r="AG366" s="1"/>
  <c r="AD366"/>
  <c r="AF366" s="1"/>
  <c r="AE361"/>
  <c r="AG361" s="1"/>
  <c r="AD361"/>
  <c r="AF361" s="1"/>
  <c r="AE238"/>
  <c r="AG238" s="1"/>
  <c r="AD238"/>
  <c r="AF238" s="1"/>
  <c r="AE477"/>
  <c r="AG477" s="1"/>
  <c r="AD477"/>
  <c r="AF477" s="1"/>
  <c r="AE450"/>
  <c r="AG450" s="1"/>
  <c r="AD450"/>
  <c r="AF450" s="1"/>
  <c r="AE738"/>
  <c r="AG738" s="1"/>
  <c r="AD738"/>
  <c r="AF738" s="1"/>
  <c r="AE719"/>
  <c r="AG719" s="1"/>
  <c r="AD719"/>
  <c r="AF719" s="1"/>
  <c r="AE546"/>
  <c r="AG546" s="1"/>
  <c r="AD546"/>
  <c r="AF546" s="1"/>
  <c r="AE634"/>
  <c r="AG634" s="1"/>
  <c r="AD634"/>
  <c r="AF634" s="1"/>
  <c r="AE508"/>
  <c r="AG508" s="1"/>
  <c r="AD508"/>
  <c r="AF508" s="1"/>
  <c r="AE569"/>
  <c r="AG569" s="1"/>
  <c r="AD569"/>
  <c r="AF569" s="1"/>
  <c r="AE592"/>
  <c r="AG592" s="1"/>
  <c r="AD592"/>
  <c r="AF592" s="1"/>
  <c r="AE223"/>
  <c r="AG223" s="1"/>
  <c r="AD223"/>
  <c r="AF223" s="1"/>
  <c r="AE677"/>
  <c r="AG677" s="1"/>
  <c r="AD677"/>
  <c r="AF677" s="1"/>
  <c r="AE130"/>
  <c r="AG130" s="1"/>
  <c r="AD130"/>
  <c r="AF130" s="1"/>
  <c r="AE507"/>
  <c r="AG507" s="1"/>
  <c r="AD507"/>
  <c r="AF507" s="1"/>
  <c r="AE661"/>
  <c r="AG661" s="1"/>
  <c r="AD661"/>
  <c r="AF661" s="1"/>
  <c r="AE336"/>
  <c r="AG336" s="1"/>
  <c r="AD336"/>
  <c r="AF336" s="1"/>
  <c r="AE397"/>
  <c r="AG397" s="1"/>
  <c r="AD397"/>
  <c r="AF397" s="1"/>
  <c r="AE143"/>
  <c r="AG143" s="1"/>
  <c r="AD143"/>
  <c r="AF143" s="1"/>
  <c r="AE555"/>
  <c r="AG555" s="1"/>
  <c r="AD555"/>
  <c r="AF555" s="1"/>
  <c r="AE605"/>
  <c r="AG605" s="1"/>
  <c r="AD605"/>
  <c r="AF605" s="1"/>
  <c r="AE320"/>
  <c r="AG320" s="1"/>
  <c r="AD320"/>
  <c r="AF320" s="1"/>
  <c r="AE603"/>
  <c r="AG603" s="1"/>
  <c r="AD603"/>
  <c r="AF603" s="1"/>
  <c r="AD120"/>
  <c r="AF120" s="1"/>
  <c r="AE120"/>
  <c r="AG120" s="1"/>
  <c r="AE682"/>
  <c r="AG682" s="1"/>
  <c r="AD682"/>
  <c r="AF682" s="1"/>
  <c r="AE369"/>
  <c r="AG369" s="1"/>
  <c r="AD369"/>
  <c r="AF369" s="1"/>
  <c r="AE303"/>
  <c r="AG303" s="1"/>
  <c r="AD303"/>
  <c r="AF303" s="1"/>
  <c r="AE97"/>
  <c r="AG97" s="1"/>
  <c r="AD97"/>
  <c r="AF97" s="1"/>
  <c r="AE706"/>
  <c r="AG706" s="1"/>
  <c r="AD706"/>
  <c r="AF706" s="1"/>
  <c r="AE231"/>
  <c r="AG231" s="1"/>
  <c r="AD231"/>
  <c r="AF231" s="1"/>
  <c r="AE534"/>
  <c r="AG534" s="1"/>
  <c r="AD534"/>
  <c r="AF534" s="1"/>
  <c r="AE741"/>
  <c r="AG741" s="1"/>
  <c r="AD741"/>
  <c r="AF741" s="1"/>
  <c r="AE126"/>
  <c r="AG126" s="1"/>
  <c r="AD126"/>
  <c r="AF126" s="1"/>
  <c r="AE410"/>
  <c r="AG410" s="1"/>
  <c r="AD410"/>
  <c r="AF410" s="1"/>
  <c r="AD116"/>
  <c r="AF116" s="1"/>
  <c r="AE116"/>
  <c r="AG116" s="1"/>
  <c r="AE327"/>
  <c r="AG327" s="1"/>
  <c r="AD327"/>
  <c r="AF327" s="1"/>
  <c r="AE441"/>
  <c r="AG441" s="1"/>
  <c r="AD441"/>
  <c r="AF441" s="1"/>
  <c r="AE435"/>
  <c r="AG435" s="1"/>
  <c r="AD435"/>
  <c r="AF435" s="1"/>
  <c r="AD160"/>
  <c r="AF160" s="1"/>
  <c r="AE160"/>
  <c r="AG160" s="1"/>
  <c r="AE299"/>
  <c r="AG299" s="1"/>
  <c r="AD299"/>
  <c r="AF299" s="1"/>
  <c r="AE321"/>
  <c r="AG321" s="1"/>
  <c r="AD321"/>
  <c r="AF321" s="1"/>
  <c r="AE645"/>
  <c r="AG645" s="1"/>
  <c r="AD645"/>
  <c r="AF645" s="1"/>
  <c r="AE650"/>
  <c r="AG650" s="1"/>
  <c r="AD650"/>
  <c r="AF650" s="1"/>
  <c r="AE380"/>
  <c r="AG380" s="1"/>
  <c r="AD380"/>
  <c r="AF380" s="1"/>
  <c r="AE389"/>
  <c r="AG389" s="1"/>
  <c r="AD389"/>
  <c r="AF389" s="1"/>
  <c r="AE319"/>
  <c r="AG319" s="1"/>
  <c r="AD319"/>
  <c r="AF319" s="1"/>
  <c r="AE647"/>
  <c r="AG647" s="1"/>
  <c r="AD647"/>
  <c r="AF647" s="1"/>
  <c r="AE721"/>
  <c r="AG721" s="1"/>
  <c r="AD721"/>
  <c r="AF721" s="1"/>
  <c r="AE553"/>
  <c r="AG553" s="1"/>
  <c r="AD553"/>
  <c r="AF553" s="1"/>
  <c r="AE456"/>
  <c r="AG456" s="1"/>
  <c r="AD456"/>
  <c r="AF456" s="1"/>
  <c r="AE550"/>
  <c r="AG550" s="1"/>
  <c r="AD550"/>
  <c r="AF550" s="1"/>
  <c r="AE407"/>
  <c r="AG407" s="1"/>
  <c r="AD407"/>
  <c r="AF407" s="1"/>
  <c r="AE386"/>
  <c r="AG386" s="1"/>
  <c r="AD386"/>
  <c r="AF386" s="1"/>
  <c r="AE232"/>
  <c r="AG232" s="1"/>
  <c r="AD232"/>
  <c r="AF232" s="1"/>
  <c r="AE599"/>
  <c r="AG599" s="1"/>
  <c r="AD599"/>
  <c r="AF599" s="1"/>
  <c r="AE98"/>
  <c r="AG98" s="1"/>
  <c r="AD98"/>
  <c r="AF98" s="1"/>
  <c r="AE576"/>
  <c r="AG576" s="1"/>
  <c r="AD576"/>
  <c r="AF576" s="1"/>
  <c r="AE626"/>
  <c r="AG626" s="1"/>
  <c r="AD626"/>
  <c r="AF626" s="1"/>
  <c r="AE458"/>
  <c r="AG458" s="1"/>
  <c r="AD458"/>
  <c r="AF458" s="1"/>
  <c r="AE710"/>
  <c r="AG710" s="1"/>
  <c r="AD710"/>
  <c r="AF710" s="1"/>
  <c r="AE363"/>
  <c r="AG363" s="1"/>
  <c r="AD363"/>
  <c r="AF363" s="1"/>
  <c r="AE633"/>
  <c r="AG633" s="1"/>
  <c r="AD633"/>
  <c r="AF633" s="1"/>
  <c r="AE735"/>
  <c r="AG735" s="1"/>
  <c r="AD735"/>
  <c r="AF735" s="1"/>
  <c r="AE260"/>
  <c r="AG260" s="1"/>
  <c r="AD260"/>
  <c r="AF260" s="1"/>
  <c r="AE295"/>
  <c r="AG295" s="1"/>
  <c r="AD295"/>
  <c r="AF295" s="1"/>
  <c r="AE737"/>
  <c r="AG737" s="1"/>
  <c r="AD737"/>
  <c r="AF737" s="1"/>
  <c r="AE322"/>
  <c r="AG322" s="1"/>
  <c r="AD322"/>
  <c r="AF322" s="1"/>
  <c r="AE621"/>
  <c r="AG621" s="1"/>
  <c r="AD621"/>
  <c r="AF621" s="1"/>
  <c r="AE286"/>
  <c r="AG286" s="1"/>
  <c r="AD286"/>
  <c r="AF286" s="1"/>
  <c r="AE218"/>
  <c r="AG218" s="1"/>
  <c r="AD218"/>
  <c r="AF218" s="1"/>
  <c r="AE248"/>
  <c r="AG248" s="1"/>
  <c r="AD248"/>
  <c r="AF248" s="1"/>
  <c r="AE434"/>
  <c r="AG434" s="1"/>
  <c r="AD434"/>
  <c r="AF434" s="1"/>
  <c r="AE478"/>
  <c r="AG478" s="1"/>
  <c r="AD478"/>
  <c r="AF478" s="1"/>
  <c r="AD132"/>
  <c r="AF132" s="1"/>
  <c r="AE132"/>
  <c r="AG132" s="1"/>
  <c r="AE269"/>
  <c r="AG269" s="1"/>
  <c r="AD269"/>
  <c r="AF269" s="1"/>
  <c r="AE414"/>
  <c r="AG414" s="1"/>
  <c r="AD414"/>
  <c r="AF414" s="1"/>
  <c r="AE667"/>
  <c r="AG667" s="1"/>
  <c r="AD667"/>
  <c r="AF667" s="1"/>
  <c r="AE692"/>
  <c r="AG692" s="1"/>
  <c r="AD692"/>
  <c r="AF692" s="1"/>
  <c r="AE197"/>
  <c r="AG197" s="1"/>
  <c r="AD197"/>
  <c r="AF197" s="1"/>
  <c r="AE387"/>
  <c r="AG387" s="1"/>
  <c r="AD387"/>
  <c r="AF387" s="1"/>
  <c r="AE678"/>
  <c r="AG678" s="1"/>
  <c r="AD678"/>
  <c r="AF678" s="1"/>
  <c r="AE639"/>
  <c r="AG639" s="1"/>
  <c r="AD639"/>
  <c r="AF639" s="1"/>
  <c r="AE610"/>
  <c r="AG610" s="1"/>
  <c r="AD610"/>
  <c r="AF610" s="1"/>
  <c r="AE491"/>
  <c r="AG491" s="1"/>
  <c r="AD491"/>
  <c r="AF491" s="1"/>
  <c r="AE535"/>
  <c r="AG535" s="1"/>
  <c r="AD535"/>
  <c r="AF535" s="1"/>
  <c r="AE335"/>
  <c r="AG335" s="1"/>
  <c r="AD335"/>
  <c r="AF335" s="1"/>
  <c r="AE436"/>
  <c r="AG436" s="1"/>
  <c r="AD436"/>
  <c r="AF436" s="1"/>
  <c r="AE147"/>
  <c r="AG147" s="1"/>
  <c r="AD147"/>
  <c r="AF147" s="1"/>
  <c r="AE190"/>
  <c r="AG190" s="1"/>
  <c r="AD190"/>
  <c r="AF190" s="1"/>
  <c r="AE220"/>
  <c r="AG220" s="1"/>
  <c r="AD220"/>
  <c r="AF220" s="1"/>
  <c r="AE564"/>
  <c r="AG564" s="1"/>
  <c r="AD564"/>
  <c r="AF564" s="1"/>
  <c r="AE234"/>
  <c r="AG234" s="1"/>
  <c r="AD234"/>
  <c r="AF234" s="1"/>
  <c r="AE365"/>
  <c r="AG365" s="1"/>
  <c r="AD365"/>
  <c r="AF365" s="1"/>
  <c r="AE497"/>
  <c r="AG497" s="1"/>
  <c r="AD497"/>
  <c r="AF497" s="1"/>
  <c r="AE179"/>
  <c r="AG179" s="1"/>
  <c r="AD179"/>
  <c r="AF179" s="1"/>
  <c r="AE532"/>
  <c r="AG532" s="1"/>
  <c r="AD532"/>
  <c r="AF532" s="1"/>
  <c r="AD176"/>
  <c r="AF176" s="1"/>
  <c r="AE176"/>
  <c r="AG176" s="1"/>
  <c r="AE418"/>
  <c r="AG418" s="1"/>
  <c r="AD418"/>
  <c r="AF418" s="1"/>
  <c r="AE504"/>
  <c r="AG504" s="1"/>
  <c r="AD504"/>
  <c r="AF504" s="1"/>
  <c r="AE198"/>
  <c r="AG198" s="1"/>
  <c r="AD198"/>
  <c r="AF198" s="1"/>
  <c r="AE263"/>
  <c r="AG263" s="1"/>
  <c r="AD263"/>
  <c r="AF263" s="1"/>
  <c r="AE385"/>
  <c r="AG385" s="1"/>
  <c r="AD385"/>
  <c r="AF385" s="1"/>
  <c r="AE595"/>
  <c r="AG595" s="1"/>
  <c r="AD595"/>
  <c r="AF595" s="1"/>
  <c r="AE183"/>
  <c r="AG183" s="1"/>
  <c r="AD183"/>
  <c r="AF183" s="1"/>
  <c r="AE493"/>
  <c r="AG493" s="1"/>
  <c r="AD493"/>
  <c r="AF493" s="1"/>
  <c r="AE409"/>
  <c r="AG409" s="1"/>
  <c r="AD409"/>
  <c r="AF409" s="1"/>
  <c r="AE103"/>
  <c r="AG103" s="1"/>
  <c r="AD103"/>
  <c r="AF103" s="1"/>
  <c r="AE283"/>
  <c r="AG283" s="1"/>
  <c r="AD283"/>
  <c r="AF283" s="1"/>
  <c r="AE681"/>
  <c r="AG681" s="1"/>
  <c r="AD681"/>
  <c r="AF681" s="1"/>
  <c r="AE541"/>
  <c r="AG541" s="1"/>
  <c r="AD541"/>
  <c r="AF541" s="1"/>
  <c r="AE744"/>
  <c r="AG744" s="1"/>
  <c r="AD744"/>
  <c r="AF744" s="1"/>
  <c r="AE536"/>
  <c r="AG536" s="1"/>
  <c r="AD536"/>
  <c r="AF536" s="1"/>
  <c r="AE672"/>
  <c r="AG672" s="1"/>
  <c r="AD672"/>
  <c r="AF672" s="1"/>
  <c r="AE545"/>
  <c r="AG545" s="1"/>
  <c r="AD545"/>
  <c r="AF545" s="1"/>
  <c r="AE404"/>
  <c r="AG404" s="1"/>
  <c r="AD404"/>
  <c r="AF404" s="1"/>
  <c r="AE745"/>
  <c r="AG745" s="1"/>
  <c r="AD745"/>
  <c r="AF745" s="1"/>
  <c r="AE352"/>
  <c r="AG352" s="1"/>
  <c r="AD352"/>
  <c r="AF352" s="1"/>
  <c r="AE326"/>
  <c r="AG326" s="1"/>
  <c r="AD326"/>
  <c r="AF326" s="1"/>
  <c r="AE292"/>
  <c r="AG292" s="1"/>
  <c r="AD292"/>
  <c r="AF292" s="1"/>
  <c r="AE726"/>
  <c r="AG726" s="1"/>
  <c r="AD726"/>
  <c r="AF726" s="1"/>
  <c r="AE236"/>
  <c r="AG236" s="1"/>
  <c r="AD236"/>
  <c r="AF236" s="1"/>
  <c r="AE378"/>
  <c r="AG378" s="1"/>
  <c r="AD378"/>
  <c r="AF378" s="1"/>
  <c r="AE258"/>
  <c r="AG258" s="1"/>
  <c r="AD258"/>
  <c r="AF258" s="1"/>
  <c r="AE381"/>
  <c r="AG381" s="1"/>
  <c r="AD381"/>
  <c r="AF381" s="1"/>
  <c r="AE568"/>
  <c r="AG568" s="1"/>
  <c r="AD568"/>
  <c r="AF568" s="1"/>
  <c r="AE675"/>
  <c r="AG675" s="1"/>
  <c r="AD675"/>
  <c r="AF675" s="1"/>
  <c r="AE696"/>
  <c r="AG696" s="1"/>
  <c r="AD696"/>
  <c r="AF696" s="1"/>
  <c r="AE202"/>
  <c r="AG202" s="1"/>
  <c r="AD202"/>
  <c r="AF202" s="1"/>
  <c r="AE122"/>
  <c r="AG122" s="1"/>
  <c r="AD122"/>
  <c r="AF122" s="1"/>
  <c r="AE563"/>
  <c r="AG563" s="1"/>
  <c r="AD563"/>
  <c r="AF563" s="1"/>
  <c r="AE371"/>
  <c r="AG371" s="1"/>
  <c r="AD371"/>
  <c r="AF371" s="1"/>
  <c r="AE600"/>
  <c r="AG600" s="1"/>
  <c r="AD600"/>
  <c r="AF600" s="1"/>
  <c r="AE339"/>
  <c r="AG339" s="1"/>
  <c r="AD339"/>
  <c r="AF339" s="1"/>
  <c r="AE427"/>
  <c r="AG427" s="1"/>
  <c r="AD427"/>
  <c r="AF427" s="1"/>
  <c r="AE330"/>
  <c r="AG330" s="1"/>
  <c r="AD330"/>
  <c r="AF330" s="1"/>
  <c r="AE302"/>
  <c r="AG302" s="1"/>
  <c r="AD302"/>
  <c r="AF302" s="1"/>
  <c r="AE516"/>
  <c r="AG516" s="1"/>
  <c r="AD516"/>
  <c r="AF516" s="1"/>
  <c r="AE445"/>
  <c r="AG445" s="1"/>
  <c r="AD445"/>
  <c r="AF445" s="1"/>
  <c r="AE161"/>
  <c r="AG161" s="1"/>
  <c r="AD161"/>
  <c r="AF161" s="1"/>
  <c r="AE142"/>
  <c r="AG142" s="1"/>
  <c r="AD142"/>
  <c r="AF142" s="1"/>
  <c r="AE273"/>
  <c r="AG273" s="1"/>
  <c r="AD273"/>
  <c r="AF273" s="1"/>
  <c r="AE422"/>
  <c r="AG422" s="1"/>
  <c r="AD422"/>
  <c r="AF422" s="1"/>
  <c r="AE514"/>
  <c r="AG514" s="1"/>
  <c r="AD514"/>
  <c r="AF514" s="1"/>
  <c r="AE606"/>
  <c r="AG606" s="1"/>
  <c r="AD606"/>
  <c r="AF606" s="1"/>
  <c r="AE423"/>
  <c r="AG423" s="1"/>
  <c r="AD423"/>
  <c r="AF423" s="1"/>
  <c r="AE245"/>
  <c r="AG245" s="1"/>
  <c r="AD245"/>
  <c r="AF245" s="1"/>
  <c r="AE391"/>
  <c r="AG391" s="1"/>
  <c r="AD391"/>
  <c r="AF391" s="1"/>
  <c r="AE109"/>
  <c r="AG109" s="1"/>
  <c r="AD109"/>
  <c r="AF109" s="1"/>
  <c r="AE506"/>
  <c r="AG506" s="1"/>
  <c r="AD506"/>
  <c r="AF506" s="1"/>
  <c r="AE736"/>
  <c r="AG736" s="1"/>
  <c r="AD736"/>
  <c r="AF736" s="1"/>
  <c r="AE519"/>
  <c r="AG519" s="1"/>
  <c r="AD519"/>
  <c r="AF519" s="1"/>
  <c r="AE158"/>
  <c r="AG158" s="1"/>
  <c r="AD158"/>
  <c r="AF158" s="1"/>
  <c r="AE165"/>
  <c r="AG165" s="1"/>
  <c r="AD165"/>
  <c r="AF165" s="1"/>
  <c r="AE632"/>
  <c r="AG632" s="1"/>
  <c r="AD632"/>
  <c r="AF632" s="1"/>
  <c r="AE740"/>
  <c r="AG740" s="1"/>
  <c r="AD740"/>
  <c r="AF740" s="1"/>
  <c r="AE254"/>
  <c r="AG254" s="1"/>
  <c r="AD254"/>
  <c r="AF254" s="1"/>
  <c r="AE665"/>
  <c r="AG665" s="1"/>
  <c r="AD665"/>
  <c r="AF665" s="1"/>
  <c r="AE483"/>
  <c r="AG483" s="1"/>
  <c r="AD483"/>
  <c r="AF483" s="1"/>
  <c r="AE509"/>
  <c r="AG509" s="1"/>
  <c r="AD509"/>
  <c r="AF509" s="1"/>
  <c r="AE344"/>
  <c r="AG344" s="1"/>
  <c r="AD344"/>
  <c r="AF344" s="1"/>
  <c r="AE520"/>
  <c r="AG520" s="1"/>
  <c r="AD520"/>
  <c r="AF520" s="1"/>
  <c r="AE107"/>
  <c r="AG107" s="1"/>
  <c r="AD107"/>
  <c r="AF107" s="1"/>
  <c r="AE241"/>
  <c r="AG241" s="1"/>
  <c r="AD241"/>
  <c r="AF241" s="1"/>
  <c r="AE648"/>
  <c r="AG648" s="1"/>
  <c r="AD648"/>
  <c r="AF648" s="1"/>
  <c r="AE225"/>
  <c r="AG225" s="1"/>
  <c r="AD225"/>
  <c r="AF225" s="1"/>
  <c r="AE384"/>
  <c r="AG384" s="1"/>
  <c r="AD384"/>
  <c r="AF384" s="1"/>
  <c r="AE174"/>
  <c r="AG174" s="1"/>
  <c r="AD174"/>
  <c r="AF174" s="1"/>
  <c r="AE278"/>
  <c r="AG278" s="1"/>
  <c r="AD278"/>
  <c r="AF278" s="1"/>
  <c r="AE249"/>
  <c r="AG249" s="1"/>
  <c r="AD249"/>
  <c r="AF249" s="1"/>
  <c r="AE449"/>
  <c r="AG449" s="1"/>
  <c r="AD449"/>
  <c r="AF449" s="1"/>
  <c r="AE494"/>
  <c r="AG494" s="1"/>
  <c r="AD494"/>
  <c r="AF494" s="1"/>
  <c r="AE325"/>
  <c r="AG325" s="1"/>
  <c r="AD325"/>
  <c r="AF325" s="1"/>
  <c r="AG751"/>
  <c r="AD751"/>
  <c r="AF751" s="1"/>
  <c r="R556"/>
  <c r="Q556"/>
  <c r="Q679"/>
  <c r="R679"/>
  <c r="Q707"/>
  <c r="R707"/>
  <c r="Q388"/>
  <c r="R388"/>
  <c r="Q664"/>
  <c r="R664"/>
  <c r="Q660"/>
  <c r="R660"/>
  <c r="R296"/>
  <c r="Q296"/>
  <c r="R272"/>
  <c r="Q272"/>
  <c r="Q155"/>
  <c r="R155"/>
  <c r="Q100"/>
  <c r="R100"/>
  <c r="S100" s="1"/>
  <c r="Q498"/>
  <c r="R498"/>
  <c r="Q290"/>
  <c r="R290"/>
  <c r="Q527"/>
  <c r="R527"/>
  <c r="Q112"/>
  <c r="R112"/>
  <c r="Q239"/>
  <c r="R239"/>
  <c r="R367"/>
  <c r="Q367"/>
  <c r="Q455"/>
  <c r="R455"/>
  <c r="Q167"/>
  <c r="R167"/>
  <c r="Q104"/>
  <c r="R104"/>
  <c r="Q575"/>
  <c r="R575"/>
  <c r="R421"/>
  <c r="Q421"/>
  <c r="Q244"/>
  <c r="R244"/>
  <c r="Q438"/>
  <c r="R438"/>
  <c r="Q144"/>
  <c r="R144"/>
  <c r="R416"/>
  <c r="Q416"/>
  <c r="Q243"/>
  <c r="R243"/>
  <c r="Q627"/>
  <c r="R627"/>
  <c r="Q308"/>
  <c r="R308"/>
  <c r="Q577"/>
  <c r="R577"/>
  <c r="R728"/>
  <c r="Q728"/>
  <c r="Q657"/>
  <c r="R657"/>
  <c r="Q193"/>
  <c r="R193"/>
  <c r="Q573"/>
  <c r="R573"/>
  <c r="Q334"/>
  <c r="R334"/>
  <c r="Q151"/>
  <c r="R151"/>
  <c r="Q141"/>
  <c r="R141"/>
  <c r="Q186"/>
  <c r="R186"/>
  <c r="Q747"/>
  <c r="R747"/>
  <c r="Q480"/>
  <c r="R480"/>
  <c r="Q408"/>
  <c r="R408"/>
  <c r="Q307"/>
  <c r="R307"/>
  <c r="Q240"/>
  <c r="R240"/>
  <c r="Q643"/>
  <c r="R643"/>
  <c r="Q233"/>
  <c r="R233"/>
  <c r="Q513"/>
  <c r="R513"/>
  <c r="Q342"/>
  <c r="R342"/>
  <c r="R502"/>
  <c r="Q502"/>
  <c r="Q654"/>
  <c r="R654"/>
  <c r="Q359"/>
  <c r="R359"/>
  <c r="Q214"/>
  <c r="R214"/>
  <c r="Q734"/>
  <c r="R734"/>
  <c r="Q656"/>
  <c r="R656"/>
  <c r="Q111"/>
  <c r="R111"/>
  <c r="Q348"/>
  <c r="R348"/>
  <c r="Q287"/>
  <c r="R287"/>
  <c r="R562"/>
  <c r="Q562"/>
  <c r="Q169"/>
  <c r="R169"/>
  <c r="Q206"/>
  <c r="R206"/>
  <c r="Q121"/>
  <c r="R121"/>
  <c r="Q139"/>
  <c r="R139"/>
  <c r="Q729"/>
  <c r="R729"/>
  <c r="Q644"/>
  <c r="R644"/>
  <c r="Q268"/>
  <c r="R268"/>
  <c r="Q495"/>
  <c r="R495"/>
  <c r="Q117"/>
  <c r="R117"/>
  <c r="R618"/>
  <c r="Q618"/>
  <c r="Q597"/>
  <c r="R597"/>
  <c r="Q375"/>
  <c r="R375"/>
  <c r="Q431"/>
  <c r="R431"/>
  <c r="R500"/>
  <c r="Q500"/>
  <c r="Q347"/>
  <c r="R347"/>
  <c r="Q297"/>
  <c r="R297"/>
  <c r="Q246"/>
  <c r="R246"/>
  <c r="Q521"/>
  <c r="R521"/>
  <c r="Q746"/>
  <c r="R746"/>
  <c r="Q461"/>
  <c r="R461"/>
  <c r="Q340"/>
  <c r="R340"/>
  <c r="Q191"/>
  <c r="R191"/>
  <c r="Q266"/>
  <c r="R266"/>
  <c r="Q212"/>
  <c r="R212"/>
  <c r="Q471"/>
  <c r="R471"/>
  <c r="Q482"/>
  <c r="R482"/>
  <c r="Q635"/>
  <c r="R635"/>
  <c r="R256"/>
  <c r="Q256"/>
  <c r="Q533"/>
  <c r="R533"/>
  <c r="Q413"/>
  <c r="R413"/>
  <c r="R565"/>
  <c r="Q565"/>
  <c r="Q442"/>
  <c r="R442"/>
  <c r="Q101"/>
  <c r="R101"/>
  <c r="Q725"/>
  <c r="R725"/>
  <c r="Q697"/>
  <c r="R697"/>
  <c r="Q609"/>
  <c r="R609"/>
  <c r="Q311"/>
  <c r="R311"/>
  <c r="Q247"/>
  <c r="R247"/>
  <c r="Q428"/>
  <c r="R428"/>
  <c r="Q368"/>
  <c r="R368"/>
  <c r="Q604"/>
  <c r="R604"/>
  <c r="Q356"/>
  <c r="R356"/>
  <c r="Q291"/>
  <c r="R291"/>
  <c r="Q713"/>
  <c r="R713"/>
  <c r="Q401"/>
  <c r="R401"/>
  <c r="Q265"/>
  <c r="R265"/>
  <c r="Q252"/>
  <c r="R252"/>
  <c r="Q443"/>
  <c r="R443"/>
  <c r="Q702"/>
  <c r="R702"/>
  <c r="Q337"/>
  <c r="R337"/>
  <c r="Q405"/>
  <c r="R405"/>
  <c r="Q208"/>
  <c r="R208"/>
  <c r="Q402"/>
  <c r="R402"/>
  <c r="Q636"/>
  <c r="R636"/>
  <c r="Q149"/>
  <c r="R149"/>
  <c r="Q481"/>
  <c r="R481"/>
  <c r="Q525"/>
  <c r="R525"/>
  <c r="Q695"/>
  <c r="R695"/>
  <c r="Q447"/>
  <c r="R447"/>
  <c r="Q255"/>
  <c r="R255"/>
  <c r="R350"/>
  <c r="Q350"/>
  <c r="Q420"/>
  <c r="R420"/>
  <c r="Q611"/>
  <c r="R611"/>
  <c r="R92"/>
  <c r="S92" s="1"/>
  <c r="Q92"/>
  <c r="Q530"/>
  <c r="R530"/>
  <c r="Q624"/>
  <c r="R624"/>
  <c r="Q105"/>
  <c r="R105"/>
  <c r="Q503"/>
  <c r="R503"/>
  <c r="Q219"/>
  <c r="R219"/>
  <c r="Q685"/>
  <c r="R685"/>
  <c r="Q270"/>
  <c r="R270"/>
  <c r="Q412"/>
  <c r="R412"/>
  <c r="Q688"/>
  <c r="R688"/>
  <c r="Q128"/>
  <c r="R128"/>
  <c r="Q163"/>
  <c r="R163"/>
  <c r="Q215"/>
  <c r="R215"/>
  <c r="Q277"/>
  <c r="R277"/>
  <c r="Q131"/>
  <c r="R131"/>
  <c r="R690"/>
  <c r="Q690"/>
  <c r="Q522"/>
  <c r="R522"/>
  <c r="Q227"/>
  <c r="R227"/>
  <c r="Q150"/>
  <c r="R150"/>
  <c r="Q578"/>
  <c r="R578"/>
  <c r="Q489"/>
  <c r="R489"/>
  <c r="R398"/>
  <c r="Q398"/>
  <c r="Q598"/>
  <c r="R598"/>
  <c r="Q135"/>
  <c r="R135"/>
  <c r="Q722"/>
  <c r="R722"/>
  <c r="Q430"/>
  <c r="R430"/>
  <c r="R284"/>
  <c r="Q284"/>
  <c r="Q294"/>
  <c r="R294"/>
  <c r="Q717"/>
  <c r="R717"/>
  <c r="Q607"/>
  <c r="R607"/>
  <c r="Q558"/>
  <c r="R558"/>
  <c r="Q301"/>
  <c r="R301"/>
  <c r="Q518"/>
  <c r="R518"/>
  <c r="Q501"/>
  <c r="R501"/>
  <c r="Q394"/>
  <c r="R394"/>
  <c r="Q315"/>
  <c r="R315"/>
  <c r="Q419"/>
  <c r="R419"/>
  <c r="Q708"/>
  <c r="R708"/>
  <c r="Q699"/>
  <c r="R699"/>
  <c r="Q543"/>
  <c r="R543"/>
  <c r="Q727"/>
  <c r="R727"/>
  <c r="R468"/>
  <c r="Q468"/>
  <c r="Q523"/>
  <c r="R523"/>
  <c r="Q199"/>
  <c r="R199"/>
  <c r="Q312"/>
  <c r="R312"/>
  <c r="Q742"/>
  <c r="R742"/>
  <c r="Q114"/>
  <c r="R114"/>
  <c r="R583"/>
  <c r="Q583"/>
  <c r="Q204"/>
  <c r="R204"/>
  <c r="Q108"/>
  <c r="R108"/>
  <c r="Q257"/>
  <c r="R257"/>
  <c r="R426"/>
  <c r="Q426"/>
  <c r="Q590"/>
  <c r="R590"/>
  <c r="R538"/>
  <c r="Q538"/>
  <c r="Q390"/>
  <c r="R390"/>
  <c r="Q207"/>
  <c r="R207"/>
  <c r="Q614"/>
  <c r="R614"/>
  <c r="Q625"/>
  <c r="R625"/>
  <c r="R318"/>
  <c r="Q318"/>
  <c r="Q584"/>
  <c r="R584"/>
  <c r="Q264"/>
  <c r="R264"/>
  <c r="Q444"/>
  <c r="R444"/>
  <c r="Q548"/>
  <c r="R548"/>
  <c r="R476"/>
  <c r="Q476"/>
  <c r="R127"/>
  <c r="Q127"/>
  <c r="R411"/>
  <c r="Q411"/>
  <c r="Q400"/>
  <c r="R400"/>
  <c r="Q323"/>
  <c r="R323"/>
  <c r="Q463"/>
  <c r="R463"/>
  <c r="Q646"/>
  <c r="R646"/>
  <c r="Q544"/>
  <c r="R544"/>
  <c r="Q674"/>
  <c r="R674"/>
  <c r="Q451"/>
  <c r="R451"/>
  <c r="Q355"/>
  <c r="R355"/>
  <c r="Q467"/>
  <c r="R467"/>
  <c r="Q474"/>
  <c r="R474"/>
  <c r="Q280"/>
  <c r="R280"/>
  <c r="R406"/>
  <c r="Q406"/>
  <c r="Q115"/>
  <c r="R115"/>
  <c r="Q304"/>
  <c r="R304"/>
  <c r="Q235"/>
  <c r="R235"/>
  <c r="Q683"/>
  <c r="R683"/>
  <c r="Q224"/>
  <c r="R224"/>
  <c r="Q374"/>
  <c r="R374"/>
  <c r="Q698"/>
  <c r="R698"/>
  <c r="Q671"/>
  <c r="R671"/>
  <c r="Q317"/>
  <c r="R317"/>
  <c r="Q353"/>
  <c r="R353"/>
  <c r="R159"/>
  <c r="Q159"/>
  <c r="Q637"/>
  <c r="R637"/>
  <c r="Q172"/>
  <c r="R172"/>
  <c r="Q376"/>
  <c r="R376"/>
  <c r="Q267"/>
  <c r="R267"/>
  <c r="Q669"/>
  <c r="R669"/>
  <c r="Q554"/>
  <c r="R554"/>
  <c r="Q213"/>
  <c r="R213"/>
  <c r="Q345"/>
  <c r="R345"/>
  <c r="Q499"/>
  <c r="R499"/>
  <c r="R210"/>
  <c r="Q210"/>
  <c r="Q629"/>
  <c r="R629"/>
  <c r="Q177"/>
  <c r="R177"/>
  <c r="Q684"/>
  <c r="R684"/>
  <c r="R300"/>
  <c r="Q300"/>
  <c r="R716"/>
  <c r="Q716"/>
  <c r="R743"/>
  <c r="Q743"/>
  <c r="R651"/>
  <c r="Q651"/>
  <c r="R184"/>
  <c r="Q184"/>
  <c r="R668"/>
  <c r="Q668"/>
  <c r="R571"/>
  <c r="Q571"/>
  <c r="R433"/>
  <c r="Q433"/>
  <c r="R432"/>
  <c r="Q432"/>
  <c r="R591"/>
  <c r="Q591"/>
  <c r="Q425"/>
  <c r="R425"/>
  <c r="Q593"/>
  <c r="R593"/>
  <c r="Q370"/>
  <c r="R370"/>
  <c r="Q612"/>
  <c r="R612"/>
  <c r="Q358"/>
  <c r="R358"/>
  <c r="Q557"/>
  <c r="R557"/>
  <c r="R724"/>
  <c r="Q724"/>
  <c r="Q146"/>
  <c r="R146"/>
  <c r="R424"/>
  <c r="Q424"/>
  <c r="Q585"/>
  <c r="R585"/>
  <c r="R185"/>
  <c r="Q185"/>
  <c r="Q616"/>
  <c r="R616"/>
  <c r="Q731"/>
  <c r="R731"/>
  <c r="R453"/>
  <c r="Q453"/>
  <c r="Q364"/>
  <c r="R364"/>
  <c r="R712"/>
  <c r="Q712"/>
  <c r="R200"/>
  <c r="Q200"/>
  <c r="Q262"/>
  <c r="R262"/>
  <c r="Q551"/>
  <c r="R551"/>
  <c r="R566"/>
  <c r="Q566"/>
  <c r="Q157"/>
  <c r="R157"/>
  <c r="R226"/>
  <c r="Q226"/>
  <c r="Q750"/>
  <c r="R750"/>
  <c r="R417"/>
  <c r="Q417"/>
  <c r="Q594"/>
  <c r="R594"/>
  <c r="R316"/>
  <c r="Q316"/>
  <c r="Q470"/>
  <c r="R470"/>
  <c r="Q118"/>
  <c r="R118"/>
  <c r="Q237"/>
  <c r="R237"/>
  <c r="Q164"/>
  <c r="R164"/>
  <c r="Q475"/>
  <c r="R475"/>
  <c r="R332"/>
  <c r="Q332"/>
  <c r="Q242"/>
  <c r="R242"/>
  <c r="Q379"/>
  <c r="R379"/>
  <c r="Q549"/>
  <c r="R549"/>
  <c r="R285"/>
  <c r="Q285"/>
  <c r="R209"/>
  <c r="Q209"/>
  <c r="Q517"/>
  <c r="R517"/>
  <c r="Q279"/>
  <c r="R279"/>
  <c r="Q129"/>
  <c r="R129"/>
  <c r="R485"/>
  <c r="Q485"/>
  <c r="Q137"/>
  <c r="R137"/>
  <c r="Q529"/>
  <c r="R529"/>
  <c r="Q395"/>
  <c r="R395"/>
  <c r="Q310"/>
  <c r="R310"/>
  <c r="Q362"/>
  <c r="R362"/>
  <c r="Q652"/>
  <c r="R652"/>
  <c r="Q515"/>
  <c r="R515"/>
  <c r="Q138"/>
  <c r="R138"/>
  <c r="Q313"/>
  <c r="R313"/>
  <c r="Q166"/>
  <c r="R166"/>
  <c r="Q152"/>
  <c r="R152"/>
  <c r="R194"/>
  <c r="Q194"/>
  <c r="Q162"/>
  <c r="R162"/>
  <c r="Q392"/>
  <c r="R392"/>
  <c r="Q620"/>
  <c r="R620"/>
  <c r="Q718"/>
  <c r="R718"/>
  <c r="R181"/>
  <c r="Q181"/>
  <c r="Q314"/>
  <c r="R314"/>
  <c r="Q230"/>
  <c r="R230"/>
  <c r="Q490"/>
  <c r="R490"/>
  <c r="Q140"/>
  <c r="R140"/>
  <c r="Q582"/>
  <c r="R582"/>
  <c r="Q94"/>
  <c r="R94"/>
  <c r="S94" s="1"/>
  <c r="Q440"/>
  <c r="R440"/>
  <c r="Q479"/>
  <c r="R479"/>
  <c r="Q608"/>
  <c r="R608"/>
  <c r="R289"/>
  <c r="Q289"/>
  <c r="Q570"/>
  <c r="R570"/>
  <c r="Q110"/>
  <c r="R110"/>
  <c r="Q170"/>
  <c r="R170"/>
  <c r="Q601"/>
  <c r="R601"/>
  <c r="Q486"/>
  <c r="R486"/>
  <c r="Q96"/>
  <c r="R96"/>
  <c r="S96" s="1"/>
  <c r="Q372"/>
  <c r="R372"/>
  <c r="Q187"/>
  <c r="R187"/>
  <c r="Q106"/>
  <c r="R106"/>
  <c r="Q454"/>
  <c r="R454"/>
  <c r="Q559"/>
  <c r="R559"/>
  <c r="R512"/>
  <c r="Q512"/>
  <c r="Q324"/>
  <c r="R324"/>
  <c r="Q487"/>
  <c r="R487"/>
  <c r="Q448"/>
  <c r="R448"/>
  <c r="Q293"/>
  <c r="R293"/>
  <c r="Q251"/>
  <c r="R251"/>
  <c r="Q622"/>
  <c r="R622"/>
  <c r="Q469"/>
  <c r="R469"/>
  <c r="Q341"/>
  <c r="R341"/>
  <c r="Q649"/>
  <c r="R649"/>
  <c r="Q711"/>
  <c r="R711"/>
  <c r="Q192"/>
  <c r="R192"/>
  <c r="Q691"/>
  <c r="R691"/>
  <c r="Q102"/>
  <c r="R102"/>
  <c r="R602"/>
  <c r="Q602"/>
  <c r="Q511"/>
  <c r="R511"/>
  <c r="Q686"/>
  <c r="R686"/>
  <c r="Q211"/>
  <c r="R211"/>
  <c r="Q346"/>
  <c r="R346"/>
  <c r="Q153"/>
  <c r="R153"/>
  <c r="R333"/>
  <c r="Q333"/>
  <c r="Q119"/>
  <c r="R119"/>
  <c r="Q201"/>
  <c r="R201"/>
  <c r="Q670"/>
  <c r="R670"/>
  <c r="Q221"/>
  <c r="R221"/>
  <c r="Q217"/>
  <c r="R217"/>
  <c r="R589"/>
  <c r="Q589"/>
  <c r="Q133"/>
  <c r="R133"/>
  <c r="Q547"/>
  <c r="R547"/>
  <c r="Q429"/>
  <c r="R429"/>
  <c r="Q343"/>
  <c r="R343"/>
  <c r="Q704"/>
  <c r="R704"/>
  <c r="Q613"/>
  <c r="R613"/>
  <c r="Q457"/>
  <c r="R457"/>
  <c r="Q730"/>
  <c r="R730"/>
  <c r="Q178"/>
  <c r="R178"/>
  <c r="Q572"/>
  <c r="R572"/>
  <c r="Q531"/>
  <c r="R531"/>
  <c r="Q537"/>
  <c r="R537"/>
  <c r="R309"/>
  <c r="Q309"/>
  <c r="Q357"/>
  <c r="R357"/>
  <c r="Q623"/>
  <c r="R623"/>
  <c r="R720"/>
  <c r="Q720"/>
  <c r="Q180"/>
  <c r="R180"/>
  <c r="Q689"/>
  <c r="R689"/>
  <c r="Q703"/>
  <c r="R703"/>
  <c r="Q459"/>
  <c r="R459"/>
  <c r="Q439"/>
  <c r="R439"/>
  <c r="Q715"/>
  <c r="R715"/>
  <c r="Q680"/>
  <c r="R680"/>
  <c r="Q659"/>
  <c r="R659"/>
  <c r="R574"/>
  <c r="Q574"/>
  <c r="Q655"/>
  <c r="R655"/>
  <c r="Q349"/>
  <c r="R349"/>
  <c r="Q693"/>
  <c r="R693"/>
  <c r="Q484"/>
  <c r="R484"/>
  <c r="R338"/>
  <c r="Q338"/>
  <c r="Q382"/>
  <c r="R382"/>
  <c r="Q694"/>
  <c r="R694"/>
  <c r="Q732"/>
  <c r="R732"/>
  <c r="Q630"/>
  <c r="R630"/>
  <c r="Q539"/>
  <c r="R539"/>
  <c r="Q446"/>
  <c r="R446"/>
  <c r="Q462"/>
  <c r="R462"/>
  <c r="Q540"/>
  <c r="R540"/>
  <c r="R579"/>
  <c r="Q579"/>
  <c r="Q588"/>
  <c r="R588"/>
  <c r="R173"/>
  <c r="Q173"/>
  <c r="Q561"/>
  <c r="R561"/>
  <c r="Q638"/>
  <c r="R638"/>
  <c r="Q528"/>
  <c r="R528"/>
  <c r="Q216"/>
  <c r="R216"/>
  <c r="R222"/>
  <c r="Q222"/>
  <c r="R136"/>
  <c r="Q136"/>
  <c r="Q700"/>
  <c r="R700"/>
  <c r="Q125"/>
  <c r="R125"/>
  <c r="Q488"/>
  <c r="R488"/>
  <c r="Q567"/>
  <c r="R567"/>
  <c r="Q581"/>
  <c r="R581"/>
  <c r="Q124"/>
  <c r="R124"/>
  <c r="Q662"/>
  <c r="R662"/>
  <c r="Q275"/>
  <c r="R275"/>
  <c r="Q271"/>
  <c r="R271"/>
  <c r="Q123"/>
  <c r="R123"/>
  <c r="Q496"/>
  <c r="R496"/>
  <c r="Q492"/>
  <c r="R492"/>
  <c r="R676"/>
  <c r="Q676"/>
  <c r="Q687"/>
  <c r="R687"/>
  <c r="Q228"/>
  <c r="R228"/>
  <c r="Q171"/>
  <c r="R171"/>
  <c r="Q154"/>
  <c r="R154"/>
  <c r="R274"/>
  <c r="Q274"/>
  <c r="Q748"/>
  <c r="R748"/>
  <c r="Q560"/>
  <c r="R560"/>
  <c r="Q175"/>
  <c r="R175"/>
  <c r="Q168"/>
  <c r="R168"/>
  <c r="Q466"/>
  <c r="R466"/>
  <c r="Q510"/>
  <c r="R510"/>
  <c r="R331"/>
  <c r="Q331"/>
  <c r="Q93"/>
  <c r="R93"/>
  <c r="S93" s="1"/>
  <c r="Q628"/>
  <c r="R628"/>
  <c r="Q723"/>
  <c r="R723"/>
  <c r="Q403"/>
  <c r="R403"/>
  <c r="Q465"/>
  <c r="R465"/>
  <c r="Q99"/>
  <c r="R99"/>
  <c r="S99" s="1"/>
  <c r="Q148"/>
  <c r="R148"/>
  <c r="R552"/>
  <c r="Q552"/>
  <c r="Q203"/>
  <c r="R203"/>
  <c r="Q396"/>
  <c r="R396"/>
  <c r="Q415"/>
  <c r="R415"/>
  <c r="Q666"/>
  <c r="R666"/>
  <c r="Q205"/>
  <c r="R205"/>
  <c r="Q641"/>
  <c r="R641"/>
  <c r="Q705"/>
  <c r="R705"/>
  <c r="R473"/>
  <c r="Q473"/>
  <c r="Q259"/>
  <c r="R259"/>
  <c r="Q542"/>
  <c r="R542"/>
  <c r="Q733"/>
  <c r="R733"/>
  <c r="Q377"/>
  <c r="R377"/>
  <c r="R653"/>
  <c r="Q653"/>
  <c r="Q373"/>
  <c r="R373"/>
  <c r="Q276"/>
  <c r="R276"/>
  <c r="Q195"/>
  <c r="R195"/>
  <c r="Q393"/>
  <c r="R393"/>
  <c r="Q615"/>
  <c r="R615"/>
  <c r="R329"/>
  <c r="Q329"/>
  <c r="R298"/>
  <c r="Q298"/>
  <c r="Q437"/>
  <c r="R437"/>
  <c r="Q596"/>
  <c r="R596"/>
  <c r="Q640"/>
  <c r="R640"/>
  <c r="Q328"/>
  <c r="R328"/>
  <c r="Q196"/>
  <c r="R196"/>
  <c r="Q524"/>
  <c r="R524"/>
  <c r="Q253"/>
  <c r="R253"/>
  <c r="Q673"/>
  <c r="R673"/>
  <c r="Q281"/>
  <c r="R281"/>
  <c r="Q587"/>
  <c r="R587"/>
  <c r="Q714"/>
  <c r="R714"/>
  <c r="Q526"/>
  <c r="R526"/>
  <c r="R261"/>
  <c r="Q261"/>
  <c r="Q95"/>
  <c r="R95"/>
  <c r="S95" s="1"/>
  <c r="Q351"/>
  <c r="R351"/>
  <c r="R182"/>
  <c r="Q182"/>
  <c r="Q642"/>
  <c r="R642"/>
  <c r="R460"/>
  <c r="Q460"/>
  <c r="Q619"/>
  <c r="R619"/>
  <c r="Q709"/>
  <c r="R709"/>
  <c r="Q113"/>
  <c r="R113"/>
  <c r="Q156"/>
  <c r="R156"/>
  <c r="Q464"/>
  <c r="R464"/>
  <c r="Q288"/>
  <c r="R288"/>
  <c r="Q505"/>
  <c r="R505"/>
  <c r="R586"/>
  <c r="Q586"/>
  <c r="R134"/>
  <c r="Q134"/>
  <c r="R749"/>
  <c r="Q749"/>
  <c r="R306"/>
  <c r="Q306"/>
  <c r="R617"/>
  <c r="Q617"/>
  <c r="R399"/>
  <c r="Q399"/>
  <c r="R354"/>
  <c r="Q354"/>
  <c r="R360"/>
  <c r="Q360"/>
  <c r="R189"/>
  <c r="Q189"/>
  <c r="Q452"/>
  <c r="R452"/>
  <c r="Q580"/>
  <c r="R580"/>
  <c r="Q663"/>
  <c r="R663"/>
  <c r="Q631"/>
  <c r="R631"/>
  <c r="Q282"/>
  <c r="R282"/>
  <c r="Q188"/>
  <c r="R188"/>
  <c r="Q145"/>
  <c r="R145"/>
  <c r="H1021" i="16" l="1"/>
  <c r="V333" i="6"/>
  <c r="V602"/>
  <c r="V468"/>
  <c r="V456"/>
  <c r="V569"/>
  <c r="V423"/>
  <c r="V236"/>
  <c r="V176"/>
  <c r="V381"/>
  <c r="V143"/>
  <c r="V73"/>
  <c r="W73" s="1"/>
  <c r="X73" s="1"/>
  <c r="Y73" s="1"/>
  <c r="S73"/>
  <c r="T73" s="1"/>
  <c r="U73" s="1"/>
  <c r="V63"/>
  <c r="W63" s="1"/>
  <c r="X63" s="1"/>
  <c r="Y63" s="1"/>
  <c r="S63"/>
  <c r="T63" s="1"/>
  <c r="U63" s="1"/>
  <c r="V64"/>
  <c r="W64" s="1"/>
  <c r="X64" s="1"/>
  <c r="Y64" s="1"/>
  <c r="S64"/>
  <c r="T64" s="1"/>
  <c r="U64" s="1"/>
  <c r="V418"/>
  <c r="V295"/>
  <c r="V550"/>
  <c r="V116"/>
  <c r="V273"/>
  <c r="V263"/>
  <c r="V320"/>
  <c r="V154"/>
  <c r="V228"/>
  <c r="V496"/>
  <c r="V271"/>
  <c r="V581"/>
  <c r="V488"/>
  <c r="V700"/>
  <c r="V528"/>
  <c r="V561"/>
  <c r="V588"/>
  <c r="V540"/>
  <c r="V630"/>
  <c r="V694"/>
  <c r="V655"/>
  <c r="V715"/>
  <c r="V689"/>
  <c r="V357"/>
  <c r="V572"/>
  <c r="V730"/>
  <c r="V613"/>
  <c r="V343"/>
  <c r="V543"/>
  <c r="V708"/>
  <c r="V315"/>
  <c r="V501"/>
  <c r="V301"/>
  <c r="V294"/>
  <c r="V430"/>
  <c r="V135"/>
  <c r="V578"/>
  <c r="V227"/>
  <c r="V277"/>
  <c r="V163"/>
  <c r="V688"/>
  <c r="V472"/>
  <c r="V414"/>
  <c r="V380"/>
  <c r="V327"/>
  <c r="V555"/>
  <c r="V223"/>
  <c r="V701"/>
  <c r="V449"/>
  <c r="V107"/>
  <c r="V632"/>
  <c r="V391"/>
  <c r="V161"/>
  <c r="V258"/>
  <c r="V404"/>
  <c r="V564"/>
  <c r="V576"/>
  <c r="V321"/>
  <c r="V508"/>
  <c r="V520"/>
  <c r="V606"/>
  <c r="V536"/>
  <c r="V160"/>
  <c r="V546"/>
  <c r="V509"/>
  <c r="V675"/>
  <c r="V740"/>
  <c r="V220"/>
  <c r="V241"/>
  <c r="V142"/>
  <c r="V283"/>
  <c r="V198"/>
  <c r="V234"/>
  <c r="V491"/>
  <c r="V269"/>
  <c r="V322"/>
  <c r="S52"/>
  <c r="T52" s="1"/>
  <c r="U52" s="1"/>
  <c r="V386"/>
  <c r="V389"/>
  <c r="V706"/>
  <c r="V605"/>
  <c r="V738"/>
  <c r="V250"/>
  <c r="V57"/>
  <c r="W57" s="1"/>
  <c r="X57" s="1"/>
  <c r="Y57" s="1"/>
  <c r="S57"/>
  <c r="T57" s="1"/>
  <c r="U57" s="1"/>
  <c r="V384"/>
  <c r="V519"/>
  <c r="V514"/>
  <c r="V330"/>
  <c r="V696"/>
  <c r="V292"/>
  <c r="V744"/>
  <c r="V595"/>
  <c r="V179"/>
  <c r="V436"/>
  <c r="V387"/>
  <c r="V434"/>
  <c r="V260"/>
  <c r="V98"/>
  <c r="W98" s="1"/>
  <c r="X98" s="1"/>
  <c r="Y98" s="1"/>
  <c r="S98"/>
  <c r="T98" s="1"/>
  <c r="U98" s="1"/>
  <c r="V299"/>
  <c r="V741"/>
  <c r="V120"/>
  <c r="V634"/>
  <c r="V589"/>
  <c r="V645"/>
  <c r="V397"/>
  <c r="V344"/>
  <c r="V516"/>
  <c r="V665"/>
  <c r="V326"/>
  <c r="V232"/>
  <c r="V435"/>
  <c r="V130"/>
  <c r="V648"/>
  <c r="V254"/>
  <c r="V568"/>
  <c r="V352"/>
  <c r="V735"/>
  <c r="V677"/>
  <c r="V109"/>
  <c r="V600"/>
  <c r="V745"/>
  <c r="V667"/>
  <c r="V507"/>
  <c r="V494"/>
  <c r="V245"/>
  <c r="V69"/>
  <c r="W69" s="1"/>
  <c r="X69" s="1"/>
  <c r="Y69" s="1"/>
  <c r="S69"/>
  <c r="T69" s="1"/>
  <c r="U69" s="1"/>
  <c r="V79"/>
  <c r="W79" s="1"/>
  <c r="X79" s="1"/>
  <c r="Y79" s="1"/>
  <c r="S79"/>
  <c r="T79" s="1"/>
  <c r="U79" s="1"/>
  <c r="V70"/>
  <c r="W70" s="1"/>
  <c r="X70" s="1"/>
  <c r="Y70" s="1"/>
  <c r="S70"/>
  <c r="T70" s="1"/>
  <c r="U70" s="1"/>
  <c r="V74"/>
  <c r="W74" s="1"/>
  <c r="X74" s="1"/>
  <c r="Y74" s="1"/>
  <c r="S74"/>
  <c r="T74" s="1"/>
  <c r="U74" s="1"/>
  <c r="V75"/>
  <c r="W75" s="1"/>
  <c r="X75" s="1"/>
  <c r="Y75" s="1"/>
  <c r="S75"/>
  <c r="T75" s="1"/>
  <c r="U75" s="1"/>
  <c r="V72"/>
  <c r="W72" s="1"/>
  <c r="X72" s="1"/>
  <c r="Y72" s="1"/>
  <c r="S72"/>
  <c r="T72" s="1"/>
  <c r="U72" s="1"/>
  <c r="V66"/>
  <c r="W66" s="1"/>
  <c r="X66" s="1"/>
  <c r="Y66" s="1"/>
  <c r="S66"/>
  <c r="T66" s="1"/>
  <c r="U66" s="1"/>
  <c r="V68"/>
  <c r="W68" s="1"/>
  <c r="X68" s="1"/>
  <c r="Y68" s="1"/>
  <c r="S68"/>
  <c r="T68" s="1"/>
  <c r="U68" s="1"/>
  <c r="V77"/>
  <c r="W77" s="1"/>
  <c r="X77" s="1"/>
  <c r="Y77" s="1"/>
  <c r="S77"/>
  <c r="T77" s="1"/>
  <c r="U77" s="1"/>
  <c r="V62"/>
  <c r="W62" s="1"/>
  <c r="X62" s="1"/>
  <c r="Y62" s="1"/>
  <c r="S62"/>
  <c r="T62" s="1"/>
  <c r="U62" s="1"/>
  <c r="V325"/>
  <c r="V225"/>
  <c r="V736"/>
  <c r="V422"/>
  <c r="V427"/>
  <c r="V385"/>
  <c r="V497"/>
  <c r="V335"/>
  <c r="V286"/>
  <c r="V599"/>
  <c r="V647"/>
  <c r="V534"/>
  <c r="V603"/>
  <c r="V739"/>
  <c r="V278"/>
  <c r="V158"/>
  <c r="V122"/>
  <c r="V493"/>
  <c r="V132"/>
  <c r="V737"/>
  <c r="V410"/>
  <c r="V369"/>
  <c r="V658"/>
  <c r="V53"/>
  <c r="W53" s="1"/>
  <c r="X53" s="1"/>
  <c r="Y53" s="1"/>
  <c r="S53"/>
  <c r="T53" s="1"/>
  <c r="U53" s="1"/>
  <c r="V51"/>
  <c r="S51"/>
  <c r="T51" s="1"/>
  <c r="U51" s="1"/>
  <c r="V338"/>
  <c r="V690"/>
  <c r="V639"/>
  <c r="V626"/>
  <c r="V238"/>
  <c r="V672"/>
  <c r="V190"/>
  <c r="V441"/>
  <c r="V363"/>
  <c r="V445"/>
  <c r="V458"/>
  <c r="V545"/>
  <c r="V78"/>
  <c r="W78" s="1"/>
  <c r="X78" s="1"/>
  <c r="Y78" s="1"/>
  <c r="S78"/>
  <c r="T78" s="1"/>
  <c r="U78" s="1"/>
  <c r="V76"/>
  <c r="W76" s="1"/>
  <c r="X76" s="1"/>
  <c r="Y76" s="1"/>
  <c r="S76"/>
  <c r="T76" s="1"/>
  <c r="U76" s="1"/>
  <c r="V80"/>
  <c r="W80" s="1"/>
  <c r="X80" s="1"/>
  <c r="Y80" s="1"/>
  <c r="S80"/>
  <c r="T80" s="1"/>
  <c r="U80" s="1"/>
  <c r="V67"/>
  <c r="W67" s="1"/>
  <c r="X67" s="1"/>
  <c r="Y67" s="1"/>
  <c r="S67"/>
  <c r="T67" s="1"/>
  <c r="U67" s="1"/>
  <c r="V81"/>
  <c r="W81" s="1"/>
  <c r="X81" s="1"/>
  <c r="Y81" s="1"/>
  <c r="S81"/>
  <c r="T81" s="1"/>
  <c r="U81" s="1"/>
  <c r="V65"/>
  <c r="W65" s="1"/>
  <c r="X65" s="1"/>
  <c r="Y65" s="1"/>
  <c r="S65"/>
  <c r="T65" s="1"/>
  <c r="U65" s="1"/>
  <c r="V71"/>
  <c r="W71" s="1"/>
  <c r="X71" s="1"/>
  <c r="Y71" s="1"/>
  <c r="S71"/>
  <c r="T71" s="1"/>
  <c r="U71" s="1"/>
  <c r="V249"/>
  <c r="V563"/>
  <c r="V409"/>
  <c r="V678"/>
  <c r="V478"/>
  <c r="V650"/>
  <c r="V477"/>
  <c r="V383"/>
  <c r="V506"/>
  <c r="V339"/>
  <c r="V681"/>
  <c r="V365"/>
  <c r="V535"/>
  <c r="V692"/>
  <c r="V218"/>
  <c r="V633"/>
  <c r="V319"/>
  <c r="V231"/>
  <c r="V719"/>
  <c r="V229"/>
  <c r="V54"/>
  <c r="W54" s="1"/>
  <c r="X54" s="1"/>
  <c r="Y54" s="1"/>
  <c r="S54"/>
  <c r="T54" s="1"/>
  <c r="U54" s="1"/>
  <c r="V136"/>
  <c r="V173"/>
  <c r="V579"/>
  <c r="V574"/>
  <c r="V309"/>
  <c r="V171"/>
  <c r="V687"/>
  <c r="V275"/>
  <c r="V124"/>
  <c r="V567"/>
  <c r="V125"/>
  <c r="V216"/>
  <c r="V638"/>
  <c r="V462"/>
  <c r="V539"/>
  <c r="V732"/>
  <c r="V349"/>
  <c r="V680"/>
  <c r="V439"/>
  <c r="V703"/>
  <c r="V623"/>
  <c r="V531"/>
  <c r="V178"/>
  <c r="V704"/>
  <c r="V429"/>
  <c r="V699"/>
  <c r="V394"/>
  <c r="V518"/>
  <c r="V558"/>
  <c r="V717"/>
  <c r="V598"/>
  <c r="V489"/>
  <c r="V150"/>
  <c r="V522"/>
  <c r="V215"/>
  <c r="V128"/>
  <c r="V412"/>
  <c r="V685"/>
  <c r="V610"/>
  <c r="V721"/>
  <c r="V661"/>
  <c r="V366"/>
  <c r="V483"/>
  <c r="V553"/>
  <c r="V361"/>
  <c r="V165"/>
  <c r="V302"/>
  <c r="V183"/>
  <c r="V147"/>
  <c r="V541"/>
  <c r="V378"/>
  <c r="V303"/>
  <c r="V592"/>
  <c r="V174"/>
  <c r="V55"/>
  <c r="W55" s="1"/>
  <c r="X55" s="1"/>
  <c r="Y55" s="1"/>
  <c r="S55"/>
  <c r="T55" s="1"/>
  <c r="U55" s="1"/>
  <c r="V202"/>
  <c r="V726"/>
  <c r="V532"/>
  <c r="V197"/>
  <c r="V248"/>
  <c r="V126"/>
  <c r="V682"/>
  <c r="V336"/>
  <c r="V305"/>
  <c r="V371"/>
  <c r="V103"/>
  <c r="V504"/>
  <c r="V621"/>
  <c r="V710"/>
  <c r="V407"/>
  <c r="V97"/>
  <c r="W97" s="1"/>
  <c r="X97" s="1"/>
  <c r="Y97" s="1"/>
  <c r="S97"/>
  <c r="T97" s="1"/>
  <c r="U97" s="1"/>
  <c r="V450"/>
  <c r="V61"/>
  <c r="W61" s="1"/>
  <c r="X61" s="1"/>
  <c r="Y61" s="1"/>
  <c r="S61"/>
  <c r="T61" s="1"/>
  <c r="U61" s="1"/>
  <c r="V56"/>
  <c r="W56" s="1"/>
  <c r="X56" s="1"/>
  <c r="Y56" s="1"/>
  <c r="S56"/>
  <c r="T56" s="1"/>
  <c r="U56" s="1"/>
  <c r="AE757"/>
  <c r="AG757" s="1"/>
  <c r="R758"/>
  <c r="Q758"/>
  <c r="AC758"/>
  <c r="P759"/>
  <c r="M760"/>
  <c r="L760"/>
  <c r="AH760"/>
  <c r="AB760"/>
  <c r="AA760"/>
  <c r="O760"/>
  <c r="D761"/>
  <c r="C762"/>
  <c r="H240" i="16"/>
  <c r="H200"/>
  <c r="H1429"/>
  <c r="I1430"/>
  <c r="H1430"/>
  <c r="I180"/>
  <c r="H999"/>
  <c r="H1427"/>
  <c r="H1375"/>
  <c r="I1412"/>
  <c r="AE53" i="6"/>
  <c r="AG53" s="1"/>
  <c r="AD53"/>
  <c r="AF53" s="1"/>
  <c r="AE56"/>
  <c r="AG56" s="1"/>
  <c r="AD56"/>
  <c r="AF56" s="1"/>
  <c r="AD51"/>
  <c r="AF51" s="1"/>
  <c r="AE51"/>
  <c r="AG51" s="1"/>
  <c r="AE54"/>
  <c r="AG54" s="1"/>
  <c r="AD54"/>
  <c r="AF54" s="1"/>
  <c r="AE52"/>
  <c r="AG52" s="1"/>
  <c r="AD52"/>
  <c r="AF52" s="1"/>
  <c r="AE55"/>
  <c r="AG55" s="1"/>
  <c r="AD55"/>
  <c r="AF55" s="1"/>
  <c r="I1131" i="16"/>
  <c r="H340"/>
  <c r="H1395"/>
  <c r="H1396"/>
  <c r="I1132"/>
  <c r="H356"/>
  <c r="H184"/>
  <c r="I1118"/>
  <c r="I318"/>
  <c r="I1381"/>
  <c r="H283"/>
  <c r="H102"/>
  <c r="I1222"/>
  <c r="I835"/>
  <c r="H836"/>
  <c r="H296"/>
  <c r="H835"/>
  <c r="H231"/>
  <c r="H225"/>
  <c r="I243"/>
  <c r="H141"/>
  <c r="H235"/>
  <c r="I214"/>
  <c r="I820"/>
  <c r="I852"/>
  <c r="I853"/>
  <c r="H214"/>
  <c r="H207"/>
  <c r="I141"/>
  <c r="I993"/>
  <c r="I1382"/>
  <c r="H304"/>
  <c r="I1028"/>
  <c r="I244"/>
  <c r="H321"/>
  <c r="I263"/>
  <c r="I277"/>
  <c r="I1029"/>
  <c r="H159"/>
  <c r="H263"/>
  <c r="I1034"/>
  <c r="I1168"/>
  <c r="H343"/>
  <c r="I953"/>
  <c r="I1194"/>
  <c r="H297"/>
  <c r="I351"/>
  <c r="I184"/>
  <c r="AD59" i="6"/>
  <c r="AF59" s="1"/>
  <c r="AE59"/>
  <c r="AG59" s="1"/>
  <c r="AE61"/>
  <c r="AG61" s="1"/>
  <c r="AD61"/>
  <c r="AF61" s="1"/>
  <c r="AD60"/>
  <c r="AF60" s="1"/>
  <c r="AE60"/>
  <c r="AG60" s="1"/>
  <c r="AE58"/>
  <c r="AG58" s="1"/>
  <c r="AD58"/>
  <c r="AF58" s="1"/>
  <c r="AD57"/>
  <c r="AF57" s="1"/>
  <c r="AE57"/>
  <c r="AG57" s="1"/>
  <c r="T60"/>
  <c r="U60" s="1"/>
  <c r="T58"/>
  <c r="U58" s="1"/>
  <c r="T59"/>
  <c r="U59" s="1"/>
  <c r="I207" i="16"/>
  <c r="I215"/>
  <c r="H136"/>
  <c r="H243"/>
  <c r="H277"/>
  <c r="I159"/>
  <c r="I304"/>
  <c r="I240"/>
  <c r="I230"/>
  <c r="I102"/>
  <c r="I297"/>
  <c r="H236"/>
  <c r="H305"/>
  <c r="I160"/>
  <c r="I142"/>
  <c r="I211"/>
  <c r="H206"/>
  <c r="H237"/>
  <c r="I281"/>
  <c r="H281"/>
  <c r="I178"/>
  <c r="H178"/>
  <c r="I154"/>
  <c r="H154"/>
  <c r="I170"/>
  <c r="H170"/>
  <c r="I99"/>
  <c r="I100"/>
  <c r="H99"/>
  <c r="H100"/>
  <c r="I212"/>
  <c r="H212"/>
  <c r="H137"/>
  <c r="I137"/>
  <c r="I122"/>
  <c r="H122"/>
  <c r="H264"/>
  <c r="I241"/>
  <c r="I103"/>
  <c r="I282"/>
  <c r="I179"/>
  <c r="H155"/>
  <c r="H278"/>
  <c r="I236"/>
  <c r="I231"/>
  <c r="H185"/>
  <c r="I171"/>
  <c r="I298"/>
  <c r="I224"/>
  <c r="H224"/>
  <c r="H275"/>
  <c r="I275"/>
  <c r="I295"/>
  <c r="H295"/>
  <c r="I199"/>
  <c r="H199"/>
  <c r="I123"/>
  <c r="I213"/>
  <c r="I138"/>
  <c r="I276"/>
  <c r="H282"/>
  <c r="H179"/>
  <c r="I155"/>
  <c r="H171"/>
  <c r="V60" i="6"/>
  <c r="W60" s="1"/>
  <c r="X60" s="1"/>
  <c r="Y60" s="1"/>
  <c r="I327" i="16"/>
  <c r="I328"/>
  <c r="H328"/>
  <c r="H327"/>
  <c r="I344"/>
  <c r="H344"/>
  <c r="I322"/>
  <c r="H322"/>
  <c r="I352"/>
  <c r="H352"/>
  <c r="H319"/>
  <c r="I319"/>
  <c r="I357"/>
  <c r="H357"/>
  <c r="I341"/>
  <c r="H341"/>
  <c r="V59" i="6"/>
  <c r="W59" s="1"/>
  <c r="X59" s="1"/>
  <c r="Y59" s="1"/>
  <c r="V58"/>
  <c r="W58" s="1"/>
  <c r="X58" s="1"/>
  <c r="Y58" s="1"/>
  <c r="H822" i="16"/>
  <c r="H1289"/>
  <c r="I1224"/>
  <c r="V52" i="6"/>
  <c r="W52" s="1"/>
  <c r="X52" s="1"/>
  <c r="Y52" s="1"/>
  <c r="H951" i="16"/>
  <c r="H405"/>
  <c r="H627"/>
  <c r="H1392"/>
  <c r="H1244"/>
  <c r="H912"/>
  <c r="H1341"/>
  <c r="H660"/>
  <c r="I758"/>
  <c r="H1175"/>
  <c r="H758"/>
  <c r="H1139"/>
  <c r="H1319"/>
  <c r="H706"/>
  <c r="H479"/>
  <c r="H581"/>
  <c r="H715"/>
  <c r="H944"/>
  <c r="H1102"/>
  <c r="H887"/>
  <c r="H1103"/>
  <c r="H1028"/>
  <c r="H1194"/>
  <c r="H1198"/>
  <c r="H1153"/>
  <c r="H1241"/>
  <c r="I706"/>
  <c r="I1139"/>
  <c r="I1142"/>
  <c r="I1097"/>
  <c r="H1073"/>
  <c r="H957"/>
  <c r="H894"/>
  <c r="H1083"/>
  <c r="H1347"/>
  <c r="H1344"/>
  <c r="H1381"/>
  <c r="I1159"/>
  <c r="I1258"/>
  <c r="I819"/>
  <c r="I952"/>
  <c r="I1068"/>
  <c r="I1082"/>
  <c r="I1047"/>
  <c r="H967"/>
  <c r="H1227"/>
  <c r="H1224"/>
  <c r="H1048"/>
  <c r="H1413"/>
  <c r="H527"/>
  <c r="H585"/>
  <c r="H992"/>
  <c r="H1128"/>
  <c r="H1117"/>
  <c r="H1072"/>
  <c r="H1245"/>
  <c r="H1106"/>
  <c r="H1118"/>
  <c r="H1385"/>
  <c r="H1412"/>
  <c r="H1266"/>
  <c r="H1325"/>
  <c r="H819"/>
  <c r="H1307"/>
  <c r="H1113"/>
  <c r="H1223"/>
  <c r="H1267"/>
  <c r="I588"/>
  <c r="I581"/>
  <c r="I894"/>
  <c r="I1129"/>
  <c r="I1073"/>
  <c r="I405"/>
  <c r="I1069"/>
  <c r="I1397"/>
  <c r="I1266"/>
  <c r="I1102"/>
  <c r="I1022"/>
  <c r="I849"/>
  <c r="I893"/>
  <c r="I1396"/>
  <c r="H953"/>
  <c r="I1326"/>
  <c r="I1037"/>
  <c r="H1035"/>
  <c r="H876"/>
  <c r="H1097"/>
  <c r="H790"/>
  <c r="I1175"/>
  <c r="I1035"/>
  <c r="I1154"/>
  <c r="I1242"/>
  <c r="I945"/>
  <c r="H1222"/>
  <c r="H1242"/>
  <c r="H1360"/>
  <c r="H791"/>
  <c r="H1195"/>
  <c r="H1008"/>
  <c r="H1135"/>
  <c r="H1142"/>
  <c r="H1391"/>
  <c r="H966"/>
  <c r="H1386"/>
  <c r="I366"/>
  <c r="I1386"/>
  <c r="I1392"/>
  <c r="I1201"/>
  <c r="H1262"/>
  <c r="I1174"/>
  <c r="H945"/>
  <c r="H1116"/>
  <c r="H1060"/>
  <c r="H924"/>
  <c r="H829"/>
  <c r="H784"/>
  <c r="H1246"/>
  <c r="H1397"/>
  <c r="H845"/>
  <c r="H1154"/>
  <c r="H1069"/>
  <c r="H1159"/>
  <c r="H1098"/>
  <c r="H614"/>
  <c r="H569"/>
  <c r="H619"/>
  <c r="H454"/>
  <c r="H929"/>
  <c r="H1087"/>
  <c r="H1082"/>
  <c r="H993"/>
  <c r="H1393"/>
  <c r="H954"/>
  <c r="H783"/>
  <c r="H841"/>
  <c r="H923"/>
  <c r="H821"/>
  <c r="H1125"/>
  <c r="H1326"/>
  <c r="H849"/>
  <c r="H850"/>
  <c r="H1348"/>
  <c r="H1243"/>
  <c r="H1158"/>
  <c r="H1047"/>
  <c r="I913"/>
  <c r="I1244"/>
  <c r="I822"/>
  <c r="I845"/>
  <c r="I924"/>
  <c r="I911"/>
  <c r="I1246"/>
  <c r="I1413"/>
  <c r="I967"/>
  <c r="H1129"/>
  <c r="I844"/>
  <c r="I1289"/>
  <c r="I1087"/>
  <c r="I825"/>
  <c r="H1133"/>
  <c r="I1367"/>
  <c r="I480"/>
  <c r="H812"/>
  <c r="H911"/>
  <c r="H1201"/>
  <c r="H1016"/>
  <c r="H848"/>
  <c r="H366"/>
  <c r="H1112"/>
  <c r="H1022"/>
  <c r="H1257"/>
  <c r="H847"/>
  <c r="H1023"/>
  <c r="H1364"/>
  <c r="H1126"/>
  <c r="H1143"/>
  <c r="H1052"/>
  <c r="H1003"/>
  <c r="H1231"/>
  <c r="H1369"/>
  <c r="H1232"/>
  <c r="H1221"/>
  <c r="H1219"/>
  <c r="H1200"/>
  <c r="H1180"/>
  <c r="H1115"/>
  <c r="I1262"/>
  <c r="I868"/>
  <c r="I1016"/>
  <c r="I523"/>
  <c r="I937"/>
  <c r="I848"/>
  <c r="I791"/>
  <c r="I1017"/>
  <c r="I950"/>
  <c r="I918"/>
  <c r="I867"/>
  <c r="I1198"/>
  <c r="I1180"/>
  <c r="I1288"/>
  <c r="I1086"/>
  <c r="H1002"/>
  <c r="I661"/>
  <c r="I370"/>
  <c r="H370"/>
  <c r="I371"/>
  <c r="I367"/>
  <c r="I380"/>
  <c r="H380"/>
  <c r="I381"/>
  <c r="H937"/>
  <c r="H1351"/>
  <c r="H826"/>
  <c r="H1220"/>
  <c r="H1370"/>
  <c r="H1168"/>
  <c r="H1261"/>
  <c r="H1026"/>
  <c r="H1037"/>
  <c r="H1373"/>
  <c r="H1237"/>
  <c r="H950"/>
  <c r="H1167"/>
  <c r="H1353"/>
  <c r="H811"/>
  <c r="H857"/>
  <c r="H1315"/>
  <c r="H877"/>
  <c r="H995"/>
  <c r="H842"/>
  <c r="H825"/>
  <c r="H523"/>
  <c r="I1370"/>
  <c r="I1199"/>
  <c r="I1116"/>
  <c r="I824"/>
  <c r="I812"/>
  <c r="I1209"/>
  <c r="I1027"/>
  <c r="I784"/>
  <c r="I961"/>
  <c r="I996"/>
  <c r="I1238"/>
  <c r="H1051"/>
  <c r="I1231"/>
  <c r="I1213"/>
  <c r="H1394"/>
  <c r="H1238"/>
  <c r="H742"/>
  <c r="H731"/>
  <c r="H592"/>
  <c r="H1027"/>
  <c r="H955"/>
  <c r="H868"/>
  <c r="H961"/>
  <c r="H1181"/>
  <c r="H996"/>
  <c r="H1136"/>
  <c r="H854"/>
  <c r="H838"/>
  <c r="H1036"/>
  <c r="H1387"/>
  <c r="H1203"/>
  <c r="H1226"/>
  <c r="H823"/>
  <c r="H960"/>
  <c r="H883"/>
  <c r="H1367"/>
  <c r="H900"/>
  <c r="H1352"/>
  <c r="H899"/>
  <c r="H1134"/>
  <c r="H1132"/>
  <c r="H1156"/>
  <c r="H1184"/>
  <c r="H1263"/>
  <c r="H1264"/>
  <c r="H1366"/>
  <c r="H884"/>
  <c r="H956"/>
  <c r="H1213"/>
  <c r="H1359"/>
  <c r="I476"/>
  <c r="I712"/>
  <c r="I1394"/>
  <c r="I1214"/>
  <c r="I955"/>
  <c r="I1360"/>
  <c r="I957"/>
  <c r="I1185"/>
  <c r="I1220"/>
  <c r="I839"/>
  <c r="I1003"/>
  <c r="I1263"/>
  <c r="H1225"/>
  <c r="I899"/>
  <c r="I1343"/>
  <c r="I982"/>
  <c r="I696"/>
  <c r="I884"/>
  <c r="I842"/>
  <c r="I528"/>
  <c r="I716"/>
  <c r="I1344"/>
  <c r="I929"/>
  <c r="I1074"/>
  <c r="I887"/>
  <c r="I838"/>
  <c r="H1007"/>
  <c r="H1155"/>
  <c r="I731"/>
  <c r="I1113"/>
  <c r="I477"/>
  <c r="I598"/>
  <c r="I524"/>
  <c r="I620"/>
  <c r="I1008"/>
  <c r="I1156"/>
  <c r="I765"/>
  <c r="I1106"/>
  <c r="I1105"/>
  <c r="I858"/>
  <c r="I566"/>
  <c r="I1295"/>
  <c r="I454"/>
  <c r="I1133"/>
  <c r="I983"/>
  <c r="I1151"/>
  <c r="I890"/>
  <c r="I1352"/>
  <c r="I1134"/>
  <c r="I1184"/>
  <c r="I854"/>
  <c r="I1226"/>
  <c r="I912"/>
  <c r="I1150"/>
  <c r="H853"/>
  <c r="I823"/>
  <c r="H997"/>
  <c r="I1257"/>
  <c r="I928"/>
  <c r="I1348"/>
  <c r="I919"/>
  <c r="H983"/>
  <c r="H1209"/>
  <c r="H1374"/>
  <c r="H1151"/>
  <c r="H476"/>
  <c r="H688"/>
  <c r="H691"/>
  <c r="H550"/>
  <c r="H766"/>
  <c r="H1075"/>
  <c r="H630"/>
  <c r="H597"/>
  <c r="H611"/>
  <c r="H712"/>
  <c r="H1074"/>
  <c r="H1314"/>
  <c r="H918"/>
  <c r="H1350"/>
  <c r="H998"/>
  <c r="H858"/>
  <c r="H1388"/>
  <c r="H1377"/>
  <c r="H1208"/>
  <c r="H765"/>
  <c r="H910"/>
  <c r="H891"/>
  <c r="H741"/>
  <c r="I630"/>
  <c r="I569"/>
  <c r="I611"/>
  <c r="I691"/>
  <c r="I619"/>
  <c r="I592"/>
  <c r="I1342"/>
  <c r="I1060"/>
  <c r="I829"/>
  <c r="I742"/>
  <c r="I614"/>
  <c r="I688"/>
  <c r="I597"/>
  <c r="I550"/>
  <c r="I1351"/>
  <c r="I1136"/>
  <c r="I1374"/>
  <c r="I1388"/>
  <c r="I1315"/>
  <c r="I877"/>
  <c r="I593"/>
  <c r="I713"/>
  <c r="I1137"/>
  <c r="I1125"/>
  <c r="I1341"/>
  <c r="I998"/>
  <c r="H448"/>
  <c r="H446"/>
  <c r="H607"/>
  <c r="H886"/>
  <c r="I1425"/>
  <c r="I1426"/>
  <c r="H1426"/>
  <c r="I891"/>
  <c r="I427"/>
  <c r="H427"/>
  <c r="I393"/>
  <c r="H393"/>
  <c r="I413"/>
  <c r="H413"/>
  <c r="I1362"/>
  <c r="H1362"/>
  <c r="I394"/>
  <c r="I414"/>
  <c r="I406"/>
  <c r="I428"/>
  <c r="I455"/>
  <c r="I1363"/>
  <c r="I386"/>
  <c r="H386"/>
  <c r="I390"/>
  <c r="H390"/>
  <c r="I447"/>
  <c r="H447"/>
  <c r="I1376"/>
  <c r="H1376"/>
  <c r="I391"/>
  <c r="H387"/>
  <c r="H428"/>
  <c r="H1363"/>
  <c r="H631"/>
  <c r="H612"/>
  <c r="H692"/>
  <c r="H570"/>
  <c r="H551"/>
  <c r="H615"/>
  <c r="H732"/>
  <c r="H830"/>
  <c r="H689"/>
  <c r="I536"/>
  <c r="H536"/>
  <c r="H537"/>
  <c r="I664"/>
  <c r="H664"/>
  <c r="I460"/>
  <c r="H460"/>
  <c r="I574"/>
  <c r="H574"/>
  <c r="I608"/>
  <c r="H609"/>
  <c r="H608"/>
  <c r="I506"/>
  <c r="H506"/>
  <c r="H507"/>
  <c r="I1306"/>
  <c r="H1306"/>
  <c r="I769"/>
  <c r="H769"/>
  <c r="I1050"/>
  <c r="H1050"/>
  <c r="I502"/>
  <c r="H502"/>
  <c r="I727"/>
  <c r="H728"/>
  <c r="H727"/>
  <c r="I487"/>
  <c r="H487"/>
  <c r="H488"/>
  <c r="I470"/>
  <c r="H470"/>
  <c r="H471"/>
  <c r="I1202"/>
  <c r="H1202"/>
  <c r="H707"/>
  <c r="H582"/>
  <c r="H628"/>
  <c r="H1228"/>
  <c r="H1320"/>
  <c r="H759"/>
  <c r="H589"/>
  <c r="H665"/>
  <c r="H461"/>
  <c r="H575"/>
  <c r="H567"/>
  <c r="H697"/>
  <c r="H586"/>
  <c r="H1296"/>
  <c r="H1140"/>
  <c r="H940"/>
  <c r="H1092"/>
  <c r="H801"/>
  <c r="H1091"/>
  <c r="H800"/>
  <c r="H588"/>
  <c r="H696"/>
  <c r="H566"/>
  <c r="I527"/>
  <c r="I715"/>
  <c r="I585"/>
  <c r="I939"/>
  <c r="I660"/>
  <c r="I479"/>
  <c r="I627"/>
  <c r="I1227"/>
  <c r="I1091"/>
  <c r="I800"/>
  <c r="I1319"/>
  <c r="I537"/>
  <c r="I609"/>
  <c r="I507"/>
  <c r="I1061"/>
  <c r="I770"/>
  <c r="H1295"/>
  <c r="I503"/>
  <c r="I665"/>
  <c r="I461"/>
  <c r="I575"/>
  <c r="I1051"/>
  <c r="I940"/>
  <c r="I737"/>
  <c r="H736"/>
  <c r="H737"/>
  <c r="V751" i="6"/>
  <c r="V83"/>
  <c r="W83" s="1"/>
  <c r="X83" s="1"/>
  <c r="Y83" s="1"/>
  <c r="T83"/>
  <c r="U83" s="1"/>
  <c r="V90"/>
  <c r="W90" s="1"/>
  <c r="X90" s="1"/>
  <c r="Y90" s="1"/>
  <c r="T90"/>
  <c r="U90" s="1"/>
  <c r="V82"/>
  <c r="W82" s="1"/>
  <c r="X82" s="1"/>
  <c r="Y82" s="1"/>
  <c r="T82"/>
  <c r="U82" s="1"/>
  <c r="V84"/>
  <c r="W84" s="1"/>
  <c r="X84" s="1"/>
  <c r="Y84" s="1"/>
  <c r="T84"/>
  <c r="U84" s="1"/>
  <c r="V89"/>
  <c r="W89" s="1"/>
  <c r="X89" s="1"/>
  <c r="Y89" s="1"/>
  <c r="T89"/>
  <c r="U89" s="1"/>
  <c r="V91"/>
  <c r="W91" s="1"/>
  <c r="X91" s="1"/>
  <c r="Y91" s="1"/>
  <c r="T91"/>
  <c r="U91" s="1"/>
  <c r="V86"/>
  <c r="W86" s="1"/>
  <c r="X86" s="1"/>
  <c r="Y86" s="1"/>
  <c r="T86"/>
  <c r="U86" s="1"/>
  <c r="V85"/>
  <c r="W85" s="1"/>
  <c r="X85" s="1"/>
  <c r="Y85" s="1"/>
  <c r="T85"/>
  <c r="U85" s="1"/>
  <c r="V88"/>
  <c r="W88" s="1"/>
  <c r="X88" s="1"/>
  <c r="Y88" s="1"/>
  <c r="T88"/>
  <c r="U88" s="1"/>
  <c r="V87"/>
  <c r="W87" s="1"/>
  <c r="X87" s="1"/>
  <c r="Y87" s="1"/>
  <c r="T87"/>
  <c r="U87" s="1"/>
  <c r="V145"/>
  <c r="V188"/>
  <c r="V282"/>
  <c r="V631"/>
  <c r="V663"/>
  <c r="V580"/>
  <c r="V452"/>
  <c r="V505"/>
  <c r="V288"/>
  <c r="V464"/>
  <c r="V156"/>
  <c r="V113"/>
  <c r="V709"/>
  <c r="V619"/>
  <c r="V642"/>
  <c r="V351"/>
  <c r="T95"/>
  <c r="U95" s="1"/>
  <c r="V95"/>
  <c r="W95" s="1"/>
  <c r="X95" s="1"/>
  <c r="Y95" s="1"/>
  <c r="V526"/>
  <c r="V714"/>
  <c r="V587"/>
  <c r="V281"/>
  <c r="V673"/>
  <c r="V253"/>
  <c r="V524"/>
  <c r="V196"/>
  <c r="V328"/>
  <c r="V640"/>
  <c r="V596"/>
  <c r="V437"/>
  <c r="V615"/>
  <c r="V393"/>
  <c r="V195"/>
  <c r="V276"/>
  <c r="V373"/>
  <c r="V377"/>
  <c r="V733"/>
  <c r="V542"/>
  <c r="V259"/>
  <c r="V705"/>
  <c r="V641"/>
  <c r="V205"/>
  <c r="V666"/>
  <c r="V415"/>
  <c r="V396"/>
  <c r="V203"/>
  <c r="V148"/>
  <c r="T99"/>
  <c r="U99" s="1"/>
  <c r="V99"/>
  <c r="W99" s="1"/>
  <c r="X99" s="1"/>
  <c r="Y99" s="1"/>
  <c r="V465"/>
  <c r="V403"/>
  <c r="V723"/>
  <c r="V628"/>
  <c r="T93"/>
  <c r="U93" s="1"/>
  <c r="V93"/>
  <c r="W93" s="1"/>
  <c r="X93" s="1"/>
  <c r="Y93" s="1"/>
  <c r="V510"/>
  <c r="V466"/>
  <c r="V168"/>
  <c r="V175"/>
  <c r="V560"/>
  <c r="V748"/>
  <c r="V492"/>
  <c r="V123"/>
  <c r="V662"/>
  <c r="V446"/>
  <c r="V382"/>
  <c r="V484"/>
  <c r="V693"/>
  <c r="V659"/>
  <c r="V459"/>
  <c r="V180"/>
  <c r="V537"/>
  <c r="V457"/>
  <c r="V547"/>
  <c r="V133"/>
  <c r="V217"/>
  <c r="V221"/>
  <c r="V670"/>
  <c r="V201"/>
  <c r="V119"/>
  <c r="V153"/>
  <c r="V346"/>
  <c r="V211"/>
  <c r="V686"/>
  <c r="V511"/>
  <c r="V102"/>
  <c r="V691"/>
  <c r="V192"/>
  <c r="V711"/>
  <c r="V649"/>
  <c r="V341"/>
  <c r="V469"/>
  <c r="V622"/>
  <c r="V251"/>
  <c r="V293"/>
  <c r="V448"/>
  <c r="V487"/>
  <c r="V324"/>
  <c r="V559"/>
  <c r="V454"/>
  <c r="V106"/>
  <c r="V187"/>
  <c r="V372"/>
  <c r="T96"/>
  <c r="U96" s="1"/>
  <c r="V96"/>
  <c r="W96" s="1"/>
  <c r="X96" s="1"/>
  <c r="Y96" s="1"/>
  <c r="V486"/>
  <c r="V601"/>
  <c r="V170"/>
  <c r="V110"/>
  <c r="V570"/>
  <c r="V608"/>
  <c r="V479"/>
  <c r="V440"/>
  <c r="T94"/>
  <c r="U94" s="1"/>
  <c r="V94"/>
  <c r="W94" s="1"/>
  <c r="X94" s="1"/>
  <c r="Y94" s="1"/>
  <c r="V582"/>
  <c r="V140"/>
  <c r="V490"/>
  <c r="V230"/>
  <c r="V314"/>
  <c r="V718"/>
  <c r="V620"/>
  <c r="V392"/>
  <c r="V162"/>
  <c r="V152"/>
  <c r="V166"/>
  <c r="V313"/>
  <c r="V138"/>
  <c r="V515"/>
  <c r="V652"/>
  <c r="V362"/>
  <c r="V310"/>
  <c r="V395"/>
  <c r="V529"/>
  <c r="V137"/>
  <c r="V129"/>
  <c r="V279"/>
  <c r="V517"/>
  <c r="V549"/>
  <c r="V379"/>
  <c r="V242"/>
  <c r="V475"/>
  <c r="V164"/>
  <c r="V237"/>
  <c r="V118"/>
  <c r="V470"/>
  <c r="V594"/>
  <c r="V750"/>
  <c r="V157"/>
  <c r="V551"/>
  <c r="V262"/>
  <c r="V364"/>
  <c r="V731"/>
  <c r="V616"/>
  <c r="V585"/>
  <c r="V146"/>
  <c r="V557"/>
  <c r="V358"/>
  <c r="V612"/>
  <c r="V370"/>
  <c r="V593"/>
  <c r="V425"/>
  <c r="V684"/>
  <c r="V177"/>
  <c r="V629"/>
  <c r="V499"/>
  <c r="V345"/>
  <c r="V213"/>
  <c r="V554"/>
  <c r="V669"/>
  <c r="V267"/>
  <c r="V376"/>
  <c r="V172"/>
  <c r="V637"/>
  <c r="V353"/>
  <c r="V317"/>
  <c r="V671"/>
  <c r="V698"/>
  <c r="V374"/>
  <c r="V224"/>
  <c r="V683"/>
  <c r="V235"/>
  <c r="V304"/>
  <c r="V115"/>
  <c r="V280"/>
  <c r="V474"/>
  <c r="V467"/>
  <c r="V355"/>
  <c r="V451"/>
  <c r="V674"/>
  <c r="V544"/>
  <c r="V646"/>
  <c r="V463"/>
  <c r="V323"/>
  <c r="V400"/>
  <c r="V548"/>
  <c r="V444"/>
  <c r="V264"/>
  <c r="V584"/>
  <c r="V625"/>
  <c r="V614"/>
  <c r="V207"/>
  <c r="V390"/>
  <c r="V590"/>
  <c r="V257"/>
  <c r="V108"/>
  <c r="V204"/>
  <c r="V114"/>
  <c r="V742"/>
  <c r="V312"/>
  <c r="V199"/>
  <c r="V523"/>
  <c r="V727"/>
  <c r="V419"/>
  <c r="V607"/>
  <c r="V722"/>
  <c r="V131"/>
  <c r="V270"/>
  <c r="V219"/>
  <c r="V503"/>
  <c r="V105"/>
  <c r="V624"/>
  <c r="V530"/>
  <c r="V611"/>
  <c r="V420"/>
  <c r="V255"/>
  <c r="V447"/>
  <c r="V695"/>
  <c r="V525"/>
  <c r="V481"/>
  <c r="V149"/>
  <c r="V636"/>
  <c r="V402"/>
  <c r="V208"/>
  <c r="V405"/>
  <c r="V337"/>
  <c r="V702"/>
  <c r="V443"/>
  <c r="V252"/>
  <c r="V265"/>
  <c r="V401"/>
  <c r="V713"/>
  <c r="V291"/>
  <c r="V356"/>
  <c r="V604"/>
  <c r="V368"/>
  <c r="V428"/>
  <c r="V247"/>
  <c r="V311"/>
  <c r="V609"/>
  <c r="V697"/>
  <c r="V725"/>
  <c r="V101"/>
  <c r="V442"/>
  <c r="V413"/>
  <c r="V533"/>
  <c r="V635"/>
  <c r="V482"/>
  <c r="V471"/>
  <c r="V212"/>
  <c r="V266"/>
  <c r="V191"/>
  <c r="V340"/>
  <c r="V461"/>
  <c r="V746"/>
  <c r="V521"/>
  <c r="V246"/>
  <c r="V297"/>
  <c r="V347"/>
  <c r="V431"/>
  <c r="V375"/>
  <c r="V597"/>
  <c r="V117"/>
  <c r="V495"/>
  <c r="V268"/>
  <c r="V644"/>
  <c r="V729"/>
  <c r="V139"/>
  <c r="V121"/>
  <c r="V206"/>
  <c r="V169"/>
  <c r="V287"/>
  <c r="V348"/>
  <c r="V111"/>
  <c r="V656"/>
  <c r="V734"/>
  <c r="V214"/>
  <c r="V359"/>
  <c r="V654"/>
  <c r="V342"/>
  <c r="V513"/>
  <c r="V233"/>
  <c r="V643"/>
  <c r="V240"/>
  <c r="V307"/>
  <c r="V408"/>
  <c r="V480"/>
  <c r="V747"/>
  <c r="V186"/>
  <c r="V141"/>
  <c r="V151"/>
  <c r="V334"/>
  <c r="V573"/>
  <c r="V193"/>
  <c r="V657"/>
  <c r="V577"/>
  <c r="V308"/>
  <c r="V627"/>
  <c r="V243"/>
  <c r="V144"/>
  <c r="V438"/>
  <c r="V244"/>
  <c r="V575"/>
  <c r="V104"/>
  <c r="V167"/>
  <c r="V455"/>
  <c r="V239"/>
  <c r="V112"/>
  <c r="V527"/>
  <c r="V290"/>
  <c r="V498"/>
  <c r="T100"/>
  <c r="U100" s="1"/>
  <c r="V100"/>
  <c r="W100" s="1"/>
  <c r="X100" s="1"/>
  <c r="Y100" s="1"/>
  <c r="V155"/>
  <c r="V660"/>
  <c r="V664"/>
  <c r="V388"/>
  <c r="V707"/>
  <c r="V679"/>
  <c r="V189"/>
  <c r="V360"/>
  <c r="V354"/>
  <c r="V399"/>
  <c r="V617"/>
  <c r="V306"/>
  <c r="V749"/>
  <c r="V134"/>
  <c r="V586"/>
  <c r="V460"/>
  <c r="V182"/>
  <c r="V261"/>
  <c r="V298"/>
  <c r="V329"/>
  <c r="V653"/>
  <c r="V473"/>
  <c r="V552"/>
  <c r="V331"/>
  <c r="V274"/>
  <c r="V676"/>
  <c r="V222"/>
  <c r="V720"/>
  <c r="V512"/>
  <c r="V289"/>
  <c r="V181"/>
  <c r="V194"/>
  <c r="V485"/>
  <c r="V209"/>
  <c r="V285"/>
  <c r="V332"/>
  <c r="V316"/>
  <c r="V417"/>
  <c r="V226"/>
  <c r="V566"/>
  <c r="V200"/>
  <c r="V712"/>
  <c r="V453"/>
  <c r="V185"/>
  <c r="V424"/>
  <c r="V724"/>
  <c r="V591"/>
  <c r="V432"/>
  <c r="V433"/>
  <c r="V571"/>
  <c r="V668"/>
  <c r="V184"/>
  <c r="V651"/>
  <c r="V743"/>
  <c r="V716"/>
  <c r="V300"/>
  <c r="V210"/>
  <c r="V159"/>
  <c r="V406"/>
  <c r="V411"/>
  <c r="V127"/>
  <c r="V476"/>
  <c r="V318"/>
  <c r="V538"/>
  <c r="V426"/>
  <c r="V583"/>
  <c r="V284"/>
  <c r="V398"/>
  <c r="V92"/>
  <c r="W92" s="1"/>
  <c r="X92" s="1"/>
  <c r="Y92" s="1"/>
  <c r="T92"/>
  <c r="U92" s="1"/>
  <c r="V350"/>
  <c r="V565"/>
  <c r="V256"/>
  <c r="V500"/>
  <c r="V618"/>
  <c r="V562"/>
  <c r="V502"/>
  <c r="V728"/>
  <c r="V416"/>
  <c r="V421"/>
  <c r="V367"/>
  <c r="V272"/>
  <c r="V296"/>
  <c r="V556"/>
  <c r="W51" l="1"/>
  <c r="X51" s="1"/>
  <c r="Y51" s="1"/>
  <c r="P760"/>
  <c r="M761"/>
  <c r="AH761"/>
  <c r="L761"/>
  <c r="AA761"/>
  <c r="AB761"/>
  <c r="O761"/>
  <c r="AE758"/>
  <c r="AG758" s="1"/>
  <c r="AD758"/>
  <c r="AF758" s="1"/>
  <c r="V758"/>
  <c r="D762"/>
  <c r="C763"/>
  <c r="Q759"/>
  <c r="R759"/>
  <c r="AC759"/>
  <c r="V759" l="1"/>
  <c r="P761"/>
  <c r="AC761" s="1"/>
  <c r="AD759"/>
  <c r="AF759" s="1"/>
  <c r="AE759"/>
  <c r="AG759" s="1"/>
  <c r="M762"/>
  <c r="AH762"/>
  <c r="L762"/>
  <c r="AA762"/>
  <c r="AB762"/>
  <c r="O762"/>
  <c r="Q760"/>
  <c r="AC760"/>
  <c r="R760"/>
  <c r="D763"/>
  <c r="C764"/>
  <c r="Q761" l="1"/>
  <c r="R761"/>
  <c r="M763"/>
  <c r="AH763"/>
  <c r="L763"/>
  <c r="AB763"/>
  <c r="AA763"/>
  <c r="O763"/>
  <c r="D764"/>
  <c r="C765"/>
  <c r="P762"/>
  <c r="AD761"/>
  <c r="AF761" s="1"/>
  <c r="AE761"/>
  <c r="AG761" s="1"/>
  <c r="AE760"/>
  <c r="AG760" s="1"/>
  <c r="AD760"/>
  <c r="AF760" s="1"/>
  <c r="V760"/>
  <c r="F57" i="17"/>
  <c r="B934" i="16"/>
  <c r="F934" s="1"/>
  <c r="G935" s="1"/>
  <c r="V761" i="6" l="1"/>
  <c r="D765"/>
  <c r="C766"/>
  <c r="Q762"/>
  <c r="R762"/>
  <c r="AC762"/>
  <c r="M764"/>
  <c r="L764"/>
  <c r="AH764"/>
  <c r="AA764"/>
  <c r="AB764"/>
  <c r="O764"/>
  <c r="P763"/>
  <c r="G934" i="16"/>
  <c r="H934" s="1"/>
  <c r="I936"/>
  <c r="F59" i="17"/>
  <c r="F401" s="1"/>
  <c r="H936" i="16"/>
  <c r="M765" i="6" l="1"/>
  <c r="AH765"/>
  <c r="L765"/>
  <c r="AA765"/>
  <c r="AB765"/>
  <c r="O765"/>
  <c r="D766"/>
  <c r="C767"/>
  <c r="AE762"/>
  <c r="AG762" s="1"/>
  <c r="AD762"/>
  <c r="AF762" s="1"/>
  <c r="AC763"/>
  <c r="Q763"/>
  <c r="R763"/>
  <c r="V762"/>
  <c r="P764"/>
  <c r="F934" i="17"/>
  <c r="F239"/>
  <c r="F942"/>
  <c r="F237"/>
  <c r="F266"/>
  <c r="F320"/>
  <c r="F918"/>
  <c r="F251"/>
  <c r="F1011"/>
  <c r="F430"/>
  <c r="F485"/>
  <c r="F1005"/>
  <c r="F462"/>
  <c r="F868"/>
  <c r="F929"/>
  <c r="F695"/>
  <c r="F856"/>
  <c r="F961"/>
  <c r="F533"/>
  <c r="F157"/>
  <c r="F423"/>
  <c r="F489"/>
  <c r="F132"/>
  <c r="F710"/>
  <c r="F703"/>
  <c r="F866"/>
  <c r="F701"/>
  <c r="F495"/>
  <c r="F453"/>
  <c r="F454"/>
  <c r="F474"/>
  <c r="F162"/>
  <c r="F419"/>
  <c r="F636"/>
  <c r="F1010"/>
  <c r="F807"/>
  <c r="F788"/>
  <c r="F770"/>
  <c r="F975"/>
  <c r="F836"/>
  <c r="F625"/>
  <c r="F396"/>
  <c r="F354"/>
  <c r="F894"/>
  <c r="F843"/>
  <c r="F416"/>
  <c r="F759"/>
  <c r="F249"/>
  <c r="F683"/>
  <c r="F830"/>
  <c r="F273"/>
  <c r="F218"/>
  <c r="F427"/>
  <c r="F134"/>
  <c r="F277"/>
  <c r="F676"/>
  <c r="F897"/>
  <c r="F609"/>
  <c r="F832"/>
  <c r="F962"/>
  <c r="F612"/>
  <c r="F818"/>
  <c r="F305"/>
  <c r="F687"/>
  <c r="F739"/>
  <c r="F693"/>
  <c r="F378"/>
  <c r="F916"/>
  <c r="F580"/>
  <c r="F219"/>
  <c r="F107"/>
  <c r="F690"/>
  <c r="F692"/>
  <c r="F478"/>
  <c r="F265"/>
  <c r="F895"/>
  <c r="F886"/>
  <c r="F233"/>
  <c r="F948"/>
  <c r="F795"/>
  <c r="F331"/>
  <c r="F959"/>
  <c r="F681"/>
  <c r="F213"/>
  <c r="F734"/>
  <c r="F245"/>
  <c r="F638"/>
  <c r="F263"/>
  <c r="F246"/>
  <c r="F234"/>
  <c r="F998"/>
  <c r="F616"/>
  <c r="F196"/>
  <c r="F319"/>
  <c r="F144"/>
  <c r="F316"/>
  <c r="F755"/>
  <c r="F351"/>
  <c r="F77"/>
  <c r="F564"/>
  <c r="F459"/>
  <c r="F152"/>
  <c r="F809"/>
  <c r="F573"/>
  <c r="F823"/>
  <c r="F398"/>
  <c r="F177"/>
  <c r="F789"/>
  <c r="F970"/>
  <c r="F973"/>
  <c r="F977"/>
  <c r="F869"/>
  <c r="F304"/>
  <c r="F742"/>
  <c r="F129"/>
  <c r="F947"/>
  <c r="F769"/>
  <c r="F646"/>
  <c r="F579"/>
  <c r="F920"/>
  <c r="F969"/>
  <c r="F387"/>
  <c r="F338"/>
  <c r="F667"/>
  <c r="F954"/>
  <c r="F178"/>
  <c r="F896"/>
  <c r="F922"/>
  <c r="F115"/>
  <c r="F575"/>
  <c r="F838"/>
  <c r="F841"/>
  <c r="F471"/>
  <c r="F696"/>
  <c r="F532"/>
  <c r="F215"/>
  <c r="F878"/>
  <c r="F682"/>
  <c r="F295"/>
  <c r="F458"/>
  <c r="F768"/>
  <c r="F765"/>
  <c r="F678"/>
  <c r="F839"/>
  <c r="F103"/>
  <c r="F325"/>
  <c r="F236"/>
  <c r="F670"/>
  <c r="F260"/>
  <c r="F751"/>
  <c r="F297"/>
  <c r="F406"/>
  <c r="F91"/>
  <c r="F776"/>
  <c r="F409"/>
  <c r="F901"/>
  <c r="F974"/>
  <c r="F811"/>
  <c r="F1014"/>
  <c r="F565"/>
  <c r="F429"/>
  <c r="F675"/>
  <c r="F824"/>
  <c r="F81"/>
  <c r="F214"/>
  <c r="F583"/>
  <c r="F318"/>
  <c r="F397"/>
  <c r="F360"/>
  <c r="F753"/>
  <c r="F656"/>
  <c r="F648"/>
  <c r="F666"/>
  <c r="F987"/>
  <c r="F159"/>
  <c r="F220"/>
  <c r="F121"/>
  <c r="F343"/>
  <c r="F972"/>
  <c r="F780"/>
  <c r="F311"/>
  <c r="F640"/>
  <c r="F96"/>
  <c r="F486"/>
  <c r="F632"/>
  <c r="F874"/>
  <c r="F352"/>
  <c r="F554"/>
  <c r="F392"/>
  <c r="F814"/>
  <c r="F797"/>
  <c r="F232"/>
  <c r="F98"/>
  <c r="F837"/>
  <c r="F605"/>
  <c r="F728"/>
  <c r="F603"/>
  <c r="F976"/>
  <c r="F315"/>
  <c r="F491"/>
  <c r="F111"/>
  <c r="F900"/>
  <c r="F991"/>
  <c r="F647"/>
  <c r="F173"/>
  <c r="F358"/>
  <c r="F504"/>
  <c r="F506"/>
  <c r="F434"/>
  <c r="F673"/>
  <c r="F861"/>
  <c r="F353"/>
  <c r="F535"/>
  <c r="F865"/>
  <c r="F1001"/>
  <c r="F993"/>
  <c r="F979"/>
  <c r="F642"/>
  <c r="F924"/>
  <c r="F744"/>
  <c r="F910"/>
  <c r="F870"/>
  <c r="F620"/>
  <c r="F415"/>
  <c r="F270"/>
  <c r="F440"/>
  <c r="F721"/>
  <c r="F166"/>
  <c r="F259"/>
  <c r="F960"/>
  <c r="F702"/>
  <c r="F905"/>
  <c r="F477"/>
  <c r="F964"/>
  <c r="F816"/>
  <c r="F204"/>
  <c r="F963"/>
  <c r="F286"/>
  <c r="F978"/>
  <c r="F570"/>
  <c r="F330"/>
  <c r="F549"/>
  <c r="F517"/>
  <c r="F940"/>
  <c r="F112"/>
  <c r="F138"/>
  <c r="F812"/>
  <c r="F1013"/>
  <c r="F829"/>
  <c r="F187"/>
  <c r="F348"/>
  <c r="F526"/>
  <c r="F225"/>
  <c r="F400"/>
  <c r="I935" i="16"/>
  <c r="F537" i="17"/>
  <c r="F71"/>
  <c r="F514"/>
  <c r="F828"/>
  <c r="F988"/>
  <c r="F587"/>
  <c r="F955"/>
  <c r="F87"/>
  <c r="F590"/>
  <c r="F899"/>
  <c r="F437"/>
  <c r="F90"/>
  <c r="F362"/>
  <c r="F466"/>
  <c r="F792"/>
  <c r="F534"/>
  <c r="F790"/>
  <c r="F442"/>
  <c r="F145"/>
  <c r="F852"/>
  <c r="F183"/>
  <c r="F907"/>
  <c r="F125"/>
  <c r="F467"/>
  <c r="F650"/>
  <c r="F480"/>
  <c r="F337"/>
  <c r="F310"/>
  <c r="F208"/>
  <c r="F347"/>
  <c r="F293"/>
  <c r="F117"/>
  <c r="F613"/>
  <c r="F520"/>
  <c r="F550"/>
  <c r="F727"/>
  <c r="F724"/>
  <c r="F499"/>
  <c r="F891"/>
  <c r="F545"/>
  <c r="F700"/>
  <c r="F559"/>
  <c r="F402"/>
  <c r="F428"/>
  <c r="F327"/>
  <c r="F971"/>
  <c r="F209"/>
  <c r="F857"/>
  <c r="F923"/>
  <c r="F737"/>
  <c r="F1002"/>
  <c r="F893"/>
  <c r="F206"/>
  <c r="F483"/>
  <c r="F122"/>
  <c r="F593"/>
  <c r="F662"/>
  <c r="F139"/>
  <c r="F740"/>
  <c r="F179"/>
  <c r="F284"/>
  <c r="F68"/>
  <c r="F410"/>
  <c r="F706"/>
  <c r="F711"/>
  <c r="F190"/>
  <c r="F749"/>
  <c r="F446"/>
  <c r="F192"/>
  <c r="F285"/>
  <c r="F498"/>
  <c r="F488"/>
  <c r="F876"/>
  <c r="F658"/>
  <c r="F231"/>
  <c r="F909"/>
  <c r="F394"/>
  <c r="F617"/>
  <c r="F186"/>
  <c r="F714"/>
  <c r="F531"/>
  <c r="F846"/>
  <c r="F879"/>
  <c r="F633"/>
  <c r="F141"/>
  <c r="F805"/>
  <c r="F317"/>
  <c r="F329"/>
  <c r="F164"/>
  <c r="F223"/>
  <c r="F408"/>
  <c r="F571"/>
  <c r="F548"/>
  <c r="F296"/>
  <c r="F914"/>
  <c r="F825"/>
  <c r="F931"/>
  <c r="F412"/>
  <c r="F457"/>
  <c r="F101"/>
  <c r="F653"/>
  <c r="F365"/>
  <c r="F441"/>
  <c r="F773"/>
  <c r="F912"/>
  <c r="F542"/>
  <c r="F99"/>
  <c r="F128"/>
  <c r="F420"/>
  <c r="F309"/>
  <c r="F463"/>
  <c r="F281"/>
  <c r="F110"/>
  <c r="F76"/>
  <c r="F258"/>
  <c r="F413"/>
  <c r="F168"/>
  <c r="F831"/>
  <c r="F421"/>
  <c r="F137"/>
  <c r="F324"/>
  <c r="F917"/>
  <c r="F715"/>
  <c r="F541"/>
  <c r="F763"/>
  <c r="H935" i="16"/>
  <c r="F774" i="17"/>
  <c r="F888"/>
  <c r="F657"/>
  <c r="F679"/>
  <c r="F389"/>
  <c r="F349"/>
  <c r="F555"/>
  <c r="F813"/>
  <c r="F604"/>
  <c r="F719"/>
  <c r="F85"/>
  <c r="F904"/>
  <c r="F298"/>
  <c r="F451"/>
  <c r="F119"/>
  <c r="F468"/>
  <c r="F953"/>
  <c r="F95"/>
  <c r="F80"/>
  <c r="F198"/>
  <c r="F86"/>
  <c r="F827"/>
  <c r="F364"/>
  <c r="F810"/>
  <c r="F630"/>
  <c r="F718"/>
  <c r="F833"/>
  <c r="F522"/>
  <c r="F686"/>
  <c r="F200"/>
  <c r="F986"/>
  <c r="F619"/>
  <c r="F276"/>
  <c r="F984"/>
  <c r="F927"/>
  <c r="F938"/>
  <c r="F853"/>
  <c r="F340"/>
  <c r="F543"/>
  <c r="F521"/>
  <c r="F254"/>
  <c r="F637"/>
  <c r="F851"/>
  <c r="F102"/>
  <c r="F621"/>
  <c r="F722"/>
  <c r="F78"/>
  <c r="F247"/>
  <c r="F956"/>
  <c r="F301"/>
  <c r="F497"/>
  <c r="F123"/>
  <c r="F560"/>
  <c r="F723"/>
  <c r="F372"/>
  <c r="F624"/>
  <c r="F629"/>
  <c r="F743"/>
  <c r="F602"/>
  <c r="F299"/>
  <c r="F631"/>
  <c r="F229"/>
  <c r="F515"/>
  <c r="F738"/>
  <c r="F135"/>
  <c r="F732"/>
  <c r="F983"/>
  <c r="F594"/>
  <c r="I934" i="16"/>
  <c r="F431" i="17"/>
  <c r="F512"/>
  <c r="F663"/>
  <c r="F859"/>
  <c r="F748"/>
  <c r="F100"/>
  <c r="F93"/>
  <c r="F889"/>
  <c r="F871"/>
  <c r="F267"/>
  <c r="F300"/>
  <c r="F757"/>
  <c r="F207"/>
  <c r="F126"/>
  <c r="F563"/>
  <c r="F180"/>
  <c r="F149"/>
  <c r="F668"/>
  <c r="F760"/>
  <c r="F848"/>
  <c r="F1000"/>
  <c r="F496"/>
  <c r="F334"/>
  <c r="F704"/>
  <c r="F108"/>
  <c r="F116"/>
  <c r="F250"/>
  <c r="F83"/>
  <c r="F201"/>
  <c r="F906"/>
  <c r="F935"/>
  <c r="F191"/>
  <c r="F908"/>
  <c r="F943"/>
  <c r="F834"/>
  <c r="F158"/>
  <c r="F626"/>
  <c r="F688"/>
  <c r="F551"/>
  <c r="F800"/>
  <c r="F945"/>
  <c r="F981"/>
  <c r="F264"/>
  <c r="F345"/>
  <c r="F752"/>
  <c r="F470"/>
  <c r="F511"/>
  <c r="F195"/>
  <c r="F118"/>
  <c r="F507"/>
  <c r="F796"/>
  <c r="F635"/>
  <c r="F303"/>
  <c r="F527"/>
  <c r="F188"/>
  <c r="F113"/>
  <c r="F819"/>
  <c r="F314"/>
  <c r="F867"/>
  <c r="F464"/>
  <c r="F502"/>
  <c r="F308"/>
  <c r="F716"/>
  <c r="F731"/>
  <c r="F82"/>
  <c r="F957"/>
  <c r="F585"/>
  <c r="F782"/>
  <c r="F847"/>
  <c r="F375"/>
  <c r="F272"/>
  <c r="F1004"/>
  <c r="F966"/>
  <c r="F595"/>
  <c r="F294"/>
  <c r="F885"/>
  <c r="F756"/>
  <c r="F278"/>
  <c r="F79"/>
  <c r="F383"/>
  <c r="F492"/>
  <c r="F142"/>
  <c r="F230"/>
  <c r="F519"/>
  <c r="F883"/>
  <c r="F88"/>
  <c r="F720"/>
  <c r="F472"/>
  <c r="F72"/>
  <c r="F553"/>
  <c r="F222"/>
  <c r="F798"/>
  <c r="F74"/>
  <c r="F405"/>
  <c r="F194"/>
  <c r="F989"/>
  <c r="F184"/>
  <c r="F645"/>
  <c r="F808"/>
  <c r="F562"/>
  <c r="F510"/>
  <c r="F241"/>
  <c r="F778"/>
  <c r="F169"/>
  <c r="F523"/>
  <c r="F336"/>
  <c r="F109"/>
  <c r="F932"/>
  <c r="F124"/>
  <c r="F221"/>
  <c r="F439"/>
  <c r="F872"/>
  <c r="F228"/>
  <c r="F424"/>
  <c r="F479"/>
  <c r="F503"/>
  <c r="F801"/>
  <c r="F182"/>
  <c r="F791"/>
  <c r="F238"/>
  <c r="F628"/>
  <c r="F777"/>
  <c r="F261"/>
  <c r="F712"/>
  <c r="F1003"/>
  <c r="F426"/>
  <c r="F627"/>
  <c r="F287"/>
  <c r="F84"/>
  <c r="F622"/>
  <c r="F877"/>
  <c r="F355"/>
  <c r="F202"/>
  <c r="F606"/>
  <c r="F772"/>
  <c r="F425"/>
  <c r="F203"/>
  <c r="F432"/>
  <c r="F433"/>
  <c r="F660"/>
  <c r="F370"/>
  <c r="F925"/>
  <c r="F767"/>
  <c r="F70"/>
  <c r="F403"/>
  <c r="F395"/>
  <c r="F528"/>
  <c r="F339"/>
  <c r="F561"/>
  <c r="F292"/>
  <c r="F493"/>
  <c r="F671"/>
  <c r="F193"/>
  <c r="F449"/>
  <c r="F698"/>
  <c r="F754"/>
  <c r="F890"/>
  <c r="F849"/>
  <c r="F664"/>
  <c r="F713"/>
  <c r="F730"/>
  <c r="F210"/>
  <c r="F104"/>
  <c r="F764"/>
  <c r="F569"/>
  <c r="F447"/>
  <c r="F902"/>
  <c r="F845"/>
  <c r="F930"/>
  <c r="F842"/>
  <c r="F952"/>
  <c r="F600"/>
  <c r="F404"/>
  <c r="F726"/>
  <c r="F374"/>
  <c r="F328"/>
  <c r="F501"/>
  <c r="F105"/>
  <c r="F850"/>
  <c r="F114"/>
  <c r="F283"/>
  <c r="F417"/>
  <c r="F175"/>
  <c r="F167"/>
  <c r="F556"/>
  <c r="F887"/>
  <c r="F949"/>
  <c r="F615"/>
  <c r="F382"/>
  <c r="F306"/>
  <c r="F516"/>
  <c r="F766"/>
  <c r="F860"/>
  <c r="F822"/>
  <c r="F399"/>
  <c r="F799"/>
  <c r="F614"/>
  <c r="F926"/>
  <c r="F244"/>
  <c r="F205"/>
  <c r="F335"/>
  <c r="F444"/>
  <c r="F1009"/>
  <c r="F133"/>
  <c r="F524"/>
  <c r="F1008"/>
  <c r="F803"/>
  <c r="F787"/>
  <c r="F307"/>
  <c r="F189"/>
  <c r="F863"/>
  <c r="F591"/>
  <c r="F313"/>
  <c r="F538"/>
  <c r="F592"/>
  <c r="F817"/>
  <c r="F1007"/>
  <c r="F572"/>
  <c r="F460"/>
  <c r="F199"/>
  <c r="F377"/>
  <c r="F136"/>
  <c r="F65"/>
  <c r="F368"/>
  <c r="F482"/>
  <c r="F913"/>
  <c r="F641"/>
  <c r="F367"/>
  <c r="F185"/>
  <c r="F599"/>
  <c r="F163"/>
  <c r="F525"/>
  <c r="F268"/>
  <c r="F992"/>
  <c r="F262"/>
  <c r="F361"/>
  <c r="F127"/>
  <c r="F958"/>
  <c r="F557"/>
  <c r="F634"/>
  <c r="F490"/>
  <c r="F513"/>
  <c r="F539"/>
  <c r="F385"/>
  <c r="F707"/>
  <c r="F589"/>
  <c r="F89"/>
  <c r="F717"/>
  <c r="F350"/>
  <c r="F279"/>
  <c r="F558"/>
  <c r="F584"/>
  <c r="F577"/>
  <c r="F171"/>
  <c r="F155"/>
  <c r="F919"/>
  <c r="F172"/>
  <c r="F224"/>
  <c r="F226"/>
  <c r="F64"/>
  <c r="F951"/>
  <c r="F148"/>
  <c r="F379"/>
  <c r="F758"/>
  <c r="F465"/>
  <c r="F346"/>
  <c r="F708"/>
  <c r="F607"/>
  <c r="F903"/>
  <c r="F393"/>
  <c r="F456"/>
  <c r="F505"/>
  <c r="F94"/>
  <c r="F608"/>
  <c r="F289"/>
  <c r="F450"/>
  <c r="F481"/>
  <c r="F659"/>
  <c r="F455"/>
  <c r="F747"/>
  <c r="F689"/>
  <c r="F326"/>
  <c r="F359"/>
  <c r="F161"/>
  <c r="F381"/>
  <c r="F443"/>
  <c r="F597"/>
  <c r="F946"/>
  <c r="F882"/>
  <c r="F388"/>
  <c r="F821"/>
  <c r="F697"/>
  <c r="F536"/>
  <c r="F804"/>
  <c r="F92"/>
  <c r="F806"/>
  <c r="F596"/>
  <c r="F243"/>
  <c r="F366"/>
  <c r="F578"/>
  <c r="F965"/>
  <c r="F936"/>
  <c r="F677"/>
  <c r="F371"/>
  <c r="F601"/>
  <c r="F649"/>
  <c r="F884"/>
  <c r="F448"/>
  <c r="F855"/>
  <c r="F881"/>
  <c r="F939"/>
  <c r="F529"/>
  <c r="F680"/>
  <c r="F435"/>
  <c r="F1012"/>
  <c r="F994"/>
  <c r="F291"/>
  <c r="F691"/>
  <c r="F147"/>
  <c r="F356"/>
  <c r="F999"/>
  <c r="F146"/>
  <c r="F67"/>
  <c r="F321"/>
  <c r="F1006"/>
  <c r="F130"/>
  <c r="F840"/>
  <c r="F944"/>
  <c r="F725"/>
  <c r="F567"/>
  <c r="F661"/>
  <c r="F672"/>
  <c r="F154"/>
  <c r="F341"/>
  <c r="F793"/>
  <c r="F694"/>
  <c r="F729"/>
  <c r="F436"/>
  <c r="F775"/>
  <c r="F75"/>
  <c r="F745"/>
  <c r="F950"/>
  <c r="F733"/>
  <c r="F794"/>
  <c r="F785"/>
  <c r="F235"/>
  <c r="F282"/>
  <c r="F967"/>
  <c r="F253"/>
  <c r="F165"/>
  <c r="F269"/>
  <c r="F598"/>
  <c r="F854"/>
  <c r="F275"/>
  <c r="F644"/>
  <c r="F654"/>
  <c r="F274"/>
  <c r="F418"/>
  <c r="F518"/>
  <c r="F376"/>
  <c r="F69"/>
  <c r="F574"/>
  <c r="F762"/>
  <c r="F941"/>
  <c r="F484"/>
  <c r="F610"/>
  <c r="F968"/>
  <c r="F461"/>
  <c r="F802"/>
  <c r="F815"/>
  <c r="F487"/>
  <c r="F786"/>
  <c r="F995"/>
  <c r="F699"/>
  <c r="F982"/>
  <c r="F588"/>
  <c r="F120"/>
  <c r="F160"/>
  <c r="F911"/>
  <c r="F176"/>
  <c r="F280"/>
  <c r="F156"/>
  <c r="F652"/>
  <c r="F151"/>
  <c r="F422"/>
  <c r="F928"/>
  <c r="F826"/>
  <c r="F469"/>
  <c r="F452"/>
  <c r="F380"/>
  <c r="F106"/>
  <c r="F391"/>
  <c r="F445"/>
  <c r="F985"/>
  <c r="F476"/>
  <c r="F684"/>
  <c r="F312"/>
  <c r="F342"/>
  <c r="F844"/>
  <c r="F623"/>
  <c r="F150"/>
  <c r="F997"/>
  <c r="F414"/>
  <c r="F290"/>
  <c r="F500"/>
  <c r="F547"/>
  <c r="F835"/>
  <c r="F508"/>
  <c r="F862"/>
  <c r="F473"/>
  <c r="F566"/>
  <c r="F344"/>
  <c r="F411"/>
  <c r="F73"/>
  <c r="F761"/>
  <c r="F438"/>
  <c r="F369"/>
  <c r="F257"/>
  <c r="F651"/>
  <c r="F240"/>
  <c r="F373"/>
  <c r="F915"/>
  <c r="F217"/>
  <c r="F586"/>
  <c r="F996"/>
  <c r="F892"/>
  <c r="F153"/>
  <c r="F242"/>
  <c r="F322"/>
  <c r="F332"/>
  <c r="F248"/>
  <c r="F140"/>
  <c r="F858"/>
  <c r="F937"/>
  <c r="F784"/>
  <c r="F921"/>
  <c r="F898"/>
  <c r="F302"/>
  <c r="F820"/>
  <c r="F746"/>
  <c r="F736"/>
  <c r="F227"/>
  <c r="F197"/>
  <c r="F288"/>
  <c r="F705"/>
  <c r="F363"/>
  <c r="F685"/>
  <c r="F174"/>
  <c r="F386"/>
  <c r="F323"/>
  <c r="F546"/>
  <c r="F750"/>
  <c r="F990"/>
  <c r="F552"/>
  <c r="F384"/>
  <c r="F582"/>
  <c r="F880"/>
  <c r="F256"/>
  <c r="F66"/>
  <c r="F618"/>
  <c r="F170"/>
  <c r="F530"/>
  <c r="F544"/>
  <c r="F771"/>
  <c r="F211"/>
  <c r="F131"/>
  <c r="F475"/>
  <c r="F669"/>
  <c r="F212"/>
  <c r="F576"/>
  <c r="F494"/>
  <c r="F665"/>
  <c r="F779"/>
  <c r="F611"/>
  <c r="F864"/>
  <c r="F509"/>
  <c r="F252"/>
  <c r="F639"/>
  <c r="F709"/>
  <c r="F271"/>
  <c r="F333"/>
  <c r="F97"/>
  <c r="F216"/>
  <c r="F540"/>
  <c r="F357"/>
  <c r="F581"/>
  <c r="F933"/>
  <c r="F655"/>
  <c r="F741"/>
  <c r="F980"/>
  <c r="F407"/>
  <c r="F390"/>
  <c r="F181"/>
  <c r="F674"/>
  <c r="F255"/>
  <c r="F875"/>
  <c r="F643"/>
  <c r="F143"/>
  <c r="F568"/>
  <c r="F873"/>
  <c r="F781"/>
  <c r="F735"/>
  <c r="F783"/>
  <c r="V763" i="6" l="1"/>
  <c r="AC764"/>
  <c r="R764"/>
  <c r="Q764"/>
  <c r="M766"/>
  <c r="L766"/>
  <c r="AH766"/>
  <c r="AA766"/>
  <c r="AB766"/>
  <c r="O766"/>
  <c r="P765"/>
  <c r="AE763"/>
  <c r="AG763" s="1"/>
  <c r="AD763"/>
  <c r="AF763" s="1"/>
  <c r="D767"/>
  <c r="C768"/>
  <c r="V764" l="1"/>
  <c r="AE764"/>
  <c r="AG764" s="1"/>
  <c r="AD764"/>
  <c r="AF764" s="1"/>
  <c r="M767"/>
  <c r="L767"/>
  <c r="AH767"/>
  <c r="AA767"/>
  <c r="AB767"/>
  <c r="O767"/>
  <c r="D768"/>
  <c r="C769"/>
  <c r="R765"/>
  <c r="Q765"/>
  <c r="AC765"/>
  <c r="P766"/>
  <c r="V765" l="1"/>
  <c r="Q766"/>
  <c r="AC766"/>
  <c r="R766"/>
  <c r="AD765"/>
  <c r="AF765" s="1"/>
  <c r="AE765"/>
  <c r="AG765" s="1"/>
  <c r="M768"/>
  <c r="AH768"/>
  <c r="L768"/>
  <c r="AA768"/>
  <c r="AB768"/>
  <c r="O768"/>
  <c r="D769"/>
  <c r="C770"/>
  <c r="P767"/>
  <c r="P768" l="1"/>
  <c r="R768" s="1"/>
  <c r="D770"/>
  <c r="C771"/>
  <c r="AE766"/>
  <c r="AG766" s="1"/>
  <c r="AD766"/>
  <c r="AF766" s="1"/>
  <c r="R767"/>
  <c r="AC767"/>
  <c r="Q767"/>
  <c r="V766"/>
  <c r="M769"/>
  <c r="L769"/>
  <c r="AH769"/>
  <c r="AB769"/>
  <c r="AA769"/>
  <c r="O769"/>
  <c r="Q768" l="1"/>
  <c r="AC768"/>
  <c r="AE768" s="1"/>
  <c r="AG768" s="1"/>
  <c r="V767"/>
  <c r="V768"/>
  <c r="AE767"/>
  <c r="AG767" s="1"/>
  <c r="AD767"/>
  <c r="AF767" s="1"/>
  <c r="M770"/>
  <c r="AH770"/>
  <c r="L770"/>
  <c r="AB770"/>
  <c r="AA770"/>
  <c r="O770"/>
  <c r="D771"/>
  <c r="C772"/>
  <c r="P769"/>
  <c r="AD768" l="1"/>
  <c r="AF768" s="1"/>
  <c r="P770"/>
  <c r="Q770" s="1"/>
  <c r="D772"/>
  <c r="C773"/>
  <c r="AC769"/>
  <c r="R769"/>
  <c r="Q769"/>
  <c r="M771"/>
  <c r="L771"/>
  <c r="AH771"/>
  <c r="AA771"/>
  <c r="AB771"/>
  <c r="O771"/>
  <c r="R770" l="1"/>
  <c r="AC770"/>
  <c r="AE770" s="1"/>
  <c r="AG770" s="1"/>
  <c r="V769"/>
  <c r="D773"/>
  <c r="C774"/>
  <c r="M772"/>
  <c r="AH772"/>
  <c r="L772"/>
  <c r="AB772"/>
  <c r="AA772"/>
  <c r="O772"/>
  <c r="AE769"/>
  <c r="AG769" s="1"/>
  <c r="AD769"/>
  <c r="AF769" s="1"/>
  <c r="P771"/>
  <c r="V770" l="1"/>
  <c r="AD770"/>
  <c r="AF770" s="1"/>
  <c r="AC771"/>
  <c r="Q771"/>
  <c r="R771"/>
  <c r="D774"/>
  <c r="C775"/>
  <c r="P772"/>
  <c r="M773"/>
  <c r="L773"/>
  <c r="AH773"/>
  <c r="AA773"/>
  <c r="AB773"/>
  <c r="O773"/>
  <c r="D775" l="1"/>
  <c r="C776"/>
  <c r="AD771"/>
  <c r="AF771" s="1"/>
  <c r="AE771"/>
  <c r="AG771" s="1"/>
  <c r="P773"/>
  <c r="Q772"/>
  <c r="R772"/>
  <c r="AC772"/>
  <c r="V771"/>
  <c r="M774"/>
  <c r="L774"/>
  <c r="AH774"/>
  <c r="AA774"/>
  <c r="AB774"/>
  <c r="O774"/>
  <c r="R773" l="1"/>
  <c r="AC773"/>
  <c r="Q773"/>
  <c r="M775"/>
  <c r="AH775"/>
  <c r="L775"/>
  <c r="AB775"/>
  <c r="AA775"/>
  <c r="O775"/>
  <c r="D776"/>
  <c r="C777"/>
  <c r="V772"/>
  <c r="AD772"/>
  <c r="AF772" s="1"/>
  <c r="AE772"/>
  <c r="AG772" s="1"/>
  <c r="P774"/>
  <c r="V773" l="1"/>
  <c r="M776"/>
  <c r="AH776"/>
  <c r="L776"/>
  <c r="AA776"/>
  <c r="AB776"/>
  <c r="O776"/>
  <c r="AD773"/>
  <c r="AF773" s="1"/>
  <c r="AE773"/>
  <c r="AG773" s="1"/>
  <c r="P775"/>
  <c r="D777"/>
  <c r="C778"/>
  <c r="R774"/>
  <c r="Q774"/>
  <c r="AC774"/>
  <c r="P776" l="1"/>
  <c r="AC776" s="1"/>
  <c r="D778"/>
  <c r="C779"/>
  <c r="V774"/>
  <c r="AC775"/>
  <c r="R775"/>
  <c r="Q775"/>
  <c r="AE774"/>
  <c r="AG774" s="1"/>
  <c r="AD774"/>
  <c r="AF774" s="1"/>
  <c r="M777"/>
  <c r="L777"/>
  <c r="AH777"/>
  <c r="AB777"/>
  <c r="AA777"/>
  <c r="O777"/>
  <c r="Q776" l="1"/>
  <c r="R776"/>
  <c r="AD775"/>
  <c r="AF775" s="1"/>
  <c r="AE775"/>
  <c r="AG775" s="1"/>
  <c r="V775"/>
  <c r="AD776"/>
  <c r="AF776" s="1"/>
  <c r="AE776"/>
  <c r="AG776" s="1"/>
  <c r="M778"/>
  <c r="AH778"/>
  <c r="L778"/>
  <c r="AA778"/>
  <c r="AB778"/>
  <c r="O778"/>
  <c r="D779"/>
  <c r="C780"/>
  <c r="P777"/>
  <c r="V776" l="1"/>
  <c r="P778"/>
  <c r="Q778" s="1"/>
  <c r="M779"/>
  <c r="AH779"/>
  <c r="L779"/>
  <c r="AB779"/>
  <c r="AA779"/>
  <c r="O779"/>
  <c r="D780"/>
  <c r="C781"/>
  <c r="AC777"/>
  <c r="Q777"/>
  <c r="R777"/>
  <c r="R778" l="1"/>
  <c r="AC778"/>
  <c r="AD778" s="1"/>
  <c r="AF778" s="1"/>
  <c r="P779"/>
  <c r="Q779" s="1"/>
  <c r="V777"/>
  <c r="M780"/>
  <c r="AH780"/>
  <c r="L780"/>
  <c r="AB780"/>
  <c r="AA780"/>
  <c r="O780"/>
  <c r="D781"/>
  <c r="C782"/>
  <c r="AE777"/>
  <c r="AG777" s="1"/>
  <c r="AD777"/>
  <c r="AF777" s="1"/>
  <c r="V778" l="1"/>
  <c r="AE778"/>
  <c r="AG778" s="1"/>
  <c r="R779"/>
  <c r="AC779"/>
  <c r="AD779" s="1"/>
  <c r="AF779" s="1"/>
  <c r="M781"/>
  <c r="L781"/>
  <c r="AH781"/>
  <c r="AB781"/>
  <c r="AA781"/>
  <c r="O781"/>
  <c r="P780"/>
  <c r="D782"/>
  <c r="C783"/>
  <c r="AE779" l="1"/>
  <c r="AG779" s="1"/>
  <c r="V779"/>
  <c r="Q780"/>
  <c r="AC780"/>
  <c r="R780"/>
  <c r="M782"/>
  <c r="L782"/>
  <c r="AH782"/>
  <c r="AA782"/>
  <c r="AB782"/>
  <c r="O782"/>
  <c r="D783"/>
  <c r="C784"/>
  <c r="P781"/>
  <c r="D784" l="1"/>
  <c r="C785"/>
  <c r="V780"/>
  <c r="AC781"/>
  <c r="R781"/>
  <c r="Q781"/>
  <c r="M783"/>
  <c r="L783"/>
  <c r="AH783"/>
  <c r="AA783"/>
  <c r="AB783"/>
  <c r="O783"/>
  <c r="AE780"/>
  <c r="AG780" s="1"/>
  <c r="AD780"/>
  <c r="AF780" s="1"/>
  <c r="P782"/>
  <c r="AE781" l="1"/>
  <c r="AG781" s="1"/>
  <c r="AD781"/>
  <c r="AF781" s="1"/>
  <c r="M784"/>
  <c r="AH784"/>
  <c r="L784"/>
  <c r="AB784"/>
  <c r="AA784"/>
  <c r="O784"/>
  <c r="V781"/>
  <c r="D785"/>
  <c r="C786"/>
  <c r="P783"/>
  <c r="R782"/>
  <c r="AC782"/>
  <c r="Q782"/>
  <c r="P784" l="1"/>
  <c r="R784" s="1"/>
  <c r="R783"/>
  <c r="Q783"/>
  <c r="AC783"/>
  <c r="V782"/>
  <c r="AE782"/>
  <c r="AG782" s="1"/>
  <c r="AD782"/>
  <c r="AF782" s="1"/>
  <c r="M785"/>
  <c r="L785"/>
  <c r="AH785"/>
  <c r="AB785"/>
  <c r="AA785"/>
  <c r="O785"/>
  <c r="D786"/>
  <c r="C787"/>
  <c r="Q784" l="1"/>
  <c r="AC784"/>
  <c r="AE784" s="1"/>
  <c r="AG784" s="1"/>
  <c r="M786"/>
  <c r="AH786"/>
  <c r="L786"/>
  <c r="AB786"/>
  <c r="AA786"/>
  <c r="O786"/>
  <c r="V783"/>
  <c r="D787"/>
  <c r="C788"/>
  <c r="V784"/>
  <c r="AE783"/>
  <c r="AG783" s="1"/>
  <c r="AD783"/>
  <c r="AF783" s="1"/>
  <c r="P785"/>
  <c r="AD784" l="1"/>
  <c r="AF784" s="1"/>
  <c r="P786"/>
  <c r="Q785"/>
  <c r="R785"/>
  <c r="AC785"/>
  <c r="M787"/>
  <c r="AH787"/>
  <c r="L787"/>
  <c r="AA787"/>
  <c r="AB787"/>
  <c r="O787"/>
  <c r="D788"/>
  <c r="C789"/>
  <c r="Q786" l="1"/>
  <c r="AC786"/>
  <c r="R786"/>
  <c r="M788"/>
  <c r="AH788"/>
  <c r="L788"/>
  <c r="AB788"/>
  <c r="AA788"/>
  <c r="O788"/>
  <c r="V785"/>
  <c r="P787"/>
  <c r="D789"/>
  <c r="C790"/>
  <c r="AE785"/>
  <c r="AG785" s="1"/>
  <c r="AD785"/>
  <c r="AF785" s="1"/>
  <c r="AE786" l="1"/>
  <c r="AG786" s="1"/>
  <c r="AD786"/>
  <c r="AF786" s="1"/>
  <c r="P788"/>
  <c r="D790"/>
  <c r="C791"/>
  <c r="V786"/>
  <c r="M789"/>
  <c r="AH789"/>
  <c r="L789"/>
  <c r="AB789"/>
  <c r="AA789"/>
  <c r="O789"/>
  <c r="Q787"/>
  <c r="AC787"/>
  <c r="R787"/>
  <c r="P789" l="1"/>
  <c r="R788"/>
  <c r="AC788"/>
  <c r="Q788"/>
  <c r="D791"/>
  <c r="C792"/>
  <c r="AE787"/>
  <c r="AG787" s="1"/>
  <c r="AD787"/>
  <c r="AF787" s="1"/>
  <c r="V787"/>
  <c r="M790"/>
  <c r="AH790"/>
  <c r="L790"/>
  <c r="AB790"/>
  <c r="AA790"/>
  <c r="O790"/>
  <c r="P790" l="1"/>
  <c r="Q790" s="1"/>
  <c r="D792"/>
  <c r="C793"/>
  <c r="V788"/>
  <c r="AE788"/>
  <c r="AG788" s="1"/>
  <c r="AD788"/>
  <c r="AF788" s="1"/>
  <c r="M791"/>
  <c r="L791"/>
  <c r="AH791"/>
  <c r="AB791"/>
  <c r="AA791"/>
  <c r="O791"/>
  <c r="R789"/>
  <c r="AC789"/>
  <c r="Q789"/>
  <c r="AC790" l="1"/>
  <c r="AE790" s="1"/>
  <c r="AG790" s="1"/>
  <c r="R790"/>
  <c r="AE789"/>
  <c r="AG789" s="1"/>
  <c r="AD789"/>
  <c r="AF789" s="1"/>
  <c r="D793"/>
  <c r="C794"/>
  <c r="V789"/>
  <c r="M792"/>
  <c r="L792"/>
  <c r="AH792"/>
  <c r="AA792"/>
  <c r="AB792"/>
  <c r="O792"/>
  <c r="P791"/>
  <c r="V790" l="1"/>
  <c r="AD790"/>
  <c r="AF790" s="1"/>
  <c r="M793"/>
  <c r="AH793"/>
  <c r="L793"/>
  <c r="AB793"/>
  <c r="AA793"/>
  <c r="O793"/>
  <c r="D794"/>
  <c r="C795"/>
  <c r="Q791"/>
  <c r="R791"/>
  <c r="AC791"/>
  <c r="P792"/>
  <c r="Q792" l="1"/>
  <c r="AC792"/>
  <c r="R792"/>
  <c r="V791"/>
  <c r="AD791"/>
  <c r="AF791" s="1"/>
  <c r="AE791"/>
  <c r="AG791" s="1"/>
  <c r="M794"/>
  <c r="AH794"/>
  <c r="L794"/>
  <c r="AA794"/>
  <c r="AB794"/>
  <c r="O794"/>
  <c r="P793"/>
  <c r="D795"/>
  <c r="C796"/>
  <c r="R793" l="1"/>
  <c r="Q793"/>
  <c r="AC793"/>
  <c r="AD792"/>
  <c r="AF792" s="1"/>
  <c r="AE792"/>
  <c r="AG792" s="1"/>
  <c r="M795"/>
  <c r="L795"/>
  <c r="AH795"/>
  <c r="AA795"/>
  <c r="AB795"/>
  <c r="O795"/>
  <c r="V792"/>
  <c r="P794"/>
  <c r="D796"/>
  <c r="C797"/>
  <c r="V793" l="1"/>
  <c r="AC794"/>
  <c r="R794"/>
  <c r="Q794"/>
  <c r="M796"/>
  <c r="AH796"/>
  <c r="L796"/>
  <c r="AA796"/>
  <c r="AB796"/>
  <c r="O796"/>
  <c r="AE793"/>
  <c r="AG793" s="1"/>
  <c r="AD793"/>
  <c r="AF793" s="1"/>
  <c r="P795"/>
  <c r="D797"/>
  <c r="C798"/>
  <c r="Q795" l="1"/>
  <c r="R795"/>
  <c r="AC795"/>
  <c r="M797"/>
  <c r="L797"/>
  <c r="AH797"/>
  <c r="AB797"/>
  <c r="AA797"/>
  <c r="O797"/>
  <c r="AD794"/>
  <c r="AF794" s="1"/>
  <c r="AE794"/>
  <c r="AG794" s="1"/>
  <c r="D798"/>
  <c r="C799"/>
  <c r="V794"/>
  <c r="P796"/>
  <c r="D799" l="1"/>
  <c r="C800"/>
  <c r="V795"/>
  <c r="AD795"/>
  <c r="AF795" s="1"/>
  <c r="AE795"/>
  <c r="AG795" s="1"/>
  <c r="R796"/>
  <c r="AC796"/>
  <c r="Q796"/>
  <c r="M798"/>
  <c r="L798"/>
  <c r="AH798"/>
  <c r="AB798"/>
  <c r="AA798"/>
  <c r="O798"/>
  <c r="P797"/>
  <c r="M799" l="1"/>
  <c r="L799"/>
  <c r="AH799"/>
  <c r="AB799"/>
  <c r="AA799"/>
  <c r="O799"/>
  <c r="D800"/>
  <c r="C801"/>
  <c r="V796"/>
  <c r="R797"/>
  <c r="Q797"/>
  <c r="AC797"/>
  <c r="AE796"/>
  <c r="AG796" s="1"/>
  <c r="AD796"/>
  <c r="AF796" s="1"/>
  <c r="P798"/>
  <c r="P799" l="1"/>
  <c r="V797"/>
  <c r="M800"/>
  <c r="AH800"/>
  <c r="L800"/>
  <c r="AB800"/>
  <c r="AA800"/>
  <c r="O800"/>
  <c r="AE797"/>
  <c r="AG797" s="1"/>
  <c r="AD797"/>
  <c r="AF797" s="1"/>
  <c r="AC798"/>
  <c r="Q798"/>
  <c r="R798"/>
  <c r="D801"/>
  <c r="C802"/>
  <c r="P800" l="1"/>
  <c r="Q799"/>
  <c r="AC799"/>
  <c r="R799"/>
  <c r="V798"/>
  <c r="M801"/>
  <c r="L801"/>
  <c r="AH801"/>
  <c r="AB801"/>
  <c r="AA801"/>
  <c r="O801"/>
  <c r="D802"/>
  <c r="C803"/>
  <c r="AE798"/>
  <c r="AG798" s="1"/>
  <c r="AD798"/>
  <c r="AF798" s="1"/>
  <c r="R800" l="1"/>
  <c r="Q800"/>
  <c r="AC800"/>
  <c r="AE799"/>
  <c r="AG799" s="1"/>
  <c r="AD799"/>
  <c r="AF799" s="1"/>
  <c r="M802"/>
  <c r="AH802"/>
  <c r="L802"/>
  <c r="AA802"/>
  <c r="AB802"/>
  <c r="O802"/>
  <c r="D803"/>
  <c r="C804"/>
  <c r="V799"/>
  <c r="P801"/>
  <c r="AD800" l="1"/>
  <c r="AF800" s="1"/>
  <c r="AE800"/>
  <c r="AG800" s="1"/>
  <c r="D804"/>
  <c r="C805"/>
  <c r="V800"/>
  <c r="Q801"/>
  <c r="R801"/>
  <c r="AC801"/>
  <c r="M803"/>
  <c r="AH803"/>
  <c r="L803"/>
  <c r="AB803"/>
  <c r="AA803"/>
  <c r="O803"/>
  <c r="P802"/>
  <c r="AE801" l="1"/>
  <c r="AG801" s="1"/>
  <c r="AD801"/>
  <c r="AF801" s="1"/>
  <c r="M804"/>
  <c r="AH804"/>
  <c r="L804"/>
  <c r="AA804"/>
  <c r="AB804"/>
  <c r="O804"/>
  <c r="R802"/>
  <c r="Q802"/>
  <c r="AC802"/>
  <c r="V801"/>
  <c r="D805"/>
  <c r="C806"/>
  <c r="P803"/>
  <c r="P804" l="1"/>
  <c r="R804" s="1"/>
  <c r="M805"/>
  <c r="L805"/>
  <c r="AH805"/>
  <c r="AB805"/>
  <c r="AA805"/>
  <c r="O805"/>
  <c r="V802"/>
  <c r="D806"/>
  <c r="C807"/>
  <c r="AD802"/>
  <c r="AF802" s="1"/>
  <c r="AE802"/>
  <c r="AG802" s="1"/>
  <c r="AC803"/>
  <c r="Q803"/>
  <c r="R803"/>
  <c r="AC804" l="1"/>
  <c r="AD804" s="1"/>
  <c r="AF804" s="1"/>
  <c r="Q804"/>
  <c r="V804"/>
  <c r="V803"/>
  <c r="P805"/>
  <c r="D807"/>
  <c r="C808"/>
  <c r="AD803"/>
  <c r="AF803" s="1"/>
  <c r="AE803"/>
  <c r="AG803" s="1"/>
  <c r="M806"/>
  <c r="L806"/>
  <c r="AH806"/>
  <c r="AA806"/>
  <c r="AB806"/>
  <c r="O806"/>
  <c r="AE804" l="1"/>
  <c r="AG804" s="1"/>
  <c r="D808"/>
  <c r="C809"/>
  <c r="AC805"/>
  <c r="Q805"/>
  <c r="R805"/>
  <c r="P806"/>
  <c r="M807"/>
  <c r="L807"/>
  <c r="AH807"/>
  <c r="AB807"/>
  <c r="AA807"/>
  <c r="O807"/>
  <c r="V805" l="1"/>
  <c r="D809"/>
  <c r="C810"/>
  <c r="M808"/>
  <c r="AH808"/>
  <c r="L808"/>
  <c r="AB808"/>
  <c r="AA808"/>
  <c r="O808"/>
  <c r="R806"/>
  <c r="Q806"/>
  <c r="AC806"/>
  <c r="AE805"/>
  <c r="AG805" s="1"/>
  <c r="AD805"/>
  <c r="AF805" s="1"/>
  <c r="P807"/>
  <c r="AE806" l="1"/>
  <c r="AG806" s="1"/>
  <c r="AD806"/>
  <c r="AF806" s="1"/>
  <c r="V806"/>
  <c r="M809"/>
  <c r="L809"/>
  <c r="AH809"/>
  <c r="AA809"/>
  <c r="AB809"/>
  <c r="O809"/>
  <c r="P808"/>
  <c r="R807"/>
  <c r="Q807"/>
  <c r="AC807"/>
  <c r="D810"/>
  <c r="C811"/>
  <c r="AE807" l="1"/>
  <c r="AG807" s="1"/>
  <c r="AD807"/>
  <c r="AF807" s="1"/>
  <c r="P809"/>
  <c r="M810"/>
  <c r="L810"/>
  <c r="AH810"/>
  <c r="AB810"/>
  <c r="AA810"/>
  <c r="O810"/>
  <c r="AC808"/>
  <c r="R808"/>
  <c r="Q808"/>
  <c r="D811"/>
  <c r="C812"/>
  <c r="V807"/>
  <c r="D812" l="1"/>
  <c r="C813"/>
  <c r="AE808"/>
  <c r="AG808" s="1"/>
  <c r="AD808"/>
  <c r="AF808" s="1"/>
  <c r="P810"/>
  <c r="V808"/>
  <c r="R809"/>
  <c r="AC809"/>
  <c r="Q809"/>
  <c r="M811"/>
  <c r="AH811"/>
  <c r="L811"/>
  <c r="AB811"/>
  <c r="AA811"/>
  <c r="O811"/>
  <c r="P811" l="1"/>
  <c r="R811" s="1"/>
  <c r="AD809"/>
  <c r="AF809" s="1"/>
  <c r="AE809"/>
  <c r="AG809" s="1"/>
  <c r="AC810"/>
  <c r="R810"/>
  <c r="Q810"/>
  <c r="M812"/>
  <c r="L812"/>
  <c r="AH812"/>
  <c r="AA812"/>
  <c r="AB812"/>
  <c r="O812"/>
  <c r="D813"/>
  <c r="C814"/>
  <c r="V809"/>
  <c r="AC811" l="1"/>
  <c r="AE811" s="1"/>
  <c r="AG811" s="1"/>
  <c r="Q811"/>
  <c r="AD810"/>
  <c r="AF810" s="1"/>
  <c r="AE810"/>
  <c r="AG810" s="1"/>
  <c r="P812"/>
  <c r="M813"/>
  <c r="AH813"/>
  <c r="L813"/>
  <c r="AB813"/>
  <c r="AA813"/>
  <c r="O813"/>
  <c r="V810"/>
  <c r="V811"/>
  <c r="D814"/>
  <c r="C815"/>
  <c r="AD811" l="1"/>
  <c r="AF811" s="1"/>
  <c r="AC812"/>
  <c r="R812"/>
  <c r="Q812"/>
  <c r="D815"/>
  <c r="C816"/>
  <c r="M814"/>
  <c r="L814"/>
  <c r="AH814"/>
  <c r="AA814"/>
  <c r="AB814"/>
  <c r="O814"/>
  <c r="P813"/>
  <c r="AC813" l="1"/>
  <c r="Q813"/>
  <c r="R813"/>
  <c r="M815"/>
  <c r="L815"/>
  <c r="AH815"/>
  <c r="AB815"/>
  <c r="AA815"/>
  <c r="O815"/>
  <c r="D816"/>
  <c r="C817"/>
  <c r="V812"/>
  <c r="AE812"/>
  <c r="AG812" s="1"/>
  <c r="AD812"/>
  <c r="AF812" s="1"/>
  <c r="P814"/>
  <c r="P815" l="1"/>
  <c r="AC815" s="1"/>
  <c r="AD813"/>
  <c r="AF813" s="1"/>
  <c r="AE813"/>
  <c r="AG813" s="1"/>
  <c r="M816"/>
  <c r="AH816"/>
  <c r="L816"/>
  <c r="AB816"/>
  <c r="AA816"/>
  <c r="O816"/>
  <c r="D817"/>
  <c r="C818"/>
  <c r="V813"/>
  <c r="R814"/>
  <c r="AC814"/>
  <c r="Q814"/>
  <c r="R815" l="1"/>
  <c r="P816"/>
  <c r="Q816" s="1"/>
  <c r="Q815"/>
  <c r="D818"/>
  <c r="C819"/>
  <c r="AE814"/>
  <c r="AG814" s="1"/>
  <c r="AD814"/>
  <c r="AF814" s="1"/>
  <c r="AD815"/>
  <c r="AF815" s="1"/>
  <c r="AE815"/>
  <c r="AG815" s="1"/>
  <c r="V814"/>
  <c r="M817"/>
  <c r="L817"/>
  <c r="AH817"/>
  <c r="AA817"/>
  <c r="AB817"/>
  <c r="O817"/>
  <c r="V815" l="1"/>
  <c r="R816"/>
  <c r="AC816"/>
  <c r="AE816" s="1"/>
  <c r="AG816" s="1"/>
  <c r="M818"/>
  <c r="AH818"/>
  <c r="L818"/>
  <c r="AB818"/>
  <c r="AA818"/>
  <c r="O818"/>
  <c r="D819"/>
  <c r="C820"/>
  <c r="P817"/>
  <c r="V816" l="1"/>
  <c r="AD816"/>
  <c r="AF816" s="1"/>
  <c r="M819"/>
  <c r="L819"/>
  <c r="AH819"/>
  <c r="AB819"/>
  <c r="AA819"/>
  <c r="O819"/>
  <c r="P818"/>
  <c r="Q817"/>
  <c r="AC817"/>
  <c r="R817"/>
  <c r="D820"/>
  <c r="C821"/>
  <c r="AD817" l="1"/>
  <c r="AF817" s="1"/>
  <c r="AE817"/>
  <c r="AG817" s="1"/>
  <c r="M820"/>
  <c r="L820"/>
  <c r="AH820"/>
  <c r="AA820"/>
  <c r="AB820"/>
  <c r="O820"/>
  <c r="R818"/>
  <c r="Q818"/>
  <c r="AC818"/>
  <c r="P819"/>
  <c r="V817"/>
  <c r="D821"/>
  <c r="C822"/>
  <c r="V818" l="1"/>
  <c r="M821"/>
  <c r="AH821"/>
  <c r="L821"/>
  <c r="AA821"/>
  <c r="AB821"/>
  <c r="O821"/>
  <c r="AE818"/>
  <c r="AG818" s="1"/>
  <c r="AD818"/>
  <c r="AF818" s="1"/>
  <c r="D822"/>
  <c r="C823"/>
  <c r="R819"/>
  <c r="AC819"/>
  <c r="Q819"/>
  <c r="P820"/>
  <c r="P821" l="1"/>
  <c r="R821" s="1"/>
  <c r="V819"/>
  <c r="M822"/>
  <c r="L822"/>
  <c r="AH822"/>
  <c r="AB822"/>
  <c r="AA822"/>
  <c r="O822"/>
  <c r="AD819"/>
  <c r="AF819" s="1"/>
  <c r="AE819"/>
  <c r="AG819" s="1"/>
  <c r="AC820"/>
  <c r="R820"/>
  <c r="Q820"/>
  <c r="D823"/>
  <c r="C824"/>
  <c r="AC821" l="1"/>
  <c r="AD821" s="1"/>
  <c r="AF821" s="1"/>
  <c r="Q821"/>
  <c r="M823"/>
  <c r="AH823"/>
  <c r="L823"/>
  <c r="AA823"/>
  <c r="AB823"/>
  <c r="O823"/>
  <c r="V821"/>
  <c r="P822"/>
  <c r="D824"/>
  <c r="C825"/>
  <c r="AD820"/>
  <c r="AF820" s="1"/>
  <c r="AE820"/>
  <c r="AG820" s="1"/>
  <c r="V820"/>
  <c r="AE821" l="1"/>
  <c r="AG821" s="1"/>
  <c r="Q822"/>
  <c r="AC822"/>
  <c r="R822"/>
  <c r="M824"/>
  <c r="L824"/>
  <c r="AH824"/>
  <c r="AB824"/>
  <c r="AA824"/>
  <c r="O824"/>
  <c r="D825"/>
  <c r="C826"/>
  <c r="P823"/>
  <c r="M825" l="1"/>
  <c r="L825"/>
  <c r="AH825"/>
  <c r="AB825"/>
  <c r="AA825"/>
  <c r="O825"/>
  <c r="AD822"/>
  <c r="AF822" s="1"/>
  <c r="AE822"/>
  <c r="AG822" s="1"/>
  <c r="D826"/>
  <c r="C827"/>
  <c r="V822"/>
  <c r="R823"/>
  <c r="AC823"/>
  <c r="Q823"/>
  <c r="P824"/>
  <c r="V823" l="1"/>
  <c r="AE823"/>
  <c r="AG823" s="1"/>
  <c r="AD823"/>
  <c r="AF823" s="1"/>
  <c r="P825"/>
  <c r="M826"/>
  <c r="AH826"/>
  <c r="L826"/>
  <c r="AB826"/>
  <c r="AA826"/>
  <c r="O826"/>
  <c r="D827"/>
  <c r="C828"/>
  <c r="R824"/>
  <c r="AC824"/>
  <c r="Q824"/>
  <c r="D828" l="1"/>
  <c r="C829"/>
  <c r="Q825"/>
  <c r="R825"/>
  <c r="AC825"/>
  <c r="V824"/>
  <c r="AD824"/>
  <c r="AF824" s="1"/>
  <c r="AE824"/>
  <c r="AG824" s="1"/>
  <c r="M827"/>
  <c r="AH827"/>
  <c r="L827"/>
  <c r="AB827"/>
  <c r="AA827"/>
  <c r="O827"/>
  <c r="P826"/>
  <c r="AE825" l="1"/>
  <c r="AG825" s="1"/>
  <c r="AD825"/>
  <c r="AF825" s="1"/>
  <c r="D829"/>
  <c r="C830"/>
  <c r="M828"/>
  <c r="AH828"/>
  <c r="L828"/>
  <c r="AA828"/>
  <c r="AB828"/>
  <c r="O828"/>
  <c r="AC826"/>
  <c r="Q826"/>
  <c r="R826"/>
  <c r="V825"/>
  <c r="P827"/>
  <c r="AD826" l="1"/>
  <c r="AF826" s="1"/>
  <c r="AE826"/>
  <c r="AG826" s="1"/>
  <c r="M829"/>
  <c r="L829"/>
  <c r="AH829"/>
  <c r="AB829"/>
  <c r="AA829"/>
  <c r="O829"/>
  <c r="P828"/>
  <c r="V826"/>
  <c r="AC827"/>
  <c r="Q827"/>
  <c r="R827"/>
  <c r="D830"/>
  <c r="C831"/>
  <c r="AC828" l="1"/>
  <c r="R828"/>
  <c r="Q828"/>
  <c r="V827"/>
  <c r="M830"/>
  <c r="L830"/>
  <c r="AH830"/>
  <c r="AA830"/>
  <c r="AB830"/>
  <c r="O830"/>
  <c r="D831"/>
  <c r="C832"/>
  <c r="AE827"/>
  <c r="AG827" s="1"/>
  <c r="AD827"/>
  <c r="AF827" s="1"/>
  <c r="P829"/>
  <c r="AE828" l="1"/>
  <c r="AG828" s="1"/>
  <c r="AD828"/>
  <c r="AF828" s="1"/>
  <c r="V828"/>
  <c r="P830"/>
  <c r="D832"/>
  <c r="C833"/>
  <c r="Q829"/>
  <c r="AC829"/>
  <c r="R829"/>
  <c r="M831"/>
  <c r="L831"/>
  <c r="AH831"/>
  <c r="AA831"/>
  <c r="AB831"/>
  <c r="O831"/>
  <c r="AE829" l="1"/>
  <c r="AG829" s="1"/>
  <c r="AD829"/>
  <c r="AF829" s="1"/>
  <c r="R830"/>
  <c r="Q830"/>
  <c r="AC830"/>
  <c r="V829"/>
  <c r="M832"/>
  <c r="L832"/>
  <c r="AH832"/>
  <c r="AB832"/>
  <c r="AA832"/>
  <c r="O832"/>
  <c r="P831"/>
  <c r="D833"/>
  <c r="C834"/>
  <c r="P832" l="1"/>
  <c r="R832" s="1"/>
  <c r="AD830"/>
  <c r="AF830" s="1"/>
  <c r="AE830"/>
  <c r="AG830" s="1"/>
  <c r="R831"/>
  <c r="Q831"/>
  <c r="AC831"/>
  <c r="V830"/>
  <c r="M833"/>
  <c r="AH833"/>
  <c r="L833"/>
  <c r="AA833"/>
  <c r="AB833"/>
  <c r="O833"/>
  <c r="D834"/>
  <c r="C835"/>
  <c r="AC832" l="1"/>
  <c r="AE832" s="1"/>
  <c r="AG832" s="1"/>
  <c r="Q832"/>
  <c r="P833"/>
  <c r="Q833" s="1"/>
  <c r="V832"/>
  <c r="AE831"/>
  <c r="AG831" s="1"/>
  <c r="AD831"/>
  <c r="AF831" s="1"/>
  <c r="M834"/>
  <c r="AH834"/>
  <c r="L834"/>
  <c r="AB834"/>
  <c r="AA834"/>
  <c r="O834"/>
  <c r="V831"/>
  <c r="D835"/>
  <c r="C836"/>
  <c r="AD832" l="1"/>
  <c r="AF832" s="1"/>
  <c r="AC833"/>
  <c r="AE833" s="1"/>
  <c r="AG833" s="1"/>
  <c r="R833"/>
  <c r="P834"/>
  <c r="D836"/>
  <c r="C837"/>
  <c r="M835"/>
  <c r="AH835"/>
  <c r="L835"/>
  <c r="AA835"/>
  <c r="AB835"/>
  <c r="O835"/>
  <c r="V833" l="1"/>
  <c r="AD833"/>
  <c r="AF833" s="1"/>
  <c r="M836"/>
  <c r="L836"/>
  <c r="AH836"/>
  <c r="AA836"/>
  <c r="AB836"/>
  <c r="O836"/>
  <c r="P835"/>
  <c r="AC834"/>
  <c r="Q834"/>
  <c r="R834"/>
  <c r="D837"/>
  <c r="C838"/>
  <c r="D838" l="1"/>
  <c r="C839"/>
  <c r="AD834"/>
  <c r="AF834" s="1"/>
  <c r="AE834"/>
  <c r="AG834" s="1"/>
  <c r="P836"/>
  <c r="V834"/>
  <c r="R835"/>
  <c r="Q835"/>
  <c r="AC835"/>
  <c r="M837"/>
  <c r="AH837"/>
  <c r="L837"/>
  <c r="AB837"/>
  <c r="AA837"/>
  <c r="O837"/>
  <c r="P837" l="1"/>
  <c r="R837" s="1"/>
  <c r="D839"/>
  <c r="C840"/>
  <c r="M838"/>
  <c r="L838"/>
  <c r="AH838"/>
  <c r="AA838"/>
  <c r="AB838"/>
  <c r="O838"/>
  <c r="AC836"/>
  <c r="Q836"/>
  <c r="R836"/>
  <c r="AE835"/>
  <c r="AG835" s="1"/>
  <c r="AD835"/>
  <c r="AF835" s="1"/>
  <c r="V835"/>
  <c r="Q837" l="1"/>
  <c r="AC837"/>
  <c r="AD837" s="1"/>
  <c r="AF837" s="1"/>
  <c r="V836"/>
  <c r="V837"/>
  <c r="P838"/>
  <c r="D840"/>
  <c r="C841"/>
  <c r="AD836"/>
  <c r="AF836" s="1"/>
  <c r="AE836"/>
  <c r="AG836" s="1"/>
  <c r="M839"/>
  <c r="AH839"/>
  <c r="L839"/>
  <c r="AB839"/>
  <c r="AA839"/>
  <c r="O839"/>
  <c r="AE837" l="1"/>
  <c r="AG837" s="1"/>
  <c r="D841"/>
  <c r="C842"/>
  <c r="R838"/>
  <c r="Q838"/>
  <c r="AC838"/>
  <c r="P839"/>
  <c r="M840"/>
  <c r="L840"/>
  <c r="AH840"/>
  <c r="AA840"/>
  <c r="AB840"/>
  <c r="O840"/>
  <c r="D842" l="1"/>
  <c r="C843"/>
  <c r="AD838"/>
  <c r="AF838" s="1"/>
  <c r="AE838"/>
  <c r="AG838" s="1"/>
  <c r="AC839"/>
  <c r="Q839"/>
  <c r="R839"/>
  <c r="V838"/>
  <c r="M841"/>
  <c r="L841"/>
  <c r="AH841"/>
  <c r="AB841"/>
  <c r="AA841"/>
  <c r="O841"/>
  <c r="P840"/>
  <c r="AD839" l="1"/>
  <c r="AF839" s="1"/>
  <c r="AE839"/>
  <c r="AG839" s="1"/>
  <c r="D843"/>
  <c r="C844"/>
  <c r="R840"/>
  <c r="AC840"/>
  <c r="Q840"/>
  <c r="M842"/>
  <c r="AH842"/>
  <c r="L842"/>
  <c r="AB842"/>
  <c r="AA842"/>
  <c r="O842"/>
  <c r="V839"/>
  <c r="P841"/>
  <c r="AE840" l="1"/>
  <c r="AG840" s="1"/>
  <c r="AD840"/>
  <c r="AF840" s="1"/>
  <c r="P842"/>
  <c r="M843"/>
  <c r="AH843"/>
  <c r="L843"/>
  <c r="AB843"/>
  <c r="AA843"/>
  <c r="O843"/>
  <c r="V840"/>
  <c r="R841"/>
  <c r="AC841"/>
  <c r="Q841"/>
  <c r="D844"/>
  <c r="C845"/>
  <c r="P843" l="1"/>
  <c r="R842"/>
  <c r="Q842"/>
  <c r="AC842"/>
  <c r="AD841"/>
  <c r="AF841" s="1"/>
  <c r="AE841"/>
  <c r="AG841" s="1"/>
  <c r="M844"/>
  <c r="L844"/>
  <c r="AH844"/>
  <c r="AB844"/>
  <c r="AA844"/>
  <c r="O844"/>
  <c r="D845"/>
  <c r="C846"/>
  <c r="V841"/>
  <c r="M845" l="1"/>
  <c r="L845"/>
  <c r="AH845"/>
  <c r="AA845"/>
  <c r="AB845"/>
  <c r="O845"/>
  <c r="Q843"/>
  <c r="AC843"/>
  <c r="R843"/>
  <c r="D846"/>
  <c r="C847"/>
  <c r="V842"/>
  <c r="AE842"/>
  <c r="AG842" s="1"/>
  <c r="AD842"/>
  <c r="AF842" s="1"/>
  <c r="P844"/>
  <c r="Q844" l="1"/>
  <c r="AC844"/>
  <c r="R844"/>
  <c r="V843"/>
  <c r="M846"/>
  <c r="L846"/>
  <c r="AH846"/>
  <c r="AA846"/>
  <c r="AB846"/>
  <c r="O846"/>
  <c r="P845"/>
  <c r="D847"/>
  <c r="C848"/>
  <c r="AD843"/>
  <c r="AF843" s="1"/>
  <c r="AE843"/>
  <c r="AG843" s="1"/>
  <c r="D848" l="1"/>
  <c r="C849"/>
  <c r="AE844"/>
  <c r="AG844" s="1"/>
  <c r="AD844"/>
  <c r="AF844" s="1"/>
  <c r="M847"/>
  <c r="L847"/>
  <c r="AH847"/>
  <c r="AB847"/>
  <c r="AA847"/>
  <c r="O847"/>
  <c r="V844"/>
  <c r="P846"/>
  <c r="R845"/>
  <c r="Q845"/>
  <c r="AC845"/>
  <c r="R846" l="1"/>
  <c r="AC846"/>
  <c r="Q846"/>
  <c r="M848"/>
  <c r="L848"/>
  <c r="AH848"/>
  <c r="AB848"/>
  <c r="AA848"/>
  <c r="O848"/>
  <c r="V845"/>
  <c r="D849"/>
  <c r="C850"/>
  <c r="P847"/>
  <c r="AE845"/>
  <c r="AG845" s="1"/>
  <c r="AD845"/>
  <c r="AF845" s="1"/>
  <c r="AD846" l="1"/>
  <c r="AF846" s="1"/>
  <c r="AE846"/>
  <c r="AG846" s="1"/>
  <c r="D850"/>
  <c r="C851"/>
  <c r="V846"/>
  <c r="Q847"/>
  <c r="R847"/>
  <c r="AC847"/>
  <c r="M849"/>
  <c r="L849"/>
  <c r="AH849"/>
  <c r="AB849"/>
  <c r="AA849"/>
  <c r="O849"/>
  <c r="P848"/>
  <c r="M850" l="1"/>
  <c r="AH850"/>
  <c r="L850"/>
  <c r="AB850"/>
  <c r="AA850"/>
  <c r="O850"/>
  <c r="P849"/>
  <c r="AE847"/>
  <c r="AG847" s="1"/>
  <c r="AD847"/>
  <c r="AF847" s="1"/>
  <c r="Q848"/>
  <c r="AC848"/>
  <c r="R848"/>
  <c r="V847"/>
  <c r="D851"/>
  <c r="C852"/>
  <c r="M851" l="1"/>
  <c r="AH851"/>
  <c r="L851"/>
  <c r="AA851"/>
  <c r="AB851"/>
  <c r="O851"/>
  <c r="AE848"/>
  <c r="AG848" s="1"/>
  <c r="AD848"/>
  <c r="AF848" s="1"/>
  <c r="AC849"/>
  <c r="Q849"/>
  <c r="R849"/>
  <c r="P850"/>
  <c r="D852"/>
  <c r="C853"/>
  <c r="V848"/>
  <c r="M852" l="1"/>
  <c r="AH852"/>
  <c r="L852"/>
  <c r="AA852"/>
  <c r="AB852"/>
  <c r="O852"/>
  <c r="AD849"/>
  <c r="AF849" s="1"/>
  <c r="AE849"/>
  <c r="AG849" s="1"/>
  <c r="D853"/>
  <c r="C854"/>
  <c r="V849"/>
  <c r="P851"/>
  <c r="AC850"/>
  <c r="Q850"/>
  <c r="R850"/>
  <c r="V850" l="1"/>
  <c r="AC851"/>
  <c r="Q851"/>
  <c r="R851"/>
  <c r="M853"/>
  <c r="L853"/>
  <c r="AH853"/>
  <c r="AA853"/>
  <c r="AB853"/>
  <c r="O853"/>
  <c r="AE850"/>
  <c r="AG850" s="1"/>
  <c r="AD850"/>
  <c r="AF850" s="1"/>
  <c r="D854"/>
  <c r="C855"/>
  <c r="P852"/>
  <c r="V851" l="1"/>
  <c r="M854"/>
  <c r="L854"/>
  <c r="AH854"/>
  <c r="AA854"/>
  <c r="AB854"/>
  <c r="O854"/>
  <c r="AE851"/>
  <c r="AG851" s="1"/>
  <c r="AD851"/>
  <c r="AF851" s="1"/>
  <c r="P853"/>
  <c r="D855"/>
  <c r="C856"/>
  <c r="R852"/>
  <c r="AC852"/>
  <c r="Q852"/>
  <c r="D856" l="1"/>
  <c r="C857"/>
  <c r="AD852"/>
  <c r="AF852" s="1"/>
  <c r="AE852"/>
  <c r="AG852" s="1"/>
  <c r="AC853"/>
  <c r="Q853"/>
  <c r="R853"/>
  <c r="V852"/>
  <c r="M855"/>
  <c r="AH855"/>
  <c r="L855"/>
  <c r="AA855"/>
  <c r="AB855"/>
  <c r="O855"/>
  <c r="P854"/>
  <c r="P855" l="1"/>
  <c r="R855" s="1"/>
  <c r="AE853"/>
  <c r="AG853" s="1"/>
  <c r="AD853"/>
  <c r="AF853" s="1"/>
  <c r="M856"/>
  <c r="L856"/>
  <c r="AH856"/>
  <c r="AB856"/>
  <c r="AA856"/>
  <c r="O856"/>
  <c r="D857"/>
  <c r="C858"/>
  <c r="V853"/>
  <c r="R854"/>
  <c r="AC854"/>
  <c r="Q854"/>
  <c r="AC855" l="1"/>
  <c r="AD855" s="1"/>
  <c r="AF855" s="1"/>
  <c r="Q855"/>
  <c r="AE854"/>
  <c r="AG854" s="1"/>
  <c r="AD854"/>
  <c r="AF854" s="1"/>
  <c r="D858"/>
  <c r="C859"/>
  <c r="V855"/>
  <c r="P856"/>
  <c r="V854"/>
  <c r="M857"/>
  <c r="AH857"/>
  <c r="L857"/>
  <c r="AB857"/>
  <c r="AA857"/>
  <c r="O857"/>
  <c r="AE855" l="1"/>
  <c r="AG855" s="1"/>
  <c r="Q856"/>
  <c r="R856"/>
  <c r="AC856"/>
  <c r="P857"/>
  <c r="M858"/>
  <c r="AH858"/>
  <c r="L858"/>
  <c r="AA858"/>
  <c r="AB858"/>
  <c r="O858"/>
  <c r="D859"/>
  <c r="C860"/>
  <c r="V856" l="1"/>
  <c r="M859"/>
  <c r="L859"/>
  <c r="AH859"/>
  <c r="AA859"/>
  <c r="AB859"/>
  <c r="O859"/>
  <c r="AD856"/>
  <c r="AF856" s="1"/>
  <c r="AE856"/>
  <c r="AG856" s="1"/>
  <c r="P858"/>
  <c r="D860"/>
  <c r="C861"/>
  <c r="AC857"/>
  <c r="Q857"/>
  <c r="R857"/>
  <c r="AE857" l="1"/>
  <c r="AG857" s="1"/>
  <c r="AD857"/>
  <c r="AF857" s="1"/>
  <c r="R858"/>
  <c r="AC858"/>
  <c r="Q858"/>
  <c r="D861"/>
  <c r="C862"/>
  <c r="V857"/>
  <c r="M860"/>
  <c r="AH860"/>
  <c r="L860"/>
  <c r="AA860"/>
  <c r="AB860"/>
  <c r="O860"/>
  <c r="P859"/>
  <c r="P860" l="1"/>
  <c r="AC860" s="1"/>
  <c r="M861"/>
  <c r="L861"/>
  <c r="AH861"/>
  <c r="AA861"/>
  <c r="AB861"/>
  <c r="O861"/>
  <c r="D862"/>
  <c r="C863"/>
  <c r="V858"/>
  <c r="AC859"/>
  <c r="R859"/>
  <c r="Q859"/>
  <c r="AE858"/>
  <c r="AG858" s="1"/>
  <c r="AD858"/>
  <c r="AF858" s="1"/>
  <c r="Q860" l="1"/>
  <c r="R860"/>
  <c r="P861"/>
  <c r="AE860"/>
  <c r="AG860" s="1"/>
  <c r="AD860"/>
  <c r="AF860" s="1"/>
  <c r="AD859"/>
  <c r="AF859" s="1"/>
  <c r="AE859"/>
  <c r="AG859" s="1"/>
  <c r="M862"/>
  <c r="AH862"/>
  <c r="L862"/>
  <c r="AB862"/>
  <c r="AA862"/>
  <c r="O862"/>
  <c r="V859"/>
  <c r="D863"/>
  <c r="C864"/>
  <c r="V860" l="1"/>
  <c r="R861"/>
  <c r="Q861"/>
  <c r="AC861"/>
  <c r="D864"/>
  <c r="C865"/>
  <c r="M863"/>
  <c r="AH863"/>
  <c r="L863"/>
  <c r="AB863"/>
  <c r="AA863"/>
  <c r="O863"/>
  <c r="P862"/>
  <c r="D865" l="1"/>
  <c r="C866"/>
  <c r="AD861"/>
  <c r="AF861" s="1"/>
  <c r="AE861"/>
  <c r="AG861" s="1"/>
  <c r="V861"/>
  <c r="R862"/>
  <c r="Q862"/>
  <c r="AC862"/>
  <c r="M864"/>
  <c r="AH864"/>
  <c r="L864"/>
  <c r="AA864"/>
  <c r="AB864"/>
  <c r="O864"/>
  <c r="P863"/>
  <c r="D866" l="1"/>
  <c r="C867"/>
  <c r="AE862"/>
  <c r="AG862" s="1"/>
  <c r="AD862"/>
  <c r="AF862" s="1"/>
  <c r="M865"/>
  <c r="L865"/>
  <c r="AH865"/>
  <c r="AB865"/>
  <c r="AA865"/>
  <c r="O865"/>
  <c r="V862"/>
  <c r="AC863"/>
  <c r="Q863"/>
  <c r="R863"/>
  <c r="P864"/>
  <c r="V863" l="1"/>
  <c r="AE863"/>
  <c r="AG863" s="1"/>
  <c r="AD863"/>
  <c r="AF863" s="1"/>
  <c r="M866"/>
  <c r="AH866"/>
  <c r="L866"/>
  <c r="AA866"/>
  <c r="AB866"/>
  <c r="O866"/>
  <c r="D867"/>
  <c r="C868"/>
  <c r="P865"/>
  <c r="Q864"/>
  <c r="R864"/>
  <c r="AC864"/>
  <c r="Q865" l="1"/>
  <c r="AC865"/>
  <c r="R865"/>
  <c r="M867"/>
  <c r="AH867"/>
  <c r="L867"/>
  <c r="AA867"/>
  <c r="AB867"/>
  <c r="O867"/>
  <c r="P866"/>
  <c r="V864"/>
  <c r="AE864"/>
  <c r="AG864" s="1"/>
  <c r="AD864"/>
  <c r="AF864" s="1"/>
  <c r="D868"/>
  <c r="C869"/>
  <c r="D869" l="1"/>
  <c r="C870"/>
  <c r="Q866"/>
  <c r="AC866"/>
  <c r="R866"/>
  <c r="AD865"/>
  <c r="AF865" s="1"/>
  <c r="AE865"/>
  <c r="AG865" s="1"/>
  <c r="P867"/>
  <c r="V865"/>
  <c r="M868"/>
  <c r="L868"/>
  <c r="AH868"/>
  <c r="AB868"/>
  <c r="AA868"/>
  <c r="O868"/>
  <c r="D870" l="1"/>
  <c r="C871"/>
  <c r="V866"/>
  <c r="M869"/>
  <c r="L869"/>
  <c r="AH869"/>
  <c r="AA869"/>
  <c r="AB869"/>
  <c r="O869"/>
  <c r="AC867"/>
  <c r="R867"/>
  <c r="Q867"/>
  <c r="AD866"/>
  <c r="AF866" s="1"/>
  <c r="AE866"/>
  <c r="AG866" s="1"/>
  <c r="P868"/>
  <c r="M870" l="1"/>
  <c r="L870"/>
  <c r="AH870"/>
  <c r="AA870"/>
  <c r="AB870"/>
  <c r="O870"/>
  <c r="D871"/>
  <c r="C872"/>
  <c r="P869"/>
  <c r="AD867"/>
  <c r="AF867" s="1"/>
  <c r="AE867"/>
  <c r="AG867" s="1"/>
  <c r="R868"/>
  <c r="AC868"/>
  <c r="Q868"/>
  <c r="V867"/>
  <c r="AE868" l="1"/>
  <c r="AG868" s="1"/>
  <c r="AD868"/>
  <c r="AF868" s="1"/>
  <c r="AC869"/>
  <c r="Q869"/>
  <c r="R869"/>
  <c r="P870"/>
  <c r="M871"/>
  <c r="AH871"/>
  <c r="L871"/>
  <c r="AA871"/>
  <c r="AB871"/>
  <c r="O871"/>
  <c r="V868"/>
  <c r="D872"/>
  <c r="C873"/>
  <c r="P871" l="1"/>
  <c r="AC871" s="1"/>
  <c r="R870"/>
  <c r="Q870"/>
  <c r="AC870"/>
  <c r="V869"/>
  <c r="M872"/>
  <c r="AH872"/>
  <c r="L872"/>
  <c r="AB872"/>
  <c r="AA872"/>
  <c r="O872"/>
  <c r="AD869"/>
  <c r="AF869" s="1"/>
  <c r="AE869"/>
  <c r="AG869" s="1"/>
  <c r="D873"/>
  <c r="C874"/>
  <c r="R871" l="1"/>
  <c r="P872"/>
  <c r="AC872" s="1"/>
  <c r="Q871"/>
  <c r="M873"/>
  <c r="L873"/>
  <c r="AH873"/>
  <c r="AA873"/>
  <c r="AB873"/>
  <c r="O873"/>
  <c r="AD871"/>
  <c r="AF871" s="1"/>
  <c r="AE871"/>
  <c r="AG871" s="1"/>
  <c r="V870"/>
  <c r="D874"/>
  <c r="C875"/>
  <c r="AE870"/>
  <c r="AG870" s="1"/>
  <c r="AD870"/>
  <c r="AF870" s="1"/>
  <c r="V871" l="1"/>
  <c r="Q872"/>
  <c r="R872"/>
  <c r="P873"/>
  <c r="AD872"/>
  <c r="AF872" s="1"/>
  <c r="AE872"/>
  <c r="AG872" s="1"/>
  <c r="M874"/>
  <c r="AH874"/>
  <c r="L874"/>
  <c r="AB874"/>
  <c r="AA874"/>
  <c r="O874"/>
  <c r="D875"/>
  <c r="C876"/>
  <c r="V872" l="1"/>
  <c r="D876"/>
  <c r="C877"/>
  <c r="Q873"/>
  <c r="AC873"/>
  <c r="R873"/>
  <c r="M875"/>
  <c r="L875"/>
  <c r="AH875"/>
  <c r="AB875"/>
  <c r="AA875"/>
  <c r="O875"/>
  <c r="P874"/>
  <c r="V873" l="1"/>
  <c r="D877"/>
  <c r="C878"/>
  <c r="M876"/>
  <c r="L876"/>
  <c r="AH876"/>
  <c r="AA876"/>
  <c r="AB876"/>
  <c r="O876"/>
  <c r="Q874"/>
  <c r="R874"/>
  <c r="AC874"/>
  <c r="AE873"/>
  <c r="AG873" s="1"/>
  <c r="AD873"/>
  <c r="AF873" s="1"/>
  <c r="P875"/>
  <c r="AD874" l="1"/>
  <c r="AF874" s="1"/>
  <c r="AE874"/>
  <c r="AG874" s="1"/>
  <c r="M877"/>
  <c r="AH877"/>
  <c r="L877"/>
  <c r="AB877"/>
  <c r="AA877"/>
  <c r="O877"/>
  <c r="Q875"/>
  <c r="AC875"/>
  <c r="R875"/>
  <c r="V874"/>
  <c r="D878"/>
  <c r="C879"/>
  <c r="P876"/>
  <c r="P877" l="1"/>
  <c r="Q877" s="1"/>
  <c r="M878"/>
  <c r="L878"/>
  <c r="AH878"/>
  <c r="AA878"/>
  <c r="AB878"/>
  <c r="O878"/>
  <c r="AD875"/>
  <c r="AF875" s="1"/>
  <c r="AE875"/>
  <c r="AG875" s="1"/>
  <c r="R876"/>
  <c r="AC876"/>
  <c r="Q876"/>
  <c r="D879"/>
  <c r="C880"/>
  <c r="V875"/>
  <c r="R877" l="1"/>
  <c r="AC877"/>
  <c r="AE877" s="1"/>
  <c r="AG877" s="1"/>
  <c r="M879"/>
  <c r="L879"/>
  <c r="AH879"/>
  <c r="AB879"/>
  <c r="AA879"/>
  <c r="O879"/>
  <c r="AE876"/>
  <c r="AG876" s="1"/>
  <c r="AD876"/>
  <c r="AF876" s="1"/>
  <c r="D880"/>
  <c r="C881"/>
  <c r="V876"/>
  <c r="P878"/>
  <c r="V877" l="1"/>
  <c r="AD877"/>
  <c r="AF877" s="1"/>
  <c r="AC878"/>
  <c r="R878"/>
  <c r="Q878"/>
  <c r="M880"/>
  <c r="L880"/>
  <c r="AH880"/>
  <c r="AB880"/>
  <c r="AA880"/>
  <c r="O880"/>
  <c r="D881"/>
  <c r="C882"/>
  <c r="P879"/>
  <c r="M881" l="1"/>
  <c r="AH881"/>
  <c r="L881"/>
  <c r="AA881"/>
  <c r="AB881"/>
  <c r="O881"/>
  <c r="V878"/>
  <c r="AD878"/>
  <c r="AF878" s="1"/>
  <c r="AE878"/>
  <c r="AG878" s="1"/>
  <c r="P880"/>
  <c r="D882"/>
  <c r="C883"/>
  <c r="Q879"/>
  <c r="AC879"/>
  <c r="R879"/>
  <c r="AD879" l="1"/>
  <c r="AF879" s="1"/>
  <c r="AE879"/>
  <c r="AG879" s="1"/>
  <c r="V879"/>
  <c r="D883"/>
  <c r="C884"/>
  <c r="P881"/>
  <c r="AC880"/>
  <c r="R880"/>
  <c r="Q880"/>
  <c r="M882"/>
  <c r="AH882"/>
  <c r="L882"/>
  <c r="AB882"/>
  <c r="AA882"/>
  <c r="O882"/>
  <c r="P882" l="1"/>
  <c r="Q882" s="1"/>
  <c r="M883"/>
  <c r="L883"/>
  <c r="AH883"/>
  <c r="AB883"/>
  <c r="AA883"/>
  <c r="O883"/>
  <c r="D884"/>
  <c r="C885"/>
  <c r="V880"/>
  <c r="AC881"/>
  <c r="Q881"/>
  <c r="R881"/>
  <c r="AD880"/>
  <c r="AF880" s="1"/>
  <c r="AE880"/>
  <c r="AG880" s="1"/>
  <c r="R882" l="1"/>
  <c r="AC882"/>
  <c r="AD882" s="1"/>
  <c r="AF882" s="1"/>
  <c r="P883"/>
  <c r="AE881"/>
  <c r="AG881" s="1"/>
  <c r="AD881"/>
  <c r="AF881" s="1"/>
  <c r="M884"/>
  <c r="AH884"/>
  <c r="L884"/>
  <c r="AA884"/>
  <c r="AB884"/>
  <c r="O884"/>
  <c r="V881"/>
  <c r="D885"/>
  <c r="C886"/>
  <c r="V882" l="1"/>
  <c r="AE882"/>
  <c r="AG882" s="1"/>
  <c r="D886"/>
  <c r="C887"/>
  <c r="R883"/>
  <c r="AC883"/>
  <c r="Q883"/>
  <c r="M885"/>
  <c r="AH885"/>
  <c r="L885"/>
  <c r="AB885"/>
  <c r="AA885"/>
  <c r="O885"/>
  <c r="P884"/>
  <c r="P885" l="1"/>
  <c r="R885" s="1"/>
  <c r="Q884"/>
  <c r="AC884"/>
  <c r="R884"/>
  <c r="AE883"/>
  <c r="AG883" s="1"/>
  <c r="AD883"/>
  <c r="AF883" s="1"/>
  <c r="D887"/>
  <c r="C888"/>
  <c r="M886"/>
  <c r="AH886"/>
  <c r="L886"/>
  <c r="AB886"/>
  <c r="AA886"/>
  <c r="O886"/>
  <c r="V883"/>
  <c r="AC885" l="1"/>
  <c r="AD885" s="1"/>
  <c r="AF885" s="1"/>
  <c r="Q885"/>
  <c r="M887"/>
  <c r="AH887"/>
  <c r="L887"/>
  <c r="AB887"/>
  <c r="AA887"/>
  <c r="O887"/>
  <c r="AE884"/>
  <c r="AG884" s="1"/>
  <c r="AD884"/>
  <c r="AF884" s="1"/>
  <c r="V885"/>
  <c r="D888"/>
  <c r="C889"/>
  <c r="V884"/>
  <c r="P886"/>
  <c r="AE885" l="1"/>
  <c r="AG885" s="1"/>
  <c r="Q886"/>
  <c r="AC886"/>
  <c r="R886"/>
  <c r="M888"/>
  <c r="AH888"/>
  <c r="L888"/>
  <c r="AA888"/>
  <c r="AB888"/>
  <c r="O888"/>
  <c r="P887"/>
  <c r="D889"/>
  <c r="C890"/>
  <c r="D890" l="1"/>
  <c r="C891"/>
  <c r="AD886"/>
  <c r="AF886" s="1"/>
  <c r="AE886"/>
  <c r="AG886" s="1"/>
  <c r="P888"/>
  <c r="AC887"/>
  <c r="R887"/>
  <c r="Q887"/>
  <c r="M889"/>
  <c r="L889"/>
  <c r="AH889"/>
  <c r="AB889"/>
  <c r="AA889"/>
  <c r="O889"/>
  <c r="V886"/>
  <c r="Q888" l="1"/>
  <c r="R888"/>
  <c r="AC888"/>
  <c r="M890"/>
  <c r="AH890"/>
  <c r="L890"/>
  <c r="AA890"/>
  <c r="AB890"/>
  <c r="O890"/>
  <c r="AE887"/>
  <c r="AG887" s="1"/>
  <c r="AD887"/>
  <c r="AF887" s="1"/>
  <c r="D891"/>
  <c r="C892"/>
  <c r="P889"/>
  <c r="V887"/>
  <c r="D892" l="1"/>
  <c r="C893"/>
  <c r="AC889"/>
  <c r="Q889"/>
  <c r="R889"/>
  <c r="V888"/>
  <c r="P890"/>
  <c r="AD888"/>
  <c r="AF888" s="1"/>
  <c r="AE888"/>
  <c r="AG888" s="1"/>
  <c r="M891"/>
  <c r="AH891"/>
  <c r="L891"/>
  <c r="AB891"/>
  <c r="AA891"/>
  <c r="O891"/>
  <c r="P891" l="1"/>
  <c r="R891" s="1"/>
  <c r="M892"/>
  <c r="AH892"/>
  <c r="L892"/>
  <c r="AB892"/>
  <c r="AA892"/>
  <c r="O892"/>
  <c r="D893"/>
  <c r="C894"/>
  <c r="V889"/>
  <c r="AE889"/>
  <c r="AG889" s="1"/>
  <c r="AD889"/>
  <c r="AF889" s="1"/>
  <c r="Q890"/>
  <c r="AC890"/>
  <c r="R890"/>
  <c r="Q891" l="1"/>
  <c r="AC891"/>
  <c r="AD891" s="1"/>
  <c r="AF891" s="1"/>
  <c r="AE890"/>
  <c r="AG890" s="1"/>
  <c r="AD890"/>
  <c r="AF890" s="1"/>
  <c r="V890"/>
  <c r="M893"/>
  <c r="L893"/>
  <c r="AH893"/>
  <c r="AA893"/>
  <c r="AB893"/>
  <c r="O893"/>
  <c r="P892"/>
  <c r="D894"/>
  <c r="C895"/>
  <c r="V891"/>
  <c r="AE891" l="1"/>
  <c r="AG891" s="1"/>
  <c r="AC892"/>
  <c r="Q892"/>
  <c r="R892"/>
  <c r="M894"/>
  <c r="L894"/>
  <c r="AH894"/>
  <c r="AB894"/>
  <c r="AA894"/>
  <c r="O894"/>
  <c r="P893"/>
  <c r="D895"/>
  <c r="C896"/>
  <c r="AC893" l="1"/>
  <c r="Q893"/>
  <c r="R893"/>
  <c r="P894"/>
  <c r="AE892"/>
  <c r="AG892" s="1"/>
  <c r="AD892"/>
  <c r="AF892" s="1"/>
  <c r="M895"/>
  <c r="L895"/>
  <c r="AH895"/>
  <c r="AB895"/>
  <c r="AA895"/>
  <c r="O895"/>
  <c r="V892"/>
  <c r="D896"/>
  <c r="C897"/>
  <c r="AE893" l="1"/>
  <c r="AG893" s="1"/>
  <c r="AD893"/>
  <c r="AF893" s="1"/>
  <c r="M896"/>
  <c r="AH896"/>
  <c r="L896"/>
  <c r="AA896"/>
  <c r="AB896"/>
  <c r="O896"/>
  <c r="V893"/>
  <c r="D897"/>
  <c r="C898"/>
  <c r="AC894"/>
  <c r="R894"/>
  <c r="Q894"/>
  <c r="P895"/>
  <c r="P896" l="1"/>
  <c r="AC896" s="1"/>
  <c r="AE894"/>
  <c r="AG894" s="1"/>
  <c r="AD894"/>
  <c r="AF894" s="1"/>
  <c r="V894"/>
  <c r="M897"/>
  <c r="L897"/>
  <c r="AH897"/>
  <c r="AA897"/>
  <c r="AB897"/>
  <c r="O897"/>
  <c r="Q895"/>
  <c r="AC895"/>
  <c r="R895"/>
  <c r="D898"/>
  <c r="C899"/>
  <c r="Q896" l="1"/>
  <c r="R896"/>
  <c r="P897"/>
  <c r="AC897" s="1"/>
  <c r="AD896"/>
  <c r="AF896" s="1"/>
  <c r="AE896"/>
  <c r="AG896" s="1"/>
  <c r="M898"/>
  <c r="AH898"/>
  <c r="L898"/>
  <c r="AB898"/>
  <c r="AA898"/>
  <c r="O898"/>
  <c r="D899"/>
  <c r="C900"/>
  <c r="AD895"/>
  <c r="AF895" s="1"/>
  <c r="AE895"/>
  <c r="AG895" s="1"/>
  <c r="V895"/>
  <c r="V896" l="1"/>
  <c r="R897"/>
  <c r="Q897"/>
  <c r="M899"/>
  <c r="L899"/>
  <c r="AH899"/>
  <c r="AB899"/>
  <c r="AA899"/>
  <c r="O899"/>
  <c r="D900"/>
  <c r="C901"/>
  <c r="AE897"/>
  <c r="AG897" s="1"/>
  <c r="AD897"/>
  <c r="AF897" s="1"/>
  <c r="P898"/>
  <c r="V897" l="1"/>
  <c r="AC898"/>
  <c r="Q898"/>
  <c r="R898"/>
  <c r="M900"/>
  <c r="L900"/>
  <c r="AH900"/>
  <c r="AB900"/>
  <c r="AA900"/>
  <c r="O900"/>
  <c r="D901"/>
  <c r="C902"/>
  <c r="P899"/>
  <c r="AE898" l="1"/>
  <c r="AG898" s="1"/>
  <c r="AD898"/>
  <c r="AF898" s="1"/>
  <c r="P900"/>
  <c r="D902"/>
  <c r="C903"/>
  <c r="V898"/>
  <c r="M901"/>
  <c r="L901"/>
  <c r="AH901"/>
  <c r="AB901"/>
  <c r="AA901"/>
  <c r="O901"/>
  <c r="Q899"/>
  <c r="AC899"/>
  <c r="R899"/>
  <c r="P901" l="1"/>
  <c r="Q900"/>
  <c r="AC900"/>
  <c r="R900"/>
  <c r="D903"/>
  <c r="C904"/>
  <c r="AD899"/>
  <c r="AF899" s="1"/>
  <c r="AE899"/>
  <c r="AG899" s="1"/>
  <c r="V899"/>
  <c r="M902"/>
  <c r="AH902"/>
  <c r="L902"/>
  <c r="AB902"/>
  <c r="AA902"/>
  <c r="O902"/>
  <c r="P902" l="1"/>
  <c r="Q902" s="1"/>
  <c r="M903"/>
  <c r="L903"/>
  <c r="AH903"/>
  <c r="AA903"/>
  <c r="AB903"/>
  <c r="O903"/>
  <c r="AD900"/>
  <c r="AF900" s="1"/>
  <c r="AE900"/>
  <c r="AG900" s="1"/>
  <c r="AC901"/>
  <c r="Q901"/>
  <c r="R901"/>
  <c r="D904"/>
  <c r="C905"/>
  <c r="V900"/>
  <c r="AC902" l="1"/>
  <c r="AD902" s="1"/>
  <c r="AF902" s="1"/>
  <c r="R902"/>
  <c r="V901"/>
  <c r="M904"/>
  <c r="L904"/>
  <c r="AH904"/>
  <c r="AA904"/>
  <c r="AB904"/>
  <c r="O904"/>
  <c r="D905"/>
  <c r="C906"/>
  <c r="AD901"/>
  <c r="AF901" s="1"/>
  <c r="AE901"/>
  <c r="AG901" s="1"/>
  <c r="P903"/>
  <c r="V902" l="1"/>
  <c r="AE902"/>
  <c r="AG902" s="1"/>
  <c r="D906"/>
  <c r="C907"/>
  <c r="AC903"/>
  <c r="Q903"/>
  <c r="R903"/>
  <c r="M905"/>
  <c r="L905"/>
  <c r="AH905"/>
  <c r="AA905"/>
  <c r="AB905"/>
  <c r="O905"/>
  <c r="P904"/>
  <c r="R904" l="1"/>
  <c r="AC904"/>
  <c r="Q904"/>
  <c r="V903"/>
  <c r="M906"/>
  <c r="L906"/>
  <c r="AH906"/>
  <c r="AA906"/>
  <c r="AB906"/>
  <c r="O906"/>
  <c r="D907"/>
  <c r="C908"/>
  <c r="AD903"/>
  <c r="AF903" s="1"/>
  <c r="AE903"/>
  <c r="AG903" s="1"/>
  <c r="P905"/>
  <c r="Q905" l="1"/>
  <c r="R905"/>
  <c r="AC905"/>
  <c r="V904"/>
  <c r="AE904"/>
  <c r="AG904" s="1"/>
  <c r="AD904"/>
  <c r="AF904" s="1"/>
  <c r="D908"/>
  <c r="C909"/>
  <c r="P906"/>
  <c r="M907"/>
  <c r="AH907"/>
  <c r="L907"/>
  <c r="AB907"/>
  <c r="AA907"/>
  <c r="O907"/>
  <c r="P907" l="1"/>
  <c r="R907" s="1"/>
  <c r="D909"/>
  <c r="C910"/>
  <c r="V905"/>
  <c r="Q906"/>
  <c r="AC906"/>
  <c r="R906"/>
  <c r="AD905"/>
  <c r="AF905" s="1"/>
  <c r="AE905"/>
  <c r="AG905" s="1"/>
  <c r="M908"/>
  <c r="L908"/>
  <c r="AH908"/>
  <c r="AA908"/>
  <c r="AB908"/>
  <c r="O908"/>
  <c r="AC907" l="1"/>
  <c r="AE907" s="1"/>
  <c r="AG907" s="1"/>
  <c r="Q907"/>
  <c r="AD906"/>
  <c r="AF906" s="1"/>
  <c r="AE906"/>
  <c r="AG906" s="1"/>
  <c r="V907"/>
  <c r="D910"/>
  <c r="C911"/>
  <c r="V906"/>
  <c r="M909"/>
  <c r="L909"/>
  <c r="AH909"/>
  <c r="AB909"/>
  <c r="AA909"/>
  <c r="O909"/>
  <c r="P908"/>
  <c r="AD907" l="1"/>
  <c r="AF907" s="1"/>
  <c r="Q908"/>
  <c r="R908"/>
  <c r="AC908"/>
  <c r="M910"/>
  <c r="AH910"/>
  <c r="L910"/>
  <c r="AB910"/>
  <c r="AA910"/>
  <c r="O910"/>
  <c r="D911"/>
  <c r="C912"/>
  <c r="P909"/>
  <c r="M911" l="1"/>
  <c r="AH911"/>
  <c r="L911"/>
  <c r="AA911"/>
  <c r="AB911"/>
  <c r="O911"/>
  <c r="V908"/>
  <c r="P910"/>
  <c r="AC909"/>
  <c r="R909"/>
  <c r="Q909"/>
  <c r="D912"/>
  <c r="C913"/>
  <c r="AE908"/>
  <c r="AG908" s="1"/>
  <c r="AD908"/>
  <c r="AF908" s="1"/>
  <c r="V909" l="1"/>
  <c r="M912"/>
  <c r="L912"/>
  <c r="AH912"/>
  <c r="AB912"/>
  <c r="AA912"/>
  <c r="O912"/>
  <c r="Q910"/>
  <c r="AC910"/>
  <c r="R910"/>
  <c r="D913"/>
  <c r="C914"/>
  <c r="AD909"/>
  <c r="AF909" s="1"/>
  <c r="AE909"/>
  <c r="AG909" s="1"/>
  <c r="P911"/>
  <c r="V910" l="1"/>
  <c r="D914"/>
  <c r="C915"/>
  <c r="AD910"/>
  <c r="AF910" s="1"/>
  <c r="AE910"/>
  <c r="AG910" s="1"/>
  <c r="Q911"/>
  <c r="AC911"/>
  <c r="R911"/>
  <c r="M913"/>
  <c r="L913"/>
  <c r="AH913"/>
  <c r="AA913"/>
  <c r="AB913"/>
  <c r="O913"/>
  <c r="P912"/>
  <c r="V911" l="1"/>
  <c r="M914"/>
  <c r="L914"/>
  <c r="AH914"/>
  <c r="AA914"/>
  <c r="AB914"/>
  <c r="O914"/>
  <c r="P913"/>
  <c r="Q912"/>
  <c r="R912"/>
  <c r="AC912"/>
  <c r="AE911"/>
  <c r="AG911" s="1"/>
  <c r="AD911"/>
  <c r="AF911" s="1"/>
  <c r="D915"/>
  <c r="C916"/>
  <c r="R913" l="1"/>
  <c r="AC913"/>
  <c r="Q913"/>
  <c r="M915"/>
  <c r="L915"/>
  <c r="AH915"/>
  <c r="AB915"/>
  <c r="AA915"/>
  <c r="O915"/>
  <c r="V912"/>
  <c r="D916"/>
  <c r="C917"/>
  <c r="AE912"/>
  <c r="AG912" s="1"/>
  <c r="AD912"/>
  <c r="AF912" s="1"/>
  <c r="P914"/>
  <c r="D917" l="1"/>
  <c r="C918"/>
  <c r="AD913"/>
  <c r="AF913" s="1"/>
  <c r="AE913"/>
  <c r="AG913" s="1"/>
  <c r="V913"/>
  <c r="R914"/>
  <c r="AC914"/>
  <c r="Q914"/>
  <c r="M916"/>
  <c r="L916"/>
  <c r="AH916"/>
  <c r="AA916"/>
  <c r="AB916"/>
  <c r="O916"/>
  <c r="P915"/>
  <c r="D918" l="1"/>
  <c r="C919"/>
  <c r="V914"/>
  <c r="P916"/>
  <c r="M917"/>
  <c r="L917"/>
  <c r="AH917"/>
  <c r="AB917"/>
  <c r="AA917"/>
  <c r="O917"/>
  <c r="Q915"/>
  <c r="AC915"/>
  <c r="R915"/>
  <c r="AE914"/>
  <c r="AG914" s="1"/>
  <c r="AD914"/>
  <c r="AF914" s="1"/>
  <c r="AD915" l="1"/>
  <c r="AF915" s="1"/>
  <c r="AE915"/>
  <c r="AG915" s="1"/>
  <c r="AC916"/>
  <c r="Q916"/>
  <c r="R916"/>
  <c r="M918"/>
  <c r="AH918"/>
  <c r="L918"/>
  <c r="AB918"/>
  <c r="AA918"/>
  <c r="O918"/>
  <c r="V915"/>
  <c r="D919"/>
  <c r="C920"/>
  <c r="P917"/>
  <c r="V916" l="1"/>
  <c r="M919"/>
  <c r="L919"/>
  <c r="AH919"/>
  <c r="AA919"/>
  <c r="AB919"/>
  <c r="O919"/>
  <c r="R917"/>
  <c r="AC917"/>
  <c r="Q917"/>
  <c r="D920"/>
  <c r="C921"/>
  <c r="AD916"/>
  <c r="AF916" s="1"/>
  <c r="AE916"/>
  <c r="AG916" s="1"/>
  <c r="P918"/>
  <c r="V917" l="1"/>
  <c r="AD917"/>
  <c r="AF917" s="1"/>
  <c r="AE917"/>
  <c r="AG917" s="1"/>
  <c r="D921"/>
  <c r="C922"/>
  <c r="AC918"/>
  <c r="R918"/>
  <c r="Q918"/>
  <c r="M920"/>
  <c r="L920"/>
  <c r="AH920"/>
  <c r="AB920"/>
  <c r="AA920"/>
  <c r="O920"/>
  <c r="P919"/>
  <c r="M921" l="1"/>
  <c r="L921"/>
  <c r="AH921"/>
  <c r="AB921"/>
  <c r="AA921"/>
  <c r="O921"/>
  <c r="D922"/>
  <c r="C923"/>
  <c r="AE918"/>
  <c r="AG918" s="1"/>
  <c r="AD918"/>
  <c r="AF918" s="1"/>
  <c r="P920"/>
  <c r="R919"/>
  <c r="AC919"/>
  <c r="Q919"/>
  <c r="V918"/>
  <c r="AE919" l="1"/>
  <c r="AG919" s="1"/>
  <c r="AD919"/>
  <c r="AF919" s="1"/>
  <c r="P921"/>
  <c r="AC920"/>
  <c r="Q920"/>
  <c r="R920"/>
  <c r="M922"/>
  <c r="AH922"/>
  <c r="L922"/>
  <c r="AA922"/>
  <c r="AB922"/>
  <c r="O922"/>
  <c r="V919"/>
  <c r="D923"/>
  <c r="C924"/>
  <c r="P922" l="1"/>
  <c r="AC922" s="1"/>
  <c r="V920"/>
  <c r="M923"/>
  <c r="L923"/>
  <c r="AH923"/>
  <c r="AA923"/>
  <c r="AB923"/>
  <c r="O923"/>
  <c r="AC921"/>
  <c r="Q921"/>
  <c r="R921"/>
  <c r="D924"/>
  <c r="C925"/>
  <c r="AD920"/>
  <c r="AF920" s="1"/>
  <c r="AE920"/>
  <c r="AG920" s="1"/>
  <c r="Q922" l="1"/>
  <c r="R922"/>
  <c r="AD922"/>
  <c r="AF922" s="1"/>
  <c r="AE922"/>
  <c r="AG922" s="1"/>
  <c r="P923"/>
  <c r="V921"/>
  <c r="M924"/>
  <c r="L924"/>
  <c r="AH924"/>
  <c r="AB924"/>
  <c r="AA924"/>
  <c r="O924"/>
  <c r="D925"/>
  <c r="C926"/>
  <c r="AE921"/>
  <c r="AG921" s="1"/>
  <c r="AD921"/>
  <c r="AF921" s="1"/>
  <c r="V922" l="1"/>
  <c r="M925"/>
  <c r="L925"/>
  <c r="AH925"/>
  <c r="AB925"/>
  <c r="AA925"/>
  <c r="O925"/>
  <c r="D926"/>
  <c r="C927"/>
  <c r="R923"/>
  <c r="AC923"/>
  <c r="Q923"/>
  <c r="P924"/>
  <c r="P925" l="1"/>
  <c r="V923"/>
  <c r="AD923"/>
  <c r="AF923" s="1"/>
  <c r="AE923"/>
  <c r="AG923" s="1"/>
  <c r="M926"/>
  <c r="L926"/>
  <c r="AH926"/>
  <c r="AA926"/>
  <c r="AB926"/>
  <c r="O926"/>
  <c r="Q924"/>
  <c r="AC924"/>
  <c r="R924"/>
  <c r="D927"/>
  <c r="C928"/>
  <c r="AE924" l="1"/>
  <c r="AG924" s="1"/>
  <c r="AD924"/>
  <c r="AF924" s="1"/>
  <c r="Q925"/>
  <c r="R925"/>
  <c r="AC925"/>
  <c r="V924"/>
  <c r="M927"/>
  <c r="AH927"/>
  <c r="L927"/>
  <c r="AB927"/>
  <c r="AA927"/>
  <c r="O927"/>
  <c r="D928"/>
  <c r="C929"/>
  <c r="P926"/>
  <c r="AE925" l="1"/>
  <c r="AG925" s="1"/>
  <c r="AD925"/>
  <c r="AF925" s="1"/>
  <c r="M928"/>
  <c r="AH928"/>
  <c r="L928"/>
  <c r="AB928"/>
  <c r="AA928"/>
  <c r="O928"/>
  <c r="D929"/>
  <c r="C930"/>
  <c r="AC926"/>
  <c r="Q926"/>
  <c r="R926"/>
  <c r="V925"/>
  <c r="P927"/>
  <c r="P928" l="1"/>
  <c r="AC928" s="1"/>
  <c r="D930"/>
  <c r="C931"/>
  <c r="AD926"/>
  <c r="AF926" s="1"/>
  <c r="AE926"/>
  <c r="AG926" s="1"/>
  <c r="V926"/>
  <c r="M929"/>
  <c r="L929"/>
  <c r="AH929"/>
  <c r="AA929"/>
  <c r="AB929"/>
  <c r="O929"/>
  <c r="AC927"/>
  <c r="R927"/>
  <c r="Q927"/>
  <c r="R928" l="1"/>
  <c r="Q928"/>
  <c r="D931"/>
  <c r="C932"/>
  <c r="AD928"/>
  <c r="AF928" s="1"/>
  <c r="AE928"/>
  <c r="AG928" s="1"/>
  <c r="V927"/>
  <c r="M930"/>
  <c r="L930"/>
  <c r="AH930"/>
  <c r="AA930"/>
  <c r="AB930"/>
  <c r="O930"/>
  <c r="AD927"/>
  <c r="AF927" s="1"/>
  <c r="AE927"/>
  <c r="AG927" s="1"/>
  <c r="P929"/>
  <c r="V928" l="1"/>
  <c r="M931"/>
  <c r="AH931"/>
  <c r="L931"/>
  <c r="AB931"/>
  <c r="AA931"/>
  <c r="O931"/>
  <c r="D932"/>
  <c r="C933"/>
  <c r="P930"/>
  <c r="R929"/>
  <c r="AC929"/>
  <c r="Q929"/>
  <c r="AE929" l="1"/>
  <c r="AG929" s="1"/>
  <c r="AD929"/>
  <c r="AF929" s="1"/>
  <c r="M932"/>
  <c r="AH932"/>
  <c r="L932"/>
  <c r="AB932"/>
  <c r="AA932"/>
  <c r="O932"/>
  <c r="P931"/>
  <c r="R930"/>
  <c r="AC930"/>
  <c r="Q930"/>
  <c r="V929"/>
  <c r="D933"/>
  <c r="C934"/>
  <c r="P932" l="1"/>
  <c r="R932" s="1"/>
  <c r="V930"/>
  <c r="M933"/>
  <c r="AH933"/>
  <c r="L933"/>
  <c r="AB933"/>
  <c r="AA933"/>
  <c r="O933"/>
  <c r="AE930"/>
  <c r="AG930" s="1"/>
  <c r="AD930"/>
  <c r="AF930" s="1"/>
  <c r="AC931"/>
  <c r="R931"/>
  <c r="Q931"/>
  <c r="D934"/>
  <c r="C935"/>
  <c r="AC932" l="1"/>
  <c r="AD932" s="1"/>
  <c r="AF932" s="1"/>
  <c r="Q932"/>
  <c r="M934"/>
  <c r="L934"/>
  <c r="AH934"/>
  <c r="AB934"/>
  <c r="AA934"/>
  <c r="O934"/>
  <c r="V931"/>
  <c r="V932"/>
  <c r="D935"/>
  <c r="C936"/>
  <c r="AD931"/>
  <c r="AF931" s="1"/>
  <c r="AE931"/>
  <c r="AG931" s="1"/>
  <c r="P933"/>
  <c r="AE932" l="1"/>
  <c r="AG932" s="1"/>
  <c r="P934"/>
  <c r="R933"/>
  <c r="AC933"/>
  <c r="Q933"/>
  <c r="M935"/>
  <c r="L935"/>
  <c r="AH935"/>
  <c r="AB935"/>
  <c r="AA935"/>
  <c r="O935"/>
  <c r="D936"/>
  <c r="C937"/>
  <c r="P935" l="1"/>
  <c r="V933"/>
  <c r="M936"/>
  <c r="L936"/>
  <c r="AH936"/>
  <c r="AB936"/>
  <c r="AA936"/>
  <c r="O936"/>
  <c r="AD933"/>
  <c r="AF933" s="1"/>
  <c r="AE933"/>
  <c r="AG933" s="1"/>
  <c r="R934"/>
  <c r="AC934"/>
  <c r="Q934"/>
  <c r="D937"/>
  <c r="C938"/>
  <c r="AC935" l="1"/>
  <c r="Q935"/>
  <c r="R935"/>
  <c r="P936"/>
  <c r="AD934"/>
  <c r="AF934" s="1"/>
  <c r="AE934"/>
  <c r="AG934" s="1"/>
  <c r="M937"/>
  <c r="AH937"/>
  <c r="L937"/>
  <c r="AB937"/>
  <c r="AA937"/>
  <c r="O937"/>
  <c r="D938"/>
  <c r="C939"/>
  <c r="V934"/>
  <c r="P937" l="1"/>
  <c r="AC937" s="1"/>
  <c r="M938"/>
  <c r="AH938"/>
  <c r="L938"/>
  <c r="AA938"/>
  <c r="AB938"/>
  <c r="O938"/>
  <c r="AD935"/>
  <c r="AF935" s="1"/>
  <c r="AE935"/>
  <c r="AG935" s="1"/>
  <c r="D939"/>
  <c r="C940"/>
  <c r="V935"/>
  <c r="Q936"/>
  <c r="R936"/>
  <c r="AC936"/>
  <c r="Q937" l="1"/>
  <c r="R937"/>
  <c r="V936"/>
  <c r="D940"/>
  <c r="C941"/>
  <c r="AD936"/>
  <c r="AF936" s="1"/>
  <c r="AE936"/>
  <c r="AG936" s="1"/>
  <c r="AE937"/>
  <c r="AG937" s="1"/>
  <c r="AD937"/>
  <c r="AF937" s="1"/>
  <c r="P938"/>
  <c r="M939"/>
  <c r="L939"/>
  <c r="AH939"/>
  <c r="AB939"/>
  <c r="AA939"/>
  <c r="O939"/>
  <c r="V937" l="1"/>
  <c r="R938"/>
  <c r="AC938"/>
  <c r="Q938"/>
  <c r="M940"/>
  <c r="L940"/>
  <c r="AH940"/>
  <c r="AA940"/>
  <c r="AB940"/>
  <c r="O940"/>
  <c r="P939"/>
  <c r="D941"/>
  <c r="C942"/>
  <c r="P940" l="1"/>
  <c r="AC940" s="1"/>
  <c r="AD938"/>
  <c r="AF938" s="1"/>
  <c r="AE938"/>
  <c r="AG938" s="1"/>
  <c r="V938"/>
  <c r="M941"/>
  <c r="AH941"/>
  <c r="L941"/>
  <c r="AA941"/>
  <c r="AB941"/>
  <c r="O941"/>
  <c r="Q939"/>
  <c r="AC939"/>
  <c r="R939"/>
  <c r="D942"/>
  <c r="C943"/>
  <c r="R940" l="1"/>
  <c r="Q940"/>
  <c r="M942"/>
  <c r="L942"/>
  <c r="AH942"/>
  <c r="AA942"/>
  <c r="AB942"/>
  <c r="O942"/>
  <c r="AD940"/>
  <c r="AF940" s="1"/>
  <c r="AE940"/>
  <c r="AG940" s="1"/>
  <c r="D943"/>
  <c r="C944"/>
  <c r="AE939"/>
  <c r="AG939" s="1"/>
  <c r="AD939"/>
  <c r="AF939" s="1"/>
  <c r="V939"/>
  <c r="P941"/>
  <c r="V940" l="1"/>
  <c r="R941"/>
  <c r="AC941"/>
  <c r="Q941"/>
  <c r="P942"/>
  <c r="M943"/>
  <c r="L943"/>
  <c r="AH943"/>
  <c r="AA943"/>
  <c r="AB943"/>
  <c r="O943"/>
  <c r="D944"/>
  <c r="C945"/>
  <c r="D945" l="1"/>
  <c r="C946"/>
  <c r="AD941"/>
  <c r="AF941" s="1"/>
  <c r="AE941"/>
  <c r="AG941" s="1"/>
  <c r="P943"/>
  <c r="V941"/>
  <c r="M944"/>
  <c r="L944"/>
  <c r="AH944"/>
  <c r="AA944"/>
  <c r="AB944"/>
  <c r="O944"/>
  <c r="AC942"/>
  <c r="R942"/>
  <c r="Q942"/>
  <c r="D946" l="1"/>
  <c r="C947"/>
  <c r="R943"/>
  <c r="Q943"/>
  <c r="AC943"/>
  <c r="M945"/>
  <c r="AH945"/>
  <c r="L945"/>
  <c r="AA945"/>
  <c r="AB945"/>
  <c r="O945"/>
  <c r="AE942"/>
  <c r="AG942" s="1"/>
  <c r="AD942"/>
  <c r="AF942" s="1"/>
  <c r="V942"/>
  <c r="P944"/>
  <c r="D947" l="1"/>
  <c r="C948"/>
  <c r="V943"/>
  <c r="AD943"/>
  <c r="AF943" s="1"/>
  <c r="AE943"/>
  <c r="AG943" s="1"/>
  <c r="M946"/>
  <c r="AH946"/>
  <c r="L946"/>
  <c r="AA946"/>
  <c r="AB946"/>
  <c r="O946"/>
  <c r="AC944"/>
  <c r="R944"/>
  <c r="Q944"/>
  <c r="P945"/>
  <c r="AC945" l="1"/>
  <c r="Q945"/>
  <c r="R945"/>
  <c r="AD944"/>
  <c r="AF944" s="1"/>
  <c r="AE944"/>
  <c r="AG944" s="1"/>
  <c r="M947"/>
  <c r="AH947"/>
  <c r="L947"/>
  <c r="AA947"/>
  <c r="AB947"/>
  <c r="O947"/>
  <c r="V944"/>
  <c r="D948"/>
  <c r="C949"/>
  <c r="P946"/>
  <c r="AC946" l="1"/>
  <c r="R946"/>
  <c r="Q946"/>
  <c r="AD945"/>
  <c r="AF945" s="1"/>
  <c r="AE945"/>
  <c r="AG945" s="1"/>
  <c r="M948"/>
  <c r="L948"/>
  <c r="AH948"/>
  <c r="AA948"/>
  <c r="AB948"/>
  <c r="O948"/>
  <c r="D949"/>
  <c r="C950"/>
  <c r="V945"/>
  <c r="P947"/>
  <c r="V946" l="1"/>
  <c r="P948"/>
  <c r="D950"/>
  <c r="C951"/>
  <c r="D951" s="1"/>
  <c r="AE946"/>
  <c r="AG946" s="1"/>
  <c r="AD946"/>
  <c r="AF946" s="1"/>
  <c r="AC947"/>
  <c r="Q947"/>
  <c r="R947"/>
  <c r="M949"/>
  <c r="L949"/>
  <c r="AH949"/>
  <c r="AB949"/>
  <c r="AA949"/>
  <c r="O949"/>
  <c r="Q948" l="1"/>
  <c r="R948"/>
  <c r="AC948"/>
  <c r="AA951"/>
  <c r="AB951"/>
  <c r="M951"/>
  <c r="L951"/>
  <c r="AH951"/>
  <c r="O951"/>
  <c r="V947"/>
  <c r="AE947"/>
  <c r="AG947" s="1"/>
  <c r="AD947"/>
  <c r="AF947" s="1"/>
  <c r="M950"/>
  <c r="L950"/>
  <c r="AH950"/>
  <c r="AA950"/>
  <c r="AB950"/>
  <c r="O950"/>
  <c r="P949"/>
  <c r="V948" l="1"/>
  <c r="AD948"/>
  <c r="AF948" s="1"/>
  <c r="AE948"/>
  <c r="AG948" s="1"/>
  <c r="P951"/>
  <c r="AC949"/>
  <c r="Q949"/>
  <c r="R949"/>
  <c r="P950"/>
  <c r="R950" l="1"/>
  <c r="AC950"/>
  <c r="Q950"/>
  <c r="AC951"/>
  <c r="R951"/>
  <c r="Q951"/>
  <c r="AE949"/>
  <c r="AG949" s="1"/>
  <c r="AD949"/>
  <c r="AF949" s="1"/>
  <c r="V949"/>
  <c r="S108" l="1"/>
  <c r="T108" s="1"/>
  <c r="S105"/>
  <c r="T105" s="1"/>
  <c r="S106"/>
  <c r="T106" s="1"/>
  <c r="S103"/>
  <c r="T103" s="1"/>
  <c r="S101"/>
  <c r="T101" s="1"/>
  <c r="S102"/>
  <c r="T102" s="1"/>
  <c r="S110"/>
  <c r="T110" s="1"/>
  <c r="S104"/>
  <c r="T104" s="1"/>
  <c r="S107"/>
  <c r="T107" s="1"/>
  <c r="S109"/>
  <c r="T109" s="1"/>
  <c r="S946"/>
  <c r="T946" s="1"/>
  <c r="S274"/>
  <c r="T274" s="1"/>
  <c r="S305"/>
  <c r="T305" s="1"/>
  <c r="S213"/>
  <c r="T213" s="1"/>
  <c r="S252"/>
  <c r="T252" s="1"/>
  <c r="S306"/>
  <c r="T306" s="1"/>
  <c r="S230"/>
  <c r="T230" s="1"/>
  <c r="S253"/>
  <c r="T253" s="1"/>
  <c r="S168"/>
  <c r="T168" s="1"/>
  <c r="S137"/>
  <c r="T137" s="1"/>
  <c r="S244"/>
  <c r="T244" s="1"/>
  <c r="S203"/>
  <c r="T203" s="1"/>
  <c r="S127"/>
  <c r="T127" s="1"/>
  <c r="S212"/>
  <c r="T212" s="1"/>
  <c r="S293"/>
  <c r="T293" s="1"/>
  <c r="S180"/>
  <c r="T180" s="1"/>
  <c r="S247"/>
  <c r="T247" s="1"/>
  <c r="S204"/>
  <c r="T204" s="1"/>
  <c r="S261"/>
  <c r="T261" s="1"/>
  <c r="S221"/>
  <c r="T221" s="1"/>
  <c r="S152"/>
  <c r="T152" s="1"/>
  <c r="S279"/>
  <c r="T279" s="1"/>
  <c r="S282"/>
  <c r="T282" s="1"/>
  <c r="S139"/>
  <c r="T139" s="1"/>
  <c r="S114"/>
  <c r="T114" s="1"/>
  <c r="S205"/>
  <c r="T205" s="1"/>
  <c r="S224"/>
  <c r="T224" s="1"/>
  <c r="S138"/>
  <c r="T138" s="1"/>
  <c r="S159"/>
  <c r="T159" s="1"/>
  <c r="S289"/>
  <c r="T289" s="1"/>
  <c r="S201"/>
  <c r="T201" s="1"/>
  <c r="S298"/>
  <c r="T298" s="1"/>
  <c r="S288"/>
  <c r="T288" s="1"/>
  <c r="S267"/>
  <c r="T267" s="1"/>
  <c r="S121"/>
  <c r="T121" s="1"/>
  <c r="S118"/>
  <c r="T118" s="1"/>
  <c r="S255"/>
  <c r="T255" s="1"/>
  <c r="S181"/>
  <c r="T181" s="1"/>
  <c r="S308"/>
  <c r="T308" s="1"/>
  <c r="S310"/>
  <c r="T310" s="1"/>
  <c r="S172"/>
  <c r="T172" s="1"/>
  <c r="S140"/>
  <c r="T140" s="1"/>
  <c r="S217"/>
  <c r="T217" s="1"/>
  <c r="S169"/>
  <c r="T169" s="1"/>
  <c r="S189"/>
  <c r="T189" s="1"/>
  <c r="S211"/>
  <c r="T211" s="1"/>
  <c r="S240"/>
  <c r="T240" s="1"/>
  <c r="S167"/>
  <c r="T167" s="1"/>
  <c r="S192"/>
  <c r="T192" s="1"/>
  <c r="S186"/>
  <c r="T186" s="1"/>
  <c r="S209"/>
  <c r="T209" s="1"/>
  <c r="S207"/>
  <c r="T207" s="1"/>
  <c r="S157"/>
  <c r="T157" s="1"/>
  <c r="S235"/>
  <c r="T235" s="1"/>
  <c r="S162"/>
  <c r="T162" s="1"/>
  <c r="S156"/>
  <c r="T156" s="1"/>
  <c r="S131"/>
  <c r="T131" s="1"/>
  <c r="S297"/>
  <c r="T297" s="1"/>
  <c r="S149"/>
  <c r="T149" s="1"/>
  <c r="S300"/>
  <c r="T300" s="1"/>
  <c r="S148"/>
  <c r="T148" s="1"/>
  <c r="S307"/>
  <c r="T307" s="1"/>
  <c r="S177"/>
  <c r="T177" s="1"/>
  <c r="S112"/>
  <c r="T112" s="1"/>
  <c r="S264"/>
  <c r="T264" s="1"/>
  <c r="S265"/>
  <c r="T265" s="1"/>
  <c r="S281"/>
  <c r="T281" s="1"/>
  <c r="S251"/>
  <c r="T251" s="1"/>
  <c r="S237"/>
  <c r="T237" s="1"/>
  <c r="S246"/>
  <c r="T246" s="1"/>
  <c r="S200"/>
  <c r="T200" s="1"/>
  <c r="S222"/>
  <c r="T222" s="1"/>
  <c r="S276"/>
  <c r="T276" s="1"/>
  <c r="S187"/>
  <c r="T187" s="1"/>
  <c r="S239"/>
  <c r="T239" s="1"/>
  <c r="S290"/>
  <c r="T290" s="1"/>
  <c r="S270"/>
  <c r="T270" s="1"/>
  <c r="S266"/>
  <c r="T266" s="1"/>
  <c r="S111"/>
  <c r="T111" s="1"/>
  <c r="S284"/>
  <c r="T284" s="1"/>
  <c r="S304"/>
  <c r="T304" s="1"/>
  <c r="S285"/>
  <c r="T285" s="1"/>
  <c r="S287"/>
  <c r="T287" s="1"/>
  <c r="S195"/>
  <c r="T195" s="1"/>
  <c r="S206"/>
  <c r="T206" s="1"/>
  <c r="S166"/>
  <c r="T166" s="1"/>
  <c r="S182"/>
  <c r="T182" s="1"/>
  <c r="S219"/>
  <c r="T219" s="1"/>
  <c r="S268"/>
  <c r="T268" s="1"/>
  <c r="S151"/>
  <c r="T151" s="1"/>
  <c r="S296"/>
  <c r="T296" s="1"/>
  <c r="S164"/>
  <c r="T164" s="1"/>
  <c r="S199"/>
  <c r="T199" s="1"/>
  <c r="S233"/>
  <c r="T233" s="1"/>
  <c r="S119"/>
  <c r="T119" s="1"/>
  <c r="S259"/>
  <c r="T259" s="1"/>
  <c r="S280"/>
  <c r="T280" s="1"/>
  <c r="S113"/>
  <c r="T113" s="1"/>
  <c r="S175"/>
  <c r="T175" s="1"/>
  <c r="S144"/>
  <c r="T144" s="1"/>
  <c r="S155"/>
  <c r="T155" s="1"/>
  <c r="S272"/>
  <c r="T272" s="1"/>
  <c r="S129"/>
  <c r="T129" s="1"/>
  <c r="S214"/>
  <c r="T214" s="1"/>
  <c r="S115"/>
  <c r="T115" s="1"/>
  <c r="S194"/>
  <c r="T194" s="1"/>
  <c r="S262"/>
  <c r="T262" s="1"/>
  <c r="S191"/>
  <c r="T191" s="1"/>
  <c r="S145"/>
  <c r="T145" s="1"/>
  <c r="S210"/>
  <c r="T210" s="1"/>
  <c r="S193"/>
  <c r="T193" s="1"/>
  <c r="S133"/>
  <c r="T133" s="1"/>
  <c r="S291"/>
  <c r="T291" s="1"/>
  <c r="S146"/>
  <c r="T146" s="1"/>
  <c r="S243"/>
  <c r="T243" s="1"/>
  <c r="S123"/>
  <c r="T123" s="1"/>
  <c r="S117"/>
  <c r="T117" s="1"/>
  <c r="S185"/>
  <c r="T185" s="1"/>
  <c r="S256"/>
  <c r="T256" s="1"/>
  <c r="S226"/>
  <c r="T226" s="1"/>
  <c r="S208"/>
  <c r="T208" s="1"/>
  <c r="S242"/>
  <c r="T242" s="1"/>
  <c r="S234"/>
  <c r="T234" s="1"/>
  <c r="S238"/>
  <c r="T238" s="1"/>
  <c r="S174"/>
  <c r="T174" s="1"/>
  <c r="S273"/>
  <c r="T273" s="1"/>
  <c r="S303"/>
  <c r="T303" s="1"/>
  <c r="S136"/>
  <c r="T136" s="1"/>
  <c r="S249"/>
  <c r="T249" s="1"/>
  <c r="S170"/>
  <c r="T170" s="1"/>
  <c r="S260"/>
  <c r="T260" s="1"/>
  <c r="S216"/>
  <c r="T216" s="1"/>
  <c r="S236"/>
  <c r="T236" s="1"/>
  <c r="S223"/>
  <c r="T223" s="1"/>
  <c r="S124"/>
  <c r="T124" s="1"/>
  <c r="S231"/>
  <c r="T231" s="1"/>
  <c r="S165"/>
  <c r="T165" s="1"/>
  <c r="S179"/>
  <c r="T179" s="1"/>
  <c r="S250"/>
  <c r="T250" s="1"/>
  <c r="S153"/>
  <c r="T153" s="1"/>
  <c r="S302"/>
  <c r="T302" s="1"/>
  <c r="S143"/>
  <c r="T143" s="1"/>
  <c r="S202"/>
  <c r="T202" s="1"/>
  <c r="S218"/>
  <c r="T218" s="1"/>
  <c r="S241"/>
  <c r="T241" s="1"/>
  <c r="S128"/>
  <c r="T128" s="1"/>
  <c r="S158"/>
  <c r="T158" s="1"/>
  <c r="S254"/>
  <c r="T254" s="1"/>
  <c r="S299"/>
  <c r="T299" s="1"/>
  <c r="S150"/>
  <c r="T150" s="1"/>
  <c r="S245"/>
  <c r="T245" s="1"/>
  <c r="S184"/>
  <c r="T184" s="1"/>
  <c r="S135"/>
  <c r="T135" s="1"/>
  <c r="S116"/>
  <c r="T116" s="1"/>
  <c r="S196"/>
  <c r="T196" s="1"/>
  <c r="S301"/>
  <c r="T301" s="1"/>
  <c r="S176"/>
  <c r="T176" s="1"/>
  <c r="S257"/>
  <c r="T257" s="1"/>
  <c r="S228"/>
  <c r="T228" s="1"/>
  <c r="S141"/>
  <c r="T141" s="1"/>
  <c r="S190"/>
  <c r="T190" s="1"/>
  <c r="S188"/>
  <c r="T188" s="1"/>
  <c r="S134"/>
  <c r="T134" s="1"/>
  <c r="S258"/>
  <c r="T258" s="1"/>
  <c r="S275"/>
  <c r="T275" s="1"/>
  <c r="S173"/>
  <c r="T173" s="1"/>
  <c r="S198"/>
  <c r="T198" s="1"/>
  <c r="S215"/>
  <c r="T215" s="1"/>
  <c r="S295"/>
  <c r="T295" s="1"/>
  <c r="S197"/>
  <c r="T197" s="1"/>
  <c r="S126"/>
  <c r="T126" s="1"/>
  <c r="S283"/>
  <c r="T283" s="1"/>
  <c r="S229"/>
  <c r="T229" s="1"/>
  <c r="S269"/>
  <c r="T269" s="1"/>
  <c r="S130"/>
  <c r="T130" s="1"/>
  <c r="S263"/>
  <c r="T263" s="1"/>
  <c r="S120"/>
  <c r="T120" s="1"/>
  <c r="S220"/>
  <c r="T220" s="1"/>
  <c r="S225"/>
  <c r="T225" s="1"/>
  <c r="S183"/>
  <c r="T183" s="1"/>
  <c r="S294"/>
  <c r="T294" s="1"/>
  <c r="S147"/>
  <c r="T147" s="1"/>
  <c r="S125"/>
  <c r="T125" s="1"/>
  <c r="S178"/>
  <c r="T178" s="1"/>
  <c r="S163"/>
  <c r="T163" s="1"/>
  <c r="S278"/>
  <c r="T278" s="1"/>
  <c r="S271"/>
  <c r="T271" s="1"/>
  <c r="S309"/>
  <c r="T309" s="1"/>
  <c r="S232"/>
  <c r="T232" s="1"/>
  <c r="S160"/>
  <c r="T160" s="1"/>
  <c r="S142"/>
  <c r="T142" s="1"/>
  <c r="S277"/>
  <c r="T277" s="1"/>
  <c r="S161"/>
  <c r="T161" s="1"/>
  <c r="S154"/>
  <c r="T154" s="1"/>
  <c r="S286"/>
  <c r="T286" s="1"/>
  <c r="S292"/>
  <c r="T292" s="1"/>
  <c r="S248"/>
  <c r="T248" s="1"/>
  <c r="S227"/>
  <c r="T227" s="1"/>
  <c r="S132"/>
  <c r="T132" s="1"/>
  <c r="S122"/>
  <c r="T122" s="1"/>
  <c r="S171"/>
  <c r="T171" s="1"/>
  <c r="S950"/>
  <c r="T950" s="1"/>
  <c r="S947"/>
  <c r="T947" s="1"/>
  <c r="S951"/>
  <c r="T951" s="1"/>
  <c r="U951" s="1"/>
  <c r="S754"/>
  <c r="T754" s="1"/>
  <c r="S408"/>
  <c r="T408" s="1"/>
  <c r="S342"/>
  <c r="T342" s="1"/>
  <c r="S612"/>
  <c r="T612" s="1"/>
  <c r="S425"/>
  <c r="T425" s="1"/>
  <c r="S637"/>
  <c r="T637" s="1"/>
  <c r="S448"/>
  <c r="T448" s="1"/>
  <c r="S743"/>
  <c r="T743" s="1"/>
  <c r="S417"/>
  <c r="T417" s="1"/>
  <c r="S636"/>
  <c r="T636" s="1"/>
  <c r="S461"/>
  <c r="T461" s="1"/>
  <c r="S355"/>
  <c r="T355" s="1"/>
  <c r="S649"/>
  <c r="T649" s="1"/>
  <c r="S620"/>
  <c r="T620" s="1"/>
  <c r="S421"/>
  <c r="T421" s="1"/>
  <c r="S662"/>
  <c r="T662" s="1"/>
  <c r="S601"/>
  <c r="T601" s="1"/>
  <c r="S324"/>
  <c r="T324" s="1"/>
  <c r="S517"/>
  <c r="T517" s="1"/>
  <c r="S465"/>
  <c r="T465" s="1"/>
  <c r="S549"/>
  <c r="T549" s="1"/>
  <c r="S573"/>
  <c r="T573" s="1"/>
  <c r="S498"/>
  <c r="T498" s="1"/>
  <c r="S652"/>
  <c r="T652" s="1"/>
  <c r="S481"/>
  <c r="T481" s="1"/>
  <c r="S451"/>
  <c r="T451" s="1"/>
  <c r="S359"/>
  <c r="T359" s="1"/>
  <c r="S627"/>
  <c r="T627" s="1"/>
  <c r="S570"/>
  <c r="T570" s="1"/>
  <c r="S503"/>
  <c r="T503" s="1"/>
  <c r="S560"/>
  <c r="T560" s="1"/>
  <c r="S420"/>
  <c r="T420" s="1"/>
  <c r="S746"/>
  <c r="T746" s="1"/>
  <c r="S473"/>
  <c r="T473" s="1"/>
  <c r="S748"/>
  <c r="T748" s="1"/>
  <c r="S714"/>
  <c r="T714" s="1"/>
  <c r="S547"/>
  <c r="T547" s="1"/>
  <c r="S728"/>
  <c r="T728" s="1"/>
  <c r="S590"/>
  <c r="T590" s="1"/>
  <c r="S604"/>
  <c r="T604" s="1"/>
  <c r="S377"/>
  <c r="T377" s="1"/>
  <c r="S432"/>
  <c r="T432" s="1"/>
  <c r="S466"/>
  <c r="T466" s="1"/>
  <c r="S724"/>
  <c r="T724" s="1"/>
  <c r="S403"/>
  <c r="T403" s="1"/>
  <c r="S571"/>
  <c r="T571" s="1"/>
  <c r="S673"/>
  <c r="T673" s="1"/>
  <c r="S526"/>
  <c r="T526" s="1"/>
  <c r="S406"/>
  <c r="T406" s="1"/>
  <c r="S373"/>
  <c r="T373" s="1"/>
  <c r="S556"/>
  <c r="T556" s="1"/>
  <c r="S411"/>
  <c r="T411" s="1"/>
  <c r="S566"/>
  <c r="T566" s="1"/>
  <c r="S524"/>
  <c r="T524" s="1"/>
  <c r="S350"/>
  <c r="T350" s="1"/>
  <c r="S452"/>
  <c r="T452" s="1"/>
  <c r="S698"/>
  <c r="T698" s="1"/>
  <c r="S683"/>
  <c r="T683" s="1"/>
  <c r="S486"/>
  <c r="T486" s="1"/>
  <c r="S747"/>
  <c r="T747" s="1"/>
  <c r="S720"/>
  <c r="T720" s="1"/>
  <c r="S716"/>
  <c r="T716" s="1"/>
  <c r="S379"/>
  <c r="T379" s="1"/>
  <c r="S470"/>
  <c r="T470" s="1"/>
  <c r="S629"/>
  <c r="T629" s="1"/>
  <c r="S670"/>
  <c r="T670" s="1"/>
  <c r="S437"/>
  <c r="T437" s="1"/>
  <c r="S664"/>
  <c r="T664" s="1"/>
  <c r="S463"/>
  <c r="T463" s="1"/>
  <c r="S725"/>
  <c r="T725" s="1"/>
  <c r="S331"/>
  <c r="T331" s="1"/>
  <c r="S755"/>
  <c r="T755" s="1"/>
  <c r="S413"/>
  <c r="T413" s="1"/>
  <c r="S577"/>
  <c r="T577" s="1"/>
  <c r="S423"/>
  <c r="T423" s="1"/>
  <c r="S341"/>
  <c r="T341" s="1"/>
  <c r="S382"/>
  <c r="T382" s="1"/>
  <c r="S313"/>
  <c r="T313" s="1"/>
  <c r="S393"/>
  <c r="T393" s="1"/>
  <c r="S346"/>
  <c r="T346" s="1"/>
  <c r="S723"/>
  <c r="T723" s="1"/>
  <c r="S454"/>
  <c r="T454" s="1"/>
  <c r="S351"/>
  <c r="T351" s="1"/>
  <c r="S640"/>
  <c r="T640" s="1"/>
  <c r="S446"/>
  <c r="T446" s="1"/>
  <c r="S750"/>
  <c r="T750" s="1"/>
  <c r="S340"/>
  <c r="T340" s="1"/>
  <c r="S419"/>
  <c r="T419" s="1"/>
  <c r="S533"/>
  <c r="T533" s="1"/>
  <c r="S663"/>
  <c r="T663" s="1"/>
  <c r="S641"/>
  <c r="T641" s="1"/>
  <c r="S443"/>
  <c r="T443" s="1"/>
  <c r="S400"/>
  <c r="T400" s="1"/>
  <c r="S402"/>
  <c r="T402" s="1"/>
  <c r="S447"/>
  <c r="T447" s="1"/>
  <c r="S521"/>
  <c r="T521" s="1"/>
  <c r="S428"/>
  <c r="T428" s="1"/>
  <c r="S565"/>
  <c r="T565" s="1"/>
  <c r="S370"/>
  <c r="T370" s="1"/>
  <c r="S345"/>
  <c r="T345" s="1"/>
  <c r="S584"/>
  <c r="T584" s="1"/>
  <c r="S593"/>
  <c r="T593" s="1"/>
  <c r="S731"/>
  <c r="T731" s="1"/>
  <c r="S674"/>
  <c r="T674" s="1"/>
  <c r="S444"/>
  <c r="T444" s="1"/>
  <c r="S693"/>
  <c r="T693" s="1"/>
  <c r="S318"/>
  <c r="T318" s="1"/>
  <c r="S635"/>
  <c r="T635" s="1"/>
  <c r="S653"/>
  <c r="T653" s="1"/>
  <c r="S609"/>
  <c r="T609" s="1"/>
  <c r="S530"/>
  <c r="T530" s="1"/>
  <c r="S742"/>
  <c r="T742" s="1"/>
  <c r="S356"/>
  <c r="T356" s="1"/>
  <c r="S551"/>
  <c r="T551" s="1"/>
  <c r="S624"/>
  <c r="T624" s="1"/>
  <c r="S611"/>
  <c r="T611" s="1"/>
  <c r="S668"/>
  <c r="T668" s="1"/>
  <c r="S354"/>
  <c r="T354" s="1"/>
  <c r="S686"/>
  <c r="T686" s="1"/>
  <c r="S608"/>
  <c r="T608" s="1"/>
  <c r="S552"/>
  <c r="T552" s="1"/>
  <c r="S585"/>
  <c r="T585" s="1"/>
  <c r="S757"/>
  <c r="T757" s="1"/>
  <c r="S656"/>
  <c r="T656" s="1"/>
  <c r="S460"/>
  <c r="T460" s="1"/>
  <c r="S312"/>
  <c r="T312" s="1"/>
  <c r="S515"/>
  <c r="T515" s="1"/>
  <c r="S490"/>
  <c r="T490" s="1"/>
  <c r="S557"/>
  <c r="T557" s="1"/>
  <c r="S492"/>
  <c r="T492" s="1"/>
  <c r="S401"/>
  <c r="T401" s="1"/>
  <c r="S484"/>
  <c r="T484" s="1"/>
  <c r="S487"/>
  <c r="T487" s="1"/>
  <c r="S562"/>
  <c r="T562" s="1"/>
  <c r="S479"/>
  <c r="T479" s="1"/>
  <c r="S752"/>
  <c r="T752" s="1"/>
  <c r="S368"/>
  <c r="T368" s="1"/>
  <c r="S643"/>
  <c r="T643" s="1"/>
  <c r="S337"/>
  <c r="T337" s="1"/>
  <c r="S729"/>
  <c r="T729" s="1"/>
  <c r="S433"/>
  <c r="T433" s="1"/>
  <c r="S695"/>
  <c r="T695" s="1"/>
  <c r="S431"/>
  <c r="T431" s="1"/>
  <c r="S480"/>
  <c r="T480" s="1"/>
  <c r="S511"/>
  <c r="T511" s="1"/>
  <c r="S523"/>
  <c r="T523" s="1"/>
  <c r="S440"/>
  <c r="T440" s="1"/>
  <c r="S619"/>
  <c r="T619" s="1"/>
  <c r="S628"/>
  <c r="T628" s="1"/>
  <c r="S548"/>
  <c r="T548" s="1"/>
  <c r="S455"/>
  <c r="T455" s="1"/>
  <c r="S311"/>
  <c r="T311" s="1"/>
  <c r="S660"/>
  <c r="T660" s="1"/>
  <c r="S347"/>
  <c r="T347" s="1"/>
  <c r="S500"/>
  <c r="T500" s="1"/>
  <c r="S544"/>
  <c r="T544" s="1"/>
  <c r="S618"/>
  <c r="T618" s="1"/>
  <c r="S615"/>
  <c r="T615" s="1"/>
  <c r="S654"/>
  <c r="T654" s="1"/>
  <c r="S328"/>
  <c r="T328" s="1"/>
  <c r="S751"/>
  <c r="T751" s="1"/>
  <c r="S666"/>
  <c r="T666" s="1"/>
  <c r="S329"/>
  <c r="T329" s="1"/>
  <c r="S334"/>
  <c r="T334" s="1"/>
  <c r="S485"/>
  <c r="T485" s="1"/>
  <c r="S580"/>
  <c r="T580" s="1"/>
  <c r="S360"/>
  <c r="T360" s="1"/>
  <c r="S398"/>
  <c r="T398" s="1"/>
  <c r="S583"/>
  <c r="T583" s="1"/>
  <c r="S684"/>
  <c r="T684" s="1"/>
  <c r="S426"/>
  <c r="T426" s="1"/>
  <c r="S749"/>
  <c r="T749" s="1"/>
  <c r="S442"/>
  <c r="T442" s="1"/>
  <c r="S644"/>
  <c r="T644" s="1"/>
  <c r="S616"/>
  <c r="T616" s="1"/>
  <c r="S559"/>
  <c r="T559" s="1"/>
  <c r="S395"/>
  <c r="T395" s="1"/>
  <c r="S587"/>
  <c r="T587" s="1"/>
  <c r="S753"/>
  <c r="T753" s="1"/>
  <c r="S375"/>
  <c r="T375" s="1"/>
  <c r="S527"/>
  <c r="T527" s="1"/>
  <c r="S469"/>
  <c r="T469" s="1"/>
  <c r="S438"/>
  <c r="T438" s="1"/>
  <c r="S364"/>
  <c r="T364" s="1"/>
  <c r="S713"/>
  <c r="T713" s="1"/>
  <c r="S399"/>
  <c r="T399" s="1"/>
  <c r="S513"/>
  <c r="T513" s="1"/>
  <c r="S510"/>
  <c r="T510" s="1"/>
  <c r="S691"/>
  <c r="T691" s="1"/>
  <c r="S415"/>
  <c r="T415" s="1"/>
  <c r="S705"/>
  <c r="T705" s="1"/>
  <c r="S537"/>
  <c r="T537" s="1"/>
  <c r="S372"/>
  <c r="T372" s="1"/>
  <c r="S607"/>
  <c r="T607" s="1"/>
  <c r="S659"/>
  <c r="T659" s="1"/>
  <c r="S733"/>
  <c r="T733" s="1"/>
  <c r="S711"/>
  <c r="T711" s="1"/>
  <c r="S505"/>
  <c r="T505" s="1"/>
  <c r="S495"/>
  <c r="T495" s="1"/>
  <c r="S471"/>
  <c r="T471" s="1"/>
  <c r="S734"/>
  <c r="T734" s="1"/>
  <c r="S464"/>
  <c r="T464" s="1"/>
  <c r="S614"/>
  <c r="T614" s="1"/>
  <c r="S358"/>
  <c r="T358" s="1"/>
  <c r="S396"/>
  <c r="T396" s="1"/>
  <c r="S367"/>
  <c r="T367" s="1"/>
  <c r="S631"/>
  <c r="T631" s="1"/>
  <c r="S702"/>
  <c r="T702" s="1"/>
  <c r="S348"/>
  <c r="T348" s="1"/>
  <c r="S317"/>
  <c r="T317" s="1"/>
  <c r="S467"/>
  <c r="T467" s="1"/>
  <c r="S622"/>
  <c r="T622" s="1"/>
  <c r="S405"/>
  <c r="T405" s="1"/>
  <c r="S617"/>
  <c r="T617" s="1"/>
  <c r="S323"/>
  <c r="T323" s="1"/>
  <c r="S475"/>
  <c r="T475" s="1"/>
  <c r="S710"/>
  <c r="T710" s="1"/>
  <c r="S333"/>
  <c r="T333" s="1"/>
  <c r="S555"/>
  <c r="T555" s="1"/>
  <c r="S496"/>
  <c r="T496" s="1"/>
  <c r="S450"/>
  <c r="T450" s="1"/>
  <c r="S718"/>
  <c r="T718" s="1"/>
  <c r="S682"/>
  <c r="T682" s="1"/>
  <c r="S735"/>
  <c r="T735" s="1"/>
  <c r="S745"/>
  <c r="T745" s="1"/>
  <c r="S667"/>
  <c r="T667" s="1"/>
  <c r="S472"/>
  <c r="T472" s="1"/>
  <c r="S595"/>
  <c r="T595" s="1"/>
  <c r="S410"/>
  <c r="T410" s="1"/>
  <c r="S391"/>
  <c r="T391" s="1"/>
  <c r="S719"/>
  <c r="T719" s="1"/>
  <c r="S646"/>
  <c r="T646" s="1"/>
  <c r="S499"/>
  <c r="T499" s="1"/>
  <c r="S676"/>
  <c r="T676" s="1"/>
  <c r="S390"/>
  <c r="T390" s="1"/>
  <c r="S727"/>
  <c r="T727" s="1"/>
  <c r="S386"/>
  <c r="T386" s="1"/>
  <c r="S459"/>
  <c r="T459" s="1"/>
  <c r="S441"/>
  <c r="T441" s="1"/>
  <c r="S602"/>
  <c r="T602" s="1"/>
  <c r="S508"/>
  <c r="T508" s="1"/>
  <c r="S385"/>
  <c r="T385" s="1"/>
  <c r="S478"/>
  <c r="T478" s="1"/>
  <c r="S380"/>
  <c r="T380" s="1"/>
  <c r="S610"/>
  <c r="T610" s="1"/>
  <c r="S397"/>
  <c r="T397" s="1"/>
  <c r="S579"/>
  <c r="T579" s="1"/>
  <c r="S458"/>
  <c r="T458" s="1"/>
  <c r="S507"/>
  <c r="T507" s="1"/>
  <c r="S409"/>
  <c r="T409" s="1"/>
  <c r="S558"/>
  <c r="T558" s="1"/>
  <c r="S528"/>
  <c r="T528" s="1"/>
  <c r="S645"/>
  <c r="T645" s="1"/>
  <c r="S737"/>
  <c r="T737" s="1"/>
  <c r="S700"/>
  <c r="T700" s="1"/>
  <c r="S378"/>
  <c r="T378" s="1"/>
  <c r="S362"/>
  <c r="T362" s="1"/>
  <c r="S647"/>
  <c r="T647" s="1"/>
  <c r="S756"/>
  <c r="T756" s="1"/>
  <c r="S343"/>
  <c r="T343" s="1"/>
  <c r="S387"/>
  <c r="T387" s="1"/>
  <c r="S642"/>
  <c r="T642" s="1"/>
  <c r="S445"/>
  <c r="T445" s="1"/>
  <c r="S394"/>
  <c r="T394" s="1"/>
  <c r="S534"/>
  <c r="T534" s="1"/>
  <c r="S589"/>
  <c r="T589" s="1"/>
  <c r="S741"/>
  <c r="T741" s="1"/>
  <c r="S561"/>
  <c r="T561" s="1"/>
  <c r="S430"/>
  <c r="T430" s="1"/>
  <c r="S522"/>
  <c r="T522" s="1"/>
  <c r="S489"/>
  <c r="T489" s="1"/>
  <c r="S623"/>
  <c r="T623" s="1"/>
  <c r="S658"/>
  <c r="T658" s="1"/>
  <c r="S335"/>
  <c r="T335" s="1"/>
  <c r="S506"/>
  <c r="T506" s="1"/>
  <c r="S707"/>
  <c r="T707" s="1"/>
  <c r="S493"/>
  <c r="T493" s="1"/>
  <c r="S325"/>
  <c r="T325" s="1"/>
  <c r="S597"/>
  <c r="T597" s="1"/>
  <c r="S344"/>
  <c r="T344" s="1"/>
  <c r="S712"/>
  <c r="T712" s="1"/>
  <c r="S586"/>
  <c r="T586" s="1"/>
  <c r="S314"/>
  <c r="T314" s="1"/>
  <c r="S376"/>
  <c r="T376" s="1"/>
  <c r="S476"/>
  <c r="T476" s="1"/>
  <c r="S388"/>
  <c r="T388" s="1"/>
  <c r="S582"/>
  <c r="T582" s="1"/>
  <c r="S669"/>
  <c r="T669" s="1"/>
  <c r="S482"/>
  <c r="T482" s="1"/>
  <c r="S457"/>
  <c r="T457" s="1"/>
  <c r="S696"/>
  <c r="T696" s="1"/>
  <c r="S639"/>
  <c r="T639" s="1"/>
  <c r="S706"/>
  <c r="T706" s="1"/>
  <c r="S424"/>
  <c r="T424" s="1"/>
  <c r="S339"/>
  <c r="T339" s="1"/>
  <c r="S599"/>
  <c r="T599" s="1"/>
  <c r="S412"/>
  <c r="T412" s="1"/>
  <c r="S327"/>
  <c r="T327" s="1"/>
  <c r="S434"/>
  <c r="T434" s="1"/>
  <c r="S361"/>
  <c r="T361" s="1"/>
  <c r="S494"/>
  <c r="T494" s="1"/>
  <c r="S726"/>
  <c r="T726" s="1"/>
  <c r="S349"/>
  <c r="T349" s="1"/>
  <c r="S704"/>
  <c r="T704" s="1"/>
  <c r="S429"/>
  <c r="T429" s="1"/>
  <c r="S462"/>
  <c r="T462" s="1"/>
  <c r="S514"/>
  <c r="T514" s="1"/>
  <c r="S330"/>
  <c r="T330" s="1"/>
  <c r="S722"/>
  <c r="T722" s="1"/>
  <c r="S661"/>
  <c r="T661" s="1"/>
  <c r="S516"/>
  <c r="T516" s="1"/>
  <c r="S456"/>
  <c r="T456" s="1"/>
  <c r="S540"/>
  <c r="T540" s="1"/>
  <c r="S322"/>
  <c r="T322" s="1"/>
  <c r="S352"/>
  <c r="T352" s="1"/>
  <c r="S738"/>
  <c r="T738" s="1"/>
  <c r="S569"/>
  <c r="T569" s="1"/>
  <c r="S564"/>
  <c r="T564" s="1"/>
  <c r="S687"/>
  <c r="T687" s="1"/>
  <c r="S366"/>
  <c r="T366" s="1"/>
  <c r="S598"/>
  <c r="T598" s="1"/>
  <c r="S596"/>
  <c r="T596" s="1"/>
  <c r="S701"/>
  <c r="T701" s="1"/>
  <c r="S319"/>
  <c r="T319" s="1"/>
  <c r="S321"/>
  <c r="T321" s="1"/>
  <c r="S326"/>
  <c r="T326" s="1"/>
  <c r="S732"/>
  <c r="T732" s="1"/>
  <c r="S365"/>
  <c r="T365" s="1"/>
  <c r="S708"/>
  <c r="T708" s="1"/>
  <c r="S383"/>
  <c r="T383" s="1"/>
  <c r="S468"/>
  <c r="T468" s="1"/>
  <c r="S436"/>
  <c r="T436" s="1"/>
  <c r="S483"/>
  <c r="T483" s="1"/>
  <c r="S520"/>
  <c r="T520" s="1"/>
  <c r="S512"/>
  <c r="T512" s="1"/>
  <c r="S529"/>
  <c r="T529" s="1"/>
  <c r="S374"/>
  <c r="T374" s="1"/>
  <c r="S575"/>
  <c r="T575" s="1"/>
  <c r="S453"/>
  <c r="T453" s="1"/>
  <c r="S474"/>
  <c r="T474" s="1"/>
  <c r="S538"/>
  <c r="T538" s="1"/>
  <c r="S392"/>
  <c r="T392" s="1"/>
  <c r="S709"/>
  <c r="T709" s="1"/>
  <c r="S332"/>
  <c r="T332" s="1"/>
  <c r="S491"/>
  <c r="T491" s="1"/>
  <c r="S389"/>
  <c r="T389" s="1"/>
  <c r="S545"/>
  <c r="T545" s="1"/>
  <c r="S603"/>
  <c r="T603" s="1"/>
  <c r="S689"/>
  <c r="T689" s="1"/>
  <c r="S576"/>
  <c r="T576" s="1"/>
  <c r="S535"/>
  <c r="T535" s="1"/>
  <c r="S488"/>
  <c r="T488" s="1"/>
  <c r="S671"/>
  <c r="T671" s="1"/>
  <c r="S717"/>
  <c r="T717" s="1"/>
  <c r="S630"/>
  <c r="T630" s="1"/>
  <c r="S678"/>
  <c r="T678" s="1"/>
  <c r="S315"/>
  <c r="T315" s="1"/>
  <c r="S477"/>
  <c r="T477" s="1"/>
  <c r="S543"/>
  <c r="T543" s="1"/>
  <c r="S621"/>
  <c r="T621" s="1"/>
  <c r="S435"/>
  <c r="T435" s="1"/>
  <c r="S613"/>
  <c r="T613" s="1"/>
  <c r="S591"/>
  <c r="T591" s="1"/>
  <c r="S509"/>
  <c r="T509" s="1"/>
  <c r="S665"/>
  <c r="T665" s="1"/>
  <c r="S739"/>
  <c r="T739" s="1"/>
  <c r="S736"/>
  <c r="T736" s="1"/>
  <c r="S369"/>
  <c r="T369" s="1"/>
  <c r="S414"/>
  <c r="T414" s="1"/>
  <c r="S536"/>
  <c r="T536" s="1"/>
  <c r="S316"/>
  <c r="T316" s="1"/>
  <c r="S357"/>
  <c r="T357" s="1"/>
  <c r="S730"/>
  <c r="T730" s="1"/>
  <c r="S422"/>
  <c r="T422" s="1"/>
  <c r="S679"/>
  <c r="T679" s="1"/>
  <c r="S427"/>
  <c r="T427" s="1"/>
  <c r="S681"/>
  <c r="T681" s="1"/>
  <c r="S655"/>
  <c r="T655" s="1"/>
  <c r="S634"/>
  <c r="T634" s="1"/>
  <c r="S407"/>
  <c r="T407" s="1"/>
  <c r="S502"/>
  <c r="T502" s="1"/>
  <c r="S651"/>
  <c r="T651" s="1"/>
  <c r="S657"/>
  <c r="T657" s="1"/>
  <c r="S697"/>
  <c r="T697" s="1"/>
  <c r="S594"/>
  <c r="T594" s="1"/>
  <c r="S542"/>
  <c r="T542" s="1"/>
  <c r="S353"/>
  <c r="T353" s="1"/>
  <c r="S625"/>
  <c r="T625" s="1"/>
  <c r="S416"/>
  <c r="T416" s="1"/>
  <c r="S740"/>
  <c r="T740" s="1"/>
  <c r="S672"/>
  <c r="T672" s="1"/>
  <c r="S531"/>
  <c r="T531" s="1"/>
  <c r="S501"/>
  <c r="T501" s="1"/>
  <c r="S519"/>
  <c r="T519" s="1"/>
  <c r="S581"/>
  <c r="T581" s="1"/>
  <c r="S554"/>
  <c r="T554" s="1"/>
  <c r="S439"/>
  <c r="T439" s="1"/>
  <c r="S563"/>
  <c r="T563" s="1"/>
  <c r="S381"/>
  <c r="T381" s="1"/>
  <c r="S553"/>
  <c r="T553" s="1"/>
  <c r="S532"/>
  <c r="T532" s="1"/>
  <c r="S758"/>
  <c r="T758" s="1"/>
  <c r="S600"/>
  <c r="T600" s="1"/>
  <c r="S578"/>
  <c r="T578" s="1"/>
  <c r="S699"/>
  <c r="T699" s="1"/>
  <c r="S605"/>
  <c r="T605" s="1"/>
  <c r="S546"/>
  <c r="T546" s="1"/>
  <c r="S677"/>
  <c r="T677" s="1"/>
  <c r="S688"/>
  <c r="T688" s="1"/>
  <c r="S675"/>
  <c r="T675" s="1"/>
  <c r="S404"/>
  <c r="T404" s="1"/>
  <c r="S449"/>
  <c r="T449" s="1"/>
  <c r="S504"/>
  <c r="T504" s="1"/>
  <c r="S574"/>
  <c r="T574" s="1"/>
  <c r="S703"/>
  <c r="T703" s="1"/>
  <c r="S541"/>
  <c r="T541" s="1"/>
  <c r="S338"/>
  <c r="T338" s="1"/>
  <c r="S550"/>
  <c r="T550" s="1"/>
  <c r="S648"/>
  <c r="T648" s="1"/>
  <c r="S320"/>
  <c r="T320" s="1"/>
  <c r="S690"/>
  <c r="T690" s="1"/>
  <c r="S721"/>
  <c r="T721" s="1"/>
  <c r="S744"/>
  <c r="T744" s="1"/>
  <c r="S497"/>
  <c r="T497" s="1"/>
  <c r="S592"/>
  <c r="T592" s="1"/>
  <c r="S632"/>
  <c r="T632" s="1"/>
  <c r="S371"/>
  <c r="T371" s="1"/>
  <c r="S638"/>
  <c r="T638" s="1"/>
  <c r="S680"/>
  <c r="T680" s="1"/>
  <c r="S567"/>
  <c r="T567" s="1"/>
  <c r="S363"/>
  <c r="T363" s="1"/>
  <c r="S518"/>
  <c r="T518" s="1"/>
  <c r="S685"/>
  <c r="T685" s="1"/>
  <c r="S633"/>
  <c r="T633" s="1"/>
  <c r="S694"/>
  <c r="T694" s="1"/>
  <c r="S572"/>
  <c r="T572" s="1"/>
  <c r="S418"/>
  <c r="T418" s="1"/>
  <c r="S384"/>
  <c r="T384" s="1"/>
  <c r="S650"/>
  <c r="T650" s="1"/>
  <c r="S606"/>
  <c r="T606" s="1"/>
  <c r="S715"/>
  <c r="T715" s="1"/>
  <c r="S568"/>
  <c r="T568" s="1"/>
  <c r="S525"/>
  <c r="T525" s="1"/>
  <c r="S539"/>
  <c r="T539" s="1"/>
  <c r="S692"/>
  <c r="T692" s="1"/>
  <c r="S336"/>
  <c r="T336" s="1"/>
  <c r="S626"/>
  <c r="T626" s="1"/>
  <c r="S588"/>
  <c r="T588" s="1"/>
  <c r="S759"/>
  <c r="T759" s="1"/>
  <c r="S760"/>
  <c r="T760" s="1"/>
  <c r="S761"/>
  <c r="T761" s="1"/>
  <c r="S763"/>
  <c r="T763" s="1"/>
  <c r="S764"/>
  <c r="T764" s="1"/>
  <c r="S762"/>
  <c r="T762" s="1"/>
  <c r="S765"/>
  <c r="T765" s="1"/>
  <c r="S766"/>
  <c r="T766" s="1"/>
  <c r="S767"/>
  <c r="T767" s="1"/>
  <c r="S768"/>
  <c r="T768" s="1"/>
  <c r="S769"/>
  <c r="T769" s="1"/>
  <c r="S770"/>
  <c r="T770" s="1"/>
  <c r="S772"/>
  <c r="T772" s="1"/>
  <c r="S771"/>
  <c r="T771" s="1"/>
  <c r="S775"/>
  <c r="T775" s="1"/>
  <c r="S773"/>
  <c r="T773" s="1"/>
  <c r="S774"/>
  <c r="T774" s="1"/>
  <c r="S778"/>
  <c r="T778" s="1"/>
  <c r="S776"/>
  <c r="T776" s="1"/>
  <c r="S780"/>
  <c r="T780" s="1"/>
  <c r="S777"/>
  <c r="T777" s="1"/>
  <c r="S779"/>
  <c r="T779" s="1"/>
  <c r="S781"/>
  <c r="T781" s="1"/>
  <c r="S784"/>
  <c r="T784" s="1"/>
  <c r="S782"/>
  <c r="T782" s="1"/>
  <c r="S783"/>
  <c r="T783" s="1"/>
  <c r="S786"/>
  <c r="T786" s="1"/>
  <c r="S785"/>
  <c r="T785" s="1"/>
  <c r="S788"/>
  <c r="T788" s="1"/>
  <c r="S789"/>
  <c r="T789" s="1"/>
  <c r="S787"/>
  <c r="T787" s="1"/>
  <c r="S790"/>
  <c r="T790" s="1"/>
  <c r="S792"/>
  <c r="T792" s="1"/>
  <c r="S794"/>
  <c r="T794" s="1"/>
  <c r="S791"/>
  <c r="T791" s="1"/>
  <c r="S793"/>
  <c r="T793" s="1"/>
  <c r="S795"/>
  <c r="T795" s="1"/>
  <c r="S796"/>
  <c r="T796" s="1"/>
  <c r="S797"/>
  <c r="T797" s="1"/>
  <c r="S799"/>
  <c r="T799" s="1"/>
  <c r="S800"/>
  <c r="T800" s="1"/>
  <c r="S801"/>
  <c r="T801" s="1"/>
  <c r="S798"/>
  <c r="T798" s="1"/>
  <c r="S804"/>
  <c r="T804" s="1"/>
  <c r="S803"/>
  <c r="T803" s="1"/>
  <c r="S802"/>
  <c r="T802" s="1"/>
  <c r="S805"/>
  <c r="T805" s="1"/>
  <c r="S806"/>
  <c r="T806" s="1"/>
  <c r="S807"/>
  <c r="T807" s="1"/>
  <c r="S811"/>
  <c r="T811" s="1"/>
  <c r="S809"/>
  <c r="T809" s="1"/>
  <c r="S810"/>
  <c r="T810" s="1"/>
  <c r="S808"/>
  <c r="T808" s="1"/>
  <c r="S812"/>
  <c r="T812" s="1"/>
  <c r="S813"/>
  <c r="T813" s="1"/>
  <c r="S815"/>
  <c r="T815" s="1"/>
  <c r="S816"/>
  <c r="T816" s="1"/>
  <c r="S817"/>
  <c r="T817" s="1"/>
  <c r="S814"/>
  <c r="T814" s="1"/>
  <c r="S821"/>
  <c r="T821" s="1"/>
  <c r="S819"/>
  <c r="T819" s="1"/>
  <c r="S818"/>
  <c r="T818" s="1"/>
  <c r="S823"/>
  <c r="T823" s="1"/>
  <c r="S820"/>
  <c r="T820" s="1"/>
  <c r="S825"/>
  <c r="T825" s="1"/>
  <c r="S824"/>
  <c r="T824" s="1"/>
  <c r="S822"/>
  <c r="T822" s="1"/>
  <c r="S826"/>
  <c r="T826" s="1"/>
  <c r="S828"/>
  <c r="T828" s="1"/>
  <c r="S829"/>
  <c r="T829" s="1"/>
  <c r="S827"/>
  <c r="T827" s="1"/>
  <c r="S832"/>
  <c r="T832" s="1"/>
  <c r="S831"/>
  <c r="T831" s="1"/>
  <c r="S830"/>
  <c r="T830" s="1"/>
  <c r="S833"/>
  <c r="T833" s="1"/>
  <c r="S834"/>
  <c r="T834" s="1"/>
  <c r="S835"/>
  <c r="T835" s="1"/>
  <c r="S837"/>
  <c r="T837" s="1"/>
  <c r="S836"/>
  <c r="T836" s="1"/>
  <c r="S839"/>
  <c r="T839" s="1"/>
  <c r="S838"/>
  <c r="T838" s="1"/>
  <c r="S841"/>
  <c r="T841" s="1"/>
  <c r="S840"/>
  <c r="T840" s="1"/>
  <c r="S842"/>
  <c r="T842" s="1"/>
  <c r="S843"/>
  <c r="T843" s="1"/>
  <c r="S844"/>
  <c r="T844" s="1"/>
  <c r="S845"/>
  <c r="T845" s="1"/>
  <c r="S846"/>
  <c r="T846" s="1"/>
  <c r="S848"/>
  <c r="T848" s="1"/>
  <c r="S847"/>
  <c r="T847" s="1"/>
  <c r="S850"/>
  <c r="T850" s="1"/>
  <c r="S849"/>
  <c r="T849" s="1"/>
  <c r="S851"/>
  <c r="T851" s="1"/>
  <c r="S852"/>
  <c r="T852" s="1"/>
  <c r="S853"/>
  <c r="T853" s="1"/>
  <c r="S855"/>
  <c r="T855" s="1"/>
  <c r="S854"/>
  <c r="T854" s="1"/>
  <c r="S856"/>
  <c r="T856" s="1"/>
  <c r="S857"/>
  <c r="T857" s="1"/>
  <c r="S859"/>
  <c r="T859" s="1"/>
  <c r="S858"/>
  <c r="T858" s="1"/>
  <c r="S861"/>
  <c r="T861" s="1"/>
  <c r="S860"/>
  <c r="T860" s="1"/>
  <c r="S862"/>
  <c r="T862" s="1"/>
  <c r="S864"/>
  <c r="T864" s="1"/>
  <c r="S863"/>
  <c r="T863" s="1"/>
  <c r="S865"/>
  <c r="T865" s="1"/>
  <c r="S866"/>
  <c r="T866" s="1"/>
  <c r="S867"/>
  <c r="T867" s="1"/>
  <c r="S868"/>
  <c r="T868" s="1"/>
  <c r="S869"/>
  <c r="T869" s="1"/>
  <c r="S870"/>
  <c r="T870" s="1"/>
  <c r="S871"/>
  <c r="T871" s="1"/>
  <c r="S872"/>
  <c r="T872" s="1"/>
  <c r="S873"/>
  <c r="T873" s="1"/>
  <c r="S874"/>
  <c r="T874" s="1"/>
  <c r="S875"/>
  <c r="T875" s="1"/>
  <c r="S876"/>
  <c r="T876" s="1"/>
  <c r="S877"/>
  <c r="T877" s="1"/>
  <c r="S878"/>
  <c r="T878" s="1"/>
  <c r="S880"/>
  <c r="T880" s="1"/>
  <c r="S879"/>
  <c r="T879" s="1"/>
  <c r="S882"/>
  <c r="T882" s="1"/>
  <c r="S881"/>
  <c r="T881" s="1"/>
  <c r="S883"/>
  <c r="T883" s="1"/>
  <c r="S884"/>
  <c r="T884" s="1"/>
  <c r="S885"/>
  <c r="T885" s="1"/>
  <c r="S886"/>
  <c r="T886" s="1"/>
  <c r="S887"/>
  <c r="T887" s="1"/>
  <c r="S889"/>
  <c r="T889" s="1"/>
  <c r="S888"/>
  <c r="T888" s="1"/>
  <c r="S891"/>
  <c r="T891" s="1"/>
  <c r="S890"/>
  <c r="T890" s="1"/>
  <c r="S892"/>
  <c r="T892" s="1"/>
  <c r="S893"/>
  <c r="T893" s="1"/>
  <c r="S895"/>
  <c r="T895" s="1"/>
  <c r="S894"/>
  <c r="T894" s="1"/>
  <c r="S896"/>
  <c r="T896" s="1"/>
  <c r="S897"/>
  <c r="T897" s="1"/>
  <c r="S900"/>
  <c r="T900" s="1"/>
  <c r="S898"/>
  <c r="T898" s="1"/>
  <c r="S899"/>
  <c r="T899" s="1"/>
  <c r="S901"/>
  <c r="T901" s="1"/>
  <c r="S902"/>
  <c r="T902" s="1"/>
  <c r="S903"/>
  <c r="T903" s="1"/>
  <c r="S904"/>
  <c r="T904" s="1"/>
  <c r="S906"/>
  <c r="T906" s="1"/>
  <c r="S905"/>
  <c r="T905" s="1"/>
  <c r="S907"/>
  <c r="T907" s="1"/>
  <c r="S909"/>
  <c r="T909" s="1"/>
  <c r="S908"/>
  <c r="T908" s="1"/>
  <c r="S910"/>
  <c r="T910" s="1"/>
  <c r="S911"/>
  <c r="T911" s="1"/>
  <c r="S913"/>
  <c r="T913" s="1"/>
  <c r="S912"/>
  <c r="T912" s="1"/>
  <c r="S914"/>
  <c r="T914" s="1"/>
  <c r="S916"/>
  <c r="T916" s="1"/>
  <c r="S915"/>
  <c r="T915" s="1"/>
  <c r="S918"/>
  <c r="T918" s="1"/>
  <c r="S919"/>
  <c r="T919" s="1"/>
  <c r="S917"/>
  <c r="T917" s="1"/>
  <c r="S920"/>
  <c r="T920" s="1"/>
  <c r="S921"/>
  <c r="T921" s="1"/>
  <c r="S922"/>
  <c r="T922" s="1"/>
  <c r="S923"/>
  <c r="T923" s="1"/>
  <c r="S925"/>
  <c r="T925" s="1"/>
  <c r="S924"/>
  <c r="T924" s="1"/>
  <c r="S926"/>
  <c r="T926" s="1"/>
  <c r="S927"/>
  <c r="T927" s="1"/>
  <c r="S932"/>
  <c r="T932" s="1"/>
  <c r="S929"/>
  <c r="T929" s="1"/>
  <c r="S928"/>
  <c r="T928" s="1"/>
  <c r="S930"/>
  <c r="T930" s="1"/>
  <c r="S931"/>
  <c r="T931" s="1"/>
  <c r="S933"/>
  <c r="T933" s="1"/>
  <c r="S934"/>
  <c r="T934" s="1"/>
  <c r="S935"/>
  <c r="T935" s="1"/>
  <c r="S938"/>
  <c r="T938" s="1"/>
  <c r="S936"/>
  <c r="T936" s="1"/>
  <c r="S939"/>
  <c r="T939" s="1"/>
  <c r="S937"/>
  <c r="T937" s="1"/>
  <c r="S940"/>
  <c r="T940" s="1"/>
  <c r="S942"/>
  <c r="T942" s="1"/>
  <c r="S941"/>
  <c r="T941" s="1"/>
  <c r="S943"/>
  <c r="T943" s="1"/>
  <c r="S944"/>
  <c r="T944" s="1"/>
  <c r="S949"/>
  <c r="T949" s="1"/>
  <c r="S945"/>
  <c r="T945" s="1"/>
  <c r="S948"/>
  <c r="T948" s="1"/>
  <c r="V951"/>
  <c r="AD950"/>
  <c r="AF950" s="1"/>
  <c r="AE950"/>
  <c r="AG950" s="1"/>
  <c r="V950"/>
  <c r="AD951"/>
  <c r="AF951" s="1"/>
  <c r="AE951"/>
  <c r="AG951" s="1"/>
  <c r="U107" l="1"/>
  <c r="U101"/>
  <c r="U108"/>
  <c r="U109"/>
  <c r="U102"/>
  <c r="U105"/>
  <c r="U110"/>
  <c r="U106"/>
  <c r="W109"/>
  <c r="X109" s="1"/>
  <c r="W102"/>
  <c r="X102" s="1"/>
  <c r="W107"/>
  <c r="X107" s="1"/>
  <c r="W106"/>
  <c r="X106" s="1"/>
  <c r="W103"/>
  <c r="X103" s="1"/>
  <c r="W105"/>
  <c r="X105" s="1"/>
  <c r="W108"/>
  <c r="X108" s="1"/>
  <c r="W101"/>
  <c r="X101" s="1"/>
  <c r="W110"/>
  <c r="X110" s="1"/>
  <c r="W104"/>
  <c r="X104" s="1"/>
  <c r="U104"/>
  <c r="U103"/>
  <c r="W950"/>
  <c r="X950" s="1"/>
  <c r="U171"/>
  <c r="U248"/>
  <c r="U161"/>
  <c r="U232"/>
  <c r="U163"/>
  <c r="U294"/>
  <c r="U120"/>
  <c r="U229"/>
  <c r="U295"/>
  <c r="U275"/>
  <c r="U190"/>
  <c r="U176"/>
  <c r="U135"/>
  <c r="U299"/>
  <c r="U241"/>
  <c r="U302"/>
  <c r="U165"/>
  <c r="U236"/>
  <c r="U249"/>
  <c r="U174"/>
  <c r="U208"/>
  <c r="U117"/>
  <c r="U291"/>
  <c r="U145"/>
  <c r="U115"/>
  <c r="U155"/>
  <c r="U280"/>
  <c r="U199"/>
  <c r="U268"/>
  <c r="U206"/>
  <c r="U304"/>
  <c r="U270"/>
  <c r="U276"/>
  <c r="U237"/>
  <c r="U264"/>
  <c r="U148"/>
  <c r="U131"/>
  <c r="U157"/>
  <c r="U192"/>
  <c r="U189"/>
  <c r="U172"/>
  <c r="U255"/>
  <c r="U288"/>
  <c r="U159"/>
  <c r="U114"/>
  <c r="U152"/>
  <c r="U247"/>
  <c r="U127"/>
  <c r="U168"/>
  <c r="U252"/>
  <c r="W193"/>
  <c r="X193" s="1"/>
  <c r="W176"/>
  <c r="X176" s="1"/>
  <c r="W202"/>
  <c r="X202" s="1"/>
  <c r="W167"/>
  <c r="X167" s="1"/>
  <c r="W237"/>
  <c r="X237" s="1"/>
  <c r="W128"/>
  <c r="X128" s="1"/>
  <c r="W307"/>
  <c r="X307" s="1"/>
  <c r="W265"/>
  <c r="X265" s="1"/>
  <c r="W272"/>
  <c r="X272" s="1"/>
  <c r="W178"/>
  <c r="X178" s="1"/>
  <c r="W118"/>
  <c r="X118" s="1"/>
  <c r="W206"/>
  <c r="X206" s="1"/>
  <c r="W247"/>
  <c r="X247" s="1"/>
  <c r="W254"/>
  <c r="X254" s="1"/>
  <c r="W291"/>
  <c r="X291" s="1"/>
  <c r="W262"/>
  <c r="X262" s="1"/>
  <c r="W157"/>
  <c r="X157" s="1"/>
  <c r="W309"/>
  <c r="X309" s="1"/>
  <c r="W290"/>
  <c r="X290" s="1"/>
  <c r="W131"/>
  <c r="X131" s="1"/>
  <c r="W129"/>
  <c r="X129" s="1"/>
  <c r="W160"/>
  <c r="X160" s="1"/>
  <c r="W248"/>
  <c r="X248" s="1"/>
  <c r="W221"/>
  <c r="X221" s="1"/>
  <c r="W192"/>
  <c r="X192" s="1"/>
  <c r="W180"/>
  <c r="X180" s="1"/>
  <c r="W211"/>
  <c r="X211" s="1"/>
  <c r="W166"/>
  <c r="X166" s="1"/>
  <c r="W168"/>
  <c r="X168" s="1"/>
  <c r="W120"/>
  <c r="X120" s="1"/>
  <c r="W196"/>
  <c r="X196" s="1"/>
  <c r="W296"/>
  <c r="X296" s="1"/>
  <c r="W281"/>
  <c r="X281" s="1"/>
  <c r="W274"/>
  <c r="X274" s="1"/>
  <c r="W303"/>
  <c r="X303" s="1"/>
  <c r="W294"/>
  <c r="X294" s="1"/>
  <c r="W175"/>
  <c r="X175" s="1"/>
  <c r="W162"/>
  <c r="X162" s="1"/>
  <c r="W242"/>
  <c r="X242" s="1"/>
  <c r="W189"/>
  <c r="X189" s="1"/>
  <c r="W278"/>
  <c r="X278" s="1"/>
  <c r="W216"/>
  <c r="X216" s="1"/>
  <c r="W277"/>
  <c r="X277" s="1"/>
  <c r="W283"/>
  <c r="X283" s="1"/>
  <c r="W214"/>
  <c r="X214" s="1"/>
  <c r="W188"/>
  <c r="X188" s="1"/>
  <c r="W241"/>
  <c r="X241" s="1"/>
  <c r="W250"/>
  <c r="X250" s="1"/>
  <c r="W293"/>
  <c r="X293" s="1"/>
  <c r="W288"/>
  <c r="X288" s="1"/>
  <c r="W154"/>
  <c r="X154" s="1"/>
  <c r="W182"/>
  <c r="X182" s="1"/>
  <c r="W253"/>
  <c r="X253" s="1"/>
  <c r="W289"/>
  <c r="X289" s="1"/>
  <c r="W177"/>
  <c r="X177" s="1"/>
  <c r="W273"/>
  <c r="X273" s="1"/>
  <c r="W264"/>
  <c r="X264" s="1"/>
  <c r="W119"/>
  <c r="X119" s="1"/>
  <c r="W243"/>
  <c r="X243" s="1"/>
  <c r="W130"/>
  <c r="X130" s="1"/>
  <c r="W163"/>
  <c r="X163" s="1"/>
  <c r="W142"/>
  <c r="X142" s="1"/>
  <c r="W300"/>
  <c r="X300" s="1"/>
  <c r="W208"/>
  <c r="X208" s="1"/>
  <c r="W191"/>
  <c r="X191" s="1"/>
  <c r="W161"/>
  <c r="X161" s="1"/>
  <c r="W190"/>
  <c r="X190" s="1"/>
  <c r="W186"/>
  <c r="X186" s="1"/>
  <c r="W133"/>
  <c r="X133" s="1"/>
  <c r="W198"/>
  <c r="X198" s="1"/>
  <c r="W210"/>
  <c r="X210" s="1"/>
  <c r="W301"/>
  <c r="X301" s="1"/>
  <c r="W146"/>
  <c r="X146" s="1"/>
  <c r="W298"/>
  <c r="X298" s="1"/>
  <c r="W150"/>
  <c r="X150" s="1"/>
  <c r="W209"/>
  <c r="X209" s="1"/>
  <c r="W170"/>
  <c r="X170" s="1"/>
  <c r="W114"/>
  <c r="X114" s="1"/>
  <c r="W292"/>
  <c r="X292" s="1"/>
  <c r="W149"/>
  <c r="X149" s="1"/>
  <c r="W268"/>
  <c r="X268" s="1"/>
  <c r="W205"/>
  <c r="X205" s="1"/>
  <c r="W275"/>
  <c r="X275" s="1"/>
  <c r="W286"/>
  <c r="X286" s="1"/>
  <c r="W137"/>
  <c r="X137" s="1"/>
  <c r="W224"/>
  <c r="X224" s="1"/>
  <c r="W169"/>
  <c r="X169" s="1"/>
  <c r="W295"/>
  <c r="X295" s="1"/>
  <c r="W124"/>
  <c r="X124" s="1"/>
  <c r="W234"/>
  <c r="X234" s="1"/>
  <c r="W257"/>
  <c r="X257" s="1"/>
  <c r="W111"/>
  <c r="X111" s="1"/>
  <c r="W222"/>
  <c r="X222" s="1"/>
  <c r="W284"/>
  <c r="X284" s="1"/>
  <c r="W252"/>
  <c r="X252" s="1"/>
  <c r="W218"/>
  <c r="X218" s="1"/>
  <c r="W232"/>
  <c r="X232" s="1"/>
  <c r="W121"/>
  <c r="X121" s="1"/>
  <c r="W122"/>
  <c r="X122" s="1"/>
  <c r="W201"/>
  <c r="X201" s="1"/>
  <c r="W308"/>
  <c r="X308" s="1"/>
  <c r="W310"/>
  <c r="X310" s="1"/>
  <c r="W115"/>
  <c r="X115" s="1"/>
  <c r="W187"/>
  <c r="X187" s="1"/>
  <c r="W270"/>
  <c r="X270" s="1"/>
  <c r="W126"/>
  <c r="X126" s="1"/>
  <c r="W287"/>
  <c r="X287" s="1"/>
  <c r="W244"/>
  <c r="X244" s="1"/>
  <c r="W139"/>
  <c r="X139" s="1"/>
  <c r="W220"/>
  <c r="X220" s="1"/>
  <c r="W184"/>
  <c r="X184" s="1"/>
  <c r="W306"/>
  <c r="X306" s="1"/>
  <c r="W219"/>
  <c r="X219" s="1"/>
  <c r="W195"/>
  <c r="X195" s="1"/>
  <c r="W299"/>
  <c r="X299" s="1"/>
  <c r="W194"/>
  <c r="X194" s="1"/>
  <c r="W225"/>
  <c r="X225" s="1"/>
  <c r="W141"/>
  <c r="X141" s="1"/>
  <c r="W145"/>
  <c r="X145" s="1"/>
  <c r="W132"/>
  <c r="X132" s="1"/>
  <c r="W117"/>
  <c r="X117" s="1"/>
  <c r="W200"/>
  <c r="X200" s="1"/>
  <c r="W258"/>
  <c r="X258" s="1"/>
  <c r="W304"/>
  <c r="X304" s="1"/>
  <c r="W213"/>
  <c r="X213" s="1"/>
  <c r="W144"/>
  <c r="X144" s="1"/>
  <c r="W279"/>
  <c r="X279" s="1"/>
  <c r="W127"/>
  <c r="X127" s="1"/>
  <c r="W228"/>
  <c r="X228" s="1"/>
  <c r="W173"/>
  <c r="X173" s="1"/>
  <c r="W197"/>
  <c r="X197" s="1"/>
  <c r="W155"/>
  <c r="X155" s="1"/>
  <c r="W125"/>
  <c r="X125" s="1"/>
  <c r="W152"/>
  <c r="X152" s="1"/>
  <c r="W280"/>
  <c r="X280" s="1"/>
  <c r="W135"/>
  <c r="X135" s="1"/>
  <c r="W305"/>
  <c r="X305" s="1"/>
  <c r="W147"/>
  <c r="X147" s="1"/>
  <c r="W231"/>
  <c r="X231" s="1"/>
  <c r="W199"/>
  <c r="X199" s="1"/>
  <c r="W302"/>
  <c r="X302" s="1"/>
  <c r="W143"/>
  <c r="X143" s="1"/>
  <c r="W134"/>
  <c r="X134" s="1"/>
  <c r="W204"/>
  <c r="X204" s="1"/>
  <c r="W212"/>
  <c r="X212" s="1"/>
  <c r="W227"/>
  <c r="X227" s="1"/>
  <c r="W136"/>
  <c r="X136" s="1"/>
  <c r="W159"/>
  <c r="X159" s="1"/>
  <c r="W116"/>
  <c r="X116" s="1"/>
  <c r="W285"/>
  <c r="X285" s="1"/>
  <c r="W261"/>
  <c r="X261" s="1"/>
  <c r="W140"/>
  <c r="X140" s="1"/>
  <c r="W174"/>
  <c r="X174" s="1"/>
  <c r="W276"/>
  <c r="X276" s="1"/>
  <c r="W256"/>
  <c r="X256" s="1"/>
  <c r="W245"/>
  <c r="X245" s="1"/>
  <c r="W282"/>
  <c r="X282" s="1"/>
  <c r="W138"/>
  <c r="X138" s="1"/>
  <c r="W165"/>
  <c r="X165" s="1"/>
  <c r="W113"/>
  <c r="X113" s="1"/>
  <c r="W297"/>
  <c r="X297" s="1"/>
  <c r="W203"/>
  <c r="X203" s="1"/>
  <c r="W217"/>
  <c r="X217" s="1"/>
  <c r="W230"/>
  <c r="X230" s="1"/>
  <c r="W179"/>
  <c r="X179" s="1"/>
  <c r="W236"/>
  <c r="X236" s="1"/>
  <c r="W251"/>
  <c r="X251" s="1"/>
  <c r="W207"/>
  <c r="X207" s="1"/>
  <c r="W183"/>
  <c r="X183" s="1"/>
  <c r="W249"/>
  <c r="X249" s="1"/>
  <c r="W267"/>
  <c r="X267" s="1"/>
  <c r="W148"/>
  <c r="X148" s="1"/>
  <c r="W255"/>
  <c r="X255" s="1"/>
  <c r="W266"/>
  <c r="X266" s="1"/>
  <c r="W171"/>
  <c r="X171" s="1"/>
  <c r="W259"/>
  <c r="X259" s="1"/>
  <c r="W123"/>
  <c r="X123" s="1"/>
  <c r="W112"/>
  <c r="X112" s="1"/>
  <c r="W164"/>
  <c r="X164" s="1"/>
  <c r="W156"/>
  <c r="X156" s="1"/>
  <c r="W263"/>
  <c r="X263" s="1"/>
  <c r="W185"/>
  <c r="X185" s="1"/>
  <c r="W181"/>
  <c r="X181" s="1"/>
  <c r="W172"/>
  <c r="X172" s="1"/>
  <c r="W229"/>
  <c r="X229" s="1"/>
  <c r="W235"/>
  <c r="X235" s="1"/>
  <c r="W238"/>
  <c r="X238" s="1"/>
  <c r="W233"/>
  <c r="X233" s="1"/>
  <c r="W215"/>
  <c r="X215" s="1"/>
  <c r="W269"/>
  <c r="X269" s="1"/>
  <c r="W223"/>
  <c r="X223" s="1"/>
  <c r="W226"/>
  <c r="X226" s="1"/>
  <c r="W239"/>
  <c r="X239" s="1"/>
  <c r="W246"/>
  <c r="X246" s="1"/>
  <c r="W271"/>
  <c r="X271" s="1"/>
  <c r="W260"/>
  <c r="X260" s="1"/>
  <c r="W153"/>
  <c r="X153" s="1"/>
  <c r="W151"/>
  <c r="X151" s="1"/>
  <c r="W240"/>
  <c r="X240" s="1"/>
  <c r="W158"/>
  <c r="X158" s="1"/>
  <c r="U227"/>
  <c r="U154"/>
  <c r="U160"/>
  <c r="U278"/>
  <c r="U147"/>
  <c r="U220"/>
  <c r="U269"/>
  <c r="U197"/>
  <c r="U173"/>
  <c r="U188"/>
  <c r="U257"/>
  <c r="U116"/>
  <c r="U150"/>
  <c r="U128"/>
  <c r="U143"/>
  <c r="U179"/>
  <c r="U223"/>
  <c r="U170"/>
  <c r="U273"/>
  <c r="U242"/>
  <c r="U185"/>
  <c r="U146"/>
  <c r="U210"/>
  <c r="U194"/>
  <c r="U272"/>
  <c r="U113"/>
  <c r="U233"/>
  <c r="U151"/>
  <c r="U166"/>
  <c r="U285"/>
  <c r="U266"/>
  <c r="U187"/>
  <c r="U246"/>
  <c r="U265"/>
  <c r="U307"/>
  <c r="U297"/>
  <c r="U235"/>
  <c r="U186"/>
  <c r="U211"/>
  <c r="U140"/>
  <c r="U181"/>
  <c r="U267"/>
  <c r="U289"/>
  <c r="U205"/>
  <c r="U279"/>
  <c r="U204"/>
  <c r="U212"/>
  <c r="U137"/>
  <c r="U306"/>
  <c r="U274"/>
  <c r="U132"/>
  <c r="U286"/>
  <c r="U142"/>
  <c r="U271"/>
  <c r="U125"/>
  <c r="U225"/>
  <c r="U130"/>
  <c r="U126"/>
  <c r="U198"/>
  <c r="U134"/>
  <c r="U228"/>
  <c r="U196"/>
  <c r="U245"/>
  <c r="U158"/>
  <c r="U202"/>
  <c r="U250"/>
  <c r="U124"/>
  <c r="U260"/>
  <c r="U303"/>
  <c r="U234"/>
  <c r="U256"/>
  <c r="U243"/>
  <c r="U193"/>
  <c r="U262"/>
  <c r="U129"/>
  <c r="U175"/>
  <c r="U119"/>
  <c r="U296"/>
  <c r="U182"/>
  <c r="U287"/>
  <c r="U111"/>
  <c r="U239"/>
  <c r="U200"/>
  <c r="U281"/>
  <c r="U177"/>
  <c r="U149"/>
  <c r="U162"/>
  <c r="U209"/>
  <c r="U240"/>
  <c r="U217"/>
  <c r="U308"/>
  <c r="U121"/>
  <c r="U201"/>
  <c r="U224"/>
  <c r="U282"/>
  <c r="U261"/>
  <c r="U293"/>
  <c r="U244"/>
  <c r="U230"/>
  <c r="U305"/>
  <c r="U122"/>
  <c r="U292"/>
  <c r="U277"/>
  <c r="U309"/>
  <c r="U178"/>
  <c r="U183"/>
  <c r="U263"/>
  <c r="U283"/>
  <c r="U215"/>
  <c r="U258"/>
  <c r="U141"/>
  <c r="U301"/>
  <c r="U184"/>
  <c r="U254"/>
  <c r="U218"/>
  <c r="U153"/>
  <c r="U231"/>
  <c r="U216"/>
  <c r="U136"/>
  <c r="U238"/>
  <c r="U226"/>
  <c r="U123"/>
  <c r="U133"/>
  <c r="U191"/>
  <c r="U214"/>
  <c r="U144"/>
  <c r="U259"/>
  <c r="U164"/>
  <c r="U219"/>
  <c r="U195"/>
  <c r="U284"/>
  <c r="U290"/>
  <c r="U222"/>
  <c r="U251"/>
  <c r="U112"/>
  <c r="U300"/>
  <c r="U156"/>
  <c r="U207"/>
  <c r="U167"/>
  <c r="U169"/>
  <c r="U310"/>
  <c r="U118"/>
  <c r="U298"/>
  <c r="U138"/>
  <c r="U139"/>
  <c r="U221"/>
  <c r="U180"/>
  <c r="U203"/>
  <c r="U253"/>
  <c r="U213"/>
  <c r="U950"/>
  <c r="U946"/>
  <c r="U945"/>
  <c r="U941"/>
  <c r="U939"/>
  <c r="U926"/>
  <c r="U922"/>
  <c r="U910"/>
  <c r="U905"/>
  <c r="U895"/>
  <c r="U891"/>
  <c r="U878"/>
  <c r="U866"/>
  <c r="U862"/>
  <c r="U849"/>
  <c r="U846"/>
  <c r="U834"/>
  <c r="U832"/>
  <c r="U821"/>
  <c r="U815"/>
  <c r="U804"/>
  <c r="U799"/>
  <c r="U785"/>
  <c r="U780"/>
  <c r="U770"/>
  <c r="U763"/>
  <c r="U588"/>
  <c r="U572"/>
  <c r="U518"/>
  <c r="U320"/>
  <c r="U677"/>
  <c r="U578"/>
  <c r="U531"/>
  <c r="U625"/>
  <c r="U427"/>
  <c r="U357"/>
  <c r="U509"/>
  <c r="U621"/>
  <c r="U678"/>
  <c r="U488"/>
  <c r="U603"/>
  <c r="U332"/>
  <c r="U474"/>
  <c r="U529"/>
  <c r="U436"/>
  <c r="U365"/>
  <c r="U319"/>
  <c r="U366"/>
  <c r="U738"/>
  <c r="U456"/>
  <c r="U330"/>
  <c r="U704"/>
  <c r="U361"/>
  <c r="U599"/>
  <c r="U639"/>
  <c r="U669"/>
  <c r="U376"/>
  <c r="U344"/>
  <c r="U707"/>
  <c r="U623"/>
  <c r="U561"/>
  <c r="U394"/>
  <c r="U343"/>
  <c r="U378"/>
  <c r="U528"/>
  <c r="U458"/>
  <c r="U380"/>
  <c r="U602"/>
  <c r="U727"/>
  <c r="U646"/>
  <c r="U595"/>
  <c r="U735"/>
  <c r="U496"/>
  <c r="U475"/>
  <c r="U622"/>
  <c r="U702"/>
  <c r="U358"/>
  <c r="U471"/>
  <c r="U733"/>
  <c r="U537"/>
  <c r="U510"/>
  <c r="U364"/>
  <c r="U375"/>
  <c r="U559"/>
  <c r="U749"/>
  <c r="U398"/>
  <c r="U334"/>
  <c r="U328"/>
  <c r="U544"/>
  <c r="U311"/>
  <c r="U619"/>
  <c r="U480"/>
  <c r="U729"/>
  <c r="U752"/>
  <c r="U484"/>
  <c r="U490"/>
  <c r="U656"/>
  <c r="U608"/>
  <c r="U611"/>
  <c r="U742"/>
  <c r="U635"/>
  <c r="U674"/>
  <c r="U345"/>
  <c r="U521"/>
  <c r="U443"/>
  <c r="U419"/>
  <c r="U640"/>
  <c r="U346"/>
  <c r="U341"/>
  <c r="U755"/>
  <c r="U664"/>
  <c r="U470"/>
  <c r="U747"/>
  <c r="U452"/>
  <c r="U411"/>
  <c r="U526"/>
  <c r="U724"/>
  <c r="U604"/>
  <c r="U714"/>
  <c r="U420"/>
  <c r="U627"/>
  <c r="U652"/>
  <c r="U465"/>
  <c r="U662"/>
  <c r="U355"/>
  <c r="U743"/>
  <c r="U612"/>
  <c r="U948"/>
  <c r="U943"/>
  <c r="U937"/>
  <c r="U935"/>
  <c r="U930"/>
  <c r="U927"/>
  <c r="U923"/>
  <c r="U917"/>
  <c r="U916"/>
  <c r="U911"/>
  <c r="U907"/>
  <c r="U903"/>
  <c r="U898"/>
  <c r="U894"/>
  <c r="U890"/>
  <c r="U887"/>
  <c r="U883"/>
  <c r="U880"/>
  <c r="U875"/>
  <c r="U871"/>
  <c r="U867"/>
  <c r="U864"/>
  <c r="U858"/>
  <c r="U854"/>
  <c r="U851"/>
  <c r="U848"/>
  <c r="U843"/>
  <c r="U838"/>
  <c r="U835"/>
  <c r="U831"/>
  <c r="U828"/>
  <c r="U825"/>
  <c r="U819"/>
  <c r="U816"/>
  <c r="U808"/>
  <c r="U807"/>
  <c r="U803"/>
  <c r="U800"/>
  <c r="U795"/>
  <c r="U792"/>
  <c r="U788"/>
  <c r="U782"/>
  <c r="U777"/>
  <c r="U774"/>
  <c r="U772"/>
  <c r="U767"/>
  <c r="U764"/>
  <c r="U759"/>
  <c r="U692"/>
  <c r="U715"/>
  <c r="U418"/>
  <c r="U685"/>
  <c r="U680"/>
  <c r="U592"/>
  <c r="U690"/>
  <c r="U338"/>
  <c r="U504"/>
  <c r="U688"/>
  <c r="U699"/>
  <c r="U532"/>
  <c r="U439"/>
  <c r="U501"/>
  <c r="U416"/>
  <c r="U594"/>
  <c r="U502"/>
  <c r="U681"/>
  <c r="U730"/>
  <c r="U414"/>
  <c r="U665"/>
  <c r="U435"/>
  <c r="U315"/>
  <c r="U671"/>
  <c r="U689"/>
  <c r="U491"/>
  <c r="U538"/>
  <c r="U374"/>
  <c r="U483"/>
  <c r="U708"/>
  <c r="U321"/>
  <c r="U598"/>
  <c r="U569"/>
  <c r="U540"/>
  <c r="U722"/>
  <c r="U429"/>
  <c r="U494"/>
  <c r="U412"/>
  <c r="U706"/>
  <c r="U482"/>
  <c r="U476"/>
  <c r="U712"/>
  <c r="U493"/>
  <c r="U658"/>
  <c r="U430"/>
  <c r="U534"/>
  <c r="U387"/>
  <c r="U362"/>
  <c r="U645"/>
  <c r="U507"/>
  <c r="U610"/>
  <c r="U508"/>
  <c r="U386"/>
  <c r="U499"/>
  <c r="U410"/>
  <c r="U745"/>
  <c r="U450"/>
  <c r="U710"/>
  <c r="U405"/>
  <c r="U348"/>
  <c r="U396"/>
  <c r="U734"/>
  <c r="U711"/>
  <c r="U372"/>
  <c r="U691"/>
  <c r="U713"/>
  <c r="U527"/>
  <c r="U395"/>
  <c r="U442"/>
  <c r="U583"/>
  <c r="U485"/>
  <c r="U751"/>
  <c r="U618"/>
  <c r="U660"/>
  <c r="U628"/>
  <c r="U511"/>
  <c r="U433"/>
  <c r="U368"/>
  <c r="U487"/>
  <c r="U557"/>
  <c r="U460"/>
  <c r="U552"/>
  <c r="U668"/>
  <c r="U356"/>
  <c r="U653"/>
  <c r="U444"/>
  <c r="U584"/>
  <c r="U428"/>
  <c r="U400"/>
  <c r="U533"/>
  <c r="U446"/>
  <c r="U723"/>
  <c r="U382"/>
  <c r="U413"/>
  <c r="U463"/>
  <c r="U629"/>
  <c r="U720"/>
  <c r="U698"/>
  <c r="U566"/>
  <c r="U406"/>
  <c r="U403"/>
  <c r="U377"/>
  <c r="U547"/>
  <c r="U746"/>
  <c r="U570"/>
  <c r="U481"/>
  <c r="U549"/>
  <c r="U601"/>
  <c r="U649"/>
  <c r="U417"/>
  <c r="U425"/>
  <c r="U754"/>
  <c r="U947"/>
  <c r="W949"/>
  <c r="X949" s="1"/>
  <c r="W951"/>
  <c r="X951" s="1"/>
  <c r="Y951" s="1"/>
  <c r="W754"/>
  <c r="X754" s="1"/>
  <c r="W752"/>
  <c r="X752" s="1"/>
  <c r="W668"/>
  <c r="X668" s="1"/>
  <c r="W753"/>
  <c r="X753" s="1"/>
  <c r="W755"/>
  <c r="X755" s="1"/>
  <c r="W510"/>
  <c r="X510" s="1"/>
  <c r="W603"/>
  <c r="X603" s="1"/>
  <c r="W336"/>
  <c r="X336" s="1"/>
  <c r="W370"/>
  <c r="X370" s="1"/>
  <c r="W719"/>
  <c r="X719" s="1"/>
  <c r="W486"/>
  <c r="X486" s="1"/>
  <c r="W704"/>
  <c r="X704" s="1"/>
  <c r="W326"/>
  <c r="X326" s="1"/>
  <c r="W547"/>
  <c r="X547" s="1"/>
  <c r="W672"/>
  <c r="X672" s="1"/>
  <c r="W712"/>
  <c r="X712" s="1"/>
  <c r="W670"/>
  <c r="X670" s="1"/>
  <c r="W656"/>
  <c r="X656" s="1"/>
  <c r="W325"/>
  <c r="X325" s="1"/>
  <c r="W667"/>
  <c r="X667" s="1"/>
  <c r="W527"/>
  <c r="X527" s="1"/>
  <c r="W410"/>
  <c r="X410" s="1"/>
  <c r="W558"/>
  <c r="X558" s="1"/>
  <c r="W425"/>
  <c r="X425" s="1"/>
  <c r="W390"/>
  <c r="X390" s="1"/>
  <c r="W737"/>
  <c r="X737" s="1"/>
  <c r="W724"/>
  <c r="X724" s="1"/>
  <c r="W531"/>
  <c r="X531" s="1"/>
  <c r="W552"/>
  <c r="X552" s="1"/>
  <c r="W405"/>
  <c r="X405" s="1"/>
  <c r="W634"/>
  <c r="X634" s="1"/>
  <c r="W465"/>
  <c r="X465" s="1"/>
  <c r="W435"/>
  <c r="X435" s="1"/>
  <c r="W697"/>
  <c r="X697" s="1"/>
  <c r="W357"/>
  <c r="X357" s="1"/>
  <c r="W362"/>
  <c r="X362" s="1"/>
  <c r="W690"/>
  <c r="X690" s="1"/>
  <c r="W727"/>
  <c r="X727" s="1"/>
  <c r="W349"/>
  <c r="X349" s="1"/>
  <c r="W343"/>
  <c r="X343" s="1"/>
  <c r="W673"/>
  <c r="X673" s="1"/>
  <c r="W339"/>
  <c r="X339" s="1"/>
  <c r="W526"/>
  <c r="X526" s="1"/>
  <c r="W594"/>
  <c r="X594" s="1"/>
  <c r="W462"/>
  <c r="X462" s="1"/>
  <c r="W714"/>
  <c r="X714" s="1"/>
  <c r="W616"/>
  <c r="X616" s="1"/>
  <c r="W679"/>
  <c r="X679" s="1"/>
  <c r="W579"/>
  <c r="X579" s="1"/>
  <c r="W746"/>
  <c r="X746" s="1"/>
  <c r="W450"/>
  <c r="X450" s="1"/>
  <c r="W530"/>
  <c r="X530" s="1"/>
  <c r="W658"/>
  <c r="X658" s="1"/>
  <c r="W739"/>
  <c r="X739" s="1"/>
  <c r="W467"/>
  <c r="X467" s="1"/>
  <c r="W529"/>
  <c r="X529" s="1"/>
  <c r="W533"/>
  <c r="X533" s="1"/>
  <c r="W561"/>
  <c r="X561" s="1"/>
  <c r="W471"/>
  <c r="X471" s="1"/>
  <c r="W502"/>
  <c r="X502" s="1"/>
  <c r="W395"/>
  <c r="X395" s="1"/>
  <c r="W416"/>
  <c r="X416" s="1"/>
  <c r="W692"/>
  <c r="X692" s="1"/>
  <c r="W386"/>
  <c r="X386" s="1"/>
  <c r="W318"/>
  <c r="X318" s="1"/>
  <c r="W522"/>
  <c r="X522" s="1"/>
  <c r="W393"/>
  <c r="X393" s="1"/>
  <c r="W728"/>
  <c r="X728" s="1"/>
  <c r="W532"/>
  <c r="X532" s="1"/>
  <c r="W669"/>
  <c r="X669" s="1"/>
  <c r="W461"/>
  <c r="X461" s="1"/>
  <c r="W403"/>
  <c r="X403" s="1"/>
  <c r="W421"/>
  <c r="X421" s="1"/>
  <c r="W444"/>
  <c r="X444" s="1"/>
  <c r="W620"/>
  <c r="X620" s="1"/>
  <c r="W716"/>
  <c r="X716" s="1"/>
  <c r="W732"/>
  <c r="X732" s="1"/>
  <c r="W319"/>
  <c r="X319" s="1"/>
  <c r="W408"/>
  <c r="X408" s="1"/>
  <c r="W479"/>
  <c r="X479" s="1"/>
  <c r="W454"/>
  <c r="X454" s="1"/>
  <c r="W456"/>
  <c r="X456" s="1"/>
  <c r="W354"/>
  <c r="X354" s="1"/>
  <c r="W702"/>
  <c r="X702" s="1"/>
  <c r="W640"/>
  <c r="X640" s="1"/>
  <c r="W413"/>
  <c r="X413" s="1"/>
  <c r="W366"/>
  <c r="X366" s="1"/>
  <c r="W557"/>
  <c r="X557" s="1"/>
  <c r="W584"/>
  <c r="X584" s="1"/>
  <c r="W496"/>
  <c r="X496" s="1"/>
  <c r="W676"/>
  <c r="X676" s="1"/>
  <c r="W611"/>
  <c r="X611" s="1"/>
  <c r="W645"/>
  <c r="X645" s="1"/>
  <c r="W443"/>
  <c r="X443" s="1"/>
  <c r="W745"/>
  <c r="X745" s="1"/>
  <c r="W430"/>
  <c r="X430" s="1"/>
  <c r="W681"/>
  <c r="X681" s="1"/>
  <c r="W741"/>
  <c r="X741" s="1"/>
  <c r="W388"/>
  <c r="X388" s="1"/>
  <c r="W666"/>
  <c r="X666" s="1"/>
  <c r="W613"/>
  <c r="X613" s="1"/>
  <c r="W323"/>
  <c r="X323" s="1"/>
  <c r="W637"/>
  <c r="X637" s="1"/>
  <c r="W344"/>
  <c r="X344" s="1"/>
  <c r="W554"/>
  <c r="X554" s="1"/>
  <c r="W651"/>
  <c r="X651" s="1"/>
  <c r="W382"/>
  <c r="X382" s="1"/>
  <c r="W623"/>
  <c r="X623" s="1"/>
  <c r="W394"/>
  <c r="X394" s="1"/>
  <c r="W757"/>
  <c r="X757" s="1"/>
  <c r="W380"/>
  <c r="X380" s="1"/>
  <c r="W488"/>
  <c r="X488" s="1"/>
  <c r="W597"/>
  <c r="X597" s="1"/>
  <c r="W449"/>
  <c r="X449" s="1"/>
  <c r="W641"/>
  <c r="X641" s="1"/>
  <c r="W730"/>
  <c r="X730" s="1"/>
  <c r="W316"/>
  <c r="X316" s="1"/>
  <c r="W423"/>
  <c r="X423" s="1"/>
  <c r="W574"/>
  <c r="X574" s="1"/>
  <c r="W340"/>
  <c r="X340" s="1"/>
  <c r="W661"/>
  <c r="X661" s="1"/>
  <c r="W324"/>
  <c r="X324" s="1"/>
  <c r="W586"/>
  <c r="X586" s="1"/>
  <c r="W592"/>
  <c r="X592" s="1"/>
  <c r="W725"/>
  <c r="X725" s="1"/>
  <c r="W677"/>
  <c r="X677" s="1"/>
  <c r="W627"/>
  <c r="X627" s="1"/>
  <c r="W750"/>
  <c r="X750" s="1"/>
  <c r="W572"/>
  <c r="X572" s="1"/>
  <c r="W463"/>
  <c r="X463" s="1"/>
  <c r="W422"/>
  <c r="X422" s="1"/>
  <c r="W657"/>
  <c r="X657" s="1"/>
  <c r="W665"/>
  <c r="X665" s="1"/>
  <c r="W374"/>
  <c r="X374" s="1"/>
  <c r="W630"/>
  <c r="X630" s="1"/>
  <c r="W539"/>
  <c r="X539" s="1"/>
  <c r="W689"/>
  <c r="X689" s="1"/>
  <c r="W365"/>
  <c r="X365" s="1"/>
  <c r="W372"/>
  <c r="X372" s="1"/>
  <c r="W578"/>
  <c r="X578" s="1"/>
  <c r="W736"/>
  <c r="X736" s="1"/>
  <c r="W573"/>
  <c r="X573" s="1"/>
  <c r="W451"/>
  <c r="X451" s="1"/>
  <c r="W546"/>
  <c r="X546" s="1"/>
  <c r="W313"/>
  <c r="X313" s="1"/>
  <c r="W588"/>
  <c r="X588" s="1"/>
  <c r="W392"/>
  <c r="X392" s="1"/>
  <c r="W605"/>
  <c r="X605" s="1"/>
  <c r="W441"/>
  <c r="X441" s="1"/>
  <c r="W406"/>
  <c r="X406" s="1"/>
  <c r="W646"/>
  <c r="X646" s="1"/>
  <c r="W591"/>
  <c r="X591" s="1"/>
  <c r="W618"/>
  <c r="X618" s="1"/>
  <c r="W523"/>
  <c r="X523" s="1"/>
  <c r="W498"/>
  <c r="X498" s="1"/>
  <c r="W497"/>
  <c r="X497" s="1"/>
  <c r="W555"/>
  <c r="X555" s="1"/>
  <c r="W698"/>
  <c r="X698" s="1"/>
  <c r="W684"/>
  <c r="X684" s="1"/>
  <c r="W432"/>
  <c r="X432" s="1"/>
  <c r="W487"/>
  <c r="X487" s="1"/>
  <c r="W537"/>
  <c r="X537" s="1"/>
  <c r="W469"/>
  <c r="X469" s="1"/>
  <c r="W550"/>
  <c r="X550" s="1"/>
  <c r="W320"/>
  <c r="X320" s="1"/>
  <c r="W484"/>
  <c r="X484" s="1"/>
  <c r="W315"/>
  <c r="X315" s="1"/>
  <c r="W495"/>
  <c r="X495" s="1"/>
  <c r="W723"/>
  <c r="X723" s="1"/>
  <c r="W576"/>
  <c r="X576" s="1"/>
  <c r="W521"/>
  <c r="X521" s="1"/>
  <c r="W427"/>
  <c r="X427" s="1"/>
  <c r="W439"/>
  <c r="X439" s="1"/>
  <c r="W314"/>
  <c r="X314" s="1"/>
  <c r="W438"/>
  <c r="X438" s="1"/>
  <c r="W743"/>
  <c r="X743" s="1"/>
  <c r="W379"/>
  <c r="X379" s="1"/>
  <c r="W653"/>
  <c r="X653" s="1"/>
  <c r="W585"/>
  <c r="X585" s="1"/>
  <c r="W633"/>
  <c r="X633" s="1"/>
  <c r="W595"/>
  <c r="X595" s="1"/>
  <c r="W751"/>
  <c r="X751" s="1"/>
  <c r="W734"/>
  <c r="X734" s="1"/>
  <c r="W440"/>
  <c r="X440" s="1"/>
  <c r="W402"/>
  <c r="X402" s="1"/>
  <c r="W420"/>
  <c r="X420" s="1"/>
  <c r="W452"/>
  <c r="X452" s="1"/>
  <c r="W327"/>
  <c r="X327" s="1"/>
  <c r="W696"/>
  <c r="X696" s="1"/>
  <c r="W414"/>
  <c r="X414" s="1"/>
  <c r="W518"/>
  <c r="X518" s="1"/>
  <c r="W650"/>
  <c r="X650" s="1"/>
  <c r="W715"/>
  <c r="X715" s="1"/>
  <c r="W622"/>
  <c r="X622" s="1"/>
  <c r="W660"/>
  <c r="X660" s="1"/>
  <c r="W504"/>
  <c r="X504" s="1"/>
  <c r="W713"/>
  <c r="X713" s="1"/>
  <c r="W686"/>
  <c r="X686" s="1"/>
  <c r="W473"/>
  <c r="X473" s="1"/>
  <c r="W385"/>
  <c r="X385" s="1"/>
  <c r="W524"/>
  <c r="X524" s="1"/>
  <c r="W671"/>
  <c r="X671" s="1"/>
  <c r="W341"/>
  <c r="X341" s="1"/>
  <c r="W565"/>
  <c r="X565" s="1"/>
  <c r="W360"/>
  <c r="X360" s="1"/>
  <c r="W720"/>
  <c r="X720" s="1"/>
  <c r="W587"/>
  <c r="X587" s="1"/>
  <c r="W396"/>
  <c r="X396" s="1"/>
  <c r="W647"/>
  <c r="X647" s="1"/>
  <c r="W711"/>
  <c r="X711" s="1"/>
  <c r="W535"/>
  <c r="X535" s="1"/>
  <c r="W460"/>
  <c r="X460" s="1"/>
  <c r="W424"/>
  <c r="X424" s="1"/>
  <c r="W683"/>
  <c r="X683" s="1"/>
  <c r="W596"/>
  <c r="X596" s="1"/>
  <c r="W330"/>
  <c r="X330" s="1"/>
  <c r="W632"/>
  <c r="X632" s="1"/>
  <c r="W373"/>
  <c r="X373" s="1"/>
  <c r="W559"/>
  <c r="X559" s="1"/>
  <c r="W371"/>
  <c r="X371" s="1"/>
  <c r="W688"/>
  <c r="X688" s="1"/>
  <c r="W553"/>
  <c r="X553" s="1"/>
  <c r="W749"/>
  <c r="X749" s="1"/>
  <c r="W649"/>
  <c r="X649" s="1"/>
  <c r="W700"/>
  <c r="X700" s="1"/>
  <c r="W674"/>
  <c r="X674" s="1"/>
  <c r="W459"/>
  <c r="X459" s="1"/>
  <c r="W381"/>
  <c r="X381" s="1"/>
  <c r="W589"/>
  <c r="X589" s="1"/>
  <c r="W678"/>
  <c r="X678" s="1"/>
  <c r="W398"/>
  <c r="X398" s="1"/>
  <c r="W545"/>
  <c r="X545" s="1"/>
  <c r="W709"/>
  <c r="X709" s="1"/>
  <c r="W364"/>
  <c r="X364" s="1"/>
  <c r="W609"/>
  <c r="X609" s="1"/>
  <c r="W635"/>
  <c r="X635" s="1"/>
  <c r="W699"/>
  <c r="X699" s="1"/>
  <c r="W353"/>
  <c r="X353" s="1"/>
  <c r="W560"/>
  <c r="X560" s="1"/>
  <c r="W515"/>
  <c r="X515" s="1"/>
  <c r="W367"/>
  <c r="X367" s="1"/>
  <c r="W708"/>
  <c r="X708" s="1"/>
  <c r="W747"/>
  <c r="X747" s="1"/>
  <c r="W352"/>
  <c r="X352" s="1"/>
  <c r="W472"/>
  <c r="X472" s="1"/>
  <c r="W601"/>
  <c r="X601" s="1"/>
  <c r="W625"/>
  <c r="X625" s="1"/>
  <c r="W598"/>
  <c r="X598" s="1"/>
  <c r="W345"/>
  <c r="X345" s="1"/>
  <c r="W464"/>
  <c r="X464" s="1"/>
  <c r="W434"/>
  <c r="X434" s="1"/>
  <c r="W359"/>
  <c r="X359" s="1"/>
  <c r="W581"/>
  <c r="X581" s="1"/>
  <c r="W447"/>
  <c r="X447" s="1"/>
  <c r="W680"/>
  <c r="X680" s="1"/>
  <c r="W626"/>
  <c r="X626" s="1"/>
  <c r="W361"/>
  <c r="X361" s="1"/>
  <c r="W517"/>
  <c r="X517" s="1"/>
  <c r="W511"/>
  <c r="X511" s="1"/>
  <c r="W619"/>
  <c r="X619" s="1"/>
  <c r="W399"/>
  <c r="X399" s="1"/>
  <c r="W548"/>
  <c r="X548" s="1"/>
  <c r="W729"/>
  <c r="X729" s="1"/>
  <c r="W494"/>
  <c r="X494" s="1"/>
  <c r="W706"/>
  <c r="X706" s="1"/>
  <c r="W442"/>
  <c r="X442" s="1"/>
  <c r="W375"/>
  <c r="X375" s="1"/>
  <c r="W519"/>
  <c r="X519" s="1"/>
  <c r="W470"/>
  <c r="X470" s="1"/>
  <c r="W707"/>
  <c r="X707" s="1"/>
  <c r="W748"/>
  <c r="X748" s="1"/>
  <c r="W602"/>
  <c r="X602" s="1"/>
  <c r="W542"/>
  <c r="X542" s="1"/>
  <c r="W599"/>
  <c r="X599" s="1"/>
  <c r="W607"/>
  <c r="X607" s="1"/>
  <c r="W564"/>
  <c r="X564" s="1"/>
  <c r="W476"/>
  <c r="X476" s="1"/>
  <c r="W621"/>
  <c r="X621" s="1"/>
  <c r="W412"/>
  <c r="X412" s="1"/>
  <c r="W501"/>
  <c r="X501" s="1"/>
  <c r="W493"/>
  <c r="X493" s="1"/>
  <c r="W571"/>
  <c r="X571" s="1"/>
  <c r="W638"/>
  <c r="X638" s="1"/>
  <c r="W329"/>
  <c r="X329" s="1"/>
  <c r="W322"/>
  <c r="X322" s="1"/>
  <c r="W556"/>
  <c r="X556" s="1"/>
  <c r="W383"/>
  <c r="X383" s="1"/>
  <c r="W735"/>
  <c r="X735" s="1"/>
  <c r="W426"/>
  <c r="X426" s="1"/>
  <c r="W516"/>
  <c r="X516" s="1"/>
  <c r="W507"/>
  <c r="X507" s="1"/>
  <c r="W482"/>
  <c r="X482" s="1"/>
  <c r="W415"/>
  <c r="X415" s="1"/>
  <c r="W376"/>
  <c r="X376" s="1"/>
  <c r="W369"/>
  <c r="X369" s="1"/>
  <c r="W742"/>
  <c r="X742" s="1"/>
  <c r="W508"/>
  <c r="X508" s="1"/>
  <c r="W693"/>
  <c r="X693" s="1"/>
  <c r="W544"/>
  <c r="X544" s="1"/>
  <c r="W428"/>
  <c r="X428" s="1"/>
  <c r="W664"/>
  <c r="X664" s="1"/>
  <c r="W446"/>
  <c r="X446" s="1"/>
  <c r="W332"/>
  <c r="X332" s="1"/>
  <c r="W614"/>
  <c r="X614" s="1"/>
  <c r="W617"/>
  <c r="X617" s="1"/>
  <c r="W710"/>
  <c r="X710" s="1"/>
  <c r="W705"/>
  <c r="X705" s="1"/>
  <c r="W642"/>
  <c r="X642" s="1"/>
  <c r="W499"/>
  <c r="X499" s="1"/>
  <c r="W419"/>
  <c r="X419" s="1"/>
  <c r="W639"/>
  <c r="X639" s="1"/>
  <c r="W490"/>
  <c r="X490" s="1"/>
  <c r="W629"/>
  <c r="X629" s="1"/>
  <c r="W331"/>
  <c r="X331" s="1"/>
  <c r="W355"/>
  <c r="X355" s="1"/>
  <c r="W636"/>
  <c r="X636" s="1"/>
  <c r="W437"/>
  <c r="X437" s="1"/>
  <c r="W389"/>
  <c r="X389" s="1"/>
  <c r="W418"/>
  <c r="X418" s="1"/>
  <c r="W485"/>
  <c r="X485" s="1"/>
  <c r="W458"/>
  <c r="X458" s="1"/>
  <c r="W387"/>
  <c r="X387" s="1"/>
  <c r="W580"/>
  <c r="X580" s="1"/>
  <c r="W407"/>
  <c r="X407" s="1"/>
  <c r="W570"/>
  <c r="X570" s="1"/>
  <c r="W703"/>
  <c r="X703" s="1"/>
  <c r="W377"/>
  <c r="X377" s="1"/>
  <c r="W311"/>
  <c r="X311" s="1"/>
  <c r="W604"/>
  <c r="X604" s="1"/>
  <c r="W483"/>
  <c r="X483" s="1"/>
  <c r="W682"/>
  <c r="X682" s="1"/>
  <c r="W431"/>
  <c r="X431" s="1"/>
  <c r="W391"/>
  <c r="X391" s="1"/>
  <c r="W348"/>
  <c r="X348" s="1"/>
  <c r="W644"/>
  <c r="X644" s="1"/>
  <c r="W477"/>
  <c r="X477" s="1"/>
  <c r="W492"/>
  <c r="X492" s="1"/>
  <c r="W695"/>
  <c r="X695" s="1"/>
  <c r="W333"/>
  <c r="X333" s="1"/>
  <c r="W457"/>
  <c r="X457" s="1"/>
  <c r="W500"/>
  <c r="X500" s="1"/>
  <c r="W346"/>
  <c r="X346" s="1"/>
  <c r="W489"/>
  <c r="X489" s="1"/>
  <c r="W721"/>
  <c r="X721" s="1"/>
  <c r="W563"/>
  <c r="X563" s="1"/>
  <c r="W694"/>
  <c r="X694" s="1"/>
  <c r="W429"/>
  <c r="X429" s="1"/>
  <c r="W520"/>
  <c r="X520" s="1"/>
  <c r="W378"/>
  <c r="X378" s="1"/>
  <c r="W400"/>
  <c r="X400" s="1"/>
  <c r="W543"/>
  <c r="X543" s="1"/>
  <c r="W583"/>
  <c r="X583" s="1"/>
  <c r="W397"/>
  <c r="X397" s="1"/>
  <c r="W756"/>
  <c r="X756" s="1"/>
  <c r="W655"/>
  <c r="X655" s="1"/>
  <c r="W512"/>
  <c r="X512" s="1"/>
  <c r="W726"/>
  <c r="X726" s="1"/>
  <c r="W685"/>
  <c r="X685" s="1"/>
  <c r="W759"/>
  <c r="X759" s="1"/>
  <c r="W528"/>
  <c r="X528" s="1"/>
  <c r="W417"/>
  <c r="X417" s="1"/>
  <c r="W687"/>
  <c r="X687" s="1"/>
  <c r="W691"/>
  <c r="X691" s="1"/>
  <c r="W562"/>
  <c r="X562" s="1"/>
  <c r="W455"/>
  <c r="X455" s="1"/>
  <c r="W453"/>
  <c r="X453" s="1"/>
  <c r="W317"/>
  <c r="X317" s="1"/>
  <c r="W337"/>
  <c r="X337" s="1"/>
  <c r="W468"/>
  <c r="X468" s="1"/>
  <c r="W718"/>
  <c r="X718" s="1"/>
  <c r="W445"/>
  <c r="X445" s="1"/>
  <c r="W648"/>
  <c r="X648" s="1"/>
  <c r="W675"/>
  <c r="X675" s="1"/>
  <c r="W701"/>
  <c r="X701" s="1"/>
  <c r="W540"/>
  <c r="X540" s="1"/>
  <c r="W566"/>
  <c r="X566" s="1"/>
  <c r="W384"/>
  <c r="X384" s="1"/>
  <c r="W575"/>
  <c r="X575" s="1"/>
  <c r="W505"/>
  <c r="X505" s="1"/>
  <c r="W480"/>
  <c r="X480" s="1"/>
  <c r="W738"/>
  <c r="X738" s="1"/>
  <c r="W606"/>
  <c r="X606" s="1"/>
  <c r="W582"/>
  <c r="X582" s="1"/>
  <c r="W643"/>
  <c r="X643" s="1"/>
  <c r="W615"/>
  <c r="X615" s="1"/>
  <c r="W525"/>
  <c r="X525" s="1"/>
  <c r="W334"/>
  <c r="X334" s="1"/>
  <c r="W342"/>
  <c r="X342" s="1"/>
  <c r="W321"/>
  <c r="X321" s="1"/>
  <c r="W513"/>
  <c r="X513" s="1"/>
  <c r="W722"/>
  <c r="X722" s="1"/>
  <c r="W347"/>
  <c r="X347" s="1"/>
  <c r="W663"/>
  <c r="X663" s="1"/>
  <c r="W466"/>
  <c r="X466" s="1"/>
  <c r="W569"/>
  <c r="X569" s="1"/>
  <c r="W731"/>
  <c r="X731" s="1"/>
  <c r="W593"/>
  <c r="X593" s="1"/>
  <c r="W659"/>
  <c r="X659" s="1"/>
  <c r="W624"/>
  <c r="X624" s="1"/>
  <c r="W328"/>
  <c r="X328" s="1"/>
  <c r="W503"/>
  <c r="X503" s="1"/>
  <c r="W506"/>
  <c r="X506" s="1"/>
  <c r="W740"/>
  <c r="X740" s="1"/>
  <c r="W475"/>
  <c r="X475" s="1"/>
  <c r="W600"/>
  <c r="X600" s="1"/>
  <c r="W549"/>
  <c r="X549" s="1"/>
  <c r="W733"/>
  <c r="X733" s="1"/>
  <c r="W481"/>
  <c r="X481" s="1"/>
  <c r="W338"/>
  <c r="X338" s="1"/>
  <c r="W610"/>
  <c r="X610" s="1"/>
  <c r="W474"/>
  <c r="X474" s="1"/>
  <c r="W409"/>
  <c r="X409" s="1"/>
  <c r="W433"/>
  <c r="X433" s="1"/>
  <c r="W436"/>
  <c r="X436" s="1"/>
  <c r="W628"/>
  <c r="X628" s="1"/>
  <c r="W350"/>
  <c r="X350" s="1"/>
  <c r="W404"/>
  <c r="X404" s="1"/>
  <c r="W577"/>
  <c r="X577" s="1"/>
  <c r="W541"/>
  <c r="X541" s="1"/>
  <c r="W538"/>
  <c r="X538" s="1"/>
  <c r="W631"/>
  <c r="X631" s="1"/>
  <c r="W351"/>
  <c r="X351" s="1"/>
  <c r="W567"/>
  <c r="X567" s="1"/>
  <c r="W411"/>
  <c r="X411" s="1"/>
  <c r="W654"/>
  <c r="X654" s="1"/>
  <c r="W509"/>
  <c r="X509" s="1"/>
  <c r="W368"/>
  <c r="X368" s="1"/>
  <c r="W358"/>
  <c r="X358" s="1"/>
  <c r="W534"/>
  <c r="X534" s="1"/>
  <c r="W363"/>
  <c r="X363" s="1"/>
  <c r="W312"/>
  <c r="X312" s="1"/>
  <c r="W536"/>
  <c r="X536" s="1"/>
  <c r="W662"/>
  <c r="X662" s="1"/>
  <c r="W401"/>
  <c r="X401" s="1"/>
  <c r="W478"/>
  <c r="X478" s="1"/>
  <c r="W744"/>
  <c r="X744" s="1"/>
  <c r="W612"/>
  <c r="X612" s="1"/>
  <c r="W551"/>
  <c r="X551" s="1"/>
  <c r="W717"/>
  <c r="X717" s="1"/>
  <c r="W491"/>
  <c r="X491" s="1"/>
  <c r="W356"/>
  <c r="X356" s="1"/>
  <c r="W590"/>
  <c r="X590" s="1"/>
  <c r="W448"/>
  <c r="X448" s="1"/>
  <c r="W514"/>
  <c r="X514" s="1"/>
  <c r="W608"/>
  <c r="X608" s="1"/>
  <c r="W652"/>
  <c r="X652" s="1"/>
  <c r="W568"/>
  <c r="X568" s="1"/>
  <c r="W335"/>
  <c r="X335" s="1"/>
  <c r="W758"/>
  <c r="X758" s="1"/>
  <c r="W760"/>
  <c r="X760" s="1"/>
  <c r="W761"/>
  <c r="X761" s="1"/>
  <c r="W763"/>
  <c r="X763" s="1"/>
  <c r="W764"/>
  <c r="X764" s="1"/>
  <c r="W762"/>
  <c r="X762" s="1"/>
  <c r="W765"/>
  <c r="X765" s="1"/>
  <c r="W766"/>
  <c r="X766" s="1"/>
  <c r="W768"/>
  <c r="X768" s="1"/>
  <c r="W767"/>
  <c r="X767" s="1"/>
  <c r="W770"/>
  <c r="X770" s="1"/>
  <c r="W769"/>
  <c r="X769" s="1"/>
  <c r="W771"/>
  <c r="X771" s="1"/>
  <c r="W773"/>
  <c r="X773" s="1"/>
  <c r="W772"/>
  <c r="X772" s="1"/>
  <c r="W774"/>
  <c r="X774" s="1"/>
  <c r="W775"/>
  <c r="X775" s="1"/>
  <c r="W777"/>
  <c r="X777" s="1"/>
  <c r="W779"/>
  <c r="X779" s="1"/>
  <c r="W780"/>
  <c r="X780" s="1"/>
  <c r="W776"/>
  <c r="X776" s="1"/>
  <c r="W778"/>
  <c r="X778" s="1"/>
  <c r="W781"/>
  <c r="X781" s="1"/>
  <c r="W784"/>
  <c r="X784" s="1"/>
  <c r="W782"/>
  <c r="X782" s="1"/>
  <c r="W783"/>
  <c r="X783" s="1"/>
  <c r="W785"/>
  <c r="X785" s="1"/>
  <c r="W787"/>
  <c r="X787" s="1"/>
  <c r="W786"/>
  <c r="X786" s="1"/>
  <c r="W788"/>
  <c r="X788" s="1"/>
  <c r="W789"/>
  <c r="X789" s="1"/>
  <c r="W791"/>
  <c r="X791" s="1"/>
  <c r="W790"/>
  <c r="X790" s="1"/>
  <c r="W792"/>
  <c r="X792" s="1"/>
  <c r="W794"/>
  <c r="X794" s="1"/>
  <c r="W793"/>
  <c r="X793" s="1"/>
  <c r="W796"/>
  <c r="X796" s="1"/>
  <c r="W795"/>
  <c r="X795" s="1"/>
  <c r="W798"/>
  <c r="X798" s="1"/>
  <c r="W799"/>
  <c r="X799" s="1"/>
  <c r="W797"/>
  <c r="X797" s="1"/>
  <c r="W800"/>
  <c r="X800" s="1"/>
  <c r="W801"/>
  <c r="X801" s="1"/>
  <c r="W802"/>
  <c r="X802" s="1"/>
  <c r="W803"/>
  <c r="X803" s="1"/>
  <c r="W804"/>
  <c r="X804" s="1"/>
  <c r="W806"/>
  <c r="X806" s="1"/>
  <c r="W807"/>
  <c r="X807" s="1"/>
  <c r="W805"/>
  <c r="X805" s="1"/>
  <c r="W811"/>
  <c r="X811" s="1"/>
  <c r="W809"/>
  <c r="X809" s="1"/>
  <c r="W808"/>
  <c r="X808" s="1"/>
  <c r="W812"/>
  <c r="X812" s="1"/>
  <c r="W810"/>
  <c r="X810" s="1"/>
  <c r="W813"/>
  <c r="X813" s="1"/>
  <c r="W814"/>
  <c r="X814" s="1"/>
  <c r="W815"/>
  <c r="X815" s="1"/>
  <c r="W818"/>
  <c r="X818" s="1"/>
  <c r="W817"/>
  <c r="X817" s="1"/>
  <c r="W819"/>
  <c r="X819" s="1"/>
  <c r="W816"/>
  <c r="X816" s="1"/>
  <c r="W821"/>
  <c r="X821" s="1"/>
  <c r="W823"/>
  <c r="X823" s="1"/>
  <c r="W824"/>
  <c r="X824" s="1"/>
  <c r="W820"/>
  <c r="X820" s="1"/>
  <c r="W825"/>
  <c r="X825" s="1"/>
  <c r="W822"/>
  <c r="X822" s="1"/>
  <c r="W827"/>
  <c r="X827" s="1"/>
  <c r="W829"/>
  <c r="X829" s="1"/>
  <c r="W828"/>
  <c r="X828" s="1"/>
  <c r="W826"/>
  <c r="X826" s="1"/>
  <c r="W830"/>
  <c r="X830" s="1"/>
  <c r="W832"/>
  <c r="X832" s="1"/>
  <c r="W831"/>
  <c r="X831" s="1"/>
  <c r="W833"/>
  <c r="X833" s="1"/>
  <c r="W834"/>
  <c r="X834" s="1"/>
  <c r="W836"/>
  <c r="X836" s="1"/>
  <c r="W835"/>
  <c r="X835" s="1"/>
  <c r="W838"/>
  <c r="X838" s="1"/>
  <c r="W837"/>
  <c r="X837" s="1"/>
  <c r="W839"/>
  <c r="X839" s="1"/>
  <c r="W840"/>
  <c r="X840" s="1"/>
  <c r="W842"/>
  <c r="X842" s="1"/>
  <c r="W841"/>
  <c r="X841" s="1"/>
  <c r="W843"/>
  <c r="X843" s="1"/>
  <c r="W845"/>
  <c r="X845" s="1"/>
  <c r="W844"/>
  <c r="X844" s="1"/>
  <c r="W846"/>
  <c r="X846" s="1"/>
  <c r="W847"/>
  <c r="X847" s="1"/>
  <c r="W848"/>
  <c r="X848" s="1"/>
  <c r="W849"/>
  <c r="X849" s="1"/>
  <c r="W851"/>
  <c r="X851" s="1"/>
  <c r="W850"/>
  <c r="X850" s="1"/>
  <c r="W852"/>
  <c r="X852" s="1"/>
  <c r="W853"/>
  <c r="X853" s="1"/>
  <c r="W855"/>
  <c r="X855" s="1"/>
  <c r="W854"/>
  <c r="X854" s="1"/>
  <c r="W856"/>
  <c r="X856" s="1"/>
  <c r="W857"/>
  <c r="X857" s="1"/>
  <c r="W858"/>
  <c r="X858" s="1"/>
  <c r="W859"/>
  <c r="X859" s="1"/>
  <c r="W860"/>
  <c r="X860" s="1"/>
  <c r="W861"/>
  <c r="X861" s="1"/>
  <c r="W863"/>
  <c r="X863" s="1"/>
  <c r="W862"/>
  <c r="X862" s="1"/>
  <c r="W864"/>
  <c r="X864" s="1"/>
  <c r="W866"/>
  <c r="X866" s="1"/>
  <c r="W865"/>
  <c r="X865" s="1"/>
  <c r="W868"/>
  <c r="X868" s="1"/>
  <c r="W867"/>
  <c r="X867" s="1"/>
  <c r="W869"/>
  <c r="X869" s="1"/>
  <c r="W870"/>
  <c r="X870" s="1"/>
  <c r="W872"/>
  <c r="X872" s="1"/>
  <c r="W871"/>
  <c r="X871" s="1"/>
  <c r="W873"/>
  <c r="X873" s="1"/>
  <c r="W874"/>
  <c r="X874" s="1"/>
  <c r="W875"/>
  <c r="X875" s="1"/>
  <c r="W877"/>
  <c r="X877" s="1"/>
  <c r="W876"/>
  <c r="X876" s="1"/>
  <c r="W878"/>
  <c r="X878" s="1"/>
  <c r="W879"/>
  <c r="X879" s="1"/>
  <c r="W880"/>
  <c r="X880" s="1"/>
  <c r="W881"/>
  <c r="X881" s="1"/>
  <c r="W882"/>
  <c r="X882" s="1"/>
  <c r="W884"/>
  <c r="X884" s="1"/>
  <c r="W883"/>
  <c r="X883" s="1"/>
  <c r="W885"/>
  <c r="X885" s="1"/>
  <c r="W887"/>
  <c r="X887" s="1"/>
  <c r="W886"/>
  <c r="X886" s="1"/>
  <c r="W888"/>
  <c r="X888" s="1"/>
  <c r="W889"/>
  <c r="X889" s="1"/>
  <c r="W890"/>
  <c r="X890" s="1"/>
  <c r="W891"/>
  <c r="X891" s="1"/>
  <c r="W892"/>
  <c r="X892" s="1"/>
  <c r="W893"/>
  <c r="X893" s="1"/>
  <c r="W896"/>
  <c r="X896" s="1"/>
  <c r="W894"/>
  <c r="X894" s="1"/>
  <c r="W895"/>
  <c r="X895" s="1"/>
  <c r="W897"/>
  <c r="X897" s="1"/>
  <c r="W898"/>
  <c r="X898" s="1"/>
  <c r="W899"/>
  <c r="X899" s="1"/>
  <c r="W901"/>
  <c r="X901" s="1"/>
  <c r="W900"/>
  <c r="X900" s="1"/>
  <c r="W902"/>
  <c r="X902" s="1"/>
  <c r="W903"/>
  <c r="X903" s="1"/>
  <c r="W904"/>
  <c r="X904" s="1"/>
  <c r="W907"/>
  <c r="X907" s="1"/>
  <c r="W909"/>
  <c r="X909" s="1"/>
  <c r="W906"/>
  <c r="X906" s="1"/>
  <c r="W905"/>
  <c r="X905" s="1"/>
  <c r="W908"/>
  <c r="X908" s="1"/>
  <c r="W912"/>
  <c r="X912" s="1"/>
  <c r="W910"/>
  <c r="X910" s="1"/>
  <c r="W911"/>
  <c r="X911" s="1"/>
  <c r="W913"/>
  <c r="X913" s="1"/>
  <c r="W914"/>
  <c r="X914" s="1"/>
  <c r="W915"/>
  <c r="X915" s="1"/>
  <c r="W916"/>
  <c r="X916" s="1"/>
  <c r="W918"/>
  <c r="X918" s="1"/>
  <c r="W917"/>
  <c r="X917" s="1"/>
  <c r="W919"/>
  <c r="X919" s="1"/>
  <c r="W920"/>
  <c r="X920" s="1"/>
  <c r="W921"/>
  <c r="X921" s="1"/>
  <c r="W922"/>
  <c r="X922" s="1"/>
  <c r="W923"/>
  <c r="X923" s="1"/>
  <c r="W924"/>
  <c r="X924" s="1"/>
  <c r="W925"/>
  <c r="X925" s="1"/>
  <c r="W928"/>
  <c r="X928" s="1"/>
  <c r="W926"/>
  <c r="X926" s="1"/>
  <c r="W927"/>
  <c r="X927" s="1"/>
  <c r="W930"/>
  <c r="X930" s="1"/>
  <c r="W929"/>
  <c r="X929" s="1"/>
  <c r="W932"/>
  <c r="X932" s="1"/>
  <c r="W933"/>
  <c r="X933" s="1"/>
  <c r="W934"/>
  <c r="X934" s="1"/>
  <c r="W931"/>
  <c r="X931" s="1"/>
  <c r="W935"/>
  <c r="X935" s="1"/>
  <c r="W937"/>
  <c r="X937" s="1"/>
  <c r="W936"/>
  <c r="X936" s="1"/>
  <c r="W938"/>
  <c r="X938" s="1"/>
  <c r="W939"/>
  <c r="X939" s="1"/>
  <c r="W940"/>
  <c r="X940" s="1"/>
  <c r="W941"/>
  <c r="X941" s="1"/>
  <c r="W943"/>
  <c r="X943" s="1"/>
  <c r="W942"/>
  <c r="X942" s="1"/>
  <c r="W944"/>
  <c r="X944" s="1"/>
  <c r="U934"/>
  <c r="U919"/>
  <c r="U902"/>
  <c r="U881"/>
  <c r="U874"/>
  <c r="U859"/>
  <c r="U839"/>
  <c r="U826"/>
  <c r="U806"/>
  <c r="U793"/>
  <c r="U773"/>
  <c r="U539"/>
  <c r="U497"/>
  <c r="U449"/>
  <c r="U554"/>
  <c r="U697"/>
  <c r="U369"/>
  <c r="U944"/>
  <c r="U940"/>
  <c r="U938"/>
  <c r="U931"/>
  <c r="U932"/>
  <c r="U925"/>
  <c r="U920"/>
  <c r="U915"/>
  <c r="U913"/>
  <c r="U909"/>
  <c r="U904"/>
  <c r="U899"/>
  <c r="U896"/>
  <c r="U892"/>
  <c r="U889"/>
  <c r="U884"/>
  <c r="U879"/>
  <c r="U876"/>
  <c r="U872"/>
  <c r="U868"/>
  <c r="U863"/>
  <c r="U861"/>
  <c r="U856"/>
  <c r="U852"/>
  <c r="U847"/>
  <c r="U844"/>
  <c r="U841"/>
  <c r="U837"/>
  <c r="U830"/>
  <c r="U829"/>
  <c r="U824"/>
  <c r="U818"/>
  <c r="U817"/>
  <c r="U812"/>
  <c r="U811"/>
  <c r="U802"/>
  <c r="U801"/>
  <c r="U796"/>
  <c r="U794"/>
  <c r="U789"/>
  <c r="U783"/>
  <c r="U779"/>
  <c r="U778"/>
  <c r="U771"/>
  <c r="U768"/>
  <c r="U762"/>
  <c r="U760"/>
  <c r="U336"/>
  <c r="U568"/>
  <c r="U384"/>
  <c r="U633"/>
  <c r="U567"/>
  <c r="U632"/>
  <c r="U721"/>
  <c r="U550"/>
  <c r="U574"/>
  <c r="U675"/>
  <c r="U605"/>
  <c r="U758"/>
  <c r="U563"/>
  <c r="U519"/>
  <c r="U740"/>
  <c r="U542"/>
  <c r="U651"/>
  <c r="U655"/>
  <c r="U422"/>
  <c r="U536"/>
  <c r="U739"/>
  <c r="U613"/>
  <c r="U477"/>
  <c r="U717"/>
  <c r="U576"/>
  <c r="U389"/>
  <c r="U392"/>
  <c r="U575"/>
  <c r="U520"/>
  <c r="U383"/>
  <c r="U326"/>
  <c r="U596"/>
  <c r="U564"/>
  <c r="U322"/>
  <c r="U661"/>
  <c r="U462"/>
  <c r="U726"/>
  <c r="U327"/>
  <c r="U424"/>
  <c r="U457"/>
  <c r="U388"/>
  <c r="U586"/>
  <c r="U325"/>
  <c r="U335"/>
  <c r="U522"/>
  <c r="U589"/>
  <c r="U642"/>
  <c r="U647"/>
  <c r="U737"/>
  <c r="U409"/>
  <c r="U397"/>
  <c r="U385"/>
  <c r="U459"/>
  <c r="U676"/>
  <c r="U391"/>
  <c r="U667"/>
  <c r="U718"/>
  <c r="U333"/>
  <c r="U617"/>
  <c r="U317"/>
  <c r="U367"/>
  <c r="U464"/>
  <c r="U505"/>
  <c r="U607"/>
  <c r="U415"/>
  <c r="U399"/>
  <c r="U469"/>
  <c r="U587"/>
  <c r="U644"/>
  <c r="U684"/>
  <c r="U580"/>
  <c r="U666"/>
  <c r="U615"/>
  <c r="U347"/>
  <c r="U548"/>
  <c r="U523"/>
  <c r="U695"/>
  <c r="U643"/>
  <c r="U562"/>
  <c r="U492"/>
  <c r="U312"/>
  <c r="U585"/>
  <c r="U354"/>
  <c r="U551"/>
  <c r="U609"/>
  <c r="U693"/>
  <c r="U593"/>
  <c r="U565"/>
  <c r="U402"/>
  <c r="U663"/>
  <c r="U750"/>
  <c r="U454"/>
  <c r="U313"/>
  <c r="U577"/>
  <c r="U725"/>
  <c r="U670"/>
  <c r="U716"/>
  <c r="U683"/>
  <c r="U524"/>
  <c r="U373"/>
  <c r="U571"/>
  <c r="U432"/>
  <c r="U728"/>
  <c r="U473"/>
  <c r="U503"/>
  <c r="U451"/>
  <c r="U573"/>
  <c r="U324"/>
  <c r="U620"/>
  <c r="U636"/>
  <c r="U637"/>
  <c r="U408"/>
  <c r="W945"/>
  <c r="X945" s="1"/>
  <c r="W947"/>
  <c r="X947" s="1"/>
  <c r="U928"/>
  <c r="U914"/>
  <c r="U900"/>
  <c r="U886"/>
  <c r="U870"/>
  <c r="U855"/>
  <c r="U842"/>
  <c r="U820"/>
  <c r="U810"/>
  <c r="U790"/>
  <c r="U784"/>
  <c r="U766"/>
  <c r="U606"/>
  <c r="U638"/>
  <c r="U541"/>
  <c r="U553"/>
  <c r="U407"/>
  <c r="U949"/>
  <c r="U942"/>
  <c r="U936"/>
  <c r="U933"/>
  <c r="U929"/>
  <c r="U924"/>
  <c r="U921"/>
  <c r="U918"/>
  <c r="U912"/>
  <c r="U908"/>
  <c r="U906"/>
  <c r="U901"/>
  <c r="U897"/>
  <c r="U893"/>
  <c r="U888"/>
  <c r="U885"/>
  <c r="U882"/>
  <c r="U877"/>
  <c r="U873"/>
  <c r="U869"/>
  <c r="U865"/>
  <c r="U860"/>
  <c r="U857"/>
  <c r="U853"/>
  <c r="U850"/>
  <c r="U845"/>
  <c r="U840"/>
  <c r="U836"/>
  <c r="U833"/>
  <c r="U827"/>
  <c r="U822"/>
  <c r="U823"/>
  <c r="U814"/>
  <c r="U813"/>
  <c r="U809"/>
  <c r="U805"/>
  <c r="U798"/>
  <c r="U797"/>
  <c r="U791"/>
  <c r="U787"/>
  <c r="U786"/>
  <c r="U781"/>
  <c r="U776"/>
  <c r="U775"/>
  <c r="U769"/>
  <c r="U765"/>
  <c r="U761"/>
  <c r="U626"/>
  <c r="U525"/>
  <c r="U650"/>
  <c r="U694"/>
  <c r="U363"/>
  <c r="U371"/>
  <c r="U744"/>
  <c r="U648"/>
  <c r="U703"/>
  <c r="U404"/>
  <c r="U546"/>
  <c r="U600"/>
  <c r="U381"/>
  <c r="U581"/>
  <c r="U672"/>
  <c r="U353"/>
  <c r="U657"/>
  <c r="U634"/>
  <c r="U679"/>
  <c r="U316"/>
  <c r="U736"/>
  <c r="U591"/>
  <c r="U543"/>
  <c r="U630"/>
  <c r="U535"/>
  <c r="U545"/>
  <c r="U709"/>
  <c r="U453"/>
  <c r="U512"/>
  <c r="U468"/>
  <c r="U732"/>
  <c r="U701"/>
  <c r="U687"/>
  <c r="U352"/>
  <c r="U516"/>
  <c r="U514"/>
  <c r="U349"/>
  <c r="U434"/>
  <c r="U339"/>
  <c r="U696"/>
  <c r="U582"/>
  <c r="U314"/>
  <c r="U597"/>
  <c r="U506"/>
  <c r="U489"/>
  <c r="U741"/>
  <c r="U445"/>
  <c r="U756"/>
  <c r="U700"/>
  <c r="U558"/>
  <c r="U579"/>
  <c r="U478"/>
  <c r="U441"/>
  <c r="U390"/>
  <c r="U719"/>
  <c r="U472"/>
  <c r="U682"/>
  <c r="U555"/>
  <c r="U323"/>
  <c r="U467"/>
  <c r="U631"/>
  <c r="U614"/>
  <c r="U495"/>
  <c r="U659"/>
  <c r="U705"/>
  <c r="U513"/>
  <c r="U438"/>
  <c r="U753"/>
  <c r="U616"/>
  <c r="U426"/>
  <c r="U360"/>
  <c r="U329"/>
  <c r="U654"/>
  <c r="U500"/>
  <c r="U455"/>
  <c r="U440"/>
  <c r="U431"/>
  <c r="U337"/>
  <c r="U479"/>
  <c r="U401"/>
  <c r="U515"/>
  <c r="U757"/>
  <c r="U686"/>
  <c r="U624"/>
  <c r="U530"/>
  <c r="U318"/>
  <c r="U731"/>
  <c r="U370"/>
  <c r="U447"/>
  <c r="U641"/>
  <c r="U340"/>
  <c r="U351"/>
  <c r="U393"/>
  <c r="U423"/>
  <c r="U331"/>
  <c r="U437"/>
  <c r="U379"/>
  <c r="U486"/>
  <c r="U350"/>
  <c r="U556"/>
  <c r="U673"/>
  <c r="U466"/>
  <c r="U590"/>
  <c r="U748"/>
  <c r="U560"/>
  <c r="U359"/>
  <c r="U498"/>
  <c r="U517"/>
  <c r="U421"/>
  <c r="U461"/>
  <c r="U448"/>
  <c r="U342"/>
  <c r="W948"/>
  <c r="X948" s="1"/>
  <c r="W946"/>
  <c r="X946" s="1"/>
  <c r="Y110" l="1"/>
  <c r="Y103"/>
  <c r="Y109"/>
  <c r="Y104"/>
  <c r="Y105"/>
  <c r="Y102"/>
  <c r="Y108"/>
  <c r="Y107"/>
  <c r="Y101"/>
  <c r="Y106"/>
  <c r="Y950"/>
  <c r="Y240"/>
  <c r="Y271"/>
  <c r="Y223"/>
  <c r="Y238"/>
  <c r="Y181"/>
  <c r="Y164"/>
  <c r="Y171"/>
  <c r="Y267"/>
  <c r="Y251"/>
  <c r="Y217"/>
  <c r="Y165"/>
  <c r="Y256"/>
  <c r="Y261"/>
  <c r="Y136"/>
  <c r="Y134"/>
  <c r="Y231"/>
  <c r="Y280"/>
  <c r="Y197"/>
  <c r="Y279"/>
  <c r="Y258"/>
  <c r="Y145"/>
  <c r="Y299"/>
  <c r="Y184"/>
  <c r="Y287"/>
  <c r="Y115"/>
  <c r="Y122"/>
  <c r="Y252"/>
  <c r="Y257"/>
  <c r="Y169"/>
  <c r="Y275"/>
  <c r="Y292"/>
  <c r="Y150"/>
  <c r="Y210"/>
  <c r="Y190"/>
  <c r="Y300"/>
  <c r="Y243"/>
  <c r="Y177"/>
  <c r="Y154"/>
  <c r="Y241"/>
  <c r="Y277"/>
  <c r="Y242"/>
  <c r="Y303"/>
  <c r="Y196"/>
  <c r="Y211"/>
  <c r="Y248"/>
  <c r="Y290"/>
  <c r="Y291"/>
  <c r="Y118"/>
  <c r="Y307"/>
  <c r="Y202"/>
  <c r="Y158"/>
  <c r="Y260"/>
  <c r="Y226"/>
  <c r="Y233"/>
  <c r="Y172"/>
  <c r="Y156"/>
  <c r="Y259"/>
  <c r="Y148"/>
  <c r="Y207"/>
  <c r="Y230"/>
  <c r="Y113"/>
  <c r="Y245"/>
  <c r="Y140"/>
  <c r="Y159"/>
  <c r="Y204"/>
  <c r="Y199"/>
  <c r="Y135"/>
  <c r="Y155"/>
  <c r="Y127"/>
  <c r="Y304"/>
  <c r="Y132"/>
  <c r="Y194"/>
  <c r="Y306"/>
  <c r="Y244"/>
  <c r="Y187"/>
  <c r="Y201"/>
  <c r="Y218"/>
  <c r="Y111"/>
  <c r="Y295"/>
  <c r="Y286"/>
  <c r="Y149"/>
  <c r="Y209"/>
  <c r="Y301"/>
  <c r="Y186"/>
  <c r="Y208"/>
  <c r="Y130"/>
  <c r="Y273"/>
  <c r="Y182"/>
  <c r="Y250"/>
  <c r="Y283"/>
  <c r="Y189"/>
  <c r="Y294"/>
  <c r="Y296"/>
  <c r="Y166"/>
  <c r="Y221"/>
  <c r="Y131"/>
  <c r="Y262"/>
  <c r="Y206"/>
  <c r="Y265"/>
  <c r="Y167"/>
  <c r="Y153"/>
  <c r="Y239"/>
  <c r="Y215"/>
  <c r="Y229"/>
  <c r="Y263"/>
  <c r="Y123"/>
  <c r="Y255"/>
  <c r="Y183"/>
  <c r="Y179"/>
  <c r="Y297"/>
  <c r="Y282"/>
  <c r="Y174"/>
  <c r="Y116"/>
  <c r="Y212"/>
  <c r="Y302"/>
  <c r="Y305"/>
  <c r="Y125"/>
  <c r="Y228"/>
  <c r="Y213"/>
  <c r="Y117"/>
  <c r="Y225"/>
  <c r="Y219"/>
  <c r="Y139"/>
  <c r="Y270"/>
  <c r="Y308"/>
  <c r="Y232"/>
  <c r="Y222"/>
  <c r="Y124"/>
  <c r="Y137"/>
  <c r="Y268"/>
  <c r="Y170"/>
  <c r="Y146"/>
  <c r="Y133"/>
  <c r="Y191"/>
  <c r="Y163"/>
  <c r="Y264"/>
  <c r="Y253"/>
  <c r="Y293"/>
  <c r="Y214"/>
  <c r="Y278"/>
  <c r="Y175"/>
  <c r="Y281"/>
  <c r="Y168"/>
  <c r="Y192"/>
  <c r="Y129"/>
  <c r="Y157"/>
  <c r="Y247"/>
  <c r="Y272"/>
  <c r="Y237"/>
  <c r="Y193"/>
  <c r="Y151"/>
  <c r="Y246"/>
  <c r="Y269"/>
  <c r="Y235"/>
  <c r="Y185"/>
  <c r="Y112"/>
  <c r="Y266"/>
  <c r="Y249"/>
  <c r="Y236"/>
  <c r="Y203"/>
  <c r="Y138"/>
  <c r="Y276"/>
  <c r="Y285"/>
  <c r="Y227"/>
  <c r="Y143"/>
  <c r="Y147"/>
  <c r="Y152"/>
  <c r="Y173"/>
  <c r="Y144"/>
  <c r="Y200"/>
  <c r="Y141"/>
  <c r="Y195"/>
  <c r="Y220"/>
  <c r="Y126"/>
  <c r="Y310"/>
  <c r="Y121"/>
  <c r="Y284"/>
  <c r="Y234"/>
  <c r="Y224"/>
  <c r="Y205"/>
  <c r="Y114"/>
  <c r="Y298"/>
  <c r="Y198"/>
  <c r="Y161"/>
  <c r="Y142"/>
  <c r="Y119"/>
  <c r="Y289"/>
  <c r="Y288"/>
  <c r="Y188"/>
  <c r="Y216"/>
  <c r="Y162"/>
  <c r="Y274"/>
  <c r="Y120"/>
  <c r="Y180"/>
  <c r="Y160"/>
  <c r="Y309"/>
  <c r="Y254"/>
  <c r="Y178"/>
  <c r="Y128"/>
  <c r="Y176"/>
  <c r="Y948"/>
  <c r="Y944"/>
  <c r="Y940"/>
  <c r="Y937"/>
  <c r="Y933"/>
  <c r="Y927"/>
  <c r="Y924"/>
  <c r="Y920"/>
  <c r="Y916"/>
  <c r="Y911"/>
  <c r="Y905"/>
  <c r="Y904"/>
  <c r="Y901"/>
  <c r="Y895"/>
  <c r="Y892"/>
  <c r="Y888"/>
  <c r="Y883"/>
  <c r="Y880"/>
  <c r="Y877"/>
  <c r="Y871"/>
  <c r="Y867"/>
  <c r="Y864"/>
  <c r="Y860"/>
  <c r="Y856"/>
  <c r="Y852"/>
  <c r="Y848"/>
  <c r="Y845"/>
  <c r="Y840"/>
  <c r="Y835"/>
  <c r="Y831"/>
  <c r="Y828"/>
  <c r="Y825"/>
  <c r="Y821"/>
  <c r="Y818"/>
  <c r="Y810"/>
  <c r="Y811"/>
  <c r="Y804"/>
  <c r="Y800"/>
  <c r="Y795"/>
  <c r="Y792"/>
  <c r="Y788"/>
  <c r="Y783"/>
  <c r="Y778"/>
  <c r="Y777"/>
  <c r="Y773"/>
  <c r="Y767"/>
  <c r="Y762"/>
  <c r="Y760"/>
  <c r="Y652"/>
  <c r="Y590"/>
  <c r="Y551"/>
  <c r="Y401"/>
  <c r="Y363"/>
  <c r="Y509"/>
  <c r="Y351"/>
  <c r="Y577"/>
  <c r="Y436"/>
  <c r="Y610"/>
  <c r="Y549"/>
  <c r="Y506"/>
  <c r="Y659"/>
  <c r="Y466"/>
  <c r="Y513"/>
  <c r="Y525"/>
  <c r="Y606"/>
  <c r="Y575"/>
  <c r="Y701"/>
  <c r="Y718"/>
  <c r="Y453"/>
  <c r="Y687"/>
  <c r="Y685"/>
  <c r="Y756"/>
  <c r="Y400"/>
  <c r="Y694"/>
  <c r="Y346"/>
  <c r="Y695"/>
  <c r="Y348"/>
  <c r="Y483"/>
  <c r="Y703"/>
  <c r="Y387"/>
  <c r="Y389"/>
  <c r="Y331"/>
  <c r="Y419"/>
  <c r="Y710"/>
  <c r="Y446"/>
  <c r="Y693"/>
  <c r="Y376"/>
  <c r="Y516"/>
  <c r="Y556"/>
  <c r="Y571"/>
  <c r="Y621"/>
  <c r="Y599"/>
  <c r="Y707"/>
  <c r="Y442"/>
  <c r="Y548"/>
  <c r="Y517"/>
  <c r="Y447"/>
  <c r="Y464"/>
  <c r="Y601"/>
  <c r="Y708"/>
  <c r="Y353"/>
  <c r="Y364"/>
  <c r="Y678"/>
  <c r="Y674"/>
  <c r="Y553"/>
  <c r="Y373"/>
  <c r="Y683"/>
  <c r="Y711"/>
  <c r="Y720"/>
  <c r="Y671"/>
  <c r="Y686"/>
  <c r="Y622"/>
  <c r="Y414"/>
  <c r="Y420"/>
  <c r="Y751"/>
  <c r="Y653"/>
  <c r="Y314"/>
  <c r="Y576"/>
  <c r="Y484"/>
  <c r="Y537"/>
  <c r="Y698"/>
  <c r="Y523"/>
  <c r="Y406"/>
  <c r="Y588"/>
  <c r="Y573"/>
  <c r="Y365"/>
  <c r="Y374"/>
  <c r="Y463"/>
  <c r="Y677"/>
  <c r="Y324"/>
  <c r="Y423"/>
  <c r="Y449"/>
  <c r="Y757"/>
  <c r="Y651"/>
  <c r="Y323"/>
  <c r="Y741"/>
  <c r="Y443"/>
  <c r="Y496"/>
  <c r="Y413"/>
  <c r="Y456"/>
  <c r="Y319"/>
  <c r="Y444"/>
  <c r="Y669"/>
  <c r="Y522"/>
  <c r="Y416"/>
  <c r="Y561"/>
  <c r="Y739"/>
  <c r="Y746"/>
  <c r="Y714"/>
  <c r="Y339"/>
  <c r="Y727"/>
  <c r="Y697"/>
  <c r="Y405"/>
  <c r="Y737"/>
  <c r="Y410"/>
  <c r="Y656"/>
  <c r="Y547"/>
  <c r="Y719"/>
  <c r="Y510"/>
  <c r="Y752"/>
  <c r="Y946"/>
  <c r="Y941"/>
  <c r="Y936"/>
  <c r="Y934"/>
  <c r="Y930"/>
  <c r="Y925"/>
  <c r="Y921"/>
  <c r="Y918"/>
  <c r="Y913"/>
  <c r="Y908"/>
  <c r="Y907"/>
  <c r="Y900"/>
  <c r="Y897"/>
  <c r="Y893"/>
  <c r="Y889"/>
  <c r="Y885"/>
  <c r="Y881"/>
  <c r="Y876"/>
  <c r="Y873"/>
  <c r="Y869"/>
  <c r="Y866"/>
  <c r="Y861"/>
  <c r="Y857"/>
  <c r="Y853"/>
  <c r="Y849"/>
  <c r="Y844"/>
  <c r="Y842"/>
  <c r="Y838"/>
  <c r="Y833"/>
  <c r="Y826"/>
  <c r="Y822"/>
  <c r="Y823"/>
  <c r="Y817"/>
  <c r="Y813"/>
  <c r="Y809"/>
  <c r="Y806"/>
  <c r="Y801"/>
  <c r="Y798"/>
  <c r="Y794"/>
  <c r="Y789"/>
  <c r="Y785"/>
  <c r="Y781"/>
  <c r="Y779"/>
  <c r="Y772"/>
  <c r="Y770"/>
  <c r="Y765"/>
  <c r="Y761"/>
  <c r="Y568"/>
  <c r="Y448"/>
  <c r="Y717"/>
  <c r="Y478"/>
  <c r="Y312"/>
  <c r="Y368"/>
  <c r="Y567"/>
  <c r="Y541"/>
  <c r="Y628"/>
  <c r="Y474"/>
  <c r="Y733"/>
  <c r="Y740"/>
  <c r="Y624"/>
  <c r="Y569"/>
  <c r="Y722"/>
  <c r="Y334"/>
  <c r="Y582"/>
  <c r="Y505"/>
  <c r="Y540"/>
  <c r="Y445"/>
  <c r="Y317"/>
  <c r="Y691"/>
  <c r="Y759"/>
  <c r="Y655"/>
  <c r="Y543"/>
  <c r="Y429"/>
  <c r="Y489"/>
  <c r="Y333"/>
  <c r="Y644"/>
  <c r="Y682"/>
  <c r="Y377"/>
  <c r="Y580"/>
  <c r="Y418"/>
  <c r="Y355"/>
  <c r="Y639"/>
  <c r="Y705"/>
  <c r="Y332"/>
  <c r="Y544"/>
  <c r="Y369"/>
  <c r="Y507"/>
  <c r="Y383"/>
  <c r="Y638"/>
  <c r="Y412"/>
  <c r="Y607"/>
  <c r="Y748"/>
  <c r="Y375"/>
  <c r="Y729"/>
  <c r="Y511"/>
  <c r="Y680"/>
  <c r="Y434"/>
  <c r="Y625"/>
  <c r="Y747"/>
  <c r="Y560"/>
  <c r="Y609"/>
  <c r="Y398"/>
  <c r="Y459"/>
  <c r="Y749"/>
  <c r="Y559"/>
  <c r="Y596"/>
  <c r="Y535"/>
  <c r="Y587"/>
  <c r="Y341"/>
  <c r="Y473"/>
  <c r="Y660"/>
  <c r="Y518"/>
  <c r="Y452"/>
  <c r="Y734"/>
  <c r="Y585"/>
  <c r="Y438"/>
  <c r="Y521"/>
  <c r="Y315"/>
  <c r="Y469"/>
  <c r="Y684"/>
  <c r="Y498"/>
  <c r="Y646"/>
  <c r="Y392"/>
  <c r="Y451"/>
  <c r="Y372"/>
  <c r="Y630"/>
  <c r="Y422"/>
  <c r="Y627"/>
  <c r="Y586"/>
  <c r="Y574"/>
  <c r="Y641"/>
  <c r="Y380"/>
  <c r="Y382"/>
  <c r="Y637"/>
  <c r="Y388"/>
  <c r="Y745"/>
  <c r="Y676"/>
  <c r="Y366"/>
  <c r="Y354"/>
  <c r="Y408"/>
  <c r="Y620"/>
  <c r="Y461"/>
  <c r="Y393"/>
  <c r="Y692"/>
  <c r="Y471"/>
  <c r="Y467"/>
  <c r="Y450"/>
  <c r="Y616"/>
  <c r="Y526"/>
  <c r="Y349"/>
  <c r="Y357"/>
  <c r="Y634"/>
  <c r="Y724"/>
  <c r="Y558"/>
  <c r="Y325"/>
  <c r="Y672"/>
  <c r="Y486"/>
  <c r="Y603"/>
  <c r="Y668"/>
  <c r="Y949"/>
  <c r="Y945"/>
  <c r="Y943"/>
  <c r="Y938"/>
  <c r="Y931"/>
  <c r="Y929"/>
  <c r="Y928"/>
  <c r="Y922"/>
  <c r="Y917"/>
  <c r="Y914"/>
  <c r="Y912"/>
  <c r="Y909"/>
  <c r="Y902"/>
  <c r="Y898"/>
  <c r="Y896"/>
  <c r="Y890"/>
  <c r="Y887"/>
  <c r="Y882"/>
  <c r="Y878"/>
  <c r="Y874"/>
  <c r="Y870"/>
  <c r="Y865"/>
  <c r="Y863"/>
  <c r="Y858"/>
  <c r="Y855"/>
  <c r="Y851"/>
  <c r="Y846"/>
  <c r="Y841"/>
  <c r="Y837"/>
  <c r="Y834"/>
  <c r="Y830"/>
  <c r="Y827"/>
  <c r="Y824"/>
  <c r="Y819"/>
  <c r="Y814"/>
  <c r="Y808"/>
  <c r="Y807"/>
  <c r="Y802"/>
  <c r="Y799"/>
  <c r="Y793"/>
  <c r="Y791"/>
  <c r="Y787"/>
  <c r="Y784"/>
  <c r="Y780"/>
  <c r="Y774"/>
  <c r="Y769"/>
  <c r="Y766"/>
  <c r="Y763"/>
  <c r="Y335"/>
  <c r="Y514"/>
  <c r="Y491"/>
  <c r="Y744"/>
  <c r="Y536"/>
  <c r="Y358"/>
  <c r="Y411"/>
  <c r="Y538"/>
  <c r="Y350"/>
  <c r="Y409"/>
  <c r="Y481"/>
  <c r="Y475"/>
  <c r="Y328"/>
  <c r="Y731"/>
  <c r="Y347"/>
  <c r="Y342"/>
  <c r="Y643"/>
  <c r="Y480"/>
  <c r="Y566"/>
  <c r="Y648"/>
  <c r="Y337"/>
  <c r="Y562"/>
  <c r="Y528"/>
  <c r="Y512"/>
  <c r="Y583"/>
  <c r="Y520"/>
  <c r="Y721"/>
  <c r="Y457"/>
  <c r="Y477"/>
  <c r="Y431"/>
  <c r="Y311"/>
  <c r="Y407"/>
  <c r="Y485"/>
  <c r="Y636"/>
  <c r="Y490"/>
  <c r="Y642"/>
  <c r="Y614"/>
  <c r="Y428"/>
  <c r="Y742"/>
  <c r="Y482"/>
  <c r="Y735"/>
  <c r="Y329"/>
  <c r="Y501"/>
  <c r="Y564"/>
  <c r="Y602"/>
  <c r="Y519"/>
  <c r="Y494"/>
  <c r="Y619"/>
  <c r="Y626"/>
  <c r="Y359"/>
  <c r="Y598"/>
  <c r="Y352"/>
  <c r="Y515"/>
  <c r="Y635"/>
  <c r="Y545"/>
  <c r="Y381"/>
  <c r="Y649"/>
  <c r="Y371"/>
  <c r="Y330"/>
  <c r="Y460"/>
  <c r="Y396"/>
  <c r="Y565"/>
  <c r="Y385"/>
  <c r="Y504"/>
  <c r="Y650"/>
  <c r="Y327"/>
  <c r="Y440"/>
  <c r="Y633"/>
  <c r="Y743"/>
  <c r="Y427"/>
  <c r="Y495"/>
  <c r="Y550"/>
  <c r="Y432"/>
  <c r="Y497"/>
  <c r="Y591"/>
  <c r="Y605"/>
  <c r="Y546"/>
  <c r="Y578"/>
  <c r="Y539"/>
  <c r="Y657"/>
  <c r="Y750"/>
  <c r="Y592"/>
  <c r="Y340"/>
  <c r="Y730"/>
  <c r="Y488"/>
  <c r="Y623"/>
  <c r="Y344"/>
  <c r="Y666"/>
  <c r="Y430"/>
  <c r="Y611"/>
  <c r="Y557"/>
  <c r="Y702"/>
  <c r="Y479"/>
  <c r="Y716"/>
  <c r="Y403"/>
  <c r="Y728"/>
  <c r="Y386"/>
  <c r="Y502"/>
  <c r="Y529"/>
  <c r="Y530"/>
  <c r="Y679"/>
  <c r="Y594"/>
  <c r="Y343"/>
  <c r="Y362"/>
  <c r="Y465"/>
  <c r="Y531"/>
  <c r="Y425"/>
  <c r="Y667"/>
  <c r="Y712"/>
  <c r="Y704"/>
  <c r="Y336"/>
  <c r="Y753"/>
  <c r="H9" i="14" a="1"/>
  <c r="H9" s="1"/>
  <c r="Y947" i="6"/>
  <c r="Y942"/>
  <c r="Y939"/>
  <c r="Y935"/>
  <c r="Y932"/>
  <c r="Y926"/>
  <c r="Y923"/>
  <c r="Y919"/>
  <c r="Y915"/>
  <c r="Y910"/>
  <c r="Y906"/>
  <c r="Y903"/>
  <c r="Y899"/>
  <c r="Y894"/>
  <c r="Y891"/>
  <c r="Y886"/>
  <c r="Y884"/>
  <c r="Y879"/>
  <c r="Y875"/>
  <c r="Y872"/>
  <c r="Y868"/>
  <c r="Y862"/>
  <c r="Y859"/>
  <c r="Y854"/>
  <c r="Y850"/>
  <c r="Y847"/>
  <c r="Y843"/>
  <c r="Y839"/>
  <c r="Y836"/>
  <c r="Y832"/>
  <c r="Y829"/>
  <c r="Y820"/>
  <c r="Y816"/>
  <c r="Y815"/>
  <c r="Y812"/>
  <c r="Y805"/>
  <c r="Y803"/>
  <c r="Y797"/>
  <c r="Y796"/>
  <c r="Y790"/>
  <c r="Y786"/>
  <c r="Y782"/>
  <c r="Y776"/>
  <c r="Y775"/>
  <c r="Y771"/>
  <c r="Y768"/>
  <c r="Y764"/>
  <c r="Y758"/>
  <c r="Y608"/>
  <c r="Y356"/>
  <c r="Y612"/>
  <c r="Y662"/>
  <c r="Y534"/>
  <c r="Y654"/>
  <c r="Y631"/>
  <c r="Y404"/>
  <c r="Y433"/>
  <c r="Y338"/>
  <c r="Y600"/>
  <c r="Y503"/>
  <c r="Y593"/>
  <c r="Y663"/>
  <c r="Y321"/>
  <c r="Y615"/>
  <c r="Y738"/>
  <c r="Y384"/>
  <c r="Y675"/>
  <c r="Y468"/>
  <c r="Y455"/>
  <c r="Y417"/>
  <c r="Y726"/>
  <c r="Y397"/>
  <c r="Y378"/>
  <c r="Y563"/>
  <c r="Y500"/>
  <c r="Y492"/>
  <c r="Y391"/>
  <c r="Y604"/>
  <c r="Y570"/>
  <c r="Y458"/>
  <c r="Y437"/>
  <c r="Y629"/>
  <c r="Y499"/>
  <c r="Y617"/>
  <c r="Y664"/>
  <c r="Y508"/>
  <c r="Y415"/>
  <c r="Y426"/>
  <c r="Y322"/>
  <c r="Y493"/>
  <c r="Y476"/>
  <c r="Y542"/>
  <c r="Y470"/>
  <c r="Y706"/>
  <c r="Y399"/>
  <c r="Y361"/>
  <c r="Y581"/>
  <c r="Y345"/>
  <c r="Y472"/>
  <c r="Y367"/>
  <c r="Y699"/>
  <c r="Y709"/>
  <c r="Y589"/>
  <c r="Y700"/>
  <c r="Y688"/>
  <c r="Y632"/>
  <c r="Y424"/>
  <c r="Y647"/>
  <c r="Y360"/>
  <c r="Y524"/>
  <c r="Y713"/>
  <c r="Y715"/>
  <c r="Y696"/>
  <c r="Y402"/>
  <c r="Y595"/>
  <c r="Y379"/>
  <c r="Y439"/>
  <c r="Y723"/>
  <c r="Y320"/>
  <c r="Y487"/>
  <c r="Y555"/>
  <c r="Y618"/>
  <c r="Y441"/>
  <c r="Y313"/>
  <c r="Y736"/>
  <c r="Y689"/>
  <c r="Y665"/>
  <c r="Y572"/>
  <c r="Y725"/>
  <c r="Y661"/>
  <c r="Y316"/>
  <c r="Y597"/>
  <c r="Y394"/>
  <c r="Y554"/>
  <c r="Y613"/>
  <c r="Y681"/>
  <c r="Y645"/>
  <c r="Y584"/>
  <c r="Y640"/>
  <c r="Y454"/>
  <c r="Y732"/>
  <c r="Y421"/>
  <c r="Y532"/>
  <c r="Y318"/>
  <c r="Y395"/>
  <c r="Y533"/>
  <c r="Y658"/>
  <c r="Y579"/>
  <c r="Y462"/>
  <c r="Y673"/>
  <c r="Y690"/>
  <c r="Y435"/>
  <c r="Y552"/>
  <c r="Y390"/>
  <c r="Y527"/>
  <c r="Y670"/>
  <c r="Y326"/>
  <c r="Y370"/>
  <c r="Y755"/>
  <c r="Y754"/>
  <c r="H10" i="14" l="1" a="1"/>
  <c r="H10" s="1"/>
  <c r="AO1690" i="1"/>
  <c r="W1690" s="1"/>
  <c r="AO832"/>
  <c r="W832" s="1"/>
  <c r="AO1910"/>
  <c r="W1910" s="1"/>
  <c r="AO1533"/>
  <c r="W1533" s="1"/>
  <c r="AO1462"/>
  <c r="W1462" s="1"/>
  <c r="AO827"/>
  <c r="W827" s="1"/>
  <c r="AO1826"/>
  <c r="W1826" s="1"/>
  <c r="AO1613"/>
  <c r="W1613" s="1"/>
  <c r="AO1527"/>
  <c r="W1527" s="1"/>
  <c r="AO1812"/>
  <c r="W1812" s="1"/>
  <c r="AO777"/>
  <c r="W777" s="1"/>
  <c r="AO952"/>
  <c r="W952" s="1"/>
  <c r="AO1196"/>
  <c r="W1196" s="1"/>
  <c r="AO264"/>
  <c r="W264" s="1"/>
  <c r="AO915"/>
  <c r="W915" s="1"/>
  <c r="AO1851"/>
  <c r="W1851" s="1"/>
  <c r="AO713"/>
  <c r="W713" s="1"/>
  <c r="AO1014"/>
  <c r="W1014" s="1"/>
  <c r="AO1865"/>
  <c r="W1865" s="1"/>
  <c r="AO1758"/>
  <c r="W1758" s="1"/>
  <c r="AO644"/>
  <c r="W644" s="1"/>
  <c r="AO1689"/>
  <c r="W1689" s="1"/>
  <c r="AO1788"/>
  <c r="W1788" s="1"/>
  <c r="AO1540"/>
  <c r="W1540" s="1"/>
  <c r="AO836"/>
  <c r="W836" s="1"/>
  <c r="AO198"/>
  <c r="W198" s="1"/>
  <c r="AO1332"/>
  <c r="W1332" s="1"/>
  <c r="AO140"/>
  <c r="W140" s="1"/>
  <c r="AO420"/>
  <c r="W420" s="1"/>
  <c r="AO1555"/>
  <c r="W1555" s="1"/>
  <c r="AO507"/>
  <c r="W507" s="1"/>
  <c r="AO775"/>
  <c r="W775" s="1"/>
  <c r="AO1038"/>
  <c r="W1038" s="1"/>
  <c r="AO960"/>
  <c r="W960" s="1"/>
  <c r="AO1339"/>
  <c r="W1339" s="1"/>
  <c r="AO1198"/>
  <c r="W1198" s="1"/>
  <c r="AO1771"/>
  <c r="W1771" s="1"/>
  <c r="AO813"/>
  <c r="W813" s="1"/>
  <c r="AO1879"/>
  <c r="W1879" s="1"/>
  <c r="AO1152"/>
  <c r="W1152" s="1"/>
  <c r="AO702"/>
  <c r="W702" s="1"/>
  <c r="AO119"/>
  <c r="W119" s="1"/>
  <c r="AO1446"/>
  <c r="W1446" s="1"/>
  <c r="AO203"/>
  <c r="W203" s="1"/>
  <c r="AO1912"/>
  <c r="W1912" s="1"/>
  <c r="AO1725"/>
  <c r="W1725" s="1"/>
  <c r="AO1574"/>
  <c r="W1574" s="1"/>
  <c r="AO1363"/>
  <c r="W1363" s="1"/>
  <c r="AO641"/>
  <c r="W641" s="1"/>
  <c r="AO738"/>
  <c r="W738" s="1"/>
  <c r="AO1200"/>
  <c r="W1200" s="1"/>
  <c r="AO168"/>
  <c r="W168" s="1"/>
  <c r="AO1158"/>
  <c r="W1158" s="1"/>
  <c r="AO1885"/>
  <c r="W1885" s="1"/>
  <c r="AO931"/>
  <c r="W931" s="1"/>
  <c r="AO1331"/>
  <c r="W1331" s="1"/>
  <c r="AO703"/>
  <c r="W703" s="1"/>
  <c r="AO148"/>
  <c r="W148" s="1"/>
  <c r="AO1194"/>
  <c r="W1194" s="1"/>
  <c r="AO593"/>
  <c r="W593" s="1"/>
  <c r="AO767"/>
  <c r="W767" s="1"/>
  <c r="AO1649"/>
  <c r="W1649" s="1"/>
  <c r="AO706"/>
  <c r="W706" s="1"/>
  <c r="AO1216"/>
  <c r="W1216" s="1"/>
  <c r="AO840"/>
  <c r="W840" s="1"/>
  <c r="AO1687"/>
  <c r="W1687" s="1"/>
  <c r="AO1408"/>
  <c r="W1408" s="1"/>
  <c r="AO387"/>
  <c r="W387" s="1"/>
  <c r="AO548"/>
  <c r="W548" s="1"/>
  <c r="AO1684"/>
  <c r="W1684" s="1"/>
  <c r="AO1178"/>
  <c r="W1178" s="1"/>
  <c r="AO689"/>
  <c r="W689" s="1"/>
  <c r="AO431"/>
  <c r="W431" s="1"/>
  <c r="AO683"/>
  <c r="W683" s="1"/>
  <c r="AO1208"/>
  <c r="W1208" s="1"/>
  <c r="AO490"/>
  <c r="W490" s="1"/>
  <c r="AO1591"/>
  <c r="W1591" s="1"/>
  <c r="AO1877"/>
  <c r="W1877" s="1"/>
  <c r="AO1251"/>
  <c r="W1251" s="1"/>
  <c r="AO1127"/>
  <c r="W1127" s="1"/>
  <c r="AO175"/>
  <c r="W175" s="1"/>
  <c r="AO622"/>
  <c r="W622" s="1"/>
  <c r="AO615"/>
  <c r="W615" s="1"/>
  <c r="AO1796"/>
  <c r="W1796" s="1"/>
  <c r="AO760"/>
  <c r="W760" s="1"/>
  <c r="AO1430"/>
  <c r="W1430" s="1"/>
  <c r="AO561"/>
  <c r="W561" s="1"/>
  <c r="AO753"/>
  <c r="W753" s="1"/>
  <c r="AO154"/>
  <c r="W154" s="1"/>
  <c r="AO1888"/>
  <c r="W1888" s="1"/>
  <c r="AO184"/>
  <c r="W184" s="1"/>
  <c r="AO786"/>
  <c r="W786" s="1"/>
  <c r="AO1140"/>
  <c r="W1140" s="1"/>
  <c r="AO1847"/>
  <c r="W1847" s="1"/>
  <c r="AO447"/>
  <c r="W447" s="1"/>
  <c r="AO781"/>
  <c r="W781" s="1"/>
  <c r="AO1380"/>
  <c r="W1380" s="1"/>
  <c r="AO628"/>
  <c r="W628" s="1"/>
  <c r="AO1694"/>
  <c r="W1694" s="1"/>
  <c r="AO332"/>
  <c r="W332" s="1"/>
  <c r="AO523"/>
  <c r="W523" s="1"/>
  <c r="AO393"/>
  <c r="W393" s="1"/>
  <c r="AO551"/>
  <c r="W551" s="1"/>
  <c r="AO891"/>
  <c r="W891" s="1"/>
  <c r="AO285"/>
  <c r="W285" s="1"/>
  <c r="AO961"/>
  <c r="W961" s="1"/>
  <c r="AO1433"/>
  <c r="W1433" s="1"/>
  <c r="AO964"/>
  <c r="W964" s="1"/>
  <c r="AO1449"/>
  <c r="W1449" s="1"/>
  <c r="AO169"/>
  <c r="W169" s="1"/>
  <c r="AO1019"/>
  <c r="W1019" s="1"/>
  <c r="AO419"/>
  <c r="W419" s="1"/>
  <c r="AO859"/>
  <c r="W859" s="1"/>
  <c r="AO1530"/>
  <c r="W1530" s="1"/>
  <c r="AO1559"/>
  <c r="W1559" s="1"/>
  <c r="AO359"/>
  <c r="W359" s="1"/>
  <c r="AO136"/>
  <c r="W136" s="1"/>
  <c r="AO352"/>
  <c r="W352" s="1"/>
  <c r="AO406"/>
  <c r="W406" s="1"/>
  <c r="AO217"/>
  <c r="W217" s="1"/>
  <c r="AO853"/>
  <c r="W853" s="1"/>
  <c r="AO1319"/>
  <c r="W1319" s="1"/>
  <c r="AO460"/>
  <c r="W460" s="1"/>
  <c r="AO1889"/>
  <c r="W1889" s="1"/>
  <c r="AO269"/>
  <c r="W269" s="1"/>
  <c r="AO1118"/>
  <c r="W1118" s="1"/>
  <c r="AO273"/>
  <c r="W273" s="1"/>
  <c r="AO1300"/>
  <c r="W1300" s="1"/>
  <c r="AO133"/>
  <c r="W133" s="1"/>
  <c r="AO1107"/>
  <c r="W1107" s="1"/>
  <c r="AO812"/>
  <c r="W812" s="1"/>
  <c r="AO739"/>
  <c r="W739" s="1"/>
  <c r="AO810"/>
  <c r="W810" s="1"/>
  <c r="AO1353"/>
  <c r="W1353" s="1"/>
  <c r="AO707"/>
  <c r="W707" s="1"/>
  <c r="AO547"/>
  <c r="W547" s="1"/>
  <c r="AO1460"/>
  <c r="W1460" s="1"/>
  <c r="AO1262"/>
  <c r="W1262" s="1"/>
  <c r="AO1813"/>
  <c r="W1813" s="1"/>
  <c r="AO422"/>
  <c r="W422" s="1"/>
  <c r="AO1499"/>
  <c r="W1499" s="1"/>
  <c r="AO1909"/>
  <c r="W1909" s="1"/>
  <c r="AO193"/>
  <c r="W193" s="1"/>
  <c r="AO974"/>
  <c r="W974" s="1"/>
  <c r="AO678"/>
  <c r="W678" s="1"/>
  <c r="AO1435"/>
  <c r="W1435" s="1"/>
  <c r="AO174"/>
  <c r="W174" s="1"/>
  <c r="AO167"/>
  <c r="W167" s="1"/>
  <c r="AO1175"/>
  <c r="W1175" s="1"/>
  <c r="AO599"/>
  <c r="W599" s="1"/>
  <c r="AO1703"/>
  <c r="W1703" s="1"/>
  <c r="AO723"/>
  <c r="W723" s="1"/>
  <c r="AO747"/>
  <c r="W747" s="1"/>
  <c r="AO1557"/>
  <c r="W1557" s="1"/>
  <c r="AO1503"/>
  <c r="W1503" s="1"/>
  <c r="AO999"/>
  <c r="W999" s="1"/>
  <c r="AO1753"/>
  <c r="W1753" s="1"/>
  <c r="AO1867"/>
  <c r="W1867" s="1"/>
  <c r="AO1639"/>
  <c r="W1639" s="1"/>
  <c r="AO1256"/>
  <c r="W1256" s="1"/>
  <c r="AO1385"/>
  <c r="W1385" s="1"/>
  <c r="AO1488"/>
  <c r="W1488" s="1"/>
  <c r="AO845"/>
  <c r="W845" s="1"/>
  <c r="AO673"/>
  <c r="W673" s="1"/>
  <c r="AO1088"/>
  <c r="W1088" s="1"/>
  <c r="AO1729"/>
  <c r="W1729" s="1"/>
  <c r="AO502"/>
  <c r="W502" s="1"/>
  <c r="AO736"/>
  <c r="W736" s="1"/>
  <c r="AO1030"/>
  <c r="W1030" s="1"/>
  <c r="AO243"/>
  <c r="W243" s="1"/>
  <c r="AO967"/>
  <c r="W967" s="1"/>
  <c r="AO137"/>
  <c r="W137" s="1"/>
  <c r="AO1481"/>
  <c r="W1481" s="1"/>
  <c r="AO215"/>
  <c r="W215" s="1"/>
  <c r="AO179"/>
  <c r="W179" s="1"/>
  <c r="AO1095"/>
  <c r="W1095" s="1"/>
  <c r="AO250"/>
  <c r="W250" s="1"/>
  <c r="AO539"/>
  <c r="W539" s="1"/>
  <c r="AO397"/>
  <c r="W397" s="1"/>
  <c r="AO1565"/>
  <c r="W1565" s="1"/>
  <c r="AO454"/>
  <c r="W454" s="1"/>
  <c r="AO213"/>
  <c r="W213" s="1"/>
  <c r="AO598"/>
  <c r="W598" s="1"/>
  <c r="AO235"/>
  <c r="W235" s="1"/>
  <c r="AO1800"/>
  <c r="W1800" s="1"/>
  <c r="AO1272"/>
  <c r="W1272" s="1"/>
  <c r="AO1615"/>
  <c r="W1615" s="1"/>
  <c r="AO525"/>
  <c r="W525" s="1"/>
  <c r="AO1651"/>
  <c r="W1651" s="1"/>
  <c r="AO123"/>
  <c r="W123" s="1"/>
  <c r="AO1572"/>
  <c r="W1572" s="1"/>
  <c r="AO455"/>
  <c r="W455" s="1"/>
  <c r="AO171"/>
  <c r="W171" s="1"/>
  <c r="AO1429"/>
  <c r="W1429" s="1"/>
  <c r="AO636"/>
  <c r="W636" s="1"/>
  <c r="AO849"/>
  <c r="W849" s="1"/>
  <c r="AO1084"/>
  <c r="W1084" s="1"/>
  <c r="AO588"/>
  <c r="W588" s="1"/>
  <c r="AO1254"/>
  <c r="W1254" s="1"/>
  <c r="AO1876"/>
  <c r="W1876" s="1"/>
  <c r="AO1641"/>
  <c r="W1641" s="1"/>
  <c r="AO655"/>
  <c r="W655" s="1"/>
  <c r="AO1736"/>
  <c r="W1736" s="1"/>
  <c r="AO330"/>
  <c r="W330" s="1"/>
  <c r="AO1769"/>
  <c r="W1769" s="1"/>
  <c r="AO277"/>
  <c r="W277" s="1"/>
  <c r="AO852"/>
  <c r="W852" s="1"/>
  <c r="AO724"/>
  <c r="W724" s="1"/>
  <c r="AO1636"/>
  <c r="W1636" s="1"/>
  <c r="AO667"/>
  <c r="W667" s="1"/>
  <c r="AO603"/>
  <c r="W603" s="1"/>
  <c r="AO540"/>
  <c r="W540" s="1"/>
  <c r="AO647"/>
  <c r="W647" s="1"/>
  <c r="AO1130"/>
  <c r="W1130" s="1"/>
  <c r="AO1861"/>
  <c r="W1861" s="1"/>
  <c r="AO1297"/>
  <c r="W1297" s="1"/>
  <c r="AO146"/>
  <c r="W146" s="1"/>
  <c r="AO471"/>
  <c r="W471" s="1"/>
  <c r="AO1344"/>
  <c r="W1344" s="1"/>
  <c r="AO1742"/>
  <c r="W1742" s="1"/>
  <c r="AO1044"/>
  <c r="W1044" s="1"/>
  <c r="AO1850"/>
  <c r="W1850" s="1"/>
  <c r="AO128"/>
  <c r="W128" s="1"/>
  <c r="AO1374"/>
  <c r="W1374" s="1"/>
  <c r="AO714"/>
  <c r="W714" s="1"/>
  <c r="AO1537"/>
  <c r="W1537" s="1"/>
  <c r="AO1748"/>
  <c r="W1748" s="1"/>
  <c r="AO1005"/>
  <c r="W1005" s="1"/>
  <c r="AO474"/>
  <c r="W474" s="1"/>
  <c r="AO143"/>
  <c r="W143" s="1"/>
  <c r="AO115"/>
  <c r="W115" s="1"/>
  <c r="AO611"/>
  <c r="W611" s="1"/>
  <c r="AO864"/>
  <c r="W864" s="1"/>
  <c r="AO1036"/>
  <c r="W1036" s="1"/>
  <c r="AO1819"/>
  <c r="W1819" s="1"/>
  <c r="AO1683"/>
  <c r="W1683" s="1"/>
  <c r="AO1881"/>
  <c r="W1881" s="1"/>
  <c r="AO943"/>
  <c r="W943" s="1"/>
  <c r="AO605"/>
  <c r="W605" s="1"/>
  <c r="AO394"/>
  <c r="W394" s="1"/>
  <c r="AO241"/>
  <c r="W241" s="1"/>
  <c r="AO953"/>
  <c r="W953" s="1"/>
  <c r="AO1706"/>
  <c r="W1706" s="1"/>
  <c r="AO386"/>
  <c r="W386" s="1"/>
  <c r="AO1066"/>
  <c r="W1066" s="1"/>
  <c r="AO657"/>
  <c r="W657" s="1"/>
  <c r="AO488"/>
  <c r="W488" s="1"/>
  <c r="AO1595"/>
  <c r="W1595" s="1"/>
  <c r="AO569"/>
  <c r="W569" s="1"/>
  <c r="AO1298"/>
  <c r="W1298" s="1"/>
  <c r="AO1746"/>
  <c r="W1746" s="1"/>
  <c r="AO691"/>
  <c r="W691" s="1"/>
  <c r="AO1878"/>
  <c r="W1878" s="1"/>
  <c r="AO382"/>
  <c r="W382" s="1"/>
  <c r="AO389"/>
  <c r="W389" s="1"/>
  <c r="AO223"/>
  <c r="W223" s="1"/>
  <c r="AO385"/>
  <c r="W385" s="1"/>
  <c r="AO1914"/>
  <c r="W1914" s="1"/>
  <c r="AO1219"/>
  <c r="W1219" s="1"/>
  <c r="AO1760"/>
  <c r="W1760" s="1"/>
  <c r="AO1678"/>
  <c r="W1678" s="1"/>
  <c r="AO476"/>
  <c r="W476" s="1"/>
  <c r="AO1169"/>
  <c r="W1169" s="1"/>
  <c r="AO1240"/>
  <c r="W1240" s="1"/>
  <c r="AO1640"/>
  <c r="W1640" s="1"/>
  <c r="AO1633"/>
  <c r="W1633" s="1"/>
  <c r="AO195"/>
  <c r="W195" s="1"/>
  <c r="AO1337"/>
  <c r="W1337" s="1"/>
  <c r="AO1224"/>
  <c r="W1224" s="1"/>
  <c r="AO1456"/>
  <c r="W1456" s="1"/>
  <c r="AO270"/>
  <c r="W270" s="1"/>
  <c r="AO436"/>
  <c r="W436" s="1"/>
  <c r="AO1732"/>
  <c r="W1732" s="1"/>
  <c r="AO1587"/>
  <c r="W1587" s="1"/>
  <c r="AO1629"/>
  <c r="W1629" s="1"/>
  <c r="AO1037"/>
  <c r="W1037" s="1"/>
  <c r="AO1578"/>
  <c r="W1578" s="1"/>
  <c r="AO1185"/>
  <c r="W1185" s="1"/>
  <c r="AO630"/>
  <c r="W630" s="1"/>
  <c r="AO979"/>
  <c r="W979" s="1"/>
  <c r="AO1913"/>
  <c r="W1913" s="1"/>
  <c r="AO1015"/>
  <c r="W1015" s="1"/>
  <c r="AO1289"/>
  <c r="W1289" s="1"/>
  <c r="AO178"/>
  <c r="W178" s="1"/>
  <c r="AO294"/>
  <c r="W294" s="1"/>
  <c r="AO1762"/>
  <c r="W1762" s="1"/>
  <c r="AO733"/>
  <c r="W733" s="1"/>
  <c r="AO669"/>
  <c r="W669" s="1"/>
  <c r="AO1600"/>
  <c r="W1600" s="1"/>
  <c r="AO141"/>
  <c r="W141" s="1"/>
  <c r="AO371"/>
  <c r="W371" s="1"/>
  <c r="AO1520"/>
  <c r="W1520" s="1"/>
  <c r="AO1546"/>
  <c r="W1546" s="1"/>
  <c r="AO1868"/>
  <c r="W1868" s="1"/>
  <c r="AO156"/>
  <c r="W156" s="1"/>
  <c r="AO1816"/>
  <c r="W1816" s="1"/>
  <c r="AO970"/>
  <c r="W970" s="1"/>
  <c r="AO478"/>
  <c r="W478" s="1"/>
  <c r="AO939"/>
  <c r="W939" s="1"/>
  <c r="AO315"/>
  <c r="W315" s="1"/>
  <c r="AO658"/>
  <c r="W658" s="1"/>
  <c r="AO1627"/>
  <c r="W1627" s="1"/>
  <c r="AO640"/>
  <c r="W640" s="1"/>
  <c r="AO1693"/>
  <c r="W1693" s="1"/>
  <c r="AO546"/>
  <c r="W546" s="1"/>
  <c r="AO1327"/>
  <c r="W1327" s="1"/>
  <c r="AO311"/>
  <c r="W311" s="1"/>
  <c r="AO1417"/>
  <c r="W1417" s="1"/>
  <c r="AO1764"/>
  <c r="W1764" s="1"/>
  <c r="AO1789"/>
  <c r="W1789" s="1"/>
  <c r="AO906"/>
  <c r="W906" s="1"/>
  <c r="AO226"/>
  <c r="W226" s="1"/>
  <c r="AO1603"/>
  <c r="W1603" s="1"/>
  <c r="AO1131"/>
  <c r="W1131" s="1"/>
  <c r="AO1442"/>
  <c r="W1442" s="1"/>
  <c r="AO1854"/>
  <c r="W1854" s="1"/>
  <c r="AO176"/>
  <c r="W176" s="1"/>
  <c r="AO1436"/>
  <c r="W1436" s="1"/>
  <c r="AO728"/>
  <c r="W728" s="1"/>
  <c r="AO1181"/>
  <c r="W1181" s="1"/>
  <c r="AO896"/>
  <c r="W896" s="1"/>
  <c r="AO1384"/>
  <c r="W1384" s="1"/>
  <c r="AO1017"/>
  <c r="W1017" s="1"/>
  <c r="AO533"/>
  <c r="W533" s="1"/>
  <c r="AO1592"/>
  <c r="W1592" s="1"/>
  <c r="AO1049"/>
  <c r="W1049" s="1"/>
  <c r="AO1873"/>
  <c r="W1873" s="1"/>
  <c r="AO1686"/>
  <c r="W1686" s="1"/>
  <c r="AO769"/>
  <c r="W769" s="1"/>
  <c r="AO351"/>
  <c r="W351" s="1"/>
  <c r="AO1860"/>
  <c r="W1860" s="1"/>
  <c r="AO825"/>
  <c r="W825" s="1"/>
  <c r="AO1032"/>
  <c r="W1032" s="1"/>
  <c r="AO1315"/>
  <c r="W1315" s="1"/>
  <c r="AO980"/>
  <c r="W980" s="1"/>
  <c r="AO1772"/>
  <c r="W1772" s="1"/>
  <c r="AO1751"/>
  <c r="W1751" s="1"/>
  <c r="AO585"/>
  <c r="W585" s="1"/>
  <c r="AO1642"/>
  <c r="W1642" s="1"/>
  <c r="AO1067"/>
  <c r="W1067" s="1"/>
  <c r="AO965"/>
  <c r="W965" s="1"/>
  <c r="AO536"/>
  <c r="W536" s="1"/>
  <c r="AO1228"/>
  <c r="W1228" s="1"/>
  <c r="AO1660"/>
  <c r="W1660" s="1"/>
  <c r="AO620"/>
  <c r="W620" s="1"/>
  <c r="AO887"/>
  <c r="W887" s="1"/>
  <c r="AO1804"/>
  <c r="W1804" s="1"/>
  <c r="AO1160"/>
  <c r="W1160" s="1"/>
  <c r="AO1357"/>
  <c r="W1357" s="1"/>
  <c r="AO1021"/>
  <c r="W1021" s="1"/>
  <c r="AO323"/>
  <c r="W323" s="1"/>
  <c r="AO531"/>
  <c r="W531" s="1"/>
  <c r="AO1434"/>
  <c r="W1434" s="1"/>
  <c r="AO869"/>
  <c r="W869" s="1"/>
  <c r="AO798"/>
  <c r="W798" s="1"/>
  <c r="AO1582"/>
  <c r="W1582" s="1"/>
  <c r="AO1858"/>
  <c r="W1858" s="1"/>
  <c r="AO1349"/>
  <c r="W1349" s="1"/>
  <c r="AO1257"/>
  <c r="W1257" s="1"/>
  <c r="AO1142"/>
  <c r="W1142" s="1"/>
  <c r="AO1454"/>
  <c r="W1454" s="1"/>
  <c r="AO1665"/>
  <c r="W1665" s="1"/>
  <c r="AO1588"/>
  <c r="W1588" s="1"/>
  <c r="AO863"/>
  <c r="W863" s="1"/>
  <c r="AO1743"/>
  <c r="W1743" s="1"/>
  <c r="AO173"/>
  <c r="W173" s="1"/>
  <c r="AO1453"/>
  <c r="W1453" s="1"/>
  <c r="AO1012"/>
  <c r="W1012" s="1"/>
  <c r="AO1368"/>
  <c r="W1368" s="1"/>
  <c r="AO1473"/>
  <c r="W1473" s="1"/>
  <c r="AO1261"/>
  <c r="W1261" s="1"/>
  <c r="AO1700"/>
  <c r="W1700" s="1"/>
  <c r="AO446"/>
  <c r="W446" s="1"/>
  <c r="AO1098"/>
  <c r="W1098" s="1"/>
  <c r="AO1245"/>
  <c r="W1245" s="1"/>
  <c r="AO737"/>
  <c r="W737" s="1"/>
  <c r="AO1285"/>
  <c r="W1285" s="1"/>
  <c r="AO1076"/>
  <c r="W1076" s="1"/>
  <c r="AO1145"/>
  <c r="W1145" s="1"/>
  <c r="AO1548"/>
  <c r="W1548" s="1"/>
  <c r="AO941"/>
  <c r="W941" s="1"/>
  <c r="AO773"/>
  <c r="W773" s="1"/>
  <c r="AO1835"/>
  <c r="W1835" s="1"/>
  <c r="AO799"/>
  <c r="W799" s="1"/>
  <c r="AO1371"/>
  <c r="W1371" s="1"/>
  <c r="AO1340"/>
  <c r="W1340" s="1"/>
  <c r="AO821"/>
  <c r="W821" s="1"/>
  <c r="AO1345"/>
  <c r="W1345" s="1"/>
  <c r="AO1338"/>
  <c r="W1338" s="1"/>
  <c r="AO244"/>
  <c r="W244" s="1"/>
  <c r="AO975"/>
  <c r="W975" s="1"/>
  <c r="AO1083"/>
  <c r="W1083" s="1"/>
  <c r="AO1672"/>
  <c r="W1672" s="1"/>
  <c r="AO1112"/>
  <c r="W1112" s="1"/>
  <c r="AO1705"/>
  <c r="W1705" s="1"/>
  <c r="AO1741"/>
  <c r="W1741" s="1"/>
  <c r="AO1085"/>
  <c r="W1085" s="1"/>
  <c r="AO256"/>
  <c r="W256" s="1"/>
  <c r="AO1063"/>
  <c r="W1063" s="1"/>
  <c r="AO612"/>
  <c r="W612" s="1"/>
  <c r="AO1143"/>
  <c r="W1143" s="1"/>
  <c r="AO443"/>
  <c r="W443" s="1"/>
  <c r="AO232"/>
  <c r="W232" s="1"/>
  <c r="AO1830"/>
  <c r="W1830" s="1"/>
  <c r="AO1090"/>
  <c r="W1090" s="1"/>
  <c r="AO1624"/>
  <c r="W1624" s="1"/>
  <c r="AO331"/>
  <c r="W331" s="1"/>
  <c r="AO815"/>
  <c r="W815" s="1"/>
  <c r="AO1241"/>
  <c r="W1241" s="1"/>
  <c r="AO710"/>
  <c r="W710" s="1"/>
  <c r="AO1895"/>
  <c r="W1895" s="1"/>
  <c r="AO1584"/>
  <c r="W1584" s="1"/>
  <c r="AO1884"/>
  <c r="W1884" s="1"/>
  <c r="AO897"/>
  <c r="W897" s="1"/>
  <c r="AO434"/>
  <c r="W434" s="1"/>
  <c r="AO564"/>
  <c r="W564" s="1"/>
  <c r="AO1053"/>
  <c r="W1053" s="1"/>
  <c r="AO1661"/>
  <c r="W1661" s="1"/>
  <c r="AO995"/>
  <c r="W995" s="1"/>
  <c r="AO1451"/>
  <c r="W1451" s="1"/>
  <c r="AO1195"/>
  <c r="W1195" s="1"/>
  <c r="AO1397"/>
  <c r="W1397" s="1"/>
  <c r="AO503"/>
  <c r="W503" s="1"/>
  <c r="AO1831"/>
  <c r="W1831" s="1"/>
  <c r="AO433"/>
  <c r="W433" s="1"/>
  <c r="AO1176"/>
  <c r="W1176" s="1"/>
  <c r="AO784"/>
  <c r="W784" s="1"/>
  <c r="AO1352"/>
  <c r="W1352" s="1"/>
  <c r="AO1134"/>
  <c r="W1134" s="1"/>
  <c r="AO495"/>
  <c r="W495" s="1"/>
  <c r="AO1189"/>
  <c r="W1189" s="1"/>
  <c r="AO414"/>
  <c r="W414" s="1"/>
  <c r="AO1041"/>
  <c r="W1041" s="1"/>
  <c r="AO375"/>
  <c r="W375" s="1"/>
  <c r="AO1048"/>
  <c r="W1048" s="1"/>
  <c r="AO1047"/>
  <c r="W1047" s="1"/>
  <c r="AO366"/>
  <c r="W366" s="1"/>
  <c r="AO1072"/>
  <c r="W1072" s="1"/>
  <c r="AO377"/>
  <c r="W377" s="1"/>
  <c r="AO831"/>
  <c r="W831" s="1"/>
  <c r="AO994"/>
  <c r="W994" s="1"/>
  <c r="AO158"/>
  <c r="W158" s="1"/>
  <c r="AO1137"/>
  <c r="W1137" s="1"/>
  <c r="AO1893"/>
  <c r="W1893" s="1"/>
  <c r="AO415"/>
  <c r="W415" s="1"/>
  <c r="AO305"/>
  <c r="W305" s="1"/>
  <c r="AO1799"/>
  <c r="W1799" s="1"/>
  <c r="AO1023"/>
  <c r="W1023" s="1"/>
  <c r="AO730"/>
  <c r="W730" s="1"/>
  <c r="AO1590"/>
  <c r="W1590" s="1"/>
  <c r="AO1874"/>
  <c r="W1874" s="1"/>
  <c r="AO307"/>
  <c r="W307" s="1"/>
  <c r="AO544"/>
  <c r="W544" s="1"/>
  <c r="AO1416"/>
  <c r="W1416" s="1"/>
  <c r="AO465"/>
  <c r="W465" s="1"/>
  <c r="AO249"/>
  <c r="W249" s="1"/>
  <c r="AO392"/>
  <c r="W392" s="1"/>
  <c r="AO1480"/>
  <c r="W1480" s="1"/>
  <c r="AO428"/>
  <c r="W428" s="1"/>
  <c r="AO1695"/>
  <c r="W1695" s="1"/>
  <c r="AO1329"/>
  <c r="W1329" s="1"/>
  <c r="AO686"/>
  <c r="W686" s="1"/>
  <c r="AO334"/>
  <c r="W334" s="1"/>
  <c r="AO895"/>
  <c r="W895" s="1"/>
  <c r="AO369"/>
  <c r="W369" s="1"/>
  <c r="AO135"/>
  <c r="W135" s="1"/>
  <c r="AO765"/>
  <c r="W765" s="1"/>
  <c r="AO901"/>
  <c r="W901" s="1"/>
  <c r="AO1302"/>
  <c r="W1302" s="1"/>
  <c r="AO613"/>
  <c r="W613" s="1"/>
  <c r="AO1833"/>
  <c r="W1833" s="1"/>
  <c r="AO1151"/>
  <c r="W1151" s="1"/>
  <c r="AO1395"/>
  <c r="W1395" s="1"/>
  <c r="AO1811"/>
  <c r="W1811" s="1"/>
  <c r="AO1294"/>
  <c r="W1294" s="1"/>
  <c r="AO670"/>
  <c r="W670" s="1"/>
  <c r="AO618"/>
  <c r="W618" s="1"/>
  <c r="AO1366"/>
  <c r="W1366" s="1"/>
  <c r="AO1856"/>
  <c r="W1856" s="1"/>
  <c r="AO1213"/>
  <c r="W1213" s="1"/>
  <c r="AO214"/>
  <c r="W214" s="1"/>
  <c r="AO601"/>
  <c r="W601" s="1"/>
  <c r="AO745"/>
  <c r="W745" s="1"/>
  <c r="AO783"/>
  <c r="W783" s="1"/>
  <c r="AO1412"/>
  <c r="W1412" s="1"/>
  <c r="AO1621"/>
  <c r="W1621" s="1"/>
  <c r="AO1010"/>
  <c r="W1010" s="1"/>
  <c r="AO314"/>
  <c r="W314" s="1"/>
  <c r="AO1365"/>
  <c r="W1365" s="1"/>
  <c r="AO778"/>
  <c r="W778" s="1"/>
  <c r="AO1226"/>
  <c r="W1226" s="1"/>
  <c r="AO1857"/>
  <c r="W1857" s="1"/>
  <c r="AO1822"/>
  <c r="W1822" s="1"/>
  <c r="AO1731"/>
  <c r="W1731" s="1"/>
  <c r="AO1437"/>
  <c r="W1437" s="1"/>
  <c r="AO563"/>
  <c r="W563" s="1"/>
  <c r="AO1281"/>
  <c r="W1281" s="1"/>
  <c r="AO1780"/>
  <c r="W1780" s="1"/>
  <c r="AO1039"/>
  <c r="W1039" s="1"/>
  <c r="AO1018"/>
  <c r="W1018" s="1"/>
  <c r="AO1295"/>
  <c r="W1295" s="1"/>
  <c r="AO1129"/>
  <c r="W1129" s="1"/>
  <c r="AO1682"/>
  <c r="W1682" s="1"/>
  <c r="AO998"/>
  <c r="W998" s="1"/>
  <c r="AO1841"/>
  <c r="W1841" s="1"/>
  <c r="AO1310"/>
  <c r="W1310" s="1"/>
  <c r="AO1424"/>
  <c r="W1424" s="1"/>
  <c r="AO878"/>
  <c r="W878" s="1"/>
  <c r="AO379"/>
  <c r="W379" s="1"/>
  <c r="AO1398"/>
  <c r="W1398" s="1"/>
  <c r="AO1612"/>
  <c r="W1612" s="1"/>
  <c r="AO477"/>
  <c r="W477" s="1"/>
  <c r="AO681"/>
  <c r="W681" s="1"/>
  <c r="AO997"/>
  <c r="W997" s="1"/>
  <c r="AO623"/>
  <c r="W623" s="1"/>
  <c r="AO957"/>
  <c r="W957" s="1"/>
  <c r="AO1908"/>
  <c r="W1908" s="1"/>
  <c r="AO800"/>
  <c r="W800" s="1"/>
  <c r="AO1628"/>
  <c r="W1628" s="1"/>
  <c r="AO1388"/>
  <c r="W1388" s="1"/>
  <c r="AO1144"/>
  <c r="W1144" s="1"/>
  <c r="AO1655"/>
  <c r="W1655" s="1"/>
  <c r="AO534"/>
  <c r="W534" s="1"/>
  <c r="AO1717"/>
  <c r="W1717" s="1"/>
  <c r="AO501"/>
  <c r="W501" s="1"/>
  <c r="AO132"/>
  <c r="W132" s="1"/>
  <c r="AO1369"/>
  <c r="W1369" s="1"/>
  <c r="AO508"/>
  <c r="W508" s="1"/>
  <c r="AO190"/>
  <c r="W190" s="1"/>
  <c r="AO1891"/>
  <c r="W1891" s="1"/>
  <c r="AO284"/>
  <c r="W284" s="1"/>
  <c r="AO1321"/>
  <c r="W1321" s="1"/>
  <c r="AO1379"/>
  <c r="W1379" s="1"/>
  <c r="AO988"/>
  <c r="W988" s="1"/>
  <c r="AO580"/>
  <c r="W580" s="1"/>
  <c r="AO1561"/>
  <c r="W1561" s="1"/>
  <c r="AO358"/>
  <c r="W358" s="1"/>
  <c r="AO1304"/>
  <c r="W1304" s="1"/>
  <c r="AO497"/>
  <c r="W497" s="1"/>
  <c r="AO1420"/>
  <c r="W1420" s="1"/>
  <c r="AO147"/>
  <c r="W147" s="1"/>
  <c r="AO338"/>
  <c r="W338" s="1"/>
  <c r="AO1320"/>
  <c r="W1320" s="1"/>
  <c r="AO1618"/>
  <c r="W1618" s="1"/>
  <c r="AO138"/>
  <c r="W138" s="1"/>
  <c r="AO1001"/>
  <c r="W1001" s="1"/>
  <c r="AO293"/>
  <c r="W293" s="1"/>
  <c r="AO364"/>
  <c r="W364" s="1"/>
  <c r="AO286"/>
  <c r="W286" s="1"/>
  <c r="AO1115"/>
  <c r="W1115" s="1"/>
  <c r="AO403"/>
  <c r="W403" s="1"/>
  <c r="AO1057"/>
  <c r="W1057" s="1"/>
  <c r="AO125"/>
  <c r="W125" s="1"/>
  <c r="AO1601"/>
  <c r="W1601" s="1"/>
  <c r="AO1399"/>
  <c r="W1399" s="1"/>
  <c r="AO1507"/>
  <c r="W1507" s="1"/>
  <c r="AO1611"/>
  <c r="W1611" s="1"/>
  <c r="AO308"/>
  <c r="W308" s="1"/>
  <c r="AO1674"/>
  <c r="W1674" s="1"/>
  <c r="AO1562"/>
  <c r="W1562" s="1"/>
  <c r="AO1492"/>
  <c r="W1492" s="1"/>
  <c r="AO486"/>
  <c r="W486" s="1"/>
  <c r="AO1604"/>
  <c r="W1604" s="1"/>
  <c r="AO652"/>
  <c r="W652" s="1"/>
  <c r="AO1723"/>
  <c r="W1723" s="1"/>
  <c r="AO1602"/>
  <c r="W1602" s="1"/>
  <c r="AO333"/>
  <c r="W333" s="1"/>
  <c r="AO399"/>
  <c r="W399" s="1"/>
  <c r="AO1568"/>
  <c r="W1568" s="1"/>
  <c r="AO835"/>
  <c r="W835" s="1"/>
  <c r="AO858"/>
  <c r="W858" s="1"/>
  <c r="AO818"/>
  <c r="W818" s="1"/>
  <c r="AO272"/>
  <c r="W272" s="1"/>
  <c r="AO204"/>
  <c r="W204" s="1"/>
  <c r="AO320"/>
  <c r="W320" s="1"/>
  <c r="AO1243"/>
  <c r="W1243" s="1"/>
  <c r="AO1580"/>
  <c r="W1580" s="1"/>
  <c r="AO1033"/>
  <c r="W1033" s="1"/>
  <c r="AO1233"/>
  <c r="W1233" s="1"/>
  <c r="AO300"/>
  <c r="W300" s="1"/>
  <c r="AO254"/>
  <c r="W254" s="1"/>
  <c r="AO354"/>
  <c r="W354" s="1"/>
  <c r="AO509"/>
  <c r="W509" s="1"/>
  <c r="AO1491"/>
  <c r="W1491" s="1"/>
  <c r="AO962"/>
  <c r="W962" s="1"/>
  <c r="AO576"/>
  <c r="W576" s="1"/>
  <c r="AO665"/>
  <c r="W665" s="1"/>
  <c r="AO327"/>
  <c r="W327" s="1"/>
  <c r="AO439"/>
  <c r="W439" s="1"/>
  <c r="AO1479"/>
  <c r="W1479" s="1"/>
  <c r="AO1230"/>
  <c r="W1230" s="1"/>
  <c r="AO1212"/>
  <c r="W1212" s="1"/>
  <c r="AO559"/>
  <c r="W559" s="1"/>
  <c r="AO1777"/>
  <c r="W1777" s="1"/>
  <c r="AO159"/>
  <c r="W159" s="1"/>
  <c r="AO866"/>
  <c r="W866" s="1"/>
  <c r="AO522"/>
  <c r="W522" s="1"/>
  <c r="AO823"/>
  <c r="W823" s="1"/>
  <c r="AO1825"/>
  <c r="W1825" s="1"/>
  <c r="AO1887"/>
  <c r="W1887" s="1"/>
  <c r="AO166"/>
  <c r="W166" s="1"/>
  <c r="AO1786"/>
  <c r="W1786" s="1"/>
  <c r="AO1403"/>
  <c r="W1403" s="1"/>
  <c r="AO1544"/>
  <c r="W1544" s="1"/>
  <c r="AO1765"/>
  <c r="W1765" s="1"/>
  <c r="AO664"/>
  <c r="W664" s="1"/>
  <c r="AO1720"/>
  <c r="W1720" s="1"/>
  <c r="AO1444"/>
  <c r="W1444" s="1"/>
  <c r="AO1722"/>
  <c r="W1722" s="1"/>
  <c r="AO944"/>
  <c r="W944" s="1"/>
  <c r="AO1807"/>
  <c r="W1807" s="1"/>
  <c r="AO1117"/>
  <c r="W1117" s="1"/>
  <c r="AO1110"/>
  <c r="W1110" s="1"/>
  <c r="AO801"/>
  <c r="W801" s="1"/>
  <c r="AO342"/>
  <c r="W342" s="1"/>
  <c r="AO267"/>
  <c r="W267" s="1"/>
  <c r="AO1688"/>
  <c r="W1688" s="1"/>
  <c r="AO1267"/>
  <c r="W1267" s="1"/>
  <c r="AO639"/>
  <c r="W639" s="1"/>
  <c r="AO918"/>
  <c r="W918" s="1"/>
  <c r="AO1737"/>
  <c r="W1737" s="1"/>
  <c r="AO282"/>
  <c r="W282" s="1"/>
  <c r="AO391"/>
  <c r="W391" s="1"/>
  <c r="AO114"/>
  <c r="W114" s="1"/>
  <c r="AO610"/>
  <c r="W610" s="1"/>
  <c r="AO398"/>
  <c r="W398" s="1"/>
  <c r="AO1367"/>
  <c r="W1367" s="1"/>
  <c r="AO1150"/>
  <c r="W1150" s="1"/>
  <c r="AO908"/>
  <c r="W908" s="1"/>
  <c r="AO1576"/>
  <c r="W1576" s="1"/>
  <c r="AO560"/>
  <c r="W560" s="1"/>
  <c r="AO409"/>
  <c r="W409" s="1"/>
  <c r="AO1735"/>
  <c r="W1735" s="1"/>
  <c r="AO671"/>
  <c r="W671" s="1"/>
  <c r="AO1647"/>
  <c r="W1647" s="1"/>
  <c r="AO492"/>
  <c r="W492" s="1"/>
  <c r="AO1431"/>
  <c r="W1431" s="1"/>
  <c r="AO1518"/>
  <c r="W1518" s="1"/>
  <c r="AO126"/>
  <c r="W126" s="1"/>
  <c r="AO1094"/>
  <c r="W1094" s="1"/>
  <c r="AO381"/>
  <c r="W381" s="1"/>
  <c r="AO1525"/>
  <c r="W1525" s="1"/>
  <c r="AO938"/>
  <c r="W938" s="1"/>
  <c r="AO1171"/>
  <c r="W1171" s="1"/>
  <c r="AO1471"/>
  <c r="W1471" s="1"/>
  <c r="AO608"/>
  <c r="W608" s="1"/>
  <c r="AO763"/>
  <c r="W763" s="1"/>
  <c r="AO194"/>
  <c r="W194" s="1"/>
  <c r="AO834"/>
  <c r="W834" s="1"/>
  <c r="AO1288"/>
  <c r="W1288" s="1"/>
  <c r="AO905"/>
  <c r="W905" s="1"/>
  <c r="AO197"/>
  <c r="W197" s="1"/>
  <c r="AO1569"/>
  <c r="W1569" s="1"/>
  <c r="AO1500"/>
  <c r="W1500" s="1"/>
  <c r="AO1081"/>
  <c r="W1081" s="1"/>
  <c r="AO480"/>
  <c r="W480" s="1"/>
  <c r="AO1536"/>
  <c r="W1536" s="1"/>
  <c r="AO898"/>
  <c r="W898" s="1"/>
  <c r="AO1386"/>
  <c r="W1386" s="1"/>
  <c r="AO700"/>
  <c r="W700" s="1"/>
  <c r="AO1787"/>
  <c r="W1787" s="1"/>
  <c r="AO1477"/>
  <c r="W1477" s="1"/>
  <c r="AO1170"/>
  <c r="W1170" s="1"/>
  <c r="AO1128"/>
  <c r="W1128" s="1"/>
  <c r="AO448"/>
  <c r="W448" s="1"/>
  <c r="AO1351"/>
  <c r="W1351" s="1"/>
  <c r="AO400"/>
  <c r="W400" s="1"/>
  <c r="AO1387"/>
  <c r="W1387" s="1"/>
  <c r="AO1487"/>
  <c r="W1487" s="1"/>
  <c r="AO253"/>
  <c r="W253" s="1"/>
  <c r="AO633"/>
  <c r="W633" s="1"/>
  <c r="AO1186"/>
  <c r="W1186" s="1"/>
  <c r="AO635"/>
  <c r="W635" s="1"/>
  <c r="AO160"/>
  <c r="W160" s="1"/>
  <c r="AO1658"/>
  <c r="W1658" s="1"/>
  <c r="AO528"/>
  <c r="W528" s="1"/>
  <c r="AO321"/>
  <c r="W321" s="1"/>
  <c r="AO1008"/>
  <c r="W1008" s="1"/>
  <c r="AO172"/>
  <c r="W172" s="1"/>
  <c r="AO1529"/>
  <c r="W1529" s="1"/>
  <c r="AO726"/>
  <c r="W726" s="1"/>
  <c r="AO290"/>
  <c r="W290" s="1"/>
  <c r="AO1635"/>
  <c r="W1635" s="1"/>
  <c r="AO1862"/>
  <c r="W1862" s="1"/>
  <c r="AO1656"/>
  <c r="W1656" s="1"/>
  <c r="AO1147"/>
  <c r="W1147" s="1"/>
  <c r="AO619"/>
  <c r="W619" s="1"/>
  <c r="AO983"/>
  <c r="W983" s="1"/>
  <c r="AO659"/>
  <c r="W659" s="1"/>
  <c r="AO1528"/>
  <c r="W1528" s="1"/>
  <c r="AO562"/>
  <c r="W562" s="1"/>
  <c r="AO871"/>
  <c r="W871" s="1"/>
  <c r="AO1801"/>
  <c r="W1801" s="1"/>
  <c r="AO1620"/>
  <c r="W1620" s="1"/>
  <c r="AO604"/>
  <c r="W604" s="1"/>
  <c r="AO744"/>
  <c r="W744" s="1"/>
  <c r="AO762"/>
  <c r="W762" s="1"/>
  <c r="AO1347"/>
  <c r="W1347" s="1"/>
  <c r="AO1581"/>
  <c r="W1581" s="1"/>
  <c r="AO1242"/>
  <c r="W1242" s="1"/>
  <c r="AO287"/>
  <c r="W287" s="1"/>
  <c r="AO1464"/>
  <c r="W1464" s="1"/>
  <c r="AO395"/>
  <c r="W395" s="1"/>
  <c r="AO1782"/>
  <c r="W1782" s="1"/>
  <c r="AO1020"/>
  <c r="W1020" s="1"/>
  <c r="AO1714"/>
  <c r="W1714" s="1"/>
  <c r="AO485"/>
  <c r="W485" s="1"/>
  <c r="AO1382"/>
  <c r="W1382" s="1"/>
  <c r="AO1045"/>
  <c r="W1045" s="1"/>
  <c r="AO1869"/>
  <c r="W1869" s="1"/>
  <c r="AO1497"/>
  <c r="W1497" s="1"/>
  <c r="AO1848"/>
  <c r="W1848" s="1"/>
  <c r="AO1425"/>
  <c r="W1425" s="1"/>
  <c r="AO288"/>
  <c r="W288" s="1"/>
  <c r="AO1785"/>
  <c r="W1785" s="1"/>
  <c r="AO792"/>
  <c r="W792" s="1"/>
  <c r="AO191"/>
  <c r="W191" s="1"/>
  <c r="AO1756"/>
  <c r="W1756" s="1"/>
  <c r="AO462"/>
  <c r="W462" s="1"/>
  <c r="AO1550"/>
  <c r="W1550" s="1"/>
  <c r="AO1125"/>
  <c r="W1125" s="1"/>
  <c r="AO1422"/>
  <c r="W1422" s="1"/>
  <c r="AO1904"/>
  <c r="W1904" s="1"/>
  <c r="AO1400"/>
  <c r="W1400" s="1"/>
  <c r="AO336"/>
  <c r="W336" s="1"/>
  <c r="AO347"/>
  <c r="W347" s="1"/>
  <c r="AO1783"/>
  <c r="W1783" s="1"/>
  <c r="AO1227"/>
  <c r="W1227" s="1"/>
  <c r="AO1489"/>
  <c r="W1489" s="1"/>
  <c r="AO1370"/>
  <c r="W1370" s="1"/>
  <c r="AO645"/>
  <c r="W645" s="1"/>
  <c r="AO162"/>
  <c r="W162" s="1"/>
  <c r="AO1306"/>
  <c r="W1306" s="1"/>
  <c r="AO268"/>
  <c r="W268" s="1"/>
  <c r="AO748"/>
  <c r="W748" s="1"/>
  <c r="AO1006"/>
  <c r="W1006" s="1"/>
  <c r="AO1532"/>
  <c r="W1532" s="1"/>
  <c r="AO1501"/>
  <c r="W1501" s="1"/>
  <c r="AO1859"/>
  <c r="W1859" s="1"/>
  <c r="AO955"/>
  <c r="W955" s="1"/>
  <c r="AO1299"/>
  <c r="W1299" s="1"/>
  <c r="AO1685"/>
  <c r="W1685" s="1"/>
  <c r="AO632"/>
  <c r="W632" s="1"/>
  <c r="AO1238"/>
  <c r="W1238" s="1"/>
  <c r="AO688"/>
  <c r="W688" s="1"/>
  <c r="AO221"/>
  <c r="W221" s="1"/>
  <c r="AO1314"/>
  <c r="W1314" s="1"/>
  <c r="AO246"/>
  <c r="W246" s="1"/>
  <c r="AO1046"/>
  <c r="W1046" s="1"/>
  <c r="AO205"/>
  <c r="W205" s="1"/>
  <c r="AO532"/>
  <c r="W532" s="1"/>
  <c r="AO609"/>
  <c r="W609" s="1"/>
  <c r="AO276"/>
  <c r="W276" s="1"/>
  <c r="AO1303"/>
  <c r="W1303" s="1"/>
  <c r="AO860"/>
  <c r="W860" s="1"/>
  <c r="AO1662"/>
  <c r="W1662" s="1"/>
  <c r="AO1138"/>
  <c r="W1138" s="1"/>
  <c r="AO350"/>
  <c r="W350" s="1"/>
  <c r="AO790"/>
  <c r="W790" s="1"/>
  <c r="AO802"/>
  <c r="W802" s="1"/>
  <c r="AO1838"/>
  <c r="W1838" s="1"/>
  <c r="AO1199"/>
  <c r="W1199" s="1"/>
  <c r="AO913"/>
  <c r="W913" s="1"/>
  <c r="AO822"/>
  <c r="W822" s="1"/>
  <c r="AO697"/>
  <c r="W697" s="1"/>
  <c r="AO879"/>
  <c r="W879" s="1"/>
  <c r="AO234"/>
  <c r="W234" s="1"/>
  <c r="AO1701"/>
  <c r="W1701" s="1"/>
  <c r="AO660"/>
  <c r="W660" s="1"/>
  <c r="AO1597"/>
  <c r="W1597" s="1"/>
  <c r="AO666"/>
  <c r="W666" s="1"/>
  <c r="AO404"/>
  <c r="W404" s="1"/>
  <c r="AO1124"/>
  <c r="W1124" s="1"/>
  <c r="AO1790"/>
  <c r="W1790" s="1"/>
  <c r="AO496"/>
  <c r="W496" s="1"/>
  <c r="AO384"/>
  <c r="W384" s="1"/>
  <c r="AO1210"/>
  <c r="W1210" s="1"/>
  <c r="AO500"/>
  <c r="W500" s="1"/>
  <c r="AO426"/>
  <c r="W426" s="1"/>
  <c r="AO971"/>
  <c r="W971" s="1"/>
  <c r="AO1596"/>
  <c r="W1596" s="1"/>
  <c r="AO1336"/>
  <c r="W1336" s="1"/>
  <c r="AO742"/>
  <c r="W742" s="1"/>
  <c r="AO1463"/>
  <c r="W1463" s="1"/>
  <c r="AO993"/>
  <c r="W993" s="1"/>
  <c r="AO1718"/>
  <c r="W1718" s="1"/>
  <c r="AO1704"/>
  <c r="W1704" s="1"/>
  <c r="AO1209"/>
  <c r="W1209" s="1"/>
  <c r="AO260"/>
  <c r="W260" s="1"/>
  <c r="AO715"/>
  <c r="W715" s="1"/>
  <c r="AO1052"/>
  <c r="W1052" s="1"/>
  <c r="AO281"/>
  <c r="W281" s="1"/>
  <c r="AO674"/>
  <c r="W674" s="1"/>
  <c r="AO1277"/>
  <c r="W1277" s="1"/>
  <c r="AO1372"/>
  <c r="W1372" s="1"/>
  <c r="AO791"/>
  <c r="W791" s="1"/>
  <c r="AO1698"/>
  <c r="W1698" s="1"/>
  <c r="AO838"/>
  <c r="W838" s="1"/>
  <c r="AO550"/>
  <c r="W550" s="1"/>
  <c r="AO1791"/>
  <c r="W1791" s="1"/>
  <c r="AO653"/>
  <c r="W653" s="1"/>
  <c r="AO717"/>
  <c r="W717" s="1"/>
  <c r="AO142"/>
  <c r="W142" s="1"/>
  <c r="AO339"/>
  <c r="W339" s="1"/>
  <c r="AO662"/>
  <c r="W662" s="1"/>
  <c r="AO164"/>
  <c r="W164" s="1"/>
  <c r="AO185"/>
  <c r="W185" s="1"/>
  <c r="AO984"/>
  <c r="W984" s="1"/>
  <c r="AO651"/>
  <c r="W651" s="1"/>
  <c r="AO1375"/>
  <c r="W1375" s="1"/>
  <c r="AO248"/>
  <c r="W248" s="1"/>
  <c r="AO145"/>
  <c r="W145" s="1"/>
  <c r="AO594"/>
  <c r="W594" s="1"/>
  <c r="AO888"/>
  <c r="W888" s="1"/>
  <c r="AO1301"/>
  <c r="W1301" s="1"/>
  <c r="AO567"/>
  <c r="W567" s="1"/>
  <c r="AO505"/>
  <c r="W505" s="1"/>
  <c r="AO313"/>
  <c r="W313" s="1"/>
  <c r="AO1156"/>
  <c r="W1156" s="1"/>
  <c r="AO1402"/>
  <c r="W1402" s="1"/>
  <c r="AO186"/>
  <c r="W186" s="1"/>
  <c r="AO1455"/>
  <c r="W1455" s="1"/>
  <c r="AO329"/>
  <c r="W329" s="1"/>
  <c r="AO467"/>
  <c r="W467" s="1"/>
  <c r="AO870"/>
  <c r="W870" s="1"/>
  <c r="AO794"/>
  <c r="W794" s="1"/>
  <c r="AO1680"/>
  <c r="W1680" s="1"/>
  <c r="AO558"/>
  <c r="W558" s="1"/>
  <c r="AO324"/>
  <c r="W324" s="1"/>
  <c r="AO418"/>
  <c r="W418" s="1"/>
  <c r="AO977"/>
  <c r="W977" s="1"/>
  <c r="AO202"/>
  <c r="W202" s="1"/>
  <c r="AO1077"/>
  <c r="W1077" s="1"/>
  <c r="AO1260"/>
  <c r="W1260" s="1"/>
  <c r="AO1667"/>
  <c r="W1667" s="1"/>
  <c r="AO1632"/>
  <c r="W1632" s="1"/>
  <c r="AO201"/>
  <c r="W201" s="1"/>
  <c r="AO410"/>
  <c r="W410" s="1"/>
  <c r="AO1378"/>
  <c r="W1378" s="1"/>
  <c r="AO570"/>
  <c r="W570" s="1"/>
  <c r="AO1221"/>
  <c r="W1221" s="1"/>
  <c r="AO1358"/>
  <c r="W1358" s="1"/>
  <c r="AO933"/>
  <c r="W933" s="1"/>
  <c r="AO1554"/>
  <c r="W1554" s="1"/>
  <c r="AO1840"/>
  <c r="W1840" s="1"/>
  <c r="AO912"/>
  <c r="W912" s="1"/>
  <c r="AO1173"/>
  <c r="W1173" s="1"/>
  <c r="AO629"/>
  <c r="W629" s="1"/>
  <c r="AO932"/>
  <c r="W932" s="1"/>
  <c r="AO1623"/>
  <c r="W1623" s="1"/>
  <c r="AO855"/>
  <c r="W855" s="1"/>
  <c r="AO1469"/>
  <c r="W1469" s="1"/>
  <c r="AO833"/>
  <c r="W833" s="1"/>
  <c r="AO963"/>
  <c r="W963" s="1"/>
  <c r="AO1354"/>
  <c r="W1354" s="1"/>
  <c r="AO291"/>
  <c r="W291" s="1"/>
  <c r="AO1657"/>
  <c r="W1657" s="1"/>
  <c r="AO1146"/>
  <c r="W1146" s="1"/>
  <c r="AO1740"/>
  <c r="W1740" s="1"/>
  <c r="AO374"/>
  <c r="W374" s="1"/>
  <c r="AO907"/>
  <c r="W907" s="1"/>
  <c r="AO139"/>
  <c r="W139" s="1"/>
  <c r="AO1022"/>
  <c r="W1022" s="1"/>
  <c r="AO680"/>
  <c r="W680" s="1"/>
  <c r="AO685"/>
  <c r="W685" s="1"/>
  <c r="AO1229"/>
  <c r="W1229" s="1"/>
  <c r="AO1728"/>
  <c r="W1728" s="1"/>
  <c r="AO986"/>
  <c r="W986" s="1"/>
  <c r="AO461"/>
  <c r="W461" s="1"/>
  <c r="AO826"/>
  <c r="W826" s="1"/>
  <c r="AO856"/>
  <c r="W856" s="1"/>
  <c r="AO1716"/>
  <c r="W1716" s="1"/>
  <c r="AO1207"/>
  <c r="W1207" s="1"/>
  <c r="AO1441"/>
  <c r="W1441" s="1"/>
  <c r="AO830"/>
  <c r="W830" s="1"/>
  <c r="AO583"/>
  <c r="W583" s="1"/>
  <c r="AO1413"/>
  <c r="W1413" s="1"/>
  <c r="AO948"/>
  <c r="W948" s="1"/>
  <c r="AO1096"/>
  <c r="W1096" s="1"/>
  <c r="AO584"/>
  <c r="W584" s="1"/>
  <c r="AO1445"/>
  <c r="W1445" s="1"/>
  <c r="AO430"/>
  <c r="W430" s="1"/>
  <c r="AO1586"/>
  <c r="W1586" s="1"/>
  <c r="AO743"/>
  <c r="W743" s="1"/>
  <c r="AO1542"/>
  <c r="W1542" s="1"/>
  <c r="AO1113"/>
  <c r="W1113" s="1"/>
  <c r="AO684"/>
  <c r="W684" s="1"/>
  <c r="AO935"/>
  <c r="W935" s="1"/>
  <c r="AO1291"/>
  <c r="W1291" s="1"/>
  <c r="AO340"/>
  <c r="W340" s="1"/>
  <c r="AO1654"/>
  <c r="W1654" s="1"/>
  <c r="AO954"/>
  <c r="W954" s="1"/>
  <c r="AO1335"/>
  <c r="W1335" s="1"/>
  <c r="AO1197"/>
  <c r="W1197" s="1"/>
  <c r="AO1646"/>
  <c r="W1646" s="1"/>
  <c r="AO356"/>
  <c r="W356" s="1"/>
  <c r="AO360"/>
  <c r="W360" s="1"/>
  <c r="AO1593"/>
  <c r="W1593" s="1"/>
  <c r="AO1078"/>
  <c r="W1078" s="1"/>
  <c r="AO524"/>
  <c r="W524" s="1"/>
  <c r="AO1699"/>
  <c r="W1699" s="1"/>
  <c r="AO504"/>
  <c r="W504" s="1"/>
  <c r="AO1644"/>
  <c r="W1644" s="1"/>
  <c r="AO481"/>
  <c r="W481" s="1"/>
  <c r="AO348"/>
  <c r="W348" s="1"/>
  <c r="AO621"/>
  <c r="W621" s="1"/>
  <c r="AO322"/>
  <c r="W322" s="1"/>
  <c r="AO368"/>
  <c r="W368" s="1"/>
  <c r="AO1805"/>
  <c r="W1805" s="1"/>
  <c r="AO1286"/>
  <c r="W1286" s="1"/>
  <c r="AO153"/>
  <c r="W153" s="1"/>
  <c r="AO1376"/>
  <c r="W1376" s="1"/>
  <c r="AO880"/>
  <c r="W880" s="1"/>
  <c r="AO1409"/>
  <c r="W1409" s="1"/>
  <c r="AO1086"/>
  <c r="W1086" s="1"/>
  <c r="AO1610"/>
  <c r="W1610" s="1"/>
  <c r="AO734"/>
  <c r="W734" s="1"/>
  <c r="AO1166"/>
  <c r="W1166" s="1"/>
  <c r="AO301"/>
  <c r="W301" s="1"/>
  <c r="AO1828"/>
  <c r="W1828" s="1"/>
  <c r="AO627"/>
  <c r="W627" s="1"/>
  <c r="AO851"/>
  <c r="W851" s="1"/>
  <c r="AO1055"/>
  <c r="W1055" s="1"/>
  <c r="AO882"/>
  <c r="W882" s="1"/>
  <c r="AO236"/>
  <c r="W236" s="1"/>
  <c r="AO1092"/>
  <c r="W1092" s="1"/>
  <c r="AO1691"/>
  <c r="W1691" s="1"/>
  <c r="AO661"/>
  <c r="W661" s="1"/>
  <c r="AO450"/>
  <c r="W450" s="1"/>
  <c r="AO1702"/>
  <c r="W1702" s="1"/>
  <c r="AO231"/>
  <c r="W231" s="1"/>
  <c r="AO720"/>
  <c r="W720" s="1"/>
  <c r="AO1650"/>
  <c r="W1650" s="1"/>
  <c r="AO875"/>
  <c r="W875" s="1"/>
  <c r="AO1823"/>
  <c r="W1823" s="1"/>
  <c r="AO819"/>
  <c r="W819" s="1"/>
  <c r="AO749"/>
  <c r="W749" s="1"/>
  <c r="AO1553"/>
  <c r="W1553" s="1"/>
  <c r="AO1282"/>
  <c r="W1282" s="1"/>
  <c r="AO1350"/>
  <c r="W1350" s="1"/>
  <c r="AO423"/>
  <c r="W423" s="1"/>
  <c r="AO779"/>
  <c r="W779" s="1"/>
  <c r="AO698"/>
  <c r="W698" s="1"/>
  <c r="AO1043"/>
  <c r="W1043" s="1"/>
  <c r="AO192"/>
  <c r="W192" s="1"/>
  <c r="AO255"/>
  <c r="W255" s="1"/>
  <c r="AO803"/>
  <c r="W803" s="1"/>
  <c r="AO529"/>
  <c r="W529" s="1"/>
  <c r="AO1795"/>
  <c r="W1795" s="1"/>
  <c r="AO1663"/>
  <c r="W1663" s="1"/>
  <c r="AO121"/>
  <c r="W121" s="1"/>
  <c r="AO1074"/>
  <c r="W1074" s="1"/>
  <c r="AO1870"/>
  <c r="W1870" s="1"/>
  <c r="AO117"/>
  <c r="W117" s="1"/>
  <c r="AO951"/>
  <c r="W951" s="1"/>
  <c r="AO602"/>
  <c r="W602" s="1"/>
  <c r="AO1486"/>
  <c r="W1486" s="1"/>
  <c r="AO566"/>
  <c r="W566" s="1"/>
  <c r="AO438"/>
  <c r="W438" s="1"/>
  <c r="AO1575"/>
  <c r="W1575" s="1"/>
  <c r="AO335"/>
  <c r="W335" s="1"/>
  <c r="AO1391"/>
  <c r="W1391" s="1"/>
  <c r="AO218"/>
  <c r="W218" s="1"/>
  <c r="AO649"/>
  <c r="W649" s="1"/>
  <c r="AO274"/>
  <c r="W274" s="1"/>
  <c r="AO574"/>
  <c r="W574" s="1"/>
  <c r="AO1024"/>
  <c r="W1024" s="1"/>
  <c r="AO1167"/>
  <c r="W1167" s="1"/>
  <c r="AO1346"/>
  <c r="W1346" s="1"/>
  <c r="AO1880"/>
  <c r="W1880" s="1"/>
  <c r="AO1792"/>
  <c r="W1792" s="1"/>
  <c r="AO949"/>
  <c r="W949" s="1"/>
  <c r="AO229"/>
  <c r="W229" s="1"/>
  <c r="AO811"/>
  <c r="W811" s="1"/>
  <c r="AO701"/>
  <c r="W701" s="1"/>
  <c r="AO1218"/>
  <c r="W1218" s="1"/>
  <c r="AO1392"/>
  <c r="W1392" s="1"/>
  <c r="AO1180"/>
  <c r="W1180" s="1"/>
  <c r="AO927"/>
  <c r="W927" s="1"/>
  <c r="AO921"/>
  <c r="W921" s="1"/>
  <c r="AO206"/>
  <c r="W206" s="1"/>
  <c r="AO1162"/>
  <c r="W1162" s="1"/>
  <c r="AO187"/>
  <c r="W187" s="1"/>
  <c r="AO378"/>
  <c r="W378" s="1"/>
  <c r="AO457"/>
  <c r="W457" s="1"/>
  <c r="AO453"/>
  <c r="W453" s="1"/>
  <c r="AO489"/>
  <c r="W489" s="1"/>
  <c r="AO1668"/>
  <c r="W1668" s="1"/>
  <c r="AO1898"/>
  <c r="W1898" s="1"/>
  <c r="AO848"/>
  <c r="W848" s="1"/>
  <c r="AO530"/>
  <c r="W530" s="1"/>
  <c r="AO1419"/>
  <c r="W1419" s="1"/>
  <c r="AO950"/>
  <c r="W950" s="1"/>
  <c r="AO1311"/>
  <c r="W1311" s="1"/>
  <c r="AO122"/>
  <c r="W122" s="1"/>
  <c r="AO1626"/>
  <c r="W1626" s="1"/>
  <c r="AO966"/>
  <c r="W966" s="1"/>
  <c r="AO1653"/>
  <c r="W1653" s="1"/>
  <c r="AO873"/>
  <c r="W873" s="1"/>
  <c r="AO637"/>
  <c r="W637" s="1"/>
  <c r="AO1810"/>
  <c r="W1810" s="1"/>
  <c r="AO437"/>
  <c r="W437" s="1"/>
  <c r="AO1214"/>
  <c r="W1214" s="1"/>
  <c r="AO306"/>
  <c r="W306" s="1"/>
  <c r="AO712"/>
  <c r="W712" s="1"/>
  <c r="AO408"/>
  <c r="W408" s="1"/>
  <c r="AO210"/>
  <c r="W210" s="1"/>
  <c r="AO475"/>
  <c r="W475" s="1"/>
  <c r="AO556"/>
  <c r="W556" s="1"/>
  <c r="AO1521"/>
  <c r="W1521" s="1"/>
  <c r="AO1774"/>
  <c r="W1774" s="1"/>
  <c r="AO1220"/>
  <c r="W1220" s="1"/>
  <c r="AO721"/>
  <c r="W721" s="1"/>
  <c r="AO1324"/>
  <c r="W1324" s="1"/>
  <c r="AO587"/>
  <c r="W587" s="1"/>
  <c r="AO1016"/>
  <c r="W1016" s="1"/>
  <c r="AO1710"/>
  <c r="W1710" s="1"/>
  <c r="AO828"/>
  <c r="W828" s="1"/>
  <c r="AO959"/>
  <c r="W959" s="1"/>
  <c r="AO1482"/>
  <c r="W1482" s="1"/>
  <c r="AO1739"/>
  <c r="W1739" s="1"/>
  <c r="AO752"/>
  <c r="W752" s="1"/>
  <c r="AO750"/>
  <c r="W750" s="1"/>
  <c r="AO407"/>
  <c r="W407" s="1"/>
  <c r="AO958"/>
  <c r="W958" s="1"/>
  <c r="AO1343"/>
  <c r="W1343" s="1"/>
  <c r="AO854"/>
  <c r="W854" s="1"/>
  <c r="AO1483"/>
  <c r="W1483" s="1"/>
  <c r="AO545"/>
  <c r="W545" s="1"/>
  <c r="AO1275"/>
  <c r="W1275" s="1"/>
  <c r="AO1359"/>
  <c r="W1359" s="1"/>
  <c r="AO1547"/>
  <c r="W1547" s="1"/>
  <c r="AO472"/>
  <c r="W472" s="1"/>
  <c r="AO1270"/>
  <c r="W1270" s="1"/>
  <c r="AO1427"/>
  <c r="W1427" s="1"/>
  <c r="AO310"/>
  <c r="W310" s="1"/>
  <c r="AO212"/>
  <c r="W212" s="1"/>
  <c r="AO1894"/>
  <c r="W1894" s="1"/>
  <c r="AO521"/>
  <c r="W521" s="1"/>
  <c r="AO1594"/>
  <c r="W1594" s="1"/>
  <c r="AO1712"/>
  <c r="W1712" s="1"/>
  <c r="AO1617"/>
  <c r="W1617" s="1"/>
  <c r="AO797"/>
  <c r="W797" s="1"/>
  <c r="AO820"/>
  <c r="W820" s="1"/>
  <c r="AO648"/>
  <c r="W648" s="1"/>
  <c r="AO1531"/>
  <c r="W1531" s="1"/>
  <c r="AO1027"/>
  <c r="W1027" s="1"/>
  <c r="AO1776"/>
  <c r="W1776" s="1"/>
  <c r="AO1123"/>
  <c r="W1123" s="1"/>
  <c r="AO1266"/>
  <c r="W1266" s="1"/>
  <c r="AO1496"/>
  <c r="W1496" s="1"/>
  <c r="AO876"/>
  <c r="W876" s="1"/>
  <c r="AO257"/>
  <c r="W257" s="1"/>
  <c r="AO796"/>
  <c r="W796" s="1"/>
  <c r="AO1458"/>
  <c r="W1458" s="1"/>
  <c r="AO1552"/>
  <c r="W1552" s="1"/>
  <c r="AO341"/>
  <c r="W341" s="1"/>
  <c r="AO182"/>
  <c r="W182" s="1"/>
  <c r="AO365"/>
  <c r="W365" s="1"/>
  <c r="AO1258"/>
  <c r="W1258" s="1"/>
  <c r="AO996"/>
  <c r="W996" s="1"/>
  <c r="AO1165"/>
  <c r="W1165" s="1"/>
  <c r="AO1745"/>
  <c r="W1745" s="1"/>
  <c r="AO230"/>
  <c r="W230" s="1"/>
  <c r="AO1073"/>
  <c r="W1073" s="1"/>
  <c r="AO1415"/>
  <c r="W1415" s="1"/>
  <c r="AO1820"/>
  <c r="W1820" s="1"/>
  <c r="AO220"/>
  <c r="W220" s="1"/>
  <c r="AO1093"/>
  <c r="W1093" s="1"/>
  <c r="AO985"/>
  <c r="W985" s="1"/>
  <c r="AO1508"/>
  <c r="W1508" s="1"/>
  <c r="AO746"/>
  <c r="W746" s="1"/>
  <c r="AO922"/>
  <c r="W922" s="1"/>
  <c r="AO1136"/>
  <c r="W1136" s="1"/>
  <c r="AO1028"/>
  <c r="W1028" s="1"/>
  <c r="AO1643"/>
  <c r="W1643" s="1"/>
  <c r="AO127"/>
  <c r="W127" s="1"/>
  <c r="AO846"/>
  <c r="W846" s="1"/>
  <c r="AO180"/>
  <c r="W180" s="1"/>
  <c r="AO271"/>
  <c r="W271" s="1"/>
  <c r="AO928"/>
  <c r="W928" s="1"/>
  <c r="AO1551"/>
  <c r="W1551" s="1"/>
  <c r="AO1284"/>
  <c r="W1284" s="1"/>
  <c r="AO1114"/>
  <c r="W1114" s="1"/>
  <c r="AO1832"/>
  <c r="W1832" s="1"/>
  <c r="AO668"/>
  <c r="W668" s="1"/>
  <c r="AO1490"/>
  <c r="W1490" s="1"/>
  <c r="AO705"/>
  <c r="W705" s="1"/>
  <c r="AO1484"/>
  <c r="W1484" s="1"/>
  <c r="AO626"/>
  <c r="W626" s="1"/>
  <c r="AO1287"/>
  <c r="W1287" s="1"/>
  <c r="AO837"/>
  <c r="W837" s="1"/>
  <c r="AO363"/>
  <c r="W363" s="1"/>
  <c r="AO245"/>
  <c r="W245" s="1"/>
  <c r="AO1069"/>
  <c r="W1069" s="1"/>
  <c r="AO1061"/>
  <c r="W1061" s="1"/>
  <c r="AO642"/>
  <c r="W642" s="1"/>
  <c r="AO266"/>
  <c r="W266" s="1"/>
  <c r="AO557"/>
  <c r="W557" s="1"/>
  <c r="AO316"/>
  <c r="W316" s="1"/>
  <c r="AO1316"/>
  <c r="W1316" s="1"/>
  <c r="AO469"/>
  <c r="W469" s="1"/>
  <c r="AO1313"/>
  <c r="W1313" s="1"/>
  <c r="AO1775"/>
  <c r="W1775" s="1"/>
  <c r="AO1534"/>
  <c r="W1534" s="1"/>
  <c r="AO1159"/>
  <c r="W1159" s="1"/>
  <c r="AO1396"/>
  <c r="W1396" s="1"/>
  <c r="AO1161"/>
  <c r="W1161" s="1"/>
  <c r="AO1606"/>
  <c r="W1606" s="1"/>
  <c r="AO134"/>
  <c r="W134" s="1"/>
  <c r="AO118"/>
  <c r="W118" s="1"/>
  <c r="AO1120"/>
  <c r="W1120" s="1"/>
  <c r="AO1080"/>
  <c r="W1080" s="1"/>
  <c r="AO355"/>
  <c r="W355" s="1"/>
  <c r="AO1863"/>
  <c r="W1863" s="1"/>
  <c r="AO464"/>
  <c r="W464" s="1"/>
  <c r="AO789"/>
  <c r="W789" s="1"/>
  <c r="AO458"/>
  <c r="W458" s="1"/>
  <c r="AO1447"/>
  <c r="W1447" s="1"/>
  <c r="AO936"/>
  <c r="W936" s="1"/>
  <c r="AO238"/>
  <c r="W238" s="1"/>
  <c r="AO929"/>
  <c r="W929" s="1"/>
  <c r="AO1278"/>
  <c r="W1278" s="1"/>
  <c r="AO1328"/>
  <c r="W1328" s="1"/>
  <c r="AO1317"/>
  <c r="W1317" s="1"/>
  <c r="AO319"/>
  <c r="W319" s="1"/>
  <c r="AO361"/>
  <c r="W361" s="1"/>
  <c r="AO1183"/>
  <c r="W1183" s="1"/>
  <c r="AO1201"/>
  <c r="W1201" s="1"/>
  <c r="AO1573"/>
  <c r="W1573" s="1"/>
  <c r="AO1896"/>
  <c r="W1896" s="1"/>
  <c r="AO877"/>
  <c r="W877" s="1"/>
  <c r="AO732"/>
  <c r="W732" s="1"/>
  <c r="AO1101"/>
  <c r="W1101" s="1"/>
  <c r="AO861"/>
  <c r="W861" s="1"/>
  <c r="AO479"/>
  <c r="W479" s="1"/>
  <c r="AO1726"/>
  <c r="W1726" s="1"/>
  <c r="AO1498"/>
  <c r="W1498" s="1"/>
  <c r="AO1538"/>
  <c r="W1538" s="1"/>
  <c r="AO1522"/>
  <c r="W1522" s="1"/>
  <c r="AO656"/>
  <c r="W656" s="1"/>
  <c r="AO129"/>
  <c r="W129" s="1"/>
  <c r="AO916"/>
  <c r="W916" s="1"/>
  <c r="AO638"/>
  <c r="W638" s="1"/>
  <c r="AO425"/>
  <c r="W425" s="1"/>
  <c r="AO196"/>
  <c r="W196" s="1"/>
  <c r="AO1675"/>
  <c r="W1675" s="1"/>
  <c r="AO911"/>
  <c r="W911" s="1"/>
  <c r="AO1808"/>
  <c r="W1808" s="1"/>
  <c r="AO1793"/>
  <c r="W1793" s="1"/>
  <c r="AO1681"/>
  <c r="W1681" s="1"/>
  <c r="AO946"/>
  <c r="W946" s="1"/>
  <c r="AO370"/>
  <c r="W370" s="1"/>
  <c r="AO1225"/>
  <c r="W1225" s="1"/>
  <c r="AO1411"/>
  <c r="W1411" s="1"/>
  <c r="AO537"/>
  <c r="W537" s="1"/>
  <c r="AO1846"/>
  <c r="W1846" s="1"/>
  <c r="AO1154"/>
  <c r="W1154" s="1"/>
  <c r="AO1255"/>
  <c r="W1255" s="1"/>
  <c r="AO682"/>
  <c r="W682" s="1"/>
  <c r="AO165"/>
  <c r="W165" s="1"/>
  <c r="AO1040"/>
  <c r="W1040" s="1"/>
  <c r="AO729"/>
  <c r="W729" s="1"/>
  <c r="AO463"/>
  <c r="W463" s="1"/>
  <c r="AO228"/>
  <c r="W228" s="1"/>
  <c r="AO839"/>
  <c r="W839" s="1"/>
  <c r="AO1495"/>
  <c r="W1495" s="1"/>
  <c r="AO787"/>
  <c r="W787" s="1"/>
  <c r="AO421"/>
  <c r="W421" s="1"/>
  <c r="AO1843"/>
  <c r="W1843" s="1"/>
  <c r="AO383"/>
  <c r="W383" s="1"/>
  <c r="AO1121"/>
  <c r="W1121" s="1"/>
  <c r="AO240"/>
  <c r="W240" s="1"/>
  <c r="AO526"/>
  <c r="W526" s="1"/>
  <c r="AO1911"/>
  <c r="W1911" s="1"/>
  <c r="AO663"/>
  <c r="W663" s="1"/>
  <c r="AO824"/>
  <c r="W824" s="1"/>
  <c r="AO596"/>
  <c r="W596" s="1"/>
  <c r="AO1766"/>
  <c r="W1766" s="1"/>
  <c r="AO1605"/>
  <c r="W1605" s="1"/>
  <c r="AO1389"/>
  <c r="W1389" s="1"/>
  <c r="AO1075"/>
  <c r="W1075" s="1"/>
  <c r="AO782"/>
  <c r="W782" s="1"/>
  <c r="AO510"/>
  <c r="W510" s="1"/>
  <c r="AO1773"/>
  <c r="W1773" s="1"/>
  <c r="AO722"/>
  <c r="W722" s="1"/>
  <c r="AO696"/>
  <c r="W696" s="1"/>
  <c r="AO1091"/>
  <c r="W1091" s="1"/>
  <c r="AO506"/>
  <c r="W506" s="1"/>
  <c r="AO924"/>
  <c r="W924" s="1"/>
  <c r="AO452"/>
  <c r="W452" s="1"/>
  <c r="AO1307"/>
  <c r="W1307" s="1"/>
  <c r="AO578"/>
  <c r="W578" s="1"/>
  <c r="AO756"/>
  <c r="W756" s="1"/>
  <c r="AO1543"/>
  <c r="W1543" s="1"/>
  <c r="AO759"/>
  <c r="W759" s="1"/>
  <c r="AO1897"/>
  <c r="W1897" s="1"/>
  <c r="AO1223"/>
  <c r="W1223" s="1"/>
  <c r="AO1290"/>
  <c r="W1290" s="1"/>
  <c r="AO740"/>
  <c r="W740" s="1"/>
  <c r="AO568"/>
  <c r="W568" s="1"/>
  <c r="AO1824"/>
  <c r="W1824" s="1"/>
  <c r="AO1541"/>
  <c r="W1541" s="1"/>
  <c r="AO1312"/>
  <c r="W1312" s="1"/>
  <c r="AO1153"/>
  <c r="W1153" s="1"/>
  <c r="AO1271"/>
  <c r="W1271" s="1"/>
  <c r="AO1002"/>
  <c r="W1002" s="1"/>
  <c r="AO625"/>
  <c r="W625" s="1"/>
  <c r="AO396"/>
  <c r="W396" s="1"/>
  <c r="AO624"/>
  <c r="W624" s="1"/>
  <c r="AO343"/>
  <c r="W343" s="1"/>
  <c r="AO1428"/>
  <c r="W1428" s="1"/>
  <c r="AO1866"/>
  <c r="W1866" s="1"/>
  <c r="AO934"/>
  <c r="W934" s="1"/>
  <c r="AO754"/>
  <c r="W754" s="1"/>
  <c r="AO1362"/>
  <c r="W1362" s="1"/>
  <c r="AO432"/>
  <c r="W432" s="1"/>
  <c r="AO1634"/>
  <c r="W1634" s="1"/>
  <c r="AO1806"/>
  <c r="W1806" s="1"/>
  <c r="AO1292"/>
  <c r="W1292" s="1"/>
  <c r="AO309"/>
  <c r="W309" s="1"/>
  <c r="AO1609"/>
  <c r="W1609" s="1"/>
  <c r="AO1814"/>
  <c r="W1814" s="1"/>
  <c r="AO1139"/>
  <c r="W1139" s="1"/>
  <c r="AO1248"/>
  <c r="W1248" s="1"/>
  <c r="AO1217"/>
  <c r="W1217" s="1"/>
  <c r="AO527"/>
  <c r="W527" s="1"/>
  <c r="AO303"/>
  <c r="W303" s="1"/>
  <c r="AO1711"/>
  <c r="W1711" s="1"/>
  <c r="AO992"/>
  <c r="W992" s="1"/>
  <c r="AO1616"/>
  <c r="W1616" s="1"/>
  <c r="AO807"/>
  <c r="W807" s="1"/>
  <c r="AO1132"/>
  <c r="W1132" s="1"/>
  <c r="AO793"/>
  <c r="W793" s="1"/>
  <c r="AO199"/>
  <c r="W199" s="1"/>
  <c r="AO292"/>
  <c r="W292" s="1"/>
  <c r="AO1871"/>
  <c r="W1871" s="1"/>
  <c r="AO920"/>
  <c r="W920" s="1"/>
  <c r="AO144"/>
  <c r="W144" s="1"/>
  <c r="AO372"/>
  <c r="W372" s="1"/>
  <c r="AO764"/>
  <c r="W764" s="1"/>
  <c r="AO774"/>
  <c r="W774" s="1"/>
  <c r="AO207"/>
  <c r="W207" s="1"/>
  <c r="AO1184"/>
  <c r="W1184" s="1"/>
  <c r="AO919"/>
  <c r="W919" s="1"/>
  <c r="AO1421"/>
  <c r="W1421" s="1"/>
  <c r="AO1556"/>
  <c r="W1556" s="1"/>
  <c r="AO1571"/>
  <c r="W1571" s="1"/>
  <c r="AO1111"/>
  <c r="W1111" s="1"/>
  <c r="AO1079"/>
  <c r="W1079" s="1"/>
  <c r="AO886"/>
  <c r="W886" s="1"/>
  <c r="AO1051"/>
  <c r="W1051" s="1"/>
  <c r="AO1719"/>
  <c r="W1719" s="1"/>
  <c r="AO155"/>
  <c r="W155" s="1"/>
  <c r="AO1407"/>
  <c r="W1407" s="1"/>
  <c r="AO1237"/>
  <c r="W1237" s="1"/>
  <c r="AO606"/>
  <c r="W606" s="1"/>
  <c r="AO719"/>
  <c r="W719" s="1"/>
  <c r="AO1104"/>
  <c r="W1104" s="1"/>
  <c r="AO926"/>
  <c r="W926" s="1"/>
  <c r="AO591"/>
  <c r="W591" s="1"/>
  <c r="AO499"/>
  <c r="W499" s="1"/>
  <c r="AO441"/>
  <c r="W441" s="1"/>
  <c r="AO1708"/>
  <c r="W1708" s="1"/>
  <c r="AO279"/>
  <c r="W279" s="1"/>
  <c r="AO237"/>
  <c r="W237" s="1"/>
  <c r="AO222"/>
  <c r="W222" s="1"/>
  <c r="AO1631"/>
  <c r="W1631" s="1"/>
  <c r="AO1707"/>
  <c r="W1707" s="1"/>
  <c r="AO1034"/>
  <c r="W1034" s="1"/>
  <c r="AO1798"/>
  <c r="W1798" s="1"/>
  <c r="AO1099"/>
  <c r="W1099" s="1"/>
  <c r="AO1768"/>
  <c r="W1768" s="1"/>
  <c r="AO188"/>
  <c r="W188" s="1"/>
  <c r="AO1784"/>
  <c r="W1784" s="1"/>
  <c r="AO1837"/>
  <c r="W1837" s="1"/>
  <c r="AO1502"/>
  <c r="W1502" s="1"/>
  <c r="AO1696"/>
  <c r="W1696" s="1"/>
  <c r="AO806"/>
  <c r="W806" s="1"/>
  <c r="AO872"/>
  <c r="W872" s="1"/>
  <c r="AO124"/>
  <c r="W124" s="1"/>
  <c r="AO1215"/>
  <c r="W1215" s="1"/>
  <c r="AO549"/>
  <c r="W549" s="1"/>
  <c r="AO899"/>
  <c r="W899" s="1"/>
  <c r="AO1191"/>
  <c r="W1191" s="1"/>
  <c r="AO917"/>
  <c r="W917" s="1"/>
  <c r="AO892"/>
  <c r="W892" s="1"/>
  <c r="AO770"/>
  <c r="W770" s="1"/>
  <c r="AO1907"/>
  <c r="W1907" s="1"/>
  <c r="AO990"/>
  <c r="W990" s="1"/>
  <c r="AO677"/>
  <c r="W677" s="1"/>
  <c r="AO1526"/>
  <c r="W1526" s="1"/>
  <c r="AO189"/>
  <c r="W189" s="1"/>
  <c r="AO553"/>
  <c r="W553" s="1"/>
  <c r="AO1579"/>
  <c r="W1579" s="1"/>
  <c r="AO868"/>
  <c r="W868" s="1"/>
  <c r="AO1570"/>
  <c r="W1570" s="1"/>
  <c r="AO693"/>
  <c r="W693" s="1"/>
  <c r="AO885"/>
  <c r="W885" s="1"/>
  <c r="AO1097"/>
  <c r="W1097" s="1"/>
  <c r="AO451"/>
  <c r="W451" s="1"/>
  <c r="AO1450"/>
  <c r="W1450" s="1"/>
  <c r="AO1558"/>
  <c r="W1558" s="1"/>
  <c r="AO1062"/>
  <c r="W1062" s="1"/>
  <c r="AO1659"/>
  <c r="W1659" s="1"/>
  <c r="AO1905"/>
  <c r="W1905" s="1"/>
  <c r="AO893"/>
  <c r="W893" s="1"/>
  <c r="AO1505"/>
  <c r="W1505" s="1"/>
  <c r="AO1794"/>
  <c r="W1794" s="1"/>
  <c r="AO1466"/>
  <c r="W1466" s="1"/>
  <c r="AO600"/>
  <c r="W600" s="1"/>
  <c r="AO1007"/>
  <c r="W1007" s="1"/>
  <c r="AO1355"/>
  <c r="W1355" s="1"/>
  <c r="AO1054"/>
  <c r="W1054" s="1"/>
  <c r="AO298"/>
  <c r="W298" s="1"/>
  <c r="AO468"/>
  <c r="W468" s="1"/>
  <c r="AO1390"/>
  <c r="W1390" s="1"/>
  <c r="AO1333"/>
  <c r="W1333" s="1"/>
  <c r="AO690"/>
  <c r="W690" s="1"/>
  <c r="AO1250"/>
  <c r="W1250" s="1"/>
  <c r="AO1268"/>
  <c r="W1268" s="1"/>
  <c r="AO520"/>
  <c r="W520" s="1"/>
  <c r="AO1325"/>
  <c r="W1325" s="1"/>
  <c r="AO1172"/>
  <c r="W1172" s="1"/>
  <c r="AO969"/>
  <c r="W969" s="1"/>
  <c r="AO1148"/>
  <c r="W1148" s="1"/>
  <c r="AO427"/>
  <c r="W427" s="1"/>
  <c r="AO1360"/>
  <c r="W1360" s="1"/>
  <c r="AO554"/>
  <c r="W554" s="1"/>
  <c r="AO150"/>
  <c r="W150" s="1"/>
  <c r="AO1205"/>
  <c r="W1205" s="1"/>
  <c r="AO718"/>
  <c r="W718" s="1"/>
  <c r="AO761"/>
  <c r="W761" s="1"/>
  <c r="AO1883"/>
  <c r="W1883" s="1"/>
  <c r="AO805"/>
  <c r="W805" s="1"/>
  <c r="AO607"/>
  <c r="W607" s="1"/>
  <c r="AO1734"/>
  <c r="W1734" s="1"/>
  <c r="AO1264"/>
  <c r="W1264" s="1"/>
  <c r="AO843"/>
  <c r="W843" s="1"/>
  <c r="AO411"/>
  <c r="W411" s="1"/>
  <c r="AO216"/>
  <c r="W216" s="1"/>
  <c r="AO758"/>
  <c r="W758" s="1"/>
  <c r="AO1882"/>
  <c r="W1882" s="1"/>
  <c r="AO1560"/>
  <c r="W1560" s="1"/>
  <c r="AO444"/>
  <c r="W444" s="1"/>
  <c r="AO445"/>
  <c r="W445" s="1"/>
  <c r="AO1821"/>
  <c r="W1821" s="1"/>
  <c r="AO312"/>
  <c r="W312" s="1"/>
  <c r="AO1149"/>
  <c r="W1149" s="1"/>
  <c r="AO1470"/>
  <c r="W1470" s="1"/>
  <c r="AO1035"/>
  <c r="W1035" s="1"/>
  <c r="AO177"/>
  <c r="W177" s="1"/>
  <c r="AO1855"/>
  <c r="W1855" s="1"/>
  <c r="AO1308"/>
  <c r="W1308" s="1"/>
  <c r="AO1485"/>
  <c r="W1485" s="1"/>
  <c r="AO1545"/>
  <c r="W1545" s="1"/>
  <c r="AO1190"/>
  <c r="W1190" s="1"/>
  <c r="AO116"/>
  <c r="W116" s="1"/>
  <c r="AO183"/>
  <c r="W183" s="1"/>
  <c r="AO163"/>
  <c r="W163" s="1"/>
  <c r="AO672"/>
  <c r="W672" s="1"/>
  <c r="AO442"/>
  <c r="W442" s="1"/>
  <c r="AO842"/>
  <c r="W842" s="1"/>
  <c r="AO1087"/>
  <c r="W1087" s="1"/>
  <c r="AO542"/>
  <c r="W542" s="1"/>
  <c r="AO494"/>
  <c r="W494" s="1"/>
  <c r="AO581"/>
  <c r="W581" s="1"/>
  <c r="AO161"/>
  <c r="W161" s="1"/>
  <c r="AO991"/>
  <c r="W991" s="1"/>
  <c r="AO1645"/>
  <c r="W1645" s="1"/>
  <c r="AO1475"/>
  <c r="W1475" s="1"/>
  <c r="AO1474"/>
  <c r="W1474" s="1"/>
  <c r="AO1676"/>
  <c r="W1676" s="1"/>
  <c r="AO1852"/>
  <c r="W1852" s="1"/>
  <c r="AO1322"/>
  <c r="W1322" s="1"/>
  <c r="AO1394"/>
  <c r="W1394" s="1"/>
  <c r="AO435"/>
  <c r="W435" s="1"/>
  <c r="AO614"/>
  <c r="W614" s="1"/>
  <c r="AO1042"/>
  <c r="W1042" s="1"/>
  <c r="AO1709"/>
  <c r="W1709" s="1"/>
  <c r="AO1815"/>
  <c r="W1815" s="1"/>
  <c r="AO1004"/>
  <c r="W1004" s="1"/>
  <c r="AO440"/>
  <c r="W440" s="1"/>
  <c r="AO261"/>
  <c r="W261" s="1"/>
  <c r="AO1577"/>
  <c r="W1577" s="1"/>
  <c r="AO429"/>
  <c r="W429" s="1"/>
  <c r="AO353"/>
  <c r="W353" s="1"/>
  <c r="AO579"/>
  <c r="W579" s="1"/>
  <c r="AO1443"/>
  <c r="W1443" s="1"/>
  <c r="AO850"/>
  <c r="W850" s="1"/>
  <c r="AO654"/>
  <c r="W654" s="1"/>
  <c r="AO894"/>
  <c r="W894" s="1"/>
  <c r="AO225"/>
  <c r="W225" s="1"/>
  <c r="AO1506"/>
  <c r="W1506" s="1"/>
  <c r="AO317"/>
  <c r="W317" s="1"/>
  <c r="AO1192"/>
  <c r="W1192" s="1"/>
  <c r="AO120"/>
  <c r="W120" s="1"/>
  <c r="AO1265"/>
  <c r="W1265" s="1"/>
  <c r="AO1236"/>
  <c r="W1236" s="1"/>
  <c r="AO1679"/>
  <c r="W1679" s="1"/>
  <c r="AO1902"/>
  <c r="W1902" s="1"/>
  <c r="AO725"/>
  <c r="W725" s="1"/>
  <c r="AO1222"/>
  <c r="W1222" s="1"/>
  <c r="AO1283"/>
  <c r="W1283" s="1"/>
  <c r="AO650"/>
  <c r="W650" s="1"/>
  <c r="AO1666"/>
  <c r="W1666" s="1"/>
  <c r="AO318"/>
  <c r="W318" s="1"/>
  <c r="AO1459"/>
  <c r="W1459" s="1"/>
  <c r="AO1326"/>
  <c r="W1326" s="1"/>
  <c r="AO1724"/>
  <c r="W1724" s="1"/>
  <c r="AO1163"/>
  <c r="W1163" s="1"/>
  <c r="AO704"/>
  <c r="W704" s="1"/>
  <c r="AO776"/>
  <c r="W776" s="1"/>
  <c r="AO252"/>
  <c r="W252" s="1"/>
  <c r="AO1648"/>
  <c r="W1648" s="1"/>
  <c r="AO1296"/>
  <c r="W1296" s="1"/>
  <c r="AO972"/>
  <c r="W972" s="1"/>
  <c r="AO829"/>
  <c r="W829" s="1"/>
  <c r="AO1619"/>
  <c r="W1619" s="1"/>
  <c r="AO1247"/>
  <c r="W1247" s="1"/>
  <c r="AO1523"/>
  <c r="W1523" s="1"/>
  <c r="AO1232"/>
  <c r="W1232" s="1"/>
  <c r="AO1608"/>
  <c r="W1608" s="1"/>
  <c r="AO1401"/>
  <c r="W1401" s="1"/>
  <c r="AO814"/>
  <c r="W814" s="1"/>
  <c r="AO1468"/>
  <c r="W1468" s="1"/>
  <c r="AO795"/>
  <c r="W795" s="1"/>
  <c r="AO483"/>
  <c r="W483" s="1"/>
  <c r="AO417"/>
  <c r="W417" s="1"/>
  <c r="AO1000"/>
  <c r="W1000" s="1"/>
  <c r="AO1410"/>
  <c r="W1410" s="1"/>
  <c r="AO968"/>
  <c r="W968" s="1"/>
  <c r="AO275"/>
  <c r="W275" s="1"/>
  <c r="AO325"/>
  <c r="W325" s="1"/>
  <c r="AO295"/>
  <c r="W295" s="1"/>
  <c r="AO1177"/>
  <c r="W1177" s="1"/>
  <c r="AO1779"/>
  <c r="W1779" s="1"/>
  <c r="AO1730"/>
  <c r="W1730" s="1"/>
  <c r="AO1133"/>
  <c r="W1133" s="1"/>
  <c r="AO1715"/>
  <c r="W1715" s="1"/>
  <c r="AO473"/>
  <c r="W473" s="1"/>
  <c r="AO595"/>
  <c r="W595" s="1"/>
  <c r="AO1809"/>
  <c r="W1809" s="1"/>
  <c r="AO1692"/>
  <c r="W1692" s="1"/>
  <c r="AO741"/>
  <c r="W741" s="1"/>
  <c r="AO1182"/>
  <c r="W1182" s="1"/>
  <c r="AO1070"/>
  <c r="W1070" s="1"/>
  <c r="AO1060"/>
  <c r="W1060" s="1"/>
  <c r="AO900"/>
  <c r="W900" s="1"/>
  <c r="AO1713"/>
  <c r="W1713" s="1"/>
  <c r="AO390"/>
  <c r="W390" s="1"/>
  <c r="AO577"/>
  <c r="W577" s="1"/>
  <c r="AO1763"/>
  <c r="W1763" s="1"/>
  <c r="AO727"/>
  <c r="W727" s="1"/>
  <c r="AO708"/>
  <c r="W708" s="1"/>
  <c r="AO1599"/>
  <c r="W1599" s="1"/>
  <c r="AO1119"/>
  <c r="W1119" s="1"/>
  <c r="AO263"/>
  <c r="W263" s="1"/>
  <c r="AO1246"/>
  <c r="W1246" s="1"/>
  <c r="AO976"/>
  <c r="W976" s="1"/>
  <c r="AO1348"/>
  <c r="W1348" s="1"/>
  <c r="AO841"/>
  <c r="W841" s="1"/>
  <c r="AO1598"/>
  <c r="W1598" s="1"/>
  <c r="AO152"/>
  <c r="W152" s="1"/>
  <c r="AO631"/>
  <c r="W631" s="1"/>
  <c r="AO349"/>
  <c r="W349" s="1"/>
  <c r="AO573"/>
  <c r="W573" s="1"/>
  <c r="AO346"/>
  <c r="W346" s="1"/>
  <c r="AO1168"/>
  <c r="W1168" s="1"/>
  <c r="AO1203"/>
  <c r="W1203" s="1"/>
  <c r="AO487"/>
  <c r="W487" s="1"/>
  <c r="AO280"/>
  <c r="W280" s="1"/>
  <c r="AO1872"/>
  <c r="W1872" s="1"/>
  <c r="AO902"/>
  <c r="W902" s="1"/>
  <c r="AO296"/>
  <c r="W296" s="1"/>
  <c r="AO1025"/>
  <c r="W1025" s="1"/>
  <c r="AO345"/>
  <c r="W345" s="1"/>
  <c r="AO679"/>
  <c r="W679" s="1"/>
  <c r="AO1524"/>
  <c r="W1524" s="1"/>
  <c r="AO1013"/>
  <c r="W1013" s="1"/>
  <c r="AO1155"/>
  <c r="W1155" s="1"/>
  <c r="AO1109"/>
  <c r="W1109" s="1"/>
  <c r="AO1263"/>
  <c r="W1263" s="1"/>
  <c r="AO956"/>
  <c r="W956" s="1"/>
  <c r="AO402"/>
  <c r="W402" s="1"/>
  <c r="AO538"/>
  <c r="W538" s="1"/>
  <c r="AO459"/>
  <c r="W459" s="1"/>
  <c r="AO947"/>
  <c r="W947" s="1"/>
  <c r="AO1797"/>
  <c r="W1797" s="1"/>
  <c r="AO788"/>
  <c r="W788" s="1"/>
  <c r="AO617"/>
  <c r="W617" s="1"/>
  <c r="AO751"/>
  <c r="W751" s="1"/>
  <c r="AO1749"/>
  <c r="W1749" s="1"/>
  <c r="AO978"/>
  <c r="W978" s="1"/>
  <c r="AO981"/>
  <c r="W981" s="1"/>
  <c r="AO862"/>
  <c r="W862" s="1"/>
  <c r="AO940"/>
  <c r="W940" s="1"/>
  <c r="AO945"/>
  <c r="W945" s="1"/>
  <c r="AO1202"/>
  <c r="W1202" s="1"/>
  <c r="AO1448"/>
  <c r="W1448" s="1"/>
  <c r="AO541"/>
  <c r="W541" s="1"/>
  <c r="AO883"/>
  <c r="W883" s="1"/>
  <c r="AO1844"/>
  <c r="W1844" s="1"/>
  <c r="AO1056"/>
  <c r="W1056" s="1"/>
  <c r="AO1864"/>
  <c r="W1864" s="1"/>
  <c r="AO1738"/>
  <c r="W1738" s="1"/>
  <c r="AO1759"/>
  <c r="W1759" s="1"/>
  <c r="AO1467"/>
  <c r="W1467" s="1"/>
  <c r="AO590"/>
  <c r="W590" s="1"/>
  <c r="AO1671"/>
  <c r="W1671" s="1"/>
  <c r="AO289"/>
  <c r="W289" s="1"/>
  <c r="AO1273"/>
  <c r="W1273" s="1"/>
  <c r="AO1802"/>
  <c r="W1802" s="1"/>
  <c r="AO1903"/>
  <c r="W1903" s="1"/>
  <c r="AO565"/>
  <c r="W565" s="1"/>
  <c r="AO987"/>
  <c r="W987" s="1"/>
  <c r="AO847"/>
  <c r="W847" s="1"/>
  <c r="AO1673"/>
  <c r="W1673" s="1"/>
  <c r="AO1252"/>
  <c r="W1252" s="1"/>
  <c r="AO1164"/>
  <c r="W1164" s="1"/>
  <c r="AO874"/>
  <c r="W874" s="1"/>
  <c r="AO413"/>
  <c r="W413" s="1"/>
  <c r="AO1100"/>
  <c r="W1100" s="1"/>
  <c r="AO1334"/>
  <c r="W1334" s="1"/>
  <c r="AO1697"/>
  <c r="W1697" s="1"/>
  <c r="AO884"/>
  <c r="W884" s="1"/>
  <c r="AO1179"/>
  <c r="W1179" s="1"/>
  <c r="AO687"/>
  <c r="W687" s="1"/>
  <c r="AO200"/>
  <c r="W200" s="1"/>
  <c r="AO1071"/>
  <c r="W1071" s="1"/>
  <c r="AO1834"/>
  <c r="W1834" s="1"/>
  <c r="AO1414"/>
  <c r="W1414" s="1"/>
  <c r="AO1068"/>
  <c r="W1068" s="1"/>
  <c r="AO1108"/>
  <c r="W1108" s="1"/>
  <c r="AO535"/>
  <c r="W535" s="1"/>
  <c r="AO1637"/>
  <c r="W1637" s="1"/>
  <c r="AO157"/>
  <c r="W157" s="1"/>
  <c r="AO1849"/>
  <c r="W1849" s="1"/>
  <c r="AO930"/>
  <c r="W930" s="1"/>
  <c r="AO768"/>
  <c r="W768" s="1"/>
  <c r="AO1029"/>
  <c r="W1029" s="1"/>
  <c r="AO925"/>
  <c r="W925" s="1"/>
  <c r="AO219"/>
  <c r="W219" s="1"/>
  <c r="AO1065"/>
  <c r="W1065" s="1"/>
  <c r="AO1900"/>
  <c r="W1900" s="1"/>
  <c r="AO456"/>
  <c r="W456" s="1"/>
  <c r="AO1341"/>
  <c r="W1341" s="1"/>
  <c r="AO376"/>
  <c r="W376" s="1"/>
  <c r="AO412"/>
  <c r="W412" s="1"/>
  <c r="AO482"/>
  <c r="W482" s="1"/>
  <c r="AO1567"/>
  <c r="W1567" s="1"/>
  <c r="AO1259"/>
  <c r="W1259" s="1"/>
  <c r="AO357"/>
  <c r="W357" s="1"/>
  <c r="AO817"/>
  <c r="W817" s="1"/>
  <c r="AO1244"/>
  <c r="W1244" s="1"/>
  <c r="AO1457"/>
  <c r="W1457" s="1"/>
  <c r="AO1106"/>
  <c r="W1106" s="1"/>
  <c r="AO844"/>
  <c r="W844" s="1"/>
  <c r="AO1494"/>
  <c r="W1494" s="1"/>
  <c r="AO867"/>
  <c r="W867" s="1"/>
  <c r="AO543"/>
  <c r="W543" s="1"/>
  <c r="AO857"/>
  <c r="W857" s="1"/>
  <c r="AO1105"/>
  <c r="W1105" s="1"/>
  <c r="AO731"/>
  <c r="W731" s="1"/>
  <c r="AO1493"/>
  <c r="W1493" s="1"/>
  <c r="AO903"/>
  <c r="W903" s="1"/>
  <c r="AO1206"/>
  <c r="W1206" s="1"/>
  <c r="AO1614"/>
  <c r="W1614" s="1"/>
  <c r="AO1519"/>
  <c r="W1519" s="1"/>
  <c r="AO1452"/>
  <c r="W1452" s="1"/>
  <c r="AO1803"/>
  <c r="W1803" s="1"/>
  <c r="AO676"/>
  <c r="W676" s="1"/>
  <c r="AO552"/>
  <c r="W552" s="1"/>
  <c r="AO694"/>
  <c r="W694" s="1"/>
  <c r="AO808"/>
  <c r="W808" s="1"/>
  <c r="AO1426"/>
  <c r="W1426" s="1"/>
  <c r="AO405"/>
  <c r="W405" s="1"/>
  <c r="AO259"/>
  <c r="W259" s="1"/>
  <c r="AO1817"/>
  <c r="W1817" s="1"/>
  <c r="AO1818"/>
  <c r="W1818" s="1"/>
  <c r="AO692"/>
  <c r="W692" s="1"/>
  <c r="AO1432"/>
  <c r="W1432" s="1"/>
  <c r="AO890"/>
  <c r="W890" s="1"/>
  <c r="AO989"/>
  <c r="W989" s="1"/>
  <c r="AO1899"/>
  <c r="W1899" s="1"/>
  <c r="AO1747"/>
  <c r="W1747" s="1"/>
  <c r="AO914"/>
  <c r="W914" s="1"/>
  <c r="AO780"/>
  <c r="W780" s="1"/>
  <c r="AO1102"/>
  <c r="W1102" s="1"/>
  <c r="AO755"/>
  <c r="W755" s="1"/>
  <c r="AO328"/>
  <c r="W328" s="1"/>
  <c r="AO1323"/>
  <c r="W1323" s="1"/>
  <c r="AO1423"/>
  <c r="W1423" s="1"/>
  <c r="AO1440"/>
  <c r="W1440" s="1"/>
  <c r="AO1404"/>
  <c r="W1404" s="1"/>
  <c r="AO131"/>
  <c r="W131" s="1"/>
  <c r="AO181"/>
  <c r="W181" s="1"/>
  <c r="AO466"/>
  <c r="W466" s="1"/>
  <c r="AO1721"/>
  <c r="W1721" s="1"/>
  <c r="AO1638"/>
  <c r="W1638" s="1"/>
  <c r="AO973"/>
  <c r="W973" s="1"/>
  <c r="AO1276"/>
  <c r="W1276" s="1"/>
  <c r="AO771"/>
  <c r="W771" s="1"/>
  <c r="AO575"/>
  <c r="W575" s="1"/>
  <c r="AO1461"/>
  <c r="W1461" s="1"/>
  <c r="AO1589"/>
  <c r="W1589" s="1"/>
  <c r="AO258"/>
  <c r="W258" s="1"/>
  <c r="AO297"/>
  <c r="W297" s="1"/>
  <c r="AO711"/>
  <c r="W711" s="1"/>
  <c r="AO491"/>
  <c r="W491" s="1"/>
  <c r="AO233"/>
  <c r="W233" s="1"/>
  <c r="AO283"/>
  <c r="W283" s="1"/>
  <c r="AO1279"/>
  <c r="W1279" s="1"/>
  <c r="AO865"/>
  <c r="W865" s="1"/>
  <c r="AO208"/>
  <c r="W208" s="1"/>
  <c r="AO1781"/>
  <c r="W1781" s="1"/>
  <c r="AO1249"/>
  <c r="W1249" s="1"/>
  <c r="AO643"/>
  <c r="W643" s="1"/>
  <c r="AO362"/>
  <c r="W362" s="1"/>
  <c r="AO470"/>
  <c r="W470" s="1"/>
  <c r="AO1752"/>
  <c r="W1752" s="1"/>
  <c r="AO449"/>
  <c r="W449" s="1"/>
  <c r="AO1003"/>
  <c r="W1003" s="1"/>
  <c r="AO1652"/>
  <c r="W1652" s="1"/>
  <c r="AO634"/>
  <c r="W634" s="1"/>
  <c r="AO1342"/>
  <c r="W1342" s="1"/>
  <c r="AO1757"/>
  <c r="W1757" s="1"/>
  <c r="AO1566"/>
  <c r="W1566" s="1"/>
  <c r="AO1239"/>
  <c r="W1239" s="1"/>
  <c r="AO1103"/>
  <c r="W1103" s="1"/>
  <c r="AO785"/>
  <c r="W785" s="1"/>
  <c r="AO1009"/>
  <c r="W1009" s="1"/>
  <c r="AO1901"/>
  <c r="W1901" s="1"/>
  <c r="AO149"/>
  <c r="W149" s="1"/>
  <c r="AO889"/>
  <c r="W889" s="1"/>
  <c r="AO1059"/>
  <c r="W1059" s="1"/>
  <c r="AO1193"/>
  <c r="W1193" s="1"/>
  <c r="AO1058"/>
  <c r="W1058" s="1"/>
  <c r="AO1875"/>
  <c r="W1875" s="1"/>
  <c r="AO1293"/>
  <c r="W1293" s="1"/>
  <c r="AO695"/>
  <c r="W695" s="1"/>
  <c r="AO326"/>
  <c r="W326" s="1"/>
  <c r="AO716"/>
  <c r="W716" s="1"/>
  <c r="AO484"/>
  <c r="W484" s="1"/>
  <c r="AO909"/>
  <c r="W909" s="1"/>
  <c r="AO1906"/>
  <c r="W1906" s="1"/>
  <c r="AO1827"/>
  <c r="W1827" s="1"/>
  <c r="AO766"/>
  <c r="W766" s="1"/>
  <c r="AO401"/>
  <c r="W401" s="1"/>
  <c r="AO209"/>
  <c r="W209" s="1"/>
  <c r="AO1188"/>
  <c r="W1188" s="1"/>
  <c r="AO1211"/>
  <c r="W1211" s="1"/>
  <c r="AO1754"/>
  <c r="W1754" s="1"/>
  <c r="AO247"/>
  <c r="W247" s="1"/>
  <c r="AO757"/>
  <c r="W757" s="1"/>
  <c r="AO904"/>
  <c r="W904" s="1"/>
  <c r="AO1157"/>
  <c r="W1157" s="1"/>
  <c r="AO262"/>
  <c r="W262" s="1"/>
  <c r="AO1393"/>
  <c r="W1393" s="1"/>
  <c r="AO1231"/>
  <c r="W1231" s="1"/>
  <c r="AO1235"/>
  <c r="W1235" s="1"/>
  <c r="AO809"/>
  <c r="W809" s="1"/>
  <c r="AO304"/>
  <c r="W304" s="1"/>
  <c r="AO646"/>
  <c r="W646" s="1"/>
  <c r="AO388"/>
  <c r="W388" s="1"/>
  <c r="AO1116"/>
  <c r="W1116" s="1"/>
  <c r="AO239"/>
  <c r="W239" s="1"/>
  <c r="AO1050"/>
  <c r="W1050" s="1"/>
  <c r="AO616"/>
  <c r="W616" s="1"/>
  <c r="AO373"/>
  <c r="W373" s="1"/>
  <c r="AO1280"/>
  <c r="W1280" s="1"/>
  <c r="AO589"/>
  <c r="W589" s="1"/>
  <c r="AO1439"/>
  <c r="W1439" s="1"/>
  <c r="AO1767"/>
  <c r="W1767" s="1"/>
  <c r="AO1274"/>
  <c r="W1274" s="1"/>
  <c r="AO1026"/>
  <c r="W1026" s="1"/>
  <c r="AO498"/>
  <c r="W498" s="1"/>
  <c r="AO1135"/>
  <c r="W1135" s="1"/>
  <c r="AO1234"/>
  <c r="W1234" s="1"/>
  <c r="AO1842"/>
  <c r="W1842" s="1"/>
  <c r="AO1892"/>
  <c r="W1892" s="1"/>
  <c r="AO1845"/>
  <c r="W1845" s="1"/>
  <c r="AO1377"/>
  <c r="W1377" s="1"/>
  <c r="AO804"/>
  <c r="W804" s="1"/>
  <c r="AO1583"/>
  <c r="W1583" s="1"/>
  <c r="AO1476"/>
  <c r="W1476" s="1"/>
  <c r="AO151"/>
  <c r="W151" s="1"/>
  <c r="AO923"/>
  <c r="W923" s="1"/>
  <c r="AO1770"/>
  <c r="W1770" s="1"/>
  <c r="AO224"/>
  <c r="W224" s="1"/>
  <c r="AO1064"/>
  <c r="W1064" s="1"/>
  <c r="AO1187"/>
  <c r="W1187" s="1"/>
  <c r="AO1669"/>
  <c r="W1669" s="1"/>
  <c r="AO699"/>
  <c r="W699" s="1"/>
  <c r="AO1727"/>
  <c r="W1727" s="1"/>
  <c r="AO1438"/>
  <c r="W1438" s="1"/>
  <c r="AO1664"/>
  <c r="W1664" s="1"/>
  <c r="AO265"/>
  <c r="W265" s="1"/>
  <c r="AO337"/>
  <c r="W337" s="1"/>
  <c r="AO1585"/>
  <c r="W1585" s="1"/>
  <c r="AO1733"/>
  <c r="W1733" s="1"/>
  <c r="AO1836"/>
  <c r="W1836" s="1"/>
  <c r="AO1886"/>
  <c r="W1886" s="1"/>
  <c r="AO1406"/>
  <c r="W1406" s="1"/>
  <c r="AO1853"/>
  <c r="W1853" s="1"/>
  <c r="AO1011"/>
  <c r="W1011" s="1"/>
  <c r="AO380"/>
  <c r="W380" s="1"/>
  <c r="AO1504"/>
  <c r="W1504" s="1"/>
  <c r="AO772"/>
  <c r="W772" s="1"/>
  <c r="AO1478"/>
  <c r="W1478" s="1"/>
  <c r="AO1383"/>
  <c r="W1383" s="1"/>
  <c r="AO572"/>
  <c r="W572" s="1"/>
  <c r="AO302"/>
  <c r="W302" s="1"/>
  <c r="AO555"/>
  <c r="W555" s="1"/>
  <c r="AO816"/>
  <c r="W816" s="1"/>
  <c r="AO1539"/>
  <c r="W1539" s="1"/>
  <c r="AO1839"/>
  <c r="W1839" s="1"/>
  <c r="AO130"/>
  <c r="W130" s="1"/>
  <c r="AO1607"/>
  <c r="W1607" s="1"/>
  <c r="AO1269"/>
  <c r="W1269" s="1"/>
  <c r="AO211"/>
  <c r="W211" s="1"/>
  <c r="AO597"/>
  <c r="W597" s="1"/>
  <c r="AO1141"/>
  <c r="W1141" s="1"/>
  <c r="AO1089"/>
  <c r="W1089" s="1"/>
  <c r="AO1356"/>
  <c r="W1356" s="1"/>
  <c r="AO1755"/>
  <c r="W1755" s="1"/>
  <c r="AO1622"/>
  <c r="W1622" s="1"/>
  <c r="AO367"/>
  <c r="W367" s="1"/>
  <c r="AO227"/>
  <c r="W227" s="1"/>
  <c r="AO1535"/>
  <c r="W1535" s="1"/>
  <c r="AO942"/>
  <c r="W942" s="1"/>
  <c r="AO344"/>
  <c r="W344" s="1"/>
  <c r="AO1318"/>
  <c r="W1318" s="1"/>
  <c r="AO1253"/>
  <c r="W1253" s="1"/>
  <c r="AO982"/>
  <c r="W982" s="1"/>
  <c r="AO586"/>
  <c r="W586" s="1"/>
  <c r="AO1472"/>
  <c r="W1472" s="1"/>
  <c r="AO251"/>
  <c r="W251" s="1"/>
  <c r="AO424"/>
  <c r="W424" s="1"/>
  <c r="AO1174"/>
  <c r="W1174" s="1"/>
  <c r="AO1309"/>
  <c r="W1309" s="1"/>
  <c r="AO571"/>
  <c r="W571" s="1"/>
  <c r="AO592"/>
  <c r="W592" s="1"/>
  <c r="AO170"/>
  <c r="W170" s="1"/>
  <c r="AO1750"/>
  <c r="W1750" s="1"/>
  <c r="AO299"/>
  <c r="W299" s="1"/>
  <c r="AO709"/>
  <c r="W709" s="1"/>
  <c r="AO1670"/>
  <c r="W1670" s="1"/>
  <c r="AO1829"/>
  <c r="W1829" s="1"/>
  <c r="AO1381"/>
  <c r="W1381" s="1"/>
  <c r="AO1305"/>
  <c r="W1305" s="1"/>
  <c r="AO1122"/>
  <c r="W1122" s="1"/>
  <c r="AO1549"/>
  <c r="W1549" s="1"/>
  <c r="AO1465"/>
  <c r="W1465" s="1"/>
  <c r="AO1761"/>
  <c r="W1761" s="1"/>
  <c r="AO1031"/>
  <c r="W1031" s="1"/>
  <c r="AO1778"/>
  <c r="W1778" s="1"/>
  <c r="AO1625"/>
  <c r="W1625" s="1"/>
  <c r="AO735"/>
  <c r="W735" s="1"/>
  <c r="AO881"/>
  <c r="W881" s="1"/>
  <c r="AO1890"/>
  <c r="W1890" s="1"/>
  <c r="AO1630"/>
  <c r="W1630" s="1"/>
  <c r="AO910"/>
  <c r="W910" s="1"/>
  <c r="AO1330"/>
  <c r="W1330" s="1"/>
  <c r="AO1405"/>
  <c r="W1405" s="1"/>
  <c r="AO1361"/>
  <c r="W1361" s="1"/>
  <c r="AO493"/>
  <c r="W493" s="1"/>
  <c r="AO582"/>
  <c r="W582" s="1"/>
  <c r="AO1364"/>
  <c r="W1364" s="1"/>
  <c r="AO1744"/>
  <c r="W1744" s="1"/>
  <c r="AO416"/>
  <c r="W416" s="1"/>
  <c r="AO1126"/>
  <c r="W1126" s="1"/>
  <c r="AO675"/>
  <c r="W675" s="1"/>
  <c r="AO1677"/>
  <c r="W1677" s="1"/>
  <c r="AO1373"/>
  <c r="W1373" s="1"/>
  <c r="AO278"/>
  <c r="W278" s="1"/>
  <c r="AO1082"/>
  <c r="W1082" s="1"/>
  <c r="AO242"/>
  <c r="W242" s="1"/>
  <c r="AO1563"/>
  <c r="W1563" s="1"/>
  <c r="AO1418"/>
  <c r="W1418" s="1"/>
  <c r="AO1564"/>
  <c r="W1564" s="1"/>
  <c r="AO937"/>
  <c r="W937" s="1"/>
  <c r="AO1204"/>
  <c r="W1204" s="1"/>
  <c r="P512"/>
  <c r="Q512" s="1"/>
  <c r="AN512" s="1"/>
  <c r="P515"/>
  <c r="Q515" s="1"/>
  <c r="AN515" s="1"/>
  <c r="P516"/>
  <c r="Q516" s="1"/>
  <c r="AN516" s="1"/>
  <c r="P513"/>
  <c r="Q513" s="1"/>
  <c r="AN513" s="1"/>
  <c r="P517"/>
  <c r="Q517" s="1"/>
  <c r="AN517" s="1"/>
  <c r="P514"/>
  <c r="Q514" s="1"/>
  <c r="AN514" s="1"/>
  <c r="P518"/>
  <c r="Q518" s="1"/>
  <c r="AN518" s="1"/>
  <c r="P511"/>
  <c r="Q511" s="1"/>
  <c r="AN511" s="1"/>
  <c r="V511" s="1"/>
  <c r="AN1517" s="1"/>
  <c r="V1517" s="1"/>
  <c r="P519"/>
  <c r="Q519" s="1"/>
  <c r="AN519" s="1"/>
  <c r="AO517" l="1"/>
  <c r="W517" s="1"/>
  <c r="V517"/>
  <c r="AN1511" s="1"/>
  <c r="AO513"/>
  <c r="W513" s="1"/>
  <c r="V513"/>
  <c r="AN1515" s="1"/>
  <c r="AO1517"/>
  <c r="W1517" s="1"/>
  <c r="AO519"/>
  <c r="W519" s="1"/>
  <c r="V519"/>
  <c r="AN1509" s="1"/>
  <c r="AO514"/>
  <c r="W514" s="1"/>
  <c r="V514"/>
  <c r="AN1514" s="1"/>
  <c r="AO515"/>
  <c r="W515" s="1"/>
  <c r="V515"/>
  <c r="AN1513" s="1"/>
  <c r="AO512"/>
  <c r="W512" s="1"/>
  <c r="V512"/>
  <c r="AN1516" s="1"/>
  <c r="AO518"/>
  <c r="W518" s="1"/>
  <c r="V518"/>
  <c r="AN1510" s="1"/>
  <c r="AO516"/>
  <c r="W516" s="1"/>
  <c r="V516"/>
  <c r="AN1512" s="1"/>
  <c r="AO511"/>
  <c r="W511" s="1"/>
  <c r="AM14" a="1"/>
  <c r="AM14" s="1"/>
  <c r="V1516" l="1"/>
  <c r="AO1516"/>
  <c r="W1516" s="1"/>
  <c r="V1514"/>
  <c r="AO1514"/>
  <c r="W1514" s="1"/>
  <c r="V1512"/>
  <c r="AO1512"/>
  <c r="W1512" s="1"/>
  <c r="V1511"/>
  <c r="AO1511"/>
  <c r="W1511" s="1"/>
  <c r="V1513"/>
  <c r="AO1513"/>
  <c r="W1513" s="1"/>
  <c r="V1509"/>
  <c r="AO1509"/>
  <c r="W1509" s="1"/>
  <c r="V1510"/>
  <c r="AO1510"/>
  <c r="W1510" s="1"/>
  <c r="V1515"/>
  <c r="AO1515"/>
  <c r="W1515" s="1"/>
</calcChain>
</file>

<file path=xl/comments1.xml><?xml version="1.0" encoding="utf-8"?>
<comments xmlns="http://schemas.openxmlformats.org/spreadsheetml/2006/main">
  <authors>
    <author>mattma</author>
    <author>matt.ma</author>
  </authors>
  <commentList>
    <comment ref="J1" authorId="0">
      <text>
        <r>
          <rPr>
            <b/>
            <sz val="9"/>
            <color indexed="81"/>
            <rFont val="Tahoma"/>
            <family val="2"/>
          </rPr>
          <t>mattma:</t>
        </r>
        <r>
          <rPr>
            <sz val="9"/>
            <color indexed="81"/>
            <rFont val="Tahoma"/>
            <family val="2"/>
          </rPr>
          <t xml:space="preserve">
</t>
        </r>
        <r>
          <rPr>
            <sz val="16"/>
            <color indexed="81"/>
            <rFont val="Tahoma"/>
            <family val="2"/>
          </rPr>
          <t>Volumen of rails based on rail width,  perimeter and the core tip thickness in the Core Tab.</t>
        </r>
      </text>
    </comment>
    <comment ref="A22" authorId="0">
      <text>
        <r>
          <rPr>
            <b/>
            <sz val="9"/>
            <color indexed="81"/>
            <rFont val="Tahoma"/>
            <family val="2"/>
          </rPr>
          <t>mattma:</t>
        </r>
        <r>
          <rPr>
            <sz val="9"/>
            <color indexed="81"/>
            <rFont val="Tahoma"/>
            <family val="2"/>
          </rPr>
          <t xml:space="preserve">
</t>
        </r>
        <r>
          <rPr>
            <sz val="16"/>
            <color indexed="81"/>
            <rFont val="Tahoma"/>
            <family val="2"/>
          </rPr>
          <t>See Getting started for description</t>
        </r>
      </text>
    </comment>
    <comment ref="B22" authorId="0">
      <text>
        <r>
          <rPr>
            <sz val="16"/>
            <color indexed="81"/>
            <rFont val="Tahoma"/>
            <family val="2"/>
          </rPr>
          <t>Design = Displays the currently selected template.
Composite = see both the live template and the last composited template together. Also, shows the last composited outlines in the Outline template tab.</t>
        </r>
      </text>
    </comment>
    <comment ref="C34" authorId="0">
      <text>
        <r>
          <rPr>
            <b/>
            <sz val="16"/>
            <color indexed="81"/>
            <rFont val="Tahoma"/>
            <family val="2"/>
          </rPr>
          <t>mattma:</t>
        </r>
        <r>
          <rPr>
            <sz val="16"/>
            <color indexed="81"/>
            <rFont val="Tahoma"/>
            <family val="2"/>
          </rPr>
          <t xml:space="preserve">
The Template number from the template columns to the left</t>
        </r>
        <r>
          <rPr>
            <sz val="9"/>
            <color indexed="81"/>
            <rFont val="Tahoma"/>
            <family val="2"/>
          </rPr>
          <t xml:space="preserve">
</t>
        </r>
      </text>
    </comment>
    <comment ref="A35" authorId="0">
      <text>
        <r>
          <rPr>
            <b/>
            <sz val="16"/>
            <color indexed="81"/>
            <rFont val="Tahoma"/>
            <family val="2"/>
          </rPr>
          <t>mattma:</t>
        </r>
        <r>
          <rPr>
            <sz val="16"/>
            <color indexed="81"/>
            <rFont val="Tahoma"/>
            <family val="2"/>
          </rPr>
          <t xml:space="preserve">
Adds an overlay of a diagonal grid to assist with sticking posertised versions of the template</t>
        </r>
      </text>
    </comment>
    <comment ref="A36" authorId="1">
      <text>
        <r>
          <rPr>
            <b/>
            <sz val="16"/>
            <color indexed="81"/>
            <rFont val="Tahoma"/>
            <family val="2"/>
          </rPr>
          <t>matt.ma:</t>
        </r>
        <r>
          <rPr>
            <sz val="16"/>
            <color indexed="81"/>
            <rFont val="Tahoma"/>
            <family val="2"/>
          </rPr>
          <t xml:space="preserve">
For example, if routing  channel for rails you may wish to reduce the outline by the width of the channel to achieve the targeted dimensions.  </t>
        </r>
        <r>
          <rPr>
            <sz val="9"/>
            <color indexed="81"/>
            <rFont val="Tahoma"/>
            <family val="2"/>
          </rPr>
          <t xml:space="preserve">
</t>
        </r>
        <r>
          <rPr>
            <sz val="16"/>
            <color indexed="81"/>
            <rFont val="Tahoma"/>
            <family val="2"/>
          </rPr>
          <t>Finbox position is unaffected when rail width is removed.</t>
        </r>
      </text>
    </comment>
    <comment ref="A38" authorId="0">
      <text>
        <r>
          <rPr>
            <b/>
            <sz val="18"/>
            <color indexed="81"/>
            <rFont val="Tahoma"/>
            <family val="2"/>
          </rPr>
          <t>mattma:</t>
        </r>
        <r>
          <rPr>
            <sz val="18"/>
            <color indexed="81"/>
            <rFont val="Tahoma"/>
            <family val="2"/>
          </rPr>
          <t xml:space="preserve">
Brown and blue X's indicate the corner of the footpads. Brown crosses are the heal side corners reflected into the half template</t>
        </r>
      </text>
    </comment>
    <comment ref="A39" authorId="0">
      <text>
        <r>
          <rPr>
            <b/>
            <sz val="16"/>
            <color indexed="81"/>
            <rFont val="Tahoma"/>
            <family val="2"/>
          </rPr>
          <t>Gradient Ants - this are the slope of the line at the points either side of the section end. For smoothness these should be ver close and hence appear almst as a single dot.
Also, setting no prevents the centerlines and fooytpad outlines from being exported in the DXF file.</t>
        </r>
      </text>
    </comment>
    <comment ref="A47" authorId="1">
      <text>
        <r>
          <rPr>
            <b/>
            <sz val="9"/>
            <color indexed="81"/>
            <rFont val="Tahoma"/>
            <family val="2"/>
          </rPr>
          <t xml:space="preserve">matt.ma:
Approximate excludes corner radius
</t>
        </r>
      </text>
    </comment>
    <comment ref="G47" authorId="1">
      <text>
        <r>
          <rPr>
            <b/>
            <sz val="9"/>
            <color indexed="81"/>
            <rFont val="Tahoma"/>
            <family val="2"/>
          </rPr>
          <t>matt.ma:</t>
        </r>
        <r>
          <rPr>
            <sz val="9"/>
            <color indexed="81"/>
            <rFont val="Tahoma"/>
            <family val="2"/>
          </rPr>
          <t xml:space="preserve">
Sourced from website
</t>
        </r>
      </text>
    </comment>
    <comment ref="I47" authorId="1">
      <text>
        <r>
          <rPr>
            <b/>
            <sz val="9"/>
            <color indexed="81"/>
            <rFont val="Tahoma"/>
            <family val="2"/>
          </rPr>
          <t>matt.ma:</t>
        </r>
        <r>
          <rPr>
            <sz val="9"/>
            <color indexed="81"/>
            <rFont val="Tahoma"/>
            <family val="2"/>
          </rPr>
          <t xml:space="preserve">
Sourced from website
</t>
        </r>
      </text>
    </comment>
    <comment ref="A70" authorId="1">
      <text>
        <r>
          <rPr>
            <b/>
            <sz val="9"/>
            <color indexed="81"/>
            <rFont val="Tahoma"/>
            <family val="2"/>
          </rPr>
          <t>matt.ma:</t>
        </r>
        <r>
          <rPr>
            <sz val="9"/>
            <color indexed="81"/>
            <rFont val="Tahoma"/>
            <family val="2"/>
          </rPr>
          <t xml:space="preserve">
x-value is determined by the mid-section width</t>
        </r>
      </text>
    </comment>
    <comment ref="C94" authorId="1">
      <text>
        <r>
          <rPr>
            <b/>
            <sz val="9"/>
            <color indexed="81"/>
            <rFont val="Tahoma"/>
            <family val="2"/>
          </rPr>
          <t>matt.ma:</t>
        </r>
        <r>
          <rPr>
            <sz val="9"/>
            <color indexed="81"/>
            <rFont val="Tahoma"/>
            <family val="2"/>
          </rPr>
          <t xml:space="preserve">
proxy point for concave tips</t>
        </r>
      </text>
    </comment>
  </commentList>
</comments>
</file>

<file path=xl/comments2.xml><?xml version="1.0" encoding="utf-8"?>
<comments xmlns="http://schemas.openxmlformats.org/spreadsheetml/2006/main">
  <authors>
    <author>matt.ma</author>
  </authors>
  <commentList>
    <comment ref="B28" authorId="0">
      <text>
        <r>
          <rPr>
            <b/>
            <sz val="9"/>
            <color indexed="81"/>
            <rFont val="Tahoma"/>
            <family val="2"/>
          </rPr>
          <t>matt.ma:</t>
        </r>
        <r>
          <rPr>
            <sz val="9"/>
            <color indexed="81"/>
            <rFont val="Tahoma"/>
            <family val="2"/>
          </rPr>
          <t xml:space="preserve">
Small Rocker Approximate does not hold here and hence only approximate value is realised</t>
        </r>
      </text>
    </comment>
    <comment ref="G32" authorId="0">
      <text>
        <r>
          <rPr>
            <b/>
            <sz val="9"/>
            <color indexed="81"/>
            <rFont val="Tahoma"/>
            <family val="2"/>
          </rPr>
          <t>matt.ma:</t>
        </r>
        <r>
          <rPr>
            <sz val="9"/>
            <color indexed="81"/>
            <rFont val="Tahoma"/>
            <family val="2"/>
          </rPr>
          <t xml:space="preserve">
</t>
        </r>
        <r>
          <rPr>
            <sz val="12"/>
            <color indexed="81"/>
            <rFont val="Tahoma"/>
            <family val="2"/>
          </rPr>
          <t>Estiamtes of the rocker y-value % that create a continuous rocker line. This is useful as a starting point for the 2-stage rocker profile which can the be tweaked.
Similarly for the concave profile along the length of the board. The estimates here create a straight line rocker profile that starts at the maximum concave at the center of the board which then tapers of at a constant rate until the zero concave point either at the start of the 'flat section length' or the tip of the board if this parameter is set to zero.</t>
        </r>
      </text>
    </comment>
  </commentList>
</comments>
</file>

<file path=xl/comments3.xml><?xml version="1.0" encoding="utf-8"?>
<comments xmlns="http://schemas.openxmlformats.org/spreadsheetml/2006/main">
  <authors>
    <author>matt.ma</author>
  </authors>
  <commentList>
    <comment ref="A21" authorId="0">
      <text>
        <r>
          <rPr>
            <b/>
            <sz val="9"/>
            <color indexed="81"/>
            <rFont val="Tahoma"/>
            <family val="2"/>
          </rPr>
          <t>matt.ma:</t>
        </r>
        <r>
          <rPr>
            <sz val="9"/>
            <color indexed="81"/>
            <rFont val="Tahoma"/>
            <family val="2"/>
          </rPr>
          <t xml:space="preserve">
</t>
        </r>
        <r>
          <rPr>
            <sz val="12"/>
            <color indexed="81"/>
            <rFont val="Tahoma"/>
            <family val="2"/>
          </rPr>
          <t>If multiple string are to be included simply sum their widths. The flex contribution is no affected by the distribution of the stringers across the width of the board.</t>
        </r>
      </text>
    </comment>
  </commentList>
</comments>
</file>

<file path=xl/sharedStrings.xml><?xml version="1.0" encoding="utf-8"?>
<sst xmlns="http://schemas.openxmlformats.org/spreadsheetml/2006/main" count="1188" uniqueCount="741">
  <si>
    <t>mm</t>
  </si>
  <si>
    <t>%</t>
  </si>
  <si>
    <t>Tip</t>
  </si>
  <si>
    <t>max width</t>
  </si>
  <si>
    <t>x</t>
  </si>
  <si>
    <t>y</t>
  </si>
  <si>
    <t>y corner</t>
  </si>
  <si>
    <t>y mezz</t>
  </si>
  <si>
    <t>y mid</t>
  </si>
  <si>
    <t>short</t>
  </si>
  <si>
    <t>corner</t>
  </si>
  <si>
    <t>mezz</t>
  </si>
  <si>
    <t>mid</t>
  </si>
  <si>
    <t>chart data</t>
  </si>
  <si>
    <t>y coordingates</t>
  </si>
  <si>
    <t>Kiteboard outline generator</t>
  </si>
  <si>
    <t>selected data</t>
  </si>
  <si>
    <t>Rocker table width</t>
  </si>
  <si>
    <t>concave</t>
  </si>
  <si>
    <t>Small rocker approximation ( assumes rocker&lt;&lt;radius of rocker)</t>
  </si>
  <si>
    <t>Board 1/2 width</t>
  </si>
  <si>
    <t>Rocker at tip</t>
  </si>
  <si>
    <t>Length</t>
  </si>
  <si>
    <t>Board Max Width</t>
  </si>
  <si>
    <t>Centreline rocker radius</t>
  </si>
  <si>
    <t>Jig Rocker Radius</t>
  </si>
  <si>
    <t>Data for plots</t>
  </si>
  <si>
    <t>Calculated values (do not change)</t>
  </si>
  <si>
    <t>mid section length</t>
  </si>
  <si>
    <t>x (mm)</t>
  </si>
  <si>
    <t>Knot value calculations (do not modify)</t>
  </si>
  <si>
    <t>width</t>
  </si>
  <si>
    <t>Data for plot</t>
  </si>
  <si>
    <t>y tip</t>
  </si>
  <si>
    <t>Variable</t>
  </si>
  <si>
    <t>units</t>
  </si>
  <si>
    <t>Template selection</t>
  </si>
  <si>
    <t>rail width</t>
  </si>
  <si>
    <t>Core</t>
  </si>
  <si>
    <t>* Output shows flex from x to tip</t>
  </si>
  <si>
    <t>stepped profile</t>
  </si>
  <si>
    <t>graded profile</t>
  </si>
  <si>
    <t>Board 1/2 length</t>
  </si>
  <si>
    <t>GPA</t>
  </si>
  <si>
    <t>Selected profile</t>
  </si>
  <si>
    <t>step=1, graded=2</t>
  </si>
  <si>
    <t xml:space="preserve">Test force at tip </t>
  </si>
  <si>
    <t>N</t>
  </si>
  <si>
    <t xml:space="preserve">M/D(x) * dx </t>
  </si>
  <si>
    <t>A</t>
  </si>
  <si>
    <t>C</t>
  </si>
  <si>
    <t>Taper Gradient</t>
  </si>
  <si>
    <t>Load type</t>
  </si>
  <si>
    <t>Width</t>
  </si>
  <si>
    <t>Glass Data</t>
  </si>
  <si>
    <t>(1 oz/sq yard = 34.1 gm/sq m)</t>
  </si>
  <si>
    <t>Center - Tip Profile</t>
  </si>
  <si>
    <t>Tip Flex (Tip to center of footpad)</t>
  </si>
  <si>
    <t>B</t>
  </si>
  <si>
    <t>D</t>
  </si>
  <si>
    <t>Point Load</t>
  </si>
  <si>
    <t>Uniformly Distributed Load</t>
  </si>
  <si>
    <t>N/m2</t>
  </si>
  <si>
    <t>moment at x (INT F.dA.(L-x)dx)</t>
  </si>
  <si>
    <t>Selected Test Moment (Nm)</t>
  </si>
  <si>
    <t xml:space="preserve">m </t>
  </si>
  <si>
    <t>http://www.engineeringtoolbox.com/engineering-materials-properties-d_1225.html</t>
  </si>
  <si>
    <t>* needs to be calibrated experimentatlly</t>
  </si>
  <si>
    <t>Adj. center rocker (for flat end)</t>
  </si>
  <si>
    <t>Centreline rocker radius adj.</t>
  </si>
  <si>
    <t>Centerline rocker adjustments</t>
  </si>
  <si>
    <t>Location of flat tip start</t>
  </si>
  <si>
    <t>Y-value at flat flat tip start</t>
  </si>
  <si>
    <t>Adjusted centerline radius</t>
  </si>
  <si>
    <t>Horizontal</t>
  </si>
  <si>
    <t>Concave</t>
  </si>
  <si>
    <t>Inserts</t>
  </si>
  <si>
    <t>Fin inserts</t>
  </si>
  <si>
    <t>End Radius</t>
  </si>
  <si>
    <t>Fin inserts - upper</t>
  </si>
  <si>
    <t>Fins</t>
  </si>
  <si>
    <t>Left tip</t>
  </si>
  <si>
    <t>left hole</t>
  </si>
  <si>
    <t>right hole</t>
  </si>
  <si>
    <t>right tip</t>
  </si>
  <si>
    <t>Fin -lower</t>
  </si>
  <si>
    <t>Foot pad Inserts</t>
  </si>
  <si>
    <t>footpad hole spacing</t>
  </si>
  <si>
    <t>instep insert vertical displacement ( above center)</t>
  </si>
  <si>
    <t>degrees to horizontal</t>
  </si>
  <si>
    <t>Printer Parameters</t>
  </si>
  <si>
    <t>dpi</t>
  </si>
  <si>
    <t>length</t>
  </si>
  <si>
    <t>outline half width</t>
  </si>
  <si>
    <t>rocker height (max)</t>
  </si>
  <si>
    <t>/inch</t>
  </si>
  <si>
    <t>dot</t>
  </si>
  <si>
    <t>instep 1 (x,y)</t>
  </si>
  <si>
    <t>instep 2 (x,y)</t>
  </si>
  <si>
    <t>instep 3 (x,y)</t>
  </si>
  <si>
    <t>outside 1 (x,y)</t>
  </si>
  <si>
    <t>outside 2 (x,y)</t>
  </si>
  <si>
    <t>outside 3' (x,y)</t>
  </si>
  <si>
    <t>Footpad Instep</t>
  </si>
  <si>
    <t>Footpad outer</t>
  </si>
  <si>
    <t>Caliber</t>
  </si>
  <si>
    <t>Brokite-Pop</t>
  </si>
  <si>
    <t>Board Library</t>
  </si>
  <si>
    <t>Cabrinha Calibre</t>
  </si>
  <si>
    <t>130x40cm</t>
  </si>
  <si>
    <t>Slignshot Lunacy</t>
  </si>
  <si>
    <t>Lunacy</t>
  </si>
  <si>
    <t>tip width</t>
  </si>
  <si>
    <t>Fin hole spacing</t>
  </si>
  <si>
    <t>Vertical distance to rail ( center line)</t>
  </si>
  <si>
    <t>Horizontal offset from rail (to lef tip)</t>
  </si>
  <si>
    <t xml:space="preserve">Corner </t>
  </si>
  <si>
    <t>Mezz Section (tip to mid section)</t>
  </si>
  <si>
    <t>Mid section</t>
  </si>
  <si>
    <t>Name</t>
  </si>
  <si>
    <t>CPs</t>
  </si>
  <si>
    <t>Flags</t>
  </si>
  <si>
    <t>Outline section flags</t>
  </si>
  <si>
    <t xml:space="preserve">length </t>
  </si>
  <si>
    <t>right quadrant</t>
  </si>
  <si>
    <t>Left quadrant</t>
  </si>
  <si>
    <t>Plot Data</t>
  </si>
  <si>
    <t>Data</t>
  </si>
  <si>
    <t>Reduce outline for rail width (yes, no)</t>
  </si>
  <si>
    <t>Scale Factor</t>
  </si>
  <si>
    <t>DPI</t>
  </si>
  <si>
    <t>PAR</t>
  </si>
  <si>
    <t>Draft Outline Calibration for Pixel Aspect Ratio and Scaling</t>
  </si>
  <si>
    <t>* See reference tab for parameters</t>
  </si>
  <si>
    <t>see reference tab for parameters</t>
  </si>
  <si>
    <t>Area (dx*w)</t>
  </si>
  <si>
    <t>Area=</t>
  </si>
  <si>
    <t>Board Weight Estimation</t>
  </si>
  <si>
    <t>Area (calculated)</t>
  </si>
  <si>
    <t>Core material density</t>
  </si>
  <si>
    <t>kg/m^3</t>
  </si>
  <si>
    <t>Board Volume (mm^3)</t>
  </si>
  <si>
    <t>Core volume (calculated)</t>
  </si>
  <si>
    <t>m^3</t>
  </si>
  <si>
    <t>perimeter</t>
  </si>
  <si>
    <t>mm^2</t>
  </si>
  <si>
    <t>m^2</t>
  </si>
  <si>
    <t>m</t>
  </si>
  <si>
    <t>Core Perimeter</t>
  </si>
  <si>
    <t>Rail Material Density</t>
  </si>
  <si>
    <t>Number of footpad inserts</t>
  </si>
  <si>
    <t>#</t>
  </si>
  <si>
    <t>Footpad insert radius (per insert)</t>
  </si>
  <si>
    <t>Fin insert area</t>
  </si>
  <si>
    <t>Weight Contribution</t>
  </si>
  <si>
    <t>Laminate</t>
  </si>
  <si>
    <t>Rails</t>
  </si>
  <si>
    <t>Rail width</t>
  </si>
  <si>
    <t>Rail thickness</t>
  </si>
  <si>
    <t>Footstrap inserts</t>
  </si>
  <si>
    <t>Max thickness</t>
  </si>
  <si>
    <t>Resin used in constructing core</t>
  </si>
  <si>
    <t xml:space="preserve">kg </t>
  </si>
  <si>
    <t>Insert hardware</t>
  </si>
  <si>
    <t>kg</t>
  </si>
  <si>
    <t>Estimate total</t>
  </si>
  <si>
    <t>subtotal</t>
  </si>
  <si>
    <t>Footpad Insert material density</t>
  </si>
  <si>
    <t>Fin insert material density</t>
  </si>
  <si>
    <t>Calculated Values (do not modify)</t>
  </si>
  <si>
    <t>Inputs</t>
  </si>
  <si>
    <t>Weight Calculations</t>
  </si>
  <si>
    <t>Core construction Resin (ex inserts)</t>
  </si>
  <si>
    <t>BoardOff  Design Tool</t>
  </si>
  <si>
    <t>http://www.engineeringtoolbox.com/young-modulus-d_417.html</t>
  </si>
  <si>
    <t>http://en.allexperts.com/q/Composite-Materials-2430/2008/12/fiberglass-properties-2.htm</t>
  </si>
  <si>
    <t>http://www.substech.com/dokuwiki/doku.php?id=estimations_of_composite_materials_properties</t>
  </si>
  <si>
    <t>Bottom surface subtotal</t>
  </si>
  <si>
    <t>Top surface subtotal</t>
  </si>
  <si>
    <t>Shear modulus</t>
  </si>
  <si>
    <t>E (0 degrees)</t>
  </si>
  <si>
    <t>Laminate layer properties - Calculated (do not change)</t>
  </si>
  <si>
    <t>Matrix</t>
  </si>
  <si>
    <t>-</t>
  </si>
  <si>
    <t>Bottom surface</t>
  </si>
  <si>
    <t>Top surface</t>
  </si>
  <si>
    <t>gm/m^2</t>
  </si>
  <si>
    <t>thickness</t>
  </si>
  <si>
    <t>E transverse</t>
  </si>
  <si>
    <t>E longditudinal</t>
  </si>
  <si>
    <t>weight</t>
  </si>
  <si>
    <t>Uses Mixture Rules to determine combined properties of each layer of laminate</t>
  </si>
  <si>
    <t>Assumes that the shear forces for loading along the board axis are entirely borne by the matrix (resin) material within any unidirectional layer in the slab model. (ikely to underestimate it)</t>
  </si>
  <si>
    <t>Laminate Schedule</t>
  </si>
  <si>
    <t>Ply</t>
  </si>
  <si>
    <t>reinforment weights</t>
  </si>
  <si>
    <t>Average fibre %</t>
  </si>
  <si>
    <t>Data entered elsewher in  BoardOff</t>
  </si>
  <si>
    <t>* assumes lamiantion schedule is the same top and bottom</t>
  </si>
  <si>
    <t>Flex Test Parameters</t>
  </si>
  <si>
    <t>Top surface laminate thickness</t>
  </si>
  <si>
    <t>Botton surface laminate thickness</t>
  </si>
  <si>
    <t>Input selector</t>
  </si>
  <si>
    <t>outline</t>
  </si>
  <si>
    <t>rocker</t>
  </si>
  <si>
    <t>calc</t>
  </si>
  <si>
    <t>laminate sched</t>
  </si>
  <si>
    <t>Source Tab</t>
  </si>
  <si>
    <t>Test selector</t>
  </si>
  <si>
    <t>stance 2 (instep to instep)</t>
  </si>
  <si>
    <t>stance 3 (instep to instep)</t>
  </si>
  <si>
    <t>stance 1 (instep to instep)</t>
  </si>
  <si>
    <t xml:space="preserve"> </t>
  </si>
  <si>
    <t>Read Only Values</t>
  </si>
  <si>
    <t>Outline</t>
  </si>
  <si>
    <t>Rocker</t>
  </si>
  <si>
    <t>Selected Value</t>
  </si>
  <si>
    <t>15kg tip</t>
  </si>
  <si>
    <t>10 kg tip</t>
  </si>
  <si>
    <t>20 kg tip</t>
  </si>
  <si>
    <t>Test names</t>
  </si>
  <si>
    <t>M</t>
  </si>
  <si>
    <t xml:space="preserve">F.w.dx.(L-x)  
</t>
  </si>
  <si>
    <t>Nm</t>
  </si>
  <si>
    <t>Nm^2</t>
  </si>
  <si>
    <t>dimensionless</t>
  </si>
  <si>
    <t>http://www.tech.plym.ac.uk/sme/mats333/rules%20of%20mixture.pdf</t>
  </si>
  <si>
    <t>http://www.doitpoms.ac.uk/tlplib/fibre_composites/lamina_stiffness.php</t>
  </si>
  <si>
    <t>Factors</t>
  </si>
  <si>
    <t>type and orientation</t>
  </si>
  <si>
    <t>type/ degrees</t>
  </si>
  <si>
    <t>bi-ax 0/90</t>
  </si>
  <si>
    <t>bi-ax 45/45</t>
  </si>
  <si>
    <t>unidirectional</t>
  </si>
  <si>
    <t>Type (1=wrapped, 2 = Alternative Sidewall Material</t>
  </si>
  <si>
    <t>Control points (CP) - left to right</t>
  </si>
  <si>
    <t>x2</t>
  </si>
  <si>
    <t>x4</t>
  </si>
  <si>
    <t>x1 (tip)</t>
  </si>
  <si>
    <t>x3 (mid)</t>
  </si>
  <si>
    <t>x5 (center)</t>
  </si>
  <si>
    <t>Center Rocker</t>
  </si>
  <si>
    <t>http://ibiblio.org/e-notes/Splines/Intro.htm</t>
  </si>
  <si>
    <t>Splines</t>
  </si>
  <si>
    <t>Continuous Rocker Calculations</t>
  </si>
  <si>
    <t>2-stage Rocker - Cubic Spline Knots</t>
  </si>
  <si>
    <t>Concave Profile</t>
  </si>
  <si>
    <t>Projected Side Rocker Jig</t>
  </si>
  <si>
    <t>Chart Data</t>
  </si>
  <si>
    <t>Center Jig</t>
  </si>
  <si>
    <t>Side Jig</t>
  </si>
  <si>
    <t>Global</t>
  </si>
  <si>
    <t>Concave (mm)</t>
  </si>
  <si>
    <t>2-stage Rocker Calculations</t>
  </si>
  <si>
    <t>Concave at Board Edge</t>
  </si>
  <si>
    <t xml:space="preserve">Complete Centre Rocker </t>
  </si>
  <si>
    <t>Side Rocker Jig (ex flat tip)</t>
  </si>
  <si>
    <t>Center Rocker (ex flat tip)</t>
  </si>
  <si>
    <t>CentreJig  (inc. flat tip)</t>
  </si>
  <si>
    <t>Continuous or 2-Stage Rocker Profiles</t>
  </si>
  <si>
    <t>Slope plot scale factor</t>
  </si>
  <si>
    <t>y as % of total rocker</t>
  </si>
  <si>
    <t>Mid</t>
  </si>
  <si>
    <t>c1</t>
  </si>
  <si>
    <t>c2</t>
  </si>
  <si>
    <t>Concave Profile (RHS)</t>
  </si>
  <si>
    <t>Center Jig Slope (LHS)</t>
  </si>
  <si>
    <t>Absolute value of Curvature (LHS)</t>
  </si>
  <si>
    <t>Rocker Line and Concave Parameters</t>
  </si>
  <si>
    <t>Flexural Rigidity (EI) - Total (Nm^2)</t>
  </si>
  <si>
    <t>Nm2</t>
  </si>
  <si>
    <t>Max concave ( center of board)</t>
  </si>
  <si>
    <t>Elastic Modulus of Alternative Rail Material</t>
  </si>
  <si>
    <t>Calculated Value - Do not change</t>
  </si>
  <si>
    <t>Components of Flexural Rigidity</t>
  </si>
  <si>
    <t>2-stage rocker usess 2 x cubic splines so control points must be set in inputs table below</t>
  </si>
  <si>
    <t>Adjusts the outer rocker jigs for the curvature that occurs between the board edge and the table edge.</t>
  </si>
  <si>
    <t>Foam core</t>
  </si>
  <si>
    <t>Spikes in curvature (lower graph) indicate that the jig is 'kinked' and so rocker table will not confirm to the jig correctly. Kinks should be minimised</t>
  </si>
  <si>
    <t>x (must be negative)</t>
  </si>
  <si>
    <t>duck  (right hand footpad)</t>
  </si>
  <si>
    <t>Laminate Parameter Estimation</t>
  </si>
  <si>
    <t xml:space="preserve">by </t>
  </si>
  <si>
    <t xml:space="preserve">Matt Ma </t>
  </si>
  <si>
    <t>matt.ma@optusnet.com.au</t>
  </si>
  <si>
    <t>Disclaimer</t>
  </si>
  <si>
    <t>All comments and feedback on how to improve the usefulness of this tool will be welcomed!</t>
  </si>
  <si>
    <t>Distributon</t>
  </si>
  <si>
    <t>Feedback</t>
  </si>
  <si>
    <t>copyright 2011 Matthew Ma</t>
  </si>
  <si>
    <t>Concave springback</t>
  </si>
  <si>
    <t>Rocker springback</t>
  </si>
  <si>
    <t>Set Springback Factors to 0% when designing rocker/concave. Then set to estimated value based on material used. Guesstimates of values:</t>
  </si>
  <si>
    <t>This workbook is intended for use by other DIY kiteboard makers. It is provided as-is and without warranty or support. The author does not warrant that it will produce the described results accurately or that the formulas contained in it are error free.</t>
  </si>
  <si>
    <t>This workbook may be modified, copied and distributed freely provided that this cover sheet remains in place and unaltered.</t>
  </si>
  <si>
    <t>volume contribution</t>
  </si>
  <si>
    <t xml:space="preserve"> Radius of Curvature (RHS)</t>
  </si>
  <si>
    <t>Tip taper type</t>
  </si>
  <si>
    <t>Core profile</t>
  </si>
  <si>
    <t>resin</t>
  </si>
  <si>
    <t>Vf</t>
  </si>
  <si>
    <t>Vm</t>
  </si>
  <si>
    <t>Material</t>
  </si>
  <si>
    <t>volume m^3</t>
  </si>
  <si>
    <t>Volume fractions</t>
  </si>
  <si>
    <t>Averaged x-axis Modulus of Elasticity</t>
  </si>
  <si>
    <t>Version</t>
  </si>
  <si>
    <t>Released</t>
  </si>
  <si>
    <t>Density</t>
  </si>
  <si>
    <t>Cloth total weight</t>
  </si>
  <si>
    <t>resin total weight</t>
  </si>
  <si>
    <t>Laminate wieght Calculations</t>
  </si>
  <si>
    <t>gm</t>
  </si>
  <si>
    <t>Poisson ratio</t>
  </si>
  <si>
    <t>Fibre fraction Calculator (based on measure weight changes by user)</t>
  </si>
  <si>
    <t>glass</t>
  </si>
  <si>
    <t>fibre % (volume)</t>
  </si>
  <si>
    <t>fibre % (weight)
READ ONLY</t>
  </si>
  <si>
    <t>density (kg/m^3)</t>
  </si>
  <si>
    <t>Measured weight (kg)</t>
  </si>
  <si>
    <t>use to sanity check the fbre fractions used above</t>
  </si>
  <si>
    <t>Variable name</t>
  </si>
  <si>
    <t xml:space="preserve">B  </t>
  </si>
  <si>
    <t xml:space="preserve">D  </t>
  </si>
  <si>
    <t>D(x)</t>
  </si>
  <si>
    <t>Slope</t>
  </si>
  <si>
    <t>Displacement</t>
  </si>
  <si>
    <t>Added a laminate volume fraction estimator in LaminateSchedule tab to allow the volume fractions to be sanity checked against the measured weights of the material. Note the volume fractions are used in the 'rule of mixture' calculations of the laminate properties in the FlexModel tab.</t>
  </si>
  <si>
    <t>Change</t>
  </si>
  <si>
    <t>Tip Discplacment</t>
  </si>
  <si>
    <t>Tip profile slope</t>
  </si>
  <si>
    <t>http://en.wikipedia.org/wiki/Euler-Bernoulli_beam_equation</t>
  </si>
  <si>
    <t>http://en.wikipedia.org/wiki/Second_moment_of_area</t>
  </si>
  <si>
    <t>Beam Bending Theory</t>
  </si>
  <si>
    <t>Stress Calcs</t>
  </si>
  <si>
    <t>Int(Int(A))</t>
  </si>
  <si>
    <t>Int(A)</t>
  </si>
  <si>
    <t>B*dx</t>
  </si>
  <si>
    <t>distance from top surface to centroid</t>
  </si>
  <si>
    <t>M/I*E</t>
  </si>
  <si>
    <t>E</t>
  </si>
  <si>
    <t>Mpa</t>
  </si>
  <si>
    <t>Max. Top Surface Stress (compression)</t>
  </si>
  <si>
    <t>distance from centroid to lower surface</t>
  </si>
  <si>
    <t>Max Bottom Layer Stress (tension)</t>
  </si>
  <si>
    <t>1.3.1</t>
  </si>
  <si>
    <t>Found that the volume fractions used in the FlexProfile tab where actually the component fractions by weight not volume. Adjusted laminateschedule and weight calc to incorporate the volume fractions and adjusted the default (volume) fibre % in LaminateSchedule.</t>
  </si>
  <si>
    <t>Error: The coding of the concave contribution to the flexural rigidity had a stray term in it. The form of the concave term in the flexural rigidity is 4/9 * thickness * width * concave^2</t>
  </si>
  <si>
    <t>Maxium compressive strain (top)</t>
  </si>
  <si>
    <t>Max. tensile strain (bottom most layer)</t>
  </si>
  <si>
    <t>F</t>
  </si>
  <si>
    <t>M/I*F</t>
  </si>
  <si>
    <t>Moment of Inertia</t>
  </si>
  <si>
    <t>I</t>
  </si>
  <si>
    <t>m^4</t>
  </si>
  <si>
    <t>Added: max Stress strain curves in flexprofiler tab</t>
  </si>
  <si>
    <t>Est. Continuous Rocker y values (linear concave)</t>
  </si>
  <si>
    <t>Board #2 (Slipper)</t>
  </si>
  <si>
    <t>Board #1 (Stiffy)</t>
  </si>
  <si>
    <t>Composition</t>
  </si>
  <si>
    <t>Location of Tip Start ( for tip flex graph)</t>
  </si>
  <si>
    <t>Added: single stringer to core material. Assumes string runs full height of board and is of constant width</t>
  </si>
  <si>
    <t>Stringer</t>
  </si>
  <si>
    <t>Stringer Elastic Modulus</t>
  </si>
  <si>
    <t>Approx. Effective Core Modulus of Elasticity</t>
  </si>
  <si>
    <t>GPa</t>
  </si>
  <si>
    <t>READ ONLY</t>
  </si>
  <si>
    <t>Est. String volume</t>
  </si>
  <si>
    <t>Stringer Density</t>
  </si>
  <si>
    <t>Core (ex stringer)</t>
  </si>
  <si>
    <t>Strength Calcs</t>
  </si>
  <si>
    <t>http://www.eng-tips.com/viewthread.cfm?qid=156822&amp;page=18</t>
  </si>
  <si>
    <t>Tensile Strength</t>
  </si>
  <si>
    <t>Gpa</t>
  </si>
  <si>
    <t>Estiamtes of tensile strength of each layer based on rule of  mixtures (v rough)</t>
  </si>
  <si>
    <t>Layer 1</t>
  </si>
  <si>
    <t>tensile strength</t>
  </si>
  <si>
    <t>assumes that all load in tension is carried by the fibre and all load in compression is carried by the matrix</t>
  </si>
  <si>
    <t>Strain to failure of reinforcement</t>
  </si>
  <si>
    <t>Strain to failure of matrix</t>
  </si>
  <si>
    <t>ignore</t>
  </si>
  <si>
    <t>min composite tensile strength</t>
  </si>
  <si>
    <t>Added: Failure stress calculations to Laminate schedule tab</t>
  </si>
  <si>
    <t>Calculation error fixed: The contribution of the concave to the felxural ridigity was overstated. Previously it was entered as 4/9cwt^2 but the correct value is small at 4/45cwt^2. Fixed in flexprofile</t>
  </si>
  <si>
    <t>Due to Laminate Concave (Nm^2)</t>
  </si>
  <si>
    <t>Calculation error fixed: The contribution of the concave to the cores flexural rigidity had been omitted. This was added and the area weighted E was used for to estimate the contribution to EI</t>
  </si>
  <si>
    <t>Moved the flex charts to a new tab to avoid the recalculation of the curves everytime a parameter was changed</t>
  </si>
  <si>
    <t>Saved Templates</t>
  </si>
  <si>
    <t>40kg tip</t>
  </si>
  <si>
    <t>Selectors</t>
  </si>
  <si>
    <t>Rocker Type (1=2-Stage,2= continuous)</t>
  </si>
  <si>
    <t>(1-5)</t>
  </si>
  <si>
    <t>2-stage Rocker Templates</t>
  </si>
  <si>
    <t>Approx. flat tip length (0 concave section)</t>
  </si>
  <si>
    <t>Continuous Rocker Input</t>
  </si>
  <si>
    <t>Control Points</t>
  </si>
  <si>
    <t>Template 1</t>
  </si>
  <si>
    <t>Template 2</t>
  </si>
  <si>
    <t>Template 3</t>
  </si>
  <si>
    <t>Template 4</t>
  </si>
  <si>
    <t>Template 5</t>
  </si>
  <si>
    <t>Est. values for linear concave profile</t>
  </si>
  <si>
    <t>Style: 1=Concave, 2=convex</t>
  </si>
  <si>
    <t>mezz2</t>
  </si>
  <si>
    <t>mezz3</t>
  </si>
  <si>
    <t>mid2</t>
  </si>
  <si>
    <t>mid3</t>
  </si>
  <si>
    <t>tip1</t>
  </si>
  <si>
    <t>tip2</t>
  </si>
  <si>
    <t>tip3</t>
  </si>
  <si>
    <t>corner 1</t>
  </si>
  <si>
    <t>corner2</t>
  </si>
  <si>
    <t>corner3</t>
  </si>
  <si>
    <t>1.3.3</t>
  </si>
  <si>
    <t>Added Rocker and Concave Templates</t>
  </si>
  <si>
    <t>y - side</t>
  </si>
  <si>
    <t>y-tip</t>
  </si>
  <si>
    <t>Tip or Centre horizontal offset</t>
  </si>
  <si>
    <t>Center CP x-value</t>
  </si>
  <si>
    <t>Center CP y-value</t>
  </si>
  <si>
    <t>% of   horizontal offset</t>
  </si>
  <si>
    <t>% of tip width</t>
  </si>
  <si>
    <t>% of radius</t>
  </si>
  <si>
    <t>% of Mezz Section width</t>
  </si>
  <si>
    <t>Center CP - y value</t>
  </si>
  <si>
    <t>% of Mezz Section Height</t>
  </si>
  <si>
    <t>End CP - y value</t>
  </si>
  <si>
    <t>% of Mid Section Width</t>
  </si>
  <si>
    <t>Center C P y-value</t>
  </si>
  <si>
    <t xml:space="preserve">% of Mid Sectiion Height </t>
  </si>
  <si>
    <t>overall length</t>
  </si>
  <si>
    <t>Requires</t>
  </si>
  <si>
    <t>MS Excel 2007 with Macros Enables.</t>
  </si>
  <si>
    <t>Will not work properly in earlier versions</t>
  </si>
  <si>
    <t>Standard Parameter Estimates</t>
  </si>
  <si>
    <t>Total Stringer Widths</t>
  </si>
  <si>
    <t>Length of tip over which the distributed load is applied</t>
  </si>
  <si>
    <t>none</t>
  </si>
  <si>
    <t>Laminate Schedule - Added a 'none' option to allow layers to be quickly remived without loosing the parameters</t>
  </si>
  <si>
    <t>Maxium thickness (before laminate)</t>
  </si>
  <si>
    <t>Tip thickness (before laminate)</t>
  </si>
  <si>
    <t>Taper/step start x-value</t>
  </si>
  <si>
    <t>Non-stringer core material Elastic Modulus</t>
  </si>
  <si>
    <t>Distributed Load per unit area</t>
  </si>
  <si>
    <t>Due to top and bottom laminates</t>
  </si>
  <si>
    <t>Due to glass sidewalls</t>
  </si>
  <si>
    <t>Due to Alt. sidewalls</t>
  </si>
  <si>
    <t>Due to core material (including concave)</t>
  </si>
  <si>
    <t>* Useful for looking at relative impact of changing constellations of parameters.</t>
  </si>
  <si>
    <t>Relabel control points in outline template to make it clearer how they function. No formular affected.</t>
  </si>
  <si>
    <t>Added stringer modelling to FlexProfile.</t>
  </si>
  <si>
    <t xml:space="preserve">Added option to outline parameters for convex tips </t>
  </si>
  <si>
    <t>Spline Control Points (CP) for Oultine Segments</t>
  </si>
  <si>
    <t>Control Points y</t>
  </si>
  <si>
    <t>control points y</t>
  </si>
  <si>
    <t xml:space="preserve">version     </t>
  </si>
  <si>
    <t>http://virginkiteboardtheory.blogspot.com</t>
  </si>
  <si>
    <t>DXF Outout Parameters</t>
  </si>
  <si>
    <t>DXF File Name</t>
  </si>
  <si>
    <t>OutlineTemplate x col</t>
  </si>
  <si>
    <t>OutlineTemplate y col</t>
  </si>
  <si>
    <t>OutlineTemplate start row</t>
  </si>
  <si>
    <t>S</t>
  </si>
  <si>
    <t>R</t>
  </si>
  <si>
    <t>Number of Points</t>
  </si>
  <si>
    <t>1mm=1 point</t>
  </si>
  <si>
    <t>1 mm = x-scale factor DXF points</t>
  </si>
  <si>
    <t>y-scale factor</t>
  </si>
  <si>
    <t>"</t>
  </si>
  <si>
    <t>Full or Half template</t>
  </si>
  <si>
    <t>Full</t>
  </si>
  <si>
    <t>Fin Inser Calcs</t>
  </si>
  <si>
    <t>Left Side Centre - X</t>
  </si>
  <si>
    <t>Left Side Centre - Y</t>
  </si>
  <si>
    <t>Right Side Cetner X</t>
  </si>
  <si>
    <t>(do not modify)</t>
  </si>
  <si>
    <t>Radius</t>
  </si>
  <si>
    <t>x-scale factor</t>
  </si>
  <si>
    <t>Added DXF export function for Outline Template</t>
  </si>
  <si>
    <t>Included link in reference page for OpenSource DXF Viewer (not verified)</t>
  </si>
  <si>
    <t>Added dropdowns to be able to prevent inserts from being shown</t>
  </si>
  <si>
    <t>Show fin inserts</t>
  </si>
  <si>
    <t>Save the template in .dxf (autocad) format</t>
  </si>
  <si>
    <t>Export current template as .DXF file and merge with</t>
  </si>
  <si>
    <t>existing .dxf file. Enables multiple decks to be merged</t>
  </si>
  <si>
    <t>into a single file.</t>
  </si>
  <si>
    <t xml:space="preserve">Add merge function for DXF files so that multiple decks can be incorporated into the same dxf file. </t>
  </si>
  <si>
    <t>Corner Width</t>
  </si>
  <si>
    <t>Corner Height</t>
  </si>
  <si>
    <t>waist @ mid section</t>
  </si>
  <si>
    <t>Add snapshot function to OutlineParameters to allow different outlines to be superimposed and the 2 layer design to be made simpler (composite tool)</t>
  </si>
  <si>
    <t>1.3.4</t>
  </si>
  <si>
    <t>WaterLine</t>
  </si>
  <si>
    <t>Board Orientation when freeriding to stay upwind</t>
  </si>
  <si>
    <t>Percent of healside rail in water</t>
  </si>
  <si>
    <t>Percent of trailing tip in water</t>
  </si>
  <si>
    <t>Data from elsewhere in the worksheet (do not modify)</t>
  </si>
  <si>
    <t>Tip Width</t>
  </si>
  <si>
    <t>r(x)</t>
  </si>
  <si>
    <t>c(x)</t>
  </si>
  <si>
    <t>half width</t>
  </si>
  <si>
    <t>b(x)</t>
  </si>
  <si>
    <t>trace</t>
  </si>
  <si>
    <t>Trace line</t>
  </si>
  <si>
    <t>c</t>
  </si>
  <si>
    <t>Waterline</t>
  </si>
  <si>
    <t>z</t>
  </si>
  <si>
    <t>Curvature</t>
  </si>
  <si>
    <t>WIP</t>
  </si>
  <si>
    <t xml:space="preserve">Added waterline tab. This tab shows the line the actual line of the board's underside that is cutting through the water in the direction of travel. This line represents a trace across the bottom from further healside point that is in the water to the point on the trailing tip where the water leaves the baord. It does not inlcude the angle of attack the water makes relative to the board. </t>
  </si>
  <si>
    <t xml:space="preserve">This is the first step in developing some tools to help visualise the geometric contribution to drag the arises from the boards rocker and concave profiles. </t>
  </si>
  <si>
    <t>Moved maximum concave parameter from global inputs to concave template and corresponding one in continuous rocker parameteres</t>
  </si>
  <si>
    <t>1.3.5</t>
  </si>
  <si>
    <t>http://www.a9tech.com/a9cad/</t>
  </si>
  <si>
    <t>OpenSource CAD for Viewing, Scaling and Printing DXF files.</t>
  </si>
  <si>
    <t>Identified useful free cad program for printing, scaling and viewing dxf file.  http://www.a9tech.com/a9cad/</t>
  </si>
  <si>
    <t>Steps</t>
  </si>
  <si>
    <t>1. Select the appropriate template for the lower deck. Turn fin inserts, footpad inserts on and control points off</t>
  </si>
  <si>
    <t>2. Press the 'Add Snapshot to Chart' button above to place an image of the chart in the charts background</t>
  </si>
  <si>
    <t>3. Change the template selection to the lower deck template. Turn off fin inserts, footpad inserts .</t>
  </si>
  <si>
    <t>** If stray shape appears superimposed on template it is probably because you have inserts selected for display but no values entered. Also, try pressing to F9 to ensure your changes on the parameter page have filtered through.</t>
  </si>
  <si>
    <t>Shows the shape of the line that surface of the water traces out on the underside of the board when the board is being ridden normally.</t>
  </si>
  <si>
    <t>Width at rail entry to water</t>
  </si>
  <si>
    <t>Maximum Rocker</t>
  </si>
  <si>
    <t>Max Rocker  @ tip</t>
  </si>
  <si>
    <t>GLOBAL INPUTS</t>
  </si>
  <si>
    <t>Centre</t>
  </si>
  <si>
    <t>Center</t>
  </si>
  <si>
    <t>2-Stage Rocker Control Points from Selected Template</t>
  </si>
  <si>
    <t>2-Stage Rocker Template Number
 ( if Rocker Type=1)</t>
  </si>
  <si>
    <t>Selected Template Name</t>
  </si>
  <si>
    <t>1.3.6</t>
  </si>
  <si>
    <t>Add DXF export for rocker and concave jigs.</t>
  </si>
  <si>
    <t>Board #3 Alt</t>
  </si>
  <si>
    <t>Traditional 3 stage - flat through mid with most rocker at tips, 5mm linear concave, 35 mm rocker at tip</t>
  </si>
  <si>
    <t>Added mm scale to sxf export function</t>
  </si>
  <si>
    <t>Fixed bug that caused fin inserts to be plotted incorrectly at the RHS when the outline was reduced by the rail width.</t>
  </si>
  <si>
    <t>** Concave rails may cause the out jig to go below zero as the algorithm tries to achieve the typically larger concave in the narrower section. This should be avoided as it will introduce kinks into the jigs that will poor rocker table surface conformity. Reduce concave through this section.</t>
  </si>
  <si>
    <t>Bug fix: Reference to tip concave/convex selector was not a fixed reference and so the reference in the corner flags pointed to the wrong cell resulting in NA# errors in the corner flag and hence corner data.</t>
  </si>
  <si>
    <t>Added vertical mm scale for calibration</t>
  </si>
  <si>
    <t>Changed the line color in the dxf file to black from red.</t>
  </si>
  <si>
    <t>Added user annotation box in Outline Template</t>
  </si>
  <si>
    <t>User Annotation</t>
  </si>
  <si>
    <t>Add cross hairs to fin and footpad inserts</t>
  </si>
  <si>
    <t>1.3.7</t>
  </si>
  <si>
    <t>SEE INTRO TAB FOR FULL DESCRIPTION OF PARAMETERS</t>
  </si>
  <si>
    <t>Annotation (dxf export)</t>
  </si>
  <si>
    <t>Selected Template</t>
  </si>
  <si>
    <t>Template Selector</t>
  </si>
  <si>
    <t>Matrix (Resin)</t>
  </si>
  <si>
    <t>See bottom of table for each plys contribution to the effective Elastic Modulus of the reinforment layers</t>
  </si>
  <si>
    <t>Required max measured concave at edge jig</t>
  </si>
  <si>
    <t>Ply Wood core</t>
  </si>
  <si>
    <t>Paulownia</t>
  </si>
  <si>
    <t>* zoom factor for Curvature graph</t>
  </si>
  <si>
    <t>Board #3 (BroStyle-Wood)</t>
  </si>
  <si>
    <t>Add savable templates to layup schedule</t>
  </si>
  <si>
    <t>Bug fix: add springback values to vertical displacement of outer rocker jig so that jig is plotted above the horizonatal axis</t>
  </si>
  <si>
    <t>Added 'Gradient Ants' to outline template to help ensure a smooth outline. These Ants are displayed along with control points and show the gradient of the outline one point either side of the control point and at the control point. When point cluster together or are equally spaced then the outline is smooth</t>
  </si>
  <si>
    <t>Board Template Name</t>
  </si>
  <si>
    <t>Rocker Template Name</t>
  </si>
  <si>
    <t>Laminate Schedule Name</t>
  </si>
  <si>
    <t>* modelled using Euler-Bernoulli classic beam bending theory. See companion blog for derivation of calculations</t>
  </si>
  <si>
    <t>Max radius of curvature (after which its considered flat)</t>
  </si>
  <si>
    <t>Test applied</t>
  </si>
  <si>
    <t>CHARTS</t>
  </si>
  <si>
    <t>* model core profile as either a step or with tapered tips</t>
  </si>
  <si>
    <t>* allows stringers to to entered. Note: multiple stringers can be modelled as a single stringer with 
width equal to the sum of all stringer widths.</t>
  </si>
  <si>
    <t>Core Profile Design</t>
  </si>
  <si>
    <t>Test Templates</t>
  </si>
  <si>
    <t>Core templates</t>
  </si>
  <si>
    <t>Laminate Templates</t>
  </si>
  <si>
    <t>* test calculation on Core tab</t>
  </si>
  <si>
    <t>* Tab contains calculations for Flex Tests</t>
  </si>
  <si>
    <t>Est. Continuous: 10mm concave,35mm rocker</t>
  </si>
  <si>
    <t>Hard tip landing (freefall for 10m landing on tip first)</t>
  </si>
  <si>
    <t>Board Flex Tests</t>
  </si>
  <si>
    <t>Models the bi-axial glass as two layers of uni-axial laminates and applies the constant strain assumption to calculate the effective elastic modulus. Impact of weave accounted for by Factor (see bottom of page)</t>
  </si>
  <si>
    <t>1=Point load @ Tip, 2 = Distributed</t>
  </si>
  <si>
    <t>Added explanation of OutlineParameter values to Intro page</t>
  </si>
  <si>
    <t>Core Template</t>
  </si>
  <si>
    <t>Selected design under test (read-only)</t>
  </si>
  <si>
    <t>Separate Core and Flex testing into own tabs.</t>
  </si>
  <si>
    <t>Ply coverage (% of half length covered)</t>
  </si>
  <si>
    <t>End of layer 1 coverage</t>
  </si>
  <si>
    <t>End of layer 2 coverage</t>
  </si>
  <si>
    <t>End of layer 3 coverage</t>
  </si>
  <si>
    <t>Elastic Modulus</t>
  </si>
  <si>
    <t>Layer 1 available</t>
  </si>
  <si>
    <t>layer 2 available</t>
  </si>
  <si>
    <t>Layer 3 available</t>
  </si>
  <si>
    <t>flag</t>
  </si>
  <si>
    <t>Max Mid-Point Deflection</t>
  </si>
  <si>
    <t>Max. Tip Diflections</t>
  </si>
  <si>
    <t>IMPORTANT - LAYUP MUST BE THE SAME ON TOP AND BOTTOM</t>
  </si>
  <si>
    <t>1.3.9</t>
  </si>
  <si>
    <t>Brokite -pop</t>
  </si>
  <si>
    <t>Brokite Schedule (est)</t>
  </si>
  <si>
    <t>Export with Grid</t>
  </si>
  <si>
    <t>1.3.8/9</t>
  </si>
  <si>
    <t>1.3.10</t>
  </si>
  <si>
    <t>Add option in OutlineParameters to cause a diagonal grid to be overlayed on when .DXF is exported. (Note must be turned off if merging two .dxf files.) this makes it much easier to physically align the printed pages when printing the oversized plans on a A4 printer by using the 'tiling' options available in Adobe Acrobat Reader X.</t>
  </si>
  <si>
    <t xml:space="preserve">Some minor correctinons to the flex model formulars to correct errors found. </t>
  </si>
  <si>
    <t>Rib1</t>
  </si>
  <si>
    <t>Rib2</t>
  </si>
  <si>
    <t>Rib3</t>
  </si>
  <si>
    <t>Rib4</t>
  </si>
  <si>
    <t>rib5</t>
  </si>
  <si>
    <t>Rib6</t>
  </si>
  <si>
    <t>Rib7</t>
  </si>
  <si>
    <t>Rib8</t>
  </si>
  <si>
    <t>Rib9</t>
  </si>
  <si>
    <t>Rib10</t>
  </si>
  <si>
    <t>Rib location</t>
  </si>
  <si>
    <t>% of length from left tip</t>
  </si>
  <si>
    <t>-ve value indicates not used</t>
  </si>
  <si>
    <t>Template rib locations</t>
  </si>
  <si>
    <t>Horizontal ref.</t>
  </si>
  <si>
    <t>x-position</t>
  </si>
  <si>
    <t>centre jig height</t>
  </si>
  <si>
    <t>side jig height</t>
  </si>
  <si>
    <t>delta</t>
  </si>
  <si>
    <t>board 1/2 width</t>
  </si>
  <si>
    <t>Rib11</t>
  </si>
  <si>
    <t>rockertable 1/2 width</t>
  </si>
  <si>
    <t>no</t>
  </si>
  <si>
    <t>limit to width (yes=1,no=0)</t>
  </si>
  <si>
    <t>Rocker Table Cross-Section Profiles</t>
  </si>
  <si>
    <t>* useful if making a rocker table with multiple lateral ribs rather than a single central jig clamped at edges.</t>
  </si>
  <si>
    <t>* uses the currently selected rocker/concave profile so be sure to set 'reduce by  rail width' to 'no' in the outline parameters</t>
  </si>
  <si>
    <t>* can be useful to observe the rate that the concave diminishes as it approaches tips.</t>
  </si>
  <si>
    <t>*uses same beam equations used to determine the jig profiles.</t>
  </si>
  <si>
    <t xml:space="preserve">RockerRibs' tab. Shows the cross-section profiles of the board at user-defined points along its length. Useful for cutting ribs for rocker table when table with clamped rocker surface is not used. </t>
  </si>
  <si>
    <t>Rib y value column</t>
  </si>
  <si>
    <t>Maxium rib width</t>
  </si>
  <si>
    <t>Maxium rib count</t>
  </si>
  <si>
    <t>1 poin t= 1 mm</t>
  </si>
  <si>
    <t>Rib start row</t>
  </si>
  <si>
    <t>Chart Data - Do Not Change</t>
  </si>
  <si>
    <t>Added DXF export function for RockerRibs tab</t>
  </si>
  <si>
    <t>Footpad width</t>
  </si>
  <si>
    <t>Footpad length</t>
  </si>
  <si>
    <t>Footpad Insert Calcs (don't modify)</t>
  </si>
  <si>
    <t>Footpad toeline</t>
  </si>
  <si>
    <t>toeline</t>
  </si>
  <si>
    <t>healline</t>
  </si>
  <si>
    <t>Footpad healine</t>
  </si>
  <si>
    <t>Show footpads and inserts</t>
  </si>
  <si>
    <t>exported DXF file will be displaced vertically by the baord half-width+maximum rocker</t>
  </si>
  <si>
    <t xml:space="preserve">Use to merge rocker templates onto outline template. </t>
  </si>
  <si>
    <t>1.3.11</t>
  </si>
  <si>
    <t>Added footpad outline to .dxf exported version of outline</t>
  </si>
  <si>
    <t>Added footpad corner markers on draft outline to help ensure the footpad edges don’t run outside the baord</t>
  </si>
  <si>
    <t>Add .dxf merge function to rockerconcave templates that allows the rocker jigs to me merged into the board outline so that it can be printed professionally on large paper stock B0</t>
  </si>
  <si>
    <t>NHP-Style: flat from instep to tip, continuous mid, 5mm non-linear concave, 35mm Rocker</t>
  </si>
  <si>
    <t>B4</t>
  </si>
  <si>
    <t>Blunt II</t>
  </si>
  <si>
    <t>B1 (CF Raptor)</t>
  </si>
  <si>
    <t>B6-Miniglide</t>
  </si>
  <si>
    <t>CURRENT ROCKER TABLE</t>
  </si>
  <si>
    <t>Totals</t>
  </si>
  <si>
    <t>Wakestyle</t>
  </si>
  <si>
    <t>B&amp;-BarkSide</t>
  </si>
  <si>
    <t>1.3.12a</t>
  </si>
  <si>
    <t>Minor bug Fixes.</t>
  </si>
  <si>
    <t>Add the flex component charts</t>
  </si>
  <si>
    <t>2 layers 200gm biaxial eglass</t>
  </si>
  <si>
    <t>Half coverage with 200gm carbon and 2 layers of woven e-glass</t>
  </si>
  <si>
    <t>adjusted for rail width exclusion</t>
  </si>
  <si>
    <t>Wake Style - zero concave 40mm rocker</t>
  </si>
  <si>
    <t>Insert hole radius</t>
  </si>
  <si>
    <t>Fin inserts - channel type?</t>
  </si>
  <si>
    <t>1= yes , 0 = no</t>
  </si>
  <si>
    <t>Add function to force the 'reduce outline by rail width' switch in the outline parameters page to 'no' when exporting the rocker jigs</t>
  </si>
  <si>
    <t>Add insert holes rather than just cross haris for the the footpad inserts.</t>
  </si>
  <si>
    <t xml:space="preserve">Fixed the annotations on the exported outline so that the overall dimensions appear regardless of whether them have been reduced by the rail width. </t>
  </si>
  <si>
    <t>http://www.boardbuilder.co</t>
  </si>
  <si>
    <t>full width or partial</t>
  </si>
  <si>
    <t>Show Control Points &amp; Gradient Ants/ Export DXF Centerlines</t>
  </si>
  <si>
    <t>Default line width</t>
  </si>
  <si>
    <t>Set OutlineParameters option 'Show Control Points &amp; Gradient Ants/ Export DXF Centerlines' to No to export only outline and fin/insert holes</t>
  </si>
  <si>
    <t>1.3.14</t>
  </si>
  <si>
    <t>Convert .dxf output to use POLYLINES instead of LINE entities to assist with creating tooling paths in CAM software</t>
  </si>
  <si>
    <t>Add a default line width for dxf export parameter in Reference tab</t>
  </si>
  <si>
    <t>1.3.15 BETA</t>
  </si>
  <si>
    <t>extned the maximum length of the board to 180cm ( from 140cm). Only the outline drawing part has been updated. The flex model has not been checked to see if it will work with longer boards.</t>
  </si>
  <si>
    <t>resize the above chart for printing on standard printer.</t>
  </si>
  <si>
    <t>Outline Compositing</t>
  </si>
  <si>
    <t>Left half</t>
  </si>
  <si>
    <t>Right Half</t>
  </si>
  <si>
    <t>tip</t>
  </si>
  <si>
    <t>side</t>
  </si>
  <si>
    <t>Nose template</t>
  </si>
  <si>
    <t>Tail Template</t>
  </si>
  <si>
    <t>Templates to composite</t>
  </si>
  <si>
    <t>SurfBoard Nose</t>
  </si>
  <si>
    <t>Surfboard Tail</t>
  </si>
  <si>
    <t>Image Overlay Tool</t>
  </si>
  <si>
    <t>1.3.16</t>
  </si>
  <si>
    <t>Hacked the outline template creator so that you can make surfboards and mutants and race boards ( assymetrical about y -axis). Compositing of the outlines done via the 'Combine Templates' button. First set Mode Selector to 'Design'. Design the nose and tail outlines in seperate templates. Set the nose and tail templates to the desired template number and press the combine button. Change the Mode to 'composite' to see the combined outline in the Outline template.
TBD - add fin inserts to surfboard outlines</t>
  </si>
  <si>
    <t>Kiteboard Design Tool</t>
  </si>
  <si>
    <t>Design Mode</t>
  </si>
  <si>
    <t>Steps:</t>
  </si>
  <si>
    <t>1) Select Design in the dfropdown at cell B22 (causes current template to be displayed)</t>
  </si>
  <si>
    <t>2) Select desired template number at C34 (or the number of blank template if starting new one)</t>
  </si>
  <si>
    <t xml:space="preserve">3) Edit the parameters in the selected template in the yellow coloured area. </t>
  </si>
  <si>
    <t>4) If not automatically updating you man need to press F9 to for Excel to recalculate the numbers.</t>
  </si>
  <si>
    <t>5) For mult-deck boards see details in 'Image Overlay Tool' below.</t>
  </si>
  <si>
    <t>7) For get smooth transistions between outline segments use Gradient Ants ( C39(. See hidden comment there for details</t>
  </si>
  <si>
    <t>8) See tab 'OutlineTemplate' for full template and export options.</t>
  </si>
  <si>
    <t>GETTING STARTED</t>
  </si>
  <si>
    <t>IMPORTANT: Ensure 'Design' is selected at cell B22 to see selected template lin Draft Window</t>
  </si>
  <si>
    <t>6) For surfboards or mutants nose and tail as seperate templates. Enter those templates in cells B24 and B25, change design mode (B22) to 'Composite'  and press 'Combine Templates' button</t>
  </si>
  <si>
    <t>The DownUnder</t>
  </si>
  <si>
    <t>Lightwind</t>
  </si>
  <si>
    <t>ChopEater</t>
  </si>
  <si>
    <t>ChopEater Upper Deck 2</t>
  </si>
  <si>
    <t>ChopEater - Upper Deck 1</t>
  </si>
  <si>
    <t>Perimeter=</t>
  </si>
  <si>
    <t>Rail Volume =</t>
  </si>
  <si>
    <t>ml</t>
  </si>
  <si>
    <t>1 layer stitched eglass 453gm+1 layer 180gm woven</t>
  </si>
  <si>
    <t>1.3.16r</t>
  </si>
  <si>
    <t>Added 'Getting started' on outline parameters</t>
  </si>
  <si>
    <t>fixed some bugs introduced into the flex models when extending the length.</t>
  </si>
  <si>
    <t xml:space="preserve">Adds a snapshot of the current design in the Draft Outline chart so that a different outline can be overlayed to help with designing multi-deck boards. </t>
  </si>
  <si>
    <t>Mutant Nose</t>
  </si>
  <si>
    <t>Mutant Tail</t>
  </si>
  <si>
    <t>yes</t>
  </si>
  <si>
    <t>Combined Outline</t>
  </si>
  <si>
    <t>fin Placement Compositing</t>
  </si>
  <si>
    <t>Calced</t>
  </si>
  <si>
    <t>Composited</t>
  </si>
  <si>
    <t>Lower</t>
  </si>
  <si>
    <t>Upper</t>
  </si>
  <si>
    <t>insert centerline y (left)</t>
  </si>
  <si>
    <t>insert centerline y (right)</t>
  </si>
  <si>
    <t>Design</t>
  </si>
  <si>
    <t xml:space="preserve">Set to 'Design' to see </t>
  </si>
  <si>
    <t>current template</t>
  </si>
  <si>
    <t>Set DesignMode="Composite' to see combined templates outline</t>
  </si>
</sst>
</file>

<file path=xl/styles.xml><?xml version="1.0" encoding="utf-8"?>
<styleSheet xmlns="http://schemas.openxmlformats.org/spreadsheetml/2006/main">
  <numFmts count="12">
    <numFmt numFmtId="43" formatCode="_-* #,##0.00_-;\-* #,##0.00_-;_-* &quot;-&quot;??_-;_-@_-"/>
    <numFmt numFmtId="164" formatCode="_(* #,##0.00_);_(* \(#,##0.00\);_(* &quot;-&quot;??_);_(@_)"/>
    <numFmt numFmtId="165" formatCode="0.0"/>
    <numFmt numFmtId="166" formatCode="_(* #,##0.0_);_(* \(#,##0.0\);_(* &quot;-&quot;??_);_(@_)"/>
    <numFmt numFmtId="167" formatCode="_(* #,##0_);_(* \(#,##0\);_(* &quot;-&quot;??_);_(@_)"/>
    <numFmt numFmtId="168" formatCode="0.0000"/>
    <numFmt numFmtId="169" formatCode="0.000"/>
    <numFmt numFmtId="170" formatCode="0.0000000"/>
    <numFmt numFmtId="171" formatCode="_(* #,##0.000_);_(* \(#,##0.000\);_(* &quot;-&quot;??_);_(@_)"/>
    <numFmt numFmtId="172" formatCode="0.0%"/>
    <numFmt numFmtId="173" formatCode="_(* #,##0.0_);_(* \(#,##0.0\);_(* &quot;-&quot;?_);_(@_)"/>
    <numFmt numFmtId="174" formatCode="_(* #,##0.000000_);_(* \(#,##0.000000\);_(* &quot;-&quot;??_);_(@_)"/>
  </numFmts>
  <fonts count="80">
    <font>
      <sz val="11"/>
      <color theme="1"/>
      <name val="Calibri"/>
      <family val="2"/>
      <scheme val="minor"/>
    </font>
    <font>
      <b/>
      <sz val="11"/>
      <color indexed="8"/>
      <name val="Calibri"/>
      <family val="2"/>
    </font>
    <font>
      <sz val="11"/>
      <color indexed="8"/>
      <name val="Calibri"/>
      <family val="2"/>
    </font>
    <font>
      <b/>
      <sz val="11"/>
      <color indexed="9"/>
      <name val="Calibri"/>
      <family val="2"/>
    </font>
    <font>
      <sz val="11"/>
      <color indexed="9"/>
      <name val="Calibri"/>
      <family val="2"/>
    </font>
    <font>
      <sz val="9"/>
      <color indexed="81"/>
      <name val="Tahoma"/>
      <family val="2"/>
    </font>
    <font>
      <b/>
      <sz val="9"/>
      <color indexed="81"/>
      <name val="Tahoma"/>
      <family val="2"/>
    </font>
    <font>
      <sz val="11"/>
      <name val="Calibri"/>
      <family val="2"/>
    </font>
    <font>
      <b/>
      <sz val="16"/>
      <color indexed="8"/>
      <name val="Calibri"/>
      <family val="2"/>
    </font>
    <font>
      <b/>
      <sz val="12"/>
      <color indexed="10"/>
      <name val="Calibri"/>
      <family val="2"/>
    </font>
    <font>
      <sz val="8"/>
      <name val="Calibri"/>
      <family val="2"/>
    </font>
    <font>
      <sz val="26"/>
      <color indexed="8"/>
      <name val="Calibri"/>
      <family val="2"/>
    </font>
    <font>
      <sz val="12"/>
      <color indexed="8"/>
      <name val="Calibri"/>
      <family val="2"/>
    </font>
    <font>
      <sz val="11"/>
      <color theme="1"/>
      <name val="Calibri"/>
      <family val="2"/>
      <scheme val="minor"/>
    </font>
    <font>
      <u/>
      <sz val="11"/>
      <color theme="10"/>
      <name val="Calibri"/>
      <family val="2"/>
    </font>
    <font>
      <b/>
      <sz val="11"/>
      <color theme="1"/>
      <name val="Calibri"/>
      <family val="2"/>
      <scheme val="minor"/>
    </font>
    <font>
      <sz val="11"/>
      <color theme="3" tint="0.39997558519241921"/>
      <name val="Calibri"/>
      <family val="2"/>
    </font>
    <font>
      <sz val="11"/>
      <color theme="3" tint="0.39997558519241921"/>
      <name val="Calibri"/>
      <family val="2"/>
      <scheme val="minor"/>
    </font>
    <font>
      <b/>
      <sz val="11"/>
      <color theme="0"/>
      <name val="Calibri"/>
      <family val="2"/>
    </font>
    <font>
      <b/>
      <sz val="11"/>
      <color theme="0"/>
      <name val="Calibri"/>
      <family val="2"/>
      <scheme val="minor"/>
    </font>
    <font>
      <sz val="11"/>
      <color theme="0"/>
      <name val="Calibri"/>
      <family val="2"/>
      <scheme val="minor"/>
    </font>
    <font>
      <sz val="11"/>
      <color rgb="FF000000"/>
      <name val="Calibri"/>
      <family val="2"/>
      <scheme val="minor"/>
    </font>
    <font>
      <sz val="40"/>
      <color theme="1"/>
      <name val="Calibri"/>
      <family val="2"/>
      <scheme val="minor"/>
    </font>
    <font>
      <sz val="50"/>
      <color theme="1"/>
      <name val="Calibri"/>
      <family val="2"/>
      <scheme val="minor"/>
    </font>
    <font>
      <sz val="72"/>
      <color rgb="FF000000"/>
      <name val="Calibri"/>
      <family val="2"/>
      <scheme val="minor"/>
    </font>
    <font>
      <sz val="50"/>
      <color rgb="FF000000"/>
      <name val="Calibri"/>
      <family val="2"/>
      <scheme val="minor"/>
    </font>
    <font>
      <i/>
      <sz val="11"/>
      <color theme="1"/>
      <name val="Calibri"/>
      <family val="2"/>
      <scheme val="minor"/>
    </font>
    <font>
      <sz val="48"/>
      <color theme="1"/>
      <name val="Calibri"/>
      <family val="2"/>
      <scheme val="minor"/>
    </font>
    <font>
      <sz val="10"/>
      <name val="HelveticaNeueLT Pro 45 Lt"/>
    </font>
    <font>
      <b/>
      <sz val="10"/>
      <name val="HelveticaNeueLT Pro 45 Lt"/>
      <family val="2"/>
    </font>
    <font>
      <sz val="8"/>
      <name val="HelveticaNeueLT Pro 45 Lt"/>
    </font>
    <font>
      <sz val="9"/>
      <name val="HelveticaNeueLT Pro 45 Lt"/>
      <family val="2"/>
    </font>
    <font>
      <b/>
      <sz val="9"/>
      <name val="HelveticaNeueLT Pro 45 Lt"/>
      <family val="2"/>
    </font>
    <font>
      <sz val="10"/>
      <name val="HelveticaNeueLT Pro 45 Lt"/>
      <family val="2"/>
    </font>
    <font>
      <b/>
      <sz val="14"/>
      <name val="HelveticaNeueLT Pro 45 Lt"/>
      <family val="2"/>
    </font>
    <font>
      <b/>
      <sz val="11"/>
      <name val="Calibri"/>
      <family val="2"/>
      <scheme val="minor"/>
    </font>
    <font>
      <sz val="11"/>
      <name val="Calibri"/>
      <family val="2"/>
      <scheme val="minor"/>
    </font>
    <font>
      <b/>
      <sz val="14"/>
      <color theme="1"/>
      <name val="Calibri"/>
      <family val="2"/>
      <scheme val="minor"/>
    </font>
    <font>
      <sz val="14"/>
      <color theme="1"/>
      <name val="Calibri"/>
      <family val="2"/>
      <scheme val="minor"/>
    </font>
    <font>
      <sz val="16"/>
      <color theme="1"/>
      <name val="Calibri"/>
      <family val="2"/>
      <scheme val="minor"/>
    </font>
    <font>
      <sz val="10"/>
      <color theme="0"/>
      <name val="HelveticaNeueLT Pro 45 Lt"/>
    </font>
    <font>
      <b/>
      <sz val="8"/>
      <name val="HelveticaNeueLT Pro 45 Lt"/>
    </font>
    <font>
      <b/>
      <sz val="18"/>
      <color rgb="FFFF0000"/>
      <name val="Calibri"/>
      <family val="2"/>
      <scheme val="minor"/>
    </font>
    <font>
      <b/>
      <sz val="10"/>
      <name val="HelveticaNeueLT Pro 45 Lt"/>
    </font>
    <font>
      <b/>
      <sz val="10"/>
      <color theme="0"/>
      <name val="HelveticaNeueLT Pro 45 Lt"/>
    </font>
    <font>
      <sz val="11"/>
      <color theme="0"/>
      <name val="Calibri"/>
      <family val="2"/>
    </font>
    <font>
      <sz val="12"/>
      <color indexed="81"/>
      <name val="Tahoma"/>
      <family val="2"/>
    </font>
    <font>
      <b/>
      <sz val="12"/>
      <color indexed="8"/>
      <name val="Calibri"/>
      <family val="2"/>
    </font>
    <font>
      <b/>
      <sz val="22"/>
      <color indexed="8"/>
      <name val="Calibri"/>
      <family val="2"/>
    </font>
    <font>
      <b/>
      <sz val="18"/>
      <name val="HelveticaNeueLT Pro 45 Lt"/>
      <family val="2"/>
    </font>
    <font>
      <sz val="18"/>
      <color rgb="FF000000"/>
      <name val="Calibri"/>
      <family val="2"/>
      <scheme val="minor"/>
    </font>
    <font>
      <sz val="16"/>
      <color rgb="FF000000"/>
      <name val="Calibri"/>
      <family val="2"/>
      <scheme val="minor"/>
    </font>
    <font>
      <sz val="20"/>
      <color theme="1"/>
      <name val="Calibri"/>
      <family val="2"/>
      <scheme val="minor"/>
    </font>
    <font>
      <sz val="20"/>
      <color rgb="FFFF0000"/>
      <name val="Calibri"/>
      <family val="2"/>
      <scheme val="minor"/>
    </font>
    <font>
      <sz val="48"/>
      <color rgb="FF000000"/>
      <name val="Calibri"/>
      <family val="2"/>
      <scheme val="minor"/>
    </font>
    <font>
      <b/>
      <sz val="12"/>
      <color rgb="FFFF0000"/>
      <name val="Calibri"/>
      <family val="2"/>
      <scheme val="minor"/>
    </font>
    <font>
      <b/>
      <sz val="48"/>
      <color theme="1"/>
      <name val="Calibri"/>
      <family val="2"/>
      <scheme val="minor"/>
    </font>
    <font>
      <sz val="36"/>
      <color theme="1"/>
      <name val="Calibri"/>
      <family val="2"/>
      <scheme val="minor"/>
    </font>
    <font>
      <b/>
      <sz val="11"/>
      <color rgb="FFFF0000"/>
      <name val="Calibri"/>
      <family val="2"/>
      <scheme val="minor"/>
    </font>
    <font>
      <b/>
      <sz val="16"/>
      <color rgb="FFFF0000"/>
      <name val="Calibri"/>
      <family val="2"/>
      <scheme val="minor"/>
    </font>
    <font>
      <b/>
      <sz val="12"/>
      <color theme="1"/>
      <name val="Calibri"/>
      <family val="2"/>
      <scheme val="minor"/>
    </font>
    <font>
      <sz val="12"/>
      <color theme="1"/>
      <name val="Calibri"/>
      <family val="2"/>
      <scheme val="minor"/>
    </font>
    <font>
      <b/>
      <sz val="12"/>
      <color theme="0"/>
      <name val="Calibri"/>
      <family val="2"/>
    </font>
    <font>
      <sz val="12"/>
      <color theme="0"/>
      <name val="Calibri"/>
      <family val="2"/>
      <scheme val="minor"/>
    </font>
    <font>
      <b/>
      <sz val="12"/>
      <color theme="0"/>
      <name val="Calibri"/>
      <family val="2"/>
      <scheme val="minor"/>
    </font>
    <font>
      <b/>
      <sz val="12"/>
      <name val="Calibri"/>
      <family val="2"/>
    </font>
    <font>
      <b/>
      <sz val="12"/>
      <name val="Calibri"/>
      <family val="2"/>
      <scheme val="minor"/>
    </font>
    <font>
      <b/>
      <sz val="20"/>
      <color theme="1"/>
      <name val="Calibri"/>
      <family val="2"/>
      <scheme val="minor"/>
    </font>
    <font>
      <sz val="9"/>
      <color theme="1"/>
      <name val="Calibri"/>
      <family val="2"/>
      <scheme val="minor"/>
    </font>
    <font>
      <b/>
      <sz val="10"/>
      <color rgb="FFFF0000"/>
      <name val="HelveticaNeueLT Pro 45 Lt"/>
    </font>
    <font>
      <sz val="26"/>
      <color theme="1"/>
      <name val="Calibri"/>
      <family val="2"/>
      <scheme val="minor"/>
    </font>
    <font>
      <sz val="22"/>
      <color theme="1"/>
      <name val="Calibri"/>
      <family val="2"/>
      <scheme val="minor"/>
    </font>
    <font>
      <b/>
      <sz val="8"/>
      <color theme="0"/>
      <name val="Calibri"/>
      <family val="2"/>
      <scheme val="minor"/>
    </font>
    <font>
      <b/>
      <sz val="18"/>
      <color rgb="FF000000"/>
      <name val="Calibri"/>
      <family val="2"/>
      <scheme val="minor"/>
    </font>
    <font>
      <sz val="11"/>
      <color rgb="FFFF0000"/>
      <name val="Calibri"/>
      <family val="2"/>
      <scheme val="minor"/>
    </font>
    <font>
      <b/>
      <sz val="22"/>
      <color theme="0"/>
      <name val="Calibri"/>
      <family val="2"/>
    </font>
    <font>
      <b/>
      <sz val="18"/>
      <color indexed="81"/>
      <name val="Tahoma"/>
      <family val="2"/>
    </font>
    <font>
      <sz val="18"/>
      <color indexed="81"/>
      <name val="Tahoma"/>
      <family val="2"/>
    </font>
    <font>
      <b/>
      <sz val="16"/>
      <color indexed="81"/>
      <name val="Tahoma"/>
      <family val="2"/>
    </font>
    <font>
      <sz val="16"/>
      <color indexed="81"/>
      <name val="Tahoma"/>
      <family val="2"/>
    </font>
  </fonts>
  <fills count="27">
    <fill>
      <patternFill patternType="none"/>
    </fill>
    <fill>
      <patternFill patternType="gray125"/>
    </fill>
    <fill>
      <patternFill patternType="solid">
        <fgColor indexed="13"/>
        <bgColor indexed="64"/>
      </patternFill>
    </fill>
    <fill>
      <patternFill patternType="solid">
        <fgColor indexed="51"/>
        <bgColor indexed="64"/>
      </patternFill>
    </fill>
    <fill>
      <patternFill patternType="solid">
        <fgColor indexed="50"/>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indexed="9"/>
        <bgColor indexed="64"/>
      </patternFill>
    </fill>
    <fill>
      <patternFill patternType="solid">
        <fgColor indexed="12"/>
        <bgColor indexed="64"/>
      </patternFill>
    </fill>
    <fill>
      <patternFill patternType="solid">
        <fgColor indexed="49"/>
        <bgColor indexed="64"/>
      </patternFill>
    </fill>
    <fill>
      <patternFill patternType="solid">
        <fgColor theme="1"/>
        <bgColor indexed="64"/>
      </patternFill>
    </fill>
    <fill>
      <patternFill patternType="solid">
        <fgColor rgb="FFFF000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C000"/>
        <bgColor indexed="64"/>
      </patternFill>
    </fill>
    <fill>
      <patternFill patternType="solid">
        <fgColor rgb="FF00B0F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tint="-0.34998626667073579"/>
        <bgColor indexed="64"/>
      </patternFill>
    </fill>
  </fills>
  <borders count="3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double">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164" fontId="2" fillId="0" borderId="0" applyFont="0" applyFill="0" applyBorder="0" applyAlignment="0" applyProtection="0"/>
    <xf numFmtId="0" fontId="14" fillId="0" borderId="0" applyNumberFormat="0" applyFill="0" applyBorder="0" applyAlignment="0" applyProtection="0">
      <alignment vertical="top"/>
      <protection locked="0"/>
    </xf>
    <xf numFmtId="9" fontId="2" fillId="0" borderId="0" applyFont="0" applyFill="0" applyBorder="0" applyAlignment="0" applyProtection="0"/>
    <xf numFmtId="0" fontId="28" fillId="0" borderId="0"/>
    <xf numFmtId="170" fontId="28" fillId="0" borderId="0" applyFont="0" applyFill="0" applyBorder="0" applyAlignment="0" applyProtection="0"/>
    <xf numFmtId="9" fontId="28" fillId="0" borderId="0" applyFont="0" applyFill="0" applyBorder="0" applyAlignment="0" applyProtection="0"/>
  </cellStyleXfs>
  <cellXfs count="671">
    <xf numFmtId="0" fontId="0" fillId="0" borderId="0" xfId="0"/>
    <xf numFmtId="0" fontId="1" fillId="0" borderId="0" xfId="0" applyFont="1"/>
    <xf numFmtId="0" fontId="15" fillId="0" borderId="0" xfId="0" applyFont="1"/>
    <xf numFmtId="0" fontId="0" fillId="0" borderId="0" xfId="0" quotePrefix="1"/>
    <xf numFmtId="0" fontId="15" fillId="14" borderId="0" xfId="0" applyFont="1" applyFill="1" applyBorder="1"/>
    <xf numFmtId="0" fontId="0" fillId="14" borderId="0" xfId="0" applyFill="1" applyBorder="1"/>
    <xf numFmtId="0" fontId="0" fillId="0" borderId="0" xfId="0" applyFill="1" applyProtection="1">
      <protection locked="0"/>
    </xf>
    <xf numFmtId="0" fontId="0" fillId="0" borderId="0" xfId="0" applyProtection="1">
      <protection locked="0"/>
    </xf>
    <xf numFmtId="165" fontId="0" fillId="0" borderId="0" xfId="0" applyNumberFormat="1" applyFill="1" applyProtection="1">
      <protection locked="0"/>
    </xf>
    <xf numFmtId="165" fontId="0" fillId="0" borderId="0" xfId="0" applyNumberFormat="1" applyProtection="1">
      <protection locked="0"/>
    </xf>
    <xf numFmtId="0" fontId="0" fillId="2" borderId="0" xfId="0" applyFill="1" applyProtection="1">
      <protection locked="0"/>
    </xf>
    <xf numFmtId="1" fontId="0" fillId="0" borderId="0" xfId="0" applyNumberFormat="1"/>
    <xf numFmtId="0" fontId="15" fillId="0" borderId="0" xfId="0" applyFont="1" applyAlignment="1">
      <alignment horizontal="right"/>
    </xf>
    <xf numFmtId="0" fontId="22" fillId="0" borderId="0" xfId="0" applyFont="1"/>
    <xf numFmtId="0" fontId="23" fillId="0" borderId="0" xfId="0" applyFont="1"/>
    <xf numFmtId="0" fontId="27" fillId="0" borderId="0" xfId="0" applyFont="1"/>
    <xf numFmtId="0" fontId="28" fillId="0" borderId="0" xfId="4"/>
    <xf numFmtId="0" fontId="8" fillId="0" borderId="0" xfId="0" applyFont="1" applyProtection="1">
      <protection locked="0"/>
    </xf>
    <xf numFmtId="0" fontId="9" fillId="0" borderId="0" xfId="0" applyFont="1" applyProtection="1">
      <protection locked="0"/>
    </xf>
    <xf numFmtId="0" fontId="7" fillId="0" borderId="0" xfId="0" applyFont="1" applyAlignment="1" applyProtection="1">
      <alignment horizontal="center"/>
      <protection locked="0"/>
    </xf>
    <xf numFmtId="0" fontId="0" fillId="0" borderId="0" xfId="0" applyAlignment="1" applyProtection="1">
      <alignment wrapText="1"/>
      <protection locked="0"/>
    </xf>
    <xf numFmtId="0" fontId="15" fillId="0" borderId="0" xfId="0" applyFont="1" applyFill="1" applyBorder="1" applyProtection="1">
      <protection locked="0"/>
    </xf>
    <xf numFmtId="0" fontId="0" fillId="0" borderId="0"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14" borderId="4" xfId="0" applyFill="1" applyBorder="1" applyProtection="1">
      <protection locked="0"/>
    </xf>
    <xf numFmtId="9" fontId="0" fillId="14" borderId="4" xfId="0" applyNumberFormat="1" applyFill="1" applyBorder="1" applyProtection="1">
      <protection locked="0"/>
    </xf>
    <xf numFmtId="0" fontId="19" fillId="12" borderId="3" xfId="0" applyFont="1" applyFill="1" applyBorder="1" applyProtection="1">
      <protection locked="0"/>
    </xf>
    <xf numFmtId="0" fontId="20" fillId="12" borderId="0" xfId="0" applyFont="1" applyFill="1" applyBorder="1" applyProtection="1">
      <protection locked="0"/>
    </xf>
    <xf numFmtId="0" fontId="20" fillId="12" borderId="4" xfId="0" applyFont="1" applyFill="1" applyBorder="1" applyProtection="1">
      <protection locked="0"/>
    </xf>
    <xf numFmtId="0" fontId="19" fillId="12" borderId="1" xfId="0" applyFont="1" applyFill="1" applyBorder="1" applyProtection="1">
      <protection locked="0"/>
    </xf>
    <xf numFmtId="0" fontId="0" fillId="0" borderId="3" xfId="0" applyFill="1" applyBorder="1" applyAlignment="1" applyProtection="1">
      <alignment horizontal="right"/>
      <protection locked="0"/>
    </xf>
    <xf numFmtId="0" fontId="0" fillId="0" borderId="0" xfId="0" applyFill="1" applyBorder="1" applyAlignment="1" applyProtection="1">
      <alignment horizontal="center"/>
      <protection locked="0"/>
    </xf>
    <xf numFmtId="167" fontId="0" fillId="14" borderId="0" xfId="1" applyNumberFormat="1" applyFont="1" applyFill="1" applyBorder="1" applyProtection="1">
      <protection locked="0"/>
    </xf>
    <xf numFmtId="9" fontId="0" fillId="14" borderId="0" xfId="3" applyFont="1" applyFill="1" applyBorder="1" applyProtection="1">
      <protection locked="0"/>
    </xf>
    <xf numFmtId="0" fontId="0" fillId="0" borderId="5" xfId="0" applyFill="1" applyBorder="1" applyAlignment="1" applyProtection="1">
      <alignment horizontal="right"/>
      <protection locked="0"/>
    </xf>
    <xf numFmtId="0" fontId="0" fillId="0" borderId="8" xfId="0" applyFill="1" applyBorder="1" applyAlignment="1" applyProtection="1">
      <alignment horizontal="center"/>
      <protection locked="0"/>
    </xf>
    <xf numFmtId="0" fontId="15" fillId="0" borderId="3" xfId="0" applyFont="1" applyBorder="1" applyProtection="1">
      <protection locked="0"/>
    </xf>
    <xf numFmtId="166" fontId="13" fillId="0" borderId="0" xfId="1" applyNumberFormat="1" applyFont="1" applyProtection="1">
      <protection locked="0"/>
    </xf>
    <xf numFmtId="0" fontId="15" fillId="0" borderId="0" xfId="0" applyFont="1" applyProtection="1">
      <protection locked="0"/>
    </xf>
    <xf numFmtId="0" fontId="0" fillId="0" borderId="8" xfId="0" applyFill="1" applyBorder="1" applyProtection="1">
      <protection locked="0"/>
    </xf>
    <xf numFmtId="0" fontId="4" fillId="5" borderId="0" xfId="0" applyFont="1" applyFill="1" applyProtection="1">
      <protection locked="0"/>
    </xf>
    <xf numFmtId="0" fontId="7" fillId="0" borderId="0" xfId="0" applyFont="1" applyFill="1" applyProtection="1">
      <protection locked="0"/>
    </xf>
    <xf numFmtId="0" fontId="15" fillId="0" borderId="0" xfId="0" applyFont="1" applyFill="1" applyProtection="1">
      <protection locked="0"/>
    </xf>
    <xf numFmtId="0" fontId="1" fillId="0" borderId="0" xfId="0" applyFont="1" applyAlignment="1" applyProtection="1">
      <alignment wrapText="1"/>
      <protection locked="0"/>
    </xf>
    <xf numFmtId="0" fontId="1" fillId="0" borderId="0" xfId="0" applyFont="1" applyFill="1" applyAlignment="1" applyProtection="1">
      <alignment wrapText="1"/>
      <protection locked="0"/>
    </xf>
    <xf numFmtId="1" fontId="0" fillId="0" borderId="0" xfId="0" applyNumberFormat="1" applyProtection="1">
      <protection locked="0"/>
    </xf>
    <xf numFmtId="169" fontId="0" fillId="0" borderId="0" xfId="0" applyNumberFormat="1" applyProtection="1">
      <protection locked="0"/>
    </xf>
    <xf numFmtId="169" fontId="0" fillId="0" borderId="0" xfId="0" applyNumberFormat="1" applyFill="1" applyProtection="1">
      <protection locked="0"/>
    </xf>
    <xf numFmtId="169" fontId="0" fillId="20" borderId="0" xfId="0" applyNumberFormat="1" applyFill="1" applyProtection="1">
      <protection locked="0"/>
    </xf>
    <xf numFmtId="0" fontId="0" fillId="20" borderId="0" xfId="0" applyFill="1" applyProtection="1">
      <protection locked="0"/>
    </xf>
    <xf numFmtId="0" fontId="0" fillId="0" borderId="6" xfId="0" applyFill="1" applyBorder="1" applyProtection="1"/>
    <xf numFmtId="9" fontId="0" fillId="0" borderId="0" xfId="0" applyNumberFormat="1" applyAlignment="1" applyProtection="1">
      <alignment wrapText="1"/>
      <protection locked="0"/>
    </xf>
    <xf numFmtId="0" fontId="0" fillId="0" borderId="0" xfId="0" applyAlignment="1" applyProtection="1">
      <alignment horizontal="center"/>
      <protection locked="0"/>
    </xf>
    <xf numFmtId="165" fontId="0" fillId="14" borderId="4" xfId="0" applyNumberFormat="1" applyFill="1" applyBorder="1" applyProtection="1">
      <protection locked="0"/>
    </xf>
    <xf numFmtId="0" fontId="15" fillId="0" borderId="0" xfId="0" applyFont="1" applyAlignment="1" applyProtection="1">
      <alignment horizontal="left" indent="1"/>
      <protection locked="0"/>
    </xf>
    <xf numFmtId="0" fontId="1" fillId="0" borderId="0" xfId="0" applyFont="1" applyProtection="1">
      <protection locked="0"/>
    </xf>
    <xf numFmtId="0" fontId="3" fillId="5" borderId="3" xfId="0" applyFont="1" applyFill="1" applyBorder="1" applyAlignment="1" applyProtection="1">
      <alignment wrapText="1"/>
      <protection locked="0"/>
    </xf>
    <xf numFmtId="0" fontId="4" fillId="5" borderId="0" xfId="0" applyFont="1" applyFill="1" applyBorder="1" applyAlignment="1" applyProtection="1">
      <alignment wrapText="1"/>
      <protection locked="0"/>
    </xf>
    <xf numFmtId="0" fontId="3" fillId="5" borderId="0" xfId="0" applyFont="1" applyFill="1" applyBorder="1" applyAlignment="1" applyProtection="1">
      <alignment wrapText="1"/>
      <protection locked="0"/>
    </xf>
    <xf numFmtId="0" fontId="0" fillId="9" borderId="0" xfId="0" applyFill="1" applyBorder="1" applyAlignment="1" applyProtection="1">
      <alignment wrapText="1"/>
      <protection locked="0"/>
    </xf>
    <xf numFmtId="0" fontId="1" fillId="14" borderId="0" xfId="0" applyFont="1" applyFill="1" applyBorder="1" applyAlignment="1" applyProtection="1">
      <alignment horizontal="right" wrapText="1"/>
      <protection locked="0"/>
    </xf>
    <xf numFmtId="0" fontId="0" fillId="14" borderId="0" xfId="0" applyFill="1" applyProtection="1">
      <protection locked="0"/>
    </xf>
    <xf numFmtId="0" fontId="0" fillId="14" borderId="0" xfId="0" applyFont="1" applyFill="1" applyBorder="1" applyAlignment="1" applyProtection="1">
      <alignment horizontal="right" wrapText="1"/>
      <protection locked="0"/>
    </xf>
    <xf numFmtId="0" fontId="0" fillId="14" borderId="0" xfId="0" applyFill="1" applyBorder="1" applyProtection="1">
      <protection locked="0"/>
    </xf>
    <xf numFmtId="0" fontId="0" fillId="0" borderId="3" xfId="0" applyBorder="1" applyAlignment="1" applyProtection="1">
      <alignment horizontal="left" indent="1"/>
      <protection locked="0"/>
    </xf>
    <xf numFmtId="0" fontId="1" fillId="0" borderId="3" xfId="0" applyFont="1" applyBorder="1" applyAlignment="1" applyProtection="1">
      <alignment horizontal="left" indent="1"/>
      <protection locked="0"/>
    </xf>
    <xf numFmtId="9" fontId="0" fillId="0" borderId="0" xfId="0" applyNumberFormat="1" applyFill="1" applyBorder="1" applyProtection="1">
      <protection locked="0"/>
    </xf>
    <xf numFmtId="9" fontId="0" fillId="14" borderId="0" xfId="0" applyNumberFormat="1" applyFill="1" applyBorder="1" applyProtection="1">
      <protection locked="0"/>
    </xf>
    <xf numFmtId="0" fontId="14" fillId="0" borderId="3" xfId="2" applyBorder="1" applyAlignment="1" applyProtection="1">
      <alignment horizontal="left" indent="1"/>
      <protection locked="0"/>
    </xf>
    <xf numFmtId="0" fontId="0" fillId="0" borderId="0" xfId="0" applyBorder="1" applyAlignment="1" applyProtection="1">
      <alignment horizontal="left" indent="1"/>
      <protection locked="0"/>
    </xf>
    <xf numFmtId="0" fontId="15" fillId="0" borderId="0" xfId="0" applyFont="1" applyFill="1" applyBorder="1" applyAlignment="1" applyProtection="1">
      <alignment horizontal="left" indent="1"/>
      <protection locked="0"/>
    </xf>
    <xf numFmtId="0" fontId="0" fillId="0" borderId="0" xfId="0" applyFill="1" applyBorder="1" applyAlignment="1" applyProtection="1">
      <alignment horizontal="left" indent="2"/>
      <protection locked="0"/>
    </xf>
    <xf numFmtId="164" fontId="0" fillId="14" borderId="0" xfId="1" applyFont="1" applyFill="1" applyBorder="1" applyProtection="1">
      <protection locked="0"/>
    </xf>
    <xf numFmtId="0" fontId="19" fillId="12" borderId="0" xfId="0" applyFont="1" applyFill="1" applyProtection="1">
      <protection locked="0"/>
    </xf>
    <xf numFmtId="0" fontId="3" fillId="5" borderId="0" xfId="0" applyFont="1" applyFill="1" applyProtection="1">
      <protection locked="0"/>
    </xf>
    <xf numFmtId="0" fontId="0" fillId="4" borderId="0" xfId="0" applyFill="1" applyProtection="1">
      <protection locked="0"/>
    </xf>
    <xf numFmtId="0" fontId="0" fillId="3" borderId="0" xfId="0" applyFill="1" applyProtection="1">
      <protection locked="0"/>
    </xf>
    <xf numFmtId="0" fontId="0" fillId="2" borderId="0" xfId="0" applyFill="1" applyAlignment="1" applyProtection="1">
      <alignment horizontal="center"/>
      <protection locked="0"/>
    </xf>
    <xf numFmtId="0" fontId="0" fillId="15" borderId="0" xfId="0" applyFill="1" applyAlignment="1" applyProtection="1">
      <alignment horizontal="center"/>
      <protection locked="0"/>
    </xf>
    <xf numFmtId="0" fontId="0" fillId="15" borderId="0" xfId="0" applyFill="1" applyProtection="1">
      <protection locked="0"/>
    </xf>
    <xf numFmtId="0" fontId="0" fillId="0" borderId="0" xfId="0" applyFill="1" applyAlignment="1" applyProtection="1">
      <alignment horizontal="right"/>
      <protection locked="0"/>
    </xf>
    <xf numFmtId="0" fontId="0" fillId="0" borderId="0" xfId="0" applyAlignment="1" applyProtection="1">
      <alignment horizontal="right"/>
      <protection locked="0"/>
    </xf>
    <xf numFmtId="0" fontId="3" fillId="5" borderId="1" xfId="0" applyFont="1" applyFill="1" applyBorder="1" applyProtection="1"/>
    <xf numFmtId="0" fontId="4" fillId="5" borderId="2" xfId="0" applyFont="1" applyFill="1" applyBorder="1" applyProtection="1"/>
    <xf numFmtId="0" fontId="0" fillId="0" borderId="0" xfId="0" applyProtection="1"/>
    <xf numFmtId="0" fontId="1" fillId="0" borderId="3" xfId="0" applyFont="1" applyBorder="1" applyAlignment="1" applyProtection="1">
      <alignment horizontal="right"/>
    </xf>
    <xf numFmtId="0" fontId="1" fillId="0" borderId="4" xfId="0" applyFont="1" applyBorder="1" applyAlignment="1" applyProtection="1">
      <alignment horizontal="right"/>
    </xf>
    <xf numFmtId="0" fontId="0" fillId="6" borderId="3" xfId="0" applyFill="1" applyBorder="1" applyProtection="1"/>
    <xf numFmtId="166" fontId="0" fillId="0" borderId="4" xfId="1" applyNumberFormat="1" applyFont="1" applyFill="1" applyBorder="1" applyProtection="1"/>
    <xf numFmtId="1" fontId="0" fillId="7" borderId="3" xfId="0" applyNumberFormat="1" applyFill="1" applyBorder="1" applyProtection="1"/>
    <xf numFmtId="0" fontId="0" fillId="7" borderId="3" xfId="0" applyFill="1" applyBorder="1" applyProtection="1"/>
    <xf numFmtId="166" fontId="13" fillId="0" borderId="4" xfId="1" applyNumberFormat="1" applyFont="1" applyFill="1" applyBorder="1" applyProtection="1"/>
    <xf numFmtId="0" fontId="0" fillId="8" borderId="5" xfId="0" applyFill="1" applyBorder="1" applyProtection="1"/>
    <xf numFmtId="166" fontId="0" fillId="0" borderId="6" xfId="1" applyNumberFormat="1" applyFont="1" applyFill="1" applyBorder="1" applyProtection="1"/>
    <xf numFmtId="0" fontId="0" fillId="0" borderId="0" xfId="0" applyFill="1" applyProtection="1"/>
    <xf numFmtId="0" fontId="19" fillId="12" borderId="0" xfId="0" applyFont="1" applyFill="1" applyProtection="1"/>
    <xf numFmtId="0" fontId="20" fillId="12" borderId="0" xfId="0" applyFont="1" applyFill="1" applyProtection="1"/>
    <xf numFmtId="0" fontId="1" fillId="0" borderId="1" xfId="0" applyFont="1" applyBorder="1" applyProtection="1">
      <protection locked="0"/>
    </xf>
    <xf numFmtId="0" fontId="0" fillId="0" borderId="7" xfId="0" applyBorder="1" applyProtection="1">
      <protection locked="0"/>
    </xf>
    <xf numFmtId="0" fontId="0" fillId="0" borderId="5" xfId="0" applyBorder="1" applyProtection="1">
      <protection locked="0"/>
    </xf>
    <xf numFmtId="0" fontId="0" fillId="0" borderId="8" xfId="0" applyBorder="1" applyProtection="1">
      <protection locked="0"/>
    </xf>
    <xf numFmtId="0" fontId="15" fillId="2" borderId="2" xfId="0" applyFont="1" applyFill="1" applyBorder="1" applyAlignment="1" applyProtection="1">
      <alignment horizontal="center"/>
      <protection locked="0"/>
    </xf>
    <xf numFmtId="0" fontId="0" fillId="0" borderId="0" xfId="0" applyFill="1" applyAlignment="1" applyProtection="1">
      <alignment horizontal="right"/>
    </xf>
    <xf numFmtId="0" fontId="0" fillId="0" borderId="0" xfId="0" applyAlignment="1" applyProtection="1">
      <alignment horizontal="left" wrapText="1"/>
      <protection locked="0"/>
    </xf>
    <xf numFmtId="0" fontId="15" fillId="0" borderId="0" xfId="0" applyFont="1" applyProtection="1"/>
    <xf numFmtId="0" fontId="37" fillId="0" borderId="0" xfId="0" applyFont="1" applyProtection="1">
      <protection locked="0"/>
    </xf>
    <xf numFmtId="0" fontId="38" fillId="0" borderId="0" xfId="0" applyFont="1" applyProtection="1">
      <protection locked="0"/>
    </xf>
    <xf numFmtId="0" fontId="0" fillId="17" borderId="0" xfId="0" applyFill="1" applyProtection="1">
      <protection locked="0"/>
    </xf>
    <xf numFmtId="0" fontId="15" fillId="14" borderId="0" xfId="0" applyFont="1" applyFill="1" applyProtection="1"/>
    <xf numFmtId="9" fontId="0" fillId="0" borderId="0" xfId="3" applyFont="1" applyProtection="1"/>
    <xf numFmtId="0" fontId="15" fillId="0" borderId="1" xfId="0" applyFont="1" applyBorder="1" applyAlignment="1" applyProtection="1">
      <alignment horizontal="left" indent="2"/>
    </xf>
    <xf numFmtId="0" fontId="0" fillId="0" borderId="7" xfId="0" applyBorder="1" applyProtection="1"/>
    <xf numFmtId="0" fontId="0" fillId="0" borderId="2" xfId="0" applyFill="1" applyBorder="1" applyProtection="1"/>
    <xf numFmtId="0" fontId="15" fillId="0" borderId="3" xfId="0" applyFont="1" applyBorder="1" applyAlignment="1" applyProtection="1">
      <alignment horizontal="left" indent="2"/>
    </xf>
    <xf numFmtId="0" fontId="0" fillId="0" borderId="0" xfId="0" applyBorder="1" applyProtection="1"/>
    <xf numFmtId="0" fontId="0" fillId="0" borderId="4" xfId="0" applyFill="1" applyBorder="1" applyProtection="1"/>
    <xf numFmtId="0" fontId="15" fillId="0" borderId="5" xfId="0" applyFont="1" applyBorder="1" applyAlignment="1" applyProtection="1">
      <alignment horizontal="left" indent="2"/>
    </xf>
    <xf numFmtId="0" fontId="0" fillId="0" borderId="8" xfId="0" applyBorder="1" applyProtection="1"/>
    <xf numFmtId="0" fontId="0" fillId="0" borderId="3" xfId="0" applyBorder="1" applyProtection="1"/>
    <xf numFmtId="0" fontId="0" fillId="0" borderId="5" xfId="0" applyBorder="1" applyProtection="1"/>
    <xf numFmtId="0" fontId="15" fillId="0" borderId="9" xfId="0" applyFont="1" applyBorder="1" applyProtection="1"/>
    <xf numFmtId="0" fontId="0" fillId="14" borderId="1" xfId="0" applyFill="1" applyBorder="1" applyAlignment="1">
      <alignment horizontal="center"/>
    </xf>
    <xf numFmtId="0" fontId="11" fillId="14" borderId="7" xfId="0" applyFont="1" applyFill="1" applyBorder="1" applyAlignment="1">
      <alignment horizontal="center"/>
    </xf>
    <xf numFmtId="0" fontId="0" fillId="14" borderId="7" xfId="0" applyFill="1" applyBorder="1" applyAlignment="1">
      <alignment horizontal="center"/>
    </xf>
    <xf numFmtId="0" fontId="0" fillId="14" borderId="2" xfId="0" applyFill="1" applyBorder="1" applyAlignment="1">
      <alignment horizontal="center"/>
    </xf>
    <xf numFmtId="0" fontId="0" fillId="14" borderId="4" xfId="0" applyFill="1" applyBorder="1"/>
    <xf numFmtId="0" fontId="0" fillId="14" borderId="3" xfId="0" applyFill="1" applyBorder="1"/>
    <xf numFmtId="0" fontId="0" fillId="14" borderId="0" xfId="0" applyFill="1" applyBorder="1" applyAlignment="1">
      <alignment horizontal="center"/>
    </xf>
    <xf numFmtId="0" fontId="0" fillId="14" borderId="6" xfId="0" applyFill="1" applyBorder="1"/>
    <xf numFmtId="0" fontId="0" fillId="14" borderId="3" xfId="0" applyFill="1" applyBorder="1" applyAlignment="1">
      <alignment horizontal="left" wrapText="1"/>
    </xf>
    <xf numFmtId="0" fontId="0" fillId="14" borderId="0" xfId="0" applyFill="1" applyBorder="1" applyAlignment="1">
      <alignment horizontal="left" wrapText="1"/>
    </xf>
    <xf numFmtId="0" fontId="0" fillId="14" borderId="4" xfId="0" applyFill="1" applyBorder="1" applyAlignment="1">
      <alignment horizontal="left" wrapText="1"/>
    </xf>
    <xf numFmtId="0" fontId="0" fillId="0" borderId="0" xfId="0" applyAlignment="1">
      <alignment horizontal="left" wrapText="1"/>
    </xf>
    <xf numFmtId="0" fontId="3" fillId="5" borderId="3" xfId="0" applyFont="1" applyFill="1" applyBorder="1" applyProtection="1">
      <protection locked="0"/>
    </xf>
    <xf numFmtId="0" fontId="4" fillId="5" borderId="0" xfId="0" applyFont="1" applyFill="1" applyBorder="1" applyProtection="1">
      <protection locked="0"/>
    </xf>
    <xf numFmtId="0" fontId="4" fillId="5" borderId="4" xfId="0" applyFont="1" applyFill="1" applyBorder="1" applyProtection="1">
      <protection locked="0"/>
    </xf>
    <xf numFmtId="0" fontId="39" fillId="0" borderId="0" xfId="0" applyFont="1" applyProtection="1">
      <protection locked="0"/>
    </xf>
    <xf numFmtId="0" fontId="42" fillId="0" borderId="0" xfId="0" applyFont="1" applyProtection="1">
      <protection locked="0"/>
    </xf>
    <xf numFmtId="0" fontId="2" fillId="0" borderId="0" xfId="0" applyFont="1" applyProtection="1">
      <protection locked="0"/>
    </xf>
    <xf numFmtId="0" fontId="35" fillId="14" borderId="1" xfId="0" applyFont="1" applyFill="1" applyBorder="1" applyProtection="1">
      <protection locked="0"/>
    </xf>
    <xf numFmtId="0" fontId="0" fillId="0" borderId="0" xfId="0" applyFont="1" applyProtection="1">
      <protection locked="0"/>
    </xf>
    <xf numFmtId="0" fontId="0" fillId="0" borderId="15" xfId="0" applyBorder="1" applyProtection="1">
      <protection locked="0"/>
    </xf>
    <xf numFmtId="0" fontId="0" fillId="0" borderId="0" xfId="0" applyFont="1" applyFill="1" applyBorder="1" applyAlignment="1" applyProtection="1">
      <alignment horizontal="center"/>
      <protection locked="0"/>
    </xf>
    <xf numFmtId="0" fontId="18" fillId="12" borderId="0" xfId="0" applyFont="1" applyFill="1" applyProtection="1">
      <protection locked="0"/>
    </xf>
    <xf numFmtId="0" fontId="15" fillId="0" borderId="0" xfId="0" applyFont="1" applyBorder="1" applyProtection="1">
      <protection locked="0"/>
    </xf>
    <xf numFmtId="0" fontId="0" fillId="10" borderId="0" xfId="0" applyFill="1" applyProtection="1">
      <protection locked="0"/>
    </xf>
    <xf numFmtId="0" fontId="1" fillId="10" borderId="0" xfId="0" applyFont="1" applyFill="1" applyAlignment="1" applyProtection="1">
      <protection locked="0"/>
    </xf>
    <xf numFmtId="0" fontId="0" fillId="11" borderId="0" xfId="0" applyFill="1" applyProtection="1">
      <protection locked="0"/>
    </xf>
    <xf numFmtId="0" fontId="0" fillId="0" borderId="0" xfId="0" applyFill="1" applyBorder="1" applyProtection="1"/>
    <xf numFmtId="0" fontId="0" fillId="0" borderId="0" xfId="0" applyAlignment="1">
      <alignment wrapText="1"/>
    </xf>
    <xf numFmtId="0" fontId="34" fillId="0" borderId="0" xfId="4" applyFont="1" applyProtection="1">
      <protection locked="0"/>
    </xf>
    <xf numFmtId="0" fontId="28" fillId="0" borderId="0" xfId="4" applyProtection="1">
      <protection locked="0"/>
    </xf>
    <xf numFmtId="0" fontId="33" fillId="0" borderId="0" xfId="4" applyFont="1" applyProtection="1">
      <protection locked="0"/>
    </xf>
    <xf numFmtId="0" fontId="32" fillId="0" borderId="0" xfId="4" applyFont="1" applyAlignment="1" applyProtection="1">
      <alignment horizontal="left"/>
      <protection locked="0"/>
    </xf>
    <xf numFmtId="0" fontId="29" fillId="0" borderId="0" xfId="4" applyFont="1" applyProtection="1">
      <protection locked="0"/>
    </xf>
    <xf numFmtId="0" fontId="28" fillId="0" borderId="0" xfId="4" applyAlignment="1" applyProtection="1">
      <alignment horizontal="center" wrapText="1"/>
      <protection locked="0"/>
    </xf>
    <xf numFmtId="0" fontId="40" fillId="12" borderId="1" xfId="4" applyFont="1" applyFill="1" applyBorder="1" applyAlignment="1" applyProtection="1">
      <alignment horizontal="center" wrapText="1"/>
      <protection locked="0"/>
    </xf>
    <xf numFmtId="0" fontId="40" fillId="12" borderId="7" xfId="4" applyFont="1" applyFill="1" applyBorder="1" applyAlignment="1" applyProtection="1">
      <alignment horizontal="center" wrapText="1"/>
      <protection locked="0"/>
    </xf>
    <xf numFmtId="0" fontId="31" fillId="0" borderId="0" xfId="4" applyFont="1" applyAlignment="1" applyProtection="1">
      <alignment horizontal="center"/>
      <protection locked="0"/>
    </xf>
    <xf numFmtId="0" fontId="31" fillId="0" borderId="5" xfId="4" applyFont="1" applyBorder="1" applyAlignment="1" applyProtection="1">
      <alignment horizontal="center"/>
      <protection locked="0"/>
    </xf>
    <xf numFmtId="0" fontId="31" fillId="0" borderId="8" xfId="4" applyFont="1" applyBorder="1" applyAlignment="1" applyProtection="1">
      <alignment horizontal="center"/>
      <protection locked="0"/>
    </xf>
    <xf numFmtId="0" fontId="31" fillId="0" borderId="0" xfId="4" applyFont="1" applyBorder="1" applyAlignment="1" applyProtection="1">
      <alignment horizontal="center"/>
      <protection locked="0"/>
    </xf>
    <xf numFmtId="9" fontId="31" fillId="0" borderId="8" xfId="4" applyNumberFormat="1" applyFont="1" applyBorder="1" applyAlignment="1" applyProtection="1">
      <alignment horizontal="center"/>
      <protection locked="0"/>
    </xf>
    <xf numFmtId="0" fontId="29" fillId="0" borderId="16" xfId="4" applyFont="1" applyBorder="1" applyProtection="1">
      <protection locked="0"/>
    </xf>
    <xf numFmtId="0" fontId="28" fillId="14" borderId="7" xfId="4" applyFill="1" applyBorder="1" applyProtection="1">
      <protection locked="0"/>
    </xf>
    <xf numFmtId="0" fontId="28" fillId="14" borderId="0" xfId="4" applyFill="1" applyBorder="1" applyProtection="1">
      <protection locked="0"/>
    </xf>
    <xf numFmtId="164" fontId="28" fillId="14" borderId="7" xfId="1" applyFont="1" applyFill="1" applyBorder="1" applyProtection="1">
      <protection locked="0"/>
    </xf>
    <xf numFmtId="2" fontId="28" fillId="14" borderId="7" xfId="4" applyNumberFormat="1" applyFill="1" applyBorder="1" applyProtection="1">
      <protection locked="0"/>
    </xf>
    <xf numFmtId="9" fontId="28" fillId="14" borderId="7" xfId="4" applyNumberFormat="1" applyFill="1" applyBorder="1" applyProtection="1">
      <protection locked="0"/>
    </xf>
    <xf numFmtId="0" fontId="29" fillId="0" borderId="15" xfId="4" applyFont="1" applyBorder="1" applyProtection="1">
      <protection locked="0"/>
    </xf>
    <xf numFmtId="164" fontId="28" fillId="14" borderId="0" xfId="1" applyFont="1" applyFill="1" applyBorder="1" applyProtection="1">
      <protection locked="0"/>
    </xf>
    <xf numFmtId="2" fontId="28" fillId="14" borderId="0" xfId="4" applyNumberFormat="1" applyFill="1" applyBorder="1" applyProtection="1">
      <protection locked="0"/>
    </xf>
    <xf numFmtId="9" fontId="28" fillId="14" borderId="0" xfId="4" applyNumberFormat="1" applyFill="1" applyBorder="1" applyProtection="1">
      <protection locked="0"/>
    </xf>
    <xf numFmtId="0" fontId="28" fillId="14" borderId="8" xfId="4" applyFill="1" applyBorder="1" applyProtection="1">
      <protection locked="0"/>
    </xf>
    <xf numFmtId="0" fontId="29" fillId="0" borderId="13" xfId="4" applyFont="1" applyBorder="1" applyProtection="1">
      <protection locked="0"/>
    </xf>
    <xf numFmtId="164" fontId="28" fillId="14" borderId="8" xfId="1" applyFont="1" applyFill="1" applyBorder="1" applyProtection="1">
      <protection locked="0"/>
    </xf>
    <xf numFmtId="2" fontId="28" fillId="14" borderId="8" xfId="4" applyNumberFormat="1" applyFill="1" applyBorder="1" applyProtection="1">
      <protection locked="0"/>
    </xf>
    <xf numFmtId="9" fontId="28" fillId="14" borderId="8" xfId="4" applyNumberFormat="1" applyFill="1" applyBorder="1" applyProtection="1">
      <protection locked="0"/>
    </xf>
    <xf numFmtId="0" fontId="29" fillId="0" borderId="17" xfId="4" applyFont="1" applyBorder="1" applyProtection="1">
      <protection locked="0"/>
    </xf>
    <xf numFmtId="0" fontId="28" fillId="14" borderId="11" xfId="4" applyFill="1" applyBorder="1" applyProtection="1">
      <protection locked="0"/>
    </xf>
    <xf numFmtId="164" fontId="28" fillId="14" borderId="11" xfId="1" applyFont="1" applyFill="1" applyBorder="1" applyProtection="1">
      <protection locked="0"/>
    </xf>
    <xf numFmtId="0" fontId="28" fillId="14" borderId="0" xfId="4" applyFill="1" applyProtection="1">
      <protection locked="0"/>
    </xf>
    <xf numFmtId="0" fontId="43" fillId="14" borderId="0" xfId="4" applyFont="1" applyFill="1" applyProtection="1">
      <protection locked="0"/>
    </xf>
    <xf numFmtId="0" fontId="43" fillId="0" borderId="0" xfId="4" applyFont="1" applyAlignment="1" applyProtection="1">
      <alignment wrapText="1"/>
      <protection locked="0"/>
    </xf>
    <xf numFmtId="9" fontId="28" fillId="0" borderId="7" xfId="4" applyNumberFormat="1" applyFill="1" applyBorder="1" applyProtection="1"/>
    <xf numFmtId="9" fontId="28" fillId="0" borderId="0" xfId="4" applyNumberFormat="1" applyFill="1" applyBorder="1" applyProtection="1"/>
    <xf numFmtId="9" fontId="28" fillId="0" borderId="8" xfId="4" applyNumberFormat="1" applyFill="1" applyBorder="1" applyProtection="1"/>
    <xf numFmtId="0" fontId="28" fillId="0" borderId="11" xfId="4" applyFill="1" applyBorder="1" applyProtection="1"/>
    <xf numFmtId="0" fontId="29" fillId="14" borderId="0" xfId="4" applyFont="1" applyFill="1" applyProtection="1"/>
    <xf numFmtId="0" fontId="28" fillId="14" borderId="0" xfId="4" applyFill="1" applyProtection="1"/>
    <xf numFmtId="0" fontId="28" fillId="0" borderId="0" xfId="4" applyProtection="1"/>
    <xf numFmtId="0" fontId="29" fillId="0" borderId="0" xfId="4" applyFont="1" applyProtection="1"/>
    <xf numFmtId="0" fontId="28" fillId="0" borderId="0" xfId="4" applyAlignment="1" applyProtection="1">
      <alignment horizontal="center"/>
    </xf>
    <xf numFmtId="0" fontId="29" fillId="0" borderId="3" xfId="4" applyFont="1" applyBorder="1" applyAlignment="1" applyProtection="1">
      <alignment horizontal="center"/>
    </xf>
    <xf numFmtId="0" fontId="29" fillId="0" borderId="0" xfId="4" applyFont="1" applyBorder="1" applyAlignment="1" applyProtection="1">
      <alignment horizontal="center"/>
    </xf>
    <xf numFmtId="0" fontId="41" fillId="0" borderId="12" xfId="4" applyFont="1" applyFill="1" applyBorder="1" applyAlignment="1" applyProtection="1">
      <alignment horizontal="left"/>
    </xf>
    <xf numFmtId="0" fontId="29" fillId="0" borderId="10" xfId="4" applyFont="1" applyBorder="1" applyAlignment="1" applyProtection="1">
      <alignment horizontal="center"/>
    </xf>
    <xf numFmtId="0" fontId="28" fillId="0" borderId="0" xfId="4" applyBorder="1" applyAlignment="1" applyProtection="1">
      <alignment horizontal="center"/>
    </xf>
    <xf numFmtId="0" fontId="30" fillId="0" borderId="0" xfId="4" applyFont="1" applyProtection="1"/>
    <xf numFmtId="0" fontId="29" fillId="0" borderId="17" xfId="4" applyFont="1" applyBorder="1" applyProtection="1"/>
    <xf numFmtId="0" fontId="30" fillId="0" borderId="12" xfId="4" applyFont="1" applyBorder="1" applyAlignment="1" applyProtection="1">
      <alignment horizontal="center"/>
    </xf>
    <xf numFmtId="0" fontId="30" fillId="0" borderId="11" xfId="4" applyFont="1" applyBorder="1" applyAlignment="1" applyProtection="1">
      <alignment horizontal="center"/>
    </xf>
    <xf numFmtId="0" fontId="30" fillId="0" borderId="10" xfId="4" applyFont="1" applyBorder="1" applyAlignment="1" applyProtection="1">
      <alignment horizontal="center"/>
    </xf>
    <xf numFmtId="0" fontId="28" fillId="0" borderId="3" xfId="4" applyFill="1" applyBorder="1" applyProtection="1"/>
    <xf numFmtId="0" fontId="28" fillId="0" borderId="4" xfId="4" applyFill="1" applyBorder="1" applyProtection="1"/>
    <xf numFmtId="0" fontId="30" fillId="0" borderId="0" xfId="4" applyFont="1" applyBorder="1" applyAlignment="1" applyProtection="1">
      <alignment horizontal="center" wrapText="1"/>
    </xf>
    <xf numFmtId="0" fontId="28" fillId="0" borderId="16" xfId="4" applyBorder="1" applyProtection="1"/>
    <xf numFmtId="43" fontId="0" fillId="0" borderId="0" xfId="5" applyNumberFormat="1" applyFont="1" applyBorder="1" applyProtection="1"/>
    <xf numFmtId="9" fontId="28" fillId="0" borderId="0" xfId="3" applyFont="1" applyBorder="1" applyAlignment="1" applyProtection="1">
      <alignment horizontal="center"/>
    </xf>
    <xf numFmtId="2" fontId="28" fillId="0" borderId="0" xfId="4" applyNumberFormat="1" applyBorder="1" applyProtection="1"/>
    <xf numFmtId="43" fontId="0" fillId="0" borderId="0" xfId="5" applyNumberFormat="1" applyFont="1" applyFill="1" applyBorder="1" applyProtection="1"/>
    <xf numFmtId="9" fontId="0" fillId="0" borderId="0" xfId="6" applyFont="1" applyBorder="1" applyProtection="1"/>
    <xf numFmtId="0" fontId="28" fillId="0" borderId="15" xfId="4" applyBorder="1" applyProtection="1"/>
    <xf numFmtId="43" fontId="28" fillId="0" borderId="0" xfId="4" applyNumberFormat="1" applyProtection="1"/>
    <xf numFmtId="0" fontId="28" fillId="0" borderId="0" xfId="4" applyBorder="1" applyProtection="1"/>
    <xf numFmtId="0" fontId="29" fillId="0" borderId="14" xfId="4" applyFont="1" applyBorder="1" applyProtection="1"/>
    <xf numFmtId="43" fontId="0" fillId="0" borderId="18" xfId="5" applyNumberFormat="1" applyFont="1" applyBorder="1" applyProtection="1"/>
    <xf numFmtId="9" fontId="28" fillId="0" borderId="9" xfId="3" applyFont="1" applyBorder="1" applyAlignment="1" applyProtection="1">
      <alignment horizontal="center"/>
    </xf>
    <xf numFmtId="2" fontId="28" fillId="0" borderId="9" xfId="4" applyNumberFormat="1" applyBorder="1" applyProtection="1"/>
    <xf numFmtId="0" fontId="28" fillId="0" borderId="9" xfId="4" applyBorder="1" applyProtection="1"/>
    <xf numFmtId="0" fontId="28" fillId="0" borderId="18" xfId="4" applyBorder="1" applyProtection="1"/>
    <xf numFmtId="0" fontId="44" fillId="12" borderId="0" xfId="4" applyFont="1" applyFill="1" applyAlignment="1" applyProtection="1">
      <alignment wrapText="1"/>
      <protection locked="0"/>
    </xf>
    <xf numFmtId="172" fontId="28" fillId="0" borderId="0" xfId="3" applyNumberFormat="1" applyFont="1" applyProtection="1"/>
    <xf numFmtId="15" fontId="0" fillId="0" borderId="0" xfId="0" applyNumberFormat="1" applyAlignment="1">
      <alignment wrapText="1"/>
    </xf>
    <xf numFmtId="0" fontId="43" fillId="0" borderId="0" xfId="4" applyFont="1" applyFill="1"/>
    <xf numFmtId="0" fontId="1" fillId="0" borderId="0" xfId="0" applyFont="1" applyFill="1" applyAlignment="1" applyProtection="1">
      <protection locked="0"/>
    </xf>
    <xf numFmtId="0" fontId="0" fillId="22" borderId="0" xfId="0" applyFill="1" applyProtection="1">
      <protection locked="0"/>
    </xf>
    <xf numFmtId="0" fontId="15" fillId="22" borderId="0" xfId="0" applyFont="1" applyFill="1" applyProtection="1">
      <protection locked="0"/>
    </xf>
    <xf numFmtId="0" fontId="15" fillId="11" borderId="0" xfId="0" applyFont="1" applyFill="1" applyProtection="1">
      <protection locked="0"/>
    </xf>
    <xf numFmtId="16" fontId="0" fillId="0" borderId="0" xfId="0" applyNumberFormat="1" applyAlignment="1">
      <alignment wrapText="1"/>
    </xf>
    <xf numFmtId="0" fontId="15" fillId="0" borderId="0" xfId="0" applyFont="1" applyAlignment="1">
      <alignment wrapText="1"/>
    </xf>
    <xf numFmtId="9" fontId="0" fillId="0" borderId="15" xfId="3" applyFont="1" applyFill="1" applyBorder="1" applyProtection="1"/>
    <xf numFmtId="166" fontId="0" fillId="0" borderId="15" xfId="0" applyNumberFormat="1" applyFill="1" applyBorder="1" applyProtection="1"/>
    <xf numFmtId="9" fontId="0" fillId="0" borderId="13" xfId="3" applyFont="1" applyFill="1" applyBorder="1" applyProtection="1"/>
    <xf numFmtId="166" fontId="0" fillId="0" borderId="13" xfId="0" applyNumberFormat="1" applyFill="1" applyBorder="1" applyProtection="1"/>
    <xf numFmtId="2" fontId="16" fillId="0" borderId="4" xfId="0" applyNumberFormat="1" applyFont="1" applyBorder="1" applyProtection="1"/>
    <xf numFmtId="2" fontId="16" fillId="0" borderId="4" xfId="1" applyNumberFormat="1" applyFont="1" applyBorder="1" applyProtection="1"/>
    <xf numFmtId="2" fontId="17" fillId="0" borderId="4" xfId="0" applyNumberFormat="1" applyFont="1" applyBorder="1" applyProtection="1"/>
    <xf numFmtId="2" fontId="17" fillId="0" borderId="6" xfId="0" applyNumberFormat="1" applyFont="1" applyBorder="1" applyProtection="1"/>
    <xf numFmtId="171" fontId="0" fillId="0" borderId="0" xfId="1" applyNumberFormat="1" applyFont="1" applyFill="1" applyBorder="1" applyProtection="1"/>
    <xf numFmtId="165" fontId="0" fillId="0" borderId="4" xfId="0" applyNumberFormat="1" applyBorder="1" applyProtection="1"/>
    <xf numFmtId="171" fontId="0" fillId="0" borderId="8" xfId="1" applyNumberFormat="1" applyFont="1" applyFill="1" applyBorder="1" applyProtection="1"/>
    <xf numFmtId="165" fontId="0" fillId="0" borderId="6" xfId="0" applyNumberFormat="1" applyBorder="1" applyProtection="1"/>
    <xf numFmtId="2" fontId="0" fillId="0" borderId="0" xfId="0" applyNumberFormat="1" applyProtection="1">
      <protection locked="0"/>
    </xf>
    <xf numFmtId="0" fontId="0" fillId="0" borderId="0" xfId="0" applyAlignment="1" applyProtection="1">
      <alignment horizontal="left" indent="1"/>
      <protection locked="0"/>
    </xf>
    <xf numFmtId="2" fontId="15" fillId="0" borderId="9" xfId="0" applyNumberFormat="1" applyFont="1" applyBorder="1" applyProtection="1"/>
    <xf numFmtId="0" fontId="43" fillId="0" borderId="0" xfId="4" applyFont="1" applyProtection="1">
      <protection locked="0"/>
    </xf>
    <xf numFmtId="2" fontId="28" fillId="0" borderId="0" xfId="4" applyNumberFormat="1" applyProtection="1">
      <protection locked="0"/>
    </xf>
    <xf numFmtId="2" fontId="28" fillId="0" borderId="0" xfId="4" applyNumberFormat="1" applyFill="1" applyProtection="1">
      <protection locked="0"/>
    </xf>
    <xf numFmtId="0" fontId="28" fillId="23" borderId="0" xfId="4" applyFill="1" applyProtection="1">
      <protection locked="0"/>
    </xf>
    <xf numFmtId="2" fontId="28" fillId="23" borderId="0" xfId="4" applyNumberFormat="1" applyFill="1" applyProtection="1">
      <protection locked="0"/>
    </xf>
    <xf numFmtId="0" fontId="28" fillId="0" borderId="0" xfId="4" applyAlignment="1" applyProtection="1">
      <alignment horizontal="center"/>
      <protection locked="0"/>
    </xf>
    <xf numFmtId="0" fontId="28" fillId="0" borderId="0" xfId="4" applyAlignment="1" applyProtection="1">
      <alignment wrapText="1"/>
      <protection locked="0"/>
    </xf>
    <xf numFmtId="164" fontId="28" fillId="0" borderId="0" xfId="4" applyNumberFormat="1" applyProtection="1">
      <protection locked="0"/>
    </xf>
    <xf numFmtId="164" fontId="28" fillId="23" borderId="0" xfId="4" applyNumberFormat="1" applyFill="1" applyProtection="1">
      <protection locked="0"/>
    </xf>
    <xf numFmtId="0" fontId="18" fillId="12" borderId="0" xfId="0" applyFont="1" applyFill="1" applyBorder="1" applyProtection="1">
      <protection locked="0"/>
    </xf>
    <xf numFmtId="167" fontId="0" fillId="0" borderId="0" xfId="1" applyNumberFormat="1" applyFont="1" applyFill="1" applyBorder="1" applyProtection="1">
      <protection locked="0"/>
    </xf>
    <xf numFmtId="0" fontId="35" fillId="17" borderId="12" xfId="0" applyFont="1" applyFill="1" applyBorder="1" applyProtection="1">
      <protection locked="0"/>
    </xf>
    <xf numFmtId="0" fontId="36" fillId="17" borderId="11" xfId="0" applyFont="1" applyFill="1" applyBorder="1" applyProtection="1">
      <protection locked="0"/>
    </xf>
    <xf numFmtId="0" fontId="35" fillId="17" borderId="11" xfId="0" applyFont="1" applyFill="1" applyBorder="1" applyAlignment="1" applyProtection="1">
      <alignment horizontal="center" wrapText="1"/>
      <protection locked="0"/>
    </xf>
    <xf numFmtId="0" fontId="35" fillId="17" borderId="11" xfId="0" applyFont="1" applyFill="1" applyBorder="1" applyAlignment="1" applyProtection="1">
      <alignment wrapText="1"/>
      <protection locked="0"/>
    </xf>
    <xf numFmtId="0" fontId="35" fillId="17" borderId="10" xfId="0" applyFont="1" applyFill="1" applyBorder="1" applyAlignment="1" applyProtection="1">
      <alignment horizontal="center" wrapText="1"/>
      <protection locked="0"/>
    </xf>
    <xf numFmtId="0" fontId="19" fillId="0" borderId="0" xfId="0" applyFont="1" applyFill="1" applyBorder="1" applyProtection="1">
      <protection locked="0"/>
    </xf>
    <xf numFmtId="0" fontId="36" fillId="0" borderId="0" xfId="0" applyFont="1" applyFill="1" applyProtection="1">
      <protection locked="0"/>
    </xf>
    <xf numFmtId="0" fontId="35" fillId="0" borderId="1" xfId="0" applyFont="1" applyFill="1" applyBorder="1" applyProtection="1">
      <protection locked="0"/>
    </xf>
    <xf numFmtId="0" fontId="19" fillId="0" borderId="7" xfId="0" applyFont="1" applyFill="1" applyBorder="1" applyProtection="1">
      <protection locked="0"/>
    </xf>
    <xf numFmtId="167" fontId="0" fillId="14" borderId="8" xfId="1" applyNumberFormat="1" applyFont="1" applyFill="1" applyBorder="1" applyProtection="1">
      <protection locked="0"/>
    </xf>
    <xf numFmtId="0" fontId="19" fillId="0" borderId="2" xfId="0" applyFont="1" applyFill="1" applyBorder="1" applyProtection="1">
      <protection locked="0"/>
    </xf>
    <xf numFmtId="167" fontId="0" fillId="14" borderId="6" xfId="1" applyNumberFormat="1" applyFont="1" applyFill="1" applyBorder="1" applyProtection="1">
      <protection locked="0"/>
    </xf>
    <xf numFmtId="0" fontId="19" fillId="24" borderId="20" xfId="0" applyFont="1" applyFill="1" applyBorder="1" applyProtection="1">
      <protection locked="0"/>
    </xf>
    <xf numFmtId="0" fontId="20" fillId="24" borderId="21" xfId="0" applyFont="1" applyFill="1" applyBorder="1" applyAlignment="1" applyProtection="1">
      <alignment wrapText="1"/>
      <protection locked="0"/>
    </xf>
    <xf numFmtId="0" fontId="45" fillId="24" borderId="22" xfId="0" applyFont="1" applyFill="1" applyBorder="1" applyAlignment="1" applyProtection="1">
      <alignment horizontal="center"/>
      <protection locked="0"/>
    </xf>
    <xf numFmtId="0" fontId="0" fillId="0" borderId="23" xfId="0" applyFill="1" applyBorder="1" applyProtection="1">
      <protection locked="0"/>
    </xf>
    <xf numFmtId="0" fontId="0" fillId="2" borderId="24" xfId="0" applyFill="1" applyBorder="1" applyProtection="1">
      <protection locked="0"/>
    </xf>
    <xf numFmtId="0" fontId="0" fillId="0" borderId="26" xfId="0" applyFill="1" applyBorder="1" applyProtection="1">
      <protection locked="0"/>
    </xf>
    <xf numFmtId="0" fontId="36" fillId="14" borderId="27" xfId="0" applyFont="1" applyFill="1" applyBorder="1" applyProtection="1">
      <protection locked="0"/>
    </xf>
    <xf numFmtId="166" fontId="35" fillId="17" borderId="10" xfId="1" applyNumberFormat="1" applyFont="1" applyFill="1" applyBorder="1" applyAlignment="1" applyProtection="1">
      <alignment horizontal="center" wrapText="1"/>
      <protection locked="0"/>
    </xf>
    <xf numFmtId="167" fontId="0" fillId="21" borderId="0" xfId="1" applyNumberFormat="1" applyFont="1" applyFill="1" applyBorder="1" applyProtection="1"/>
    <xf numFmtId="9" fontId="0" fillId="21" borderId="0" xfId="3" applyFont="1" applyFill="1" applyBorder="1" applyProtection="1"/>
    <xf numFmtId="0" fontId="2" fillId="0" borderId="3" xfId="0" applyFont="1" applyBorder="1" applyAlignment="1" applyProtection="1">
      <alignment horizontal="left" indent="1"/>
      <protection locked="0"/>
    </xf>
    <xf numFmtId="0" fontId="0" fillId="6" borderId="19" xfId="0" applyFill="1" applyBorder="1" applyProtection="1"/>
    <xf numFmtId="166" fontId="0" fillId="0" borderId="19" xfId="1" applyNumberFormat="1" applyFont="1" applyFill="1" applyBorder="1" applyProtection="1"/>
    <xf numFmtId="0" fontId="0" fillId="14" borderId="3" xfId="0" applyFill="1" applyBorder="1" applyAlignment="1">
      <alignment horizontal="center"/>
    </xf>
    <xf numFmtId="0" fontId="0" fillId="14" borderId="0" xfId="0" applyFill="1" applyBorder="1" applyAlignment="1">
      <alignment horizontal="center"/>
    </xf>
    <xf numFmtId="0" fontId="0" fillId="14" borderId="4" xfId="0" applyFill="1" applyBorder="1" applyAlignment="1">
      <alignment horizontal="center"/>
    </xf>
    <xf numFmtId="0" fontId="35" fillId="14" borderId="0" xfId="0" applyFont="1" applyFill="1" applyBorder="1" applyProtection="1"/>
    <xf numFmtId="0" fontId="1" fillId="0" borderId="1" xfId="0" applyFont="1" applyFill="1" applyBorder="1" applyProtection="1"/>
    <xf numFmtId="0" fontId="0" fillId="0" borderId="7" xfId="0" applyFill="1" applyBorder="1" applyProtection="1"/>
    <xf numFmtId="0" fontId="0" fillId="0" borderId="3" xfId="0" applyBorder="1" applyAlignment="1" applyProtection="1">
      <alignment wrapText="1"/>
    </xf>
    <xf numFmtId="0" fontId="15" fillId="0" borderId="3" xfId="0" applyFont="1" applyBorder="1" applyProtection="1"/>
    <xf numFmtId="166" fontId="13" fillId="0" borderId="0" xfId="1" applyNumberFormat="1" applyFont="1" applyBorder="1" applyProtection="1"/>
    <xf numFmtId="0" fontId="0" fillId="0" borderId="3" xfId="0" applyFill="1" applyBorder="1" applyProtection="1"/>
    <xf numFmtId="0" fontId="0" fillId="0" borderId="5" xfId="0" applyFill="1" applyBorder="1" applyProtection="1"/>
    <xf numFmtId="166" fontId="13" fillId="0" borderId="8" xfId="1" applyNumberFormat="1" applyFont="1" applyBorder="1" applyProtection="1"/>
    <xf numFmtId="166" fontId="13" fillId="0" borderId="0" xfId="1" applyNumberFormat="1" applyFont="1" applyProtection="1"/>
    <xf numFmtId="0" fontId="15" fillId="14" borderId="1" xfId="0" applyFont="1" applyFill="1" applyBorder="1" applyProtection="1"/>
    <xf numFmtId="0" fontId="15" fillId="14" borderId="7" xfId="0" applyFont="1" applyFill="1" applyBorder="1" applyProtection="1"/>
    <xf numFmtId="0" fontId="15" fillId="14" borderId="2" xfId="0" applyFont="1" applyFill="1" applyBorder="1" applyProtection="1"/>
    <xf numFmtId="0" fontId="15" fillId="0" borderId="3" xfId="0" applyFont="1" applyFill="1" applyBorder="1" applyProtection="1"/>
    <xf numFmtId="0" fontId="15" fillId="0" borderId="0" xfId="0" applyFont="1" applyBorder="1" applyAlignment="1" applyProtection="1">
      <alignment horizontal="center"/>
    </xf>
    <xf numFmtId="0" fontId="15" fillId="0" borderId="4" xfId="0" applyFont="1" applyBorder="1" applyAlignment="1" applyProtection="1">
      <alignment horizontal="center"/>
    </xf>
    <xf numFmtId="0" fontId="0" fillId="19" borderId="3" xfId="0" applyFill="1" applyBorder="1" applyAlignment="1" applyProtection="1">
      <alignment horizontal="left"/>
    </xf>
    <xf numFmtId="0" fontId="0" fillId="19" borderId="3" xfId="0" applyFill="1" applyBorder="1" applyProtection="1"/>
    <xf numFmtId="0" fontId="0" fillId="0" borderId="8" xfId="0" applyFill="1" applyBorder="1" applyProtection="1"/>
    <xf numFmtId="0" fontId="28" fillId="0" borderId="1" xfId="4" applyFill="1" applyBorder="1" applyProtection="1"/>
    <xf numFmtId="0" fontId="28" fillId="0" borderId="2" xfId="4" applyFill="1" applyBorder="1" applyProtection="1"/>
    <xf numFmtId="2" fontId="28" fillId="0" borderId="5" xfId="4" applyNumberFormat="1" applyBorder="1" applyProtection="1"/>
    <xf numFmtId="2" fontId="28" fillId="0" borderId="6" xfId="4" applyNumberFormat="1" applyBorder="1" applyProtection="1"/>
    <xf numFmtId="0" fontId="11" fillId="14" borderId="0" xfId="0" applyFont="1" applyFill="1" applyBorder="1" applyAlignment="1">
      <alignment horizontal="center"/>
    </xf>
    <xf numFmtId="0" fontId="15" fillId="14" borderId="3" xfId="0" applyFont="1" applyFill="1" applyBorder="1" applyAlignment="1">
      <alignment horizontal="right"/>
    </xf>
    <xf numFmtId="0" fontId="15" fillId="14" borderId="0" xfId="0" applyFont="1" applyFill="1"/>
    <xf numFmtId="0" fontId="47" fillId="14" borderId="0" xfId="0" applyFont="1" applyFill="1" applyBorder="1" applyAlignment="1">
      <alignment horizontal="left"/>
    </xf>
    <xf numFmtId="0" fontId="48" fillId="0" borderId="0" xfId="0" applyFont="1" applyProtection="1">
      <protection locked="0"/>
    </xf>
    <xf numFmtId="0" fontId="49" fillId="0" borderId="0" xfId="4" applyFont="1" applyProtection="1">
      <protection locked="0"/>
    </xf>
    <xf numFmtId="0" fontId="18" fillId="12" borderId="16" xfId="0" applyFont="1" applyFill="1" applyBorder="1" applyAlignment="1" applyProtection="1">
      <alignment horizontal="right"/>
      <protection locked="0"/>
    </xf>
    <xf numFmtId="167" fontId="0" fillId="19" borderId="15" xfId="1" applyNumberFormat="1" applyFont="1" applyFill="1" applyBorder="1" applyProtection="1"/>
    <xf numFmtId="0" fontId="0" fillId="0" borderId="15" xfId="0" applyFill="1" applyBorder="1" applyProtection="1">
      <protection locked="0"/>
    </xf>
    <xf numFmtId="0" fontId="0" fillId="0" borderId="15" xfId="0" applyBorder="1" applyProtection="1"/>
    <xf numFmtId="167" fontId="0" fillId="19" borderId="13" xfId="1" applyNumberFormat="1" applyFont="1" applyFill="1" applyBorder="1" applyProtection="1"/>
    <xf numFmtId="0" fontId="19" fillId="18" borderId="16" xfId="0" applyFont="1" applyFill="1" applyBorder="1" applyAlignment="1" applyProtection="1">
      <alignment horizontal="center"/>
      <protection locked="0"/>
    </xf>
    <xf numFmtId="0" fontId="0" fillId="14" borderId="15" xfId="0" applyFill="1" applyBorder="1" applyProtection="1">
      <protection locked="0"/>
    </xf>
    <xf numFmtId="0" fontId="0" fillId="14" borderId="13" xfId="0" applyFill="1" applyBorder="1" applyProtection="1">
      <protection locked="0"/>
    </xf>
    <xf numFmtId="167" fontId="0" fillId="14" borderId="15" xfId="1" applyNumberFormat="1" applyFont="1" applyFill="1" applyBorder="1" applyProtection="1">
      <protection locked="0"/>
    </xf>
    <xf numFmtId="0" fontId="0" fillId="14" borderId="6" xfId="0" applyFill="1" applyBorder="1" applyProtection="1">
      <protection locked="0"/>
    </xf>
    <xf numFmtId="0" fontId="35" fillId="14" borderId="7" xfId="0" applyFont="1" applyFill="1" applyBorder="1" applyProtection="1">
      <protection locked="0"/>
    </xf>
    <xf numFmtId="0" fontId="15" fillId="14" borderId="2" xfId="0" applyFont="1" applyFill="1" applyBorder="1" applyProtection="1">
      <protection locked="0"/>
    </xf>
    <xf numFmtId="0" fontId="0" fillId="0" borderId="4" xfId="0" applyBorder="1" applyProtection="1">
      <protection locked="0"/>
    </xf>
    <xf numFmtId="0" fontId="0" fillId="0" borderId="6" xfId="0" applyBorder="1" applyProtection="1">
      <protection locked="0"/>
    </xf>
    <xf numFmtId="0" fontId="0" fillId="0" borderId="17" xfId="0" applyBorder="1" applyProtection="1">
      <protection locked="0"/>
    </xf>
    <xf numFmtId="0" fontId="0" fillId="0" borderId="17" xfId="0" applyFill="1" applyBorder="1" applyProtection="1">
      <protection locked="0"/>
    </xf>
    <xf numFmtId="0" fontId="15" fillId="0" borderId="17" xfId="0" applyFont="1" applyBorder="1" applyProtection="1">
      <protection locked="0"/>
    </xf>
    <xf numFmtId="0" fontId="0" fillId="14" borderId="17" xfId="0" applyFill="1" applyBorder="1" applyProtection="1">
      <protection locked="0"/>
    </xf>
    <xf numFmtId="0" fontId="1" fillId="0" borderId="17" xfId="0" applyFont="1" applyBorder="1" applyProtection="1">
      <protection locked="0"/>
    </xf>
    <xf numFmtId="0" fontId="1" fillId="21" borderId="17" xfId="0" applyFont="1" applyFill="1" applyBorder="1" applyProtection="1">
      <protection locked="0"/>
    </xf>
    <xf numFmtId="0" fontId="15" fillId="0" borderId="17" xfId="0" applyFont="1" applyBorder="1" applyAlignment="1" applyProtection="1">
      <alignment wrapText="1"/>
      <protection locked="0"/>
    </xf>
    <xf numFmtId="0" fontId="0" fillId="0" borderId="17" xfId="0" applyBorder="1" applyAlignment="1" applyProtection="1">
      <alignment wrapText="1"/>
      <protection locked="0"/>
    </xf>
    <xf numFmtId="0" fontId="1" fillId="0" borderId="17" xfId="0" applyFont="1" applyBorder="1" applyAlignment="1" applyProtection="1">
      <alignment horizontal="center" wrapText="1"/>
      <protection locked="0"/>
    </xf>
    <xf numFmtId="0" fontId="2" fillId="0" borderId="17" xfId="0" applyFont="1" applyBorder="1" applyAlignment="1" applyProtection="1">
      <alignment wrapText="1"/>
      <protection locked="0"/>
    </xf>
    <xf numFmtId="0" fontId="1" fillId="6" borderId="17" xfId="0" applyFont="1" applyFill="1" applyBorder="1" applyAlignment="1" applyProtection="1">
      <alignment wrapText="1"/>
      <protection locked="0"/>
    </xf>
    <xf numFmtId="0" fontId="1" fillId="0" borderId="17" xfId="0" applyFont="1" applyFill="1" applyBorder="1" applyAlignment="1" applyProtection="1">
      <alignment wrapText="1"/>
      <protection locked="0"/>
    </xf>
    <xf numFmtId="0" fontId="1" fillId="0" borderId="17" xfId="0" applyFont="1" applyBorder="1" applyAlignment="1" applyProtection="1">
      <alignment wrapText="1"/>
      <protection locked="0"/>
    </xf>
    <xf numFmtId="0" fontId="15" fillId="6" borderId="17" xfId="0" applyFont="1" applyFill="1" applyBorder="1" applyAlignment="1" applyProtection="1">
      <alignment wrapText="1"/>
      <protection locked="0"/>
    </xf>
    <xf numFmtId="0" fontId="1" fillId="21" borderId="17" xfId="0" applyFont="1" applyFill="1" applyBorder="1" applyAlignment="1" applyProtection="1">
      <alignment wrapText="1"/>
      <protection locked="0"/>
    </xf>
    <xf numFmtId="0" fontId="0" fillId="0" borderId="17" xfId="0" quotePrefix="1" applyBorder="1" applyAlignment="1" applyProtection="1">
      <alignment wrapText="1"/>
      <protection locked="0"/>
    </xf>
    <xf numFmtId="0" fontId="0" fillId="21" borderId="17" xfId="0" applyFill="1" applyBorder="1" applyAlignment="1" applyProtection="1">
      <alignment wrapText="1"/>
      <protection locked="0"/>
    </xf>
    <xf numFmtId="0" fontId="15" fillId="21" borderId="17" xfId="0" applyFont="1" applyFill="1" applyBorder="1" applyAlignment="1" applyProtection="1">
      <alignment wrapText="1"/>
      <protection locked="0"/>
    </xf>
    <xf numFmtId="2" fontId="0" fillId="0" borderId="17" xfId="0" applyNumberFormat="1" applyBorder="1" applyProtection="1">
      <protection locked="0"/>
    </xf>
    <xf numFmtId="2" fontId="0" fillId="6" borderId="17" xfId="0" applyNumberFormat="1" applyFill="1" applyBorder="1" applyProtection="1">
      <protection locked="0"/>
    </xf>
    <xf numFmtId="2" fontId="0" fillId="0" borderId="17" xfId="0" applyNumberFormat="1" applyFill="1" applyBorder="1" applyProtection="1">
      <protection locked="0"/>
    </xf>
    <xf numFmtId="2" fontId="0" fillId="21" borderId="17" xfId="0" applyNumberFormat="1" applyFill="1" applyBorder="1" applyProtection="1">
      <protection locked="0"/>
    </xf>
    <xf numFmtId="0" fontId="0" fillId="0" borderId="15" xfId="0" applyFill="1" applyBorder="1" applyProtection="1"/>
    <xf numFmtId="0" fontId="0" fillId="0" borderId="13" xfId="0" applyBorder="1" applyProtection="1"/>
    <xf numFmtId="0" fontId="0" fillId="0" borderId="1" xfId="0" applyBorder="1" applyProtection="1"/>
    <xf numFmtId="0" fontId="15" fillId="0" borderId="2" xfId="0" applyFont="1" applyBorder="1" applyProtection="1"/>
    <xf numFmtId="2" fontId="0" fillId="0" borderId="4" xfId="0" applyNumberFormat="1" applyBorder="1" applyProtection="1"/>
    <xf numFmtId="0" fontId="26" fillId="0" borderId="3" xfId="0" applyFont="1" applyBorder="1" applyAlignment="1" applyProtection="1">
      <alignment horizontal="right"/>
    </xf>
    <xf numFmtId="2" fontId="26" fillId="0" borderId="4" xfId="0" applyNumberFormat="1" applyFont="1" applyBorder="1" applyProtection="1"/>
    <xf numFmtId="2" fontId="0" fillId="0" borderId="4" xfId="0" applyNumberFormat="1" applyBorder="1" applyProtection="1">
      <protection locked="0"/>
    </xf>
    <xf numFmtId="0" fontId="26" fillId="0" borderId="5" xfId="0" applyFont="1" applyBorder="1" applyAlignment="1" applyProtection="1">
      <alignment horizontal="right"/>
    </xf>
    <xf numFmtId="2" fontId="26" fillId="0" borderId="6" xfId="0" applyNumberFormat="1" applyFont="1" applyBorder="1" applyProtection="1"/>
    <xf numFmtId="0" fontId="19" fillId="12" borderId="7" xfId="0" applyFont="1" applyFill="1" applyBorder="1" applyProtection="1">
      <protection locked="0"/>
    </xf>
    <xf numFmtId="0" fontId="19" fillId="12" borderId="2" xfId="0" applyFont="1" applyFill="1" applyBorder="1" applyProtection="1">
      <protection locked="0"/>
    </xf>
    <xf numFmtId="0" fontId="0" fillId="0" borderId="2" xfId="0" applyBorder="1" applyProtection="1"/>
    <xf numFmtId="0" fontId="0" fillId="0" borderId="4" xfId="0" applyBorder="1" applyProtection="1"/>
    <xf numFmtId="168" fontId="26" fillId="0" borderId="3" xfId="0" applyNumberFormat="1" applyFont="1" applyBorder="1" applyProtection="1"/>
    <xf numFmtId="9" fontId="0" fillId="0" borderId="4" xfId="3" applyFont="1" applyBorder="1" applyProtection="1"/>
    <xf numFmtId="168" fontId="0" fillId="0" borderId="3" xfId="0" applyNumberFormat="1" applyBorder="1" applyProtection="1"/>
    <xf numFmtId="168" fontId="26" fillId="0" borderId="5" xfId="0" applyNumberFormat="1" applyFont="1" applyBorder="1" applyProtection="1"/>
    <xf numFmtId="9" fontId="0" fillId="0" borderId="6" xfId="3" applyFont="1" applyBorder="1" applyProtection="1"/>
    <xf numFmtId="0" fontId="0" fillId="0" borderId="12" xfId="0" applyBorder="1" applyProtection="1"/>
    <xf numFmtId="0" fontId="15" fillId="0" borderId="10" xfId="0" applyFont="1" applyBorder="1" applyAlignment="1" applyProtection="1">
      <alignment horizontal="right"/>
    </xf>
    <xf numFmtId="0" fontId="15" fillId="0" borderId="12" xfId="0" applyFont="1" applyBorder="1" applyAlignment="1" applyProtection="1">
      <alignment horizontal="right"/>
    </xf>
    <xf numFmtId="0" fontId="0" fillId="0" borderId="10" xfId="0" applyBorder="1" applyAlignment="1" applyProtection="1">
      <alignment horizontal="right"/>
    </xf>
    <xf numFmtId="0" fontId="0" fillId="0" borderId="5" xfId="0" applyBorder="1" applyAlignment="1" applyProtection="1">
      <alignment horizontal="right"/>
      <protection locked="0"/>
    </xf>
    <xf numFmtId="0" fontId="0" fillId="0" borderId="13" xfId="0" applyBorder="1" applyAlignment="1" applyProtection="1">
      <alignment horizontal="right"/>
      <protection locked="0"/>
    </xf>
    <xf numFmtId="0" fontId="0" fillId="17" borderId="1" xfId="0" applyFill="1" applyBorder="1" applyAlignment="1" applyProtection="1">
      <alignment horizontal="right"/>
      <protection locked="0"/>
    </xf>
    <xf numFmtId="0" fontId="0" fillId="17" borderId="16" xfId="0" applyFill="1" applyBorder="1" applyAlignment="1" applyProtection="1">
      <alignment horizontal="right"/>
      <protection locked="0"/>
    </xf>
    <xf numFmtId="167" fontId="0" fillId="0" borderId="1" xfId="1" applyNumberFormat="1" applyFont="1" applyBorder="1" applyAlignment="1" applyProtection="1">
      <alignment horizontal="left" indent="1"/>
      <protection locked="0"/>
    </xf>
    <xf numFmtId="167" fontId="0" fillId="0" borderId="3" xfId="1" applyNumberFormat="1" applyFont="1" applyBorder="1" applyAlignment="1" applyProtection="1">
      <alignment horizontal="left" indent="1"/>
      <protection locked="0"/>
    </xf>
    <xf numFmtId="167" fontId="0" fillId="0" borderId="15" xfId="1" applyNumberFormat="1" applyFont="1" applyBorder="1" applyAlignment="1" applyProtection="1">
      <alignment horizontal="left" indent="1"/>
      <protection locked="0"/>
    </xf>
    <xf numFmtId="167" fontId="0" fillId="0" borderId="5" xfId="1" applyNumberFormat="1" applyFont="1" applyBorder="1" applyAlignment="1" applyProtection="1">
      <alignment horizontal="left" indent="1"/>
      <protection locked="0"/>
    </xf>
    <xf numFmtId="0" fontId="15" fillId="0" borderId="12" xfId="0" applyFont="1" applyBorder="1" applyProtection="1"/>
    <xf numFmtId="0" fontId="0" fillId="0" borderId="11" xfId="0" applyBorder="1" applyProtection="1"/>
    <xf numFmtId="9" fontId="0" fillId="0" borderId="10" xfId="3" applyFont="1" applyBorder="1" applyProtection="1"/>
    <xf numFmtId="0" fontId="0" fillId="0" borderId="11" xfId="0" applyBorder="1" applyAlignment="1" applyProtection="1">
      <alignment horizontal="right"/>
    </xf>
    <xf numFmtId="0" fontId="0" fillId="0" borderId="10" xfId="0" applyBorder="1" applyProtection="1"/>
    <xf numFmtId="0" fontId="35" fillId="14" borderId="1" xfId="0" applyFont="1" applyFill="1" applyBorder="1" applyProtection="1"/>
    <xf numFmtId="0" fontId="36" fillId="14" borderId="7" xfId="0" applyFont="1" applyFill="1" applyBorder="1" applyProtection="1"/>
    <xf numFmtId="0" fontId="36" fillId="14" borderId="16" xfId="0" applyFont="1" applyFill="1" applyBorder="1" applyProtection="1"/>
    <xf numFmtId="169" fontId="0" fillId="0" borderId="15" xfId="0" applyNumberFormat="1" applyBorder="1" applyProtection="1"/>
    <xf numFmtId="169" fontId="0" fillId="0" borderId="13" xfId="0" applyNumberFormat="1" applyBorder="1" applyProtection="1">
      <protection locked="0"/>
    </xf>
    <xf numFmtId="0" fontId="36" fillId="14" borderId="7" xfId="0" applyFont="1" applyFill="1" applyBorder="1" applyAlignment="1" applyProtection="1">
      <alignment horizontal="center"/>
    </xf>
    <xf numFmtId="0" fontId="0" fillId="0" borderId="0" xfId="0" applyBorder="1" applyAlignment="1" applyProtection="1">
      <alignment horizontal="center"/>
    </xf>
    <xf numFmtId="0" fontId="0" fillId="0" borderId="8" xfId="0" applyBorder="1" applyAlignment="1" applyProtection="1">
      <alignment horizontal="center"/>
      <protection locked="0"/>
    </xf>
    <xf numFmtId="0" fontId="0" fillId="14" borderId="0" xfId="0" applyFill="1"/>
    <xf numFmtId="0" fontId="19" fillId="12" borderId="1" xfId="0" applyFont="1" applyFill="1" applyBorder="1" applyProtection="1"/>
    <xf numFmtId="0" fontId="0" fillId="0" borderId="0" xfId="0" applyBorder="1" applyAlignment="1" applyProtection="1">
      <alignment horizontal="right"/>
    </xf>
    <xf numFmtId="0" fontId="0" fillId="0" borderId="4" xfId="0" applyBorder="1" applyAlignment="1" applyProtection="1">
      <alignment horizontal="right"/>
    </xf>
    <xf numFmtId="173" fontId="0" fillId="0" borderId="0" xfId="0" applyNumberFormat="1" applyBorder="1" applyAlignment="1" applyProtection="1">
      <alignment horizontal="right"/>
    </xf>
    <xf numFmtId="0" fontId="0" fillId="0" borderId="8" xfId="0" applyBorder="1" applyAlignment="1" applyProtection="1">
      <alignment horizontal="right"/>
    </xf>
    <xf numFmtId="0" fontId="0" fillId="0" borderId="6" xfId="0" applyBorder="1" applyAlignment="1" applyProtection="1">
      <alignment horizontal="right"/>
    </xf>
    <xf numFmtId="164" fontId="0" fillId="0" borderId="0" xfId="1" applyFont="1"/>
    <xf numFmtId="174" fontId="0" fillId="0" borderId="0" xfId="1" applyNumberFormat="1" applyFont="1"/>
    <xf numFmtId="0" fontId="0" fillId="14" borderId="0" xfId="0" applyFill="1" applyAlignment="1">
      <alignment horizontal="right"/>
    </xf>
    <xf numFmtId="0" fontId="15" fillId="2" borderId="4" xfId="0" applyFont="1" applyFill="1" applyBorder="1" applyAlignment="1" applyProtection="1">
      <alignment horizontal="center"/>
      <protection locked="0"/>
    </xf>
    <xf numFmtId="0" fontId="0" fillId="14" borderId="0" xfId="0" applyFill="1" applyBorder="1" applyAlignment="1" applyProtection="1">
      <alignment wrapText="1"/>
      <protection locked="0"/>
    </xf>
    <xf numFmtId="0" fontId="15" fillId="7" borderId="0" xfId="0" applyFont="1" applyFill="1" applyBorder="1" applyAlignment="1" applyProtection="1">
      <alignment horizontal="center" wrapText="1"/>
    </xf>
    <xf numFmtId="0" fontId="3" fillId="5" borderId="3" xfId="0" applyFont="1" applyFill="1" applyBorder="1" applyAlignment="1" applyProtection="1">
      <alignment horizontal="center" wrapText="1"/>
      <protection locked="0"/>
    </xf>
    <xf numFmtId="0" fontId="3" fillId="5" borderId="0" xfId="0" applyFont="1" applyFill="1" applyBorder="1" applyAlignment="1" applyProtection="1">
      <alignment horizontal="center" wrapText="1"/>
      <protection locked="0"/>
    </xf>
    <xf numFmtId="0" fontId="3" fillId="5" borderId="4" xfId="0" applyFont="1" applyFill="1" applyBorder="1" applyAlignment="1" applyProtection="1">
      <alignment horizontal="center" wrapText="1"/>
      <protection locked="0"/>
    </xf>
    <xf numFmtId="0" fontId="3" fillId="5" borderId="2" xfId="0" applyFont="1" applyFill="1" applyBorder="1" applyAlignment="1" applyProtection="1">
      <alignment horizontal="center" wrapText="1"/>
      <protection locked="0"/>
    </xf>
    <xf numFmtId="0" fontId="0" fillId="0" borderId="1" xfId="0" applyBorder="1" applyProtection="1">
      <protection locked="0"/>
    </xf>
    <xf numFmtId="0" fontId="19" fillId="12" borderId="0" xfId="0" applyFont="1" applyFill="1"/>
    <xf numFmtId="0" fontId="20" fillId="12" borderId="0" xfId="0" applyFont="1" applyFill="1"/>
    <xf numFmtId="0" fontId="19" fillId="12" borderId="1" xfId="0" applyFont="1" applyFill="1" applyBorder="1"/>
    <xf numFmtId="0" fontId="20" fillId="12" borderId="7" xfId="0" applyFont="1" applyFill="1" applyBorder="1"/>
    <xf numFmtId="0" fontId="20" fillId="12" borderId="2" xfId="0" applyFont="1" applyFill="1" applyBorder="1"/>
    <xf numFmtId="0" fontId="0" fillId="0" borderId="3" xfId="0" applyBorder="1"/>
    <xf numFmtId="0" fontId="0" fillId="0" borderId="0" xfId="0" applyBorder="1"/>
    <xf numFmtId="0" fontId="0" fillId="0" borderId="4" xfId="0" applyBorder="1"/>
    <xf numFmtId="0" fontId="15" fillId="0" borderId="3" xfId="0" applyFont="1" applyBorder="1"/>
    <xf numFmtId="0" fontId="0" fillId="0" borderId="5" xfId="0" applyBorder="1"/>
    <xf numFmtId="0" fontId="0" fillId="0" borderId="8" xfId="0" applyBorder="1"/>
    <xf numFmtId="0" fontId="0" fillId="0" borderId="6" xfId="0" applyBorder="1"/>
    <xf numFmtId="0" fontId="52" fillId="0" borderId="0" xfId="0" applyFont="1"/>
    <xf numFmtId="9" fontId="0" fillId="0" borderId="0" xfId="3" applyFont="1"/>
    <xf numFmtId="0" fontId="53" fillId="0" borderId="0" xfId="0" applyFont="1"/>
    <xf numFmtId="166" fontId="0" fillId="0" borderId="16" xfId="0" applyNumberFormat="1" applyFill="1" applyBorder="1" applyProtection="1"/>
    <xf numFmtId="2" fontId="0" fillId="0" borderId="8" xfId="0" applyNumberFormat="1" applyBorder="1"/>
    <xf numFmtId="165" fontId="0" fillId="0" borderId="6" xfId="0" applyNumberFormat="1" applyBorder="1"/>
    <xf numFmtId="165" fontId="0" fillId="0" borderId="4" xfId="0" applyNumberFormat="1" applyBorder="1"/>
    <xf numFmtId="9" fontId="0" fillId="0" borderId="0" xfId="3" applyFont="1" applyFill="1" applyBorder="1" applyProtection="1"/>
    <xf numFmtId="166" fontId="0" fillId="0" borderId="0" xfId="0" applyNumberFormat="1" applyFill="1" applyBorder="1" applyProtection="1"/>
    <xf numFmtId="0" fontId="0" fillId="14" borderId="2" xfId="0" applyFill="1" applyBorder="1" applyProtection="1">
      <protection locked="0"/>
    </xf>
    <xf numFmtId="167" fontId="0" fillId="0" borderId="0" xfId="1" applyNumberFormat="1" applyFont="1" applyFill="1" applyBorder="1" applyProtection="1"/>
    <xf numFmtId="166" fontId="0" fillId="0" borderId="0" xfId="1" applyNumberFormat="1" applyFont="1" applyFill="1" applyBorder="1" applyProtection="1"/>
    <xf numFmtId="9" fontId="0" fillId="0" borderId="16" xfId="3" applyFont="1" applyFill="1" applyBorder="1" applyProtection="1"/>
    <xf numFmtId="0" fontId="0" fillId="0" borderId="1" xfId="0" applyFill="1" applyBorder="1" applyAlignment="1" applyProtection="1">
      <alignment horizontal="right"/>
      <protection locked="0"/>
    </xf>
    <xf numFmtId="0" fontId="0" fillId="0" borderId="7" xfId="0" applyFill="1" applyBorder="1" applyAlignment="1" applyProtection="1">
      <alignment horizontal="center"/>
      <protection locked="0"/>
    </xf>
    <xf numFmtId="167" fontId="0" fillId="21" borderId="7" xfId="1" applyNumberFormat="1" applyFont="1" applyFill="1" applyBorder="1" applyProtection="1"/>
    <xf numFmtId="9" fontId="0" fillId="21" borderId="7" xfId="3" applyFont="1" applyFill="1" applyBorder="1" applyProtection="1"/>
    <xf numFmtId="166" fontId="0" fillId="21" borderId="2" xfId="1" applyNumberFormat="1" applyFont="1" applyFill="1" applyBorder="1" applyProtection="1"/>
    <xf numFmtId="166" fontId="0" fillId="21" borderId="4" xfId="1" applyNumberFormat="1" applyFont="1" applyFill="1" applyBorder="1" applyProtection="1"/>
    <xf numFmtId="167" fontId="0" fillId="21" borderId="8" xfId="1" applyNumberFormat="1" applyFont="1" applyFill="1" applyBorder="1" applyProtection="1"/>
    <xf numFmtId="9" fontId="0" fillId="21" borderId="8" xfId="3" applyFont="1" applyFill="1" applyBorder="1" applyProtection="1"/>
    <xf numFmtId="166" fontId="0" fillId="21" borderId="6" xfId="1" applyNumberFormat="1" applyFont="1" applyFill="1" applyBorder="1" applyProtection="1"/>
    <xf numFmtId="0" fontId="0" fillId="0" borderId="12" xfId="0" applyFill="1" applyBorder="1" applyAlignment="1" applyProtection="1">
      <alignment horizontal="right"/>
      <protection locked="0"/>
    </xf>
    <xf numFmtId="0" fontId="0" fillId="0" borderId="11" xfId="0" applyFill="1" applyBorder="1" applyAlignment="1" applyProtection="1">
      <alignment horizontal="center"/>
      <protection locked="0"/>
    </xf>
    <xf numFmtId="167" fontId="0" fillId="21" borderId="10" xfId="1" applyNumberFormat="1" applyFont="1" applyFill="1" applyBorder="1" applyProtection="1"/>
    <xf numFmtId="165" fontId="0" fillId="0" borderId="4" xfId="0" applyNumberFormat="1" applyFill="1" applyBorder="1" applyProtection="1"/>
    <xf numFmtId="9" fontId="0" fillId="0" borderId="8" xfId="3" applyFont="1" applyFill="1" applyBorder="1" applyProtection="1"/>
    <xf numFmtId="165" fontId="0" fillId="0" borderId="6" xfId="0" applyNumberFormat="1" applyFill="1" applyBorder="1" applyProtection="1"/>
    <xf numFmtId="0" fontId="0" fillId="0" borderId="25" xfId="0" applyFill="1" applyBorder="1" applyAlignment="1" applyProtection="1">
      <alignment wrapText="1"/>
      <protection locked="0"/>
    </xf>
    <xf numFmtId="0" fontId="15" fillId="0" borderId="0" xfId="0" applyFont="1" applyAlignment="1" applyProtection="1">
      <alignment wrapText="1"/>
      <protection locked="0"/>
    </xf>
    <xf numFmtId="0" fontId="19" fillId="14" borderId="7" xfId="0" applyFont="1" applyFill="1" applyBorder="1" applyAlignment="1" applyProtection="1">
      <alignment horizontal="center"/>
      <protection locked="0"/>
    </xf>
    <xf numFmtId="0" fontId="35" fillId="14" borderId="7" xfId="0" applyFont="1" applyFill="1" applyBorder="1" applyAlignment="1" applyProtection="1">
      <alignment horizontal="left"/>
      <protection locked="0"/>
    </xf>
    <xf numFmtId="0" fontId="19" fillId="25" borderId="7" xfId="0" applyFont="1" applyFill="1" applyBorder="1" applyProtection="1">
      <protection locked="0"/>
    </xf>
    <xf numFmtId="0" fontId="19" fillId="25" borderId="0" xfId="0" applyFont="1" applyFill="1" applyBorder="1" applyProtection="1">
      <protection locked="0"/>
    </xf>
    <xf numFmtId="0" fontId="19" fillId="25" borderId="11" xfId="0" applyFont="1" applyFill="1" applyBorder="1" applyAlignment="1" applyProtection="1">
      <alignment horizontal="center" wrapText="1"/>
      <protection locked="0"/>
    </xf>
    <xf numFmtId="0" fontId="19" fillId="25" borderId="7" xfId="0" applyFont="1" applyFill="1" applyBorder="1" applyProtection="1"/>
    <xf numFmtId="0" fontId="9" fillId="0" borderId="0" xfId="0" applyFont="1" applyAlignment="1" applyProtection="1">
      <alignment horizontal="right"/>
      <protection locked="0"/>
    </xf>
    <xf numFmtId="0" fontId="55" fillId="0" borderId="0" xfId="0" applyFont="1" applyProtection="1">
      <protection locked="0"/>
    </xf>
    <xf numFmtId="0" fontId="0" fillId="0" borderId="1" xfId="0" applyBorder="1"/>
    <xf numFmtId="0" fontId="0" fillId="0" borderId="7" xfId="0" applyBorder="1"/>
    <xf numFmtId="0" fontId="0" fillId="0" borderId="2" xfId="0" applyBorder="1"/>
    <xf numFmtId="0" fontId="56" fillId="0" borderId="3" xfId="0" applyFont="1" applyBorder="1"/>
    <xf numFmtId="0" fontId="27" fillId="0" borderId="8" xfId="0" applyFont="1" applyBorder="1"/>
    <xf numFmtId="0" fontId="28" fillId="14" borderId="5" xfId="4" applyFill="1" applyBorder="1" applyProtection="1">
      <protection locked="0"/>
    </xf>
    <xf numFmtId="167" fontId="0" fillId="0" borderId="13" xfId="1" applyNumberFormat="1" applyFont="1" applyBorder="1" applyAlignment="1" applyProtection="1">
      <alignment horizontal="left" indent="1"/>
      <protection locked="0"/>
    </xf>
    <xf numFmtId="0" fontId="29" fillId="0" borderId="16" xfId="4" applyFont="1" applyBorder="1" applyProtection="1"/>
    <xf numFmtId="0" fontId="29" fillId="0" borderId="15" xfId="4" applyFont="1" applyBorder="1" applyProtection="1"/>
    <xf numFmtId="0" fontId="29" fillId="0" borderId="13" xfId="4" applyFont="1" applyBorder="1" applyProtection="1"/>
    <xf numFmtId="0" fontId="28" fillId="21" borderId="7" xfId="4" applyFill="1" applyBorder="1" applyAlignment="1" applyProtection="1">
      <alignment horizontal="right"/>
    </xf>
    <xf numFmtId="0" fontId="28" fillId="21" borderId="0" xfId="4" applyFill="1" applyAlignment="1" applyProtection="1">
      <alignment horizontal="right"/>
      <protection locked="0"/>
    </xf>
    <xf numFmtId="166" fontId="28" fillId="21" borderId="0" xfId="1" applyNumberFormat="1" applyFont="1" applyFill="1" applyAlignment="1" applyProtection="1">
      <alignment horizontal="right"/>
      <protection locked="0"/>
    </xf>
    <xf numFmtId="9" fontId="28" fillId="21" borderId="0" xfId="3" applyFont="1" applyFill="1" applyAlignment="1" applyProtection="1">
      <alignment horizontal="right"/>
      <protection locked="0"/>
    </xf>
    <xf numFmtId="9" fontId="28" fillId="21" borderId="7" xfId="4" applyNumberFormat="1" applyFill="1" applyBorder="1" applyAlignment="1" applyProtection="1">
      <alignment horizontal="right"/>
    </xf>
    <xf numFmtId="0" fontId="28" fillId="21" borderId="0" xfId="4" applyFill="1" applyBorder="1" applyAlignment="1" applyProtection="1">
      <alignment horizontal="right"/>
    </xf>
    <xf numFmtId="9" fontId="28" fillId="21" borderId="0" xfId="4" applyNumberFormat="1" applyFill="1" applyBorder="1" applyAlignment="1" applyProtection="1">
      <alignment horizontal="right"/>
    </xf>
    <xf numFmtId="0" fontId="28" fillId="21" borderId="5" xfId="4" applyFill="1" applyBorder="1" applyAlignment="1" applyProtection="1">
      <alignment horizontal="right"/>
    </xf>
    <xf numFmtId="0" fontId="28" fillId="21" borderId="8" xfId="4" applyFill="1" applyBorder="1" applyAlignment="1" applyProtection="1">
      <alignment horizontal="right"/>
      <protection locked="0"/>
    </xf>
    <xf numFmtId="166" fontId="28" fillId="21" borderId="8" xfId="1" applyNumberFormat="1" applyFont="1" applyFill="1" applyBorder="1" applyAlignment="1" applyProtection="1">
      <alignment horizontal="right"/>
      <protection locked="0"/>
    </xf>
    <xf numFmtId="9" fontId="28" fillId="21" borderId="8" xfId="3" applyFont="1" applyFill="1" applyBorder="1" applyAlignment="1" applyProtection="1">
      <alignment horizontal="right"/>
      <protection locked="0"/>
    </xf>
    <xf numFmtId="9" fontId="28" fillId="21" borderId="8" xfId="4" applyNumberFormat="1" applyFill="1" applyBorder="1" applyAlignment="1" applyProtection="1">
      <alignment horizontal="right"/>
    </xf>
    <xf numFmtId="0" fontId="28" fillId="21" borderId="8" xfId="4" applyFill="1" applyBorder="1" applyAlignment="1" applyProtection="1">
      <alignment horizontal="right"/>
    </xf>
    <xf numFmtId="0" fontId="28" fillId="21" borderId="11" xfId="4" applyFill="1" applyBorder="1" applyAlignment="1" applyProtection="1">
      <alignment horizontal="right"/>
    </xf>
    <xf numFmtId="0" fontId="28" fillId="21" borderId="11" xfId="4" applyFill="1" applyBorder="1" applyAlignment="1" applyProtection="1">
      <alignment horizontal="right"/>
      <protection locked="0"/>
    </xf>
    <xf numFmtId="166" fontId="28" fillId="21" borderId="11" xfId="1" applyNumberFormat="1" applyFont="1" applyFill="1" applyBorder="1" applyAlignment="1" applyProtection="1">
      <alignment horizontal="right"/>
      <protection locked="0"/>
    </xf>
    <xf numFmtId="164" fontId="28" fillId="21" borderId="0" xfId="1" applyNumberFormat="1" applyFont="1" applyFill="1" applyAlignment="1" applyProtection="1">
      <alignment horizontal="right"/>
      <protection locked="0"/>
    </xf>
    <xf numFmtId="164" fontId="28" fillId="21" borderId="8" xfId="1" applyNumberFormat="1" applyFont="1" applyFill="1" applyBorder="1" applyAlignment="1" applyProtection="1">
      <alignment horizontal="right"/>
      <protection locked="0"/>
    </xf>
    <xf numFmtId="164" fontId="28" fillId="21" borderId="11" xfId="1" applyNumberFormat="1" applyFont="1" applyFill="1" applyBorder="1" applyAlignment="1" applyProtection="1">
      <alignment horizontal="right"/>
      <protection locked="0"/>
    </xf>
    <xf numFmtId="0" fontId="43" fillId="0" borderId="12" xfId="4" applyFont="1" applyBorder="1" applyProtection="1">
      <protection locked="0"/>
    </xf>
    <xf numFmtId="0" fontId="28" fillId="0" borderId="10" xfId="4" applyBorder="1" applyProtection="1">
      <protection locked="0"/>
    </xf>
    <xf numFmtId="0" fontId="40" fillId="12" borderId="7" xfId="4" applyFont="1" applyFill="1" applyBorder="1" applyAlignment="1" applyProtection="1">
      <alignment horizontal="center" wrapText="1"/>
    </xf>
    <xf numFmtId="9" fontId="31" fillId="0" borderId="8" xfId="4" applyNumberFormat="1" applyFont="1" applyBorder="1" applyAlignment="1" applyProtection="1">
      <alignment horizontal="center"/>
    </xf>
    <xf numFmtId="2" fontId="16" fillId="0" borderId="0" xfId="0" applyNumberFormat="1" applyFont="1" applyBorder="1" applyProtection="1"/>
    <xf numFmtId="0" fontId="35" fillId="0" borderId="0" xfId="0" applyFont="1" applyFill="1" applyAlignment="1" applyProtection="1">
      <alignment wrapText="1"/>
      <protection locked="0"/>
    </xf>
    <xf numFmtId="0" fontId="60" fillId="0" borderId="0" xfId="0" applyFont="1" applyProtection="1">
      <protection locked="0"/>
    </xf>
    <xf numFmtId="0" fontId="61" fillId="0" borderId="0" xfId="0" applyFont="1" applyProtection="1"/>
    <xf numFmtId="0" fontId="61" fillId="0" borderId="0" xfId="0" applyFont="1" applyFill="1" applyProtection="1">
      <protection locked="0"/>
    </xf>
    <xf numFmtId="0" fontId="61" fillId="0" borderId="0" xfId="0" applyFont="1" applyProtection="1">
      <protection locked="0"/>
    </xf>
    <xf numFmtId="0" fontId="62" fillId="12" borderId="0" xfId="0" applyFont="1" applyFill="1" applyProtection="1">
      <protection locked="0"/>
    </xf>
    <xf numFmtId="0" fontId="63" fillId="12" borderId="0" xfId="0" applyFont="1" applyFill="1" applyAlignment="1" applyProtection="1">
      <alignment horizontal="center"/>
      <protection locked="0"/>
    </xf>
    <xf numFmtId="0" fontId="64" fillId="12" borderId="16" xfId="0" applyFont="1" applyFill="1" applyBorder="1" applyAlignment="1" applyProtection="1">
      <alignment horizontal="center"/>
    </xf>
    <xf numFmtId="0" fontId="64" fillId="18" borderId="1" xfId="0" applyFont="1" applyFill="1" applyBorder="1" applyAlignment="1" applyProtection="1">
      <alignment horizontal="center"/>
      <protection locked="0"/>
    </xf>
    <xf numFmtId="0" fontId="64" fillId="18" borderId="16" xfId="0" applyFont="1" applyFill="1" applyBorder="1" applyAlignment="1" applyProtection="1">
      <alignment horizontal="center"/>
      <protection locked="0"/>
    </xf>
    <xf numFmtId="0" fontId="64" fillId="18" borderId="7" xfId="0" applyFont="1" applyFill="1" applyBorder="1" applyAlignment="1" applyProtection="1">
      <alignment horizontal="center"/>
      <protection locked="0"/>
    </xf>
    <xf numFmtId="0" fontId="64" fillId="18" borderId="2" xfId="0" applyFont="1" applyFill="1" applyBorder="1" applyAlignment="1" applyProtection="1">
      <alignment horizontal="center"/>
      <protection locked="0"/>
    </xf>
    <xf numFmtId="0" fontId="66" fillId="14" borderId="3" xfId="0" applyFont="1" applyFill="1" applyBorder="1" applyAlignment="1" applyProtection="1">
      <alignment horizontal="center" wrapText="1"/>
      <protection locked="0"/>
    </xf>
    <xf numFmtId="0" fontId="66" fillId="14" borderId="15" xfId="0" applyFont="1" applyFill="1" applyBorder="1" applyAlignment="1" applyProtection="1">
      <alignment horizontal="center" wrapText="1"/>
      <protection locked="0"/>
    </xf>
    <xf numFmtId="0" fontId="66" fillId="14" borderId="0" xfId="0" applyFont="1" applyFill="1" applyBorder="1" applyAlignment="1" applyProtection="1">
      <alignment horizontal="center" wrapText="1"/>
      <protection locked="0"/>
    </xf>
    <xf numFmtId="0" fontId="66" fillId="14" borderId="4" xfId="0" applyFont="1" applyFill="1" applyBorder="1" applyAlignment="1" applyProtection="1">
      <alignment horizontal="center" wrapText="1"/>
      <protection locked="0"/>
    </xf>
    <xf numFmtId="167" fontId="61" fillId="19" borderId="15" xfId="1" applyNumberFormat="1" applyFont="1" applyFill="1" applyBorder="1" applyProtection="1"/>
    <xf numFmtId="0" fontId="61" fillId="14" borderId="3" xfId="0" applyFont="1" applyFill="1" applyBorder="1" applyProtection="1">
      <protection locked="0"/>
    </xf>
    <xf numFmtId="0" fontId="61" fillId="14" borderId="15" xfId="0" applyFont="1" applyFill="1" applyBorder="1" applyProtection="1">
      <protection locked="0"/>
    </xf>
    <xf numFmtId="0" fontId="61" fillId="14" borderId="0" xfId="0" applyFont="1" applyFill="1" applyBorder="1" applyProtection="1">
      <protection locked="0"/>
    </xf>
    <xf numFmtId="0" fontId="61" fillId="14" borderId="4" xfId="0" applyFont="1" applyFill="1" applyBorder="1" applyProtection="1">
      <protection locked="0"/>
    </xf>
    <xf numFmtId="167" fontId="61" fillId="14" borderId="3" xfId="1" applyNumberFormat="1" applyFont="1" applyFill="1" applyBorder="1" applyProtection="1">
      <protection locked="0"/>
    </xf>
    <xf numFmtId="167" fontId="61" fillId="14" borderId="15" xfId="1" applyNumberFormat="1" applyFont="1" applyFill="1" applyBorder="1" applyProtection="1">
      <protection locked="0"/>
    </xf>
    <xf numFmtId="167" fontId="61" fillId="14" borderId="0" xfId="1" applyNumberFormat="1" applyFont="1" applyFill="1" applyBorder="1" applyProtection="1">
      <protection locked="0"/>
    </xf>
    <xf numFmtId="167" fontId="61" fillId="19" borderId="13" xfId="1" applyNumberFormat="1" applyFont="1" applyFill="1" applyBorder="1" applyProtection="1"/>
    <xf numFmtId="0" fontId="61" fillId="14" borderId="5" xfId="0" applyFont="1" applyFill="1" applyBorder="1" applyProtection="1">
      <protection locked="0"/>
    </xf>
    <xf numFmtId="0" fontId="61" fillId="14" borderId="13" xfId="0" applyFont="1" applyFill="1" applyBorder="1" applyProtection="1">
      <protection locked="0"/>
    </xf>
    <xf numFmtId="0" fontId="61" fillId="14" borderId="8" xfId="0" applyFont="1" applyFill="1" applyBorder="1" applyProtection="1">
      <protection locked="0"/>
    </xf>
    <xf numFmtId="0" fontId="61" fillId="14" borderId="6" xfId="0" applyFont="1" applyFill="1" applyBorder="1" applyProtection="1">
      <protection locked="0"/>
    </xf>
    <xf numFmtId="0" fontId="60" fillId="0" borderId="0" xfId="0" applyFont="1" applyFill="1" applyAlignment="1" applyProtection="1">
      <alignment horizontal="center"/>
      <protection locked="0"/>
    </xf>
    <xf numFmtId="0" fontId="60" fillId="0" borderId="17" xfId="0" applyFont="1" applyBorder="1" applyProtection="1">
      <protection locked="0"/>
    </xf>
    <xf numFmtId="0" fontId="60" fillId="14" borderId="17" xfId="0" applyFont="1" applyFill="1" applyBorder="1" applyAlignment="1" applyProtection="1">
      <alignment horizontal="center"/>
      <protection locked="0"/>
    </xf>
    <xf numFmtId="0" fontId="67" fillId="0" borderId="0" xfId="0" applyFont="1"/>
    <xf numFmtId="0" fontId="19" fillId="12" borderId="7" xfId="0" applyFont="1" applyFill="1" applyBorder="1"/>
    <xf numFmtId="0" fontId="19" fillId="12" borderId="2" xfId="0" applyFont="1" applyFill="1" applyBorder="1"/>
    <xf numFmtId="0" fontId="15" fillId="0" borderId="5" xfId="0" applyFont="1" applyBorder="1"/>
    <xf numFmtId="0" fontId="15" fillId="0" borderId="12" xfId="0" applyFont="1" applyFill="1" applyBorder="1"/>
    <xf numFmtId="0" fontId="0" fillId="0" borderId="11" xfId="0" applyBorder="1"/>
    <xf numFmtId="0" fontId="0" fillId="0" borderId="10" xfId="0" applyBorder="1"/>
    <xf numFmtId="0" fontId="65" fillId="0" borderId="0" xfId="0" applyFont="1" applyFill="1" applyAlignment="1" applyProtection="1">
      <alignment wrapText="1"/>
    </xf>
    <xf numFmtId="0" fontId="66" fillId="0" borderId="0" xfId="0" applyFont="1" applyFill="1" applyAlignment="1" applyProtection="1">
      <alignment horizontal="center" wrapText="1"/>
    </xf>
    <xf numFmtId="0" fontId="61" fillId="0" borderId="0" xfId="0" applyFont="1" applyAlignment="1" applyProtection="1">
      <alignment horizontal="center"/>
    </xf>
    <xf numFmtId="0" fontId="61" fillId="0" borderId="0" xfId="0" applyFont="1" applyFill="1" applyProtection="1"/>
    <xf numFmtId="0" fontId="61" fillId="0" borderId="0" xfId="0" applyFont="1" applyFill="1" applyAlignment="1" applyProtection="1">
      <alignment horizontal="center"/>
    </xf>
    <xf numFmtId="0" fontId="61" fillId="0" borderId="8" xfId="0" applyFont="1" applyBorder="1" applyProtection="1"/>
    <xf numFmtId="0" fontId="61" fillId="0" borderId="6" xfId="0" applyFont="1" applyBorder="1" applyAlignment="1" applyProtection="1">
      <alignment horizontal="center"/>
    </xf>
    <xf numFmtId="0" fontId="15" fillId="0" borderId="12" xfId="0" applyFont="1" applyBorder="1" applyProtection="1">
      <protection locked="0"/>
    </xf>
    <xf numFmtId="0" fontId="15" fillId="14" borderId="10" xfId="0" applyFont="1" applyFill="1" applyBorder="1" applyAlignment="1" applyProtection="1">
      <alignment horizontal="center"/>
      <protection locked="0"/>
    </xf>
    <xf numFmtId="0" fontId="2" fillId="0" borderId="0" xfId="0" applyFont="1" applyAlignment="1" applyProtection="1">
      <alignment wrapText="1"/>
      <protection locked="0"/>
    </xf>
    <xf numFmtId="0" fontId="60" fillId="0" borderId="0" xfId="0" applyFont="1" applyFill="1" applyProtection="1">
      <protection locked="0"/>
    </xf>
    <xf numFmtId="0" fontId="15" fillId="0" borderId="0" xfId="0" applyFont="1" applyFill="1" applyBorder="1" applyAlignment="1" applyProtection="1">
      <alignment horizontal="center"/>
      <protection locked="0"/>
    </xf>
    <xf numFmtId="0" fontId="36" fillId="14" borderId="2" xfId="0" applyFont="1" applyFill="1" applyBorder="1" applyProtection="1"/>
    <xf numFmtId="0" fontId="15" fillId="14" borderId="16" xfId="0" applyFont="1" applyFill="1" applyBorder="1" applyProtection="1"/>
    <xf numFmtId="0" fontId="2" fillId="0" borderId="3" xfId="0" applyFont="1" applyFill="1" applyBorder="1" applyAlignment="1" applyProtection="1">
      <alignment horizontal="left"/>
    </xf>
    <xf numFmtId="0" fontId="0" fillId="0" borderId="0" xfId="0" applyFill="1" applyBorder="1" applyAlignment="1" applyProtection="1">
      <alignment horizontal="center"/>
    </xf>
    <xf numFmtId="0" fontId="2" fillId="0" borderId="15" xfId="0" applyFont="1" applyBorder="1" applyProtection="1"/>
    <xf numFmtId="0" fontId="0" fillId="0" borderId="3" xfId="0" applyFont="1" applyFill="1" applyBorder="1" applyAlignment="1" applyProtection="1">
      <alignment horizontal="left"/>
    </xf>
    <xf numFmtId="0" fontId="0" fillId="0" borderId="5" xfId="0" applyFont="1" applyFill="1" applyBorder="1" applyAlignment="1" applyProtection="1">
      <alignment horizontal="left"/>
    </xf>
    <xf numFmtId="0" fontId="0" fillId="0" borderId="8" xfId="0" applyFill="1" applyBorder="1" applyAlignment="1" applyProtection="1">
      <alignment horizontal="center"/>
    </xf>
    <xf numFmtId="0" fontId="0" fillId="0" borderId="6" xfId="0" applyBorder="1" applyProtection="1"/>
    <xf numFmtId="0" fontId="68" fillId="0" borderId="0" xfId="0" applyFont="1" applyAlignment="1" applyProtection="1">
      <alignment horizontal="center"/>
    </xf>
    <xf numFmtId="0" fontId="0" fillId="0" borderId="8" xfId="0" applyBorder="1" applyAlignment="1" applyProtection="1">
      <alignment horizontal="center"/>
    </xf>
    <xf numFmtId="0" fontId="15" fillId="14" borderId="0" xfId="0" applyFont="1" applyFill="1" applyProtection="1">
      <protection locked="0"/>
    </xf>
    <xf numFmtId="0" fontId="15" fillId="0" borderId="0" xfId="0" applyFont="1" applyFill="1" applyBorder="1"/>
    <xf numFmtId="164" fontId="0" fillId="0" borderId="4" xfId="1" applyFont="1" applyBorder="1" applyProtection="1"/>
    <xf numFmtId="0" fontId="69" fillId="0" borderId="0" xfId="4" applyFont="1" applyProtection="1">
      <protection locked="0"/>
    </xf>
    <xf numFmtId="1" fontId="61" fillId="26" borderId="15" xfId="0" applyNumberFormat="1" applyFont="1" applyFill="1" applyBorder="1" applyProtection="1">
      <protection locked="0"/>
    </xf>
    <xf numFmtId="167" fontId="61" fillId="26" borderId="3" xfId="1" applyNumberFormat="1" applyFont="1" applyFill="1" applyBorder="1" applyProtection="1">
      <protection locked="0"/>
    </xf>
    <xf numFmtId="167" fontId="61" fillId="26" borderId="15" xfId="1" applyNumberFormat="1" applyFont="1" applyFill="1" applyBorder="1" applyProtection="1">
      <protection locked="0"/>
    </xf>
    <xf numFmtId="167" fontId="61" fillId="26" borderId="0" xfId="1" applyNumberFormat="1" applyFont="1" applyFill="1" applyBorder="1" applyProtection="1">
      <protection locked="0"/>
    </xf>
    <xf numFmtId="1" fontId="0" fillId="0" borderId="17" xfId="0" applyNumberFormat="1" applyBorder="1" applyProtection="1">
      <protection locked="0"/>
    </xf>
    <xf numFmtId="167" fontId="61" fillId="14" borderId="15" xfId="0" applyNumberFormat="1" applyFont="1" applyFill="1" applyBorder="1" applyProtection="1">
      <protection locked="0"/>
    </xf>
    <xf numFmtId="0" fontId="57" fillId="0" borderId="0" xfId="0" applyFont="1"/>
    <xf numFmtId="0" fontId="70" fillId="14" borderId="0" xfId="0" applyFont="1" applyFill="1" applyBorder="1"/>
    <xf numFmtId="0" fontId="0" fillId="0" borderId="0" xfId="0" quotePrefix="1" applyAlignment="1">
      <alignment wrapText="1"/>
    </xf>
    <xf numFmtId="0" fontId="71" fillId="0" borderId="0" xfId="0" applyFont="1" applyProtection="1"/>
    <xf numFmtId="0" fontId="19" fillId="12" borderId="0" xfId="0" applyFont="1" applyFill="1" applyAlignment="1" applyProtection="1">
      <alignment wrapText="1"/>
    </xf>
    <xf numFmtId="0" fontId="19" fillId="12" borderId="0" xfId="0" applyFont="1" applyFill="1" applyAlignment="1" applyProtection="1">
      <alignment horizontal="center"/>
    </xf>
    <xf numFmtId="0" fontId="72" fillId="12" borderId="0" xfId="0" quotePrefix="1" applyFont="1" applyFill="1" applyAlignment="1" applyProtection="1">
      <alignment horizontal="center" wrapText="1"/>
    </xf>
    <xf numFmtId="0" fontId="20" fillId="12" borderId="0" xfId="0" applyFont="1" applyFill="1" applyAlignment="1" applyProtection="1">
      <alignment horizontal="center"/>
    </xf>
    <xf numFmtId="9" fontId="0" fillId="21" borderId="0" xfId="3" applyFont="1" applyFill="1" applyProtection="1"/>
    <xf numFmtId="164" fontId="0" fillId="21" borderId="0" xfId="1" applyFont="1" applyFill="1" applyProtection="1"/>
    <xf numFmtId="0" fontId="0" fillId="0" borderId="0" xfId="0" applyAlignment="1" applyProtection="1">
      <alignment horizontal="center"/>
    </xf>
    <xf numFmtId="0" fontId="15" fillId="0" borderId="17" xfId="0" applyFont="1" applyBorder="1" applyProtection="1"/>
    <xf numFmtId="0" fontId="15" fillId="0" borderId="0" xfId="0" applyFont="1" applyAlignment="1" applyProtection="1">
      <alignment horizontal="center"/>
    </xf>
    <xf numFmtId="0" fontId="0" fillId="0" borderId="17" xfId="0" applyBorder="1" applyProtection="1"/>
    <xf numFmtId="167" fontId="0" fillId="0" borderId="17" xfId="1" applyNumberFormat="1" applyFont="1" applyBorder="1" applyProtection="1"/>
    <xf numFmtId="167" fontId="0" fillId="0" borderId="0" xfId="1" applyNumberFormat="1" applyFont="1" applyProtection="1"/>
    <xf numFmtId="164" fontId="0" fillId="0" borderId="17" xfId="1" applyFont="1" applyBorder="1" applyProtection="1"/>
    <xf numFmtId="164" fontId="0" fillId="0" borderId="17" xfId="0" applyNumberFormat="1" applyBorder="1" applyProtection="1"/>
    <xf numFmtId="0" fontId="15" fillId="0" borderId="0" xfId="0" applyFont="1" applyFill="1" applyBorder="1" applyProtection="1"/>
    <xf numFmtId="164" fontId="0" fillId="0" borderId="0" xfId="0" applyNumberFormat="1" applyProtection="1"/>
    <xf numFmtId="172" fontId="0" fillId="14" borderId="0" xfId="3" applyNumberFormat="1" applyFont="1" applyFill="1" applyProtection="1">
      <protection locked="0"/>
    </xf>
    <xf numFmtId="9" fontId="0" fillId="14" borderId="0" xfId="3" applyFont="1" applyFill="1" applyProtection="1">
      <protection locked="0"/>
    </xf>
    <xf numFmtId="172" fontId="0" fillId="14" borderId="0" xfId="0" applyNumberFormat="1" applyFill="1" applyProtection="1">
      <protection locked="0"/>
    </xf>
    <xf numFmtId="164" fontId="0" fillId="14" borderId="0" xfId="1" applyFont="1" applyFill="1" applyProtection="1">
      <protection locked="0"/>
    </xf>
    <xf numFmtId="0" fontId="0" fillId="7" borderId="0" xfId="0" applyFont="1" applyFill="1" applyBorder="1" applyAlignment="1" applyProtection="1">
      <alignment horizontal="center" wrapText="1"/>
    </xf>
    <xf numFmtId="9" fontId="0" fillId="7" borderId="0" xfId="3" applyFont="1" applyFill="1" applyBorder="1" applyAlignment="1" applyProtection="1">
      <alignment horizontal="center" wrapText="1"/>
    </xf>
    <xf numFmtId="0" fontId="0" fillId="0" borderId="0" xfId="0" applyAlignment="1" applyProtection="1">
      <alignment horizontal="left" wrapText="1"/>
      <protection locked="0"/>
    </xf>
    <xf numFmtId="0" fontId="19" fillId="12" borderId="7" xfId="0" applyFont="1" applyFill="1" applyBorder="1" applyAlignment="1" applyProtection="1">
      <alignment horizontal="right"/>
    </xf>
    <xf numFmtId="0" fontId="20" fillId="12" borderId="2" xfId="0" applyFont="1" applyFill="1" applyBorder="1" applyAlignment="1" applyProtection="1">
      <alignment horizontal="right"/>
    </xf>
    <xf numFmtId="0" fontId="19" fillId="12" borderId="0" xfId="0" applyFont="1" applyFill="1" applyAlignment="1" applyProtection="1">
      <alignment horizontal="center"/>
      <protection locked="0"/>
    </xf>
    <xf numFmtId="0" fontId="15" fillId="0" borderId="1" xfId="0" applyFont="1" applyBorder="1" applyAlignment="1" applyProtection="1">
      <alignment horizontal="right"/>
      <protection locked="0"/>
    </xf>
    <xf numFmtId="0" fontId="15" fillId="0" borderId="7" xfId="0" applyFont="1" applyBorder="1" applyAlignment="1" applyProtection="1">
      <alignment horizontal="right"/>
      <protection locked="0"/>
    </xf>
    <xf numFmtId="0" fontId="15" fillId="0" borderId="2" xfId="0" applyFont="1" applyBorder="1" applyAlignment="1" applyProtection="1">
      <alignment horizontal="right"/>
      <protection locked="0"/>
    </xf>
    <xf numFmtId="1" fontId="0" fillId="0" borderId="3" xfId="0" applyNumberFormat="1" applyBorder="1" applyProtection="1">
      <protection locked="0"/>
    </xf>
    <xf numFmtId="1" fontId="0" fillId="0" borderId="0" xfId="0" applyNumberFormat="1" applyBorder="1" applyProtection="1">
      <protection locked="0"/>
    </xf>
    <xf numFmtId="1" fontId="0" fillId="0" borderId="4" xfId="0" applyNumberFormat="1" applyBorder="1" applyProtection="1">
      <protection locked="0"/>
    </xf>
    <xf numFmtId="0" fontId="0" fillId="14" borderId="0" xfId="0" applyFill="1" applyBorder="1" applyAlignment="1" applyProtection="1">
      <alignment horizontal="right" wrapText="1"/>
      <protection locked="0"/>
    </xf>
    <xf numFmtId="164" fontId="0" fillId="0" borderId="0" xfId="0" applyNumberFormat="1" applyProtection="1">
      <protection locked="0"/>
    </xf>
    <xf numFmtId="0" fontId="58" fillId="0" borderId="0" xfId="0" applyFont="1" applyFill="1" applyProtection="1">
      <protection locked="0"/>
    </xf>
    <xf numFmtId="0" fontId="20" fillId="12" borderId="1" xfId="0" applyFont="1" applyFill="1" applyBorder="1" applyProtection="1">
      <protection locked="0"/>
    </xf>
    <xf numFmtId="0" fontId="20" fillId="12" borderId="7" xfId="0" applyFont="1" applyFill="1" applyBorder="1" applyProtection="1">
      <protection locked="0"/>
    </xf>
    <xf numFmtId="0" fontId="20" fillId="12" borderId="0" xfId="0" applyFont="1" applyFill="1" applyProtection="1">
      <protection locked="0"/>
    </xf>
    <xf numFmtId="2" fontId="13" fillId="7" borderId="3" xfId="1" applyNumberFormat="1" applyFont="1" applyFill="1" applyBorder="1" applyProtection="1"/>
    <xf numFmtId="165" fontId="0" fillId="8" borderId="3" xfId="0" applyNumberFormat="1" applyFill="1" applyBorder="1" applyProtection="1"/>
    <xf numFmtId="0" fontId="0" fillId="0" borderId="3" xfId="0" applyBorder="1" applyAlignment="1" applyProtection="1">
      <alignment horizontal="left" indent="3"/>
      <protection locked="0"/>
    </xf>
    <xf numFmtId="0" fontId="75" fillId="12" borderId="0" xfId="0" applyFont="1" applyFill="1" applyProtection="1">
      <protection locked="0"/>
    </xf>
    <xf numFmtId="2" fontId="20" fillId="12" borderId="0" xfId="0" applyNumberFormat="1" applyFont="1" applyFill="1" applyProtection="1"/>
    <xf numFmtId="0" fontId="19" fillId="12" borderId="0" xfId="0" applyFont="1" applyFill="1" applyBorder="1" applyProtection="1">
      <protection locked="0"/>
    </xf>
    <xf numFmtId="0" fontId="0" fillId="12" borderId="7" xfId="0" applyFill="1" applyBorder="1" applyProtection="1">
      <protection locked="0"/>
    </xf>
    <xf numFmtId="0" fontId="0" fillId="0" borderId="2" xfId="0" applyBorder="1" applyProtection="1">
      <protection locked="0"/>
    </xf>
    <xf numFmtId="0" fontId="0" fillId="12" borderId="0" xfId="0" applyFill="1" applyBorder="1" applyProtection="1">
      <protection locked="0"/>
    </xf>
    <xf numFmtId="0" fontId="0" fillId="12" borderId="2" xfId="0" applyFill="1" applyBorder="1" applyProtection="1">
      <protection locked="0"/>
    </xf>
    <xf numFmtId="0" fontId="0" fillId="12" borderId="4" xfId="0" applyFill="1" applyBorder="1" applyProtection="1">
      <protection locked="0"/>
    </xf>
    <xf numFmtId="0" fontId="15" fillId="0" borderId="1" xfId="0" applyFont="1" applyBorder="1" applyProtection="1">
      <protection locked="0"/>
    </xf>
    <xf numFmtId="0" fontId="0" fillId="0" borderId="7" xfId="0" applyFill="1" applyBorder="1" applyProtection="1">
      <protection locked="0"/>
    </xf>
    <xf numFmtId="0" fontId="15" fillId="0" borderId="3" xfId="0" applyFont="1" applyBorder="1" applyAlignment="1" applyProtection="1">
      <alignment horizontal="left"/>
      <protection locked="0"/>
    </xf>
    <xf numFmtId="0" fontId="74" fillId="0" borderId="0" xfId="0" applyFont="1" applyFill="1" applyBorder="1" applyProtection="1">
      <protection locked="0"/>
    </xf>
    <xf numFmtId="0" fontId="0" fillId="0" borderId="7" xfId="0" applyBorder="1" applyAlignment="1" applyProtection="1">
      <alignment horizontal="left"/>
      <protection locked="0"/>
    </xf>
    <xf numFmtId="0" fontId="0" fillId="0" borderId="2" xfId="0" applyBorder="1" applyAlignment="1" applyProtection="1">
      <alignment horizontal="left" wrapText="1"/>
      <protection locked="0"/>
    </xf>
    <xf numFmtId="0" fontId="0" fillId="0" borderId="0" xfId="0" applyBorder="1" applyAlignment="1" applyProtection="1">
      <alignment horizontal="left"/>
      <protection locked="0"/>
    </xf>
    <xf numFmtId="0" fontId="1" fillId="14" borderId="0" xfId="0" applyFont="1" applyFill="1" applyBorder="1" applyAlignment="1" applyProtection="1">
      <alignment horizontal="center" wrapText="1"/>
      <protection locked="0"/>
    </xf>
    <xf numFmtId="0" fontId="15" fillId="14" borderId="0" xfId="0" applyFont="1" applyFill="1" applyBorder="1" applyAlignment="1" applyProtection="1">
      <alignment horizontal="center" wrapText="1"/>
      <protection locked="0"/>
    </xf>
    <xf numFmtId="0" fontId="0" fillId="14" borderId="0" xfId="0" applyFill="1" applyBorder="1" applyAlignment="1" applyProtection="1">
      <alignment horizontal="center"/>
      <protection locked="0"/>
    </xf>
    <xf numFmtId="167" fontId="20" fillId="12" borderId="0" xfId="1" applyNumberFormat="1" applyFont="1" applyFill="1" applyProtection="1">
      <protection locked="0"/>
    </xf>
    <xf numFmtId="166" fontId="0" fillId="0" borderId="0" xfId="1" applyNumberFormat="1" applyFont="1" applyProtection="1">
      <protection locked="0"/>
    </xf>
    <xf numFmtId="0" fontId="15" fillId="14" borderId="7" xfId="0" applyFont="1" applyFill="1" applyBorder="1" applyAlignment="1" applyProtection="1">
      <alignment horizontal="center"/>
      <protection locked="0"/>
    </xf>
    <xf numFmtId="0" fontId="15" fillId="0" borderId="0" xfId="0" applyFont="1" applyBorder="1" applyAlignment="1" applyProtection="1">
      <alignment horizontal="center"/>
      <protection locked="0"/>
    </xf>
    <xf numFmtId="0" fontId="15" fillId="14" borderId="0" xfId="0" applyFont="1" applyFill="1" applyBorder="1" applyAlignment="1" applyProtection="1">
      <alignment horizontal="center"/>
      <protection locked="0"/>
    </xf>
    <xf numFmtId="0" fontId="15" fillId="0" borderId="8" xfId="0" applyFont="1" applyBorder="1" applyAlignment="1" applyProtection="1">
      <alignment horizontal="center"/>
      <protection locked="0"/>
    </xf>
    <xf numFmtId="168" fontId="0" fillId="0" borderId="0" xfId="0" applyNumberFormat="1" applyProtection="1">
      <protection locked="0"/>
    </xf>
    <xf numFmtId="0" fontId="14" fillId="14" borderId="3" xfId="2" applyFill="1" applyBorder="1" applyAlignment="1" applyProtection="1">
      <alignment horizontal="center"/>
    </xf>
    <xf numFmtId="0" fontId="14" fillId="14" borderId="0" xfId="2" applyFill="1" applyBorder="1" applyAlignment="1" applyProtection="1">
      <alignment horizontal="center"/>
    </xf>
    <xf numFmtId="0" fontId="0" fillId="14" borderId="5" xfId="0" applyFill="1" applyBorder="1" applyAlignment="1">
      <alignment horizontal="center"/>
    </xf>
    <xf numFmtId="0" fontId="0" fillId="14" borderId="8" xfId="0" applyFill="1" applyBorder="1" applyAlignment="1">
      <alignment horizontal="center"/>
    </xf>
    <xf numFmtId="0" fontId="12" fillId="14" borderId="3" xfId="0" applyFont="1" applyFill="1" applyBorder="1" applyAlignment="1">
      <alignment horizontal="center"/>
    </xf>
    <xf numFmtId="0" fontId="12" fillId="14" borderId="0" xfId="0" applyFont="1" applyFill="1" applyBorder="1" applyAlignment="1">
      <alignment horizontal="center"/>
    </xf>
    <xf numFmtId="0" fontId="0" fillId="14" borderId="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left" wrapText="1"/>
    </xf>
    <xf numFmtId="0" fontId="0" fillId="14" borderId="0" xfId="0" applyFill="1" applyBorder="1" applyAlignment="1">
      <alignment horizontal="left" wrapText="1"/>
    </xf>
    <xf numFmtId="0" fontId="0" fillId="14" borderId="4" xfId="0" applyFill="1" applyBorder="1" applyAlignment="1">
      <alignment horizontal="left" wrapText="1"/>
    </xf>
    <xf numFmtId="0" fontId="14" fillId="14" borderId="4" xfId="2" applyFill="1" applyBorder="1" applyAlignment="1" applyProtection="1">
      <alignment horizontal="center"/>
    </xf>
    <xf numFmtId="0" fontId="0" fillId="2" borderId="0" xfId="0" applyFill="1" applyAlignment="1" applyProtection="1">
      <alignment horizontal="center"/>
      <protection locked="0"/>
    </xf>
    <xf numFmtId="0" fontId="0" fillId="16" borderId="0" xfId="0" applyFill="1" applyAlignment="1" applyProtection="1">
      <alignment horizontal="center"/>
      <protection locked="0"/>
    </xf>
    <xf numFmtId="0" fontId="0" fillId="13" borderId="0" xfId="0" applyFill="1" applyAlignment="1" applyProtection="1">
      <alignment horizontal="center"/>
      <protection locked="0"/>
    </xf>
    <xf numFmtId="0" fontId="0" fillId="0" borderId="0" xfId="0" applyAlignment="1" applyProtection="1">
      <alignment horizontal="left" wrapText="1"/>
      <protection locked="0"/>
    </xf>
    <xf numFmtId="0" fontId="59" fillId="0" borderId="1" xfId="0" applyFont="1" applyBorder="1" applyAlignment="1" applyProtection="1">
      <alignment horizontal="left" wrapText="1"/>
      <protection locked="0"/>
    </xf>
    <xf numFmtId="0" fontId="59" fillId="0" borderId="7" xfId="0" applyFont="1" applyBorder="1" applyAlignment="1" applyProtection="1">
      <alignment horizontal="left" wrapText="1"/>
      <protection locked="0"/>
    </xf>
    <xf numFmtId="0" fontId="27" fillId="0" borderId="0" xfId="0" applyFont="1" applyAlignment="1">
      <alignment horizontal="left" wrapText="1"/>
    </xf>
    <xf numFmtId="0" fontId="57" fillId="0" borderId="28" xfId="0" applyFont="1" applyBorder="1" applyAlignment="1" applyProtection="1">
      <alignment horizontal="center" wrapText="1"/>
      <protection locked="0"/>
    </xf>
    <xf numFmtId="0" fontId="57" fillId="0" borderId="29" xfId="0" applyFont="1" applyBorder="1" applyAlignment="1" applyProtection="1">
      <alignment horizontal="center" wrapText="1"/>
      <protection locked="0"/>
    </xf>
    <xf numFmtId="0" fontId="57" fillId="0" borderId="30" xfId="0" applyFont="1" applyBorder="1" applyAlignment="1" applyProtection="1">
      <alignment horizontal="center" wrapText="1"/>
      <protection locked="0"/>
    </xf>
    <xf numFmtId="0" fontId="19" fillId="12" borderId="12" xfId="0" applyFont="1" applyFill="1" applyBorder="1" applyAlignment="1" applyProtection="1">
      <alignment horizontal="center" wrapText="1"/>
      <protection locked="0"/>
    </xf>
    <xf numFmtId="0" fontId="19" fillId="12" borderId="11" xfId="0" applyFont="1" applyFill="1" applyBorder="1" applyAlignment="1" applyProtection="1">
      <alignment horizontal="center" wrapText="1"/>
      <protection locked="0"/>
    </xf>
    <xf numFmtId="0" fontId="36" fillId="0" borderId="0" xfId="0" applyFont="1" applyAlignment="1" applyProtection="1">
      <alignment horizontal="left" wrapText="1"/>
      <protection locked="0"/>
    </xf>
    <xf numFmtId="0" fontId="58" fillId="0" borderId="0" xfId="0" applyFont="1" applyFill="1" applyAlignment="1" applyProtection="1">
      <alignment horizontal="center" wrapText="1"/>
      <protection locked="0"/>
    </xf>
    <xf numFmtId="0" fontId="15" fillId="14" borderId="0" xfId="0" applyFont="1" applyFill="1" applyAlignment="1" applyProtection="1">
      <alignment horizontal="center"/>
      <protection locked="0"/>
    </xf>
    <xf numFmtId="0" fontId="44" fillId="12" borderId="0" xfId="4" applyFont="1" applyFill="1" applyAlignment="1" applyProtection="1">
      <alignment horizontal="center" wrapText="1"/>
      <protection locked="0"/>
    </xf>
    <xf numFmtId="0" fontId="1" fillId="14" borderId="17" xfId="0" applyFont="1" applyFill="1" applyBorder="1" applyAlignment="1" applyProtection="1">
      <alignment horizontal="center" wrapText="1"/>
      <protection locked="0"/>
    </xf>
    <xf numFmtId="0" fontId="15" fillId="14" borderId="17" xfId="0" applyFont="1" applyFill="1" applyBorder="1" applyAlignment="1" applyProtection="1">
      <alignment horizontal="center"/>
      <protection locked="0"/>
    </xf>
    <xf numFmtId="0" fontId="15" fillId="14" borderId="17" xfId="0" applyFont="1" applyFill="1" applyBorder="1" applyAlignment="1" applyProtection="1">
      <alignment horizontal="left"/>
      <protection locked="0"/>
    </xf>
    <xf numFmtId="0" fontId="58" fillId="0" borderId="0" xfId="0" applyFont="1" applyFill="1" applyBorder="1" applyProtection="1">
      <protection locked="0"/>
    </xf>
  </cellXfs>
  <cellStyles count="7">
    <cellStyle name="Comma" xfId="1" builtinId="3"/>
    <cellStyle name="Comma 2" xfId="5"/>
    <cellStyle name="Hyperlink" xfId="2" builtinId="8"/>
    <cellStyle name="Normal" xfId="0" builtinId="0"/>
    <cellStyle name="Normal 2" xfId="4"/>
    <cellStyle name="Percent" xfId="3" builtinId="5"/>
    <cellStyle name="Percent 2" xfId="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Draft Outline</a:t>
            </a:r>
          </a:p>
        </c:rich>
      </c:tx>
      <c:layout/>
      <c:overlay val="1"/>
    </c:title>
    <c:plotArea>
      <c:layout>
        <c:manualLayout>
          <c:xMode val="edge"/>
          <c:yMode val="edge"/>
          <c:x val="1.6427446569178855E-2"/>
          <c:y val="0.11707729785310578"/>
          <c:w val="0.869250271640711"/>
          <c:h val="0.81888904053500866"/>
        </c:manualLayout>
      </c:layout>
      <c:lineChart>
        <c:grouping val="standard"/>
        <c:ser>
          <c:idx val="0"/>
          <c:order val="0"/>
          <c:tx>
            <c:strRef>
              <c:f>OutlineParameters!$T$113</c:f>
              <c:strCache>
                <c:ptCount val="1"/>
                <c:pt idx="0">
                  <c:v>y - side</c:v>
                </c:pt>
              </c:strCache>
            </c:strRef>
          </c:tx>
          <c:marker>
            <c:symbol val="none"/>
          </c:marker>
          <c:cat>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OutlineParameters!$T$114:$T$1014</c:f>
              <c:numCache>
                <c:formatCode>General</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103</c:v>
                </c:pt>
                <c:pt idx="310">
                  <c:v>104.66551433565715</c:v>
                </c:pt>
                <c:pt idx="311">
                  <c:v>106.32406896849473</c:v>
                </c:pt>
                <c:pt idx="312">
                  <c:v>107.96874997206032</c:v>
                </c:pt>
                <c:pt idx="313">
                  <c:v>109.59259764353433</c:v>
                </c:pt>
                <c:pt idx="314">
                  <c:v>111.18865609479448</c:v>
                </c:pt>
                <c:pt idx="315">
                  <c:v>112.74999995529652</c:v>
                </c:pt>
                <c:pt idx="316">
                  <c:v>114.26967333691816</c:v>
                </c:pt>
                <c:pt idx="317">
                  <c:v>115.74074323972066</c:v>
                </c:pt>
                <c:pt idx="318">
                  <c:v>117.15624996088445</c:v>
                </c:pt>
                <c:pt idx="319">
                  <c:v>118.5092605004708</c:v>
                </c:pt>
                <c:pt idx="320">
                  <c:v>119.79282469240327</c:v>
                </c:pt>
                <c:pt idx="321">
                  <c:v>121</c:v>
                </c:pt>
                <c:pt idx="322">
                  <c:v>122.12576499567537</c:v>
                </c:pt>
                <c:pt idx="323">
                  <c:v>123.17284111071515</c:v>
                </c:pt>
                <c:pt idx="324">
                  <c:v>124.14582827563085</c:v>
                </c:pt>
                <c:pt idx="325">
                  <c:v>125.04938597590835</c:v>
                </c:pt>
                <c:pt idx="326">
                  <c:v>125.88811383410184</c:v>
                </c:pt>
                <c:pt idx="327">
                  <c:v>126.66667162378629</c:v>
                </c:pt>
                <c:pt idx="328">
                  <c:v>127.38965869929504</c:v>
                </c:pt>
                <c:pt idx="329">
                  <c:v>128.06173508255569</c:v>
                </c:pt>
                <c:pt idx="330">
                  <c:v>128.68749989941716</c:v>
                </c:pt>
                <c:pt idx="331">
                  <c:v>129.27160569639116</c:v>
                </c:pt>
                <c:pt idx="332">
                  <c:v>129.81867446267495</c:v>
                </c:pt>
                <c:pt idx="333">
                  <c:v>130.3333358267943</c:v>
                </c:pt>
                <c:pt idx="334">
                  <c:v>130.8202194172751</c:v>
                </c:pt>
                <c:pt idx="335">
                  <c:v>131.28395099082479</c:v>
                </c:pt>
                <c:pt idx="336">
                  <c:v>131.72916791525981</c:v>
                </c:pt>
                <c:pt idx="337">
                  <c:v>132.16049401324105</c:v>
                </c:pt>
                <c:pt idx="338">
                  <c:v>132.58256182134912</c:v>
                </c:pt>
                <c:pt idx="339">
                  <c:v>133</c:v>
                </c:pt>
                <c:pt idx="340">
                  <c:v>133.25652508303006</c:v>
                </c:pt>
                <c:pt idx="341">
                  <c:v>133.51304430604804</c:v>
                </c:pt>
                <c:pt idx="342">
                  <c:v>133.76953655025264</c:v>
                </c:pt>
                <c:pt idx="343">
                  <c:v>134.02602647320992</c:v>
                </c:pt>
                <c:pt idx="344">
                  <c:v>134.28249295611869</c:v>
                </c:pt>
                <c:pt idx="345">
                  <c:v>134.5389301389668</c:v>
                </c:pt>
                <c:pt idx="346">
                  <c:v>134.79532453234759</c:v>
                </c:pt>
                <c:pt idx="347">
                  <c:v>135.05168553503799</c:v>
                </c:pt>
                <c:pt idx="348">
                  <c:v>135.30799202823684</c:v>
                </c:pt>
                <c:pt idx="349">
                  <c:v>135.56425341072099</c:v>
                </c:pt>
                <c:pt idx="350">
                  <c:v>135.82045619308386</c:v>
                </c:pt>
                <c:pt idx="351">
                  <c:v>136.07658688591877</c:v>
                </c:pt>
                <c:pt idx="352">
                  <c:v>136.33265488800259</c:v>
                </c:pt>
                <c:pt idx="353">
                  <c:v>136.58863908053419</c:v>
                </c:pt>
                <c:pt idx="354">
                  <c:v>136.84454886229051</c:v>
                </c:pt>
                <c:pt idx="355">
                  <c:v>137.10037074386486</c:v>
                </c:pt>
                <c:pt idx="356">
                  <c:v>137.35609123585056</c:v>
                </c:pt>
                <c:pt idx="357">
                  <c:v>137.61171973702457</c:v>
                </c:pt>
                <c:pt idx="358">
                  <c:v>137.86723512858569</c:v>
                </c:pt>
                <c:pt idx="359">
                  <c:v>138.12264680931085</c:v>
                </c:pt>
                <c:pt idx="360">
                  <c:v>138.37794128979337</c:v>
                </c:pt>
                <c:pt idx="361">
                  <c:v>138.63310508062659</c:v>
                </c:pt>
                <c:pt idx="362">
                  <c:v>138.88814758058751</c:v>
                </c:pt>
                <c:pt idx="363">
                  <c:v>139.14304767087486</c:v>
                </c:pt>
                <c:pt idx="364">
                  <c:v>139.39781475026558</c:v>
                </c:pt>
                <c:pt idx="365">
                  <c:v>139.65243532935304</c:v>
                </c:pt>
                <c:pt idx="366">
                  <c:v>139.90689591873053</c:v>
                </c:pt>
                <c:pt idx="367">
                  <c:v>140.16120591717504</c:v>
                </c:pt>
                <c:pt idx="368">
                  <c:v>140.41534420588533</c:v>
                </c:pt>
                <c:pt idx="369">
                  <c:v>140.66932018363835</c:v>
                </c:pt>
                <c:pt idx="370">
                  <c:v>140.92312036102743</c:v>
                </c:pt>
                <c:pt idx="371">
                  <c:v>141.17673124864595</c:v>
                </c:pt>
                <c:pt idx="372">
                  <c:v>141.43016224527074</c:v>
                </c:pt>
                <c:pt idx="373">
                  <c:v>141.68339223210072</c:v>
                </c:pt>
                <c:pt idx="374">
                  <c:v>141.93643060791274</c:v>
                </c:pt>
                <c:pt idx="375">
                  <c:v>142.18926388330016</c:v>
                </c:pt>
                <c:pt idx="376">
                  <c:v>142.44187856885637</c:v>
                </c:pt>
                <c:pt idx="377">
                  <c:v>142.69428406335823</c:v>
                </c:pt>
                <c:pt idx="378">
                  <c:v>142.94645924800457</c:v>
                </c:pt>
                <c:pt idx="379">
                  <c:v>143.19841352157238</c:v>
                </c:pt>
                <c:pt idx="380">
                  <c:v>143.45013339465487</c:v>
                </c:pt>
                <c:pt idx="381">
                  <c:v>143.70160537784548</c:v>
                </c:pt>
                <c:pt idx="382">
                  <c:v>143.95283886992115</c:v>
                </c:pt>
                <c:pt idx="383">
                  <c:v>144.20381275208058</c:v>
                </c:pt>
                <c:pt idx="384">
                  <c:v>144.45453642310082</c:v>
                </c:pt>
                <c:pt idx="385">
                  <c:v>144.70499639357516</c:v>
                </c:pt>
                <c:pt idx="386">
                  <c:v>144.95517917409691</c:v>
                </c:pt>
                <c:pt idx="387">
                  <c:v>145.20509416344302</c:v>
                </c:pt>
                <c:pt idx="388">
                  <c:v>145.4547202428123</c:v>
                </c:pt>
                <c:pt idx="389">
                  <c:v>145.70406681098171</c:v>
                </c:pt>
                <c:pt idx="390">
                  <c:v>145.95312037854455</c:v>
                </c:pt>
                <c:pt idx="391">
                  <c:v>146.20186745609419</c:v>
                </c:pt>
                <c:pt idx="392">
                  <c:v>146.45031744240748</c:v>
                </c:pt>
                <c:pt idx="393">
                  <c:v>146.69844921868335</c:v>
                </c:pt>
                <c:pt idx="394">
                  <c:v>146.94627218369865</c:v>
                </c:pt>
                <c:pt idx="395">
                  <c:v>147.19377284804673</c:v>
                </c:pt>
                <c:pt idx="396">
                  <c:v>147.44093772232094</c:v>
                </c:pt>
                <c:pt idx="397">
                  <c:v>147.68777620529821</c:v>
                </c:pt>
                <c:pt idx="398">
                  <c:v>147.93426717817732</c:v>
                </c:pt>
                <c:pt idx="399">
                  <c:v>148.18042003973525</c:v>
                </c:pt>
                <c:pt idx="400">
                  <c:v>148.42622130056529</c:v>
                </c:pt>
                <c:pt idx="401">
                  <c:v>148.6716574712608</c:v>
                </c:pt>
                <c:pt idx="402">
                  <c:v>148.91673795059873</c:v>
                </c:pt>
                <c:pt idx="403">
                  <c:v>149.16144161977783</c:v>
                </c:pt>
                <c:pt idx="404">
                  <c:v>149.40577787757508</c:v>
                </c:pt>
                <c:pt idx="405">
                  <c:v>149.64973323458383</c:v>
                </c:pt>
                <c:pt idx="406">
                  <c:v>149.89329420139734</c:v>
                </c:pt>
                <c:pt idx="407">
                  <c:v>150.13647017679264</c:v>
                </c:pt>
                <c:pt idx="408">
                  <c:v>150.37924767136303</c:v>
                </c:pt>
                <c:pt idx="409">
                  <c:v>150.62161319570177</c:v>
                </c:pt>
                <c:pt idx="410">
                  <c:v>150.86357614858591</c:v>
                </c:pt>
                <c:pt idx="411">
                  <c:v>151.1051154112142</c:v>
                </c:pt>
                <c:pt idx="412">
                  <c:v>151.34624038236356</c:v>
                </c:pt>
                <c:pt idx="413">
                  <c:v>151.58693757262739</c:v>
                </c:pt>
                <c:pt idx="414">
                  <c:v>151.82719349259895</c:v>
                </c:pt>
                <c:pt idx="415">
                  <c:v>152.06701754105518</c:v>
                </c:pt>
                <c:pt idx="416">
                  <c:v>152.30638859919497</c:v>
                </c:pt>
                <c:pt idx="417">
                  <c:v>152.54530843640057</c:v>
                </c:pt>
                <c:pt idx="418">
                  <c:v>152.78377882205456</c:v>
                </c:pt>
                <c:pt idx="419">
                  <c:v>153.02178245205292</c:v>
                </c:pt>
                <c:pt idx="420">
                  <c:v>153.25931728108074</c:v>
                </c:pt>
                <c:pt idx="421">
                  <c:v>153.49638126382322</c:v>
                </c:pt>
                <c:pt idx="422">
                  <c:v>153.73296091087366</c:v>
                </c:pt>
                <c:pt idx="423">
                  <c:v>153.96905417691724</c:v>
                </c:pt>
                <c:pt idx="424">
                  <c:v>154.20465520194179</c:v>
                </c:pt>
                <c:pt idx="425">
                  <c:v>154.43975812593521</c:v>
                </c:pt>
                <c:pt idx="426">
                  <c:v>154.67436090358257</c:v>
                </c:pt>
                <c:pt idx="427">
                  <c:v>154.90845004547731</c:v>
                </c:pt>
                <c:pt idx="428">
                  <c:v>155.1420235063045</c:v>
                </c:pt>
                <c:pt idx="429">
                  <c:v>155.37507542605195</c:v>
                </c:pt>
                <c:pt idx="430">
                  <c:v>155.60759994470766</c:v>
                </c:pt>
                <c:pt idx="431">
                  <c:v>155.83959501695668</c:v>
                </c:pt>
                <c:pt idx="432">
                  <c:v>156.07104715339236</c:v>
                </c:pt>
                <c:pt idx="433">
                  <c:v>156.30195430869986</c:v>
                </c:pt>
                <c:pt idx="434">
                  <c:v>156.53231062286702</c:v>
                </c:pt>
                <c:pt idx="435">
                  <c:v>156.76211023588172</c:v>
                </c:pt>
                <c:pt idx="436">
                  <c:v>156.99135110242909</c:v>
                </c:pt>
                <c:pt idx="437">
                  <c:v>157.22001973310245</c:v>
                </c:pt>
                <c:pt idx="438">
                  <c:v>157.44811408258701</c:v>
                </c:pt>
                <c:pt idx="439">
                  <c:v>157.67562829087058</c:v>
                </c:pt>
                <c:pt idx="440">
                  <c:v>157.90255649794096</c:v>
                </c:pt>
                <c:pt idx="441">
                  <c:v>158.12889665848343</c:v>
                </c:pt>
                <c:pt idx="442">
                  <c:v>158.35463528309126</c:v>
                </c:pt>
                <c:pt idx="443">
                  <c:v>158.57977032644953</c:v>
                </c:pt>
                <c:pt idx="444">
                  <c:v>158.80429592854617</c:v>
                </c:pt>
                <c:pt idx="445">
                  <c:v>159.02820622936903</c:v>
                </c:pt>
                <c:pt idx="446">
                  <c:v>159.25149918360327</c:v>
                </c:pt>
                <c:pt idx="447">
                  <c:v>159.47416130184223</c:v>
                </c:pt>
                <c:pt idx="448">
                  <c:v>159.69619053877102</c:v>
                </c:pt>
                <c:pt idx="449">
                  <c:v>159.91758103437746</c:v>
                </c:pt>
                <c:pt idx="450">
                  <c:v>160.13833074334681</c:v>
                </c:pt>
                <c:pt idx="451">
                  <c:v>160.35842617627227</c:v>
                </c:pt>
                <c:pt idx="452">
                  <c:v>160.57786528783907</c:v>
                </c:pt>
                <c:pt idx="453">
                  <c:v>160.79664221803509</c:v>
                </c:pt>
                <c:pt idx="454">
                  <c:v>161.01475110684811</c:v>
                </c:pt>
                <c:pt idx="455">
                  <c:v>161.23218609426604</c:v>
                </c:pt>
                <c:pt idx="456">
                  <c:v>161.44894132027676</c:v>
                </c:pt>
                <c:pt idx="457">
                  <c:v>161.66501283221677</c:v>
                </c:pt>
                <c:pt idx="458">
                  <c:v>161.88039095537667</c:v>
                </c:pt>
                <c:pt idx="459">
                  <c:v>162.09507364444161</c:v>
                </c:pt>
                <c:pt idx="460">
                  <c:v>162.30905122470213</c:v>
                </c:pt>
                <c:pt idx="461">
                  <c:v>162.52231974349485</c:v>
                </c:pt>
                <c:pt idx="462">
                  <c:v>162.73487524815616</c:v>
                </c:pt>
                <c:pt idx="463">
                  <c:v>162.94670806397673</c:v>
                </c:pt>
                <c:pt idx="464">
                  <c:v>163.15781614564162</c:v>
                </c:pt>
                <c:pt idx="465">
                  <c:v>163.36818981844152</c:v>
                </c:pt>
                <c:pt idx="466">
                  <c:v>163.57782512971289</c:v>
                </c:pt>
                <c:pt idx="467">
                  <c:v>163.78671812679221</c:v>
                </c:pt>
                <c:pt idx="468">
                  <c:v>163.99485913497011</c:v>
                </c:pt>
                <c:pt idx="469">
                  <c:v>164.20224610893175</c:v>
                </c:pt>
                <c:pt idx="470">
                  <c:v>164.40886937396769</c:v>
                </c:pt>
                <c:pt idx="471">
                  <c:v>164.61472688476309</c:v>
                </c:pt>
                <c:pt idx="472">
                  <c:v>164.81980896660852</c:v>
                </c:pt>
                <c:pt idx="473">
                  <c:v>165.02411166684053</c:v>
                </c:pt>
                <c:pt idx="474">
                  <c:v>165.22762912544695</c:v>
                </c:pt>
                <c:pt idx="475">
                  <c:v>165.43035643608999</c:v>
                </c:pt>
                <c:pt idx="476">
                  <c:v>165.63228678508321</c:v>
                </c:pt>
                <c:pt idx="477">
                  <c:v>165.83341431241442</c:v>
                </c:pt>
                <c:pt idx="478">
                  <c:v>166.03373315807156</c:v>
                </c:pt>
                <c:pt idx="479">
                  <c:v>166.23323650836812</c:v>
                </c:pt>
                <c:pt idx="480">
                  <c:v>166.43192041064063</c:v>
                </c:pt>
                <c:pt idx="481">
                  <c:v>166.62977805120269</c:v>
                </c:pt>
                <c:pt idx="482">
                  <c:v>166.8268035700421</c:v>
                </c:pt>
                <c:pt idx="483">
                  <c:v>167.02299015347242</c:v>
                </c:pt>
                <c:pt idx="484">
                  <c:v>167.21833384883018</c:v>
                </c:pt>
                <c:pt idx="485">
                  <c:v>167.41282784242895</c:v>
                </c:pt>
                <c:pt idx="486">
                  <c:v>167.60646579741939</c:v>
                </c:pt>
                <c:pt idx="487">
                  <c:v>167.79924280746371</c:v>
                </c:pt>
                <c:pt idx="488">
                  <c:v>167.99115205887546</c:v>
                </c:pt>
                <c:pt idx="489">
                  <c:v>168.18218840689823</c:v>
                </c:pt>
                <c:pt idx="490">
                  <c:v>168.37234575310134</c:v>
                </c:pt>
                <c:pt idx="491">
                  <c:v>168.56161823747266</c:v>
                </c:pt>
                <c:pt idx="492">
                  <c:v>168.75</c:v>
                </c:pt>
                <c:pt idx="493">
                  <c:v>168.93749284284911</c:v>
                </c:pt>
                <c:pt idx="494">
                  <c:v>169.12407842321235</c:v>
                </c:pt>
                <c:pt idx="495">
                  <c:v>169.3097876186925</c:v>
                </c:pt>
                <c:pt idx="496">
                  <c:v>169.49459585793716</c:v>
                </c:pt>
                <c:pt idx="497">
                  <c:v>169.67853407850941</c:v>
                </c:pt>
                <c:pt idx="498">
                  <c:v>169.86157764931031</c:v>
                </c:pt>
                <c:pt idx="499">
                  <c:v>170.04375756743568</c:v>
                </c:pt>
                <c:pt idx="500">
                  <c:v>170.22504914246767</c:v>
                </c:pt>
                <c:pt idx="501">
                  <c:v>170.40548343060721</c:v>
                </c:pt>
                <c:pt idx="502">
                  <c:v>170.58504966323466</c:v>
                </c:pt>
                <c:pt idx="503">
                  <c:v>170.76373701315981</c:v>
                </c:pt>
                <c:pt idx="504">
                  <c:v>170.94157662443956</c:v>
                </c:pt>
                <c:pt idx="505">
                  <c:v>171.11854366022934</c:v>
                </c:pt>
                <c:pt idx="506">
                  <c:v>171.29466932262244</c:v>
                </c:pt>
                <c:pt idx="507">
                  <c:v>171.46992871695164</c:v>
                </c:pt>
                <c:pt idx="508">
                  <c:v>171.6443531029191</c:v>
                </c:pt>
                <c:pt idx="509">
                  <c:v>171.8179175284626</c:v>
                </c:pt>
                <c:pt idx="510">
                  <c:v>171.99065331046549</c:v>
                </c:pt>
                <c:pt idx="511">
                  <c:v>172.16253543989802</c:v>
                </c:pt>
                <c:pt idx="512">
                  <c:v>172.3335952903974</c:v>
                </c:pt>
                <c:pt idx="513">
                  <c:v>172.50382193433194</c:v>
                </c:pt>
                <c:pt idx="514">
                  <c:v>172.67320438785069</c:v>
                </c:pt>
                <c:pt idx="515">
                  <c:v>172.84177410891982</c:v>
                </c:pt>
                <c:pt idx="516">
                  <c:v>173.00950594796123</c:v>
                </c:pt>
                <c:pt idx="517">
                  <c:v>173.17643141862598</c:v>
                </c:pt>
                <c:pt idx="518">
                  <c:v>173.3425253158648</c:v>
                </c:pt>
                <c:pt idx="519">
                  <c:v>173.50781920858628</c:v>
                </c:pt>
                <c:pt idx="520">
                  <c:v>173.67228783669734</c:v>
                </c:pt>
                <c:pt idx="521">
                  <c:v>173.83596282393657</c:v>
                </c:pt>
                <c:pt idx="522">
                  <c:v>173.99883311738103</c:v>
                </c:pt>
                <c:pt idx="523">
                  <c:v>174.16088760981265</c:v>
                </c:pt>
                <c:pt idx="524">
                  <c:v>174.32215800641299</c:v>
                </c:pt>
                <c:pt idx="525">
                  <c:v>174.48261891135044</c:v>
                </c:pt>
                <c:pt idx="526">
                  <c:v>174.64230208356767</c:v>
                </c:pt>
                <c:pt idx="527">
                  <c:v>174.80118207368574</c:v>
                </c:pt>
                <c:pt idx="528">
                  <c:v>174.95929069398096</c:v>
                </c:pt>
                <c:pt idx="529">
                  <c:v>175.11660244195446</c:v>
                </c:pt>
                <c:pt idx="530">
                  <c:v>175.27314918278864</c:v>
                </c:pt>
                <c:pt idx="531">
                  <c:v>175.42890536129238</c:v>
                </c:pt>
                <c:pt idx="532">
                  <c:v>175.58390289512661</c:v>
                </c:pt>
                <c:pt idx="533">
                  <c:v>175.73813058411335</c:v>
                </c:pt>
                <c:pt idx="534">
                  <c:v>175.89157717613071</c:v>
                </c:pt>
                <c:pt idx="535">
                  <c:v>176.04427466675563</c:v>
                </c:pt>
                <c:pt idx="536">
                  <c:v>176.19619737093677</c:v>
                </c:pt>
                <c:pt idx="537">
                  <c:v>176.34737733566092</c:v>
                </c:pt>
                <c:pt idx="538">
                  <c:v>176.4977888246807</c:v>
                </c:pt>
                <c:pt idx="539">
                  <c:v>176.64746393596508</c:v>
                </c:pt>
                <c:pt idx="540">
                  <c:v>176.79637688249829</c:v>
                </c:pt>
                <c:pt idx="541">
                  <c:v>176.94455981280399</c:v>
                </c:pt>
                <c:pt idx="542">
                  <c:v>177.09200141103233</c:v>
                </c:pt>
                <c:pt idx="543">
                  <c:v>177.23869031131343</c:v>
                </c:pt>
                <c:pt idx="544">
                  <c:v>177.38465873720122</c:v>
                </c:pt>
                <c:pt idx="545">
                  <c:v>177.52988077662934</c:v>
                </c:pt>
                <c:pt idx="546">
                  <c:v>177.6743887026376</c:v>
                </c:pt>
                <c:pt idx="547">
                  <c:v>177.81815655388752</c:v>
                </c:pt>
                <c:pt idx="548">
                  <c:v>177.96121665247728</c:v>
                </c:pt>
                <c:pt idx="549">
                  <c:v>178.10354298822381</c:v>
                </c:pt>
                <c:pt idx="550">
                  <c:v>178.24516793185617</c:v>
                </c:pt>
                <c:pt idx="551">
                  <c:v>178.3860800561813</c:v>
                </c:pt>
                <c:pt idx="552">
                  <c:v>178.52626788591007</c:v>
                </c:pt>
                <c:pt idx="553">
                  <c:v>178.66576386391588</c:v>
                </c:pt>
                <c:pt idx="554">
                  <c:v>178.80454185977482</c:v>
                </c:pt>
                <c:pt idx="555">
                  <c:v>178.94263436392237</c:v>
                </c:pt>
                <c:pt idx="556">
                  <c:v>179.08001519858632</c:v>
                </c:pt>
                <c:pt idx="557">
                  <c:v>179.21671690133664</c:v>
                </c:pt>
                <c:pt idx="558">
                  <c:v>179.35271324748041</c:v>
                </c:pt>
                <c:pt idx="559">
                  <c:v>179.48803682129457</c:v>
                </c:pt>
                <c:pt idx="560">
                  <c:v>179.62266135159291</c:v>
                </c:pt>
                <c:pt idx="561">
                  <c:v>179.75662709832645</c:v>
                </c:pt>
                <c:pt idx="562">
                  <c:v>179.88989961591099</c:v>
                </c:pt>
                <c:pt idx="563">
                  <c:v>180.02249781877916</c:v>
                </c:pt>
                <c:pt idx="564">
                  <c:v>180.15442388852665</c:v>
                </c:pt>
                <c:pt idx="565">
                  <c:v>180.28568195718304</c:v>
                </c:pt>
                <c:pt idx="566">
                  <c:v>180.4162742515546</c:v>
                </c:pt>
                <c:pt idx="567">
                  <c:v>180.54620485867392</c:v>
                </c:pt>
                <c:pt idx="568">
                  <c:v>180.67547605013058</c:v>
                </c:pt>
                <c:pt idx="569">
                  <c:v>180.8040918683877</c:v>
                </c:pt>
                <c:pt idx="570">
                  <c:v>180.93206225878501</c:v>
                </c:pt>
                <c:pt idx="571">
                  <c:v>181.05937556219797</c:v>
                </c:pt>
                <c:pt idx="572">
                  <c:v>181.18604296386468</c:v>
                </c:pt>
                <c:pt idx="573">
                  <c:v>181.31206684546189</c:v>
                </c:pt>
                <c:pt idx="574">
                  <c:v>181.43745113989999</c:v>
                </c:pt>
                <c:pt idx="575">
                  <c:v>181.5621982721425</c:v>
                </c:pt>
                <c:pt idx="576">
                  <c:v>181.68631213202676</c:v>
                </c:pt>
                <c:pt idx="577">
                  <c:v>181.80980281677014</c:v>
                </c:pt>
                <c:pt idx="578">
                  <c:v>181.93265128538087</c:v>
                </c:pt>
                <c:pt idx="579">
                  <c:v>182.05489056569161</c:v>
                </c:pt>
                <c:pt idx="580">
                  <c:v>182.17650127178817</c:v>
                </c:pt>
                <c:pt idx="581">
                  <c:v>182.29749449343734</c:v>
                </c:pt>
                <c:pt idx="582">
                  <c:v>182.41787280373941</c:v>
                </c:pt>
                <c:pt idx="583">
                  <c:v>182.53763994514313</c:v>
                </c:pt>
                <c:pt idx="584">
                  <c:v>182.65679853211176</c:v>
                </c:pt>
                <c:pt idx="585">
                  <c:v>182.77535226594483</c:v>
                </c:pt>
                <c:pt idx="586">
                  <c:v>182.89331143143559</c:v>
                </c:pt>
                <c:pt idx="587">
                  <c:v>183.01065680097832</c:v>
                </c:pt>
                <c:pt idx="588">
                  <c:v>183.12742158805776</c:v>
                </c:pt>
                <c:pt idx="589">
                  <c:v>183.24357889537944</c:v>
                </c:pt>
                <c:pt idx="590">
                  <c:v>183.35916197650855</c:v>
                </c:pt>
                <c:pt idx="591">
                  <c:v>183.47415133237067</c:v>
                </c:pt>
                <c:pt idx="592">
                  <c:v>183.58855794192382</c:v>
                </c:pt>
                <c:pt idx="593">
                  <c:v>183.70238460047378</c:v>
                </c:pt>
                <c:pt idx="594">
                  <c:v>183.81563482943955</c:v>
                </c:pt>
                <c:pt idx="595">
                  <c:v>183.92831909253292</c:v>
                </c:pt>
                <c:pt idx="596">
                  <c:v>184.04041798419146</c:v>
                </c:pt>
                <c:pt idx="597">
                  <c:v>184.15196489489472</c:v>
                </c:pt>
                <c:pt idx="598">
                  <c:v>184.26293275131545</c:v>
                </c:pt>
                <c:pt idx="599">
                  <c:v>184.37335498208967</c:v>
                </c:pt>
                <c:pt idx="600">
                  <c:v>184.48321200036708</c:v>
                </c:pt>
                <c:pt idx="601">
                  <c:v>184.5925146992536</c:v>
                </c:pt>
                <c:pt idx="602">
                  <c:v>184.70127367563458</c:v>
                </c:pt>
                <c:pt idx="603">
                  <c:v>184.8094693915223</c:v>
                </c:pt>
                <c:pt idx="604">
                  <c:v>184.91713536907343</c:v>
                </c:pt>
                <c:pt idx="605">
                  <c:v>185.02424440403172</c:v>
                </c:pt>
                <c:pt idx="606">
                  <c:v>185.13083005521401</c:v>
                </c:pt>
                <c:pt idx="607">
                  <c:v>185.23686508191764</c:v>
                </c:pt>
                <c:pt idx="608">
                  <c:v>185.34238307919216</c:v>
                </c:pt>
                <c:pt idx="609">
                  <c:v>185.44735677031593</c:v>
                </c:pt>
                <c:pt idx="610">
                  <c:v>185.55181978614368</c:v>
                </c:pt>
                <c:pt idx="611">
                  <c:v>185.6557600678164</c:v>
                </c:pt>
                <c:pt idx="612">
                  <c:v>185.75916552120452</c:v>
                </c:pt>
                <c:pt idx="613">
                  <c:v>185.86206983006861</c:v>
                </c:pt>
                <c:pt idx="614">
                  <c:v>185.96444562951046</c:v>
                </c:pt>
                <c:pt idx="615">
                  <c:v>186.06632663802699</c:v>
                </c:pt>
                <c:pt idx="616">
                  <c:v>186.16768545619738</c:v>
                </c:pt>
                <c:pt idx="617">
                  <c:v>186.26855583682735</c:v>
                </c:pt>
                <c:pt idx="618">
                  <c:v>186.36891034640112</c:v>
                </c:pt>
                <c:pt idx="619">
                  <c:v>186.46878277160565</c:v>
                </c:pt>
                <c:pt idx="620">
                  <c:v>186.56816097542523</c:v>
                </c:pt>
                <c:pt idx="621">
                  <c:v>186.66703278749759</c:v>
                </c:pt>
                <c:pt idx="622">
                  <c:v>186.76543204452983</c:v>
                </c:pt>
                <c:pt idx="623">
                  <c:v>186.8633312296391</c:v>
                </c:pt>
                <c:pt idx="624">
                  <c:v>186.96076421234505</c:v>
                </c:pt>
                <c:pt idx="625">
                  <c:v>187.0577034431661</c:v>
                </c:pt>
                <c:pt idx="626">
                  <c:v>187.15418282400677</c:v>
                </c:pt>
                <c:pt idx="627">
                  <c:v>187.25017477321433</c:v>
                </c:pt>
                <c:pt idx="628">
                  <c:v>187.34571322465075</c:v>
                </c:pt>
                <c:pt idx="629">
                  <c:v>187.44078596747241</c:v>
                </c:pt>
                <c:pt idx="630">
                  <c:v>187.53538075941293</c:v>
                </c:pt>
                <c:pt idx="631">
                  <c:v>187.62953158146851</c:v>
                </c:pt>
                <c:pt idx="632">
                  <c:v>187.72321077342912</c:v>
                </c:pt>
                <c:pt idx="633">
                  <c:v>187.81645234717965</c:v>
                </c:pt>
                <c:pt idx="634">
                  <c:v>187.90923633228331</c:v>
                </c:pt>
                <c:pt idx="635">
                  <c:v>188.00157360974168</c:v>
                </c:pt>
                <c:pt idx="636">
                  <c:v>188.09346734769673</c:v>
                </c:pt>
                <c:pt idx="637">
                  <c:v>188.18492071429048</c:v>
                </c:pt>
                <c:pt idx="638">
                  <c:v>188.27593687766489</c:v>
                </c:pt>
                <c:pt idx="639">
                  <c:v>188.36651900596192</c:v>
                </c:pt>
                <c:pt idx="640">
                  <c:v>188.45667026732355</c:v>
                </c:pt>
                <c:pt idx="641">
                  <c:v>188.5463938298918</c:v>
                </c:pt>
                <c:pt idx="642">
                  <c:v>188.63569286180859</c:v>
                </c:pt>
                <c:pt idx="643">
                  <c:v>188.72457053121602</c:v>
                </c:pt>
                <c:pt idx="644">
                  <c:v>188.81303776304361</c:v>
                </c:pt>
                <c:pt idx="645">
                  <c:v>188.90108221534504</c:v>
                </c:pt>
                <c:pt idx="646">
                  <c:v>188.98871480953625</c:v>
                </c:pt>
                <c:pt idx="647">
                  <c:v>189.07593871375923</c:v>
                </c:pt>
                <c:pt idx="648">
                  <c:v>189.16275709615599</c:v>
                </c:pt>
                <c:pt idx="649">
                  <c:v>189.24917312486841</c:v>
                </c:pt>
                <c:pt idx="650">
                  <c:v>189.33518996803861</c:v>
                </c:pt>
                <c:pt idx="651">
                  <c:v>189.4208107938085</c:v>
                </c:pt>
                <c:pt idx="652">
                  <c:v>189.50603877032003</c:v>
                </c:pt>
                <c:pt idx="653">
                  <c:v>189.59087706571523</c:v>
                </c:pt>
                <c:pt idx="654">
                  <c:v>189.67533663859118</c:v>
                </c:pt>
                <c:pt idx="655">
                  <c:v>189.75940507939941</c:v>
                </c:pt>
                <c:pt idx="656">
                  <c:v>189.84309334349055</c:v>
                </c:pt>
                <c:pt idx="657">
                  <c:v>189.92640459900653</c:v>
                </c:pt>
                <c:pt idx="658">
                  <c:v>190.00934201408933</c:v>
                </c:pt>
                <c:pt idx="659">
                  <c:v>190.09190875688097</c:v>
                </c:pt>
                <c:pt idx="660">
                  <c:v>190.1741079955234</c:v>
                </c:pt>
                <c:pt idx="661">
                  <c:v>190.25594289815865</c:v>
                </c:pt>
                <c:pt idx="662">
                  <c:v>190.33741663292867</c:v>
                </c:pt>
                <c:pt idx="663">
                  <c:v>190.41854018644668</c:v>
                </c:pt>
                <c:pt idx="664">
                  <c:v>190.49930109289144</c:v>
                </c:pt>
                <c:pt idx="665">
                  <c:v>190.5797103358702</c:v>
                </c:pt>
                <c:pt idx="666">
                  <c:v>190.65977108352496</c:v>
                </c:pt>
                <c:pt idx="667">
                  <c:v>190.7394865039976</c:v>
                </c:pt>
                <c:pt idx="668">
                  <c:v>190.81886358012753</c:v>
                </c:pt>
                <c:pt idx="669">
                  <c:v>190.89789785066208</c:v>
                </c:pt>
                <c:pt idx="670">
                  <c:v>190.97659629844051</c:v>
                </c:pt>
                <c:pt idx="671">
                  <c:v>191.05496209160481</c:v>
                </c:pt>
                <c:pt idx="672">
                  <c:v>191.13299839829699</c:v>
                </c:pt>
                <c:pt idx="673">
                  <c:v>191.21071241902368</c:v>
                </c:pt>
                <c:pt idx="674">
                  <c:v>191.28809925990964</c:v>
                </c:pt>
                <c:pt idx="675">
                  <c:v>191.36516611872264</c:v>
                </c:pt>
                <c:pt idx="676">
                  <c:v>191.441919978302</c:v>
                </c:pt>
                <c:pt idx="677">
                  <c:v>191.51835637739515</c:v>
                </c:pt>
                <c:pt idx="678">
                  <c:v>191.59448229884131</c:v>
                </c:pt>
                <c:pt idx="679">
                  <c:v>191.67030091078249</c:v>
                </c:pt>
                <c:pt idx="680">
                  <c:v>191.74581538136064</c:v>
                </c:pt>
                <c:pt idx="681">
                  <c:v>191.82102887871778</c:v>
                </c:pt>
                <c:pt idx="682">
                  <c:v>191.89594457099591</c:v>
                </c:pt>
                <c:pt idx="683">
                  <c:v>191.97056968462019</c:v>
                </c:pt>
                <c:pt idx="684">
                  <c:v>192.04489927361104</c:v>
                </c:pt>
                <c:pt idx="685">
                  <c:v>192.11894437661928</c:v>
                </c:pt>
                <c:pt idx="686">
                  <c:v>192.19270053239251</c:v>
                </c:pt>
                <c:pt idx="687">
                  <c:v>192.26617472376981</c:v>
                </c:pt>
                <c:pt idx="688">
                  <c:v>192.33937011889327</c:v>
                </c:pt>
                <c:pt idx="689">
                  <c:v>192.41228988590481</c:v>
                </c:pt>
                <c:pt idx="690">
                  <c:v>192.48493719294643</c:v>
                </c:pt>
                <c:pt idx="691">
                  <c:v>192.55731520816016</c:v>
                </c:pt>
                <c:pt idx="692">
                  <c:v>192.62942709968789</c:v>
                </c:pt>
                <c:pt idx="693">
                  <c:v>192.70128393189879</c:v>
                </c:pt>
                <c:pt idx="694">
                  <c:v>192.77287308265824</c:v>
                </c:pt>
                <c:pt idx="695">
                  <c:v>192.844205614131</c:v>
                </c:pt>
                <c:pt idx="696">
                  <c:v>192.91528469445899</c:v>
                </c:pt>
                <c:pt idx="697">
                  <c:v>192.98611349178427</c:v>
                </c:pt>
                <c:pt idx="698">
                  <c:v>193.05669517424869</c:v>
                </c:pt>
                <c:pt idx="699">
                  <c:v>193.12703290999434</c:v>
                </c:pt>
                <c:pt idx="700">
                  <c:v>193.19712986716317</c:v>
                </c:pt>
                <c:pt idx="701">
                  <c:v>193.26698921389715</c:v>
                </c:pt>
                <c:pt idx="702">
                  <c:v>193.33662203320276</c:v>
                </c:pt>
                <c:pt idx="703">
                  <c:v>193.4060156654302</c:v>
                </c:pt>
                <c:pt idx="704">
                  <c:v>193.47518119162206</c:v>
                </c:pt>
                <c:pt idx="705">
                  <c:v>193.54412177992026</c:v>
                </c:pt>
                <c:pt idx="706">
                  <c:v>193.61284059846685</c:v>
                </c:pt>
                <c:pt idx="707">
                  <c:v>193.6813408154037</c:v>
                </c:pt>
                <c:pt idx="708">
                  <c:v>193.74962559887288</c:v>
                </c:pt>
                <c:pt idx="709">
                  <c:v>193.81769811701639</c:v>
                </c:pt>
                <c:pt idx="710">
                  <c:v>193.88556550278315</c:v>
                </c:pt>
                <c:pt idx="711">
                  <c:v>193.95322299556287</c:v>
                </c:pt>
                <c:pt idx="712">
                  <c:v>194.02067772742947</c:v>
                </c:pt>
                <c:pt idx="713">
                  <c:v>194.08793286652497</c:v>
                </c:pt>
                <c:pt idx="714">
                  <c:v>194.15499158099124</c:v>
                </c:pt>
                <c:pt idx="715">
                  <c:v>194.22186100795244</c:v>
                </c:pt>
                <c:pt idx="716">
                  <c:v>194.28853637838125</c:v>
                </c:pt>
                <c:pt idx="717">
                  <c:v>194.35502482859351</c:v>
                </c:pt>
                <c:pt idx="718">
                  <c:v>194.4213295267312</c:v>
                </c:pt>
                <c:pt idx="719">
                  <c:v>194.48745761301782</c:v>
                </c:pt>
                <c:pt idx="720">
                  <c:v>194.55340431217371</c:v>
                </c:pt>
                <c:pt idx="721">
                  <c:v>194.61917676366761</c:v>
                </c:pt>
                <c:pt idx="722">
                  <c:v>194.6847800429901</c:v>
                </c:pt>
                <c:pt idx="723">
                  <c:v>194.75021350358588</c:v>
                </c:pt>
                <c:pt idx="724">
                  <c:v>194.81548428925242</c:v>
                </c:pt>
                <c:pt idx="725">
                  <c:v>194.88059143219274</c:v>
                </c:pt>
                <c:pt idx="726">
                  <c:v>194.94554207551624</c:v>
                </c:pt>
                <c:pt idx="727">
                  <c:v>195.01033557266763</c:v>
                </c:pt>
                <c:pt idx="728">
                  <c:v>195.07497699913748</c:v>
                </c:pt>
                <c:pt idx="729">
                  <c:v>195.13947159461443</c:v>
                </c:pt>
                <c:pt idx="730">
                  <c:v>195.20382029210376</c:v>
                </c:pt>
                <c:pt idx="731">
                  <c:v>195.26802451597555</c:v>
                </c:pt>
                <c:pt idx="732">
                  <c:v>195.33208934172038</c:v>
                </c:pt>
                <c:pt idx="733">
                  <c:v>195.39601793748022</c:v>
                </c:pt>
                <c:pt idx="734">
                  <c:v>195.45981745319818</c:v>
                </c:pt>
                <c:pt idx="735">
                  <c:v>195.52348309395518</c:v>
                </c:pt>
                <c:pt idx="736">
                  <c:v>195.58702200913979</c:v>
                </c:pt>
                <c:pt idx="737">
                  <c:v>195.65043736689404</c:v>
                </c:pt>
                <c:pt idx="738">
                  <c:v>195.71373233535982</c:v>
                </c:pt>
                <c:pt idx="739">
                  <c:v>195.7769140670521</c:v>
                </c:pt>
                <c:pt idx="740">
                  <c:v>195.83997776184131</c:v>
                </c:pt>
                <c:pt idx="741">
                  <c:v>195.90293057175469</c:v>
                </c:pt>
                <c:pt idx="742">
                  <c:v>195.96577566493423</c:v>
                </c:pt>
                <c:pt idx="743">
                  <c:v>196.02851820261682</c:v>
                </c:pt>
                <c:pt idx="744">
                  <c:v>196.09115736696506</c:v>
                </c:pt>
                <c:pt idx="745">
                  <c:v>196.15370031250779</c:v>
                </c:pt>
                <c:pt idx="746">
                  <c:v>196.21614622056589</c:v>
                </c:pt>
                <c:pt idx="747">
                  <c:v>196.27850224648324</c:v>
                </c:pt>
                <c:pt idx="748">
                  <c:v>196.34076757079239</c:v>
                </c:pt>
                <c:pt idx="749">
                  <c:v>196.4029483090159</c:v>
                </c:pt>
                <c:pt idx="750">
                  <c:v>196.4650467627003</c:v>
                </c:pt>
                <c:pt idx="751">
                  <c:v>196.52706592599336</c:v>
                </c:pt>
                <c:pt idx="752">
                  <c:v>196.58900914134526</c:v>
                </c:pt>
                <c:pt idx="753">
                  <c:v>196.6508794022491</c:v>
                </c:pt>
                <c:pt idx="754">
                  <c:v>196.71267901041514</c:v>
                </c:pt>
                <c:pt idx="755">
                  <c:v>196.77441408283883</c:v>
                </c:pt>
                <c:pt idx="756">
                  <c:v>196.83608379743413</c:v>
                </c:pt>
                <c:pt idx="757">
                  <c:v>196.89769531281817</c:v>
                </c:pt>
                <c:pt idx="758">
                  <c:v>196.95924780638396</c:v>
                </c:pt>
                <c:pt idx="759">
                  <c:v>197.02074743941284</c:v>
                </c:pt>
                <c:pt idx="760">
                  <c:v>197.08219638232035</c:v>
                </c:pt>
                <c:pt idx="761">
                  <c:v>197.14359780323838</c:v>
                </c:pt>
                <c:pt idx="762">
                  <c:v>197.2049543491608</c:v>
                </c:pt>
                <c:pt idx="763">
                  <c:v>197.26627023045413</c:v>
                </c:pt>
                <c:pt idx="764">
                  <c:v>197.32754809415721</c:v>
                </c:pt>
                <c:pt idx="765">
                  <c:v>197.38879110840207</c:v>
                </c:pt>
                <c:pt idx="766">
                  <c:v>197.45000244132061</c:v>
                </c:pt>
                <c:pt idx="767">
                  <c:v>197.5111847619695</c:v>
                </c:pt>
                <c:pt idx="768">
                  <c:v>197.57234223661879</c:v>
                </c:pt>
                <c:pt idx="769">
                  <c:v>197.63347727365922</c:v>
                </c:pt>
                <c:pt idx="770">
                  <c:v>197.69459356257386</c:v>
                </c:pt>
                <c:pt idx="771">
                  <c:v>197.75569376126762</c:v>
                </c:pt>
                <c:pt idx="772">
                  <c:v>197.81678140663365</c:v>
                </c:pt>
                <c:pt idx="773">
                  <c:v>197.87785955316917</c:v>
                </c:pt>
                <c:pt idx="774">
                  <c:v>197.93893136065151</c:v>
                </c:pt>
                <c:pt idx="775">
                  <c:v>198</c:v>
                </c:pt>
                <c:pt idx="776">
                  <c:v>198.02101103601154</c:v>
                </c:pt>
                <c:pt idx="777">
                  <c:v>198.04200423659094</c:v>
                </c:pt>
                <c:pt idx="778">
                  <c:v>198.06300754267326</c:v>
                </c:pt>
                <c:pt idx="779">
                  <c:v>198.08398786003724</c:v>
                </c:pt>
                <c:pt idx="780">
                  <c:v>198.10497312961795</c:v>
                </c:pt>
                <c:pt idx="781">
                  <c:v>198.12593025719417</c:v>
                </c:pt>
                <c:pt idx="782">
                  <c:v>198.14688718370093</c:v>
                </c:pt>
                <c:pt idx="783">
                  <c:v>198.16782607370612</c:v>
                </c:pt>
                <c:pt idx="784">
                  <c:v>198.18874435056662</c:v>
                </c:pt>
                <c:pt idx="785">
                  <c:v>198.20962417885031</c:v>
                </c:pt>
                <c:pt idx="786">
                  <c:v>198.23049349949221</c:v>
                </c:pt>
                <c:pt idx="787">
                  <c:v>198.25131921827111</c:v>
                </c:pt>
                <c:pt idx="788">
                  <c:v>198.27212927612203</c:v>
                </c:pt>
                <c:pt idx="789">
                  <c:v>198.29289057882383</c:v>
                </c:pt>
                <c:pt idx="790">
                  <c:v>198.31363106731149</c:v>
                </c:pt>
                <c:pt idx="791">
                  <c:v>198.33433290615287</c:v>
                </c:pt>
                <c:pt idx="792">
                  <c:v>198.3549935187049</c:v>
                </c:pt>
                <c:pt idx="793">
                  <c:v>198.37559506953545</c:v>
                </c:pt>
                <c:pt idx="794">
                  <c:v>198.3961654995795</c:v>
                </c:pt>
                <c:pt idx="795">
                  <c:v>198.41667171461589</c:v>
                </c:pt>
                <c:pt idx="796">
                  <c:v>198.43714165557967</c:v>
                </c:pt>
                <c:pt idx="797">
                  <c:v>198.45754222824959</c:v>
                </c:pt>
                <c:pt idx="798">
                  <c:v>198.47790137356068</c:v>
                </c:pt>
                <c:pt idx="799">
                  <c:v>198.4982012560809</c:v>
                </c:pt>
                <c:pt idx="800">
                  <c:v>198.5184316697725</c:v>
                </c:pt>
                <c:pt idx="801">
                  <c:v>198.53859003799246</c:v>
                </c:pt>
                <c:pt idx="802">
                  <c:v>198.55869667228131</c:v>
                </c:pt>
                <c:pt idx="803">
                  <c:v>198.57873373720682</c:v>
                </c:pt>
                <c:pt idx="804">
                  <c:v>198.59869102673147</c:v>
                </c:pt>
                <c:pt idx="805">
                  <c:v>198.61856596421211</c:v>
                </c:pt>
                <c:pt idx="806">
                  <c:v>198.63837886118927</c:v>
                </c:pt>
                <c:pt idx="807">
                  <c:v>198.65810425283627</c:v>
                </c:pt>
                <c:pt idx="808">
                  <c:v>198.67774719190456</c:v>
                </c:pt>
                <c:pt idx="809">
                  <c:v>198.69730510175106</c:v>
                </c:pt>
                <c:pt idx="810">
                  <c:v>198.71678303512724</c:v>
                </c:pt>
                <c:pt idx="811">
                  <c:v>198.7361631566009</c:v>
                </c:pt>
                <c:pt idx="812">
                  <c:v>198.75545051892351</c:v>
                </c:pt>
                <c:pt idx="813">
                  <c:v>198.77464254545197</c:v>
                </c:pt>
                <c:pt idx="814">
                  <c:v>198.7937442889378</c:v>
                </c:pt>
                <c:pt idx="815">
                  <c:v>198.81273791394872</c:v>
                </c:pt>
                <c:pt idx="816">
                  <c:v>198.83162847323626</c:v>
                </c:pt>
                <c:pt idx="817">
                  <c:v>198.85041339015737</c:v>
                </c:pt>
                <c:pt idx="818">
                  <c:v>198.86909771746346</c:v>
                </c:pt>
                <c:pt idx="819">
                  <c:v>198.88765980502507</c:v>
                </c:pt>
                <c:pt idx="820">
                  <c:v>198.90611996438278</c:v>
                </c:pt>
                <c:pt idx="821">
                  <c:v>198.92445273070985</c:v>
                </c:pt>
                <c:pt idx="822">
                  <c:v>198.94267460084961</c:v>
                </c:pt>
                <c:pt idx="823">
                  <c:v>198.96077155406707</c:v>
                </c:pt>
                <c:pt idx="824">
                  <c:v>198.97874864311376</c:v>
                </c:pt>
                <c:pt idx="825">
                  <c:v>198.996595661952</c:v>
                </c:pt>
                <c:pt idx="826">
                  <c:v>199.01431766333332</c:v>
                </c:pt>
                <c:pt idx="827">
                  <c:v>199.03190444122004</c:v>
                </c:pt>
                <c:pt idx="828">
                  <c:v>199.04935914101495</c:v>
                </c:pt>
                <c:pt idx="829">
                  <c:v>199.06667727872639</c:v>
                </c:pt>
                <c:pt idx="830">
                  <c:v>199.08385627771128</c:v>
                </c:pt>
                <c:pt idx="831">
                  <c:v>199.10089356132647</c:v>
                </c:pt>
                <c:pt idx="832">
                  <c:v>199.11778655292895</c:v>
                </c:pt>
                <c:pt idx="833">
                  <c:v>199.13453267587559</c:v>
                </c:pt>
                <c:pt idx="834">
                  <c:v>199.15112935352334</c:v>
                </c:pt>
                <c:pt idx="835">
                  <c:v>199.16757400922907</c:v>
                </c:pt>
                <c:pt idx="836">
                  <c:v>199.18386406634971</c:v>
                </c:pt>
                <c:pt idx="837">
                  <c:v>199.19999694824219</c:v>
                </c:pt>
                <c:pt idx="838">
                  <c:v>199.21596444789731</c:v>
                </c:pt>
                <c:pt idx="839">
                  <c:v>199.23178999023284</c:v>
                </c:pt>
                <c:pt idx="840">
                  <c:v>199.24744559341414</c:v>
                </c:pt>
                <c:pt idx="841">
                  <c:v>199.26296431076292</c:v>
                </c:pt>
                <c:pt idx="842">
                  <c:v>199.27831816044457</c:v>
                </c:pt>
                <c:pt idx="843">
                  <c:v>199.29354019578074</c:v>
                </c:pt>
                <c:pt idx="844">
                  <c:v>199.30860243493686</c:v>
                </c:pt>
                <c:pt idx="845">
                  <c:v>199.32352267244548</c:v>
                </c:pt>
                <c:pt idx="846">
                  <c:v>199.33831870283925</c:v>
                </c:pt>
                <c:pt idx="847">
                  <c:v>199.35296254428357</c:v>
                </c:pt>
                <c:pt idx="848">
                  <c:v>199.36748725010008</c:v>
                </c:pt>
                <c:pt idx="849">
                  <c:v>199.38186483845425</c:v>
                </c:pt>
                <c:pt idx="850">
                  <c:v>199.39612836266764</c:v>
                </c:pt>
                <c:pt idx="851">
                  <c:v>199.41024984090575</c:v>
                </c:pt>
                <c:pt idx="852">
                  <c:v>199.42424706770109</c:v>
                </c:pt>
                <c:pt idx="853">
                  <c:v>199.43813783758631</c:v>
                </c:pt>
                <c:pt idx="854">
                  <c:v>199.45189416872685</c:v>
                </c:pt>
                <c:pt idx="855">
                  <c:v>199.46554911444431</c:v>
                </c:pt>
                <c:pt idx="856">
                  <c:v>199.47907469290413</c:v>
                </c:pt>
                <c:pt idx="857">
                  <c:v>199.49250395742797</c:v>
                </c:pt>
                <c:pt idx="858">
                  <c:v>199.50580892618123</c:v>
                </c:pt>
                <c:pt idx="859">
                  <c:v>199.51900739369648</c:v>
                </c:pt>
                <c:pt idx="860">
                  <c:v>199.53211715450641</c:v>
                </c:pt>
                <c:pt idx="861">
                  <c:v>199.54511022677636</c:v>
                </c:pt>
                <c:pt idx="862">
                  <c:v>199.55801203443343</c:v>
                </c:pt>
                <c:pt idx="863">
                  <c:v>199.57081748382666</c:v>
                </c:pt>
                <c:pt idx="864">
                  <c:v>199.5835291106996</c:v>
                </c:pt>
                <c:pt idx="865">
                  <c:v>199.59614945079576</c:v>
                </c:pt>
                <c:pt idx="866">
                  <c:v>199.60868103985868</c:v>
                </c:pt>
                <c:pt idx="867">
                  <c:v>199.62112641363194</c:v>
                </c:pt>
                <c:pt idx="868">
                  <c:v>199.63348047846446</c:v>
                </c:pt>
                <c:pt idx="869">
                  <c:v>199.64575339863259</c:v>
                </c:pt>
                <c:pt idx="870">
                  <c:v>199.65795534085274</c:v>
                </c:pt>
                <c:pt idx="871">
                  <c:v>199.67008121076208</c:v>
                </c:pt>
                <c:pt idx="872">
                  <c:v>199.68213354410412</c:v>
                </c:pt>
                <c:pt idx="873">
                  <c:v>199.69411487662242</c:v>
                </c:pt>
                <c:pt idx="874">
                  <c:v>199.70602774406058</c:v>
                </c:pt>
                <c:pt idx="875">
                  <c:v>199.71787468216203</c:v>
                </c:pt>
                <c:pt idx="876">
                  <c:v>199.72965059727582</c:v>
                </c:pt>
                <c:pt idx="877">
                  <c:v>199.74137328393456</c:v>
                </c:pt>
                <c:pt idx="878">
                  <c:v>199.75303764848724</c:v>
                </c:pt>
                <c:pt idx="879">
                  <c:v>199.76464622667737</c:v>
                </c:pt>
                <c:pt idx="880">
                  <c:v>199.77620155424856</c:v>
                </c:pt>
                <c:pt idx="881">
                  <c:v>199.78770235224701</c:v>
                </c:pt>
                <c:pt idx="882">
                  <c:v>199.79915878581082</c:v>
                </c:pt>
                <c:pt idx="883">
                  <c:v>199.81056957598619</c:v>
                </c:pt>
                <c:pt idx="884">
                  <c:v>199.82193344381952</c:v>
                </c:pt>
                <c:pt idx="885">
                  <c:v>199.83325673844459</c:v>
                </c:pt>
                <c:pt idx="886">
                  <c:v>199.84454581288153</c:v>
                </c:pt>
                <c:pt idx="887">
                  <c:v>199.8557993869066</c:v>
                </c:pt>
                <c:pt idx="888">
                  <c:v>199.86701618156607</c:v>
                </c:pt>
                <c:pt idx="889">
                  <c:v>199.878206361998</c:v>
                </c:pt>
                <c:pt idx="890">
                  <c:v>199.88936864924869</c:v>
                </c:pt>
                <c:pt idx="891">
                  <c:v>199.90050367171301</c:v>
                </c:pt>
                <c:pt idx="892">
                  <c:v>199.91161587248317</c:v>
                </c:pt>
                <c:pt idx="893">
                  <c:v>199.92270778654444</c:v>
                </c:pt>
                <c:pt idx="894">
                  <c:v>199.93378195114906</c:v>
                </c:pt>
                <c:pt idx="895">
                  <c:v>199.94484280863989</c:v>
                </c:pt>
                <c:pt idx="896">
                  <c:v>199.95588908006323</c:v>
                </c:pt>
                <c:pt idx="897">
                  <c:v>199.96692520812024</c:v>
                </c:pt>
                <c:pt idx="898">
                  <c:v>199.97795468300933</c:v>
                </c:pt>
                <c:pt idx="899">
                  <c:v>199.98897860937686</c:v>
                </c:pt>
                <c:pt idx="900">
                  <c:v>200</c:v>
                </c:pt>
              </c:numCache>
            </c:numRef>
          </c:val>
        </c:ser>
        <c:marker val="1"/>
        <c:axId val="118255616"/>
        <c:axId val="118257920"/>
      </c:lineChart>
      <c:scatterChart>
        <c:scatterStyle val="lineMarker"/>
        <c:ser>
          <c:idx val="1"/>
          <c:order val="1"/>
          <c:tx>
            <c:strRef>
              <c:f>OutlineParameters!$U$113</c:f>
              <c:strCache>
                <c:ptCount val="1"/>
                <c:pt idx="0">
                  <c:v>CPs</c:v>
                </c:pt>
              </c:strCache>
            </c:strRef>
          </c:tx>
          <c:spPr>
            <a:ln w="28575">
              <a:noFill/>
            </a:ln>
          </c:spPr>
          <c:dPt>
            <c:idx val="5"/>
            <c:marker>
              <c:spPr>
                <a:noFill/>
              </c:spPr>
            </c:marker>
          </c:dPt>
          <c:dPt>
            <c:idx val="17"/>
            <c:marker>
              <c:symbol val="square"/>
              <c:size val="7"/>
              <c:spPr>
                <a:noFill/>
              </c:spPr>
            </c:marker>
          </c:dPt>
          <c:dPt>
            <c:idx val="133"/>
            <c:marker>
              <c:spPr>
                <a:noFill/>
              </c:spPr>
            </c:marker>
          </c:dPt>
          <c:dPt>
            <c:idx val="159"/>
            <c:marker>
              <c:spPr>
                <a:noFill/>
              </c:spPr>
            </c:marker>
          </c:dPt>
          <c:dPt>
            <c:idx val="455"/>
            <c:marker>
              <c:spPr>
                <a:noFill/>
              </c:spPr>
            </c:marker>
          </c:dPt>
          <c:dPt>
            <c:idx val="525"/>
            <c:marker>
              <c:spPr>
                <a:noFill/>
              </c:spPr>
            </c:marker>
          </c:dPt>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OutlineParameters!$U$114:$U$1014</c:f>
              <c:numCache>
                <c:formatCode>General</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1E-3</c:v>
                </c:pt>
                <c:pt idx="301">
                  <c:v>#N/A</c:v>
                </c:pt>
                <c:pt idx="302">
                  <c:v>#N/A</c:v>
                </c:pt>
                <c:pt idx="303">
                  <c:v>#N/A</c:v>
                </c:pt>
                <c:pt idx="304">
                  <c:v>61.8</c:v>
                </c:pt>
                <c:pt idx="305">
                  <c:v>#N/A</c:v>
                </c:pt>
                <c:pt idx="306">
                  <c:v>#N/A</c:v>
                </c:pt>
                <c:pt idx="307">
                  <c:v>#N/A</c:v>
                </c:pt>
                <c:pt idx="308">
                  <c:v>#N/A</c:v>
                </c:pt>
                <c:pt idx="309">
                  <c:v>103</c:v>
                </c:pt>
                <c:pt idx="310">
                  <c:v>#N/A</c:v>
                </c:pt>
                <c:pt idx="311">
                  <c:v>#N/A</c:v>
                </c:pt>
                <c:pt idx="312">
                  <c:v>#N/A</c:v>
                </c:pt>
                <c:pt idx="313">
                  <c:v>#N/A</c:v>
                </c:pt>
                <c:pt idx="314">
                  <c:v>#N/A</c:v>
                </c:pt>
                <c:pt idx="315">
                  <c:v>#N/A</c:v>
                </c:pt>
                <c:pt idx="316">
                  <c:v>#N/A</c:v>
                </c:pt>
                <c:pt idx="317">
                  <c:v>#N/A</c:v>
                </c:pt>
                <c:pt idx="318">
                  <c:v>#N/A</c:v>
                </c:pt>
                <c:pt idx="319">
                  <c:v>#N/A</c:v>
                </c:pt>
                <c:pt idx="320">
                  <c:v>#N/A</c:v>
                </c:pt>
                <c:pt idx="321">
                  <c:v>121</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133</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168.75</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198</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199.2</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200</c:v>
                </c:pt>
              </c:numCache>
            </c:numRef>
          </c:yVal>
        </c:ser>
        <c:ser>
          <c:idx val="2"/>
          <c:order val="2"/>
          <c:tx>
            <c:strRef>
              <c:f>OutlineParameters!$W$113</c:f>
              <c:strCache>
                <c:ptCount val="1"/>
                <c:pt idx="0">
                  <c:v>Fin -lower</c:v>
                </c:pt>
              </c:strCache>
            </c:strRef>
          </c:tx>
          <c:spPr>
            <a:ln w="12700">
              <a:solidFill>
                <a:schemeClr val="tx1"/>
              </a:solidFill>
            </a:ln>
          </c:spPr>
          <c:marker>
            <c:symbol val="none"/>
          </c:marker>
          <c:xVal>
            <c:numRef>
              <c:f>OutlineParameters!$R$114:$R$1914</c:f>
              <c:numCache>
                <c:formatCode>General</c:formatCode>
                <c:ptCount val="18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pt idx="1601">
                  <c:v>701</c:v>
                </c:pt>
                <c:pt idx="1602">
                  <c:v>702</c:v>
                </c:pt>
                <c:pt idx="1603">
                  <c:v>703</c:v>
                </c:pt>
                <c:pt idx="1604">
                  <c:v>704</c:v>
                </c:pt>
                <c:pt idx="1605">
                  <c:v>705</c:v>
                </c:pt>
                <c:pt idx="1606">
                  <c:v>706</c:v>
                </c:pt>
                <c:pt idx="1607">
                  <c:v>707</c:v>
                </c:pt>
                <c:pt idx="1608">
                  <c:v>708</c:v>
                </c:pt>
                <c:pt idx="1609">
                  <c:v>709</c:v>
                </c:pt>
                <c:pt idx="1610">
                  <c:v>710</c:v>
                </c:pt>
                <c:pt idx="1611">
                  <c:v>711</c:v>
                </c:pt>
                <c:pt idx="1612">
                  <c:v>712</c:v>
                </c:pt>
                <c:pt idx="1613">
                  <c:v>713</c:v>
                </c:pt>
                <c:pt idx="1614">
                  <c:v>714</c:v>
                </c:pt>
                <c:pt idx="1615">
                  <c:v>715</c:v>
                </c:pt>
                <c:pt idx="1616">
                  <c:v>716</c:v>
                </c:pt>
                <c:pt idx="1617">
                  <c:v>717</c:v>
                </c:pt>
                <c:pt idx="1618">
                  <c:v>718</c:v>
                </c:pt>
                <c:pt idx="1619">
                  <c:v>719</c:v>
                </c:pt>
                <c:pt idx="1620">
                  <c:v>720</c:v>
                </c:pt>
                <c:pt idx="1621">
                  <c:v>721</c:v>
                </c:pt>
                <c:pt idx="1622">
                  <c:v>722</c:v>
                </c:pt>
                <c:pt idx="1623">
                  <c:v>723</c:v>
                </c:pt>
                <c:pt idx="1624">
                  <c:v>724</c:v>
                </c:pt>
                <c:pt idx="1625">
                  <c:v>725</c:v>
                </c:pt>
                <c:pt idx="1626">
                  <c:v>726</c:v>
                </c:pt>
                <c:pt idx="1627">
                  <c:v>727</c:v>
                </c:pt>
                <c:pt idx="1628">
                  <c:v>728</c:v>
                </c:pt>
                <c:pt idx="1629">
                  <c:v>729</c:v>
                </c:pt>
                <c:pt idx="1630">
                  <c:v>730</c:v>
                </c:pt>
                <c:pt idx="1631">
                  <c:v>731</c:v>
                </c:pt>
                <c:pt idx="1632">
                  <c:v>732</c:v>
                </c:pt>
                <c:pt idx="1633">
                  <c:v>733</c:v>
                </c:pt>
                <c:pt idx="1634">
                  <c:v>734</c:v>
                </c:pt>
                <c:pt idx="1635">
                  <c:v>735</c:v>
                </c:pt>
                <c:pt idx="1636">
                  <c:v>736</c:v>
                </c:pt>
                <c:pt idx="1637">
                  <c:v>737</c:v>
                </c:pt>
                <c:pt idx="1638">
                  <c:v>738</c:v>
                </c:pt>
                <c:pt idx="1639">
                  <c:v>739</c:v>
                </c:pt>
                <c:pt idx="1640">
                  <c:v>740</c:v>
                </c:pt>
                <c:pt idx="1641">
                  <c:v>741</c:v>
                </c:pt>
                <c:pt idx="1642">
                  <c:v>742</c:v>
                </c:pt>
                <c:pt idx="1643">
                  <c:v>743</c:v>
                </c:pt>
                <c:pt idx="1644">
                  <c:v>744</c:v>
                </c:pt>
                <c:pt idx="1645">
                  <c:v>745</c:v>
                </c:pt>
                <c:pt idx="1646">
                  <c:v>746</c:v>
                </c:pt>
                <c:pt idx="1647">
                  <c:v>747</c:v>
                </c:pt>
                <c:pt idx="1648">
                  <c:v>748</c:v>
                </c:pt>
                <c:pt idx="1649">
                  <c:v>749</c:v>
                </c:pt>
                <c:pt idx="1650">
                  <c:v>750</c:v>
                </c:pt>
                <c:pt idx="1651">
                  <c:v>751</c:v>
                </c:pt>
                <c:pt idx="1652">
                  <c:v>752</c:v>
                </c:pt>
                <c:pt idx="1653">
                  <c:v>753</c:v>
                </c:pt>
                <c:pt idx="1654">
                  <c:v>754</c:v>
                </c:pt>
                <c:pt idx="1655">
                  <c:v>755</c:v>
                </c:pt>
                <c:pt idx="1656">
                  <c:v>756</c:v>
                </c:pt>
                <c:pt idx="1657">
                  <c:v>757</c:v>
                </c:pt>
                <c:pt idx="1658">
                  <c:v>758</c:v>
                </c:pt>
                <c:pt idx="1659">
                  <c:v>759</c:v>
                </c:pt>
                <c:pt idx="1660">
                  <c:v>760</c:v>
                </c:pt>
                <c:pt idx="1661">
                  <c:v>761</c:v>
                </c:pt>
                <c:pt idx="1662">
                  <c:v>762</c:v>
                </c:pt>
                <c:pt idx="1663">
                  <c:v>763</c:v>
                </c:pt>
                <c:pt idx="1664">
                  <c:v>764</c:v>
                </c:pt>
                <c:pt idx="1665">
                  <c:v>765</c:v>
                </c:pt>
                <c:pt idx="1666">
                  <c:v>766</c:v>
                </c:pt>
                <c:pt idx="1667">
                  <c:v>767</c:v>
                </c:pt>
                <c:pt idx="1668">
                  <c:v>768</c:v>
                </c:pt>
                <c:pt idx="1669">
                  <c:v>769</c:v>
                </c:pt>
                <c:pt idx="1670">
                  <c:v>770</c:v>
                </c:pt>
                <c:pt idx="1671">
                  <c:v>771</c:v>
                </c:pt>
                <c:pt idx="1672">
                  <c:v>772</c:v>
                </c:pt>
                <c:pt idx="1673">
                  <c:v>773</c:v>
                </c:pt>
                <c:pt idx="1674">
                  <c:v>774</c:v>
                </c:pt>
                <c:pt idx="1675">
                  <c:v>775</c:v>
                </c:pt>
                <c:pt idx="1676">
                  <c:v>776</c:v>
                </c:pt>
                <c:pt idx="1677">
                  <c:v>777</c:v>
                </c:pt>
                <c:pt idx="1678">
                  <c:v>778</c:v>
                </c:pt>
                <c:pt idx="1679">
                  <c:v>779</c:v>
                </c:pt>
                <c:pt idx="1680">
                  <c:v>780</c:v>
                </c:pt>
                <c:pt idx="1681">
                  <c:v>781</c:v>
                </c:pt>
                <c:pt idx="1682">
                  <c:v>782</c:v>
                </c:pt>
                <c:pt idx="1683">
                  <c:v>783</c:v>
                </c:pt>
                <c:pt idx="1684">
                  <c:v>784</c:v>
                </c:pt>
                <c:pt idx="1685">
                  <c:v>785</c:v>
                </c:pt>
                <c:pt idx="1686">
                  <c:v>786</c:v>
                </c:pt>
                <c:pt idx="1687">
                  <c:v>787</c:v>
                </c:pt>
                <c:pt idx="1688">
                  <c:v>788</c:v>
                </c:pt>
                <c:pt idx="1689">
                  <c:v>789</c:v>
                </c:pt>
                <c:pt idx="1690">
                  <c:v>790</c:v>
                </c:pt>
                <c:pt idx="1691">
                  <c:v>791</c:v>
                </c:pt>
                <c:pt idx="1692">
                  <c:v>792</c:v>
                </c:pt>
                <c:pt idx="1693">
                  <c:v>793</c:v>
                </c:pt>
                <c:pt idx="1694">
                  <c:v>794</c:v>
                </c:pt>
                <c:pt idx="1695">
                  <c:v>795</c:v>
                </c:pt>
                <c:pt idx="1696">
                  <c:v>796</c:v>
                </c:pt>
                <c:pt idx="1697">
                  <c:v>797</c:v>
                </c:pt>
                <c:pt idx="1698">
                  <c:v>798</c:v>
                </c:pt>
                <c:pt idx="1699">
                  <c:v>799</c:v>
                </c:pt>
                <c:pt idx="1700">
                  <c:v>800</c:v>
                </c:pt>
                <c:pt idx="1701">
                  <c:v>801</c:v>
                </c:pt>
                <c:pt idx="1702">
                  <c:v>802</c:v>
                </c:pt>
                <c:pt idx="1703">
                  <c:v>803</c:v>
                </c:pt>
                <c:pt idx="1704">
                  <c:v>804</c:v>
                </c:pt>
                <c:pt idx="1705">
                  <c:v>805</c:v>
                </c:pt>
                <c:pt idx="1706">
                  <c:v>806</c:v>
                </c:pt>
                <c:pt idx="1707">
                  <c:v>807</c:v>
                </c:pt>
                <c:pt idx="1708">
                  <c:v>808</c:v>
                </c:pt>
                <c:pt idx="1709">
                  <c:v>809</c:v>
                </c:pt>
                <c:pt idx="1710">
                  <c:v>810</c:v>
                </c:pt>
                <c:pt idx="1711">
                  <c:v>811</c:v>
                </c:pt>
                <c:pt idx="1712">
                  <c:v>812</c:v>
                </c:pt>
                <c:pt idx="1713">
                  <c:v>813</c:v>
                </c:pt>
                <c:pt idx="1714">
                  <c:v>814</c:v>
                </c:pt>
                <c:pt idx="1715">
                  <c:v>815</c:v>
                </c:pt>
                <c:pt idx="1716">
                  <c:v>816</c:v>
                </c:pt>
                <c:pt idx="1717">
                  <c:v>817</c:v>
                </c:pt>
                <c:pt idx="1718">
                  <c:v>818</c:v>
                </c:pt>
                <c:pt idx="1719">
                  <c:v>819</c:v>
                </c:pt>
                <c:pt idx="1720">
                  <c:v>820</c:v>
                </c:pt>
                <c:pt idx="1721">
                  <c:v>821</c:v>
                </c:pt>
                <c:pt idx="1722">
                  <c:v>822</c:v>
                </c:pt>
                <c:pt idx="1723">
                  <c:v>823</c:v>
                </c:pt>
                <c:pt idx="1724">
                  <c:v>824</c:v>
                </c:pt>
                <c:pt idx="1725">
                  <c:v>825</c:v>
                </c:pt>
                <c:pt idx="1726">
                  <c:v>826</c:v>
                </c:pt>
                <c:pt idx="1727">
                  <c:v>827</c:v>
                </c:pt>
                <c:pt idx="1728">
                  <c:v>828</c:v>
                </c:pt>
                <c:pt idx="1729">
                  <c:v>829</c:v>
                </c:pt>
                <c:pt idx="1730">
                  <c:v>830</c:v>
                </c:pt>
                <c:pt idx="1731">
                  <c:v>831</c:v>
                </c:pt>
                <c:pt idx="1732">
                  <c:v>832</c:v>
                </c:pt>
                <c:pt idx="1733">
                  <c:v>833</c:v>
                </c:pt>
                <c:pt idx="1734">
                  <c:v>834</c:v>
                </c:pt>
                <c:pt idx="1735">
                  <c:v>835</c:v>
                </c:pt>
                <c:pt idx="1736">
                  <c:v>836</c:v>
                </c:pt>
                <c:pt idx="1737">
                  <c:v>837</c:v>
                </c:pt>
                <c:pt idx="1738">
                  <c:v>838</c:v>
                </c:pt>
                <c:pt idx="1739">
                  <c:v>839</c:v>
                </c:pt>
                <c:pt idx="1740">
                  <c:v>840</c:v>
                </c:pt>
                <c:pt idx="1741">
                  <c:v>841</c:v>
                </c:pt>
                <c:pt idx="1742">
                  <c:v>842</c:v>
                </c:pt>
                <c:pt idx="1743">
                  <c:v>843</c:v>
                </c:pt>
                <c:pt idx="1744">
                  <c:v>844</c:v>
                </c:pt>
                <c:pt idx="1745">
                  <c:v>845</c:v>
                </c:pt>
                <c:pt idx="1746">
                  <c:v>846</c:v>
                </c:pt>
                <c:pt idx="1747">
                  <c:v>847</c:v>
                </c:pt>
                <c:pt idx="1748">
                  <c:v>848</c:v>
                </c:pt>
                <c:pt idx="1749">
                  <c:v>849</c:v>
                </c:pt>
                <c:pt idx="1750">
                  <c:v>850</c:v>
                </c:pt>
                <c:pt idx="1751">
                  <c:v>851</c:v>
                </c:pt>
                <c:pt idx="1752">
                  <c:v>852</c:v>
                </c:pt>
                <c:pt idx="1753">
                  <c:v>853</c:v>
                </c:pt>
                <c:pt idx="1754">
                  <c:v>854</c:v>
                </c:pt>
                <c:pt idx="1755">
                  <c:v>855</c:v>
                </c:pt>
                <c:pt idx="1756">
                  <c:v>856</c:v>
                </c:pt>
                <c:pt idx="1757">
                  <c:v>857</c:v>
                </c:pt>
                <c:pt idx="1758">
                  <c:v>858</c:v>
                </c:pt>
                <c:pt idx="1759">
                  <c:v>859</c:v>
                </c:pt>
                <c:pt idx="1760">
                  <c:v>860</c:v>
                </c:pt>
                <c:pt idx="1761">
                  <c:v>861</c:v>
                </c:pt>
                <c:pt idx="1762">
                  <c:v>862</c:v>
                </c:pt>
                <c:pt idx="1763">
                  <c:v>863</c:v>
                </c:pt>
                <c:pt idx="1764">
                  <c:v>864</c:v>
                </c:pt>
                <c:pt idx="1765">
                  <c:v>865</c:v>
                </c:pt>
                <c:pt idx="1766">
                  <c:v>866</c:v>
                </c:pt>
                <c:pt idx="1767">
                  <c:v>867</c:v>
                </c:pt>
                <c:pt idx="1768">
                  <c:v>868</c:v>
                </c:pt>
                <c:pt idx="1769">
                  <c:v>869</c:v>
                </c:pt>
                <c:pt idx="1770">
                  <c:v>870</c:v>
                </c:pt>
                <c:pt idx="1771">
                  <c:v>871</c:v>
                </c:pt>
                <c:pt idx="1772">
                  <c:v>872</c:v>
                </c:pt>
                <c:pt idx="1773">
                  <c:v>873</c:v>
                </c:pt>
                <c:pt idx="1774">
                  <c:v>874</c:v>
                </c:pt>
                <c:pt idx="1775">
                  <c:v>875</c:v>
                </c:pt>
                <c:pt idx="1776">
                  <c:v>876</c:v>
                </c:pt>
                <c:pt idx="1777">
                  <c:v>877</c:v>
                </c:pt>
                <c:pt idx="1778">
                  <c:v>878</c:v>
                </c:pt>
                <c:pt idx="1779">
                  <c:v>879</c:v>
                </c:pt>
                <c:pt idx="1780">
                  <c:v>880</c:v>
                </c:pt>
                <c:pt idx="1781">
                  <c:v>881</c:v>
                </c:pt>
                <c:pt idx="1782">
                  <c:v>882</c:v>
                </c:pt>
                <c:pt idx="1783">
                  <c:v>883</c:v>
                </c:pt>
                <c:pt idx="1784">
                  <c:v>884</c:v>
                </c:pt>
                <c:pt idx="1785">
                  <c:v>885</c:v>
                </c:pt>
                <c:pt idx="1786">
                  <c:v>886</c:v>
                </c:pt>
                <c:pt idx="1787">
                  <c:v>887</c:v>
                </c:pt>
                <c:pt idx="1788">
                  <c:v>888</c:v>
                </c:pt>
                <c:pt idx="1789">
                  <c:v>889</c:v>
                </c:pt>
                <c:pt idx="1790">
                  <c:v>890</c:v>
                </c:pt>
                <c:pt idx="1791">
                  <c:v>891</c:v>
                </c:pt>
                <c:pt idx="1792">
                  <c:v>892</c:v>
                </c:pt>
                <c:pt idx="1793">
                  <c:v>893</c:v>
                </c:pt>
                <c:pt idx="1794">
                  <c:v>894</c:v>
                </c:pt>
                <c:pt idx="1795">
                  <c:v>895</c:v>
                </c:pt>
                <c:pt idx="1796">
                  <c:v>896</c:v>
                </c:pt>
                <c:pt idx="1797">
                  <c:v>897</c:v>
                </c:pt>
                <c:pt idx="1798">
                  <c:v>898</c:v>
                </c:pt>
                <c:pt idx="1799">
                  <c:v>899</c:v>
                </c:pt>
                <c:pt idx="1800">
                  <c:v>900</c:v>
                </c:pt>
              </c:numCache>
            </c:numRef>
          </c:xVal>
          <c:yVal>
            <c:numRef>
              <c:f>OutlineParameters!$W$114:$W$1914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111.02243692736766</c:v>
                </c:pt>
                <c:pt idx="350">
                  <c:v>106.8932507987974</c:v>
                </c:pt>
                <c:pt idx="351">
                  <c:v>105.21860083004071</c:v>
                </c:pt>
                <c:pt idx="352">
                  <c:v>104.00903745168768</c:v>
                </c:pt>
                <c:pt idx="353">
                  <c:v>103.06984802727897</c:v>
                </c:pt>
                <c:pt idx="354">
                  <c:v>102.32594298870248</c:v>
                </c:pt>
                <c:pt idx="355">
                  <c:v>101.74035290180896</c:v>
                </c:pt>
                <c:pt idx="356">
                  <c:v>101.29334516904433</c:v>
                </c:pt>
                <c:pt idx="357">
                  <c:v>101.29334516904433</c:v>
                </c:pt>
                <c:pt idx="358">
                  <c:v>101.29334516904433</c:v>
                </c:pt>
                <c:pt idx="359">
                  <c:v>101.29334516904433</c:v>
                </c:pt>
                <c:pt idx="360">
                  <c:v>101.29334516904433</c:v>
                </c:pt>
                <c:pt idx="361">
                  <c:v>101.29334516904433</c:v>
                </c:pt>
                <c:pt idx="362">
                  <c:v>101.29334516904433</c:v>
                </c:pt>
                <c:pt idx="363">
                  <c:v>101.29334516904433</c:v>
                </c:pt>
                <c:pt idx="364">
                  <c:v>101.29334516904433</c:v>
                </c:pt>
                <c:pt idx="365">
                  <c:v>101.29334516904433</c:v>
                </c:pt>
                <c:pt idx="366">
                  <c:v>101.29334516904433</c:v>
                </c:pt>
                <c:pt idx="367">
                  <c:v>101.29334516904433</c:v>
                </c:pt>
                <c:pt idx="368">
                  <c:v>101.29334516904433</c:v>
                </c:pt>
                <c:pt idx="369">
                  <c:v>101.29334516904433</c:v>
                </c:pt>
                <c:pt idx="370">
                  <c:v>101.29334516904433</c:v>
                </c:pt>
                <c:pt idx="371">
                  <c:v>101.29334516904433</c:v>
                </c:pt>
                <c:pt idx="372">
                  <c:v>101.29334516904433</c:v>
                </c:pt>
                <c:pt idx="373">
                  <c:v>101.29334516904433</c:v>
                </c:pt>
                <c:pt idx="374">
                  <c:v>101.29334516904433</c:v>
                </c:pt>
                <c:pt idx="375">
                  <c:v>101.29334516904433</c:v>
                </c:pt>
                <c:pt idx="376">
                  <c:v>101.29334516904433</c:v>
                </c:pt>
                <c:pt idx="377">
                  <c:v>101.29334516904433</c:v>
                </c:pt>
                <c:pt idx="378">
                  <c:v>101.29334516904433</c:v>
                </c:pt>
                <c:pt idx="379">
                  <c:v>101.29334516904433</c:v>
                </c:pt>
                <c:pt idx="380">
                  <c:v>101.29334516904433</c:v>
                </c:pt>
                <c:pt idx="381">
                  <c:v>101.29334516904433</c:v>
                </c:pt>
                <c:pt idx="382">
                  <c:v>101.29334516904433</c:v>
                </c:pt>
                <c:pt idx="383">
                  <c:v>101.29334516904433</c:v>
                </c:pt>
                <c:pt idx="384">
                  <c:v>101.29334516904433</c:v>
                </c:pt>
                <c:pt idx="385">
                  <c:v>101.29334516904433</c:v>
                </c:pt>
                <c:pt idx="386">
                  <c:v>101.29334516904433</c:v>
                </c:pt>
                <c:pt idx="387">
                  <c:v>101.29334516904433</c:v>
                </c:pt>
                <c:pt idx="388">
                  <c:v>101.29334516904433</c:v>
                </c:pt>
                <c:pt idx="389">
                  <c:v>101.29334516904433</c:v>
                </c:pt>
                <c:pt idx="390">
                  <c:v>101.29334516904433</c:v>
                </c:pt>
                <c:pt idx="391">
                  <c:v>101.29334516904433</c:v>
                </c:pt>
                <c:pt idx="392">
                  <c:v>101.29334516904433</c:v>
                </c:pt>
                <c:pt idx="393">
                  <c:v>101.29334516904433</c:v>
                </c:pt>
                <c:pt idx="394">
                  <c:v>101.29334516904433</c:v>
                </c:pt>
                <c:pt idx="395">
                  <c:v>101.29334516904433</c:v>
                </c:pt>
                <c:pt idx="396">
                  <c:v>101.29334516904433</c:v>
                </c:pt>
                <c:pt idx="397">
                  <c:v>101.29334516904433</c:v>
                </c:pt>
                <c:pt idx="398">
                  <c:v>101.35609123585056</c:v>
                </c:pt>
                <c:pt idx="399">
                  <c:v>101.54737847662949</c:v>
                </c:pt>
                <c:pt idx="400">
                  <c:v>101.87714668194866</c:v>
                </c:pt>
                <c:pt idx="401">
                  <c:v>102.36514193876882</c:v>
                </c:pt>
                <c:pt idx="402">
                  <c:v>103.04834717064593</c:v>
                </c:pt>
                <c:pt idx="403">
                  <c:v>104.00184254691514</c:v>
                </c:pt>
                <c:pt idx="404">
                  <c:v>105.42036182283691</c:v>
                </c:pt>
                <c:pt idx="405">
                  <c:v>109.29334516904433</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109.29334516904433</c:v>
                </c:pt>
                <c:pt idx="1396">
                  <c:v>105.42036182283691</c:v>
                </c:pt>
                <c:pt idx="1397">
                  <c:v>104.00184254691514</c:v>
                </c:pt>
                <c:pt idx="1398">
                  <c:v>103.04834717064593</c:v>
                </c:pt>
                <c:pt idx="1399">
                  <c:v>102.36514193876882</c:v>
                </c:pt>
                <c:pt idx="1400">
                  <c:v>101.87714668194866</c:v>
                </c:pt>
                <c:pt idx="1401">
                  <c:v>101.54737847662949</c:v>
                </c:pt>
                <c:pt idx="1402">
                  <c:v>101.35609123585056</c:v>
                </c:pt>
                <c:pt idx="1403">
                  <c:v>101.29334516904433</c:v>
                </c:pt>
                <c:pt idx="1404">
                  <c:v>101.29334516904433</c:v>
                </c:pt>
                <c:pt idx="1405">
                  <c:v>101.29334516904433</c:v>
                </c:pt>
                <c:pt idx="1406">
                  <c:v>101.29334516904433</c:v>
                </c:pt>
                <c:pt idx="1407">
                  <c:v>101.29334516904433</c:v>
                </c:pt>
                <c:pt idx="1408">
                  <c:v>101.29334516904433</c:v>
                </c:pt>
                <c:pt idx="1409">
                  <c:v>101.29334516904433</c:v>
                </c:pt>
                <c:pt idx="1410">
                  <c:v>101.29334516904433</c:v>
                </c:pt>
                <c:pt idx="1411">
                  <c:v>101.29334516904433</c:v>
                </c:pt>
                <c:pt idx="1412">
                  <c:v>101.29334516904433</c:v>
                </c:pt>
                <c:pt idx="1413">
                  <c:v>101.29334516904433</c:v>
                </c:pt>
                <c:pt idx="1414">
                  <c:v>101.29334516904433</c:v>
                </c:pt>
                <c:pt idx="1415">
                  <c:v>101.29334516904433</c:v>
                </c:pt>
                <c:pt idx="1416">
                  <c:v>101.29334516904433</c:v>
                </c:pt>
                <c:pt idx="1417">
                  <c:v>101.29334516904433</c:v>
                </c:pt>
                <c:pt idx="1418">
                  <c:v>101.29334516904433</c:v>
                </c:pt>
                <c:pt idx="1419">
                  <c:v>101.29334516904433</c:v>
                </c:pt>
                <c:pt idx="1420">
                  <c:v>101.29334516904433</c:v>
                </c:pt>
                <c:pt idx="1421">
                  <c:v>101.29334516904433</c:v>
                </c:pt>
                <c:pt idx="1422">
                  <c:v>101.29334516904433</c:v>
                </c:pt>
                <c:pt idx="1423">
                  <c:v>101.29334516904433</c:v>
                </c:pt>
                <c:pt idx="1424">
                  <c:v>101.29334516904433</c:v>
                </c:pt>
                <c:pt idx="1425">
                  <c:v>101.29334516904433</c:v>
                </c:pt>
                <c:pt idx="1426">
                  <c:v>101.29334516904433</c:v>
                </c:pt>
                <c:pt idx="1427">
                  <c:v>101.29334516904433</c:v>
                </c:pt>
                <c:pt idx="1428">
                  <c:v>101.29334516904433</c:v>
                </c:pt>
                <c:pt idx="1429">
                  <c:v>101.29334516904433</c:v>
                </c:pt>
                <c:pt idx="1430">
                  <c:v>101.29334516904433</c:v>
                </c:pt>
                <c:pt idx="1431">
                  <c:v>101.29334516904433</c:v>
                </c:pt>
                <c:pt idx="1432">
                  <c:v>101.29334516904433</c:v>
                </c:pt>
                <c:pt idx="1433">
                  <c:v>101.29334516904433</c:v>
                </c:pt>
                <c:pt idx="1434">
                  <c:v>101.29334516904433</c:v>
                </c:pt>
                <c:pt idx="1435">
                  <c:v>101.29334516904433</c:v>
                </c:pt>
                <c:pt idx="1436">
                  <c:v>101.29334516904433</c:v>
                </c:pt>
                <c:pt idx="1437">
                  <c:v>101.29334516904433</c:v>
                </c:pt>
                <c:pt idx="1438">
                  <c:v>101.29334516904433</c:v>
                </c:pt>
                <c:pt idx="1439">
                  <c:v>101.29334516904433</c:v>
                </c:pt>
                <c:pt idx="1440">
                  <c:v>101.29334516904433</c:v>
                </c:pt>
                <c:pt idx="1441">
                  <c:v>101.29334516904433</c:v>
                </c:pt>
                <c:pt idx="1442">
                  <c:v>101.29334516904433</c:v>
                </c:pt>
                <c:pt idx="1443">
                  <c:v>101.29334516904433</c:v>
                </c:pt>
                <c:pt idx="1444">
                  <c:v>101.29334516904433</c:v>
                </c:pt>
                <c:pt idx="1445">
                  <c:v>101.74035290180896</c:v>
                </c:pt>
                <c:pt idx="1446">
                  <c:v>102.32594298870248</c:v>
                </c:pt>
                <c:pt idx="1447">
                  <c:v>103.06984802727897</c:v>
                </c:pt>
                <c:pt idx="1448">
                  <c:v>104.00903745168768</c:v>
                </c:pt>
                <c:pt idx="1449">
                  <c:v>105.21860083004071</c:v>
                </c:pt>
                <c:pt idx="1450">
                  <c:v>106.8932507987974</c:v>
                </c:pt>
                <c:pt idx="1451">
                  <c:v>111.02243692736766</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yVal>
        </c:ser>
        <c:ser>
          <c:idx val="3"/>
          <c:order val="3"/>
          <c:tx>
            <c:strRef>
              <c:f>OutlineParameters!$V$113</c:f>
              <c:strCache>
                <c:ptCount val="1"/>
                <c:pt idx="0">
                  <c:v>Fin inserts - upper</c:v>
                </c:pt>
              </c:strCache>
            </c:strRef>
          </c:tx>
          <c:spPr>
            <a:ln w="28575">
              <a:solidFill>
                <a:sysClr val="windowText" lastClr="000000"/>
              </a:solidFill>
            </a:ln>
          </c:spPr>
          <c:marker>
            <c:symbol val="none"/>
          </c:marker>
          <c:xVal>
            <c:numRef>
              <c:f>OutlineParameters!$R$114:$R$814</c:f>
              <c:numCache>
                <c:formatCode>General</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xVal>
          <c:yVal>
            <c:numRef>
              <c:f>OutlineParameters!$V$114:$V$1914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107.56425341072099</c:v>
                </c:pt>
                <c:pt idx="350">
                  <c:v>111.69343953929126</c:v>
                </c:pt>
                <c:pt idx="351">
                  <c:v>113.36808950804794</c:v>
                </c:pt>
                <c:pt idx="352">
                  <c:v>114.57765288640098</c:v>
                </c:pt>
                <c:pt idx="353">
                  <c:v>115.51684231080969</c:v>
                </c:pt>
                <c:pt idx="354">
                  <c:v>116.26074734938618</c:v>
                </c:pt>
                <c:pt idx="355">
                  <c:v>116.8463374362797</c:v>
                </c:pt>
                <c:pt idx="356">
                  <c:v>117.29334516904433</c:v>
                </c:pt>
                <c:pt idx="357">
                  <c:v>117.29334516904433</c:v>
                </c:pt>
                <c:pt idx="358">
                  <c:v>117.29334516904433</c:v>
                </c:pt>
                <c:pt idx="359">
                  <c:v>117.29334516904433</c:v>
                </c:pt>
                <c:pt idx="360">
                  <c:v>117.29334516904433</c:v>
                </c:pt>
                <c:pt idx="361">
                  <c:v>117.29334516904433</c:v>
                </c:pt>
                <c:pt idx="362">
                  <c:v>117.29334516904433</c:v>
                </c:pt>
                <c:pt idx="363">
                  <c:v>117.29334516904433</c:v>
                </c:pt>
                <c:pt idx="364">
                  <c:v>117.29334516904433</c:v>
                </c:pt>
                <c:pt idx="365">
                  <c:v>117.29334516904433</c:v>
                </c:pt>
                <c:pt idx="366">
                  <c:v>117.29334516904433</c:v>
                </c:pt>
                <c:pt idx="367">
                  <c:v>117.29334516904433</c:v>
                </c:pt>
                <c:pt idx="368">
                  <c:v>117.29334516904433</c:v>
                </c:pt>
                <c:pt idx="369">
                  <c:v>117.29334516904433</c:v>
                </c:pt>
                <c:pt idx="370">
                  <c:v>117.29334516904433</c:v>
                </c:pt>
                <c:pt idx="371">
                  <c:v>117.29334516904433</c:v>
                </c:pt>
                <c:pt idx="372">
                  <c:v>117.29334516904433</c:v>
                </c:pt>
                <c:pt idx="373">
                  <c:v>117.29334516904433</c:v>
                </c:pt>
                <c:pt idx="374">
                  <c:v>117.29334516904433</c:v>
                </c:pt>
                <c:pt idx="375">
                  <c:v>117.29334516904433</c:v>
                </c:pt>
                <c:pt idx="376">
                  <c:v>117.29334516904433</c:v>
                </c:pt>
                <c:pt idx="377">
                  <c:v>117.29334516904433</c:v>
                </c:pt>
                <c:pt idx="378">
                  <c:v>117.29334516904433</c:v>
                </c:pt>
                <c:pt idx="379">
                  <c:v>117.29334516904433</c:v>
                </c:pt>
                <c:pt idx="380">
                  <c:v>117.29334516904433</c:v>
                </c:pt>
                <c:pt idx="381">
                  <c:v>117.29334516904433</c:v>
                </c:pt>
                <c:pt idx="382">
                  <c:v>117.29334516904433</c:v>
                </c:pt>
                <c:pt idx="383">
                  <c:v>117.29334516904433</c:v>
                </c:pt>
                <c:pt idx="384">
                  <c:v>117.29334516904433</c:v>
                </c:pt>
                <c:pt idx="385">
                  <c:v>117.29334516904433</c:v>
                </c:pt>
                <c:pt idx="386">
                  <c:v>117.29334516904433</c:v>
                </c:pt>
                <c:pt idx="387">
                  <c:v>117.29334516904433</c:v>
                </c:pt>
                <c:pt idx="388">
                  <c:v>117.29334516904433</c:v>
                </c:pt>
                <c:pt idx="389">
                  <c:v>117.29334516904433</c:v>
                </c:pt>
                <c:pt idx="390">
                  <c:v>117.29334516904433</c:v>
                </c:pt>
                <c:pt idx="391">
                  <c:v>117.29334516904433</c:v>
                </c:pt>
                <c:pt idx="392">
                  <c:v>117.29334516904433</c:v>
                </c:pt>
                <c:pt idx="393">
                  <c:v>117.29334516904433</c:v>
                </c:pt>
                <c:pt idx="394">
                  <c:v>117.29334516904433</c:v>
                </c:pt>
                <c:pt idx="395">
                  <c:v>117.29334516904433</c:v>
                </c:pt>
                <c:pt idx="396">
                  <c:v>117.29334516904433</c:v>
                </c:pt>
                <c:pt idx="397">
                  <c:v>117.29334516904433</c:v>
                </c:pt>
                <c:pt idx="398">
                  <c:v>117.2305991022381</c:v>
                </c:pt>
                <c:pt idx="399">
                  <c:v>117.03931186145917</c:v>
                </c:pt>
                <c:pt idx="400">
                  <c:v>116.70954365614</c:v>
                </c:pt>
                <c:pt idx="401">
                  <c:v>116.22154839931984</c:v>
                </c:pt>
                <c:pt idx="402">
                  <c:v>115.53834316744273</c:v>
                </c:pt>
                <c:pt idx="403">
                  <c:v>114.58484779117352</c:v>
                </c:pt>
                <c:pt idx="404">
                  <c:v>113.16632851525175</c:v>
                </c:pt>
                <c:pt idx="405">
                  <c:v>109.29334516904433</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109.29334516904433</c:v>
                </c:pt>
                <c:pt idx="1396">
                  <c:v>113.16632851525175</c:v>
                </c:pt>
                <c:pt idx="1397">
                  <c:v>114.58484779117352</c:v>
                </c:pt>
                <c:pt idx="1398">
                  <c:v>115.53834316744273</c:v>
                </c:pt>
                <c:pt idx="1399">
                  <c:v>116.22154839931984</c:v>
                </c:pt>
                <c:pt idx="1400">
                  <c:v>116.70954365614</c:v>
                </c:pt>
                <c:pt idx="1401">
                  <c:v>117.03931186145917</c:v>
                </c:pt>
                <c:pt idx="1402">
                  <c:v>117.2305991022381</c:v>
                </c:pt>
                <c:pt idx="1403">
                  <c:v>117.29334516904433</c:v>
                </c:pt>
                <c:pt idx="1404">
                  <c:v>117.29334516904433</c:v>
                </c:pt>
                <c:pt idx="1405">
                  <c:v>117.29334516904433</c:v>
                </c:pt>
                <c:pt idx="1406">
                  <c:v>117.29334516904433</c:v>
                </c:pt>
                <c:pt idx="1407">
                  <c:v>117.29334516904433</c:v>
                </c:pt>
                <c:pt idx="1408">
                  <c:v>117.29334516904433</c:v>
                </c:pt>
                <c:pt idx="1409">
                  <c:v>117.29334516904433</c:v>
                </c:pt>
                <c:pt idx="1410">
                  <c:v>117.29334516904433</c:v>
                </c:pt>
                <c:pt idx="1411">
                  <c:v>117.29334516904433</c:v>
                </c:pt>
                <c:pt idx="1412">
                  <c:v>117.29334516904433</c:v>
                </c:pt>
                <c:pt idx="1413">
                  <c:v>117.29334516904433</c:v>
                </c:pt>
                <c:pt idx="1414">
                  <c:v>117.29334516904433</c:v>
                </c:pt>
                <c:pt idx="1415">
                  <c:v>117.29334516904433</c:v>
                </c:pt>
                <c:pt idx="1416">
                  <c:v>117.29334516904433</c:v>
                </c:pt>
                <c:pt idx="1417">
                  <c:v>117.29334516904433</c:v>
                </c:pt>
                <c:pt idx="1418">
                  <c:v>117.29334516904433</c:v>
                </c:pt>
                <c:pt idx="1419">
                  <c:v>117.29334516904433</c:v>
                </c:pt>
                <c:pt idx="1420">
                  <c:v>117.29334516904433</c:v>
                </c:pt>
                <c:pt idx="1421">
                  <c:v>117.29334516904433</c:v>
                </c:pt>
                <c:pt idx="1422">
                  <c:v>117.29334516904433</c:v>
                </c:pt>
                <c:pt idx="1423">
                  <c:v>117.29334516904433</c:v>
                </c:pt>
                <c:pt idx="1424">
                  <c:v>117.29334516904433</c:v>
                </c:pt>
                <c:pt idx="1425">
                  <c:v>117.29334516904433</c:v>
                </c:pt>
                <c:pt idx="1426">
                  <c:v>117.29334516904433</c:v>
                </c:pt>
                <c:pt idx="1427">
                  <c:v>117.29334516904433</c:v>
                </c:pt>
                <c:pt idx="1428">
                  <c:v>117.29334516904433</c:v>
                </c:pt>
                <c:pt idx="1429">
                  <c:v>117.29334516904433</c:v>
                </c:pt>
                <c:pt idx="1430">
                  <c:v>117.29334516904433</c:v>
                </c:pt>
                <c:pt idx="1431">
                  <c:v>117.29334516904433</c:v>
                </c:pt>
                <c:pt idx="1432">
                  <c:v>117.29334516904433</c:v>
                </c:pt>
                <c:pt idx="1433">
                  <c:v>117.29334516904433</c:v>
                </c:pt>
                <c:pt idx="1434">
                  <c:v>117.29334516904433</c:v>
                </c:pt>
                <c:pt idx="1435">
                  <c:v>117.29334516904433</c:v>
                </c:pt>
                <c:pt idx="1436">
                  <c:v>117.29334516904433</c:v>
                </c:pt>
                <c:pt idx="1437">
                  <c:v>117.29334516904433</c:v>
                </c:pt>
                <c:pt idx="1438">
                  <c:v>117.29334516904433</c:v>
                </c:pt>
                <c:pt idx="1439">
                  <c:v>117.29334516904433</c:v>
                </c:pt>
                <c:pt idx="1440">
                  <c:v>117.29334516904433</c:v>
                </c:pt>
                <c:pt idx="1441">
                  <c:v>117.29334516904433</c:v>
                </c:pt>
                <c:pt idx="1442">
                  <c:v>117.29334516904433</c:v>
                </c:pt>
                <c:pt idx="1443">
                  <c:v>117.29334516904433</c:v>
                </c:pt>
                <c:pt idx="1444">
                  <c:v>117.29334516904433</c:v>
                </c:pt>
                <c:pt idx="1445">
                  <c:v>116.8463374362797</c:v>
                </c:pt>
                <c:pt idx="1446">
                  <c:v>116.26074734938618</c:v>
                </c:pt>
                <c:pt idx="1447">
                  <c:v>115.51684231080969</c:v>
                </c:pt>
                <c:pt idx="1448">
                  <c:v>114.57765288640098</c:v>
                </c:pt>
                <c:pt idx="1449">
                  <c:v>113.36808950804794</c:v>
                </c:pt>
                <c:pt idx="1450">
                  <c:v>111.69343953929126</c:v>
                </c:pt>
                <c:pt idx="1451">
                  <c:v>107.56425341072099</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yVal>
        </c:ser>
        <c:ser>
          <c:idx val="4"/>
          <c:order val="4"/>
          <c:spPr>
            <a:ln w="28575">
              <a:noFill/>
            </a:ln>
          </c:spPr>
          <c:dPt>
            <c:idx val="381"/>
            <c:marker>
              <c:symbol val="x"/>
              <c:size val="15"/>
            </c:marker>
          </c:dPt>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OutlineParameters!$X$114:$X$1014</c:f>
              <c:numCache>
                <c:formatCode>General</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19</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19</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numCache>
            </c:numRef>
          </c:yVal>
        </c:ser>
        <c:ser>
          <c:idx val="5"/>
          <c:order val="5"/>
          <c:spPr>
            <a:ln w="12700">
              <a:solidFill>
                <a:schemeClr val="accent1"/>
              </a:solidFill>
            </a:ln>
          </c:spPr>
          <c:marker>
            <c:symbol val="none"/>
          </c:marker>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OutlineParameters!$S$114:$S$1014</c:f>
              <c:numCache>
                <c:formatCode>General</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formatCode="_(* #,##0.0_);_(* \(#,##0.0\);_(* &quot;-&quot;??_);_(@_)">
                  <c:v>#N/A</c:v>
                </c:pt>
                <c:pt idx="61" formatCode="_(* #,##0.0_);_(* \(#,##0.0\);_(* &quot;-&quot;??_);_(@_)">
                  <c:v>#N/A</c:v>
                </c:pt>
                <c:pt idx="62" formatCode="_(* #,##0.0_);_(* \(#,##0.0\);_(* &quot;-&quot;??_);_(@_)">
                  <c:v>#N/A</c:v>
                </c:pt>
                <c:pt idx="63" formatCode="_(* #,##0.0_);_(* \(#,##0.0\);_(* &quot;-&quot;??_);_(@_)">
                  <c:v>#N/A</c:v>
                </c:pt>
                <c:pt idx="64" formatCode="_(* #,##0.0_);_(* \(#,##0.0\);_(* &quot;-&quot;??_);_(@_)">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1.0000000474974513E-3</c:v>
                </c:pt>
                <c:pt idx="301">
                  <c:v>16.952781046158634</c:v>
                </c:pt>
                <c:pt idx="302">
                  <c:v>33.303749597573187</c:v>
                </c:pt>
                <c:pt idx="303">
                  <c:v>48.453093159449054</c:v>
                </c:pt>
                <c:pt idx="304">
                  <c:v>61.799999237060547</c:v>
                </c:pt>
                <c:pt idx="305">
                  <c:v>72.923898491710915</c:v>
                </c:pt>
                <c:pt idx="306">
                  <c:v>82.125201778386028</c:v>
                </c:pt>
                <c:pt idx="307">
                  <c:v>89.884549315017708</c:v>
                </c:pt>
                <c:pt idx="308">
                  <c:v>96.682599666154147</c:v>
                </c:pt>
                <c:pt idx="309">
                  <c:v>103</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numCache>
            </c:numRef>
          </c:yVal>
        </c:ser>
        <c:ser>
          <c:idx val="6"/>
          <c:order val="6"/>
          <c:spPr>
            <a:ln w="28575">
              <a:noFill/>
            </a:ln>
          </c:spPr>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OutlineParameters!$Y$114:$Y$1014</c:f>
              <c:numCache>
                <c:formatCode>General</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20</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20</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numCache>
            </c:numRef>
          </c:yVal>
        </c:ser>
        <c:ser>
          <c:idx val="7"/>
          <c:order val="7"/>
          <c:spPr>
            <a:ln w="28575">
              <a:noFill/>
            </a:ln>
          </c:spPr>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OutlineParameters!$AD$115:$AD$1014</c:f>
              <c:numCache>
                <c:formatCode>General</c:formatCode>
                <c:ptCount val="9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237.93061937959288</c:v>
                </c:pt>
                <c:pt idx="310">
                  <c:v>#N/A</c:v>
                </c:pt>
                <c:pt idx="311">
                  <c:v>#N/A</c:v>
                </c:pt>
                <c:pt idx="312">
                  <c:v>#N/A</c:v>
                </c:pt>
                <c:pt idx="313">
                  <c:v>#N/A</c:v>
                </c:pt>
                <c:pt idx="314">
                  <c:v>#N/A</c:v>
                </c:pt>
                <c:pt idx="315">
                  <c:v>#N/A</c:v>
                </c:pt>
                <c:pt idx="316">
                  <c:v>#N/A</c:v>
                </c:pt>
                <c:pt idx="317">
                  <c:v>#N/A</c:v>
                </c:pt>
                <c:pt idx="318">
                  <c:v>#N/A</c:v>
                </c:pt>
                <c:pt idx="319">
                  <c:v>183.36631313321001</c:v>
                </c:pt>
                <c:pt idx="320">
                  <c:v>172.45361537096116</c:v>
                </c:pt>
                <c:pt idx="321">
                  <c:v>160.82357081076688</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60.295401158295398</c:v>
                </c:pt>
                <c:pt idx="338">
                  <c:v>59.63402552155474</c:v>
                </c:pt>
                <c:pt idx="339">
                  <c:v>36.646440432865091</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27.038926338759342</c:v>
                </c:pt>
                <c:pt idx="491">
                  <c:v>26.911680361048901</c:v>
                </c:pt>
                <c:pt idx="492">
                  <c:v>26.784691835587182</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8.7245439260479021</c:v>
                </c:pt>
                <c:pt idx="774">
                  <c:v>8.7240913354987377</c:v>
                </c:pt>
                <c:pt idx="775">
                  <c:v>3.0015765730776627</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2.3271510172345904</c:v>
                </c:pt>
                <c:pt idx="836">
                  <c:v>2.304697413210631</c:v>
                </c:pt>
                <c:pt idx="837">
                  <c:v>2.2810713793027002</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1.5748466239326069</c:v>
                </c:pt>
                <c:pt idx="899">
                  <c:v>1.5744843747346036</c:v>
                </c:pt>
              </c:numCache>
            </c:numRef>
          </c:yVal>
        </c:ser>
        <c:ser>
          <c:idx val="8"/>
          <c:order val="8"/>
          <c:spPr>
            <a:ln w="28575">
              <a:noFill/>
            </a:ln>
          </c:spPr>
          <c:marker>
            <c:symbol val="x"/>
            <c:size val="7"/>
            <c:spPr>
              <a:ln>
                <a:solidFill>
                  <a:schemeClr val="accent4">
                    <a:lumMod val="75000"/>
                  </a:schemeClr>
                </a:solidFill>
              </a:ln>
            </c:spPr>
          </c:marker>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OutlineParameters!$Z$115:$Z$1013</c:f>
              <c:numCache>
                <c:formatCode>General</c:formatCode>
                <c:ptCount val="8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140.31058285412303</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140.31058285412303</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178.68941714587697</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178.68941714587697</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numCache>
            </c:numRef>
          </c:yVal>
        </c:ser>
        <c:ser>
          <c:idx val="9"/>
          <c:order val="9"/>
          <c:spPr>
            <a:ln w="28575">
              <a:noFill/>
            </a:ln>
          </c:spPr>
          <c:marker>
            <c:symbol val="x"/>
            <c:size val="7"/>
            <c:spPr>
              <a:ln w="22225">
                <a:solidFill>
                  <a:schemeClr val="accent6">
                    <a:lumMod val="75000"/>
                  </a:schemeClr>
                </a:solidFill>
              </a:ln>
            </c:spPr>
          </c:marker>
          <c:xVal>
            <c:numRef>
              <c:f>OutlineParameters!$R$114:$R$1014</c:f>
              <c:numCache>
                <c:formatCode>General</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xVal>
          <c:yVal>
            <c:numRef>
              <c:f>OutlineParameters!$AA$114:$AA$1013</c:f>
              <c:numCache>
                <c:formatCode>General</c:formatCode>
                <c:ptCount val="9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179.68941714587697</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179.68941714587697</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141.31058285412303</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141.31058285412303</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numCache>
            </c:numRef>
          </c:yVal>
        </c:ser>
        <c:axId val="118370304"/>
        <c:axId val="118371840"/>
      </c:scatterChart>
      <c:catAx>
        <c:axId val="118255616"/>
        <c:scaling>
          <c:orientation val="minMax"/>
        </c:scaling>
        <c:axPos val="b"/>
        <c:title>
          <c:tx>
            <c:rich>
              <a:bodyPr/>
              <a:lstStyle/>
              <a:p>
                <a:pPr>
                  <a:defRPr lang="en-US"/>
                </a:pPr>
                <a:r>
                  <a:rPr lang="en-US"/>
                  <a:t>mm</a:t>
                </a:r>
              </a:p>
            </c:rich>
          </c:tx>
          <c:layout/>
        </c:title>
        <c:numFmt formatCode="General" sourceLinked="1"/>
        <c:tickLblPos val="nextTo"/>
        <c:txPr>
          <a:bodyPr/>
          <a:lstStyle/>
          <a:p>
            <a:pPr>
              <a:defRPr lang="en-US"/>
            </a:pPr>
            <a:endParaRPr lang="en-US"/>
          </a:p>
        </c:txPr>
        <c:crossAx val="118257920"/>
        <c:crosses val="autoZero"/>
        <c:auto val="1"/>
        <c:lblAlgn val="ctr"/>
        <c:lblOffset val="100"/>
        <c:tickMarkSkip val="10"/>
      </c:catAx>
      <c:valAx>
        <c:axId val="118257920"/>
        <c:scaling>
          <c:orientation val="minMax"/>
          <c:max val="250"/>
        </c:scaling>
        <c:axPos val="l"/>
        <c:majorGridlines/>
        <c:numFmt formatCode="General" sourceLinked="1"/>
        <c:tickLblPos val="nextTo"/>
        <c:txPr>
          <a:bodyPr/>
          <a:lstStyle/>
          <a:p>
            <a:pPr>
              <a:defRPr lang="en-US"/>
            </a:pPr>
            <a:endParaRPr lang="en-US"/>
          </a:p>
        </c:txPr>
        <c:crossAx val="118255616"/>
        <c:crosses val="autoZero"/>
        <c:crossBetween val="between"/>
      </c:valAx>
      <c:valAx>
        <c:axId val="118370304"/>
        <c:scaling>
          <c:orientation val="minMax"/>
          <c:max val="0"/>
          <c:min val="-900"/>
        </c:scaling>
        <c:axPos val="t"/>
        <c:numFmt formatCode="General" sourceLinked="1"/>
        <c:tickLblPos val="nextTo"/>
        <c:txPr>
          <a:bodyPr rot="0" vert="horz"/>
          <a:lstStyle/>
          <a:p>
            <a:pPr>
              <a:defRPr lang="en-US" sz="1000" b="0" i="0" u="none" strike="noStrike" baseline="0">
                <a:solidFill>
                  <a:srgbClr val="000000"/>
                </a:solidFill>
                <a:latin typeface="Calibri"/>
                <a:ea typeface="Calibri"/>
                <a:cs typeface="Calibri"/>
              </a:defRPr>
            </a:pPr>
            <a:endParaRPr lang="en-US"/>
          </a:p>
        </c:txPr>
        <c:crossAx val="118371840"/>
        <c:crosses val="max"/>
        <c:crossBetween val="midCat"/>
      </c:valAx>
      <c:valAx>
        <c:axId val="118371840"/>
        <c:scaling>
          <c:orientation val="minMax"/>
          <c:max val="250"/>
          <c:min val="0"/>
        </c:scaling>
        <c:axPos val="r"/>
        <c:numFmt formatCode="General" sourceLinked="1"/>
        <c:tickLblPos val="nextTo"/>
        <c:txPr>
          <a:bodyPr/>
          <a:lstStyle/>
          <a:p>
            <a:pPr>
              <a:defRPr lang="en-US"/>
            </a:pPr>
            <a:endParaRPr lang="en-US"/>
          </a:p>
        </c:txPr>
        <c:crossAx val="118370304"/>
        <c:crosses val="max"/>
        <c:crossBetween val="midCat"/>
      </c:valAx>
      <c:spPr>
        <a:noFill/>
      </c:spPr>
    </c:plotArea>
    <c:plotVisOnly val="1"/>
    <c:dispBlanksAs val="gap"/>
  </c:chart>
  <c:spPr>
    <a:noFill/>
  </c:sp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AU"/>
  <c:chart>
    <c:plotArea>
      <c:layout>
        <c:manualLayout>
          <c:xMode val="edge"/>
          <c:yMode val="edge"/>
          <c:x val="2.593762319024278E-2"/>
          <c:y val="0.10871809423744211"/>
          <c:w val="0.96137439507778699"/>
          <c:h val="0.77571115973741789"/>
        </c:manualLayout>
      </c:layout>
      <c:lineChart>
        <c:grouping val="standard"/>
        <c:ser>
          <c:idx val="0"/>
          <c:order val="0"/>
          <c:marker>
            <c:symbol val="none"/>
          </c:marker>
          <c:cat>
            <c:numRef>
              <c:f>OutlineParameters!$A$114:$A$1914</c:f>
              <c:numCache>
                <c:formatCode>General</c:formatCode>
                <c:ptCount val="18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pt idx="1601">
                  <c:v>701</c:v>
                </c:pt>
                <c:pt idx="1602">
                  <c:v>702</c:v>
                </c:pt>
                <c:pt idx="1603">
                  <c:v>703</c:v>
                </c:pt>
                <c:pt idx="1604">
                  <c:v>704</c:v>
                </c:pt>
                <c:pt idx="1605">
                  <c:v>705</c:v>
                </c:pt>
                <c:pt idx="1606">
                  <c:v>706</c:v>
                </c:pt>
                <c:pt idx="1607">
                  <c:v>707</c:v>
                </c:pt>
                <c:pt idx="1608">
                  <c:v>708</c:v>
                </c:pt>
                <c:pt idx="1609">
                  <c:v>709</c:v>
                </c:pt>
                <c:pt idx="1610">
                  <c:v>710</c:v>
                </c:pt>
                <c:pt idx="1611">
                  <c:v>711</c:v>
                </c:pt>
                <c:pt idx="1612">
                  <c:v>712</c:v>
                </c:pt>
                <c:pt idx="1613">
                  <c:v>713</c:v>
                </c:pt>
                <c:pt idx="1614">
                  <c:v>714</c:v>
                </c:pt>
                <c:pt idx="1615">
                  <c:v>715</c:v>
                </c:pt>
                <c:pt idx="1616">
                  <c:v>716</c:v>
                </c:pt>
                <c:pt idx="1617">
                  <c:v>717</c:v>
                </c:pt>
                <c:pt idx="1618">
                  <c:v>718</c:v>
                </c:pt>
                <c:pt idx="1619">
                  <c:v>719</c:v>
                </c:pt>
                <c:pt idx="1620">
                  <c:v>720</c:v>
                </c:pt>
                <c:pt idx="1621">
                  <c:v>721</c:v>
                </c:pt>
                <c:pt idx="1622">
                  <c:v>722</c:v>
                </c:pt>
                <c:pt idx="1623">
                  <c:v>723</c:v>
                </c:pt>
                <c:pt idx="1624">
                  <c:v>724</c:v>
                </c:pt>
                <c:pt idx="1625">
                  <c:v>725</c:v>
                </c:pt>
                <c:pt idx="1626">
                  <c:v>726</c:v>
                </c:pt>
                <c:pt idx="1627">
                  <c:v>727</c:v>
                </c:pt>
                <c:pt idx="1628">
                  <c:v>728</c:v>
                </c:pt>
                <c:pt idx="1629">
                  <c:v>729</c:v>
                </c:pt>
                <c:pt idx="1630">
                  <c:v>730</c:v>
                </c:pt>
                <c:pt idx="1631">
                  <c:v>731</c:v>
                </c:pt>
                <c:pt idx="1632">
                  <c:v>732</c:v>
                </c:pt>
                <c:pt idx="1633">
                  <c:v>733</c:v>
                </c:pt>
                <c:pt idx="1634">
                  <c:v>734</c:v>
                </c:pt>
                <c:pt idx="1635">
                  <c:v>735</c:v>
                </c:pt>
                <c:pt idx="1636">
                  <c:v>736</c:v>
                </c:pt>
                <c:pt idx="1637">
                  <c:v>737</c:v>
                </c:pt>
                <c:pt idx="1638">
                  <c:v>738</c:v>
                </c:pt>
                <c:pt idx="1639">
                  <c:v>739</c:v>
                </c:pt>
                <c:pt idx="1640">
                  <c:v>740</c:v>
                </c:pt>
                <c:pt idx="1641">
                  <c:v>741</c:v>
                </c:pt>
                <c:pt idx="1642">
                  <c:v>742</c:v>
                </c:pt>
                <c:pt idx="1643">
                  <c:v>743</c:v>
                </c:pt>
                <c:pt idx="1644">
                  <c:v>744</c:v>
                </c:pt>
                <c:pt idx="1645">
                  <c:v>745</c:v>
                </c:pt>
                <c:pt idx="1646">
                  <c:v>746</c:v>
                </c:pt>
                <c:pt idx="1647">
                  <c:v>747</c:v>
                </c:pt>
                <c:pt idx="1648">
                  <c:v>748</c:v>
                </c:pt>
                <c:pt idx="1649">
                  <c:v>749</c:v>
                </c:pt>
                <c:pt idx="1650">
                  <c:v>750</c:v>
                </c:pt>
                <c:pt idx="1651">
                  <c:v>751</c:v>
                </c:pt>
                <c:pt idx="1652">
                  <c:v>752</c:v>
                </c:pt>
                <c:pt idx="1653">
                  <c:v>753</c:v>
                </c:pt>
                <c:pt idx="1654">
                  <c:v>754</c:v>
                </c:pt>
                <c:pt idx="1655">
                  <c:v>755</c:v>
                </c:pt>
                <c:pt idx="1656">
                  <c:v>756</c:v>
                </c:pt>
                <c:pt idx="1657">
                  <c:v>757</c:v>
                </c:pt>
                <c:pt idx="1658">
                  <c:v>758</c:v>
                </c:pt>
                <c:pt idx="1659">
                  <c:v>759</c:v>
                </c:pt>
                <c:pt idx="1660">
                  <c:v>760</c:v>
                </c:pt>
                <c:pt idx="1661">
                  <c:v>761</c:v>
                </c:pt>
                <c:pt idx="1662">
                  <c:v>762</c:v>
                </c:pt>
                <c:pt idx="1663">
                  <c:v>763</c:v>
                </c:pt>
                <c:pt idx="1664">
                  <c:v>764</c:v>
                </c:pt>
                <c:pt idx="1665">
                  <c:v>765</c:v>
                </c:pt>
                <c:pt idx="1666">
                  <c:v>766</c:v>
                </c:pt>
                <c:pt idx="1667">
                  <c:v>767</c:v>
                </c:pt>
                <c:pt idx="1668">
                  <c:v>768</c:v>
                </c:pt>
                <c:pt idx="1669">
                  <c:v>769</c:v>
                </c:pt>
                <c:pt idx="1670">
                  <c:v>770</c:v>
                </c:pt>
                <c:pt idx="1671">
                  <c:v>771</c:v>
                </c:pt>
                <c:pt idx="1672">
                  <c:v>772</c:v>
                </c:pt>
                <c:pt idx="1673">
                  <c:v>773</c:v>
                </c:pt>
                <c:pt idx="1674">
                  <c:v>774</c:v>
                </c:pt>
                <c:pt idx="1675">
                  <c:v>775</c:v>
                </c:pt>
                <c:pt idx="1676">
                  <c:v>776</c:v>
                </c:pt>
                <c:pt idx="1677">
                  <c:v>777</c:v>
                </c:pt>
                <c:pt idx="1678">
                  <c:v>778</c:v>
                </c:pt>
                <c:pt idx="1679">
                  <c:v>779</c:v>
                </c:pt>
                <c:pt idx="1680">
                  <c:v>780</c:v>
                </c:pt>
                <c:pt idx="1681">
                  <c:v>781</c:v>
                </c:pt>
                <c:pt idx="1682">
                  <c:v>782</c:v>
                </c:pt>
                <c:pt idx="1683">
                  <c:v>783</c:v>
                </c:pt>
                <c:pt idx="1684">
                  <c:v>784</c:v>
                </c:pt>
                <c:pt idx="1685">
                  <c:v>785</c:v>
                </c:pt>
                <c:pt idx="1686">
                  <c:v>786</c:v>
                </c:pt>
                <c:pt idx="1687">
                  <c:v>787</c:v>
                </c:pt>
                <c:pt idx="1688">
                  <c:v>788</c:v>
                </c:pt>
                <c:pt idx="1689">
                  <c:v>789</c:v>
                </c:pt>
                <c:pt idx="1690">
                  <c:v>790</c:v>
                </c:pt>
                <c:pt idx="1691">
                  <c:v>791</c:v>
                </c:pt>
                <c:pt idx="1692">
                  <c:v>792</c:v>
                </c:pt>
                <c:pt idx="1693">
                  <c:v>793</c:v>
                </c:pt>
                <c:pt idx="1694">
                  <c:v>794</c:v>
                </c:pt>
                <c:pt idx="1695">
                  <c:v>795</c:v>
                </c:pt>
                <c:pt idx="1696">
                  <c:v>796</c:v>
                </c:pt>
                <c:pt idx="1697">
                  <c:v>797</c:v>
                </c:pt>
                <c:pt idx="1698">
                  <c:v>798</c:v>
                </c:pt>
                <c:pt idx="1699">
                  <c:v>799</c:v>
                </c:pt>
                <c:pt idx="1700">
                  <c:v>800</c:v>
                </c:pt>
                <c:pt idx="1701">
                  <c:v>801</c:v>
                </c:pt>
                <c:pt idx="1702">
                  <c:v>802</c:v>
                </c:pt>
                <c:pt idx="1703">
                  <c:v>803</c:v>
                </c:pt>
                <c:pt idx="1704">
                  <c:v>804</c:v>
                </c:pt>
                <c:pt idx="1705">
                  <c:v>805</c:v>
                </c:pt>
                <c:pt idx="1706">
                  <c:v>806</c:v>
                </c:pt>
                <c:pt idx="1707">
                  <c:v>807</c:v>
                </c:pt>
                <c:pt idx="1708">
                  <c:v>808</c:v>
                </c:pt>
                <c:pt idx="1709">
                  <c:v>809</c:v>
                </c:pt>
                <c:pt idx="1710">
                  <c:v>810</c:v>
                </c:pt>
                <c:pt idx="1711">
                  <c:v>811</c:v>
                </c:pt>
                <c:pt idx="1712">
                  <c:v>812</c:v>
                </c:pt>
                <c:pt idx="1713">
                  <c:v>813</c:v>
                </c:pt>
                <c:pt idx="1714">
                  <c:v>814</c:v>
                </c:pt>
                <c:pt idx="1715">
                  <c:v>815</c:v>
                </c:pt>
                <c:pt idx="1716">
                  <c:v>816</c:v>
                </c:pt>
                <c:pt idx="1717">
                  <c:v>817</c:v>
                </c:pt>
                <c:pt idx="1718">
                  <c:v>818</c:v>
                </c:pt>
                <c:pt idx="1719">
                  <c:v>819</c:v>
                </c:pt>
                <c:pt idx="1720">
                  <c:v>820</c:v>
                </c:pt>
                <c:pt idx="1721">
                  <c:v>821</c:v>
                </c:pt>
                <c:pt idx="1722">
                  <c:v>822</c:v>
                </c:pt>
                <c:pt idx="1723">
                  <c:v>823</c:v>
                </c:pt>
                <c:pt idx="1724">
                  <c:v>824</c:v>
                </c:pt>
                <c:pt idx="1725">
                  <c:v>825</c:v>
                </c:pt>
                <c:pt idx="1726">
                  <c:v>826</c:v>
                </c:pt>
                <c:pt idx="1727">
                  <c:v>827</c:v>
                </c:pt>
                <c:pt idx="1728">
                  <c:v>828</c:v>
                </c:pt>
                <c:pt idx="1729">
                  <c:v>829</c:v>
                </c:pt>
                <c:pt idx="1730">
                  <c:v>830</c:v>
                </c:pt>
                <c:pt idx="1731">
                  <c:v>831</c:v>
                </c:pt>
                <c:pt idx="1732">
                  <c:v>832</c:v>
                </c:pt>
                <c:pt idx="1733">
                  <c:v>833</c:v>
                </c:pt>
                <c:pt idx="1734">
                  <c:v>834</c:v>
                </c:pt>
                <c:pt idx="1735">
                  <c:v>835</c:v>
                </c:pt>
                <c:pt idx="1736">
                  <c:v>836</c:v>
                </c:pt>
                <c:pt idx="1737">
                  <c:v>837</c:v>
                </c:pt>
                <c:pt idx="1738">
                  <c:v>838</c:v>
                </c:pt>
                <c:pt idx="1739">
                  <c:v>839</c:v>
                </c:pt>
                <c:pt idx="1740">
                  <c:v>840</c:v>
                </c:pt>
                <c:pt idx="1741">
                  <c:v>841</c:v>
                </c:pt>
                <c:pt idx="1742">
                  <c:v>842</c:v>
                </c:pt>
                <c:pt idx="1743">
                  <c:v>843</c:v>
                </c:pt>
                <c:pt idx="1744">
                  <c:v>844</c:v>
                </c:pt>
                <c:pt idx="1745">
                  <c:v>845</c:v>
                </c:pt>
                <c:pt idx="1746">
                  <c:v>846</c:v>
                </c:pt>
                <c:pt idx="1747">
                  <c:v>847</c:v>
                </c:pt>
                <c:pt idx="1748">
                  <c:v>848</c:v>
                </c:pt>
                <c:pt idx="1749">
                  <c:v>849</c:v>
                </c:pt>
                <c:pt idx="1750">
                  <c:v>850</c:v>
                </c:pt>
                <c:pt idx="1751">
                  <c:v>851</c:v>
                </c:pt>
                <c:pt idx="1752">
                  <c:v>852</c:v>
                </c:pt>
                <c:pt idx="1753">
                  <c:v>853</c:v>
                </c:pt>
                <c:pt idx="1754">
                  <c:v>854</c:v>
                </c:pt>
                <c:pt idx="1755">
                  <c:v>855</c:v>
                </c:pt>
                <c:pt idx="1756">
                  <c:v>856</c:v>
                </c:pt>
                <c:pt idx="1757">
                  <c:v>857</c:v>
                </c:pt>
                <c:pt idx="1758">
                  <c:v>858</c:v>
                </c:pt>
                <c:pt idx="1759">
                  <c:v>859</c:v>
                </c:pt>
                <c:pt idx="1760">
                  <c:v>860</c:v>
                </c:pt>
                <c:pt idx="1761">
                  <c:v>861</c:v>
                </c:pt>
                <c:pt idx="1762">
                  <c:v>862</c:v>
                </c:pt>
                <c:pt idx="1763">
                  <c:v>863</c:v>
                </c:pt>
                <c:pt idx="1764">
                  <c:v>864</c:v>
                </c:pt>
                <c:pt idx="1765">
                  <c:v>865</c:v>
                </c:pt>
                <c:pt idx="1766">
                  <c:v>866</c:v>
                </c:pt>
                <c:pt idx="1767">
                  <c:v>867</c:v>
                </c:pt>
                <c:pt idx="1768">
                  <c:v>868</c:v>
                </c:pt>
                <c:pt idx="1769">
                  <c:v>869</c:v>
                </c:pt>
                <c:pt idx="1770">
                  <c:v>870</c:v>
                </c:pt>
                <c:pt idx="1771">
                  <c:v>871</c:v>
                </c:pt>
                <c:pt idx="1772">
                  <c:v>872</c:v>
                </c:pt>
                <c:pt idx="1773">
                  <c:v>873</c:v>
                </c:pt>
                <c:pt idx="1774">
                  <c:v>874</c:v>
                </c:pt>
                <c:pt idx="1775">
                  <c:v>875</c:v>
                </c:pt>
                <c:pt idx="1776">
                  <c:v>876</c:v>
                </c:pt>
                <c:pt idx="1777">
                  <c:v>877</c:v>
                </c:pt>
                <c:pt idx="1778">
                  <c:v>878</c:v>
                </c:pt>
                <c:pt idx="1779">
                  <c:v>879</c:v>
                </c:pt>
                <c:pt idx="1780">
                  <c:v>880</c:v>
                </c:pt>
                <c:pt idx="1781">
                  <c:v>881</c:v>
                </c:pt>
                <c:pt idx="1782">
                  <c:v>882</c:v>
                </c:pt>
                <c:pt idx="1783">
                  <c:v>883</c:v>
                </c:pt>
                <c:pt idx="1784">
                  <c:v>884</c:v>
                </c:pt>
                <c:pt idx="1785">
                  <c:v>885</c:v>
                </c:pt>
                <c:pt idx="1786">
                  <c:v>886</c:v>
                </c:pt>
                <c:pt idx="1787">
                  <c:v>887</c:v>
                </c:pt>
                <c:pt idx="1788">
                  <c:v>888</c:v>
                </c:pt>
                <c:pt idx="1789">
                  <c:v>889</c:v>
                </c:pt>
                <c:pt idx="1790">
                  <c:v>890</c:v>
                </c:pt>
                <c:pt idx="1791">
                  <c:v>891</c:v>
                </c:pt>
                <c:pt idx="1792">
                  <c:v>892</c:v>
                </c:pt>
                <c:pt idx="1793">
                  <c:v>893</c:v>
                </c:pt>
                <c:pt idx="1794">
                  <c:v>894</c:v>
                </c:pt>
                <c:pt idx="1795">
                  <c:v>895</c:v>
                </c:pt>
                <c:pt idx="1796">
                  <c:v>896</c:v>
                </c:pt>
                <c:pt idx="1797">
                  <c:v>897</c:v>
                </c:pt>
                <c:pt idx="1798">
                  <c:v>898</c:v>
                </c:pt>
                <c:pt idx="1799">
                  <c:v>899</c:v>
                </c:pt>
                <c:pt idx="1800">
                  <c:v>900</c:v>
                </c:pt>
              </c:numCache>
            </c:numRef>
          </c:cat>
          <c:val>
            <c:numRef>
              <c:f>OutlineParameters!$T$114:$T$1914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103</c:v>
                </c:pt>
                <c:pt idx="310">
                  <c:v>104.66551433565715</c:v>
                </c:pt>
                <c:pt idx="311">
                  <c:v>106.32406896849473</c:v>
                </c:pt>
                <c:pt idx="312">
                  <c:v>107.96874997206032</c:v>
                </c:pt>
                <c:pt idx="313">
                  <c:v>109.59259764353433</c:v>
                </c:pt>
                <c:pt idx="314">
                  <c:v>111.18865609479448</c:v>
                </c:pt>
                <c:pt idx="315">
                  <c:v>112.74999995529652</c:v>
                </c:pt>
                <c:pt idx="316">
                  <c:v>114.26967333691816</c:v>
                </c:pt>
                <c:pt idx="317">
                  <c:v>115.74074323972066</c:v>
                </c:pt>
                <c:pt idx="318">
                  <c:v>117.15624996088445</c:v>
                </c:pt>
                <c:pt idx="319">
                  <c:v>118.5092605004708</c:v>
                </c:pt>
                <c:pt idx="320">
                  <c:v>119.79282469240327</c:v>
                </c:pt>
                <c:pt idx="321">
                  <c:v>121</c:v>
                </c:pt>
                <c:pt idx="322">
                  <c:v>122.12576499567537</c:v>
                </c:pt>
                <c:pt idx="323">
                  <c:v>123.17284111071515</c:v>
                </c:pt>
                <c:pt idx="324">
                  <c:v>124.14582827563085</c:v>
                </c:pt>
                <c:pt idx="325">
                  <c:v>125.04938597590835</c:v>
                </c:pt>
                <c:pt idx="326">
                  <c:v>125.88811383410184</c:v>
                </c:pt>
                <c:pt idx="327">
                  <c:v>126.66667162378629</c:v>
                </c:pt>
                <c:pt idx="328">
                  <c:v>127.38965869929504</c:v>
                </c:pt>
                <c:pt idx="329">
                  <c:v>128.06173508255569</c:v>
                </c:pt>
                <c:pt idx="330">
                  <c:v>128.68749989941716</c:v>
                </c:pt>
                <c:pt idx="331">
                  <c:v>129.27160569639116</c:v>
                </c:pt>
                <c:pt idx="332">
                  <c:v>129.81867446267495</c:v>
                </c:pt>
                <c:pt idx="333">
                  <c:v>130.3333358267943</c:v>
                </c:pt>
                <c:pt idx="334">
                  <c:v>130.8202194172751</c:v>
                </c:pt>
                <c:pt idx="335">
                  <c:v>131.28395099082479</c:v>
                </c:pt>
                <c:pt idx="336">
                  <c:v>131.72916791525981</c:v>
                </c:pt>
                <c:pt idx="337">
                  <c:v>132.16049401324105</c:v>
                </c:pt>
                <c:pt idx="338">
                  <c:v>132.58256182134912</c:v>
                </c:pt>
                <c:pt idx="339">
                  <c:v>133</c:v>
                </c:pt>
                <c:pt idx="340">
                  <c:v>133.25652508303006</c:v>
                </c:pt>
                <c:pt idx="341">
                  <c:v>133.51304430604804</c:v>
                </c:pt>
                <c:pt idx="342">
                  <c:v>133.76953655025264</c:v>
                </c:pt>
                <c:pt idx="343">
                  <c:v>134.02602647320992</c:v>
                </c:pt>
                <c:pt idx="344">
                  <c:v>134.28249295611869</c:v>
                </c:pt>
                <c:pt idx="345">
                  <c:v>134.5389301389668</c:v>
                </c:pt>
                <c:pt idx="346">
                  <c:v>134.79532453234759</c:v>
                </c:pt>
                <c:pt idx="347">
                  <c:v>135.05168553503799</c:v>
                </c:pt>
                <c:pt idx="348">
                  <c:v>135.30799202823684</c:v>
                </c:pt>
                <c:pt idx="349">
                  <c:v>135.56425341072099</c:v>
                </c:pt>
                <c:pt idx="350">
                  <c:v>135.82045619308386</c:v>
                </c:pt>
                <c:pt idx="351">
                  <c:v>136.07658688591877</c:v>
                </c:pt>
                <c:pt idx="352">
                  <c:v>136.33265488800259</c:v>
                </c:pt>
                <c:pt idx="353">
                  <c:v>136.58863908053419</c:v>
                </c:pt>
                <c:pt idx="354">
                  <c:v>136.84454886229051</c:v>
                </c:pt>
                <c:pt idx="355">
                  <c:v>137.10037074386486</c:v>
                </c:pt>
                <c:pt idx="356">
                  <c:v>137.35609123585056</c:v>
                </c:pt>
                <c:pt idx="357">
                  <c:v>137.61171973702457</c:v>
                </c:pt>
                <c:pt idx="358">
                  <c:v>137.86723512858569</c:v>
                </c:pt>
                <c:pt idx="359">
                  <c:v>138.12264680931085</c:v>
                </c:pt>
                <c:pt idx="360">
                  <c:v>138.37794128979337</c:v>
                </c:pt>
                <c:pt idx="361">
                  <c:v>138.63310508062659</c:v>
                </c:pt>
                <c:pt idx="362">
                  <c:v>138.88814758058751</c:v>
                </c:pt>
                <c:pt idx="363">
                  <c:v>139.14304767087486</c:v>
                </c:pt>
                <c:pt idx="364">
                  <c:v>139.39781475026558</c:v>
                </c:pt>
                <c:pt idx="365">
                  <c:v>139.65243532935304</c:v>
                </c:pt>
                <c:pt idx="366">
                  <c:v>139.90689591873053</c:v>
                </c:pt>
                <c:pt idx="367">
                  <c:v>140.16120591717504</c:v>
                </c:pt>
                <c:pt idx="368">
                  <c:v>140.41534420588533</c:v>
                </c:pt>
                <c:pt idx="369">
                  <c:v>140.66932018363835</c:v>
                </c:pt>
                <c:pt idx="370">
                  <c:v>140.92312036102743</c:v>
                </c:pt>
                <c:pt idx="371">
                  <c:v>141.17673124864595</c:v>
                </c:pt>
                <c:pt idx="372">
                  <c:v>141.43016224527074</c:v>
                </c:pt>
                <c:pt idx="373">
                  <c:v>141.68339223210072</c:v>
                </c:pt>
                <c:pt idx="374">
                  <c:v>141.93643060791274</c:v>
                </c:pt>
                <c:pt idx="375">
                  <c:v>142.18926388330016</c:v>
                </c:pt>
                <c:pt idx="376">
                  <c:v>142.44187856885637</c:v>
                </c:pt>
                <c:pt idx="377">
                  <c:v>142.69428406335823</c:v>
                </c:pt>
                <c:pt idx="378">
                  <c:v>142.94645924800457</c:v>
                </c:pt>
                <c:pt idx="379">
                  <c:v>143.19841352157238</c:v>
                </c:pt>
                <c:pt idx="380">
                  <c:v>143.45013339465487</c:v>
                </c:pt>
                <c:pt idx="381">
                  <c:v>143.70160537784548</c:v>
                </c:pt>
                <c:pt idx="382">
                  <c:v>143.95283886992115</c:v>
                </c:pt>
                <c:pt idx="383">
                  <c:v>144.20381275208058</c:v>
                </c:pt>
                <c:pt idx="384">
                  <c:v>144.45453642310082</c:v>
                </c:pt>
                <c:pt idx="385">
                  <c:v>144.70499639357516</c:v>
                </c:pt>
                <c:pt idx="386">
                  <c:v>144.95517917409691</c:v>
                </c:pt>
                <c:pt idx="387">
                  <c:v>145.20509416344302</c:v>
                </c:pt>
                <c:pt idx="388">
                  <c:v>145.4547202428123</c:v>
                </c:pt>
                <c:pt idx="389">
                  <c:v>145.70406681098171</c:v>
                </c:pt>
                <c:pt idx="390">
                  <c:v>145.95312037854455</c:v>
                </c:pt>
                <c:pt idx="391">
                  <c:v>146.20186745609419</c:v>
                </c:pt>
                <c:pt idx="392">
                  <c:v>146.45031744240748</c:v>
                </c:pt>
                <c:pt idx="393">
                  <c:v>146.69844921868335</c:v>
                </c:pt>
                <c:pt idx="394">
                  <c:v>146.94627218369865</c:v>
                </c:pt>
                <c:pt idx="395">
                  <c:v>147.19377284804673</c:v>
                </c:pt>
                <c:pt idx="396">
                  <c:v>147.44093772232094</c:v>
                </c:pt>
                <c:pt idx="397">
                  <c:v>147.68777620529821</c:v>
                </c:pt>
                <c:pt idx="398">
                  <c:v>147.93426717817732</c:v>
                </c:pt>
                <c:pt idx="399">
                  <c:v>148.18042003973525</c:v>
                </c:pt>
                <c:pt idx="400">
                  <c:v>148.42622130056529</c:v>
                </c:pt>
                <c:pt idx="401">
                  <c:v>148.6716574712608</c:v>
                </c:pt>
                <c:pt idx="402">
                  <c:v>148.91673795059873</c:v>
                </c:pt>
                <c:pt idx="403">
                  <c:v>149.16144161977783</c:v>
                </c:pt>
                <c:pt idx="404">
                  <c:v>149.40577787757508</c:v>
                </c:pt>
                <c:pt idx="405">
                  <c:v>149.64973323458383</c:v>
                </c:pt>
                <c:pt idx="406">
                  <c:v>149.89329420139734</c:v>
                </c:pt>
                <c:pt idx="407">
                  <c:v>150.13647017679264</c:v>
                </c:pt>
                <c:pt idx="408">
                  <c:v>150.37924767136303</c:v>
                </c:pt>
                <c:pt idx="409">
                  <c:v>150.62161319570177</c:v>
                </c:pt>
                <c:pt idx="410">
                  <c:v>150.86357614858591</c:v>
                </c:pt>
                <c:pt idx="411">
                  <c:v>151.1051154112142</c:v>
                </c:pt>
                <c:pt idx="412">
                  <c:v>151.34624038236356</c:v>
                </c:pt>
                <c:pt idx="413">
                  <c:v>151.58693757262739</c:v>
                </c:pt>
                <c:pt idx="414">
                  <c:v>151.82719349259895</c:v>
                </c:pt>
                <c:pt idx="415">
                  <c:v>152.06701754105518</c:v>
                </c:pt>
                <c:pt idx="416">
                  <c:v>152.30638859919497</c:v>
                </c:pt>
                <c:pt idx="417">
                  <c:v>152.54530843640057</c:v>
                </c:pt>
                <c:pt idx="418">
                  <c:v>152.78377882205456</c:v>
                </c:pt>
                <c:pt idx="419">
                  <c:v>153.02178245205292</c:v>
                </c:pt>
                <c:pt idx="420">
                  <c:v>153.25931728108074</c:v>
                </c:pt>
                <c:pt idx="421">
                  <c:v>153.49638126382322</c:v>
                </c:pt>
                <c:pt idx="422">
                  <c:v>153.73296091087366</c:v>
                </c:pt>
                <c:pt idx="423">
                  <c:v>153.96905417691724</c:v>
                </c:pt>
                <c:pt idx="424">
                  <c:v>154.20465520194179</c:v>
                </c:pt>
                <c:pt idx="425">
                  <c:v>154.43975812593521</c:v>
                </c:pt>
                <c:pt idx="426">
                  <c:v>154.67436090358257</c:v>
                </c:pt>
                <c:pt idx="427">
                  <c:v>154.90845004547731</c:v>
                </c:pt>
                <c:pt idx="428">
                  <c:v>155.1420235063045</c:v>
                </c:pt>
                <c:pt idx="429">
                  <c:v>155.37507542605195</c:v>
                </c:pt>
                <c:pt idx="430">
                  <c:v>155.60759994470766</c:v>
                </c:pt>
                <c:pt idx="431">
                  <c:v>155.83959501695668</c:v>
                </c:pt>
                <c:pt idx="432">
                  <c:v>156.07104715339236</c:v>
                </c:pt>
                <c:pt idx="433">
                  <c:v>156.30195430869986</c:v>
                </c:pt>
                <c:pt idx="434">
                  <c:v>156.53231062286702</c:v>
                </c:pt>
                <c:pt idx="435">
                  <c:v>156.76211023588172</c:v>
                </c:pt>
                <c:pt idx="436">
                  <c:v>156.99135110242909</c:v>
                </c:pt>
                <c:pt idx="437">
                  <c:v>157.22001973310245</c:v>
                </c:pt>
                <c:pt idx="438">
                  <c:v>157.44811408258701</c:v>
                </c:pt>
                <c:pt idx="439">
                  <c:v>157.67562829087058</c:v>
                </c:pt>
                <c:pt idx="440">
                  <c:v>157.90255649794096</c:v>
                </c:pt>
                <c:pt idx="441">
                  <c:v>158.12889665848343</c:v>
                </c:pt>
                <c:pt idx="442">
                  <c:v>158.35463528309126</c:v>
                </c:pt>
                <c:pt idx="443">
                  <c:v>158.57977032644953</c:v>
                </c:pt>
                <c:pt idx="444">
                  <c:v>158.80429592854617</c:v>
                </c:pt>
                <c:pt idx="445">
                  <c:v>159.02820622936903</c:v>
                </c:pt>
                <c:pt idx="446">
                  <c:v>159.25149918360327</c:v>
                </c:pt>
                <c:pt idx="447">
                  <c:v>159.47416130184223</c:v>
                </c:pt>
                <c:pt idx="448">
                  <c:v>159.69619053877102</c:v>
                </c:pt>
                <c:pt idx="449">
                  <c:v>159.91758103437746</c:v>
                </c:pt>
                <c:pt idx="450">
                  <c:v>160.13833074334681</c:v>
                </c:pt>
                <c:pt idx="451">
                  <c:v>160.35842617627227</c:v>
                </c:pt>
                <c:pt idx="452">
                  <c:v>160.57786528783907</c:v>
                </c:pt>
                <c:pt idx="453">
                  <c:v>160.79664221803509</c:v>
                </c:pt>
                <c:pt idx="454">
                  <c:v>161.01475110684811</c:v>
                </c:pt>
                <c:pt idx="455">
                  <c:v>161.23218609426604</c:v>
                </c:pt>
                <c:pt idx="456">
                  <c:v>161.44894132027676</c:v>
                </c:pt>
                <c:pt idx="457">
                  <c:v>161.66501283221677</c:v>
                </c:pt>
                <c:pt idx="458">
                  <c:v>161.88039095537667</c:v>
                </c:pt>
                <c:pt idx="459">
                  <c:v>162.09507364444161</c:v>
                </c:pt>
                <c:pt idx="460">
                  <c:v>162.30905122470213</c:v>
                </c:pt>
                <c:pt idx="461">
                  <c:v>162.52231974349485</c:v>
                </c:pt>
                <c:pt idx="462">
                  <c:v>162.73487524815616</c:v>
                </c:pt>
                <c:pt idx="463">
                  <c:v>162.94670806397673</c:v>
                </c:pt>
                <c:pt idx="464">
                  <c:v>163.15781614564162</c:v>
                </c:pt>
                <c:pt idx="465">
                  <c:v>163.36818981844152</c:v>
                </c:pt>
                <c:pt idx="466">
                  <c:v>163.57782512971289</c:v>
                </c:pt>
                <c:pt idx="467">
                  <c:v>163.78671812679221</c:v>
                </c:pt>
                <c:pt idx="468">
                  <c:v>163.99485913497011</c:v>
                </c:pt>
                <c:pt idx="469">
                  <c:v>164.20224610893175</c:v>
                </c:pt>
                <c:pt idx="470">
                  <c:v>164.40886937396769</c:v>
                </c:pt>
                <c:pt idx="471">
                  <c:v>164.61472688476309</c:v>
                </c:pt>
                <c:pt idx="472">
                  <c:v>164.81980896660852</c:v>
                </c:pt>
                <c:pt idx="473">
                  <c:v>165.02411166684053</c:v>
                </c:pt>
                <c:pt idx="474">
                  <c:v>165.22762912544695</c:v>
                </c:pt>
                <c:pt idx="475">
                  <c:v>165.43035643608999</c:v>
                </c:pt>
                <c:pt idx="476">
                  <c:v>165.63228678508321</c:v>
                </c:pt>
                <c:pt idx="477">
                  <c:v>165.83341431241442</c:v>
                </c:pt>
                <c:pt idx="478">
                  <c:v>166.03373315807156</c:v>
                </c:pt>
                <c:pt idx="479">
                  <c:v>166.23323650836812</c:v>
                </c:pt>
                <c:pt idx="480">
                  <c:v>166.43192041064063</c:v>
                </c:pt>
                <c:pt idx="481">
                  <c:v>166.62977805120269</c:v>
                </c:pt>
                <c:pt idx="482">
                  <c:v>166.8268035700421</c:v>
                </c:pt>
                <c:pt idx="483">
                  <c:v>167.02299015347242</c:v>
                </c:pt>
                <c:pt idx="484">
                  <c:v>167.21833384883018</c:v>
                </c:pt>
                <c:pt idx="485">
                  <c:v>167.41282784242895</c:v>
                </c:pt>
                <c:pt idx="486">
                  <c:v>167.60646579741939</c:v>
                </c:pt>
                <c:pt idx="487">
                  <c:v>167.79924280746371</c:v>
                </c:pt>
                <c:pt idx="488">
                  <c:v>167.99115205887546</c:v>
                </c:pt>
                <c:pt idx="489">
                  <c:v>168.18218840689823</c:v>
                </c:pt>
                <c:pt idx="490">
                  <c:v>168.37234575310134</c:v>
                </c:pt>
                <c:pt idx="491">
                  <c:v>168.56161823747266</c:v>
                </c:pt>
                <c:pt idx="492">
                  <c:v>168.75</c:v>
                </c:pt>
                <c:pt idx="493">
                  <c:v>168.93749284284911</c:v>
                </c:pt>
                <c:pt idx="494">
                  <c:v>169.12407842321235</c:v>
                </c:pt>
                <c:pt idx="495">
                  <c:v>169.3097876186925</c:v>
                </c:pt>
                <c:pt idx="496">
                  <c:v>169.49459585793716</c:v>
                </c:pt>
                <c:pt idx="497">
                  <c:v>169.67853407850941</c:v>
                </c:pt>
                <c:pt idx="498">
                  <c:v>169.86157764931031</c:v>
                </c:pt>
                <c:pt idx="499">
                  <c:v>170.04375756743568</c:v>
                </c:pt>
                <c:pt idx="500">
                  <c:v>170.22504914246767</c:v>
                </c:pt>
                <c:pt idx="501">
                  <c:v>170.40548343060721</c:v>
                </c:pt>
                <c:pt idx="502">
                  <c:v>170.58504966323466</c:v>
                </c:pt>
                <c:pt idx="503">
                  <c:v>170.76373701315981</c:v>
                </c:pt>
                <c:pt idx="504">
                  <c:v>170.94157662443956</c:v>
                </c:pt>
                <c:pt idx="505">
                  <c:v>171.11854366022934</c:v>
                </c:pt>
                <c:pt idx="506">
                  <c:v>171.29466932262244</c:v>
                </c:pt>
                <c:pt idx="507">
                  <c:v>171.46992871695164</c:v>
                </c:pt>
                <c:pt idx="508">
                  <c:v>171.6443531029191</c:v>
                </c:pt>
                <c:pt idx="509">
                  <c:v>171.8179175284626</c:v>
                </c:pt>
                <c:pt idx="510">
                  <c:v>171.99065331046549</c:v>
                </c:pt>
                <c:pt idx="511">
                  <c:v>172.16253543989802</c:v>
                </c:pt>
                <c:pt idx="512">
                  <c:v>172.3335952903974</c:v>
                </c:pt>
                <c:pt idx="513">
                  <c:v>172.50382193433194</c:v>
                </c:pt>
                <c:pt idx="514">
                  <c:v>172.67320438785069</c:v>
                </c:pt>
                <c:pt idx="515">
                  <c:v>172.84177410891982</c:v>
                </c:pt>
                <c:pt idx="516">
                  <c:v>173.00950594796123</c:v>
                </c:pt>
                <c:pt idx="517">
                  <c:v>173.17643141862598</c:v>
                </c:pt>
                <c:pt idx="518">
                  <c:v>173.3425253158648</c:v>
                </c:pt>
                <c:pt idx="519">
                  <c:v>173.50781920858628</c:v>
                </c:pt>
                <c:pt idx="520">
                  <c:v>173.67228783669734</c:v>
                </c:pt>
                <c:pt idx="521">
                  <c:v>173.83596282393657</c:v>
                </c:pt>
                <c:pt idx="522">
                  <c:v>173.99883311738103</c:v>
                </c:pt>
                <c:pt idx="523">
                  <c:v>174.16088760981265</c:v>
                </c:pt>
                <c:pt idx="524">
                  <c:v>174.32215800641299</c:v>
                </c:pt>
                <c:pt idx="525">
                  <c:v>174.48261891135044</c:v>
                </c:pt>
                <c:pt idx="526">
                  <c:v>174.64230208356767</c:v>
                </c:pt>
                <c:pt idx="527">
                  <c:v>174.80118207368574</c:v>
                </c:pt>
                <c:pt idx="528">
                  <c:v>174.95929069398096</c:v>
                </c:pt>
                <c:pt idx="529">
                  <c:v>175.11660244195446</c:v>
                </c:pt>
                <c:pt idx="530">
                  <c:v>175.27314918278864</c:v>
                </c:pt>
                <c:pt idx="531">
                  <c:v>175.42890536129238</c:v>
                </c:pt>
                <c:pt idx="532">
                  <c:v>175.58390289512661</c:v>
                </c:pt>
                <c:pt idx="533">
                  <c:v>175.73813058411335</c:v>
                </c:pt>
                <c:pt idx="534">
                  <c:v>175.89157717613071</c:v>
                </c:pt>
                <c:pt idx="535">
                  <c:v>176.04427466675563</c:v>
                </c:pt>
                <c:pt idx="536">
                  <c:v>176.19619737093677</c:v>
                </c:pt>
                <c:pt idx="537">
                  <c:v>176.34737733566092</c:v>
                </c:pt>
                <c:pt idx="538">
                  <c:v>176.4977888246807</c:v>
                </c:pt>
                <c:pt idx="539">
                  <c:v>176.64746393596508</c:v>
                </c:pt>
                <c:pt idx="540">
                  <c:v>176.79637688249829</c:v>
                </c:pt>
                <c:pt idx="541">
                  <c:v>176.94455981280399</c:v>
                </c:pt>
                <c:pt idx="542">
                  <c:v>177.09200141103233</c:v>
                </c:pt>
                <c:pt idx="543">
                  <c:v>177.23869031131343</c:v>
                </c:pt>
                <c:pt idx="544">
                  <c:v>177.38465873720122</c:v>
                </c:pt>
                <c:pt idx="545">
                  <c:v>177.52988077662934</c:v>
                </c:pt>
                <c:pt idx="546">
                  <c:v>177.6743887026376</c:v>
                </c:pt>
                <c:pt idx="547">
                  <c:v>177.81815655388752</c:v>
                </c:pt>
                <c:pt idx="548">
                  <c:v>177.96121665247728</c:v>
                </c:pt>
                <c:pt idx="549">
                  <c:v>178.10354298822381</c:v>
                </c:pt>
                <c:pt idx="550">
                  <c:v>178.24516793185617</c:v>
                </c:pt>
                <c:pt idx="551">
                  <c:v>178.3860800561813</c:v>
                </c:pt>
                <c:pt idx="552">
                  <c:v>178.52626788591007</c:v>
                </c:pt>
                <c:pt idx="553">
                  <c:v>178.66576386391588</c:v>
                </c:pt>
                <c:pt idx="554">
                  <c:v>178.80454185977482</c:v>
                </c:pt>
                <c:pt idx="555">
                  <c:v>178.94263436392237</c:v>
                </c:pt>
                <c:pt idx="556">
                  <c:v>179.08001519858632</c:v>
                </c:pt>
                <c:pt idx="557">
                  <c:v>179.21671690133664</c:v>
                </c:pt>
                <c:pt idx="558">
                  <c:v>179.35271324748041</c:v>
                </c:pt>
                <c:pt idx="559">
                  <c:v>179.48803682129457</c:v>
                </c:pt>
                <c:pt idx="560">
                  <c:v>179.62266135159291</c:v>
                </c:pt>
                <c:pt idx="561">
                  <c:v>179.75662709832645</c:v>
                </c:pt>
                <c:pt idx="562">
                  <c:v>179.88989961591099</c:v>
                </c:pt>
                <c:pt idx="563">
                  <c:v>180.02249781877916</c:v>
                </c:pt>
                <c:pt idx="564">
                  <c:v>180.15442388852665</c:v>
                </c:pt>
                <c:pt idx="565">
                  <c:v>180.28568195718304</c:v>
                </c:pt>
                <c:pt idx="566">
                  <c:v>180.4162742515546</c:v>
                </c:pt>
                <c:pt idx="567">
                  <c:v>180.54620485867392</c:v>
                </c:pt>
                <c:pt idx="568">
                  <c:v>180.67547605013058</c:v>
                </c:pt>
                <c:pt idx="569">
                  <c:v>180.8040918683877</c:v>
                </c:pt>
                <c:pt idx="570">
                  <c:v>180.93206225878501</c:v>
                </c:pt>
                <c:pt idx="571">
                  <c:v>181.05937556219797</c:v>
                </c:pt>
                <c:pt idx="572">
                  <c:v>181.18604296386468</c:v>
                </c:pt>
                <c:pt idx="573">
                  <c:v>181.31206684546189</c:v>
                </c:pt>
                <c:pt idx="574">
                  <c:v>181.43745113989999</c:v>
                </c:pt>
                <c:pt idx="575">
                  <c:v>181.5621982721425</c:v>
                </c:pt>
                <c:pt idx="576">
                  <c:v>181.68631213202676</c:v>
                </c:pt>
                <c:pt idx="577">
                  <c:v>181.80980281677014</c:v>
                </c:pt>
                <c:pt idx="578">
                  <c:v>181.93265128538087</c:v>
                </c:pt>
                <c:pt idx="579">
                  <c:v>182.05489056569161</c:v>
                </c:pt>
                <c:pt idx="580">
                  <c:v>182.17650127178817</c:v>
                </c:pt>
                <c:pt idx="581">
                  <c:v>182.29749449343734</c:v>
                </c:pt>
                <c:pt idx="582">
                  <c:v>182.41787280373941</c:v>
                </c:pt>
                <c:pt idx="583">
                  <c:v>182.53763994514313</c:v>
                </c:pt>
                <c:pt idx="584">
                  <c:v>182.65679853211176</c:v>
                </c:pt>
                <c:pt idx="585">
                  <c:v>182.77535226594483</c:v>
                </c:pt>
                <c:pt idx="586">
                  <c:v>182.89331143143559</c:v>
                </c:pt>
                <c:pt idx="587">
                  <c:v>183.01065680097832</c:v>
                </c:pt>
                <c:pt idx="588">
                  <c:v>183.12742158805776</c:v>
                </c:pt>
                <c:pt idx="589">
                  <c:v>183.24357889537944</c:v>
                </c:pt>
                <c:pt idx="590">
                  <c:v>183.35916197650855</c:v>
                </c:pt>
                <c:pt idx="591">
                  <c:v>183.47415133237067</c:v>
                </c:pt>
                <c:pt idx="592">
                  <c:v>183.58855794192382</c:v>
                </c:pt>
                <c:pt idx="593">
                  <c:v>183.70238460047378</c:v>
                </c:pt>
                <c:pt idx="594">
                  <c:v>183.81563482943955</c:v>
                </c:pt>
                <c:pt idx="595">
                  <c:v>183.92831909253292</c:v>
                </c:pt>
                <c:pt idx="596">
                  <c:v>184.04041798419146</c:v>
                </c:pt>
                <c:pt idx="597">
                  <c:v>184.15196489489472</c:v>
                </c:pt>
                <c:pt idx="598">
                  <c:v>184.26293275131545</c:v>
                </c:pt>
                <c:pt idx="599">
                  <c:v>184.37335498208967</c:v>
                </c:pt>
                <c:pt idx="600">
                  <c:v>184.48321200036708</c:v>
                </c:pt>
                <c:pt idx="601">
                  <c:v>184.5925146992536</c:v>
                </c:pt>
                <c:pt idx="602">
                  <c:v>184.70127367563458</c:v>
                </c:pt>
                <c:pt idx="603">
                  <c:v>184.8094693915223</c:v>
                </c:pt>
                <c:pt idx="604">
                  <c:v>184.91713536907343</c:v>
                </c:pt>
                <c:pt idx="605">
                  <c:v>185.02424440403172</c:v>
                </c:pt>
                <c:pt idx="606">
                  <c:v>185.13083005521401</c:v>
                </c:pt>
                <c:pt idx="607">
                  <c:v>185.23686508191764</c:v>
                </c:pt>
                <c:pt idx="608">
                  <c:v>185.34238307919216</c:v>
                </c:pt>
                <c:pt idx="609">
                  <c:v>185.44735677031593</c:v>
                </c:pt>
                <c:pt idx="610">
                  <c:v>185.55181978614368</c:v>
                </c:pt>
                <c:pt idx="611">
                  <c:v>185.6557600678164</c:v>
                </c:pt>
                <c:pt idx="612">
                  <c:v>185.75916552120452</c:v>
                </c:pt>
                <c:pt idx="613">
                  <c:v>185.86206983006861</c:v>
                </c:pt>
                <c:pt idx="614">
                  <c:v>185.96444562951046</c:v>
                </c:pt>
                <c:pt idx="615">
                  <c:v>186.06632663802699</c:v>
                </c:pt>
                <c:pt idx="616">
                  <c:v>186.16768545619738</c:v>
                </c:pt>
                <c:pt idx="617">
                  <c:v>186.26855583682735</c:v>
                </c:pt>
                <c:pt idx="618">
                  <c:v>186.36891034640112</c:v>
                </c:pt>
                <c:pt idx="619">
                  <c:v>186.46878277160565</c:v>
                </c:pt>
                <c:pt idx="620">
                  <c:v>186.56816097542523</c:v>
                </c:pt>
                <c:pt idx="621">
                  <c:v>186.66703278749759</c:v>
                </c:pt>
                <c:pt idx="622">
                  <c:v>186.76543204452983</c:v>
                </c:pt>
                <c:pt idx="623">
                  <c:v>186.8633312296391</c:v>
                </c:pt>
                <c:pt idx="624">
                  <c:v>186.96076421234505</c:v>
                </c:pt>
                <c:pt idx="625">
                  <c:v>187.0577034431661</c:v>
                </c:pt>
                <c:pt idx="626">
                  <c:v>187.15418282400677</c:v>
                </c:pt>
                <c:pt idx="627">
                  <c:v>187.25017477321433</c:v>
                </c:pt>
                <c:pt idx="628">
                  <c:v>187.34571322465075</c:v>
                </c:pt>
                <c:pt idx="629">
                  <c:v>187.44078596747241</c:v>
                </c:pt>
                <c:pt idx="630">
                  <c:v>187.53538075941293</c:v>
                </c:pt>
                <c:pt idx="631">
                  <c:v>187.62953158146851</c:v>
                </c:pt>
                <c:pt idx="632">
                  <c:v>187.72321077342912</c:v>
                </c:pt>
                <c:pt idx="633">
                  <c:v>187.81645234717965</c:v>
                </c:pt>
                <c:pt idx="634">
                  <c:v>187.90923633228331</c:v>
                </c:pt>
                <c:pt idx="635">
                  <c:v>188.00157360974168</c:v>
                </c:pt>
                <c:pt idx="636">
                  <c:v>188.09346734769673</c:v>
                </c:pt>
                <c:pt idx="637">
                  <c:v>188.18492071429048</c:v>
                </c:pt>
                <c:pt idx="638">
                  <c:v>188.27593687766489</c:v>
                </c:pt>
                <c:pt idx="639">
                  <c:v>188.36651900596192</c:v>
                </c:pt>
                <c:pt idx="640">
                  <c:v>188.45667026732355</c:v>
                </c:pt>
                <c:pt idx="641">
                  <c:v>188.5463938298918</c:v>
                </c:pt>
                <c:pt idx="642">
                  <c:v>188.63569286180859</c:v>
                </c:pt>
                <c:pt idx="643">
                  <c:v>188.72457053121602</c:v>
                </c:pt>
                <c:pt idx="644">
                  <c:v>188.81303776304361</c:v>
                </c:pt>
                <c:pt idx="645">
                  <c:v>188.90108221534504</c:v>
                </c:pt>
                <c:pt idx="646">
                  <c:v>188.98871480953625</c:v>
                </c:pt>
                <c:pt idx="647">
                  <c:v>189.07593871375923</c:v>
                </c:pt>
                <c:pt idx="648">
                  <c:v>189.16275709615599</c:v>
                </c:pt>
                <c:pt idx="649">
                  <c:v>189.24917312486841</c:v>
                </c:pt>
                <c:pt idx="650">
                  <c:v>189.33518996803861</c:v>
                </c:pt>
                <c:pt idx="651">
                  <c:v>189.4208107938085</c:v>
                </c:pt>
                <c:pt idx="652">
                  <c:v>189.50603877032003</c:v>
                </c:pt>
                <c:pt idx="653">
                  <c:v>189.59087706571523</c:v>
                </c:pt>
                <c:pt idx="654">
                  <c:v>189.67533663859118</c:v>
                </c:pt>
                <c:pt idx="655">
                  <c:v>189.75940507939941</c:v>
                </c:pt>
                <c:pt idx="656">
                  <c:v>189.84309334349055</c:v>
                </c:pt>
                <c:pt idx="657">
                  <c:v>189.92640459900653</c:v>
                </c:pt>
                <c:pt idx="658">
                  <c:v>190.00934201408933</c:v>
                </c:pt>
                <c:pt idx="659">
                  <c:v>190.09190875688097</c:v>
                </c:pt>
                <c:pt idx="660">
                  <c:v>190.1741079955234</c:v>
                </c:pt>
                <c:pt idx="661">
                  <c:v>190.25594289815865</c:v>
                </c:pt>
                <c:pt idx="662">
                  <c:v>190.33741663292867</c:v>
                </c:pt>
                <c:pt idx="663">
                  <c:v>190.41854018644668</c:v>
                </c:pt>
                <c:pt idx="664">
                  <c:v>190.49930109289144</c:v>
                </c:pt>
                <c:pt idx="665">
                  <c:v>190.5797103358702</c:v>
                </c:pt>
                <c:pt idx="666">
                  <c:v>190.65977108352496</c:v>
                </c:pt>
                <c:pt idx="667">
                  <c:v>190.7394865039976</c:v>
                </c:pt>
                <c:pt idx="668">
                  <c:v>190.81886358012753</c:v>
                </c:pt>
                <c:pt idx="669">
                  <c:v>190.89789785066208</c:v>
                </c:pt>
                <c:pt idx="670">
                  <c:v>190.97659629844051</c:v>
                </c:pt>
                <c:pt idx="671">
                  <c:v>191.05496209160481</c:v>
                </c:pt>
                <c:pt idx="672">
                  <c:v>191.13299839829699</c:v>
                </c:pt>
                <c:pt idx="673">
                  <c:v>191.21071241902368</c:v>
                </c:pt>
                <c:pt idx="674">
                  <c:v>191.28809925990964</c:v>
                </c:pt>
                <c:pt idx="675">
                  <c:v>191.36516611872264</c:v>
                </c:pt>
                <c:pt idx="676">
                  <c:v>191.441919978302</c:v>
                </c:pt>
                <c:pt idx="677">
                  <c:v>191.51835637739515</c:v>
                </c:pt>
                <c:pt idx="678">
                  <c:v>191.59448229884131</c:v>
                </c:pt>
                <c:pt idx="679">
                  <c:v>191.67030091078249</c:v>
                </c:pt>
                <c:pt idx="680">
                  <c:v>191.74581538136064</c:v>
                </c:pt>
                <c:pt idx="681">
                  <c:v>191.82102887871778</c:v>
                </c:pt>
                <c:pt idx="682">
                  <c:v>191.89594457099591</c:v>
                </c:pt>
                <c:pt idx="683">
                  <c:v>191.97056968462019</c:v>
                </c:pt>
                <c:pt idx="684">
                  <c:v>192.04489927361104</c:v>
                </c:pt>
                <c:pt idx="685">
                  <c:v>192.11894437661928</c:v>
                </c:pt>
                <c:pt idx="686">
                  <c:v>192.19270053239251</c:v>
                </c:pt>
                <c:pt idx="687">
                  <c:v>192.26617472376981</c:v>
                </c:pt>
                <c:pt idx="688">
                  <c:v>192.33937011889327</c:v>
                </c:pt>
                <c:pt idx="689">
                  <c:v>192.41228988590481</c:v>
                </c:pt>
                <c:pt idx="690">
                  <c:v>192.48493719294643</c:v>
                </c:pt>
                <c:pt idx="691">
                  <c:v>192.55731520816016</c:v>
                </c:pt>
                <c:pt idx="692">
                  <c:v>192.62942709968789</c:v>
                </c:pt>
                <c:pt idx="693">
                  <c:v>192.70128393189879</c:v>
                </c:pt>
                <c:pt idx="694">
                  <c:v>192.77287308265824</c:v>
                </c:pt>
                <c:pt idx="695">
                  <c:v>192.844205614131</c:v>
                </c:pt>
                <c:pt idx="696">
                  <c:v>192.91528469445899</c:v>
                </c:pt>
                <c:pt idx="697">
                  <c:v>192.98611349178427</c:v>
                </c:pt>
                <c:pt idx="698">
                  <c:v>193.05669517424869</c:v>
                </c:pt>
                <c:pt idx="699">
                  <c:v>193.12703290999434</c:v>
                </c:pt>
                <c:pt idx="700">
                  <c:v>193.19712986716317</c:v>
                </c:pt>
                <c:pt idx="701">
                  <c:v>193.26698921389715</c:v>
                </c:pt>
                <c:pt idx="702">
                  <c:v>193.33662203320276</c:v>
                </c:pt>
                <c:pt idx="703">
                  <c:v>193.4060156654302</c:v>
                </c:pt>
                <c:pt idx="704">
                  <c:v>193.47518119162206</c:v>
                </c:pt>
                <c:pt idx="705">
                  <c:v>193.54412177992026</c:v>
                </c:pt>
                <c:pt idx="706">
                  <c:v>193.61284059846685</c:v>
                </c:pt>
                <c:pt idx="707">
                  <c:v>193.6813408154037</c:v>
                </c:pt>
                <c:pt idx="708">
                  <c:v>193.74962559887288</c:v>
                </c:pt>
                <c:pt idx="709">
                  <c:v>193.81769811701639</c:v>
                </c:pt>
                <c:pt idx="710">
                  <c:v>193.88556550278315</c:v>
                </c:pt>
                <c:pt idx="711">
                  <c:v>193.95322299556287</c:v>
                </c:pt>
                <c:pt idx="712">
                  <c:v>194.02067772742947</c:v>
                </c:pt>
                <c:pt idx="713">
                  <c:v>194.08793286652497</c:v>
                </c:pt>
                <c:pt idx="714">
                  <c:v>194.15499158099124</c:v>
                </c:pt>
                <c:pt idx="715">
                  <c:v>194.22186100795244</c:v>
                </c:pt>
                <c:pt idx="716">
                  <c:v>194.28853637838125</c:v>
                </c:pt>
                <c:pt idx="717">
                  <c:v>194.35502482859351</c:v>
                </c:pt>
                <c:pt idx="718">
                  <c:v>194.4213295267312</c:v>
                </c:pt>
                <c:pt idx="719">
                  <c:v>194.48745761301782</c:v>
                </c:pt>
                <c:pt idx="720">
                  <c:v>194.55340431217371</c:v>
                </c:pt>
                <c:pt idx="721">
                  <c:v>194.61917676366761</c:v>
                </c:pt>
                <c:pt idx="722">
                  <c:v>194.6847800429901</c:v>
                </c:pt>
                <c:pt idx="723">
                  <c:v>194.75021350358588</c:v>
                </c:pt>
                <c:pt idx="724">
                  <c:v>194.81548428925242</c:v>
                </c:pt>
                <c:pt idx="725">
                  <c:v>194.88059143219274</c:v>
                </c:pt>
                <c:pt idx="726">
                  <c:v>194.94554207551624</c:v>
                </c:pt>
                <c:pt idx="727">
                  <c:v>195.01033557266763</c:v>
                </c:pt>
                <c:pt idx="728">
                  <c:v>195.07497699913748</c:v>
                </c:pt>
                <c:pt idx="729">
                  <c:v>195.13947159461443</c:v>
                </c:pt>
                <c:pt idx="730">
                  <c:v>195.20382029210376</c:v>
                </c:pt>
                <c:pt idx="731">
                  <c:v>195.26802451597555</c:v>
                </c:pt>
                <c:pt idx="732">
                  <c:v>195.33208934172038</c:v>
                </c:pt>
                <c:pt idx="733">
                  <c:v>195.39601793748022</c:v>
                </c:pt>
                <c:pt idx="734">
                  <c:v>195.45981745319818</c:v>
                </c:pt>
                <c:pt idx="735">
                  <c:v>195.52348309395518</c:v>
                </c:pt>
                <c:pt idx="736">
                  <c:v>195.58702200913979</c:v>
                </c:pt>
                <c:pt idx="737">
                  <c:v>195.65043736689404</c:v>
                </c:pt>
                <c:pt idx="738">
                  <c:v>195.71373233535982</c:v>
                </c:pt>
                <c:pt idx="739">
                  <c:v>195.7769140670521</c:v>
                </c:pt>
                <c:pt idx="740">
                  <c:v>195.83997776184131</c:v>
                </c:pt>
                <c:pt idx="741">
                  <c:v>195.90293057175469</c:v>
                </c:pt>
                <c:pt idx="742">
                  <c:v>195.96577566493423</c:v>
                </c:pt>
                <c:pt idx="743">
                  <c:v>196.02851820261682</c:v>
                </c:pt>
                <c:pt idx="744">
                  <c:v>196.09115736696506</c:v>
                </c:pt>
                <c:pt idx="745">
                  <c:v>196.15370031250779</c:v>
                </c:pt>
                <c:pt idx="746">
                  <c:v>196.21614622056589</c:v>
                </c:pt>
                <c:pt idx="747">
                  <c:v>196.27850224648324</c:v>
                </c:pt>
                <c:pt idx="748">
                  <c:v>196.34076757079239</c:v>
                </c:pt>
                <c:pt idx="749">
                  <c:v>196.4029483090159</c:v>
                </c:pt>
                <c:pt idx="750">
                  <c:v>196.4650467627003</c:v>
                </c:pt>
                <c:pt idx="751">
                  <c:v>196.52706592599336</c:v>
                </c:pt>
                <c:pt idx="752">
                  <c:v>196.58900914134526</c:v>
                </c:pt>
                <c:pt idx="753">
                  <c:v>196.6508794022491</c:v>
                </c:pt>
                <c:pt idx="754">
                  <c:v>196.71267901041514</c:v>
                </c:pt>
                <c:pt idx="755">
                  <c:v>196.77441408283883</c:v>
                </c:pt>
                <c:pt idx="756">
                  <c:v>196.83608379743413</c:v>
                </c:pt>
                <c:pt idx="757">
                  <c:v>196.89769531281817</c:v>
                </c:pt>
                <c:pt idx="758">
                  <c:v>196.95924780638396</c:v>
                </c:pt>
                <c:pt idx="759">
                  <c:v>197.02074743941284</c:v>
                </c:pt>
                <c:pt idx="760">
                  <c:v>197.08219638232035</c:v>
                </c:pt>
                <c:pt idx="761">
                  <c:v>197.14359780323838</c:v>
                </c:pt>
                <c:pt idx="762">
                  <c:v>197.2049543491608</c:v>
                </c:pt>
                <c:pt idx="763">
                  <c:v>197.26627023045413</c:v>
                </c:pt>
                <c:pt idx="764">
                  <c:v>197.32754809415721</c:v>
                </c:pt>
                <c:pt idx="765">
                  <c:v>197.38879110840207</c:v>
                </c:pt>
                <c:pt idx="766">
                  <c:v>197.45000244132061</c:v>
                </c:pt>
                <c:pt idx="767">
                  <c:v>197.5111847619695</c:v>
                </c:pt>
                <c:pt idx="768">
                  <c:v>197.57234223661879</c:v>
                </c:pt>
                <c:pt idx="769">
                  <c:v>197.63347727365922</c:v>
                </c:pt>
                <c:pt idx="770">
                  <c:v>197.69459356257386</c:v>
                </c:pt>
                <c:pt idx="771">
                  <c:v>197.75569376126762</c:v>
                </c:pt>
                <c:pt idx="772">
                  <c:v>197.81678140663365</c:v>
                </c:pt>
                <c:pt idx="773">
                  <c:v>197.87785955316917</c:v>
                </c:pt>
                <c:pt idx="774">
                  <c:v>197.93893136065151</c:v>
                </c:pt>
                <c:pt idx="775">
                  <c:v>198</c:v>
                </c:pt>
                <c:pt idx="776">
                  <c:v>198.02101103601154</c:v>
                </c:pt>
                <c:pt idx="777">
                  <c:v>198.04200423659094</c:v>
                </c:pt>
                <c:pt idx="778">
                  <c:v>198.06300754267326</c:v>
                </c:pt>
                <c:pt idx="779">
                  <c:v>198.08398786003724</c:v>
                </c:pt>
                <c:pt idx="780">
                  <c:v>198.10497312961795</c:v>
                </c:pt>
                <c:pt idx="781">
                  <c:v>198.12593025719417</c:v>
                </c:pt>
                <c:pt idx="782">
                  <c:v>198.14688718370093</c:v>
                </c:pt>
                <c:pt idx="783">
                  <c:v>198.16782607370612</c:v>
                </c:pt>
                <c:pt idx="784">
                  <c:v>198.18874435056662</c:v>
                </c:pt>
                <c:pt idx="785">
                  <c:v>198.20962417885031</c:v>
                </c:pt>
                <c:pt idx="786">
                  <c:v>198.23049349949221</c:v>
                </c:pt>
                <c:pt idx="787">
                  <c:v>198.25131921827111</c:v>
                </c:pt>
                <c:pt idx="788">
                  <c:v>198.27212927612203</c:v>
                </c:pt>
                <c:pt idx="789">
                  <c:v>198.29289057882383</c:v>
                </c:pt>
                <c:pt idx="790">
                  <c:v>198.31363106731149</c:v>
                </c:pt>
                <c:pt idx="791">
                  <c:v>198.33433290615287</c:v>
                </c:pt>
                <c:pt idx="792">
                  <c:v>198.3549935187049</c:v>
                </c:pt>
                <c:pt idx="793">
                  <c:v>198.37559506953545</c:v>
                </c:pt>
                <c:pt idx="794">
                  <c:v>198.3961654995795</c:v>
                </c:pt>
                <c:pt idx="795">
                  <c:v>198.41667171461589</c:v>
                </c:pt>
                <c:pt idx="796">
                  <c:v>198.43714165557967</c:v>
                </c:pt>
                <c:pt idx="797">
                  <c:v>198.45754222824959</c:v>
                </c:pt>
                <c:pt idx="798">
                  <c:v>198.47790137356068</c:v>
                </c:pt>
                <c:pt idx="799">
                  <c:v>198.4982012560809</c:v>
                </c:pt>
                <c:pt idx="800">
                  <c:v>198.5184316697725</c:v>
                </c:pt>
                <c:pt idx="801">
                  <c:v>198.53859003799246</c:v>
                </c:pt>
                <c:pt idx="802">
                  <c:v>198.55869667228131</c:v>
                </c:pt>
                <c:pt idx="803">
                  <c:v>198.57873373720682</c:v>
                </c:pt>
                <c:pt idx="804">
                  <c:v>198.59869102673147</c:v>
                </c:pt>
                <c:pt idx="805">
                  <c:v>198.61856596421211</c:v>
                </c:pt>
                <c:pt idx="806">
                  <c:v>198.63837886118927</c:v>
                </c:pt>
                <c:pt idx="807">
                  <c:v>198.65810425283627</c:v>
                </c:pt>
                <c:pt idx="808">
                  <c:v>198.67774719190456</c:v>
                </c:pt>
                <c:pt idx="809">
                  <c:v>198.69730510175106</c:v>
                </c:pt>
                <c:pt idx="810">
                  <c:v>198.71678303512724</c:v>
                </c:pt>
                <c:pt idx="811">
                  <c:v>198.7361631566009</c:v>
                </c:pt>
                <c:pt idx="812">
                  <c:v>198.75545051892351</c:v>
                </c:pt>
                <c:pt idx="813">
                  <c:v>198.77464254545197</c:v>
                </c:pt>
                <c:pt idx="814">
                  <c:v>198.7937442889378</c:v>
                </c:pt>
                <c:pt idx="815">
                  <c:v>198.81273791394872</c:v>
                </c:pt>
                <c:pt idx="816">
                  <c:v>198.83162847323626</c:v>
                </c:pt>
                <c:pt idx="817">
                  <c:v>198.85041339015737</c:v>
                </c:pt>
                <c:pt idx="818">
                  <c:v>198.86909771746346</c:v>
                </c:pt>
                <c:pt idx="819">
                  <c:v>198.88765980502507</c:v>
                </c:pt>
                <c:pt idx="820">
                  <c:v>198.90611996438278</c:v>
                </c:pt>
                <c:pt idx="821">
                  <c:v>198.92445273070985</c:v>
                </c:pt>
                <c:pt idx="822">
                  <c:v>198.94267460084961</c:v>
                </c:pt>
                <c:pt idx="823">
                  <c:v>198.96077155406707</c:v>
                </c:pt>
                <c:pt idx="824">
                  <c:v>198.97874864311376</c:v>
                </c:pt>
                <c:pt idx="825">
                  <c:v>198.996595661952</c:v>
                </c:pt>
                <c:pt idx="826">
                  <c:v>199.01431766333332</c:v>
                </c:pt>
                <c:pt idx="827">
                  <c:v>199.03190444122004</c:v>
                </c:pt>
                <c:pt idx="828">
                  <c:v>199.04935914101495</c:v>
                </c:pt>
                <c:pt idx="829">
                  <c:v>199.06667727872639</c:v>
                </c:pt>
                <c:pt idx="830">
                  <c:v>199.08385627771128</c:v>
                </c:pt>
                <c:pt idx="831">
                  <c:v>199.10089356132647</c:v>
                </c:pt>
                <c:pt idx="832">
                  <c:v>199.11778655292895</c:v>
                </c:pt>
                <c:pt idx="833">
                  <c:v>199.13453267587559</c:v>
                </c:pt>
                <c:pt idx="834">
                  <c:v>199.15112935352334</c:v>
                </c:pt>
                <c:pt idx="835">
                  <c:v>199.16757400922907</c:v>
                </c:pt>
                <c:pt idx="836">
                  <c:v>199.18386406634971</c:v>
                </c:pt>
                <c:pt idx="837">
                  <c:v>199.19999694824219</c:v>
                </c:pt>
                <c:pt idx="838">
                  <c:v>199.21596444789731</c:v>
                </c:pt>
                <c:pt idx="839">
                  <c:v>199.23178999023284</c:v>
                </c:pt>
                <c:pt idx="840">
                  <c:v>199.24744559341414</c:v>
                </c:pt>
                <c:pt idx="841">
                  <c:v>199.26296431076292</c:v>
                </c:pt>
                <c:pt idx="842">
                  <c:v>199.27831816044457</c:v>
                </c:pt>
                <c:pt idx="843">
                  <c:v>199.29354019578074</c:v>
                </c:pt>
                <c:pt idx="844">
                  <c:v>199.30860243493686</c:v>
                </c:pt>
                <c:pt idx="845">
                  <c:v>199.32352267244548</c:v>
                </c:pt>
                <c:pt idx="846">
                  <c:v>199.33831870283925</c:v>
                </c:pt>
                <c:pt idx="847">
                  <c:v>199.35296254428357</c:v>
                </c:pt>
                <c:pt idx="848">
                  <c:v>199.36748725010008</c:v>
                </c:pt>
                <c:pt idx="849">
                  <c:v>199.38186483845425</c:v>
                </c:pt>
                <c:pt idx="850">
                  <c:v>199.39612836266764</c:v>
                </c:pt>
                <c:pt idx="851">
                  <c:v>199.41024984090575</c:v>
                </c:pt>
                <c:pt idx="852">
                  <c:v>199.42424706770109</c:v>
                </c:pt>
                <c:pt idx="853">
                  <c:v>199.43813783758631</c:v>
                </c:pt>
                <c:pt idx="854">
                  <c:v>199.45189416872685</c:v>
                </c:pt>
                <c:pt idx="855">
                  <c:v>199.46554911444431</c:v>
                </c:pt>
                <c:pt idx="856">
                  <c:v>199.47907469290413</c:v>
                </c:pt>
                <c:pt idx="857">
                  <c:v>199.49250395742797</c:v>
                </c:pt>
                <c:pt idx="858">
                  <c:v>199.50580892618123</c:v>
                </c:pt>
                <c:pt idx="859">
                  <c:v>199.51900739369648</c:v>
                </c:pt>
                <c:pt idx="860">
                  <c:v>199.53211715450641</c:v>
                </c:pt>
                <c:pt idx="861">
                  <c:v>199.54511022677636</c:v>
                </c:pt>
                <c:pt idx="862">
                  <c:v>199.55801203443343</c:v>
                </c:pt>
                <c:pt idx="863">
                  <c:v>199.57081748382666</c:v>
                </c:pt>
                <c:pt idx="864">
                  <c:v>199.5835291106996</c:v>
                </c:pt>
                <c:pt idx="865">
                  <c:v>199.59614945079576</c:v>
                </c:pt>
                <c:pt idx="866">
                  <c:v>199.60868103985868</c:v>
                </c:pt>
                <c:pt idx="867">
                  <c:v>199.62112641363194</c:v>
                </c:pt>
                <c:pt idx="868">
                  <c:v>199.63348047846446</c:v>
                </c:pt>
                <c:pt idx="869">
                  <c:v>199.64575339863259</c:v>
                </c:pt>
                <c:pt idx="870">
                  <c:v>199.65795534085274</c:v>
                </c:pt>
                <c:pt idx="871">
                  <c:v>199.67008121076208</c:v>
                </c:pt>
                <c:pt idx="872">
                  <c:v>199.68213354410412</c:v>
                </c:pt>
                <c:pt idx="873">
                  <c:v>199.69411487662242</c:v>
                </c:pt>
                <c:pt idx="874">
                  <c:v>199.70602774406058</c:v>
                </c:pt>
                <c:pt idx="875">
                  <c:v>199.71787468216203</c:v>
                </c:pt>
                <c:pt idx="876">
                  <c:v>199.72965059727582</c:v>
                </c:pt>
                <c:pt idx="877">
                  <c:v>199.74137328393456</c:v>
                </c:pt>
                <c:pt idx="878">
                  <c:v>199.75303764848724</c:v>
                </c:pt>
                <c:pt idx="879">
                  <c:v>199.76464622667737</c:v>
                </c:pt>
                <c:pt idx="880">
                  <c:v>199.77620155424856</c:v>
                </c:pt>
                <c:pt idx="881">
                  <c:v>199.78770235224701</c:v>
                </c:pt>
                <c:pt idx="882">
                  <c:v>199.79915878581082</c:v>
                </c:pt>
                <c:pt idx="883">
                  <c:v>199.81056957598619</c:v>
                </c:pt>
                <c:pt idx="884">
                  <c:v>199.82193344381952</c:v>
                </c:pt>
                <c:pt idx="885">
                  <c:v>199.83325673844459</c:v>
                </c:pt>
                <c:pt idx="886">
                  <c:v>199.84454581288153</c:v>
                </c:pt>
                <c:pt idx="887">
                  <c:v>199.8557993869066</c:v>
                </c:pt>
                <c:pt idx="888">
                  <c:v>199.86701618156607</c:v>
                </c:pt>
                <c:pt idx="889">
                  <c:v>199.878206361998</c:v>
                </c:pt>
                <c:pt idx="890">
                  <c:v>199.88936864924869</c:v>
                </c:pt>
                <c:pt idx="891">
                  <c:v>199.90050367171301</c:v>
                </c:pt>
                <c:pt idx="892">
                  <c:v>199.91161587248317</c:v>
                </c:pt>
                <c:pt idx="893">
                  <c:v>199.92270778654444</c:v>
                </c:pt>
                <c:pt idx="894">
                  <c:v>199.93378195114906</c:v>
                </c:pt>
                <c:pt idx="895">
                  <c:v>199.94484280863989</c:v>
                </c:pt>
                <c:pt idx="896">
                  <c:v>199.95588908006323</c:v>
                </c:pt>
                <c:pt idx="897">
                  <c:v>199.96692520812024</c:v>
                </c:pt>
                <c:pt idx="898">
                  <c:v>199.97795468300933</c:v>
                </c:pt>
                <c:pt idx="899">
                  <c:v>199.98897860937686</c:v>
                </c:pt>
                <c:pt idx="900">
                  <c:v>200</c:v>
                </c:pt>
                <c:pt idx="901">
                  <c:v>199.98897860937686</c:v>
                </c:pt>
                <c:pt idx="902">
                  <c:v>199.97795468300933</c:v>
                </c:pt>
                <c:pt idx="903">
                  <c:v>199.96692520812024</c:v>
                </c:pt>
                <c:pt idx="904">
                  <c:v>199.95588908006323</c:v>
                </c:pt>
                <c:pt idx="905">
                  <c:v>199.94484280863989</c:v>
                </c:pt>
                <c:pt idx="906">
                  <c:v>199.93378195114906</c:v>
                </c:pt>
                <c:pt idx="907">
                  <c:v>199.92270778654444</c:v>
                </c:pt>
                <c:pt idx="908">
                  <c:v>199.91161587248317</c:v>
                </c:pt>
                <c:pt idx="909">
                  <c:v>199.90050367171301</c:v>
                </c:pt>
                <c:pt idx="910">
                  <c:v>199.88936864924869</c:v>
                </c:pt>
                <c:pt idx="911">
                  <c:v>199.878206361998</c:v>
                </c:pt>
                <c:pt idx="912">
                  <c:v>199.86701618156607</c:v>
                </c:pt>
                <c:pt idx="913">
                  <c:v>199.8557993869066</c:v>
                </c:pt>
                <c:pt idx="914">
                  <c:v>199.84454581288153</c:v>
                </c:pt>
                <c:pt idx="915">
                  <c:v>199.83325673844459</c:v>
                </c:pt>
                <c:pt idx="916">
                  <c:v>199.82193344381952</c:v>
                </c:pt>
                <c:pt idx="917">
                  <c:v>199.81056957598619</c:v>
                </c:pt>
                <c:pt idx="918">
                  <c:v>199.79915878581082</c:v>
                </c:pt>
                <c:pt idx="919">
                  <c:v>199.78770235224701</c:v>
                </c:pt>
                <c:pt idx="920">
                  <c:v>199.77620155424856</c:v>
                </c:pt>
                <c:pt idx="921">
                  <c:v>199.76464622667737</c:v>
                </c:pt>
                <c:pt idx="922">
                  <c:v>199.75303764848724</c:v>
                </c:pt>
                <c:pt idx="923">
                  <c:v>199.74137328393456</c:v>
                </c:pt>
                <c:pt idx="924">
                  <c:v>199.72965059727582</c:v>
                </c:pt>
                <c:pt idx="925">
                  <c:v>199.71787468216203</c:v>
                </c:pt>
                <c:pt idx="926">
                  <c:v>199.70602774406058</c:v>
                </c:pt>
                <c:pt idx="927">
                  <c:v>199.69411487662242</c:v>
                </c:pt>
                <c:pt idx="928">
                  <c:v>199.68213354410412</c:v>
                </c:pt>
                <c:pt idx="929">
                  <c:v>199.67008121076208</c:v>
                </c:pt>
                <c:pt idx="930">
                  <c:v>199.65795534085274</c:v>
                </c:pt>
                <c:pt idx="931">
                  <c:v>199.64575339863259</c:v>
                </c:pt>
                <c:pt idx="932">
                  <c:v>199.63348047846446</c:v>
                </c:pt>
                <c:pt idx="933">
                  <c:v>199.62112641363194</c:v>
                </c:pt>
                <c:pt idx="934">
                  <c:v>199.60868103985868</c:v>
                </c:pt>
                <c:pt idx="935">
                  <c:v>199.59614945079576</c:v>
                </c:pt>
                <c:pt idx="936">
                  <c:v>199.5835291106996</c:v>
                </c:pt>
                <c:pt idx="937">
                  <c:v>199.57081748382666</c:v>
                </c:pt>
                <c:pt idx="938">
                  <c:v>199.55801203443343</c:v>
                </c:pt>
                <c:pt idx="939">
                  <c:v>199.54511022677636</c:v>
                </c:pt>
                <c:pt idx="940">
                  <c:v>199.53211715450641</c:v>
                </c:pt>
                <c:pt idx="941">
                  <c:v>199.51900739369648</c:v>
                </c:pt>
                <c:pt idx="942">
                  <c:v>199.50580892618123</c:v>
                </c:pt>
                <c:pt idx="943">
                  <c:v>199.49250395742797</c:v>
                </c:pt>
                <c:pt idx="944">
                  <c:v>199.47907469290413</c:v>
                </c:pt>
                <c:pt idx="945">
                  <c:v>199.46554911444431</c:v>
                </c:pt>
                <c:pt idx="946">
                  <c:v>199.45189416872685</c:v>
                </c:pt>
                <c:pt idx="947">
                  <c:v>199.43813783758631</c:v>
                </c:pt>
                <c:pt idx="948">
                  <c:v>199.42424706770109</c:v>
                </c:pt>
                <c:pt idx="949">
                  <c:v>199.41024984090575</c:v>
                </c:pt>
                <c:pt idx="950">
                  <c:v>199.39612836266764</c:v>
                </c:pt>
                <c:pt idx="951">
                  <c:v>199.38186483845425</c:v>
                </c:pt>
                <c:pt idx="952">
                  <c:v>199.36748725010008</c:v>
                </c:pt>
                <c:pt idx="953">
                  <c:v>199.35296254428357</c:v>
                </c:pt>
                <c:pt idx="954">
                  <c:v>199.33831870283925</c:v>
                </c:pt>
                <c:pt idx="955">
                  <c:v>199.32352267244548</c:v>
                </c:pt>
                <c:pt idx="956">
                  <c:v>199.30860243493686</c:v>
                </c:pt>
                <c:pt idx="957">
                  <c:v>199.29354019578074</c:v>
                </c:pt>
                <c:pt idx="958">
                  <c:v>199.27831816044457</c:v>
                </c:pt>
                <c:pt idx="959">
                  <c:v>199.26296431076292</c:v>
                </c:pt>
                <c:pt idx="960">
                  <c:v>199.24744559341414</c:v>
                </c:pt>
                <c:pt idx="961">
                  <c:v>199.23178999023284</c:v>
                </c:pt>
                <c:pt idx="962">
                  <c:v>199.21596444789731</c:v>
                </c:pt>
                <c:pt idx="963">
                  <c:v>199.19999694824219</c:v>
                </c:pt>
                <c:pt idx="964">
                  <c:v>199.18386406634971</c:v>
                </c:pt>
                <c:pt idx="965">
                  <c:v>199.16757400922907</c:v>
                </c:pt>
                <c:pt idx="966">
                  <c:v>199.15112935352334</c:v>
                </c:pt>
                <c:pt idx="967">
                  <c:v>199.13453267587559</c:v>
                </c:pt>
                <c:pt idx="968">
                  <c:v>199.11778655292895</c:v>
                </c:pt>
                <c:pt idx="969">
                  <c:v>199.10089356132647</c:v>
                </c:pt>
                <c:pt idx="970">
                  <c:v>199.08385627771128</c:v>
                </c:pt>
                <c:pt idx="971">
                  <c:v>199.06667727872639</c:v>
                </c:pt>
                <c:pt idx="972">
                  <c:v>199.04935914101495</c:v>
                </c:pt>
                <c:pt idx="973">
                  <c:v>199.03190444122004</c:v>
                </c:pt>
                <c:pt idx="974">
                  <c:v>199.01431766333332</c:v>
                </c:pt>
                <c:pt idx="975">
                  <c:v>198.996595661952</c:v>
                </c:pt>
                <c:pt idx="976">
                  <c:v>198.97874864311376</c:v>
                </c:pt>
                <c:pt idx="977">
                  <c:v>198.96077155406707</c:v>
                </c:pt>
                <c:pt idx="978">
                  <c:v>198.94267460084961</c:v>
                </c:pt>
                <c:pt idx="979">
                  <c:v>198.92445273070985</c:v>
                </c:pt>
                <c:pt idx="980">
                  <c:v>198.90611996438278</c:v>
                </c:pt>
                <c:pt idx="981">
                  <c:v>198.88765980502507</c:v>
                </c:pt>
                <c:pt idx="982">
                  <c:v>198.86909771746346</c:v>
                </c:pt>
                <c:pt idx="983">
                  <c:v>198.85041339015737</c:v>
                </c:pt>
                <c:pt idx="984">
                  <c:v>198.83162847323626</c:v>
                </c:pt>
                <c:pt idx="985">
                  <c:v>198.81273791394872</c:v>
                </c:pt>
                <c:pt idx="986">
                  <c:v>198.7937442889378</c:v>
                </c:pt>
                <c:pt idx="987">
                  <c:v>198.77464254545197</c:v>
                </c:pt>
                <c:pt idx="988">
                  <c:v>198.75545051892351</c:v>
                </c:pt>
                <c:pt idx="989">
                  <c:v>198.7361631566009</c:v>
                </c:pt>
                <c:pt idx="990">
                  <c:v>198.71678303512724</c:v>
                </c:pt>
                <c:pt idx="991">
                  <c:v>198.69730510175106</c:v>
                </c:pt>
                <c:pt idx="992">
                  <c:v>198.67774719190456</c:v>
                </c:pt>
                <c:pt idx="993">
                  <c:v>198.65810425283627</c:v>
                </c:pt>
                <c:pt idx="994">
                  <c:v>198.63837886118927</c:v>
                </c:pt>
                <c:pt idx="995">
                  <c:v>198.61856596421211</c:v>
                </c:pt>
                <c:pt idx="996">
                  <c:v>198.59869102673147</c:v>
                </c:pt>
                <c:pt idx="997">
                  <c:v>198.57873373720682</c:v>
                </c:pt>
                <c:pt idx="998">
                  <c:v>198.55869667228131</c:v>
                </c:pt>
                <c:pt idx="999">
                  <c:v>198.53859003799246</c:v>
                </c:pt>
                <c:pt idx="1000">
                  <c:v>198.5184316697725</c:v>
                </c:pt>
                <c:pt idx="1001">
                  <c:v>198.4982012560809</c:v>
                </c:pt>
                <c:pt idx="1002">
                  <c:v>198.47790137356068</c:v>
                </c:pt>
                <c:pt idx="1003">
                  <c:v>198.45754222824959</c:v>
                </c:pt>
                <c:pt idx="1004">
                  <c:v>198.43714165557967</c:v>
                </c:pt>
                <c:pt idx="1005">
                  <c:v>198.41667171461589</c:v>
                </c:pt>
                <c:pt idx="1006">
                  <c:v>198.3961654995795</c:v>
                </c:pt>
                <c:pt idx="1007">
                  <c:v>198.37559506953545</c:v>
                </c:pt>
                <c:pt idx="1008">
                  <c:v>198.3549935187049</c:v>
                </c:pt>
                <c:pt idx="1009">
                  <c:v>198.33433290615287</c:v>
                </c:pt>
                <c:pt idx="1010">
                  <c:v>198.31363106731149</c:v>
                </c:pt>
                <c:pt idx="1011">
                  <c:v>198.29289057882383</c:v>
                </c:pt>
                <c:pt idx="1012">
                  <c:v>198.27212927612203</c:v>
                </c:pt>
                <c:pt idx="1013">
                  <c:v>198.25131921827111</c:v>
                </c:pt>
                <c:pt idx="1014">
                  <c:v>198.23049349949221</c:v>
                </c:pt>
                <c:pt idx="1015">
                  <c:v>198.20962417885031</c:v>
                </c:pt>
                <c:pt idx="1016">
                  <c:v>198.18874435056662</c:v>
                </c:pt>
                <c:pt idx="1017">
                  <c:v>198.16782607370612</c:v>
                </c:pt>
                <c:pt idx="1018">
                  <c:v>198.14688718370093</c:v>
                </c:pt>
                <c:pt idx="1019">
                  <c:v>198.12593025719417</c:v>
                </c:pt>
                <c:pt idx="1020">
                  <c:v>198.10497312961795</c:v>
                </c:pt>
                <c:pt idx="1021">
                  <c:v>198.08398786003724</c:v>
                </c:pt>
                <c:pt idx="1022">
                  <c:v>198.06300754267326</c:v>
                </c:pt>
                <c:pt idx="1023">
                  <c:v>198.04200423659094</c:v>
                </c:pt>
                <c:pt idx="1024">
                  <c:v>198.02101103601154</c:v>
                </c:pt>
                <c:pt idx="1025">
                  <c:v>198</c:v>
                </c:pt>
                <c:pt idx="1026">
                  <c:v>197.93893136065151</c:v>
                </c:pt>
                <c:pt idx="1027">
                  <c:v>197.87785955316917</c:v>
                </c:pt>
                <c:pt idx="1028">
                  <c:v>197.81678140663365</c:v>
                </c:pt>
                <c:pt idx="1029">
                  <c:v>197.75569376126762</c:v>
                </c:pt>
                <c:pt idx="1030">
                  <c:v>197.69459356257386</c:v>
                </c:pt>
                <c:pt idx="1031">
                  <c:v>197.63347727365922</c:v>
                </c:pt>
                <c:pt idx="1032">
                  <c:v>197.57234223661879</c:v>
                </c:pt>
                <c:pt idx="1033">
                  <c:v>197.5111847619695</c:v>
                </c:pt>
                <c:pt idx="1034">
                  <c:v>197.45000244132061</c:v>
                </c:pt>
                <c:pt idx="1035">
                  <c:v>197.38879110840207</c:v>
                </c:pt>
                <c:pt idx="1036">
                  <c:v>197.32754809415721</c:v>
                </c:pt>
                <c:pt idx="1037">
                  <c:v>197.26627023045413</c:v>
                </c:pt>
                <c:pt idx="1038">
                  <c:v>197.2049543491608</c:v>
                </c:pt>
                <c:pt idx="1039">
                  <c:v>197.14359780323838</c:v>
                </c:pt>
                <c:pt idx="1040">
                  <c:v>197.08219638232035</c:v>
                </c:pt>
                <c:pt idx="1041">
                  <c:v>197.02074743941284</c:v>
                </c:pt>
                <c:pt idx="1042">
                  <c:v>196.95924780638396</c:v>
                </c:pt>
                <c:pt idx="1043">
                  <c:v>196.89769531281817</c:v>
                </c:pt>
                <c:pt idx="1044">
                  <c:v>196.83608379743413</c:v>
                </c:pt>
                <c:pt idx="1045">
                  <c:v>196.77441408283883</c:v>
                </c:pt>
                <c:pt idx="1046">
                  <c:v>196.71267901041514</c:v>
                </c:pt>
                <c:pt idx="1047">
                  <c:v>196.6508794022491</c:v>
                </c:pt>
                <c:pt idx="1048">
                  <c:v>196.58900914134526</c:v>
                </c:pt>
                <c:pt idx="1049">
                  <c:v>196.52706592599336</c:v>
                </c:pt>
                <c:pt idx="1050">
                  <c:v>196.4650467627003</c:v>
                </c:pt>
                <c:pt idx="1051">
                  <c:v>196.4029483090159</c:v>
                </c:pt>
                <c:pt idx="1052">
                  <c:v>196.34076757079239</c:v>
                </c:pt>
                <c:pt idx="1053">
                  <c:v>196.27850224648324</c:v>
                </c:pt>
                <c:pt idx="1054">
                  <c:v>196.21614622056589</c:v>
                </c:pt>
                <c:pt idx="1055">
                  <c:v>196.15370031250779</c:v>
                </c:pt>
                <c:pt idx="1056">
                  <c:v>196.09115736696506</c:v>
                </c:pt>
                <c:pt idx="1057">
                  <c:v>196.02851820261682</c:v>
                </c:pt>
                <c:pt idx="1058">
                  <c:v>195.96577566493423</c:v>
                </c:pt>
                <c:pt idx="1059">
                  <c:v>195.90293057175469</c:v>
                </c:pt>
                <c:pt idx="1060">
                  <c:v>195.83997776184131</c:v>
                </c:pt>
                <c:pt idx="1061">
                  <c:v>195.7769140670521</c:v>
                </c:pt>
                <c:pt idx="1062">
                  <c:v>195.71373233535982</c:v>
                </c:pt>
                <c:pt idx="1063">
                  <c:v>195.65043736689404</c:v>
                </c:pt>
                <c:pt idx="1064">
                  <c:v>195.58702200913979</c:v>
                </c:pt>
                <c:pt idx="1065">
                  <c:v>195.52348309395518</c:v>
                </c:pt>
                <c:pt idx="1066">
                  <c:v>195.45981745319818</c:v>
                </c:pt>
                <c:pt idx="1067">
                  <c:v>195.39601793748022</c:v>
                </c:pt>
                <c:pt idx="1068">
                  <c:v>195.33208934172038</c:v>
                </c:pt>
                <c:pt idx="1069">
                  <c:v>195.26802451597555</c:v>
                </c:pt>
                <c:pt idx="1070">
                  <c:v>195.20382029210376</c:v>
                </c:pt>
                <c:pt idx="1071">
                  <c:v>195.13947159461443</c:v>
                </c:pt>
                <c:pt idx="1072">
                  <c:v>195.07497699913748</c:v>
                </c:pt>
                <c:pt idx="1073">
                  <c:v>195.01033557266763</c:v>
                </c:pt>
                <c:pt idx="1074">
                  <c:v>194.94554207551624</c:v>
                </c:pt>
                <c:pt idx="1075">
                  <c:v>194.88059143219274</c:v>
                </c:pt>
                <c:pt idx="1076">
                  <c:v>194.81548428925242</c:v>
                </c:pt>
                <c:pt idx="1077">
                  <c:v>194.75021350358588</c:v>
                </c:pt>
                <c:pt idx="1078">
                  <c:v>194.6847800429901</c:v>
                </c:pt>
                <c:pt idx="1079">
                  <c:v>194.61917676366761</c:v>
                </c:pt>
                <c:pt idx="1080">
                  <c:v>194.55340431217371</c:v>
                </c:pt>
                <c:pt idx="1081">
                  <c:v>194.48745761301782</c:v>
                </c:pt>
                <c:pt idx="1082">
                  <c:v>194.4213295267312</c:v>
                </c:pt>
                <c:pt idx="1083">
                  <c:v>194.35502482859351</c:v>
                </c:pt>
                <c:pt idx="1084">
                  <c:v>194.28853637838125</c:v>
                </c:pt>
                <c:pt idx="1085">
                  <c:v>194.22186100795244</c:v>
                </c:pt>
                <c:pt idx="1086">
                  <c:v>194.15499158099124</c:v>
                </c:pt>
                <c:pt idx="1087">
                  <c:v>194.08793286652497</c:v>
                </c:pt>
                <c:pt idx="1088">
                  <c:v>194.02067772742947</c:v>
                </c:pt>
                <c:pt idx="1089">
                  <c:v>193.95322299556287</c:v>
                </c:pt>
                <c:pt idx="1090">
                  <c:v>193.88556550278315</c:v>
                </c:pt>
                <c:pt idx="1091">
                  <c:v>193.81769811701639</c:v>
                </c:pt>
                <c:pt idx="1092">
                  <c:v>193.74962559887288</c:v>
                </c:pt>
                <c:pt idx="1093">
                  <c:v>193.6813408154037</c:v>
                </c:pt>
                <c:pt idx="1094">
                  <c:v>193.61284059846685</c:v>
                </c:pt>
                <c:pt idx="1095">
                  <c:v>193.54412177992026</c:v>
                </c:pt>
                <c:pt idx="1096">
                  <c:v>193.47518119162206</c:v>
                </c:pt>
                <c:pt idx="1097">
                  <c:v>193.4060156654302</c:v>
                </c:pt>
                <c:pt idx="1098">
                  <c:v>193.33662203320276</c:v>
                </c:pt>
                <c:pt idx="1099">
                  <c:v>193.26698921389715</c:v>
                </c:pt>
                <c:pt idx="1100">
                  <c:v>193.19712986716317</c:v>
                </c:pt>
                <c:pt idx="1101">
                  <c:v>193.12703290999434</c:v>
                </c:pt>
                <c:pt idx="1102">
                  <c:v>193.05669517424869</c:v>
                </c:pt>
                <c:pt idx="1103">
                  <c:v>192.98611349178427</c:v>
                </c:pt>
                <c:pt idx="1104">
                  <c:v>192.91528469445899</c:v>
                </c:pt>
                <c:pt idx="1105">
                  <c:v>192.844205614131</c:v>
                </c:pt>
                <c:pt idx="1106">
                  <c:v>192.77287308265824</c:v>
                </c:pt>
                <c:pt idx="1107">
                  <c:v>192.70128393189879</c:v>
                </c:pt>
                <c:pt idx="1108">
                  <c:v>192.62942709968789</c:v>
                </c:pt>
                <c:pt idx="1109">
                  <c:v>192.55731520816016</c:v>
                </c:pt>
                <c:pt idx="1110">
                  <c:v>192.48493719294643</c:v>
                </c:pt>
                <c:pt idx="1111">
                  <c:v>192.41228988590481</c:v>
                </c:pt>
                <c:pt idx="1112">
                  <c:v>192.33937011889327</c:v>
                </c:pt>
                <c:pt idx="1113">
                  <c:v>192.26617472376981</c:v>
                </c:pt>
                <c:pt idx="1114">
                  <c:v>192.19270053239251</c:v>
                </c:pt>
                <c:pt idx="1115">
                  <c:v>192.11894437661928</c:v>
                </c:pt>
                <c:pt idx="1116">
                  <c:v>192.04489927361104</c:v>
                </c:pt>
                <c:pt idx="1117">
                  <c:v>191.97056968462019</c:v>
                </c:pt>
                <c:pt idx="1118">
                  <c:v>191.89594457099591</c:v>
                </c:pt>
                <c:pt idx="1119">
                  <c:v>191.82102887871778</c:v>
                </c:pt>
                <c:pt idx="1120">
                  <c:v>191.74581538136064</c:v>
                </c:pt>
                <c:pt idx="1121">
                  <c:v>191.67030091078249</c:v>
                </c:pt>
                <c:pt idx="1122">
                  <c:v>191.59448229884131</c:v>
                </c:pt>
                <c:pt idx="1123">
                  <c:v>191.51835637739515</c:v>
                </c:pt>
                <c:pt idx="1124">
                  <c:v>191.441919978302</c:v>
                </c:pt>
                <c:pt idx="1125">
                  <c:v>191.36516611872264</c:v>
                </c:pt>
                <c:pt idx="1126">
                  <c:v>191.28809925990964</c:v>
                </c:pt>
                <c:pt idx="1127">
                  <c:v>191.21071241902368</c:v>
                </c:pt>
                <c:pt idx="1128">
                  <c:v>191.13299839829699</c:v>
                </c:pt>
                <c:pt idx="1129">
                  <c:v>191.05496209160481</c:v>
                </c:pt>
                <c:pt idx="1130">
                  <c:v>190.97659629844051</c:v>
                </c:pt>
                <c:pt idx="1131">
                  <c:v>190.89789785066208</c:v>
                </c:pt>
                <c:pt idx="1132">
                  <c:v>190.81886358012753</c:v>
                </c:pt>
                <c:pt idx="1133">
                  <c:v>190.7394865039976</c:v>
                </c:pt>
                <c:pt idx="1134">
                  <c:v>190.65977108352496</c:v>
                </c:pt>
                <c:pt idx="1135">
                  <c:v>190.5797103358702</c:v>
                </c:pt>
                <c:pt idx="1136">
                  <c:v>190.49930109289144</c:v>
                </c:pt>
                <c:pt idx="1137">
                  <c:v>190.41854018644668</c:v>
                </c:pt>
                <c:pt idx="1138">
                  <c:v>190.33741663292867</c:v>
                </c:pt>
                <c:pt idx="1139">
                  <c:v>190.25594289815865</c:v>
                </c:pt>
                <c:pt idx="1140">
                  <c:v>190.1741079955234</c:v>
                </c:pt>
                <c:pt idx="1141">
                  <c:v>190.09190875688097</c:v>
                </c:pt>
                <c:pt idx="1142">
                  <c:v>190.00934201408933</c:v>
                </c:pt>
                <c:pt idx="1143">
                  <c:v>189.92640459900653</c:v>
                </c:pt>
                <c:pt idx="1144">
                  <c:v>189.84309334349055</c:v>
                </c:pt>
                <c:pt idx="1145">
                  <c:v>189.75940507939941</c:v>
                </c:pt>
                <c:pt idx="1146">
                  <c:v>189.67533663859118</c:v>
                </c:pt>
                <c:pt idx="1147">
                  <c:v>189.59087706571523</c:v>
                </c:pt>
                <c:pt idx="1148">
                  <c:v>189.50603877032003</c:v>
                </c:pt>
                <c:pt idx="1149">
                  <c:v>189.4208107938085</c:v>
                </c:pt>
                <c:pt idx="1150">
                  <c:v>189.33518996803861</c:v>
                </c:pt>
                <c:pt idx="1151">
                  <c:v>189.24917312486841</c:v>
                </c:pt>
                <c:pt idx="1152">
                  <c:v>189.16275709615599</c:v>
                </c:pt>
                <c:pt idx="1153">
                  <c:v>189.07593871375923</c:v>
                </c:pt>
                <c:pt idx="1154">
                  <c:v>188.98871480953625</c:v>
                </c:pt>
                <c:pt idx="1155">
                  <c:v>188.90108221534504</c:v>
                </c:pt>
                <c:pt idx="1156">
                  <c:v>188.81303776304361</c:v>
                </c:pt>
                <c:pt idx="1157">
                  <c:v>188.72457053121602</c:v>
                </c:pt>
                <c:pt idx="1158">
                  <c:v>188.63569286180859</c:v>
                </c:pt>
                <c:pt idx="1159">
                  <c:v>188.5463938298918</c:v>
                </c:pt>
                <c:pt idx="1160">
                  <c:v>188.45667026732355</c:v>
                </c:pt>
                <c:pt idx="1161">
                  <c:v>188.36651900596192</c:v>
                </c:pt>
                <c:pt idx="1162">
                  <c:v>188.27593687766489</c:v>
                </c:pt>
                <c:pt idx="1163">
                  <c:v>188.18492071429048</c:v>
                </c:pt>
                <c:pt idx="1164">
                  <c:v>188.09346734769673</c:v>
                </c:pt>
                <c:pt idx="1165">
                  <c:v>188.00157360974168</c:v>
                </c:pt>
                <c:pt idx="1166">
                  <c:v>187.90923633228331</c:v>
                </c:pt>
                <c:pt idx="1167">
                  <c:v>187.81645234717965</c:v>
                </c:pt>
                <c:pt idx="1168">
                  <c:v>187.72321077342912</c:v>
                </c:pt>
                <c:pt idx="1169">
                  <c:v>187.62953158146851</c:v>
                </c:pt>
                <c:pt idx="1170">
                  <c:v>187.53538075941293</c:v>
                </c:pt>
                <c:pt idx="1171">
                  <c:v>187.44078596747241</c:v>
                </c:pt>
                <c:pt idx="1172">
                  <c:v>187.34571322465075</c:v>
                </c:pt>
                <c:pt idx="1173">
                  <c:v>187.25017477321433</c:v>
                </c:pt>
                <c:pt idx="1174">
                  <c:v>187.15418282400677</c:v>
                </c:pt>
                <c:pt idx="1175">
                  <c:v>187.0577034431661</c:v>
                </c:pt>
                <c:pt idx="1176">
                  <c:v>186.96076421234505</c:v>
                </c:pt>
                <c:pt idx="1177">
                  <c:v>186.8633312296391</c:v>
                </c:pt>
                <c:pt idx="1178">
                  <c:v>186.76543204452983</c:v>
                </c:pt>
                <c:pt idx="1179">
                  <c:v>186.66703278749759</c:v>
                </c:pt>
                <c:pt idx="1180">
                  <c:v>186.56816097542523</c:v>
                </c:pt>
                <c:pt idx="1181">
                  <c:v>186.46878277160565</c:v>
                </c:pt>
                <c:pt idx="1182">
                  <c:v>186.36891034640112</c:v>
                </c:pt>
                <c:pt idx="1183">
                  <c:v>186.26855583682735</c:v>
                </c:pt>
                <c:pt idx="1184">
                  <c:v>186.16768545619738</c:v>
                </c:pt>
                <c:pt idx="1185">
                  <c:v>186.06632663802699</c:v>
                </c:pt>
                <c:pt idx="1186">
                  <c:v>185.96444562951046</c:v>
                </c:pt>
                <c:pt idx="1187">
                  <c:v>185.86206983006861</c:v>
                </c:pt>
                <c:pt idx="1188">
                  <c:v>185.75916552120452</c:v>
                </c:pt>
                <c:pt idx="1189">
                  <c:v>185.6557600678164</c:v>
                </c:pt>
                <c:pt idx="1190">
                  <c:v>185.55181978614368</c:v>
                </c:pt>
                <c:pt idx="1191">
                  <c:v>185.44735677031593</c:v>
                </c:pt>
                <c:pt idx="1192">
                  <c:v>185.34238307919216</c:v>
                </c:pt>
                <c:pt idx="1193">
                  <c:v>185.23686508191764</c:v>
                </c:pt>
                <c:pt idx="1194">
                  <c:v>185.13083005521401</c:v>
                </c:pt>
                <c:pt idx="1195">
                  <c:v>185.02424440403172</c:v>
                </c:pt>
                <c:pt idx="1196">
                  <c:v>184.91713536907343</c:v>
                </c:pt>
                <c:pt idx="1197">
                  <c:v>184.8094693915223</c:v>
                </c:pt>
                <c:pt idx="1198">
                  <c:v>184.70127367563458</c:v>
                </c:pt>
                <c:pt idx="1199">
                  <c:v>184.5925146992536</c:v>
                </c:pt>
                <c:pt idx="1200">
                  <c:v>184.48321200036708</c:v>
                </c:pt>
                <c:pt idx="1201">
                  <c:v>184.37335498208967</c:v>
                </c:pt>
                <c:pt idx="1202">
                  <c:v>184.26293275131545</c:v>
                </c:pt>
                <c:pt idx="1203">
                  <c:v>184.15196489489472</c:v>
                </c:pt>
                <c:pt idx="1204">
                  <c:v>184.04041798419146</c:v>
                </c:pt>
                <c:pt idx="1205">
                  <c:v>183.92831909253292</c:v>
                </c:pt>
                <c:pt idx="1206">
                  <c:v>183.81563482943955</c:v>
                </c:pt>
                <c:pt idx="1207">
                  <c:v>183.70238460047378</c:v>
                </c:pt>
                <c:pt idx="1208">
                  <c:v>183.58855794192382</c:v>
                </c:pt>
                <c:pt idx="1209">
                  <c:v>183.47415133237067</c:v>
                </c:pt>
                <c:pt idx="1210">
                  <c:v>183.35916197650855</c:v>
                </c:pt>
                <c:pt idx="1211">
                  <c:v>183.24357889537944</c:v>
                </c:pt>
                <c:pt idx="1212">
                  <c:v>183.12742158805776</c:v>
                </c:pt>
                <c:pt idx="1213">
                  <c:v>183.01065680097832</c:v>
                </c:pt>
                <c:pt idx="1214">
                  <c:v>182.89331143143559</c:v>
                </c:pt>
                <c:pt idx="1215">
                  <c:v>182.77535226594483</c:v>
                </c:pt>
                <c:pt idx="1216">
                  <c:v>182.65679853211176</c:v>
                </c:pt>
                <c:pt idx="1217">
                  <c:v>182.53763994514313</c:v>
                </c:pt>
                <c:pt idx="1218">
                  <c:v>182.41787280373941</c:v>
                </c:pt>
                <c:pt idx="1219">
                  <c:v>182.29749449343734</c:v>
                </c:pt>
                <c:pt idx="1220">
                  <c:v>182.17650127178817</c:v>
                </c:pt>
                <c:pt idx="1221">
                  <c:v>182.05489056569161</c:v>
                </c:pt>
                <c:pt idx="1222">
                  <c:v>181.93265128538087</c:v>
                </c:pt>
                <c:pt idx="1223">
                  <c:v>181.80980281677014</c:v>
                </c:pt>
                <c:pt idx="1224">
                  <c:v>181.68631213202676</c:v>
                </c:pt>
                <c:pt idx="1225">
                  <c:v>181.5621982721425</c:v>
                </c:pt>
                <c:pt idx="1226">
                  <c:v>181.43745113989999</c:v>
                </c:pt>
                <c:pt idx="1227">
                  <c:v>181.31206684546189</c:v>
                </c:pt>
                <c:pt idx="1228">
                  <c:v>181.18604296386468</c:v>
                </c:pt>
                <c:pt idx="1229">
                  <c:v>181.05937556219797</c:v>
                </c:pt>
                <c:pt idx="1230">
                  <c:v>180.93206225878501</c:v>
                </c:pt>
                <c:pt idx="1231">
                  <c:v>180.8040918683877</c:v>
                </c:pt>
                <c:pt idx="1232">
                  <c:v>180.67547605013058</c:v>
                </c:pt>
                <c:pt idx="1233">
                  <c:v>180.54620485867392</c:v>
                </c:pt>
                <c:pt idx="1234">
                  <c:v>180.4162742515546</c:v>
                </c:pt>
                <c:pt idx="1235">
                  <c:v>180.28568195718304</c:v>
                </c:pt>
                <c:pt idx="1236">
                  <c:v>180.15442388852665</c:v>
                </c:pt>
                <c:pt idx="1237">
                  <c:v>180.02249781877916</c:v>
                </c:pt>
                <c:pt idx="1238">
                  <c:v>179.88989961591099</c:v>
                </c:pt>
                <c:pt idx="1239">
                  <c:v>179.75662709832645</c:v>
                </c:pt>
                <c:pt idx="1240">
                  <c:v>179.62266135159291</c:v>
                </c:pt>
                <c:pt idx="1241">
                  <c:v>179.48803682129457</c:v>
                </c:pt>
                <c:pt idx="1242">
                  <c:v>179.35271324748041</c:v>
                </c:pt>
                <c:pt idx="1243">
                  <c:v>179.21671690133664</c:v>
                </c:pt>
                <c:pt idx="1244">
                  <c:v>179.08001519858632</c:v>
                </c:pt>
                <c:pt idx="1245">
                  <c:v>178.94263436392237</c:v>
                </c:pt>
                <c:pt idx="1246">
                  <c:v>178.80454185977482</c:v>
                </c:pt>
                <c:pt idx="1247">
                  <c:v>178.66576386391588</c:v>
                </c:pt>
                <c:pt idx="1248">
                  <c:v>178.52626788591007</c:v>
                </c:pt>
                <c:pt idx="1249">
                  <c:v>178.3860800561813</c:v>
                </c:pt>
                <c:pt idx="1250">
                  <c:v>178.24516793185617</c:v>
                </c:pt>
                <c:pt idx="1251">
                  <c:v>178.10354298822381</c:v>
                </c:pt>
                <c:pt idx="1252">
                  <c:v>177.96121665247728</c:v>
                </c:pt>
                <c:pt idx="1253">
                  <c:v>177.81815655388752</c:v>
                </c:pt>
                <c:pt idx="1254">
                  <c:v>177.6743887026376</c:v>
                </c:pt>
                <c:pt idx="1255">
                  <c:v>177.52988077662934</c:v>
                </c:pt>
                <c:pt idx="1256">
                  <c:v>177.38465873720122</c:v>
                </c:pt>
                <c:pt idx="1257">
                  <c:v>177.23869031131343</c:v>
                </c:pt>
                <c:pt idx="1258">
                  <c:v>177.09200141103233</c:v>
                </c:pt>
                <c:pt idx="1259">
                  <c:v>176.94455981280399</c:v>
                </c:pt>
                <c:pt idx="1260">
                  <c:v>176.79637688249829</c:v>
                </c:pt>
                <c:pt idx="1261">
                  <c:v>176.64746393596508</c:v>
                </c:pt>
                <c:pt idx="1262">
                  <c:v>176.4977888246807</c:v>
                </c:pt>
                <c:pt idx="1263">
                  <c:v>176.34737733566092</c:v>
                </c:pt>
                <c:pt idx="1264">
                  <c:v>176.19619737093677</c:v>
                </c:pt>
                <c:pt idx="1265">
                  <c:v>176.04427466675563</c:v>
                </c:pt>
                <c:pt idx="1266">
                  <c:v>175.89157717613071</c:v>
                </c:pt>
                <c:pt idx="1267">
                  <c:v>175.73813058411335</c:v>
                </c:pt>
                <c:pt idx="1268">
                  <c:v>175.58390289512661</c:v>
                </c:pt>
                <c:pt idx="1269">
                  <c:v>175.42890536129238</c:v>
                </c:pt>
                <c:pt idx="1270">
                  <c:v>175.27314918278864</c:v>
                </c:pt>
                <c:pt idx="1271">
                  <c:v>175.11660244195446</c:v>
                </c:pt>
                <c:pt idx="1272">
                  <c:v>174.95929069398096</c:v>
                </c:pt>
                <c:pt idx="1273">
                  <c:v>174.80118207368574</c:v>
                </c:pt>
                <c:pt idx="1274">
                  <c:v>174.64230208356767</c:v>
                </c:pt>
                <c:pt idx="1275">
                  <c:v>174.48261891135044</c:v>
                </c:pt>
                <c:pt idx="1276">
                  <c:v>174.32215800641299</c:v>
                </c:pt>
                <c:pt idx="1277">
                  <c:v>174.16088760981265</c:v>
                </c:pt>
                <c:pt idx="1278">
                  <c:v>173.99883311738103</c:v>
                </c:pt>
                <c:pt idx="1279">
                  <c:v>173.83596282393657</c:v>
                </c:pt>
                <c:pt idx="1280">
                  <c:v>173.67228783669734</c:v>
                </c:pt>
                <c:pt idx="1281">
                  <c:v>173.50781920858628</c:v>
                </c:pt>
                <c:pt idx="1282">
                  <c:v>173.3425253158648</c:v>
                </c:pt>
                <c:pt idx="1283">
                  <c:v>173.17643141862598</c:v>
                </c:pt>
                <c:pt idx="1284">
                  <c:v>173.00950594796123</c:v>
                </c:pt>
                <c:pt idx="1285">
                  <c:v>172.84177410891982</c:v>
                </c:pt>
                <c:pt idx="1286">
                  <c:v>172.67320438785069</c:v>
                </c:pt>
                <c:pt idx="1287">
                  <c:v>172.50382193433194</c:v>
                </c:pt>
                <c:pt idx="1288">
                  <c:v>172.3335952903974</c:v>
                </c:pt>
                <c:pt idx="1289">
                  <c:v>172.16253543989802</c:v>
                </c:pt>
                <c:pt idx="1290">
                  <c:v>171.99065331046549</c:v>
                </c:pt>
                <c:pt idx="1291">
                  <c:v>171.8179175284626</c:v>
                </c:pt>
                <c:pt idx="1292">
                  <c:v>171.6443531029191</c:v>
                </c:pt>
                <c:pt idx="1293">
                  <c:v>171.46992871695164</c:v>
                </c:pt>
                <c:pt idx="1294">
                  <c:v>171.29466932262244</c:v>
                </c:pt>
                <c:pt idx="1295">
                  <c:v>171.11854366022934</c:v>
                </c:pt>
                <c:pt idx="1296">
                  <c:v>170.94157662443956</c:v>
                </c:pt>
                <c:pt idx="1297">
                  <c:v>170.76373701315981</c:v>
                </c:pt>
                <c:pt idx="1298">
                  <c:v>170.58504966323466</c:v>
                </c:pt>
                <c:pt idx="1299">
                  <c:v>170.40548343060721</c:v>
                </c:pt>
                <c:pt idx="1300">
                  <c:v>170.22504914246767</c:v>
                </c:pt>
                <c:pt idx="1301">
                  <c:v>170.04375756743568</c:v>
                </c:pt>
                <c:pt idx="1302">
                  <c:v>169.86157764931031</c:v>
                </c:pt>
                <c:pt idx="1303">
                  <c:v>169.67853407850941</c:v>
                </c:pt>
                <c:pt idx="1304">
                  <c:v>169.49459585793716</c:v>
                </c:pt>
                <c:pt idx="1305">
                  <c:v>169.3097876186925</c:v>
                </c:pt>
                <c:pt idx="1306">
                  <c:v>169.12407842321235</c:v>
                </c:pt>
                <c:pt idx="1307">
                  <c:v>168.93749284284911</c:v>
                </c:pt>
                <c:pt idx="1308">
                  <c:v>168.75</c:v>
                </c:pt>
                <c:pt idx="1309">
                  <c:v>168.56161823747266</c:v>
                </c:pt>
                <c:pt idx="1310">
                  <c:v>168.37234575310134</c:v>
                </c:pt>
                <c:pt idx="1311">
                  <c:v>168.18218840689823</c:v>
                </c:pt>
                <c:pt idx="1312">
                  <c:v>167.99115205887546</c:v>
                </c:pt>
                <c:pt idx="1313">
                  <c:v>167.79924280746371</c:v>
                </c:pt>
                <c:pt idx="1314">
                  <c:v>167.60646579741939</c:v>
                </c:pt>
                <c:pt idx="1315">
                  <c:v>167.41282784242895</c:v>
                </c:pt>
                <c:pt idx="1316">
                  <c:v>167.21833384883018</c:v>
                </c:pt>
                <c:pt idx="1317">
                  <c:v>167.02299015347242</c:v>
                </c:pt>
                <c:pt idx="1318">
                  <c:v>166.8268035700421</c:v>
                </c:pt>
                <c:pt idx="1319">
                  <c:v>166.62977805120269</c:v>
                </c:pt>
                <c:pt idx="1320">
                  <c:v>166.43192041064063</c:v>
                </c:pt>
                <c:pt idx="1321">
                  <c:v>166.23323650836812</c:v>
                </c:pt>
                <c:pt idx="1322">
                  <c:v>166.03373315807156</c:v>
                </c:pt>
                <c:pt idx="1323">
                  <c:v>165.83341431241442</c:v>
                </c:pt>
                <c:pt idx="1324">
                  <c:v>165.63228678508321</c:v>
                </c:pt>
                <c:pt idx="1325">
                  <c:v>165.43035643608999</c:v>
                </c:pt>
                <c:pt idx="1326">
                  <c:v>165.22762912544695</c:v>
                </c:pt>
                <c:pt idx="1327">
                  <c:v>165.02411166684053</c:v>
                </c:pt>
                <c:pt idx="1328">
                  <c:v>164.81980896660852</c:v>
                </c:pt>
                <c:pt idx="1329">
                  <c:v>164.61472688476309</c:v>
                </c:pt>
                <c:pt idx="1330">
                  <c:v>164.40886937396769</c:v>
                </c:pt>
                <c:pt idx="1331">
                  <c:v>164.20224610893175</c:v>
                </c:pt>
                <c:pt idx="1332">
                  <c:v>163.99485913497011</c:v>
                </c:pt>
                <c:pt idx="1333">
                  <c:v>163.78671812679221</c:v>
                </c:pt>
                <c:pt idx="1334">
                  <c:v>163.57782512971289</c:v>
                </c:pt>
                <c:pt idx="1335">
                  <c:v>163.36818981844152</c:v>
                </c:pt>
                <c:pt idx="1336">
                  <c:v>163.15781614564162</c:v>
                </c:pt>
                <c:pt idx="1337">
                  <c:v>162.94670806397673</c:v>
                </c:pt>
                <c:pt idx="1338">
                  <c:v>162.73487524815616</c:v>
                </c:pt>
                <c:pt idx="1339">
                  <c:v>162.52231974349485</c:v>
                </c:pt>
                <c:pt idx="1340">
                  <c:v>162.30905122470213</c:v>
                </c:pt>
                <c:pt idx="1341">
                  <c:v>162.09507364444161</c:v>
                </c:pt>
                <c:pt idx="1342">
                  <c:v>161.88039095537667</c:v>
                </c:pt>
                <c:pt idx="1343">
                  <c:v>161.66501283221677</c:v>
                </c:pt>
                <c:pt idx="1344">
                  <c:v>161.44894132027676</c:v>
                </c:pt>
                <c:pt idx="1345">
                  <c:v>161.23218609426604</c:v>
                </c:pt>
                <c:pt idx="1346">
                  <c:v>161.01475110684811</c:v>
                </c:pt>
                <c:pt idx="1347">
                  <c:v>160.79664221803509</c:v>
                </c:pt>
                <c:pt idx="1348">
                  <c:v>160.57786528783907</c:v>
                </c:pt>
                <c:pt idx="1349">
                  <c:v>160.35842617627227</c:v>
                </c:pt>
                <c:pt idx="1350">
                  <c:v>160.13833074334681</c:v>
                </c:pt>
                <c:pt idx="1351">
                  <c:v>159.91758103437746</c:v>
                </c:pt>
                <c:pt idx="1352">
                  <c:v>159.69619053877102</c:v>
                </c:pt>
                <c:pt idx="1353">
                  <c:v>159.47416130184223</c:v>
                </c:pt>
                <c:pt idx="1354">
                  <c:v>159.25149918360327</c:v>
                </c:pt>
                <c:pt idx="1355">
                  <c:v>159.02820622936903</c:v>
                </c:pt>
                <c:pt idx="1356">
                  <c:v>158.80429592854617</c:v>
                </c:pt>
                <c:pt idx="1357">
                  <c:v>158.57977032644953</c:v>
                </c:pt>
                <c:pt idx="1358">
                  <c:v>158.35463528309126</c:v>
                </c:pt>
                <c:pt idx="1359">
                  <c:v>158.12889665848343</c:v>
                </c:pt>
                <c:pt idx="1360">
                  <c:v>157.90255649794096</c:v>
                </c:pt>
                <c:pt idx="1361">
                  <c:v>157.67562829087058</c:v>
                </c:pt>
                <c:pt idx="1362">
                  <c:v>157.44811408258701</c:v>
                </c:pt>
                <c:pt idx="1363">
                  <c:v>157.22001973310245</c:v>
                </c:pt>
                <c:pt idx="1364">
                  <c:v>156.99135110242909</c:v>
                </c:pt>
                <c:pt idx="1365">
                  <c:v>156.76211023588172</c:v>
                </c:pt>
                <c:pt idx="1366">
                  <c:v>156.53231062286702</c:v>
                </c:pt>
                <c:pt idx="1367">
                  <c:v>156.30195430869986</c:v>
                </c:pt>
                <c:pt idx="1368">
                  <c:v>156.07104715339236</c:v>
                </c:pt>
                <c:pt idx="1369">
                  <c:v>155.83959501695668</c:v>
                </c:pt>
                <c:pt idx="1370">
                  <c:v>155.60759994470766</c:v>
                </c:pt>
                <c:pt idx="1371">
                  <c:v>155.37507542605195</c:v>
                </c:pt>
                <c:pt idx="1372">
                  <c:v>155.1420235063045</c:v>
                </c:pt>
                <c:pt idx="1373">
                  <c:v>154.90845004547731</c:v>
                </c:pt>
                <c:pt idx="1374">
                  <c:v>154.67436090358257</c:v>
                </c:pt>
                <c:pt idx="1375">
                  <c:v>154.43975812593521</c:v>
                </c:pt>
                <c:pt idx="1376">
                  <c:v>154.20465520194179</c:v>
                </c:pt>
                <c:pt idx="1377">
                  <c:v>153.96905417691724</c:v>
                </c:pt>
                <c:pt idx="1378">
                  <c:v>153.73296091087366</c:v>
                </c:pt>
                <c:pt idx="1379">
                  <c:v>153.49638126382322</c:v>
                </c:pt>
                <c:pt idx="1380">
                  <c:v>153.25931728108074</c:v>
                </c:pt>
                <c:pt idx="1381">
                  <c:v>153.02178245205292</c:v>
                </c:pt>
                <c:pt idx="1382">
                  <c:v>152.78377882205456</c:v>
                </c:pt>
                <c:pt idx="1383">
                  <c:v>152.54530843640057</c:v>
                </c:pt>
                <c:pt idx="1384">
                  <c:v>152.30638859919497</c:v>
                </c:pt>
                <c:pt idx="1385">
                  <c:v>152.06701754105518</c:v>
                </c:pt>
                <c:pt idx="1386">
                  <c:v>151.82719349259895</c:v>
                </c:pt>
                <c:pt idx="1387">
                  <c:v>151.58693757262739</c:v>
                </c:pt>
                <c:pt idx="1388">
                  <c:v>151.34624038236356</c:v>
                </c:pt>
                <c:pt idx="1389">
                  <c:v>151.1051154112142</c:v>
                </c:pt>
                <c:pt idx="1390">
                  <c:v>150.86357614858591</c:v>
                </c:pt>
                <c:pt idx="1391">
                  <c:v>150.62161319570177</c:v>
                </c:pt>
                <c:pt idx="1392">
                  <c:v>150.37924767136303</c:v>
                </c:pt>
                <c:pt idx="1393">
                  <c:v>150.13647017679264</c:v>
                </c:pt>
                <c:pt idx="1394">
                  <c:v>149.89329420139734</c:v>
                </c:pt>
                <c:pt idx="1395">
                  <c:v>149.64973323458383</c:v>
                </c:pt>
                <c:pt idx="1396">
                  <c:v>149.40577787757508</c:v>
                </c:pt>
                <c:pt idx="1397">
                  <c:v>149.16144161977783</c:v>
                </c:pt>
                <c:pt idx="1398">
                  <c:v>148.91673795059873</c:v>
                </c:pt>
                <c:pt idx="1399">
                  <c:v>148.6716574712608</c:v>
                </c:pt>
                <c:pt idx="1400">
                  <c:v>148.42622130056529</c:v>
                </c:pt>
                <c:pt idx="1401">
                  <c:v>148.18042003973525</c:v>
                </c:pt>
                <c:pt idx="1402">
                  <c:v>147.93426717817732</c:v>
                </c:pt>
                <c:pt idx="1403">
                  <c:v>147.68777620529821</c:v>
                </c:pt>
                <c:pt idx="1404">
                  <c:v>147.44093772232094</c:v>
                </c:pt>
                <c:pt idx="1405">
                  <c:v>147.19377284804673</c:v>
                </c:pt>
                <c:pt idx="1406">
                  <c:v>146.94627218369865</c:v>
                </c:pt>
                <c:pt idx="1407">
                  <c:v>146.69844921868335</c:v>
                </c:pt>
                <c:pt idx="1408">
                  <c:v>146.45031744240748</c:v>
                </c:pt>
                <c:pt idx="1409">
                  <c:v>146.20186745609419</c:v>
                </c:pt>
                <c:pt idx="1410">
                  <c:v>145.95312037854455</c:v>
                </c:pt>
                <c:pt idx="1411">
                  <c:v>145.70406681098171</c:v>
                </c:pt>
                <c:pt idx="1412">
                  <c:v>145.4547202428123</c:v>
                </c:pt>
                <c:pt idx="1413">
                  <c:v>145.20509416344302</c:v>
                </c:pt>
                <c:pt idx="1414">
                  <c:v>144.95517917409691</c:v>
                </c:pt>
                <c:pt idx="1415">
                  <c:v>144.70499639357516</c:v>
                </c:pt>
                <c:pt idx="1416">
                  <c:v>144.45453642310082</c:v>
                </c:pt>
                <c:pt idx="1417">
                  <c:v>144.20381275208058</c:v>
                </c:pt>
                <c:pt idx="1418">
                  <c:v>143.95283886992115</c:v>
                </c:pt>
                <c:pt idx="1419">
                  <c:v>143.70160537784548</c:v>
                </c:pt>
                <c:pt idx="1420">
                  <c:v>143.45013339465487</c:v>
                </c:pt>
                <c:pt idx="1421">
                  <c:v>143.19841352157238</c:v>
                </c:pt>
                <c:pt idx="1422">
                  <c:v>142.94645924800457</c:v>
                </c:pt>
                <c:pt idx="1423">
                  <c:v>142.69428406335823</c:v>
                </c:pt>
                <c:pt idx="1424">
                  <c:v>142.44187856885637</c:v>
                </c:pt>
                <c:pt idx="1425">
                  <c:v>142.18926388330016</c:v>
                </c:pt>
                <c:pt idx="1426">
                  <c:v>141.93643060791274</c:v>
                </c:pt>
                <c:pt idx="1427">
                  <c:v>141.68339223210072</c:v>
                </c:pt>
                <c:pt idx="1428">
                  <c:v>141.43016224527074</c:v>
                </c:pt>
                <c:pt idx="1429">
                  <c:v>141.17673124864595</c:v>
                </c:pt>
                <c:pt idx="1430">
                  <c:v>140.92312036102743</c:v>
                </c:pt>
                <c:pt idx="1431">
                  <c:v>140.66932018363835</c:v>
                </c:pt>
                <c:pt idx="1432">
                  <c:v>140.41534420588533</c:v>
                </c:pt>
                <c:pt idx="1433">
                  <c:v>140.16120591717504</c:v>
                </c:pt>
                <c:pt idx="1434">
                  <c:v>139.90689591873053</c:v>
                </c:pt>
                <c:pt idx="1435">
                  <c:v>139.65243532935304</c:v>
                </c:pt>
                <c:pt idx="1436">
                  <c:v>139.39781475026558</c:v>
                </c:pt>
                <c:pt idx="1437">
                  <c:v>139.14304767087486</c:v>
                </c:pt>
                <c:pt idx="1438">
                  <c:v>138.88814758058751</c:v>
                </c:pt>
                <c:pt idx="1439">
                  <c:v>138.63310508062659</c:v>
                </c:pt>
                <c:pt idx="1440">
                  <c:v>138.37794128979337</c:v>
                </c:pt>
                <c:pt idx="1441">
                  <c:v>138.12264680931085</c:v>
                </c:pt>
                <c:pt idx="1442">
                  <c:v>137.86723512858569</c:v>
                </c:pt>
                <c:pt idx="1443">
                  <c:v>137.61171973702457</c:v>
                </c:pt>
                <c:pt idx="1444">
                  <c:v>137.35609123585056</c:v>
                </c:pt>
                <c:pt idx="1445">
                  <c:v>137.10037074386486</c:v>
                </c:pt>
                <c:pt idx="1446">
                  <c:v>136.84454886229051</c:v>
                </c:pt>
                <c:pt idx="1447">
                  <c:v>136.58863908053419</c:v>
                </c:pt>
                <c:pt idx="1448">
                  <c:v>136.33265488800259</c:v>
                </c:pt>
                <c:pt idx="1449">
                  <c:v>136.07658688591877</c:v>
                </c:pt>
                <c:pt idx="1450">
                  <c:v>135.82045619308386</c:v>
                </c:pt>
                <c:pt idx="1451">
                  <c:v>135.56425341072099</c:v>
                </c:pt>
                <c:pt idx="1452">
                  <c:v>135.30799202823684</c:v>
                </c:pt>
                <c:pt idx="1453">
                  <c:v>135.05168553503799</c:v>
                </c:pt>
                <c:pt idx="1454">
                  <c:v>134.79532453234759</c:v>
                </c:pt>
                <c:pt idx="1455">
                  <c:v>134.5389301389668</c:v>
                </c:pt>
                <c:pt idx="1456">
                  <c:v>134.28249295611869</c:v>
                </c:pt>
                <c:pt idx="1457">
                  <c:v>134.02602647320992</c:v>
                </c:pt>
                <c:pt idx="1458">
                  <c:v>133.76953655025264</c:v>
                </c:pt>
                <c:pt idx="1459">
                  <c:v>133.51304430604804</c:v>
                </c:pt>
                <c:pt idx="1460">
                  <c:v>133.25652508303006</c:v>
                </c:pt>
                <c:pt idx="1461">
                  <c:v>133</c:v>
                </c:pt>
                <c:pt idx="1462">
                  <c:v>132.58256182134912</c:v>
                </c:pt>
                <c:pt idx="1463">
                  <c:v>132.16049401324105</c:v>
                </c:pt>
                <c:pt idx="1464">
                  <c:v>131.72916791525981</c:v>
                </c:pt>
                <c:pt idx="1465">
                  <c:v>131.28395099082479</c:v>
                </c:pt>
                <c:pt idx="1466">
                  <c:v>130.8202194172751</c:v>
                </c:pt>
                <c:pt idx="1467">
                  <c:v>130.3333358267943</c:v>
                </c:pt>
                <c:pt idx="1468">
                  <c:v>129.81867446267495</c:v>
                </c:pt>
                <c:pt idx="1469">
                  <c:v>129.27160569639116</c:v>
                </c:pt>
                <c:pt idx="1470">
                  <c:v>128.68749989941716</c:v>
                </c:pt>
                <c:pt idx="1471">
                  <c:v>128.06173508255569</c:v>
                </c:pt>
                <c:pt idx="1472">
                  <c:v>127.38965869929504</c:v>
                </c:pt>
                <c:pt idx="1473">
                  <c:v>126.66667162378629</c:v>
                </c:pt>
                <c:pt idx="1474">
                  <c:v>125.88811383410184</c:v>
                </c:pt>
                <c:pt idx="1475">
                  <c:v>125.04938597590835</c:v>
                </c:pt>
                <c:pt idx="1476">
                  <c:v>124.14582827563085</c:v>
                </c:pt>
                <c:pt idx="1477">
                  <c:v>123.17284111071515</c:v>
                </c:pt>
                <c:pt idx="1478">
                  <c:v>122.12576499567537</c:v>
                </c:pt>
                <c:pt idx="1479">
                  <c:v>121</c:v>
                </c:pt>
                <c:pt idx="1480">
                  <c:v>119.79282469240327</c:v>
                </c:pt>
                <c:pt idx="1481">
                  <c:v>118.5092605004708</c:v>
                </c:pt>
                <c:pt idx="1482">
                  <c:v>117.15624996088445</c:v>
                </c:pt>
                <c:pt idx="1483">
                  <c:v>115.74074323972066</c:v>
                </c:pt>
                <c:pt idx="1484">
                  <c:v>114.26967333691816</c:v>
                </c:pt>
                <c:pt idx="1485">
                  <c:v>112.74999995529652</c:v>
                </c:pt>
                <c:pt idx="1486">
                  <c:v>111.18865609479448</c:v>
                </c:pt>
                <c:pt idx="1487">
                  <c:v>109.59259764353433</c:v>
                </c:pt>
                <c:pt idx="1488">
                  <c:v>107.96874997206032</c:v>
                </c:pt>
                <c:pt idx="1489">
                  <c:v>106.32406896849473</c:v>
                </c:pt>
                <c:pt idx="1490">
                  <c:v>104.66551433565715</c:v>
                </c:pt>
                <c:pt idx="1491">
                  <c:v>103</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ser>
          <c:idx val="1"/>
          <c:order val="1"/>
          <c:marker>
            <c:symbol val="none"/>
          </c:marker>
          <c:cat>
            <c:numRef>
              <c:f>OutlineParameters!$A$114:$A$1714</c:f>
              <c:numCache>
                <c:formatCode>General</c:formatCode>
                <c:ptCount val="16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numCache>
            </c:numRef>
          </c:cat>
          <c:val>
            <c:numRef>
              <c:f>OutlineParameters!$V$114:$V$1914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107.56425341072099</c:v>
                </c:pt>
                <c:pt idx="350">
                  <c:v>111.69343953929126</c:v>
                </c:pt>
                <c:pt idx="351">
                  <c:v>113.36808950804794</c:v>
                </c:pt>
                <c:pt idx="352">
                  <c:v>114.57765288640098</c:v>
                </c:pt>
                <c:pt idx="353">
                  <c:v>115.51684231080969</c:v>
                </c:pt>
                <c:pt idx="354">
                  <c:v>116.26074734938618</c:v>
                </c:pt>
                <c:pt idx="355">
                  <c:v>116.8463374362797</c:v>
                </c:pt>
                <c:pt idx="356">
                  <c:v>117.29334516904433</c:v>
                </c:pt>
                <c:pt idx="357">
                  <c:v>117.29334516904433</c:v>
                </c:pt>
                <c:pt idx="358">
                  <c:v>117.29334516904433</c:v>
                </c:pt>
                <c:pt idx="359">
                  <c:v>117.29334516904433</c:v>
                </c:pt>
                <c:pt idx="360">
                  <c:v>117.29334516904433</c:v>
                </c:pt>
                <c:pt idx="361">
                  <c:v>117.29334516904433</c:v>
                </c:pt>
                <c:pt idx="362">
                  <c:v>117.29334516904433</c:v>
                </c:pt>
                <c:pt idx="363">
                  <c:v>117.29334516904433</c:v>
                </c:pt>
                <c:pt idx="364">
                  <c:v>117.29334516904433</c:v>
                </c:pt>
                <c:pt idx="365">
                  <c:v>117.29334516904433</c:v>
                </c:pt>
                <c:pt idx="366">
                  <c:v>117.29334516904433</c:v>
                </c:pt>
                <c:pt idx="367">
                  <c:v>117.29334516904433</c:v>
                </c:pt>
                <c:pt idx="368">
                  <c:v>117.29334516904433</c:v>
                </c:pt>
                <c:pt idx="369">
                  <c:v>117.29334516904433</c:v>
                </c:pt>
                <c:pt idx="370">
                  <c:v>117.29334516904433</c:v>
                </c:pt>
                <c:pt idx="371">
                  <c:v>117.29334516904433</c:v>
                </c:pt>
                <c:pt idx="372">
                  <c:v>117.29334516904433</c:v>
                </c:pt>
                <c:pt idx="373">
                  <c:v>117.29334516904433</c:v>
                </c:pt>
                <c:pt idx="374">
                  <c:v>117.29334516904433</c:v>
                </c:pt>
                <c:pt idx="375">
                  <c:v>117.29334516904433</c:v>
                </c:pt>
                <c:pt idx="376">
                  <c:v>117.29334516904433</c:v>
                </c:pt>
                <c:pt idx="377">
                  <c:v>117.29334516904433</c:v>
                </c:pt>
                <c:pt idx="378">
                  <c:v>117.29334516904433</c:v>
                </c:pt>
                <c:pt idx="379">
                  <c:v>117.29334516904433</c:v>
                </c:pt>
                <c:pt idx="380">
                  <c:v>117.29334516904433</c:v>
                </c:pt>
                <c:pt idx="381">
                  <c:v>117.29334516904433</c:v>
                </c:pt>
                <c:pt idx="382">
                  <c:v>117.29334516904433</c:v>
                </c:pt>
                <c:pt idx="383">
                  <c:v>117.29334516904433</c:v>
                </c:pt>
                <c:pt idx="384">
                  <c:v>117.29334516904433</c:v>
                </c:pt>
                <c:pt idx="385">
                  <c:v>117.29334516904433</c:v>
                </c:pt>
                <c:pt idx="386">
                  <c:v>117.29334516904433</c:v>
                </c:pt>
                <c:pt idx="387">
                  <c:v>117.29334516904433</c:v>
                </c:pt>
                <c:pt idx="388">
                  <c:v>117.29334516904433</c:v>
                </c:pt>
                <c:pt idx="389">
                  <c:v>117.29334516904433</c:v>
                </c:pt>
                <c:pt idx="390">
                  <c:v>117.29334516904433</c:v>
                </c:pt>
                <c:pt idx="391">
                  <c:v>117.29334516904433</c:v>
                </c:pt>
                <c:pt idx="392">
                  <c:v>117.29334516904433</c:v>
                </c:pt>
                <c:pt idx="393">
                  <c:v>117.29334516904433</c:v>
                </c:pt>
                <c:pt idx="394">
                  <c:v>117.29334516904433</c:v>
                </c:pt>
                <c:pt idx="395">
                  <c:v>117.29334516904433</c:v>
                </c:pt>
                <c:pt idx="396">
                  <c:v>117.29334516904433</c:v>
                </c:pt>
                <c:pt idx="397">
                  <c:v>117.29334516904433</c:v>
                </c:pt>
                <c:pt idx="398">
                  <c:v>117.2305991022381</c:v>
                </c:pt>
                <c:pt idx="399">
                  <c:v>117.03931186145917</c:v>
                </c:pt>
                <c:pt idx="400">
                  <c:v>116.70954365614</c:v>
                </c:pt>
                <c:pt idx="401">
                  <c:v>116.22154839931984</c:v>
                </c:pt>
                <c:pt idx="402">
                  <c:v>115.53834316744273</c:v>
                </c:pt>
                <c:pt idx="403">
                  <c:v>114.58484779117352</c:v>
                </c:pt>
                <c:pt idx="404">
                  <c:v>113.16632851525175</c:v>
                </c:pt>
                <c:pt idx="405">
                  <c:v>109.29334516904433</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109.29334516904433</c:v>
                </c:pt>
                <c:pt idx="1396">
                  <c:v>113.16632851525175</c:v>
                </c:pt>
                <c:pt idx="1397">
                  <c:v>114.58484779117352</c:v>
                </c:pt>
                <c:pt idx="1398">
                  <c:v>115.53834316744273</c:v>
                </c:pt>
                <c:pt idx="1399">
                  <c:v>116.22154839931984</c:v>
                </c:pt>
                <c:pt idx="1400">
                  <c:v>116.70954365614</c:v>
                </c:pt>
                <c:pt idx="1401">
                  <c:v>117.03931186145917</c:v>
                </c:pt>
                <c:pt idx="1402">
                  <c:v>117.2305991022381</c:v>
                </c:pt>
                <c:pt idx="1403">
                  <c:v>117.29334516904433</c:v>
                </c:pt>
                <c:pt idx="1404">
                  <c:v>117.29334516904433</c:v>
                </c:pt>
                <c:pt idx="1405">
                  <c:v>117.29334516904433</c:v>
                </c:pt>
                <c:pt idx="1406">
                  <c:v>117.29334516904433</c:v>
                </c:pt>
                <c:pt idx="1407">
                  <c:v>117.29334516904433</c:v>
                </c:pt>
                <c:pt idx="1408">
                  <c:v>117.29334516904433</c:v>
                </c:pt>
                <c:pt idx="1409">
                  <c:v>117.29334516904433</c:v>
                </c:pt>
                <c:pt idx="1410">
                  <c:v>117.29334516904433</c:v>
                </c:pt>
                <c:pt idx="1411">
                  <c:v>117.29334516904433</c:v>
                </c:pt>
                <c:pt idx="1412">
                  <c:v>117.29334516904433</c:v>
                </c:pt>
                <c:pt idx="1413">
                  <c:v>117.29334516904433</c:v>
                </c:pt>
                <c:pt idx="1414">
                  <c:v>117.29334516904433</c:v>
                </c:pt>
                <c:pt idx="1415">
                  <c:v>117.29334516904433</c:v>
                </c:pt>
                <c:pt idx="1416">
                  <c:v>117.29334516904433</c:v>
                </c:pt>
                <c:pt idx="1417">
                  <c:v>117.29334516904433</c:v>
                </c:pt>
                <c:pt idx="1418">
                  <c:v>117.29334516904433</c:v>
                </c:pt>
                <c:pt idx="1419">
                  <c:v>117.29334516904433</c:v>
                </c:pt>
                <c:pt idx="1420">
                  <c:v>117.29334516904433</c:v>
                </c:pt>
                <c:pt idx="1421">
                  <c:v>117.29334516904433</c:v>
                </c:pt>
                <c:pt idx="1422">
                  <c:v>117.29334516904433</c:v>
                </c:pt>
                <c:pt idx="1423">
                  <c:v>117.29334516904433</c:v>
                </c:pt>
                <c:pt idx="1424">
                  <c:v>117.29334516904433</c:v>
                </c:pt>
                <c:pt idx="1425">
                  <c:v>117.29334516904433</c:v>
                </c:pt>
                <c:pt idx="1426">
                  <c:v>117.29334516904433</c:v>
                </c:pt>
                <c:pt idx="1427">
                  <c:v>117.29334516904433</c:v>
                </c:pt>
                <c:pt idx="1428">
                  <c:v>117.29334516904433</c:v>
                </c:pt>
                <c:pt idx="1429">
                  <c:v>117.29334516904433</c:v>
                </c:pt>
                <c:pt idx="1430">
                  <c:v>117.29334516904433</c:v>
                </c:pt>
                <c:pt idx="1431">
                  <c:v>117.29334516904433</c:v>
                </c:pt>
                <c:pt idx="1432">
                  <c:v>117.29334516904433</c:v>
                </c:pt>
                <c:pt idx="1433">
                  <c:v>117.29334516904433</c:v>
                </c:pt>
                <c:pt idx="1434">
                  <c:v>117.29334516904433</c:v>
                </c:pt>
                <c:pt idx="1435">
                  <c:v>117.29334516904433</c:v>
                </c:pt>
                <c:pt idx="1436">
                  <c:v>117.29334516904433</c:v>
                </c:pt>
                <c:pt idx="1437">
                  <c:v>117.29334516904433</c:v>
                </c:pt>
                <c:pt idx="1438">
                  <c:v>117.29334516904433</c:v>
                </c:pt>
                <c:pt idx="1439">
                  <c:v>117.29334516904433</c:v>
                </c:pt>
                <c:pt idx="1440">
                  <c:v>117.29334516904433</c:v>
                </c:pt>
                <c:pt idx="1441">
                  <c:v>117.29334516904433</c:v>
                </c:pt>
                <c:pt idx="1442">
                  <c:v>117.29334516904433</c:v>
                </c:pt>
                <c:pt idx="1443">
                  <c:v>117.29334516904433</c:v>
                </c:pt>
                <c:pt idx="1444">
                  <c:v>117.29334516904433</c:v>
                </c:pt>
                <c:pt idx="1445">
                  <c:v>116.8463374362797</c:v>
                </c:pt>
                <c:pt idx="1446">
                  <c:v>116.26074734938618</c:v>
                </c:pt>
                <c:pt idx="1447">
                  <c:v>115.51684231080969</c:v>
                </c:pt>
                <c:pt idx="1448">
                  <c:v>114.57765288640098</c:v>
                </c:pt>
                <c:pt idx="1449">
                  <c:v>113.36808950804794</c:v>
                </c:pt>
                <c:pt idx="1450">
                  <c:v>111.69343953929126</c:v>
                </c:pt>
                <c:pt idx="1451">
                  <c:v>107.56425341072099</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ser>
          <c:idx val="2"/>
          <c:order val="2"/>
          <c:marker>
            <c:symbol val="none"/>
          </c:marker>
          <c:cat>
            <c:numRef>
              <c:f>OutlineParameters!$A$114:$A$1714</c:f>
              <c:numCache>
                <c:formatCode>General</c:formatCode>
                <c:ptCount val="16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numCache>
            </c:numRef>
          </c:cat>
          <c:val>
            <c:numRef>
              <c:f>OutlineParameters!$W$114:$W$1914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111.02243692736766</c:v>
                </c:pt>
                <c:pt idx="350">
                  <c:v>106.8932507987974</c:v>
                </c:pt>
                <c:pt idx="351">
                  <c:v>105.21860083004071</c:v>
                </c:pt>
                <c:pt idx="352">
                  <c:v>104.00903745168768</c:v>
                </c:pt>
                <c:pt idx="353">
                  <c:v>103.06984802727897</c:v>
                </c:pt>
                <c:pt idx="354">
                  <c:v>102.32594298870248</c:v>
                </c:pt>
                <c:pt idx="355">
                  <c:v>101.74035290180896</c:v>
                </c:pt>
                <c:pt idx="356">
                  <c:v>101.29334516904433</c:v>
                </c:pt>
                <c:pt idx="357">
                  <c:v>101.29334516904433</c:v>
                </c:pt>
                <c:pt idx="358">
                  <c:v>101.29334516904433</c:v>
                </c:pt>
                <c:pt idx="359">
                  <c:v>101.29334516904433</c:v>
                </c:pt>
                <c:pt idx="360">
                  <c:v>101.29334516904433</c:v>
                </c:pt>
                <c:pt idx="361">
                  <c:v>101.29334516904433</c:v>
                </c:pt>
                <c:pt idx="362">
                  <c:v>101.29334516904433</c:v>
                </c:pt>
                <c:pt idx="363">
                  <c:v>101.29334516904433</c:v>
                </c:pt>
                <c:pt idx="364">
                  <c:v>101.29334516904433</c:v>
                </c:pt>
                <c:pt idx="365">
                  <c:v>101.29334516904433</c:v>
                </c:pt>
                <c:pt idx="366">
                  <c:v>101.29334516904433</c:v>
                </c:pt>
                <c:pt idx="367">
                  <c:v>101.29334516904433</c:v>
                </c:pt>
                <c:pt idx="368">
                  <c:v>101.29334516904433</c:v>
                </c:pt>
                <c:pt idx="369">
                  <c:v>101.29334516904433</c:v>
                </c:pt>
                <c:pt idx="370">
                  <c:v>101.29334516904433</c:v>
                </c:pt>
                <c:pt idx="371">
                  <c:v>101.29334516904433</c:v>
                </c:pt>
                <c:pt idx="372">
                  <c:v>101.29334516904433</c:v>
                </c:pt>
                <c:pt idx="373">
                  <c:v>101.29334516904433</c:v>
                </c:pt>
                <c:pt idx="374">
                  <c:v>101.29334516904433</c:v>
                </c:pt>
                <c:pt idx="375">
                  <c:v>101.29334516904433</c:v>
                </c:pt>
                <c:pt idx="376">
                  <c:v>101.29334516904433</c:v>
                </c:pt>
                <c:pt idx="377">
                  <c:v>101.29334516904433</c:v>
                </c:pt>
                <c:pt idx="378">
                  <c:v>101.29334516904433</c:v>
                </c:pt>
                <c:pt idx="379">
                  <c:v>101.29334516904433</c:v>
                </c:pt>
                <c:pt idx="380">
                  <c:v>101.29334516904433</c:v>
                </c:pt>
                <c:pt idx="381">
                  <c:v>101.29334516904433</c:v>
                </c:pt>
                <c:pt idx="382">
                  <c:v>101.29334516904433</c:v>
                </c:pt>
                <c:pt idx="383">
                  <c:v>101.29334516904433</c:v>
                </c:pt>
                <c:pt idx="384">
                  <c:v>101.29334516904433</c:v>
                </c:pt>
                <c:pt idx="385">
                  <c:v>101.29334516904433</c:v>
                </c:pt>
                <c:pt idx="386">
                  <c:v>101.29334516904433</c:v>
                </c:pt>
                <c:pt idx="387">
                  <c:v>101.29334516904433</c:v>
                </c:pt>
                <c:pt idx="388">
                  <c:v>101.29334516904433</c:v>
                </c:pt>
                <c:pt idx="389">
                  <c:v>101.29334516904433</c:v>
                </c:pt>
                <c:pt idx="390">
                  <c:v>101.29334516904433</c:v>
                </c:pt>
                <c:pt idx="391">
                  <c:v>101.29334516904433</c:v>
                </c:pt>
                <c:pt idx="392">
                  <c:v>101.29334516904433</c:v>
                </c:pt>
                <c:pt idx="393">
                  <c:v>101.29334516904433</c:v>
                </c:pt>
                <c:pt idx="394">
                  <c:v>101.29334516904433</c:v>
                </c:pt>
                <c:pt idx="395">
                  <c:v>101.29334516904433</c:v>
                </c:pt>
                <c:pt idx="396">
                  <c:v>101.29334516904433</c:v>
                </c:pt>
                <c:pt idx="397">
                  <c:v>101.29334516904433</c:v>
                </c:pt>
                <c:pt idx="398">
                  <c:v>101.35609123585056</c:v>
                </c:pt>
                <c:pt idx="399">
                  <c:v>101.54737847662949</c:v>
                </c:pt>
                <c:pt idx="400">
                  <c:v>101.87714668194866</c:v>
                </c:pt>
                <c:pt idx="401">
                  <c:v>102.36514193876882</c:v>
                </c:pt>
                <c:pt idx="402">
                  <c:v>103.04834717064593</c:v>
                </c:pt>
                <c:pt idx="403">
                  <c:v>104.00184254691514</c:v>
                </c:pt>
                <c:pt idx="404">
                  <c:v>105.42036182283691</c:v>
                </c:pt>
                <c:pt idx="405">
                  <c:v>109.29334516904433</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109.29334516904433</c:v>
                </c:pt>
                <c:pt idx="1396">
                  <c:v>105.42036182283691</c:v>
                </c:pt>
                <c:pt idx="1397">
                  <c:v>104.00184254691514</c:v>
                </c:pt>
                <c:pt idx="1398">
                  <c:v>103.04834717064593</c:v>
                </c:pt>
                <c:pt idx="1399">
                  <c:v>102.36514193876882</c:v>
                </c:pt>
                <c:pt idx="1400">
                  <c:v>101.87714668194866</c:v>
                </c:pt>
                <c:pt idx="1401">
                  <c:v>101.54737847662949</c:v>
                </c:pt>
                <c:pt idx="1402">
                  <c:v>101.35609123585056</c:v>
                </c:pt>
                <c:pt idx="1403">
                  <c:v>101.29334516904433</c:v>
                </c:pt>
                <c:pt idx="1404">
                  <c:v>101.29334516904433</c:v>
                </c:pt>
                <c:pt idx="1405">
                  <c:v>101.29334516904433</c:v>
                </c:pt>
                <c:pt idx="1406">
                  <c:v>101.29334516904433</c:v>
                </c:pt>
                <c:pt idx="1407">
                  <c:v>101.29334516904433</c:v>
                </c:pt>
                <c:pt idx="1408">
                  <c:v>101.29334516904433</c:v>
                </c:pt>
                <c:pt idx="1409">
                  <c:v>101.29334516904433</c:v>
                </c:pt>
                <c:pt idx="1410">
                  <c:v>101.29334516904433</c:v>
                </c:pt>
                <c:pt idx="1411">
                  <c:v>101.29334516904433</c:v>
                </c:pt>
                <c:pt idx="1412">
                  <c:v>101.29334516904433</c:v>
                </c:pt>
                <c:pt idx="1413">
                  <c:v>101.29334516904433</c:v>
                </c:pt>
                <c:pt idx="1414">
                  <c:v>101.29334516904433</c:v>
                </c:pt>
                <c:pt idx="1415">
                  <c:v>101.29334516904433</c:v>
                </c:pt>
                <c:pt idx="1416">
                  <c:v>101.29334516904433</c:v>
                </c:pt>
                <c:pt idx="1417">
                  <c:v>101.29334516904433</c:v>
                </c:pt>
                <c:pt idx="1418">
                  <c:v>101.29334516904433</c:v>
                </c:pt>
                <c:pt idx="1419">
                  <c:v>101.29334516904433</c:v>
                </c:pt>
                <c:pt idx="1420">
                  <c:v>101.29334516904433</c:v>
                </c:pt>
                <c:pt idx="1421">
                  <c:v>101.29334516904433</c:v>
                </c:pt>
                <c:pt idx="1422">
                  <c:v>101.29334516904433</c:v>
                </c:pt>
                <c:pt idx="1423">
                  <c:v>101.29334516904433</c:v>
                </c:pt>
                <c:pt idx="1424">
                  <c:v>101.29334516904433</c:v>
                </c:pt>
                <c:pt idx="1425">
                  <c:v>101.29334516904433</c:v>
                </c:pt>
                <c:pt idx="1426">
                  <c:v>101.29334516904433</c:v>
                </c:pt>
                <c:pt idx="1427">
                  <c:v>101.29334516904433</c:v>
                </c:pt>
                <c:pt idx="1428">
                  <c:v>101.29334516904433</c:v>
                </c:pt>
                <c:pt idx="1429">
                  <c:v>101.29334516904433</c:v>
                </c:pt>
                <c:pt idx="1430">
                  <c:v>101.29334516904433</c:v>
                </c:pt>
                <c:pt idx="1431">
                  <c:v>101.29334516904433</c:v>
                </c:pt>
                <c:pt idx="1432">
                  <c:v>101.29334516904433</c:v>
                </c:pt>
                <c:pt idx="1433">
                  <c:v>101.29334516904433</c:v>
                </c:pt>
                <c:pt idx="1434">
                  <c:v>101.29334516904433</c:v>
                </c:pt>
                <c:pt idx="1435">
                  <c:v>101.29334516904433</c:v>
                </c:pt>
                <c:pt idx="1436">
                  <c:v>101.29334516904433</c:v>
                </c:pt>
                <c:pt idx="1437">
                  <c:v>101.29334516904433</c:v>
                </c:pt>
                <c:pt idx="1438">
                  <c:v>101.29334516904433</c:v>
                </c:pt>
                <c:pt idx="1439">
                  <c:v>101.29334516904433</c:v>
                </c:pt>
                <c:pt idx="1440">
                  <c:v>101.29334516904433</c:v>
                </c:pt>
                <c:pt idx="1441">
                  <c:v>101.29334516904433</c:v>
                </c:pt>
                <c:pt idx="1442">
                  <c:v>101.29334516904433</c:v>
                </c:pt>
                <c:pt idx="1443">
                  <c:v>101.29334516904433</c:v>
                </c:pt>
                <c:pt idx="1444">
                  <c:v>101.29334516904433</c:v>
                </c:pt>
                <c:pt idx="1445">
                  <c:v>101.74035290180896</c:v>
                </c:pt>
                <c:pt idx="1446">
                  <c:v>102.32594298870248</c:v>
                </c:pt>
                <c:pt idx="1447">
                  <c:v>103.06984802727897</c:v>
                </c:pt>
                <c:pt idx="1448">
                  <c:v>104.00903745168768</c:v>
                </c:pt>
                <c:pt idx="1449">
                  <c:v>105.21860083004071</c:v>
                </c:pt>
                <c:pt idx="1450">
                  <c:v>106.8932507987974</c:v>
                </c:pt>
                <c:pt idx="1451">
                  <c:v>111.02243692736766</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ser>
          <c:idx val="3"/>
          <c:order val="3"/>
          <c:tx>
            <c:v>FootPadInner</c:v>
          </c:tx>
          <c:spPr>
            <a:ln>
              <a:noFill/>
            </a:ln>
          </c:spPr>
          <c:marker>
            <c:symbol val="x"/>
            <c:size val="15"/>
          </c:marker>
          <c:cat>
            <c:numRef>
              <c:f>OutlineParameters!$A$114:$A$1714</c:f>
              <c:numCache>
                <c:formatCode>General</c:formatCode>
                <c:ptCount val="16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numCache>
            </c:numRef>
          </c:cat>
          <c:val>
            <c:numRef>
              <c:f>OutlineParameters!$X$114:$X$1914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19</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19</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19</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19</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ser>
          <c:idx val="4"/>
          <c:order val="4"/>
          <c:tx>
            <c:v>FootpadOuter</c:v>
          </c:tx>
          <c:spPr>
            <a:ln>
              <a:noFill/>
            </a:ln>
          </c:spPr>
          <c:marker>
            <c:symbol val="plus"/>
            <c:size val="15"/>
            <c:spPr>
              <a:ln w="31750"/>
            </c:spPr>
          </c:marker>
          <c:cat>
            <c:numRef>
              <c:f>OutlineParameters!$A$114:$A$1714</c:f>
              <c:numCache>
                <c:formatCode>General</c:formatCode>
                <c:ptCount val="16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numCache>
            </c:numRef>
          </c:cat>
          <c:val>
            <c:numRef>
              <c:f>OutlineParameters!$Y$114:$Y$1914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20</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20</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20</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20</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ser>
          <c:idx val="5"/>
          <c:order val="5"/>
          <c:marker>
            <c:symbol val="none"/>
          </c:marker>
          <c:cat>
            <c:numRef>
              <c:f>OutlineParameters!$A$114:$A$1714</c:f>
              <c:numCache>
                <c:formatCode>General</c:formatCode>
                <c:ptCount val="16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numCache>
            </c:numRef>
          </c:cat>
          <c:val>
            <c:numRef>
              <c:f>OutlineParameters!$S$114:$S$1914</c:f>
              <c:numCache>
                <c:formatCode>General</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formatCode="_(* #,##0.0_);_(* \(#,##0.0\);_(* &quot;-&quot;??_);_(@_)">
                  <c:v>#N/A</c:v>
                </c:pt>
                <c:pt idx="61" formatCode="_(* #,##0.0_);_(* \(#,##0.0\);_(* &quot;-&quot;??_);_(@_)">
                  <c:v>#N/A</c:v>
                </c:pt>
                <c:pt idx="62" formatCode="_(* #,##0.0_);_(* \(#,##0.0\);_(* &quot;-&quot;??_);_(@_)">
                  <c:v>#N/A</c:v>
                </c:pt>
                <c:pt idx="63" formatCode="_(* #,##0.0_);_(* \(#,##0.0\);_(* &quot;-&quot;??_);_(@_)">
                  <c:v>#N/A</c:v>
                </c:pt>
                <c:pt idx="64" formatCode="_(* #,##0.0_);_(* \(#,##0.0\);_(* &quot;-&quot;??_);_(@_)">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1.0000000474974513E-3</c:v>
                </c:pt>
                <c:pt idx="301">
                  <c:v>16.952781046158634</c:v>
                </c:pt>
                <c:pt idx="302">
                  <c:v>33.303749597573187</c:v>
                </c:pt>
                <c:pt idx="303">
                  <c:v>48.453093159449054</c:v>
                </c:pt>
                <c:pt idx="304">
                  <c:v>61.799999237060547</c:v>
                </c:pt>
                <c:pt idx="305">
                  <c:v>72.923898491710915</c:v>
                </c:pt>
                <c:pt idx="306">
                  <c:v>82.125201778386028</c:v>
                </c:pt>
                <c:pt idx="307">
                  <c:v>89.884549315017708</c:v>
                </c:pt>
                <c:pt idx="308">
                  <c:v>96.682599666154147</c:v>
                </c:pt>
                <c:pt idx="309">
                  <c:v>103</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103</c:v>
                </c:pt>
                <c:pt idx="1492">
                  <c:v>96.682599666154147</c:v>
                </c:pt>
                <c:pt idx="1493">
                  <c:v>89.884549315017708</c:v>
                </c:pt>
                <c:pt idx="1494">
                  <c:v>82.125201778386028</c:v>
                </c:pt>
                <c:pt idx="1495">
                  <c:v>72.923898491710915</c:v>
                </c:pt>
                <c:pt idx="1496">
                  <c:v>61.799999237060547</c:v>
                </c:pt>
                <c:pt idx="1497">
                  <c:v>48.453093159449054</c:v>
                </c:pt>
                <c:pt idx="1498">
                  <c:v>33.303749597573187</c:v>
                </c:pt>
                <c:pt idx="1499">
                  <c:v>16.952781046158634</c:v>
                </c:pt>
                <c:pt idx="1500">
                  <c:v>1.0000000474974513E-3</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marker val="1"/>
        <c:axId val="95130752"/>
        <c:axId val="95132288"/>
      </c:lineChart>
      <c:catAx>
        <c:axId val="95130752"/>
        <c:scaling>
          <c:orientation val="minMax"/>
        </c:scaling>
        <c:axPos val="b"/>
        <c:numFmt formatCode="General" sourceLinked="1"/>
        <c:tickLblPos val="nextTo"/>
        <c:txPr>
          <a:bodyPr/>
          <a:lstStyle/>
          <a:p>
            <a:pPr>
              <a:defRPr lang="en-US"/>
            </a:pPr>
            <a:endParaRPr lang="en-US"/>
          </a:p>
        </c:txPr>
        <c:crossAx val="95132288"/>
        <c:crosses val="autoZero"/>
        <c:auto val="1"/>
        <c:lblAlgn val="ctr"/>
        <c:lblOffset val="100"/>
        <c:tickMarkSkip val="5"/>
      </c:catAx>
      <c:valAx>
        <c:axId val="95132288"/>
        <c:scaling>
          <c:orientation val="minMax"/>
          <c:max val="250"/>
          <c:min val="0"/>
        </c:scaling>
        <c:axPos val="l"/>
        <c:majorGridlines/>
        <c:numFmt formatCode="General" sourceLinked="1"/>
        <c:tickLblPos val="nextTo"/>
        <c:txPr>
          <a:bodyPr/>
          <a:lstStyle/>
          <a:p>
            <a:pPr>
              <a:defRPr lang="en-US"/>
            </a:pPr>
            <a:endParaRPr lang="en-US"/>
          </a:p>
        </c:txPr>
        <c:crossAx val="95130752"/>
        <c:crosses val="autoZero"/>
        <c:crossBetween val="midCat"/>
        <c:majorUnit val="20"/>
        <c:minorUnit val="10"/>
      </c:valAx>
    </c:plotArea>
    <c:plotVisOnly val="1"/>
    <c:dispBlanksAs val="gap"/>
  </c:chart>
  <c:printSettings>
    <c:headerFooter/>
    <c:pageMargins b="0.75000000000001465" l="0.70000000000000062" r="0.70000000000000062" t="0.75000000000001465" header="0.30000000000000032" footer="0.30000000000000032"/>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Rocker Table Jigs (not to scale)</a:t>
            </a:r>
          </a:p>
        </c:rich>
      </c:tx>
      <c:overlay val="1"/>
    </c:title>
    <c:plotArea>
      <c:layout>
        <c:manualLayout>
          <c:layoutTarget val="inner"/>
          <c:xMode val="edge"/>
          <c:yMode val="edge"/>
          <c:x val="3.9427923017965612E-2"/>
          <c:y val="0.16222273144526475"/>
          <c:w val="0.90910177695724659"/>
          <c:h val="0.62407621454402296"/>
        </c:manualLayout>
      </c:layout>
      <c:lineChart>
        <c:grouping val="standard"/>
        <c:ser>
          <c:idx val="0"/>
          <c:order val="0"/>
          <c:tx>
            <c:strRef>
              <c:f>RockerConcaveParameters!$R$109</c:f>
              <c:strCache>
                <c:ptCount val="1"/>
                <c:pt idx="0">
                  <c:v>Center Jig</c:v>
                </c:pt>
              </c:strCache>
            </c:strRef>
          </c:tx>
          <c:marker>
            <c:symbol val="none"/>
          </c:marker>
          <c:cat>
            <c:numRef>
              <c:f>RockerConcaveParameters!$B$111:$B$1011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RockerConcaveParameters!$R$110:$R$1009</c:f>
              <c:numCache>
                <c:formatCode>0.000</c:formatCode>
                <c:ptCount val="9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45.941410599941435</c:v>
                </c:pt>
                <c:pt idx="301">
                  <c:v>45.870205924409802</c:v>
                </c:pt>
                <c:pt idx="302">
                  <c:v>45.799148179995669</c:v>
                </c:pt>
                <c:pt idx="303">
                  <c:v>45.728237156762532</c:v>
                </c:pt>
                <c:pt idx="304">
                  <c:v>45.657477413145472</c:v>
                </c:pt>
                <c:pt idx="305">
                  <c:v>45.586866831859339</c:v>
                </c:pt>
                <c:pt idx="306">
                  <c:v>45.516409971339236</c:v>
                </c:pt>
                <c:pt idx="307">
                  <c:v>45.446106621648653</c:v>
                </c:pt>
                <c:pt idx="308">
                  <c:v>45.375959433874023</c:v>
                </c:pt>
                <c:pt idx="309">
                  <c:v>45.305972012776124</c:v>
                </c:pt>
                <c:pt idx="310">
                  <c:v>45.236142241069821</c:v>
                </c:pt>
                <c:pt idx="311">
                  <c:v>45.16647467719018</c:v>
                </c:pt>
                <c:pt idx="312">
                  <c:v>45.096969111200714</c:v>
                </c:pt>
                <c:pt idx="313">
                  <c:v>45.027629147862172</c:v>
                </c:pt>
                <c:pt idx="314">
                  <c:v>44.958455530912374</c:v>
                </c:pt>
                <c:pt idx="315">
                  <c:v>44.88944900408913</c:v>
                </c:pt>
                <c:pt idx="316">
                  <c:v>44.820613172153209</c:v>
                </c:pt>
                <c:pt idx="317">
                  <c:v>44.75194830200526</c:v>
                </c:pt>
                <c:pt idx="318">
                  <c:v>44.683456567894581</c:v>
                </c:pt>
                <c:pt idx="319">
                  <c:v>44.615140144070452</c:v>
                </c:pt>
                <c:pt idx="320">
                  <c:v>44.546999774270688</c:v>
                </c:pt>
                <c:pt idx="321">
                  <c:v>44.479037632744578</c:v>
                </c:pt>
                <c:pt idx="322">
                  <c:v>44.411255893741405</c:v>
                </c:pt>
                <c:pt idx="323">
                  <c:v>44.343655300998989</c:v>
                </c:pt>
                <c:pt idx="324">
                  <c:v>44.276238028766613</c:v>
                </c:pt>
                <c:pt idx="325">
                  <c:v>44.209005774456422</c:v>
                </c:pt>
                <c:pt idx="326">
                  <c:v>44.141960235480525</c:v>
                </c:pt>
                <c:pt idx="327">
                  <c:v>44.075103586088225</c:v>
                </c:pt>
                <c:pt idx="328">
                  <c:v>44.008436570017338</c:v>
                </c:pt>
                <c:pt idx="329">
                  <c:v>43.941961838354288</c:v>
                </c:pt>
                <c:pt idx="330">
                  <c:v>43.875680134836912</c:v>
                </c:pt>
                <c:pt idx="331">
                  <c:v>43.809593156877327</c:v>
                </c:pt>
                <c:pt idx="332">
                  <c:v>43.743704032399144</c:v>
                </c:pt>
                <c:pt idx="333">
                  <c:v>43.67801302830302</c:v>
                </c:pt>
                <c:pt idx="334">
                  <c:v>43.612522795675396</c:v>
                </c:pt>
                <c:pt idx="335">
                  <c:v>43.547234078254093</c:v>
                </c:pt>
                <c:pt idx="336">
                  <c:v>43.482149050288385</c:v>
                </c:pt>
                <c:pt idx="337">
                  <c:v>43.417269647608997</c:v>
                </c:pt>
                <c:pt idx="338">
                  <c:v>43.352597329209473</c:v>
                </c:pt>
                <c:pt idx="339">
                  <c:v>43.288133554083359</c:v>
                </c:pt>
                <c:pt idx="340">
                  <c:v>43.223880258061371</c:v>
                </c:pt>
                <c:pt idx="341">
                  <c:v>43.159839376974219</c:v>
                </c:pt>
                <c:pt idx="342">
                  <c:v>43.096012369815448</c:v>
                </c:pt>
                <c:pt idx="343">
                  <c:v>43.032400695578616</c:v>
                </c:pt>
                <c:pt idx="344">
                  <c:v>42.969006528513006</c:v>
                </c:pt>
                <c:pt idx="345">
                  <c:v>42.905831089193583</c:v>
                </c:pt>
                <c:pt idx="346">
                  <c:v>42.842876551869658</c:v>
                </c:pt>
                <c:pt idx="347">
                  <c:v>42.780144137116181</c:v>
                </c:pt>
                <c:pt idx="348">
                  <c:v>42.71763601918245</c:v>
                </c:pt>
                <c:pt idx="349">
                  <c:v>42.655353537852719</c:v>
                </c:pt>
                <c:pt idx="350">
                  <c:v>42.593298509748422</c:v>
                </c:pt>
                <c:pt idx="351">
                  <c:v>42.53147263228167</c:v>
                </c:pt>
                <c:pt idx="352">
                  <c:v>42.469877602864607</c:v>
                </c:pt>
                <c:pt idx="353">
                  <c:v>42.408515118909364</c:v>
                </c:pt>
                <c:pt idx="354">
                  <c:v>42.347386877828058</c:v>
                </c:pt>
                <c:pt idx="355">
                  <c:v>42.286494588484665</c:v>
                </c:pt>
                <c:pt idx="356">
                  <c:v>42.22583455781966</c:v>
                </c:pt>
                <c:pt idx="357">
                  <c:v>42.165409093126286</c:v>
                </c:pt>
                <c:pt idx="358">
                  <c:v>42.105214511861647</c:v>
                </c:pt>
                <c:pt idx="359">
                  <c:v>42.045249128748843</c:v>
                </c:pt>
                <c:pt idx="360">
                  <c:v>41.98550927084306</c:v>
                </c:pt>
                <c:pt idx="361">
                  <c:v>41.925997230080611</c:v>
                </c:pt>
                <c:pt idx="362">
                  <c:v>41.866709331625216</c:v>
                </c:pt>
                <c:pt idx="363">
                  <c:v>41.807643890199941</c:v>
                </c:pt>
                <c:pt idx="364">
                  <c:v>41.748797240285327</c:v>
                </c:pt>
                <c:pt idx="365">
                  <c:v>41.690171658910764</c:v>
                </c:pt>
                <c:pt idx="366">
                  <c:v>41.631763478721538</c:v>
                </c:pt>
                <c:pt idx="367">
                  <c:v>41.573569107092112</c:v>
                </c:pt>
                <c:pt idx="368">
                  <c:v>41.515590607749253</c:v>
                </c:pt>
                <c:pt idx="369">
                  <c:v>41.457824521219521</c:v>
                </c:pt>
                <c:pt idx="370">
                  <c:v>41.400269094753433</c:v>
                </c:pt>
                <c:pt idx="371">
                  <c:v>41.342920735725443</c:v>
                </c:pt>
                <c:pt idx="372">
                  <c:v>41.28578151483763</c:v>
                </c:pt>
                <c:pt idx="373">
                  <c:v>41.228846051261044</c:v>
                </c:pt>
                <c:pt idx="374">
                  <c:v>41.172116413975047</c:v>
                </c:pt>
                <c:pt idx="375">
                  <c:v>41.115589010354086</c:v>
                </c:pt>
                <c:pt idx="376">
                  <c:v>41.059262103153259</c:v>
                </c:pt>
                <c:pt idx="377">
                  <c:v>41.003132205335419</c:v>
                </c:pt>
                <c:pt idx="378">
                  <c:v>40.947201392686452</c:v>
                </c:pt>
                <c:pt idx="379">
                  <c:v>40.891466072580826</c:v>
                </c:pt>
                <c:pt idx="380">
                  <c:v>40.835922606950298</c:v>
                </c:pt>
                <c:pt idx="381">
                  <c:v>40.780573217696769</c:v>
                </c:pt>
                <c:pt idx="382">
                  <c:v>40.725414265141801</c:v>
                </c:pt>
                <c:pt idx="383">
                  <c:v>40.670444064008457</c:v>
                </c:pt>
                <c:pt idx="384">
                  <c:v>40.615658982528814</c:v>
                </c:pt>
                <c:pt idx="385">
                  <c:v>40.561061229947924</c:v>
                </c:pt>
                <c:pt idx="386">
                  <c:v>40.506647172943886</c:v>
                </c:pt>
                <c:pt idx="387">
                  <c:v>40.452415126239785</c:v>
                </c:pt>
                <c:pt idx="388">
                  <c:v>40.398361464142965</c:v>
                </c:pt>
                <c:pt idx="389">
                  <c:v>40.344488383691669</c:v>
                </c:pt>
                <c:pt idx="390">
                  <c:v>40.290792257695514</c:v>
                </c:pt>
                <c:pt idx="391">
                  <c:v>40.23726946487065</c:v>
                </c:pt>
                <c:pt idx="392">
                  <c:v>40.183922193395539</c:v>
                </c:pt>
                <c:pt idx="393">
                  <c:v>40.130746820530788</c:v>
                </c:pt>
                <c:pt idx="394">
                  <c:v>40.077741660999479</c:v>
                </c:pt>
                <c:pt idx="395">
                  <c:v>40.024903099199264</c:v>
                </c:pt>
                <c:pt idx="396">
                  <c:v>39.97223331188934</c:v>
                </c:pt>
                <c:pt idx="397">
                  <c:v>39.919728682068083</c:v>
                </c:pt>
                <c:pt idx="398">
                  <c:v>39.867386570784255</c:v>
                </c:pt>
                <c:pt idx="399">
                  <c:v>39.815206228914946</c:v>
                </c:pt>
                <c:pt idx="400">
                  <c:v>39.76318696122717</c:v>
                </c:pt>
                <c:pt idx="401">
                  <c:v>39.711325156232036</c:v>
                </c:pt>
                <c:pt idx="402">
                  <c:v>39.659621036001269</c:v>
                </c:pt>
                <c:pt idx="403">
                  <c:v>39.608070995620494</c:v>
                </c:pt>
                <c:pt idx="404">
                  <c:v>39.556674329337497</c:v>
                </c:pt>
                <c:pt idx="405">
                  <c:v>39.505430291974079</c:v>
                </c:pt>
                <c:pt idx="406">
                  <c:v>39.454336244579004</c:v>
                </c:pt>
                <c:pt idx="407">
                  <c:v>39.403388587244379</c:v>
                </c:pt>
                <c:pt idx="408">
                  <c:v>39.352589465171746</c:v>
                </c:pt>
                <c:pt idx="409">
                  <c:v>39.301935277222675</c:v>
                </c:pt>
                <c:pt idx="410">
                  <c:v>39.251423384445935</c:v>
                </c:pt>
                <c:pt idx="411">
                  <c:v>39.201053052738047</c:v>
                </c:pt>
                <c:pt idx="412">
                  <c:v>39.150823556658409</c:v>
                </c:pt>
                <c:pt idx="413">
                  <c:v>39.100731299906315</c:v>
                </c:pt>
                <c:pt idx="414">
                  <c:v>39.050776504553497</c:v>
                </c:pt>
                <c:pt idx="415">
                  <c:v>39.000955580029959</c:v>
                </c:pt>
                <c:pt idx="416">
                  <c:v>38.951267791725954</c:v>
                </c:pt>
                <c:pt idx="417">
                  <c:v>38.901712408976429</c:v>
                </c:pt>
                <c:pt idx="418">
                  <c:v>38.852286792830157</c:v>
                </c:pt>
                <c:pt idx="419">
                  <c:v>38.802987357048607</c:v>
                </c:pt>
                <c:pt idx="420">
                  <c:v>38.753816219325813</c:v>
                </c:pt>
                <c:pt idx="421">
                  <c:v>38.704769792361489</c:v>
                </c:pt>
                <c:pt idx="422">
                  <c:v>38.655846390878722</c:v>
                </c:pt>
                <c:pt idx="423">
                  <c:v>38.607042432745402</c:v>
                </c:pt>
                <c:pt idx="424">
                  <c:v>38.55836002738647</c:v>
                </c:pt>
                <c:pt idx="425">
                  <c:v>38.509794644221117</c:v>
                </c:pt>
                <c:pt idx="426">
                  <c:v>38.461346493340457</c:v>
                </c:pt>
                <c:pt idx="427">
                  <c:v>38.413011995048841</c:v>
                </c:pt>
                <c:pt idx="428">
                  <c:v>38.364791357510711</c:v>
                </c:pt>
                <c:pt idx="429">
                  <c:v>38.316681002928924</c:v>
                </c:pt>
                <c:pt idx="430">
                  <c:v>38.268681137597547</c:v>
                </c:pt>
                <c:pt idx="431">
                  <c:v>38.220788185561709</c:v>
                </c:pt>
                <c:pt idx="432">
                  <c:v>38.173002351301335</c:v>
                </c:pt>
                <c:pt idx="433">
                  <c:v>38.125320060647553</c:v>
                </c:pt>
                <c:pt idx="434">
                  <c:v>38.077740562648088</c:v>
                </c:pt>
                <c:pt idx="435">
                  <c:v>38.030263145886806</c:v>
                </c:pt>
                <c:pt idx="436">
                  <c:v>37.982884196686818</c:v>
                </c:pt>
                <c:pt idx="437">
                  <c:v>37.935603005305502</c:v>
                </c:pt>
                <c:pt idx="438">
                  <c:v>37.888418817443537</c:v>
                </c:pt>
                <c:pt idx="439">
                  <c:v>37.841328063952609</c:v>
                </c:pt>
                <c:pt idx="440">
                  <c:v>37.794330942618593</c:v>
                </c:pt>
                <c:pt idx="441">
                  <c:v>37.747423885854175</c:v>
                </c:pt>
                <c:pt idx="442">
                  <c:v>37.700607089912346</c:v>
                </c:pt>
                <c:pt idx="443">
                  <c:v>37.65387698871055</c:v>
                </c:pt>
                <c:pt idx="444">
                  <c:v>37.607233777025137</c:v>
                </c:pt>
                <c:pt idx="445">
                  <c:v>37.560673890222077</c:v>
                </c:pt>
                <c:pt idx="446">
                  <c:v>37.514197044820165</c:v>
                </c:pt>
                <c:pt idx="447">
                  <c:v>37.467801108089098</c:v>
                </c:pt>
                <c:pt idx="448">
                  <c:v>37.421484364672089</c:v>
                </c:pt>
                <c:pt idx="449">
                  <c:v>37.37524468317482</c:v>
                </c:pt>
                <c:pt idx="450">
                  <c:v>37.329081777444102</c:v>
                </c:pt>
                <c:pt idx="451">
                  <c:v>37.282992086853895</c:v>
                </c:pt>
                <c:pt idx="452">
                  <c:v>37.236975323999403</c:v>
                </c:pt>
                <c:pt idx="453">
                  <c:v>37.191029359989528</c:v>
                </c:pt>
                <c:pt idx="454">
                  <c:v>37.145152475712642</c:v>
                </c:pt>
                <c:pt idx="455">
                  <c:v>37.099342543444905</c:v>
                </c:pt>
                <c:pt idx="456">
                  <c:v>37.05359927344702</c:v>
                </c:pt>
                <c:pt idx="457">
                  <c:v>37.007919108594685</c:v>
                </c:pt>
                <c:pt idx="458">
                  <c:v>36.962302234902893</c:v>
                </c:pt>
                <c:pt idx="459">
                  <c:v>36.916745096302066</c:v>
                </c:pt>
                <c:pt idx="460">
                  <c:v>36.871247410396208</c:v>
                </c:pt>
                <c:pt idx="461">
                  <c:v>36.825807024267391</c:v>
                </c:pt>
                <c:pt idx="462">
                  <c:v>36.780422252628142</c:v>
                </c:pt>
                <c:pt idx="463">
                  <c:v>36.735091410191018</c:v>
                </c:pt>
                <c:pt idx="464">
                  <c:v>36.689812334831387</c:v>
                </c:pt>
                <c:pt idx="465">
                  <c:v>36.644584294936131</c:v>
                </c:pt>
                <c:pt idx="466">
                  <c:v>36.599405128380624</c:v>
                </c:pt>
                <c:pt idx="467">
                  <c:v>36.554273149877403</c:v>
                </c:pt>
                <c:pt idx="468">
                  <c:v>36.509186674139016</c:v>
                </c:pt>
                <c:pt idx="469">
                  <c:v>36.46414401587802</c:v>
                </c:pt>
                <c:pt idx="470">
                  <c:v>36.419143251388363</c:v>
                </c:pt>
                <c:pt idx="471">
                  <c:v>36.374183172219752</c:v>
                </c:pt>
                <c:pt idx="472">
                  <c:v>36.32926185466615</c:v>
                </c:pt>
                <c:pt idx="473">
                  <c:v>36.284377375021528</c:v>
                </c:pt>
                <c:pt idx="474">
                  <c:v>36.239528524835578</c:v>
                </c:pt>
                <c:pt idx="475">
                  <c:v>36.194713380402277</c:v>
                </c:pt>
                <c:pt idx="476">
                  <c:v>36.14993025643416</c:v>
                </c:pt>
                <c:pt idx="477">
                  <c:v>36.105177234713622</c:v>
                </c:pt>
                <c:pt idx="478">
                  <c:v>36.060453095842519</c:v>
                </c:pt>
                <c:pt idx="479">
                  <c:v>36.015755683153884</c:v>
                </c:pt>
                <c:pt idx="480">
                  <c:v>35.97108378819744</c:v>
                </c:pt>
                <c:pt idx="481">
                  <c:v>35.926435487267142</c:v>
                </c:pt>
                <c:pt idx="482">
                  <c:v>35.881808975866235</c:v>
                </c:pt>
                <c:pt idx="483">
                  <c:v>35.837202807125863</c:v>
                </c:pt>
                <c:pt idx="484">
                  <c:v>35.792615057339972</c:v>
                </c:pt>
                <c:pt idx="485">
                  <c:v>35.748044279639693</c:v>
                </c:pt>
                <c:pt idx="486">
                  <c:v>35.703488553162089</c:v>
                </c:pt>
                <c:pt idx="487">
                  <c:v>35.658946306149389</c:v>
                </c:pt>
                <c:pt idx="488">
                  <c:v>35.6144159157544</c:v>
                </c:pt>
                <c:pt idx="489">
                  <c:v>35.569895637085033</c:v>
                </c:pt>
                <c:pt idx="490">
                  <c:v>35.525383786285921</c:v>
                </c:pt>
                <c:pt idx="491">
                  <c:v>35.48087864540463</c:v>
                </c:pt>
                <c:pt idx="492">
                  <c:v>35.436378590905846</c:v>
                </c:pt>
                <c:pt idx="493">
                  <c:v>35.39188189172306</c:v>
                </c:pt>
                <c:pt idx="494">
                  <c:v>35.347386877828058</c:v>
                </c:pt>
                <c:pt idx="495">
                  <c:v>35.297688106361527</c:v>
                </c:pt>
                <c:pt idx="496">
                  <c:v>35.247989230949955</c:v>
                </c:pt>
                <c:pt idx="497">
                  <c:v>35.198293962345588</c:v>
                </c:pt>
                <c:pt idx="498">
                  <c:v>35.148599335580414</c:v>
                </c:pt>
                <c:pt idx="499">
                  <c:v>35.098909061406687</c:v>
                </c:pt>
                <c:pt idx="500">
                  <c:v>35.049222082205027</c:v>
                </c:pt>
                <c:pt idx="501">
                  <c:v>34.999541155053372</c:v>
                </c:pt>
                <c:pt idx="502">
                  <c:v>34.949866176006665</c:v>
                </c:pt>
                <c:pt idx="503">
                  <c:v>34.900197994794198</c:v>
                </c:pt>
                <c:pt idx="504">
                  <c:v>34.850536507470935</c:v>
                </c:pt>
                <c:pt idx="505">
                  <c:v>34.800884471114777</c:v>
                </c:pt>
                <c:pt idx="506">
                  <c:v>34.751240828106383</c:v>
                </c:pt>
                <c:pt idx="507">
                  <c:v>34.701609289197975</c:v>
                </c:pt>
                <c:pt idx="508">
                  <c:v>34.651986889421565</c:v>
                </c:pt>
                <c:pt idx="509">
                  <c:v>34.602377339529383</c:v>
                </c:pt>
                <c:pt idx="510">
                  <c:v>34.55277958190208</c:v>
                </c:pt>
                <c:pt idx="511">
                  <c:v>34.50319637361757</c:v>
                </c:pt>
                <c:pt idx="512">
                  <c:v>34.453627610730805</c:v>
                </c:pt>
                <c:pt idx="513">
                  <c:v>34.404074142971076</c:v>
                </c:pt>
                <c:pt idx="514">
                  <c:v>34.354535866393341</c:v>
                </c:pt>
                <c:pt idx="515">
                  <c:v>34.305015538075509</c:v>
                </c:pt>
                <c:pt idx="516">
                  <c:v>34.255513054072551</c:v>
                </c:pt>
                <c:pt idx="517">
                  <c:v>34.206029264113745</c:v>
                </c:pt>
                <c:pt idx="518">
                  <c:v>34.156565017928365</c:v>
                </c:pt>
                <c:pt idx="519">
                  <c:v>34.107120211571377</c:v>
                </c:pt>
                <c:pt idx="520">
                  <c:v>34.05769760212069</c:v>
                </c:pt>
                <c:pt idx="521">
                  <c:v>34.008297085631277</c:v>
                </c:pt>
                <c:pt idx="522">
                  <c:v>33.958919511832406</c:v>
                </c:pt>
                <c:pt idx="523">
                  <c:v>33.90956477677905</c:v>
                </c:pt>
                <c:pt idx="524">
                  <c:v>33.86023563754911</c:v>
                </c:pt>
                <c:pt idx="525">
                  <c:v>33.81093103652325</c:v>
                </c:pt>
                <c:pt idx="526">
                  <c:v>33.761654684453681</c:v>
                </c:pt>
                <c:pt idx="527">
                  <c:v>33.712403616372427</c:v>
                </c:pt>
                <c:pt idx="528">
                  <c:v>33.663181543031712</c:v>
                </c:pt>
                <c:pt idx="529">
                  <c:v>33.613987406812186</c:v>
                </c:pt>
                <c:pt idx="530">
                  <c:v>33.564823964791756</c:v>
                </c:pt>
                <c:pt idx="531">
                  <c:v>33.51569111302539</c:v>
                </c:pt>
                <c:pt idx="532">
                  <c:v>33.46658970124237</c:v>
                </c:pt>
                <c:pt idx="533">
                  <c:v>33.417519625497654</c:v>
                </c:pt>
                <c:pt idx="534">
                  <c:v>33.368483642869151</c:v>
                </c:pt>
                <c:pt idx="535">
                  <c:v>33.319481649411834</c:v>
                </c:pt>
                <c:pt idx="536">
                  <c:v>33.270514494854979</c:v>
                </c:pt>
                <c:pt idx="537">
                  <c:v>33.221582075253544</c:v>
                </c:pt>
                <c:pt idx="538">
                  <c:v>33.172687147685444</c:v>
                </c:pt>
                <c:pt idx="539">
                  <c:v>33.123829608205646</c:v>
                </c:pt>
                <c:pt idx="540">
                  <c:v>33.07500935286911</c:v>
                </c:pt>
                <c:pt idx="541">
                  <c:v>33.026230092428065</c:v>
                </c:pt>
                <c:pt idx="542">
                  <c:v>32.977488861914523</c:v>
                </c:pt>
                <c:pt idx="543">
                  <c:v>32.928789372080722</c:v>
                </c:pt>
                <c:pt idx="544">
                  <c:v>32.880130565307297</c:v>
                </c:pt>
                <c:pt idx="545">
                  <c:v>32.831515198672165</c:v>
                </c:pt>
                <c:pt idx="546">
                  <c:v>32.782943168230283</c:v>
                </c:pt>
                <c:pt idx="547">
                  <c:v>32.734415323710941</c:v>
                </c:pt>
                <c:pt idx="548">
                  <c:v>32.685931561169099</c:v>
                </c:pt>
                <c:pt idx="549">
                  <c:v>32.637494637682664</c:v>
                </c:pt>
                <c:pt idx="550">
                  <c:v>32.589103495632287</c:v>
                </c:pt>
                <c:pt idx="551">
                  <c:v>32.540761845770206</c:v>
                </c:pt>
                <c:pt idx="552">
                  <c:v>32.492466723128416</c:v>
                </c:pt>
                <c:pt idx="553">
                  <c:v>32.444221838459157</c:v>
                </c:pt>
                <c:pt idx="554">
                  <c:v>32.396027087817387</c:v>
                </c:pt>
                <c:pt idx="555">
                  <c:v>32.347882367258073</c:v>
                </c:pt>
                <c:pt idx="556">
                  <c:v>32.29979043385913</c:v>
                </c:pt>
                <c:pt idx="557">
                  <c:v>32.251751183675516</c:v>
                </c:pt>
                <c:pt idx="558">
                  <c:v>32.203765466436508</c:v>
                </c:pt>
                <c:pt idx="559">
                  <c:v>32.155833178197085</c:v>
                </c:pt>
                <c:pt idx="560">
                  <c:v>32.107957076035134</c:v>
                </c:pt>
                <c:pt idx="561">
                  <c:v>32.060137056005637</c:v>
                </c:pt>
                <c:pt idx="562">
                  <c:v>32.012373967837874</c:v>
                </c:pt>
                <c:pt idx="563">
                  <c:v>31.964667707586791</c:v>
                </c:pt>
                <c:pt idx="564">
                  <c:v>31.917021032330318</c:v>
                </c:pt>
                <c:pt idx="565">
                  <c:v>31.869432884449097</c:v>
                </c:pt>
                <c:pt idx="566">
                  <c:v>31.821906974695352</c:v>
                </c:pt>
                <c:pt idx="567">
                  <c:v>31.774440338101105</c:v>
                </c:pt>
                <c:pt idx="568">
                  <c:v>31.727036685418575</c:v>
                </c:pt>
                <c:pt idx="569">
                  <c:v>31.679694959028417</c:v>
                </c:pt>
                <c:pt idx="570">
                  <c:v>31.632417916008535</c:v>
                </c:pt>
                <c:pt idx="571">
                  <c:v>31.585205452413902</c:v>
                </c:pt>
                <c:pt idx="572">
                  <c:v>31.538058417973787</c:v>
                </c:pt>
                <c:pt idx="573">
                  <c:v>31.490976708743162</c:v>
                </c:pt>
                <c:pt idx="574">
                  <c:v>31.443963081799936</c:v>
                </c:pt>
                <c:pt idx="575">
                  <c:v>31.397017910036233</c:v>
                </c:pt>
                <c:pt idx="576">
                  <c:v>31.350140612669851</c:v>
                </c:pt>
                <c:pt idx="577">
                  <c:v>31.303332993104391</c:v>
                </c:pt>
                <c:pt idx="578">
                  <c:v>31.256595901069133</c:v>
                </c:pt>
                <c:pt idx="579">
                  <c:v>31.209930186293356</c:v>
                </c:pt>
                <c:pt idx="580">
                  <c:v>31.163337652180651</c:v>
                </c:pt>
                <c:pt idx="581">
                  <c:v>31.116817241111676</c:v>
                </c:pt>
                <c:pt idx="582">
                  <c:v>31.070370756490014</c:v>
                </c:pt>
                <c:pt idx="583">
                  <c:v>31.023999048044949</c:v>
                </c:pt>
                <c:pt idx="584">
                  <c:v>30.977702965505767</c:v>
                </c:pt>
                <c:pt idx="585">
                  <c:v>30.931484312276055</c:v>
                </c:pt>
                <c:pt idx="586">
                  <c:v>30.885342030736467</c:v>
                </c:pt>
                <c:pt idx="587">
                  <c:v>30.83927840112775</c:v>
                </c:pt>
                <c:pt idx="588">
                  <c:v>30.793293319504876</c:v>
                </c:pt>
                <c:pt idx="589">
                  <c:v>30.747388112434273</c:v>
                </c:pt>
                <c:pt idx="590">
                  <c:v>30.70156410648238</c:v>
                </c:pt>
                <c:pt idx="591">
                  <c:v>30.655821674541329</c:v>
                </c:pt>
                <c:pt idx="592">
                  <c:v>30.610161189503231</c:v>
                </c:pt>
                <c:pt idx="593">
                  <c:v>30.564583977934525</c:v>
                </c:pt>
                <c:pt idx="594">
                  <c:v>30.519090889564492</c:v>
                </c:pt>
                <c:pt idx="595">
                  <c:v>30.473683727796729</c:v>
                </c:pt>
                <c:pt idx="596">
                  <c:v>30.428361435011883</c:v>
                </c:pt>
                <c:pt idx="597">
                  <c:v>30.383125814613546</c:v>
                </c:pt>
                <c:pt idx="598">
                  <c:v>30.337977716331</c:v>
                </c:pt>
                <c:pt idx="599">
                  <c:v>30.292918466730686</c:v>
                </c:pt>
                <c:pt idx="600">
                  <c:v>30.247947961867563</c:v>
                </c:pt>
                <c:pt idx="601">
                  <c:v>30.203068005145226</c:v>
                </c:pt>
                <c:pt idx="602">
                  <c:v>30.158278492618642</c:v>
                </c:pt>
                <c:pt idx="603">
                  <c:v>30.113580750854247</c:v>
                </c:pt>
                <c:pt idx="604">
                  <c:v>30.068976106418482</c:v>
                </c:pt>
                <c:pt idx="605">
                  <c:v>30.024464455366299</c:v>
                </c:pt>
                <c:pt idx="606">
                  <c:v>29.980047601101305</c:v>
                </c:pt>
                <c:pt idx="607">
                  <c:v>29.935725439678464</c:v>
                </c:pt>
                <c:pt idx="608">
                  <c:v>29.891499774501362</c:v>
                </c:pt>
                <c:pt idx="609">
                  <c:v>29.847370978462131</c:v>
                </c:pt>
                <c:pt idx="610">
                  <c:v>29.803339424452883</c:v>
                </c:pt>
                <c:pt idx="611">
                  <c:v>29.759406915877218</c:v>
                </c:pt>
                <c:pt idx="612">
                  <c:v>29.715573348790102</c:v>
                </c:pt>
                <c:pt idx="613">
                  <c:v>29.671840526595126</c:v>
                </c:pt>
                <c:pt idx="614">
                  <c:v>29.628208345347257</c:v>
                </c:pt>
                <c:pt idx="615">
                  <c:v>29.584678131612932</c:v>
                </c:pt>
                <c:pt idx="616">
                  <c:v>29.541251211958588</c:v>
                </c:pt>
                <c:pt idx="617">
                  <c:v>29.497927482439188</c:v>
                </c:pt>
                <c:pt idx="618">
                  <c:v>29.454708746458323</c:v>
                </c:pt>
                <c:pt idx="619">
                  <c:v>29.411594900070966</c:v>
                </c:pt>
                <c:pt idx="620">
                  <c:v>29.368587269843548</c:v>
                </c:pt>
                <c:pt idx="621">
                  <c:v>29.325687182342509</c:v>
                </c:pt>
                <c:pt idx="622">
                  <c:v>29.282894533622812</c:v>
                </c:pt>
                <c:pt idx="623">
                  <c:v>29.240211127088052</c:v>
                </c:pt>
                <c:pt idx="624">
                  <c:v>29.197636858793196</c:v>
                </c:pt>
                <c:pt idx="625">
                  <c:v>29.155173055304672</c:v>
                </c:pt>
                <c:pt idx="626">
                  <c:v>29.11282104318893</c:v>
                </c:pt>
                <c:pt idx="627">
                  <c:v>29.070581195338082</c:v>
                </c:pt>
                <c:pt idx="628">
                  <c:v>29.028453884644257</c:v>
                </c:pt>
                <c:pt idx="629">
                  <c:v>28.986440914511043</c:v>
                </c:pt>
                <c:pt idx="630">
                  <c:v>28.944542180993409</c:v>
                </c:pt>
                <c:pt idx="631">
                  <c:v>28.902759487494947</c:v>
                </c:pt>
                <c:pt idx="632">
                  <c:v>28.86109273007062</c:v>
                </c:pt>
                <c:pt idx="633">
                  <c:v>28.81954371212403</c:v>
                </c:pt>
                <c:pt idx="634">
                  <c:v>28.778112329710133</c:v>
                </c:pt>
                <c:pt idx="635">
                  <c:v>28.736799909395369</c:v>
                </c:pt>
                <c:pt idx="636">
                  <c:v>28.695607777746179</c:v>
                </c:pt>
                <c:pt idx="637">
                  <c:v>28.654535830817522</c:v>
                </c:pt>
                <c:pt idx="638">
                  <c:v>28.613585872012997</c:v>
                </c:pt>
                <c:pt idx="639">
                  <c:v>28.572757797387567</c:v>
                </c:pt>
                <c:pt idx="640">
                  <c:v>28.532053410344822</c:v>
                </c:pt>
                <c:pt idx="641">
                  <c:v>28.49147260693973</c:v>
                </c:pt>
                <c:pt idx="642">
                  <c:v>28.451016713738735</c:v>
                </c:pt>
                <c:pt idx="643">
                  <c:v>28.410687057308262</c:v>
                </c:pt>
                <c:pt idx="644">
                  <c:v>28.370483772121862</c:v>
                </c:pt>
                <c:pt idx="645">
                  <c:v>28.330407946327387</c:v>
                </c:pt>
                <c:pt idx="646">
                  <c:v>28.290460429654125</c:v>
                </c:pt>
                <c:pt idx="647">
                  <c:v>28.250641833412768</c:v>
                </c:pt>
                <c:pt idx="648">
                  <c:v>28.210953722588343</c:v>
                </c:pt>
                <c:pt idx="649">
                  <c:v>28.171395993235798</c:v>
                </c:pt>
                <c:pt idx="650">
                  <c:v>28.131970210340167</c:v>
                </c:pt>
                <c:pt idx="651">
                  <c:v>28.092676985212137</c:v>
                </c:pt>
                <c:pt idx="652">
                  <c:v>28.053517167580996</c:v>
                </c:pt>
                <c:pt idx="653">
                  <c:v>28.014491607176016</c:v>
                </c:pt>
                <c:pt idx="654">
                  <c:v>27.975601153726483</c:v>
                </c:pt>
                <c:pt idx="655">
                  <c:v>27.936846656961674</c:v>
                </c:pt>
                <c:pt idx="656">
                  <c:v>27.898228966610873</c:v>
                </c:pt>
                <c:pt idx="657">
                  <c:v>27.859748932403349</c:v>
                </c:pt>
                <c:pt idx="658">
                  <c:v>27.821407404068388</c:v>
                </c:pt>
                <c:pt idx="659">
                  <c:v>27.783205231335273</c:v>
                </c:pt>
                <c:pt idx="660">
                  <c:v>27.7451430255147</c:v>
                </c:pt>
                <c:pt idx="661">
                  <c:v>27.707222113173106</c:v>
                </c:pt>
                <c:pt idx="662">
                  <c:v>27.669443105621195</c:v>
                </c:pt>
                <c:pt idx="663">
                  <c:v>27.631806852588241</c:v>
                </c:pt>
                <c:pt idx="664">
                  <c:v>27.594314203803528</c:v>
                </c:pt>
                <c:pt idx="665">
                  <c:v>27.556966008996337</c:v>
                </c:pt>
                <c:pt idx="666">
                  <c:v>27.519763117895941</c:v>
                </c:pt>
                <c:pt idx="667">
                  <c:v>27.482706380231626</c:v>
                </c:pt>
                <c:pt idx="668">
                  <c:v>27.445796645732671</c:v>
                </c:pt>
                <c:pt idx="669">
                  <c:v>27.40903476412835</c:v>
                </c:pt>
                <c:pt idx="670">
                  <c:v>27.372421585147951</c:v>
                </c:pt>
                <c:pt idx="671">
                  <c:v>27.335957720102165</c:v>
                </c:pt>
                <c:pt idx="672">
                  <c:v>27.299644614766727</c:v>
                </c:pt>
                <c:pt idx="673">
                  <c:v>27.26348264203375</c:v>
                </c:pt>
                <c:pt idx="674">
                  <c:v>27.227472770841814</c:v>
                </c:pt>
                <c:pt idx="675">
                  <c:v>27.1916157317109</c:v>
                </c:pt>
                <c:pt idx="676">
                  <c:v>27.155912612788871</c:v>
                </c:pt>
                <c:pt idx="677">
                  <c:v>27.120364144595715</c:v>
                </c:pt>
                <c:pt idx="678">
                  <c:v>27.084971176860712</c:v>
                </c:pt>
                <c:pt idx="679">
                  <c:v>27.049734559313144</c:v>
                </c:pt>
                <c:pt idx="680">
                  <c:v>27.014655022472994</c:v>
                </c:pt>
                <c:pt idx="681">
                  <c:v>26.979733654488129</c:v>
                </c:pt>
                <c:pt idx="682">
                  <c:v>26.944971185878536</c:v>
                </c:pt>
                <c:pt idx="683">
                  <c:v>26.910368466373495</c:v>
                </c:pt>
                <c:pt idx="684">
                  <c:v>26.875926345702283</c:v>
                </c:pt>
                <c:pt idx="685">
                  <c:v>26.841645673594179</c:v>
                </c:pt>
                <c:pt idx="686">
                  <c:v>26.807527240173822</c:v>
                </c:pt>
                <c:pt idx="687">
                  <c:v>26.773572014379777</c:v>
                </c:pt>
                <c:pt idx="688">
                  <c:v>26.739780726732036</c:v>
                </c:pt>
                <c:pt idx="689">
                  <c:v>26.706154346169171</c:v>
                </c:pt>
                <c:pt idx="690">
                  <c:v>26.672693603211165</c:v>
                </c:pt>
                <c:pt idx="691">
                  <c:v>26.639399466796593</c:v>
                </c:pt>
                <c:pt idx="692">
                  <c:v>26.60627272705009</c:v>
                </c:pt>
                <c:pt idx="693">
                  <c:v>26.573314203898608</c:v>
                </c:pt>
                <c:pt idx="694">
                  <c:v>26.540524776873752</c:v>
                </c:pt>
                <c:pt idx="695">
                  <c:v>26.507905295704802</c:v>
                </c:pt>
                <c:pt idx="696">
                  <c:v>26.475456639923358</c:v>
                </c:pt>
                <c:pt idx="697">
                  <c:v>26.443179599654055</c:v>
                </c:pt>
                <c:pt idx="698">
                  <c:v>26.411075069329659</c:v>
                </c:pt>
                <c:pt idx="699">
                  <c:v>26.379143876327703</c:v>
                </c:pt>
                <c:pt idx="700">
                  <c:v>26.347386877828054</c:v>
                </c:pt>
                <c:pt idx="701">
                  <c:v>26.315804668670804</c:v>
                </c:pt>
                <c:pt idx="702">
                  <c:v>26.284396628192614</c:v>
                </c:pt>
                <c:pt idx="703">
                  <c:v>26.253161881174826</c:v>
                </c:pt>
                <c:pt idx="704">
                  <c:v>26.222099552398792</c:v>
                </c:pt>
                <c:pt idx="705">
                  <c:v>26.19120876664585</c:v>
                </c:pt>
                <c:pt idx="706">
                  <c:v>26.160488648697353</c:v>
                </c:pt>
                <c:pt idx="707">
                  <c:v>26.129937960154617</c:v>
                </c:pt>
                <c:pt idx="708">
                  <c:v>26.099556554167481</c:v>
                </c:pt>
                <c:pt idx="709">
                  <c:v>26.069343190318396</c:v>
                </c:pt>
                <c:pt idx="710">
                  <c:v>26.0392969933887</c:v>
                </c:pt>
                <c:pt idx="711">
                  <c:v>26.009417088159747</c:v>
                </c:pt>
                <c:pt idx="712">
                  <c:v>25.979702599412878</c:v>
                </c:pt>
                <c:pt idx="713">
                  <c:v>25.950152651929443</c:v>
                </c:pt>
                <c:pt idx="714">
                  <c:v>25.920766370490782</c:v>
                </c:pt>
                <c:pt idx="715">
                  <c:v>25.891542879878251</c:v>
                </c:pt>
                <c:pt idx="716">
                  <c:v>25.862481304873185</c:v>
                </c:pt>
                <c:pt idx="717">
                  <c:v>25.83358077025694</c:v>
                </c:pt>
                <c:pt idx="718">
                  <c:v>25.804840400810857</c:v>
                </c:pt>
                <c:pt idx="719">
                  <c:v>25.776258981548914</c:v>
                </c:pt>
                <c:pt idx="720">
                  <c:v>25.74783631867043</c:v>
                </c:pt>
                <c:pt idx="721">
                  <c:v>25.719571195295714</c:v>
                </c:pt>
                <c:pt idx="722">
                  <c:v>25.691462736206113</c:v>
                </c:pt>
                <c:pt idx="723">
                  <c:v>25.663510066182969</c:v>
                </c:pt>
                <c:pt idx="724">
                  <c:v>25.63571231000763</c:v>
                </c:pt>
                <c:pt idx="725">
                  <c:v>25.608068592461446</c:v>
                </c:pt>
                <c:pt idx="726">
                  <c:v>25.580578038325761</c:v>
                </c:pt>
                <c:pt idx="727">
                  <c:v>25.553239772381918</c:v>
                </c:pt>
                <c:pt idx="728">
                  <c:v>25.526052919411264</c:v>
                </c:pt>
                <c:pt idx="729">
                  <c:v>25.499016604195148</c:v>
                </c:pt>
                <c:pt idx="730">
                  <c:v>25.472129951514916</c:v>
                </c:pt>
                <c:pt idx="731">
                  <c:v>25.445392086151912</c:v>
                </c:pt>
                <c:pt idx="732">
                  <c:v>25.418801816788395</c:v>
                </c:pt>
                <c:pt idx="733">
                  <c:v>25.392358902151489</c:v>
                </c:pt>
                <c:pt idx="734">
                  <c:v>25.366062149165415</c:v>
                </c:pt>
                <c:pt idx="735">
                  <c:v>25.339910682611521</c:v>
                </c:pt>
                <c:pt idx="736">
                  <c:v>25.313903627271152</c:v>
                </c:pt>
                <c:pt idx="737">
                  <c:v>25.288040107925656</c:v>
                </c:pt>
                <c:pt idx="738">
                  <c:v>25.262319249356381</c:v>
                </c:pt>
                <c:pt idx="739">
                  <c:v>25.236740176344668</c:v>
                </c:pt>
                <c:pt idx="740">
                  <c:v>25.211302013671862</c:v>
                </c:pt>
                <c:pt idx="741">
                  <c:v>25.186003886119316</c:v>
                </c:pt>
                <c:pt idx="742">
                  <c:v>25.160844918468371</c:v>
                </c:pt>
                <c:pt idx="743">
                  <c:v>25.135824235500376</c:v>
                </c:pt>
                <c:pt idx="744">
                  <c:v>25.110940666180216</c:v>
                </c:pt>
                <c:pt idx="745">
                  <c:v>25.086193928544553</c:v>
                </c:pt>
                <c:pt idx="746">
                  <c:v>25.06158284992545</c:v>
                </c:pt>
                <c:pt idx="747">
                  <c:v>25.037106555104241</c:v>
                </c:pt>
                <c:pt idx="748">
                  <c:v>25.012764168862283</c:v>
                </c:pt>
                <c:pt idx="749">
                  <c:v>24.988554815980912</c:v>
                </c:pt>
                <c:pt idx="750">
                  <c:v>24.964477621241482</c:v>
                </c:pt>
                <c:pt idx="751">
                  <c:v>24.940531709425336</c:v>
                </c:pt>
                <c:pt idx="752">
                  <c:v>24.916716205313818</c:v>
                </c:pt>
                <c:pt idx="753">
                  <c:v>24.893030233688279</c:v>
                </c:pt>
                <c:pt idx="754">
                  <c:v>24.869472919330061</c:v>
                </c:pt>
                <c:pt idx="755">
                  <c:v>24.846043387020512</c:v>
                </c:pt>
                <c:pt idx="756">
                  <c:v>24.822740761540977</c:v>
                </c:pt>
                <c:pt idx="757">
                  <c:v>24.799563892133751</c:v>
                </c:pt>
                <c:pt idx="758">
                  <c:v>24.776512456145049</c:v>
                </c:pt>
                <c:pt idx="759">
                  <c:v>24.753585301319969</c:v>
                </c:pt>
                <c:pt idx="760">
                  <c:v>24.730781552439854</c:v>
                </c:pt>
                <c:pt idx="761">
                  <c:v>24.708100334286051</c:v>
                </c:pt>
                <c:pt idx="762">
                  <c:v>24.685540771639904</c:v>
                </c:pt>
                <c:pt idx="763">
                  <c:v>24.663101989282762</c:v>
                </c:pt>
                <c:pt idx="764">
                  <c:v>24.640783111995969</c:v>
                </c:pt>
                <c:pt idx="765">
                  <c:v>24.618583264560876</c:v>
                </c:pt>
                <c:pt idx="766">
                  <c:v>24.596501571758822</c:v>
                </c:pt>
                <c:pt idx="767">
                  <c:v>24.574537158371157</c:v>
                </c:pt>
                <c:pt idx="768">
                  <c:v>24.552689149179226</c:v>
                </c:pt>
                <c:pt idx="769">
                  <c:v>24.530956410577915</c:v>
                </c:pt>
                <c:pt idx="770">
                  <c:v>24.509338585483057</c:v>
                </c:pt>
                <c:pt idx="771">
                  <c:v>24.487834538917539</c:v>
                </c:pt>
                <c:pt idx="772">
                  <c:v>24.466443395662708</c:v>
                </c:pt>
                <c:pt idx="773">
                  <c:v>24.445164280499906</c:v>
                </c:pt>
                <c:pt idx="774">
                  <c:v>24.423996318210481</c:v>
                </c:pt>
                <c:pt idx="775">
                  <c:v>24.402938633575783</c:v>
                </c:pt>
                <c:pt idx="776">
                  <c:v>24.381990351377155</c:v>
                </c:pt>
                <c:pt idx="777">
                  <c:v>24.361150596395941</c:v>
                </c:pt>
                <c:pt idx="778">
                  <c:v>24.340418493413491</c:v>
                </c:pt>
                <c:pt idx="779">
                  <c:v>24.319793167211149</c:v>
                </c:pt>
                <c:pt idx="780">
                  <c:v>24.299273742570261</c:v>
                </c:pt>
                <c:pt idx="781">
                  <c:v>24.278859344272174</c:v>
                </c:pt>
                <c:pt idx="782">
                  <c:v>24.25854885559831</c:v>
                </c:pt>
                <c:pt idx="783">
                  <c:v>24.238341885555791</c:v>
                </c:pt>
                <c:pt idx="784">
                  <c:v>24.218237316189679</c:v>
                </c:pt>
                <c:pt idx="785">
                  <c:v>24.198234272281319</c:v>
                </c:pt>
                <c:pt idx="786">
                  <c:v>24.178331878612056</c:v>
                </c:pt>
                <c:pt idx="787">
                  <c:v>24.158529259963238</c:v>
                </c:pt>
                <c:pt idx="788">
                  <c:v>24.138825541116208</c:v>
                </c:pt>
                <c:pt idx="789">
                  <c:v>24.119219846852317</c:v>
                </c:pt>
                <c:pt idx="790">
                  <c:v>24.099711301952905</c:v>
                </c:pt>
                <c:pt idx="791">
                  <c:v>24.080299031199324</c:v>
                </c:pt>
                <c:pt idx="792">
                  <c:v>24.060982159372916</c:v>
                </c:pt>
                <c:pt idx="793">
                  <c:v>24.04175981125503</c:v>
                </c:pt>
                <c:pt idx="794">
                  <c:v>24.022630884149642</c:v>
                </c:pt>
                <c:pt idx="795">
                  <c:v>24.003594958893562</c:v>
                </c:pt>
                <c:pt idx="796">
                  <c:v>23.98465093167961</c:v>
                </c:pt>
                <c:pt idx="797">
                  <c:v>23.965797927289128</c:v>
                </c:pt>
                <c:pt idx="798">
                  <c:v>23.94703507050346</c:v>
                </c:pt>
                <c:pt idx="799">
                  <c:v>23.928361486103963</c:v>
                </c:pt>
                <c:pt idx="800">
                  <c:v>23.909776298871972</c:v>
                </c:pt>
                <c:pt idx="801">
                  <c:v>23.891278633588836</c:v>
                </c:pt>
                <c:pt idx="802">
                  <c:v>23.872867615035904</c:v>
                </c:pt>
                <c:pt idx="803">
                  <c:v>23.854542367994522</c:v>
                </c:pt>
                <c:pt idx="804">
                  <c:v>23.836301908776239</c:v>
                </c:pt>
                <c:pt idx="805">
                  <c:v>23.818145579600188</c:v>
                </c:pt>
                <c:pt idx="806">
                  <c:v>23.800072396274505</c:v>
                </c:pt>
                <c:pt idx="807">
                  <c:v>23.782081483580541</c:v>
                </c:pt>
                <c:pt idx="808">
                  <c:v>23.764171966299635</c:v>
                </c:pt>
                <c:pt idx="809">
                  <c:v>23.746342969213142</c:v>
                </c:pt>
                <c:pt idx="810">
                  <c:v>23.72859351154354</c:v>
                </c:pt>
                <c:pt idx="811">
                  <c:v>23.710922929656796</c:v>
                </c:pt>
                <c:pt idx="812">
                  <c:v>23.693330242303283</c:v>
                </c:pt>
                <c:pt idx="813">
                  <c:v>23.675814574264344</c:v>
                </c:pt>
                <c:pt idx="814">
                  <c:v>23.658375050321325</c:v>
                </c:pt>
                <c:pt idx="815">
                  <c:v>23.641010795255578</c:v>
                </c:pt>
                <c:pt idx="816">
                  <c:v>23.623720831012715</c:v>
                </c:pt>
                <c:pt idx="817">
                  <c:v>23.606504488481139</c:v>
                </c:pt>
                <c:pt idx="818">
                  <c:v>23.589360789165653</c:v>
                </c:pt>
                <c:pt idx="819">
                  <c:v>23.572288857847603</c:v>
                </c:pt>
                <c:pt idx="820">
                  <c:v>23.555287819308333</c:v>
                </c:pt>
                <c:pt idx="821">
                  <c:v>23.538356798329193</c:v>
                </c:pt>
                <c:pt idx="822">
                  <c:v>23.521494819391126</c:v>
                </c:pt>
                <c:pt idx="823">
                  <c:v>23.504701208280576</c:v>
                </c:pt>
                <c:pt idx="824">
                  <c:v>23.487974989068974</c:v>
                </c:pt>
                <c:pt idx="825">
                  <c:v>23.471315286537671</c:v>
                </c:pt>
                <c:pt idx="826">
                  <c:v>23.45472122546801</c:v>
                </c:pt>
                <c:pt idx="827">
                  <c:v>23.438191930641334</c:v>
                </c:pt>
                <c:pt idx="828">
                  <c:v>23.421726526838995</c:v>
                </c:pt>
                <c:pt idx="829">
                  <c:v>23.405324041262457</c:v>
                </c:pt>
                <c:pt idx="830">
                  <c:v>23.388983794220604</c:v>
                </c:pt>
                <c:pt idx="831">
                  <c:v>23.372704812541905</c:v>
                </c:pt>
                <c:pt idx="832">
                  <c:v>23.35648622100771</c:v>
                </c:pt>
                <c:pt idx="833">
                  <c:v>23.34032714439936</c:v>
                </c:pt>
                <c:pt idx="834">
                  <c:v>23.324226707498209</c:v>
                </c:pt>
                <c:pt idx="835">
                  <c:v>23.308183939634137</c:v>
                </c:pt>
                <c:pt idx="836">
                  <c:v>23.29219815682789</c:v>
                </c:pt>
                <c:pt idx="837">
                  <c:v>23.276268388067656</c:v>
                </c:pt>
                <c:pt idx="838">
                  <c:v>23.260393758134789</c:v>
                </c:pt>
                <c:pt idx="839">
                  <c:v>23.244573391810626</c:v>
                </c:pt>
                <c:pt idx="840">
                  <c:v>23.228806413876519</c:v>
                </c:pt>
                <c:pt idx="841">
                  <c:v>23.213091855602975</c:v>
                </c:pt>
                <c:pt idx="842">
                  <c:v>23.197429029098192</c:v>
                </c:pt>
                <c:pt idx="843">
                  <c:v>23.181816965322287</c:v>
                </c:pt>
                <c:pt idx="844">
                  <c:v>23.166254789056602</c:v>
                </c:pt>
                <c:pt idx="845">
                  <c:v>23.150741625082485</c:v>
                </c:pt>
                <c:pt idx="846">
                  <c:v>23.135276598181282</c:v>
                </c:pt>
                <c:pt idx="847">
                  <c:v>23.119858741376323</c:v>
                </c:pt>
                <c:pt idx="848">
                  <c:v>23.104487363238864</c:v>
                </c:pt>
                <c:pt idx="849">
                  <c:v>23.089161496513142</c:v>
                </c:pt>
                <c:pt idx="850">
                  <c:v>23.073880265980502</c:v>
                </c:pt>
                <c:pt idx="851">
                  <c:v>23.058642796422291</c:v>
                </c:pt>
                <c:pt idx="852">
                  <c:v>23.043448167399454</c:v>
                </c:pt>
                <c:pt idx="853">
                  <c:v>23.028295594258033</c:v>
                </c:pt>
                <c:pt idx="854">
                  <c:v>23.013184156432473</c:v>
                </c:pt>
                <c:pt idx="855">
                  <c:v>22.998112933847583</c:v>
                </c:pt>
                <c:pt idx="856">
                  <c:v>22.983081141113846</c:v>
                </c:pt>
                <c:pt idx="857">
                  <c:v>22.9680878580374</c:v>
                </c:pt>
                <c:pt idx="858">
                  <c:v>22.953132164883446</c:v>
                </c:pt>
                <c:pt idx="859">
                  <c:v>22.938213275573858</c:v>
                </c:pt>
                <c:pt idx="860">
                  <c:v>22.923330270262991</c:v>
                </c:pt>
                <c:pt idx="861">
                  <c:v>22.908482229532964</c:v>
                </c:pt>
                <c:pt idx="862">
                  <c:v>22.893668366663992</c:v>
                </c:pt>
                <c:pt idx="863">
                  <c:v>22.878887762135165</c:v>
                </c:pt>
                <c:pt idx="864">
                  <c:v>22.864139540727834</c:v>
                </c:pt>
                <c:pt idx="865">
                  <c:v>22.849422783410159</c:v>
                </c:pt>
                <c:pt idx="866">
                  <c:v>22.834736702679844</c:v>
                </c:pt>
                <c:pt idx="867">
                  <c:v>22.820080379412452</c:v>
                </c:pt>
                <c:pt idx="868">
                  <c:v>22.805452894838286</c:v>
                </c:pt>
                <c:pt idx="869">
                  <c:v>22.790853460922943</c:v>
                </c:pt>
                <c:pt idx="870">
                  <c:v>22.776281158811955</c:v>
                </c:pt>
                <c:pt idx="871">
                  <c:v>22.761735069974289</c:v>
                </c:pt>
                <c:pt idx="872">
                  <c:v>22.747214405890386</c:v>
                </c:pt>
                <c:pt idx="873">
                  <c:v>22.732718247952267</c:v>
                </c:pt>
                <c:pt idx="874">
                  <c:v>22.718245677844088</c:v>
                </c:pt>
                <c:pt idx="875">
                  <c:v>22.703795906608089</c:v>
                </c:pt>
                <c:pt idx="876">
                  <c:v>22.689367994375917</c:v>
                </c:pt>
                <c:pt idx="877">
                  <c:v>22.67496110892634</c:v>
                </c:pt>
                <c:pt idx="878">
                  <c:v>22.660574332101973</c:v>
                </c:pt>
                <c:pt idx="879">
                  <c:v>22.646206810163633</c:v>
                </c:pt>
                <c:pt idx="880">
                  <c:v>22.631857689257373</c:v>
                </c:pt>
                <c:pt idx="881">
                  <c:v>22.617526051397956</c:v>
                </c:pt>
                <c:pt idx="882">
                  <c:v>22.603211064077232</c:v>
                </c:pt>
                <c:pt idx="883">
                  <c:v>22.588911809411695</c:v>
                </c:pt>
                <c:pt idx="884">
                  <c:v>22.574627433521957</c:v>
                </c:pt>
                <c:pt idx="885">
                  <c:v>22.560357082439964</c:v>
                </c:pt>
                <c:pt idx="886">
                  <c:v>22.546099838415227</c:v>
                </c:pt>
                <c:pt idx="887">
                  <c:v>22.531854847499901</c:v>
                </c:pt>
                <c:pt idx="888">
                  <c:v>22.517621245072256</c:v>
                </c:pt>
                <c:pt idx="889">
                  <c:v>22.503398145293893</c:v>
                </c:pt>
                <c:pt idx="890">
                  <c:v>22.489184672944194</c:v>
                </c:pt>
                <c:pt idx="891">
                  <c:v>22.474979952802556</c:v>
                </c:pt>
                <c:pt idx="892">
                  <c:v>22.460783099073605</c:v>
                </c:pt>
                <c:pt idx="893">
                  <c:v>22.446593257691141</c:v>
                </c:pt>
                <c:pt idx="894">
                  <c:v>22.432409537571438</c:v>
                </c:pt>
                <c:pt idx="895">
                  <c:v>22.41823107406131</c:v>
                </c:pt>
                <c:pt idx="896">
                  <c:v>22.404056981375653</c:v>
                </c:pt>
                <c:pt idx="897">
                  <c:v>22.389886392214908</c:v>
                </c:pt>
                <c:pt idx="898">
                  <c:v>22.375718428717459</c:v>
                </c:pt>
                <c:pt idx="899">
                  <c:v>22.361552215662208</c:v>
                </c:pt>
              </c:numCache>
            </c:numRef>
          </c:val>
        </c:ser>
        <c:ser>
          <c:idx val="1"/>
          <c:order val="1"/>
          <c:tx>
            <c:strRef>
              <c:f>RockerConcaveParameters!$S$109</c:f>
              <c:strCache>
                <c:ptCount val="1"/>
                <c:pt idx="0">
                  <c:v>Side Jig</c:v>
                </c:pt>
              </c:strCache>
            </c:strRef>
          </c:tx>
          <c:marker>
            <c:symbol val="none"/>
          </c:marker>
          <c:cat>
            <c:numRef>
              <c:f>RockerConcaveParameters!$B$111:$B$1011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RockerConcaveParameters!$S$110:$S$1009</c:f>
              <c:numCache>
                <c:formatCode>0.000</c:formatCode>
                <c:ptCount val="9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-3501024843.3741708</c:v>
                </c:pt>
                <c:pt idx="301">
                  <c:v>32.781410249298091</c:v>
                </c:pt>
                <c:pt idx="302">
                  <c:v>42.162526343496104</c:v>
                </c:pt>
                <c:pt idx="303">
                  <c:v>43.89043489528887</c:v>
                </c:pt>
                <c:pt idx="304">
                  <c:v>44.452441715086955</c:v>
                </c:pt>
                <c:pt idx="305">
                  <c:v>44.666577832175406</c:v>
                </c:pt>
                <c:pt idx="306">
                  <c:v>44.74697098057856</c:v>
                </c:pt>
                <c:pt idx="307">
                  <c:v>44.76661056356771</c:v>
                </c:pt>
                <c:pt idx="308">
                  <c:v>44.755874410452329</c:v>
                </c:pt>
                <c:pt idx="309">
                  <c:v>44.729973509836114</c:v>
                </c:pt>
                <c:pt idx="310">
                  <c:v>44.650941436448392</c:v>
                </c:pt>
                <c:pt idx="311">
                  <c:v>44.57214143585702</c:v>
                </c:pt>
                <c:pt idx="312">
                  <c:v>44.493490287492662</c:v>
                </c:pt>
                <c:pt idx="313">
                  <c:v>44.414909068072419</c:v>
                </c:pt>
                <c:pt idx="314">
                  <c:v>44.33631673319762</c:v>
                </c:pt>
                <c:pt idx="315">
                  <c:v>44.257632863635266</c:v>
                </c:pt>
                <c:pt idx="316">
                  <c:v>44.178779362451991</c:v>
                </c:pt>
                <c:pt idx="317">
                  <c:v>44.099674208099252</c:v>
                </c:pt>
                <c:pt idx="318">
                  <c:v>44.020235448736116</c:v>
                </c:pt>
                <c:pt idx="319">
                  <c:v>43.94037904307644</c:v>
                </c:pt>
                <c:pt idx="320">
                  <c:v>43.860016026247024</c:v>
                </c:pt>
                <c:pt idx="321">
                  <c:v>43.779054583981491</c:v>
                </c:pt>
                <c:pt idx="322">
                  <c:v>43.697418649939692</c:v>
                </c:pt>
                <c:pt idx="323">
                  <c:v>43.615111650752361</c:v>
                </c:pt>
                <c:pt idx="324">
                  <c:v>43.532157347057712</c:v>
                </c:pt>
                <c:pt idx="325">
                  <c:v>43.448578861261311</c:v>
                </c:pt>
                <c:pt idx="326">
                  <c:v>43.364398454327699</c:v>
                </c:pt>
                <c:pt idx="327">
                  <c:v>43.279639975613613</c:v>
                </c:pt>
                <c:pt idx="328">
                  <c:v>43.194326115114031</c:v>
                </c:pt>
                <c:pt idx="329">
                  <c:v>43.108483697791939</c:v>
                </c:pt>
                <c:pt idx="330">
                  <c:v>43.022138911662189</c:v>
                </c:pt>
                <c:pt idx="331">
                  <c:v>42.935322036872421</c:v>
                </c:pt>
                <c:pt idx="332">
                  <c:v>42.84806734650617</c:v>
                </c:pt>
                <c:pt idx="333">
                  <c:v>42.760409716699534</c:v>
                </c:pt>
                <c:pt idx="334">
                  <c:v>42.672390184738134</c:v>
                </c:pt>
                <c:pt idx="335">
                  <c:v>42.584051983250625</c:v>
                </c:pt>
                <c:pt idx="336">
                  <c:v>42.495444439091663</c:v>
                </c:pt>
                <c:pt idx="337">
                  <c:v>42.406621268853407</c:v>
                </c:pt>
                <c:pt idx="338">
                  <c:v>42.317640916216703</c:v>
                </c:pt>
                <c:pt idx="339">
                  <c:v>42.228567069984614</c:v>
                </c:pt>
                <c:pt idx="340">
                  <c:v>42.136998120466615</c:v>
                </c:pt>
                <c:pt idx="341">
                  <c:v>42.045301635944952</c:v>
                </c:pt>
                <c:pt idx="342">
                  <c:v>41.953478539386531</c:v>
                </c:pt>
                <c:pt idx="343">
                  <c:v>41.861530490528487</c:v>
                </c:pt>
                <c:pt idx="344">
                  <c:v>41.769459142776903</c:v>
                </c:pt>
                <c:pt idx="345">
                  <c:v>41.677265440267078</c:v>
                </c:pt>
                <c:pt idx="346">
                  <c:v>41.584951150347983</c:v>
                </c:pt>
                <c:pt idx="347">
                  <c:v>41.492517489699786</c:v>
                </c:pt>
                <c:pt idx="348">
                  <c:v>41.399966094735724</c:v>
                </c:pt>
                <c:pt idx="349">
                  <c:v>41.307298318271421</c:v>
                </c:pt>
                <c:pt idx="350">
                  <c:v>41.214515577881691</c:v>
                </c:pt>
                <c:pt idx="351">
                  <c:v>41.121619161793646</c:v>
                </c:pt>
                <c:pt idx="352">
                  <c:v>41.028610803163843</c:v>
                </c:pt>
                <c:pt idx="353">
                  <c:v>40.935491640418938</c:v>
                </c:pt>
                <c:pt idx="354">
                  <c:v>40.84226342013713</c:v>
                </c:pt>
                <c:pt idx="355">
                  <c:v>40.748928784177558</c:v>
                </c:pt>
                <c:pt idx="356">
                  <c:v>40.655490698847849</c:v>
                </c:pt>
                <c:pt idx="357">
                  <c:v>40.561959207719205</c:v>
                </c:pt>
                <c:pt idx="358">
                  <c:v>40.468338135018307</c:v>
                </c:pt>
                <c:pt idx="359">
                  <c:v>40.37463397166043</c:v>
                </c:pt>
                <c:pt idx="360">
                  <c:v>40.280850464197705</c:v>
                </c:pt>
                <c:pt idx="361">
                  <c:v>40.18699672973873</c:v>
                </c:pt>
                <c:pt idx="362">
                  <c:v>40.093076825076871</c:v>
                </c:pt>
                <c:pt idx="363">
                  <c:v>39.999096098683111</c:v>
                </c:pt>
                <c:pt idx="364">
                  <c:v>39.905058389758011</c:v>
                </c:pt>
                <c:pt idx="365">
                  <c:v>39.810972409832679</c:v>
                </c:pt>
                <c:pt idx="366">
                  <c:v>39.716841335615229</c:v>
                </c:pt>
                <c:pt idx="367">
                  <c:v>39.622668617174419</c:v>
                </c:pt>
                <c:pt idx="368">
                  <c:v>39.528463056173671</c:v>
                </c:pt>
                <c:pt idx="369">
                  <c:v>39.434227415759139</c:v>
                </c:pt>
                <c:pt idx="370">
                  <c:v>39.339966681900265</c:v>
                </c:pt>
                <c:pt idx="371">
                  <c:v>39.245683198724329</c:v>
                </c:pt>
                <c:pt idx="372">
                  <c:v>39.151386177407481</c:v>
                </c:pt>
                <c:pt idx="373">
                  <c:v>39.057075281508773</c:v>
                </c:pt>
                <c:pt idx="374">
                  <c:v>38.962759547667012</c:v>
                </c:pt>
                <c:pt idx="375">
                  <c:v>38.868441044620567</c:v>
                </c:pt>
                <c:pt idx="376">
                  <c:v>38.774123814376473</c:v>
                </c:pt>
                <c:pt idx="377">
                  <c:v>38.679810386559943</c:v>
                </c:pt>
                <c:pt idx="378">
                  <c:v>38.585508103503763</c:v>
                </c:pt>
                <c:pt idx="379">
                  <c:v>38.491219671593861</c:v>
                </c:pt>
                <c:pt idx="380">
                  <c:v>38.396946752542654</c:v>
                </c:pt>
                <c:pt idx="381">
                  <c:v>38.302696562653168</c:v>
                </c:pt>
                <c:pt idx="382">
                  <c:v>38.208471319635123</c:v>
                </c:pt>
                <c:pt idx="383">
                  <c:v>38.114274324681695</c:v>
                </c:pt>
                <c:pt idx="384">
                  <c:v>38.020107630431312</c:v>
                </c:pt>
                <c:pt idx="385">
                  <c:v>37.925978133528638</c:v>
                </c:pt>
                <c:pt idx="386">
                  <c:v>37.831887060300268</c:v>
                </c:pt>
                <c:pt idx="387">
                  <c:v>37.737838103182384</c:v>
                </c:pt>
                <c:pt idx="388">
                  <c:v>37.643832352877688</c:v>
                </c:pt>
                <c:pt idx="389">
                  <c:v>37.549876793201356</c:v>
                </c:pt>
                <c:pt idx="390">
                  <c:v>37.455972625260706</c:v>
                </c:pt>
                <c:pt idx="391">
                  <c:v>37.362120552832927</c:v>
                </c:pt>
                <c:pt idx="392">
                  <c:v>37.268327765301883</c:v>
                </c:pt>
                <c:pt idx="393">
                  <c:v>37.174594536732435</c:v>
                </c:pt>
                <c:pt idx="394">
                  <c:v>37.080924374400297</c:v>
                </c:pt>
                <c:pt idx="395">
                  <c:v>36.987317679368914</c:v>
                </c:pt>
                <c:pt idx="396">
                  <c:v>36.893780508997288</c:v>
                </c:pt>
                <c:pt idx="397">
                  <c:v>36.800314101684641</c:v>
                </c:pt>
                <c:pt idx="398">
                  <c:v>36.706919262598831</c:v>
                </c:pt>
                <c:pt idx="399">
                  <c:v>36.613600249947844</c:v>
                </c:pt>
                <c:pt idx="400">
                  <c:v>36.520359608849041</c:v>
                </c:pt>
                <c:pt idx="401">
                  <c:v>36.427197681437846</c:v>
                </c:pt>
                <c:pt idx="402">
                  <c:v>36.334118998945542</c:v>
                </c:pt>
                <c:pt idx="403">
                  <c:v>36.241123444431786</c:v>
                </c:pt>
                <c:pt idx="404">
                  <c:v>36.14821426305744</c:v>
                </c:pt>
                <c:pt idx="405">
                  <c:v>36.055394388516326</c:v>
                </c:pt>
                <c:pt idx="406">
                  <c:v>35.962664375358855</c:v>
                </c:pt>
                <c:pt idx="407">
                  <c:v>35.870024860265438</c:v>
                </c:pt>
                <c:pt idx="408">
                  <c:v>35.777481080027918</c:v>
                </c:pt>
                <c:pt idx="409">
                  <c:v>35.685032643321797</c:v>
                </c:pt>
                <c:pt idx="410">
                  <c:v>35.592680881173351</c:v>
                </c:pt>
                <c:pt idx="411">
                  <c:v>35.500427840690371</c:v>
                </c:pt>
                <c:pt idx="412">
                  <c:v>35.408276560009142</c:v>
                </c:pt>
                <c:pt idx="413">
                  <c:v>35.316226409207808</c:v>
                </c:pt>
                <c:pt idx="414">
                  <c:v>35.224280407149919</c:v>
                </c:pt>
                <c:pt idx="415">
                  <c:v>35.13243886781737</c:v>
                </c:pt>
                <c:pt idx="416">
                  <c:v>35.040703204260197</c:v>
                </c:pt>
                <c:pt idx="417">
                  <c:v>34.949076130177708</c:v>
                </c:pt>
                <c:pt idx="418">
                  <c:v>34.857558367186918</c:v>
                </c:pt>
                <c:pt idx="419">
                  <c:v>34.76614860762492</c:v>
                </c:pt>
                <c:pt idx="420">
                  <c:v>34.674852017242763</c:v>
                </c:pt>
                <c:pt idx="421">
                  <c:v>34.583667934214645</c:v>
                </c:pt>
                <c:pt idx="422">
                  <c:v>34.492597078764589</c:v>
                </c:pt>
                <c:pt idx="423">
                  <c:v>34.40163881977012</c:v>
                </c:pt>
                <c:pt idx="424">
                  <c:v>34.310797770104109</c:v>
                </c:pt>
                <c:pt idx="425">
                  <c:v>34.220072100237417</c:v>
                </c:pt>
                <c:pt idx="426">
                  <c:v>34.129464703928377</c:v>
                </c:pt>
                <c:pt idx="427">
                  <c:v>34.038974173203954</c:v>
                </c:pt>
                <c:pt idx="428">
                  <c:v>33.948603311364245</c:v>
                </c:pt>
                <c:pt idx="429">
                  <c:v>33.858351015606758</c:v>
                </c:pt>
                <c:pt idx="430">
                  <c:v>33.768219849326364</c:v>
                </c:pt>
                <c:pt idx="431">
                  <c:v>33.678208739656633</c:v>
                </c:pt>
                <c:pt idx="432">
                  <c:v>33.588319753293511</c:v>
                </c:pt>
                <c:pt idx="433">
                  <c:v>33.498551817595668</c:v>
                </c:pt>
                <c:pt idx="434">
                  <c:v>33.408906333079202</c:v>
                </c:pt>
                <c:pt idx="435">
                  <c:v>33.319384798553529</c:v>
                </c:pt>
                <c:pt idx="436">
                  <c:v>33.229985889734692</c:v>
                </c:pt>
                <c:pt idx="437">
                  <c:v>33.140710595302387</c:v>
                </c:pt>
                <c:pt idx="438">
                  <c:v>33.05156037379539</c:v>
                </c:pt>
                <c:pt idx="439">
                  <c:v>32.962533702840716</c:v>
                </c:pt>
                <c:pt idx="440">
                  <c:v>32.873632749552236</c:v>
                </c:pt>
                <c:pt idx="441">
                  <c:v>32.784856052172593</c:v>
                </c:pt>
                <c:pt idx="442">
                  <c:v>32.696205261463</c:v>
                </c:pt>
                <c:pt idx="443">
                  <c:v>32.607678925944491</c:v>
                </c:pt>
                <c:pt idx="444">
                  <c:v>32.519279027721524</c:v>
                </c:pt>
                <c:pt idx="445">
                  <c:v>32.431003822156427</c:v>
                </c:pt>
                <c:pt idx="446">
                  <c:v>32.342854977181332</c:v>
                </c:pt>
                <c:pt idx="447">
                  <c:v>32.254831649589313</c:v>
                </c:pt>
                <c:pt idx="448">
                  <c:v>32.166934009489523</c:v>
                </c:pt>
                <c:pt idx="449">
                  <c:v>32.079161605897745</c:v>
                </c:pt>
                <c:pt idx="450">
                  <c:v>31.991516024912954</c:v>
                </c:pt>
                <c:pt idx="451">
                  <c:v>31.90399474380478</c:v>
                </c:pt>
                <c:pt idx="452">
                  <c:v>31.816599347975789</c:v>
                </c:pt>
                <c:pt idx="453">
                  <c:v>31.729329195624683</c:v>
                </c:pt>
                <c:pt idx="454">
                  <c:v>31.642184063155948</c:v>
                </c:pt>
                <c:pt idx="455">
                  <c:v>31.555163310194903</c:v>
                </c:pt>
                <c:pt idx="456">
                  <c:v>31.468268085360585</c:v>
                </c:pt>
                <c:pt idx="457">
                  <c:v>31.381496340846116</c:v>
                </c:pt>
                <c:pt idx="458">
                  <c:v>31.294849399915076</c:v>
                </c:pt>
                <c:pt idx="459">
                  <c:v>31.208325322888719</c:v>
                </c:pt>
                <c:pt idx="460">
                  <c:v>31.121924891278802</c:v>
                </c:pt>
                <c:pt idx="461">
                  <c:v>31.035647378205848</c:v>
                </c:pt>
                <c:pt idx="462">
                  <c:v>30.949492516980293</c:v>
                </c:pt>
                <c:pt idx="463">
                  <c:v>30.86345957380626</c:v>
                </c:pt>
                <c:pt idx="464">
                  <c:v>30.777547881086797</c:v>
                </c:pt>
                <c:pt idx="465">
                  <c:v>30.691757645569862</c:v>
                </c:pt>
                <c:pt idx="466">
                  <c:v>30.606088002340016</c:v>
                </c:pt>
                <c:pt idx="467">
                  <c:v>30.520538561745575</c:v>
                </c:pt>
                <c:pt idx="468">
                  <c:v>30.435108459359896</c:v>
                </c:pt>
                <c:pt idx="469">
                  <c:v>30.349797389144445</c:v>
                </c:pt>
                <c:pt idx="470">
                  <c:v>30.264604238847664</c:v>
                </c:pt>
                <c:pt idx="471">
                  <c:v>30.179529115983883</c:v>
                </c:pt>
                <c:pt idx="472">
                  <c:v>30.094570880195118</c:v>
                </c:pt>
                <c:pt idx="473">
                  <c:v>30.009728707889447</c:v>
                </c:pt>
                <c:pt idx="474">
                  <c:v>29.925002396095863</c:v>
                </c:pt>
                <c:pt idx="475">
                  <c:v>29.840391063279768</c:v>
                </c:pt>
                <c:pt idx="476">
                  <c:v>29.755893880716833</c:v>
                </c:pt>
                <c:pt idx="477">
                  <c:v>29.671509863482346</c:v>
                </c:pt>
                <c:pt idx="478">
                  <c:v>29.58723870395924</c:v>
                </c:pt>
                <c:pt idx="479">
                  <c:v>29.503079040237605</c:v>
                </c:pt>
                <c:pt idx="480">
                  <c:v>29.419030675567562</c:v>
                </c:pt>
                <c:pt idx="481">
                  <c:v>29.335092471629771</c:v>
                </c:pt>
                <c:pt idx="482">
                  <c:v>29.251263430407775</c:v>
                </c:pt>
                <c:pt idx="483">
                  <c:v>29.167542861362485</c:v>
                </c:pt>
                <c:pt idx="484">
                  <c:v>29.083929751758088</c:v>
                </c:pt>
                <c:pt idx="485">
                  <c:v>29.000423370733351</c:v>
                </c:pt>
                <c:pt idx="486">
                  <c:v>28.917022511253581</c:v>
                </c:pt>
                <c:pt idx="487">
                  <c:v>28.833726405403826</c:v>
                </c:pt>
                <c:pt idx="488">
                  <c:v>28.750534088878631</c:v>
                </c:pt>
                <c:pt idx="489">
                  <c:v>28.667444570068319</c:v>
                </c:pt>
                <c:pt idx="490">
                  <c:v>28.584456835239582</c:v>
                </c:pt>
                <c:pt idx="491">
                  <c:v>28.501569836355184</c:v>
                </c:pt>
                <c:pt idx="492">
                  <c:v>28.418782611442396</c:v>
                </c:pt>
                <c:pt idx="493">
                  <c:v>28.336094659942901</c:v>
                </c:pt>
                <c:pt idx="494">
                  <c:v>28.253503977977591</c:v>
                </c:pt>
                <c:pt idx="495">
                  <c:v>28.132420496011004</c:v>
                </c:pt>
                <c:pt idx="496">
                  <c:v>28.011568426541814</c:v>
                </c:pt>
                <c:pt idx="497">
                  <c:v>27.890951988297573</c:v>
                </c:pt>
                <c:pt idx="498">
                  <c:v>27.770564362640869</c:v>
                </c:pt>
                <c:pt idx="499">
                  <c:v>27.650409868599727</c:v>
                </c:pt>
                <c:pt idx="500">
                  <c:v>27.530483609550341</c:v>
                </c:pt>
                <c:pt idx="501">
                  <c:v>27.410789049430218</c:v>
                </c:pt>
                <c:pt idx="502">
                  <c:v>27.291322825281227</c:v>
                </c:pt>
                <c:pt idx="503">
                  <c:v>27.172084297883703</c:v>
                </c:pt>
                <c:pt idx="504">
                  <c:v>27.053074211477984</c:v>
                </c:pt>
                <c:pt idx="505">
                  <c:v>26.934290330386204</c:v>
                </c:pt>
                <c:pt idx="506">
                  <c:v>26.81573313650442</c:v>
                </c:pt>
                <c:pt idx="507">
                  <c:v>26.697401955434891</c:v>
                </c:pt>
                <c:pt idx="508">
                  <c:v>26.579296040154841</c:v>
                </c:pt>
                <c:pt idx="509">
                  <c:v>26.461414725060827</c:v>
                </c:pt>
                <c:pt idx="510">
                  <c:v>26.343758083194899</c:v>
                </c:pt>
                <c:pt idx="511">
                  <c:v>26.226325678670889</c:v>
                </c:pt>
                <c:pt idx="512">
                  <c:v>26.109116874857051</c:v>
                </c:pt>
                <c:pt idx="513">
                  <c:v>25.992131779343318</c:v>
                </c:pt>
                <c:pt idx="514">
                  <c:v>25.875367191630268</c:v>
                </c:pt>
                <c:pt idx="515">
                  <c:v>25.758827222012769</c:v>
                </c:pt>
                <c:pt idx="516">
                  <c:v>25.642508007630944</c:v>
                </c:pt>
                <c:pt idx="517">
                  <c:v>25.526411838081547</c:v>
                </c:pt>
                <c:pt idx="518">
                  <c:v>25.41053581012256</c:v>
                </c:pt>
                <c:pt idx="519">
                  <c:v>25.294881345032159</c:v>
                </c:pt>
                <c:pt idx="520">
                  <c:v>25.179447452073468</c:v>
                </c:pt>
                <c:pt idx="521">
                  <c:v>25.064235062503339</c:v>
                </c:pt>
                <c:pt idx="522">
                  <c:v>24.949244368340914</c:v>
                </c:pt>
                <c:pt idx="523">
                  <c:v>24.834471145454081</c:v>
                </c:pt>
                <c:pt idx="524">
                  <c:v>24.719920458235606</c:v>
                </c:pt>
                <c:pt idx="525">
                  <c:v>24.605587510903149</c:v>
                </c:pt>
                <c:pt idx="526">
                  <c:v>24.491477259281311</c:v>
                </c:pt>
                <c:pt idx="527">
                  <c:v>24.37758414230921</c:v>
                </c:pt>
                <c:pt idx="528">
                  <c:v>24.263913194830394</c:v>
                </c:pt>
                <c:pt idx="529">
                  <c:v>24.150460192086655</c:v>
                </c:pt>
                <c:pt idx="530">
                  <c:v>24.037228730600603</c:v>
                </c:pt>
                <c:pt idx="531">
                  <c:v>23.924214977051214</c:v>
                </c:pt>
                <c:pt idx="532">
                  <c:v>23.81142296213369</c:v>
                </c:pt>
                <c:pt idx="533">
                  <c:v>23.698849754533104</c:v>
                </c:pt>
                <c:pt idx="534">
                  <c:v>23.586495830533771</c:v>
                </c:pt>
                <c:pt idx="535">
                  <c:v>23.474363251928406</c:v>
                </c:pt>
                <c:pt idx="536">
                  <c:v>23.362449137087463</c:v>
                </c:pt>
                <c:pt idx="537">
                  <c:v>23.250755623056591</c:v>
                </c:pt>
                <c:pt idx="538">
                  <c:v>23.139281734911044</c:v>
                </c:pt>
                <c:pt idx="539">
                  <c:v>23.028029683975685</c:v>
                </c:pt>
                <c:pt idx="540">
                  <c:v>22.916995633138761</c:v>
                </c:pt>
                <c:pt idx="541">
                  <c:v>22.80618568175348</c:v>
                </c:pt>
                <c:pt idx="542">
                  <c:v>22.695594683872478</c:v>
                </c:pt>
                <c:pt idx="543">
                  <c:v>22.585224149706661</c:v>
                </c:pt>
                <c:pt idx="544">
                  <c:v>22.475075518509612</c:v>
                </c:pt>
                <c:pt idx="545">
                  <c:v>22.36514780914715</c:v>
                </c:pt>
                <c:pt idx="546">
                  <c:v>22.255442934159831</c:v>
                </c:pt>
                <c:pt idx="547">
                  <c:v>22.14595965660585</c:v>
                </c:pt>
                <c:pt idx="548">
                  <c:v>22.036698856318644</c:v>
                </c:pt>
                <c:pt idx="549">
                  <c:v>21.927660097550287</c:v>
                </c:pt>
                <c:pt idx="550">
                  <c:v>21.818845030174828</c:v>
                </c:pt>
                <c:pt idx="551">
                  <c:v>21.710254705601464</c:v>
                </c:pt>
                <c:pt idx="552">
                  <c:v>21.601885122486252</c:v>
                </c:pt>
                <c:pt idx="553">
                  <c:v>21.493742526277039</c:v>
                </c:pt>
                <c:pt idx="554">
                  <c:v>21.385822512653526</c:v>
                </c:pt>
                <c:pt idx="555">
                  <c:v>21.278128128293488</c:v>
                </c:pt>
                <c:pt idx="556">
                  <c:v>21.170658099758796</c:v>
                </c:pt>
                <c:pt idx="557">
                  <c:v>21.063415810861212</c:v>
                </c:pt>
                <c:pt idx="558">
                  <c:v>20.956398075471782</c:v>
                </c:pt>
                <c:pt idx="559">
                  <c:v>20.849608069923789</c:v>
                </c:pt>
                <c:pt idx="560">
                  <c:v>20.743044240673129</c:v>
                </c:pt>
                <c:pt idx="561">
                  <c:v>20.636710451838731</c:v>
                </c:pt>
                <c:pt idx="562">
                  <c:v>20.53060337545957</c:v>
                </c:pt>
                <c:pt idx="563">
                  <c:v>20.424724152392219</c:v>
                </c:pt>
                <c:pt idx="564">
                  <c:v>20.319075118802466</c:v>
                </c:pt>
                <c:pt idx="565">
                  <c:v>20.21365504050825</c:v>
                </c:pt>
                <c:pt idx="566">
                  <c:v>20.108466972200358</c:v>
                </c:pt>
                <c:pt idx="567">
                  <c:v>20.003508332702189</c:v>
                </c:pt>
                <c:pt idx="568">
                  <c:v>19.898782476177438</c:v>
                </c:pt>
                <c:pt idx="569">
                  <c:v>19.794287680616144</c:v>
                </c:pt>
                <c:pt idx="570">
                  <c:v>19.690027573425844</c:v>
                </c:pt>
                <c:pt idx="571">
                  <c:v>19.585999780773548</c:v>
                </c:pt>
                <c:pt idx="572">
                  <c:v>19.482206461665186</c:v>
                </c:pt>
                <c:pt idx="573">
                  <c:v>19.378646969323285</c:v>
                </c:pt>
                <c:pt idx="574">
                  <c:v>19.275323987704006</c:v>
                </c:pt>
                <c:pt idx="575">
                  <c:v>19.172237379597327</c:v>
                </c:pt>
                <c:pt idx="576">
                  <c:v>19.069387043000738</c:v>
                </c:pt>
                <c:pt idx="577">
                  <c:v>18.966775517392421</c:v>
                </c:pt>
                <c:pt idx="578">
                  <c:v>18.864400238583137</c:v>
                </c:pt>
                <c:pt idx="579">
                  <c:v>18.762265950131425</c:v>
                </c:pt>
                <c:pt idx="580">
                  <c:v>18.660371278959751</c:v>
                </c:pt>
                <c:pt idx="581">
                  <c:v>18.558716609742866</c:v>
                </c:pt>
                <c:pt idx="582">
                  <c:v>18.457303342690942</c:v>
                </c:pt>
                <c:pt idx="583">
                  <c:v>18.356132348351299</c:v>
                </c:pt>
                <c:pt idx="584">
                  <c:v>18.255204628292173</c:v>
                </c:pt>
                <c:pt idx="585">
                  <c:v>18.154520978564744</c:v>
                </c:pt>
                <c:pt idx="586">
                  <c:v>18.054082814950753</c:v>
                </c:pt>
                <c:pt idx="587">
                  <c:v>17.953888480463164</c:v>
                </c:pt>
                <c:pt idx="588">
                  <c:v>17.853942020282464</c:v>
                </c:pt>
                <c:pt idx="589">
                  <c:v>17.754240886001448</c:v>
                </c:pt>
                <c:pt idx="590">
                  <c:v>17.654790087157046</c:v>
                </c:pt>
                <c:pt idx="591">
                  <c:v>17.555587608851596</c:v>
                </c:pt>
                <c:pt idx="592">
                  <c:v>17.456634636001418</c:v>
                </c:pt>
                <c:pt idx="593">
                  <c:v>17.357932772054795</c:v>
                </c:pt>
                <c:pt idx="594">
                  <c:v>17.259482472267962</c:v>
                </c:pt>
                <c:pt idx="595">
                  <c:v>17.161286599784415</c:v>
                </c:pt>
                <c:pt idx="596">
                  <c:v>17.063341715418741</c:v>
                </c:pt>
                <c:pt idx="597">
                  <c:v>16.9656534976342</c:v>
                </c:pt>
                <c:pt idx="598">
                  <c:v>16.868218880455117</c:v>
                </c:pt>
                <c:pt idx="599">
                  <c:v>16.771043377859186</c:v>
                </c:pt>
                <c:pt idx="600">
                  <c:v>16.674123976923653</c:v>
                </c:pt>
                <c:pt idx="601">
                  <c:v>16.577463415921027</c:v>
                </c:pt>
                <c:pt idx="602">
                  <c:v>16.481063537548319</c:v>
                </c:pt>
                <c:pt idx="603">
                  <c:v>16.384921988240585</c:v>
                </c:pt>
                <c:pt idx="604">
                  <c:v>16.289044413831022</c:v>
                </c:pt>
                <c:pt idx="605">
                  <c:v>16.193427274077916</c:v>
                </c:pt>
                <c:pt idx="606">
                  <c:v>16.098076485861217</c:v>
                </c:pt>
                <c:pt idx="607">
                  <c:v>16.002987986570634</c:v>
                </c:pt>
                <c:pt idx="608">
                  <c:v>15.908168000555083</c:v>
                </c:pt>
                <c:pt idx="609">
                  <c:v>15.813612932261979</c:v>
                </c:pt>
                <c:pt idx="610">
                  <c:v>15.719327626022675</c:v>
                </c:pt>
                <c:pt idx="611">
                  <c:v>15.625312036851144</c:v>
                </c:pt>
                <c:pt idx="612">
                  <c:v>15.53156419252328</c:v>
                </c:pt>
                <c:pt idx="613">
                  <c:v>15.438090188873035</c:v>
                </c:pt>
                <c:pt idx="614">
                  <c:v>15.344886436653921</c:v>
                </c:pt>
                <c:pt idx="615">
                  <c:v>15.251958857156827</c:v>
                </c:pt>
                <c:pt idx="616">
                  <c:v>15.159304013866846</c:v>
                </c:pt>
                <c:pt idx="617">
                  <c:v>15.066927206995949</c:v>
                </c:pt>
                <c:pt idx="618">
                  <c:v>14.974825973428219</c:v>
                </c:pt>
                <c:pt idx="619">
                  <c:v>14.883004901741659</c:v>
                </c:pt>
                <c:pt idx="620">
                  <c:v>14.791463490978895</c:v>
                </c:pt>
                <c:pt idx="621">
                  <c:v>14.700201220684217</c:v>
                </c:pt>
                <c:pt idx="622">
                  <c:v>14.609222750931986</c:v>
                </c:pt>
                <c:pt idx="623">
                  <c:v>14.518525595311729</c:v>
                </c:pt>
                <c:pt idx="624">
                  <c:v>14.42811521493317</c:v>
                </c:pt>
                <c:pt idx="625">
                  <c:v>14.337988133737998</c:v>
                </c:pt>
                <c:pt idx="626">
                  <c:v>14.248150536671373</c:v>
                </c:pt>
                <c:pt idx="627">
                  <c:v>14.158599364430755</c:v>
                </c:pt>
                <c:pt idx="628">
                  <c:v>14.069339267269077</c:v>
                </c:pt>
                <c:pt idx="629">
                  <c:v>13.980370614480806</c:v>
                </c:pt>
                <c:pt idx="630">
                  <c:v>13.891691473067816</c:v>
                </c:pt>
                <c:pt idx="631">
                  <c:v>13.803308243948715</c:v>
                </c:pt>
                <c:pt idx="632">
                  <c:v>13.715217113334683</c:v>
                </c:pt>
                <c:pt idx="633">
                  <c:v>13.627424652239498</c:v>
                </c:pt>
                <c:pt idx="634">
                  <c:v>13.539928182465001</c:v>
                </c:pt>
                <c:pt idx="635">
                  <c:v>13.45273027795645</c:v>
                </c:pt>
                <c:pt idx="636">
                  <c:v>13.365832754928027</c:v>
                </c:pt>
                <c:pt idx="637">
                  <c:v>13.279236255585504</c:v>
                </c:pt>
                <c:pt idx="638">
                  <c:v>13.192942841188449</c:v>
                </c:pt>
                <c:pt idx="639">
                  <c:v>13.106953293971166</c:v>
                </c:pt>
                <c:pt idx="640">
                  <c:v>13.021269444385217</c:v>
                </c:pt>
                <c:pt idx="641">
                  <c:v>12.935892090745526</c:v>
                </c:pt>
                <c:pt idx="642">
                  <c:v>12.85082309817958</c:v>
                </c:pt>
                <c:pt idx="643">
                  <c:v>12.766063969675736</c:v>
                </c:pt>
                <c:pt idx="644">
                  <c:v>12.681616945207301</c:v>
                </c:pt>
                <c:pt idx="645">
                  <c:v>12.597481072299512</c:v>
                </c:pt>
                <c:pt idx="646">
                  <c:v>12.51365919473081</c:v>
                </c:pt>
                <c:pt idx="647">
                  <c:v>12.430152502119055</c:v>
                </c:pt>
                <c:pt idx="648">
                  <c:v>12.346962776902947</c:v>
                </c:pt>
                <c:pt idx="649">
                  <c:v>12.264090878203735</c:v>
                </c:pt>
                <c:pt idx="650">
                  <c:v>12.181538849812043</c:v>
                </c:pt>
                <c:pt idx="651">
                  <c:v>12.099307912436439</c:v>
                </c:pt>
                <c:pt idx="652">
                  <c:v>12.017399410287751</c:v>
                </c:pt>
                <c:pt idx="653">
                  <c:v>11.935815062590731</c:v>
                </c:pt>
                <c:pt idx="654">
                  <c:v>11.854557440060628</c:v>
                </c:pt>
                <c:pt idx="655">
                  <c:v>11.773625611464574</c:v>
                </c:pt>
                <c:pt idx="656">
                  <c:v>11.693022281721422</c:v>
                </c:pt>
                <c:pt idx="657">
                  <c:v>11.612748832482907</c:v>
                </c:pt>
                <c:pt idx="658">
                  <c:v>11.532807018649407</c:v>
                </c:pt>
                <c:pt idx="659">
                  <c:v>11.453198236167466</c:v>
                </c:pt>
                <c:pt idx="660">
                  <c:v>11.373923771752818</c:v>
                </c:pt>
                <c:pt idx="661">
                  <c:v>11.294985634436181</c:v>
                </c:pt>
                <c:pt idx="662">
                  <c:v>11.216385124996943</c:v>
                </c:pt>
                <c:pt idx="663">
                  <c:v>11.138124906926066</c:v>
                </c:pt>
                <c:pt idx="664">
                  <c:v>11.060204301598944</c:v>
                </c:pt>
                <c:pt idx="665">
                  <c:v>10.982626043810743</c:v>
                </c:pt>
                <c:pt idx="666">
                  <c:v>10.905391518411761</c:v>
                </c:pt>
                <c:pt idx="667">
                  <c:v>10.82850248061899</c:v>
                </c:pt>
                <c:pt idx="668">
                  <c:v>10.751960999738074</c:v>
                </c:pt>
                <c:pt idx="669">
                  <c:v>10.675767503577148</c:v>
                </c:pt>
                <c:pt idx="670">
                  <c:v>10.599924254910043</c:v>
                </c:pt>
                <c:pt idx="671">
                  <c:v>10.524432614955987</c:v>
                </c:pt>
                <c:pt idx="672">
                  <c:v>10.449294605000862</c:v>
                </c:pt>
                <c:pt idx="673">
                  <c:v>10.374512132775788</c:v>
                </c:pt>
                <c:pt idx="674">
                  <c:v>10.300085695923432</c:v>
                </c:pt>
                <c:pt idx="675">
                  <c:v>10.226017389767335</c:v>
                </c:pt>
                <c:pt idx="676">
                  <c:v>10.152309643509422</c:v>
                </c:pt>
                <c:pt idx="677">
                  <c:v>10.078962858224596</c:v>
                </c:pt>
                <c:pt idx="678">
                  <c:v>10.005979235850162</c:v>
                </c:pt>
                <c:pt idx="679">
                  <c:v>9.9333603662949805</c:v>
                </c:pt>
                <c:pt idx="680">
                  <c:v>9.8611079062476783</c:v>
                </c:pt>
                <c:pt idx="681">
                  <c:v>9.7892236959666761</c:v>
                </c:pt>
                <c:pt idx="682">
                  <c:v>9.7177092241583516</c:v>
                </c:pt>
                <c:pt idx="683">
                  <c:v>9.6465669511444325</c:v>
                </c:pt>
                <c:pt idx="684">
                  <c:v>9.5757971341310757</c:v>
                </c:pt>
                <c:pt idx="685">
                  <c:v>9.5054027826515579</c:v>
                </c:pt>
                <c:pt idx="686">
                  <c:v>9.4353843007334817</c:v>
                </c:pt>
                <c:pt idx="687">
                  <c:v>9.3657440723135288</c:v>
                </c:pt>
                <c:pt idx="688">
                  <c:v>9.2964837100488644</c:v>
                </c:pt>
                <c:pt idx="689">
                  <c:v>9.2276050704412214</c:v>
                </c:pt>
                <c:pt idx="690">
                  <c:v>9.1591096876729274</c:v>
                </c:pt>
                <c:pt idx="691">
                  <c:v>9.0909994291134701</c:v>
                </c:pt>
                <c:pt idx="692">
                  <c:v>9.0232759737159647</c:v>
                </c:pt>
                <c:pt idx="693">
                  <c:v>8.9559423245105521</c:v>
                </c:pt>
                <c:pt idx="694">
                  <c:v>8.8889975955772513</c:v>
                </c:pt>
                <c:pt idx="695">
                  <c:v>8.8224448723040609</c:v>
                </c:pt>
                <c:pt idx="696">
                  <c:v>8.7562859067088361</c:v>
                </c:pt>
                <c:pt idx="697">
                  <c:v>8.6905223961260312</c:v>
                </c:pt>
                <c:pt idx="698">
                  <c:v>8.6251561434678905</c:v>
                </c:pt>
                <c:pt idx="699">
                  <c:v>8.5601888802692301</c:v>
                </c:pt>
                <c:pt idx="700">
                  <c:v>8.4956223801423398</c:v>
                </c:pt>
                <c:pt idx="701">
                  <c:v>8.4314579602815201</c:v>
                </c:pt>
                <c:pt idx="702">
                  <c:v>8.3676952828152906</c:v>
                </c:pt>
                <c:pt idx="703">
                  <c:v>8.3043295528534813</c:v>
                </c:pt>
                <c:pt idx="704">
                  <c:v>8.2413599995518432</c:v>
                </c:pt>
                <c:pt idx="705">
                  <c:v>8.1787826395915744</c:v>
                </c:pt>
                <c:pt idx="706">
                  <c:v>8.1165991572708478</c:v>
                </c:pt>
                <c:pt idx="707">
                  <c:v>8.0548069508437585</c:v>
                </c:pt>
                <c:pt idx="708">
                  <c:v>7.9934012299394617</c:v>
                </c:pt>
                <c:pt idx="709">
                  <c:v>7.9323794149391738</c:v>
                </c:pt>
                <c:pt idx="710">
                  <c:v>7.8717438975881819</c:v>
                </c:pt>
                <c:pt idx="711">
                  <c:v>7.8114894013222553</c:v>
                </c:pt>
                <c:pt idx="712">
                  <c:v>7.7516145732743738</c:v>
                </c:pt>
                <c:pt idx="713">
                  <c:v>7.692117392647809</c:v>
                </c:pt>
                <c:pt idx="714">
                  <c:v>7.6329958477761792</c:v>
                </c:pt>
                <c:pt idx="715">
                  <c:v>7.5742486192041198</c:v>
                </c:pt>
                <c:pt idx="716">
                  <c:v>7.5158723477965097</c:v>
                </c:pt>
                <c:pt idx="717">
                  <c:v>7.4578638597286933</c:v>
                </c:pt>
                <c:pt idx="718">
                  <c:v>7.400224922189917</c:v>
                </c:pt>
                <c:pt idx="719">
                  <c:v>7.3429537847529929</c:v>
                </c:pt>
                <c:pt idx="720">
                  <c:v>7.2860443134690307</c:v>
                </c:pt>
                <c:pt idx="721">
                  <c:v>7.2294947764955957</c:v>
                </c:pt>
                <c:pt idx="722">
                  <c:v>7.1733072965866285</c:v>
                </c:pt>
                <c:pt idx="723">
                  <c:v>7.1174774102047316</c:v>
                </c:pt>
                <c:pt idx="724">
                  <c:v>7.0620038816968673</c:v>
                </c:pt>
                <c:pt idx="725">
                  <c:v>7.0068840739308982</c:v>
                </c:pt>
                <c:pt idx="726">
                  <c:v>6.9521167685087768</c:v>
                </c:pt>
                <c:pt idx="727">
                  <c:v>6.897699398411131</c:v>
                </c:pt>
                <c:pt idx="728">
                  <c:v>6.8436294718936281</c:v>
                </c:pt>
                <c:pt idx="729">
                  <c:v>6.7899073233616889</c:v>
                </c:pt>
                <c:pt idx="730">
                  <c:v>6.7365297533531638</c:v>
                </c:pt>
                <c:pt idx="731">
                  <c:v>6.6834936565658367</c:v>
                </c:pt>
                <c:pt idx="732">
                  <c:v>6.6307998723840207</c:v>
                </c:pt>
                <c:pt idx="733">
                  <c:v>6.5784445893272654</c:v>
                </c:pt>
                <c:pt idx="734">
                  <c:v>6.5264271684491497</c:v>
                </c:pt>
                <c:pt idx="735">
                  <c:v>6.4747443675249023</c:v>
                </c:pt>
                <c:pt idx="736">
                  <c:v>6.4233941248370776</c:v>
                </c:pt>
                <c:pt idx="737">
                  <c:v>6.3723764614799414</c:v>
                </c:pt>
                <c:pt idx="738">
                  <c:v>6.3216886297937478</c:v>
                </c:pt>
                <c:pt idx="739">
                  <c:v>6.2713295180959108</c:v>
                </c:pt>
                <c:pt idx="740">
                  <c:v>6.2212949879874948</c:v>
                </c:pt>
                <c:pt idx="741">
                  <c:v>6.1715857861759247</c:v>
                </c:pt>
                <c:pt idx="742">
                  <c:v>6.1221991937577585</c:v>
                </c:pt>
                <c:pt idx="743">
                  <c:v>6.0731337748478182</c:v>
                </c:pt>
                <c:pt idx="744">
                  <c:v>6.024387594229772</c:v>
                </c:pt>
                <c:pt idx="745">
                  <c:v>5.9759575573958443</c:v>
                </c:pt>
                <c:pt idx="746">
                  <c:v>5.9278435775383791</c:v>
                </c:pt>
                <c:pt idx="747">
                  <c:v>5.8800436783825099</c:v>
                </c:pt>
                <c:pt idx="748">
                  <c:v>5.8325544741650575</c:v>
                </c:pt>
                <c:pt idx="749">
                  <c:v>5.7853765743383647</c:v>
                </c:pt>
                <c:pt idx="750">
                  <c:v>5.7385071595426922</c:v>
                </c:pt>
                <c:pt idx="751">
                  <c:v>5.6919444582877752</c:v>
                </c:pt>
                <c:pt idx="752">
                  <c:v>5.6456867669802158</c:v>
                </c:pt>
                <c:pt idx="753">
                  <c:v>5.5997314096933763</c:v>
                </c:pt>
                <c:pt idx="754">
                  <c:v>5.554078339958</c:v>
                </c:pt>
                <c:pt idx="755">
                  <c:v>5.5087254514193589</c:v>
                </c:pt>
                <c:pt idx="756">
                  <c:v>5.4636694032418838</c:v>
                </c:pt>
                <c:pt idx="757">
                  <c:v>5.4189116250939904</c:v>
                </c:pt>
                <c:pt idx="758">
                  <c:v>5.3744476024447145</c:v>
                </c:pt>
                <c:pt idx="759">
                  <c:v>5.3302767658565777</c:v>
                </c:pt>
                <c:pt idx="760">
                  <c:v>5.2863972453257944</c:v>
                </c:pt>
                <c:pt idx="761">
                  <c:v>5.242806443398166</c:v>
                </c:pt>
                <c:pt idx="762">
                  <c:v>5.1995044091108582</c:v>
                </c:pt>
                <c:pt idx="763">
                  <c:v>5.1564887421830399</c:v>
                </c:pt>
                <c:pt idx="764">
                  <c:v>5.1137576780698737</c:v>
                </c:pt>
                <c:pt idx="765">
                  <c:v>5.0713086413706598</c:v>
                </c:pt>
                <c:pt idx="766">
                  <c:v>5.0291417905584233</c:v>
                </c:pt>
                <c:pt idx="767">
                  <c:v>4.9872544691815612</c:v>
                </c:pt>
                <c:pt idx="768">
                  <c:v>4.9456452059489742</c:v>
                </c:pt>
                <c:pt idx="769">
                  <c:v>4.904312841572068</c:v>
                </c:pt>
                <c:pt idx="770">
                  <c:v>4.8632536739101191</c:v>
                </c:pt>
                <c:pt idx="771">
                  <c:v>4.8224684096117834</c:v>
                </c:pt>
                <c:pt idx="772">
                  <c:v>4.7819545747163943</c:v>
                </c:pt>
                <c:pt idx="773">
                  <c:v>4.7417096144184612</c:v>
                </c:pt>
                <c:pt idx="774">
                  <c:v>4.7017337140943134</c:v>
                </c:pt>
                <c:pt idx="775">
                  <c:v>4.6620243481933343</c:v>
                </c:pt>
                <c:pt idx="776">
                  <c:v>4.6153001549382289</c:v>
                </c:pt>
                <c:pt idx="777">
                  <c:v>4.5688226177850524</c:v>
                </c:pt>
                <c:pt idx="778">
                  <c:v>4.5225938993215564</c:v>
                </c:pt>
                <c:pt idx="779">
                  <c:v>4.4766077642722522</c:v>
                </c:pt>
                <c:pt idx="780">
                  <c:v>4.4308663854910719</c:v>
                </c:pt>
                <c:pt idx="781">
                  <c:v>4.3853608010211609</c:v>
                </c:pt>
                <c:pt idx="782">
                  <c:v>4.3400965630114676</c:v>
                </c:pt>
                <c:pt idx="783">
                  <c:v>4.2950661771214698</c:v>
                </c:pt>
                <c:pt idx="784">
                  <c:v>4.250267806975522</c:v>
                </c:pt>
                <c:pt idx="785">
                  <c:v>4.2056961571396698</c:v>
                </c:pt>
                <c:pt idx="786">
                  <c:v>4.161353433159011</c:v>
                </c:pt>
                <c:pt idx="787">
                  <c:v>4.117233336999238</c:v>
                </c:pt>
                <c:pt idx="788">
                  <c:v>4.0733380843385341</c:v>
                </c:pt>
                <c:pt idx="789">
                  <c:v>4.0296595576566148</c:v>
                </c:pt>
                <c:pt idx="790">
                  <c:v>3.9861999837618143</c:v>
                </c:pt>
                <c:pt idx="791">
                  <c:v>3.9429558556572069</c:v>
                </c:pt>
                <c:pt idx="792">
                  <c:v>3.8999237714719719</c:v>
                </c:pt>
                <c:pt idx="793">
                  <c:v>3.8570984035614124</c:v>
                </c:pt>
                <c:pt idx="794">
                  <c:v>3.81448358775922</c:v>
                </c:pt>
                <c:pt idx="795">
                  <c:v>3.7720688925954988</c:v>
                </c:pt>
                <c:pt idx="796">
                  <c:v>3.7298599638289609</c:v>
                </c:pt>
                <c:pt idx="797">
                  <c:v>3.6878477277423123</c:v>
                </c:pt>
                <c:pt idx="798">
                  <c:v>3.6460344531693387</c:v>
                </c:pt>
                <c:pt idx="799">
                  <c:v>3.6044165996787498</c:v>
                </c:pt>
                <c:pt idx="800">
                  <c:v>3.5629893364766509</c:v>
                </c:pt>
                <c:pt idx="801">
                  <c:v>3.5217501519652394</c:v>
                </c:pt>
                <c:pt idx="802">
                  <c:v>3.4807008132939252</c:v>
                </c:pt>
                <c:pt idx="803">
                  <c:v>3.4398350648456066</c:v>
                </c:pt>
                <c:pt idx="804">
                  <c:v>3.3991515711121174</c:v>
                </c:pt>
                <c:pt idx="805">
                  <c:v>3.3586444118603715</c:v>
                </c:pt>
                <c:pt idx="806">
                  <c:v>3.3183179700675076</c:v>
                </c:pt>
                <c:pt idx="807">
                  <c:v>3.2781645427059516</c:v>
                </c:pt>
                <c:pt idx="808">
                  <c:v>3.2381830483696632</c:v>
                </c:pt>
                <c:pt idx="809">
                  <c:v>3.1983700756776621</c:v>
                </c:pt>
                <c:pt idx="810">
                  <c:v>3.158727155596786</c:v>
                </c:pt>
                <c:pt idx="811">
                  <c:v>3.1192454853967817</c:v>
                </c:pt>
                <c:pt idx="812">
                  <c:v>3.0799265919247993</c:v>
                </c:pt>
                <c:pt idx="813">
                  <c:v>3.0407670614999276</c:v>
                </c:pt>
                <c:pt idx="814">
                  <c:v>3.0017653724674176</c:v>
                </c:pt>
                <c:pt idx="815">
                  <c:v>2.9629170215495542</c:v>
                </c:pt>
                <c:pt idx="816">
                  <c:v>2.9242204012963029</c:v>
                </c:pt>
                <c:pt idx="817">
                  <c:v>2.8856731614971949</c:v>
                </c:pt>
                <c:pt idx="818">
                  <c:v>2.8472736996848838</c:v>
                </c:pt>
                <c:pt idx="819">
                  <c:v>2.809016774046551</c:v>
                </c:pt>
                <c:pt idx="820">
                  <c:v>2.7709033154529727</c:v>
                </c:pt>
                <c:pt idx="821">
                  <c:v>2.7329273498085698</c:v>
                </c:pt>
                <c:pt idx="822">
                  <c:v>2.6950899072175751</c:v>
                </c:pt>
                <c:pt idx="823">
                  <c:v>2.6573850993814077</c:v>
                </c:pt>
                <c:pt idx="824">
                  <c:v>2.6198126773811659</c:v>
                </c:pt>
                <c:pt idx="825">
                  <c:v>2.5823691115454324</c:v>
                </c:pt>
                <c:pt idx="826">
                  <c:v>2.545052887994121</c:v>
                </c:pt>
                <c:pt idx="827">
                  <c:v>2.5078595772958749</c:v>
                </c:pt>
                <c:pt idx="828">
                  <c:v>2.4707881979710109</c:v>
                </c:pt>
                <c:pt idx="829">
                  <c:v>2.4338366848472255</c:v>
                </c:pt>
                <c:pt idx="830">
                  <c:v>2.3970013135872037</c:v>
                </c:pt>
                <c:pt idx="831">
                  <c:v>2.3602794863996586</c:v>
                </c:pt>
                <c:pt idx="832">
                  <c:v>2.3236695725857857</c:v>
                </c:pt>
                <c:pt idx="833">
                  <c:v>2.2871681502222714</c:v>
                </c:pt>
                <c:pt idx="834">
                  <c:v>2.2507735871407206</c:v>
                </c:pt>
                <c:pt idx="835">
                  <c:v>2.2144828408279942</c:v>
                </c:pt>
                <c:pt idx="836">
                  <c:v>2.1782935175982168</c:v>
                </c:pt>
                <c:pt idx="837">
                  <c:v>2.1422025732853172</c:v>
                </c:pt>
                <c:pt idx="838">
                  <c:v>2.1062072846616182</c:v>
                </c:pt>
                <c:pt idx="839">
                  <c:v>2.0703092530337663</c:v>
                </c:pt>
                <c:pt idx="840">
                  <c:v>2.0345019339518551</c:v>
                </c:pt>
                <c:pt idx="841">
                  <c:v>1.9987891861928588</c:v>
                </c:pt>
                <c:pt idx="842">
                  <c:v>1.9631636925476776</c:v>
                </c:pt>
                <c:pt idx="843">
                  <c:v>1.9276293269174865</c:v>
                </c:pt>
                <c:pt idx="844">
                  <c:v>1.8921795348312038</c:v>
                </c:pt>
                <c:pt idx="845">
                  <c:v>1.8568148558779178</c:v>
                </c:pt>
                <c:pt idx="846">
                  <c:v>1.8215376295677359</c:v>
                </c:pt>
                <c:pt idx="847">
                  <c:v>1.7863403411713534</c:v>
                </c:pt>
                <c:pt idx="848">
                  <c:v>1.7512261918583505</c:v>
                </c:pt>
                <c:pt idx="849">
                  <c:v>1.7161885549186522</c:v>
                </c:pt>
                <c:pt idx="850">
                  <c:v>1.6812323143997148</c:v>
                </c:pt>
                <c:pt idx="851">
                  <c:v>1.6463495582623935</c:v>
                </c:pt>
                <c:pt idx="852">
                  <c:v>1.611541727163246</c:v>
                </c:pt>
                <c:pt idx="853">
                  <c:v>1.5768099123922177</c:v>
                </c:pt>
                <c:pt idx="854">
                  <c:v>1.5421475051992388</c:v>
                </c:pt>
                <c:pt idx="855">
                  <c:v>1.507558506934501</c:v>
                </c:pt>
                <c:pt idx="856">
                  <c:v>1.47303504813679</c:v>
                </c:pt>
                <c:pt idx="857">
                  <c:v>1.4385822602746501</c:v>
                </c:pt>
                <c:pt idx="858">
                  <c:v>1.4041926334575408</c:v>
                </c:pt>
                <c:pt idx="859">
                  <c:v>1.3698672780878027</c:v>
                </c:pt>
                <c:pt idx="860">
                  <c:v>1.3356079058503099</c:v>
                </c:pt>
                <c:pt idx="861">
                  <c:v>1.3014074456727656</c:v>
                </c:pt>
                <c:pt idx="862">
                  <c:v>1.2672678567954243</c:v>
                </c:pt>
                <c:pt idx="863">
                  <c:v>1.2331872444961931</c:v>
                </c:pt>
                <c:pt idx="864">
                  <c:v>1.1991632381827841</c:v>
                </c:pt>
                <c:pt idx="865">
                  <c:v>1.1651954503350268</c:v>
                </c:pt>
                <c:pt idx="866">
                  <c:v>1.1312813424628949</c:v>
                </c:pt>
                <c:pt idx="867">
                  <c:v>1.0974198628246086</c:v>
                </c:pt>
                <c:pt idx="868">
                  <c:v>1.0636082280006107</c:v>
                </c:pt>
                <c:pt idx="869">
                  <c:v>1.0298460829115612</c:v>
                </c:pt>
                <c:pt idx="870">
                  <c:v>0.99613367471982883</c:v>
                </c:pt>
                <c:pt idx="871">
                  <c:v>0.96246822698867263</c:v>
                </c:pt>
                <c:pt idx="872">
                  <c:v>0.92884788126199069</c:v>
                </c:pt>
                <c:pt idx="873">
                  <c:v>0.89527137725236017</c:v>
                </c:pt>
                <c:pt idx="874">
                  <c:v>0.86173745738972585</c:v>
                </c:pt>
                <c:pt idx="875">
                  <c:v>0.82824426896823411</c:v>
                </c:pt>
                <c:pt idx="876">
                  <c:v>0.79478924804012507</c:v>
                </c:pt>
                <c:pt idx="877">
                  <c:v>0.76137356438477255</c:v>
                </c:pt>
                <c:pt idx="878">
                  <c:v>0.72799444905636435</c:v>
                </c:pt>
                <c:pt idx="879">
                  <c:v>0.6946505789312063</c:v>
                </c:pt>
                <c:pt idx="880">
                  <c:v>0.66134029903889058</c:v>
                </c:pt>
                <c:pt idx="881">
                  <c:v>0.62806160358737273</c:v>
                </c:pt>
                <c:pt idx="882">
                  <c:v>0.59481438021658306</c:v>
                </c:pt>
                <c:pt idx="883">
                  <c:v>0.56159673932436149</c:v>
                </c:pt>
                <c:pt idx="884">
                  <c:v>0.52840615754801235</c:v>
                </c:pt>
                <c:pt idx="885">
                  <c:v>0.4952419768934142</c:v>
                </c:pt>
                <c:pt idx="886">
                  <c:v>0.46210373365423507</c:v>
                </c:pt>
                <c:pt idx="887">
                  <c:v>0.42898913274935424</c:v>
                </c:pt>
                <c:pt idx="888">
                  <c:v>0.39589598453016706</c:v>
                </c:pt>
                <c:pt idx="889">
                  <c:v>0.36282428290645896</c:v>
                </c:pt>
                <c:pt idx="890">
                  <c:v>0.32977200417979802</c:v>
                </c:pt>
                <c:pt idx="891">
                  <c:v>0.2967372869614131</c:v>
                </c:pt>
                <c:pt idx="892">
                  <c:v>0.26371920242689129</c:v>
                </c:pt>
                <c:pt idx="893">
                  <c:v>0.23071612234019767</c:v>
                </c:pt>
                <c:pt idx="894">
                  <c:v>0.19772679075449062</c:v>
                </c:pt>
                <c:pt idx="895">
                  <c:v>0.16475004756923184</c:v>
                </c:pt>
                <c:pt idx="896">
                  <c:v>0.13178387129233471</c:v>
                </c:pt>
                <c:pt idx="897">
                  <c:v>9.8827132075200552E-2</c:v>
                </c:pt>
                <c:pt idx="898">
                  <c:v>6.5878629548517864E-2</c:v>
                </c:pt>
                <c:pt idx="899">
                  <c:v>3.2936689773663375E-2</c:v>
                </c:pt>
              </c:numCache>
            </c:numRef>
          </c:val>
        </c:ser>
        <c:marker val="1"/>
        <c:axId val="110228224"/>
        <c:axId val="110229760"/>
      </c:lineChart>
      <c:scatterChart>
        <c:scatterStyle val="lineMarker"/>
        <c:ser>
          <c:idx val="3"/>
          <c:order val="2"/>
          <c:tx>
            <c:strRef>
              <c:f>RockerConcaveParameters!$U$109</c:f>
              <c:strCache>
                <c:ptCount val="1"/>
                <c:pt idx="0">
                  <c:v>control points y</c:v>
                </c:pt>
              </c:strCache>
            </c:strRef>
          </c:tx>
          <c:spPr>
            <a:ln w="28575">
              <a:noFill/>
            </a:ln>
          </c:spPr>
          <c:marker>
            <c:symbol val="x"/>
            <c:size val="15"/>
          </c:marker>
          <c:xVal>
            <c:numRef>
              <c:f>RockerConcaveParameters!$Q$110:$Q$1009</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xVal>
          <c:yVal>
            <c:numRef>
              <c:f>RockerConcaveParameters!$U$110:$U$1009</c:f>
              <c:numCache>
                <c:formatCode>0.000</c:formatCode>
                <c:ptCount val="9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0</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42.347386877828058</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35.347386877828058</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26.347386877828054</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numCache>
            </c:numRef>
          </c:yVal>
        </c:ser>
        <c:axId val="127604224"/>
        <c:axId val="127602688"/>
      </c:scatterChart>
      <c:catAx>
        <c:axId val="110228224"/>
        <c:scaling>
          <c:orientation val="minMax"/>
        </c:scaling>
        <c:axPos val="b"/>
        <c:numFmt formatCode="0" sourceLinked="1"/>
        <c:tickLblPos val="nextTo"/>
        <c:txPr>
          <a:bodyPr/>
          <a:lstStyle/>
          <a:p>
            <a:pPr>
              <a:defRPr lang="en-US"/>
            </a:pPr>
            <a:endParaRPr lang="en-US"/>
          </a:p>
        </c:txPr>
        <c:crossAx val="110229760"/>
        <c:crosses val="autoZero"/>
        <c:auto val="1"/>
        <c:lblAlgn val="ctr"/>
        <c:lblOffset val="100"/>
      </c:catAx>
      <c:valAx>
        <c:axId val="110229760"/>
        <c:scaling>
          <c:orientation val="minMax"/>
          <c:max val="100"/>
          <c:min val="-10"/>
        </c:scaling>
        <c:axPos val="l"/>
        <c:majorGridlines/>
        <c:minorGridlines/>
        <c:numFmt formatCode="0" sourceLinked="0"/>
        <c:tickLblPos val="nextTo"/>
        <c:txPr>
          <a:bodyPr/>
          <a:lstStyle/>
          <a:p>
            <a:pPr>
              <a:defRPr lang="en-US"/>
            </a:pPr>
            <a:endParaRPr lang="en-US"/>
          </a:p>
        </c:txPr>
        <c:crossAx val="110228224"/>
        <c:crosses val="autoZero"/>
        <c:crossBetween val="between"/>
      </c:valAx>
      <c:valAx>
        <c:axId val="127602688"/>
        <c:scaling>
          <c:orientation val="minMax"/>
          <c:max val="100"/>
          <c:min val="-10"/>
        </c:scaling>
        <c:axPos val="r"/>
        <c:numFmt formatCode="0" sourceLinked="0"/>
        <c:tickLblPos val="nextTo"/>
        <c:txPr>
          <a:bodyPr/>
          <a:lstStyle/>
          <a:p>
            <a:pPr>
              <a:defRPr lang="en-US"/>
            </a:pPr>
            <a:endParaRPr lang="en-US"/>
          </a:p>
        </c:txPr>
        <c:crossAx val="127604224"/>
        <c:crosses val="max"/>
        <c:crossBetween val="midCat"/>
      </c:valAx>
      <c:valAx>
        <c:axId val="127604224"/>
        <c:scaling>
          <c:orientation val="minMax"/>
          <c:max val="0"/>
          <c:min val="-900"/>
        </c:scaling>
        <c:axPos val="t"/>
        <c:numFmt formatCode="0" sourceLinked="1"/>
        <c:tickLblPos val="nextTo"/>
        <c:txPr>
          <a:bodyPr/>
          <a:lstStyle/>
          <a:p>
            <a:pPr>
              <a:defRPr lang="en-US"/>
            </a:pPr>
            <a:endParaRPr lang="en-US"/>
          </a:p>
        </c:txPr>
        <c:crossAx val="127602688"/>
        <c:crosses val="max"/>
        <c:crossBetween val="midCat"/>
      </c:valAx>
    </c:plotArea>
    <c:legend>
      <c:legendPos val="b"/>
      <c:txPr>
        <a:bodyPr/>
        <a:lstStyle/>
        <a:p>
          <a:pPr>
            <a:defRPr lang="en-US"/>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Slope and Curvature of Center Rockerline Jig</a:t>
            </a:r>
          </a:p>
        </c:rich>
      </c:tx>
      <c:overlay val="1"/>
    </c:title>
    <c:plotArea>
      <c:layout>
        <c:manualLayout>
          <c:layoutTarget val="inner"/>
          <c:xMode val="edge"/>
          <c:yMode val="edge"/>
          <c:x val="4.5751088609898453E-2"/>
          <c:y val="0.12825560864132104"/>
          <c:w val="0.91200471216046464"/>
          <c:h val="0.65525000619229612"/>
        </c:manualLayout>
      </c:layout>
      <c:lineChart>
        <c:grouping val="standard"/>
        <c:ser>
          <c:idx val="0"/>
          <c:order val="0"/>
          <c:tx>
            <c:v>Centre Rockerline Slope</c:v>
          </c:tx>
          <c:marker>
            <c:symbol val="none"/>
          </c:marker>
          <c:cat>
            <c:numRef>
              <c:f>RockerConcaveParameters!$Q$110:$Q$1010</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RockerConcaveParameters!$V$110:$V$1009</c:f>
              <c:numCache>
                <c:formatCode>0.000</c:formatCode>
                <c:ptCount val="9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0.71204675531632233</c:v>
                </c:pt>
                <c:pt idx="301">
                  <c:v>0.71057744414133595</c:v>
                </c:pt>
                <c:pt idx="302">
                  <c:v>0.70911023233136916</c:v>
                </c:pt>
                <c:pt idx="303">
                  <c:v>0.70759743617060167</c:v>
                </c:pt>
                <c:pt idx="304">
                  <c:v>0.70610581286132401</c:v>
                </c:pt>
                <c:pt idx="305">
                  <c:v>0.70456860520103248</c:v>
                </c:pt>
                <c:pt idx="306">
                  <c:v>0.70303349690583161</c:v>
                </c:pt>
                <c:pt idx="307">
                  <c:v>0.70147187774630027</c:v>
                </c:pt>
                <c:pt idx="308">
                  <c:v>0.69987421097899016</c:v>
                </c:pt>
                <c:pt idx="309">
                  <c:v>0.69829771706302779</c:v>
                </c:pt>
                <c:pt idx="310">
                  <c:v>0.69667563879640682</c:v>
                </c:pt>
                <c:pt idx="311">
                  <c:v>0.69505565989466334</c:v>
                </c:pt>
                <c:pt idx="312">
                  <c:v>0.69339963338542532</c:v>
                </c:pt>
                <c:pt idx="313">
                  <c:v>0.69173616949797179</c:v>
                </c:pt>
                <c:pt idx="314">
                  <c:v>0.69006526823244485</c:v>
                </c:pt>
                <c:pt idx="315">
                  <c:v>0.68835831935921021</c:v>
                </c:pt>
                <c:pt idx="316">
                  <c:v>0.6866487014794842</c:v>
                </c:pt>
                <c:pt idx="317">
                  <c:v>0.68491734110679658</c:v>
                </c:pt>
                <c:pt idx="318">
                  <c:v>0.68316423824128947</c:v>
                </c:pt>
                <c:pt idx="319">
                  <c:v>0.68140369799763789</c:v>
                </c:pt>
                <c:pt idx="320">
                  <c:v>0.67962141526109576</c:v>
                </c:pt>
                <c:pt idx="321">
                  <c:v>0.67781739003173413</c:v>
                </c:pt>
                <c:pt idx="322">
                  <c:v>0.67600592742415699</c:v>
                </c:pt>
                <c:pt idx="323">
                  <c:v>0.67417272232376035</c:v>
                </c:pt>
                <c:pt idx="324">
                  <c:v>0.67232254310191308</c:v>
                </c:pt>
                <c:pt idx="325">
                  <c:v>0.67045538975897045</c:v>
                </c:pt>
                <c:pt idx="326">
                  <c:v>0.66856649392299516</c:v>
                </c:pt>
                <c:pt idx="327">
                  <c:v>0.66667016070887541</c:v>
                </c:pt>
                <c:pt idx="328">
                  <c:v>0.66474731663049624</c:v>
                </c:pt>
                <c:pt idx="329">
                  <c:v>0.66281703517375945</c:v>
                </c:pt>
                <c:pt idx="330">
                  <c:v>0.66086977959585624</c:v>
                </c:pt>
                <c:pt idx="331">
                  <c:v>0.65889124478182737</c:v>
                </c:pt>
                <c:pt idx="332">
                  <c:v>0.65691004096123606</c:v>
                </c:pt>
                <c:pt idx="333">
                  <c:v>0.65490232627624323</c:v>
                </c:pt>
                <c:pt idx="334">
                  <c:v>0.65288717421303488</c:v>
                </c:pt>
                <c:pt idx="335">
                  <c:v>0.65085027965707809</c:v>
                </c:pt>
                <c:pt idx="336">
                  <c:v>0.64879402679387965</c:v>
                </c:pt>
                <c:pt idx="337">
                  <c:v>0.64672318399523476</c:v>
                </c:pt>
                <c:pt idx="338">
                  <c:v>0.64463775126114342</c:v>
                </c:pt>
                <c:pt idx="339">
                  <c:v>0.64253296021988149</c:v>
                </c:pt>
                <c:pt idx="340">
                  <c:v>0.64040881087152002</c:v>
                </c:pt>
                <c:pt idx="341">
                  <c:v>0.6382700715877121</c:v>
                </c:pt>
                <c:pt idx="342">
                  <c:v>0.63611674236831561</c:v>
                </c:pt>
                <c:pt idx="343">
                  <c:v>0.63394167065609963</c:v>
                </c:pt>
                <c:pt idx="344">
                  <c:v>0.63175439319422821</c:v>
                </c:pt>
                <c:pt idx="345">
                  <c:v>0.62954537323925308</c:v>
                </c:pt>
                <c:pt idx="346">
                  <c:v>0.62732414753476462</c:v>
                </c:pt>
                <c:pt idx="347">
                  <c:v>0.62508117933731455</c:v>
                </c:pt>
                <c:pt idx="348">
                  <c:v>0.62282481329731354</c:v>
                </c:pt>
                <c:pt idx="349">
                  <c:v>0.62055028104296639</c:v>
                </c:pt>
                <c:pt idx="350">
                  <c:v>0.61825877466752388</c:v>
                </c:pt>
                <c:pt idx="351">
                  <c:v>0.61595029417063074</c:v>
                </c:pt>
                <c:pt idx="352">
                  <c:v>0.61362483955242908</c:v>
                </c:pt>
                <c:pt idx="353">
                  <c:v>0.61128241081306101</c:v>
                </c:pt>
                <c:pt idx="354">
                  <c:v>0.60892289343392747</c:v>
                </c:pt>
                <c:pt idx="355">
                  <c:v>0.60660030665005138</c:v>
                </c:pt>
                <c:pt idx="356">
                  <c:v>0.60425464693373954</c:v>
                </c:pt>
                <c:pt idx="357">
                  <c:v>0.60194581264639169</c:v>
                </c:pt>
                <c:pt idx="358">
                  <c:v>0.5996538311280375</c:v>
                </c:pt>
                <c:pt idx="359">
                  <c:v>0.59739857905782401</c:v>
                </c:pt>
                <c:pt idx="360">
                  <c:v>0.59512040762449203</c:v>
                </c:pt>
                <c:pt idx="361">
                  <c:v>0.59287898455394838</c:v>
                </c:pt>
                <c:pt idx="362">
                  <c:v>0.59065441425275367</c:v>
                </c:pt>
                <c:pt idx="363">
                  <c:v>0.58846649914613636</c:v>
                </c:pt>
                <c:pt idx="364">
                  <c:v>0.58625581374563751</c:v>
                </c:pt>
                <c:pt idx="365">
                  <c:v>0.58408180189225334</c:v>
                </c:pt>
                <c:pt idx="366">
                  <c:v>0.581943716294262</c:v>
                </c:pt>
                <c:pt idx="367">
                  <c:v>0.57978499342858925</c:v>
                </c:pt>
                <c:pt idx="368">
                  <c:v>0.57766086529731808</c:v>
                </c:pt>
                <c:pt idx="369">
                  <c:v>0.57555426466088022</c:v>
                </c:pt>
                <c:pt idx="370">
                  <c:v>0.57348359027990625</c:v>
                </c:pt>
                <c:pt idx="371">
                  <c:v>0.57139220887812314</c:v>
                </c:pt>
                <c:pt idx="372">
                  <c:v>0.56935463576586187</c:v>
                </c:pt>
                <c:pt idx="373">
                  <c:v>0.56729637285997114</c:v>
                </c:pt>
                <c:pt idx="374">
                  <c:v>0.56527403620961536</c:v>
                </c:pt>
                <c:pt idx="375">
                  <c:v>0.56326907200826781</c:v>
                </c:pt>
                <c:pt idx="376">
                  <c:v>0.56129897817839947</c:v>
                </c:pt>
                <c:pt idx="377">
                  <c:v>0.55930812648966821</c:v>
                </c:pt>
                <c:pt idx="378">
                  <c:v>0.55735320105625874</c:v>
                </c:pt>
                <c:pt idx="379">
                  <c:v>0.55543465630528033</c:v>
                </c:pt>
                <c:pt idx="380">
                  <c:v>0.55349389253528614</c:v>
                </c:pt>
                <c:pt idx="381">
                  <c:v>0.55158952554968721</c:v>
                </c:pt>
                <c:pt idx="382">
                  <c:v>0.54970201133343721</c:v>
                </c:pt>
                <c:pt idx="383">
                  <c:v>0.54785081479643338</c:v>
                </c:pt>
                <c:pt idx="384">
                  <c:v>0.54597752580889392</c:v>
                </c:pt>
                <c:pt idx="385">
                  <c:v>0.54414057004038341</c:v>
                </c:pt>
                <c:pt idx="386">
                  <c:v>0.54232046704100867</c:v>
                </c:pt>
                <c:pt idx="387">
                  <c:v>0.54053662096819721</c:v>
                </c:pt>
                <c:pt idx="388">
                  <c:v>0.53873080451296573</c:v>
                </c:pt>
                <c:pt idx="389">
                  <c:v>0.53696125996154365</c:v>
                </c:pt>
                <c:pt idx="390">
                  <c:v>0.53522792824864496</c:v>
                </c:pt>
                <c:pt idx="391">
                  <c:v>0.53347271475111313</c:v>
                </c:pt>
                <c:pt idx="392">
                  <c:v>0.53175372864750159</c:v>
                </c:pt>
                <c:pt idx="393">
                  <c:v>0.53005159531309687</c:v>
                </c:pt>
                <c:pt idx="394">
                  <c:v>0.52838561800214734</c:v>
                </c:pt>
                <c:pt idx="395">
                  <c:v>0.52669787309923777</c:v>
                </c:pt>
                <c:pt idx="396">
                  <c:v>0.52504629821257254</c:v>
                </c:pt>
                <c:pt idx="397">
                  <c:v>0.52342111283827819</c:v>
                </c:pt>
                <c:pt idx="398">
                  <c:v>0.52180341869309643</c:v>
                </c:pt>
                <c:pt idx="399">
                  <c:v>0.52019267687775539</c:v>
                </c:pt>
                <c:pt idx="400">
                  <c:v>0.51861804995134264</c:v>
                </c:pt>
                <c:pt idx="401">
                  <c:v>0.51704120230766648</c:v>
                </c:pt>
                <c:pt idx="402">
                  <c:v>0.51550040380774931</c:v>
                </c:pt>
                <c:pt idx="403">
                  <c:v>0.51396666282997217</c:v>
                </c:pt>
                <c:pt idx="404">
                  <c:v>0.5124403736341776</c:v>
                </c:pt>
                <c:pt idx="405">
                  <c:v>0.51094047395075393</c:v>
                </c:pt>
                <c:pt idx="406">
                  <c:v>0.50947657334624807</c:v>
                </c:pt>
                <c:pt idx="407">
                  <c:v>0.50799122072632485</c:v>
                </c:pt>
                <c:pt idx="408">
                  <c:v>0.50654187949071172</c:v>
                </c:pt>
                <c:pt idx="409">
                  <c:v>0.50511892776739842</c:v>
                </c:pt>
                <c:pt idx="410">
                  <c:v>0.50370331707888738</c:v>
                </c:pt>
                <c:pt idx="411">
                  <c:v>0.5022949607963767</c:v>
                </c:pt>
                <c:pt idx="412">
                  <c:v>0.50092256752094499</c:v>
                </c:pt>
                <c:pt idx="413">
                  <c:v>0.49954795352817882</c:v>
                </c:pt>
                <c:pt idx="414">
                  <c:v>0.49820924523537258</c:v>
                </c:pt>
                <c:pt idx="415">
                  <c:v>0.49687788304005664</c:v>
                </c:pt>
                <c:pt idx="416">
                  <c:v>0.49555382749524313</c:v>
                </c:pt>
                <c:pt idx="417">
                  <c:v>0.49425616146272944</c:v>
                </c:pt>
                <c:pt idx="418">
                  <c:v>0.4929943578154905</c:v>
                </c:pt>
                <c:pt idx="419">
                  <c:v>0.49171137722794356</c:v>
                </c:pt>
                <c:pt idx="420">
                  <c:v>0.49046426964324041</c:v>
                </c:pt>
                <c:pt idx="421">
                  <c:v>0.48923401482767304</c:v>
                </c:pt>
                <c:pt idx="422">
                  <c:v>0.48803958133319725</c:v>
                </c:pt>
                <c:pt idx="423">
                  <c:v>0.48682405358931646</c:v>
                </c:pt>
                <c:pt idx="424">
                  <c:v>0.48565383165353637</c:v>
                </c:pt>
                <c:pt idx="425">
                  <c:v>0.48448150880659568</c:v>
                </c:pt>
                <c:pt idx="426">
                  <c:v>0.48334498291616512</c:v>
                </c:pt>
                <c:pt idx="427">
                  <c:v>0.48220637538129552</c:v>
                </c:pt>
                <c:pt idx="428">
                  <c:v>0.48110354581787362</c:v>
                </c:pt>
                <c:pt idx="429">
                  <c:v>0.47999865331377123</c:v>
                </c:pt>
                <c:pt idx="430">
                  <c:v>0.47892952035837766</c:v>
                </c:pt>
                <c:pt idx="431">
                  <c:v>0.47785834260373861</c:v>
                </c:pt>
                <c:pt idx="432">
                  <c:v>0.47682290653781934</c:v>
                </c:pt>
                <c:pt idx="433">
                  <c:v>0.47579497999464593</c:v>
                </c:pt>
                <c:pt idx="434">
                  <c:v>0.47477416761282143</c:v>
                </c:pt>
                <c:pt idx="435">
                  <c:v>0.47378949199988085</c:v>
                </c:pt>
                <c:pt idx="436">
                  <c:v>0.47281191381316034</c:v>
                </c:pt>
                <c:pt idx="437">
                  <c:v>0.47184187861965654</c:v>
                </c:pt>
                <c:pt idx="438">
                  <c:v>0.47090753490927284</c:v>
                </c:pt>
                <c:pt idx="439">
                  <c:v>0.46997121334015901</c:v>
                </c:pt>
                <c:pt idx="440">
                  <c:v>0.46907056764418087</c:v>
                </c:pt>
                <c:pt idx="441">
                  <c:v>0.46816795941829525</c:v>
                </c:pt>
                <c:pt idx="442">
                  <c:v>0.46730101201795549</c:v>
                </c:pt>
                <c:pt idx="443">
                  <c:v>0.46643211685413632</c:v>
                </c:pt>
                <c:pt idx="444">
                  <c:v>0.46559886803059669</c:v>
                </c:pt>
                <c:pt idx="445">
                  <c:v>0.46476845401912215</c:v>
                </c:pt>
                <c:pt idx="446">
                  <c:v>0.46395936731066456</c:v>
                </c:pt>
                <c:pt idx="447">
                  <c:v>0.46316743417008865</c:v>
                </c:pt>
                <c:pt idx="448">
                  <c:v>0.46239681497269203</c:v>
                </c:pt>
                <c:pt idx="449">
                  <c:v>0.46162905730717796</c:v>
                </c:pt>
                <c:pt idx="450">
                  <c:v>0.4608969059020751</c:v>
                </c:pt>
                <c:pt idx="451">
                  <c:v>0.46016762854492299</c:v>
                </c:pt>
                <c:pt idx="452">
                  <c:v>0.45945964009874274</c:v>
                </c:pt>
                <c:pt idx="453">
                  <c:v>0.45876884276886187</c:v>
                </c:pt>
                <c:pt idx="454">
                  <c:v>0.45809932267736997</c:v>
                </c:pt>
                <c:pt idx="455">
                  <c:v>0.4574326999788525</c:v>
                </c:pt>
                <c:pt idx="456">
                  <c:v>0.45680164852335281</c:v>
                </c:pt>
                <c:pt idx="457">
                  <c:v>0.45616873691791682</c:v>
                </c:pt>
                <c:pt idx="458">
                  <c:v>0.45557138600827329</c:v>
                </c:pt>
                <c:pt idx="459">
                  <c:v>0.45497685905857566</c:v>
                </c:pt>
                <c:pt idx="460">
                  <c:v>0.45440386128817067</c:v>
                </c:pt>
                <c:pt idx="461">
                  <c:v>0.45384771639248811</c:v>
                </c:pt>
                <c:pt idx="462">
                  <c:v>0.45330842437124375</c:v>
                </c:pt>
                <c:pt idx="463">
                  <c:v>0.45279075359630383</c:v>
                </c:pt>
                <c:pt idx="464">
                  <c:v>0.452280398952567</c:v>
                </c:pt>
                <c:pt idx="465">
                  <c:v>0.45179166555506356</c:v>
                </c:pt>
                <c:pt idx="466">
                  <c:v>0.45131978503221148</c:v>
                </c:pt>
                <c:pt idx="467">
                  <c:v>0.45086475738386866</c:v>
                </c:pt>
                <c:pt idx="468">
                  <c:v>0.45042658260996404</c:v>
                </c:pt>
                <c:pt idx="469">
                  <c:v>0.45000764489657286</c:v>
                </c:pt>
                <c:pt idx="470">
                  <c:v>0.44960079168610889</c:v>
                </c:pt>
                <c:pt idx="471">
                  <c:v>0.44921317553601625</c:v>
                </c:pt>
                <c:pt idx="472">
                  <c:v>0.44884479644622388</c:v>
                </c:pt>
                <c:pt idx="473">
                  <c:v>0.44848850185950084</c:v>
                </c:pt>
                <c:pt idx="474">
                  <c:v>0.44815144433300702</c:v>
                </c:pt>
                <c:pt idx="475">
                  <c:v>0.44783123968116456</c:v>
                </c:pt>
                <c:pt idx="476">
                  <c:v>0.447530217205383</c:v>
                </c:pt>
                <c:pt idx="477">
                  <c:v>0.44724138871103492</c:v>
                </c:pt>
                <c:pt idx="478">
                  <c:v>0.44697412688634586</c:v>
                </c:pt>
                <c:pt idx="479">
                  <c:v>0.44671894956444191</c:v>
                </c:pt>
                <c:pt idx="480">
                  <c:v>0.44648300930298035</c:v>
                </c:pt>
                <c:pt idx="481">
                  <c:v>0.44626511400906566</c:v>
                </c:pt>
                <c:pt idx="482">
                  <c:v>0.44606168740372709</c:v>
                </c:pt>
                <c:pt idx="483">
                  <c:v>0.44587749785890196</c:v>
                </c:pt>
                <c:pt idx="484">
                  <c:v>0.44570777700279507</c:v>
                </c:pt>
                <c:pt idx="485">
                  <c:v>0.44555726477604196</c:v>
                </c:pt>
                <c:pt idx="486">
                  <c:v>0.44542247012699931</c:v>
                </c:pt>
                <c:pt idx="487">
                  <c:v>0.44530390394989183</c:v>
                </c:pt>
                <c:pt idx="488">
                  <c:v>0.4452027866936703</c:v>
                </c:pt>
                <c:pt idx="489">
                  <c:v>0.4451185079911113</c:v>
                </c:pt>
                <c:pt idx="490">
                  <c:v>0.44505140881291538</c:v>
                </c:pt>
                <c:pt idx="491">
                  <c:v>0.4450005449878347</c:v>
                </c:pt>
                <c:pt idx="492">
                  <c:v>0.4449669918278687</c:v>
                </c:pt>
                <c:pt idx="493">
                  <c:v>0.44495013895001989</c:v>
                </c:pt>
                <c:pt idx="494">
                  <c:v>0.496987714665309</c:v>
                </c:pt>
                <c:pt idx="495">
                  <c:v>0.49698875411571919</c:v>
                </c:pt>
                <c:pt idx="496">
                  <c:v>0.49695268604367016</c:v>
                </c:pt>
                <c:pt idx="497">
                  <c:v>0.49694626765173666</c:v>
                </c:pt>
                <c:pt idx="498">
                  <c:v>0.49690274173727289</c:v>
                </c:pt>
                <c:pt idx="499">
                  <c:v>0.49686979201659653</c:v>
                </c:pt>
                <c:pt idx="500">
                  <c:v>0.49680927151655396</c:v>
                </c:pt>
                <c:pt idx="501">
                  <c:v>0.49674979046706369</c:v>
                </c:pt>
                <c:pt idx="502">
                  <c:v>0.49668181212467744</c:v>
                </c:pt>
                <c:pt idx="503">
                  <c:v>0.49661487323263032</c:v>
                </c:pt>
                <c:pt idx="504">
                  <c:v>0.49652036356157225</c:v>
                </c:pt>
                <c:pt idx="505">
                  <c:v>0.49643643008394633</c:v>
                </c:pt>
                <c:pt idx="506">
                  <c:v>0.49631538908407435</c:v>
                </c:pt>
                <c:pt idx="507">
                  <c:v>0.49622399776410475</c:v>
                </c:pt>
                <c:pt idx="508">
                  <c:v>0.49609549892181803</c:v>
                </c:pt>
                <c:pt idx="509">
                  <c:v>0.49597757627303451</c:v>
                </c:pt>
                <c:pt idx="510">
                  <c:v>0.49583208284509794</c:v>
                </c:pt>
                <c:pt idx="511">
                  <c:v>0.49568762886764262</c:v>
                </c:pt>
                <c:pt idx="512">
                  <c:v>0.49553467759729131</c:v>
                </c:pt>
                <c:pt idx="513">
                  <c:v>0.49538276577735019</c:v>
                </c:pt>
                <c:pt idx="514">
                  <c:v>0.49520328317832707</c:v>
                </c:pt>
                <c:pt idx="515">
                  <c:v>0.49502484002957203</c:v>
                </c:pt>
                <c:pt idx="516">
                  <c:v>0.49483789958806312</c:v>
                </c:pt>
                <c:pt idx="517">
                  <c:v>0.49464246185380034</c:v>
                </c:pt>
                <c:pt idx="518">
                  <c:v>0.49444806356987669</c:v>
                </c:pt>
                <c:pt idx="519">
                  <c:v>0.49422609450687105</c:v>
                </c:pt>
                <c:pt idx="520">
                  <c:v>0.49400516489413349</c:v>
                </c:pt>
                <c:pt idx="521">
                  <c:v>0.4937757379887131</c:v>
                </c:pt>
                <c:pt idx="522">
                  <c:v>0.4935473505335608</c:v>
                </c:pt>
                <c:pt idx="523">
                  <c:v>0.49329139229939756</c:v>
                </c:pt>
                <c:pt idx="524">
                  <c:v>0.4930460102585954</c:v>
                </c:pt>
                <c:pt idx="525">
                  <c:v>0.49276352069568929</c:v>
                </c:pt>
                <c:pt idx="526">
                  <c:v>0.49251068081254346</c:v>
                </c:pt>
                <c:pt idx="527">
                  <c:v>0.49222073340715156</c:v>
                </c:pt>
                <c:pt idx="528">
                  <c:v>0.49194136219526285</c:v>
                </c:pt>
                <c:pt idx="529">
                  <c:v>0.49163442020429216</c:v>
                </c:pt>
                <c:pt idx="530">
                  <c:v>0.49132851766366059</c:v>
                </c:pt>
                <c:pt idx="531">
                  <c:v>0.4910141178302041</c:v>
                </c:pt>
                <c:pt idx="532">
                  <c:v>0.4907007574471578</c:v>
                </c:pt>
                <c:pt idx="533">
                  <c:v>0.4903598262850295</c:v>
                </c:pt>
                <c:pt idx="534">
                  <c:v>0.49001993457316928</c:v>
                </c:pt>
                <c:pt idx="535">
                  <c:v>0.48967154556855519</c:v>
                </c:pt>
                <c:pt idx="536">
                  <c:v>0.48932419601435129</c:v>
                </c:pt>
                <c:pt idx="537">
                  <c:v>0.48894927568099433</c:v>
                </c:pt>
                <c:pt idx="538">
                  <c:v>0.48857539479797651</c:v>
                </c:pt>
                <c:pt idx="539">
                  <c:v>0.48820255336536889</c:v>
                </c:pt>
                <c:pt idx="540">
                  <c:v>0.48779260441044414</c:v>
                </c:pt>
                <c:pt idx="541">
                  <c:v>0.48741230513542178</c:v>
                </c:pt>
                <c:pt idx="542">
                  <c:v>0.48699489833801124</c:v>
                </c:pt>
                <c:pt idx="543">
                  <c:v>0.48658806773424601</c:v>
                </c:pt>
                <c:pt idx="544">
                  <c:v>0.48615366635132773</c:v>
                </c:pt>
                <c:pt idx="545">
                  <c:v>0.48572030441881964</c:v>
                </c:pt>
                <c:pt idx="546">
                  <c:v>0.48527844519341556</c:v>
                </c:pt>
                <c:pt idx="547">
                  <c:v>0.48483762541842168</c:v>
                </c:pt>
                <c:pt idx="548">
                  <c:v>0.4843692348643458</c:v>
                </c:pt>
                <c:pt idx="549">
                  <c:v>0.48391142050377312</c:v>
                </c:pt>
                <c:pt idx="550">
                  <c:v>0.48341649862081226</c:v>
                </c:pt>
                <c:pt idx="551">
                  <c:v>0.4829512264178959</c:v>
                </c:pt>
                <c:pt idx="552">
                  <c:v>0.48244884669259136</c:v>
                </c:pt>
                <c:pt idx="553">
                  <c:v>0.48194750641769701</c:v>
                </c:pt>
                <c:pt idx="554">
                  <c:v>0.4814472055931418</c:v>
                </c:pt>
                <c:pt idx="555">
                  <c:v>0.48091933398943354</c:v>
                </c:pt>
                <c:pt idx="556">
                  <c:v>0.48039250183613547</c:v>
                </c:pt>
                <c:pt idx="557">
                  <c:v>0.47985717239008352</c:v>
                </c:pt>
                <c:pt idx="558">
                  <c:v>0.4793228823942286</c:v>
                </c:pt>
                <c:pt idx="559">
                  <c:v>0.47876102161950485</c:v>
                </c:pt>
                <c:pt idx="560">
                  <c:v>0.47820020029497812</c:v>
                </c:pt>
                <c:pt idx="561">
                  <c:v>0.47763088167762646</c:v>
                </c:pt>
                <c:pt idx="562">
                  <c:v>0.47706260251082711</c:v>
                </c:pt>
                <c:pt idx="563">
                  <c:v>0.47646675256473259</c:v>
                </c:pt>
                <c:pt idx="564">
                  <c:v>0.47588147881221232</c:v>
                </c:pt>
                <c:pt idx="565">
                  <c:v>0.475259097537446</c:v>
                </c:pt>
                <c:pt idx="566">
                  <c:v>0.47466636594247547</c:v>
                </c:pt>
                <c:pt idx="567">
                  <c:v>0.4740365268252944</c:v>
                </c:pt>
                <c:pt idx="568">
                  <c:v>0.47341726390158101</c:v>
                </c:pt>
                <c:pt idx="569">
                  <c:v>0.47277043019882115</c:v>
                </c:pt>
                <c:pt idx="570">
                  <c:v>0.47212463594632936</c:v>
                </c:pt>
                <c:pt idx="571">
                  <c:v>0.47147034440115476</c:v>
                </c:pt>
                <c:pt idx="572">
                  <c:v>0.47081709230624824</c:v>
                </c:pt>
                <c:pt idx="573">
                  <c:v>0.47013626943225972</c:v>
                </c:pt>
                <c:pt idx="574">
                  <c:v>0.46945171763702831</c:v>
                </c:pt>
                <c:pt idx="575">
                  <c:v>0.46877297366382464</c:v>
                </c:pt>
                <c:pt idx="576">
                  <c:v>0.46807619565459646</c:v>
                </c:pt>
                <c:pt idx="577">
                  <c:v>0.46737092035257888</c:v>
                </c:pt>
                <c:pt idx="578">
                  <c:v>0.4666571477577719</c:v>
                </c:pt>
                <c:pt idx="579">
                  <c:v>0.46592534112704698</c:v>
                </c:pt>
                <c:pt idx="580">
                  <c:v>0.4652041106897542</c:v>
                </c:pt>
                <c:pt idx="581">
                  <c:v>0.46446484621661455</c:v>
                </c:pt>
                <c:pt idx="582">
                  <c:v>0.46371708445064996</c:v>
                </c:pt>
                <c:pt idx="583">
                  <c:v>0.46296082539182493</c:v>
                </c:pt>
                <c:pt idx="584">
                  <c:v>0.46218653229711748</c:v>
                </c:pt>
                <c:pt idx="585">
                  <c:v>0.46142281539587771</c:v>
                </c:pt>
                <c:pt idx="586">
                  <c:v>0.46063629608717349</c:v>
                </c:pt>
                <c:pt idx="587">
                  <c:v>0.45985081622873736</c:v>
                </c:pt>
                <c:pt idx="588">
                  <c:v>0.45905207070603637</c:v>
                </c:pt>
                <c:pt idx="589">
                  <c:v>0.45824005951892843</c:v>
                </c:pt>
                <c:pt idx="590">
                  <c:v>0.45742431941050654</c:v>
                </c:pt>
                <c:pt idx="591">
                  <c:v>0.45660485038098386</c:v>
                </c:pt>
                <c:pt idx="592">
                  <c:v>0.45577211568705422</c:v>
                </c:pt>
                <c:pt idx="593">
                  <c:v>0.45493088370033519</c:v>
                </c:pt>
                <c:pt idx="594">
                  <c:v>0.45407161767762716</c:v>
                </c:pt>
                <c:pt idx="595">
                  <c:v>0.45322292784845786</c:v>
                </c:pt>
                <c:pt idx="596">
                  <c:v>0.45235620398337062</c:v>
                </c:pt>
                <c:pt idx="597">
                  <c:v>0.45148098282545845</c:v>
                </c:pt>
                <c:pt idx="598">
                  <c:v>0.45059249600313933</c:v>
                </c:pt>
                <c:pt idx="599">
                  <c:v>0.4497050486312304</c:v>
                </c:pt>
                <c:pt idx="600">
                  <c:v>0.448799567223368</c:v>
                </c:pt>
                <c:pt idx="601">
                  <c:v>0.44789512526584474</c:v>
                </c:pt>
                <c:pt idx="602">
                  <c:v>0.44697741764395005</c:v>
                </c:pt>
                <c:pt idx="603">
                  <c:v>0.4460464443576484</c:v>
                </c:pt>
                <c:pt idx="604">
                  <c:v>0.44511651052182799</c:v>
                </c:pt>
                <c:pt idx="605">
                  <c:v>0.44416854264994754</c:v>
                </c:pt>
                <c:pt idx="606">
                  <c:v>0.44322161422840622</c:v>
                </c:pt>
                <c:pt idx="607">
                  <c:v>0.44225665177101803</c:v>
                </c:pt>
                <c:pt idx="608">
                  <c:v>0.44128796039231588</c:v>
                </c:pt>
                <c:pt idx="609">
                  <c:v>0.44031554009247742</c:v>
                </c:pt>
                <c:pt idx="610">
                  <c:v>0.43932508575664997</c:v>
                </c:pt>
                <c:pt idx="611">
                  <c:v>0.43833567087116165</c:v>
                </c:pt>
                <c:pt idx="612">
                  <c:v>0.4373282219497554</c:v>
                </c:pt>
                <c:pt idx="613">
                  <c:v>0.43632181247868829</c:v>
                </c:pt>
                <c:pt idx="614">
                  <c:v>0.43530213734324974</c:v>
                </c:pt>
                <c:pt idx="615">
                  <c:v>0.43426919654343976</c:v>
                </c:pt>
                <c:pt idx="616">
                  <c:v>0.43323729519400445</c:v>
                </c:pt>
                <c:pt idx="617">
                  <c:v>0.43218735980865119</c:v>
                </c:pt>
                <c:pt idx="618">
                  <c:v>0.43113846387356602</c:v>
                </c:pt>
                <c:pt idx="619">
                  <c:v>0.43007630227418048</c:v>
                </c:pt>
                <c:pt idx="620">
                  <c:v>0.42900087501038797</c:v>
                </c:pt>
                <c:pt idx="621">
                  <c:v>0.42792648719697013</c:v>
                </c:pt>
                <c:pt idx="622">
                  <c:v>0.42683406534759882</c:v>
                </c:pt>
                <c:pt idx="623">
                  <c:v>0.42574268294856665</c:v>
                </c:pt>
                <c:pt idx="624">
                  <c:v>0.42463803488523411</c:v>
                </c:pt>
                <c:pt idx="625">
                  <c:v>0.42352012115742355</c:v>
                </c:pt>
                <c:pt idx="626">
                  <c:v>0.42239847850847667</c:v>
                </c:pt>
                <c:pt idx="627">
                  <c:v>0.42127310693825137</c:v>
                </c:pt>
                <c:pt idx="628">
                  <c:v>0.42012970133214367</c:v>
                </c:pt>
                <c:pt idx="629">
                  <c:v>0.41898733517633957</c:v>
                </c:pt>
                <c:pt idx="630">
                  <c:v>0.41782693498461754</c:v>
                </c:pt>
                <c:pt idx="631">
                  <c:v>0.41666757424327017</c:v>
                </c:pt>
                <c:pt idx="632">
                  <c:v>0.41549017946589828</c:v>
                </c:pt>
                <c:pt idx="633">
                  <c:v>0.41431382413897211</c:v>
                </c:pt>
                <c:pt idx="634">
                  <c:v>0.41312420314763898</c:v>
                </c:pt>
                <c:pt idx="635">
                  <c:v>0.41192131649189889</c:v>
                </c:pt>
                <c:pt idx="636">
                  <c:v>0.41071946928656899</c:v>
                </c:pt>
                <c:pt idx="637">
                  <c:v>0.40949958804525011</c:v>
                </c:pt>
                <c:pt idx="638">
                  <c:v>0.40828074625430588</c:v>
                </c:pt>
                <c:pt idx="639">
                  <c:v>0.40704387042744372</c:v>
                </c:pt>
                <c:pt idx="640">
                  <c:v>0.4058080340509207</c:v>
                </c:pt>
                <c:pt idx="641">
                  <c:v>0.40455893200995519</c:v>
                </c:pt>
                <c:pt idx="642">
                  <c:v>0.40329656430472482</c:v>
                </c:pt>
                <c:pt idx="643">
                  <c:v>0.40203285186400706</c:v>
                </c:pt>
                <c:pt idx="644">
                  <c:v>0.4007582579447444</c:v>
                </c:pt>
                <c:pt idx="645">
                  <c:v>0.39947516673262129</c:v>
                </c:pt>
                <c:pt idx="646">
                  <c:v>0.39818596241357085</c:v>
                </c:pt>
                <c:pt idx="647">
                  <c:v>0.39688110824425138</c:v>
                </c:pt>
                <c:pt idx="648">
                  <c:v>0.39557729352544868</c:v>
                </c:pt>
                <c:pt idx="649">
                  <c:v>0.3942578289563059</c:v>
                </c:pt>
                <c:pt idx="650">
                  <c:v>0.39293225128030684</c:v>
                </c:pt>
                <c:pt idx="651">
                  <c:v>0.39159817631141181</c:v>
                </c:pt>
                <c:pt idx="652">
                  <c:v>0.39025560404979842</c:v>
                </c:pt>
                <c:pt idx="653">
                  <c:v>0.38890453449532458</c:v>
                </c:pt>
                <c:pt idx="654">
                  <c:v>0.38754496764809687</c:v>
                </c:pt>
                <c:pt idx="655">
                  <c:v>0.38617690350800871</c:v>
                </c:pt>
                <c:pt idx="656">
                  <c:v>0.38480034207523772</c:v>
                </c:pt>
                <c:pt idx="657">
                  <c:v>0.38341528334960628</c:v>
                </c:pt>
                <c:pt idx="658">
                  <c:v>0.38202172733114992</c:v>
                </c:pt>
                <c:pt idx="659">
                  <c:v>0.3806220582057307</c:v>
                </c:pt>
                <c:pt idx="660">
                  <c:v>0.37920912341594004</c:v>
                </c:pt>
                <c:pt idx="661">
                  <c:v>0.37779007551911548</c:v>
                </c:pt>
                <c:pt idx="662">
                  <c:v>0.37636253032953704</c:v>
                </c:pt>
                <c:pt idx="663">
                  <c:v>0.37492648784713367</c:v>
                </c:pt>
                <c:pt idx="664">
                  <c:v>0.37348194807190538</c:v>
                </c:pt>
                <c:pt idx="665">
                  <c:v>0.37202891100395874</c:v>
                </c:pt>
                <c:pt idx="666">
                  <c:v>0.37056737664315165</c:v>
                </c:pt>
                <c:pt idx="667">
                  <c:v>0.36909734498955515</c:v>
                </c:pt>
                <c:pt idx="668">
                  <c:v>0.36761881604320479</c:v>
                </c:pt>
                <c:pt idx="669">
                  <c:v>0.36613178980399397</c:v>
                </c:pt>
                <c:pt idx="670">
                  <c:v>0.36463865045785582</c:v>
                </c:pt>
                <c:pt idx="671">
                  <c:v>0.36313105335437967</c:v>
                </c:pt>
                <c:pt idx="672">
                  <c:v>0.36161972732976722</c:v>
                </c:pt>
                <c:pt idx="673">
                  <c:v>0.36009871191936327</c:v>
                </c:pt>
                <c:pt idx="674">
                  <c:v>0.35857039130913648</c:v>
                </c:pt>
                <c:pt idx="675">
                  <c:v>0.35703118922029375</c:v>
                </c:pt>
                <c:pt idx="676">
                  <c:v>0.35548468193155713</c:v>
                </c:pt>
                <c:pt idx="677">
                  <c:v>0.35392967735003111</c:v>
                </c:pt>
                <c:pt idx="678">
                  <c:v>0.35236617547568017</c:v>
                </c:pt>
                <c:pt idx="679">
                  <c:v>0.35079536840150638</c:v>
                </c:pt>
                <c:pt idx="680">
                  <c:v>0.3492136798486456</c:v>
                </c:pt>
                <c:pt idx="681">
                  <c:v>0.34762468609592645</c:v>
                </c:pt>
                <c:pt idx="682">
                  <c:v>0.3460271950504179</c:v>
                </c:pt>
                <c:pt idx="683">
                  <c:v>0.34442120671211995</c:v>
                </c:pt>
                <c:pt idx="684">
                  <c:v>0.34280672108103261</c:v>
                </c:pt>
                <c:pt idx="685">
                  <c:v>0.34118433420356808</c:v>
                </c:pt>
                <c:pt idx="686">
                  <c:v>0.33955225794045418</c:v>
                </c:pt>
                <c:pt idx="687">
                  <c:v>0.33791287647741086</c:v>
                </c:pt>
                <c:pt idx="688">
                  <c:v>0.33626380562864711</c:v>
                </c:pt>
                <c:pt idx="689">
                  <c:v>0.33460742958006051</c:v>
                </c:pt>
                <c:pt idx="690">
                  <c:v>0.33294136414571796</c:v>
                </c:pt>
                <c:pt idx="691">
                  <c:v>0.33126739746503375</c:v>
                </c:pt>
                <c:pt idx="692">
                  <c:v>0.32958523151481955</c:v>
                </c:pt>
                <c:pt idx="693">
                  <c:v>0.32789427024855655</c:v>
                </c:pt>
                <c:pt idx="694">
                  <c:v>0.32619481168950415</c:v>
                </c:pt>
                <c:pt idx="695">
                  <c:v>0.32448655781443847</c:v>
                </c:pt>
                <c:pt idx="696">
                  <c:v>0.32277040269303114</c:v>
                </c:pt>
                <c:pt idx="697">
                  <c:v>0.32104530324396308</c:v>
                </c:pt>
                <c:pt idx="698">
                  <c:v>0.31931193001955904</c:v>
                </c:pt>
                <c:pt idx="699">
                  <c:v>0.31931193001955904</c:v>
                </c:pt>
                <c:pt idx="700">
                  <c:v>0.31582209157249963</c:v>
                </c:pt>
                <c:pt idx="701">
                  <c:v>0.31408040478190458</c:v>
                </c:pt>
                <c:pt idx="702">
                  <c:v>0.31234747017787612</c:v>
                </c:pt>
                <c:pt idx="703">
                  <c:v>0.3106232877603432</c:v>
                </c:pt>
                <c:pt idx="704">
                  <c:v>0.30890785752941241</c:v>
                </c:pt>
                <c:pt idx="705">
                  <c:v>0.30720117948497716</c:v>
                </c:pt>
                <c:pt idx="706">
                  <c:v>0.30550688542735571</c:v>
                </c:pt>
                <c:pt idx="707">
                  <c:v>0.30381405987135679</c:v>
                </c:pt>
                <c:pt idx="708">
                  <c:v>0.30213363849085795</c:v>
                </c:pt>
                <c:pt idx="709">
                  <c:v>0.30046196929696123</c:v>
                </c:pt>
                <c:pt idx="710">
                  <c:v>0.29879905228952452</c:v>
                </c:pt>
                <c:pt idx="711">
                  <c:v>0.29714488746868994</c:v>
                </c:pt>
                <c:pt idx="712">
                  <c:v>0.29549947483435091</c:v>
                </c:pt>
                <c:pt idx="713">
                  <c:v>0.29386281438661399</c:v>
                </c:pt>
                <c:pt idx="714">
                  <c:v>0.29223490612530156</c:v>
                </c:pt>
                <c:pt idx="715">
                  <c:v>0.29061575005066231</c:v>
                </c:pt>
                <c:pt idx="716">
                  <c:v>0.28900534616244755</c:v>
                </c:pt>
                <c:pt idx="717">
                  <c:v>0.28740369446083491</c:v>
                </c:pt>
                <c:pt idx="718">
                  <c:v>0.28581419261943353</c:v>
                </c:pt>
                <c:pt idx="719">
                  <c:v>0.28422662878483607</c:v>
                </c:pt>
                <c:pt idx="720">
                  <c:v>0.28265123374715984</c:v>
                </c:pt>
                <c:pt idx="721">
                  <c:v>0.28108459089601467</c:v>
                </c:pt>
                <c:pt idx="722">
                  <c:v>0.27952670023143611</c:v>
                </c:pt>
                <c:pt idx="723">
                  <c:v>0.27797756175338861</c:v>
                </c:pt>
                <c:pt idx="724">
                  <c:v>0.27643717546183666</c:v>
                </c:pt>
                <c:pt idx="725">
                  <c:v>0.2749055413568513</c:v>
                </c:pt>
                <c:pt idx="726">
                  <c:v>0.27338265943843254</c:v>
                </c:pt>
                <c:pt idx="727">
                  <c:v>0.27186852970654485</c:v>
                </c:pt>
                <c:pt idx="728">
                  <c:v>0.2703631521611527</c:v>
                </c:pt>
                <c:pt idx="729">
                  <c:v>0.26886652680232714</c:v>
                </c:pt>
                <c:pt idx="730">
                  <c:v>0.26737865363003266</c:v>
                </c:pt>
                <c:pt idx="731">
                  <c:v>0.26590269363516938</c:v>
                </c:pt>
                <c:pt idx="732">
                  <c:v>0.26442914636906067</c:v>
                </c:pt>
                <c:pt idx="733">
                  <c:v>0.26296752986073813</c:v>
                </c:pt>
                <c:pt idx="734">
                  <c:v>0.26151466553894664</c:v>
                </c:pt>
                <c:pt idx="735">
                  <c:v>0.26007055340368623</c:v>
                </c:pt>
                <c:pt idx="736">
                  <c:v>0.25863519345495689</c:v>
                </c:pt>
                <c:pt idx="737">
                  <c:v>0.25720858569275862</c:v>
                </c:pt>
                <c:pt idx="738">
                  <c:v>0.25579073011712694</c:v>
                </c:pt>
                <c:pt idx="739">
                  <c:v>0.25438162672806186</c:v>
                </c:pt>
                <c:pt idx="740">
                  <c:v>0.25298127552545679</c:v>
                </c:pt>
                <c:pt idx="741">
                  <c:v>0.25158967650945385</c:v>
                </c:pt>
                <c:pt idx="742">
                  <c:v>0.25020682967994645</c:v>
                </c:pt>
                <c:pt idx="743">
                  <c:v>0.24883569320159893</c:v>
                </c:pt>
                <c:pt idx="744">
                  <c:v>0.24746737635663152</c:v>
                </c:pt>
                <c:pt idx="745">
                  <c:v>0.246110786191025</c:v>
                </c:pt>
                <c:pt idx="746">
                  <c:v>0.24476294821209166</c:v>
                </c:pt>
                <c:pt idx="747">
                  <c:v>0.2434238624195828</c:v>
                </c:pt>
                <c:pt idx="748">
                  <c:v>0.2420935288137116</c:v>
                </c:pt>
                <c:pt idx="749">
                  <c:v>0.24077194739430041</c:v>
                </c:pt>
                <c:pt idx="750">
                  <c:v>0.23945911816145582</c:v>
                </c:pt>
                <c:pt idx="751">
                  <c:v>0.23815504111517782</c:v>
                </c:pt>
                <c:pt idx="752">
                  <c:v>0.23685971625539537</c:v>
                </c:pt>
                <c:pt idx="753">
                  <c:v>0.23557314358217951</c:v>
                </c:pt>
                <c:pt idx="754">
                  <c:v>0.23429532309549472</c:v>
                </c:pt>
                <c:pt idx="755">
                  <c:v>0.233026254795341</c:v>
                </c:pt>
                <c:pt idx="756">
                  <c:v>0.23176869407226519</c:v>
                </c:pt>
                <c:pt idx="757">
                  <c:v>0.23051435988701741</c:v>
                </c:pt>
                <c:pt idx="758">
                  <c:v>0.22927154825080009</c:v>
                </c:pt>
                <c:pt idx="759">
                  <c:v>0.22803748880114938</c:v>
                </c:pt>
                <c:pt idx="760">
                  <c:v>0.22681218153802973</c:v>
                </c:pt>
                <c:pt idx="761">
                  <c:v>0.22559562646147668</c:v>
                </c:pt>
                <c:pt idx="762">
                  <c:v>0.22438782357141918</c:v>
                </c:pt>
                <c:pt idx="763">
                  <c:v>0.22318877286792826</c:v>
                </c:pt>
                <c:pt idx="764">
                  <c:v>0.2219984743509329</c:v>
                </c:pt>
                <c:pt idx="765">
                  <c:v>0.22081692802053965</c:v>
                </c:pt>
                <c:pt idx="766">
                  <c:v>0.21964413387664194</c:v>
                </c:pt>
                <c:pt idx="767">
                  <c:v>0.21848009191931084</c:v>
                </c:pt>
                <c:pt idx="768">
                  <c:v>0.21732738601311752</c:v>
                </c:pt>
                <c:pt idx="769">
                  <c:v>0.21617825094857324</c:v>
                </c:pt>
                <c:pt idx="770">
                  <c:v>0.21504046565517854</c:v>
                </c:pt>
                <c:pt idx="771">
                  <c:v>0.21391143254831491</c:v>
                </c:pt>
                <c:pt idx="772">
                  <c:v>0.21279115162801787</c:v>
                </c:pt>
                <c:pt idx="773">
                  <c:v>0.21167962289425191</c:v>
                </c:pt>
                <c:pt idx="774">
                  <c:v>0.21057684634698148</c:v>
                </c:pt>
                <c:pt idx="775">
                  <c:v>0.20948282198627766</c:v>
                </c:pt>
                <c:pt idx="776">
                  <c:v>0.20839754981214043</c:v>
                </c:pt>
                <c:pt idx="777">
                  <c:v>0.20732102982449874</c:v>
                </c:pt>
                <c:pt idx="778">
                  <c:v>0.20625326202342364</c:v>
                </c:pt>
                <c:pt idx="779">
                  <c:v>0.20519424640887962</c:v>
                </c:pt>
                <c:pt idx="780">
                  <c:v>0.20414398298086667</c:v>
                </c:pt>
                <c:pt idx="781">
                  <c:v>0.20310488673864313</c:v>
                </c:pt>
                <c:pt idx="782">
                  <c:v>0.20206970042519146</c:v>
                </c:pt>
                <c:pt idx="783">
                  <c:v>0.20104569366111491</c:v>
                </c:pt>
                <c:pt idx="784">
                  <c:v>0.20003043908360496</c:v>
                </c:pt>
                <c:pt idx="785">
                  <c:v>0.19902393669262608</c:v>
                </c:pt>
                <c:pt idx="786">
                  <c:v>0.19802618648817827</c:v>
                </c:pt>
                <c:pt idx="787">
                  <c:v>0.19703718847029705</c:v>
                </c:pt>
                <c:pt idx="788">
                  <c:v>0.19605694263891138</c:v>
                </c:pt>
                <c:pt idx="789">
                  <c:v>0.19508544899412783</c:v>
                </c:pt>
                <c:pt idx="790">
                  <c:v>0.1941227075358043</c:v>
                </c:pt>
                <c:pt idx="791">
                  <c:v>0.19316871826408288</c:v>
                </c:pt>
                <c:pt idx="792">
                  <c:v>0.19222348117885701</c:v>
                </c:pt>
                <c:pt idx="793">
                  <c:v>0.19128927105388271</c:v>
                </c:pt>
                <c:pt idx="794">
                  <c:v>0.19035925256080333</c:v>
                </c:pt>
                <c:pt idx="795">
                  <c:v>0.18944027213951387</c:v>
                </c:pt>
                <c:pt idx="796">
                  <c:v>0.18853004390482653</c:v>
                </c:pt>
                <c:pt idx="797">
                  <c:v>0.18762856785667026</c:v>
                </c:pt>
                <c:pt idx="798">
                  <c:v>0.186735843994974</c:v>
                </c:pt>
                <c:pt idx="799">
                  <c:v>0.1858518723199154</c:v>
                </c:pt>
                <c:pt idx="800">
                  <c:v>0.18497665283135234</c:v>
                </c:pt>
                <c:pt idx="801">
                  <c:v>0.18411018552932035</c:v>
                </c:pt>
                <c:pt idx="802">
                  <c:v>0.18325247041381942</c:v>
                </c:pt>
                <c:pt idx="803">
                  <c:v>0.18240459218283434</c:v>
                </c:pt>
                <c:pt idx="804">
                  <c:v>0.18156329176051145</c:v>
                </c:pt>
                <c:pt idx="805">
                  <c:v>0.18073183325682862</c:v>
                </c:pt>
                <c:pt idx="806">
                  <c:v>0.17990912693964134</c:v>
                </c:pt>
                <c:pt idx="807">
                  <c:v>0.17909517280905618</c:v>
                </c:pt>
                <c:pt idx="808">
                  <c:v>0.17828997086493104</c:v>
                </c:pt>
                <c:pt idx="809">
                  <c:v>0.17749457669602009</c:v>
                </c:pt>
                <c:pt idx="810">
                  <c:v>0.17670581886743975</c:v>
                </c:pt>
                <c:pt idx="811">
                  <c:v>0.1759268735351327</c:v>
                </c:pt>
                <c:pt idx="812">
                  <c:v>0.17515668038939225</c:v>
                </c:pt>
                <c:pt idx="813">
                  <c:v>0.17439523943018287</c:v>
                </c:pt>
                <c:pt idx="814">
                  <c:v>0.17364255065746903</c:v>
                </c:pt>
                <c:pt idx="815">
                  <c:v>0.17289964242863221</c:v>
                </c:pt>
                <c:pt idx="816">
                  <c:v>0.1721634253157589</c:v>
                </c:pt>
                <c:pt idx="817">
                  <c:v>0.17143699315486316</c:v>
                </c:pt>
                <c:pt idx="818">
                  <c:v>0.17071931318049849</c:v>
                </c:pt>
                <c:pt idx="819">
                  <c:v>0.17001038539270041</c:v>
                </c:pt>
                <c:pt idx="820">
                  <c:v>0.16931020979139788</c:v>
                </c:pt>
                <c:pt idx="821">
                  <c:v>0.16861978938067068</c:v>
                </c:pt>
                <c:pt idx="822">
                  <c:v>0.16793611110550444</c:v>
                </c:pt>
                <c:pt idx="823">
                  <c:v>0.16726219211602</c:v>
                </c:pt>
                <c:pt idx="824">
                  <c:v>0.16659702531303111</c:v>
                </c:pt>
                <c:pt idx="825">
                  <c:v>0.16594061069660881</c:v>
                </c:pt>
                <c:pt idx="826">
                  <c:v>0.16529294826675311</c:v>
                </c:pt>
                <c:pt idx="827">
                  <c:v>0.16465403802339296</c:v>
                </c:pt>
                <c:pt idx="828">
                  <c:v>0.16402485576538339</c:v>
                </c:pt>
                <c:pt idx="829">
                  <c:v>0.16340247041853218</c:v>
                </c:pt>
                <c:pt idx="830">
                  <c:v>0.16278981678699012</c:v>
                </c:pt>
                <c:pt idx="831">
                  <c:v>0.1621859153419436</c:v>
                </c:pt>
                <c:pt idx="832">
                  <c:v>0.1615907660834992</c:v>
                </c:pt>
                <c:pt idx="833">
                  <c:v>0.16100436901151483</c:v>
                </c:pt>
                <c:pt idx="834">
                  <c:v>0.1604276786407155</c:v>
                </c:pt>
                <c:pt idx="835">
                  <c:v>0.15985782806247073</c:v>
                </c:pt>
                <c:pt idx="836">
                  <c:v>0.15929768760233998</c:v>
                </c:pt>
                <c:pt idx="837">
                  <c:v>0.15874629932866924</c:v>
                </c:pt>
                <c:pt idx="838">
                  <c:v>0.15820366324163615</c:v>
                </c:pt>
                <c:pt idx="839">
                  <c:v>0.15766977934106308</c:v>
                </c:pt>
                <c:pt idx="840">
                  <c:v>0.15714558273543844</c:v>
                </c:pt>
                <c:pt idx="841">
                  <c:v>0.15662826504783567</c:v>
                </c:pt>
                <c:pt idx="842">
                  <c:v>0.15612063775904517</c:v>
                </c:pt>
                <c:pt idx="843">
                  <c:v>0.15562176265685679</c:v>
                </c:pt>
                <c:pt idx="844">
                  <c:v>0.15513163974116395</c:v>
                </c:pt>
                <c:pt idx="845">
                  <c:v>0.15465026901203771</c:v>
                </c:pt>
                <c:pt idx="846">
                  <c:v>0.15417856804958774</c:v>
                </c:pt>
                <c:pt idx="847">
                  <c:v>0.15371378137459146</c:v>
                </c:pt>
                <c:pt idx="848">
                  <c:v>0.15325866725721227</c:v>
                </c:pt>
                <c:pt idx="849">
                  <c:v>0.15281230532639967</c:v>
                </c:pt>
                <c:pt idx="850">
                  <c:v>0.15237469558211814</c:v>
                </c:pt>
                <c:pt idx="851">
                  <c:v>0.15194629022836637</c:v>
                </c:pt>
                <c:pt idx="852">
                  <c:v>0.15152573141421044</c:v>
                </c:pt>
                <c:pt idx="853">
                  <c:v>0.15111437825559904</c:v>
                </c:pt>
                <c:pt idx="854">
                  <c:v>0.1507122258488991</c:v>
                </c:pt>
                <c:pt idx="855">
                  <c:v>0.15031792733736893</c:v>
                </c:pt>
                <c:pt idx="856">
                  <c:v>0.14993283076446318</c:v>
                </c:pt>
                <c:pt idx="857">
                  <c:v>0.14955693153954286</c:v>
                </c:pt>
                <c:pt idx="858">
                  <c:v>0.14918889309587513</c:v>
                </c:pt>
                <c:pt idx="859">
                  <c:v>0.14883005310867503</c:v>
                </c:pt>
                <c:pt idx="860">
                  <c:v>0.14848040730026213</c:v>
                </c:pt>
                <c:pt idx="861">
                  <c:v>0.14813862868972905</c:v>
                </c:pt>
                <c:pt idx="862">
                  <c:v>0.14780604528827013</c:v>
                </c:pt>
                <c:pt idx="863">
                  <c:v>0.14748221407330675</c:v>
                </c:pt>
                <c:pt idx="864">
                  <c:v>0.14716757317675189</c:v>
                </c:pt>
                <c:pt idx="865">
                  <c:v>0.14686080730314188</c:v>
                </c:pt>
                <c:pt idx="866">
                  <c:v>0.14656323267391969</c:v>
                </c:pt>
                <c:pt idx="867">
                  <c:v>0.14627484574166516</c:v>
                </c:pt>
                <c:pt idx="868">
                  <c:v>0.14599433915343241</c:v>
                </c:pt>
                <c:pt idx="869">
                  <c:v>0.14572302110988034</c:v>
                </c:pt>
                <c:pt idx="870">
                  <c:v>0.14546088837665394</c:v>
                </c:pt>
                <c:pt idx="871">
                  <c:v>0.14520664083903512</c:v>
                </c:pt>
                <c:pt idx="872">
                  <c:v>0.1449615793811887</c:v>
                </c:pt>
                <c:pt idx="873">
                  <c:v>0.14472570108178928</c:v>
                </c:pt>
                <c:pt idx="874">
                  <c:v>0.14449771235998554</c:v>
                </c:pt>
                <c:pt idx="875">
                  <c:v>0.14427912232171991</c:v>
                </c:pt>
                <c:pt idx="876">
                  <c:v>0.144068854495778</c:v>
                </c:pt>
                <c:pt idx="877">
                  <c:v>0.14386776824366621</c:v>
                </c:pt>
                <c:pt idx="878">
                  <c:v>0.14367521938339678</c:v>
                </c:pt>
                <c:pt idx="879">
                  <c:v>0.14349120906260282</c:v>
                </c:pt>
                <c:pt idx="880">
                  <c:v>0.14331637859417157</c:v>
                </c:pt>
                <c:pt idx="881">
                  <c:v>0.1431498732072356</c:v>
                </c:pt>
                <c:pt idx="882">
                  <c:v>0.14299254665537831</c:v>
                </c:pt>
                <c:pt idx="883">
                  <c:v>0.14284375889737078</c:v>
                </c:pt>
                <c:pt idx="884">
                  <c:v>0.14270351081993482</c:v>
                </c:pt>
                <c:pt idx="885">
                  <c:v>0.14257244024737048</c:v>
                </c:pt>
                <c:pt idx="886">
                  <c:v>0.14244990915326383</c:v>
                </c:pt>
                <c:pt idx="887">
                  <c:v>0.14233602427644598</c:v>
                </c:pt>
                <c:pt idx="888">
                  <c:v>0.1422309977836278</c:v>
                </c:pt>
                <c:pt idx="889">
                  <c:v>0.14213472349698719</c:v>
                </c:pt>
                <c:pt idx="890">
                  <c:v>0.14204720141638205</c:v>
                </c:pt>
                <c:pt idx="891">
                  <c:v>0.14196853728950742</c:v>
                </c:pt>
                <c:pt idx="892">
                  <c:v>0.14189841382464152</c:v>
                </c:pt>
                <c:pt idx="893">
                  <c:v>0.1418372011970348</c:v>
                </c:pt>
                <c:pt idx="894">
                  <c:v>0.14178463510127415</c:v>
                </c:pt>
                <c:pt idx="895">
                  <c:v>0.14174092685657058</c:v>
                </c:pt>
                <c:pt idx="896">
                  <c:v>0.14170589160745095</c:v>
                </c:pt>
                <c:pt idx="897">
                  <c:v>0.14167963497449421</c:v>
                </c:pt>
                <c:pt idx="898">
                  <c:v>0.1416621305525112</c:v>
                </c:pt>
                <c:pt idx="899">
                  <c:v>0.14165337834153746</c:v>
                </c:pt>
              </c:numCache>
            </c:numRef>
          </c:val>
        </c:ser>
        <c:marker val="1"/>
        <c:axId val="127651840"/>
        <c:axId val="127653376"/>
      </c:lineChart>
      <c:lineChart>
        <c:grouping val="standard"/>
        <c:ser>
          <c:idx val="1"/>
          <c:order val="1"/>
          <c:tx>
            <c:v>Centre Rockerline Curvature ( second derivative)</c:v>
          </c:tx>
          <c:marker>
            <c:symbol val="none"/>
          </c:marker>
          <c:cat>
            <c:numRef>
              <c:f>RockerConcaveParameters!$Q$110:$Q$1009</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cat>
          <c:val>
            <c:numRef>
              <c:f>RockerConcaveParameters!$W$110:$W$1009</c:f>
              <c:numCache>
                <c:formatCode>0.000</c:formatCode>
                <c:ptCount val="9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1.4693111749863874E-2</c:v>
                </c:pt>
                <c:pt idx="301">
                  <c:v>1.4672118099667841E-2</c:v>
                </c:pt>
                <c:pt idx="302">
                  <c:v>1.5127961607674933E-2</c:v>
                </c:pt>
                <c:pt idx="303">
                  <c:v>1.4916233092776565E-2</c:v>
                </c:pt>
                <c:pt idx="304">
                  <c:v>1.5372076602915286E-2</c:v>
                </c:pt>
                <c:pt idx="305">
                  <c:v>1.535108295200871E-2</c:v>
                </c:pt>
                <c:pt idx="306">
                  <c:v>1.5616191595313467E-2</c:v>
                </c:pt>
                <c:pt idx="307">
                  <c:v>1.5976667673101019E-2</c:v>
                </c:pt>
                <c:pt idx="308">
                  <c:v>1.5764939159623736E-2</c:v>
                </c:pt>
                <c:pt idx="309">
                  <c:v>1.6220782666209743E-2</c:v>
                </c:pt>
                <c:pt idx="310">
                  <c:v>1.6199789017434796E-2</c:v>
                </c:pt>
                <c:pt idx="311">
                  <c:v>1.6560265092380178E-2</c:v>
                </c:pt>
                <c:pt idx="312">
                  <c:v>1.6634638874535312E-2</c:v>
                </c:pt>
                <c:pt idx="313">
                  <c:v>1.6709012655269362E-2</c:v>
                </c:pt>
                <c:pt idx="314">
                  <c:v>1.7069488732346372E-2</c:v>
                </c:pt>
                <c:pt idx="315">
                  <c:v>1.7096178797260109E-2</c:v>
                </c:pt>
                <c:pt idx="316">
                  <c:v>1.7313603726876181E-2</c:v>
                </c:pt>
                <c:pt idx="317">
                  <c:v>1.7531028655071168E-2</c:v>
                </c:pt>
                <c:pt idx="318">
                  <c:v>1.760540243651576E-2</c:v>
                </c:pt>
                <c:pt idx="319">
                  <c:v>1.782282736542129E-2</c:v>
                </c:pt>
                <c:pt idx="320">
                  <c:v>1.8040252293616277E-2</c:v>
                </c:pt>
                <c:pt idx="321">
                  <c:v>1.8114626075771412E-2</c:v>
                </c:pt>
                <c:pt idx="322">
                  <c:v>1.8332051003966399E-2</c:v>
                </c:pt>
                <c:pt idx="323">
                  <c:v>1.8501792218472701E-2</c:v>
                </c:pt>
                <c:pt idx="324">
                  <c:v>1.867153342942629E-2</c:v>
                </c:pt>
                <c:pt idx="325">
                  <c:v>1.8888958359752905E-2</c:v>
                </c:pt>
                <c:pt idx="326">
                  <c:v>1.8963332141197498E-2</c:v>
                </c:pt>
                <c:pt idx="327">
                  <c:v>1.9228440783791712E-2</c:v>
                </c:pt>
                <c:pt idx="328">
                  <c:v>1.9302814567367932E-2</c:v>
                </c:pt>
                <c:pt idx="329">
                  <c:v>1.9472555779032064E-2</c:v>
                </c:pt>
                <c:pt idx="330">
                  <c:v>1.9785348140288761E-2</c:v>
                </c:pt>
                <c:pt idx="331">
                  <c:v>1.9812038205913041E-2</c:v>
                </c:pt>
                <c:pt idx="332">
                  <c:v>2.007714684992834E-2</c:v>
                </c:pt>
                <c:pt idx="333">
                  <c:v>2.0151520632083475E-2</c:v>
                </c:pt>
                <c:pt idx="334">
                  <c:v>2.0368945559567919E-2</c:v>
                </c:pt>
                <c:pt idx="335">
                  <c:v>2.0562528631984378E-2</c:v>
                </c:pt>
                <c:pt idx="336">
                  <c:v>2.0708427986448896E-2</c:v>
                </c:pt>
                <c:pt idx="337">
                  <c:v>2.0854327340913414E-2</c:v>
                </c:pt>
                <c:pt idx="338">
                  <c:v>2.1047910412619331E-2</c:v>
                </c:pt>
                <c:pt idx="339">
                  <c:v>2.1241493483614704E-2</c:v>
                </c:pt>
                <c:pt idx="340">
                  <c:v>2.1387392838079222E-2</c:v>
                </c:pt>
                <c:pt idx="341">
                  <c:v>2.1533292193964826E-2</c:v>
                </c:pt>
                <c:pt idx="342">
                  <c:v>2.1750717122159813E-2</c:v>
                </c:pt>
                <c:pt idx="343">
                  <c:v>2.1872774618714175E-2</c:v>
                </c:pt>
                <c:pt idx="344">
                  <c:v>2.2090199549751333E-2</c:v>
                </c:pt>
                <c:pt idx="345">
                  <c:v>2.2212257044884609E-2</c:v>
                </c:pt>
                <c:pt idx="346">
                  <c:v>2.2429681974500681E-2</c:v>
                </c:pt>
                <c:pt idx="347">
                  <c:v>2.2563660400010122E-2</c:v>
                </c:pt>
                <c:pt idx="348">
                  <c:v>2.2745322543471502E-2</c:v>
                </c:pt>
                <c:pt idx="349">
                  <c:v>2.2915063754425091E-2</c:v>
                </c:pt>
                <c:pt idx="350">
                  <c:v>2.3084804968931394E-2</c:v>
                </c:pt>
                <c:pt idx="351">
                  <c:v>2.3254546182016611E-2</c:v>
                </c:pt>
                <c:pt idx="352">
                  <c:v>2.3424287393680743E-2</c:v>
                </c:pt>
                <c:pt idx="353">
                  <c:v>2.3595173791335355E-2</c:v>
                </c:pt>
                <c:pt idx="354">
                  <c:v>2.3225867838760905E-2</c:v>
                </c:pt>
                <c:pt idx="355">
                  <c:v>2.3456597163118431E-2</c:v>
                </c:pt>
                <c:pt idx="356">
                  <c:v>2.3088342873478496E-2</c:v>
                </c:pt>
                <c:pt idx="357">
                  <c:v>2.2919815183541914E-2</c:v>
                </c:pt>
                <c:pt idx="358">
                  <c:v>2.2552520702134871E-2</c:v>
                </c:pt>
                <c:pt idx="359">
                  <c:v>2.2781714333319769E-2</c:v>
                </c:pt>
                <c:pt idx="360">
                  <c:v>2.2414230705436466E-2</c:v>
                </c:pt>
                <c:pt idx="361">
                  <c:v>2.2245703011947171E-2</c:v>
                </c:pt>
                <c:pt idx="362">
                  <c:v>2.1879151066173108E-2</c:v>
                </c:pt>
                <c:pt idx="363">
                  <c:v>2.2106854004988463E-2</c:v>
                </c:pt>
                <c:pt idx="364">
                  <c:v>2.1740118533841724E-2</c:v>
                </c:pt>
                <c:pt idx="365">
                  <c:v>2.1380855979913349E-2</c:v>
                </c:pt>
                <c:pt idx="366">
                  <c:v>2.1587228656727575E-2</c:v>
                </c:pt>
                <c:pt idx="367">
                  <c:v>2.1241281312711635E-2</c:v>
                </c:pt>
                <c:pt idx="368">
                  <c:v>2.1066006364378609E-2</c:v>
                </c:pt>
                <c:pt idx="369">
                  <c:v>2.0706743809739692E-2</c:v>
                </c:pt>
                <c:pt idx="370">
                  <c:v>2.0913814017831101E-2</c:v>
                </c:pt>
                <c:pt idx="371">
                  <c:v>2.0375731122612706E-2</c:v>
                </c:pt>
                <c:pt idx="372">
                  <c:v>2.0582629058907287E-2</c:v>
                </c:pt>
                <c:pt idx="373">
                  <c:v>2.0223366503557827E-2</c:v>
                </c:pt>
                <c:pt idx="374">
                  <c:v>2.0049642013475477E-2</c:v>
                </c:pt>
                <c:pt idx="375">
                  <c:v>1.9700938298683468E-2</c:v>
                </c:pt>
                <c:pt idx="376">
                  <c:v>1.9908516887312544E-2</c:v>
                </c:pt>
                <c:pt idx="377">
                  <c:v>1.9549254334094712E-2</c:v>
                </c:pt>
                <c:pt idx="378">
                  <c:v>1.9185447509784126E-2</c:v>
                </c:pt>
                <c:pt idx="379">
                  <c:v>1.9407637699941915E-2</c:v>
                </c:pt>
                <c:pt idx="380">
                  <c:v>1.9043669855989265E-2</c:v>
                </c:pt>
                <c:pt idx="381">
                  <c:v>1.8875142162499969E-2</c:v>
                </c:pt>
                <c:pt idx="382">
                  <c:v>1.8511965370038297E-2</c:v>
                </c:pt>
                <c:pt idx="383">
                  <c:v>1.8732889875394676E-2</c:v>
                </c:pt>
                <c:pt idx="384">
                  <c:v>1.8369557685105065E-2</c:v>
                </c:pt>
                <c:pt idx="385">
                  <c:v>1.8201029993747397E-2</c:v>
                </c:pt>
                <c:pt idx="386">
                  <c:v>1.7838460728114569E-2</c:v>
                </c:pt>
                <c:pt idx="387">
                  <c:v>1.8058164552314793E-2</c:v>
                </c:pt>
                <c:pt idx="388">
                  <c:v>1.7695445514220864E-2</c:v>
                </c:pt>
                <c:pt idx="389">
                  <c:v>1.7333317128986891E-2</c:v>
                </c:pt>
                <c:pt idx="390">
                  <c:v>1.7552134975318268E-2</c:v>
                </c:pt>
                <c:pt idx="391">
                  <c:v>1.7189861036115417E-2</c:v>
                </c:pt>
                <c:pt idx="392">
                  <c:v>1.7021333344047207E-2</c:v>
                </c:pt>
                <c:pt idx="393">
                  <c:v>1.6659773109495291E-2</c:v>
                </c:pt>
                <c:pt idx="394">
                  <c:v>1.6877449029095715E-2</c:v>
                </c:pt>
                <c:pt idx="395">
                  <c:v>1.6515748866652302E-2</c:v>
                </c:pt>
                <c:pt idx="396">
                  <c:v>1.6251853742943467E-2</c:v>
                </c:pt>
                <c:pt idx="397">
                  <c:v>1.6176941451817584E-2</c:v>
                </c:pt>
                <c:pt idx="398">
                  <c:v>1.6107418153410435E-2</c:v>
                </c:pt>
                <c:pt idx="399">
                  <c:v>1.5746269264127477E-2</c:v>
                </c:pt>
                <c:pt idx="400">
                  <c:v>1.5768476436761603E-2</c:v>
                </c:pt>
                <c:pt idx="401">
                  <c:v>1.5407984999171731E-2</c:v>
                </c:pt>
                <c:pt idx="402">
                  <c:v>1.5337409777771427E-2</c:v>
                </c:pt>
                <c:pt idx="403">
                  <c:v>1.5262891957945612E-2</c:v>
                </c:pt>
                <c:pt idx="404">
                  <c:v>1.4998996834236777E-2</c:v>
                </c:pt>
                <c:pt idx="405">
                  <c:v>1.4639006045058522E-2</c:v>
                </c:pt>
                <c:pt idx="406">
                  <c:v>1.4853526199232192E-2</c:v>
                </c:pt>
                <c:pt idx="407">
                  <c:v>1.449341235613133E-2</c:v>
                </c:pt>
                <c:pt idx="408">
                  <c:v>1.4229517233133038E-2</c:v>
                </c:pt>
                <c:pt idx="409">
                  <c:v>1.4156106885110376E-2</c:v>
                </c:pt>
                <c:pt idx="410">
                  <c:v>1.408356282510681E-2</c:v>
                </c:pt>
                <c:pt idx="411">
                  <c:v>1.3723932754317048E-2</c:v>
                </c:pt>
                <c:pt idx="412">
                  <c:v>1.3746139927661716E-2</c:v>
                </c:pt>
                <c:pt idx="413">
                  <c:v>1.3387082928062455E-2</c:v>
                </c:pt>
                <c:pt idx="414">
                  <c:v>1.3313621953159327E-2</c:v>
                </c:pt>
                <c:pt idx="415">
                  <c:v>1.3240555448135183E-2</c:v>
                </c:pt>
                <c:pt idx="416">
                  <c:v>1.2976660325136891E-2</c:v>
                </c:pt>
                <c:pt idx="417">
                  <c:v>1.2618036472389349E-2</c:v>
                </c:pt>
                <c:pt idx="418">
                  <c:v>1.2829805875469447E-2</c:v>
                </c:pt>
                <c:pt idx="419">
                  <c:v>1.2471075847031443E-2</c:v>
                </c:pt>
                <c:pt idx="420">
                  <c:v>1.2302548155673776E-2</c:v>
                </c:pt>
                <c:pt idx="421">
                  <c:v>1.1944334944757884E-2</c:v>
                </c:pt>
                <c:pt idx="422">
                  <c:v>1.2155277438807843E-2</c:v>
                </c:pt>
                <c:pt idx="423">
                  <c:v>1.1702219357800914E-2</c:v>
                </c:pt>
                <c:pt idx="424">
                  <c:v>1.1723228469406877E-2</c:v>
                </c:pt>
                <c:pt idx="425">
                  <c:v>1.136525890430562E-2</c:v>
                </c:pt>
                <c:pt idx="426">
                  <c:v>1.1386075348696068E-2</c:v>
                </c:pt>
                <c:pt idx="427">
                  <c:v>1.1028295634218921E-2</c:v>
                </c:pt>
                <c:pt idx="428">
                  <c:v>1.1048925041023949E-2</c:v>
                </c:pt>
                <c:pt idx="429">
                  <c:v>1.0691329553935702E-2</c:v>
                </c:pt>
                <c:pt idx="430">
                  <c:v>1.0711777546390522E-2</c:v>
                </c:pt>
                <c:pt idx="431">
                  <c:v>1.0354360659192707E-2</c:v>
                </c:pt>
                <c:pt idx="432">
                  <c:v>1.0279265431734075E-2</c:v>
                </c:pt>
                <c:pt idx="433">
                  <c:v>1.0208123818244985E-2</c:v>
                </c:pt>
                <c:pt idx="434">
                  <c:v>9.8467561294057759E-3</c:v>
                </c:pt>
                <c:pt idx="435">
                  <c:v>9.7757818672050689E-3</c:v>
                </c:pt>
                <c:pt idx="436">
                  <c:v>9.7003519350380429E-3</c:v>
                </c:pt>
                <c:pt idx="437">
                  <c:v>9.3434371038370045E-3</c:v>
                </c:pt>
                <c:pt idx="438">
                  <c:v>9.3632156911382936E-3</c:v>
                </c:pt>
                <c:pt idx="439">
                  <c:v>9.006456959781417E-3</c:v>
                </c:pt>
                <c:pt idx="440">
                  <c:v>9.0260822588561496E-3</c:v>
                </c:pt>
                <c:pt idx="441">
                  <c:v>8.6694740033976814E-3</c:v>
                </c:pt>
                <c:pt idx="442">
                  <c:v>8.688951638191611E-3</c:v>
                </c:pt>
                <c:pt idx="443">
                  <c:v>8.3324882353963403E-3</c:v>
                </c:pt>
                <c:pt idx="444">
                  <c:v>8.3041401147454508E-3</c:v>
                </c:pt>
                <c:pt idx="445">
                  <c:v>8.0908670845758479E-3</c:v>
                </c:pt>
                <c:pt idx="446">
                  <c:v>7.9193314057590669E-3</c:v>
                </c:pt>
                <c:pt idx="447">
                  <c:v>7.7061919739662699E-3</c:v>
                </c:pt>
                <c:pt idx="448">
                  <c:v>7.6775766551406832E-3</c:v>
                </c:pt>
                <c:pt idx="449">
                  <c:v>7.3215140510285437E-3</c:v>
                </c:pt>
                <c:pt idx="450">
                  <c:v>7.2927735715211384E-3</c:v>
                </c:pt>
                <c:pt idx="451">
                  <c:v>7.0798844618025214E-3</c:v>
                </c:pt>
                <c:pt idx="452">
                  <c:v>6.9079732988086562E-3</c:v>
                </c:pt>
                <c:pt idx="453">
                  <c:v>6.6952009149190417E-3</c:v>
                </c:pt>
                <c:pt idx="454">
                  <c:v>6.6662269851747169E-3</c:v>
                </c:pt>
                <c:pt idx="455">
                  <c:v>6.3105145549968711E-3</c:v>
                </c:pt>
                <c:pt idx="456">
                  <c:v>6.329116054359929E-3</c:v>
                </c:pt>
                <c:pt idx="457">
                  <c:v>5.9735090964352366E-3</c:v>
                </c:pt>
                <c:pt idx="458">
                  <c:v>5.9452694969763797E-3</c:v>
                </c:pt>
                <c:pt idx="459">
                  <c:v>5.7299777040498157E-3</c:v>
                </c:pt>
                <c:pt idx="460">
                  <c:v>5.5614489568256431E-3</c:v>
                </c:pt>
                <c:pt idx="461">
                  <c:v>5.3929202124436415E-3</c:v>
                </c:pt>
                <c:pt idx="462">
                  <c:v>5.1767077493991565E-3</c:v>
                </c:pt>
                <c:pt idx="463">
                  <c:v>5.1035464373683226E-3</c:v>
                </c:pt>
                <c:pt idx="464">
                  <c:v>4.8873339750343803E-3</c:v>
                </c:pt>
                <c:pt idx="465">
                  <c:v>4.7188052285207505E-3</c:v>
                </c:pt>
                <c:pt idx="466">
                  <c:v>4.5502764834282061E-3</c:v>
                </c:pt>
                <c:pt idx="467">
                  <c:v>4.3817477390462045E-3</c:v>
                </c:pt>
                <c:pt idx="468">
                  <c:v>4.1893771339118757E-3</c:v>
                </c:pt>
                <c:pt idx="469">
                  <c:v>4.0685321046396439E-3</c:v>
                </c:pt>
                <c:pt idx="470">
                  <c:v>3.8761615009264005E-3</c:v>
                </c:pt>
                <c:pt idx="471">
                  <c:v>3.6837908979237E-3</c:v>
                </c:pt>
                <c:pt idx="472">
                  <c:v>3.5629458672303826E-3</c:v>
                </c:pt>
                <c:pt idx="473">
                  <c:v>3.3705752649382248E-3</c:v>
                </c:pt>
                <c:pt idx="474">
                  <c:v>3.202046518424595E-3</c:v>
                </c:pt>
                <c:pt idx="475">
                  <c:v>3.0102247578156494E-3</c:v>
                </c:pt>
                <c:pt idx="476">
                  <c:v>2.8882849434808122E-3</c:v>
                </c:pt>
                <c:pt idx="477">
                  <c:v>2.672618246890579E-3</c:v>
                </c:pt>
                <c:pt idx="478">
                  <c:v>2.5517732190394327E-3</c:v>
                </c:pt>
                <c:pt idx="479">
                  <c:v>2.3594026146156466E-3</c:v>
                </c:pt>
                <c:pt idx="480">
                  <c:v>2.1789529391469387E-3</c:v>
                </c:pt>
                <c:pt idx="481">
                  <c:v>2.034266053385636E-3</c:v>
                </c:pt>
                <c:pt idx="482">
                  <c:v>1.8418954482513072E-3</c:v>
                </c:pt>
                <c:pt idx="483">
                  <c:v>1.6972085610689192E-3</c:v>
                </c:pt>
                <c:pt idx="484">
                  <c:v>1.5051222675310783E-3</c:v>
                </c:pt>
                <c:pt idx="485">
                  <c:v>1.347946490426466E-3</c:v>
                </c:pt>
                <c:pt idx="486">
                  <c:v>1.1856617710748196E-3</c:v>
                </c:pt>
                <c:pt idx="487">
                  <c:v>1.011172562215279E-3</c:v>
                </c:pt>
                <c:pt idx="488">
                  <c:v>8.4278702559004159E-4</c:v>
                </c:pt>
                <c:pt idx="489">
                  <c:v>6.7099178195917375E-4</c:v>
                </c:pt>
                <c:pt idx="490">
                  <c:v>5.0863825080682545E-4</c:v>
                </c:pt>
                <c:pt idx="491">
                  <c:v>3.3553159966004387E-4</c:v>
                </c:pt>
                <c:pt idx="492">
                  <c:v>1.6852877848805292E-4</c:v>
                </c:pt>
                <c:pt idx="493">
                  <c:v>0.52037575715289108</c:v>
                </c:pt>
                <c:pt idx="494">
                  <c:v>1.0394504101896018E-5</c:v>
                </c:pt>
                <c:pt idx="495">
                  <c:v>3.6068072049033617E-4</c:v>
                </c:pt>
                <c:pt idx="496">
                  <c:v>6.4183919334936945E-5</c:v>
                </c:pt>
                <c:pt idx="497">
                  <c:v>4.3525914463771187E-4</c:v>
                </c:pt>
                <c:pt idx="498">
                  <c:v>3.2949720676356264E-4</c:v>
                </c:pt>
                <c:pt idx="499">
                  <c:v>6.0520500042571257E-4</c:v>
                </c:pt>
                <c:pt idx="500">
                  <c:v>5.9481049490273108E-4</c:v>
                </c:pt>
                <c:pt idx="501">
                  <c:v>6.7978342386254553E-4</c:v>
                </c:pt>
                <c:pt idx="502">
                  <c:v>6.6938892047119225E-4</c:v>
                </c:pt>
                <c:pt idx="503">
                  <c:v>9.450967105806285E-4</c:v>
                </c:pt>
                <c:pt idx="504">
                  <c:v>8.3933477625919295E-4</c:v>
                </c:pt>
                <c:pt idx="505">
                  <c:v>1.2104099987197969E-3</c:v>
                </c:pt>
                <c:pt idx="506">
                  <c:v>9.1391319969602591E-4</c:v>
                </c:pt>
                <c:pt idx="507">
                  <c:v>1.2849884228671726E-3</c:v>
                </c:pt>
                <c:pt idx="508">
                  <c:v>1.1792264878351943E-3</c:v>
                </c:pt>
                <c:pt idx="509">
                  <c:v>1.4549342793657161E-3</c:v>
                </c:pt>
                <c:pt idx="510">
                  <c:v>1.4445397745532773E-3</c:v>
                </c:pt>
                <c:pt idx="511">
                  <c:v>1.5295127035130918E-3</c:v>
                </c:pt>
                <c:pt idx="512">
                  <c:v>1.5191181994111957E-3</c:v>
                </c:pt>
                <c:pt idx="513">
                  <c:v>1.7948259902311747E-3</c:v>
                </c:pt>
                <c:pt idx="514">
                  <c:v>1.7844314875503642E-3</c:v>
                </c:pt>
                <c:pt idx="515">
                  <c:v>1.8694044150890932E-3</c:v>
                </c:pt>
                <c:pt idx="516">
                  <c:v>1.9543773426278221E-3</c:v>
                </c:pt>
                <c:pt idx="517">
                  <c:v>1.9439828392364689E-3</c:v>
                </c:pt>
                <c:pt idx="518">
                  <c:v>2.2196906300564478E-3</c:v>
                </c:pt>
                <c:pt idx="519">
                  <c:v>2.2092961273756373E-3</c:v>
                </c:pt>
                <c:pt idx="520">
                  <c:v>2.2942690542038235E-3</c:v>
                </c:pt>
                <c:pt idx="521">
                  <c:v>2.283874551523013E-3</c:v>
                </c:pt>
                <c:pt idx="522">
                  <c:v>2.5595823416324492E-3</c:v>
                </c:pt>
                <c:pt idx="523">
                  <c:v>2.4538204080215564E-3</c:v>
                </c:pt>
                <c:pt idx="524">
                  <c:v>2.8248956290610749E-3</c:v>
                </c:pt>
                <c:pt idx="525">
                  <c:v>2.5283988314583894E-3</c:v>
                </c:pt>
                <c:pt idx="526">
                  <c:v>2.8994740539189934E-3</c:v>
                </c:pt>
                <c:pt idx="527">
                  <c:v>2.7937121188870151E-3</c:v>
                </c:pt>
                <c:pt idx="528">
                  <c:v>3.0694199097069941E-3</c:v>
                </c:pt>
                <c:pt idx="529">
                  <c:v>3.0590254063156408E-3</c:v>
                </c:pt>
                <c:pt idx="530">
                  <c:v>3.1439983345649125E-3</c:v>
                </c:pt>
                <c:pt idx="531">
                  <c:v>3.1336038304630165E-3</c:v>
                </c:pt>
                <c:pt idx="532">
                  <c:v>3.4093116212829955E-3</c:v>
                </c:pt>
                <c:pt idx="533">
                  <c:v>3.3989171186021849E-3</c:v>
                </c:pt>
                <c:pt idx="534">
                  <c:v>3.4838900461409139E-3</c:v>
                </c:pt>
                <c:pt idx="535">
                  <c:v>3.4734955420390179E-3</c:v>
                </c:pt>
                <c:pt idx="536">
                  <c:v>3.7492033335695396E-3</c:v>
                </c:pt>
                <c:pt idx="537">
                  <c:v>3.7388088301781863E-3</c:v>
                </c:pt>
                <c:pt idx="538">
                  <c:v>3.7284143260762903E-3</c:v>
                </c:pt>
                <c:pt idx="539">
                  <c:v>4.099489549247437E-3</c:v>
                </c:pt>
                <c:pt idx="540">
                  <c:v>3.802992750223666E-3</c:v>
                </c:pt>
                <c:pt idx="541">
                  <c:v>4.1740679741053555E-3</c:v>
                </c:pt>
                <c:pt idx="542">
                  <c:v>4.0683060376522917E-3</c:v>
                </c:pt>
                <c:pt idx="543">
                  <c:v>4.3440138291828134E-3</c:v>
                </c:pt>
                <c:pt idx="544">
                  <c:v>4.3336193250809174E-3</c:v>
                </c:pt>
                <c:pt idx="545">
                  <c:v>4.4185922540407319E-3</c:v>
                </c:pt>
                <c:pt idx="546">
                  <c:v>4.4081977499388358E-3</c:v>
                </c:pt>
                <c:pt idx="547">
                  <c:v>4.6839055407588148E-3</c:v>
                </c:pt>
                <c:pt idx="548">
                  <c:v>4.5781436057268365E-3</c:v>
                </c:pt>
                <c:pt idx="549">
                  <c:v>4.949218829608526E-3</c:v>
                </c:pt>
                <c:pt idx="550">
                  <c:v>4.6527220291636695E-3</c:v>
                </c:pt>
                <c:pt idx="551">
                  <c:v>5.023797253045359E-3</c:v>
                </c:pt>
                <c:pt idx="552">
                  <c:v>5.0134027489434629E-3</c:v>
                </c:pt>
                <c:pt idx="553">
                  <c:v>5.0030082455521097E-3</c:v>
                </c:pt>
                <c:pt idx="554">
                  <c:v>5.2787160370826314E-3</c:v>
                </c:pt>
                <c:pt idx="555">
                  <c:v>5.2683215329807354E-3</c:v>
                </c:pt>
                <c:pt idx="556">
                  <c:v>5.3532944605194643E-3</c:v>
                </c:pt>
                <c:pt idx="557">
                  <c:v>5.3428999585491965E-3</c:v>
                </c:pt>
                <c:pt idx="558">
                  <c:v>5.6186077472375473E-3</c:v>
                </c:pt>
                <c:pt idx="559">
                  <c:v>5.6082132452672795E-3</c:v>
                </c:pt>
                <c:pt idx="560">
                  <c:v>5.6931861735165512E-3</c:v>
                </c:pt>
                <c:pt idx="561">
                  <c:v>5.6827916679935697E-3</c:v>
                </c:pt>
                <c:pt idx="562">
                  <c:v>5.9584994609451769E-3</c:v>
                </c:pt>
                <c:pt idx="563">
                  <c:v>5.8527375252026559E-3</c:v>
                </c:pt>
                <c:pt idx="564">
                  <c:v>6.2238127476632599E-3</c:v>
                </c:pt>
                <c:pt idx="565">
                  <c:v>5.927315949705303E-3</c:v>
                </c:pt>
                <c:pt idx="566">
                  <c:v>6.2983911718106356E-3</c:v>
                </c:pt>
                <c:pt idx="567">
                  <c:v>6.1926292371339287E-3</c:v>
                </c:pt>
                <c:pt idx="568">
                  <c:v>6.4683370275986363E-3</c:v>
                </c:pt>
                <c:pt idx="569">
                  <c:v>6.4579425249178257E-3</c:v>
                </c:pt>
                <c:pt idx="570">
                  <c:v>6.542915451746012E-3</c:v>
                </c:pt>
                <c:pt idx="571">
                  <c:v>6.5325209490652014E-3</c:v>
                </c:pt>
                <c:pt idx="572">
                  <c:v>6.8082287398851804E-3</c:v>
                </c:pt>
                <c:pt idx="573">
                  <c:v>6.8455179523141396E-3</c:v>
                </c:pt>
                <c:pt idx="574">
                  <c:v>6.7874397320366597E-3</c:v>
                </c:pt>
                <c:pt idx="575">
                  <c:v>6.9677800922818278E-3</c:v>
                </c:pt>
                <c:pt idx="576">
                  <c:v>7.0527530201758282E-3</c:v>
                </c:pt>
                <c:pt idx="577">
                  <c:v>7.1377259480698285E-3</c:v>
                </c:pt>
                <c:pt idx="578">
                  <c:v>7.3180663072491825E-3</c:v>
                </c:pt>
                <c:pt idx="579">
                  <c:v>7.212304372927747E-3</c:v>
                </c:pt>
                <c:pt idx="580">
                  <c:v>7.3926447313965582E-3</c:v>
                </c:pt>
                <c:pt idx="581">
                  <c:v>7.4776176596458299E-3</c:v>
                </c:pt>
                <c:pt idx="582">
                  <c:v>7.562590588250373E-3</c:v>
                </c:pt>
                <c:pt idx="583">
                  <c:v>7.7429309470744556E-3</c:v>
                </c:pt>
                <c:pt idx="584">
                  <c:v>7.6371690123977487E-3</c:v>
                </c:pt>
                <c:pt idx="585">
                  <c:v>7.8651930870421438E-3</c:v>
                </c:pt>
                <c:pt idx="586">
                  <c:v>7.8547985843613333E-3</c:v>
                </c:pt>
                <c:pt idx="587">
                  <c:v>7.987455227009832E-3</c:v>
                </c:pt>
                <c:pt idx="588">
                  <c:v>8.1201118710794162E-3</c:v>
                </c:pt>
                <c:pt idx="589">
                  <c:v>8.1574010842189182E-3</c:v>
                </c:pt>
                <c:pt idx="590">
                  <c:v>8.1946902952267919E-3</c:v>
                </c:pt>
                <c:pt idx="591">
                  <c:v>8.3273469392963761E-3</c:v>
                </c:pt>
                <c:pt idx="592">
                  <c:v>8.4123198671903765E-3</c:v>
                </c:pt>
                <c:pt idx="593">
                  <c:v>8.5926602270802732E-3</c:v>
                </c:pt>
                <c:pt idx="594">
                  <c:v>8.4868982916930236E-3</c:v>
                </c:pt>
                <c:pt idx="595">
                  <c:v>8.6672386508723775E-3</c:v>
                </c:pt>
                <c:pt idx="596">
                  <c:v>8.7522115791216493E-3</c:v>
                </c:pt>
                <c:pt idx="597">
                  <c:v>8.8848682231912335E-3</c:v>
                </c:pt>
                <c:pt idx="598">
                  <c:v>8.8744737190893375E-3</c:v>
                </c:pt>
                <c:pt idx="599">
                  <c:v>9.0548140786239628E-3</c:v>
                </c:pt>
                <c:pt idx="600">
                  <c:v>9.0444195752326095E-3</c:v>
                </c:pt>
                <c:pt idx="601">
                  <c:v>9.1770762189469224E-3</c:v>
                </c:pt>
                <c:pt idx="602">
                  <c:v>9.3097328630165066E-3</c:v>
                </c:pt>
                <c:pt idx="603">
                  <c:v>9.2993383582040678E-3</c:v>
                </c:pt>
                <c:pt idx="604">
                  <c:v>9.4796787188045073E-3</c:v>
                </c:pt>
                <c:pt idx="605">
                  <c:v>9.469284215413154E-3</c:v>
                </c:pt>
                <c:pt idx="606">
                  <c:v>9.6496245738819653E-3</c:v>
                </c:pt>
                <c:pt idx="607">
                  <c:v>9.6869137870214672E-3</c:v>
                </c:pt>
                <c:pt idx="608">
                  <c:v>9.7242029983846123E-3</c:v>
                </c:pt>
                <c:pt idx="609">
                  <c:v>9.904543358274509E-3</c:v>
                </c:pt>
                <c:pt idx="610">
                  <c:v>9.8941488548831558E-3</c:v>
                </c:pt>
                <c:pt idx="611">
                  <c:v>1.007448921406251E-2</c:v>
                </c:pt>
                <c:pt idx="612">
                  <c:v>1.0064094710671156E-2</c:v>
                </c:pt>
                <c:pt idx="613">
                  <c:v>1.0196751354385469E-2</c:v>
                </c:pt>
                <c:pt idx="614">
                  <c:v>1.0329407998099782E-2</c:v>
                </c:pt>
                <c:pt idx="615">
                  <c:v>1.0319013494353158E-2</c:v>
                </c:pt>
                <c:pt idx="616">
                  <c:v>1.0499353853532511E-2</c:v>
                </c:pt>
                <c:pt idx="617">
                  <c:v>1.0488959350851701E-2</c:v>
                </c:pt>
                <c:pt idx="618">
                  <c:v>1.0621615993855471E-2</c:v>
                </c:pt>
                <c:pt idx="619">
                  <c:v>1.0754272637925055E-2</c:v>
                </c:pt>
                <c:pt idx="620">
                  <c:v>1.0743878134178431E-2</c:v>
                </c:pt>
                <c:pt idx="621">
                  <c:v>1.0924218493713056E-2</c:v>
                </c:pt>
                <c:pt idx="622">
                  <c:v>1.0913823990321703E-2</c:v>
                </c:pt>
                <c:pt idx="623">
                  <c:v>1.1046480633325473E-2</c:v>
                </c:pt>
                <c:pt idx="624">
                  <c:v>1.11791372781056E-2</c:v>
                </c:pt>
                <c:pt idx="625">
                  <c:v>1.1216426489468745E-2</c:v>
                </c:pt>
                <c:pt idx="626">
                  <c:v>1.1253715702252975E-2</c:v>
                </c:pt>
                <c:pt idx="627">
                  <c:v>1.1434056061077058E-2</c:v>
                </c:pt>
                <c:pt idx="628">
                  <c:v>1.1423661558040976E-2</c:v>
                </c:pt>
                <c:pt idx="629">
                  <c:v>1.160400191722033E-2</c:v>
                </c:pt>
                <c:pt idx="630">
                  <c:v>1.1593607413473705E-2</c:v>
                </c:pt>
                <c:pt idx="631">
                  <c:v>1.1773947773718874E-2</c:v>
                </c:pt>
                <c:pt idx="632">
                  <c:v>1.1763553269261706E-2</c:v>
                </c:pt>
                <c:pt idx="633">
                  <c:v>1.189620991333129E-2</c:v>
                </c:pt>
                <c:pt idx="634">
                  <c:v>1.2028866557400875E-2</c:v>
                </c:pt>
                <c:pt idx="635">
                  <c:v>1.2018472053298979E-2</c:v>
                </c:pt>
                <c:pt idx="636">
                  <c:v>1.2198812413188875E-2</c:v>
                </c:pt>
                <c:pt idx="637">
                  <c:v>1.2188417909442251E-2</c:v>
                </c:pt>
                <c:pt idx="638">
                  <c:v>1.2368758268621605E-2</c:v>
                </c:pt>
                <c:pt idx="639">
                  <c:v>1.2358363765230251E-2</c:v>
                </c:pt>
                <c:pt idx="640">
                  <c:v>1.2491020409655107E-2</c:v>
                </c:pt>
                <c:pt idx="641">
                  <c:v>1.2623677052303606E-2</c:v>
                </c:pt>
                <c:pt idx="642">
                  <c:v>1.263712440717768E-2</c:v>
                </c:pt>
                <c:pt idx="643">
                  <c:v>1.2745939192626565E-2</c:v>
                </c:pt>
                <c:pt idx="644">
                  <c:v>1.2830912121231108E-2</c:v>
                </c:pt>
                <c:pt idx="645">
                  <c:v>1.289204319050441E-2</c:v>
                </c:pt>
                <c:pt idx="646">
                  <c:v>1.3048541693194693E-2</c:v>
                </c:pt>
                <c:pt idx="647">
                  <c:v>1.3038147188026983E-2</c:v>
                </c:pt>
                <c:pt idx="648">
                  <c:v>1.3194645691427809E-2</c:v>
                </c:pt>
                <c:pt idx="649">
                  <c:v>1.3255776759990567E-2</c:v>
                </c:pt>
                <c:pt idx="650">
                  <c:v>1.3340749688950382E-2</c:v>
                </c:pt>
                <c:pt idx="651">
                  <c:v>1.3425722616133839E-2</c:v>
                </c:pt>
                <c:pt idx="652">
                  <c:v>1.3510695544738383E-2</c:v>
                </c:pt>
                <c:pt idx="653">
                  <c:v>1.3595668472277112E-2</c:v>
                </c:pt>
                <c:pt idx="654">
                  <c:v>1.3680641400881655E-2</c:v>
                </c:pt>
                <c:pt idx="655">
                  <c:v>1.3765614327709841E-2</c:v>
                </c:pt>
                <c:pt idx="656">
                  <c:v>1.3850587256314384E-2</c:v>
                </c:pt>
                <c:pt idx="657">
                  <c:v>1.3935560184563656E-2</c:v>
                </c:pt>
                <c:pt idx="658">
                  <c:v>1.3996691254192228E-2</c:v>
                </c:pt>
                <c:pt idx="659">
                  <c:v>1.4129347897906541E-2</c:v>
                </c:pt>
                <c:pt idx="660">
                  <c:v>1.4190478968245657E-2</c:v>
                </c:pt>
                <c:pt idx="661">
                  <c:v>1.4275451895784386E-2</c:v>
                </c:pt>
                <c:pt idx="662">
                  <c:v>1.4360424824033657E-2</c:v>
                </c:pt>
                <c:pt idx="663">
                  <c:v>1.4445397752282929E-2</c:v>
                </c:pt>
                <c:pt idx="664">
                  <c:v>1.4530370679466387E-2</c:v>
                </c:pt>
                <c:pt idx="665">
                  <c:v>1.461534360807093E-2</c:v>
                </c:pt>
                <c:pt idx="666">
                  <c:v>1.470031653596493E-2</c:v>
                </c:pt>
                <c:pt idx="667">
                  <c:v>1.4785289463503659E-2</c:v>
                </c:pt>
                <c:pt idx="668">
                  <c:v>1.4870262392108202E-2</c:v>
                </c:pt>
                <c:pt idx="669">
                  <c:v>1.4931393461381504E-2</c:v>
                </c:pt>
                <c:pt idx="670">
                  <c:v>1.5075971034761437E-2</c:v>
                </c:pt>
                <c:pt idx="671">
                  <c:v>1.5113260246124582E-2</c:v>
                </c:pt>
                <c:pt idx="672">
                  <c:v>1.5210154104039475E-2</c:v>
                </c:pt>
                <c:pt idx="673">
                  <c:v>1.5283206102267854E-2</c:v>
                </c:pt>
                <c:pt idx="674">
                  <c:v>1.5392020888427282E-2</c:v>
                </c:pt>
                <c:pt idx="675">
                  <c:v>1.5465072887366205E-2</c:v>
                </c:pt>
                <c:pt idx="676">
                  <c:v>1.5550045815260205E-2</c:v>
                </c:pt>
                <c:pt idx="677">
                  <c:v>1.5635018743509477E-2</c:v>
                </c:pt>
                <c:pt idx="678">
                  <c:v>1.5708070741737856E-2</c:v>
                </c:pt>
                <c:pt idx="679">
                  <c:v>1.5816885528607827E-2</c:v>
                </c:pt>
                <c:pt idx="680">
                  <c:v>1.5889937527191478E-2</c:v>
                </c:pt>
                <c:pt idx="681">
                  <c:v>1.5974910455085478E-2</c:v>
                </c:pt>
                <c:pt idx="682">
                  <c:v>1.6059883382979478E-2</c:v>
                </c:pt>
                <c:pt idx="683">
                  <c:v>1.6144856310873479E-2</c:v>
                </c:pt>
                <c:pt idx="684">
                  <c:v>1.6223868774645211E-2</c:v>
                </c:pt>
                <c:pt idx="685">
                  <c:v>1.6320762631139019E-2</c:v>
                </c:pt>
                <c:pt idx="686">
                  <c:v>1.6393814630433212E-2</c:v>
                </c:pt>
                <c:pt idx="687">
                  <c:v>1.6490708487637562E-2</c:v>
                </c:pt>
                <c:pt idx="688">
                  <c:v>1.6563760485865942E-2</c:v>
                </c:pt>
                <c:pt idx="689">
                  <c:v>1.6660654343425563E-2</c:v>
                </c:pt>
                <c:pt idx="690">
                  <c:v>1.6739666806842024E-2</c:v>
                </c:pt>
                <c:pt idx="691">
                  <c:v>1.6821659502141983E-2</c:v>
                </c:pt>
                <c:pt idx="692">
                  <c:v>1.6909612662630025E-2</c:v>
                </c:pt>
                <c:pt idx="693">
                  <c:v>1.6994585590524025E-2</c:v>
                </c:pt>
                <c:pt idx="694">
                  <c:v>1.7082538750656795E-2</c:v>
                </c:pt>
                <c:pt idx="695">
                  <c:v>1.7161551214073256E-2</c:v>
                </c:pt>
                <c:pt idx="696">
                  <c:v>1.7250994490680682E-2</c:v>
                </c:pt>
                <c:pt idx="697">
                  <c:v>1.7333732244040334E-2</c:v>
                </c:pt>
                <c:pt idx="698">
                  <c:v>0</c:v>
                </c:pt>
                <c:pt idx="699">
                  <c:v>3.4898384470594124E-2</c:v>
                </c:pt>
                <c:pt idx="700">
                  <c:v>1.7416867905950539E-2</c:v>
                </c:pt>
                <c:pt idx="701">
                  <c:v>1.7329346040284577E-2</c:v>
                </c:pt>
                <c:pt idx="702">
                  <c:v>1.7241824175329157E-2</c:v>
                </c:pt>
                <c:pt idx="703">
                  <c:v>1.7154302309307923E-2</c:v>
                </c:pt>
                <c:pt idx="704">
                  <c:v>1.7066780444352503E-2</c:v>
                </c:pt>
                <c:pt idx="705">
                  <c:v>1.6942940576214482E-2</c:v>
                </c:pt>
                <c:pt idx="706">
                  <c:v>1.6928255559989225E-2</c:v>
                </c:pt>
                <c:pt idx="707">
                  <c:v>1.6804213804988422E-2</c:v>
                </c:pt>
                <c:pt idx="708">
                  <c:v>1.6716691938967188E-2</c:v>
                </c:pt>
                <c:pt idx="709">
                  <c:v>1.6629170074367039E-2</c:v>
                </c:pt>
                <c:pt idx="710">
                  <c:v>1.6541648208345805E-2</c:v>
                </c:pt>
                <c:pt idx="711">
                  <c:v>1.6454126343390385E-2</c:v>
                </c:pt>
                <c:pt idx="712">
                  <c:v>1.6366604477369151E-2</c:v>
                </c:pt>
                <c:pt idx="713">
                  <c:v>1.6279082613124274E-2</c:v>
                </c:pt>
                <c:pt idx="714">
                  <c:v>1.6191560746392497E-2</c:v>
                </c:pt>
                <c:pt idx="715">
                  <c:v>1.610403888214762E-2</c:v>
                </c:pt>
                <c:pt idx="716">
                  <c:v>1.6016517016126386E-2</c:v>
                </c:pt>
                <c:pt idx="717">
                  <c:v>1.5895018414013862E-2</c:v>
                </c:pt>
                <c:pt idx="718">
                  <c:v>1.5875638345974608E-2</c:v>
                </c:pt>
                <c:pt idx="719">
                  <c:v>1.5753950376762305E-2</c:v>
                </c:pt>
                <c:pt idx="720">
                  <c:v>1.5666428511451613E-2</c:v>
                </c:pt>
                <c:pt idx="721">
                  <c:v>1.5578906645785651E-2</c:v>
                </c:pt>
                <c:pt idx="722">
                  <c:v>1.5491384780474959E-2</c:v>
                </c:pt>
                <c:pt idx="723">
                  <c:v>1.5403862915519539E-2</c:v>
                </c:pt>
                <c:pt idx="724">
                  <c:v>1.5316341049853577E-2</c:v>
                </c:pt>
                <c:pt idx="725">
                  <c:v>1.5228819184187614E-2</c:v>
                </c:pt>
                <c:pt idx="726">
                  <c:v>1.5141297318876923E-2</c:v>
                </c:pt>
                <c:pt idx="727">
                  <c:v>1.5053775453921503E-2</c:v>
                </c:pt>
                <c:pt idx="728">
                  <c:v>1.496625358825554E-2</c:v>
                </c:pt>
                <c:pt idx="729">
                  <c:v>1.4878731722944849E-2</c:v>
                </c:pt>
                <c:pt idx="730">
                  <c:v>1.475959994863274E-2</c:v>
                </c:pt>
                <c:pt idx="731">
                  <c:v>1.4735472661087101E-2</c:v>
                </c:pt>
                <c:pt idx="732">
                  <c:v>1.4616165083225496E-2</c:v>
                </c:pt>
                <c:pt idx="733">
                  <c:v>1.4528643217914805E-2</c:v>
                </c:pt>
                <c:pt idx="734">
                  <c:v>1.4441121352604114E-2</c:v>
                </c:pt>
                <c:pt idx="735">
                  <c:v>1.4353599487293422E-2</c:v>
                </c:pt>
                <c:pt idx="736">
                  <c:v>1.4266077621982731E-2</c:v>
                </c:pt>
                <c:pt idx="737">
                  <c:v>1.4178555756316769E-2</c:v>
                </c:pt>
                <c:pt idx="738">
                  <c:v>1.4091033890650806E-2</c:v>
                </c:pt>
                <c:pt idx="739">
                  <c:v>1.4003512026050657E-2</c:v>
                </c:pt>
                <c:pt idx="740">
                  <c:v>1.3915990160029423E-2</c:v>
                </c:pt>
                <c:pt idx="741">
                  <c:v>1.3828468295074003E-2</c:v>
                </c:pt>
                <c:pt idx="742">
                  <c:v>1.3711364783475233E-2</c:v>
                </c:pt>
                <c:pt idx="743">
                  <c:v>1.3683168449674099E-2</c:v>
                </c:pt>
                <c:pt idx="744">
                  <c:v>1.3565901656065193E-2</c:v>
                </c:pt>
                <c:pt idx="745">
                  <c:v>1.3478379789333417E-2</c:v>
                </c:pt>
                <c:pt idx="746">
                  <c:v>1.339085792508854E-2</c:v>
                </c:pt>
                <c:pt idx="747">
                  <c:v>1.3303336058712034E-2</c:v>
                </c:pt>
                <c:pt idx="748">
                  <c:v>1.3215814194111886E-2</c:v>
                </c:pt>
                <c:pt idx="749">
                  <c:v>1.3128292328445923E-2</c:v>
                </c:pt>
                <c:pt idx="750">
                  <c:v>1.304077046277996E-2</c:v>
                </c:pt>
                <c:pt idx="751">
                  <c:v>1.295324859782454E-2</c:v>
                </c:pt>
                <c:pt idx="752">
                  <c:v>1.2865726732158578E-2</c:v>
                </c:pt>
                <c:pt idx="753">
                  <c:v>1.2778204866847886E-2</c:v>
                </c:pt>
                <c:pt idx="754">
                  <c:v>1.2690683001537195E-2</c:v>
                </c:pt>
                <c:pt idx="755">
                  <c:v>1.2575607230758123E-2</c:v>
                </c:pt>
                <c:pt idx="756">
                  <c:v>1.2543341852477852E-2</c:v>
                </c:pt>
                <c:pt idx="757">
                  <c:v>1.2428116362173114E-2</c:v>
                </c:pt>
                <c:pt idx="758">
                  <c:v>1.2340594496507151E-2</c:v>
                </c:pt>
                <c:pt idx="759">
                  <c:v>1.225307263119646E-2</c:v>
                </c:pt>
                <c:pt idx="760">
                  <c:v>1.2165550765530497E-2</c:v>
                </c:pt>
                <c:pt idx="761">
                  <c:v>1.2078028900575077E-2</c:v>
                </c:pt>
                <c:pt idx="762">
                  <c:v>1.1990507034909115E-2</c:v>
                </c:pt>
                <c:pt idx="763">
                  <c:v>1.1902985169953695E-2</c:v>
                </c:pt>
                <c:pt idx="764">
                  <c:v>1.1815463303932461E-2</c:v>
                </c:pt>
                <c:pt idx="765">
                  <c:v>1.1727941438977041E-2</c:v>
                </c:pt>
                <c:pt idx="766">
                  <c:v>1.1640419573311078E-2</c:v>
                </c:pt>
                <c:pt idx="767">
                  <c:v>1.1527059061933187E-2</c:v>
                </c:pt>
                <c:pt idx="768">
                  <c:v>1.1491350645442822E-2</c:v>
                </c:pt>
                <c:pt idx="769">
                  <c:v>1.1377852933946997E-2</c:v>
                </c:pt>
                <c:pt idx="770">
                  <c:v>1.1290331068636306E-2</c:v>
                </c:pt>
                <c:pt idx="771">
                  <c:v>1.1202809202970343E-2</c:v>
                </c:pt>
                <c:pt idx="772">
                  <c:v>1.1115287337659652E-2</c:v>
                </c:pt>
                <c:pt idx="773">
                  <c:v>1.1027765472704232E-2</c:v>
                </c:pt>
                <c:pt idx="774">
                  <c:v>1.0940243607038269E-2</c:v>
                </c:pt>
                <c:pt idx="775">
                  <c:v>1.0852721741372306E-2</c:v>
                </c:pt>
                <c:pt idx="776">
                  <c:v>1.0765199876416887E-2</c:v>
                </c:pt>
                <c:pt idx="777">
                  <c:v>1.0677678010750924E-2</c:v>
                </c:pt>
                <c:pt idx="778">
                  <c:v>1.0590156145440233E-2</c:v>
                </c:pt>
                <c:pt idx="779">
                  <c:v>1.0502634280129541E-2</c:v>
                </c:pt>
                <c:pt idx="780">
                  <c:v>1.0390962422235361E-2</c:v>
                </c:pt>
                <c:pt idx="781">
                  <c:v>1.0351863134516748E-2</c:v>
                </c:pt>
                <c:pt idx="782">
                  <c:v>1.024006764076546E-2</c:v>
                </c:pt>
                <c:pt idx="783">
                  <c:v>1.0152545775099497E-2</c:v>
                </c:pt>
                <c:pt idx="784">
                  <c:v>1.0065023909788806E-2</c:v>
                </c:pt>
                <c:pt idx="785">
                  <c:v>9.9775020444781148E-3</c:v>
                </c:pt>
                <c:pt idx="786">
                  <c:v>9.8899801788121522E-3</c:v>
                </c:pt>
                <c:pt idx="787">
                  <c:v>9.8024583138567323E-3</c:v>
                </c:pt>
                <c:pt idx="788">
                  <c:v>9.7149364478354983E-3</c:v>
                </c:pt>
                <c:pt idx="789">
                  <c:v>9.6274145832353497E-3</c:v>
                </c:pt>
                <c:pt idx="790">
                  <c:v>9.5398927172141157E-3</c:v>
                </c:pt>
                <c:pt idx="791">
                  <c:v>9.4523708522586958E-3</c:v>
                </c:pt>
                <c:pt idx="792">
                  <c:v>9.3421012497429956E-3</c:v>
                </c:pt>
                <c:pt idx="793">
                  <c:v>9.3001849307938755E-3</c:v>
                </c:pt>
                <c:pt idx="794">
                  <c:v>9.1898042128946145E-3</c:v>
                </c:pt>
                <c:pt idx="795">
                  <c:v>9.1022823468733804E-3</c:v>
                </c:pt>
                <c:pt idx="796">
                  <c:v>9.0147604815626892E-3</c:v>
                </c:pt>
                <c:pt idx="797">
                  <c:v>8.9272386169625406E-3</c:v>
                </c:pt>
                <c:pt idx="798">
                  <c:v>8.8397167505860352E-3</c:v>
                </c:pt>
                <c:pt idx="799">
                  <c:v>8.7521948856306153E-3</c:v>
                </c:pt>
                <c:pt idx="800">
                  <c:v>8.664673020319924E-3</c:v>
                </c:pt>
                <c:pt idx="801">
                  <c:v>8.5771511550092328E-3</c:v>
                </c:pt>
                <c:pt idx="802">
                  <c:v>8.4787823098508852E-3</c:v>
                </c:pt>
                <c:pt idx="803">
                  <c:v>8.4130042232288815E-3</c:v>
                </c:pt>
                <c:pt idx="804">
                  <c:v>8.3145850368282481E-3</c:v>
                </c:pt>
                <c:pt idx="805">
                  <c:v>8.2270631718728282E-3</c:v>
                </c:pt>
                <c:pt idx="806">
                  <c:v>8.1395413058515942E-3</c:v>
                </c:pt>
                <c:pt idx="807">
                  <c:v>8.0520194412514456E-3</c:v>
                </c:pt>
                <c:pt idx="808">
                  <c:v>7.9539416891094561E-3</c:v>
                </c:pt>
                <c:pt idx="809">
                  <c:v>7.8875782858034427E-3</c:v>
                </c:pt>
                <c:pt idx="810">
                  <c:v>7.789453323070461E-3</c:v>
                </c:pt>
                <c:pt idx="811">
                  <c:v>7.7019314574044984E-3</c:v>
                </c:pt>
                <c:pt idx="812">
                  <c:v>7.6144095920938071E-3</c:v>
                </c:pt>
                <c:pt idx="813">
                  <c:v>7.5268877271383872E-3</c:v>
                </c:pt>
                <c:pt idx="814">
                  <c:v>7.4290822883682495E-3</c:v>
                </c:pt>
                <c:pt idx="815">
                  <c:v>7.3621711287330527E-3</c:v>
                </c:pt>
                <c:pt idx="816">
                  <c:v>7.2643216089574025E-3</c:v>
                </c:pt>
                <c:pt idx="817">
                  <c:v>7.1767997436467112E-3</c:v>
                </c:pt>
                <c:pt idx="818">
                  <c:v>7.0892778779807486E-3</c:v>
                </c:pt>
                <c:pt idx="819">
                  <c:v>7.0017560130253287E-3</c:v>
                </c:pt>
                <c:pt idx="820">
                  <c:v>6.904204107271994E-3</c:v>
                </c:pt>
                <c:pt idx="821">
                  <c:v>6.8367827516624402E-3</c:v>
                </c:pt>
                <c:pt idx="822">
                  <c:v>6.7391898948443441E-3</c:v>
                </c:pt>
                <c:pt idx="823">
                  <c:v>6.6516680298889241E-3</c:v>
                </c:pt>
                <c:pt idx="824">
                  <c:v>6.5641461642229615E-3</c:v>
                </c:pt>
                <c:pt idx="825">
                  <c:v>6.4766242985569988E-3</c:v>
                </c:pt>
                <c:pt idx="826">
                  <c:v>6.3891024336015789E-3</c:v>
                </c:pt>
                <c:pt idx="827">
                  <c:v>6.2918225800956407E-3</c:v>
                </c:pt>
                <c:pt idx="828">
                  <c:v>6.2238534685121749E-3</c:v>
                </c:pt>
                <c:pt idx="829">
                  <c:v>6.1265363154205943E-3</c:v>
                </c:pt>
                <c:pt idx="830">
                  <c:v>6.0390144504651744E-3</c:v>
                </c:pt>
                <c:pt idx="831">
                  <c:v>5.9514925844439404E-3</c:v>
                </c:pt>
                <c:pt idx="832">
                  <c:v>5.8639707198437918E-3</c:v>
                </c:pt>
                <c:pt idx="833">
                  <c:v>5.766903707993265E-3</c:v>
                </c:pt>
                <c:pt idx="834">
                  <c:v>5.6985057824476826E-3</c:v>
                </c:pt>
                <c:pt idx="835">
                  <c:v>5.6014046013075358E-3</c:v>
                </c:pt>
                <c:pt idx="836">
                  <c:v>5.5138827367073873E-3</c:v>
                </c:pt>
                <c:pt idx="837">
                  <c:v>5.4263608703308819E-3</c:v>
                </c:pt>
                <c:pt idx="838">
                  <c:v>5.3388390057307333E-3</c:v>
                </c:pt>
                <c:pt idx="839">
                  <c:v>5.2419660562463832E-3</c:v>
                </c:pt>
                <c:pt idx="840">
                  <c:v>5.1731768760276964E-3</c:v>
                </c:pt>
                <c:pt idx="841">
                  <c:v>5.0762728879050201E-3</c:v>
                </c:pt>
                <c:pt idx="842">
                  <c:v>4.9887510218837861E-3</c:v>
                </c:pt>
                <c:pt idx="843">
                  <c:v>4.9012291569283661E-3</c:v>
                </c:pt>
                <c:pt idx="844">
                  <c:v>4.8137072912624035E-3</c:v>
                </c:pt>
                <c:pt idx="845">
                  <c:v>4.7170096244997239E-3</c:v>
                </c:pt>
                <c:pt idx="846">
                  <c:v>4.6478667499627591E-3</c:v>
                </c:pt>
                <c:pt idx="847">
                  <c:v>4.5511411737919616E-3</c:v>
                </c:pt>
                <c:pt idx="848">
                  <c:v>4.4636193081259989E-3</c:v>
                </c:pt>
                <c:pt idx="849">
                  <c:v>4.3760974428153077E-3</c:v>
                </c:pt>
                <c:pt idx="850">
                  <c:v>4.2840535375177069E-3</c:v>
                </c:pt>
                <c:pt idx="851">
                  <c:v>4.2055881415592467E-3</c:v>
                </c:pt>
                <c:pt idx="852">
                  <c:v>4.1135315861140498E-3</c:v>
                </c:pt>
                <c:pt idx="853">
                  <c:v>4.0215240669994046E-3</c:v>
                </c:pt>
                <c:pt idx="854">
                  <c:v>3.9429851153016671E-3</c:v>
                </c:pt>
                <c:pt idx="855">
                  <c:v>3.8509657290575205E-3</c:v>
                </c:pt>
                <c:pt idx="856">
                  <c:v>3.7589922492031747E-3</c:v>
                </c:pt>
                <c:pt idx="857">
                  <c:v>3.6803844366772864E-3</c:v>
                </c:pt>
                <c:pt idx="858">
                  <c:v>3.5883998720009913E-3</c:v>
                </c:pt>
                <c:pt idx="859">
                  <c:v>3.4964580841290172E-3</c:v>
                </c:pt>
                <c:pt idx="860">
                  <c:v>3.4177861053308334E-3</c:v>
                </c:pt>
                <c:pt idx="861">
                  <c:v>3.3258340145891907E-3</c:v>
                </c:pt>
                <c:pt idx="862">
                  <c:v>3.2383121496337708E-3</c:v>
                </c:pt>
                <c:pt idx="863">
                  <c:v>3.1464089655486305E-3</c:v>
                </c:pt>
                <c:pt idx="864">
                  <c:v>3.0676587361000429E-3</c:v>
                </c:pt>
                <c:pt idx="865">
                  <c:v>2.9757462922219702E-3</c:v>
                </c:pt>
                <c:pt idx="866">
                  <c:v>2.8838693225452516E-3</c:v>
                </c:pt>
                <c:pt idx="867">
                  <c:v>2.8050658823275398E-3</c:v>
                </c:pt>
                <c:pt idx="868">
                  <c:v>2.7131804355207123E-3</c:v>
                </c:pt>
                <c:pt idx="869">
                  <c:v>2.6213273322639452E-3</c:v>
                </c:pt>
                <c:pt idx="870">
                  <c:v>2.5424753761882357E-3</c:v>
                </c:pt>
                <c:pt idx="871">
                  <c:v>2.4506145784641831E-3</c:v>
                </c:pt>
                <c:pt idx="872">
                  <c:v>2.3587829939941685E-3</c:v>
                </c:pt>
                <c:pt idx="873">
                  <c:v>2.2798872180374019E-3</c:v>
                </c:pt>
                <c:pt idx="874">
                  <c:v>2.1859003826563139E-3</c:v>
                </c:pt>
                <c:pt idx="875">
                  <c:v>2.1026782594191218E-3</c:v>
                </c:pt>
                <c:pt idx="876">
                  <c:v>2.0108625211179287E-3</c:v>
                </c:pt>
                <c:pt idx="877">
                  <c:v>1.9254886026942586E-3</c:v>
                </c:pt>
                <c:pt idx="878">
                  <c:v>1.8401032079395918E-3</c:v>
                </c:pt>
                <c:pt idx="879">
                  <c:v>1.7483046843125294E-3</c:v>
                </c:pt>
                <c:pt idx="880">
                  <c:v>1.6650538693596673E-3</c:v>
                </c:pt>
                <c:pt idx="881">
                  <c:v>1.5732655185729527E-3</c:v>
                </c:pt>
                <c:pt idx="882">
                  <c:v>1.4878775800752919E-3</c:v>
                </c:pt>
                <c:pt idx="883">
                  <c:v>1.4024807743595602E-3</c:v>
                </c:pt>
                <c:pt idx="884">
                  <c:v>1.3107057256434018E-3</c:v>
                </c:pt>
                <c:pt idx="885">
                  <c:v>1.225310941066482E-3</c:v>
                </c:pt>
                <c:pt idx="886">
                  <c:v>1.1388487681784909E-3</c:v>
                </c:pt>
                <c:pt idx="887">
                  <c:v>1.0502649281818321E-3</c:v>
                </c:pt>
                <c:pt idx="888">
                  <c:v>9.6274286640607443E-4</c:v>
                </c:pt>
                <c:pt idx="889">
                  <c:v>8.7522080605140218E-4</c:v>
                </c:pt>
                <c:pt idx="890">
                  <c:v>7.8664126874627982E-4</c:v>
                </c:pt>
                <c:pt idx="891">
                  <c:v>7.0123464865901042E-4</c:v>
                </c:pt>
                <c:pt idx="892">
                  <c:v>6.1212627606721526E-4</c:v>
                </c:pt>
                <c:pt idx="893">
                  <c:v>5.2566095760653297E-4</c:v>
                </c:pt>
                <c:pt idx="894">
                  <c:v>4.3708244703566379E-4</c:v>
                </c:pt>
                <c:pt idx="895">
                  <c:v>3.5035249119630407E-4</c:v>
                </c:pt>
                <c:pt idx="896">
                  <c:v>2.6256632956744852E-4</c:v>
                </c:pt>
                <c:pt idx="897">
                  <c:v>1.7504421983005614E-4</c:v>
                </c:pt>
                <c:pt idx="898">
                  <c:v>8.7522109737392384E-5</c:v>
                </c:pt>
                <c:pt idx="899">
                  <c:v>1.4165337834153746</c:v>
                </c:pt>
              </c:numCache>
            </c:numRef>
          </c:val>
        </c:ser>
        <c:ser>
          <c:idx val="2"/>
          <c:order val="2"/>
          <c:tx>
            <c:strRef>
              <c:f>RockerConcaveParameters!$T$109</c:f>
              <c:strCache>
                <c:ptCount val="1"/>
                <c:pt idx="0">
                  <c:v>Concave Profile (RHS)</c:v>
                </c:pt>
              </c:strCache>
            </c:strRef>
          </c:tx>
          <c:marker>
            <c:symbol val="none"/>
          </c:marker>
          <c:cat>
            <c:numRef>
              <c:f>RockerConcaveParameters!$Q$110:$Q$1009</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cat>
          <c:val>
            <c:numRef>
              <c:f>RockerConcaveParameters!$T$110:$T$1009</c:f>
              <c:numCache>
                <c:formatCode>0.000</c:formatCode>
                <c:ptCount val="9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-3.3781285420321429E-4</c:v>
                </c:pt>
                <c:pt idx="217">
                  <c:v>-6.7507395008453317E-4</c:v>
                </c:pt>
                <c:pt idx="218">
                  <c:v>-1.011231529322058E-3</c:v>
                </c:pt>
                <c:pt idx="219">
                  <c:v>-1.3457338335938927E-3</c:v>
                </c:pt>
                <c:pt idx="220">
                  <c:v>-1.6780291045781406E-3</c:v>
                </c:pt>
                <c:pt idx="221">
                  <c:v>-2.0075655839529062E-3</c:v>
                </c:pt>
                <c:pt idx="222">
                  <c:v>-2.3337915133962925E-3</c:v>
                </c:pt>
                <c:pt idx="223">
                  <c:v>-2.6561551345864048E-3</c:v>
                </c:pt>
                <c:pt idx="224">
                  <c:v>-2.9741046892013401E-3</c:v>
                </c:pt>
                <c:pt idx="225">
                  <c:v>-3.2870884189192089E-3</c:v>
                </c:pt>
                <c:pt idx="226">
                  <c:v>-3.594554565418108E-3</c:v>
                </c:pt>
                <c:pt idx="227">
                  <c:v>-3.8959513703761481E-3</c:v>
                </c:pt>
                <c:pt idx="228">
                  <c:v>-4.1907270754714294E-3</c:v>
                </c:pt>
                <c:pt idx="229">
                  <c:v>-4.4783299223820558E-3</c:v>
                </c:pt>
                <c:pt idx="230">
                  <c:v>-4.7582081527861239E-3</c:v>
                </c:pt>
                <c:pt idx="231">
                  <c:v>-5.0298100083617479E-3</c:v>
                </c:pt>
                <c:pt idx="232">
                  <c:v>-5.2925837307870281E-3</c:v>
                </c:pt>
                <c:pt idx="233">
                  <c:v>-5.5459775617400647E-3</c:v>
                </c:pt>
                <c:pt idx="234">
                  <c:v>-5.789439742898958E-3</c:v>
                </c:pt>
                <c:pt idx="235">
                  <c:v>-6.0224185159418117E-3</c:v>
                </c:pt>
                <c:pt idx="236">
                  <c:v>-6.2443621225467469E-3</c:v>
                </c:pt>
                <c:pt idx="237">
                  <c:v>-6.4547188043918499E-3</c:v>
                </c:pt>
                <c:pt idx="238">
                  <c:v>-6.652936803155228E-3</c:v>
                </c:pt>
                <c:pt idx="239">
                  <c:v>-6.8384643605149814E-3</c:v>
                </c:pt>
                <c:pt idx="240">
                  <c:v>-7.0107497181492104E-3</c:v>
                </c:pt>
                <c:pt idx="241">
                  <c:v>-7.1692411177360291E-3</c:v>
                </c:pt>
                <c:pt idx="242">
                  <c:v>-7.3133868009535447E-3</c:v>
                </c:pt>
                <c:pt idx="243">
                  <c:v>-7.4426350094798366E-3</c:v>
                </c:pt>
                <c:pt idx="244">
                  <c:v>-7.5564339849930398E-3</c:v>
                </c:pt>
                <c:pt idx="245">
                  <c:v>-7.6542319691712338E-3</c:v>
                </c:pt>
                <c:pt idx="246">
                  <c:v>-7.7354772036925257E-3</c:v>
                </c:pt>
                <c:pt idx="247">
                  <c:v>-7.7996179302350366E-3</c:v>
                </c:pt>
                <c:pt idx="248">
                  <c:v>-7.8461023904768459E-3</c:v>
                </c:pt>
                <c:pt idx="249">
                  <c:v>-7.8743788260960609E-3</c:v>
                </c:pt>
                <c:pt idx="250">
                  <c:v>-7.8838954787708096E-3</c:v>
                </c:pt>
                <c:pt idx="251">
                  <c:v>-7.8741005901791644E-3</c:v>
                </c:pt>
                <c:pt idx="252">
                  <c:v>-7.8444424019992395E-3</c:v>
                </c:pt>
                <c:pt idx="253">
                  <c:v>-7.7943691559091491E-3</c:v>
                </c:pt>
                <c:pt idx="254">
                  <c:v>-7.7233290935870072E-3</c:v>
                </c:pt>
                <c:pt idx="255">
                  <c:v>-7.6307704567108586E-3</c:v>
                </c:pt>
                <c:pt idx="256">
                  <c:v>-7.5161414869588591E-3</c:v>
                </c:pt>
                <c:pt idx="257">
                  <c:v>-7.3788904260091159E-3</c:v>
                </c:pt>
                <c:pt idx="258">
                  <c:v>-7.2184655155396946E-3</c:v>
                </c:pt>
                <c:pt idx="259">
                  <c:v>-7.03431499722873E-3</c:v>
                </c:pt>
                <c:pt idx="260">
                  <c:v>-6.8258871127543086E-3</c:v>
                </c:pt>
                <c:pt idx="261">
                  <c:v>-6.5926301037945584E-3</c:v>
                </c:pt>
                <c:pt idx="262">
                  <c:v>-6.333992212027531E-3</c:v>
                </c:pt>
                <c:pt idx="263">
                  <c:v>-6.0494216791313893E-3</c:v>
                </c:pt>
                <c:pt idx="264">
                  <c:v>-5.7383667467841987E-3</c:v>
                </c:pt>
                <c:pt idx="265">
                  <c:v>-5.4002756566640941E-3</c:v>
                </c:pt>
                <c:pt idx="266">
                  <c:v>-5.0345966504491413E-3</c:v>
                </c:pt>
                <c:pt idx="267">
                  <c:v>-4.640777969817475E-3</c:v>
                </c:pt>
                <c:pt idx="268">
                  <c:v>-4.218267856447161E-3</c:v>
                </c:pt>
                <c:pt idx="269">
                  <c:v>-3.7665145520163618E-3</c:v>
                </c:pt>
                <c:pt idx="270">
                  <c:v>-3.2849662982031291E-3</c:v>
                </c:pt>
                <c:pt idx="271">
                  <c:v>-2.7730713366855841E-3</c:v>
                </c:pt>
                <c:pt idx="272">
                  <c:v>-2.2302779091418062E-3</c:v>
                </c:pt>
                <c:pt idx="273">
                  <c:v>-1.656034257249972E-3</c:v>
                </c:pt>
                <c:pt idx="274">
                  <c:v>-1.0497886226880776E-3</c:v>
                </c:pt>
                <c:pt idx="275">
                  <c:v>-4.1098924713435514E-4</c:v>
                </c:pt>
                <c:pt idx="276">
                  <c:v>2.6091562773321308E-4</c:v>
                </c:pt>
                <c:pt idx="277">
                  <c:v>9.6647776023647824E-4</c:v>
                </c:pt>
                <c:pt idx="278">
                  <c:v>1.7062489086973193E-3</c:v>
                </c:pt>
                <c:pt idx="279">
                  <c:v>2.4807808314376567E-3</c:v>
                </c:pt>
                <c:pt idx="280">
                  <c:v>3.2906252867793556E-3</c:v>
                </c:pt>
                <c:pt idx="281">
                  <c:v>4.1363340330443366E-3</c:v>
                </c:pt>
                <c:pt idx="282">
                  <c:v>5.0184588285545201E-3</c:v>
                </c:pt>
                <c:pt idx="283">
                  <c:v>5.9375514316317296E-3</c:v>
                </c:pt>
                <c:pt idx="284">
                  <c:v>6.8941636005979412E-3</c:v>
                </c:pt>
                <c:pt idx="285">
                  <c:v>7.8888470937749922E-3</c:v>
                </c:pt>
                <c:pt idx="286">
                  <c:v>8.9221536694848447E-3</c:v>
                </c:pt>
                <c:pt idx="287">
                  <c:v>9.994635086049336E-3</c:v>
                </c:pt>
                <c:pt idx="288">
                  <c:v>1.1106843101790345E-2</c:v>
                </c:pt>
                <c:pt idx="289">
                  <c:v>1.2259329475029862E-2</c:v>
                </c:pt>
                <c:pt idx="290">
                  <c:v>1.3452645964089696E-2</c:v>
                </c:pt>
                <c:pt idx="291">
                  <c:v>1.4687344327291796E-2</c:v>
                </c:pt>
                <c:pt idx="292">
                  <c:v>1.5963976322958012E-2</c:v>
                </c:pt>
                <c:pt idx="293">
                  <c:v>1.728309370941028E-2</c:v>
                </c:pt>
                <c:pt idx="294">
                  <c:v>1.8645248244970505E-2</c:v>
                </c:pt>
                <c:pt idx="295">
                  <c:v>2.0050991687960498E-2</c:v>
                </c:pt>
                <c:pt idx="296">
                  <c:v>2.1500875796702304E-2</c:v>
                </c:pt>
                <c:pt idx="297">
                  <c:v>2.2995452329517649E-2</c:v>
                </c:pt>
                <c:pt idx="298">
                  <c:v>2.4535273044728551E-2</c:v>
                </c:pt>
                <c:pt idx="299">
                  <c:v>2.6120889700656916E-2</c:v>
                </c:pt>
                <c:pt idx="300">
                  <c:v>2.7752854055624512E-2</c:v>
                </c:pt>
                <c:pt idx="301">
                  <c:v>2.94317178679534E-2</c:v>
                </c:pt>
                <c:pt idx="302">
                  <c:v>3.1158032895965346E-2</c:v>
                </c:pt>
                <c:pt idx="303">
                  <c:v>3.2932350897982285E-2</c:v>
                </c:pt>
                <c:pt idx="304">
                  <c:v>3.4755223632326165E-2</c:v>
                </c:pt>
                <c:pt idx="305">
                  <c:v>3.6627202857318825E-2</c:v>
                </c:pt>
                <c:pt idx="306">
                  <c:v>3.8548840331282183E-2</c:v>
                </c:pt>
                <c:pt idx="307">
                  <c:v>4.0520687812538106E-2</c:v>
                </c:pt>
                <c:pt idx="308">
                  <c:v>4.2543297059408555E-2</c:v>
                </c:pt>
                <c:pt idx="309">
                  <c:v>4.4617219830215368E-2</c:v>
                </c:pt>
                <c:pt idx="310">
                  <c:v>4.6743007883280438E-2</c:v>
                </c:pt>
                <c:pt idx="311">
                  <c:v>4.8921212976925726E-2</c:v>
                </c:pt>
                <c:pt idx="312">
                  <c:v>5.1152386869473043E-2</c:v>
                </c:pt>
                <c:pt idx="313">
                  <c:v>5.3437081319244364E-2</c:v>
                </c:pt>
                <c:pt idx="314">
                  <c:v>5.5775848084561555E-2</c:v>
                </c:pt>
                <c:pt idx="315">
                  <c:v>5.8169238923746466E-2</c:v>
                </c:pt>
                <c:pt idx="316">
                  <c:v>6.0617805595121102E-2</c:v>
                </c:pt>
                <c:pt idx="317">
                  <c:v>6.3122099857007258E-2</c:v>
                </c:pt>
                <c:pt idx="318">
                  <c:v>6.5682673467726854E-2</c:v>
                </c:pt>
                <c:pt idx="319">
                  <c:v>6.830007818560184E-2</c:v>
                </c:pt>
                <c:pt idx="320">
                  <c:v>7.097486576895401E-2</c:v>
                </c:pt>
                <c:pt idx="321">
                  <c:v>7.370758797610541E-2</c:v>
                </c:pt>
                <c:pt idx="322">
                  <c:v>7.649879656537778E-2</c:v>
                </c:pt>
                <c:pt idx="323">
                  <c:v>7.9349043295093125E-2</c:v>
                </c:pt>
                <c:pt idx="324">
                  <c:v>8.2258879923573267E-2</c:v>
                </c:pt>
                <c:pt idx="325">
                  <c:v>8.522885820914014E-2</c:v>
                </c:pt>
                <c:pt idx="326">
                  <c:v>8.8259529910115667E-2</c:v>
                </c:pt>
                <c:pt idx="327">
                  <c:v>9.1351446784821697E-2</c:v>
                </c:pt>
                <c:pt idx="328">
                  <c:v>9.4505160591580165E-2</c:v>
                </c:pt>
                <c:pt idx="329">
                  <c:v>9.7721223088712936E-2</c:v>
                </c:pt>
                <c:pt idx="330">
                  <c:v>0.10100018603454189</c:v>
                </c:pt>
                <c:pt idx="331">
                  <c:v>0.10434260118738899</c:v>
                </c:pt>
                <c:pt idx="332">
                  <c:v>0.10774902030557607</c:v>
                </c:pt>
                <c:pt idx="333">
                  <c:v>0.11121999514742512</c:v>
                </c:pt>
                <c:pt idx="334">
                  <c:v>0.11475607747125788</c:v>
                </c:pt>
                <c:pt idx="335">
                  <c:v>0.11835781903539636</c:v>
                </c:pt>
                <c:pt idx="336">
                  <c:v>0.12202577159816244</c:v>
                </c:pt>
                <c:pt idx="337">
                  <c:v>0.12576048691787803</c:v>
                </c:pt>
                <c:pt idx="338">
                  <c:v>0.12956251675286501</c:v>
                </c:pt>
                <c:pt idx="339">
                  <c:v>0.13343241286144522</c:v>
                </c:pt>
                <c:pt idx="340">
                  <c:v>0.13737072700194061</c:v>
                </c:pt>
                <c:pt idx="341">
                  <c:v>0.14137801093267316</c:v>
                </c:pt>
                <c:pt idx="342">
                  <c:v>0.14545481641196456</c:v>
                </c:pt>
                <c:pt idx="343">
                  <c:v>0.14960169519813696</c:v>
                </c:pt>
                <c:pt idx="344">
                  <c:v>0.153819199049512</c:v>
                </c:pt>
                <c:pt idx="345">
                  <c:v>0.15810787972441176</c:v>
                </c:pt>
                <c:pt idx="346">
                  <c:v>0.16246828898115809</c:v>
                </c:pt>
                <c:pt idx="347">
                  <c:v>0.16690097857807282</c:v>
                </c:pt>
                <c:pt idx="348">
                  <c:v>0.17140650027347798</c:v>
                </c:pt>
                <c:pt idx="349">
                  <c:v>0.17598540582569533</c:v>
                </c:pt>
                <c:pt idx="350">
                  <c:v>0.18063824699304679</c:v>
                </c:pt>
                <c:pt idx="351">
                  <c:v>0.18536557553385438</c:v>
                </c:pt>
                <c:pt idx="352">
                  <c:v>0.19016794320643987</c:v>
                </c:pt>
                <c:pt idx="353">
                  <c:v>0.19504590176912523</c:v>
                </c:pt>
                <c:pt idx="354">
                  <c:v>0.20000000298023224</c:v>
                </c:pt>
                <c:pt idx="355">
                  <c:v>0.20503061958795871</c:v>
                </c:pt>
                <c:pt idx="356">
                  <c:v>0.21013735386435442</c:v>
                </c:pt>
                <c:pt idx="357">
                  <c:v>0.21531971581486009</c:v>
                </c:pt>
                <c:pt idx="358">
                  <c:v>0.2205771432985692</c:v>
                </c:pt>
                <c:pt idx="359">
                  <c:v>0.22590905869949482</c:v>
                </c:pt>
                <c:pt idx="360">
                  <c:v>0.23131490299667046</c:v>
                </c:pt>
                <c:pt idx="361">
                  <c:v>0.23679418120363072</c:v>
                </c:pt>
                <c:pt idx="362">
                  <c:v>0.24234633368456485</c:v>
                </c:pt>
                <c:pt idx="363">
                  <c:v>0.24797078282348589</c:v>
                </c:pt>
                <c:pt idx="364">
                  <c:v>0.25366697201309618</c:v>
                </c:pt>
                <c:pt idx="365">
                  <c:v>0.25943440142130736</c:v>
                </c:pt>
                <c:pt idx="366">
                  <c:v>0.26527249894310162</c:v>
                </c:pt>
                <c:pt idx="367">
                  <c:v>0.27118073166597556</c:v>
                </c:pt>
                <c:pt idx="368">
                  <c:v>0.2771584857185142</c:v>
                </c:pt>
                <c:pt idx="369">
                  <c:v>0.28320531617393363</c:v>
                </c:pt>
                <c:pt idx="370">
                  <c:v>0.28932060858254549</c:v>
                </c:pt>
                <c:pt idx="371">
                  <c:v>0.29550384493300735</c:v>
                </c:pt>
                <c:pt idx="372">
                  <c:v>0.30175441362129019</c:v>
                </c:pt>
                <c:pt idx="373">
                  <c:v>0.30807186516755319</c:v>
                </c:pt>
                <c:pt idx="374">
                  <c:v>0.31445558740777885</c:v>
                </c:pt>
                <c:pt idx="375">
                  <c:v>0.32090504742946369</c:v>
                </c:pt>
                <c:pt idx="376">
                  <c:v>0.32741968052630693</c:v>
                </c:pt>
                <c:pt idx="377">
                  <c:v>0.33399897320704841</c:v>
                </c:pt>
                <c:pt idx="378">
                  <c:v>0.3406423751248453</c:v>
                </c:pt>
                <c:pt idx="379">
                  <c:v>0.34734930866371072</c:v>
                </c:pt>
                <c:pt idx="380">
                  <c:v>0.35411922613960783</c:v>
                </c:pt>
                <c:pt idx="381">
                  <c:v>0.36095160980078528</c:v>
                </c:pt>
                <c:pt idx="382">
                  <c:v>0.36784591143978851</c:v>
                </c:pt>
                <c:pt idx="383">
                  <c:v>0.37480155344063071</c:v>
                </c:pt>
                <c:pt idx="384">
                  <c:v>0.38181799016723644</c:v>
                </c:pt>
                <c:pt idx="385">
                  <c:v>0.38889469975364621</c:v>
                </c:pt>
                <c:pt idx="386">
                  <c:v>0.3960311211574909</c:v>
                </c:pt>
                <c:pt idx="387">
                  <c:v>0.40322672146626731</c:v>
                </c:pt>
                <c:pt idx="388">
                  <c:v>0.4104808974140754</c:v>
                </c:pt>
                <c:pt idx="389">
                  <c:v>0.41779318277167476</c:v>
                </c:pt>
                <c:pt idx="390">
                  <c:v>0.42516297378631829</c:v>
                </c:pt>
                <c:pt idx="391">
                  <c:v>0.43258972822986802</c:v>
                </c:pt>
                <c:pt idx="392">
                  <c:v>0.44007291738849053</c:v>
                </c:pt>
                <c:pt idx="393">
                  <c:v>0.44761199856091466</c:v>
                </c:pt>
                <c:pt idx="394">
                  <c:v>0.45520639413115349</c:v>
                </c:pt>
                <c:pt idx="395">
                  <c:v>0.46285556371789111</c:v>
                </c:pt>
                <c:pt idx="396">
                  <c:v>0.47055897489536425</c:v>
                </c:pt>
                <c:pt idx="397">
                  <c:v>0.47831607192624825</c:v>
                </c:pt>
                <c:pt idx="398">
                  <c:v>0.48612632189803973</c:v>
                </c:pt>
                <c:pt idx="399">
                  <c:v>0.49398912659845895</c:v>
                </c:pt>
                <c:pt idx="400">
                  <c:v>0.50190400964074033</c:v>
                </c:pt>
                <c:pt idx="401">
                  <c:v>0.5098703723760416</c:v>
                </c:pt>
                <c:pt idx="402">
                  <c:v>0.51788769679302094</c:v>
                </c:pt>
                <c:pt idx="403">
                  <c:v>0.52595538637993755</c:v>
                </c:pt>
                <c:pt idx="404">
                  <c:v>0.53407296133066218</c:v>
                </c:pt>
                <c:pt idx="405">
                  <c:v>0.54223982471517707</c:v>
                </c:pt>
                <c:pt idx="406">
                  <c:v>0.5504554436209792</c:v>
                </c:pt>
                <c:pt idx="407">
                  <c:v>0.55871926786720949</c:v>
                </c:pt>
                <c:pt idx="408">
                  <c:v>0.56703076222059301</c:v>
                </c:pt>
                <c:pt idx="409">
                  <c:v>0.57538936119911765</c:v>
                </c:pt>
                <c:pt idx="410">
                  <c:v>0.58379453189028063</c:v>
                </c:pt>
                <c:pt idx="411">
                  <c:v>0.59224570331573767</c:v>
                </c:pt>
                <c:pt idx="412">
                  <c:v>0.60074235946715682</c:v>
                </c:pt>
                <c:pt idx="413">
                  <c:v>0.6092839364350684</c:v>
                </c:pt>
                <c:pt idx="414">
                  <c:v>0.61786988640580764</c:v>
                </c:pt>
                <c:pt idx="415">
                  <c:v>0.62649964733272667</c:v>
                </c:pt>
                <c:pt idx="416">
                  <c:v>0.63517270022697792</c:v>
                </c:pt>
                <c:pt idx="417">
                  <c:v>0.64388848267849186</c:v>
                </c:pt>
                <c:pt idx="418">
                  <c:v>0.65264643942302358</c:v>
                </c:pt>
                <c:pt idx="419">
                  <c:v>0.66144603217363984</c:v>
                </c:pt>
                <c:pt idx="420">
                  <c:v>0.67028670930493872</c:v>
                </c:pt>
                <c:pt idx="421">
                  <c:v>0.67916793218485139</c:v>
                </c:pt>
                <c:pt idx="422">
                  <c:v>0.6880891455491327</c:v>
                </c:pt>
                <c:pt idx="423">
                  <c:v>0.69704979009394008</c:v>
                </c:pt>
                <c:pt idx="424">
                  <c:v>0.70604934130824404</c:v>
                </c:pt>
                <c:pt idx="425">
                  <c:v>0.71508723413625686</c:v>
                </c:pt>
                <c:pt idx="426">
                  <c:v>0.72416293177107172</c:v>
                </c:pt>
                <c:pt idx="427">
                  <c:v>0.73327587570083219</c:v>
                </c:pt>
                <c:pt idx="428">
                  <c:v>0.74242552849235688</c:v>
                </c:pt>
                <c:pt idx="429">
                  <c:v>0.75161133225092092</c:v>
                </c:pt>
                <c:pt idx="430">
                  <c:v>0.7608327414847742</c:v>
                </c:pt>
                <c:pt idx="431">
                  <c:v>0.77008921379919848</c:v>
                </c:pt>
                <c:pt idx="432">
                  <c:v>0.77938020311274037</c:v>
                </c:pt>
                <c:pt idx="433">
                  <c:v>0.78870515271008101</c:v>
                </c:pt>
                <c:pt idx="434">
                  <c:v>0.79806352338893016</c:v>
                </c:pt>
                <c:pt idx="435">
                  <c:v>0.80745475899624386</c:v>
                </c:pt>
                <c:pt idx="436">
                  <c:v>0.81687831977659919</c:v>
                </c:pt>
                <c:pt idx="437">
                  <c:v>0.82633365012094206</c:v>
                </c:pt>
                <c:pt idx="438">
                  <c:v>0.83582020973900262</c:v>
                </c:pt>
                <c:pt idx="439">
                  <c:v>0.84533744354743123</c:v>
                </c:pt>
                <c:pt idx="440">
                  <c:v>0.85488480328881578</c:v>
                </c:pt>
                <c:pt idx="441">
                  <c:v>0.86446174928838648</c:v>
                </c:pt>
                <c:pt idx="442">
                  <c:v>0.87406773279045469</c:v>
                </c:pt>
                <c:pt idx="443">
                  <c:v>0.88370219970822383</c:v>
                </c:pt>
                <c:pt idx="444">
                  <c:v>0.89336460825659492</c:v>
                </c:pt>
                <c:pt idx="445">
                  <c:v>0.90305440481961885</c:v>
                </c:pt>
                <c:pt idx="446">
                  <c:v>0.91277104715049129</c:v>
                </c:pt>
                <c:pt idx="447">
                  <c:v>0.92251398208582636</c:v>
                </c:pt>
                <c:pt idx="448">
                  <c:v>0.93228266693539952</c:v>
                </c:pt>
                <c:pt idx="449">
                  <c:v>0.9420765489701024</c:v>
                </c:pt>
                <c:pt idx="450">
                  <c:v>0.95189507762399472</c:v>
                </c:pt>
                <c:pt idx="451">
                  <c:v>0.96173771921041162</c:v>
                </c:pt>
                <c:pt idx="452">
                  <c:v>0.97160391158069281</c:v>
                </c:pt>
                <c:pt idx="453">
                  <c:v>0.98149311399530004</c:v>
                </c:pt>
                <c:pt idx="454">
                  <c:v>0.99140477881816957</c:v>
                </c:pt>
                <c:pt idx="455">
                  <c:v>1.0013383545133134</c:v>
                </c:pt>
                <c:pt idx="456">
                  <c:v>1.0112932930743892</c:v>
                </c:pt>
                <c:pt idx="457">
                  <c:v>1.0212690507771263</c:v>
                </c:pt>
                <c:pt idx="458">
                  <c:v>1.0312650792631888</c:v>
                </c:pt>
                <c:pt idx="459">
                  <c:v>1.0412808277005752</c:v>
                </c:pt>
                <c:pt idx="460">
                  <c:v>1.0513157504699464</c:v>
                </c:pt>
                <c:pt idx="461">
                  <c:v>1.061369299021625</c:v>
                </c:pt>
                <c:pt idx="462">
                  <c:v>1.0714409218132273</c:v>
                </c:pt>
                <c:pt idx="463">
                  <c:v>1.0815300784782407</c:v>
                </c:pt>
                <c:pt idx="464">
                  <c:v>1.0916362174742822</c:v>
                </c:pt>
                <c:pt idx="465">
                  <c:v>1.1017587909842588</c:v>
                </c:pt>
                <c:pt idx="466">
                  <c:v>1.1118972511910772</c:v>
                </c:pt>
                <c:pt idx="467">
                  <c:v>1.1220510465523539</c:v>
                </c:pt>
                <c:pt idx="468">
                  <c:v>1.1322196367015767</c:v>
                </c:pt>
                <c:pt idx="469">
                  <c:v>1.1424024700963618</c:v>
                </c:pt>
                <c:pt idx="470">
                  <c:v>1.1525989989196168</c:v>
                </c:pt>
                <c:pt idx="471">
                  <c:v>1.1628086753542481</c:v>
                </c:pt>
                <c:pt idx="472">
                  <c:v>1.1730309478578727</c:v>
                </c:pt>
                <c:pt idx="473">
                  <c:v>1.1832652760639777</c:v>
                </c:pt>
                <c:pt idx="474">
                  <c:v>1.1935111084301799</c:v>
                </c:pt>
                <c:pt idx="475">
                  <c:v>1.2037678952767414</c:v>
                </c:pt>
                <c:pt idx="476">
                  <c:v>1.2140350925118593</c:v>
                </c:pt>
                <c:pt idx="477">
                  <c:v>1.2243121503772116</c:v>
                </c:pt>
                <c:pt idx="478">
                  <c:v>1.2345985193596558</c:v>
                </c:pt>
                <c:pt idx="479">
                  <c:v>1.2448936552788057</c:v>
                </c:pt>
                <c:pt idx="480">
                  <c:v>1.2551970084549227</c:v>
                </c:pt>
                <c:pt idx="481">
                  <c:v>1.265508029208269</c:v>
                </c:pt>
                <c:pt idx="482">
                  <c:v>1.275826173447042</c:v>
                </c:pt>
                <c:pt idx="483">
                  <c:v>1.2861508896288578</c:v>
                </c:pt>
                <c:pt idx="484">
                  <c:v>1.296481633661914</c:v>
                </c:pt>
                <c:pt idx="485">
                  <c:v>1.3068178549351499</c:v>
                </c:pt>
                <c:pt idx="486">
                  <c:v>1.3171590065556453</c:v>
                </c:pt>
                <c:pt idx="487">
                  <c:v>1.3275045416540714</c:v>
                </c:pt>
                <c:pt idx="488">
                  <c:v>1.3378539105411122</c:v>
                </c:pt>
                <c:pt idx="489">
                  <c:v>1.3482065663309974</c:v>
                </c:pt>
                <c:pt idx="490">
                  <c:v>1.358561961206487</c:v>
                </c:pt>
                <c:pt idx="491">
                  <c:v>1.3689195478169423</c:v>
                </c:pt>
                <c:pt idx="492">
                  <c:v>1.3792787774135138</c:v>
                </c:pt>
                <c:pt idx="493">
                  <c:v>1.3896391028772279</c:v>
                </c:pt>
                <c:pt idx="494">
                  <c:v>1.3999999761581421</c:v>
                </c:pt>
                <c:pt idx="495">
                  <c:v>1.4169634941981006</c:v>
                </c:pt>
                <c:pt idx="496">
                  <c:v>1.4339267414739103</c:v>
                </c:pt>
                <c:pt idx="497">
                  <c:v>1.4508894472214222</c:v>
                </c:pt>
                <c:pt idx="498">
                  <c:v>1.467851340676487</c:v>
                </c:pt>
                <c:pt idx="499">
                  <c:v>1.4848121510749568</c:v>
                </c:pt>
                <c:pt idx="500">
                  <c:v>1.5017716076526817</c:v>
                </c:pt>
                <c:pt idx="501">
                  <c:v>1.5187294396455135</c:v>
                </c:pt>
                <c:pt idx="502">
                  <c:v>1.5356854954985923</c:v>
                </c:pt>
                <c:pt idx="503">
                  <c:v>1.5526392660291908</c:v>
                </c:pt>
                <c:pt idx="504">
                  <c:v>1.5695904804731591</c:v>
                </c:pt>
                <c:pt idx="505">
                  <c:v>1.5865391064849284</c:v>
                </c:pt>
                <c:pt idx="506">
                  <c:v>1.6034847540910597</c:v>
                </c:pt>
                <c:pt idx="507">
                  <c:v>1.6204272717366939</c:v>
                </c:pt>
                <c:pt idx="508">
                  <c:v>1.6373661502391028</c:v>
                </c:pt>
                <c:pt idx="509">
                  <c:v>1.654301238043427</c:v>
                </c:pt>
                <c:pt idx="510">
                  <c:v>1.6712322643855178</c:v>
                </c:pt>
                <c:pt idx="511">
                  <c:v>1.6881588392919369</c:v>
                </c:pt>
                <c:pt idx="512">
                  <c:v>1.7050810496264037</c:v>
                </c:pt>
                <c:pt idx="513">
                  <c:v>1.721998266996901</c:v>
                </c:pt>
                <c:pt idx="514">
                  <c:v>1.738910339848569</c:v>
                </c:pt>
                <c:pt idx="515">
                  <c:v>1.7558169974172591</c:v>
                </c:pt>
                <c:pt idx="516">
                  <c:v>1.7727179689388226</c:v>
                </c:pt>
                <c:pt idx="517">
                  <c:v>1.7896129836491099</c:v>
                </c:pt>
                <c:pt idx="518">
                  <c:v>1.806501770783973</c:v>
                </c:pt>
                <c:pt idx="519">
                  <c:v>1.8233840595792625</c:v>
                </c:pt>
                <c:pt idx="520">
                  <c:v>1.8402595792708294</c:v>
                </c:pt>
                <c:pt idx="521">
                  <c:v>1.8571281783038145</c:v>
                </c:pt>
                <c:pt idx="522">
                  <c:v>1.8739892282862005</c:v>
                </c:pt>
                <c:pt idx="523">
                  <c:v>1.890842816081707</c:v>
                </c:pt>
                <c:pt idx="524">
                  <c:v>1.9076885517168951</c:v>
                </c:pt>
                <c:pt idx="525">
                  <c:v>1.9245261644276166</c:v>
                </c:pt>
                <c:pt idx="526">
                  <c:v>1.9413555026590117</c:v>
                </c:pt>
                <c:pt idx="527">
                  <c:v>1.9581760572283529</c:v>
                </c:pt>
                <c:pt idx="528">
                  <c:v>1.9749876765807799</c:v>
                </c:pt>
                <c:pt idx="529">
                  <c:v>1.9917899707428555</c:v>
                </c:pt>
                <c:pt idx="530">
                  <c:v>2.0085829073690089</c:v>
                </c:pt>
                <c:pt idx="531">
                  <c:v>2.0253662156950916</c:v>
                </c:pt>
                <c:pt idx="532">
                  <c:v>2.0421393865383752</c:v>
                </c:pt>
                <c:pt idx="533">
                  <c:v>2.0589022683440015</c:v>
                </c:pt>
                <c:pt idx="534">
                  <c:v>2.0756545903478201</c:v>
                </c:pt>
                <c:pt idx="535">
                  <c:v>2.092396081785683</c:v>
                </c:pt>
                <c:pt idx="536">
                  <c:v>2.109126471893441</c:v>
                </c:pt>
                <c:pt idx="537">
                  <c:v>2.1258454899069461</c:v>
                </c:pt>
                <c:pt idx="538">
                  <c:v>2.142552865062048</c:v>
                </c:pt>
                <c:pt idx="539">
                  <c:v>2.1592483265945983</c:v>
                </c:pt>
                <c:pt idx="540">
                  <c:v>2.1759316037404486</c:v>
                </c:pt>
                <c:pt idx="541">
                  <c:v>2.1926024257354495</c:v>
                </c:pt>
                <c:pt idx="542">
                  <c:v>2.2092605218154522</c:v>
                </c:pt>
                <c:pt idx="543">
                  <c:v>2.2259056212163082</c:v>
                </c:pt>
                <c:pt idx="544">
                  <c:v>2.2425374531738678</c:v>
                </c:pt>
                <c:pt idx="545">
                  <c:v>2.2591557469239825</c:v>
                </c:pt>
                <c:pt idx="546">
                  <c:v>2.2757603509117934</c:v>
                </c:pt>
                <c:pt idx="547">
                  <c:v>2.2923506367452822</c:v>
                </c:pt>
                <c:pt idx="548">
                  <c:v>2.308926691288169</c:v>
                </c:pt>
                <c:pt idx="549">
                  <c:v>2.3254881245670158</c:v>
                </c:pt>
                <c:pt idx="550">
                  <c:v>2.3420346658176729</c:v>
                </c:pt>
                <c:pt idx="551">
                  <c:v>2.3585661634852815</c:v>
                </c:pt>
                <c:pt idx="552">
                  <c:v>2.3750821083871134</c:v>
                </c:pt>
                <c:pt idx="553">
                  <c:v>2.3915822893636642</c:v>
                </c:pt>
                <c:pt idx="554">
                  <c:v>2.408066554860075</c:v>
                </c:pt>
                <c:pt idx="555">
                  <c:v>2.4245345745075522</c:v>
                </c:pt>
                <c:pt idx="556">
                  <c:v>2.4409861371465911</c:v>
                </c:pt>
                <c:pt idx="557">
                  <c:v>2.4574208528037542</c:v>
                </c:pt>
                <c:pt idx="558">
                  <c:v>2.4738385103195362</c:v>
                </c:pt>
                <c:pt idx="559">
                  <c:v>2.4902387793251446</c:v>
                </c:pt>
                <c:pt idx="560">
                  <c:v>2.5066215082657188</c:v>
                </c:pt>
                <c:pt idx="561">
                  <c:v>2.5229864263771109</c:v>
                </c:pt>
                <c:pt idx="562">
                  <c:v>2.5393331436858819</c:v>
                </c:pt>
                <c:pt idx="563">
                  <c:v>2.5556614490325287</c:v>
                </c:pt>
                <c:pt idx="564">
                  <c:v>2.571971071652901</c:v>
                </c:pt>
                <c:pt idx="565">
                  <c:v>2.5882617407828508</c:v>
                </c:pt>
                <c:pt idx="566">
                  <c:v>2.6045332452628731</c:v>
                </c:pt>
                <c:pt idx="567">
                  <c:v>2.6207851951195305</c:v>
                </c:pt>
                <c:pt idx="568">
                  <c:v>2.6370173195886735</c:v>
                </c:pt>
                <c:pt idx="569">
                  <c:v>2.6532294671154424</c:v>
                </c:pt>
                <c:pt idx="570">
                  <c:v>2.6694213073310444</c:v>
                </c:pt>
                <c:pt idx="571">
                  <c:v>2.6855926290759755</c:v>
                </c:pt>
                <c:pt idx="572">
                  <c:v>2.7017430423767963</c:v>
                </c:pt>
                <c:pt idx="573">
                  <c:v>2.717872336074004</c:v>
                </c:pt>
                <c:pt idx="574">
                  <c:v>2.7339802394034476</c:v>
                </c:pt>
                <c:pt idx="575">
                  <c:v>2.7500665412056247</c:v>
                </c:pt>
                <c:pt idx="576">
                  <c:v>2.7661308515070964</c:v>
                </c:pt>
                <c:pt idx="577">
                  <c:v>2.7821728995437134</c:v>
                </c:pt>
                <c:pt idx="578">
                  <c:v>2.7981925337606173</c:v>
                </c:pt>
                <c:pt idx="579">
                  <c:v>2.8141894237890139</c:v>
                </c:pt>
                <c:pt idx="580">
                  <c:v>2.8301633584693984</c:v>
                </c:pt>
                <c:pt idx="581">
                  <c:v>2.8461139478283339</c:v>
                </c:pt>
                <c:pt idx="582">
                  <c:v>2.8620409807063147</c:v>
                </c:pt>
                <c:pt idx="583">
                  <c:v>2.8779441863391924</c:v>
                </c:pt>
                <c:pt idx="584">
                  <c:v>2.893823234358174</c:v>
                </c:pt>
                <c:pt idx="585">
                  <c:v>2.909678092417689</c:v>
                </c:pt>
                <c:pt idx="586">
                  <c:v>2.9255081321257199</c:v>
                </c:pt>
                <c:pt idx="587">
                  <c:v>2.9413133211366977</c:v>
                </c:pt>
                <c:pt idx="588">
                  <c:v>2.9570933290818275</c:v>
                </c:pt>
                <c:pt idx="589">
                  <c:v>2.9728478851969609</c:v>
                </c:pt>
                <c:pt idx="590">
                  <c:v>2.9885767783225941</c:v>
                </c:pt>
                <c:pt idx="591">
                  <c:v>3.0042796184852878</c:v>
                </c:pt>
                <c:pt idx="592">
                  <c:v>3.0199561945255393</c:v>
                </c:pt>
                <c:pt idx="593">
                  <c:v>3.0356061760745541</c:v>
                </c:pt>
                <c:pt idx="594">
                  <c:v>3.0512294115774723</c:v>
                </c:pt>
                <c:pt idx="595">
                  <c:v>3.0668256302701464</c:v>
                </c:pt>
                <c:pt idx="596">
                  <c:v>3.0823944421791363</c:v>
                </c:pt>
                <c:pt idx="597">
                  <c:v>3.0979356361449391</c:v>
                </c:pt>
                <c:pt idx="598">
                  <c:v>3.1134489414034054</c:v>
                </c:pt>
                <c:pt idx="599">
                  <c:v>3.1289340871903861</c:v>
                </c:pt>
                <c:pt idx="600">
                  <c:v>3.1443908027417335</c:v>
                </c:pt>
                <c:pt idx="601">
                  <c:v>3.1598188768979418</c:v>
                </c:pt>
                <c:pt idx="602">
                  <c:v>3.1752178600809287</c:v>
                </c:pt>
                <c:pt idx="603">
                  <c:v>3.1905876603404804</c:v>
                </c:pt>
                <c:pt idx="604">
                  <c:v>3.2059280069124458</c:v>
                </c:pt>
                <c:pt idx="605">
                  <c:v>3.2212385098233884</c:v>
                </c:pt>
                <c:pt idx="606">
                  <c:v>3.2365189579138032</c:v>
                </c:pt>
                <c:pt idx="607">
                  <c:v>3.2517690804195416</c:v>
                </c:pt>
                <c:pt idx="608">
                  <c:v>3.2669886065764553</c:v>
                </c:pt>
                <c:pt idx="609">
                  <c:v>3.282177265620394</c:v>
                </c:pt>
                <c:pt idx="610">
                  <c:v>3.2973347867872094</c:v>
                </c:pt>
                <c:pt idx="611">
                  <c:v>3.3124608993127538</c:v>
                </c:pt>
                <c:pt idx="612">
                  <c:v>3.3275553324328762</c:v>
                </c:pt>
                <c:pt idx="613">
                  <c:v>3.3426178749880737</c:v>
                </c:pt>
                <c:pt idx="614">
                  <c:v>3.3576481370049081</c:v>
                </c:pt>
                <c:pt idx="615">
                  <c:v>3.3726458477192294</c:v>
                </c:pt>
                <c:pt idx="616">
                  <c:v>3.3876109151808245</c:v>
                </c:pt>
                <c:pt idx="617">
                  <c:v>3.4025428898116092</c:v>
                </c:pt>
                <c:pt idx="618">
                  <c:v>3.4174415604520791</c:v>
                </c:pt>
                <c:pt idx="619">
                  <c:v>3.4323066563380866</c:v>
                </c:pt>
                <c:pt idx="620">
                  <c:v>3.4471379067054815</c:v>
                </c:pt>
                <c:pt idx="621">
                  <c:v>3.4619350407901153</c:v>
                </c:pt>
                <c:pt idx="622">
                  <c:v>3.4766977878278391</c:v>
                </c:pt>
                <c:pt idx="623">
                  <c:v>3.4914259366591498</c:v>
                </c:pt>
                <c:pt idx="624">
                  <c:v>3.5061190377059623</c:v>
                </c:pt>
                <c:pt idx="625">
                  <c:v>3.5207769990180631</c:v>
                </c:pt>
                <c:pt idx="626">
                  <c:v>3.5353995498313031</c:v>
                </c:pt>
                <c:pt idx="627">
                  <c:v>3.5499862703699216</c:v>
                </c:pt>
                <c:pt idx="628">
                  <c:v>3.5645370388813817</c:v>
                </c:pt>
                <c:pt idx="629">
                  <c:v>3.5790514951945669</c:v>
                </c:pt>
                <c:pt idx="630">
                  <c:v>3.5935293685453287</c:v>
                </c:pt>
                <c:pt idx="631">
                  <c:v>3.6079704775764858</c:v>
                </c:pt>
                <c:pt idx="632">
                  <c:v>3.6223744621169214</c:v>
                </c:pt>
                <c:pt idx="633">
                  <c:v>3.6367411110071313</c:v>
                </c:pt>
                <c:pt idx="634">
                  <c:v>3.6510700640759999</c:v>
                </c:pt>
                <c:pt idx="635">
                  <c:v>3.6653611399663455</c:v>
                </c:pt>
                <c:pt idx="636">
                  <c:v>3.6796140679140188</c:v>
                </c:pt>
                <c:pt idx="637">
                  <c:v>3.6938285175502261</c:v>
                </c:pt>
                <c:pt idx="638">
                  <c:v>3.7080042777154638</c:v>
                </c:pt>
                <c:pt idx="639">
                  <c:v>3.7221409882386158</c:v>
                </c:pt>
                <c:pt idx="640">
                  <c:v>3.7362384975648224</c:v>
                </c:pt>
                <c:pt idx="641">
                  <c:v>3.7502964455229675</c:v>
                </c:pt>
                <c:pt idx="642">
                  <c:v>3.7643145613489022</c:v>
                </c:pt>
                <c:pt idx="643">
                  <c:v>3.7782926636854457</c:v>
                </c:pt>
                <c:pt idx="644">
                  <c:v>3.7922303923614802</c:v>
                </c:pt>
                <c:pt idx="645">
                  <c:v>3.8061275362175029</c:v>
                </c:pt>
                <c:pt idx="646">
                  <c:v>3.8199837648847197</c:v>
                </c:pt>
                <c:pt idx="647">
                  <c:v>3.8337988075989822</c:v>
                </c:pt>
                <c:pt idx="648">
                  <c:v>3.8475724830031077</c:v>
                </c:pt>
                <c:pt idx="649">
                  <c:v>3.8613044309259812</c:v>
                </c:pt>
                <c:pt idx="650">
                  <c:v>3.8749944104057752</c:v>
                </c:pt>
                <c:pt idx="651">
                  <c:v>3.8886421506783417</c:v>
                </c:pt>
                <c:pt idx="652">
                  <c:v>3.9022474107818534</c:v>
                </c:pt>
                <c:pt idx="653">
                  <c:v>3.9158098603475171</c:v>
                </c:pt>
                <c:pt idx="654">
                  <c:v>3.9293292584135058</c:v>
                </c:pt>
                <c:pt idx="655">
                  <c:v>3.9428053342156719</c:v>
                </c:pt>
                <c:pt idx="656">
                  <c:v>3.9562378169898649</c:v>
                </c:pt>
                <c:pt idx="657">
                  <c:v>3.969626465774259</c:v>
                </c:pt>
                <c:pt idx="658">
                  <c:v>3.9829709502000608</c:v>
                </c:pt>
                <c:pt idx="659">
                  <c:v>3.9962710293054435</c:v>
                </c:pt>
                <c:pt idx="660">
                  <c:v>4.0095264323262576</c:v>
                </c:pt>
                <c:pt idx="661">
                  <c:v>4.022736888498355</c:v>
                </c:pt>
                <c:pt idx="662">
                  <c:v>4.0359021270575868</c:v>
                </c:pt>
                <c:pt idx="663">
                  <c:v>4.0490219070421274</c:v>
                </c:pt>
                <c:pt idx="664">
                  <c:v>4.0620958980831805</c:v>
                </c:pt>
                <c:pt idx="665">
                  <c:v>4.0751238443177602</c:v>
                </c:pt>
                <c:pt idx="666">
                  <c:v>4.0881055196852012</c:v>
                </c:pt>
                <c:pt idx="667">
                  <c:v>4.101040608717871</c:v>
                </c:pt>
                <c:pt idx="668">
                  <c:v>4.1139288704539423</c:v>
                </c:pt>
                <c:pt idx="669">
                  <c:v>4.1267700192281058</c:v>
                </c:pt>
                <c:pt idx="670">
                  <c:v>4.1395637693750507</c:v>
                </c:pt>
                <c:pt idx="671">
                  <c:v>4.1523098501306288</c:v>
                </c:pt>
                <c:pt idx="672">
                  <c:v>4.165008035434175</c:v>
                </c:pt>
                <c:pt idx="673">
                  <c:v>4.177658024719217</c:v>
                </c:pt>
                <c:pt idx="674">
                  <c:v>4.1902595323204448</c:v>
                </c:pt>
                <c:pt idx="675">
                  <c:v>4.2028123023748725</c:v>
                </c:pt>
                <c:pt idx="676">
                  <c:v>4.2153160790195106</c:v>
                </c:pt>
                <c:pt idx="677">
                  <c:v>4.2277705616878878</c:v>
                </c:pt>
                <c:pt idx="678">
                  <c:v>4.2401754945170165</c:v>
                </c:pt>
                <c:pt idx="679">
                  <c:v>4.2525306216439098</c:v>
                </c:pt>
                <c:pt idx="680">
                  <c:v>4.2648356425020966</c:v>
                </c:pt>
                <c:pt idx="681">
                  <c:v>4.2770903012285881</c:v>
                </c:pt>
                <c:pt idx="682">
                  <c:v>4.2892943419603968</c:v>
                </c:pt>
                <c:pt idx="683">
                  <c:v>4.3014474641310514</c:v>
                </c:pt>
                <c:pt idx="684">
                  <c:v>4.3135494193281456</c:v>
                </c:pt>
                <c:pt idx="685">
                  <c:v>4.3255999293369491</c:v>
                </c:pt>
                <c:pt idx="686">
                  <c:v>4.3375987159427325</c:v>
                </c:pt>
                <c:pt idx="687">
                  <c:v>4.3495455232825089</c:v>
                </c:pt>
                <c:pt idx="688">
                  <c:v>4.3614400731415479</c:v>
                </c:pt>
                <c:pt idx="689">
                  <c:v>4.373282087305121</c:v>
                </c:pt>
                <c:pt idx="690">
                  <c:v>4.3850713099102387</c:v>
                </c:pt>
                <c:pt idx="691">
                  <c:v>4.3968074627421725</c:v>
                </c:pt>
                <c:pt idx="692">
                  <c:v>4.408490271311484</c:v>
                </c:pt>
                <c:pt idx="693">
                  <c:v>4.4201194685793137</c:v>
                </c:pt>
                <c:pt idx="694">
                  <c:v>4.4316947875068031</c:v>
                </c:pt>
                <c:pt idx="695">
                  <c:v>4.4432159498792227</c:v>
                </c:pt>
                <c:pt idx="696">
                  <c:v>4.45468269052036</c:v>
                </c:pt>
                <c:pt idx="697">
                  <c:v>4.4660947368034192</c:v>
                </c:pt>
                <c:pt idx="698">
                  <c:v>4.4774518170329296</c:v>
                </c:pt>
                <c:pt idx="699">
                  <c:v>4.4887536618417272</c:v>
                </c:pt>
                <c:pt idx="700">
                  <c:v>4.5</c:v>
                </c:pt>
                <c:pt idx="701">
                  <c:v>4.5111906104452162</c:v>
                </c:pt>
                <c:pt idx="702">
                  <c:v>4.5223257224684215</c:v>
                </c:pt>
                <c:pt idx="703">
                  <c:v>4.5334056149558926</c:v>
                </c:pt>
                <c:pt idx="704">
                  <c:v>4.5444305667939044</c:v>
                </c:pt>
                <c:pt idx="705">
                  <c:v>4.5554013337058903</c:v>
                </c:pt>
                <c:pt idx="706">
                  <c:v>4.5663172409038086</c:v>
                </c:pt>
                <c:pt idx="707">
                  <c:v>4.5771786070288654</c:v>
                </c:pt>
                <c:pt idx="708">
                  <c:v>4.5879865844918104</c:v>
                </c:pt>
                <c:pt idx="709">
                  <c:v>4.5987414925771546</c:v>
                </c:pt>
                <c:pt idx="710">
                  <c:v>4.60944265649686</c:v>
                </c:pt>
                <c:pt idx="711">
                  <c:v>4.620090831974359</c:v>
                </c:pt>
                <c:pt idx="712">
                  <c:v>4.6306862978959256</c:v>
                </c:pt>
                <c:pt idx="713">
                  <c:v>4.6412293331478365</c:v>
                </c:pt>
                <c:pt idx="714">
                  <c:v>4.6517202166163685</c:v>
                </c:pt>
                <c:pt idx="715">
                  <c:v>4.6621592271877947</c:v>
                </c:pt>
                <c:pt idx="716">
                  <c:v>4.672546643748392</c:v>
                </c:pt>
                <c:pt idx="717">
                  <c:v>4.6828832220215926</c:v>
                </c:pt>
                <c:pt idx="718">
                  <c:v>4.6931682872193576</c:v>
                </c:pt>
                <c:pt idx="719">
                  <c:v>4.7034021505225043</c:v>
                </c:pt>
                <c:pt idx="720">
                  <c:v>4.713585979302449</c:v>
                </c:pt>
                <c:pt idx="721">
                  <c:v>4.7237200853434258</c:v>
                </c:pt>
                <c:pt idx="722">
                  <c:v>4.7338037938573931</c:v>
                </c:pt>
                <c:pt idx="723">
                  <c:v>4.7438378605677833</c:v>
                </c:pt>
                <c:pt idx="724">
                  <c:v>4.7538225643608714</c:v>
                </c:pt>
                <c:pt idx="725">
                  <c:v>4.7637581841229348</c:v>
                </c:pt>
                <c:pt idx="726">
                  <c:v>4.7736449987402487</c:v>
                </c:pt>
                <c:pt idx="727">
                  <c:v>4.7834832870990871</c:v>
                </c:pt>
                <c:pt idx="728">
                  <c:v>4.7932735665043049</c:v>
                </c:pt>
                <c:pt idx="729">
                  <c:v>4.8030156390050207</c:v>
                </c:pt>
                <c:pt idx="730">
                  <c:v>4.8127100219060885</c:v>
                </c:pt>
                <c:pt idx="731">
                  <c:v>4.8223572325123616</c:v>
                </c:pt>
                <c:pt idx="732">
                  <c:v>4.8319568592070832</c:v>
                </c:pt>
                <c:pt idx="733">
                  <c:v>4.8415098460699904</c:v>
                </c:pt>
                <c:pt idx="734">
                  <c:v>4.8510162588816739</c:v>
                </c:pt>
                <c:pt idx="735">
                  <c:v>4.8604763765284122</c:v>
                </c:pt>
                <c:pt idx="736">
                  <c:v>4.8698907163150595</c:v>
                </c:pt>
                <c:pt idx="737">
                  <c:v>4.8792590802907307</c:v>
                </c:pt>
                <c:pt idx="738">
                  <c:v>4.8885819857602844</c:v>
                </c:pt>
                <c:pt idx="739">
                  <c:v>4.8978597116099909</c:v>
                </c:pt>
                <c:pt idx="740">
                  <c:v>4.9070927751447089</c:v>
                </c:pt>
                <c:pt idx="741">
                  <c:v>4.9162809784135533</c:v>
                </c:pt>
                <c:pt idx="742">
                  <c:v>4.9254248387213799</c:v>
                </c:pt>
                <c:pt idx="743">
                  <c:v>4.9345246349544638</c:v>
                </c:pt>
                <c:pt idx="744">
                  <c:v>4.9435804258701959</c:v>
                </c:pt>
                <c:pt idx="745">
                  <c:v>4.9525931685142259</c:v>
                </c:pt>
                <c:pt idx="746">
                  <c:v>4.9615624453270861</c:v>
                </c:pt>
                <c:pt idx="747">
                  <c:v>4.9704887736136296</c:v>
                </c:pt>
                <c:pt idx="748">
                  <c:v>4.9793726706787105</c:v>
                </c:pt>
                <c:pt idx="749">
                  <c:v>4.9882139385714481</c:v>
                </c:pt>
                <c:pt idx="750">
                  <c:v>4.9970130945966957</c:v>
                </c:pt>
                <c:pt idx="751">
                  <c:v>5.0057704176407292</c:v>
                </c:pt>
                <c:pt idx="752">
                  <c:v>5.0144861865898234</c:v>
                </c:pt>
                <c:pt idx="753">
                  <c:v>5.0231609187488324</c:v>
                </c:pt>
                <c:pt idx="754">
                  <c:v>5.0317944161668757</c:v>
                </c:pt>
                <c:pt idx="755">
                  <c:v>5.0403871961488056</c:v>
                </c:pt>
                <c:pt idx="756">
                  <c:v>5.048939775999477</c:v>
                </c:pt>
                <c:pt idx="757">
                  <c:v>5.0574517311777782</c:v>
                </c:pt>
                <c:pt idx="758">
                  <c:v>5.0659240316952694</c:v>
                </c:pt>
                <c:pt idx="759">
                  <c:v>5.0743567303250741</c:v>
                </c:pt>
                <c:pt idx="760">
                  <c:v>5.082750105953469</c:v>
                </c:pt>
                <c:pt idx="761">
                  <c:v>5.0911046758853074</c:v>
                </c:pt>
                <c:pt idx="762">
                  <c:v>5.0994202421697068</c:v>
                </c:pt>
                <c:pt idx="763">
                  <c:v>5.1076973221115232</c:v>
                </c:pt>
                <c:pt idx="764">
                  <c:v>5.1159361945970288</c:v>
                </c:pt>
                <c:pt idx="765">
                  <c:v>5.1241373769310812</c:v>
                </c:pt>
                <c:pt idx="766">
                  <c:v>5.1323006711627972</c:v>
                </c:pt>
                <c:pt idx="767">
                  <c:v>5.1404265945970291</c:v>
                </c:pt>
                <c:pt idx="768">
                  <c:v>5.1485154261200554</c:v>
                </c:pt>
                <c:pt idx="769">
                  <c:v>5.1565672125622886</c:v>
                </c:pt>
                <c:pt idx="770">
                  <c:v>5.1645829349064467</c:v>
                </c:pt>
                <c:pt idx="771">
                  <c:v>5.1725621635829704</c:v>
                </c:pt>
                <c:pt idx="772">
                  <c:v>5.1805054158967137</c:v>
                </c:pt>
                <c:pt idx="773">
                  <c:v>5.1884132091525297</c:v>
                </c:pt>
                <c:pt idx="774">
                  <c:v>5.1962853453995388</c:v>
                </c:pt>
                <c:pt idx="775">
                  <c:v>5.2041223419425933</c:v>
                </c:pt>
                <c:pt idx="776">
                  <c:v>5.211924477667969</c:v>
                </c:pt>
                <c:pt idx="777">
                  <c:v>5.2196920314619417</c:v>
                </c:pt>
                <c:pt idx="778">
                  <c:v>5.2274255206293647</c:v>
                </c:pt>
                <c:pt idx="779">
                  <c:v>5.2351247472193583</c:v>
                </c:pt>
                <c:pt idx="780">
                  <c:v>5.2427902285367738</c:v>
                </c:pt>
                <c:pt idx="781">
                  <c:v>5.2504224818864662</c:v>
                </c:pt>
                <c:pt idx="782">
                  <c:v>5.2580210718808393</c:v>
                </c:pt>
                <c:pt idx="783">
                  <c:v>5.265586990307539</c:v>
                </c:pt>
                <c:pt idx="784">
                  <c:v>5.2731202790100866</c:v>
                </c:pt>
                <c:pt idx="785">
                  <c:v>5.2806212168747599</c:v>
                </c:pt>
                <c:pt idx="786">
                  <c:v>5.288090321206413</c:v>
                </c:pt>
                <c:pt idx="787">
                  <c:v>5.2955273940541625</c:v>
                </c:pt>
                <c:pt idx="788">
                  <c:v>5.3029329527228652</c:v>
                </c:pt>
                <c:pt idx="789">
                  <c:v>5.3103072760987935</c:v>
                </c:pt>
                <c:pt idx="790">
                  <c:v>5.3176508814868031</c:v>
                </c:pt>
                <c:pt idx="791">
                  <c:v>5.3249635709360126</c:v>
                </c:pt>
                <c:pt idx="792">
                  <c:v>5.3322458617512734</c:v>
                </c:pt>
                <c:pt idx="793">
                  <c:v>5.3394980328188648</c:v>
                </c:pt>
                <c:pt idx="794">
                  <c:v>5.3467201211200912</c:v>
                </c:pt>
                <c:pt idx="795">
                  <c:v>5.3539131274190002</c:v>
                </c:pt>
                <c:pt idx="796">
                  <c:v>5.3610766122138109</c:v>
                </c:pt>
                <c:pt idx="797">
                  <c:v>5.3682110928093767</c:v>
                </c:pt>
                <c:pt idx="798">
                  <c:v>5.3753170865105515</c:v>
                </c:pt>
                <c:pt idx="799">
                  <c:v>5.3823943953664539</c:v>
                </c:pt>
                <c:pt idx="800">
                  <c:v>5.389443536681938</c:v>
                </c:pt>
                <c:pt idx="801">
                  <c:v>5.3964647893432796</c:v>
                </c:pt>
                <c:pt idx="802">
                  <c:v>5.4034584322367536</c:v>
                </c:pt>
                <c:pt idx="803">
                  <c:v>5.4104249826672133</c:v>
                </c:pt>
                <c:pt idx="804">
                  <c:v>5.4173640008430848</c:v>
                </c:pt>
                <c:pt idx="805">
                  <c:v>5.4242767260104392</c:v>
                </c:pt>
                <c:pt idx="806">
                  <c:v>5.4311627185381104</c:v>
                </c:pt>
                <c:pt idx="807">
                  <c:v>5.4380224957309542</c:v>
                </c:pt>
                <c:pt idx="808">
                  <c:v>5.4448563364752456</c:v>
                </c:pt>
                <c:pt idx="809">
                  <c:v>5.4516647580758395</c:v>
                </c:pt>
                <c:pt idx="810">
                  <c:v>5.4584473198135974</c:v>
                </c:pt>
                <c:pt idx="811">
                  <c:v>5.465205262799687</c:v>
                </c:pt>
                <c:pt idx="812">
                  <c:v>5.4719381464654111</c:v>
                </c:pt>
                <c:pt idx="813">
                  <c:v>5.4786464881156203</c:v>
                </c:pt>
                <c:pt idx="814">
                  <c:v>5.4853306858458835</c:v>
                </c:pt>
                <c:pt idx="815">
                  <c:v>5.4919907801238939</c:v>
                </c:pt>
                <c:pt idx="816">
                  <c:v>5.4986271638278241</c:v>
                </c:pt>
                <c:pt idx="817">
                  <c:v>5.5052401261399373</c:v>
                </c:pt>
                <c:pt idx="818">
                  <c:v>5.5118300600788661</c:v>
                </c:pt>
                <c:pt idx="819">
                  <c:v>5.5183970061123073</c:v>
                </c:pt>
                <c:pt idx="820">
                  <c:v>5.524941481545115</c:v>
                </c:pt>
                <c:pt idx="821">
                  <c:v>5.5314635268449877</c:v>
                </c:pt>
                <c:pt idx="822">
                  <c:v>5.5379634148729284</c:v>
                </c:pt>
                <c:pt idx="823">
                  <c:v>5.5444417940647952</c:v>
                </c:pt>
                <c:pt idx="824">
                  <c:v>5.5508986989935041</c:v>
                </c:pt>
                <c:pt idx="825">
                  <c:v>5.5573342893360405</c:v>
                </c:pt>
                <c:pt idx="826">
                  <c:v>5.5637489631879697</c:v>
                </c:pt>
                <c:pt idx="827">
                  <c:v>5.5701431186448573</c:v>
                </c:pt>
                <c:pt idx="828">
                  <c:v>5.5765169153836878</c:v>
                </c:pt>
                <c:pt idx="829">
                  <c:v>5.5828703869799998</c:v>
                </c:pt>
                <c:pt idx="830">
                  <c:v>5.5892041836150641</c:v>
                </c:pt>
                <c:pt idx="831">
                  <c:v>5.5955185774018483</c:v>
                </c:pt>
                <c:pt idx="832">
                  <c:v>5.6018136088080519</c:v>
                </c:pt>
                <c:pt idx="833">
                  <c:v>5.6080897951385289</c:v>
                </c:pt>
                <c:pt idx="834">
                  <c:v>5.6143471768609752</c:v>
                </c:pt>
                <c:pt idx="835">
                  <c:v>5.6205861445005798</c:v>
                </c:pt>
                <c:pt idx="836">
                  <c:v>5.6268069919771513</c:v>
                </c:pt>
                <c:pt idx="837">
                  <c:v>5.6330101099247596</c:v>
                </c:pt>
                <c:pt idx="838">
                  <c:v>5.6391955388111015</c:v>
                </c:pt>
                <c:pt idx="839">
                  <c:v>5.6453637959410319</c:v>
                </c:pt>
                <c:pt idx="840">
                  <c:v>5.6515149217822449</c:v>
                </c:pt>
                <c:pt idx="841">
                  <c:v>5.6576493062415594</c:v>
                </c:pt>
                <c:pt idx="842">
                  <c:v>5.6637672444855038</c:v>
                </c:pt>
                <c:pt idx="843">
                  <c:v>5.6698691265198002</c:v>
                </c:pt>
                <c:pt idx="844">
                  <c:v>5.6759549928121453</c:v>
                </c:pt>
                <c:pt idx="845">
                  <c:v>5.6820253606673923</c:v>
                </c:pt>
                <c:pt idx="846">
                  <c:v>5.6880802705532405</c:v>
                </c:pt>
                <c:pt idx="847">
                  <c:v>5.6941199926086812</c:v>
                </c:pt>
                <c:pt idx="848">
                  <c:v>5.7001451807551513</c:v>
                </c:pt>
                <c:pt idx="849">
                  <c:v>5.7061558668019998</c:v>
                </c:pt>
                <c:pt idx="850">
                  <c:v>5.7121522104262112</c:v>
                </c:pt>
                <c:pt idx="851">
                  <c:v>5.7181346097233519</c:v>
                </c:pt>
                <c:pt idx="852">
                  <c:v>5.7241033389961906</c:v>
                </c:pt>
                <c:pt idx="853">
                  <c:v>5.7300588054678236</c:v>
                </c:pt>
                <c:pt idx="854">
                  <c:v>5.7360010450627543</c:v>
                </c:pt>
                <c:pt idx="855">
                  <c:v>5.7419304511770957</c:v>
                </c:pt>
                <c:pt idx="856">
                  <c:v>5.747847431268327</c:v>
                </c:pt>
                <c:pt idx="857">
                  <c:v>5.7537520807471578</c:v>
                </c:pt>
                <c:pt idx="858">
                  <c:v>5.7596446736919482</c:v>
                </c:pt>
                <c:pt idx="859">
                  <c:v>5.7655256177796002</c:v>
                </c:pt>
                <c:pt idx="860">
                  <c:v>5.7713951275191535</c:v>
                </c:pt>
                <c:pt idx="861">
                  <c:v>5.7772533576786929</c:v>
                </c:pt>
                <c:pt idx="862">
                  <c:v>5.7831008949535212</c:v>
                </c:pt>
                <c:pt idx="863">
                  <c:v>5.7889377153306167</c:v>
                </c:pt>
                <c:pt idx="864">
                  <c:v>5.7947643361148371</c:v>
                </c:pt>
                <c:pt idx="865">
                  <c:v>5.8005807331373225</c:v>
                </c:pt>
                <c:pt idx="866">
                  <c:v>5.8063874933427178</c:v>
                </c:pt>
                <c:pt idx="867">
                  <c:v>5.8121847714056054</c:v>
                </c:pt>
                <c:pt idx="868">
                  <c:v>5.8179727814921751</c:v>
                </c:pt>
                <c:pt idx="869">
                  <c:v>5.8237519319026907</c:v>
                </c:pt>
                <c:pt idx="870">
                  <c:v>5.8295224368303549</c:v>
                </c:pt>
                <c:pt idx="871">
                  <c:v>5.8352845103653097</c:v>
                </c:pt>
                <c:pt idx="872">
                  <c:v>5.8410385609624118</c:v>
                </c:pt>
                <c:pt idx="873">
                  <c:v>5.8467848027363196</c:v>
                </c:pt>
                <c:pt idx="874">
                  <c:v>5.8525234497086061</c:v>
                </c:pt>
                <c:pt idx="875">
                  <c:v>5.8582549104737609</c:v>
                </c:pt>
                <c:pt idx="876">
                  <c:v>5.8639793368199262</c:v>
                </c:pt>
                <c:pt idx="877">
                  <c:v>5.8696971321345188</c:v>
                </c:pt>
                <c:pt idx="878">
                  <c:v>5.875408510388616</c:v>
                </c:pt>
                <c:pt idx="879">
                  <c:v>5.8811137233182285</c:v>
                </c:pt>
                <c:pt idx="880">
                  <c:v>5.8868131121029013</c:v>
                </c:pt>
                <c:pt idx="881">
                  <c:v>5.892506890658856</c:v>
                </c:pt>
                <c:pt idx="882">
                  <c:v>5.898195402860293</c:v>
                </c:pt>
                <c:pt idx="883">
                  <c:v>5.9038788327886955</c:v>
                </c:pt>
                <c:pt idx="884">
                  <c:v>5.9095575514340375</c:v>
                </c:pt>
                <c:pt idx="885">
                  <c:v>5.9152318404075821</c:v>
                </c:pt>
                <c:pt idx="886">
                  <c:v>5.9209019135507486</c:v>
                </c:pt>
                <c:pt idx="887">
                  <c:v>5.9265680822706823</c:v>
                </c:pt>
                <c:pt idx="888">
                  <c:v>5.9322306268251914</c:v>
                </c:pt>
                <c:pt idx="889">
                  <c:v>5.9378898545386143</c:v>
                </c:pt>
                <c:pt idx="890">
                  <c:v>5.9435459995943649</c:v>
                </c:pt>
                <c:pt idx="891">
                  <c:v>5.9491993557805056</c:v>
                </c:pt>
                <c:pt idx="892">
                  <c:v>5.9548501708030122</c:v>
                </c:pt>
                <c:pt idx="893">
                  <c:v>5.960498785909067</c:v>
                </c:pt>
                <c:pt idx="894">
                  <c:v>5.9661454332144999</c:v>
                </c:pt>
                <c:pt idx="895">
                  <c:v>5.9717904302400475</c:v>
                </c:pt>
                <c:pt idx="896">
                  <c:v>5.9774340097872551</c:v>
                </c:pt>
                <c:pt idx="897">
                  <c:v>5.9830764815824882</c:v>
                </c:pt>
                <c:pt idx="898">
                  <c:v>5.9887181204418463</c:v>
                </c:pt>
                <c:pt idx="899">
                  <c:v>5.9943591996644505</c:v>
                </c:pt>
              </c:numCache>
            </c:numRef>
          </c:val>
        </c:ser>
        <c:marker val="1"/>
        <c:axId val="127767296"/>
        <c:axId val="127654912"/>
      </c:lineChart>
      <c:catAx>
        <c:axId val="127651840"/>
        <c:scaling>
          <c:orientation val="minMax"/>
        </c:scaling>
        <c:axPos val="b"/>
        <c:numFmt formatCode="0" sourceLinked="1"/>
        <c:tickLblPos val="nextTo"/>
        <c:txPr>
          <a:bodyPr/>
          <a:lstStyle/>
          <a:p>
            <a:pPr>
              <a:defRPr lang="en-US"/>
            </a:pPr>
            <a:endParaRPr lang="en-US"/>
          </a:p>
        </c:txPr>
        <c:crossAx val="127653376"/>
        <c:crosses val="autoZero"/>
        <c:auto val="1"/>
        <c:lblAlgn val="ctr"/>
        <c:lblOffset val="100"/>
      </c:catAx>
      <c:valAx>
        <c:axId val="127653376"/>
        <c:scaling>
          <c:orientation val="minMax"/>
          <c:min val="0"/>
        </c:scaling>
        <c:axPos val="l"/>
        <c:majorGridlines/>
        <c:numFmt formatCode="0.000" sourceLinked="1"/>
        <c:tickLblPos val="nextTo"/>
        <c:txPr>
          <a:bodyPr/>
          <a:lstStyle/>
          <a:p>
            <a:pPr>
              <a:defRPr lang="en-US"/>
            </a:pPr>
            <a:endParaRPr lang="en-US"/>
          </a:p>
        </c:txPr>
        <c:crossAx val="127651840"/>
        <c:crosses val="autoZero"/>
        <c:crossBetween val="between"/>
      </c:valAx>
      <c:valAx>
        <c:axId val="127654912"/>
        <c:scaling>
          <c:orientation val="minMax"/>
        </c:scaling>
        <c:axPos val="r"/>
        <c:numFmt formatCode="0.000" sourceLinked="1"/>
        <c:tickLblPos val="nextTo"/>
        <c:txPr>
          <a:bodyPr/>
          <a:lstStyle/>
          <a:p>
            <a:pPr>
              <a:defRPr lang="en-US"/>
            </a:pPr>
            <a:endParaRPr lang="en-US"/>
          </a:p>
        </c:txPr>
        <c:crossAx val="127767296"/>
        <c:crosses val="max"/>
        <c:crossBetween val="between"/>
      </c:valAx>
      <c:catAx>
        <c:axId val="127767296"/>
        <c:scaling>
          <c:orientation val="minMax"/>
        </c:scaling>
        <c:delete val="1"/>
        <c:axPos val="b"/>
        <c:numFmt formatCode="0" sourceLinked="1"/>
        <c:tickLblPos val="nextTo"/>
        <c:crossAx val="127654912"/>
        <c:crosses val="autoZero"/>
        <c:auto val="1"/>
        <c:lblAlgn val="ctr"/>
        <c:lblOffset val="100"/>
      </c:catAx>
    </c:plotArea>
    <c:legend>
      <c:legendPos val="b"/>
      <c:txPr>
        <a:bodyPr/>
        <a:lstStyle/>
        <a:p>
          <a:pPr>
            <a:defRPr lang="en-US"/>
          </a:pPr>
          <a:endParaRPr lang="en-U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Cross-section Ribs for Selected Rocker/Concave Profile (not to scale)</a:t>
            </a:r>
          </a:p>
        </c:rich>
      </c:tx>
      <c:overlay val="1"/>
    </c:title>
    <c:plotArea>
      <c:layout>
        <c:manualLayout>
          <c:layoutTarget val="inner"/>
          <c:xMode val="edge"/>
          <c:yMode val="edge"/>
          <c:x val="4.7099079227106933E-2"/>
          <c:y val="0.14072569708036547"/>
          <c:w val="0.85097827738325205"/>
          <c:h val="0.73571769512686569"/>
        </c:manualLayout>
      </c:layout>
      <c:lineChart>
        <c:grouping val="standard"/>
        <c:ser>
          <c:idx val="0"/>
          <c:order val="0"/>
          <c:tx>
            <c:strRef>
              <c:f>RockerRibs!$D$63</c:f>
              <c:strCache>
                <c:ptCount val="1"/>
                <c:pt idx="0">
                  <c:v>Rib1</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RockerRibs!$D$64:$D$1014</c:f>
              <c:numCache>
                <c:formatCode>_-* #,##0.00_-;\-* #,##0.00_-;_-* "-"??_-;_-@_-</c:formatCode>
                <c:ptCount val="951"/>
                <c:pt idx="0">
                  <c:v>44.74697098057856</c:v>
                </c:pt>
                <c:pt idx="1">
                  <c:v>44.74962421380387</c:v>
                </c:pt>
                <c:pt idx="2">
                  <c:v>44.752277418985969</c:v>
                </c:pt>
                <c:pt idx="3">
                  <c:v>44.754930568081654</c:v>
                </c:pt>
                <c:pt idx="4">
                  <c:v>44.757583633047723</c:v>
                </c:pt>
                <c:pt idx="5">
                  <c:v>44.760236585840957</c:v>
                </c:pt>
                <c:pt idx="6">
                  <c:v>44.762889398418167</c:v>
                </c:pt>
                <c:pt idx="7">
                  <c:v>44.765542042736129</c:v>
                </c:pt>
                <c:pt idx="8">
                  <c:v>44.768194490751647</c:v>
                </c:pt>
                <c:pt idx="9">
                  <c:v>44.770846714421509</c:v>
                </c:pt>
                <c:pt idx="10">
                  <c:v>44.773498685702513</c:v>
                </c:pt>
                <c:pt idx="11">
                  <c:v>44.776150376551449</c:v>
                </c:pt>
                <c:pt idx="12">
                  <c:v>44.778801758925113</c:v>
                </c:pt>
                <c:pt idx="13">
                  <c:v>44.781452804780294</c:v>
                </c:pt>
                <c:pt idx="14">
                  <c:v>44.784103486073782</c:v>
                </c:pt>
                <c:pt idx="15">
                  <c:v>44.786753774762381</c:v>
                </c:pt>
                <c:pt idx="16">
                  <c:v>44.789403642802874</c:v>
                </c:pt>
                <c:pt idx="17">
                  <c:v>44.792053062152064</c:v>
                </c:pt>
                <c:pt idx="18">
                  <c:v>44.794702004766741</c:v>
                </c:pt>
                <c:pt idx="19">
                  <c:v>44.797350442603694</c:v>
                </c:pt>
                <c:pt idx="20">
                  <c:v>44.799998347619713</c:v>
                </c:pt>
                <c:pt idx="21">
                  <c:v>44.802645691771602</c:v>
                </c:pt>
                <c:pt idx="22">
                  <c:v>44.80529244701615</c:v>
                </c:pt>
                <c:pt idx="23">
                  <c:v>44.807938585310147</c:v>
                </c:pt>
                <c:pt idx="24">
                  <c:v>44.81058407861039</c:v>
                </c:pt>
                <c:pt idx="25">
                  <c:v>44.813228898873668</c:v>
                </c:pt>
                <c:pt idx="26">
                  <c:v>44.815873018056777</c:v>
                </c:pt>
                <c:pt idx="27">
                  <c:v>44.818516408116515</c:v>
                </c:pt>
                <c:pt idx="28">
                  <c:v>44.821159041009672</c:v>
                </c:pt>
                <c:pt idx="29">
                  <c:v>44.823800888693036</c:v>
                </c:pt>
                <c:pt idx="30">
                  <c:v>44.826441923123404</c:v>
                </c:pt>
                <c:pt idx="31">
                  <c:v>44.829082116257567</c:v>
                </c:pt>
                <c:pt idx="32">
                  <c:v>44.83172144005232</c:v>
                </c:pt>
                <c:pt idx="33">
                  <c:v>44.83435986646446</c:v>
                </c:pt>
                <c:pt idx="34">
                  <c:v>44.836997367450778</c:v>
                </c:pt>
                <c:pt idx="35">
                  <c:v>44.839633914968068</c:v>
                </c:pt>
                <c:pt idx="36">
                  <c:v>44.842269480973115</c:v>
                </c:pt>
                <c:pt idx="37">
                  <c:v>44.844904037422729</c:v>
                </c:pt>
                <c:pt idx="38">
                  <c:v>44.847537556273686</c:v>
                </c:pt>
                <c:pt idx="39">
                  <c:v>44.850170009482781</c:v>
                </c:pt>
                <c:pt idx="40">
                  <c:v>44.852801369006819</c:v>
                </c:pt>
                <c:pt idx="41">
                  <c:v>44.85543160680259</c:v>
                </c:pt>
                <c:pt idx="42">
                  <c:v>44.858060694826882</c:v>
                </c:pt>
                <c:pt idx="43">
                  <c:v>44.860688605036486</c:v>
                </c:pt>
                <c:pt idx="44">
                  <c:v>44.863315309388199</c:v>
                </c:pt>
                <c:pt idx="45">
                  <c:v>44.865940779838823</c:v>
                </c:pt>
                <c:pt idx="46">
                  <c:v>44.868564988345135</c:v>
                </c:pt>
                <c:pt idx="47">
                  <c:v>44.871187906863938</c:v>
                </c:pt>
                <c:pt idx="48">
                  <c:v>44.873809507352028</c:v>
                </c:pt>
                <c:pt idx="49">
                  <c:v>44.87642976176619</c:v>
                </c:pt>
                <c:pt idx="50">
                  <c:v>44.879048642063218</c:v>
                </c:pt>
                <c:pt idx="51">
                  <c:v>44.88166612019991</c:v>
                </c:pt>
                <c:pt idx="52">
                  <c:v>44.884282168133062</c:v>
                </c:pt>
                <c:pt idx="53">
                  <c:v>44.886896757819457</c:v>
                </c:pt>
                <c:pt idx="54">
                  <c:v>44.889509861215899</c:v>
                </c:pt>
                <c:pt idx="55">
                  <c:v>44.892121450279177</c:v>
                </c:pt>
                <c:pt idx="56">
                  <c:v>44.894731496966074</c:v>
                </c:pt>
                <c:pt idx="57">
                  <c:v>44.8973399732334</c:v>
                </c:pt>
                <c:pt idx="58">
                  <c:v>44.899946851037939</c:v>
                </c:pt>
                <c:pt idx="59">
                  <c:v>44.902552102336486</c:v>
                </c:pt>
                <c:pt idx="60">
                  <c:v>44.905155699085839</c:v>
                </c:pt>
                <c:pt idx="61">
                  <c:v>44.907757613242786</c:v>
                </c:pt>
                <c:pt idx="62">
                  <c:v>44.910357816764112</c:v>
                </c:pt>
                <c:pt idx="63">
                  <c:v>44.912956281606625</c:v>
                </c:pt>
                <c:pt idx="64">
                  <c:v>44.915552979727117</c:v>
                </c:pt>
                <c:pt idx="65">
                  <c:v>44.918147883082369</c:v>
                </c:pt>
                <c:pt idx="66">
                  <c:v>44.920740963629186</c:v>
                </c:pt>
                <c:pt idx="67">
                  <c:v>44.923332193324356</c:v>
                </c:pt>
                <c:pt idx="68">
                  <c:v>44.925921544124677</c:v>
                </c:pt>
                <c:pt idx="69">
                  <c:v>44.92850898798693</c:v>
                </c:pt>
                <c:pt idx="70">
                  <c:v>44.931094496867921</c:v>
                </c:pt>
                <c:pt idx="71">
                  <c:v>44.933678042724445</c:v>
                </c:pt>
                <c:pt idx="72">
                  <c:v>44.936259597513285</c:v>
                </c:pt>
                <c:pt idx="73">
                  <c:v>44.938839133191237</c:v>
                </c:pt>
                <c:pt idx="74">
                  <c:v>44.941416621715092</c:v>
                </c:pt>
                <c:pt idx="75">
                  <c:v>44.943992035041653</c:v>
                </c:pt>
                <c:pt idx="76">
                  <c:v>44.946565345127709</c:v>
                </c:pt>
                <c:pt idx="77">
                  <c:v>44.949136523930051</c:v>
                </c:pt>
                <c:pt idx="78">
                  <c:v>44.951705543405467</c:v>
                </c:pt>
                <c:pt idx="79">
                  <c:v>44.954272375510762</c:v>
                </c:pt>
                <c:pt idx="80">
                  <c:v>44.956836992202717</c:v>
                </c:pt>
                <c:pt idx="81">
                  <c:v>44.959399365438138</c:v>
                </c:pt>
                <c:pt idx="82">
                  <c:v>44.961959467173806</c:v>
                </c:pt>
                <c:pt idx="83">
                  <c:v>44.964517269366524</c:v>
                </c:pt>
                <c:pt idx="84">
                  <c:v>44.967072743973084</c:v>
                </c:pt>
                <c:pt idx="85">
                  <c:v>44.969625862950274</c:v>
                </c:pt>
                <c:pt idx="86">
                  <c:v>44.972176598254883</c:v>
                </c:pt>
                <c:pt idx="87">
                  <c:v>44.974724921843723</c:v>
                </c:pt>
                <c:pt idx="88">
                  <c:v>44.977270805673569</c:v>
                </c:pt>
                <c:pt idx="89">
                  <c:v>44.979814221701218</c:v>
                </c:pt>
                <c:pt idx="90">
                  <c:v>44.982355141883467</c:v>
                </c:pt>
                <c:pt idx="91">
                  <c:v>44.984893538177111</c:v>
                </c:pt>
                <c:pt idx="92">
                  <c:v>44.987429382538934</c:v>
                </c:pt>
                <c:pt idx="93">
                  <c:v>44.989962646925747</c:v>
                </c:pt>
                <c:pt idx="94">
                  <c:v>44.992493303294324</c:v>
                </c:pt>
                <c:pt idx="95">
                  <c:v>44.995021323601463</c:v>
                </c:pt>
                <c:pt idx="96">
                  <c:v>44.997546679803968</c:v>
                </c:pt>
                <c:pt idx="97">
                  <c:v>45.00006934385862</c:v>
                </c:pt>
                <c:pt idx="98">
                  <c:v>45.002589287722216</c:v>
                </c:pt>
                <c:pt idx="99">
                  <c:v>45.005106483351547</c:v>
                </c:pt>
                <c:pt idx="100">
                  <c:v>45.007620902703415</c:v>
                </c:pt>
                <c:pt idx="101">
                  <c:v>45.010132517734604</c:v>
                </c:pt>
                <c:pt idx="102">
                  <c:v>45.012641300401917</c:v>
                </c:pt>
                <c:pt idx="103">
                  <c:v>45.015147222662137</c:v>
                </c:pt>
                <c:pt idx="104">
                  <c:v>45.017650256472059</c:v>
                </c:pt>
                <c:pt idx="105">
                  <c:v>45.020150373788475</c:v>
                </c:pt>
                <c:pt idx="106">
                  <c:v>45.022647546568187</c:v>
                </c:pt>
                <c:pt idx="107">
                  <c:v>45.025141746767986</c:v>
                </c:pt>
                <c:pt idx="108">
                  <c:v>45.02763294634466</c:v>
                </c:pt>
                <c:pt idx="109">
                  <c:v>45.030121117255</c:v>
                </c:pt>
                <c:pt idx="110">
                  <c:v>45.032606231455809</c:v>
                </c:pt>
                <c:pt idx="111">
                  <c:v>45.035088260903869</c:v>
                </c:pt>
                <c:pt idx="112">
                  <c:v>45.037567177555985</c:v>
                </c:pt>
                <c:pt idx="113">
                  <c:v>45.040042953368939</c:v>
                </c:pt>
                <c:pt idx="114">
                  <c:v>45.042515560299535</c:v>
                </c:pt>
                <c:pt idx="115">
                  <c:v>45.044984970304554</c:v>
                </c:pt>
                <c:pt idx="116">
                  <c:v>45.047451155340802</c:v>
                </c:pt>
                <c:pt idx="117">
                  <c:v>45.049914087365067</c:v>
                </c:pt>
                <c:pt idx="118">
                  <c:v>45.05237373833414</c:v>
                </c:pt>
                <c:pt idx="119">
                  <c:v>45.054830080204816</c:v>
                </c:pt>
                <c:pt idx="120">
                  <c:v>45.057283084933886</c:v>
                </c:pt>
                <c:pt idx="121">
                  <c:v>45.059732724478145</c:v>
                </c:pt>
                <c:pt idx="122">
                  <c:v>45.062178970794385</c:v>
                </c:pt>
                <c:pt idx="123">
                  <c:v>45.064621795839408</c:v>
                </c:pt>
                <c:pt idx="124">
                  <c:v>45.067061171569996</c:v>
                </c:pt>
                <c:pt idx="125">
                  <c:v>45.069497069942948</c:v>
                </c:pt>
                <c:pt idx="126">
                  <c:v>45.071929462915051</c:v>
                </c:pt>
                <c:pt idx="127">
                  <c:v>45.074358322443103</c:v>
                </c:pt>
                <c:pt idx="128">
                  <c:v>45.076783620483901</c:v>
                </c:pt>
                <c:pt idx="129">
                  <c:v>45.079205328994234</c:v>
                </c:pt>
                <c:pt idx="130">
                  <c:v>45.081623419930892</c:v>
                </c:pt>
                <c:pt idx="131">
                  <c:v>45.084037865250679</c:v>
                </c:pt>
                <c:pt idx="132">
                  <c:v>45.086448636910376</c:v>
                </c:pt>
                <c:pt idx="133">
                  <c:v>45.088855706866781</c:v>
                </c:pt>
                <c:pt idx="134">
                  <c:v>45.091259047076683</c:v>
                </c:pt>
                <c:pt idx="135">
                  <c:v>45.093658629496886</c:v>
                </c:pt>
                <c:pt idx="136">
                  <c:v>45.096054426084173</c:v>
                </c:pt>
                <c:pt idx="137">
                  <c:v>45.098446408795347</c:v>
                </c:pt>
                <c:pt idx="138">
                  <c:v>45.100834549587191</c:v>
                </c:pt>
                <c:pt idx="139">
                  <c:v>45.103218820416508</c:v>
                </c:pt>
                <c:pt idx="140">
                  <c:v>45.105599193240081</c:v>
                </c:pt>
                <c:pt idx="141">
                  <c:v>45.107975640014708</c:v>
                </c:pt>
                <c:pt idx="142">
                  <c:v>45.110348132697183</c:v>
                </c:pt>
                <c:pt idx="143">
                  <c:v>45.112716643244298</c:v>
                </c:pt>
                <c:pt idx="144">
                  <c:v>45.115081143612848</c:v>
                </c:pt>
                <c:pt idx="145">
                  <c:v>45.117441605759623</c:v>
                </c:pt>
                <c:pt idx="146">
                  <c:v>45.119798001641421</c:v>
                </c:pt>
                <c:pt idx="147">
                  <c:v>45.122150303215037</c:v>
                </c:pt>
                <c:pt idx="148">
                  <c:v>45.124498482437254</c:v>
                </c:pt>
                <c:pt idx="149">
                  <c:v>45.126842511264869</c:v>
                </c:pt>
                <c:pt idx="150">
                  <c:v>45.129182361654685</c:v>
                </c:pt>
                <c:pt idx="151">
                  <c:v>45.131518005563485</c:v>
                </c:pt>
                <c:pt idx="152">
                  <c:v>45.13384941494806</c:v>
                </c:pt>
                <c:pt idx="153">
                  <c:v>45.136176561765211</c:v>
                </c:pt>
                <c:pt idx="154">
                  <c:v>45.13849941797173</c:v>
                </c:pt>
                <c:pt idx="155">
                  <c:v>45.140817955524405</c:v>
                </c:pt>
                <c:pt idx="156">
                  <c:v>45.14313214638004</c:v>
                </c:pt>
                <c:pt idx="157">
                  <c:v>45.145441962495411</c:v>
                </c:pt>
                <c:pt idx="158">
                  <c:v>45.147747375827329</c:v>
                </c:pt>
                <c:pt idx="159">
                  <c:v>45.150048358332576</c:v>
                </c:pt>
                <c:pt idx="160">
                  <c:v>45.152344881967956</c:v>
                </c:pt>
                <c:pt idx="161">
                  <c:v>45.154636918690244</c:v>
                </c:pt>
                <c:pt idx="162">
                  <c:v>45.156924440456251</c:v>
                </c:pt>
                <c:pt idx="163">
                  <c:v>45.159207419222767</c:v>
                </c:pt>
                <c:pt idx="164">
                  <c:v>45.161485826946574</c:v>
                </c:pt>
                <c:pt idx="165">
                  <c:v>45.163759635584476</c:v>
                </c:pt>
                <c:pt idx="166">
                  <c:v>45.166028817093263</c:v>
                </c:pt>
                <c:pt idx="167">
                  <c:v>45.168293343429731</c:v>
                </c:pt>
                <c:pt idx="168">
                  <c:v>45.17055318655067</c:v>
                </c:pt>
                <c:pt idx="169">
                  <c:v>45.172808318412869</c:v>
                </c:pt>
                <c:pt idx="170">
                  <c:v>45.175058710973133</c:v>
                </c:pt>
                <c:pt idx="171">
                  <c:v>45.177304336188243</c:v>
                </c:pt>
                <c:pt idx="172">
                  <c:v>45.179545166015004</c:v>
                </c:pt>
                <c:pt idx="173">
                  <c:v>45.181781172410197</c:v>
                </c:pt>
                <c:pt idx="174">
                  <c:v>45.18401232733062</c:v>
                </c:pt>
                <c:pt idx="175">
                  <c:v>45.186238602733077</c:v>
                </c:pt>
                <c:pt idx="176">
                  <c:v>45.188459970574343</c:v>
                </c:pt>
                <c:pt idx="177">
                  <c:v>45.190676402811221</c:v>
                </c:pt>
                <c:pt idx="178">
                  <c:v>45.192887871400508</c:v>
                </c:pt>
                <c:pt idx="179">
                  <c:v>45.195094348298987</c:v>
                </c:pt>
                <c:pt idx="180">
                  <c:v>45.197295805463462</c:v>
                </c:pt>
                <c:pt idx="181">
                  <c:v>45.199492214850721</c:v>
                </c:pt>
                <c:pt idx="182">
                  <c:v>45.201683548417556</c:v>
                </c:pt>
                <c:pt idx="183">
                  <c:v>45.203869778120755</c:v>
                </c:pt>
                <c:pt idx="184">
                  <c:v>45.206050875917121</c:v>
                </c:pt>
                <c:pt idx="185">
                  <c:v>45.208226813763446</c:v>
                </c:pt>
                <c:pt idx="186">
                  <c:v>45.210397563616525</c:v>
                </c:pt>
                <c:pt idx="187">
                  <c:v>45.21256309743314</c:v>
                </c:pt>
                <c:pt idx="188">
                  <c:v>45.214723387170096</c:v>
                </c:pt>
                <c:pt idx="189">
                  <c:v>45.216878404784183</c:v>
                </c:pt>
                <c:pt idx="190">
                  <c:v>45.219028122232189</c:v>
                </c:pt>
                <c:pt idx="191">
                  <c:v>45.221172511470918</c:v>
                </c:pt>
                <c:pt idx="192">
                  <c:v>45.223311544457147</c:v>
                </c:pt>
                <c:pt idx="193">
                  <c:v>45.225445193147685</c:v>
                </c:pt>
                <c:pt idx="194">
                  <c:v>45.227573429499323</c:v>
                </c:pt>
                <c:pt idx="195">
                  <c:v>45.229696225468842</c:v>
                </c:pt>
                <c:pt idx="196">
                  <c:v>45.231813553013048</c:v>
                </c:pt>
                <c:pt idx="197">
                  <c:v>45.233925384088728</c:v>
                </c:pt>
                <c:pt idx="198">
                  <c:v>45.23603169065268</c:v>
                </c:pt>
                <c:pt idx="199">
                  <c:v>45.238132444661694</c:v>
                </c:pt>
                <c:pt idx="200">
                  <c:v>45.240227618072559</c:v>
                </c:pt>
                <c:pt idx="201">
                  <c:v>45.242317182842079</c:v>
                </c:pt>
                <c:pt idx="202">
                  <c:v>45.244401110927036</c:v>
                </c:pt>
                <c:pt idx="203">
                  <c:v>45.246479374284235</c:v>
                </c:pt>
                <c:pt idx="204">
                  <c:v>45.248551944870457</c:v>
                </c:pt>
                <c:pt idx="205">
                  <c:v>45.250618794642499</c:v>
                </c:pt>
                <c:pt idx="206">
                  <c:v>45.252679895557158</c:v>
                </c:pt>
                <c:pt idx="207">
                  <c:v>45.254735219571231</c:v>
                </c:pt>
                <c:pt idx="208">
                  <c:v>45.2567847386415</c:v>
                </c:pt>
                <c:pt idx="209">
                  <c:v>45.258828424724761</c:v>
                </c:pt>
                <c:pt idx="210">
                  <c:v>45.260866249777813</c:v>
                </c:pt>
                <c:pt idx="211">
                  <c:v>45.26289818575745</c:v>
                </c:pt>
                <c:pt idx="212">
                  <c:v>45.264924204620456</c:v>
                </c:pt>
                <c:pt idx="213">
                  <c:v>45.266944278323635</c:v>
                </c:pt>
                <c:pt idx="214">
                  <c:v>45.268958378823775</c:v>
                </c:pt>
                <c:pt idx="215">
                  <c:v>45.270966478077668</c:v>
                </c:pt>
                <c:pt idx="216">
                  <c:v>45.272968548042101</c:v>
                </c:pt>
                <c:pt idx="217">
                  <c:v>45.274964560673887</c:v>
                </c:pt>
                <c:pt idx="218">
                  <c:v>45.2769544879298</c:v>
                </c:pt>
                <c:pt idx="219">
                  <c:v>45.278938301766637</c:v>
                </c:pt>
                <c:pt idx="220">
                  <c:v>45.280915974141202</c:v>
                </c:pt>
                <c:pt idx="221">
                  <c:v>45.282887477010277</c:v>
                </c:pt>
                <c:pt idx="222">
                  <c:v>45.28485278233066</c:v>
                </c:pt>
                <c:pt idx="223">
                  <c:v>45.286811862059139</c:v>
                </c:pt>
                <c:pt idx="224">
                  <c:v>45.288764688152519</c:v>
                </c:pt>
                <c:pt idx="225">
                  <c:v>45.290711232567581</c:v>
                </c:pt>
                <c:pt idx="226">
                  <c:v>45.292651467261123</c:v>
                </c:pt>
                <c:pt idx="227">
                  <c:v>45.294585364189942</c:v>
                </c:pt>
                <c:pt idx="228">
                  <c:v>45.296512895310826</c:v>
                </c:pt>
                <c:pt idx="229">
                  <c:v>45.298434032580566</c:v>
                </c:pt>
                <c:pt idx="230">
                  <c:v>45.300348747955958</c:v>
                </c:pt>
                <c:pt idx="231">
                  <c:v>45.302257013393806</c:v>
                </c:pt>
                <c:pt idx="232">
                  <c:v>45.304158800850885</c:v>
                </c:pt>
                <c:pt idx="233">
                  <c:v>45.306054082284</c:v>
                </c:pt>
                <c:pt idx="234">
                  <c:v>45.307942829649939</c:v>
                </c:pt>
                <c:pt idx="235">
                  <c:v>45.309825014905492</c:v>
                </c:pt>
                <c:pt idx="236">
                  <c:v>45.311700610007463</c:v>
                </c:pt>
                <c:pt idx="237">
                  <c:v>45.313569586912642</c:v>
                </c:pt>
                <c:pt idx="238">
                  <c:v>45.315431917577818</c:v>
                </c:pt>
                <c:pt idx="239">
                  <c:v>45.317287573959788</c:v>
                </c:pt>
                <c:pt idx="240">
                  <c:v>45.319136528015342</c:v>
                </c:pt>
                <c:pt idx="241">
                  <c:v>45.320978751701269</c:v>
                </c:pt>
                <c:pt idx="242">
                  <c:v>45.322814216974372</c:v>
                </c:pt>
                <c:pt idx="243">
                  <c:v>45.324642895791442</c:v>
                </c:pt>
                <c:pt idx="244">
                  <c:v>45.326464760109268</c:v>
                </c:pt>
                <c:pt idx="245">
                  <c:v>45.328279781884653</c:v>
                </c:pt>
                <c:pt idx="246">
                  <c:v>45.330087933074374</c:v>
                </c:pt>
                <c:pt idx="247">
                  <c:v>45.331889185635234</c:v>
                </c:pt>
                <c:pt idx="248">
                  <c:v>45.333683511524029</c:v>
                </c:pt>
                <c:pt idx="249">
                  <c:v>45.335470882697543</c:v>
                </c:pt>
                <c:pt idx="250">
                  <c:v>45.337251271112578</c:v>
                </c:pt>
                <c:pt idx="251">
                  <c:v>45.339024648725925</c:v>
                </c:pt>
                <c:pt idx="252">
                  <c:v>45.34079098749438</c:v>
                </c:pt>
                <c:pt idx="253">
                  <c:v>45.342550259374725</c:v>
                </c:pt>
                <c:pt idx="254">
                  <c:v>45.344302436323765</c:v>
                </c:pt>
                <c:pt idx="255">
                  <c:v>45.34604749029829</c:v>
                </c:pt>
                <c:pt idx="256">
                  <c:v>45.347785393255087</c:v>
                </c:pt>
                <c:pt idx="257">
                  <c:v>45.349516117150962</c:v>
                </c:pt>
                <c:pt idx="258">
                  <c:v>45.351239633942697</c:v>
                </c:pt>
                <c:pt idx="259">
                  <c:v>45.352955915587088</c:v>
                </c:pt>
                <c:pt idx="260">
                  <c:v>45.354664934040933</c:v>
                </c:pt>
                <c:pt idx="261">
                  <c:v>45.356366661261013</c:v>
                </c:pt>
                <c:pt idx="262">
                  <c:v>45.35806106920414</c:v>
                </c:pt>
                <c:pt idx="263">
                  <c:v>45.359748129827089</c:v>
                </c:pt>
                <c:pt idx="264">
                  <c:v>45.361427815086664</c:v>
                </c:pt>
                <c:pt idx="265">
                  <c:v>45.363100096939661</c:v>
                </c:pt>
                <c:pt idx="266">
                  <c:v>45.364764947342863</c:v>
                </c:pt>
                <c:pt idx="267">
                  <c:v>45.366422338253066</c:v>
                </c:pt>
                <c:pt idx="268">
                  <c:v>45.368072241627068</c:v>
                </c:pt>
                <c:pt idx="269">
                  <c:v>45.369714629421658</c:v>
                </c:pt>
                <c:pt idx="270">
                  <c:v>45.371349473593632</c:v>
                </c:pt>
                <c:pt idx="271">
                  <c:v>45.372976746099781</c:v>
                </c:pt>
                <c:pt idx="272">
                  <c:v>45.3745964188969</c:v>
                </c:pt>
                <c:pt idx="273">
                  <c:v>45.376208463941779</c:v>
                </c:pt>
                <c:pt idx="274">
                  <c:v>45.377812853191216</c:v>
                </c:pt>
                <c:pt idx="275">
                  <c:v>45.379409558601999</c:v>
                </c:pt>
                <c:pt idx="276">
                  <c:v>45.380998552130926</c:v>
                </c:pt>
                <c:pt idx="277">
                  <c:v>45.382579805734792</c:v>
                </c:pt>
                <c:pt idx="278">
                  <c:v>45.384153291370382</c:v>
                </c:pt>
                <c:pt idx="279">
                  <c:v>45.385718980994497</c:v>
                </c:pt>
                <c:pt idx="280">
                  <c:v>45.387276846563928</c:v>
                </c:pt>
                <c:pt idx="281">
                  <c:v>45.388826860035465</c:v>
                </c:pt>
                <c:pt idx="282">
                  <c:v>45.390368993365904</c:v>
                </c:pt>
                <c:pt idx="283">
                  <c:v>45.391903218512034</c:v>
                </c:pt>
                <c:pt idx="284">
                  <c:v>45.39342950743066</c:v>
                </c:pt>
                <c:pt idx="285">
                  <c:v>45.394947832078564</c:v>
                </c:pt>
                <c:pt idx="286">
                  <c:v>45.396458164412536</c:v>
                </c:pt>
                <c:pt idx="287">
                  <c:v>45.397960476389386</c:v>
                </c:pt>
                <c:pt idx="288">
                  <c:v>45.39945473996589</c:v>
                </c:pt>
                <c:pt idx="289">
                  <c:v>45.400940927098851</c:v>
                </c:pt>
                <c:pt idx="290">
                  <c:v>45.40241900974506</c:v>
                </c:pt>
                <c:pt idx="291">
                  <c:v>45.403888959861312</c:v>
                </c:pt>
                <c:pt idx="292">
                  <c:v>45.405350749404398</c:v>
                </c:pt>
                <c:pt idx="293">
                  <c:v>45.406804350331107</c:v>
                </c:pt>
                <c:pt idx="294">
                  <c:v>45.408249734598236</c:v>
                </c:pt>
                <c:pt idx="295">
                  <c:v>45.409686874162581</c:v>
                </c:pt>
                <c:pt idx="296">
                  <c:v>45.411115740980939</c:v>
                </c:pt>
                <c:pt idx="297">
                  <c:v>45.412536307010086</c:v>
                </c:pt>
                <c:pt idx="298">
                  <c:v>45.413948544206839</c:v>
                </c:pt>
                <c:pt idx="299">
                  <c:v>45.415352424527967</c:v>
                </c:pt>
                <c:pt idx="300">
                  <c:v>45.41674791993028</c:v>
                </c:pt>
                <c:pt idx="301">
                  <c:v>45.418135002370569</c:v>
                </c:pt>
                <c:pt idx="302">
                  <c:v>45.419513643805622</c:v>
                </c:pt>
                <c:pt idx="303">
                  <c:v>45.420883816192237</c:v>
                </c:pt>
                <c:pt idx="304">
                  <c:v>45.422245491487203</c:v>
                </c:pt>
                <c:pt idx="305">
                  <c:v>45.42359864164731</c:v>
                </c:pt>
                <c:pt idx="306">
                  <c:v>45.424943238629368</c:v>
                </c:pt>
                <c:pt idx="307">
                  <c:v>45.426279254390145</c:v>
                </c:pt>
                <c:pt idx="308">
                  <c:v>45.427606660886461</c:v>
                </c:pt>
                <c:pt idx="309">
                  <c:v>45.42892543007509</c:v>
                </c:pt>
                <c:pt idx="310">
                  <c:v>45.430235533912828</c:v>
                </c:pt>
                <c:pt idx="311">
                  <c:v>45.43153694435648</c:v>
                </c:pt>
                <c:pt idx="312">
                  <c:v>45.432829633362829</c:v>
                </c:pt>
                <c:pt idx="313">
                  <c:v>45.434113572888663</c:v>
                </c:pt>
                <c:pt idx="314">
                  <c:v>45.435388734890786</c:v>
                </c:pt>
                <c:pt idx="315">
                  <c:v>45.436655091325996</c:v>
                </c:pt>
                <c:pt idx="316">
                  <c:v>45.437912614151067</c:v>
                </c:pt>
                <c:pt idx="317">
                  <c:v>45.43916127532281</c:v>
                </c:pt>
                <c:pt idx="318">
                  <c:v>45.440401046798009</c:v>
                </c:pt>
                <c:pt idx="319">
                  <c:v>45.441631900533459</c:v>
                </c:pt>
                <c:pt idx="320">
                  <c:v>45.44285380848595</c:v>
                </c:pt>
                <c:pt idx="321">
                  <c:v>45.444066742612286</c:v>
                </c:pt>
                <c:pt idx="322">
                  <c:v>45.445270674869249</c:v>
                </c:pt>
                <c:pt idx="323">
                  <c:v>45.446465577213644</c:v>
                </c:pt>
                <c:pt idx="324">
                  <c:v>45.447651421602252</c:v>
                </c:pt>
                <c:pt idx="325">
                  <c:v>45.448828179991871</c:v>
                </c:pt>
                <c:pt idx="326">
                  <c:v>45.44999582433929</c:v>
                </c:pt>
                <c:pt idx="327">
                  <c:v>45.451154326601312</c:v>
                </c:pt>
                <c:pt idx="328">
                  <c:v>45.452303658734721</c:v>
                </c:pt>
                <c:pt idx="329">
                  <c:v>45.453443792696319</c:v>
                </c:pt>
                <c:pt idx="330">
                  <c:v>45.45457470044289</c:v>
                </c:pt>
                <c:pt idx="331">
                  <c:v>45.455696353931238</c:v>
                </c:pt>
                <c:pt idx="332">
                  <c:v>45.456808725118144</c:v>
                </c:pt>
                <c:pt idx="333">
                  <c:v>45.457911785960405</c:v>
                </c:pt>
                <c:pt idx="334">
                  <c:v>45.459005508414826</c:v>
                </c:pt>
                <c:pt idx="335">
                  <c:v>45.460089864438181</c:v>
                </c:pt>
                <c:pt idx="336">
                  <c:v>45.461164825987275</c:v>
                </c:pt>
                <c:pt idx="337">
                  <c:v>45.462230365018904</c:v>
                </c:pt>
                <c:pt idx="338">
                  <c:v>45.46328645348985</c:v>
                </c:pt>
                <c:pt idx="339">
                  <c:v>45.464333063356918</c:v>
                </c:pt>
                <c:pt idx="340">
                  <c:v>45.465370166576896</c:v>
                </c:pt>
                <c:pt idx="341">
                  <c:v>45.466397735106568</c:v>
                </c:pt>
                <c:pt idx="342">
                  <c:v>45.467415740902744</c:v>
                </c:pt>
                <c:pt idx="343">
                  <c:v>45.468424155922207</c:v>
                </c:pt>
                <c:pt idx="344">
                  <c:v>45.469422952121761</c:v>
                </c:pt>
                <c:pt idx="345">
                  <c:v>45.47041210145818</c:v>
                </c:pt>
                <c:pt idx="346">
                  <c:v>45.471391575888269</c:v>
                </c:pt>
                <c:pt idx="347">
                  <c:v>45.472361347368825</c:v>
                </c:pt>
                <c:pt idx="348">
                  <c:v>45.473321387856636</c:v>
                </c:pt>
                <c:pt idx="349">
                  <c:v>45.4742716693085</c:v>
                </c:pt>
                <c:pt idx="350">
                  <c:v>45.475212163681199</c:v>
                </c:pt>
                <c:pt idx="351">
                  <c:v>45.476142842931537</c:v>
                </c:pt>
                <c:pt idx="352">
                  <c:v>45.477063679016304</c:v>
                </c:pt>
                <c:pt idx="353">
                  <c:v>45.477974643892288</c:v>
                </c:pt>
                <c:pt idx="354">
                  <c:v>45.478875709516295</c:v>
                </c:pt>
                <c:pt idx="355">
                  <c:v>45.479766847845106</c:v>
                </c:pt>
                <c:pt idx="356">
                  <c:v>45.480648030835518</c:v>
                </c:pt>
                <c:pt idx="357">
                  <c:v>45.481519230444327</c:v>
                </c:pt>
                <c:pt idx="358">
                  <c:v>45.482380418628324</c:v>
                </c:pt>
                <c:pt idx="359">
                  <c:v>45.483231567344305</c:v>
                </c:pt>
                <c:pt idx="360">
                  <c:v>45.484072648549059</c:v>
                </c:pt>
                <c:pt idx="361">
                  <c:v>45.484903634199377</c:v>
                </c:pt>
                <c:pt idx="362">
                  <c:v>45.485724496252061</c:v>
                </c:pt>
                <c:pt idx="363">
                  <c:v>45.486535206663895</c:v>
                </c:pt>
                <c:pt idx="364">
                  <c:v>45.487335737391682</c:v>
                </c:pt>
                <c:pt idx="365">
                  <c:v>45.488126060392204</c:v>
                </c:pt>
                <c:pt idx="366">
                  <c:v>45.488906147622266</c:v>
                </c:pt>
                <c:pt idx="367">
                  <c:v>45.48967597103865</c:v>
                </c:pt>
                <c:pt idx="368">
                  <c:v>45.49043550259816</c:v>
                </c:pt>
                <c:pt idx="369">
                  <c:v>45.491184714257578</c:v>
                </c:pt>
                <c:pt idx="370">
                  <c:v>45.491923577973708</c:v>
                </c:pt>
                <c:pt idx="371">
                  <c:v>45.492652065703339</c:v>
                </c:pt>
                <c:pt idx="372">
                  <c:v>45.493370149403262</c:v>
                </c:pt>
                <c:pt idx="373">
                  <c:v>45.494077801030265</c:v>
                </c:pt>
                <c:pt idx="374">
                  <c:v>45.49477499254116</c:v>
                </c:pt>
                <c:pt idx="375">
                  <c:v>45.495461695892722</c:v>
                </c:pt>
                <c:pt idx="376">
                  <c:v>45.496137883041747</c:v>
                </c:pt>
                <c:pt idx="377">
                  <c:v>45.49680352594504</c:v>
                </c:pt>
                <c:pt idx="378">
                  <c:v>45.497458596559383</c:v>
                </c:pt>
                <c:pt idx="379">
                  <c:v>45.498103066841566</c:v>
                </c:pt>
                <c:pt idx="380">
                  <c:v>45.498736908748398</c:v>
                </c:pt>
                <c:pt idx="381">
                  <c:v>45.499360094236657</c:v>
                </c:pt>
                <c:pt idx="382">
                  <c:v>45.499972595263145</c:v>
                </c:pt>
                <c:pt idx="383">
                  <c:v>45.500574383784652</c:v>
                </c:pt>
                <c:pt idx="384">
                  <c:v>45.501165431757968</c:v>
                </c:pt>
                <c:pt idx="385">
                  <c:v>45.501745711139897</c:v>
                </c:pt>
                <c:pt idx="386">
                  <c:v>45.50231519388722</c:v>
                </c:pt>
                <c:pt idx="387">
                  <c:v>45.502873851956736</c:v>
                </c:pt>
                <c:pt idx="388">
                  <c:v>45.503421657305239</c:v>
                </c:pt>
                <c:pt idx="389">
                  <c:v>45.50395858188952</c:v>
                </c:pt>
                <c:pt idx="390">
                  <c:v>45.504484597666369</c:v>
                </c:pt>
                <c:pt idx="391">
                  <c:v>45.50499967659259</c:v>
                </c:pt>
                <c:pt idx="392">
                  <c:v>45.505503790624964</c:v>
                </c:pt>
                <c:pt idx="393">
                  <c:v>45.505996911720288</c:v>
                </c:pt>
                <c:pt idx="394">
                  <c:v>45.506479011835367</c:v>
                </c:pt>
                <c:pt idx="395">
                  <c:v>45.506950062926975</c:v>
                </c:pt>
                <c:pt idx="396">
                  <c:v>45.507410036951917</c:v>
                </c:pt>
                <c:pt idx="397">
                  <c:v>45.507858905866989</c:v>
                </c:pt>
                <c:pt idx="398">
                  <c:v>45.508296641628974</c:v>
                </c:pt>
                <c:pt idx="399">
                  <c:v>45.508723216194667</c:v>
                </c:pt>
                <c:pt idx="400">
                  <c:v>45.509138601520867</c:v>
                </c:pt>
                <c:pt idx="401">
                  <c:v>45.509542769564369</c:v>
                </c:pt>
                <c:pt idx="402">
                  <c:v>45.509935692281957</c:v>
                </c:pt>
                <c:pt idx="403">
                  <c:v>45.510317341630433</c:v>
                </c:pt>
                <c:pt idx="404">
                  <c:v>45.510687689566581</c:v>
                </c:pt>
                <c:pt idx="405">
                  <c:v>45.511046708047203</c:v>
                </c:pt>
                <c:pt idx="406">
                  <c:v>45.511394369029091</c:v>
                </c:pt>
                <c:pt idx="407">
                  <c:v>45.511730644469033</c:v>
                </c:pt>
                <c:pt idx="408">
                  <c:v>45.512055506323833</c:v>
                </c:pt>
                <c:pt idx="409">
                  <c:v>45.512368926550266</c:v>
                </c:pt>
                <c:pt idx="410">
                  <c:v>45.512670877105144</c:v>
                </c:pt>
                <c:pt idx="411">
                  <c:v>45.512961329945249</c:v>
                </c:pt>
                <c:pt idx="412">
                  <c:v>45.513240257027377</c:v>
                </c:pt>
                <c:pt idx="413">
                  <c:v>45.513507630308318</c:v>
                </c:pt>
                <c:pt idx="414">
                  <c:v>45.513763421744869</c:v>
                </c:pt>
                <c:pt idx="415">
                  <c:v>45.514007603293827</c:v>
                </c:pt>
                <c:pt idx="416">
                  <c:v>45.514240146911987</c:v>
                </c:pt>
                <c:pt idx="417">
                  <c:v>45.514461024556127</c:v>
                </c:pt>
                <c:pt idx="418">
                  <c:v>45.514670208183055</c:v>
                </c:pt>
                <c:pt idx="419">
                  <c:v>45.514867669749556</c:v>
                </c:pt>
                <c:pt idx="420">
                  <c:v>45.515053381212425</c:v>
                </c:pt>
                <c:pt idx="421">
                  <c:v>45.51522731452846</c:v>
                </c:pt>
                <c:pt idx="422">
                  <c:v>45.515389441654456</c:v>
                </c:pt>
                <c:pt idx="423">
                  <c:v>45.51553973454719</c:v>
                </c:pt>
                <c:pt idx="424">
                  <c:v>45.515678165163472</c:v>
                </c:pt>
                <c:pt idx="425">
                  <c:v>45.515804705460091</c:v>
                </c:pt>
                <c:pt idx="426">
                  <c:v>45.515919327393839</c:v>
                </c:pt>
                <c:pt idx="427">
                  <c:v>45.51602200292151</c:v>
                </c:pt>
                <c:pt idx="428">
                  <c:v>45.516112703999887</c:v>
                </c:pt>
                <c:pt idx="429">
                  <c:v>45.516191402585783</c:v>
                </c:pt>
                <c:pt idx="430">
                  <c:v>45.516258070635978</c:v>
                </c:pt>
                <c:pt idx="431">
                  <c:v>45.516312680107262</c:v>
                </c:pt>
                <c:pt idx="432">
                  <c:v>45.51635520295644</c:v>
                </c:pt>
                <c:pt idx="433">
                  <c:v>45.516385611140301</c:v>
                </c:pt>
                <c:pt idx="434">
                  <c:v>45.516403876615634</c:v>
                </c:pt>
                <c:pt idx="435">
                  <c:v>45.516409971339236</c:v>
                </c:pt>
                <c:pt idx="436">
                  <c:v>45.516403876615634</c:v>
                </c:pt>
                <c:pt idx="437">
                  <c:v>45.516385611140301</c:v>
                </c:pt>
                <c:pt idx="438">
                  <c:v>45.51635520295644</c:v>
                </c:pt>
                <c:pt idx="439">
                  <c:v>45.516312680107262</c:v>
                </c:pt>
                <c:pt idx="440">
                  <c:v>45.516258070635978</c:v>
                </c:pt>
                <c:pt idx="441">
                  <c:v>45.516191402585783</c:v>
                </c:pt>
                <c:pt idx="442">
                  <c:v>45.516112703999887</c:v>
                </c:pt>
                <c:pt idx="443">
                  <c:v>45.51602200292151</c:v>
                </c:pt>
                <c:pt idx="444">
                  <c:v>45.515919327393839</c:v>
                </c:pt>
                <c:pt idx="445">
                  <c:v>45.515804705460091</c:v>
                </c:pt>
                <c:pt idx="446">
                  <c:v>45.515678165163472</c:v>
                </c:pt>
                <c:pt idx="447">
                  <c:v>45.51553973454719</c:v>
                </c:pt>
                <c:pt idx="448">
                  <c:v>45.515389441654456</c:v>
                </c:pt>
                <c:pt idx="449">
                  <c:v>45.51522731452846</c:v>
                </c:pt>
                <c:pt idx="450">
                  <c:v>45.515053381212425</c:v>
                </c:pt>
                <c:pt idx="451">
                  <c:v>45.514867669749556</c:v>
                </c:pt>
                <c:pt idx="452">
                  <c:v>45.514670208183055</c:v>
                </c:pt>
                <c:pt idx="453">
                  <c:v>45.514461024556127</c:v>
                </c:pt>
                <c:pt idx="454">
                  <c:v>45.514240146911987</c:v>
                </c:pt>
                <c:pt idx="455">
                  <c:v>45.514007603293827</c:v>
                </c:pt>
                <c:pt idx="456">
                  <c:v>45.513763421744869</c:v>
                </c:pt>
                <c:pt idx="457">
                  <c:v>45.513507630308318</c:v>
                </c:pt>
                <c:pt idx="458">
                  <c:v>45.513240257027377</c:v>
                </c:pt>
                <c:pt idx="459">
                  <c:v>45.512961329945249</c:v>
                </c:pt>
                <c:pt idx="460">
                  <c:v>45.512670877105144</c:v>
                </c:pt>
                <c:pt idx="461">
                  <c:v>45.512368926550266</c:v>
                </c:pt>
                <c:pt idx="462">
                  <c:v>45.512055506323833</c:v>
                </c:pt>
                <c:pt idx="463">
                  <c:v>45.511730644469033</c:v>
                </c:pt>
                <c:pt idx="464">
                  <c:v>45.511394369029091</c:v>
                </c:pt>
                <c:pt idx="465">
                  <c:v>45.511046708047203</c:v>
                </c:pt>
                <c:pt idx="466">
                  <c:v>45.510687689566581</c:v>
                </c:pt>
                <c:pt idx="467">
                  <c:v>45.510317341630433</c:v>
                </c:pt>
                <c:pt idx="468">
                  <c:v>45.509935692281957</c:v>
                </c:pt>
                <c:pt idx="469">
                  <c:v>45.509542769564369</c:v>
                </c:pt>
                <c:pt idx="470">
                  <c:v>45.509138601520867</c:v>
                </c:pt>
                <c:pt idx="471">
                  <c:v>45.508723216194667</c:v>
                </c:pt>
                <c:pt idx="472">
                  <c:v>45.508296641628974</c:v>
                </c:pt>
                <c:pt idx="473">
                  <c:v>45.507858905866989</c:v>
                </c:pt>
                <c:pt idx="474">
                  <c:v>45.507410036951917</c:v>
                </c:pt>
                <c:pt idx="475">
                  <c:v>45.506950062926975</c:v>
                </c:pt>
                <c:pt idx="476">
                  <c:v>45.506479011835367</c:v>
                </c:pt>
                <c:pt idx="477">
                  <c:v>45.505996911720288</c:v>
                </c:pt>
                <c:pt idx="478">
                  <c:v>45.505503790624964</c:v>
                </c:pt>
                <c:pt idx="479">
                  <c:v>45.50499967659259</c:v>
                </c:pt>
                <c:pt idx="480">
                  <c:v>45.504484597666369</c:v>
                </c:pt>
                <c:pt idx="481">
                  <c:v>45.50395858188952</c:v>
                </c:pt>
                <c:pt idx="482">
                  <c:v>45.503421657305239</c:v>
                </c:pt>
                <c:pt idx="483">
                  <c:v>45.502873851956736</c:v>
                </c:pt>
                <c:pt idx="484">
                  <c:v>45.50231519388722</c:v>
                </c:pt>
                <c:pt idx="485">
                  <c:v>45.501745711139897</c:v>
                </c:pt>
                <c:pt idx="486">
                  <c:v>45.501165431757968</c:v>
                </c:pt>
                <c:pt idx="487">
                  <c:v>45.500574383784652</c:v>
                </c:pt>
                <c:pt idx="488">
                  <c:v>45.499972595263145</c:v>
                </c:pt>
                <c:pt idx="489">
                  <c:v>45.499360094236657</c:v>
                </c:pt>
                <c:pt idx="490">
                  <c:v>45.498736908748398</c:v>
                </c:pt>
                <c:pt idx="491">
                  <c:v>45.498103066841566</c:v>
                </c:pt>
                <c:pt idx="492">
                  <c:v>45.497458596559383</c:v>
                </c:pt>
                <c:pt idx="493">
                  <c:v>45.49680352594504</c:v>
                </c:pt>
                <c:pt idx="494">
                  <c:v>45.496137883041747</c:v>
                </c:pt>
                <c:pt idx="495">
                  <c:v>45.495461695892722</c:v>
                </c:pt>
                <c:pt idx="496">
                  <c:v>45.49477499254116</c:v>
                </c:pt>
                <c:pt idx="497">
                  <c:v>45.494077801030265</c:v>
                </c:pt>
                <c:pt idx="498">
                  <c:v>45.493370149403262</c:v>
                </c:pt>
                <c:pt idx="499">
                  <c:v>45.492652065703339</c:v>
                </c:pt>
                <c:pt idx="500">
                  <c:v>45.491923577973708</c:v>
                </c:pt>
                <c:pt idx="501">
                  <c:v>45.491184714257578</c:v>
                </c:pt>
                <c:pt idx="502">
                  <c:v>45.49043550259816</c:v>
                </c:pt>
                <c:pt idx="503">
                  <c:v>45.48967597103865</c:v>
                </c:pt>
                <c:pt idx="504">
                  <c:v>45.488906147622266</c:v>
                </c:pt>
                <c:pt idx="505">
                  <c:v>45.488126060392204</c:v>
                </c:pt>
                <c:pt idx="506">
                  <c:v>45.487335737391682</c:v>
                </c:pt>
                <c:pt idx="507">
                  <c:v>45.486535206663895</c:v>
                </c:pt>
                <c:pt idx="508">
                  <c:v>45.485724496252061</c:v>
                </c:pt>
                <c:pt idx="509">
                  <c:v>45.484903634199377</c:v>
                </c:pt>
                <c:pt idx="510">
                  <c:v>45.484072648549059</c:v>
                </c:pt>
                <c:pt idx="511">
                  <c:v>45.483231567344305</c:v>
                </c:pt>
                <c:pt idx="512">
                  <c:v>45.482380418628324</c:v>
                </c:pt>
                <c:pt idx="513">
                  <c:v>45.481519230444327</c:v>
                </c:pt>
                <c:pt idx="514">
                  <c:v>45.480648030835518</c:v>
                </c:pt>
                <c:pt idx="515">
                  <c:v>45.479766847845106</c:v>
                </c:pt>
                <c:pt idx="516">
                  <c:v>45.478875709516295</c:v>
                </c:pt>
                <c:pt idx="517">
                  <c:v>45.477974643892288</c:v>
                </c:pt>
                <c:pt idx="518">
                  <c:v>45.477063679016304</c:v>
                </c:pt>
                <c:pt idx="519">
                  <c:v>45.476142842931537</c:v>
                </c:pt>
                <c:pt idx="520">
                  <c:v>45.475212163681199</c:v>
                </c:pt>
                <c:pt idx="521">
                  <c:v>45.4742716693085</c:v>
                </c:pt>
                <c:pt idx="522">
                  <c:v>45.473321387856636</c:v>
                </c:pt>
                <c:pt idx="523">
                  <c:v>45.472361347368825</c:v>
                </c:pt>
                <c:pt idx="524">
                  <c:v>45.471391575888269</c:v>
                </c:pt>
                <c:pt idx="525">
                  <c:v>45.47041210145818</c:v>
                </c:pt>
                <c:pt idx="526">
                  <c:v>45.469422952121761</c:v>
                </c:pt>
                <c:pt idx="527">
                  <c:v>45.468424155922207</c:v>
                </c:pt>
                <c:pt idx="528">
                  <c:v>45.467415740902744</c:v>
                </c:pt>
                <c:pt idx="529">
                  <c:v>45.466397735106568</c:v>
                </c:pt>
                <c:pt idx="530">
                  <c:v>45.465370166576896</c:v>
                </c:pt>
                <c:pt idx="531">
                  <c:v>45.464333063356918</c:v>
                </c:pt>
                <c:pt idx="532">
                  <c:v>45.46328645348985</c:v>
                </c:pt>
                <c:pt idx="533">
                  <c:v>45.462230365018904</c:v>
                </c:pt>
                <c:pt idx="534">
                  <c:v>45.461164825987275</c:v>
                </c:pt>
                <c:pt idx="535">
                  <c:v>45.460089864438181</c:v>
                </c:pt>
                <c:pt idx="536">
                  <c:v>45.459005508414826</c:v>
                </c:pt>
                <c:pt idx="537">
                  <c:v>45.457911785960405</c:v>
                </c:pt>
                <c:pt idx="538">
                  <c:v>45.456808725118144</c:v>
                </c:pt>
                <c:pt idx="539">
                  <c:v>45.455696353931238</c:v>
                </c:pt>
                <c:pt idx="540">
                  <c:v>45.45457470044289</c:v>
                </c:pt>
                <c:pt idx="541">
                  <c:v>45.453443792696319</c:v>
                </c:pt>
                <c:pt idx="542">
                  <c:v>45.452303658734721</c:v>
                </c:pt>
                <c:pt idx="543">
                  <c:v>45.451154326601312</c:v>
                </c:pt>
                <c:pt idx="544">
                  <c:v>45.44999582433929</c:v>
                </c:pt>
                <c:pt idx="545">
                  <c:v>45.448828179991871</c:v>
                </c:pt>
                <c:pt idx="546">
                  <c:v>45.447651421602252</c:v>
                </c:pt>
                <c:pt idx="547">
                  <c:v>45.446465577213644</c:v>
                </c:pt>
                <c:pt idx="548">
                  <c:v>45.445270674869249</c:v>
                </c:pt>
                <c:pt idx="549">
                  <c:v>45.444066742612286</c:v>
                </c:pt>
                <c:pt idx="550">
                  <c:v>45.44285380848595</c:v>
                </c:pt>
                <c:pt idx="551">
                  <c:v>45.441631900533459</c:v>
                </c:pt>
                <c:pt idx="552">
                  <c:v>45.440401046798009</c:v>
                </c:pt>
                <c:pt idx="553">
                  <c:v>45.43916127532281</c:v>
                </c:pt>
                <c:pt idx="554">
                  <c:v>45.437912614151067</c:v>
                </c:pt>
                <c:pt idx="555">
                  <c:v>45.436655091325996</c:v>
                </c:pt>
                <c:pt idx="556">
                  <c:v>45.435388734890786</c:v>
                </c:pt>
                <c:pt idx="557">
                  <c:v>45.434113572888663</c:v>
                </c:pt>
                <c:pt idx="558">
                  <c:v>45.432829633362829</c:v>
                </c:pt>
                <c:pt idx="559">
                  <c:v>45.43153694435648</c:v>
                </c:pt>
                <c:pt idx="560">
                  <c:v>45.430235533912828</c:v>
                </c:pt>
                <c:pt idx="561">
                  <c:v>45.42892543007509</c:v>
                </c:pt>
                <c:pt idx="562">
                  <c:v>45.427606660886461</c:v>
                </c:pt>
                <c:pt idx="563">
                  <c:v>45.426279254390145</c:v>
                </c:pt>
                <c:pt idx="564">
                  <c:v>45.424943238629368</c:v>
                </c:pt>
                <c:pt idx="565">
                  <c:v>45.42359864164731</c:v>
                </c:pt>
                <c:pt idx="566">
                  <c:v>45.422245491487203</c:v>
                </c:pt>
                <c:pt idx="567">
                  <c:v>45.420883816192237</c:v>
                </c:pt>
                <c:pt idx="568">
                  <c:v>45.419513643805622</c:v>
                </c:pt>
                <c:pt idx="569">
                  <c:v>45.418135002370569</c:v>
                </c:pt>
                <c:pt idx="570">
                  <c:v>45.41674791993028</c:v>
                </c:pt>
                <c:pt idx="571">
                  <c:v>45.415352424527967</c:v>
                </c:pt>
                <c:pt idx="572">
                  <c:v>45.413948544206839</c:v>
                </c:pt>
                <c:pt idx="573">
                  <c:v>45.412536307010086</c:v>
                </c:pt>
                <c:pt idx="574">
                  <c:v>45.411115740980939</c:v>
                </c:pt>
                <c:pt idx="575">
                  <c:v>45.409686874162581</c:v>
                </c:pt>
                <c:pt idx="576">
                  <c:v>45.408249734598236</c:v>
                </c:pt>
                <c:pt idx="577">
                  <c:v>45.406804350331107</c:v>
                </c:pt>
                <c:pt idx="578">
                  <c:v>45.405350749404398</c:v>
                </c:pt>
                <c:pt idx="579">
                  <c:v>45.403888959861312</c:v>
                </c:pt>
                <c:pt idx="580">
                  <c:v>45.40241900974506</c:v>
                </c:pt>
                <c:pt idx="581">
                  <c:v>45.400940927098851</c:v>
                </c:pt>
                <c:pt idx="582">
                  <c:v>45.39945473996589</c:v>
                </c:pt>
                <c:pt idx="583">
                  <c:v>45.397960476389386</c:v>
                </c:pt>
                <c:pt idx="584">
                  <c:v>45.396458164412536</c:v>
                </c:pt>
                <c:pt idx="585">
                  <c:v>45.394947832078564</c:v>
                </c:pt>
                <c:pt idx="586">
                  <c:v>45.39342950743066</c:v>
                </c:pt>
                <c:pt idx="587">
                  <c:v>45.391903218512034</c:v>
                </c:pt>
                <c:pt idx="588">
                  <c:v>45.390368993365904</c:v>
                </c:pt>
                <c:pt idx="589">
                  <c:v>45.388826860035465</c:v>
                </c:pt>
                <c:pt idx="590">
                  <c:v>45.387276846563928</c:v>
                </c:pt>
                <c:pt idx="591">
                  <c:v>45.385718980994497</c:v>
                </c:pt>
                <c:pt idx="592">
                  <c:v>45.384153291370382</c:v>
                </c:pt>
                <c:pt idx="593">
                  <c:v>45.382579805734792</c:v>
                </c:pt>
                <c:pt idx="594">
                  <c:v>45.380998552130926</c:v>
                </c:pt>
                <c:pt idx="595">
                  <c:v>45.379409558601999</c:v>
                </c:pt>
                <c:pt idx="596">
                  <c:v>45.377812853191216</c:v>
                </c:pt>
                <c:pt idx="597">
                  <c:v>45.376208463941779</c:v>
                </c:pt>
                <c:pt idx="598">
                  <c:v>45.3745964188969</c:v>
                </c:pt>
                <c:pt idx="599">
                  <c:v>45.372976746099781</c:v>
                </c:pt>
                <c:pt idx="600">
                  <c:v>45.371349473593632</c:v>
                </c:pt>
                <c:pt idx="601">
                  <c:v>45.369714629421658</c:v>
                </c:pt>
                <c:pt idx="602">
                  <c:v>45.368072241627068</c:v>
                </c:pt>
                <c:pt idx="603">
                  <c:v>45.366422338253066</c:v>
                </c:pt>
                <c:pt idx="604">
                  <c:v>45.364764947342863</c:v>
                </c:pt>
                <c:pt idx="605">
                  <c:v>45.363100096939661</c:v>
                </c:pt>
                <c:pt idx="606">
                  <c:v>45.361427815086664</c:v>
                </c:pt>
                <c:pt idx="607">
                  <c:v>45.359748129827089</c:v>
                </c:pt>
                <c:pt idx="608">
                  <c:v>45.35806106920414</c:v>
                </c:pt>
                <c:pt idx="609">
                  <c:v>45.356366661261013</c:v>
                </c:pt>
                <c:pt idx="610">
                  <c:v>45.354664934040933</c:v>
                </c:pt>
                <c:pt idx="611">
                  <c:v>45.352955915587088</c:v>
                </c:pt>
                <c:pt idx="612">
                  <c:v>45.351239633942697</c:v>
                </c:pt>
                <c:pt idx="613">
                  <c:v>45.349516117150962</c:v>
                </c:pt>
                <c:pt idx="614">
                  <c:v>45.347785393255087</c:v>
                </c:pt>
                <c:pt idx="615">
                  <c:v>45.34604749029829</c:v>
                </c:pt>
                <c:pt idx="616">
                  <c:v>45.344302436323765</c:v>
                </c:pt>
                <c:pt idx="617">
                  <c:v>45.342550259374725</c:v>
                </c:pt>
                <c:pt idx="618">
                  <c:v>45.34079098749438</c:v>
                </c:pt>
                <c:pt idx="619">
                  <c:v>45.339024648725925</c:v>
                </c:pt>
                <c:pt idx="620">
                  <c:v>45.337251271112578</c:v>
                </c:pt>
                <c:pt idx="621">
                  <c:v>45.335470882697543</c:v>
                </c:pt>
                <c:pt idx="622">
                  <c:v>45.333683511524029</c:v>
                </c:pt>
                <c:pt idx="623">
                  <c:v>45.331889185635234</c:v>
                </c:pt>
                <c:pt idx="624">
                  <c:v>45.330087933074374</c:v>
                </c:pt>
                <c:pt idx="625">
                  <c:v>45.328279781884653</c:v>
                </c:pt>
                <c:pt idx="626">
                  <c:v>45.326464760109268</c:v>
                </c:pt>
                <c:pt idx="627">
                  <c:v>45.324642895791442</c:v>
                </c:pt>
                <c:pt idx="628">
                  <c:v>45.322814216974372</c:v>
                </c:pt>
                <c:pt idx="629">
                  <c:v>45.320978751701269</c:v>
                </c:pt>
                <c:pt idx="630">
                  <c:v>45.319136528015342</c:v>
                </c:pt>
                <c:pt idx="631">
                  <c:v>45.317287573959788</c:v>
                </c:pt>
                <c:pt idx="632">
                  <c:v>45.315431917577818</c:v>
                </c:pt>
                <c:pt idx="633">
                  <c:v>45.313569586912642</c:v>
                </c:pt>
                <c:pt idx="634">
                  <c:v>45.311700610007463</c:v>
                </c:pt>
                <c:pt idx="635">
                  <c:v>45.309825014905492</c:v>
                </c:pt>
                <c:pt idx="636">
                  <c:v>45.307942829649939</c:v>
                </c:pt>
                <c:pt idx="637">
                  <c:v>45.306054082284</c:v>
                </c:pt>
                <c:pt idx="638">
                  <c:v>45.304158800850885</c:v>
                </c:pt>
                <c:pt idx="639">
                  <c:v>45.302257013393806</c:v>
                </c:pt>
                <c:pt idx="640">
                  <c:v>45.300348747955958</c:v>
                </c:pt>
                <c:pt idx="641">
                  <c:v>45.298434032580566</c:v>
                </c:pt>
                <c:pt idx="642">
                  <c:v>45.296512895310826</c:v>
                </c:pt>
                <c:pt idx="643">
                  <c:v>45.294585364189942</c:v>
                </c:pt>
                <c:pt idx="644">
                  <c:v>45.292651467261123</c:v>
                </c:pt>
                <c:pt idx="645">
                  <c:v>45.290711232567581</c:v>
                </c:pt>
                <c:pt idx="646">
                  <c:v>45.288764688152519</c:v>
                </c:pt>
                <c:pt idx="647">
                  <c:v>45.286811862059139</c:v>
                </c:pt>
                <c:pt idx="648">
                  <c:v>45.28485278233066</c:v>
                </c:pt>
                <c:pt idx="649">
                  <c:v>45.282887477010277</c:v>
                </c:pt>
                <c:pt idx="650">
                  <c:v>45.280915974141202</c:v>
                </c:pt>
                <c:pt idx="651">
                  <c:v>45.278938301766637</c:v>
                </c:pt>
                <c:pt idx="652">
                  <c:v>45.2769544879298</c:v>
                </c:pt>
                <c:pt idx="653">
                  <c:v>45.274964560673887</c:v>
                </c:pt>
                <c:pt idx="654">
                  <c:v>45.272968548042101</c:v>
                </c:pt>
                <c:pt idx="655">
                  <c:v>45.270966478077668</c:v>
                </c:pt>
                <c:pt idx="656">
                  <c:v>45.268958378823775</c:v>
                </c:pt>
                <c:pt idx="657">
                  <c:v>45.266944278323635</c:v>
                </c:pt>
                <c:pt idx="658">
                  <c:v>45.264924204620456</c:v>
                </c:pt>
                <c:pt idx="659">
                  <c:v>45.26289818575745</c:v>
                </c:pt>
                <c:pt idx="660">
                  <c:v>45.260866249777813</c:v>
                </c:pt>
                <c:pt idx="661">
                  <c:v>45.258828424724761</c:v>
                </c:pt>
                <c:pt idx="662">
                  <c:v>45.2567847386415</c:v>
                </c:pt>
                <c:pt idx="663">
                  <c:v>45.254735219571231</c:v>
                </c:pt>
                <c:pt idx="664">
                  <c:v>45.252679895557158</c:v>
                </c:pt>
                <c:pt idx="665">
                  <c:v>45.250618794642499</c:v>
                </c:pt>
                <c:pt idx="666">
                  <c:v>45.248551944870457</c:v>
                </c:pt>
                <c:pt idx="667">
                  <c:v>45.246479374284235</c:v>
                </c:pt>
                <c:pt idx="668">
                  <c:v>45.244401110927036</c:v>
                </c:pt>
                <c:pt idx="669">
                  <c:v>45.242317182842079</c:v>
                </c:pt>
                <c:pt idx="670">
                  <c:v>45.240227618072559</c:v>
                </c:pt>
                <c:pt idx="671">
                  <c:v>45.238132444661694</c:v>
                </c:pt>
                <c:pt idx="672">
                  <c:v>45.23603169065268</c:v>
                </c:pt>
                <c:pt idx="673">
                  <c:v>45.233925384088728</c:v>
                </c:pt>
                <c:pt idx="674">
                  <c:v>45.231813553013048</c:v>
                </c:pt>
                <c:pt idx="675">
                  <c:v>45.229696225468842</c:v>
                </c:pt>
                <c:pt idx="676">
                  <c:v>45.227573429499323</c:v>
                </c:pt>
                <c:pt idx="677">
                  <c:v>45.225445193147685</c:v>
                </c:pt>
                <c:pt idx="678">
                  <c:v>45.223311544457147</c:v>
                </c:pt>
                <c:pt idx="679">
                  <c:v>45.221172511470918</c:v>
                </c:pt>
                <c:pt idx="680">
                  <c:v>45.219028122232189</c:v>
                </c:pt>
                <c:pt idx="681">
                  <c:v>45.216878404784183</c:v>
                </c:pt>
                <c:pt idx="682">
                  <c:v>45.214723387170096</c:v>
                </c:pt>
                <c:pt idx="683">
                  <c:v>45.21256309743314</c:v>
                </c:pt>
                <c:pt idx="684">
                  <c:v>45.210397563616525</c:v>
                </c:pt>
                <c:pt idx="685">
                  <c:v>45.208226813763446</c:v>
                </c:pt>
                <c:pt idx="686">
                  <c:v>45.206050875917121</c:v>
                </c:pt>
                <c:pt idx="687">
                  <c:v>45.203869778120755</c:v>
                </c:pt>
                <c:pt idx="688">
                  <c:v>45.201683548417556</c:v>
                </c:pt>
                <c:pt idx="689">
                  <c:v>45.199492214850721</c:v>
                </c:pt>
                <c:pt idx="690">
                  <c:v>45.197295805463462</c:v>
                </c:pt>
                <c:pt idx="691">
                  <c:v>45.195094348298987</c:v>
                </c:pt>
                <c:pt idx="692">
                  <c:v>45.192887871400508</c:v>
                </c:pt>
                <c:pt idx="693">
                  <c:v>45.190676402811221</c:v>
                </c:pt>
                <c:pt idx="694">
                  <c:v>45.188459970574343</c:v>
                </c:pt>
                <c:pt idx="695">
                  <c:v>45.186238602733077</c:v>
                </c:pt>
                <c:pt idx="696">
                  <c:v>45.18401232733062</c:v>
                </c:pt>
                <c:pt idx="697">
                  <c:v>45.181781172410197</c:v>
                </c:pt>
                <c:pt idx="698">
                  <c:v>45.179545166015004</c:v>
                </c:pt>
                <c:pt idx="699">
                  <c:v>45.177304336188243</c:v>
                </c:pt>
                <c:pt idx="700">
                  <c:v>45.175058710973133</c:v>
                </c:pt>
                <c:pt idx="701">
                  <c:v>45.172808318412869</c:v>
                </c:pt>
                <c:pt idx="702">
                  <c:v>45.17055318655067</c:v>
                </c:pt>
                <c:pt idx="703">
                  <c:v>45.168293343429731</c:v>
                </c:pt>
                <c:pt idx="704">
                  <c:v>45.166028817093263</c:v>
                </c:pt>
                <c:pt idx="705">
                  <c:v>45.163759635584476</c:v>
                </c:pt>
                <c:pt idx="706">
                  <c:v>45.161485826946574</c:v>
                </c:pt>
                <c:pt idx="707">
                  <c:v>45.159207419222767</c:v>
                </c:pt>
                <c:pt idx="708">
                  <c:v>45.156924440456251</c:v>
                </c:pt>
                <c:pt idx="709">
                  <c:v>45.154636918690244</c:v>
                </c:pt>
                <c:pt idx="710">
                  <c:v>45.152344881967956</c:v>
                </c:pt>
                <c:pt idx="711">
                  <c:v>45.150048358332576</c:v>
                </c:pt>
                <c:pt idx="712">
                  <c:v>45.147747375827329</c:v>
                </c:pt>
                <c:pt idx="713">
                  <c:v>45.145441962495411</c:v>
                </c:pt>
                <c:pt idx="714">
                  <c:v>45.14313214638004</c:v>
                </c:pt>
                <c:pt idx="715">
                  <c:v>45.140817955524405</c:v>
                </c:pt>
                <c:pt idx="716">
                  <c:v>45.13849941797173</c:v>
                </c:pt>
                <c:pt idx="717">
                  <c:v>45.136176561765211</c:v>
                </c:pt>
                <c:pt idx="718">
                  <c:v>45.13384941494806</c:v>
                </c:pt>
                <c:pt idx="719">
                  <c:v>45.131518005563485</c:v>
                </c:pt>
                <c:pt idx="720">
                  <c:v>45.129182361654685</c:v>
                </c:pt>
                <c:pt idx="721">
                  <c:v>45.126842511264869</c:v>
                </c:pt>
                <c:pt idx="722">
                  <c:v>45.124498482437254</c:v>
                </c:pt>
                <c:pt idx="723">
                  <c:v>45.122150303215037</c:v>
                </c:pt>
                <c:pt idx="724">
                  <c:v>45.119798001641421</c:v>
                </c:pt>
                <c:pt idx="725">
                  <c:v>45.117441605759623</c:v>
                </c:pt>
                <c:pt idx="726">
                  <c:v>45.115081143612848</c:v>
                </c:pt>
                <c:pt idx="727">
                  <c:v>45.112716643244298</c:v>
                </c:pt>
                <c:pt idx="728">
                  <c:v>45.110348132697183</c:v>
                </c:pt>
                <c:pt idx="729">
                  <c:v>45.107975640014708</c:v>
                </c:pt>
                <c:pt idx="730">
                  <c:v>45.105599193240081</c:v>
                </c:pt>
                <c:pt idx="731">
                  <c:v>45.103218820416508</c:v>
                </c:pt>
                <c:pt idx="732">
                  <c:v>45.100834549587191</c:v>
                </c:pt>
                <c:pt idx="733">
                  <c:v>45.098446408795347</c:v>
                </c:pt>
                <c:pt idx="734">
                  <c:v>45.096054426084173</c:v>
                </c:pt>
                <c:pt idx="735">
                  <c:v>45.093658629496886</c:v>
                </c:pt>
                <c:pt idx="736">
                  <c:v>45.091259047076683</c:v>
                </c:pt>
                <c:pt idx="737">
                  <c:v>45.088855706866781</c:v>
                </c:pt>
                <c:pt idx="738">
                  <c:v>45.086448636910376</c:v>
                </c:pt>
                <c:pt idx="739">
                  <c:v>45.084037865250679</c:v>
                </c:pt>
                <c:pt idx="740">
                  <c:v>45.081623419930892</c:v>
                </c:pt>
                <c:pt idx="741">
                  <c:v>45.079205328994234</c:v>
                </c:pt>
                <c:pt idx="742">
                  <c:v>45.076783620483901</c:v>
                </c:pt>
                <c:pt idx="743">
                  <c:v>45.074358322443103</c:v>
                </c:pt>
                <c:pt idx="744">
                  <c:v>45.071929462915051</c:v>
                </c:pt>
                <c:pt idx="745">
                  <c:v>45.069497069942948</c:v>
                </c:pt>
                <c:pt idx="746">
                  <c:v>45.067061171569996</c:v>
                </c:pt>
                <c:pt idx="747">
                  <c:v>45.064621795839408</c:v>
                </c:pt>
                <c:pt idx="748">
                  <c:v>45.062178970794385</c:v>
                </c:pt>
                <c:pt idx="749">
                  <c:v>45.059732724478145</c:v>
                </c:pt>
                <c:pt idx="750">
                  <c:v>45.057283084933886</c:v>
                </c:pt>
                <c:pt idx="751">
                  <c:v>45.054830080204816</c:v>
                </c:pt>
                <c:pt idx="752">
                  <c:v>45.05237373833414</c:v>
                </c:pt>
                <c:pt idx="753">
                  <c:v>45.049914087365067</c:v>
                </c:pt>
                <c:pt idx="754">
                  <c:v>45.047451155340802</c:v>
                </c:pt>
                <c:pt idx="755">
                  <c:v>45.044984970304554</c:v>
                </c:pt>
                <c:pt idx="756">
                  <c:v>45.042515560299535</c:v>
                </c:pt>
                <c:pt idx="757">
                  <c:v>45.040042953368939</c:v>
                </c:pt>
                <c:pt idx="758">
                  <c:v>45.037567177555985</c:v>
                </c:pt>
                <c:pt idx="759">
                  <c:v>45.035088260903869</c:v>
                </c:pt>
                <c:pt idx="760">
                  <c:v>45.032606231455809</c:v>
                </c:pt>
                <c:pt idx="761">
                  <c:v>45.030121117255</c:v>
                </c:pt>
                <c:pt idx="762">
                  <c:v>45.02763294634466</c:v>
                </c:pt>
                <c:pt idx="763">
                  <c:v>45.025141746767986</c:v>
                </c:pt>
                <c:pt idx="764">
                  <c:v>45.022647546568187</c:v>
                </c:pt>
                <c:pt idx="765">
                  <c:v>45.020150373788475</c:v>
                </c:pt>
                <c:pt idx="766">
                  <c:v>45.017650256472059</c:v>
                </c:pt>
                <c:pt idx="767">
                  <c:v>45.015147222662137</c:v>
                </c:pt>
                <c:pt idx="768">
                  <c:v>45.012641300401917</c:v>
                </c:pt>
                <c:pt idx="769">
                  <c:v>45.010132517734604</c:v>
                </c:pt>
                <c:pt idx="770">
                  <c:v>45.007620902703415</c:v>
                </c:pt>
                <c:pt idx="771">
                  <c:v>45.005106483351547</c:v>
                </c:pt>
                <c:pt idx="772">
                  <c:v>45.002589287722216</c:v>
                </c:pt>
                <c:pt idx="773">
                  <c:v>45.00006934385862</c:v>
                </c:pt>
                <c:pt idx="774">
                  <c:v>44.997546679803968</c:v>
                </c:pt>
                <c:pt idx="775">
                  <c:v>44.995021323601463</c:v>
                </c:pt>
                <c:pt idx="776">
                  <c:v>44.992493303294324</c:v>
                </c:pt>
                <c:pt idx="777">
                  <c:v>44.989962646925747</c:v>
                </c:pt>
                <c:pt idx="778">
                  <c:v>44.987429382538934</c:v>
                </c:pt>
                <c:pt idx="779">
                  <c:v>44.984893538177111</c:v>
                </c:pt>
                <c:pt idx="780">
                  <c:v>44.982355141883467</c:v>
                </c:pt>
                <c:pt idx="781">
                  <c:v>44.979814221701218</c:v>
                </c:pt>
                <c:pt idx="782">
                  <c:v>44.977270805673569</c:v>
                </c:pt>
                <c:pt idx="783">
                  <c:v>44.974724921843723</c:v>
                </c:pt>
                <c:pt idx="784">
                  <c:v>44.972176598254883</c:v>
                </c:pt>
                <c:pt idx="785">
                  <c:v>44.969625862950274</c:v>
                </c:pt>
                <c:pt idx="786">
                  <c:v>44.967072743973084</c:v>
                </c:pt>
                <c:pt idx="787">
                  <c:v>44.964517269366524</c:v>
                </c:pt>
                <c:pt idx="788">
                  <c:v>44.961959467173806</c:v>
                </c:pt>
                <c:pt idx="789">
                  <c:v>44.959399365438138</c:v>
                </c:pt>
                <c:pt idx="790">
                  <c:v>44.956836992202717</c:v>
                </c:pt>
                <c:pt idx="791">
                  <c:v>44.954272375510762</c:v>
                </c:pt>
                <c:pt idx="792">
                  <c:v>44.951705543405467</c:v>
                </c:pt>
                <c:pt idx="793">
                  <c:v>44.949136523930051</c:v>
                </c:pt>
                <c:pt idx="794">
                  <c:v>44.946565345127709</c:v>
                </c:pt>
                <c:pt idx="795">
                  <c:v>44.943992035041653</c:v>
                </c:pt>
                <c:pt idx="796">
                  <c:v>44.941416621715092</c:v>
                </c:pt>
                <c:pt idx="797">
                  <c:v>44.938839133191237</c:v>
                </c:pt>
                <c:pt idx="798">
                  <c:v>44.936259597513285</c:v>
                </c:pt>
                <c:pt idx="799">
                  <c:v>44.933678042724445</c:v>
                </c:pt>
                <c:pt idx="800">
                  <c:v>44.931094496867921</c:v>
                </c:pt>
                <c:pt idx="801">
                  <c:v>44.92850898798693</c:v>
                </c:pt>
                <c:pt idx="802">
                  <c:v>44.925921544124677</c:v>
                </c:pt>
                <c:pt idx="803">
                  <c:v>44.923332193324356</c:v>
                </c:pt>
                <c:pt idx="804">
                  <c:v>44.920740963629186</c:v>
                </c:pt>
                <c:pt idx="805">
                  <c:v>44.918147883082369</c:v>
                </c:pt>
                <c:pt idx="806">
                  <c:v>44.915552979727117</c:v>
                </c:pt>
                <c:pt idx="807">
                  <c:v>44.912956281606625</c:v>
                </c:pt>
                <c:pt idx="808">
                  <c:v>44.910357816764112</c:v>
                </c:pt>
                <c:pt idx="809">
                  <c:v>44.907757613242786</c:v>
                </c:pt>
                <c:pt idx="810">
                  <c:v>44.905155699085839</c:v>
                </c:pt>
                <c:pt idx="811">
                  <c:v>44.902552102336486</c:v>
                </c:pt>
                <c:pt idx="812">
                  <c:v>44.899946851037939</c:v>
                </c:pt>
                <c:pt idx="813">
                  <c:v>44.8973399732334</c:v>
                </c:pt>
                <c:pt idx="814">
                  <c:v>44.894731496966074</c:v>
                </c:pt>
                <c:pt idx="815">
                  <c:v>44.892121450279177</c:v>
                </c:pt>
                <c:pt idx="816">
                  <c:v>44.889509861215899</c:v>
                </c:pt>
                <c:pt idx="817">
                  <c:v>44.886896757819457</c:v>
                </c:pt>
                <c:pt idx="818">
                  <c:v>44.884282168133062</c:v>
                </c:pt>
                <c:pt idx="819">
                  <c:v>44.88166612019991</c:v>
                </c:pt>
                <c:pt idx="820">
                  <c:v>44.879048642063218</c:v>
                </c:pt>
                <c:pt idx="821">
                  <c:v>44.87642976176619</c:v>
                </c:pt>
                <c:pt idx="822">
                  <c:v>44.873809507352028</c:v>
                </c:pt>
                <c:pt idx="823">
                  <c:v>44.871187906863938</c:v>
                </c:pt>
                <c:pt idx="824">
                  <c:v>44.868564988345135</c:v>
                </c:pt>
                <c:pt idx="825">
                  <c:v>44.865940779838823</c:v>
                </c:pt>
                <c:pt idx="826">
                  <c:v>44.863315309388199</c:v>
                </c:pt>
                <c:pt idx="827">
                  <c:v>44.860688605036486</c:v>
                </c:pt>
                <c:pt idx="828">
                  <c:v>44.858060694826882</c:v>
                </c:pt>
                <c:pt idx="829">
                  <c:v>44.85543160680259</c:v>
                </c:pt>
                <c:pt idx="830">
                  <c:v>44.852801369006819</c:v>
                </c:pt>
                <c:pt idx="831">
                  <c:v>44.850170009482781</c:v>
                </c:pt>
                <c:pt idx="832">
                  <c:v>44.847537556273686</c:v>
                </c:pt>
                <c:pt idx="833">
                  <c:v>44.844904037422729</c:v>
                </c:pt>
                <c:pt idx="834">
                  <c:v>44.842269480973115</c:v>
                </c:pt>
                <c:pt idx="835">
                  <c:v>44.839633914968068</c:v>
                </c:pt>
                <c:pt idx="836">
                  <c:v>44.836997367450778</c:v>
                </c:pt>
                <c:pt idx="837">
                  <c:v>44.83435986646446</c:v>
                </c:pt>
                <c:pt idx="838">
                  <c:v>44.83172144005232</c:v>
                </c:pt>
                <c:pt idx="839">
                  <c:v>44.829082116257567</c:v>
                </c:pt>
                <c:pt idx="840">
                  <c:v>44.826441923123404</c:v>
                </c:pt>
                <c:pt idx="841">
                  <c:v>44.823800888693036</c:v>
                </c:pt>
                <c:pt idx="842">
                  <c:v>44.821159041009672</c:v>
                </c:pt>
                <c:pt idx="843">
                  <c:v>44.818516408116515</c:v>
                </c:pt>
                <c:pt idx="844">
                  <c:v>44.815873018056777</c:v>
                </c:pt>
                <c:pt idx="845">
                  <c:v>44.813228898873668</c:v>
                </c:pt>
                <c:pt idx="846">
                  <c:v>44.81058407861039</c:v>
                </c:pt>
                <c:pt idx="847">
                  <c:v>44.807938585310147</c:v>
                </c:pt>
                <c:pt idx="848">
                  <c:v>44.80529244701615</c:v>
                </c:pt>
                <c:pt idx="849">
                  <c:v>44.802645691771602</c:v>
                </c:pt>
                <c:pt idx="850">
                  <c:v>44.799998347619713</c:v>
                </c:pt>
                <c:pt idx="851">
                  <c:v>44.797350442603694</c:v>
                </c:pt>
                <c:pt idx="852">
                  <c:v>44.794702004766741</c:v>
                </c:pt>
                <c:pt idx="853">
                  <c:v>44.792053062152064</c:v>
                </c:pt>
                <c:pt idx="854">
                  <c:v>44.789403642802874</c:v>
                </c:pt>
                <c:pt idx="855">
                  <c:v>44.786753774762381</c:v>
                </c:pt>
                <c:pt idx="856">
                  <c:v>44.784103486073782</c:v>
                </c:pt>
                <c:pt idx="857">
                  <c:v>44.781452804780294</c:v>
                </c:pt>
                <c:pt idx="858">
                  <c:v>44.778801758925113</c:v>
                </c:pt>
                <c:pt idx="859">
                  <c:v>44.776150376551449</c:v>
                </c:pt>
                <c:pt idx="860">
                  <c:v>44.773498685702513</c:v>
                </c:pt>
                <c:pt idx="861">
                  <c:v>44.770846714421509</c:v>
                </c:pt>
                <c:pt idx="862">
                  <c:v>44.768194490751647</c:v>
                </c:pt>
                <c:pt idx="863">
                  <c:v>44.765542042736129</c:v>
                </c:pt>
                <c:pt idx="864">
                  <c:v>44.762889398418167</c:v>
                </c:pt>
                <c:pt idx="865">
                  <c:v>44.760236585840957</c:v>
                </c:pt>
                <c:pt idx="866">
                  <c:v>44.757583633047723</c:v>
                </c:pt>
                <c:pt idx="867">
                  <c:v>44.754930568081654</c:v>
                </c:pt>
                <c:pt idx="868">
                  <c:v>44.752277418985969</c:v>
                </c:pt>
                <c:pt idx="869">
                  <c:v>44.74962421380387</c:v>
                </c:pt>
                <c:pt idx="870">
                  <c:v>44.74697098057856</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1"/>
          <c:order val="1"/>
          <c:tx>
            <c:strRef>
              <c:f>RockerRibs!$E$63</c:f>
              <c:strCache>
                <c:ptCount val="1"/>
                <c:pt idx="0">
                  <c:v>Rib2</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RockerRibs!$E$64:$E$1014</c:f>
              <c:numCache>
                <c:formatCode>_-* #,##0.00_-;\-* #,##0.00_-;_-* "-"??_-;_-@_-</c:formatCode>
                <c:ptCount val="951"/>
                <c:pt idx="0">
                  <c:v>34.674852017242763</c:v>
                </c:pt>
                <c:pt idx="1">
                  <c:v>34.688917386265857</c:v>
                </c:pt>
                <c:pt idx="2">
                  <c:v>34.702982606625781</c:v>
                </c:pt>
                <c:pt idx="3">
                  <c:v>34.717047529659375</c:v>
                </c:pt>
                <c:pt idx="4">
                  <c:v>34.731112006703469</c:v>
                </c:pt>
                <c:pt idx="5">
                  <c:v>34.745175889094902</c:v>
                </c:pt>
                <c:pt idx="6">
                  <c:v>34.759239028170505</c:v>
                </c:pt>
                <c:pt idx="7">
                  <c:v>34.773301275267109</c:v>
                </c:pt>
                <c:pt idx="8">
                  <c:v>34.787362481721551</c:v>
                </c:pt>
                <c:pt idx="9">
                  <c:v>34.801422498870664</c:v>
                </c:pt>
                <c:pt idx="10">
                  <c:v>34.815481178051279</c:v>
                </c:pt>
                <c:pt idx="11">
                  <c:v>34.82953837060024</c:v>
                </c:pt>
                <c:pt idx="12">
                  <c:v>34.843593927854371</c:v>
                </c:pt>
                <c:pt idx="13">
                  <c:v>34.857647701150512</c:v>
                </c:pt>
                <c:pt idx="14">
                  <c:v>34.871699541825485</c:v>
                </c:pt>
                <c:pt idx="15">
                  <c:v>34.885749301216144</c:v>
                </c:pt>
                <c:pt idx="16">
                  <c:v>34.899796830659305</c:v>
                </c:pt>
                <c:pt idx="17">
                  <c:v>34.913841981491814</c:v>
                </c:pt>
                <c:pt idx="18">
                  <c:v>34.927884605050494</c:v>
                </c:pt>
                <c:pt idx="19">
                  <c:v>34.941924552672184</c:v>
                </c:pt>
                <c:pt idx="20">
                  <c:v>34.955961675693722</c:v>
                </c:pt>
                <c:pt idx="21">
                  <c:v>34.969995825451939</c:v>
                </c:pt>
                <c:pt idx="22">
                  <c:v>34.984026853283666</c:v>
                </c:pt>
                <c:pt idx="23">
                  <c:v>34.998054610525742</c:v>
                </c:pt>
                <c:pt idx="24">
                  <c:v>35.012078948514997</c:v>
                </c:pt>
                <c:pt idx="25">
                  <c:v>35.02609971858827</c:v>
                </c:pt>
                <c:pt idx="26">
                  <c:v>35.040116772082385</c:v>
                </c:pt>
                <c:pt idx="27">
                  <c:v>35.054129960334187</c:v>
                </c:pt>
                <c:pt idx="28">
                  <c:v>35.0681391346805</c:v>
                </c:pt>
                <c:pt idx="29">
                  <c:v>35.08214414645817</c:v>
                </c:pt>
                <c:pt idx="30">
                  <c:v>35.09614484700402</c:v>
                </c:pt>
                <c:pt idx="31">
                  <c:v>35.110141087654881</c:v>
                </c:pt>
                <c:pt idx="32">
                  <c:v>35.1241327197476</c:v>
                </c:pt>
                <c:pt idx="33">
                  <c:v>35.138119594619006</c:v>
                </c:pt>
                <c:pt idx="34">
                  <c:v>35.152101563605932</c:v>
                </c:pt>
                <c:pt idx="35">
                  <c:v>35.166078478045208</c:v>
                </c:pt>
                <c:pt idx="36">
                  <c:v>35.180050189273672</c:v>
                </c:pt>
                <c:pt idx="37">
                  <c:v>35.194016548628156</c:v>
                </c:pt>
                <c:pt idx="38">
                  <c:v>35.207977407445497</c:v>
                </c:pt>
                <c:pt idx="39">
                  <c:v>35.221932617062528</c:v>
                </c:pt>
                <c:pt idx="40">
                  <c:v>35.235882028816086</c:v>
                </c:pt>
                <c:pt idx="41">
                  <c:v>35.249825494042994</c:v>
                </c:pt>
                <c:pt idx="42">
                  <c:v>35.263762864080093</c:v>
                </c:pt>
                <c:pt idx="43">
                  <c:v>35.277693990264225</c:v>
                </c:pt>
                <c:pt idx="44">
                  <c:v>35.291618723932203</c:v>
                </c:pt>
                <c:pt idx="45">
                  <c:v>35.305536916420884</c:v>
                </c:pt>
                <c:pt idx="46">
                  <c:v>35.319448419067086</c:v>
                </c:pt>
                <c:pt idx="47">
                  <c:v>35.333353083207655</c:v>
                </c:pt>
                <c:pt idx="48">
                  <c:v>35.347250760179413</c:v>
                </c:pt>
                <c:pt idx="49">
                  <c:v>35.361141301319201</c:v>
                </c:pt>
                <c:pt idx="50">
                  <c:v>35.375024557963847</c:v>
                </c:pt>
                <c:pt idx="51">
                  <c:v>35.388900381450199</c:v>
                </c:pt>
                <c:pt idx="52">
                  <c:v>35.402768623115072</c:v>
                </c:pt>
                <c:pt idx="53">
                  <c:v>35.416629134295313</c:v>
                </c:pt>
                <c:pt idx="54">
                  <c:v>35.430481766327752</c:v>
                </c:pt>
                <c:pt idx="55">
                  <c:v>35.44432637054922</c:v>
                </c:pt>
                <c:pt idx="56">
                  <c:v>35.458162798296556</c:v>
                </c:pt>
                <c:pt idx="57">
                  <c:v>35.471990900906597</c:v>
                </c:pt>
                <c:pt idx="58">
                  <c:v>35.485810529716161</c:v>
                </c:pt>
                <c:pt idx="59">
                  <c:v>35.499621536062101</c:v>
                </c:pt>
                <c:pt idx="60">
                  <c:v>35.513423771281239</c:v>
                </c:pt>
                <c:pt idx="61">
                  <c:v>35.527217086710415</c:v>
                </c:pt>
                <c:pt idx="62">
                  <c:v>35.541001333686459</c:v>
                </c:pt>
                <c:pt idx="63">
                  <c:v>35.554776363546203</c:v>
                </c:pt>
                <c:pt idx="64">
                  <c:v>35.568542027626492</c:v>
                </c:pt>
                <c:pt idx="65">
                  <c:v>35.582298177264143</c:v>
                </c:pt>
                <c:pt idx="66">
                  <c:v>35.596044663796008</c:v>
                </c:pt>
                <c:pt idx="67">
                  <c:v>35.609781338558903</c:v>
                </c:pt>
                <c:pt idx="68">
                  <c:v>35.623508052889683</c:v>
                </c:pt>
                <c:pt idx="69">
                  <c:v>35.637224658125163</c:v>
                </c:pt>
                <c:pt idx="70">
                  <c:v>35.650931005602182</c:v>
                </c:pt>
                <c:pt idx="71">
                  <c:v>35.664626946657577</c:v>
                </c:pt>
                <c:pt idx="72">
                  <c:v>35.678312332628181</c:v>
                </c:pt>
                <c:pt idx="73">
                  <c:v>35.691987014850824</c:v>
                </c:pt>
                <c:pt idx="74">
                  <c:v>35.705650844662351</c:v>
                </c:pt>
                <c:pt idx="75">
                  <c:v>35.71930367339958</c:v>
                </c:pt>
                <c:pt idx="76">
                  <c:v>35.732945352399362</c:v>
                </c:pt>
                <c:pt idx="77">
                  <c:v>35.746575732998515</c:v>
                </c:pt>
                <c:pt idx="78">
                  <c:v>35.760194666533884</c:v>
                </c:pt>
                <c:pt idx="79">
                  <c:v>35.773802004342301</c:v>
                </c:pt>
                <c:pt idx="80">
                  <c:v>35.787397597760595</c:v>
                </c:pt>
                <c:pt idx="81">
                  <c:v>35.800981298125599</c:v>
                </c:pt>
                <c:pt idx="82">
                  <c:v>35.814552956774158</c:v>
                </c:pt>
                <c:pt idx="83">
                  <c:v>35.828112425043095</c:v>
                </c:pt>
                <c:pt idx="84">
                  <c:v>35.841659554269249</c:v>
                </c:pt>
                <c:pt idx="85">
                  <c:v>35.855194195789451</c:v>
                </c:pt>
                <c:pt idx="86">
                  <c:v>35.86871620094054</c:v>
                </c:pt>
                <c:pt idx="87">
                  <c:v>35.882225421059346</c:v>
                </c:pt>
                <c:pt idx="88">
                  <c:v>35.8957217074827</c:v>
                </c:pt>
                <c:pt idx="89">
                  <c:v>35.909204911547448</c:v>
                </c:pt>
                <c:pt idx="90">
                  <c:v>35.922674884590407</c:v>
                </c:pt>
                <c:pt idx="91">
                  <c:v>35.936131477948422</c:v>
                </c:pt>
                <c:pt idx="92">
                  <c:v>35.949574542958324</c:v>
                </c:pt>
                <c:pt idx="93">
                  <c:v>35.963003930956944</c:v>
                </c:pt>
                <c:pt idx="94">
                  <c:v>35.976419493281121</c:v>
                </c:pt>
                <c:pt idx="95">
                  <c:v>35.989821081267685</c:v>
                </c:pt>
                <c:pt idx="96">
                  <c:v>36.003208546253475</c:v>
                </c:pt>
                <c:pt idx="97">
                  <c:v>36.016581739575322</c:v>
                </c:pt>
                <c:pt idx="98">
                  <c:v>36.029940512570057</c:v>
                </c:pt>
                <c:pt idx="99">
                  <c:v>36.043284716574519</c:v>
                </c:pt>
                <c:pt idx="100">
                  <c:v>36.056614202925537</c:v>
                </c:pt>
                <c:pt idx="101">
                  <c:v>36.069928822959952</c:v>
                </c:pt>
                <c:pt idx="102">
                  <c:v>36.083228428014593</c:v>
                </c:pt>
                <c:pt idx="103">
                  <c:v>36.096512869426292</c:v>
                </c:pt>
                <c:pt idx="104">
                  <c:v>36.109781998531886</c:v>
                </c:pt>
                <c:pt idx="105">
                  <c:v>36.123035666668208</c:v>
                </c:pt>
                <c:pt idx="106">
                  <c:v>36.136273725172089</c:v>
                </c:pt>
                <c:pt idx="107">
                  <c:v>36.149496025380373</c:v>
                </c:pt>
                <c:pt idx="108">
                  <c:v>36.162702418629877</c:v>
                </c:pt>
                <c:pt idx="109">
                  <c:v>36.175892756257454</c:v>
                </c:pt>
                <c:pt idx="110">
                  <c:v>36.189066889599928</c:v>
                </c:pt>
                <c:pt idx="111">
                  <c:v>36.202224669994131</c:v>
                </c:pt>
                <c:pt idx="112">
                  <c:v>36.215365948776899</c:v>
                </c:pt>
                <c:pt idx="113">
                  <c:v>36.228490577285065</c:v>
                </c:pt>
                <c:pt idx="114">
                  <c:v>36.241598406855466</c:v>
                </c:pt>
                <c:pt idx="115">
                  <c:v>36.254689288824935</c:v>
                </c:pt>
                <c:pt idx="116">
                  <c:v>36.267763074530308</c:v>
                </c:pt>
                <c:pt idx="117">
                  <c:v>36.28081961530841</c:v>
                </c:pt>
                <c:pt idx="118">
                  <c:v>36.293858762496086</c:v>
                </c:pt>
                <c:pt idx="119">
                  <c:v>36.306880367430168</c:v>
                </c:pt>
                <c:pt idx="120">
                  <c:v>36.319884281447479</c:v>
                </c:pt>
                <c:pt idx="121">
                  <c:v>36.332870355884864</c:v>
                </c:pt>
                <c:pt idx="122">
                  <c:v>36.345838442079156</c:v>
                </c:pt>
                <c:pt idx="123">
                  <c:v>36.358788391367192</c:v>
                </c:pt>
                <c:pt idx="124">
                  <c:v>36.371720055085795</c:v>
                </c:pt>
                <c:pt idx="125">
                  <c:v>36.384633284571805</c:v>
                </c:pt>
                <c:pt idx="126">
                  <c:v>36.397527931162053</c:v>
                </c:pt>
                <c:pt idx="127">
                  <c:v>36.410403846193375</c:v>
                </c:pt>
                <c:pt idx="128">
                  <c:v>36.423260881002612</c:v>
                </c:pt>
                <c:pt idx="129">
                  <c:v>36.436098886926587</c:v>
                </c:pt>
                <c:pt idx="130">
                  <c:v>36.448917715302137</c:v>
                </c:pt>
                <c:pt idx="131">
                  <c:v>36.461717217466102</c:v>
                </c:pt>
                <c:pt idx="132">
                  <c:v>36.474497244755305</c:v>
                </c:pt>
                <c:pt idx="133">
                  <c:v>36.487257648506592</c:v>
                </c:pt>
                <c:pt idx="134">
                  <c:v>36.499998280056786</c:v>
                </c:pt>
                <c:pt idx="135">
                  <c:v>36.512718990742727</c:v>
                </c:pt>
                <c:pt idx="136">
                  <c:v>36.525419631901251</c:v>
                </c:pt>
                <c:pt idx="137">
                  <c:v>36.538100054869183</c:v>
                </c:pt>
                <c:pt idx="138">
                  <c:v>36.550760110983369</c:v>
                </c:pt>
                <c:pt idx="139">
                  <c:v>36.563399651580632</c:v>
                </c:pt>
                <c:pt idx="140">
                  <c:v>36.576018527997817</c:v>
                </c:pt>
                <c:pt idx="141">
                  <c:v>36.588616591571743</c:v>
                </c:pt>
                <c:pt idx="142">
                  <c:v>36.60119369363926</c:v>
                </c:pt>
                <c:pt idx="143">
                  <c:v>36.613749685537186</c:v>
                </c:pt>
                <c:pt idx="144">
                  <c:v>36.626284418602374</c:v>
                </c:pt>
                <c:pt idx="145">
                  <c:v>36.63879774417164</c:v>
                </c:pt>
                <c:pt idx="146">
                  <c:v>36.651289513581823</c:v>
                </c:pt>
                <c:pt idx="147">
                  <c:v>36.663759578169767</c:v>
                </c:pt>
                <c:pt idx="148">
                  <c:v>36.67620778927229</c:v>
                </c:pt>
                <c:pt idx="149">
                  <c:v>36.688633998226237</c:v>
                </c:pt>
                <c:pt idx="150">
                  <c:v>36.701038056368439</c:v>
                </c:pt>
                <c:pt idx="151">
                  <c:v>36.713419815035735</c:v>
                </c:pt>
                <c:pt idx="152">
                  <c:v>36.725779125564948</c:v>
                </c:pt>
                <c:pt idx="153">
                  <c:v>36.738115839292917</c:v>
                </c:pt>
                <c:pt idx="154">
                  <c:v>36.750429807556479</c:v>
                </c:pt>
                <c:pt idx="155">
                  <c:v>36.762720881692459</c:v>
                </c:pt>
                <c:pt idx="156">
                  <c:v>36.774988913037703</c:v>
                </c:pt>
                <c:pt idx="157">
                  <c:v>36.787233752929041</c:v>
                </c:pt>
                <c:pt idx="158">
                  <c:v>36.799455252703304</c:v>
                </c:pt>
                <c:pt idx="159">
                  <c:v>36.811653263697323</c:v>
                </c:pt>
                <c:pt idx="160">
                  <c:v>36.823827637247938</c:v>
                </c:pt>
                <c:pt idx="161">
                  <c:v>36.835978224691985</c:v>
                </c:pt>
                <c:pt idx="162">
                  <c:v>36.848104877366289</c:v>
                </c:pt>
                <c:pt idx="163">
                  <c:v>36.860207446607689</c:v>
                </c:pt>
                <c:pt idx="164">
                  <c:v>36.872285783753021</c:v>
                </c:pt>
                <c:pt idx="165">
                  <c:v>36.884339740139119</c:v>
                </c:pt>
                <c:pt idx="166">
                  <c:v>36.896369167102812</c:v>
                </c:pt>
                <c:pt idx="167">
                  <c:v>36.908373915980931</c:v>
                </c:pt>
                <c:pt idx="168">
                  <c:v>36.920353838110323</c:v>
                </c:pt>
                <c:pt idx="169">
                  <c:v>36.932308784827811</c:v>
                </c:pt>
                <c:pt idx="170">
                  <c:v>36.944238607470233</c:v>
                </c:pt>
                <c:pt idx="171">
                  <c:v>36.956143157374427</c:v>
                </c:pt>
                <c:pt idx="172">
                  <c:v>36.968022285877218</c:v>
                </c:pt>
                <c:pt idx="173">
                  <c:v>36.979875844315444</c:v>
                </c:pt>
                <c:pt idx="174">
                  <c:v>36.991703684025936</c:v>
                </c:pt>
                <c:pt idx="175">
                  <c:v>37.003505656345531</c:v>
                </c:pt>
                <c:pt idx="176">
                  <c:v>37.015281612611069</c:v>
                </c:pt>
                <c:pt idx="177">
                  <c:v>37.027031404159374</c:v>
                </c:pt>
                <c:pt idx="178">
                  <c:v>37.038754882327282</c:v>
                </c:pt>
                <c:pt idx="179">
                  <c:v>37.050451898451634</c:v>
                </c:pt>
                <c:pt idx="180">
                  <c:v>37.062122303869252</c:v>
                </c:pt>
                <c:pt idx="181">
                  <c:v>37.073765949916982</c:v>
                </c:pt>
                <c:pt idx="182">
                  <c:v>37.085382687931649</c:v>
                </c:pt>
                <c:pt idx="183">
                  <c:v>37.096972369250089</c:v>
                </c:pt>
                <c:pt idx="184">
                  <c:v>37.108534845209142</c:v>
                </c:pt>
                <c:pt idx="185">
                  <c:v>37.120069967145632</c:v>
                </c:pt>
                <c:pt idx="186">
                  <c:v>37.131577586396403</c:v>
                </c:pt>
                <c:pt idx="187">
                  <c:v>37.143057554298281</c:v>
                </c:pt>
                <c:pt idx="188">
                  <c:v>37.154509722188102</c:v>
                </c:pt>
                <c:pt idx="189">
                  <c:v>37.165933941402706</c:v>
                </c:pt>
                <c:pt idx="190">
                  <c:v>37.177330063278916</c:v>
                </c:pt>
                <c:pt idx="191">
                  <c:v>37.188697939153577</c:v>
                </c:pt>
                <c:pt idx="192">
                  <c:v>37.200037420363515</c:v>
                </c:pt>
                <c:pt idx="193">
                  <c:v>37.211348358245566</c:v>
                </c:pt>
                <c:pt idx="194">
                  <c:v>37.222630604136562</c:v>
                </c:pt>
                <c:pt idx="195">
                  <c:v>37.233884009373341</c:v>
                </c:pt>
                <c:pt idx="196">
                  <c:v>37.245108425292742</c:v>
                </c:pt>
                <c:pt idx="197">
                  <c:v>37.256303703231588</c:v>
                </c:pt>
                <c:pt idx="198">
                  <c:v>37.26746969452671</c:v>
                </c:pt>
                <c:pt idx="199">
                  <c:v>37.278606250514962</c:v>
                </c:pt>
                <c:pt idx="200">
                  <c:v>37.289713222533152</c:v>
                </c:pt>
                <c:pt idx="201">
                  <c:v>37.300790461918133</c:v>
                </c:pt>
                <c:pt idx="202">
                  <c:v>37.311837820006737</c:v>
                </c:pt>
                <c:pt idx="203">
                  <c:v>37.322855148135787</c:v>
                </c:pt>
                <c:pt idx="204">
                  <c:v>37.333842297642128</c:v>
                </c:pt>
                <c:pt idx="205">
                  <c:v>37.344799119862586</c:v>
                </c:pt>
                <c:pt idx="206">
                  <c:v>37.355725466134004</c:v>
                </c:pt>
                <c:pt idx="207">
                  <c:v>37.366621187793207</c:v>
                </c:pt>
                <c:pt idx="208">
                  <c:v>37.377486136177033</c:v>
                </c:pt>
                <c:pt idx="209">
                  <c:v>37.388320162622314</c:v>
                </c:pt>
                <c:pt idx="210">
                  <c:v>37.399123118465887</c:v>
                </c:pt>
                <c:pt idx="211">
                  <c:v>37.409894855044584</c:v>
                </c:pt>
                <c:pt idx="212">
                  <c:v>37.420635223695243</c:v>
                </c:pt>
                <c:pt idx="213">
                  <c:v>37.431344075754687</c:v>
                </c:pt>
                <c:pt idx="214">
                  <c:v>37.442021262559763</c:v>
                </c:pt>
                <c:pt idx="215">
                  <c:v>37.452666635447294</c:v>
                </c:pt>
                <c:pt idx="216">
                  <c:v>37.463280045754118</c:v>
                </c:pt>
                <c:pt idx="217">
                  <c:v>37.473861344817074</c:v>
                </c:pt>
                <c:pt idx="218">
                  <c:v>37.484410383972993</c:v>
                </c:pt>
                <c:pt idx="219">
                  <c:v>37.494927014558705</c:v>
                </c:pt>
                <c:pt idx="220">
                  <c:v>37.505411087911043</c:v>
                </c:pt>
                <c:pt idx="221">
                  <c:v>37.51586245536685</c:v>
                </c:pt>
                <c:pt idx="222">
                  <c:v>37.526280968262952</c:v>
                </c:pt>
                <c:pt idx="223">
                  <c:v>37.536666477936187</c:v>
                </c:pt>
                <c:pt idx="224">
                  <c:v>37.547018835723385</c:v>
                </c:pt>
                <c:pt idx="225">
                  <c:v>37.557337892961378</c:v>
                </c:pt>
                <c:pt idx="226">
                  <c:v>37.567623500987011</c:v>
                </c:pt>
                <c:pt idx="227">
                  <c:v>37.577875511137108</c:v>
                </c:pt>
                <c:pt idx="228">
                  <c:v>37.588093774748508</c:v>
                </c:pt>
                <c:pt idx="229">
                  <c:v>37.598278143158041</c:v>
                </c:pt>
                <c:pt idx="230">
                  <c:v>37.608428467702545</c:v>
                </c:pt>
                <c:pt idx="231">
                  <c:v>37.618544599718852</c:v>
                </c:pt>
                <c:pt idx="232">
                  <c:v>37.628626390543793</c:v>
                </c:pt>
                <c:pt idx="233">
                  <c:v>37.638673691514207</c:v>
                </c:pt>
                <c:pt idx="234">
                  <c:v>37.648686353966923</c:v>
                </c:pt>
                <c:pt idx="235">
                  <c:v>37.658664229238781</c:v>
                </c:pt>
                <c:pt idx="236">
                  <c:v>37.668607168666604</c:v>
                </c:pt>
                <c:pt idx="237">
                  <c:v>37.678515023587238</c:v>
                </c:pt>
                <c:pt idx="238">
                  <c:v>37.688387645337514</c:v>
                </c:pt>
                <c:pt idx="239">
                  <c:v>37.698224885254263</c:v>
                </c:pt>
                <c:pt idx="240">
                  <c:v>37.708026594674315</c:v>
                </c:pt>
                <c:pt idx="241">
                  <c:v>37.717792624934518</c:v>
                </c:pt>
                <c:pt idx="242">
                  <c:v>37.727522827371693</c:v>
                </c:pt>
                <c:pt idx="243">
                  <c:v>37.737217053322674</c:v>
                </c:pt>
                <c:pt idx="244">
                  <c:v>37.746875154124304</c:v>
                </c:pt>
                <c:pt idx="245">
                  <c:v>37.756496981113408</c:v>
                </c:pt>
                <c:pt idx="246">
                  <c:v>37.766082385626824</c:v>
                </c:pt>
                <c:pt idx="247">
                  <c:v>37.77563121900139</c:v>
                </c:pt>
                <c:pt idx="248">
                  <c:v>37.785143332573931</c:v>
                </c:pt>
                <c:pt idx="249">
                  <c:v>37.794618577681284</c:v>
                </c:pt>
                <c:pt idx="250">
                  <c:v>37.804056805660288</c:v>
                </c:pt>
                <c:pt idx="251">
                  <c:v>37.813457867847774</c:v>
                </c:pt>
                <c:pt idx="252">
                  <c:v>37.822821615580573</c:v>
                </c:pt>
                <c:pt idx="253">
                  <c:v>37.832147900195515</c:v>
                </c:pt>
                <c:pt idx="254">
                  <c:v>37.841436573029448</c:v>
                </c:pt>
                <c:pt idx="255">
                  <c:v>37.850687485419193</c:v>
                </c:pt>
                <c:pt idx="256">
                  <c:v>37.859900488701598</c:v>
                </c:pt>
                <c:pt idx="257">
                  <c:v>37.869075434213478</c:v>
                </c:pt>
                <c:pt idx="258">
                  <c:v>37.878212173291679</c:v>
                </c:pt>
                <c:pt idx="259">
                  <c:v>37.887310557273032</c:v>
                </c:pt>
                <c:pt idx="260">
                  <c:v>37.896370437494376</c:v>
                </c:pt>
                <c:pt idx="261">
                  <c:v>37.905391665292541</c:v>
                </c:pt>
                <c:pt idx="262">
                  <c:v>37.914374092004358</c:v>
                </c:pt>
                <c:pt idx="263">
                  <c:v>37.92331756896666</c:v>
                </c:pt>
                <c:pt idx="264">
                  <c:v>37.932221947516283</c:v>
                </c:pt>
                <c:pt idx="265">
                  <c:v>37.941087078990066</c:v>
                </c:pt>
                <c:pt idx="266">
                  <c:v>37.94991281472484</c:v>
                </c:pt>
                <c:pt idx="267">
                  <c:v>37.958699006057437</c:v>
                </c:pt>
                <c:pt idx="268">
                  <c:v>37.967445504324694</c:v>
                </c:pt>
                <c:pt idx="269">
                  <c:v>37.976152160863442</c:v>
                </c:pt>
                <c:pt idx="270">
                  <c:v>37.984818827010514</c:v>
                </c:pt>
                <c:pt idx="271">
                  <c:v>37.993445354102747</c:v>
                </c:pt>
                <c:pt idx="272">
                  <c:v>38.002031593476971</c:v>
                </c:pt>
                <c:pt idx="273">
                  <c:v>38.010577396470026</c:v>
                </c:pt>
                <c:pt idx="274">
                  <c:v>38.019082614418735</c:v>
                </c:pt>
                <c:pt idx="275">
                  <c:v>38.027547098659952</c:v>
                </c:pt>
                <c:pt idx="276">
                  <c:v>38.035970700530491</c:v>
                </c:pt>
                <c:pt idx="277">
                  <c:v>38.044353271367193</c:v>
                </c:pt>
                <c:pt idx="278">
                  <c:v>38.052694662506894</c:v>
                </c:pt>
                <c:pt idx="279">
                  <c:v>38.06099472528642</c:v>
                </c:pt>
                <c:pt idx="280">
                  <c:v>38.069253311042615</c:v>
                </c:pt>
                <c:pt idx="281">
                  <c:v>38.077470271112311</c:v>
                </c:pt>
                <c:pt idx="282">
                  <c:v>38.085645456832339</c:v>
                </c:pt>
                <c:pt idx="283">
                  <c:v>38.093778719539536</c:v>
                </c:pt>
                <c:pt idx="284">
                  <c:v>38.101869910570734</c:v>
                </c:pt>
                <c:pt idx="285">
                  <c:v>38.109918881262765</c:v>
                </c:pt>
                <c:pt idx="286">
                  <c:v>38.117925482952458</c:v>
                </c:pt>
                <c:pt idx="287">
                  <c:v>38.12588956697666</c:v>
                </c:pt>
                <c:pt idx="288">
                  <c:v>38.133810984672202</c:v>
                </c:pt>
                <c:pt idx="289">
                  <c:v>38.141689587375907</c:v>
                </c:pt>
                <c:pt idx="290">
                  <c:v>38.149525226424622</c:v>
                </c:pt>
                <c:pt idx="291">
                  <c:v>38.157317753155169</c:v>
                </c:pt>
                <c:pt idx="292">
                  <c:v>38.165067018904395</c:v>
                </c:pt>
                <c:pt idx="293">
                  <c:v>38.172772875009123</c:v>
                </c:pt>
                <c:pt idx="294">
                  <c:v>38.180435172806192</c:v>
                </c:pt>
                <c:pt idx="295">
                  <c:v>38.188053763632432</c:v>
                </c:pt>
                <c:pt idx="296">
                  <c:v>38.195628498824682</c:v>
                </c:pt>
                <c:pt idx="297">
                  <c:v>38.203159229719773</c:v>
                </c:pt>
                <c:pt idx="298">
                  <c:v>38.210645807654544</c:v>
                </c:pt>
                <c:pt idx="299">
                  <c:v>38.218088083965824</c:v>
                </c:pt>
                <c:pt idx="300">
                  <c:v>38.225485909990439</c:v>
                </c:pt>
                <c:pt idx="301">
                  <c:v>38.232839137065241</c:v>
                </c:pt>
                <c:pt idx="302">
                  <c:v>38.240147616527054</c:v>
                </c:pt>
                <c:pt idx="303">
                  <c:v>38.247411199712708</c:v>
                </c:pt>
                <c:pt idx="304">
                  <c:v>38.254629737959043</c:v>
                </c:pt>
                <c:pt idx="305">
                  <c:v>38.261803082602889</c:v>
                </c:pt>
                <c:pt idx="306">
                  <c:v>38.268931084981084</c:v>
                </c:pt>
                <c:pt idx="307">
                  <c:v>38.27601359643046</c:v>
                </c:pt>
                <c:pt idx="308">
                  <c:v>38.283050468287847</c:v>
                </c:pt>
                <c:pt idx="309">
                  <c:v>38.290041551890084</c:v>
                </c:pt>
                <c:pt idx="310">
                  <c:v>38.29698669857401</c:v>
                </c:pt>
                <c:pt idx="311">
                  <c:v>38.303885759676447</c:v>
                </c:pt>
                <c:pt idx="312">
                  <c:v>38.310738586534235</c:v>
                </c:pt>
                <c:pt idx="313">
                  <c:v>38.317545030484212</c:v>
                </c:pt>
                <c:pt idx="314">
                  <c:v>38.324304942863208</c:v>
                </c:pt>
                <c:pt idx="315">
                  <c:v>38.331018175008047</c:v>
                </c:pt>
                <c:pt idx="316">
                  <c:v>38.337684578255583</c:v>
                </c:pt>
                <c:pt idx="317">
                  <c:v>38.344304003942632</c:v>
                </c:pt>
                <c:pt idx="318">
                  <c:v>38.350876303406039</c:v>
                </c:pt>
                <c:pt idx="319">
                  <c:v>38.357401327982629</c:v>
                </c:pt>
                <c:pt idx="320">
                  <c:v>38.363878929009246</c:v>
                </c:pt>
                <c:pt idx="321">
                  <c:v>38.370308957822715</c:v>
                </c:pt>
                <c:pt idx="322">
                  <c:v>38.376691265759881</c:v>
                </c:pt>
                <c:pt idx="323">
                  <c:v>38.383025704157568</c:v>
                </c:pt>
                <c:pt idx="324">
                  <c:v>38.389312124352607</c:v>
                </c:pt>
                <c:pt idx="325">
                  <c:v>38.395550377681843</c:v>
                </c:pt>
                <c:pt idx="326">
                  <c:v>38.401740315482101</c:v>
                </c:pt>
                <c:pt idx="327">
                  <c:v>38.407881789090226</c:v>
                </c:pt>
                <c:pt idx="328">
                  <c:v>38.413974649843034</c:v>
                </c:pt>
                <c:pt idx="329">
                  <c:v>38.420018749077379</c:v>
                </c:pt>
                <c:pt idx="330">
                  <c:v>38.426013938130076</c:v>
                </c:pt>
                <c:pt idx="331">
                  <c:v>38.431960068337972</c:v>
                </c:pt>
                <c:pt idx="332">
                  <c:v>38.437856991037904</c:v>
                </c:pt>
                <c:pt idx="333">
                  <c:v>38.44370455756669</c:v>
                </c:pt>
                <c:pt idx="334">
                  <c:v>38.449502619261175</c:v>
                </c:pt>
                <c:pt idx="335">
                  <c:v>38.455251027458196</c:v>
                </c:pt>
                <c:pt idx="336">
                  <c:v>38.460949633494579</c:v>
                </c:pt>
                <c:pt idx="337">
                  <c:v>38.466598288707154</c:v>
                </c:pt>
                <c:pt idx="338">
                  <c:v>38.472196844432773</c:v>
                </c:pt>
                <c:pt idx="339">
                  <c:v>38.477745152008247</c:v>
                </c:pt>
                <c:pt idx="340">
                  <c:v>38.483243062770427</c:v>
                </c:pt>
                <c:pt idx="341">
                  <c:v>38.488690428056145</c:v>
                </c:pt>
                <c:pt idx="342">
                  <c:v>38.494087099202225</c:v>
                </c:pt>
                <c:pt idx="343">
                  <c:v>38.499432927545513</c:v>
                </c:pt>
                <c:pt idx="344">
                  <c:v>38.504727764422832</c:v>
                </c:pt>
                <c:pt idx="345">
                  <c:v>38.509971461171027</c:v>
                </c:pt>
                <c:pt idx="346">
                  <c:v>38.515163869126923</c:v>
                </c:pt>
                <c:pt idx="347">
                  <c:v>38.520304839627357</c:v>
                </c:pt>
                <c:pt idx="348">
                  <c:v>38.525394224009162</c:v>
                </c:pt>
                <c:pt idx="349">
                  <c:v>38.530431873609174</c:v>
                </c:pt>
                <c:pt idx="350">
                  <c:v>38.535417639764226</c:v>
                </c:pt>
                <c:pt idx="351">
                  <c:v>38.540351373811149</c:v>
                </c:pt>
                <c:pt idx="352">
                  <c:v>38.545232927086786</c:v>
                </c:pt>
                <c:pt idx="353">
                  <c:v>38.550062150927957</c:v>
                </c:pt>
                <c:pt idx="354">
                  <c:v>38.554838896671505</c:v>
                </c:pt>
                <c:pt idx="355">
                  <c:v>38.55956301565427</c:v>
                </c:pt>
                <c:pt idx="356">
                  <c:v>38.564234359213067</c:v>
                </c:pt>
                <c:pt idx="357">
                  <c:v>38.56885277868475</c:v>
                </c:pt>
                <c:pt idx="358">
                  <c:v>38.573418125406143</c:v>
                </c:pt>
                <c:pt idx="359">
                  <c:v>38.577930250714076</c:v>
                </c:pt>
                <c:pt idx="360">
                  <c:v>38.582389005945387</c:v>
                </c:pt>
                <c:pt idx="361">
                  <c:v>38.586794242436916</c:v>
                </c:pt>
                <c:pt idx="362">
                  <c:v>38.591145811525493</c:v>
                </c:pt>
                <c:pt idx="363">
                  <c:v>38.595443564547949</c:v>
                </c:pt>
                <c:pt idx="364">
                  <c:v>38.599687352841116</c:v>
                </c:pt>
                <c:pt idx="365">
                  <c:v>38.603877027741838</c:v>
                </c:pt>
                <c:pt idx="366">
                  <c:v>38.60801244058694</c:v>
                </c:pt>
                <c:pt idx="367">
                  <c:v>38.61209344271326</c:v>
                </c:pt>
                <c:pt idx="368">
                  <c:v>38.616119885457628</c:v>
                </c:pt>
                <c:pt idx="369">
                  <c:v>38.620091620156877</c:v>
                </c:pt>
                <c:pt idx="370">
                  <c:v>38.624008498147852</c:v>
                </c:pt>
                <c:pt idx="371">
                  <c:v>38.627870370767376</c:v>
                </c:pt>
                <c:pt idx="372">
                  <c:v>38.63167708935228</c:v>
                </c:pt>
                <c:pt idx="373">
                  <c:v>38.63542850523941</c:v>
                </c:pt>
                <c:pt idx="374">
                  <c:v>38.639124469765598</c:v>
                </c:pt>
                <c:pt idx="375">
                  <c:v>38.642764834267666</c:v>
                </c:pt>
                <c:pt idx="376">
                  <c:v>38.646349450082461</c:v>
                </c:pt>
                <c:pt idx="377">
                  <c:v>38.649878168546806</c:v>
                </c:pt>
                <c:pt idx="378">
                  <c:v>38.653350840997547</c:v>
                </c:pt>
                <c:pt idx="379">
                  <c:v>38.656767318771507</c:v>
                </c:pt>
                <c:pt idx="380">
                  <c:v>38.660127453205526</c:v>
                </c:pt>
                <c:pt idx="381">
                  <c:v>38.66343109563644</c:v>
                </c:pt>
                <c:pt idx="382">
                  <c:v>38.666678097401075</c:v>
                </c:pt>
                <c:pt idx="383">
                  <c:v>38.669868309836268</c:v>
                </c:pt>
                <c:pt idx="384">
                  <c:v>38.673001584278857</c:v>
                </c:pt>
                <c:pt idx="385">
                  <c:v>38.676077772065675</c:v>
                </c:pt>
                <c:pt idx="386">
                  <c:v>38.679096724533551</c:v>
                </c:pt>
                <c:pt idx="387">
                  <c:v>38.682058293019324</c:v>
                </c:pt>
                <c:pt idx="388">
                  <c:v>38.684962328859825</c:v>
                </c:pt>
                <c:pt idx="389">
                  <c:v>38.687808683391893</c:v>
                </c:pt>
                <c:pt idx="390">
                  <c:v>38.690597207952351</c:v>
                </c:pt>
                <c:pt idx="391">
                  <c:v>38.693327753878044</c:v>
                </c:pt>
                <c:pt idx="392">
                  <c:v>38.696000172505798</c:v>
                </c:pt>
                <c:pt idx="393">
                  <c:v>38.698614315172449</c:v>
                </c:pt>
                <c:pt idx="394">
                  <c:v>38.701170033214837</c:v>
                </c:pt>
                <c:pt idx="395">
                  <c:v>38.703667177969791</c:v>
                </c:pt>
                <c:pt idx="396">
                  <c:v>38.706105600774144</c:v>
                </c:pt>
                <c:pt idx="397">
                  <c:v>38.708485152964734</c:v>
                </c:pt>
                <c:pt idx="398">
                  <c:v>38.710805685878391</c:v>
                </c:pt>
                <c:pt idx="399">
                  <c:v>38.713067050851947</c:v>
                </c:pt>
                <c:pt idx="400">
                  <c:v>38.71526909922224</c:v>
                </c:pt>
                <c:pt idx="401">
                  <c:v>38.717411682326102</c:v>
                </c:pt>
                <c:pt idx="402">
                  <c:v>38.719494651500369</c:v>
                </c:pt>
                <c:pt idx="403">
                  <c:v>38.721517858081874</c:v>
                </c:pt>
                <c:pt idx="404">
                  <c:v>38.723481153407455</c:v>
                </c:pt>
                <c:pt idx="405">
                  <c:v>38.725384388813936</c:v>
                </c:pt>
                <c:pt idx="406">
                  <c:v>38.727227415638161</c:v>
                </c:pt>
                <c:pt idx="407">
                  <c:v>38.729010085216956</c:v>
                </c:pt>
                <c:pt idx="408">
                  <c:v>38.730732248887158</c:v>
                </c:pt>
                <c:pt idx="409">
                  <c:v>38.732393757985605</c:v>
                </c:pt>
                <c:pt idx="410">
                  <c:v>38.733994463849122</c:v>
                </c:pt>
                <c:pt idx="411">
                  <c:v>38.735534217814553</c:v>
                </c:pt>
                <c:pt idx="412">
                  <c:v>38.737012871218724</c:v>
                </c:pt>
                <c:pt idx="413">
                  <c:v>38.738430275398478</c:v>
                </c:pt>
                <c:pt idx="414">
                  <c:v>38.739786281690634</c:v>
                </c:pt>
                <c:pt idx="415">
                  <c:v>38.741080741432043</c:v>
                </c:pt>
                <c:pt idx="416">
                  <c:v>38.742313505959523</c:v>
                </c:pt>
                <c:pt idx="417">
                  <c:v>38.743484426609925</c:v>
                </c:pt>
                <c:pt idx="418">
                  <c:v>38.744593354720067</c:v>
                </c:pt>
                <c:pt idx="419">
                  <c:v>38.745640141626787</c:v>
                </c:pt>
                <c:pt idx="420">
                  <c:v>38.74662463866693</c:v>
                </c:pt>
                <c:pt idx="421">
                  <c:v>38.747546697177313</c:v>
                </c:pt>
                <c:pt idx="422">
                  <c:v>38.748406168494782</c:v>
                </c:pt>
                <c:pt idx="423">
                  <c:v>38.749202903956167</c:v>
                </c:pt>
                <c:pt idx="424">
                  <c:v>38.749936754898307</c:v>
                </c:pt>
                <c:pt idx="425">
                  <c:v>38.750607572658026</c:v>
                </c:pt>
                <c:pt idx="426">
                  <c:v>38.751215208572162</c:v>
                </c:pt>
                <c:pt idx="427">
                  <c:v>38.751759513977554</c:v>
                </c:pt>
                <c:pt idx="428">
                  <c:v>38.752240340211024</c:v>
                </c:pt>
                <c:pt idx="429">
                  <c:v>38.752657538609427</c:v>
                </c:pt>
                <c:pt idx="430">
                  <c:v>38.75301096050957</c:v>
                </c:pt>
                <c:pt idx="431">
                  <c:v>38.753300457248308</c:v>
                </c:pt>
                <c:pt idx="432">
                  <c:v>38.753525880162471</c:v>
                </c:pt>
                <c:pt idx="433">
                  <c:v>38.753687080588882</c:v>
                </c:pt>
                <c:pt idx="434">
                  <c:v>38.753783909864389</c:v>
                </c:pt>
                <c:pt idx="435">
                  <c:v>38.753816219325813</c:v>
                </c:pt>
                <c:pt idx="436">
                  <c:v>38.753783909864389</c:v>
                </c:pt>
                <c:pt idx="437">
                  <c:v>38.753687080588882</c:v>
                </c:pt>
                <c:pt idx="438">
                  <c:v>38.753525880162471</c:v>
                </c:pt>
                <c:pt idx="439">
                  <c:v>38.753300457248308</c:v>
                </c:pt>
                <c:pt idx="440">
                  <c:v>38.75301096050957</c:v>
                </c:pt>
                <c:pt idx="441">
                  <c:v>38.752657538609427</c:v>
                </c:pt>
                <c:pt idx="442">
                  <c:v>38.752240340211024</c:v>
                </c:pt>
                <c:pt idx="443">
                  <c:v>38.751759513977554</c:v>
                </c:pt>
                <c:pt idx="444">
                  <c:v>38.751215208572162</c:v>
                </c:pt>
                <c:pt idx="445">
                  <c:v>38.750607572658026</c:v>
                </c:pt>
                <c:pt idx="446">
                  <c:v>38.749936754898307</c:v>
                </c:pt>
                <c:pt idx="447">
                  <c:v>38.749202903956167</c:v>
                </c:pt>
                <c:pt idx="448">
                  <c:v>38.748406168494782</c:v>
                </c:pt>
                <c:pt idx="449">
                  <c:v>38.747546697177313</c:v>
                </c:pt>
                <c:pt idx="450">
                  <c:v>38.74662463866693</c:v>
                </c:pt>
                <c:pt idx="451">
                  <c:v>38.745640141626787</c:v>
                </c:pt>
                <c:pt idx="452">
                  <c:v>38.744593354720067</c:v>
                </c:pt>
                <c:pt idx="453">
                  <c:v>38.743484426609925</c:v>
                </c:pt>
                <c:pt idx="454">
                  <c:v>38.742313505959523</c:v>
                </c:pt>
                <c:pt idx="455">
                  <c:v>38.741080741432043</c:v>
                </c:pt>
                <c:pt idx="456">
                  <c:v>38.739786281690634</c:v>
                </c:pt>
                <c:pt idx="457">
                  <c:v>38.738430275398478</c:v>
                </c:pt>
                <c:pt idx="458">
                  <c:v>38.737012871218724</c:v>
                </c:pt>
                <c:pt idx="459">
                  <c:v>38.735534217814553</c:v>
                </c:pt>
                <c:pt idx="460">
                  <c:v>38.733994463849122</c:v>
                </c:pt>
                <c:pt idx="461">
                  <c:v>38.732393757985605</c:v>
                </c:pt>
                <c:pt idx="462">
                  <c:v>38.730732248887158</c:v>
                </c:pt>
                <c:pt idx="463">
                  <c:v>38.729010085216956</c:v>
                </c:pt>
                <c:pt idx="464">
                  <c:v>38.727227415638161</c:v>
                </c:pt>
                <c:pt idx="465">
                  <c:v>38.725384388813936</c:v>
                </c:pt>
                <c:pt idx="466">
                  <c:v>38.723481153407455</c:v>
                </c:pt>
                <c:pt idx="467">
                  <c:v>38.721517858081874</c:v>
                </c:pt>
                <c:pt idx="468">
                  <c:v>38.719494651500369</c:v>
                </c:pt>
                <c:pt idx="469">
                  <c:v>38.717411682326102</c:v>
                </c:pt>
                <c:pt idx="470">
                  <c:v>38.71526909922224</c:v>
                </c:pt>
                <c:pt idx="471">
                  <c:v>38.713067050851947</c:v>
                </c:pt>
                <c:pt idx="472">
                  <c:v>38.710805685878391</c:v>
                </c:pt>
                <c:pt idx="473">
                  <c:v>38.708485152964734</c:v>
                </c:pt>
                <c:pt idx="474">
                  <c:v>38.706105600774144</c:v>
                </c:pt>
                <c:pt idx="475">
                  <c:v>38.703667177969791</c:v>
                </c:pt>
                <c:pt idx="476">
                  <c:v>38.701170033214837</c:v>
                </c:pt>
                <c:pt idx="477">
                  <c:v>38.698614315172449</c:v>
                </c:pt>
                <c:pt idx="478">
                  <c:v>38.696000172505798</c:v>
                </c:pt>
                <c:pt idx="479">
                  <c:v>38.693327753878044</c:v>
                </c:pt>
                <c:pt idx="480">
                  <c:v>38.690597207952351</c:v>
                </c:pt>
                <c:pt idx="481">
                  <c:v>38.687808683391893</c:v>
                </c:pt>
                <c:pt idx="482">
                  <c:v>38.684962328859825</c:v>
                </c:pt>
                <c:pt idx="483">
                  <c:v>38.682058293019324</c:v>
                </c:pt>
                <c:pt idx="484">
                  <c:v>38.679096724533551</c:v>
                </c:pt>
                <c:pt idx="485">
                  <c:v>38.676077772065675</c:v>
                </c:pt>
                <c:pt idx="486">
                  <c:v>38.673001584278857</c:v>
                </c:pt>
                <c:pt idx="487">
                  <c:v>38.669868309836268</c:v>
                </c:pt>
                <c:pt idx="488">
                  <c:v>38.666678097401075</c:v>
                </c:pt>
                <c:pt idx="489">
                  <c:v>38.66343109563644</c:v>
                </c:pt>
                <c:pt idx="490">
                  <c:v>38.660127453205526</c:v>
                </c:pt>
                <c:pt idx="491">
                  <c:v>38.656767318771507</c:v>
                </c:pt>
                <c:pt idx="492">
                  <c:v>38.653350840997547</c:v>
                </c:pt>
                <c:pt idx="493">
                  <c:v>38.649878168546806</c:v>
                </c:pt>
                <c:pt idx="494">
                  <c:v>38.646349450082461</c:v>
                </c:pt>
                <c:pt idx="495">
                  <c:v>38.642764834267666</c:v>
                </c:pt>
                <c:pt idx="496">
                  <c:v>38.639124469765598</c:v>
                </c:pt>
                <c:pt idx="497">
                  <c:v>38.63542850523941</c:v>
                </c:pt>
                <c:pt idx="498">
                  <c:v>38.63167708935228</c:v>
                </c:pt>
                <c:pt idx="499">
                  <c:v>38.627870370767376</c:v>
                </c:pt>
                <c:pt idx="500">
                  <c:v>38.624008498147852</c:v>
                </c:pt>
                <c:pt idx="501">
                  <c:v>38.620091620156877</c:v>
                </c:pt>
                <c:pt idx="502">
                  <c:v>38.616119885457628</c:v>
                </c:pt>
                <c:pt idx="503">
                  <c:v>38.61209344271326</c:v>
                </c:pt>
                <c:pt idx="504">
                  <c:v>38.60801244058694</c:v>
                </c:pt>
                <c:pt idx="505">
                  <c:v>38.603877027741838</c:v>
                </c:pt>
                <c:pt idx="506">
                  <c:v>38.599687352841116</c:v>
                </c:pt>
                <c:pt idx="507">
                  <c:v>38.595443564547949</c:v>
                </c:pt>
                <c:pt idx="508">
                  <c:v>38.591145811525493</c:v>
                </c:pt>
                <c:pt idx="509">
                  <c:v>38.586794242436916</c:v>
                </c:pt>
                <c:pt idx="510">
                  <c:v>38.582389005945387</c:v>
                </c:pt>
                <c:pt idx="511">
                  <c:v>38.577930250714076</c:v>
                </c:pt>
                <c:pt idx="512">
                  <c:v>38.573418125406143</c:v>
                </c:pt>
                <c:pt idx="513">
                  <c:v>38.56885277868475</c:v>
                </c:pt>
                <c:pt idx="514">
                  <c:v>38.564234359213067</c:v>
                </c:pt>
                <c:pt idx="515">
                  <c:v>38.55956301565427</c:v>
                </c:pt>
                <c:pt idx="516">
                  <c:v>38.554838896671505</c:v>
                </c:pt>
                <c:pt idx="517">
                  <c:v>38.550062150927957</c:v>
                </c:pt>
                <c:pt idx="518">
                  <c:v>38.545232927086786</c:v>
                </c:pt>
                <c:pt idx="519">
                  <c:v>38.540351373811149</c:v>
                </c:pt>
                <c:pt idx="520">
                  <c:v>38.535417639764226</c:v>
                </c:pt>
                <c:pt idx="521">
                  <c:v>38.530431873609174</c:v>
                </c:pt>
                <c:pt idx="522">
                  <c:v>38.525394224009162</c:v>
                </c:pt>
                <c:pt idx="523">
                  <c:v>38.520304839627357</c:v>
                </c:pt>
                <c:pt idx="524">
                  <c:v>38.515163869126923</c:v>
                </c:pt>
                <c:pt idx="525">
                  <c:v>38.509971461171027</c:v>
                </c:pt>
                <c:pt idx="526">
                  <c:v>38.504727764422832</c:v>
                </c:pt>
                <c:pt idx="527">
                  <c:v>38.499432927545513</c:v>
                </c:pt>
                <c:pt idx="528">
                  <c:v>38.494087099202225</c:v>
                </c:pt>
                <c:pt idx="529">
                  <c:v>38.488690428056145</c:v>
                </c:pt>
                <c:pt idx="530">
                  <c:v>38.483243062770427</c:v>
                </c:pt>
                <c:pt idx="531">
                  <c:v>38.477745152008247</c:v>
                </c:pt>
                <c:pt idx="532">
                  <c:v>38.472196844432773</c:v>
                </c:pt>
                <c:pt idx="533">
                  <c:v>38.466598288707154</c:v>
                </c:pt>
                <c:pt idx="534">
                  <c:v>38.460949633494579</c:v>
                </c:pt>
                <c:pt idx="535">
                  <c:v>38.455251027458196</c:v>
                </c:pt>
                <c:pt idx="536">
                  <c:v>38.449502619261175</c:v>
                </c:pt>
                <c:pt idx="537">
                  <c:v>38.44370455756669</c:v>
                </c:pt>
                <c:pt idx="538">
                  <c:v>38.437856991037904</c:v>
                </c:pt>
                <c:pt idx="539">
                  <c:v>38.431960068337972</c:v>
                </c:pt>
                <c:pt idx="540">
                  <c:v>38.426013938130076</c:v>
                </c:pt>
                <c:pt idx="541">
                  <c:v>38.420018749077379</c:v>
                </c:pt>
                <c:pt idx="542">
                  <c:v>38.413974649843034</c:v>
                </c:pt>
                <c:pt idx="543">
                  <c:v>38.407881789090226</c:v>
                </c:pt>
                <c:pt idx="544">
                  <c:v>38.401740315482101</c:v>
                </c:pt>
                <c:pt idx="545">
                  <c:v>38.395550377681843</c:v>
                </c:pt>
                <c:pt idx="546">
                  <c:v>38.389312124352607</c:v>
                </c:pt>
                <c:pt idx="547">
                  <c:v>38.383025704157568</c:v>
                </c:pt>
                <c:pt idx="548">
                  <c:v>38.376691265759881</c:v>
                </c:pt>
                <c:pt idx="549">
                  <c:v>38.370308957822715</c:v>
                </c:pt>
                <c:pt idx="550">
                  <c:v>38.363878929009246</c:v>
                </c:pt>
                <c:pt idx="551">
                  <c:v>38.357401327982629</c:v>
                </c:pt>
                <c:pt idx="552">
                  <c:v>38.350876303406039</c:v>
                </c:pt>
                <c:pt idx="553">
                  <c:v>38.344304003942632</c:v>
                </c:pt>
                <c:pt idx="554">
                  <c:v>38.337684578255583</c:v>
                </c:pt>
                <c:pt idx="555">
                  <c:v>38.331018175008047</c:v>
                </c:pt>
                <c:pt idx="556">
                  <c:v>38.324304942863208</c:v>
                </c:pt>
                <c:pt idx="557">
                  <c:v>38.317545030484212</c:v>
                </c:pt>
                <c:pt idx="558">
                  <c:v>38.310738586534235</c:v>
                </c:pt>
                <c:pt idx="559">
                  <c:v>38.303885759676447</c:v>
                </c:pt>
                <c:pt idx="560">
                  <c:v>38.29698669857401</c:v>
                </c:pt>
                <c:pt idx="561">
                  <c:v>38.290041551890084</c:v>
                </c:pt>
                <c:pt idx="562">
                  <c:v>38.283050468287847</c:v>
                </c:pt>
                <c:pt idx="563">
                  <c:v>38.27601359643046</c:v>
                </c:pt>
                <c:pt idx="564">
                  <c:v>38.268931084981084</c:v>
                </c:pt>
                <c:pt idx="565">
                  <c:v>38.261803082602889</c:v>
                </c:pt>
                <c:pt idx="566">
                  <c:v>38.254629737959043</c:v>
                </c:pt>
                <c:pt idx="567">
                  <c:v>38.247411199712708</c:v>
                </c:pt>
                <c:pt idx="568">
                  <c:v>38.240147616527054</c:v>
                </c:pt>
                <c:pt idx="569">
                  <c:v>38.232839137065241</c:v>
                </c:pt>
                <c:pt idx="570">
                  <c:v>38.225485909990439</c:v>
                </c:pt>
                <c:pt idx="571">
                  <c:v>38.218088083965824</c:v>
                </c:pt>
                <c:pt idx="572">
                  <c:v>38.210645807654544</c:v>
                </c:pt>
                <c:pt idx="573">
                  <c:v>38.203159229719773</c:v>
                </c:pt>
                <c:pt idx="574">
                  <c:v>38.195628498824682</c:v>
                </c:pt>
                <c:pt idx="575">
                  <c:v>38.188053763632432</c:v>
                </c:pt>
                <c:pt idx="576">
                  <c:v>38.180435172806192</c:v>
                </c:pt>
                <c:pt idx="577">
                  <c:v>38.172772875009123</c:v>
                </c:pt>
                <c:pt idx="578">
                  <c:v>38.165067018904395</c:v>
                </c:pt>
                <c:pt idx="579">
                  <c:v>38.157317753155169</c:v>
                </c:pt>
                <c:pt idx="580">
                  <c:v>38.149525226424622</c:v>
                </c:pt>
                <c:pt idx="581">
                  <c:v>38.141689587375907</c:v>
                </c:pt>
                <c:pt idx="582">
                  <c:v>38.133810984672202</c:v>
                </c:pt>
                <c:pt idx="583">
                  <c:v>38.12588956697666</c:v>
                </c:pt>
                <c:pt idx="584">
                  <c:v>38.117925482952458</c:v>
                </c:pt>
                <c:pt idx="585">
                  <c:v>38.109918881262765</c:v>
                </c:pt>
                <c:pt idx="586">
                  <c:v>38.101869910570734</c:v>
                </c:pt>
                <c:pt idx="587">
                  <c:v>38.093778719539536</c:v>
                </c:pt>
                <c:pt idx="588">
                  <c:v>38.085645456832339</c:v>
                </c:pt>
                <c:pt idx="589">
                  <c:v>38.077470271112311</c:v>
                </c:pt>
                <c:pt idx="590">
                  <c:v>38.069253311042615</c:v>
                </c:pt>
                <c:pt idx="591">
                  <c:v>38.06099472528642</c:v>
                </c:pt>
                <c:pt idx="592">
                  <c:v>38.052694662506894</c:v>
                </c:pt>
                <c:pt idx="593">
                  <c:v>38.044353271367193</c:v>
                </c:pt>
                <c:pt idx="594">
                  <c:v>38.035970700530491</c:v>
                </c:pt>
                <c:pt idx="595">
                  <c:v>38.027547098659952</c:v>
                </c:pt>
                <c:pt idx="596">
                  <c:v>38.019082614418735</c:v>
                </c:pt>
                <c:pt idx="597">
                  <c:v>38.010577396470026</c:v>
                </c:pt>
                <c:pt idx="598">
                  <c:v>38.002031593476971</c:v>
                </c:pt>
                <c:pt idx="599">
                  <c:v>37.993445354102747</c:v>
                </c:pt>
                <c:pt idx="600">
                  <c:v>37.984818827010514</c:v>
                </c:pt>
                <c:pt idx="601">
                  <c:v>37.976152160863442</c:v>
                </c:pt>
                <c:pt idx="602">
                  <c:v>37.967445504324694</c:v>
                </c:pt>
                <c:pt idx="603">
                  <c:v>37.958699006057437</c:v>
                </c:pt>
                <c:pt idx="604">
                  <c:v>37.94991281472484</c:v>
                </c:pt>
                <c:pt idx="605">
                  <c:v>37.941087078990066</c:v>
                </c:pt>
                <c:pt idx="606">
                  <c:v>37.932221947516283</c:v>
                </c:pt>
                <c:pt idx="607">
                  <c:v>37.92331756896666</c:v>
                </c:pt>
                <c:pt idx="608">
                  <c:v>37.914374092004358</c:v>
                </c:pt>
                <c:pt idx="609">
                  <c:v>37.905391665292541</c:v>
                </c:pt>
                <c:pt idx="610">
                  <c:v>37.896370437494376</c:v>
                </c:pt>
                <c:pt idx="611">
                  <c:v>37.887310557273032</c:v>
                </c:pt>
                <c:pt idx="612">
                  <c:v>37.878212173291679</c:v>
                </c:pt>
                <c:pt idx="613">
                  <c:v>37.869075434213478</c:v>
                </c:pt>
                <c:pt idx="614">
                  <c:v>37.859900488701598</c:v>
                </c:pt>
                <c:pt idx="615">
                  <c:v>37.850687485419193</c:v>
                </c:pt>
                <c:pt idx="616">
                  <c:v>37.841436573029448</c:v>
                </c:pt>
                <c:pt idx="617">
                  <c:v>37.832147900195515</c:v>
                </c:pt>
                <c:pt idx="618">
                  <c:v>37.822821615580573</c:v>
                </c:pt>
                <c:pt idx="619">
                  <c:v>37.813457867847774</c:v>
                </c:pt>
                <c:pt idx="620">
                  <c:v>37.804056805660288</c:v>
                </c:pt>
                <c:pt idx="621">
                  <c:v>37.794618577681284</c:v>
                </c:pt>
                <c:pt idx="622">
                  <c:v>37.785143332573931</c:v>
                </c:pt>
                <c:pt idx="623">
                  <c:v>37.77563121900139</c:v>
                </c:pt>
                <c:pt idx="624">
                  <c:v>37.766082385626824</c:v>
                </c:pt>
                <c:pt idx="625">
                  <c:v>37.756496981113408</c:v>
                </c:pt>
                <c:pt idx="626">
                  <c:v>37.746875154124304</c:v>
                </c:pt>
                <c:pt idx="627">
                  <c:v>37.737217053322674</c:v>
                </c:pt>
                <c:pt idx="628">
                  <c:v>37.727522827371693</c:v>
                </c:pt>
                <c:pt idx="629">
                  <c:v>37.717792624934518</c:v>
                </c:pt>
                <c:pt idx="630">
                  <c:v>37.708026594674315</c:v>
                </c:pt>
                <c:pt idx="631">
                  <c:v>37.698224885254263</c:v>
                </c:pt>
                <c:pt idx="632">
                  <c:v>37.688387645337514</c:v>
                </c:pt>
                <c:pt idx="633">
                  <c:v>37.678515023587238</c:v>
                </c:pt>
                <c:pt idx="634">
                  <c:v>37.668607168666604</c:v>
                </c:pt>
                <c:pt idx="635">
                  <c:v>37.658664229238781</c:v>
                </c:pt>
                <c:pt idx="636">
                  <c:v>37.648686353966923</c:v>
                </c:pt>
                <c:pt idx="637">
                  <c:v>37.638673691514207</c:v>
                </c:pt>
                <c:pt idx="638">
                  <c:v>37.628626390543793</c:v>
                </c:pt>
                <c:pt idx="639">
                  <c:v>37.618544599718852</c:v>
                </c:pt>
                <c:pt idx="640">
                  <c:v>37.608428467702545</c:v>
                </c:pt>
                <c:pt idx="641">
                  <c:v>37.598278143158041</c:v>
                </c:pt>
                <c:pt idx="642">
                  <c:v>37.588093774748508</c:v>
                </c:pt>
                <c:pt idx="643">
                  <c:v>37.577875511137108</c:v>
                </c:pt>
                <c:pt idx="644">
                  <c:v>37.567623500987011</c:v>
                </c:pt>
                <c:pt idx="645">
                  <c:v>37.557337892961378</c:v>
                </c:pt>
                <c:pt idx="646">
                  <c:v>37.547018835723385</c:v>
                </c:pt>
                <c:pt idx="647">
                  <c:v>37.536666477936187</c:v>
                </c:pt>
                <c:pt idx="648">
                  <c:v>37.526280968262952</c:v>
                </c:pt>
                <c:pt idx="649">
                  <c:v>37.51586245536685</c:v>
                </c:pt>
                <c:pt idx="650">
                  <c:v>37.505411087911043</c:v>
                </c:pt>
                <c:pt idx="651">
                  <c:v>37.494927014558705</c:v>
                </c:pt>
                <c:pt idx="652">
                  <c:v>37.484410383972993</c:v>
                </c:pt>
                <c:pt idx="653">
                  <c:v>37.473861344817074</c:v>
                </c:pt>
                <c:pt idx="654">
                  <c:v>37.463280045754118</c:v>
                </c:pt>
                <c:pt idx="655">
                  <c:v>37.452666635447294</c:v>
                </c:pt>
                <c:pt idx="656">
                  <c:v>37.442021262559763</c:v>
                </c:pt>
                <c:pt idx="657">
                  <c:v>37.431344075754687</c:v>
                </c:pt>
                <c:pt idx="658">
                  <c:v>37.420635223695243</c:v>
                </c:pt>
                <c:pt idx="659">
                  <c:v>37.409894855044584</c:v>
                </c:pt>
                <c:pt idx="660">
                  <c:v>37.399123118465887</c:v>
                </c:pt>
                <c:pt idx="661">
                  <c:v>37.388320162622314</c:v>
                </c:pt>
                <c:pt idx="662">
                  <c:v>37.377486136177033</c:v>
                </c:pt>
                <c:pt idx="663">
                  <c:v>37.366621187793207</c:v>
                </c:pt>
                <c:pt idx="664">
                  <c:v>37.355725466134004</c:v>
                </c:pt>
                <c:pt idx="665">
                  <c:v>37.344799119862586</c:v>
                </c:pt>
                <c:pt idx="666">
                  <c:v>37.333842297642128</c:v>
                </c:pt>
                <c:pt idx="667">
                  <c:v>37.322855148135787</c:v>
                </c:pt>
                <c:pt idx="668">
                  <c:v>37.311837820006737</c:v>
                </c:pt>
                <c:pt idx="669">
                  <c:v>37.300790461918133</c:v>
                </c:pt>
                <c:pt idx="670">
                  <c:v>37.289713222533152</c:v>
                </c:pt>
                <c:pt idx="671">
                  <c:v>37.278606250514962</c:v>
                </c:pt>
                <c:pt idx="672">
                  <c:v>37.26746969452671</c:v>
                </c:pt>
                <c:pt idx="673">
                  <c:v>37.256303703231588</c:v>
                </c:pt>
                <c:pt idx="674">
                  <c:v>37.245108425292742</c:v>
                </c:pt>
                <c:pt idx="675">
                  <c:v>37.233884009373341</c:v>
                </c:pt>
                <c:pt idx="676">
                  <c:v>37.222630604136562</c:v>
                </c:pt>
                <c:pt idx="677">
                  <c:v>37.211348358245566</c:v>
                </c:pt>
                <c:pt idx="678">
                  <c:v>37.200037420363515</c:v>
                </c:pt>
                <c:pt idx="679">
                  <c:v>37.188697939153577</c:v>
                </c:pt>
                <c:pt idx="680">
                  <c:v>37.177330063278916</c:v>
                </c:pt>
                <c:pt idx="681">
                  <c:v>37.165933941402706</c:v>
                </c:pt>
                <c:pt idx="682">
                  <c:v>37.154509722188102</c:v>
                </c:pt>
                <c:pt idx="683">
                  <c:v>37.143057554298281</c:v>
                </c:pt>
                <c:pt idx="684">
                  <c:v>37.131577586396403</c:v>
                </c:pt>
                <c:pt idx="685">
                  <c:v>37.120069967145632</c:v>
                </c:pt>
                <c:pt idx="686">
                  <c:v>37.108534845209142</c:v>
                </c:pt>
                <c:pt idx="687">
                  <c:v>37.096972369250089</c:v>
                </c:pt>
                <c:pt idx="688">
                  <c:v>37.085382687931649</c:v>
                </c:pt>
                <c:pt idx="689">
                  <c:v>37.073765949916982</c:v>
                </c:pt>
                <c:pt idx="690">
                  <c:v>37.062122303869252</c:v>
                </c:pt>
                <c:pt idx="691">
                  <c:v>37.050451898451634</c:v>
                </c:pt>
                <c:pt idx="692">
                  <c:v>37.038754882327282</c:v>
                </c:pt>
                <c:pt idx="693">
                  <c:v>37.027031404159374</c:v>
                </c:pt>
                <c:pt idx="694">
                  <c:v>37.015281612611069</c:v>
                </c:pt>
                <c:pt idx="695">
                  <c:v>37.003505656345531</c:v>
                </c:pt>
                <c:pt idx="696">
                  <c:v>36.991703684025936</c:v>
                </c:pt>
                <c:pt idx="697">
                  <c:v>36.979875844315444</c:v>
                </c:pt>
                <c:pt idx="698">
                  <c:v>36.968022285877218</c:v>
                </c:pt>
                <c:pt idx="699">
                  <c:v>36.956143157374427</c:v>
                </c:pt>
                <c:pt idx="700">
                  <c:v>36.944238607470233</c:v>
                </c:pt>
                <c:pt idx="701">
                  <c:v>36.932308784827811</c:v>
                </c:pt>
                <c:pt idx="702">
                  <c:v>36.920353838110323</c:v>
                </c:pt>
                <c:pt idx="703">
                  <c:v>36.908373915980931</c:v>
                </c:pt>
                <c:pt idx="704">
                  <c:v>36.896369167102812</c:v>
                </c:pt>
                <c:pt idx="705">
                  <c:v>36.884339740139119</c:v>
                </c:pt>
                <c:pt idx="706">
                  <c:v>36.872285783753021</c:v>
                </c:pt>
                <c:pt idx="707">
                  <c:v>36.860207446607689</c:v>
                </c:pt>
                <c:pt idx="708">
                  <c:v>36.848104877366289</c:v>
                </c:pt>
                <c:pt idx="709">
                  <c:v>36.835978224691985</c:v>
                </c:pt>
                <c:pt idx="710">
                  <c:v>36.823827637247938</c:v>
                </c:pt>
                <c:pt idx="711">
                  <c:v>36.811653263697323</c:v>
                </c:pt>
                <c:pt idx="712">
                  <c:v>36.799455252703304</c:v>
                </c:pt>
                <c:pt idx="713">
                  <c:v>36.787233752929041</c:v>
                </c:pt>
                <c:pt idx="714">
                  <c:v>36.774988913037703</c:v>
                </c:pt>
                <c:pt idx="715">
                  <c:v>36.762720881692459</c:v>
                </c:pt>
                <c:pt idx="716">
                  <c:v>36.750429807556479</c:v>
                </c:pt>
                <c:pt idx="717">
                  <c:v>36.738115839292917</c:v>
                </c:pt>
                <c:pt idx="718">
                  <c:v>36.725779125564948</c:v>
                </c:pt>
                <c:pt idx="719">
                  <c:v>36.713419815035735</c:v>
                </c:pt>
                <c:pt idx="720">
                  <c:v>36.701038056368439</c:v>
                </c:pt>
                <c:pt idx="721">
                  <c:v>36.688633998226237</c:v>
                </c:pt>
                <c:pt idx="722">
                  <c:v>36.67620778927229</c:v>
                </c:pt>
                <c:pt idx="723">
                  <c:v>36.663759578169767</c:v>
                </c:pt>
                <c:pt idx="724">
                  <c:v>36.651289513581823</c:v>
                </c:pt>
                <c:pt idx="725">
                  <c:v>36.63879774417164</c:v>
                </c:pt>
                <c:pt idx="726">
                  <c:v>36.626284418602374</c:v>
                </c:pt>
                <c:pt idx="727">
                  <c:v>36.613749685537186</c:v>
                </c:pt>
                <c:pt idx="728">
                  <c:v>36.60119369363926</c:v>
                </c:pt>
                <c:pt idx="729">
                  <c:v>36.588616591571743</c:v>
                </c:pt>
                <c:pt idx="730">
                  <c:v>36.576018527997817</c:v>
                </c:pt>
                <c:pt idx="731">
                  <c:v>36.563399651580632</c:v>
                </c:pt>
                <c:pt idx="732">
                  <c:v>36.550760110983369</c:v>
                </c:pt>
                <c:pt idx="733">
                  <c:v>36.538100054869183</c:v>
                </c:pt>
                <c:pt idx="734">
                  <c:v>36.525419631901251</c:v>
                </c:pt>
                <c:pt idx="735">
                  <c:v>36.512718990742727</c:v>
                </c:pt>
                <c:pt idx="736">
                  <c:v>36.499998280056786</c:v>
                </c:pt>
                <c:pt idx="737">
                  <c:v>36.487257648506592</c:v>
                </c:pt>
                <c:pt idx="738">
                  <c:v>36.474497244755305</c:v>
                </c:pt>
                <c:pt idx="739">
                  <c:v>36.461717217466102</c:v>
                </c:pt>
                <c:pt idx="740">
                  <c:v>36.448917715302137</c:v>
                </c:pt>
                <c:pt idx="741">
                  <c:v>36.436098886926587</c:v>
                </c:pt>
                <c:pt idx="742">
                  <c:v>36.423260881002612</c:v>
                </c:pt>
                <c:pt idx="743">
                  <c:v>36.410403846193375</c:v>
                </c:pt>
                <c:pt idx="744">
                  <c:v>36.397527931162053</c:v>
                </c:pt>
                <c:pt idx="745">
                  <c:v>36.384633284571805</c:v>
                </c:pt>
                <c:pt idx="746">
                  <c:v>36.371720055085795</c:v>
                </c:pt>
                <c:pt idx="747">
                  <c:v>36.358788391367192</c:v>
                </c:pt>
                <c:pt idx="748">
                  <c:v>36.345838442079156</c:v>
                </c:pt>
                <c:pt idx="749">
                  <c:v>36.332870355884864</c:v>
                </c:pt>
                <c:pt idx="750">
                  <c:v>36.319884281447479</c:v>
                </c:pt>
                <c:pt idx="751">
                  <c:v>36.306880367430168</c:v>
                </c:pt>
                <c:pt idx="752">
                  <c:v>36.293858762496086</c:v>
                </c:pt>
                <c:pt idx="753">
                  <c:v>36.28081961530841</c:v>
                </c:pt>
                <c:pt idx="754">
                  <c:v>36.267763074530308</c:v>
                </c:pt>
                <c:pt idx="755">
                  <c:v>36.254689288824935</c:v>
                </c:pt>
                <c:pt idx="756">
                  <c:v>36.241598406855466</c:v>
                </c:pt>
                <c:pt idx="757">
                  <c:v>36.228490577285065</c:v>
                </c:pt>
                <c:pt idx="758">
                  <c:v>36.215365948776899</c:v>
                </c:pt>
                <c:pt idx="759">
                  <c:v>36.202224669994131</c:v>
                </c:pt>
                <c:pt idx="760">
                  <c:v>36.189066889599928</c:v>
                </c:pt>
                <c:pt idx="761">
                  <c:v>36.175892756257454</c:v>
                </c:pt>
                <c:pt idx="762">
                  <c:v>36.162702418629877</c:v>
                </c:pt>
                <c:pt idx="763">
                  <c:v>36.149496025380373</c:v>
                </c:pt>
                <c:pt idx="764">
                  <c:v>36.136273725172089</c:v>
                </c:pt>
                <c:pt idx="765">
                  <c:v>36.123035666668208</c:v>
                </c:pt>
                <c:pt idx="766">
                  <c:v>36.109781998531886</c:v>
                </c:pt>
                <c:pt idx="767">
                  <c:v>36.096512869426292</c:v>
                </c:pt>
                <c:pt idx="768">
                  <c:v>36.083228428014593</c:v>
                </c:pt>
                <c:pt idx="769">
                  <c:v>36.069928822959952</c:v>
                </c:pt>
                <c:pt idx="770">
                  <c:v>36.056614202925537</c:v>
                </c:pt>
                <c:pt idx="771">
                  <c:v>36.043284716574519</c:v>
                </c:pt>
                <c:pt idx="772">
                  <c:v>36.029940512570057</c:v>
                </c:pt>
                <c:pt idx="773">
                  <c:v>36.016581739575322</c:v>
                </c:pt>
                <c:pt idx="774">
                  <c:v>36.003208546253475</c:v>
                </c:pt>
                <c:pt idx="775">
                  <c:v>35.989821081267685</c:v>
                </c:pt>
                <c:pt idx="776">
                  <c:v>35.976419493281121</c:v>
                </c:pt>
                <c:pt idx="777">
                  <c:v>35.963003930956944</c:v>
                </c:pt>
                <c:pt idx="778">
                  <c:v>35.949574542958324</c:v>
                </c:pt>
                <c:pt idx="779">
                  <c:v>35.936131477948422</c:v>
                </c:pt>
                <c:pt idx="780">
                  <c:v>35.922674884590407</c:v>
                </c:pt>
                <c:pt idx="781">
                  <c:v>35.909204911547448</c:v>
                </c:pt>
                <c:pt idx="782">
                  <c:v>35.8957217074827</c:v>
                </c:pt>
                <c:pt idx="783">
                  <c:v>35.882225421059346</c:v>
                </c:pt>
                <c:pt idx="784">
                  <c:v>35.86871620094054</c:v>
                </c:pt>
                <c:pt idx="785">
                  <c:v>35.855194195789451</c:v>
                </c:pt>
                <c:pt idx="786">
                  <c:v>35.841659554269249</c:v>
                </c:pt>
                <c:pt idx="787">
                  <c:v>35.828112425043095</c:v>
                </c:pt>
                <c:pt idx="788">
                  <c:v>35.814552956774158</c:v>
                </c:pt>
                <c:pt idx="789">
                  <c:v>35.800981298125599</c:v>
                </c:pt>
                <c:pt idx="790">
                  <c:v>35.787397597760595</c:v>
                </c:pt>
                <c:pt idx="791">
                  <c:v>35.773802004342301</c:v>
                </c:pt>
                <c:pt idx="792">
                  <c:v>35.760194666533884</c:v>
                </c:pt>
                <c:pt idx="793">
                  <c:v>35.746575732998515</c:v>
                </c:pt>
                <c:pt idx="794">
                  <c:v>35.732945352399362</c:v>
                </c:pt>
                <c:pt idx="795">
                  <c:v>35.71930367339958</c:v>
                </c:pt>
                <c:pt idx="796">
                  <c:v>35.705650844662351</c:v>
                </c:pt>
                <c:pt idx="797">
                  <c:v>35.691987014850824</c:v>
                </c:pt>
                <c:pt idx="798">
                  <c:v>35.678312332628181</c:v>
                </c:pt>
                <c:pt idx="799">
                  <c:v>35.664626946657577</c:v>
                </c:pt>
                <c:pt idx="800">
                  <c:v>35.650931005602182</c:v>
                </c:pt>
                <c:pt idx="801">
                  <c:v>35.637224658125163</c:v>
                </c:pt>
                <c:pt idx="802">
                  <c:v>35.623508052889683</c:v>
                </c:pt>
                <c:pt idx="803">
                  <c:v>35.609781338558903</c:v>
                </c:pt>
                <c:pt idx="804">
                  <c:v>35.596044663796008</c:v>
                </c:pt>
                <c:pt idx="805">
                  <c:v>35.582298177264143</c:v>
                </c:pt>
                <c:pt idx="806">
                  <c:v>35.568542027626492</c:v>
                </c:pt>
                <c:pt idx="807">
                  <c:v>35.554776363546203</c:v>
                </c:pt>
                <c:pt idx="808">
                  <c:v>35.541001333686459</c:v>
                </c:pt>
                <c:pt idx="809">
                  <c:v>35.527217086710415</c:v>
                </c:pt>
                <c:pt idx="810">
                  <c:v>35.513423771281239</c:v>
                </c:pt>
                <c:pt idx="811">
                  <c:v>35.499621536062101</c:v>
                </c:pt>
                <c:pt idx="812">
                  <c:v>35.485810529716161</c:v>
                </c:pt>
                <c:pt idx="813">
                  <c:v>35.471990900906597</c:v>
                </c:pt>
                <c:pt idx="814">
                  <c:v>35.458162798296556</c:v>
                </c:pt>
                <c:pt idx="815">
                  <c:v>35.44432637054922</c:v>
                </c:pt>
                <c:pt idx="816">
                  <c:v>35.430481766327752</c:v>
                </c:pt>
                <c:pt idx="817">
                  <c:v>35.416629134295313</c:v>
                </c:pt>
                <c:pt idx="818">
                  <c:v>35.402768623115072</c:v>
                </c:pt>
                <c:pt idx="819">
                  <c:v>35.388900381450199</c:v>
                </c:pt>
                <c:pt idx="820">
                  <c:v>35.375024557963847</c:v>
                </c:pt>
                <c:pt idx="821">
                  <c:v>35.361141301319201</c:v>
                </c:pt>
                <c:pt idx="822">
                  <c:v>35.347250760179413</c:v>
                </c:pt>
                <c:pt idx="823">
                  <c:v>35.333353083207655</c:v>
                </c:pt>
                <c:pt idx="824">
                  <c:v>35.319448419067086</c:v>
                </c:pt>
                <c:pt idx="825">
                  <c:v>35.305536916420884</c:v>
                </c:pt>
                <c:pt idx="826">
                  <c:v>35.291618723932203</c:v>
                </c:pt>
                <c:pt idx="827">
                  <c:v>35.277693990264225</c:v>
                </c:pt>
                <c:pt idx="828">
                  <c:v>35.263762864080093</c:v>
                </c:pt>
                <c:pt idx="829">
                  <c:v>35.249825494042994</c:v>
                </c:pt>
                <c:pt idx="830">
                  <c:v>35.235882028816086</c:v>
                </c:pt>
                <c:pt idx="831">
                  <c:v>35.221932617062528</c:v>
                </c:pt>
                <c:pt idx="832">
                  <c:v>35.207977407445497</c:v>
                </c:pt>
                <c:pt idx="833">
                  <c:v>35.194016548628156</c:v>
                </c:pt>
                <c:pt idx="834">
                  <c:v>35.180050189273672</c:v>
                </c:pt>
                <c:pt idx="835">
                  <c:v>35.166078478045208</c:v>
                </c:pt>
                <c:pt idx="836">
                  <c:v>35.152101563605932</c:v>
                </c:pt>
                <c:pt idx="837">
                  <c:v>35.138119594619006</c:v>
                </c:pt>
                <c:pt idx="838">
                  <c:v>35.1241327197476</c:v>
                </c:pt>
                <c:pt idx="839">
                  <c:v>35.110141087654881</c:v>
                </c:pt>
                <c:pt idx="840">
                  <c:v>35.09614484700402</c:v>
                </c:pt>
                <c:pt idx="841">
                  <c:v>35.08214414645817</c:v>
                </c:pt>
                <c:pt idx="842">
                  <c:v>35.0681391346805</c:v>
                </c:pt>
                <c:pt idx="843">
                  <c:v>35.054129960334187</c:v>
                </c:pt>
                <c:pt idx="844">
                  <c:v>35.040116772082385</c:v>
                </c:pt>
                <c:pt idx="845">
                  <c:v>35.02609971858827</c:v>
                </c:pt>
                <c:pt idx="846">
                  <c:v>35.012078948514997</c:v>
                </c:pt>
                <c:pt idx="847">
                  <c:v>34.998054610525742</c:v>
                </c:pt>
                <c:pt idx="848">
                  <c:v>34.984026853283666</c:v>
                </c:pt>
                <c:pt idx="849">
                  <c:v>34.969995825451939</c:v>
                </c:pt>
                <c:pt idx="850">
                  <c:v>34.955961675693722</c:v>
                </c:pt>
                <c:pt idx="851">
                  <c:v>34.941924552672184</c:v>
                </c:pt>
                <c:pt idx="852">
                  <c:v>34.927884605050494</c:v>
                </c:pt>
                <c:pt idx="853">
                  <c:v>34.913841981491814</c:v>
                </c:pt>
                <c:pt idx="854">
                  <c:v>34.899796830659305</c:v>
                </c:pt>
                <c:pt idx="855">
                  <c:v>34.885749301216144</c:v>
                </c:pt>
                <c:pt idx="856">
                  <c:v>34.871699541825485</c:v>
                </c:pt>
                <c:pt idx="857">
                  <c:v>34.857647701150512</c:v>
                </c:pt>
                <c:pt idx="858">
                  <c:v>34.843593927854371</c:v>
                </c:pt>
                <c:pt idx="859">
                  <c:v>34.82953837060024</c:v>
                </c:pt>
                <c:pt idx="860">
                  <c:v>34.815481178051279</c:v>
                </c:pt>
                <c:pt idx="861">
                  <c:v>34.801422498870664</c:v>
                </c:pt>
                <c:pt idx="862">
                  <c:v>34.787362481721551</c:v>
                </c:pt>
                <c:pt idx="863">
                  <c:v>34.773301275267109</c:v>
                </c:pt>
                <c:pt idx="864">
                  <c:v>34.759239028170505</c:v>
                </c:pt>
                <c:pt idx="865">
                  <c:v>34.745175889094902</c:v>
                </c:pt>
                <c:pt idx="866">
                  <c:v>34.731112006703469</c:v>
                </c:pt>
                <c:pt idx="867">
                  <c:v>34.717047529659375</c:v>
                </c:pt>
                <c:pt idx="868">
                  <c:v>34.702982606625781</c:v>
                </c:pt>
                <c:pt idx="869">
                  <c:v>34.688917386265857</c:v>
                </c:pt>
                <c:pt idx="870">
                  <c:v>34.674852017242763</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2"/>
          <c:order val="2"/>
          <c:tx>
            <c:strRef>
              <c:f>RockerRibs!$F$63</c:f>
              <c:strCache>
                <c:ptCount val="1"/>
                <c:pt idx="0">
                  <c:v>Rib3</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RockerRibs!$F$64:$F$1014</c:f>
              <c:numCache>
                <c:formatCode>_-* #,##0.00_-;\-* #,##0.00_-;_-* "-"??_-;_-@_-</c:formatCode>
                <c:ptCount val="951"/>
                <c:pt idx="0">
                  <c:v>22.916995633138761</c:v>
                </c:pt>
                <c:pt idx="1">
                  <c:v>22.952023204951399</c:v>
                </c:pt>
                <c:pt idx="2">
                  <c:v>22.987050406541986</c:v>
                </c:pt>
                <c:pt idx="3">
                  <c:v>23.022076867688479</c:v>
                </c:pt>
                <c:pt idx="4">
                  <c:v>23.057102218168829</c:v>
                </c:pt>
                <c:pt idx="5">
                  <c:v>23.092126087760985</c:v>
                </c:pt>
                <c:pt idx="6">
                  <c:v>23.127148106242903</c:v>
                </c:pt>
                <c:pt idx="7">
                  <c:v>23.162167903392533</c:v>
                </c:pt>
                <c:pt idx="8">
                  <c:v>23.197185108987824</c:v>
                </c:pt>
                <c:pt idx="9">
                  <c:v>23.232199352806731</c:v>
                </c:pt>
                <c:pt idx="10">
                  <c:v>23.267210264627209</c:v>
                </c:pt>
                <c:pt idx="11">
                  <c:v>23.302217474227206</c:v>
                </c:pt>
                <c:pt idx="12">
                  <c:v>23.337220611384677</c:v>
                </c:pt>
                <c:pt idx="13">
                  <c:v>23.372219305877572</c:v>
                </c:pt>
                <c:pt idx="14">
                  <c:v>23.407213187483837</c:v>
                </c:pt>
                <c:pt idx="15">
                  <c:v>23.442201885981433</c:v>
                </c:pt>
                <c:pt idx="16">
                  <c:v>23.477185031148313</c:v>
                </c:pt>
                <c:pt idx="17">
                  <c:v>23.512162252762423</c:v>
                </c:pt>
                <c:pt idx="18">
                  <c:v>23.547133180601712</c:v>
                </c:pt>
                <c:pt idx="19">
                  <c:v>23.582097444444145</c:v>
                </c:pt>
                <c:pt idx="20">
                  <c:v>23.61705467406766</c:v>
                </c:pt>
                <c:pt idx="21">
                  <c:v>23.652004499250218</c:v>
                </c:pt>
                <c:pt idx="22">
                  <c:v>23.686946549769765</c:v>
                </c:pt>
                <c:pt idx="23">
                  <c:v>23.721880455404261</c:v>
                </c:pt>
                <c:pt idx="24">
                  <c:v>23.756805845931648</c:v>
                </c:pt>
                <c:pt idx="25">
                  <c:v>23.791722351129884</c:v>
                </c:pt>
                <c:pt idx="26">
                  <c:v>23.826629600776922</c:v>
                </c:pt>
                <c:pt idx="27">
                  <c:v>23.861527224650715</c:v>
                </c:pt>
                <c:pt idx="28">
                  <c:v>23.896414852529205</c:v>
                </c:pt>
                <c:pt idx="29">
                  <c:v>23.931292114190356</c:v>
                </c:pt>
                <c:pt idx="30">
                  <c:v>23.966158639412114</c:v>
                </c:pt>
                <c:pt idx="31">
                  <c:v>24.00101405797243</c:v>
                </c:pt>
                <c:pt idx="32">
                  <c:v>24.035857999649259</c:v>
                </c:pt>
                <c:pt idx="33">
                  <c:v>24.070690094220552</c:v>
                </c:pt>
                <c:pt idx="34">
                  <c:v>24.105509971464262</c:v>
                </c:pt>
                <c:pt idx="35">
                  <c:v>24.140317261158337</c:v>
                </c:pt>
                <c:pt idx="36">
                  <c:v>24.175111593080736</c:v>
                </c:pt>
                <c:pt idx="37">
                  <c:v>24.209892597009407</c:v>
                </c:pt>
                <c:pt idx="38">
                  <c:v>24.244659902722297</c:v>
                </c:pt>
                <c:pt idx="39">
                  <c:v>24.279413139997366</c:v>
                </c:pt>
                <c:pt idx="40">
                  <c:v>24.314151938612568</c:v>
                </c:pt>
                <c:pt idx="41">
                  <c:v>24.348875928345841</c:v>
                </c:pt>
                <c:pt idx="42">
                  <c:v>24.383584738975152</c:v>
                </c:pt>
                <c:pt idx="43">
                  <c:v>24.418278000278448</c:v>
                </c:pt>
                <c:pt idx="44">
                  <c:v>24.452955342033675</c:v>
                </c:pt>
                <c:pt idx="45">
                  <c:v>24.487616394018794</c:v>
                </c:pt>
                <c:pt idx="46">
                  <c:v>24.522260786011756</c:v>
                </c:pt>
                <c:pt idx="47">
                  <c:v>24.556888147790502</c:v>
                </c:pt>
                <c:pt idx="48">
                  <c:v>24.591498109132999</c:v>
                </c:pt>
                <c:pt idx="49">
                  <c:v>24.626090299817186</c:v>
                </c:pt>
                <c:pt idx="50">
                  <c:v>24.660664349621022</c:v>
                </c:pt>
                <c:pt idx="51">
                  <c:v>24.695219888322463</c:v>
                </c:pt>
                <c:pt idx="52">
                  <c:v>24.729756545699452</c:v>
                </c:pt>
                <c:pt idx="53">
                  <c:v>24.764273951529944</c:v>
                </c:pt>
                <c:pt idx="54">
                  <c:v>24.798771735591899</c:v>
                </c:pt>
                <c:pt idx="55">
                  <c:v>24.833249527663256</c:v>
                </c:pt>
                <c:pt idx="56">
                  <c:v>24.867706957521975</c:v>
                </c:pt>
                <c:pt idx="57">
                  <c:v>24.902143654946002</c:v>
                </c:pt>
                <c:pt idx="58">
                  <c:v>24.936559249713298</c:v>
                </c:pt>
                <c:pt idx="59">
                  <c:v>24.970953371601809</c:v>
                </c:pt>
                <c:pt idx="60">
                  <c:v>25.005325650389487</c:v>
                </c:pt>
                <c:pt idx="61">
                  <c:v>25.039675715854287</c:v>
                </c:pt>
                <c:pt idx="62">
                  <c:v>25.074003197774154</c:v>
                </c:pt>
                <c:pt idx="63">
                  <c:v>25.108307725927052</c:v>
                </c:pt>
                <c:pt idx="64">
                  <c:v>25.142588930090923</c:v>
                </c:pt>
                <c:pt idx="65">
                  <c:v>25.176846440043718</c:v>
                </c:pt>
                <c:pt idx="66">
                  <c:v>25.2110798855634</c:v>
                </c:pt>
                <c:pt idx="67">
                  <c:v>25.245288896427912</c:v>
                </c:pt>
                <c:pt idx="68">
                  <c:v>25.279473102415206</c:v>
                </c:pt>
                <c:pt idx="69">
                  <c:v>25.313632133303237</c:v>
                </c:pt>
                <c:pt idx="70">
                  <c:v>25.347765618869957</c:v>
                </c:pt>
                <c:pt idx="71">
                  <c:v>25.381873188893316</c:v>
                </c:pt>
                <c:pt idx="72">
                  <c:v>25.415954473151267</c:v>
                </c:pt>
                <c:pt idx="73">
                  <c:v>25.450009101421763</c:v>
                </c:pt>
                <c:pt idx="74">
                  <c:v>25.484036703482754</c:v>
                </c:pt>
                <c:pt idx="75">
                  <c:v>25.518036909112194</c:v>
                </c:pt>
                <c:pt idx="76">
                  <c:v>25.552009348088031</c:v>
                </c:pt>
                <c:pt idx="77">
                  <c:v>25.585953650188223</c:v>
                </c:pt>
                <c:pt idx="78">
                  <c:v>25.619869445190719</c:v>
                </c:pt>
                <c:pt idx="79">
                  <c:v>25.653756362873473</c:v>
                </c:pt>
                <c:pt idx="80">
                  <c:v>25.687614033014434</c:v>
                </c:pt>
                <c:pt idx="81">
                  <c:v>25.721442085391551</c:v>
                </c:pt>
                <c:pt idx="82">
                  <c:v>25.755240149782782</c:v>
                </c:pt>
                <c:pt idx="83">
                  <c:v>25.78900785596608</c:v>
                </c:pt>
                <c:pt idx="84">
                  <c:v>25.822744833719391</c:v>
                </c:pt>
                <c:pt idx="85">
                  <c:v>25.856450712820671</c:v>
                </c:pt>
                <c:pt idx="86">
                  <c:v>25.890125123047874</c:v>
                </c:pt>
                <c:pt idx="87">
                  <c:v>25.923767694178945</c:v>
                </c:pt>
                <c:pt idx="88">
                  <c:v>25.957378055991839</c:v>
                </c:pt>
                <c:pt idx="89">
                  <c:v>25.990955838264512</c:v>
                </c:pt>
                <c:pt idx="90">
                  <c:v>26.024500670774913</c:v>
                </c:pt>
                <c:pt idx="91">
                  <c:v>26.058012183300995</c:v>
                </c:pt>
                <c:pt idx="92">
                  <c:v>26.091490005620706</c:v>
                </c:pt>
                <c:pt idx="93">
                  <c:v>26.124933767512005</c:v>
                </c:pt>
                <c:pt idx="94">
                  <c:v>26.158343098752837</c:v>
                </c:pt>
                <c:pt idx="95">
                  <c:v>26.191717629121158</c:v>
                </c:pt>
                <c:pt idx="96">
                  <c:v>26.225056988394918</c:v>
                </c:pt>
                <c:pt idx="97">
                  <c:v>26.258360806352073</c:v>
                </c:pt>
                <c:pt idx="98">
                  <c:v>26.291628712770571</c:v>
                </c:pt>
                <c:pt idx="99">
                  <c:v>26.324860337428362</c:v>
                </c:pt>
                <c:pt idx="100">
                  <c:v>26.358055310103403</c:v>
                </c:pt>
                <c:pt idx="101">
                  <c:v>26.391213260573647</c:v>
                </c:pt>
                <c:pt idx="102">
                  <c:v>26.42433381861704</c:v>
                </c:pt>
                <c:pt idx="103">
                  <c:v>26.457416614011539</c:v>
                </c:pt>
                <c:pt idx="104">
                  <c:v>26.490461276535093</c:v>
                </c:pt>
                <c:pt idx="105">
                  <c:v>26.523467435965653</c:v>
                </c:pt>
                <c:pt idx="106">
                  <c:v>26.556434722081175</c:v>
                </c:pt>
                <c:pt idx="107">
                  <c:v>26.589362764659612</c:v>
                </c:pt>
                <c:pt idx="108">
                  <c:v>26.62225119347891</c:v>
                </c:pt>
                <c:pt idx="109">
                  <c:v>26.655099638317022</c:v>
                </c:pt>
                <c:pt idx="110">
                  <c:v>26.687907728951906</c:v>
                </c:pt>
                <c:pt idx="111">
                  <c:v>26.720675095161507</c:v>
                </c:pt>
                <c:pt idx="112">
                  <c:v>26.753401366723782</c:v>
                </c:pt>
                <c:pt idx="113">
                  <c:v>26.786086173416681</c:v>
                </c:pt>
                <c:pt idx="114">
                  <c:v>26.818729145018157</c:v>
                </c:pt>
                <c:pt idx="115">
                  <c:v>26.851329911306159</c:v>
                </c:pt>
                <c:pt idx="116">
                  <c:v>26.883888102058641</c:v>
                </c:pt>
                <c:pt idx="117">
                  <c:v>26.916403347053556</c:v>
                </c:pt>
                <c:pt idx="118">
                  <c:v>26.948875276068858</c:v>
                </c:pt>
                <c:pt idx="119">
                  <c:v>26.981303518882491</c:v>
                </c:pt>
                <c:pt idx="120">
                  <c:v>27.013687705272417</c:v>
                </c:pt>
                <c:pt idx="121">
                  <c:v>27.046027465016579</c:v>
                </c:pt>
                <c:pt idx="122">
                  <c:v>27.078322427892935</c:v>
                </c:pt>
                <c:pt idx="123">
                  <c:v>27.110572223679434</c:v>
                </c:pt>
                <c:pt idx="124">
                  <c:v>27.14277648215403</c:v>
                </c:pt>
                <c:pt idx="125">
                  <c:v>27.174934833094675</c:v>
                </c:pt>
                <c:pt idx="126">
                  <c:v>27.20704690627932</c:v>
                </c:pt>
                <c:pt idx="127">
                  <c:v>27.239112331485916</c:v>
                </c:pt>
                <c:pt idx="128">
                  <c:v>27.271130738492417</c:v>
                </c:pt>
                <c:pt idx="129">
                  <c:v>27.303101757076774</c:v>
                </c:pt>
                <c:pt idx="130">
                  <c:v>27.335025017016939</c:v>
                </c:pt>
                <c:pt idx="131">
                  <c:v>27.366900148090863</c:v>
                </c:pt>
                <c:pt idx="132">
                  <c:v>27.398726780076501</c:v>
                </c:pt>
                <c:pt idx="133">
                  <c:v>27.430504542751798</c:v>
                </c:pt>
                <c:pt idx="134">
                  <c:v>27.462233065894718</c:v>
                </c:pt>
                <c:pt idx="135">
                  <c:v>27.493911979283205</c:v>
                </c:pt>
                <c:pt idx="136">
                  <c:v>27.52554091269521</c:v>
                </c:pt>
                <c:pt idx="137">
                  <c:v>27.557119495908687</c:v>
                </c:pt>
                <c:pt idx="138">
                  <c:v>27.588647358701589</c:v>
                </c:pt>
                <c:pt idx="139">
                  <c:v>27.620124130851863</c:v>
                </c:pt>
                <c:pt idx="140">
                  <c:v>27.651549442137473</c:v>
                </c:pt>
                <c:pt idx="141">
                  <c:v>27.68292292233636</c:v>
                </c:pt>
                <c:pt idx="142">
                  <c:v>27.714244201226478</c:v>
                </c:pt>
                <c:pt idx="143">
                  <c:v>27.745512908585781</c:v>
                </c:pt>
                <c:pt idx="144">
                  <c:v>27.776728674192217</c:v>
                </c:pt>
                <c:pt idx="145">
                  <c:v>27.807891127823744</c:v>
                </c:pt>
                <c:pt idx="146">
                  <c:v>27.838999899258312</c:v>
                </c:pt>
                <c:pt idx="147">
                  <c:v>27.870054618273869</c:v>
                </c:pt>
                <c:pt idx="148">
                  <c:v>27.901054914648373</c:v>
                </c:pt>
                <c:pt idx="149">
                  <c:v>27.93200041815977</c:v>
                </c:pt>
                <c:pt idx="150">
                  <c:v>27.96289075858602</c:v>
                </c:pt>
                <c:pt idx="151">
                  <c:v>27.993725565705066</c:v>
                </c:pt>
                <c:pt idx="152">
                  <c:v>28.024504469294865</c:v>
                </c:pt>
                <c:pt idx="153">
                  <c:v>28.055227099133369</c:v>
                </c:pt>
                <c:pt idx="154">
                  <c:v>28.085893084998531</c:v>
                </c:pt>
                <c:pt idx="155">
                  <c:v>28.116502056668295</c:v>
                </c:pt>
                <c:pt idx="156">
                  <c:v>28.147053643920625</c:v>
                </c:pt>
                <c:pt idx="157">
                  <c:v>28.177547476533466</c:v>
                </c:pt>
                <c:pt idx="158">
                  <c:v>28.207983184284771</c:v>
                </c:pt>
                <c:pt idx="159">
                  <c:v>28.238360396952491</c:v>
                </c:pt>
                <c:pt idx="160">
                  <c:v>28.268678744314581</c:v>
                </c:pt>
                <c:pt idx="161">
                  <c:v>28.298937856148989</c:v>
                </c:pt>
                <c:pt idx="162">
                  <c:v>28.32913736223367</c:v>
                </c:pt>
                <c:pt idx="163">
                  <c:v>28.359276892346575</c:v>
                </c:pt>
                <c:pt idx="164">
                  <c:v>28.389356076265656</c:v>
                </c:pt>
                <c:pt idx="165">
                  <c:v>28.419374543768868</c:v>
                </c:pt>
                <c:pt idx="166">
                  <c:v>28.449331924634155</c:v>
                </c:pt>
                <c:pt idx="167">
                  <c:v>28.479227848639479</c:v>
                </c:pt>
                <c:pt idx="168">
                  <c:v>28.509061945562785</c:v>
                </c:pt>
                <c:pt idx="169">
                  <c:v>28.538833845182026</c:v>
                </c:pt>
                <c:pt idx="170">
                  <c:v>28.568543177275156</c:v>
                </c:pt>
                <c:pt idx="171">
                  <c:v>28.598189571620125</c:v>
                </c:pt>
                <c:pt idx="172">
                  <c:v>28.627772657994889</c:v>
                </c:pt>
                <c:pt idx="173">
                  <c:v>28.657292066177398</c:v>
                </c:pt>
                <c:pt idx="174">
                  <c:v>28.686747425945597</c:v>
                </c:pt>
                <c:pt idx="175">
                  <c:v>28.716138367077448</c:v>
                </c:pt>
                <c:pt idx="176">
                  <c:v>28.7454645193509</c:v>
                </c:pt>
                <c:pt idx="177">
                  <c:v>28.774725512543906</c:v>
                </c:pt>
                <c:pt idx="178">
                  <c:v>28.803920976434412</c:v>
                </c:pt>
                <c:pt idx="179">
                  <c:v>28.833050540800375</c:v>
                </c:pt>
                <c:pt idx="180">
                  <c:v>28.862113835419748</c:v>
                </c:pt>
                <c:pt idx="181">
                  <c:v>28.891110490070481</c:v>
                </c:pt>
                <c:pt idx="182">
                  <c:v>28.920040134530524</c:v>
                </c:pt>
                <c:pt idx="183">
                  <c:v>28.948902398577832</c:v>
                </c:pt>
                <c:pt idx="184">
                  <c:v>28.977696911990357</c:v>
                </c:pt>
                <c:pt idx="185">
                  <c:v>29.00642330454605</c:v>
                </c:pt>
                <c:pt idx="186">
                  <c:v>29.035081206022863</c:v>
                </c:pt>
                <c:pt idx="187">
                  <c:v>29.063670246198747</c:v>
                </c:pt>
                <c:pt idx="188">
                  <c:v>29.092190054851656</c:v>
                </c:pt>
                <c:pt idx="189">
                  <c:v>29.120640261759544</c:v>
                </c:pt>
                <c:pt idx="190">
                  <c:v>29.149020496700359</c:v>
                </c:pt>
                <c:pt idx="191">
                  <c:v>29.177330389452052</c:v>
                </c:pt>
                <c:pt idx="192">
                  <c:v>29.205569569792576</c:v>
                </c:pt>
                <c:pt idx="193">
                  <c:v>29.233737667499888</c:v>
                </c:pt>
                <c:pt idx="194">
                  <c:v>29.261834312351933</c:v>
                </c:pt>
                <c:pt idx="195">
                  <c:v>29.289859134126669</c:v>
                </c:pt>
                <c:pt idx="196">
                  <c:v>29.317811762602044</c:v>
                </c:pt>
                <c:pt idx="197">
                  <c:v>29.34569182755601</c:v>
                </c:pt>
                <c:pt idx="198">
                  <c:v>29.373498958766522</c:v>
                </c:pt>
                <c:pt idx="199">
                  <c:v>29.40123278601153</c:v>
                </c:pt>
                <c:pt idx="200">
                  <c:v>29.428892939068984</c:v>
                </c:pt>
                <c:pt idx="201">
                  <c:v>29.45647904771684</c:v>
                </c:pt>
                <c:pt idx="202">
                  <c:v>29.483990741733049</c:v>
                </c:pt>
                <c:pt idx="203">
                  <c:v>29.511427650895559</c:v>
                </c:pt>
                <c:pt idx="204">
                  <c:v>29.538789404982328</c:v>
                </c:pt>
                <c:pt idx="205">
                  <c:v>29.566075633771305</c:v>
                </c:pt>
                <c:pt idx="206">
                  <c:v>29.59328596704044</c:v>
                </c:pt>
                <c:pt idx="207">
                  <c:v>29.62042003456769</c:v>
                </c:pt>
                <c:pt idx="208">
                  <c:v>29.647477466131001</c:v>
                </c:pt>
                <c:pt idx="209">
                  <c:v>29.674457891508332</c:v>
                </c:pt>
                <c:pt idx="210">
                  <c:v>29.701360940477628</c:v>
                </c:pt>
                <c:pt idx="211">
                  <c:v>29.728186242816847</c:v>
                </c:pt>
                <c:pt idx="212">
                  <c:v>29.754933428303936</c:v>
                </c:pt>
                <c:pt idx="213">
                  <c:v>29.781602126716852</c:v>
                </c:pt>
                <c:pt idx="214">
                  <c:v>29.80819196783354</c:v>
                </c:pt>
                <c:pt idx="215">
                  <c:v>29.834702581431959</c:v>
                </c:pt>
                <c:pt idx="216">
                  <c:v>29.861133597290056</c:v>
                </c:pt>
                <c:pt idx="217">
                  <c:v>29.88748464518579</c:v>
                </c:pt>
                <c:pt idx="218">
                  <c:v>29.913755354897102</c:v>
                </c:pt>
                <c:pt idx="219">
                  <c:v>29.939945356201953</c:v>
                </c:pt>
                <c:pt idx="220">
                  <c:v>29.966054278878293</c:v>
                </c:pt>
                <c:pt idx="221">
                  <c:v>29.992081752704074</c:v>
                </c:pt>
                <c:pt idx="222">
                  <c:v>30.018027407457247</c:v>
                </c:pt>
                <c:pt idx="223">
                  <c:v>30.04389087291576</c:v>
                </c:pt>
                <c:pt idx="224">
                  <c:v>30.069671778857575</c:v>
                </c:pt>
                <c:pt idx="225">
                  <c:v>30.095369755060634</c:v>
                </c:pt>
                <c:pt idx="226">
                  <c:v>30.120984431302894</c:v>
                </c:pt>
                <c:pt idx="227">
                  <c:v>30.146515437362307</c:v>
                </c:pt>
                <c:pt idx="228">
                  <c:v>30.171962403016824</c:v>
                </c:pt>
                <c:pt idx="229">
                  <c:v>30.197324958044398</c:v>
                </c:pt>
                <c:pt idx="230">
                  <c:v>30.222602732222981</c:v>
                </c:pt>
                <c:pt idx="231">
                  <c:v>30.247795355330521</c:v>
                </c:pt>
                <c:pt idx="232">
                  <c:v>30.272902457144976</c:v>
                </c:pt>
                <c:pt idx="233">
                  <c:v>30.297923667444294</c:v>
                </c:pt>
                <c:pt idx="234">
                  <c:v>30.322858616006428</c:v>
                </c:pt>
                <c:pt idx="235">
                  <c:v>30.347706932609331</c:v>
                </c:pt>
                <c:pt idx="236">
                  <c:v>30.372468247030952</c:v>
                </c:pt>
                <c:pt idx="237">
                  <c:v>30.397142189049248</c:v>
                </c:pt>
                <c:pt idx="238">
                  <c:v>30.421728388442169</c:v>
                </c:pt>
                <c:pt idx="239">
                  <c:v>30.446226474987661</c:v>
                </c:pt>
                <c:pt idx="240">
                  <c:v>30.470636078463688</c:v>
                </c:pt>
                <c:pt idx="241">
                  <c:v>30.494956828648192</c:v>
                </c:pt>
                <c:pt idx="242">
                  <c:v>30.519188355319127</c:v>
                </c:pt>
                <c:pt idx="243">
                  <c:v>30.543330288254445</c:v>
                </c:pt>
                <c:pt idx="244">
                  <c:v>30.567382257232104</c:v>
                </c:pt>
                <c:pt idx="245">
                  <c:v>30.591343892030046</c:v>
                </c:pt>
                <c:pt idx="246">
                  <c:v>30.615214822426232</c:v>
                </c:pt>
                <c:pt idx="247">
                  <c:v>30.63899467819861</c:v>
                </c:pt>
                <c:pt idx="248">
                  <c:v>30.662683089125132</c:v>
                </c:pt>
                <c:pt idx="249">
                  <c:v>30.686279684983749</c:v>
                </c:pt>
                <c:pt idx="250">
                  <c:v>30.709784095552415</c:v>
                </c:pt>
                <c:pt idx="251">
                  <c:v>30.733195950609083</c:v>
                </c:pt>
                <c:pt idx="252">
                  <c:v>30.7565148799317</c:v>
                </c:pt>
                <c:pt idx="253">
                  <c:v>30.779740513298222</c:v>
                </c:pt>
                <c:pt idx="254">
                  <c:v>30.802872480486602</c:v>
                </c:pt>
                <c:pt idx="255">
                  <c:v>30.825910411274791</c:v>
                </c:pt>
                <c:pt idx="256">
                  <c:v>30.848853935440737</c:v>
                </c:pt>
                <c:pt idx="257">
                  <c:v>30.871702682762397</c:v>
                </c:pt>
                <c:pt idx="258">
                  <c:v>30.894456283017721</c:v>
                </c:pt>
                <c:pt idx="259">
                  <c:v>30.917114365984659</c:v>
                </c:pt>
                <c:pt idx="260">
                  <c:v>30.939676561441168</c:v>
                </c:pt>
                <c:pt idx="261">
                  <c:v>30.962142499165196</c:v>
                </c:pt>
                <c:pt idx="262">
                  <c:v>30.984511808934698</c:v>
                </c:pt>
                <c:pt idx="263">
                  <c:v>31.006784120527623</c:v>
                </c:pt>
                <c:pt idx="264">
                  <c:v>31.028959063721924</c:v>
                </c:pt>
                <c:pt idx="265">
                  <c:v>31.051036268295555</c:v>
                </c:pt>
                <c:pt idx="266">
                  <c:v>31.073015364026464</c:v>
                </c:pt>
                <c:pt idx="267">
                  <c:v>31.094895980692606</c:v>
                </c:pt>
                <c:pt idx="268">
                  <c:v>31.116677748071933</c:v>
                </c:pt>
                <c:pt idx="269">
                  <c:v>31.138360295942395</c:v>
                </c:pt>
                <c:pt idx="270">
                  <c:v>31.159943254081945</c:v>
                </c:pt>
                <c:pt idx="271">
                  <c:v>31.181426252268537</c:v>
                </c:pt>
                <c:pt idx="272">
                  <c:v>31.20280892028012</c:v>
                </c:pt>
                <c:pt idx="273">
                  <c:v>31.224090887894647</c:v>
                </c:pt>
                <c:pt idx="274">
                  <c:v>31.245271784890072</c:v>
                </c:pt>
                <c:pt idx="275">
                  <c:v>31.266351241044344</c:v>
                </c:pt>
                <c:pt idx="276">
                  <c:v>31.287328886135416</c:v>
                </c:pt>
                <c:pt idx="277">
                  <c:v>31.308204349941242</c:v>
                </c:pt>
                <c:pt idx="278">
                  <c:v>31.328977262239768</c:v>
                </c:pt>
                <c:pt idx="279">
                  <c:v>31.349647252808953</c:v>
                </c:pt>
                <c:pt idx="280">
                  <c:v>31.370213951426749</c:v>
                </c:pt>
                <c:pt idx="281">
                  <c:v>31.390676987871103</c:v>
                </c:pt>
                <c:pt idx="282">
                  <c:v>31.411035991919967</c:v>
                </c:pt>
                <c:pt idx="283">
                  <c:v>31.431290593351299</c:v>
                </c:pt>
                <c:pt idx="284">
                  <c:v>31.451440421943044</c:v>
                </c:pt>
                <c:pt idx="285">
                  <c:v>31.471485107473161</c:v>
                </c:pt>
                <c:pt idx="286">
                  <c:v>31.491424279719595</c:v>
                </c:pt>
                <c:pt idx="287">
                  <c:v>31.511257568460302</c:v>
                </c:pt>
                <c:pt idx="288">
                  <c:v>31.530984603473232</c:v>
                </c:pt>
                <c:pt idx="289">
                  <c:v>31.550605014536341</c:v>
                </c:pt>
                <c:pt idx="290">
                  <c:v>31.570118431427577</c:v>
                </c:pt>
                <c:pt idx="291">
                  <c:v>31.589524483924894</c:v>
                </c:pt>
                <c:pt idx="292">
                  <c:v>31.608822801806241</c:v>
                </c:pt>
                <c:pt idx="293">
                  <c:v>31.628013014849575</c:v>
                </c:pt>
                <c:pt idx="294">
                  <c:v>31.647094752832842</c:v>
                </c:pt>
                <c:pt idx="295">
                  <c:v>31.666067645534</c:v>
                </c:pt>
                <c:pt idx="296">
                  <c:v>31.684931322731</c:v>
                </c:pt>
                <c:pt idx="297">
                  <c:v>31.703685414201789</c:v>
                </c:pt>
                <c:pt idx="298">
                  <c:v>31.722329549724321</c:v>
                </c:pt>
                <c:pt idx="299">
                  <c:v>31.740863359076553</c:v>
                </c:pt>
                <c:pt idx="300">
                  <c:v>31.759286472036433</c:v>
                </c:pt>
                <c:pt idx="301">
                  <c:v>31.777598518381911</c:v>
                </c:pt>
                <c:pt idx="302">
                  <c:v>31.795799127890941</c:v>
                </c:pt>
                <c:pt idx="303">
                  <c:v>31.81388793034148</c:v>
                </c:pt>
                <c:pt idx="304">
                  <c:v>31.831864555511469</c:v>
                </c:pt>
                <c:pt idx="305">
                  <c:v>31.84972863317887</c:v>
                </c:pt>
                <c:pt idx="306">
                  <c:v>31.867479793121632</c:v>
                </c:pt>
                <c:pt idx="307">
                  <c:v>31.885117665117704</c:v>
                </c:pt>
                <c:pt idx="308">
                  <c:v>31.90264187894504</c:v>
                </c:pt>
                <c:pt idx="309">
                  <c:v>31.920052064381593</c:v>
                </c:pt>
                <c:pt idx="310">
                  <c:v>31.937347851205317</c:v>
                </c:pt>
                <c:pt idx="311">
                  <c:v>31.954528869194156</c:v>
                </c:pt>
                <c:pt idx="312">
                  <c:v>31.971594748126073</c:v>
                </c:pt>
                <c:pt idx="313">
                  <c:v>31.988545117779012</c:v>
                </c:pt>
                <c:pt idx="314">
                  <c:v>32.005379607930927</c:v>
                </c:pt>
                <c:pt idx="315">
                  <c:v>32.02209784835977</c:v>
                </c:pt>
                <c:pt idx="316">
                  <c:v>32.03869946884349</c:v>
                </c:pt>
                <c:pt idx="317">
                  <c:v>32.055184099160044</c:v>
                </c:pt>
                <c:pt idx="318">
                  <c:v>32.071551369087388</c:v>
                </c:pt>
                <c:pt idx="319">
                  <c:v>32.087800908403466</c:v>
                </c:pt>
                <c:pt idx="320">
                  <c:v>32.103932346886225</c:v>
                </c:pt>
                <c:pt idx="321">
                  <c:v>32.119945314313632</c:v>
                </c:pt>
                <c:pt idx="322">
                  <c:v>32.135839440463627</c:v>
                </c:pt>
                <c:pt idx="323">
                  <c:v>32.15161435511417</c:v>
                </c:pt>
                <c:pt idx="324">
                  <c:v>32.167269688043213</c:v>
                </c:pt>
                <c:pt idx="325">
                  <c:v>32.182805069028696</c:v>
                </c:pt>
                <c:pt idx="326">
                  <c:v>32.198220127848579</c:v>
                </c:pt>
                <c:pt idx="327">
                  <c:v>32.213514494280822</c:v>
                </c:pt>
                <c:pt idx="328">
                  <c:v>32.228687798103365</c:v>
                </c:pt>
                <c:pt idx="329">
                  <c:v>32.243739669094161</c:v>
                </c:pt>
                <c:pt idx="330">
                  <c:v>32.25866973703117</c:v>
                </c:pt>
                <c:pt idx="331">
                  <c:v>32.273477631692337</c:v>
                </c:pt>
                <c:pt idx="332">
                  <c:v>32.288162982855617</c:v>
                </c:pt>
                <c:pt idx="333">
                  <c:v>32.302725420298962</c:v>
                </c:pt>
                <c:pt idx="334">
                  <c:v>32.317164573800326</c:v>
                </c:pt>
                <c:pt idx="335">
                  <c:v>32.331480073137655</c:v>
                </c:pt>
                <c:pt idx="336">
                  <c:v>32.345671548088902</c:v>
                </c:pt>
                <c:pt idx="337">
                  <c:v>32.359738628432027</c:v>
                </c:pt>
                <c:pt idx="338">
                  <c:v>32.373680943944969</c:v>
                </c:pt>
                <c:pt idx="339">
                  <c:v>32.387498124405695</c:v>
                </c:pt>
                <c:pt idx="340">
                  <c:v>32.401189799592146</c:v>
                </c:pt>
                <c:pt idx="341">
                  <c:v>32.414755599282273</c:v>
                </c:pt>
                <c:pt idx="342">
                  <c:v>32.428195153254038</c:v>
                </c:pt>
                <c:pt idx="343">
                  <c:v>32.441508091285385</c:v>
                </c:pt>
                <c:pt idx="344">
                  <c:v>32.454694043154269</c:v>
                </c:pt>
                <c:pt idx="345">
                  <c:v>32.467752638638643</c:v>
                </c:pt>
                <c:pt idx="346">
                  <c:v>32.480683507516453</c:v>
                </c:pt>
                <c:pt idx="347">
                  <c:v>32.493486279565658</c:v>
                </c:pt>
                <c:pt idx="348">
                  <c:v>32.506160584564213</c:v>
                </c:pt>
                <c:pt idx="349">
                  <c:v>32.518706052290057</c:v>
                </c:pt>
                <c:pt idx="350">
                  <c:v>32.531122312521148</c:v>
                </c:pt>
                <c:pt idx="351">
                  <c:v>32.543408995035442</c:v>
                </c:pt>
                <c:pt idx="352">
                  <c:v>32.55556572961089</c:v>
                </c:pt>
                <c:pt idx="353">
                  <c:v>32.56759214602544</c:v>
                </c:pt>
                <c:pt idx="354">
                  <c:v>32.579487874057051</c:v>
                </c:pt>
                <c:pt idx="355">
                  <c:v>32.591252543483662</c:v>
                </c:pt>
                <c:pt idx="356">
                  <c:v>32.602885784083242</c:v>
                </c:pt>
                <c:pt idx="357">
                  <c:v>32.614387225633727</c:v>
                </c:pt>
                <c:pt idx="358">
                  <c:v>32.625756497913081</c:v>
                </c:pt>
                <c:pt idx="359">
                  <c:v>32.636993230699254</c:v>
                </c:pt>
                <c:pt idx="360">
                  <c:v>32.648097053770186</c:v>
                </c:pt>
                <c:pt idx="361">
                  <c:v>32.659067596903846</c:v>
                </c:pt>
                <c:pt idx="362">
                  <c:v>32.669904489878178</c:v>
                </c:pt>
                <c:pt idx="363">
                  <c:v>32.680607362471129</c:v>
                </c:pt>
                <c:pt idx="364">
                  <c:v>32.691175844460659</c:v>
                </c:pt>
                <c:pt idx="365">
                  <c:v>32.701609565624722</c:v>
                </c:pt>
                <c:pt idx="366">
                  <c:v>32.711908155741256</c:v>
                </c:pt>
                <c:pt idx="367">
                  <c:v>32.722071244588228</c:v>
                </c:pt>
                <c:pt idx="368">
                  <c:v>32.732098461943586</c:v>
                </c:pt>
                <c:pt idx="369">
                  <c:v>32.741989437585282</c:v>
                </c:pt>
                <c:pt idx="370">
                  <c:v>32.751743801291262</c:v>
                </c:pt>
                <c:pt idx="371">
                  <c:v>32.76136118283948</c:v>
                </c:pt>
                <c:pt idx="372">
                  <c:v>32.770841212007895</c:v>
                </c:pt>
                <c:pt idx="373">
                  <c:v>32.780183518574454</c:v>
                </c:pt>
                <c:pt idx="374">
                  <c:v>32.789387732317103</c:v>
                </c:pt>
                <c:pt idx="375">
                  <c:v>32.798453483013809</c:v>
                </c:pt>
                <c:pt idx="376">
                  <c:v>32.807380400442511</c:v>
                </c:pt>
                <c:pt idx="377">
                  <c:v>32.816168114381163</c:v>
                </c:pt>
                <c:pt idx="378">
                  <c:v>32.824816254607725</c:v>
                </c:pt>
                <c:pt idx="379">
                  <c:v>32.833324450900143</c:v>
                </c:pt>
                <c:pt idx="380">
                  <c:v>32.841692333036363</c:v>
                </c:pt>
                <c:pt idx="381">
                  <c:v>32.849919530794352</c:v>
                </c:pt>
                <c:pt idx="382">
                  <c:v>32.85800567395205</c:v>
                </c:pt>
                <c:pt idx="383">
                  <c:v>32.865950392287409</c:v>
                </c:pt>
                <c:pt idx="384">
                  <c:v>32.873753315578384</c:v>
                </c:pt>
                <c:pt idx="385">
                  <c:v>32.881414073602933</c:v>
                </c:pt>
                <c:pt idx="386">
                  <c:v>32.888932296138996</c:v>
                </c:pt>
                <c:pt idx="387">
                  <c:v>32.896307612964534</c:v>
                </c:pt>
                <c:pt idx="388">
                  <c:v>32.9035396538575</c:v>
                </c:pt>
                <c:pt idx="389">
                  <c:v>32.910628048595839</c:v>
                </c:pt>
                <c:pt idx="390">
                  <c:v>32.917572426957506</c:v>
                </c:pt>
                <c:pt idx="391">
                  <c:v>32.924372418720452</c:v>
                </c:pt>
                <c:pt idx="392">
                  <c:v>32.931027653662639</c:v>
                </c:pt>
                <c:pt idx="393">
                  <c:v>32.937537761561998</c:v>
                </c:pt>
                <c:pt idx="394">
                  <c:v>32.943902372196504</c:v>
                </c:pt>
                <c:pt idx="395">
                  <c:v>32.950121115344089</c:v>
                </c:pt>
                <c:pt idx="396">
                  <c:v>32.95619362078272</c:v>
                </c:pt>
                <c:pt idx="397">
                  <c:v>32.962119518290343</c:v>
                </c:pt>
                <c:pt idx="398">
                  <c:v>32.967898437644912</c:v>
                </c:pt>
                <c:pt idx="399">
                  <c:v>32.973530008624373</c:v>
                </c:pt>
                <c:pt idx="400">
                  <c:v>32.979013861006685</c:v>
                </c:pt>
                <c:pt idx="401">
                  <c:v>32.984349624569795</c:v>
                </c:pt>
                <c:pt idx="402">
                  <c:v>32.989536929091663</c:v>
                </c:pt>
                <c:pt idx="403">
                  <c:v>32.994575404350229</c:v>
                </c:pt>
                <c:pt idx="404">
                  <c:v>32.999464680123452</c:v>
                </c:pt>
                <c:pt idx="405">
                  <c:v>33.004204386189286</c:v>
                </c:pt>
                <c:pt idx="406">
                  <c:v>33.008794152325684</c:v>
                </c:pt>
                <c:pt idx="407">
                  <c:v>33.013233608310586</c:v>
                </c:pt>
                <c:pt idx="408">
                  <c:v>33.017522383921957</c:v>
                </c:pt>
                <c:pt idx="409">
                  <c:v>33.021660108937745</c:v>
                </c:pt>
                <c:pt idx="410">
                  <c:v>33.025646413135902</c:v>
                </c:pt>
                <c:pt idx="411">
                  <c:v>33.029480926294376</c:v>
                </c:pt>
                <c:pt idx="412">
                  <c:v>33.033163278191125</c:v>
                </c:pt>
                <c:pt idx="413">
                  <c:v>33.036693098604097</c:v>
                </c:pt>
                <c:pt idx="414">
                  <c:v>33.040070017311244</c:v>
                </c:pt>
                <c:pt idx="415">
                  <c:v>33.04329366409052</c:v>
                </c:pt>
                <c:pt idx="416">
                  <c:v>33.046363668719877</c:v>
                </c:pt>
                <c:pt idx="417">
                  <c:v>33.04927966097727</c:v>
                </c:pt>
                <c:pt idx="418">
                  <c:v>33.052041270640643</c:v>
                </c:pt>
                <c:pt idx="419">
                  <c:v>33.054648127487958</c:v>
                </c:pt>
                <c:pt idx="420">
                  <c:v>33.057099861297154</c:v>
                </c:pt>
                <c:pt idx="421">
                  <c:v>33.059396101846197</c:v>
                </c:pt>
                <c:pt idx="422">
                  <c:v>33.061536478913027</c:v>
                </c:pt>
                <c:pt idx="423">
                  <c:v>33.063520622275604</c:v>
                </c:pt>
                <c:pt idx="424">
                  <c:v>33.065348161711874</c:v>
                </c:pt>
                <c:pt idx="425">
                  <c:v>33.067018726999798</c:v>
                </c:pt>
                <c:pt idx="426">
                  <c:v>33.068531947917315</c:v>
                </c:pt>
                <c:pt idx="427">
                  <c:v>33.069887454242391</c:v>
                </c:pt>
                <c:pt idx="428">
                  <c:v>33.071084875752973</c:v>
                </c:pt>
                <c:pt idx="429">
                  <c:v>33.072123842227008</c:v>
                </c:pt>
                <c:pt idx="430">
                  <c:v>33.073003983442447</c:v>
                </c:pt>
                <c:pt idx="431">
                  <c:v>33.073724929177253</c:v>
                </c:pt>
                <c:pt idx="432">
                  <c:v>33.07428630920937</c:v>
                </c:pt>
                <c:pt idx="433">
                  <c:v>33.074687753316745</c:v>
                </c:pt>
                <c:pt idx="434">
                  <c:v>33.074928891277345</c:v>
                </c:pt>
                <c:pt idx="435">
                  <c:v>33.07500935286911</c:v>
                </c:pt>
                <c:pt idx="436">
                  <c:v>33.074928891277345</c:v>
                </c:pt>
                <c:pt idx="437">
                  <c:v>33.074687753316745</c:v>
                </c:pt>
                <c:pt idx="438">
                  <c:v>33.07428630920937</c:v>
                </c:pt>
                <c:pt idx="439">
                  <c:v>33.073724929177253</c:v>
                </c:pt>
                <c:pt idx="440">
                  <c:v>33.073003983442447</c:v>
                </c:pt>
                <c:pt idx="441">
                  <c:v>33.072123842227008</c:v>
                </c:pt>
                <c:pt idx="442">
                  <c:v>33.071084875752973</c:v>
                </c:pt>
                <c:pt idx="443">
                  <c:v>33.069887454242391</c:v>
                </c:pt>
                <c:pt idx="444">
                  <c:v>33.068531947917315</c:v>
                </c:pt>
                <c:pt idx="445">
                  <c:v>33.067018726999798</c:v>
                </c:pt>
                <c:pt idx="446">
                  <c:v>33.065348161711874</c:v>
                </c:pt>
                <c:pt idx="447">
                  <c:v>33.063520622275604</c:v>
                </c:pt>
                <c:pt idx="448">
                  <c:v>33.061536478913027</c:v>
                </c:pt>
                <c:pt idx="449">
                  <c:v>33.059396101846197</c:v>
                </c:pt>
                <c:pt idx="450">
                  <c:v>33.057099861297154</c:v>
                </c:pt>
                <c:pt idx="451">
                  <c:v>33.054648127487958</c:v>
                </c:pt>
                <c:pt idx="452">
                  <c:v>33.052041270640643</c:v>
                </c:pt>
                <c:pt idx="453">
                  <c:v>33.04927966097727</c:v>
                </c:pt>
                <c:pt idx="454">
                  <c:v>33.046363668719877</c:v>
                </c:pt>
                <c:pt idx="455">
                  <c:v>33.04329366409052</c:v>
                </c:pt>
                <c:pt idx="456">
                  <c:v>33.040070017311244</c:v>
                </c:pt>
                <c:pt idx="457">
                  <c:v>33.036693098604097</c:v>
                </c:pt>
                <c:pt idx="458">
                  <c:v>33.033163278191125</c:v>
                </c:pt>
                <c:pt idx="459">
                  <c:v>33.029480926294376</c:v>
                </c:pt>
                <c:pt idx="460">
                  <c:v>33.025646413135902</c:v>
                </c:pt>
                <c:pt idx="461">
                  <c:v>33.021660108937745</c:v>
                </c:pt>
                <c:pt idx="462">
                  <c:v>33.017522383921957</c:v>
                </c:pt>
                <c:pt idx="463">
                  <c:v>33.013233608310586</c:v>
                </c:pt>
                <c:pt idx="464">
                  <c:v>33.008794152325684</c:v>
                </c:pt>
                <c:pt idx="465">
                  <c:v>33.004204386189286</c:v>
                </c:pt>
                <c:pt idx="466">
                  <c:v>32.999464680123452</c:v>
                </c:pt>
                <c:pt idx="467">
                  <c:v>32.994575404350229</c:v>
                </c:pt>
                <c:pt idx="468">
                  <c:v>32.989536929091663</c:v>
                </c:pt>
                <c:pt idx="469">
                  <c:v>32.984349624569795</c:v>
                </c:pt>
                <c:pt idx="470">
                  <c:v>32.979013861006685</c:v>
                </c:pt>
                <c:pt idx="471">
                  <c:v>32.973530008624373</c:v>
                </c:pt>
                <c:pt idx="472">
                  <c:v>32.967898437644912</c:v>
                </c:pt>
                <c:pt idx="473">
                  <c:v>32.962119518290343</c:v>
                </c:pt>
                <c:pt idx="474">
                  <c:v>32.95619362078272</c:v>
                </c:pt>
                <c:pt idx="475">
                  <c:v>32.950121115344089</c:v>
                </c:pt>
                <c:pt idx="476">
                  <c:v>32.943902372196504</c:v>
                </c:pt>
                <c:pt idx="477">
                  <c:v>32.937537761561998</c:v>
                </c:pt>
                <c:pt idx="478">
                  <c:v>32.931027653662639</c:v>
                </c:pt>
                <c:pt idx="479">
                  <c:v>32.924372418720452</c:v>
                </c:pt>
                <c:pt idx="480">
                  <c:v>32.917572426957506</c:v>
                </c:pt>
                <c:pt idx="481">
                  <c:v>32.910628048595839</c:v>
                </c:pt>
                <c:pt idx="482">
                  <c:v>32.9035396538575</c:v>
                </c:pt>
                <c:pt idx="483">
                  <c:v>32.896307612964534</c:v>
                </c:pt>
                <c:pt idx="484">
                  <c:v>32.888932296138996</c:v>
                </c:pt>
                <c:pt idx="485">
                  <c:v>32.881414073602933</c:v>
                </c:pt>
                <c:pt idx="486">
                  <c:v>32.873753315578384</c:v>
                </c:pt>
                <c:pt idx="487">
                  <c:v>32.865950392287409</c:v>
                </c:pt>
                <c:pt idx="488">
                  <c:v>32.85800567395205</c:v>
                </c:pt>
                <c:pt idx="489">
                  <c:v>32.849919530794352</c:v>
                </c:pt>
                <c:pt idx="490">
                  <c:v>32.841692333036363</c:v>
                </c:pt>
                <c:pt idx="491">
                  <c:v>32.833324450900143</c:v>
                </c:pt>
                <c:pt idx="492">
                  <c:v>32.824816254607725</c:v>
                </c:pt>
                <c:pt idx="493">
                  <c:v>32.816168114381163</c:v>
                </c:pt>
                <c:pt idx="494">
                  <c:v>32.807380400442511</c:v>
                </c:pt>
                <c:pt idx="495">
                  <c:v>32.798453483013809</c:v>
                </c:pt>
                <c:pt idx="496">
                  <c:v>32.789387732317103</c:v>
                </c:pt>
                <c:pt idx="497">
                  <c:v>32.780183518574454</c:v>
                </c:pt>
                <c:pt idx="498">
                  <c:v>32.770841212007895</c:v>
                </c:pt>
                <c:pt idx="499">
                  <c:v>32.76136118283948</c:v>
                </c:pt>
                <c:pt idx="500">
                  <c:v>32.751743801291262</c:v>
                </c:pt>
                <c:pt idx="501">
                  <c:v>32.741989437585282</c:v>
                </c:pt>
                <c:pt idx="502">
                  <c:v>32.732098461943586</c:v>
                </c:pt>
                <c:pt idx="503">
                  <c:v>32.722071244588228</c:v>
                </c:pt>
                <c:pt idx="504">
                  <c:v>32.711908155741256</c:v>
                </c:pt>
                <c:pt idx="505">
                  <c:v>32.701609565624722</c:v>
                </c:pt>
                <c:pt idx="506">
                  <c:v>32.691175844460659</c:v>
                </c:pt>
                <c:pt idx="507">
                  <c:v>32.680607362471129</c:v>
                </c:pt>
                <c:pt idx="508">
                  <c:v>32.669904489878178</c:v>
                </c:pt>
                <c:pt idx="509">
                  <c:v>32.659067596903846</c:v>
                </c:pt>
                <c:pt idx="510">
                  <c:v>32.648097053770186</c:v>
                </c:pt>
                <c:pt idx="511">
                  <c:v>32.636993230699254</c:v>
                </c:pt>
                <c:pt idx="512">
                  <c:v>32.625756497913081</c:v>
                </c:pt>
                <c:pt idx="513">
                  <c:v>32.614387225633727</c:v>
                </c:pt>
                <c:pt idx="514">
                  <c:v>32.602885784083242</c:v>
                </c:pt>
                <c:pt idx="515">
                  <c:v>32.591252543483662</c:v>
                </c:pt>
                <c:pt idx="516">
                  <c:v>32.579487874057051</c:v>
                </c:pt>
                <c:pt idx="517">
                  <c:v>32.56759214602544</c:v>
                </c:pt>
                <c:pt idx="518">
                  <c:v>32.55556572961089</c:v>
                </c:pt>
                <c:pt idx="519">
                  <c:v>32.543408995035442</c:v>
                </c:pt>
                <c:pt idx="520">
                  <c:v>32.531122312521148</c:v>
                </c:pt>
                <c:pt idx="521">
                  <c:v>32.518706052290057</c:v>
                </c:pt>
                <c:pt idx="522">
                  <c:v>32.506160584564213</c:v>
                </c:pt>
                <c:pt idx="523">
                  <c:v>32.493486279565658</c:v>
                </c:pt>
                <c:pt idx="524">
                  <c:v>32.480683507516453</c:v>
                </c:pt>
                <c:pt idx="525">
                  <c:v>32.467752638638643</c:v>
                </c:pt>
                <c:pt idx="526">
                  <c:v>32.454694043154269</c:v>
                </c:pt>
                <c:pt idx="527">
                  <c:v>32.441508091285385</c:v>
                </c:pt>
                <c:pt idx="528">
                  <c:v>32.428195153254038</c:v>
                </c:pt>
                <c:pt idx="529">
                  <c:v>32.414755599282273</c:v>
                </c:pt>
                <c:pt idx="530">
                  <c:v>32.401189799592146</c:v>
                </c:pt>
                <c:pt idx="531">
                  <c:v>32.387498124405695</c:v>
                </c:pt>
                <c:pt idx="532">
                  <c:v>32.373680943944969</c:v>
                </c:pt>
                <c:pt idx="533">
                  <c:v>32.359738628432027</c:v>
                </c:pt>
                <c:pt idx="534">
                  <c:v>32.345671548088902</c:v>
                </c:pt>
                <c:pt idx="535">
                  <c:v>32.331480073137655</c:v>
                </c:pt>
                <c:pt idx="536">
                  <c:v>32.317164573800326</c:v>
                </c:pt>
                <c:pt idx="537">
                  <c:v>32.302725420298962</c:v>
                </c:pt>
                <c:pt idx="538">
                  <c:v>32.288162982855617</c:v>
                </c:pt>
                <c:pt idx="539">
                  <c:v>32.273477631692337</c:v>
                </c:pt>
                <c:pt idx="540">
                  <c:v>32.25866973703117</c:v>
                </c:pt>
                <c:pt idx="541">
                  <c:v>32.243739669094161</c:v>
                </c:pt>
                <c:pt idx="542">
                  <c:v>32.228687798103365</c:v>
                </c:pt>
                <c:pt idx="543">
                  <c:v>32.213514494280822</c:v>
                </c:pt>
                <c:pt idx="544">
                  <c:v>32.198220127848579</c:v>
                </c:pt>
                <c:pt idx="545">
                  <c:v>32.182805069028696</c:v>
                </c:pt>
                <c:pt idx="546">
                  <c:v>32.167269688043213</c:v>
                </c:pt>
                <c:pt idx="547">
                  <c:v>32.15161435511417</c:v>
                </c:pt>
                <c:pt idx="548">
                  <c:v>32.135839440463627</c:v>
                </c:pt>
                <c:pt idx="549">
                  <c:v>32.119945314313632</c:v>
                </c:pt>
                <c:pt idx="550">
                  <c:v>32.103932346886225</c:v>
                </c:pt>
                <c:pt idx="551">
                  <c:v>32.087800908403466</c:v>
                </c:pt>
                <c:pt idx="552">
                  <c:v>32.071551369087388</c:v>
                </c:pt>
                <c:pt idx="553">
                  <c:v>32.055184099160044</c:v>
                </c:pt>
                <c:pt idx="554">
                  <c:v>32.03869946884349</c:v>
                </c:pt>
                <c:pt idx="555">
                  <c:v>32.02209784835977</c:v>
                </c:pt>
                <c:pt idx="556">
                  <c:v>32.005379607930927</c:v>
                </c:pt>
                <c:pt idx="557">
                  <c:v>31.988545117779012</c:v>
                </c:pt>
                <c:pt idx="558">
                  <c:v>31.971594748126073</c:v>
                </c:pt>
                <c:pt idx="559">
                  <c:v>31.954528869194156</c:v>
                </c:pt>
                <c:pt idx="560">
                  <c:v>31.937347851205317</c:v>
                </c:pt>
                <c:pt idx="561">
                  <c:v>31.920052064381593</c:v>
                </c:pt>
                <c:pt idx="562">
                  <c:v>31.90264187894504</c:v>
                </c:pt>
                <c:pt idx="563">
                  <c:v>31.885117665117704</c:v>
                </c:pt>
                <c:pt idx="564">
                  <c:v>31.867479793121632</c:v>
                </c:pt>
                <c:pt idx="565">
                  <c:v>31.84972863317887</c:v>
                </c:pt>
                <c:pt idx="566">
                  <c:v>31.831864555511469</c:v>
                </c:pt>
                <c:pt idx="567">
                  <c:v>31.81388793034148</c:v>
                </c:pt>
                <c:pt idx="568">
                  <c:v>31.795799127890941</c:v>
                </c:pt>
                <c:pt idx="569">
                  <c:v>31.777598518381911</c:v>
                </c:pt>
                <c:pt idx="570">
                  <c:v>31.759286472036433</c:v>
                </c:pt>
                <c:pt idx="571">
                  <c:v>31.740863359076553</c:v>
                </c:pt>
                <c:pt idx="572">
                  <c:v>31.722329549724321</c:v>
                </c:pt>
                <c:pt idx="573">
                  <c:v>31.703685414201789</c:v>
                </c:pt>
                <c:pt idx="574">
                  <c:v>31.684931322731</c:v>
                </c:pt>
                <c:pt idx="575">
                  <c:v>31.666067645534</c:v>
                </c:pt>
                <c:pt idx="576">
                  <c:v>31.647094752832842</c:v>
                </c:pt>
                <c:pt idx="577">
                  <c:v>31.628013014849575</c:v>
                </c:pt>
                <c:pt idx="578">
                  <c:v>31.608822801806241</c:v>
                </c:pt>
                <c:pt idx="579">
                  <c:v>31.589524483924894</c:v>
                </c:pt>
                <c:pt idx="580">
                  <c:v>31.570118431427577</c:v>
                </c:pt>
                <c:pt idx="581">
                  <c:v>31.550605014536341</c:v>
                </c:pt>
                <c:pt idx="582">
                  <c:v>31.530984603473232</c:v>
                </c:pt>
                <c:pt idx="583">
                  <c:v>31.511257568460302</c:v>
                </c:pt>
                <c:pt idx="584">
                  <c:v>31.491424279719595</c:v>
                </c:pt>
                <c:pt idx="585">
                  <c:v>31.471485107473161</c:v>
                </c:pt>
                <c:pt idx="586">
                  <c:v>31.451440421943044</c:v>
                </c:pt>
                <c:pt idx="587">
                  <c:v>31.431290593351299</c:v>
                </c:pt>
                <c:pt idx="588">
                  <c:v>31.411035991919967</c:v>
                </c:pt>
                <c:pt idx="589">
                  <c:v>31.390676987871103</c:v>
                </c:pt>
                <c:pt idx="590">
                  <c:v>31.370213951426749</c:v>
                </c:pt>
                <c:pt idx="591">
                  <c:v>31.349647252808953</c:v>
                </c:pt>
                <c:pt idx="592">
                  <c:v>31.328977262239768</c:v>
                </c:pt>
                <c:pt idx="593">
                  <c:v>31.308204349941242</c:v>
                </c:pt>
                <c:pt idx="594">
                  <c:v>31.287328886135416</c:v>
                </c:pt>
                <c:pt idx="595">
                  <c:v>31.266351241044344</c:v>
                </c:pt>
                <c:pt idx="596">
                  <c:v>31.245271784890072</c:v>
                </c:pt>
                <c:pt idx="597">
                  <c:v>31.224090887894647</c:v>
                </c:pt>
                <c:pt idx="598">
                  <c:v>31.20280892028012</c:v>
                </c:pt>
                <c:pt idx="599">
                  <c:v>31.181426252268537</c:v>
                </c:pt>
                <c:pt idx="600">
                  <c:v>31.159943254081945</c:v>
                </c:pt>
                <c:pt idx="601">
                  <c:v>31.138360295942395</c:v>
                </c:pt>
                <c:pt idx="602">
                  <c:v>31.116677748071933</c:v>
                </c:pt>
                <c:pt idx="603">
                  <c:v>31.094895980692606</c:v>
                </c:pt>
                <c:pt idx="604">
                  <c:v>31.073015364026464</c:v>
                </c:pt>
                <c:pt idx="605">
                  <c:v>31.051036268295555</c:v>
                </c:pt>
                <c:pt idx="606">
                  <c:v>31.028959063721924</c:v>
                </c:pt>
                <c:pt idx="607">
                  <c:v>31.006784120527623</c:v>
                </c:pt>
                <c:pt idx="608">
                  <c:v>30.984511808934698</c:v>
                </c:pt>
                <c:pt idx="609">
                  <c:v>30.962142499165196</c:v>
                </c:pt>
                <c:pt idx="610">
                  <c:v>30.939676561441168</c:v>
                </c:pt>
                <c:pt idx="611">
                  <c:v>30.917114365984659</c:v>
                </c:pt>
                <c:pt idx="612">
                  <c:v>30.894456283017721</c:v>
                </c:pt>
                <c:pt idx="613">
                  <c:v>30.871702682762397</c:v>
                </c:pt>
                <c:pt idx="614">
                  <c:v>30.848853935440737</c:v>
                </c:pt>
                <c:pt idx="615">
                  <c:v>30.825910411274791</c:v>
                </c:pt>
                <c:pt idx="616">
                  <c:v>30.802872480486602</c:v>
                </c:pt>
                <c:pt idx="617">
                  <c:v>30.779740513298222</c:v>
                </c:pt>
                <c:pt idx="618">
                  <c:v>30.7565148799317</c:v>
                </c:pt>
                <c:pt idx="619">
                  <c:v>30.733195950609083</c:v>
                </c:pt>
                <c:pt idx="620">
                  <c:v>30.709784095552415</c:v>
                </c:pt>
                <c:pt idx="621">
                  <c:v>30.686279684983749</c:v>
                </c:pt>
                <c:pt idx="622">
                  <c:v>30.662683089125132</c:v>
                </c:pt>
                <c:pt idx="623">
                  <c:v>30.63899467819861</c:v>
                </c:pt>
                <c:pt idx="624">
                  <c:v>30.615214822426232</c:v>
                </c:pt>
                <c:pt idx="625">
                  <c:v>30.591343892030046</c:v>
                </c:pt>
                <c:pt idx="626">
                  <c:v>30.567382257232104</c:v>
                </c:pt>
                <c:pt idx="627">
                  <c:v>30.543330288254445</c:v>
                </c:pt>
                <c:pt idx="628">
                  <c:v>30.519188355319127</c:v>
                </c:pt>
                <c:pt idx="629">
                  <c:v>30.494956828648192</c:v>
                </c:pt>
                <c:pt idx="630">
                  <c:v>30.470636078463688</c:v>
                </c:pt>
                <c:pt idx="631">
                  <c:v>30.446226474987661</c:v>
                </c:pt>
                <c:pt idx="632">
                  <c:v>30.421728388442169</c:v>
                </c:pt>
                <c:pt idx="633">
                  <c:v>30.397142189049248</c:v>
                </c:pt>
                <c:pt idx="634">
                  <c:v>30.372468247030952</c:v>
                </c:pt>
                <c:pt idx="635">
                  <c:v>30.347706932609331</c:v>
                </c:pt>
                <c:pt idx="636">
                  <c:v>30.322858616006428</c:v>
                </c:pt>
                <c:pt idx="637">
                  <c:v>30.297923667444294</c:v>
                </c:pt>
                <c:pt idx="638">
                  <c:v>30.272902457144976</c:v>
                </c:pt>
                <c:pt idx="639">
                  <c:v>30.247795355330521</c:v>
                </c:pt>
                <c:pt idx="640">
                  <c:v>30.222602732222981</c:v>
                </c:pt>
                <c:pt idx="641">
                  <c:v>30.197324958044398</c:v>
                </c:pt>
                <c:pt idx="642">
                  <c:v>30.171962403016824</c:v>
                </c:pt>
                <c:pt idx="643">
                  <c:v>30.146515437362307</c:v>
                </c:pt>
                <c:pt idx="644">
                  <c:v>30.120984431302894</c:v>
                </c:pt>
                <c:pt idx="645">
                  <c:v>30.095369755060634</c:v>
                </c:pt>
                <c:pt idx="646">
                  <c:v>30.069671778857575</c:v>
                </c:pt>
                <c:pt idx="647">
                  <c:v>30.04389087291576</c:v>
                </c:pt>
                <c:pt idx="648">
                  <c:v>30.018027407457247</c:v>
                </c:pt>
                <c:pt idx="649">
                  <c:v>29.992081752704074</c:v>
                </c:pt>
                <c:pt idx="650">
                  <c:v>29.966054278878293</c:v>
                </c:pt>
                <c:pt idx="651">
                  <c:v>29.939945356201953</c:v>
                </c:pt>
                <c:pt idx="652">
                  <c:v>29.913755354897102</c:v>
                </c:pt>
                <c:pt idx="653">
                  <c:v>29.88748464518579</c:v>
                </c:pt>
                <c:pt idx="654">
                  <c:v>29.861133597290056</c:v>
                </c:pt>
                <c:pt idx="655">
                  <c:v>29.834702581431959</c:v>
                </c:pt>
                <c:pt idx="656">
                  <c:v>29.80819196783354</c:v>
                </c:pt>
                <c:pt idx="657">
                  <c:v>29.781602126716852</c:v>
                </c:pt>
                <c:pt idx="658">
                  <c:v>29.754933428303936</c:v>
                </c:pt>
                <c:pt idx="659">
                  <c:v>29.728186242816847</c:v>
                </c:pt>
                <c:pt idx="660">
                  <c:v>29.701360940477628</c:v>
                </c:pt>
                <c:pt idx="661">
                  <c:v>29.674457891508332</c:v>
                </c:pt>
                <c:pt idx="662">
                  <c:v>29.647477466131001</c:v>
                </c:pt>
                <c:pt idx="663">
                  <c:v>29.62042003456769</c:v>
                </c:pt>
                <c:pt idx="664">
                  <c:v>29.59328596704044</c:v>
                </c:pt>
                <c:pt idx="665">
                  <c:v>29.566075633771305</c:v>
                </c:pt>
                <c:pt idx="666">
                  <c:v>29.538789404982328</c:v>
                </c:pt>
                <c:pt idx="667">
                  <c:v>29.511427650895559</c:v>
                </c:pt>
                <c:pt idx="668">
                  <c:v>29.483990741733049</c:v>
                </c:pt>
                <c:pt idx="669">
                  <c:v>29.45647904771684</c:v>
                </c:pt>
                <c:pt idx="670">
                  <c:v>29.428892939068984</c:v>
                </c:pt>
                <c:pt idx="671">
                  <c:v>29.40123278601153</c:v>
                </c:pt>
                <c:pt idx="672">
                  <c:v>29.373498958766522</c:v>
                </c:pt>
                <c:pt idx="673">
                  <c:v>29.34569182755601</c:v>
                </c:pt>
                <c:pt idx="674">
                  <c:v>29.317811762602044</c:v>
                </c:pt>
                <c:pt idx="675">
                  <c:v>29.289859134126669</c:v>
                </c:pt>
                <c:pt idx="676">
                  <c:v>29.261834312351933</c:v>
                </c:pt>
                <c:pt idx="677">
                  <c:v>29.233737667499888</c:v>
                </c:pt>
                <c:pt idx="678">
                  <c:v>29.205569569792576</c:v>
                </c:pt>
                <c:pt idx="679">
                  <c:v>29.177330389452052</c:v>
                </c:pt>
                <c:pt idx="680">
                  <c:v>29.149020496700359</c:v>
                </c:pt>
                <c:pt idx="681">
                  <c:v>29.120640261759544</c:v>
                </c:pt>
                <c:pt idx="682">
                  <c:v>29.092190054851656</c:v>
                </c:pt>
                <c:pt idx="683">
                  <c:v>29.063670246198747</c:v>
                </c:pt>
                <c:pt idx="684">
                  <c:v>29.035081206022863</c:v>
                </c:pt>
                <c:pt idx="685">
                  <c:v>29.00642330454605</c:v>
                </c:pt>
                <c:pt idx="686">
                  <c:v>28.977696911990357</c:v>
                </c:pt>
                <c:pt idx="687">
                  <c:v>28.948902398577832</c:v>
                </c:pt>
                <c:pt idx="688">
                  <c:v>28.920040134530524</c:v>
                </c:pt>
                <c:pt idx="689">
                  <c:v>28.891110490070481</c:v>
                </c:pt>
                <c:pt idx="690">
                  <c:v>28.862113835419748</c:v>
                </c:pt>
                <c:pt idx="691">
                  <c:v>28.833050540800375</c:v>
                </c:pt>
                <c:pt idx="692">
                  <c:v>28.803920976434412</c:v>
                </c:pt>
                <c:pt idx="693">
                  <c:v>28.774725512543906</c:v>
                </c:pt>
                <c:pt idx="694">
                  <c:v>28.7454645193509</c:v>
                </c:pt>
                <c:pt idx="695">
                  <c:v>28.716138367077448</c:v>
                </c:pt>
                <c:pt idx="696">
                  <c:v>28.686747425945597</c:v>
                </c:pt>
                <c:pt idx="697">
                  <c:v>28.657292066177398</c:v>
                </c:pt>
                <c:pt idx="698">
                  <c:v>28.627772657994889</c:v>
                </c:pt>
                <c:pt idx="699">
                  <c:v>28.598189571620125</c:v>
                </c:pt>
                <c:pt idx="700">
                  <c:v>28.568543177275156</c:v>
                </c:pt>
                <c:pt idx="701">
                  <c:v>28.538833845182026</c:v>
                </c:pt>
                <c:pt idx="702">
                  <c:v>28.509061945562785</c:v>
                </c:pt>
                <c:pt idx="703">
                  <c:v>28.479227848639479</c:v>
                </c:pt>
                <c:pt idx="704">
                  <c:v>28.449331924634155</c:v>
                </c:pt>
                <c:pt idx="705">
                  <c:v>28.419374543768868</c:v>
                </c:pt>
                <c:pt idx="706">
                  <c:v>28.389356076265656</c:v>
                </c:pt>
                <c:pt idx="707">
                  <c:v>28.359276892346575</c:v>
                </c:pt>
                <c:pt idx="708">
                  <c:v>28.32913736223367</c:v>
                </c:pt>
                <c:pt idx="709">
                  <c:v>28.298937856148989</c:v>
                </c:pt>
                <c:pt idx="710">
                  <c:v>28.268678744314581</c:v>
                </c:pt>
                <c:pt idx="711">
                  <c:v>28.238360396952491</c:v>
                </c:pt>
                <c:pt idx="712">
                  <c:v>28.207983184284771</c:v>
                </c:pt>
                <c:pt idx="713">
                  <c:v>28.177547476533466</c:v>
                </c:pt>
                <c:pt idx="714">
                  <c:v>28.147053643920625</c:v>
                </c:pt>
                <c:pt idx="715">
                  <c:v>28.116502056668295</c:v>
                </c:pt>
                <c:pt idx="716">
                  <c:v>28.085893084998531</c:v>
                </c:pt>
                <c:pt idx="717">
                  <c:v>28.055227099133369</c:v>
                </c:pt>
                <c:pt idx="718">
                  <c:v>28.024504469294865</c:v>
                </c:pt>
                <c:pt idx="719">
                  <c:v>27.993725565705066</c:v>
                </c:pt>
                <c:pt idx="720">
                  <c:v>27.96289075858602</c:v>
                </c:pt>
                <c:pt idx="721">
                  <c:v>27.93200041815977</c:v>
                </c:pt>
                <c:pt idx="722">
                  <c:v>27.901054914648373</c:v>
                </c:pt>
                <c:pt idx="723">
                  <c:v>27.870054618273869</c:v>
                </c:pt>
                <c:pt idx="724">
                  <c:v>27.838999899258312</c:v>
                </c:pt>
                <c:pt idx="725">
                  <c:v>27.807891127823744</c:v>
                </c:pt>
                <c:pt idx="726">
                  <c:v>27.776728674192217</c:v>
                </c:pt>
                <c:pt idx="727">
                  <c:v>27.745512908585781</c:v>
                </c:pt>
                <c:pt idx="728">
                  <c:v>27.714244201226478</c:v>
                </c:pt>
                <c:pt idx="729">
                  <c:v>27.68292292233636</c:v>
                </c:pt>
                <c:pt idx="730">
                  <c:v>27.651549442137473</c:v>
                </c:pt>
                <c:pt idx="731">
                  <c:v>27.620124130851863</c:v>
                </c:pt>
                <c:pt idx="732">
                  <c:v>27.588647358701589</c:v>
                </c:pt>
                <c:pt idx="733">
                  <c:v>27.557119495908687</c:v>
                </c:pt>
                <c:pt idx="734">
                  <c:v>27.52554091269521</c:v>
                </c:pt>
                <c:pt idx="735">
                  <c:v>27.493911979283205</c:v>
                </c:pt>
                <c:pt idx="736">
                  <c:v>27.462233065894718</c:v>
                </c:pt>
                <c:pt idx="737">
                  <c:v>27.430504542751798</c:v>
                </c:pt>
                <c:pt idx="738">
                  <c:v>27.398726780076501</c:v>
                </c:pt>
                <c:pt idx="739">
                  <c:v>27.366900148090863</c:v>
                </c:pt>
                <c:pt idx="740">
                  <c:v>27.335025017016939</c:v>
                </c:pt>
                <c:pt idx="741">
                  <c:v>27.303101757076774</c:v>
                </c:pt>
                <c:pt idx="742">
                  <c:v>27.271130738492417</c:v>
                </c:pt>
                <c:pt idx="743">
                  <c:v>27.239112331485916</c:v>
                </c:pt>
                <c:pt idx="744">
                  <c:v>27.20704690627932</c:v>
                </c:pt>
                <c:pt idx="745">
                  <c:v>27.174934833094675</c:v>
                </c:pt>
                <c:pt idx="746">
                  <c:v>27.14277648215403</c:v>
                </c:pt>
                <c:pt idx="747">
                  <c:v>27.110572223679434</c:v>
                </c:pt>
                <c:pt idx="748">
                  <c:v>27.078322427892935</c:v>
                </c:pt>
                <c:pt idx="749">
                  <c:v>27.046027465016579</c:v>
                </c:pt>
                <c:pt idx="750">
                  <c:v>27.013687705272417</c:v>
                </c:pt>
                <c:pt idx="751">
                  <c:v>26.981303518882491</c:v>
                </c:pt>
                <c:pt idx="752">
                  <c:v>26.948875276068858</c:v>
                </c:pt>
                <c:pt idx="753">
                  <c:v>26.916403347053556</c:v>
                </c:pt>
                <c:pt idx="754">
                  <c:v>26.883888102058641</c:v>
                </c:pt>
                <c:pt idx="755">
                  <c:v>26.851329911306159</c:v>
                </c:pt>
                <c:pt idx="756">
                  <c:v>26.818729145018157</c:v>
                </c:pt>
                <c:pt idx="757">
                  <c:v>26.786086173416681</c:v>
                </c:pt>
                <c:pt idx="758">
                  <c:v>26.753401366723782</c:v>
                </c:pt>
                <c:pt idx="759">
                  <c:v>26.720675095161507</c:v>
                </c:pt>
                <c:pt idx="760">
                  <c:v>26.687907728951906</c:v>
                </c:pt>
                <c:pt idx="761">
                  <c:v>26.655099638317022</c:v>
                </c:pt>
                <c:pt idx="762">
                  <c:v>26.62225119347891</c:v>
                </c:pt>
                <c:pt idx="763">
                  <c:v>26.589362764659612</c:v>
                </c:pt>
                <c:pt idx="764">
                  <c:v>26.556434722081175</c:v>
                </c:pt>
                <c:pt idx="765">
                  <c:v>26.523467435965653</c:v>
                </c:pt>
                <c:pt idx="766">
                  <c:v>26.490461276535093</c:v>
                </c:pt>
                <c:pt idx="767">
                  <c:v>26.457416614011539</c:v>
                </c:pt>
                <c:pt idx="768">
                  <c:v>26.42433381861704</c:v>
                </c:pt>
                <c:pt idx="769">
                  <c:v>26.391213260573647</c:v>
                </c:pt>
                <c:pt idx="770">
                  <c:v>26.358055310103403</c:v>
                </c:pt>
                <c:pt idx="771">
                  <c:v>26.324860337428362</c:v>
                </c:pt>
                <c:pt idx="772">
                  <c:v>26.291628712770571</c:v>
                </c:pt>
                <c:pt idx="773">
                  <c:v>26.258360806352073</c:v>
                </c:pt>
                <c:pt idx="774">
                  <c:v>26.225056988394918</c:v>
                </c:pt>
                <c:pt idx="775">
                  <c:v>26.191717629121158</c:v>
                </c:pt>
                <c:pt idx="776">
                  <c:v>26.158343098752837</c:v>
                </c:pt>
                <c:pt idx="777">
                  <c:v>26.124933767512005</c:v>
                </c:pt>
                <c:pt idx="778">
                  <c:v>26.091490005620706</c:v>
                </c:pt>
                <c:pt idx="779">
                  <c:v>26.058012183300995</c:v>
                </c:pt>
                <c:pt idx="780">
                  <c:v>26.024500670774913</c:v>
                </c:pt>
                <c:pt idx="781">
                  <c:v>25.990955838264512</c:v>
                </c:pt>
                <c:pt idx="782">
                  <c:v>25.957378055991839</c:v>
                </c:pt>
                <c:pt idx="783">
                  <c:v>25.923767694178945</c:v>
                </c:pt>
                <c:pt idx="784">
                  <c:v>25.890125123047874</c:v>
                </c:pt>
                <c:pt idx="785">
                  <c:v>25.856450712820671</c:v>
                </c:pt>
                <c:pt idx="786">
                  <c:v>25.822744833719391</c:v>
                </c:pt>
                <c:pt idx="787">
                  <c:v>25.78900785596608</c:v>
                </c:pt>
                <c:pt idx="788">
                  <c:v>25.755240149782782</c:v>
                </c:pt>
                <c:pt idx="789">
                  <c:v>25.721442085391551</c:v>
                </c:pt>
                <c:pt idx="790">
                  <c:v>25.687614033014434</c:v>
                </c:pt>
                <c:pt idx="791">
                  <c:v>25.653756362873473</c:v>
                </c:pt>
                <c:pt idx="792">
                  <c:v>25.619869445190719</c:v>
                </c:pt>
                <c:pt idx="793">
                  <c:v>25.585953650188223</c:v>
                </c:pt>
                <c:pt idx="794">
                  <c:v>25.552009348088031</c:v>
                </c:pt>
                <c:pt idx="795">
                  <c:v>25.518036909112194</c:v>
                </c:pt>
                <c:pt idx="796">
                  <c:v>25.484036703482754</c:v>
                </c:pt>
                <c:pt idx="797">
                  <c:v>25.450009101421763</c:v>
                </c:pt>
                <c:pt idx="798">
                  <c:v>25.415954473151267</c:v>
                </c:pt>
                <c:pt idx="799">
                  <c:v>25.381873188893316</c:v>
                </c:pt>
                <c:pt idx="800">
                  <c:v>25.347765618869957</c:v>
                </c:pt>
                <c:pt idx="801">
                  <c:v>25.313632133303237</c:v>
                </c:pt>
                <c:pt idx="802">
                  <c:v>25.279473102415206</c:v>
                </c:pt>
                <c:pt idx="803">
                  <c:v>25.245288896427912</c:v>
                </c:pt>
                <c:pt idx="804">
                  <c:v>25.2110798855634</c:v>
                </c:pt>
                <c:pt idx="805">
                  <c:v>25.176846440043718</c:v>
                </c:pt>
                <c:pt idx="806">
                  <c:v>25.142588930090923</c:v>
                </c:pt>
                <c:pt idx="807">
                  <c:v>25.108307725927052</c:v>
                </c:pt>
                <c:pt idx="808">
                  <c:v>25.074003197774154</c:v>
                </c:pt>
                <c:pt idx="809">
                  <c:v>25.039675715854287</c:v>
                </c:pt>
                <c:pt idx="810">
                  <c:v>25.005325650389487</c:v>
                </c:pt>
                <c:pt idx="811">
                  <c:v>24.970953371601809</c:v>
                </c:pt>
                <c:pt idx="812">
                  <c:v>24.936559249713298</c:v>
                </c:pt>
                <c:pt idx="813">
                  <c:v>24.902143654946002</c:v>
                </c:pt>
                <c:pt idx="814">
                  <c:v>24.867706957521975</c:v>
                </c:pt>
                <c:pt idx="815">
                  <c:v>24.833249527663256</c:v>
                </c:pt>
                <c:pt idx="816">
                  <c:v>24.798771735591899</c:v>
                </c:pt>
                <c:pt idx="817">
                  <c:v>24.764273951529944</c:v>
                </c:pt>
                <c:pt idx="818">
                  <c:v>24.729756545699452</c:v>
                </c:pt>
                <c:pt idx="819">
                  <c:v>24.695219888322463</c:v>
                </c:pt>
                <c:pt idx="820">
                  <c:v>24.660664349621022</c:v>
                </c:pt>
                <c:pt idx="821">
                  <c:v>24.626090299817186</c:v>
                </c:pt>
                <c:pt idx="822">
                  <c:v>24.591498109132999</c:v>
                </c:pt>
                <c:pt idx="823">
                  <c:v>24.556888147790502</c:v>
                </c:pt>
                <c:pt idx="824">
                  <c:v>24.522260786011756</c:v>
                </c:pt>
                <c:pt idx="825">
                  <c:v>24.487616394018794</c:v>
                </c:pt>
                <c:pt idx="826">
                  <c:v>24.452955342033675</c:v>
                </c:pt>
                <c:pt idx="827">
                  <c:v>24.418278000278448</c:v>
                </c:pt>
                <c:pt idx="828">
                  <c:v>24.383584738975152</c:v>
                </c:pt>
                <c:pt idx="829">
                  <c:v>24.348875928345841</c:v>
                </c:pt>
                <c:pt idx="830">
                  <c:v>24.314151938612568</c:v>
                </c:pt>
                <c:pt idx="831">
                  <c:v>24.279413139997366</c:v>
                </c:pt>
                <c:pt idx="832">
                  <c:v>24.244659902722297</c:v>
                </c:pt>
                <c:pt idx="833">
                  <c:v>24.209892597009407</c:v>
                </c:pt>
                <c:pt idx="834">
                  <c:v>24.175111593080736</c:v>
                </c:pt>
                <c:pt idx="835">
                  <c:v>24.140317261158337</c:v>
                </c:pt>
                <c:pt idx="836">
                  <c:v>24.105509971464262</c:v>
                </c:pt>
                <c:pt idx="837">
                  <c:v>24.070690094220552</c:v>
                </c:pt>
                <c:pt idx="838">
                  <c:v>24.035857999649259</c:v>
                </c:pt>
                <c:pt idx="839">
                  <c:v>24.00101405797243</c:v>
                </c:pt>
                <c:pt idx="840">
                  <c:v>23.966158639412114</c:v>
                </c:pt>
                <c:pt idx="841">
                  <c:v>23.931292114190356</c:v>
                </c:pt>
                <c:pt idx="842">
                  <c:v>23.896414852529205</c:v>
                </c:pt>
                <c:pt idx="843">
                  <c:v>23.861527224650715</c:v>
                </c:pt>
                <c:pt idx="844">
                  <c:v>23.826629600776922</c:v>
                </c:pt>
                <c:pt idx="845">
                  <c:v>23.791722351129884</c:v>
                </c:pt>
                <c:pt idx="846">
                  <c:v>23.756805845931648</c:v>
                </c:pt>
                <c:pt idx="847">
                  <c:v>23.721880455404261</c:v>
                </c:pt>
                <c:pt idx="848">
                  <c:v>23.686946549769765</c:v>
                </c:pt>
                <c:pt idx="849">
                  <c:v>23.652004499250218</c:v>
                </c:pt>
                <c:pt idx="850">
                  <c:v>23.61705467406766</c:v>
                </c:pt>
                <c:pt idx="851">
                  <c:v>23.582097444444145</c:v>
                </c:pt>
                <c:pt idx="852">
                  <c:v>23.547133180601712</c:v>
                </c:pt>
                <c:pt idx="853">
                  <c:v>23.512162252762423</c:v>
                </c:pt>
                <c:pt idx="854">
                  <c:v>23.477185031148313</c:v>
                </c:pt>
                <c:pt idx="855">
                  <c:v>23.442201885981433</c:v>
                </c:pt>
                <c:pt idx="856">
                  <c:v>23.407213187483837</c:v>
                </c:pt>
                <c:pt idx="857">
                  <c:v>23.372219305877572</c:v>
                </c:pt>
                <c:pt idx="858">
                  <c:v>23.337220611384677</c:v>
                </c:pt>
                <c:pt idx="859">
                  <c:v>23.302217474227206</c:v>
                </c:pt>
                <c:pt idx="860">
                  <c:v>23.267210264627209</c:v>
                </c:pt>
                <c:pt idx="861">
                  <c:v>23.232199352806731</c:v>
                </c:pt>
                <c:pt idx="862">
                  <c:v>23.197185108987824</c:v>
                </c:pt>
                <c:pt idx="863">
                  <c:v>23.162167903392533</c:v>
                </c:pt>
                <c:pt idx="864">
                  <c:v>23.127148106242903</c:v>
                </c:pt>
                <c:pt idx="865">
                  <c:v>23.092126087760985</c:v>
                </c:pt>
                <c:pt idx="866">
                  <c:v>23.057102218168829</c:v>
                </c:pt>
                <c:pt idx="867">
                  <c:v>23.022076867688479</c:v>
                </c:pt>
                <c:pt idx="868">
                  <c:v>22.987050406541986</c:v>
                </c:pt>
                <c:pt idx="869">
                  <c:v>22.952023204951399</c:v>
                </c:pt>
                <c:pt idx="870">
                  <c:v>22.916995633138761</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3"/>
          <c:order val="3"/>
          <c:tx>
            <c:strRef>
              <c:f>RockerRibs!$G$63</c:f>
              <c:strCache>
                <c:ptCount val="1"/>
                <c:pt idx="0">
                  <c:v>Rib4</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RockerRibs!$G$64:$G$1014</c:f>
              <c:numCache>
                <c:formatCode>_-* #,##0.00_-;\-* #,##0.00_-;_-* "-"??_-;_-@_-</c:formatCode>
                <c:ptCount val="951"/>
                <c:pt idx="0">
                  <c:v>11.373923771752818</c:v>
                </c:pt>
                <c:pt idx="1">
                  <c:v>11.430376152493132</c:v>
                </c:pt>
                <c:pt idx="2">
                  <c:v>11.486827936563024</c:v>
                </c:pt>
                <c:pt idx="3">
                  <c:v>11.543278527292081</c:v>
                </c:pt>
                <c:pt idx="4">
                  <c:v>11.599727328009873</c:v>
                </c:pt>
                <c:pt idx="5">
                  <c:v>11.656173742045979</c:v>
                </c:pt>
                <c:pt idx="6">
                  <c:v>11.712617172729985</c:v>
                </c:pt>
                <c:pt idx="7">
                  <c:v>11.769057023391465</c:v>
                </c:pt>
                <c:pt idx="8">
                  <c:v>11.825492697359996</c:v>
                </c:pt>
                <c:pt idx="9">
                  <c:v>11.881923597965164</c:v>
                </c:pt>
                <c:pt idx="10">
                  <c:v>11.938349128536547</c:v>
                </c:pt>
                <c:pt idx="11">
                  <c:v>11.994768692403717</c:v>
                </c:pt>
                <c:pt idx="12">
                  <c:v>12.051181692896263</c:v>
                </c:pt>
                <c:pt idx="13">
                  <c:v>12.107587533343761</c:v>
                </c:pt>
                <c:pt idx="14">
                  <c:v>12.163985617075783</c:v>
                </c:pt>
                <c:pt idx="15">
                  <c:v>12.220375347421918</c:v>
                </c:pt>
                <c:pt idx="16">
                  <c:v>12.276756127711742</c:v>
                </c:pt>
                <c:pt idx="17">
                  <c:v>12.33312736127483</c:v>
                </c:pt>
                <c:pt idx="18">
                  <c:v>12.389488451440769</c:v>
                </c:pt>
                <c:pt idx="19">
                  <c:v>12.445838801539134</c:v>
                </c:pt>
                <c:pt idx="20">
                  <c:v>12.5021778148995</c:v>
                </c:pt>
                <c:pt idx="21">
                  <c:v>12.558504894851454</c:v>
                </c:pt>
                <c:pt idx="22">
                  <c:v>12.614819444724574</c:v>
                </c:pt>
                <c:pt idx="23">
                  <c:v>12.671120867848432</c:v>
                </c:pt>
                <c:pt idx="24">
                  <c:v>12.727408567552615</c:v>
                </c:pt>
                <c:pt idx="25">
                  <c:v>12.7836819471667</c:v>
                </c:pt>
                <c:pt idx="26">
                  <c:v>12.839940410020262</c:v>
                </c:pt>
                <c:pt idx="27">
                  <c:v>12.896183359442887</c:v>
                </c:pt>
                <c:pt idx="28">
                  <c:v>12.952410198764152</c:v>
                </c:pt>
                <c:pt idx="29">
                  <c:v>13.008620331313631</c:v>
                </c:pt>
                <c:pt idx="30">
                  <c:v>13.064813160420911</c:v>
                </c:pt>
                <c:pt idx="31">
                  <c:v>13.120988089415569</c:v>
                </c:pt>
                <c:pt idx="32">
                  <c:v>13.177144521627179</c:v>
                </c:pt>
                <c:pt idx="33">
                  <c:v>13.233281860385327</c:v>
                </c:pt>
                <c:pt idx="34">
                  <c:v>13.289399509019592</c:v>
                </c:pt>
                <c:pt idx="35">
                  <c:v>13.345496870859543</c:v>
                </c:pt>
                <c:pt idx="36">
                  <c:v>13.401573349234775</c:v>
                </c:pt>
                <c:pt idx="37">
                  <c:v>13.457628347474857</c:v>
                </c:pt>
                <c:pt idx="38">
                  <c:v>13.513661268909367</c:v>
                </c:pt>
                <c:pt idx="39">
                  <c:v>13.56967151686789</c:v>
                </c:pt>
                <c:pt idx="40">
                  <c:v>13.625658494680005</c:v>
                </c:pt>
                <c:pt idx="41">
                  <c:v>13.681621605675284</c:v>
                </c:pt>
                <c:pt idx="42">
                  <c:v>13.737560253183315</c:v>
                </c:pt>
                <c:pt idx="43">
                  <c:v>13.793473840533673</c:v>
                </c:pt>
                <c:pt idx="44">
                  <c:v>13.849361771055936</c:v>
                </c:pt>
                <c:pt idx="45">
                  <c:v>13.905223448079688</c:v>
                </c:pt>
                <c:pt idx="46">
                  <c:v>13.961058274934505</c:v>
                </c:pt>
                <c:pt idx="47">
                  <c:v>14.016865654949962</c:v>
                </c:pt>
                <c:pt idx="48">
                  <c:v>14.072644991455647</c:v>
                </c:pt>
                <c:pt idx="49">
                  <c:v>14.128395687781135</c:v>
                </c:pt>
                <c:pt idx="50">
                  <c:v>14.184117147256002</c:v>
                </c:pt>
                <c:pt idx="51">
                  <c:v>14.239808773209832</c:v>
                </c:pt>
                <c:pt idx="52">
                  <c:v>14.295469968972204</c:v>
                </c:pt>
                <c:pt idx="53">
                  <c:v>14.351100137872692</c:v>
                </c:pt>
                <c:pt idx="54">
                  <c:v>14.406698683240883</c:v>
                </c:pt>
                <c:pt idx="55">
                  <c:v>14.462265008406352</c:v>
                </c:pt>
                <c:pt idx="56">
                  <c:v>14.517798516698674</c:v>
                </c:pt>
                <c:pt idx="57">
                  <c:v>14.573298611447438</c:v>
                </c:pt>
                <c:pt idx="58">
                  <c:v>14.628764695982218</c:v>
                </c:pt>
                <c:pt idx="59">
                  <c:v>14.684196173632587</c:v>
                </c:pt>
                <c:pt idx="60">
                  <c:v>14.739592447728137</c:v>
                </c:pt>
                <c:pt idx="61">
                  <c:v>14.794952921598439</c:v>
                </c:pt>
                <c:pt idx="62">
                  <c:v>14.85027699857307</c:v>
                </c:pt>
                <c:pt idx="63">
                  <c:v>14.905564081981618</c:v>
                </c:pt>
                <c:pt idx="64">
                  <c:v>14.960813575153656</c:v>
                </c:pt>
                <c:pt idx="65">
                  <c:v>15.016024881418762</c:v>
                </c:pt>
                <c:pt idx="66">
                  <c:v>15.07119740410652</c:v>
                </c:pt>
                <c:pt idx="67">
                  <c:v>15.126330546546505</c:v>
                </c:pt>
                <c:pt idx="68">
                  <c:v>15.181423712068302</c:v>
                </c:pt>
                <c:pt idx="69">
                  <c:v>15.236476304001483</c:v>
                </c:pt>
                <c:pt idx="70">
                  <c:v>15.291487725675632</c:v>
                </c:pt>
                <c:pt idx="71">
                  <c:v>15.346457380420329</c:v>
                </c:pt>
                <c:pt idx="72">
                  <c:v>15.401384671565147</c:v>
                </c:pt>
                <c:pt idx="73">
                  <c:v>15.456269002439671</c:v>
                </c:pt>
                <c:pt idx="74">
                  <c:v>15.51110977637348</c:v>
                </c:pt>
                <c:pt idx="75">
                  <c:v>15.56590639669615</c:v>
                </c:pt>
                <c:pt idx="76">
                  <c:v>15.620658266737262</c:v>
                </c:pt>
                <c:pt idx="77">
                  <c:v>15.675364789826396</c:v>
                </c:pt>
                <c:pt idx="78">
                  <c:v>15.730025369293131</c:v>
                </c:pt>
                <c:pt idx="79">
                  <c:v>15.784639408467044</c:v>
                </c:pt>
                <c:pt idx="80">
                  <c:v>15.839206310677719</c:v>
                </c:pt>
                <c:pt idx="81">
                  <c:v>15.893725479254728</c:v>
                </c:pt>
                <c:pt idx="82">
                  <c:v>15.948196317527657</c:v>
                </c:pt>
                <c:pt idx="83">
                  <c:v>16.002618228826083</c:v>
                </c:pt>
                <c:pt idx="84">
                  <c:v>16.056990616479581</c:v>
                </c:pt>
                <c:pt idx="85">
                  <c:v>16.111312883817739</c:v>
                </c:pt>
                <c:pt idx="86">
                  <c:v>16.165584434170128</c:v>
                </c:pt>
                <c:pt idx="87">
                  <c:v>16.219804670866331</c:v>
                </c:pt>
                <c:pt idx="88">
                  <c:v>16.27397299723593</c:v>
                </c:pt>
                <c:pt idx="89">
                  <c:v>16.328088816608499</c:v>
                </c:pt>
                <c:pt idx="90">
                  <c:v>16.382151532313621</c:v>
                </c:pt>
                <c:pt idx="91">
                  <c:v>16.436160547680871</c:v>
                </c:pt>
                <c:pt idx="92">
                  <c:v>16.49011526603983</c:v>
                </c:pt>
                <c:pt idx="93">
                  <c:v>16.54401509072008</c:v>
                </c:pt>
                <c:pt idx="94">
                  <c:v>16.597859425051194</c:v>
                </c:pt>
                <c:pt idx="95">
                  <c:v>16.65164767236276</c:v>
                </c:pt>
                <c:pt idx="96">
                  <c:v>16.705379235984349</c:v>
                </c:pt>
                <c:pt idx="97">
                  <c:v>16.759053519245548</c:v>
                </c:pt>
                <c:pt idx="98">
                  <c:v>16.81266992547593</c:v>
                </c:pt>
                <c:pt idx="99">
                  <c:v>16.866227858005075</c:v>
                </c:pt>
                <c:pt idx="100">
                  <c:v>16.919726720162561</c:v>
                </c:pt>
                <c:pt idx="101">
                  <c:v>16.973165915277974</c:v>
                </c:pt>
                <c:pt idx="102">
                  <c:v>17.026544846680888</c:v>
                </c:pt>
                <c:pt idx="103">
                  <c:v>17.079862917700883</c:v>
                </c:pt>
                <c:pt idx="104">
                  <c:v>17.133119531667539</c:v>
                </c:pt>
                <c:pt idx="105">
                  <c:v>17.186314091910432</c:v>
                </c:pt>
                <c:pt idx="106">
                  <c:v>17.239446001759148</c:v>
                </c:pt>
                <c:pt idx="107">
                  <c:v>17.292514664543262</c:v>
                </c:pt>
                <c:pt idx="108">
                  <c:v>17.345519483592348</c:v>
                </c:pt>
                <c:pt idx="109">
                  <c:v>17.398459862235995</c:v>
                </c:pt>
                <c:pt idx="110">
                  <c:v>17.451335203803779</c:v>
                </c:pt>
                <c:pt idx="111">
                  <c:v>17.504144911625275</c:v>
                </c:pt>
                <c:pt idx="112">
                  <c:v>17.556888389030064</c:v>
                </c:pt>
                <c:pt idx="113">
                  <c:v>17.609565039347729</c:v>
                </c:pt>
                <c:pt idx="114">
                  <c:v>17.662174265907844</c:v>
                </c:pt>
                <c:pt idx="115">
                  <c:v>17.714715472039991</c:v>
                </c:pt>
                <c:pt idx="116">
                  <c:v>17.767188061073753</c:v>
                </c:pt>
                <c:pt idx="117">
                  <c:v>17.819591436338705</c:v>
                </c:pt>
                <c:pt idx="118">
                  <c:v>17.871925001164421</c:v>
                </c:pt>
                <c:pt idx="119">
                  <c:v>17.92418815888049</c:v>
                </c:pt>
                <c:pt idx="120">
                  <c:v>17.976380312816488</c:v>
                </c:pt>
                <c:pt idx="121">
                  <c:v>18.028500866301989</c:v>
                </c:pt>
                <c:pt idx="122">
                  <c:v>18.080549222666583</c:v>
                </c:pt>
                <c:pt idx="123">
                  <c:v>18.132524785239838</c:v>
                </c:pt>
                <c:pt idx="124">
                  <c:v>18.184426957351338</c:v>
                </c:pt>
                <c:pt idx="125">
                  <c:v>18.236255142330663</c:v>
                </c:pt>
                <c:pt idx="126">
                  <c:v>18.28800874350739</c:v>
                </c:pt>
                <c:pt idx="127">
                  <c:v>18.339687164211099</c:v>
                </c:pt>
                <c:pt idx="128">
                  <c:v>18.391289807771376</c:v>
                </c:pt>
                <c:pt idx="129">
                  <c:v>18.44281607751779</c:v>
                </c:pt>
                <c:pt idx="130">
                  <c:v>18.494265376779921</c:v>
                </c:pt>
                <c:pt idx="131">
                  <c:v>18.545637108887355</c:v>
                </c:pt>
                <c:pt idx="132">
                  <c:v>18.596930677169667</c:v>
                </c:pt>
                <c:pt idx="133">
                  <c:v>18.648145484956437</c:v>
                </c:pt>
                <c:pt idx="134">
                  <c:v>18.699280935577249</c:v>
                </c:pt>
                <c:pt idx="135">
                  <c:v>18.750336432361671</c:v>
                </c:pt>
                <c:pt idx="136">
                  <c:v>18.801311378639291</c:v>
                </c:pt>
                <c:pt idx="137">
                  <c:v>18.852205177739684</c:v>
                </c:pt>
                <c:pt idx="138">
                  <c:v>18.903017232992433</c:v>
                </c:pt>
                <c:pt idx="139">
                  <c:v>18.953746947727112</c:v>
                </c:pt>
                <c:pt idx="140">
                  <c:v>19.00439372527331</c:v>
                </c:pt>
                <c:pt idx="141">
                  <c:v>19.054956968960596</c:v>
                </c:pt>
                <c:pt idx="142">
                  <c:v>19.105436082118551</c:v>
                </c:pt>
                <c:pt idx="143">
                  <c:v>19.155830468076758</c:v>
                </c:pt>
                <c:pt idx="144">
                  <c:v>19.206139530164798</c:v>
                </c:pt>
                <c:pt idx="145">
                  <c:v>19.256362671712242</c:v>
                </c:pt>
                <c:pt idx="146">
                  <c:v>19.306499296048674</c:v>
                </c:pt>
                <c:pt idx="147">
                  <c:v>19.356548806503675</c:v>
                </c:pt>
                <c:pt idx="148">
                  <c:v>19.406510606406822</c:v>
                </c:pt>
                <c:pt idx="149">
                  <c:v>19.456384099087693</c:v>
                </c:pt>
                <c:pt idx="150">
                  <c:v>19.506168687875871</c:v>
                </c:pt>
                <c:pt idx="151">
                  <c:v>19.555863776100935</c:v>
                </c:pt>
                <c:pt idx="152">
                  <c:v>19.605468767092461</c:v>
                </c:pt>
                <c:pt idx="153">
                  <c:v>19.654983064180026</c:v>
                </c:pt>
                <c:pt idx="154">
                  <c:v>19.704406070693217</c:v>
                </c:pt>
                <c:pt idx="155">
                  <c:v>19.753737189961605</c:v>
                </c:pt>
                <c:pt idx="156">
                  <c:v>19.802975825314775</c:v>
                </c:pt>
                <c:pt idx="157">
                  <c:v>19.852121380082306</c:v>
                </c:pt>
                <c:pt idx="158">
                  <c:v>19.901173257593772</c:v>
                </c:pt>
                <c:pt idx="159">
                  <c:v>19.950130861178756</c:v>
                </c:pt>
                <c:pt idx="160">
                  <c:v>19.998993594166841</c:v>
                </c:pt>
                <c:pt idx="161">
                  <c:v>20.0477608598876</c:v>
                </c:pt>
                <c:pt idx="162">
                  <c:v>20.096432061670615</c:v>
                </c:pt>
                <c:pt idx="163">
                  <c:v>20.145006602845466</c:v>
                </c:pt>
                <c:pt idx="164">
                  <c:v>20.193483886741728</c:v>
                </c:pt>
                <c:pt idx="165">
                  <c:v>20.241863316688985</c:v>
                </c:pt>
                <c:pt idx="166">
                  <c:v>20.290144296016816</c:v>
                </c:pt>
                <c:pt idx="167">
                  <c:v>20.338326228054797</c:v>
                </c:pt>
                <c:pt idx="168">
                  <c:v>20.386408516132509</c:v>
                </c:pt>
                <c:pt idx="169">
                  <c:v>20.43439056357953</c:v>
                </c:pt>
                <c:pt idx="170">
                  <c:v>20.482271773725444</c:v>
                </c:pt>
                <c:pt idx="171">
                  <c:v>20.530051549899824</c:v>
                </c:pt>
                <c:pt idx="172">
                  <c:v>20.577729295432249</c:v>
                </c:pt>
                <c:pt idx="173">
                  <c:v>20.625304413652305</c:v>
                </c:pt>
                <c:pt idx="174">
                  <c:v>20.672776307889567</c:v>
                </c:pt>
                <c:pt idx="175">
                  <c:v>20.720144381473613</c:v>
                </c:pt>
                <c:pt idx="176">
                  <c:v>20.767408037734025</c:v>
                </c:pt>
                <c:pt idx="177">
                  <c:v>20.814566680000379</c:v>
                </c:pt>
                <c:pt idx="178">
                  <c:v>20.861619711602259</c:v>
                </c:pt>
                <c:pt idx="179">
                  <c:v>20.908566535869241</c:v>
                </c:pt>
                <c:pt idx="180">
                  <c:v>20.955406556130903</c:v>
                </c:pt>
                <c:pt idx="181">
                  <c:v>21.002139175716827</c:v>
                </c:pt>
                <c:pt idx="182">
                  <c:v>21.048763797956589</c:v>
                </c:pt>
                <c:pt idx="183">
                  <c:v>21.09527982617977</c:v>
                </c:pt>
                <c:pt idx="184">
                  <c:v>21.141686663715952</c:v>
                </c:pt>
                <c:pt idx="185">
                  <c:v>21.187983713894713</c:v>
                </c:pt>
                <c:pt idx="186">
                  <c:v>21.234170380045629</c:v>
                </c:pt>
                <c:pt idx="187">
                  <c:v>21.280246065498282</c:v>
                </c:pt>
                <c:pt idx="188">
                  <c:v>21.326210173582247</c:v>
                </c:pt>
                <c:pt idx="189">
                  <c:v>21.372062107627112</c:v>
                </c:pt>
                <c:pt idx="190">
                  <c:v>21.41780127096245</c:v>
                </c:pt>
                <c:pt idx="191">
                  <c:v>21.463427066917838</c:v>
                </c:pt>
                <c:pt idx="192">
                  <c:v>21.508938898822858</c:v>
                </c:pt>
                <c:pt idx="193">
                  <c:v>21.554336170007094</c:v>
                </c:pt>
                <c:pt idx="194">
                  <c:v>21.599618283800115</c:v>
                </c:pt>
                <c:pt idx="195">
                  <c:v>21.644784643531512</c:v>
                </c:pt>
                <c:pt idx="196">
                  <c:v>21.689834652530855</c:v>
                </c:pt>
                <c:pt idx="197">
                  <c:v>21.734767714127727</c:v>
                </c:pt>
                <c:pt idx="198">
                  <c:v>21.779583231651706</c:v>
                </c:pt>
                <c:pt idx="199">
                  <c:v>21.824280608432375</c:v>
                </c:pt>
                <c:pt idx="200">
                  <c:v>21.868859247799307</c:v>
                </c:pt>
                <c:pt idx="201">
                  <c:v>21.913318553082085</c:v>
                </c:pt>
                <c:pt idx="202">
                  <c:v>21.957657927610288</c:v>
                </c:pt>
                <c:pt idx="203">
                  <c:v>22.001876774713494</c:v>
                </c:pt>
                <c:pt idx="204">
                  <c:v>22.045974497721282</c:v>
                </c:pt>
                <c:pt idx="205">
                  <c:v>22.089950499963237</c:v>
                </c:pt>
                <c:pt idx="206">
                  <c:v>22.13380418476893</c:v>
                </c:pt>
                <c:pt idx="207">
                  <c:v>22.177534955467944</c:v>
                </c:pt>
                <c:pt idx="208">
                  <c:v>22.221142215389861</c:v>
                </c:pt>
                <c:pt idx="209">
                  <c:v>22.264625367864252</c:v>
                </c:pt>
                <c:pt idx="210">
                  <c:v>22.307983816220705</c:v>
                </c:pt>
                <c:pt idx="211">
                  <c:v>22.351216963788794</c:v>
                </c:pt>
                <c:pt idx="212">
                  <c:v>22.394324213898102</c:v>
                </c:pt>
                <c:pt idx="213">
                  <c:v>22.437304969878205</c:v>
                </c:pt>
                <c:pt idx="214">
                  <c:v>22.480158635058682</c:v>
                </c:pt>
                <c:pt idx="215">
                  <c:v>22.522884612769115</c:v>
                </c:pt>
                <c:pt idx="216">
                  <c:v>22.565482306339081</c:v>
                </c:pt>
                <c:pt idx="217">
                  <c:v>22.607951119098161</c:v>
                </c:pt>
                <c:pt idx="218">
                  <c:v>22.650290454375934</c:v>
                </c:pt>
                <c:pt idx="219">
                  <c:v>22.692499715501974</c:v>
                </c:pt>
                <c:pt idx="220">
                  <c:v>22.734578305805869</c:v>
                </c:pt>
                <c:pt idx="221">
                  <c:v>22.776525628617193</c:v>
                </c:pt>
                <c:pt idx="222">
                  <c:v>22.818341087265527</c:v>
                </c:pt>
                <c:pt idx="223">
                  <c:v>22.860024085080447</c:v>
                </c:pt>
                <c:pt idx="224">
                  <c:v>22.90157402539154</c:v>
                </c:pt>
                <c:pt idx="225">
                  <c:v>22.942990311528373</c:v>
                </c:pt>
                <c:pt idx="226">
                  <c:v>22.984272346820536</c:v>
                </c:pt>
                <c:pt idx="227">
                  <c:v>23.025419534597603</c:v>
                </c:pt>
                <c:pt idx="228">
                  <c:v>23.066431278189157</c:v>
                </c:pt>
                <c:pt idx="229">
                  <c:v>23.107306980924768</c:v>
                </c:pt>
                <c:pt idx="230">
                  <c:v>23.148046046134031</c:v>
                </c:pt>
                <c:pt idx="231">
                  <c:v>23.188647877146511</c:v>
                </c:pt>
                <c:pt idx="232">
                  <c:v>23.229111877291793</c:v>
                </c:pt>
                <c:pt idx="233">
                  <c:v>23.269437449899456</c:v>
                </c:pt>
                <c:pt idx="234">
                  <c:v>23.309623998299077</c:v>
                </c:pt>
                <c:pt idx="235">
                  <c:v>23.349670925820242</c:v>
                </c:pt>
                <c:pt idx="236">
                  <c:v>23.38957763579252</c:v>
                </c:pt>
                <c:pt idx="237">
                  <c:v>23.429343531545499</c:v>
                </c:pt>
                <c:pt idx="238">
                  <c:v>23.468968016408752</c:v>
                </c:pt>
                <c:pt idx="239">
                  <c:v>23.508450493711862</c:v>
                </c:pt>
                <c:pt idx="240">
                  <c:v>23.547790366784408</c:v>
                </c:pt>
                <c:pt idx="241">
                  <c:v>23.586987038955968</c:v>
                </c:pt>
                <c:pt idx="242">
                  <c:v>23.626039913556124</c:v>
                </c:pt>
                <c:pt idx="243">
                  <c:v>23.66494839391445</c:v>
                </c:pt>
                <c:pt idx="244">
                  <c:v>23.70371188336053</c:v>
                </c:pt>
                <c:pt idx="245">
                  <c:v>23.742329785223941</c:v>
                </c:pt>
                <c:pt idx="246">
                  <c:v>23.780801502834262</c:v>
                </c:pt>
                <c:pt idx="247">
                  <c:v>23.819126439521074</c:v>
                </c:pt>
                <c:pt idx="248">
                  <c:v>23.857303998613954</c:v>
                </c:pt>
                <c:pt idx="249">
                  <c:v>23.895333583442483</c:v>
                </c:pt>
                <c:pt idx="250">
                  <c:v>23.933214597336239</c:v>
                </c:pt>
                <c:pt idx="251">
                  <c:v>23.970946443624801</c:v>
                </c:pt>
                <c:pt idx="252">
                  <c:v>24.00852852563775</c:v>
                </c:pt>
                <c:pt idx="253">
                  <c:v>24.045960246704663</c:v>
                </c:pt>
                <c:pt idx="254">
                  <c:v>24.08324101015512</c:v>
                </c:pt>
                <c:pt idx="255">
                  <c:v>24.120370219318701</c:v>
                </c:pt>
                <c:pt idx="256">
                  <c:v>24.157347277524988</c:v>
                </c:pt>
                <c:pt idx="257">
                  <c:v>24.194171588103554</c:v>
                </c:pt>
                <c:pt idx="258">
                  <c:v>24.230842554383983</c:v>
                </c:pt>
                <c:pt idx="259">
                  <c:v>24.267359579695853</c:v>
                </c:pt>
                <c:pt idx="260">
                  <c:v>24.303722067368742</c:v>
                </c:pt>
                <c:pt idx="261">
                  <c:v>24.339929420732229</c:v>
                </c:pt>
                <c:pt idx="262">
                  <c:v>24.375981043115893</c:v>
                </c:pt>
                <c:pt idx="263">
                  <c:v>24.411876337849318</c:v>
                </c:pt>
                <c:pt idx="264">
                  <c:v>24.447614708262076</c:v>
                </c:pt>
                <c:pt idx="265">
                  <c:v>24.483195557683754</c:v>
                </c:pt>
                <c:pt idx="266">
                  <c:v>24.518618289443925</c:v>
                </c:pt>
                <c:pt idx="267">
                  <c:v>24.553882306872172</c:v>
                </c:pt>
                <c:pt idx="268">
                  <c:v>24.58898701329807</c:v>
                </c:pt>
                <c:pt idx="269">
                  <c:v>24.6239318120512</c:v>
                </c:pt>
                <c:pt idx="270">
                  <c:v>24.658716106461146</c:v>
                </c:pt>
                <c:pt idx="271">
                  <c:v>24.693339299857481</c:v>
                </c:pt>
                <c:pt idx="272">
                  <c:v>24.727800795569788</c:v>
                </c:pt>
                <c:pt idx="273">
                  <c:v>24.762099996927642</c:v>
                </c:pt>
                <c:pt idx="274">
                  <c:v>24.796236307260628</c:v>
                </c:pt>
                <c:pt idx="275">
                  <c:v>24.830209129898321</c:v>
                </c:pt>
                <c:pt idx="276">
                  <c:v>24.864017868170301</c:v>
                </c:pt>
                <c:pt idx="277">
                  <c:v>24.897661925406148</c:v>
                </c:pt>
                <c:pt idx="278">
                  <c:v>24.931140704935441</c:v>
                </c:pt>
                <c:pt idx="279">
                  <c:v>24.964453610087759</c:v>
                </c:pt>
                <c:pt idx="280">
                  <c:v>24.99760004419268</c:v>
                </c:pt>
                <c:pt idx="281">
                  <c:v>25.030579410579787</c:v>
                </c:pt>
                <c:pt idx="282">
                  <c:v>25.063391112578653</c:v>
                </c:pt>
                <c:pt idx="283">
                  <c:v>25.096034553518862</c:v>
                </c:pt>
                <c:pt idx="284">
                  <c:v>25.128509136729996</c:v>
                </c:pt>
                <c:pt idx="285">
                  <c:v>25.160814265541628</c:v>
                </c:pt>
                <c:pt idx="286">
                  <c:v>25.192949343283338</c:v>
                </c:pt>
                <c:pt idx="287">
                  <c:v>25.224913773284712</c:v>
                </c:pt>
                <c:pt idx="288">
                  <c:v>25.25670695887532</c:v>
                </c:pt>
                <c:pt idx="289">
                  <c:v>25.288328303384745</c:v>
                </c:pt>
                <c:pt idx="290">
                  <c:v>25.319777210142568</c:v>
                </c:pt>
                <c:pt idx="291">
                  <c:v>25.351053082478369</c:v>
                </c:pt>
                <c:pt idx="292">
                  <c:v>25.382155323721722</c:v>
                </c:pt>
                <c:pt idx="293">
                  <c:v>25.41308333720221</c:v>
                </c:pt>
                <c:pt idx="294">
                  <c:v>25.443836526249413</c:v>
                </c:pt>
                <c:pt idx="295">
                  <c:v>25.474414294192904</c:v>
                </c:pt>
                <c:pt idx="296">
                  <c:v>25.504816044362272</c:v>
                </c:pt>
                <c:pt idx="297">
                  <c:v>25.535041180087092</c:v>
                </c:pt>
                <c:pt idx="298">
                  <c:v>25.565089104696938</c:v>
                </c:pt>
                <c:pt idx="299">
                  <c:v>25.594959221521396</c:v>
                </c:pt>
                <c:pt idx="300">
                  <c:v>25.624650933890042</c:v>
                </c:pt>
                <c:pt idx="301">
                  <c:v>25.654163645132456</c:v>
                </c:pt>
                <c:pt idx="302">
                  <c:v>25.683496758578219</c:v>
                </c:pt>
                <c:pt idx="303">
                  <c:v>25.712649677556907</c:v>
                </c:pt>
                <c:pt idx="304">
                  <c:v>25.741621805398101</c:v>
                </c:pt>
                <c:pt idx="305">
                  <c:v>25.77041254543138</c:v>
                </c:pt>
                <c:pt idx="306">
                  <c:v>25.799021300986325</c:v>
                </c:pt>
                <c:pt idx="307">
                  <c:v>25.827447475392511</c:v>
                </c:pt>
                <c:pt idx="308">
                  <c:v>25.855690471979521</c:v>
                </c:pt>
                <c:pt idx="309">
                  <c:v>25.883749694076933</c:v>
                </c:pt>
                <c:pt idx="310">
                  <c:v>25.911624545014323</c:v>
                </c:pt>
                <c:pt idx="311">
                  <c:v>25.939314428121278</c:v>
                </c:pt>
                <c:pt idx="312">
                  <c:v>25.96681874672737</c:v>
                </c:pt>
                <c:pt idx="313">
                  <c:v>25.994136904162183</c:v>
                </c:pt>
                <c:pt idx="314">
                  <c:v>26.021268303755292</c:v>
                </c:pt>
                <c:pt idx="315">
                  <c:v>26.048212348836277</c:v>
                </c:pt>
                <c:pt idx="316">
                  <c:v>26.074968442734722</c:v>
                </c:pt>
                <c:pt idx="317">
                  <c:v>26.101535988780199</c:v>
                </c:pt>
                <c:pt idx="318">
                  <c:v>26.127914390302294</c:v>
                </c:pt>
                <c:pt idx="319">
                  <c:v>26.154103050630582</c:v>
                </c:pt>
                <c:pt idx="320">
                  <c:v>26.180101373094644</c:v>
                </c:pt>
                <c:pt idx="321">
                  <c:v>26.205908761024059</c:v>
                </c:pt>
                <c:pt idx="322">
                  <c:v>26.231524617748406</c:v>
                </c:pt>
                <c:pt idx="323">
                  <c:v>26.256948346597262</c:v>
                </c:pt>
                <c:pt idx="324">
                  <c:v>26.282179350900208</c:v>
                </c:pt>
                <c:pt idx="325">
                  <c:v>26.307217033986827</c:v>
                </c:pt>
                <c:pt idx="326">
                  <c:v>26.332060799186692</c:v>
                </c:pt>
                <c:pt idx="327">
                  <c:v>26.356710049829385</c:v>
                </c:pt>
                <c:pt idx="328">
                  <c:v>26.381164189244487</c:v>
                </c:pt>
                <c:pt idx="329">
                  <c:v>26.405422620761573</c:v>
                </c:pt>
                <c:pt idx="330">
                  <c:v>26.429484747710227</c:v>
                </c:pt>
                <c:pt idx="331">
                  <c:v>26.453349973420025</c:v>
                </c:pt>
                <c:pt idx="332">
                  <c:v>26.477017701220547</c:v>
                </c:pt>
                <c:pt idx="333">
                  <c:v>26.500487334441374</c:v>
                </c:pt>
                <c:pt idx="334">
                  <c:v>26.523758276412082</c:v>
                </c:pt>
                <c:pt idx="335">
                  <c:v>26.546829930462252</c:v>
                </c:pt>
                <c:pt idx="336">
                  <c:v>26.569701699921463</c:v>
                </c:pt>
                <c:pt idx="337">
                  <c:v>26.592372988119294</c:v>
                </c:pt>
                <c:pt idx="338">
                  <c:v>26.614843198385323</c:v>
                </c:pt>
                <c:pt idx="339">
                  <c:v>26.637111734049135</c:v>
                </c:pt>
                <c:pt idx="340">
                  <c:v>26.659177998440303</c:v>
                </c:pt>
                <c:pt idx="341">
                  <c:v>26.681041394888407</c:v>
                </c:pt>
                <c:pt idx="342">
                  <c:v>26.702701326723027</c:v>
                </c:pt>
                <c:pt idx="343">
                  <c:v>26.724157197273744</c:v>
                </c:pt>
                <c:pt idx="344">
                  <c:v>26.745408409870137</c:v>
                </c:pt>
                <c:pt idx="345">
                  <c:v>26.766454367841781</c:v>
                </c:pt>
                <c:pt idx="346">
                  <c:v>26.787294474518259</c:v>
                </c:pt>
                <c:pt idx="347">
                  <c:v>26.807928133229151</c:v>
                </c:pt>
                <c:pt idx="348">
                  <c:v>26.828354747304033</c:v>
                </c:pt>
                <c:pt idx="349">
                  <c:v>26.848573720072491</c:v>
                </c:pt>
                <c:pt idx="350">
                  <c:v>26.868584454864095</c:v>
                </c:pt>
                <c:pt idx="351">
                  <c:v>26.888386355008429</c:v>
                </c:pt>
                <c:pt idx="352">
                  <c:v>26.907978823835069</c:v>
                </c:pt>
                <c:pt idx="353">
                  <c:v>26.9273612646736</c:v>
                </c:pt>
                <c:pt idx="354">
                  <c:v>26.946533080853598</c:v>
                </c:pt>
                <c:pt idx="355">
                  <c:v>26.965493675704643</c:v>
                </c:pt>
                <c:pt idx="356">
                  <c:v>26.984242452556312</c:v>
                </c:pt>
                <c:pt idx="357">
                  <c:v>27.002778814738186</c:v>
                </c:pt>
                <c:pt idx="358">
                  <c:v>27.021102165579844</c:v>
                </c:pt>
                <c:pt idx="359">
                  <c:v>27.039211908410866</c:v>
                </c:pt>
                <c:pt idx="360">
                  <c:v>27.057107446560831</c:v>
                </c:pt>
                <c:pt idx="361">
                  <c:v>27.074788183359317</c:v>
                </c:pt>
                <c:pt idx="362">
                  <c:v>27.092253522135902</c:v>
                </c:pt>
                <c:pt idx="363">
                  <c:v>27.109502866220168</c:v>
                </c:pt>
                <c:pt idx="364">
                  <c:v>27.126535618941695</c:v>
                </c:pt>
                <c:pt idx="365">
                  <c:v>27.143351183630063</c:v>
                </c:pt>
                <c:pt idx="366">
                  <c:v>27.159948963614845</c:v>
                </c:pt>
                <c:pt idx="367">
                  <c:v>27.176328362225625</c:v>
                </c:pt>
                <c:pt idx="368">
                  <c:v>27.19248878279198</c:v>
                </c:pt>
                <c:pt idx="369">
                  <c:v>27.208429628643493</c:v>
                </c:pt>
                <c:pt idx="370">
                  <c:v>27.224150303109738</c:v>
                </c:pt>
                <c:pt idx="371">
                  <c:v>27.239650209520299</c:v>
                </c:pt>
                <c:pt idx="372">
                  <c:v>27.254928751204755</c:v>
                </c:pt>
                <c:pt idx="373">
                  <c:v>27.269985331492681</c:v>
                </c:pt>
                <c:pt idx="374">
                  <c:v>27.284819353713658</c:v>
                </c:pt>
                <c:pt idx="375">
                  <c:v>27.299430221197266</c:v>
                </c:pt>
                <c:pt idx="376">
                  <c:v>27.313817337273086</c:v>
                </c:pt>
                <c:pt idx="377">
                  <c:v>27.327980105270694</c:v>
                </c:pt>
                <c:pt idx="378">
                  <c:v>27.341917928519671</c:v>
                </c:pt>
                <c:pt idx="379">
                  <c:v>27.355630210349595</c:v>
                </c:pt>
                <c:pt idx="380">
                  <c:v>27.369116354090046</c:v>
                </c:pt>
                <c:pt idx="381">
                  <c:v>27.382375763070606</c:v>
                </c:pt>
                <c:pt idx="382">
                  <c:v>27.395407840620848</c:v>
                </c:pt>
                <c:pt idx="383">
                  <c:v>27.408211990070356</c:v>
                </c:pt>
                <c:pt idx="384">
                  <c:v>27.420787614748708</c:v>
                </c:pt>
                <c:pt idx="385">
                  <c:v>27.433134117985485</c:v>
                </c:pt>
                <c:pt idx="386">
                  <c:v>27.44525090311026</c:v>
                </c:pt>
                <c:pt idx="387">
                  <c:v>27.457137373452621</c:v>
                </c:pt>
                <c:pt idx="388">
                  <c:v>27.46879293234214</c:v>
                </c:pt>
                <c:pt idx="389">
                  <c:v>27.480216983108402</c:v>
                </c:pt>
                <c:pt idx="390">
                  <c:v>27.491408929080979</c:v>
                </c:pt>
                <c:pt idx="391">
                  <c:v>27.50236817358946</c:v>
                </c:pt>
                <c:pt idx="392">
                  <c:v>27.513094119963416</c:v>
                </c:pt>
                <c:pt idx="393">
                  <c:v>27.523586171532425</c:v>
                </c:pt>
                <c:pt idx="394">
                  <c:v>27.533843731626074</c:v>
                </c:pt>
                <c:pt idx="395">
                  <c:v>27.543866203573941</c:v>
                </c:pt>
                <c:pt idx="396">
                  <c:v>27.553652990705601</c:v>
                </c:pt>
                <c:pt idx="397">
                  <c:v>27.563203496350631</c:v>
                </c:pt>
                <c:pt idx="398">
                  <c:v>27.572517123838619</c:v>
                </c:pt>
                <c:pt idx="399">
                  <c:v>27.581593276499138</c:v>
                </c:pt>
                <c:pt idx="400">
                  <c:v>27.590431357661767</c:v>
                </c:pt>
                <c:pt idx="401">
                  <c:v>27.599030770656089</c:v>
                </c:pt>
                <c:pt idx="402">
                  <c:v>27.607390918811678</c:v>
                </c:pt>
                <c:pt idx="403">
                  <c:v>27.61551120545812</c:v>
                </c:pt>
                <c:pt idx="404">
                  <c:v>27.623391033924985</c:v>
                </c:pt>
                <c:pt idx="405">
                  <c:v>27.631029807541864</c:v>
                </c:pt>
                <c:pt idx="406">
                  <c:v>27.638426929638328</c:v>
                </c:pt>
                <c:pt idx="407">
                  <c:v>27.645581803543955</c:v>
                </c:pt>
                <c:pt idx="408">
                  <c:v>27.65249383258833</c:v>
                </c:pt>
                <c:pt idx="409">
                  <c:v>27.65916242010103</c:v>
                </c:pt>
                <c:pt idx="410">
                  <c:v>27.665586969411635</c:v>
                </c:pt>
                <c:pt idx="411">
                  <c:v>27.67176688384972</c:v>
                </c:pt>
                <c:pt idx="412">
                  <c:v>27.677701566744869</c:v>
                </c:pt>
                <c:pt idx="413">
                  <c:v>27.683390421426658</c:v>
                </c:pt>
                <c:pt idx="414">
                  <c:v>27.688832851224667</c:v>
                </c:pt>
                <c:pt idx="415">
                  <c:v>27.694028259468478</c:v>
                </c:pt>
                <c:pt idx="416">
                  <c:v>27.698976049487669</c:v>
                </c:pt>
                <c:pt idx="417">
                  <c:v>27.703675624611819</c:v>
                </c:pt>
                <c:pt idx="418">
                  <c:v>27.708126388170506</c:v>
                </c:pt>
                <c:pt idx="419">
                  <c:v>27.712327743493308</c:v>
                </c:pt>
                <c:pt idx="420">
                  <c:v>27.716279093909804</c:v>
                </c:pt>
                <c:pt idx="421">
                  <c:v>27.719979842749581</c:v>
                </c:pt>
                <c:pt idx="422">
                  <c:v>27.723429393342208</c:v>
                </c:pt>
                <c:pt idx="423">
                  <c:v>27.726627149017272</c:v>
                </c:pt>
                <c:pt idx="424">
                  <c:v>27.729572513104348</c:v>
                </c:pt>
                <c:pt idx="425">
                  <c:v>27.732264888933017</c:v>
                </c:pt>
                <c:pt idx="426">
                  <c:v>27.734703679832855</c:v>
                </c:pt>
                <c:pt idx="427">
                  <c:v>27.736888289133447</c:v>
                </c:pt>
                <c:pt idx="428">
                  <c:v>27.738818120164368</c:v>
                </c:pt>
                <c:pt idx="429">
                  <c:v>27.740492576255196</c:v>
                </c:pt>
                <c:pt idx="430">
                  <c:v>27.741911060735514</c:v>
                </c:pt>
                <c:pt idx="431">
                  <c:v>27.743072976934897</c:v>
                </c:pt>
                <c:pt idx="432">
                  <c:v>27.74397772818293</c:v>
                </c:pt>
                <c:pt idx="433">
                  <c:v>27.744624717809188</c:v>
                </c:pt>
                <c:pt idx="434">
                  <c:v>27.745013349143253</c:v>
                </c:pt>
                <c:pt idx="435">
                  <c:v>27.7451430255147</c:v>
                </c:pt>
                <c:pt idx="436">
                  <c:v>27.745013349143253</c:v>
                </c:pt>
                <c:pt idx="437">
                  <c:v>27.744624717809188</c:v>
                </c:pt>
                <c:pt idx="438">
                  <c:v>27.74397772818293</c:v>
                </c:pt>
                <c:pt idx="439">
                  <c:v>27.743072976934897</c:v>
                </c:pt>
                <c:pt idx="440">
                  <c:v>27.741911060735514</c:v>
                </c:pt>
                <c:pt idx="441">
                  <c:v>27.740492576255196</c:v>
                </c:pt>
                <c:pt idx="442">
                  <c:v>27.738818120164368</c:v>
                </c:pt>
                <c:pt idx="443">
                  <c:v>27.736888289133447</c:v>
                </c:pt>
                <c:pt idx="444">
                  <c:v>27.734703679832855</c:v>
                </c:pt>
                <c:pt idx="445">
                  <c:v>27.732264888933017</c:v>
                </c:pt>
                <c:pt idx="446">
                  <c:v>27.729572513104348</c:v>
                </c:pt>
                <c:pt idx="447">
                  <c:v>27.726627149017272</c:v>
                </c:pt>
                <c:pt idx="448">
                  <c:v>27.723429393342208</c:v>
                </c:pt>
                <c:pt idx="449">
                  <c:v>27.719979842749581</c:v>
                </c:pt>
                <c:pt idx="450">
                  <c:v>27.716279093909804</c:v>
                </c:pt>
                <c:pt idx="451">
                  <c:v>27.712327743493308</c:v>
                </c:pt>
                <c:pt idx="452">
                  <c:v>27.708126388170506</c:v>
                </c:pt>
                <c:pt idx="453">
                  <c:v>27.703675624611819</c:v>
                </c:pt>
                <c:pt idx="454">
                  <c:v>27.698976049487669</c:v>
                </c:pt>
                <c:pt idx="455">
                  <c:v>27.694028259468478</c:v>
                </c:pt>
                <c:pt idx="456">
                  <c:v>27.688832851224667</c:v>
                </c:pt>
                <c:pt idx="457">
                  <c:v>27.683390421426658</c:v>
                </c:pt>
                <c:pt idx="458">
                  <c:v>27.677701566744869</c:v>
                </c:pt>
                <c:pt idx="459">
                  <c:v>27.67176688384972</c:v>
                </c:pt>
                <c:pt idx="460">
                  <c:v>27.665586969411635</c:v>
                </c:pt>
                <c:pt idx="461">
                  <c:v>27.65916242010103</c:v>
                </c:pt>
                <c:pt idx="462">
                  <c:v>27.65249383258833</c:v>
                </c:pt>
                <c:pt idx="463">
                  <c:v>27.645581803543955</c:v>
                </c:pt>
                <c:pt idx="464">
                  <c:v>27.638426929638328</c:v>
                </c:pt>
                <c:pt idx="465">
                  <c:v>27.631029807541864</c:v>
                </c:pt>
                <c:pt idx="466">
                  <c:v>27.623391033924985</c:v>
                </c:pt>
                <c:pt idx="467">
                  <c:v>27.61551120545812</c:v>
                </c:pt>
                <c:pt idx="468">
                  <c:v>27.607390918811678</c:v>
                </c:pt>
                <c:pt idx="469">
                  <c:v>27.599030770656089</c:v>
                </c:pt>
                <c:pt idx="470">
                  <c:v>27.590431357661767</c:v>
                </c:pt>
                <c:pt idx="471">
                  <c:v>27.581593276499138</c:v>
                </c:pt>
                <c:pt idx="472">
                  <c:v>27.572517123838619</c:v>
                </c:pt>
                <c:pt idx="473">
                  <c:v>27.563203496350631</c:v>
                </c:pt>
                <c:pt idx="474">
                  <c:v>27.553652990705601</c:v>
                </c:pt>
                <c:pt idx="475">
                  <c:v>27.543866203573941</c:v>
                </c:pt>
                <c:pt idx="476">
                  <c:v>27.533843731626074</c:v>
                </c:pt>
                <c:pt idx="477">
                  <c:v>27.523586171532425</c:v>
                </c:pt>
                <c:pt idx="478">
                  <c:v>27.513094119963416</c:v>
                </c:pt>
                <c:pt idx="479">
                  <c:v>27.50236817358946</c:v>
                </c:pt>
                <c:pt idx="480">
                  <c:v>27.491408929080979</c:v>
                </c:pt>
                <c:pt idx="481">
                  <c:v>27.480216983108402</c:v>
                </c:pt>
                <c:pt idx="482">
                  <c:v>27.46879293234214</c:v>
                </c:pt>
                <c:pt idx="483">
                  <c:v>27.457137373452621</c:v>
                </c:pt>
                <c:pt idx="484">
                  <c:v>27.44525090311026</c:v>
                </c:pt>
                <c:pt idx="485">
                  <c:v>27.433134117985485</c:v>
                </c:pt>
                <c:pt idx="486">
                  <c:v>27.420787614748708</c:v>
                </c:pt>
                <c:pt idx="487">
                  <c:v>27.408211990070356</c:v>
                </c:pt>
                <c:pt idx="488">
                  <c:v>27.395407840620848</c:v>
                </c:pt>
                <c:pt idx="489">
                  <c:v>27.382375763070606</c:v>
                </c:pt>
                <c:pt idx="490">
                  <c:v>27.369116354090046</c:v>
                </c:pt>
                <c:pt idx="491">
                  <c:v>27.355630210349595</c:v>
                </c:pt>
                <c:pt idx="492">
                  <c:v>27.341917928519671</c:v>
                </c:pt>
                <c:pt idx="493">
                  <c:v>27.327980105270694</c:v>
                </c:pt>
                <c:pt idx="494">
                  <c:v>27.313817337273086</c:v>
                </c:pt>
                <c:pt idx="495">
                  <c:v>27.299430221197266</c:v>
                </c:pt>
                <c:pt idx="496">
                  <c:v>27.284819353713658</c:v>
                </c:pt>
                <c:pt idx="497">
                  <c:v>27.269985331492681</c:v>
                </c:pt>
                <c:pt idx="498">
                  <c:v>27.254928751204755</c:v>
                </c:pt>
                <c:pt idx="499">
                  <c:v>27.239650209520299</c:v>
                </c:pt>
                <c:pt idx="500">
                  <c:v>27.224150303109738</c:v>
                </c:pt>
                <c:pt idx="501">
                  <c:v>27.208429628643493</c:v>
                </c:pt>
                <c:pt idx="502">
                  <c:v>27.19248878279198</c:v>
                </c:pt>
                <c:pt idx="503">
                  <c:v>27.176328362225625</c:v>
                </c:pt>
                <c:pt idx="504">
                  <c:v>27.159948963614845</c:v>
                </c:pt>
                <c:pt idx="505">
                  <c:v>27.143351183630063</c:v>
                </c:pt>
                <c:pt idx="506">
                  <c:v>27.126535618941695</c:v>
                </c:pt>
                <c:pt idx="507">
                  <c:v>27.109502866220168</c:v>
                </c:pt>
                <c:pt idx="508">
                  <c:v>27.092253522135902</c:v>
                </c:pt>
                <c:pt idx="509">
                  <c:v>27.074788183359317</c:v>
                </c:pt>
                <c:pt idx="510">
                  <c:v>27.057107446560831</c:v>
                </c:pt>
                <c:pt idx="511">
                  <c:v>27.039211908410866</c:v>
                </c:pt>
                <c:pt idx="512">
                  <c:v>27.021102165579844</c:v>
                </c:pt>
                <c:pt idx="513">
                  <c:v>27.002778814738186</c:v>
                </c:pt>
                <c:pt idx="514">
                  <c:v>26.984242452556312</c:v>
                </c:pt>
                <c:pt idx="515">
                  <c:v>26.965493675704643</c:v>
                </c:pt>
                <c:pt idx="516">
                  <c:v>26.946533080853598</c:v>
                </c:pt>
                <c:pt idx="517">
                  <c:v>26.9273612646736</c:v>
                </c:pt>
                <c:pt idx="518">
                  <c:v>26.907978823835069</c:v>
                </c:pt>
                <c:pt idx="519">
                  <c:v>26.888386355008429</c:v>
                </c:pt>
                <c:pt idx="520">
                  <c:v>26.868584454864095</c:v>
                </c:pt>
                <c:pt idx="521">
                  <c:v>26.848573720072491</c:v>
                </c:pt>
                <c:pt idx="522">
                  <c:v>26.828354747304033</c:v>
                </c:pt>
                <c:pt idx="523">
                  <c:v>26.807928133229151</c:v>
                </c:pt>
                <c:pt idx="524">
                  <c:v>26.787294474518259</c:v>
                </c:pt>
                <c:pt idx="525">
                  <c:v>26.766454367841781</c:v>
                </c:pt>
                <c:pt idx="526">
                  <c:v>26.745408409870137</c:v>
                </c:pt>
                <c:pt idx="527">
                  <c:v>26.724157197273744</c:v>
                </c:pt>
                <c:pt idx="528">
                  <c:v>26.702701326723027</c:v>
                </c:pt>
                <c:pt idx="529">
                  <c:v>26.681041394888407</c:v>
                </c:pt>
                <c:pt idx="530">
                  <c:v>26.659177998440303</c:v>
                </c:pt>
                <c:pt idx="531">
                  <c:v>26.637111734049135</c:v>
                </c:pt>
                <c:pt idx="532">
                  <c:v>26.614843198385323</c:v>
                </c:pt>
                <c:pt idx="533">
                  <c:v>26.592372988119294</c:v>
                </c:pt>
                <c:pt idx="534">
                  <c:v>26.569701699921463</c:v>
                </c:pt>
                <c:pt idx="535">
                  <c:v>26.546829930462252</c:v>
                </c:pt>
                <c:pt idx="536">
                  <c:v>26.523758276412082</c:v>
                </c:pt>
                <c:pt idx="537">
                  <c:v>26.500487334441374</c:v>
                </c:pt>
                <c:pt idx="538">
                  <c:v>26.477017701220547</c:v>
                </c:pt>
                <c:pt idx="539">
                  <c:v>26.453349973420025</c:v>
                </c:pt>
                <c:pt idx="540">
                  <c:v>26.429484747710227</c:v>
                </c:pt>
                <c:pt idx="541">
                  <c:v>26.405422620761573</c:v>
                </c:pt>
                <c:pt idx="542">
                  <c:v>26.381164189244487</c:v>
                </c:pt>
                <c:pt idx="543">
                  <c:v>26.356710049829385</c:v>
                </c:pt>
                <c:pt idx="544">
                  <c:v>26.332060799186692</c:v>
                </c:pt>
                <c:pt idx="545">
                  <c:v>26.307217033986827</c:v>
                </c:pt>
                <c:pt idx="546">
                  <c:v>26.282179350900208</c:v>
                </c:pt>
                <c:pt idx="547">
                  <c:v>26.256948346597262</c:v>
                </c:pt>
                <c:pt idx="548">
                  <c:v>26.231524617748406</c:v>
                </c:pt>
                <c:pt idx="549">
                  <c:v>26.205908761024059</c:v>
                </c:pt>
                <c:pt idx="550">
                  <c:v>26.180101373094644</c:v>
                </c:pt>
                <c:pt idx="551">
                  <c:v>26.154103050630582</c:v>
                </c:pt>
                <c:pt idx="552">
                  <c:v>26.127914390302294</c:v>
                </c:pt>
                <c:pt idx="553">
                  <c:v>26.101535988780199</c:v>
                </c:pt>
                <c:pt idx="554">
                  <c:v>26.074968442734722</c:v>
                </c:pt>
                <c:pt idx="555">
                  <c:v>26.048212348836277</c:v>
                </c:pt>
                <c:pt idx="556">
                  <c:v>26.021268303755292</c:v>
                </c:pt>
                <c:pt idx="557">
                  <c:v>25.994136904162183</c:v>
                </c:pt>
                <c:pt idx="558">
                  <c:v>25.96681874672737</c:v>
                </c:pt>
                <c:pt idx="559">
                  <c:v>25.939314428121278</c:v>
                </c:pt>
                <c:pt idx="560">
                  <c:v>25.911624545014323</c:v>
                </c:pt>
                <c:pt idx="561">
                  <c:v>25.883749694076933</c:v>
                </c:pt>
                <c:pt idx="562">
                  <c:v>25.855690471979521</c:v>
                </c:pt>
                <c:pt idx="563">
                  <c:v>25.827447475392511</c:v>
                </c:pt>
                <c:pt idx="564">
                  <c:v>25.799021300986325</c:v>
                </c:pt>
                <c:pt idx="565">
                  <c:v>25.77041254543138</c:v>
                </c:pt>
                <c:pt idx="566">
                  <c:v>25.741621805398101</c:v>
                </c:pt>
                <c:pt idx="567">
                  <c:v>25.712649677556907</c:v>
                </c:pt>
                <c:pt idx="568">
                  <c:v>25.683496758578219</c:v>
                </c:pt>
                <c:pt idx="569">
                  <c:v>25.654163645132456</c:v>
                </c:pt>
                <c:pt idx="570">
                  <c:v>25.624650933890042</c:v>
                </c:pt>
                <c:pt idx="571">
                  <c:v>25.594959221521396</c:v>
                </c:pt>
                <c:pt idx="572">
                  <c:v>25.565089104696938</c:v>
                </c:pt>
                <c:pt idx="573">
                  <c:v>25.535041180087092</c:v>
                </c:pt>
                <c:pt idx="574">
                  <c:v>25.504816044362272</c:v>
                </c:pt>
                <c:pt idx="575">
                  <c:v>25.474414294192904</c:v>
                </c:pt>
                <c:pt idx="576">
                  <c:v>25.443836526249413</c:v>
                </c:pt>
                <c:pt idx="577">
                  <c:v>25.41308333720221</c:v>
                </c:pt>
                <c:pt idx="578">
                  <c:v>25.382155323721722</c:v>
                </c:pt>
                <c:pt idx="579">
                  <c:v>25.351053082478369</c:v>
                </c:pt>
                <c:pt idx="580">
                  <c:v>25.319777210142568</c:v>
                </c:pt>
                <c:pt idx="581">
                  <c:v>25.288328303384745</c:v>
                </c:pt>
                <c:pt idx="582">
                  <c:v>25.25670695887532</c:v>
                </c:pt>
                <c:pt idx="583">
                  <c:v>25.224913773284712</c:v>
                </c:pt>
                <c:pt idx="584">
                  <c:v>25.192949343283338</c:v>
                </c:pt>
                <c:pt idx="585">
                  <c:v>25.160814265541628</c:v>
                </c:pt>
                <c:pt idx="586">
                  <c:v>25.128509136729996</c:v>
                </c:pt>
                <c:pt idx="587">
                  <c:v>25.096034553518862</c:v>
                </c:pt>
                <c:pt idx="588">
                  <c:v>25.063391112578653</c:v>
                </c:pt>
                <c:pt idx="589">
                  <c:v>25.030579410579787</c:v>
                </c:pt>
                <c:pt idx="590">
                  <c:v>24.99760004419268</c:v>
                </c:pt>
                <c:pt idx="591">
                  <c:v>24.964453610087759</c:v>
                </c:pt>
                <c:pt idx="592">
                  <c:v>24.931140704935441</c:v>
                </c:pt>
                <c:pt idx="593">
                  <c:v>24.897661925406148</c:v>
                </c:pt>
                <c:pt idx="594">
                  <c:v>24.864017868170301</c:v>
                </c:pt>
                <c:pt idx="595">
                  <c:v>24.830209129898321</c:v>
                </c:pt>
                <c:pt idx="596">
                  <c:v>24.796236307260628</c:v>
                </c:pt>
                <c:pt idx="597">
                  <c:v>24.762099996927642</c:v>
                </c:pt>
                <c:pt idx="598">
                  <c:v>24.727800795569788</c:v>
                </c:pt>
                <c:pt idx="599">
                  <c:v>24.693339299857481</c:v>
                </c:pt>
                <c:pt idx="600">
                  <c:v>24.658716106461146</c:v>
                </c:pt>
                <c:pt idx="601">
                  <c:v>24.6239318120512</c:v>
                </c:pt>
                <c:pt idx="602">
                  <c:v>24.58898701329807</c:v>
                </c:pt>
                <c:pt idx="603">
                  <c:v>24.553882306872172</c:v>
                </c:pt>
                <c:pt idx="604">
                  <c:v>24.518618289443925</c:v>
                </c:pt>
                <c:pt idx="605">
                  <c:v>24.483195557683754</c:v>
                </c:pt>
                <c:pt idx="606">
                  <c:v>24.447614708262076</c:v>
                </c:pt>
                <c:pt idx="607">
                  <c:v>24.411876337849318</c:v>
                </c:pt>
                <c:pt idx="608">
                  <c:v>24.375981043115893</c:v>
                </c:pt>
                <c:pt idx="609">
                  <c:v>24.339929420732229</c:v>
                </c:pt>
                <c:pt idx="610">
                  <c:v>24.303722067368742</c:v>
                </c:pt>
                <c:pt idx="611">
                  <c:v>24.267359579695853</c:v>
                </c:pt>
                <c:pt idx="612">
                  <c:v>24.230842554383983</c:v>
                </c:pt>
                <c:pt idx="613">
                  <c:v>24.194171588103554</c:v>
                </c:pt>
                <c:pt idx="614">
                  <c:v>24.157347277524988</c:v>
                </c:pt>
                <c:pt idx="615">
                  <c:v>24.120370219318701</c:v>
                </c:pt>
                <c:pt idx="616">
                  <c:v>24.08324101015512</c:v>
                </c:pt>
                <c:pt idx="617">
                  <c:v>24.045960246704663</c:v>
                </c:pt>
                <c:pt idx="618">
                  <c:v>24.00852852563775</c:v>
                </c:pt>
                <c:pt idx="619">
                  <c:v>23.970946443624801</c:v>
                </c:pt>
                <c:pt idx="620">
                  <c:v>23.933214597336239</c:v>
                </c:pt>
                <c:pt idx="621">
                  <c:v>23.895333583442483</c:v>
                </c:pt>
                <c:pt idx="622">
                  <c:v>23.857303998613954</c:v>
                </c:pt>
                <c:pt idx="623">
                  <c:v>23.819126439521074</c:v>
                </c:pt>
                <c:pt idx="624">
                  <c:v>23.780801502834262</c:v>
                </c:pt>
                <c:pt idx="625">
                  <c:v>23.742329785223941</c:v>
                </c:pt>
                <c:pt idx="626">
                  <c:v>23.70371188336053</c:v>
                </c:pt>
                <c:pt idx="627">
                  <c:v>23.66494839391445</c:v>
                </c:pt>
                <c:pt idx="628">
                  <c:v>23.626039913556124</c:v>
                </c:pt>
                <c:pt idx="629">
                  <c:v>23.586987038955968</c:v>
                </c:pt>
                <c:pt idx="630">
                  <c:v>23.547790366784408</c:v>
                </c:pt>
                <c:pt idx="631">
                  <c:v>23.508450493711862</c:v>
                </c:pt>
                <c:pt idx="632">
                  <c:v>23.468968016408752</c:v>
                </c:pt>
                <c:pt idx="633">
                  <c:v>23.429343531545499</c:v>
                </c:pt>
                <c:pt idx="634">
                  <c:v>23.38957763579252</c:v>
                </c:pt>
                <c:pt idx="635">
                  <c:v>23.349670925820242</c:v>
                </c:pt>
                <c:pt idx="636">
                  <c:v>23.309623998299077</c:v>
                </c:pt>
                <c:pt idx="637">
                  <c:v>23.269437449899456</c:v>
                </c:pt>
                <c:pt idx="638">
                  <c:v>23.229111877291793</c:v>
                </c:pt>
                <c:pt idx="639">
                  <c:v>23.188647877146511</c:v>
                </c:pt>
                <c:pt idx="640">
                  <c:v>23.148046046134031</c:v>
                </c:pt>
                <c:pt idx="641">
                  <c:v>23.107306980924768</c:v>
                </c:pt>
                <c:pt idx="642">
                  <c:v>23.066431278189157</c:v>
                </c:pt>
                <c:pt idx="643">
                  <c:v>23.025419534597603</c:v>
                </c:pt>
                <c:pt idx="644">
                  <c:v>22.984272346820536</c:v>
                </c:pt>
                <c:pt idx="645">
                  <c:v>22.942990311528373</c:v>
                </c:pt>
                <c:pt idx="646">
                  <c:v>22.90157402539154</c:v>
                </c:pt>
                <c:pt idx="647">
                  <c:v>22.860024085080447</c:v>
                </c:pt>
                <c:pt idx="648">
                  <c:v>22.818341087265527</c:v>
                </c:pt>
                <c:pt idx="649">
                  <c:v>22.776525628617193</c:v>
                </c:pt>
                <c:pt idx="650">
                  <c:v>22.734578305805869</c:v>
                </c:pt>
                <c:pt idx="651">
                  <c:v>22.692499715501974</c:v>
                </c:pt>
                <c:pt idx="652">
                  <c:v>22.650290454375934</c:v>
                </c:pt>
                <c:pt idx="653">
                  <c:v>22.607951119098161</c:v>
                </c:pt>
                <c:pt idx="654">
                  <c:v>22.565482306339081</c:v>
                </c:pt>
                <c:pt idx="655">
                  <c:v>22.522884612769115</c:v>
                </c:pt>
                <c:pt idx="656">
                  <c:v>22.480158635058682</c:v>
                </c:pt>
                <c:pt idx="657">
                  <c:v>22.437304969878205</c:v>
                </c:pt>
                <c:pt idx="658">
                  <c:v>22.394324213898102</c:v>
                </c:pt>
                <c:pt idx="659">
                  <c:v>22.351216963788794</c:v>
                </c:pt>
                <c:pt idx="660">
                  <c:v>22.307983816220705</c:v>
                </c:pt>
                <c:pt idx="661">
                  <c:v>22.264625367864252</c:v>
                </c:pt>
                <c:pt idx="662">
                  <c:v>22.221142215389861</c:v>
                </c:pt>
                <c:pt idx="663">
                  <c:v>22.177534955467944</c:v>
                </c:pt>
                <c:pt idx="664">
                  <c:v>22.13380418476893</c:v>
                </c:pt>
                <c:pt idx="665">
                  <c:v>22.089950499963237</c:v>
                </c:pt>
                <c:pt idx="666">
                  <c:v>22.045974497721282</c:v>
                </c:pt>
                <c:pt idx="667">
                  <c:v>22.001876774713494</c:v>
                </c:pt>
                <c:pt idx="668">
                  <c:v>21.957657927610288</c:v>
                </c:pt>
                <c:pt idx="669">
                  <c:v>21.913318553082085</c:v>
                </c:pt>
                <c:pt idx="670">
                  <c:v>21.868859247799307</c:v>
                </c:pt>
                <c:pt idx="671">
                  <c:v>21.824280608432375</c:v>
                </c:pt>
                <c:pt idx="672">
                  <c:v>21.779583231651706</c:v>
                </c:pt>
                <c:pt idx="673">
                  <c:v>21.734767714127727</c:v>
                </c:pt>
                <c:pt idx="674">
                  <c:v>21.689834652530855</c:v>
                </c:pt>
                <c:pt idx="675">
                  <c:v>21.644784643531512</c:v>
                </c:pt>
                <c:pt idx="676">
                  <c:v>21.599618283800115</c:v>
                </c:pt>
                <c:pt idx="677">
                  <c:v>21.554336170007094</c:v>
                </c:pt>
                <c:pt idx="678">
                  <c:v>21.508938898822858</c:v>
                </c:pt>
                <c:pt idx="679">
                  <c:v>21.463427066917838</c:v>
                </c:pt>
                <c:pt idx="680">
                  <c:v>21.41780127096245</c:v>
                </c:pt>
                <c:pt idx="681">
                  <c:v>21.372062107627112</c:v>
                </c:pt>
                <c:pt idx="682">
                  <c:v>21.326210173582247</c:v>
                </c:pt>
                <c:pt idx="683">
                  <c:v>21.280246065498282</c:v>
                </c:pt>
                <c:pt idx="684">
                  <c:v>21.234170380045629</c:v>
                </c:pt>
                <c:pt idx="685">
                  <c:v>21.187983713894713</c:v>
                </c:pt>
                <c:pt idx="686">
                  <c:v>21.141686663715952</c:v>
                </c:pt>
                <c:pt idx="687">
                  <c:v>21.09527982617977</c:v>
                </c:pt>
                <c:pt idx="688">
                  <c:v>21.048763797956589</c:v>
                </c:pt>
                <c:pt idx="689">
                  <c:v>21.002139175716827</c:v>
                </c:pt>
                <c:pt idx="690">
                  <c:v>20.955406556130903</c:v>
                </c:pt>
                <c:pt idx="691">
                  <c:v>20.908566535869241</c:v>
                </c:pt>
                <c:pt idx="692">
                  <c:v>20.861619711602259</c:v>
                </c:pt>
                <c:pt idx="693">
                  <c:v>20.814566680000379</c:v>
                </c:pt>
                <c:pt idx="694">
                  <c:v>20.767408037734025</c:v>
                </c:pt>
                <c:pt idx="695">
                  <c:v>20.720144381473613</c:v>
                </c:pt>
                <c:pt idx="696">
                  <c:v>20.672776307889567</c:v>
                </c:pt>
                <c:pt idx="697">
                  <c:v>20.625304413652305</c:v>
                </c:pt>
                <c:pt idx="698">
                  <c:v>20.577729295432249</c:v>
                </c:pt>
                <c:pt idx="699">
                  <c:v>20.530051549899824</c:v>
                </c:pt>
                <c:pt idx="700">
                  <c:v>20.482271773725444</c:v>
                </c:pt>
                <c:pt idx="701">
                  <c:v>20.43439056357953</c:v>
                </c:pt>
                <c:pt idx="702">
                  <c:v>20.386408516132509</c:v>
                </c:pt>
                <c:pt idx="703">
                  <c:v>20.338326228054797</c:v>
                </c:pt>
                <c:pt idx="704">
                  <c:v>20.290144296016816</c:v>
                </c:pt>
                <c:pt idx="705">
                  <c:v>20.241863316688985</c:v>
                </c:pt>
                <c:pt idx="706">
                  <c:v>20.193483886741728</c:v>
                </c:pt>
                <c:pt idx="707">
                  <c:v>20.145006602845466</c:v>
                </c:pt>
                <c:pt idx="708">
                  <c:v>20.096432061670615</c:v>
                </c:pt>
                <c:pt idx="709">
                  <c:v>20.0477608598876</c:v>
                </c:pt>
                <c:pt idx="710">
                  <c:v>19.998993594166841</c:v>
                </c:pt>
                <c:pt idx="711">
                  <c:v>19.950130861178756</c:v>
                </c:pt>
                <c:pt idx="712">
                  <c:v>19.901173257593772</c:v>
                </c:pt>
                <c:pt idx="713">
                  <c:v>19.852121380082306</c:v>
                </c:pt>
                <c:pt idx="714">
                  <c:v>19.802975825314775</c:v>
                </c:pt>
                <c:pt idx="715">
                  <c:v>19.753737189961605</c:v>
                </c:pt>
                <c:pt idx="716">
                  <c:v>19.704406070693217</c:v>
                </c:pt>
                <c:pt idx="717">
                  <c:v>19.654983064180026</c:v>
                </c:pt>
                <c:pt idx="718">
                  <c:v>19.605468767092461</c:v>
                </c:pt>
                <c:pt idx="719">
                  <c:v>19.555863776100935</c:v>
                </c:pt>
                <c:pt idx="720">
                  <c:v>19.506168687875871</c:v>
                </c:pt>
                <c:pt idx="721">
                  <c:v>19.456384099087693</c:v>
                </c:pt>
                <c:pt idx="722">
                  <c:v>19.406510606406822</c:v>
                </c:pt>
                <c:pt idx="723">
                  <c:v>19.356548806503675</c:v>
                </c:pt>
                <c:pt idx="724">
                  <c:v>19.306499296048674</c:v>
                </c:pt>
                <c:pt idx="725">
                  <c:v>19.256362671712242</c:v>
                </c:pt>
                <c:pt idx="726">
                  <c:v>19.206139530164798</c:v>
                </c:pt>
                <c:pt idx="727">
                  <c:v>19.155830468076758</c:v>
                </c:pt>
                <c:pt idx="728">
                  <c:v>19.105436082118551</c:v>
                </c:pt>
                <c:pt idx="729">
                  <c:v>19.054956968960596</c:v>
                </c:pt>
                <c:pt idx="730">
                  <c:v>19.00439372527331</c:v>
                </c:pt>
                <c:pt idx="731">
                  <c:v>18.953746947727112</c:v>
                </c:pt>
                <c:pt idx="732">
                  <c:v>18.903017232992433</c:v>
                </c:pt>
                <c:pt idx="733">
                  <c:v>18.852205177739684</c:v>
                </c:pt>
                <c:pt idx="734">
                  <c:v>18.801311378639291</c:v>
                </c:pt>
                <c:pt idx="735">
                  <c:v>18.750336432361671</c:v>
                </c:pt>
                <c:pt idx="736">
                  <c:v>18.699280935577249</c:v>
                </c:pt>
                <c:pt idx="737">
                  <c:v>18.648145484956437</c:v>
                </c:pt>
                <c:pt idx="738">
                  <c:v>18.596930677169667</c:v>
                </c:pt>
                <c:pt idx="739">
                  <c:v>18.545637108887355</c:v>
                </c:pt>
                <c:pt idx="740">
                  <c:v>18.494265376779921</c:v>
                </c:pt>
                <c:pt idx="741">
                  <c:v>18.44281607751779</c:v>
                </c:pt>
                <c:pt idx="742">
                  <c:v>18.391289807771376</c:v>
                </c:pt>
                <c:pt idx="743">
                  <c:v>18.339687164211099</c:v>
                </c:pt>
                <c:pt idx="744">
                  <c:v>18.28800874350739</c:v>
                </c:pt>
                <c:pt idx="745">
                  <c:v>18.236255142330663</c:v>
                </c:pt>
                <c:pt idx="746">
                  <c:v>18.184426957351338</c:v>
                </c:pt>
                <c:pt idx="747">
                  <c:v>18.132524785239838</c:v>
                </c:pt>
                <c:pt idx="748">
                  <c:v>18.080549222666583</c:v>
                </c:pt>
                <c:pt idx="749">
                  <c:v>18.028500866301989</c:v>
                </c:pt>
                <c:pt idx="750">
                  <c:v>17.976380312816488</c:v>
                </c:pt>
                <c:pt idx="751">
                  <c:v>17.92418815888049</c:v>
                </c:pt>
                <c:pt idx="752">
                  <c:v>17.871925001164421</c:v>
                </c:pt>
                <c:pt idx="753">
                  <c:v>17.819591436338705</c:v>
                </c:pt>
                <c:pt idx="754">
                  <c:v>17.767188061073753</c:v>
                </c:pt>
                <c:pt idx="755">
                  <c:v>17.714715472039991</c:v>
                </c:pt>
                <c:pt idx="756">
                  <c:v>17.662174265907844</c:v>
                </c:pt>
                <c:pt idx="757">
                  <c:v>17.609565039347729</c:v>
                </c:pt>
                <c:pt idx="758">
                  <c:v>17.556888389030064</c:v>
                </c:pt>
                <c:pt idx="759">
                  <c:v>17.504144911625275</c:v>
                </c:pt>
                <c:pt idx="760">
                  <c:v>17.451335203803779</c:v>
                </c:pt>
                <c:pt idx="761">
                  <c:v>17.398459862235995</c:v>
                </c:pt>
                <c:pt idx="762">
                  <c:v>17.345519483592348</c:v>
                </c:pt>
                <c:pt idx="763">
                  <c:v>17.292514664543262</c:v>
                </c:pt>
                <c:pt idx="764">
                  <c:v>17.239446001759148</c:v>
                </c:pt>
                <c:pt idx="765">
                  <c:v>17.186314091910432</c:v>
                </c:pt>
                <c:pt idx="766">
                  <c:v>17.133119531667539</c:v>
                </c:pt>
                <c:pt idx="767">
                  <c:v>17.079862917700883</c:v>
                </c:pt>
                <c:pt idx="768">
                  <c:v>17.026544846680888</c:v>
                </c:pt>
                <c:pt idx="769">
                  <c:v>16.973165915277974</c:v>
                </c:pt>
                <c:pt idx="770">
                  <c:v>16.919726720162561</c:v>
                </c:pt>
                <c:pt idx="771">
                  <c:v>16.866227858005075</c:v>
                </c:pt>
                <c:pt idx="772">
                  <c:v>16.81266992547593</c:v>
                </c:pt>
                <c:pt idx="773">
                  <c:v>16.759053519245548</c:v>
                </c:pt>
                <c:pt idx="774">
                  <c:v>16.705379235984349</c:v>
                </c:pt>
                <c:pt idx="775">
                  <c:v>16.65164767236276</c:v>
                </c:pt>
                <c:pt idx="776">
                  <c:v>16.597859425051194</c:v>
                </c:pt>
                <c:pt idx="777">
                  <c:v>16.54401509072008</c:v>
                </c:pt>
                <c:pt idx="778">
                  <c:v>16.49011526603983</c:v>
                </c:pt>
                <c:pt idx="779">
                  <c:v>16.436160547680871</c:v>
                </c:pt>
                <c:pt idx="780">
                  <c:v>16.382151532313621</c:v>
                </c:pt>
                <c:pt idx="781">
                  <c:v>16.328088816608499</c:v>
                </c:pt>
                <c:pt idx="782">
                  <c:v>16.27397299723593</c:v>
                </c:pt>
                <c:pt idx="783">
                  <c:v>16.219804670866331</c:v>
                </c:pt>
                <c:pt idx="784">
                  <c:v>16.165584434170128</c:v>
                </c:pt>
                <c:pt idx="785">
                  <c:v>16.111312883817739</c:v>
                </c:pt>
                <c:pt idx="786">
                  <c:v>16.056990616479581</c:v>
                </c:pt>
                <c:pt idx="787">
                  <c:v>16.002618228826083</c:v>
                </c:pt>
                <c:pt idx="788">
                  <c:v>15.948196317527657</c:v>
                </c:pt>
                <c:pt idx="789">
                  <c:v>15.893725479254728</c:v>
                </c:pt>
                <c:pt idx="790">
                  <c:v>15.839206310677719</c:v>
                </c:pt>
                <c:pt idx="791">
                  <c:v>15.784639408467044</c:v>
                </c:pt>
                <c:pt idx="792">
                  <c:v>15.730025369293131</c:v>
                </c:pt>
                <c:pt idx="793">
                  <c:v>15.675364789826396</c:v>
                </c:pt>
                <c:pt idx="794">
                  <c:v>15.620658266737262</c:v>
                </c:pt>
                <c:pt idx="795">
                  <c:v>15.56590639669615</c:v>
                </c:pt>
                <c:pt idx="796">
                  <c:v>15.51110977637348</c:v>
                </c:pt>
                <c:pt idx="797">
                  <c:v>15.456269002439671</c:v>
                </c:pt>
                <c:pt idx="798">
                  <c:v>15.401384671565147</c:v>
                </c:pt>
                <c:pt idx="799">
                  <c:v>15.346457380420329</c:v>
                </c:pt>
                <c:pt idx="800">
                  <c:v>15.291487725675632</c:v>
                </c:pt>
                <c:pt idx="801">
                  <c:v>15.236476304001483</c:v>
                </c:pt>
                <c:pt idx="802">
                  <c:v>15.181423712068302</c:v>
                </c:pt>
                <c:pt idx="803">
                  <c:v>15.126330546546505</c:v>
                </c:pt>
                <c:pt idx="804">
                  <c:v>15.07119740410652</c:v>
                </c:pt>
                <c:pt idx="805">
                  <c:v>15.016024881418762</c:v>
                </c:pt>
                <c:pt idx="806">
                  <c:v>14.960813575153656</c:v>
                </c:pt>
                <c:pt idx="807">
                  <c:v>14.905564081981618</c:v>
                </c:pt>
                <c:pt idx="808">
                  <c:v>14.85027699857307</c:v>
                </c:pt>
                <c:pt idx="809">
                  <c:v>14.794952921598439</c:v>
                </c:pt>
                <c:pt idx="810">
                  <c:v>14.739592447728137</c:v>
                </c:pt>
                <c:pt idx="811">
                  <c:v>14.684196173632587</c:v>
                </c:pt>
                <c:pt idx="812">
                  <c:v>14.628764695982218</c:v>
                </c:pt>
                <c:pt idx="813">
                  <c:v>14.573298611447438</c:v>
                </c:pt>
                <c:pt idx="814">
                  <c:v>14.517798516698674</c:v>
                </c:pt>
                <c:pt idx="815">
                  <c:v>14.462265008406352</c:v>
                </c:pt>
                <c:pt idx="816">
                  <c:v>14.406698683240883</c:v>
                </c:pt>
                <c:pt idx="817">
                  <c:v>14.351100137872692</c:v>
                </c:pt>
                <c:pt idx="818">
                  <c:v>14.295469968972204</c:v>
                </c:pt>
                <c:pt idx="819">
                  <c:v>14.239808773209832</c:v>
                </c:pt>
                <c:pt idx="820">
                  <c:v>14.184117147256002</c:v>
                </c:pt>
                <c:pt idx="821">
                  <c:v>14.128395687781135</c:v>
                </c:pt>
                <c:pt idx="822">
                  <c:v>14.072644991455647</c:v>
                </c:pt>
                <c:pt idx="823">
                  <c:v>14.016865654949962</c:v>
                </c:pt>
                <c:pt idx="824">
                  <c:v>13.961058274934505</c:v>
                </c:pt>
                <c:pt idx="825">
                  <c:v>13.905223448079688</c:v>
                </c:pt>
                <c:pt idx="826">
                  <c:v>13.849361771055936</c:v>
                </c:pt>
                <c:pt idx="827">
                  <c:v>13.793473840533673</c:v>
                </c:pt>
                <c:pt idx="828">
                  <c:v>13.737560253183315</c:v>
                </c:pt>
                <c:pt idx="829">
                  <c:v>13.681621605675284</c:v>
                </c:pt>
                <c:pt idx="830">
                  <c:v>13.625658494680005</c:v>
                </c:pt>
                <c:pt idx="831">
                  <c:v>13.56967151686789</c:v>
                </c:pt>
                <c:pt idx="832">
                  <c:v>13.513661268909367</c:v>
                </c:pt>
                <c:pt idx="833">
                  <c:v>13.457628347474857</c:v>
                </c:pt>
                <c:pt idx="834">
                  <c:v>13.401573349234775</c:v>
                </c:pt>
                <c:pt idx="835">
                  <c:v>13.345496870859543</c:v>
                </c:pt>
                <c:pt idx="836">
                  <c:v>13.289399509019592</c:v>
                </c:pt>
                <c:pt idx="837">
                  <c:v>13.233281860385327</c:v>
                </c:pt>
                <c:pt idx="838">
                  <c:v>13.177144521627179</c:v>
                </c:pt>
                <c:pt idx="839">
                  <c:v>13.120988089415569</c:v>
                </c:pt>
                <c:pt idx="840">
                  <c:v>13.064813160420911</c:v>
                </c:pt>
                <c:pt idx="841">
                  <c:v>13.008620331313631</c:v>
                </c:pt>
                <c:pt idx="842">
                  <c:v>12.952410198764152</c:v>
                </c:pt>
                <c:pt idx="843">
                  <c:v>12.896183359442887</c:v>
                </c:pt>
                <c:pt idx="844">
                  <c:v>12.839940410020262</c:v>
                </c:pt>
                <c:pt idx="845">
                  <c:v>12.7836819471667</c:v>
                </c:pt>
                <c:pt idx="846">
                  <c:v>12.727408567552615</c:v>
                </c:pt>
                <c:pt idx="847">
                  <c:v>12.671120867848432</c:v>
                </c:pt>
                <c:pt idx="848">
                  <c:v>12.614819444724574</c:v>
                </c:pt>
                <c:pt idx="849">
                  <c:v>12.558504894851454</c:v>
                </c:pt>
                <c:pt idx="850">
                  <c:v>12.5021778148995</c:v>
                </c:pt>
                <c:pt idx="851">
                  <c:v>12.445838801539134</c:v>
                </c:pt>
                <c:pt idx="852">
                  <c:v>12.389488451440769</c:v>
                </c:pt>
                <c:pt idx="853">
                  <c:v>12.33312736127483</c:v>
                </c:pt>
                <c:pt idx="854">
                  <c:v>12.276756127711742</c:v>
                </c:pt>
                <c:pt idx="855">
                  <c:v>12.220375347421918</c:v>
                </c:pt>
                <c:pt idx="856">
                  <c:v>12.163985617075783</c:v>
                </c:pt>
                <c:pt idx="857">
                  <c:v>12.107587533343761</c:v>
                </c:pt>
                <c:pt idx="858">
                  <c:v>12.051181692896263</c:v>
                </c:pt>
                <c:pt idx="859">
                  <c:v>11.994768692403717</c:v>
                </c:pt>
                <c:pt idx="860">
                  <c:v>11.938349128536547</c:v>
                </c:pt>
                <c:pt idx="861">
                  <c:v>11.881923597965164</c:v>
                </c:pt>
                <c:pt idx="862">
                  <c:v>11.825492697359996</c:v>
                </c:pt>
                <c:pt idx="863">
                  <c:v>11.769057023391465</c:v>
                </c:pt>
                <c:pt idx="864">
                  <c:v>11.712617172729985</c:v>
                </c:pt>
                <c:pt idx="865">
                  <c:v>11.656173742045979</c:v>
                </c:pt>
                <c:pt idx="866">
                  <c:v>11.599727328009873</c:v>
                </c:pt>
                <c:pt idx="867">
                  <c:v>11.543278527292081</c:v>
                </c:pt>
                <c:pt idx="868">
                  <c:v>11.486827936563024</c:v>
                </c:pt>
                <c:pt idx="869">
                  <c:v>11.430376152493132</c:v>
                </c:pt>
                <c:pt idx="870">
                  <c:v>11.373923771752818</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4"/>
          <c:order val="4"/>
          <c:tx>
            <c:strRef>
              <c:f>RockerRibs!$H$63</c:f>
              <c:strCache>
                <c:ptCount val="1"/>
                <c:pt idx="0">
                  <c:v>rib5</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RockerRibs!$H$64:$H$1014</c:f>
              <c:numCache>
                <c:formatCode>_-* #,##0.00_-;\-* #,##0.00_-;_-* "-"??_-;_-@_-</c:formatCode>
                <c:ptCount val="951"/>
                <c:pt idx="0">
                  <c:v>4.4308663854910719</c:v>
                </c:pt>
                <c:pt idx="1">
                  <c:v>4.4993780143099116</c:v>
                </c:pt>
                <c:pt idx="2">
                  <c:v>4.5678889189987437</c:v>
                </c:pt>
                <c:pt idx="3">
                  <c:v>4.6363983754275857</c:v>
                </c:pt>
                <c:pt idx="4">
                  <c:v>4.7049056594664336</c:v>
                </c:pt>
                <c:pt idx="5">
                  <c:v>4.7734100469852798</c:v>
                </c:pt>
                <c:pt idx="6">
                  <c:v>4.8419108138541347</c:v>
                </c:pt>
                <c:pt idx="7">
                  <c:v>4.9104072359430013</c:v>
                </c:pt>
                <c:pt idx="8">
                  <c:v>4.9788985891218687</c:v>
                </c:pt>
                <c:pt idx="9">
                  <c:v>5.0473841492607505</c:v>
                </c:pt>
                <c:pt idx="10">
                  <c:v>5.1158631922296465</c:v>
                </c:pt>
                <c:pt idx="11">
                  <c:v>5.1843349938985455</c:v>
                </c:pt>
                <c:pt idx="12">
                  <c:v>5.2527988301374684</c:v>
                </c:pt>
                <c:pt idx="13">
                  <c:v>5.3212539768164007</c:v>
                </c:pt>
                <c:pt idx="14">
                  <c:v>5.389699709805349</c:v>
                </c:pt>
                <c:pt idx="15">
                  <c:v>5.4581353049743164</c:v>
                </c:pt>
                <c:pt idx="16">
                  <c:v>5.5265600381933062</c:v>
                </c:pt>
                <c:pt idx="17">
                  <c:v>5.5949731853323073</c:v>
                </c:pt>
                <c:pt idx="18">
                  <c:v>5.6633740222613369</c:v>
                </c:pt>
                <c:pt idx="19">
                  <c:v>5.7317618248503877</c:v>
                </c:pt>
                <c:pt idx="20">
                  <c:v>5.8001358689694555</c:v>
                </c:pt>
                <c:pt idx="21">
                  <c:v>5.8684954304885579</c:v>
                </c:pt>
                <c:pt idx="22">
                  <c:v>5.9368397852776837</c:v>
                </c:pt>
                <c:pt idx="23">
                  <c:v>6.0051682092068326</c:v>
                </c:pt>
                <c:pt idx="24">
                  <c:v>6.0734799781460147</c:v>
                </c:pt>
                <c:pt idx="25">
                  <c:v>6.1417743679652261</c:v>
                </c:pt>
                <c:pt idx="26">
                  <c:v>6.2100506545344629</c:v>
                </c:pt>
                <c:pt idx="27">
                  <c:v>6.2783081137237389</c:v>
                </c:pt>
                <c:pt idx="28">
                  <c:v>6.3465460214030465</c:v>
                </c:pt>
                <c:pt idx="29">
                  <c:v>6.4147636534423853</c:v>
                </c:pt>
                <c:pt idx="30">
                  <c:v>6.4829602857117656</c:v>
                </c:pt>
                <c:pt idx="31">
                  <c:v>6.5511351940811835</c:v>
                </c:pt>
                <c:pt idx="32">
                  <c:v>6.6192876544206349</c:v>
                </c:pt>
                <c:pt idx="33">
                  <c:v>6.6874169426001302</c:v>
                </c:pt>
                <c:pt idx="34">
                  <c:v>6.7555223344896653</c:v>
                </c:pt>
                <c:pt idx="35">
                  <c:v>6.8236031059592399</c:v>
                </c:pt>
                <c:pt idx="36">
                  <c:v>6.8916585328788642</c:v>
                </c:pt>
                <c:pt idx="37">
                  <c:v>6.9596878911185307</c:v>
                </c:pt>
                <c:pt idx="38">
                  <c:v>7.027690456548239</c:v>
                </c:pt>
                <c:pt idx="39">
                  <c:v>7.0956655050379993</c:v>
                </c:pt>
                <c:pt idx="40">
                  <c:v>7.1636123124578113</c:v>
                </c:pt>
                <c:pt idx="41">
                  <c:v>7.2315301546776638</c:v>
                </c:pt>
                <c:pt idx="42">
                  <c:v>7.2994183075675743</c:v>
                </c:pt>
                <c:pt idx="43">
                  <c:v>7.3672760469975387</c:v>
                </c:pt>
                <c:pt idx="44">
                  <c:v>7.4351026488375496</c:v>
                </c:pt>
                <c:pt idx="45">
                  <c:v>7.5028973889576207</c:v>
                </c:pt>
                <c:pt idx="46">
                  <c:v>7.5706595432277481</c:v>
                </c:pt>
                <c:pt idx="47">
                  <c:v>7.6383883875179279</c:v>
                </c:pt>
                <c:pt idx="48">
                  <c:v>7.7060831976981703</c:v>
                </c:pt>
                <c:pt idx="49">
                  <c:v>7.7737432496384713</c:v>
                </c:pt>
                <c:pt idx="50">
                  <c:v>7.8413678192088305</c:v>
                </c:pt>
                <c:pt idx="51">
                  <c:v>7.9089561822792582</c:v>
                </c:pt>
                <c:pt idx="52">
                  <c:v>7.9765076147197469</c:v>
                </c:pt>
                <c:pt idx="53">
                  <c:v>8.0440213924002961</c:v>
                </c:pt>
                <c:pt idx="54">
                  <c:v>8.1114967911909162</c:v>
                </c:pt>
                <c:pt idx="55">
                  <c:v>8.178933086961603</c:v>
                </c:pt>
                <c:pt idx="56">
                  <c:v>8.2463295555823564</c:v>
                </c:pt>
                <c:pt idx="57">
                  <c:v>8.3136854729231811</c:v>
                </c:pt>
                <c:pt idx="58">
                  <c:v>8.3810001148540785</c:v>
                </c:pt>
                <c:pt idx="59">
                  <c:v>8.4482727572450411</c:v>
                </c:pt>
                <c:pt idx="60">
                  <c:v>8.5155026759660846</c:v>
                </c:pt>
                <c:pt idx="61">
                  <c:v>8.5826891468872013</c:v>
                </c:pt>
                <c:pt idx="62">
                  <c:v>8.6498314458783891</c:v>
                </c:pt>
                <c:pt idx="63">
                  <c:v>8.7169288488096601</c:v>
                </c:pt>
                <c:pt idx="64">
                  <c:v>8.7839806315510085</c:v>
                </c:pt>
                <c:pt idx="65">
                  <c:v>8.8509860699724321</c:v>
                </c:pt>
                <c:pt idx="66">
                  <c:v>8.9179444399439411</c:v>
                </c:pt>
                <c:pt idx="67">
                  <c:v>8.9848550173355317</c:v>
                </c:pt>
                <c:pt idx="68">
                  <c:v>9.0517170780172069</c:v>
                </c:pt>
                <c:pt idx="69">
                  <c:v>9.1185298978589646</c:v>
                </c:pt>
                <c:pt idx="70">
                  <c:v>9.1852927527308061</c:v>
                </c:pt>
                <c:pt idx="71">
                  <c:v>9.25200491850274</c:v>
                </c:pt>
                <c:pt idx="72">
                  <c:v>9.3186656710447586</c:v>
                </c:pt>
                <c:pt idx="73">
                  <c:v>9.385274286226867</c:v>
                </c:pt>
                <c:pt idx="74">
                  <c:v>9.45183003991907</c:v>
                </c:pt>
                <c:pt idx="75">
                  <c:v>9.5183322079913619</c:v>
                </c:pt>
                <c:pt idx="76">
                  <c:v>9.5847800663137459</c:v>
                </c:pt>
                <c:pt idx="77">
                  <c:v>9.6511728907562286</c:v>
                </c:pt>
                <c:pt idx="78">
                  <c:v>9.7175099571888044</c:v>
                </c:pt>
                <c:pt idx="79">
                  <c:v>9.7837905414814763</c:v>
                </c:pt>
                <c:pt idx="80">
                  <c:v>9.8500139195042511</c:v>
                </c:pt>
                <c:pt idx="81">
                  <c:v>9.9161793671271212</c:v>
                </c:pt>
                <c:pt idx="82">
                  <c:v>9.9822861602200934</c:v>
                </c:pt>
                <c:pt idx="83">
                  <c:v>10.048333574653169</c:v>
                </c:pt>
                <c:pt idx="84">
                  <c:v>10.114320886296346</c:v>
                </c:pt>
                <c:pt idx="85">
                  <c:v>10.180247371019627</c:v>
                </c:pt>
                <c:pt idx="86">
                  <c:v>10.246112304693018</c:v>
                </c:pt>
                <c:pt idx="87">
                  <c:v>10.311914963186512</c:v>
                </c:pt>
                <c:pt idx="88">
                  <c:v>10.377654622370116</c:v>
                </c:pt>
                <c:pt idx="89">
                  <c:v>10.44333055811383</c:v>
                </c:pt>
                <c:pt idx="90">
                  <c:v>10.508942046287654</c:v>
                </c:pt>
                <c:pt idx="91">
                  <c:v>10.57448836276159</c:v>
                </c:pt>
                <c:pt idx="92">
                  <c:v>10.63996878340564</c:v>
                </c:pt>
                <c:pt idx="93">
                  <c:v>10.705382584089804</c:v>
                </c:pt>
                <c:pt idx="94">
                  <c:v>10.770729040684083</c:v>
                </c:pt>
                <c:pt idx="95">
                  <c:v>10.836007429058483</c:v>
                </c:pt>
                <c:pt idx="96">
                  <c:v>10.901217025082998</c:v>
                </c:pt>
                <c:pt idx="97">
                  <c:v>10.966357104627631</c:v>
                </c:pt>
                <c:pt idx="98">
                  <c:v>11.031426943562389</c:v>
                </c:pt>
                <c:pt idx="99">
                  <c:v>11.096425817757266</c:v>
                </c:pt>
                <c:pt idx="100">
                  <c:v>11.161353003082267</c:v>
                </c:pt>
                <c:pt idx="101">
                  <c:v>11.226207775407394</c:v>
                </c:pt>
                <c:pt idx="102">
                  <c:v>11.290989410602645</c:v>
                </c:pt>
                <c:pt idx="103">
                  <c:v>11.355697184538023</c:v>
                </c:pt>
                <c:pt idx="104">
                  <c:v>11.420330373083532</c:v>
                </c:pt>
                <c:pt idx="105">
                  <c:v>11.484888252109167</c:v>
                </c:pt>
                <c:pt idx="106">
                  <c:v>11.549370097484934</c:v>
                </c:pt>
                <c:pt idx="107">
                  <c:v>11.613775185080835</c:v>
                </c:pt>
                <c:pt idx="108">
                  <c:v>11.678102790766866</c:v>
                </c:pt>
                <c:pt idx="109">
                  <c:v>11.742352190413031</c:v>
                </c:pt>
                <c:pt idx="110">
                  <c:v>11.806522659889335</c:v>
                </c:pt>
                <c:pt idx="111">
                  <c:v>11.870613475065774</c:v>
                </c:pt>
                <c:pt idx="112">
                  <c:v>11.934623911812352</c:v>
                </c:pt>
                <c:pt idx="113">
                  <c:v>11.998553245999071</c:v>
                </c:pt>
                <c:pt idx="114">
                  <c:v>12.062400753495927</c:v>
                </c:pt>
                <c:pt idx="115">
                  <c:v>12.126165710172927</c:v>
                </c:pt>
                <c:pt idx="116">
                  <c:v>12.189847391900072</c:v>
                </c:pt>
                <c:pt idx="117">
                  <c:v>12.25344507454736</c:v>
                </c:pt>
                <c:pt idx="118">
                  <c:v>12.316958033984791</c:v>
                </c:pt>
                <c:pt idx="119">
                  <c:v>12.380385546082374</c:v>
                </c:pt>
                <c:pt idx="120">
                  <c:v>12.443726886710103</c:v>
                </c:pt>
                <c:pt idx="121">
                  <c:v>12.506981331737979</c:v>
                </c:pt>
                <c:pt idx="122">
                  <c:v>12.570148157036009</c:v>
                </c:pt>
                <c:pt idx="123">
                  <c:v>12.63322663847419</c:v>
                </c:pt>
                <c:pt idx="124">
                  <c:v>12.696216051922523</c:v>
                </c:pt>
                <c:pt idx="125">
                  <c:v>12.759115673251012</c:v>
                </c:pt>
                <c:pt idx="126">
                  <c:v>12.821924778329656</c:v>
                </c:pt>
                <c:pt idx="127">
                  <c:v>12.884642643028455</c:v>
                </c:pt>
                <c:pt idx="128">
                  <c:v>12.947268543217417</c:v>
                </c:pt>
                <c:pt idx="129">
                  <c:v>13.009801754766533</c:v>
                </c:pt>
                <c:pt idx="130">
                  <c:v>13.072241553545812</c:v>
                </c:pt>
                <c:pt idx="131">
                  <c:v>13.134587215425254</c:v>
                </c:pt>
                <c:pt idx="132">
                  <c:v>13.196838016274858</c:v>
                </c:pt>
                <c:pt idx="133">
                  <c:v>13.258993231964626</c:v>
                </c:pt>
                <c:pt idx="134">
                  <c:v>13.321052138364562</c:v>
                </c:pt>
                <c:pt idx="135">
                  <c:v>13.383014011344663</c:v>
                </c:pt>
                <c:pt idx="136">
                  <c:v>13.444878126774931</c:v>
                </c:pt>
                <c:pt idx="137">
                  <c:v>13.506643760525371</c:v>
                </c:pt>
                <c:pt idx="138">
                  <c:v>13.568310188465979</c:v>
                </c:pt>
                <c:pt idx="139">
                  <c:v>13.62987668646676</c:v>
                </c:pt>
                <c:pt idx="140">
                  <c:v>13.691342530397716</c:v>
                </c:pt>
                <c:pt idx="141">
                  <c:v>13.752706996128843</c:v>
                </c:pt>
                <c:pt idx="142">
                  <c:v>13.813969359530148</c:v>
                </c:pt>
                <c:pt idx="143">
                  <c:v>13.875128896471628</c:v>
                </c:pt>
                <c:pt idx="144">
                  <c:v>13.936184882823287</c:v>
                </c:pt>
                <c:pt idx="145">
                  <c:v>13.997136594455126</c:v>
                </c:pt>
                <c:pt idx="146">
                  <c:v>14.057983307237144</c:v>
                </c:pt>
                <c:pt idx="147">
                  <c:v>14.118724297039346</c:v>
                </c:pt>
                <c:pt idx="148">
                  <c:v>14.17935883973173</c:v>
                </c:pt>
                <c:pt idx="149">
                  <c:v>14.239886211184299</c:v>
                </c:pt>
                <c:pt idx="150">
                  <c:v>14.300305687267052</c:v>
                </c:pt>
                <c:pt idx="151">
                  <c:v>14.360616543849993</c:v>
                </c:pt>
                <c:pt idx="152">
                  <c:v>14.420818056803121</c:v>
                </c:pt>
                <c:pt idx="153">
                  <c:v>14.48090950199644</c:v>
                </c:pt>
                <c:pt idx="154">
                  <c:v>14.540890155299948</c:v>
                </c:pt>
                <c:pt idx="155">
                  <c:v>14.600759292583648</c:v>
                </c:pt>
                <c:pt idx="156">
                  <c:v>14.660516189717542</c:v>
                </c:pt>
                <c:pt idx="157">
                  <c:v>14.720160122571629</c:v>
                </c:pt>
                <c:pt idx="158">
                  <c:v>14.779690367015911</c:v>
                </c:pt>
                <c:pt idx="159">
                  <c:v>14.839106198920392</c:v>
                </c:pt>
                <c:pt idx="160">
                  <c:v>14.898406894155071</c:v>
                </c:pt>
                <c:pt idx="161">
                  <c:v>14.957591728589948</c:v>
                </c:pt>
                <c:pt idx="162">
                  <c:v>15.016659978095026</c:v>
                </c:pt>
                <c:pt idx="163">
                  <c:v>15.075610918540306</c:v>
                </c:pt>
                <c:pt idx="164">
                  <c:v>15.134443825795787</c:v>
                </c:pt>
                <c:pt idx="165">
                  <c:v>15.193157975731474</c:v>
                </c:pt>
                <c:pt idx="166">
                  <c:v>15.251752644217367</c:v>
                </c:pt>
                <c:pt idx="167">
                  <c:v>15.310227107123465</c:v>
                </c:pt>
                <c:pt idx="168">
                  <c:v>15.368580640319772</c:v>
                </c:pt>
                <c:pt idx="169">
                  <c:v>15.42681251967629</c:v>
                </c:pt>
                <c:pt idx="170">
                  <c:v>15.484922021063015</c:v>
                </c:pt>
                <c:pt idx="171">
                  <c:v>15.542908420349955</c:v>
                </c:pt>
                <c:pt idx="172">
                  <c:v>15.600770993407105</c:v>
                </c:pt>
                <c:pt idx="173">
                  <c:v>15.658509016104469</c:v>
                </c:pt>
                <c:pt idx="174">
                  <c:v>15.716121764312051</c:v>
                </c:pt>
                <c:pt idx="175">
                  <c:v>15.77360851389985</c:v>
                </c:pt>
                <c:pt idx="176">
                  <c:v>15.830968540737864</c:v>
                </c:pt>
                <c:pt idx="177">
                  <c:v>15.888201120696099</c:v>
                </c:pt>
                <c:pt idx="178">
                  <c:v>15.945305529644555</c:v>
                </c:pt>
                <c:pt idx="179">
                  <c:v>16.00228104345323</c:v>
                </c:pt>
                <c:pt idx="180">
                  <c:v>16.059126937992133</c:v>
                </c:pt>
                <c:pt idx="181">
                  <c:v>16.115842489131257</c:v>
                </c:pt>
                <c:pt idx="182">
                  <c:v>16.172426972740602</c:v>
                </c:pt>
                <c:pt idx="183">
                  <c:v>16.228879664690183</c:v>
                </c:pt>
                <c:pt idx="184">
                  <c:v>16.285199840849984</c:v>
                </c:pt>
                <c:pt idx="185">
                  <c:v>16.341386777090019</c:v>
                </c:pt>
                <c:pt idx="186">
                  <c:v>16.397439749280281</c:v>
                </c:pt>
                <c:pt idx="187">
                  <c:v>16.453358033290776</c:v>
                </c:pt>
                <c:pt idx="188">
                  <c:v>16.509140904991504</c:v>
                </c:pt>
                <c:pt idx="189">
                  <c:v>16.564787640252469</c:v>
                </c:pt>
                <c:pt idx="190">
                  <c:v>16.620297514943665</c:v>
                </c:pt>
                <c:pt idx="191">
                  <c:v>16.675669804935097</c:v>
                </c:pt>
                <c:pt idx="192">
                  <c:v>16.730903786096771</c:v>
                </c:pt>
                <c:pt idx="193">
                  <c:v>16.785998734298683</c:v>
                </c:pt>
                <c:pt idx="194">
                  <c:v>16.840953925410833</c:v>
                </c:pt>
                <c:pt idx="195">
                  <c:v>16.895768635303227</c:v>
                </c:pt>
                <c:pt idx="196">
                  <c:v>16.950442139845865</c:v>
                </c:pt>
                <c:pt idx="197">
                  <c:v>17.004973714908743</c:v>
                </c:pt>
                <c:pt idx="198">
                  <c:v>17.059362636361868</c:v>
                </c:pt>
                <c:pt idx="199">
                  <c:v>17.113608180075243</c:v>
                </c:pt>
                <c:pt idx="200">
                  <c:v>17.16770962191886</c:v>
                </c:pt>
                <c:pt idx="201">
                  <c:v>17.221666237762733</c:v>
                </c:pt>
                <c:pt idx="202">
                  <c:v>17.275477303476851</c:v>
                </c:pt>
                <c:pt idx="203">
                  <c:v>17.329142094931221</c:v>
                </c:pt>
                <c:pt idx="204">
                  <c:v>17.382659887995846</c:v>
                </c:pt>
                <c:pt idx="205">
                  <c:v>17.436029958540722</c:v>
                </c:pt>
                <c:pt idx="206">
                  <c:v>17.489251582435855</c:v>
                </c:pt>
                <c:pt idx="207">
                  <c:v>17.542324035551246</c:v>
                </c:pt>
                <c:pt idx="208">
                  <c:v>17.595246593756894</c:v>
                </c:pt>
                <c:pt idx="209">
                  <c:v>17.648018532922798</c:v>
                </c:pt>
                <c:pt idx="210">
                  <c:v>17.700639128918965</c:v>
                </c:pt>
                <c:pt idx="211">
                  <c:v>17.753107657615395</c:v>
                </c:pt>
                <c:pt idx="212">
                  <c:v>17.805423394882084</c:v>
                </c:pt>
                <c:pt idx="213">
                  <c:v>17.857585616589041</c:v>
                </c:pt>
                <c:pt idx="214">
                  <c:v>17.909593598606261</c:v>
                </c:pt>
                <c:pt idx="215">
                  <c:v>17.961446616803748</c:v>
                </c:pt>
                <c:pt idx="216">
                  <c:v>18.013143947051503</c:v>
                </c:pt>
                <c:pt idx="217">
                  <c:v>18.064684865219526</c:v>
                </c:pt>
                <c:pt idx="218">
                  <c:v>18.116068647177819</c:v>
                </c:pt>
                <c:pt idx="219">
                  <c:v>18.167294568796386</c:v>
                </c:pt>
                <c:pt idx="220">
                  <c:v>18.218361905945223</c:v>
                </c:pt>
                <c:pt idx="221">
                  <c:v>18.269269934494336</c:v>
                </c:pt>
                <c:pt idx="222">
                  <c:v>18.320017930313725</c:v>
                </c:pt>
                <c:pt idx="223">
                  <c:v>18.370605169273386</c:v>
                </c:pt>
                <c:pt idx="224">
                  <c:v>18.421030927243329</c:v>
                </c:pt>
                <c:pt idx="225">
                  <c:v>18.471294480093547</c:v>
                </c:pt>
                <c:pt idx="226">
                  <c:v>18.521395103694051</c:v>
                </c:pt>
                <c:pt idx="227">
                  <c:v>18.571332073914832</c:v>
                </c:pt>
                <c:pt idx="228">
                  <c:v>18.621104666625897</c:v>
                </c:pt>
                <c:pt idx="229">
                  <c:v>18.670712157697245</c:v>
                </c:pt>
                <c:pt idx="230">
                  <c:v>18.720153822998881</c:v>
                </c:pt>
                <c:pt idx="231">
                  <c:v>18.7694289384008</c:v>
                </c:pt>
                <c:pt idx="232">
                  <c:v>18.818536779773009</c:v>
                </c:pt>
                <c:pt idx="233">
                  <c:v>18.867476622985507</c:v>
                </c:pt>
                <c:pt idx="234">
                  <c:v>18.916247743908293</c:v>
                </c:pt>
                <c:pt idx="235">
                  <c:v>18.964849418411372</c:v>
                </c:pt>
                <c:pt idx="236">
                  <c:v>19.013280922364743</c:v>
                </c:pt>
                <c:pt idx="237">
                  <c:v>19.061541531638408</c:v>
                </c:pt>
                <c:pt idx="238">
                  <c:v>19.109630522102371</c:v>
                </c:pt>
                <c:pt idx="239">
                  <c:v>19.157547169626625</c:v>
                </c:pt>
                <c:pt idx="240">
                  <c:v>19.205290750081183</c:v>
                </c:pt>
                <c:pt idx="241">
                  <c:v>19.252860539336034</c:v>
                </c:pt>
                <c:pt idx="242">
                  <c:v>19.300255813261188</c:v>
                </c:pt>
                <c:pt idx="243">
                  <c:v>19.347475847726642</c:v>
                </c:pt>
                <c:pt idx="244">
                  <c:v>19.394519918602398</c:v>
                </c:pt>
                <c:pt idx="245">
                  <c:v>19.441387301758461</c:v>
                </c:pt>
                <c:pt idx="246">
                  <c:v>19.488077273064828</c:v>
                </c:pt>
                <c:pt idx="247">
                  <c:v>19.534589108391501</c:v>
                </c:pt>
                <c:pt idx="248">
                  <c:v>19.580922083608485</c:v>
                </c:pt>
                <c:pt idx="249">
                  <c:v>19.627075474585773</c:v>
                </c:pt>
                <c:pt idx="250">
                  <c:v>19.673048557193372</c:v>
                </c:pt>
                <c:pt idx="251">
                  <c:v>19.718840607301281</c:v>
                </c:pt>
                <c:pt idx="252">
                  <c:v>19.764450900779508</c:v>
                </c:pt>
                <c:pt idx="253">
                  <c:v>19.809878713498044</c:v>
                </c:pt>
                <c:pt idx="254">
                  <c:v>19.855123321326897</c:v>
                </c:pt>
                <c:pt idx="255">
                  <c:v>19.900184000136065</c:v>
                </c:pt>
                <c:pt idx="256">
                  <c:v>19.945060025795549</c:v>
                </c:pt>
                <c:pt idx="257">
                  <c:v>19.989750674175355</c:v>
                </c:pt>
                <c:pt idx="258">
                  <c:v>20.034255221145482</c:v>
                </c:pt>
                <c:pt idx="259">
                  <c:v>20.078572942575928</c:v>
                </c:pt>
                <c:pt idx="260">
                  <c:v>20.122703114336698</c:v>
                </c:pt>
                <c:pt idx="261">
                  <c:v>20.166645012297788</c:v>
                </c:pt>
                <c:pt idx="262">
                  <c:v>20.210397912329206</c:v>
                </c:pt>
                <c:pt idx="263">
                  <c:v>20.253961090300951</c:v>
                </c:pt>
                <c:pt idx="264">
                  <c:v>20.297333822083026</c:v>
                </c:pt>
                <c:pt idx="265">
                  <c:v>20.340515383545423</c:v>
                </c:pt>
                <c:pt idx="266">
                  <c:v>20.383505050558156</c:v>
                </c:pt>
                <c:pt idx="267">
                  <c:v>20.426302098991215</c:v>
                </c:pt>
                <c:pt idx="268">
                  <c:v>20.468905804714609</c:v>
                </c:pt>
                <c:pt idx="269">
                  <c:v>20.511315443598338</c:v>
                </c:pt>
                <c:pt idx="270">
                  <c:v>20.553530291512402</c:v>
                </c:pt>
                <c:pt idx="271">
                  <c:v>20.5955496243268</c:v>
                </c:pt>
                <c:pt idx="272">
                  <c:v>20.637372717911539</c:v>
                </c:pt>
                <c:pt idx="273">
                  <c:v>20.678998848136615</c:v>
                </c:pt>
                <c:pt idx="274">
                  <c:v>20.720427290872031</c:v>
                </c:pt>
                <c:pt idx="275">
                  <c:v>20.761657321987787</c:v>
                </c:pt>
                <c:pt idx="276">
                  <c:v>20.802688217353886</c:v>
                </c:pt>
                <c:pt idx="277">
                  <c:v>20.843519252840331</c:v>
                </c:pt>
                <c:pt idx="278">
                  <c:v>20.884149704317117</c:v>
                </c:pt>
                <c:pt idx="279">
                  <c:v>20.924578847654253</c:v>
                </c:pt>
                <c:pt idx="280">
                  <c:v>20.964805958721733</c:v>
                </c:pt>
                <c:pt idx="281">
                  <c:v>21.004830313389565</c:v>
                </c:pt>
                <c:pt idx="282">
                  <c:v>21.044651187527744</c:v>
                </c:pt>
                <c:pt idx="283">
                  <c:v>21.084267857006274</c:v>
                </c:pt>
                <c:pt idx="284">
                  <c:v>21.123679597695162</c:v>
                </c:pt>
                <c:pt idx="285">
                  <c:v>21.162885685464399</c:v>
                </c:pt>
                <c:pt idx="286">
                  <c:v>21.201885396183989</c:v>
                </c:pt>
                <c:pt idx="287">
                  <c:v>21.240678005723939</c:v>
                </c:pt>
                <c:pt idx="288">
                  <c:v>21.279262789954245</c:v>
                </c:pt>
                <c:pt idx="289">
                  <c:v>21.317639024744913</c:v>
                </c:pt>
                <c:pt idx="290">
                  <c:v>21.355805985965937</c:v>
                </c:pt>
                <c:pt idx="291">
                  <c:v>21.393762949487321</c:v>
                </c:pt>
                <c:pt idx="292">
                  <c:v>21.431509191179071</c:v>
                </c:pt>
                <c:pt idx="293">
                  <c:v>21.469043986911185</c:v>
                </c:pt>
                <c:pt idx="294">
                  <c:v>21.506366612553659</c:v>
                </c:pt>
                <c:pt idx="295">
                  <c:v>21.543476343976504</c:v>
                </c:pt>
                <c:pt idx="296">
                  <c:v>21.580372457049712</c:v>
                </c:pt>
                <c:pt idx="297">
                  <c:v>21.617054227643294</c:v>
                </c:pt>
                <c:pt idx="298">
                  <c:v>21.653520931627241</c:v>
                </c:pt>
                <c:pt idx="299">
                  <c:v>21.689771844871565</c:v>
                </c:pt>
                <c:pt idx="300">
                  <c:v>21.725806243246257</c:v>
                </c:pt>
                <c:pt idx="301">
                  <c:v>21.761623402621321</c:v>
                </c:pt>
                <c:pt idx="302">
                  <c:v>21.797222598866764</c:v>
                </c:pt>
                <c:pt idx="303">
                  <c:v>21.832603107852581</c:v>
                </c:pt>
                <c:pt idx="304">
                  <c:v>21.867764205448776</c:v>
                </c:pt>
                <c:pt idx="305">
                  <c:v>21.902705167525347</c:v>
                </c:pt>
                <c:pt idx="306">
                  <c:v>21.9374252699523</c:v>
                </c:pt>
                <c:pt idx="307">
                  <c:v>21.971923788599636</c:v>
                </c:pt>
                <c:pt idx="308">
                  <c:v>22.006199999337351</c:v>
                </c:pt>
                <c:pt idx="309">
                  <c:v>22.040253178035453</c:v>
                </c:pt>
                <c:pt idx="310">
                  <c:v>22.074082600563937</c:v>
                </c:pt>
                <c:pt idx="311">
                  <c:v>22.107687542792807</c:v>
                </c:pt>
                <c:pt idx="312">
                  <c:v>22.141067280592068</c:v>
                </c:pt>
                <c:pt idx="313">
                  <c:v>22.174221089831715</c:v>
                </c:pt>
                <c:pt idx="314">
                  <c:v>22.207148246381749</c:v>
                </c:pt>
                <c:pt idx="315">
                  <c:v>22.239848026112178</c:v>
                </c:pt>
                <c:pt idx="316">
                  <c:v>22.272319704892997</c:v>
                </c:pt>
                <c:pt idx="317">
                  <c:v>22.30456255859421</c:v>
                </c:pt>
                <c:pt idx="318">
                  <c:v>22.33657586308582</c:v>
                </c:pt>
                <c:pt idx="319">
                  <c:v>22.368358894237826</c:v>
                </c:pt>
                <c:pt idx="320">
                  <c:v>22.399910927920224</c:v>
                </c:pt>
                <c:pt idx="321">
                  <c:v>22.431231240003026</c:v>
                </c:pt>
                <c:pt idx="322">
                  <c:v>22.462319106356226</c:v>
                </c:pt>
                <c:pt idx="323">
                  <c:v>22.493173802849828</c:v>
                </c:pt>
                <c:pt idx="324">
                  <c:v>22.523794605353832</c:v>
                </c:pt>
                <c:pt idx="325">
                  <c:v>22.554180789738236</c:v>
                </c:pt>
                <c:pt idx="326">
                  <c:v>22.584331631873049</c:v>
                </c:pt>
                <c:pt idx="327">
                  <c:v>22.614246407628265</c:v>
                </c:pt>
                <c:pt idx="328">
                  <c:v>22.643924392873892</c:v>
                </c:pt>
                <c:pt idx="329">
                  <c:v>22.673364863479925</c:v>
                </c:pt>
                <c:pt idx="330">
                  <c:v>22.702567095316368</c:v>
                </c:pt>
                <c:pt idx="331">
                  <c:v>22.731530364253221</c:v>
                </c:pt>
                <c:pt idx="332">
                  <c:v>22.760253946160489</c:v>
                </c:pt>
                <c:pt idx="333">
                  <c:v>22.788737116908166</c:v>
                </c:pt>
                <c:pt idx="334">
                  <c:v>22.816979152366262</c:v>
                </c:pt>
                <c:pt idx="335">
                  <c:v>22.844979328404772</c:v>
                </c:pt>
                <c:pt idx="336">
                  <c:v>22.872736920893701</c:v>
                </c:pt>
                <c:pt idx="337">
                  <c:v>22.900251205703047</c:v>
                </c:pt>
                <c:pt idx="338">
                  <c:v>22.927521458702813</c:v>
                </c:pt>
                <c:pt idx="339">
                  <c:v>22.954546955762996</c:v>
                </c:pt>
                <c:pt idx="340">
                  <c:v>22.981326972753607</c:v>
                </c:pt>
                <c:pt idx="341">
                  <c:v>23.00786078554464</c:v>
                </c:pt>
                <c:pt idx="342">
                  <c:v>23.034147670006096</c:v>
                </c:pt>
                <c:pt idx="343">
                  <c:v>23.060186902007977</c:v>
                </c:pt>
                <c:pt idx="344">
                  <c:v>23.085977757420288</c:v>
                </c:pt>
                <c:pt idx="345">
                  <c:v>23.111519512113027</c:v>
                </c:pt>
                <c:pt idx="346">
                  <c:v>23.136811441956198</c:v>
                </c:pt>
                <c:pt idx="347">
                  <c:v>23.161852822819796</c:v>
                </c:pt>
                <c:pt idx="348">
                  <c:v>23.186642930573825</c:v>
                </c:pt>
                <c:pt idx="349">
                  <c:v>23.211181041088292</c:v>
                </c:pt>
                <c:pt idx="350">
                  <c:v>23.235466430233188</c:v>
                </c:pt>
                <c:pt idx="351">
                  <c:v>23.259498373878525</c:v>
                </c:pt>
                <c:pt idx="352">
                  <c:v>23.283276147894298</c:v>
                </c:pt>
                <c:pt idx="353">
                  <c:v>23.306799028150508</c:v>
                </c:pt>
                <c:pt idx="354">
                  <c:v>23.330066290517159</c:v>
                </c:pt>
                <c:pt idx="355">
                  <c:v>23.353077210864249</c:v>
                </c:pt>
                <c:pt idx="356">
                  <c:v>23.375831065061782</c:v>
                </c:pt>
                <c:pt idx="357">
                  <c:v>23.398327128979759</c:v>
                </c:pt>
                <c:pt idx="358">
                  <c:v>23.42056467848818</c:v>
                </c:pt>
                <c:pt idx="359">
                  <c:v>23.442542989457049</c:v>
                </c:pt>
                <c:pt idx="360">
                  <c:v>23.464261337756362</c:v>
                </c:pt>
                <c:pt idx="361">
                  <c:v>23.485718999256125</c:v>
                </c:pt>
                <c:pt idx="362">
                  <c:v>23.506915249826339</c:v>
                </c:pt>
                <c:pt idx="363">
                  <c:v>23.527849365337001</c:v>
                </c:pt>
                <c:pt idx="364">
                  <c:v>23.548520621658117</c:v>
                </c:pt>
                <c:pt idx="365">
                  <c:v>23.568928294659685</c:v>
                </c:pt>
                <c:pt idx="366">
                  <c:v>23.589071660211708</c:v>
                </c:pt>
                <c:pt idx="367">
                  <c:v>23.608949994184186</c:v>
                </c:pt>
                <c:pt idx="368">
                  <c:v>23.62856257244712</c:v>
                </c:pt>
                <c:pt idx="369">
                  <c:v>23.647908670870514</c:v>
                </c:pt>
                <c:pt idx="370">
                  <c:v>23.666987565324369</c:v>
                </c:pt>
                <c:pt idx="371">
                  <c:v>23.685798531678685</c:v>
                </c:pt>
                <c:pt idx="372">
                  <c:v>23.704340845803461</c:v>
                </c:pt>
                <c:pt idx="373">
                  <c:v>23.722613783568701</c:v>
                </c:pt>
                <c:pt idx="374">
                  <c:v>23.740616620844403</c:v>
                </c:pt>
                <c:pt idx="375">
                  <c:v>23.758348633500574</c:v>
                </c:pt>
                <c:pt idx="376">
                  <c:v>23.775809097407212</c:v>
                </c:pt>
                <c:pt idx="377">
                  <c:v>23.792997288434318</c:v>
                </c:pt>
                <c:pt idx="378">
                  <c:v>23.809912482451892</c:v>
                </c:pt>
                <c:pt idx="379">
                  <c:v>23.826553955329938</c:v>
                </c:pt>
                <c:pt idx="380">
                  <c:v>23.842920982938455</c:v>
                </c:pt>
                <c:pt idx="381">
                  <c:v>23.859012841147447</c:v>
                </c:pt>
                <c:pt idx="382">
                  <c:v>23.874828805826912</c:v>
                </c:pt>
                <c:pt idx="383">
                  <c:v>23.890368152846854</c:v>
                </c:pt>
                <c:pt idx="384">
                  <c:v>23.905630158077273</c:v>
                </c:pt>
                <c:pt idx="385">
                  <c:v>23.920614097388167</c:v>
                </c:pt>
                <c:pt idx="386">
                  <c:v>23.935319246649545</c:v>
                </c:pt>
                <c:pt idx="387">
                  <c:v>23.949744881731402</c:v>
                </c:pt>
                <c:pt idx="388">
                  <c:v>23.96389027850374</c:v>
                </c:pt>
                <c:pt idx="389">
                  <c:v>23.97775471283656</c:v>
                </c:pt>
                <c:pt idx="390">
                  <c:v>23.991337460599865</c:v>
                </c:pt>
                <c:pt idx="391">
                  <c:v>24.004637797663658</c:v>
                </c:pt>
                <c:pt idx="392">
                  <c:v>24.017654999897939</c:v>
                </c:pt>
                <c:pt idx="393">
                  <c:v>24.030388343172707</c:v>
                </c:pt>
                <c:pt idx="394">
                  <c:v>24.042837103357961</c:v>
                </c:pt>
                <c:pt idx="395">
                  <c:v>24.055000556323709</c:v>
                </c:pt>
                <c:pt idx="396">
                  <c:v>24.066877977939949</c:v>
                </c:pt>
                <c:pt idx="397">
                  <c:v>24.078468644076679</c:v>
                </c:pt>
                <c:pt idx="398">
                  <c:v>24.089771830603908</c:v>
                </c:pt>
                <c:pt idx="399">
                  <c:v>24.100786813391629</c:v>
                </c:pt>
                <c:pt idx="400">
                  <c:v>24.111512868309848</c:v>
                </c:pt>
                <c:pt idx="401">
                  <c:v>24.121949271228566</c:v>
                </c:pt>
                <c:pt idx="402">
                  <c:v>24.132095298017784</c:v>
                </c:pt>
                <c:pt idx="403">
                  <c:v>24.1419502245475</c:v>
                </c:pt>
                <c:pt idx="404">
                  <c:v>24.15151332668772</c:v>
                </c:pt>
                <c:pt idx="405">
                  <c:v>24.160783880308443</c:v>
                </c:pt>
                <c:pt idx="406">
                  <c:v>24.16976116127967</c:v>
                </c:pt>
                <c:pt idx="407">
                  <c:v>24.178444445471403</c:v>
                </c:pt>
                <c:pt idx="408">
                  <c:v>24.186833008753641</c:v>
                </c:pt>
                <c:pt idx="409">
                  <c:v>24.194926126996389</c:v>
                </c:pt>
                <c:pt idx="410">
                  <c:v>24.202723076069649</c:v>
                </c:pt>
                <c:pt idx="411">
                  <c:v>24.210223131843414</c:v>
                </c:pt>
                <c:pt idx="412">
                  <c:v>24.217425570187693</c:v>
                </c:pt>
                <c:pt idx="413">
                  <c:v>24.224329666972487</c:v>
                </c:pt>
                <c:pt idx="414">
                  <c:v>24.230934698067795</c:v>
                </c:pt>
                <c:pt idx="415">
                  <c:v>24.237239939343617</c:v>
                </c:pt>
                <c:pt idx="416">
                  <c:v>24.243244666669955</c:v>
                </c:pt>
                <c:pt idx="417">
                  <c:v>24.248948155916814</c:v>
                </c:pt>
                <c:pt idx="418">
                  <c:v>24.254349682954189</c:v>
                </c:pt>
                <c:pt idx="419">
                  <c:v>24.259448523652086</c:v>
                </c:pt>
                <c:pt idx="420">
                  <c:v>24.264243953880506</c:v>
                </c:pt>
                <c:pt idx="421">
                  <c:v>24.268735249509451</c:v>
                </c:pt>
                <c:pt idx="422">
                  <c:v>24.272921686408917</c:v>
                </c:pt>
                <c:pt idx="423">
                  <c:v>24.276802540448909</c:v>
                </c:pt>
                <c:pt idx="424">
                  <c:v>24.280377087499428</c:v>
                </c:pt>
                <c:pt idx="425">
                  <c:v>24.283644603430474</c:v>
                </c:pt>
                <c:pt idx="426">
                  <c:v>24.286604364112051</c:v>
                </c:pt>
                <c:pt idx="427">
                  <c:v>24.289255645414158</c:v>
                </c:pt>
                <c:pt idx="428">
                  <c:v>24.291597723206795</c:v>
                </c:pt>
                <c:pt idx="429">
                  <c:v>24.293629873359968</c:v>
                </c:pt>
                <c:pt idx="430">
                  <c:v>24.295351371743674</c:v>
                </c:pt>
                <c:pt idx="431">
                  <c:v>24.296761494227916</c:v>
                </c:pt>
                <c:pt idx="432">
                  <c:v>24.297859516682692</c:v>
                </c:pt>
                <c:pt idx="433">
                  <c:v>24.29864471497801</c:v>
                </c:pt>
                <c:pt idx="434">
                  <c:v>24.299116364983863</c:v>
                </c:pt>
                <c:pt idx="435">
                  <c:v>24.299273742570261</c:v>
                </c:pt>
                <c:pt idx="436">
                  <c:v>24.299116364983863</c:v>
                </c:pt>
                <c:pt idx="437">
                  <c:v>24.29864471497801</c:v>
                </c:pt>
                <c:pt idx="438">
                  <c:v>24.297859516682692</c:v>
                </c:pt>
                <c:pt idx="439">
                  <c:v>24.296761494227916</c:v>
                </c:pt>
                <c:pt idx="440">
                  <c:v>24.295351371743674</c:v>
                </c:pt>
                <c:pt idx="441">
                  <c:v>24.293629873359968</c:v>
                </c:pt>
                <c:pt idx="442">
                  <c:v>24.291597723206795</c:v>
                </c:pt>
                <c:pt idx="443">
                  <c:v>24.289255645414158</c:v>
                </c:pt>
                <c:pt idx="444">
                  <c:v>24.286604364112051</c:v>
                </c:pt>
                <c:pt idx="445">
                  <c:v>24.283644603430474</c:v>
                </c:pt>
                <c:pt idx="446">
                  <c:v>24.280377087499428</c:v>
                </c:pt>
                <c:pt idx="447">
                  <c:v>24.276802540448909</c:v>
                </c:pt>
                <c:pt idx="448">
                  <c:v>24.272921686408917</c:v>
                </c:pt>
                <c:pt idx="449">
                  <c:v>24.268735249509451</c:v>
                </c:pt>
                <c:pt idx="450">
                  <c:v>24.264243953880506</c:v>
                </c:pt>
                <c:pt idx="451">
                  <c:v>24.259448523652086</c:v>
                </c:pt>
                <c:pt idx="452">
                  <c:v>24.254349682954189</c:v>
                </c:pt>
                <c:pt idx="453">
                  <c:v>24.248948155916814</c:v>
                </c:pt>
                <c:pt idx="454">
                  <c:v>24.243244666669955</c:v>
                </c:pt>
                <c:pt idx="455">
                  <c:v>24.237239939343617</c:v>
                </c:pt>
                <c:pt idx="456">
                  <c:v>24.230934698067795</c:v>
                </c:pt>
                <c:pt idx="457">
                  <c:v>24.224329666972487</c:v>
                </c:pt>
                <c:pt idx="458">
                  <c:v>24.217425570187693</c:v>
                </c:pt>
                <c:pt idx="459">
                  <c:v>24.210223131843414</c:v>
                </c:pt>
                <c:pt idx="460">
                  <c:v>24.202723076069649</c:v>
                </c:pt>
                <c:pt idx="461">
                  <c:v>24.194926126996389</c:v>
                </c:pt>
                <c:pt idx="462">
                  <c:v>24.186833008753641</c:v>
                </c:pt>
                <c:pt idx="463">
                  <c:v>24.178444445471403</c:v>
                </c:pt>
                <c:pt idx="464">
                  <c:v>24.16976116127967</c:v>
                </c:pt>
                <c:pt idx="465">
                  <c:v>24.160783880308443</c:v>
                </c:pt>
                <c:pt idx="466">
                  <c:v>24.15151332668772</c:v>
                </c:pt>
                <c:pt idx="467">
                  <c:v>24.1419502245475</c:v>
                </c:pt>
                <c:pt idx="468">
                  <c:v>24.132095298017784</c:v>
                </c:pt>
                <c:pt idx="469">
                  <c:v>24.121949271228566</c:v>
                </c:pt>
                <c:pt idx="470">
                  <c:v>24.111512868309848</c:v>
                </c:pt>
                <c:pt idx="471">
                  <c:v>24.100786813391629</c:v>
                </c:pt>
                <c:pt idx="472">
                  <c:v>24.089771830603908</c:v>
                </c:pt>
                <c:pt idx="473">
                  <c:v>24.078468644076679</c:v>
                </c:pt>
                <c:pt idx="474">
                  <c:v>24.066877977939949</c:v>
                </c:pt>
                <c:pt idx="475">
                  <c:v>24.055000556323709</c:v>
                </c:pt>
                <c:pt idx="476">
                  <c:v>24.042837103357961</c:v>
                </c:pt>
                <c:pt idx="477">
                  <c:v>24.030388343172707</c:v>
                </c:pt>
                <c:pt idx="478">
                  <c:v>24.017654999897939</c:v>
                </c:pt>
                <c:pt idx="479">
                  <c:v>24.004637797663658</c:v>
                </c:pt>
                <c:pt idx="480">
                  <c:v>23.991337460599865</c:v>
                </c:pt>
                <c:pt idx="481">
                  <c:v>23.97775471283656</c:v>
                </c:pt>
                <c:pt idx="482">
                  <c:v>23.96389027850374</c:v>
                </c:pt>
                <c:pt idx="483">
                  <c:v>23.949744881731402</c:v>
                </c:pt>
                <c:pt idx="484">
                  <c:v>23.935319246649545</c:v>
                </c:pt>
                <c:pt idx="485">
                  <c:v>23.920614097388167</c:v>
                </c:pt>
                <c:pt idx="486">
                  <c:v>23.905630158077273</c:v>
                </c:pt>
                <c:pt idx="487">
                  <c:v>23.890368152846854</c:v>
                </c:pt>
                <c:pt idx="488">
                  <c:v>23.874828805826912</c:v>
                </c:pt>
                <c:pt idx="489">
                  <c:v>23.859012841147447</c:v>
                </c:pt>
                <c:pt idx="490">
                  <c:v>23.842920982938455</c:v>
                </c:pt>
                <c:pt idx="491">
                  <c:v>23.826553955329938</c:v>
                </c:pt>
                <c:pt idx="492">
                  <c:v>23.809912482451892</c:v>
                </c:pt>
                <c:pt idx="493">
                  <c:v>23.792997288434318</c:v>
                </c:pt>
                <c:pt idx="494">
                  <c:v>23.775809097407212</c:v>
                </c:pt>
                <c:pt idx="495">
                  <c:v>23.758348633500574</c:v>
                </c:pt>
                <c:pt idx="496">
                  <c:v>23.740616620844403</c:v>
                </c:pt>
                <c:pt idx="497">
                  <c:v>23.722613783568701</c:v>
                </c:pt>
                <c:pt idx="498">
                  <c:v>23.704340845803461</c:v>
                </c:pt>
                <c:pt idx="499">
                  <c:v>23.685798531678685</c:v>
                </c:pt>
                <c:pt idx="500">
                  <c:v>23.666987565324369</c:v>
                </c:pt>
                <c:pt idx="501">
                  <c:v>23.647908670870514</c:v>
                </c:pt>
                <c:pt idx="502">
                  <c:v>23.62856257244712</c:v>
                </c:pt>
                <c:pt idx="503">
                  <c:v>23.608949994184186</c:v>
                </c:pt>
                <c:pt idx="504">
                  <c:v>23.589071660211708</c:v>
                </c:pt>
                <c:pt idx="505">
                  <c:v>23.568928294659685</c:v>
                </c:pt>
                <c:pt idx="506">
                  <c:v>23.548520621658117</c:v>
                </c:pt>
                <c:pt idx="507">
                  <c:v>23.527849365337001</c:v>
                </c:pt>
                <c:pt idx="508">
                  <c:v>23.506915249826339</c:v>
                </c:pt>
                <c:pt idx="509">
                  <c:v>23.485718999256125</c:v>
                </c:pt>
                <c:pt idx="510">
                  <c:v>23.464261337756362</c:v>
                </c:pt>
                <c:pt idx="511">
                  <c:v>23.442542989457049</c:v>
                </c:pt>
                <c:pt idx="512">
                  <c:v>23.42056467848818</c:v>
                </c:pt>
                <c:pt idx="513">
                  <c:v>23.398327128979759</c:v>
                </c:pt>
                <c:pt idx="514">
                  <c:v>23.375831065061782</c:v>
                </c:pt>
                <c:pt idx="515">
                  <c:v>23.353077210864249</c:v>
                </c:pt>
                <c:pt idx="516">
                  <c:v>23.330066290517159</c:v>
                </c:pt>
                <c:pt idx="517">
                  <c:v>23.306799028150508</c:v>
                </c:pt>
                <c:pt idx="518">
                  <c:v>23.283276147894298</c:v>
                </c:pt>
                <c:pt idx="519">
                  <c:v>23.259498373878525</c:v>
                </c:pt>
                <c:pt idx="520">
                  <c:v>23.235466430233188</c:v>
                </c:pt>
                <c:pt idx="521">
                  <c:v>23.211181041088292</c:v>
                </c:pt>
                <c:pt idx="522">
                  <c:v>23.186642930573825</c:v>
                </c:pt>
                <c:pt idx="523">
                  <c:v>23.161852822819796</c:v>
                </c:pt>
                <c:pt idx="524">
                  <c:v>23.136811441956198</c:v>
                </c:pt>
                <c:pt idx="525">
                  <c:v>23.111519512113027</c:v>
                </c:pt>
                <c:pt idx="526">
                  <c:v>23.085977757420288</c:v>
                </c:pt>
                <c:pt idx="527">
                  <c:v>23.060186902007977</c:v>
                </c:pt>
                <c:pt idx="528">
                  <c:v>23.034147670006096</c:v>
                </c:pt>
                <c:pt idx="529">
                  <c:v>23.00786078554464</c:v>
                </c:pt>
                <c:pt idx="530">
                  <c:v>22.981326972753607</c:v>
                </c:pt>
                <c:pt idx="531">
                  <c:v>22.954546955762996</c:v>
                </c:pt>
                <c:pt idx="532">
                  <c:v>22.927521458702813</c:v>
                </c:pt>
                <c:pt idx="533">
                  <c:v>22.900251205703047</c:v>
                </c:pt>
                <c:pt idx="534">
                  <c:v>22.872736920893701</c:v>
                </c:pt>
                <c:pt idx="535">
                  <c:v>22.844979328404772</c:v>
                </c:pt>
                <c:pt idx="536">
                  <c:v>22.816979152366262</c:v>
                </c:pt>
                <c:pt idx="537">
                  <c:v>22.788737116908166</c:v>
                </c:pt>
                <c:pt idx="538">
                  <c:v>22.760253946160489</c:v>
                </c:pt>
                <c:pt idx="539">
                  <c:v>22.731530364253221</c:v>
                </c:pt>
                <c:pt idx="540">
                  <c:v>22.702567095316368</c:v>
                </c:pt>
                <c:pt idx="541">
                  <c:v>22.673364863479925</c:v>
                </c:pt>
                <c:pt idx="542">
                  <c:v>22.643924392873892</c:v>
                </c:pt>
                <c:pt idx="543">
                  <c:v>22.614246407628265</c:v>
                </c:pt>
                <c:pt idx="544">
                  <c:v>22.584331631873049</c:v>
                </c:pt>
                <c:pt idx="545">
                  <c:v>22.554180789738236</c:v>
                </c:pt>
                <c:pt idx="546">
                  <c:v>22.523794605353832</c:v>
                </c:pt>
                <c:pt idx="547">
                  <c:v>22.493173802849828</c:v>
                </c:pt>
                <c:pt idx="548">
                  <c:v>22.462319106356226</c:v>
                </c:pt>
                <c:pt idx="549">
                  <c:v>22.431231240003026</c:v>
                </c:pt>
                <c:pt idx="550">
                  <c:v>22.399910927920224</c:v>
                </c:pt>
                <c:pt idx="551">
                  <c:v>22.368358894237826</c:v>
                </c:pt>
                <c:pt idx="552">
                  <c:v>22.33657586308582</c:v>
                </c:pt>
                <c:pt idx="553">
                  <c:v>22.30456255859421</c:v>
                </c:pt>
                <c:pt idx="554">
                  <c:v>22.272319704892997</c:v>
                </c:pt>
                <c:pt idx="555">
                  <c:v>22.239848026112178</c:v>
                </c:pt>
                <c:pt idx="556">
                  <c:v>22.207148246381749</c:v>
                </c:pt>
                <c:pt idx="557">
                  <c:v>22.174221089831715</c:v>
                </c:pt>
                <c:pt idx="558">
                  <c:v>22.141067280592068</c:v>
                </c:pt>
                <c:pt idx="559">
                  <c:v>22.107687542792807</c:v>
                </c:pt>
                <c:pt idx="560">
                  <c:v>22.074082600563937</c:v>
                </c:pt>
                <c:pt idx="561">
                  <c:v>22.040253178035453</c:v>
                </c:pt>
                <c:pt idx="562">
                  <c:v>22.006199999337351</c:v>
                </c:pt>
                <c:pt idx="563">
                  <c:v>21.971923788599636</c:v>
                </c:pt>
                <c:pt idx="564">
                  <c:v>21.9374252699523</c:v>
                </c:pt>
                <c:pt idx="565">
                  <c:v>21.902705167525347</c:v>
                </c:pt>
                <c:pt idx="566">
                  <c:v>21.867764205448776</c:v>
                </c:pt>
                <c:pt idx="567">
                  <c:v>21.832603107852581</c:v>
                </c:pt>
                <c:pt idx="568">
                  <c:v>21.797222598866764</c:v>
                </c:pt>
                <c:pt idx="569">
                  <c:v>21.761623402621321</c:v>
                </c:pt>
                <c:pt idx="570">
                  <c:v>21.725806243246257</c:v>
                </c:pt>
                <c:pt idx="571">
                  <c:v>21.689771844871565</c:v>
                </c:pt>
                <c:pt idx="572">
                  <c:v>21.653520931627241</c:v>
                </c:pt>
                <c:pt idx="573">
                  <c:v>21.617054227643294</c:v>
                </c:pt>
                <c:pt idx="574">
                  <c:v>21.580372457049712</c:v>
                </c:pt>
                <c:pt idx="575">
                  <c:v>21.543476343976504</c:v>
                </c:pt>
                <c:pt idx="576">
                  <c:v>21.506366612553659</c:v>
                </c:pt>
                <c:pt idx="577">
                  <c:v>21.469043986911185</c:v>
                </c:pt>
                <c:pt idx="578">
                  <c:v>21.431509191179071</c:v>
                </c:pt>
                <c:pt idx="579">
                  <c:v>21.393762949487321</c:v>
                </c:pt>
                <c:pt idx="580">
                  <c:v>21.355805985965937</c:v>
                </c:pt>
                <c:pt idx="581">
                  <c:v>21.317639024744913</c:v>
                </c:pt>
                <c:pt idx="582">
                  <c:v>21.279262789954245</c:v>
                </c:pt>
                <c:pt idx="583">
                  <c:v>21.240678005723939</c:v>
                </c:pt>
                <c:pt idx="584">
                  <c:v>21.201885396183989</c:v>
                </c:pt>
                <c:pt idx="585">
                  <c:v>21.162885685464399</c:v>
                </c:pt>
                <c:pt idx="586">
                  <c:v>21.123679597695162</c:v>
                </c:pt>
                <c:pt idx="587">
                  <c:v>21.084267857006274</c:v>
                </c:pt>
                <c:pt idx="588">
                  <c:v>21.044651187527744</c:v>
                </c:pt>
                <c:pt idx="589">
                  <c:v>21.004830313389565</c:v>
                </c:pt>
                <c:pt idx="590">
                  <c:v>20.964805958721733</c:v>
                </c:pt>
                <c:pt idx="591">
                  <c:v>20.924578847654253</c:v>
                </c:pt>
                <c:pt idx="592">
                  <c:v>20.884149704317117</c:v>
                </c:pt>
                <c:pt idx="593">
                  <c:v>20.843519252840331</c:v>
                </c:pt>
                <c:pt idx="594">
                  <c:v>20.802688217353886</c:v>
                </c:pt>
                <c:pt idx="595">
                  <c:v>20.761657321987787</c:v>
                </c:pt>
                <c:pt idx="596">
                  <c:v>20.720427290872031</c:v>
                </c:pt>
                <c:pt idx="597">
                  <c:v>20.678998848136615</c:v>
                </c:pt>
                <c:pt idx="598">
                  <c:v>20.637372717911539</c:v>
                </c:pt>
                <c:pt idx="599">
                  <c:v>20.5955496243268</c:v>
                </c:pt>
                <c:pt idx="600">
                  <c:v>20.553530291512402</c:v>
                </c:pt>
                <c:pt idx="601">
                  <c:v>20.511315443598338</c:v>
                </c:pt>
                <c:pt idx="602">
                  <c:v>20.468905804714609</c:v>
                </c:pt>
                <c:pt idx="603">
                  <c:v>20.426302098991215</c:v>
                </c:pt>
                <c:pt idx="604">
                  <c:v>20.383505050558156</c:v>
                </c:pt>
                <c:pt idx="605">
                  <c:v>20.340515383545423</c:v>
                </c:pt>
                <c:pt idx="606">
                  <c:v>20.297333822083026</c:v>
                </c:pt>
                <c:pt idx="607">
                  <c:v>20.253961090300951</c:v>
                </c:pt>
                <c:pt idx="608">
                  <c:v>20.210397912329206</c:v>
                </c:pt>
                <c:pt idx="609">
                  <c:v>20.166645012297788</c:v>
                </c:pt>
                <c:pt idx="610">
                  <c:v>20.122703114336698</c:v>
                </c:pt>
                <c:pt idx="611">
                  <c:v>20.078572942575928</c:v>
                </c:pt>
                <c:pt idx="612">
                  <c:v>20.034255221145482</c:v>
                </c:pt>
                <c:pt idx="613">
                  <c:v>19.989750674175355</c:v>
                </c:pt>
                <c:pt idx="614">
                  <c:v>19.945060025795549</c:v>
                </c:pt>
                <c:pt idx="615">
                  <c:v>19.900184000136065</c:v>
                </c:pt>
                <c:pt idx="616">
                  <c:v>19.855123321326897</c:v>
                </c:pt>
                <c:pt idx="617">
                  <c:v>19.809878713498044</c:v>
                </c:pt>
                <c:pt idx="618">
                  <c:v>19.764450900779508</c:v>
                </c:pt>
                <c:pt idx="619">
                  <c:v>19.718840607301281</c:v>
                </c:pt>
                <c:pt idx="620">
                  <c:v>19.673048557193372</c:v>
                </c:pt>
                <c:pt idx="621">
                  <c:v>19.627075474585773</c:v>
                </c:pt>
                <c:pt idx="622">
                  <c:v>19.580922083608485</c:v>
                </c:pt>
                <c:pt idx="623">
                  <c:v>19.534589108391501</c:v>
                </c:pt>
                <c:pt idx="624">
                  <c:v>19.488077273064828</c:v>
                </c:pt>
                <c:pt idx="625">
                  <c:v>19.441387301758461</c:v>
                </c:pt>
                <c:pt idx="626">
                  <c:v>19.394519918602398</c:v>
                </c:pt>
                <c:pt idx="627">
                  <c:v>19.347475847726642</c:v>
                </c:pt>
                <c:pt idx="628">
                  <c:v>19.300255813261188</c:v>
                </c:pt>
                <c:pt idx="629">
                  <c:v>19.252860539336034</c:v>
                </c:pt>
                <c:pt idx="630">
                  <c:v>19.205290750081183</c:v>
                </c:pt>
                <c:pt idx="631">
                  <c:v>19.157547169626625</c:v>
                </c:pt>
                <c:pt idx="632">
                  <c:v>19.109630522102371</c:v>
                </c:pt>
                <c:pt idx="633">
                  <c:v>19.061541531638408</c:v>
                </c:pt>
                <c:pt idx="634">
                  <c:v>19.013280922364743</c:v>
                </c:pt>
                <c:pt idx="635">
                  <c:v>18.964849418411372</c:v>
                </c:pt>
                <c:pt idx="636">
                  <c:v>18.916247743908293</c:v>
                </c:pt>
                <c:pt idx="637">
                  <c:v>18.867476622985507</c:v>
                </c:pt>
                <c:pt idx="638">
                  <c:v>18.818536779773009</c:v>
                </c:pt>
                <c:pt idx="639">
                  <c:v>18.7694289384008</c:v>
                </c:pt>
                <c:pt idx="640">
                  <c:v>18.720153822998881</c:v>
                </c:pt>
                <c:pt idx="641">
                  <c:v>18.670712157697245</c:v>
                </c:pt>
                <c:pt idx="642">
                  <c:v>18.621104666625897</c:v>
                </c:pt>
                <c:pt idx="643">
                  <c:v>18.571332073914832</c:v>
                </c:pt>
                <c:pt idx="644">
                  <c:v>18.521395103694051</c:v>
                </c:pt>
                <c:pt idx="645">
                  <c:v>18.471294480093547</c:v>
                </c:pt>
                <c:pt idx="646">
                  <c:v>18.421030927243329</c:v>
                </c:pt>
                <c:pt idx="647">
                  <c:v>18.370605169273386</c:v>
                </c:pt>
                <c:pt idx="648">
                  <c:v>18.320017930313725</c:v>
                </c:pt>
                <c:pt idx="649">
                  <c:v>18.269269934494336</c:v>
                </c:pt>
                <c:pt idx="650">
                  <c:v>18.218361905945223</c:v>
                </c:pt>
                <c:pt idx="651">
                  <c:v>18.167294568796386</c:v>
                </c:pt>
                <c:pt idx="652">
                  <c:v>18.116068647177819</c:v>
                </c:pt>
                <c:pt idx="653">
                  <c:v>18.064684865219526</c:v>
                </c:pt>
                <c:pt idx="654">
                  <c:v>18.013143947051503</c:v>
                </c:pt>
                <c:pt idx="655">
                  <c:v>17.961446616803748</c:v>
                </c:pt>
                <c:pt idx="656">
                  <c:v>17.909593598606261</c:v>
                </c:pt>
                <c:pt idx="657">
                  <c:v>17.857585616589041</c:v>
                </c:pt>
                <c:pt idx="658">
                  <c:v>17.805423394882084</c:v>
                </c:pt>
                <c:pt idx="659">
                  <c:v>17.753107657615395</c:v>
                </c:pt>
                <c:pt idx="660">
                  <c:v>17.700639128918965</c:v>
                </c:pt>
                <c:pt idx="661">
                  <c:v>17.648018532922798</c:v>
                </c:pt>
                <c:pt idx="662">
                  <c:v>17.595246593756894</c:v>
                </c:pt>
                <c:pt idx="663">
                  <c:v>17.542324035551246</c:v>
                </c:pt>
                <c:pt idx="664">
                  <c:v>17.489251582435855</c:v>
                </c:pt>
                <c:pt idx="665">
                  <c:v>17.436029958540722</c:v>
                </c:pt>
                <c:pt idx="666">
                  <c:v>17.382659887995846</c:v>
                </c:pt>
                <c:pt idx="667">
                  <c:v>17.329142094931221</c:v>
                </c:pt>
                <c:pt idx="668">
                  <c:v>17.275477303476851</c:v>
                </c:pt>
                <c:pt idx="669">
                  <c:v>17.221666237762733</c:v>
                </c:pt>
                <c:pt idx="670">
                  <c:v>17.16770962191886</c:v>
                </c:pt>
                <c:pt idx="671">
                  <c:v>17.113608180075243</c:v>
                </c:pt>
                <c:pt idx="672">
                  <c:v>17.059362636361868</c:v>
                </c:pt>
                <c:pt idx="673">
                  <c:v>17.004973714908743</c:v>
                </c:pt>
                <c:pt idx="674">
                  <c:v>16.950442139845865</c:v>
                </c:pt>
                <c:pt idx="675">
                  <c:v>16.895768635303227</c:v>
                </c:pt>
                <c:pt idx="676">
                  <c:v>16.840953925410833</c:v>
                </c:pt>
                <c:pt idx="677">
                  <c:v>16.785998734298683</c:v>
                </c:pt>
                <c:pt idx="678">
                  <c:v>16.730903786096771</c:v>
                </c:pt>
                <c:pt idx="679">
                  <c:v>16.675669804935097</c:v>
                </c:pt>
                <c:pt idx="680">
                  <c:v>16.620297514943665</c:v>
                </c:pt>
                <c:pt idx="681">
                  <c:v>16.564787640252469</c:v>
                </c:pt>
                <c:pt idx="682">
                  <c:v>16.509140904991504</c:v>
                </c:pt>
                <c:pt idx="683">
                  <c:v>16.453358033290776</c:v>
                </c:pt>
                <c:pt idx="684">
                  <c:v>16.397439749280281</c:v>
                </c:pt>
                <c:pt idx="685">
                  <c:v>16.341386777090019</c:v>
                </c:pt>
                <c:pt idx="686">
                  <c:v>16.285199840849984</c:v>
                </c:pt>
                <c:pt idx="687">
                  <c:v>16.228879664690183</c:v>
                </c:pt>
                <c:pt idx="688">
                  <c:v>16.172426972740602</c:v>
                </c:pt>
                <c:pt idx="689">
                  <c:v>16.115842489131257</c:v>
                </c:pt>
                <c:pt idx="690">
                  <c:v>16.059126937992133</c:v>
                </c:pt>
                <c:pt idx="691">
                  <c:v>16.00228104345323</c:v>
                </c:pt>
                <c:pt idx="692">
                  <c:v>15.945305529644555</c:v>
                </c:pt>
                <c:pt idx="693">
                  <c:v>15.888201120696099</c:v>
                </c:pt>
                <c:pt idx="694">
                  <c:v>15.830968540737864</c:v>
                </c:pt>
                <c:pt idx="695">
                  <c:v>15.77360851389985</c:v>
                </c:pt>
                <c:pt idx="696">
                  <c:v>15.716121764312051</c:v>
                </c:pt>
                <c:pt idx="697">
                  <c:v>15.658509016104469</c:v>
                </c:pt>
                <c:pt idx="698">
                  <c:v>15.600770993407105</c:v>
                </c:pt>
                <c:pt idx="699">
                  <c:v>15.542908420349955</c:v>
                </c:pt>
                <c:pt idx="700">
                  <c:v>15.484922021063015</c:v>
                </c:pt>
                <c:pt idx="701">
                  <c:v>15.42681251967629</c:v>
                </c:pt>
                <c:pt idx="702">
                  <c:v>15.368580640319772</c:v>
                </c:pt>
                <c:pt idx="703">
                  <c:v>15.310227107123465</c:v>
                </c:pt>
                <c:pt idx="704">
                  <c:v>15.251752644217367</c:v>
                </c:pt>
                <c:pt idx="705">
                  <c:v>15.193157975731474</c:v>
                </c:pt>
                <c:pt idx="706">
                  <c:v>15.134443825795787</c:v>
                </c:pt>
                <c:pt idx="707">
                  <c:v>15.075610918540306</c:v>
                </c:pt>
                <c:pt idx="708">
                  <c:v>15.016659978095026</c:v>
                </c:pt>
                <c:pt idx="709">
                  <c:v>14.957591728589948</c:v>
                </c:pt>
                <c:pt idx="710">
                  <c:v>14.898406894155071</c:v>
                </c:pt>
                <c:pt idx="711">
                  <c:v>14.839106198920392</c:v>
                </c:pt>
                <c:pt idx="712">
                  <c:v>14.779690367015911</c:v>
                </c:pt>
                <c:pt idx="713">
                  <c:v>14.720160122571629</c:v>
                </c:pt>
                <c:pt idx="714">
                  <c:v>14.660516189717542</c:v>
                </c:pt>
                <c:pt idx="715">
                  <c:v>14.600759292583648</c:v>
                </c:pt>
                <c:pt idx="716">
                  <c:v>14.540890155299948</c:v>
                </c:pt>
                <c:pt idx="717">
                  <c:v>14.48090950199644</c:v>
                </c:pt>
                <c:pt idx="718">
                  <c:v>14.420818056803121</c:v>
                </c:pt>
                <c:pt idx="719">
                  <c:v>14.360616543849993</c:v>
                </c:pt>
                <c:pt idx="720">
                  <c:v>14.300305687267052</c:v>
                </c:pt>
                <c:pt idx="721">
                  <c:v>14.239886211184299</c:v>
                </c:pt>
                <c:pt idx="722">
                  <c:v>14.17935883973173</c:v>
                </c:pt>
                <c:pt idx="723">
                  <c:v>14.118724297039346</c:v>
                </c:pt>
                <c:pt idx="724">
                  <c:v>14.057983307237144</c:v>
                </c:pt>
                <c:pt idx="725">
                  <c:v>13.997136594455126</c:v>
                </c:pt>
                <c:pt idx="726">
                  <c:v>13.936184882823287</c:v>
                </c:pt>
                <c:pt idx="727">
                  <c:v>13.875128896471628</c:v>
                </c:pt>
                <c:pt idx="728">
                  <c:v>13.813969359530148</c:v>
                </c:pt>
                <c:pt idx="729">
                  <c:v>13.752706996128843</c:v>
                </c:pt>
                <c:pt idx="730">
                  <c:v>13.691342530397716</c:v>
                </c:pt>
                <c:pt idx="731">
                  <c:v>13.62987668646676</c:v>
                </c:pt>
                <c:pt idx="732">
                  <c:v>13.568310188465979</c:v>
                </c:pt>
                <c:pt idx="733">
                  <c:v>13.506643760525371</c:v>
                </c:pt>
                <c:pt idx="734">
                  <c:v>13.444878126774931</c:v>
                </c:pt>
                <c:pt idx="735">
                  <c:v>13.383014011344663</c:v>
                </c:pt>
                <c:pt idx="736">
                  <c:v>13.321052138364562</c:v>
                </c:pt>
                <c:pt idx="737">
                  <c:v>13.258993231964626</c:v>
                </c:pt>
                <c:pt idx="738">
                  <c:v>13.196838016274858</c:v>
                </c:pt>
                <c:pt idx="739">
                  <c:v>13.134587215425254</c:v>
                </c:pt>
                <c:pt idx="740">
                  <c:v>13.072241553545812</c:v>
                </c:pt>
                <c:pt idx="741">
                  <c:v>13.009801754766533</c:v>
                </c:pt>
                <c:pt idx="742">
                  <c:v>12.947268543217417</c:v>
                </c:pt>
                <c:pt idx="743">
                  <c:v>12.884642643028455</c:v>
                </c:pt>
                <c:pt idx="744">
                  <c:v>12.821924778329656</c:v>
                </c:pt>
                <c:pt idx="745">
                  <c:v>12.759115673251012</c:v>
                </c:pt>
                <c:pt idx="746">
                  <c:v>12.696216051922523</c:v>
                </c:pt>
                <c:pt idx="747">
                  <c:v>12.63322663847419</c:v>
                </c:pt>
                <c:pt idx="748">
                  <c:v>12.570148157036009</c:v>
                </c:pt>
                <c:pt idx="749">
                  <c:v>12.506981331737979</c:v>
                </c:pt>
                <c:pt idx="750">
                  <c:v>12.443726886710103</c:v>
                </c:pt>
                <c:pt idx="751">
                  <c:v>12.380385546082374</c:v>
                </c:pt>
                <c:pt idx="752">
                  <c:v>12.316958033984791</c:v>
                </c:pt>
                <c:pt idx="753">
                  <c:v>12.25344507454736</c:v>
                </c:pt>
                <c:pt idx="754">
                  <c:v>12.189847391900072</c:v>
                </c:pt>
                <c:pt idx="755">
                  <c:v>12.126165710172927</c:v>
                </c:pt>
                <c:pt idx="756">
                  <c:v>12.062400753495927</c:v>
                </c:pt>
                <c:pt idx="757">
                  <c:v>11.998553245999071</c:v>
                </c:pt>
                <c:pt idx="758">
                  <c:v>11.934623911812352</c:v>
                </c:pt>
                <c:pt idx="759">
                  <c:v>11.870613475065774</c:v>
                </c:pt>
                <c:pt idx="760">
                  <c:v>11.806522659889335</c:v>
                </c:pt>
                <c:pt idx="761">
                  <c:v>11.742352190413031</c:v>
                </c:pt>
                <c:pt idx="762">
                  <c:v>11.678102790766866</c:v>
                </c:pt>
                <c:pt idx="763">
                  <c:v>11.613775185080835</c:v>
                </c:pt>
                <c:pt idx="764">
                  <c:v>11.549370097484934</c:v>
                </c:pt>
                <c:pt idx="765">
                  <c:v>11.484888252109167</c:v>
                </c:pt>
                <c:pt idx="766">
                  <c:v>11.420330373083532</c:v>
                </c:pt>
                <c:pt idx="767">
                  <c:v>11.355697184538023</c:v>
                </c:pt>
                <c:pt idx="768">
                  <c:v>11.290989410602645</c:v>
                </c:pt>
                <c:pt idx="769">
                  <c:v>11.226207775407394</c:v>
                </c:pt>
                <c:pt idx="770">
                  <c:v>11.161353003082267</c:v>
                </c:pt>
                <c:pt idx="771">
                  <c:v>11.096425817757266</c:v>
                </c:pt>
                <c:pt idx="772">
                  <c:v>11.031426943562389</c:v>
                </c:pt>
                <c:pt idx="773">
                  <c:v>10.966357104627631</c:v>
                </c:pt>
                <c:pt idx="774">
                  <c:v>10.901217025082998</c:v>
                </c:pt>
                <c:pt idx="775">
                  <c:v>10.836007429058483</c:v>
                </c:pt>
                <c:pt idx="776">
                  <c:v>10.770729040684083</c:v>
                </c:pt>
                <c:pt idx="777">
                  <c:v>10.705382584089804</c:v>
                </c:pt>
                <c:pt idx="778">
                  <c:v>10.63996878340564</c:v>
                </c:pt>
                <c:pt idx="779">
                  <c:v>10.57448836276159</c:v>
                </c:pt>
                <c:pt idx="780">
                  <c:v>10.508942046287654</c:v>
                </c:pt>
                <c:pt idx="781">
                  <c:v>10.44333055811383</c:v>
                </c:pt>
                <c:pt idx="782">
                  <c:v>10.377654622370116</c:v>
                </c:pt>
                <c:pt idx="783">
                  <c:v>10.311914963186512</c:v>
                </c:pt>
                <c:pt idx="784">
                  <c:v>10.246112304693018</c:v>
                </c:pt>
                <c:pt idx="785">
                  <c:v>10.180247371019627</c:v>
                </c:pt>
                <c:pt idx="786">
                  <c:v>10.114320886296346</c:v>
                </c:pt>
                <c:pt idx="787">
                  <c:v>10.048333574653169</c:v>
                </c:pt>
                <c:pt idx="788">
                  <c:v>9.9822861602200934</c:v>
                </c:pt>
                <c:pt idx="789">
                  <c:v>9.9161793671271212</c:v>
                </c:pt>
                <c:pt idx="790">
                  <c:v>9.8500139195042511</c:v>
                </c:pt>
                <c:pt idx="791">
                  <c:v>9.7837905414814763</c:v>
                </c:pt>
                <c:pt idx="792">
                  <c:v>9.7175099571888044</c:v>
                </c:pt>
                <c:pt idx="793">
                  <c:v>9.6511728907562286</c:v>
                </c:pt>
                <c:pt idx="794">
                  <c:v>9.5847800663137459</c:v>
                </c:pt>
                <c:pt idx="795">
                  <c:v>9.5183322079913619</c:v>
                </c:pt>
                <c:pt idx="796">
                  <c:v>9.45183003991907</c:v>
                </c:pt>
                <c:pt idx="797">
                  <c:v>9.385274286226867</c:v>
                </c:pt>
                <c:pt idx="798">
                  <c:v>9.3186656710447586</c:v>
                </c:pt>
                <c:pt idx="799">
                  <c:v>9.25200491850274</c:v>
                </c:pt>
                <c:pt idx="800">
                  <c:v>9.1852927527308061</c:v>
                </c:pt>
                <c:pt idx="801">
                  <c:v>9.1185298978589646</c:v>
                </c:pt>
                <c:pt idx="802">
                  <c:v>9.0517170780172069</c:v>
                </c:pt>
                <c:pt idx="803">
                  <c:v>8.9848550173355317</c:v>
                </c:pt>
                <c:pt idx="804">
                  <c:v>8.9179444399439411</c:v>
                </c:pt>
                <c:pt idx="805">
                  <c:v>8.8509860699724321</c:v>
                </c:pt>
                <c:pt idx="806">
                  <c:v>8.7839806315510085</c:v>
                </c:pt>
                <c:pt idx="807">
                  <c:v>8.7169288488096601</c:v>
                </c:pt>
                <c:pt idx="808">
                  <c:v>8.6498314458783891</c:v>
                </c:pt>
                <c:pt idx="809">
                  <c:v>8.5826891468872013</c:v>
                </c:pt>
                <c:pt idx="810">
                  <c:v>8.5155026759660846</c:v>
                </c:pt>
                <c:pt idx="811">
                  <c:v>8.4482727572450411</c:v>
                </c:pt>
                <c:pt idx="812">
                  <c:v>8.3810001148540785</c:v>
                </c:pt>
                <c:pt idx="813">
                  <c:v>8.3136854729231811</c:v>
                </c:pt>
                <c:pt idx="814">
                  <c:v>8.2463295555823564</c:v>
                </c:pt>
                <c:pt idx="815">
                  <c:v>8.178933086961603</c:v>
                </c:pt>
                <c:pt idx="816">
                  <c:v>8.1114967911909162</c:v>
                </c:pt>
                <c:pt idx="817">
                  <c:v>8.0440213924002961</c:v>
                </c:pt>
                <c:pt idx="818">
                  <c:v>7.9765076147197469</c:v>
                </c:pt>
                <c:pt idx="819">
                  <c:v>7.9089561822792582</c:v>
                </c:pt>
                <c:pt idx="820">
                  <c:v>7.8413678192088305</c:v>
                </c:pt>
                <c:pt idx="821">
                  <c:v>7.7737432496384713</c:v>
                </c:pt>
                <c:pt idx="822">
                  <c:v>7.7060831976981703</c:v>
                </c:pt>
                <c:pt idx="823">
                  <c:v>7.6383883875179279</c:v>
                </c:pt>
                <c:pt idx="824">
                  <c:v>7.5706595432277481</c:v>
                </c:pt>
                <c:pt idx="825">
                  <c:v>7.5028973889576207</c:v>
                </c:pt>
                <c:pt idx="826">
                  <c:v>7.4351026488375496</c:v>
                </c:pt>
                <c:pt idx="827">
                  <c:v>7.3672760469975387</c:v>
                </c:pt>
                <c:pt idx="828">
                  <c:v>7.2994183075675743</c:v>
                </c:pt>
                <c:pt idx="829">
                  <c:v>7.2315301546776638</c:v>
                </c:pt>
                <c:pt idx="830">
                  <c:v>7.1636123124578113</c:v>
                </c:pt>
                <c:pt idx="831">
                  <c:v>7.0956655050379993</c:v>
                </c:pt>
                <c:pt idx="832">
                  <c:v>7.027690456548239</c:v>
                </c:pt>
                <c:pt idx="833">
                  <c:v>6.9596878911185307</c:v>
                </c:pt>
                <c:pt idx="834">
                  <c:v>6.8916585328788642</c:v>
                </c:pt>
                <c:pt idx="835">
                  <c:v>6.8236031059592399</c:v>
                </c:pt>
                <c:pt idx="836">
                  <c:v>6.7555223344896653</c:v>
                </c:pt>
                <c:pt idx="837">
                  <c:v>6.6874169426001302</c:v>
                </c:pt>
                <c:pt idx="838">
                  <c:v>6.6192876544206349</c:v>
                </c:pt>
                <c:pt idx="839">
                  <c:v>6.5511351940811835</c:v>
                </c:pt>
                <c:pt idx="840">
                  <c:v>6.4829602857117656</c:v>
                </c:pt>
                <c:pt idx="841">
                  <c:v>6.4147636534423853</c:v>
                </c:pt>
                <c:pt idx="842">
                  <c:v>6.3465460214030465</c:v>
                </c:pt>
                <c:pt idx="843">
                  <c:v>6.2783081137237389</c:v>
                </c:pt>
                <c:pt idx="844">
                  <c:v>6.2100506545344629</c:v>
                </c:pt>
                <c:pt idx="845">
                  <c:v>6.1417743679652261</c:v>
                </c:pt>
                <c:pt idx="846">
                  <c:v>6.0734799781460147</c:v>
                </c:pt>
                <c:pt idx="847">
                  <c:v>6.0051682092068326</c:v>
                </c:pt>
                <c:pt idx="848">
                  <c:v>5.9368397852776837</c:v>
                </c:pt>
                <c:pt idx="849">
                  <c:v>5.8684954304885579</c:v>
                </c:pt>
                <c:pt idx="850">
                  <c:v>5.8001358689694555</c:v>
                </c:pt>
                <c:pt idx="851">
                  <c:v>5.7317618248503877</c:v>
                </c:pt>
                <c:pt idx="852">
                  <c:v>5.6633740222613369</c:v>
                </c:pt>
                <c:pt idx="853">
                  <c:v>5.5949731853323073</c:v>
                </c:pt>
                <c:pt idx="854">
                  <c:v>5.5265600381933062</c:v>
                </c:pt>
                <c:pt idx="855">
                  <c:v>5.4581353049743164</c:v>
                </c:pt>
                <c:pt idx="856">
                  <c:v>5.389699709805349</c:v>
                </c:pt>
                <c:pt idx="857">
                  <c:v>5.3212539768164007</c:v>
                </c:pt>
                <c:pt idx="858">
                  <c:v>5.2527988301374684</c:v>
                </c:pt>
                <c:pt idx="859">
                  <c:v>5.1843349938985455</c:v>
                </c:pt>
                <c:pt idx="860">
                  <c:v>5.1158631922296465</c:v>
                </c:pt>
                <c:pt idx="861">
                  <c:v>5.0473841492607505</c:v>
                </c:pt>
                <c:pt idx="862">
                  <c:v>4.9788985891218687</c:v>
                </c:pt>
                <c:pt idx="863">
                  <c:v>4.9104072359430013</c:v>
                </c:pt>
                <c:pt idx="864">
                  <c:v>4.8419108138541347</c:v>
                </c:pt>
                <c:pt idx="865">
                  <c:v>4.7734100469852798</c:v>
                </c:pt>
                <c:pt idx="866">
                  <c:v>4.7049056594664336</c:v>
                </c:pt>
                <c:pt idx="867">
                  <c:v>4.6363983754275857</c:v>
                </c:pt>
                <c:pt idx="868">
                  <c:v>4.5678889189987437</c:v>
                </c:pt>
                <c:pt idx="869">
                  <c:v>4.4993780143099116</c:v>
                </c:pt>
                <c:pt idx="870">
                  <c:v>4.4308663854910719</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5"/>
          <c:order val="5"/>
          <c:tx>
            <c:strRef>
              <c:f>RockerRibs!$I$63</c:f>
              <c:strCache>
                <c:ptCount val="1"/>
                <c:pt idx="0">
                  <c:v>Rib6</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RockerRibs!$I$64:$I$1014</c:f>
              <c:numCache>
                <c:formatCode>_-* #,##0.00_-;\-* #,##0.00_-;_-* "-"??_-;_-@_-</c:formatCode>
                <c:ptCount val="951"/>
                <c:pt idx="0">
                  <c:v>-1.454965785752897</c:v>
                </c:pt>
                <c:pt idx="1">
                  <c:v>-1.3728888521872449</c:v>
                </c:pt>
                <c:pt idx="2">
                  <c:v>-1.2908127861293579</c:v>
                </c:pt>
                <c:pt idx="3">
                  <c:v>-1.2087384550869906</c:v>
                </c:pt>
                <c:pt idx="4">
                  <c:v>-1.1266667265679082</c:v>
                </c:pt>
                <c:pt idx="5">
                  <c:v>-1.044598468079883</c:v>
                </c:pt>
                <c:pt idx="6">
                  <c:v>-0.96253454713066233</c:v>
                </c:pt>
                <c:pt idx="7">
                  <c:v>-0.88047583122801498</c:v>
                </c:pt>
                <c:pt idx="8">
                  <c:v>-0.79842318787970612</c:v>
                </c:pt>
                <c:pt idx="9">
                  <c:v>-0.71637748459349027</c:v>
                </c:pt>
                <c:pt idx="10">
                  <c:v>-0.63433958887713615</c:v>
                </c:pt>
                <c:pt idx="11">
                  <c:v>-0.55231036823840896</c:v>
                </c:pt>
                <c:pt idx="12">
                  <c:v>-0.47029069018505965</c:v>
                </c:pt>
                <c:pt idx="13">
                  <c:v>-0.38828142222485695</c:v>
                </c:pt>
                <c:pt idx="14">
                  <c:v>-0.30628343186556606</c:v>
                </c:pt>
                <c:pt idx="15">
                  <c:v>-0.22429758661494148</c:v>
                </c:pt>
                <c:pt idx="16">
                  <c:v>-0.14232475398075195</c:v>
                </c:pt>
                <c:pt idx="17">
                  <c:v>-6.0365801470762648E-2</c:v>
                </c:pt>
                <c:pt idx="18">
                  <c:v>2.1578403407279012E-2</c:v>
                </c:pt>
                <c:pt idx="19">
                  <c:v>0.10350699314559719</c:v>
                </c:pt>
                <c:pt idx="20">
                  <c:v>0.18541910023643027</c:v>
                </c:pt>
                <c:pt idx="21">
                  <c:v>0.26731385717202372</c:v>
                </c:pt>
                <c:pt idx="22">
                  <c:v>0.34919039644461236</c:v>
                </c:pt>
                <c:pt idx="23">
                  <c:v>0.43104785054642392</c:v>
                </c:pt>
                <c:pt idx="24">
                  <c:v>0.51288535196971452</c:v>
                </c:pt>
                <c:pt idx="25">
                  <c:v>0.59470203320671189</c:v>
                </c:pt>
                <c:pt idx="26">
                  <c:v>0.67649702674964729</c:v>
                </c:pt>
                <c:pt idx="27">
                  <c:v>0.75826946509077331</c:v>
                </c:pt>
                <c:pt idx="28">
                  <c:v>0.84001848072231766</c:v>
                </c:pt>
                <c:pt idx="29">
                  <c:v>0.92174320613651517</c:v>
                </c:pt>
                <c:pt idx="30">
                  <c:v>1.0034427738256184</c:v>
                </c:pt>
                <c:pt idx="31">
                  <c:v>1.0851163162818551</c:v>
                </c:pt>
                <c:pt idx="32">
                  <c:v>1.1667629659974565</c:v>
                </c:pt>
                <c:pt idx="33">
                  <c:v>1.2483818554646717</c:v>
                </c:pt>
                <c:pt idx="34">
                  <c:v>1.329972117175739</c:v>
                </c:pt>
                <c:pt idx="35">
                  <c:v>1.4115328836228827</c:v>
                </c:pt>
                <c:pt idx="36">
                  <c:v>1.4930632872983551</c:v>
                </c:pt>
                <c:pt idx="37">
                  <c:v>1.5745624606943913</c:v>
                </c:pt>
                <c:pt idx="38">
                  <c:v>1.6560295363032189</c:v>
                </c:pt>
                <c:pt idx="39">
                  <c:v>1.7374636466170905</c:v>
                </c:pt>
                <c:pt idx="40">
                  <c:v>1.8188639241282338</c:v>
                </c:pt>
                <c:pt idx="41">
                  <c:v>1.9002295013288872</c:v>
                </c:pt>
                <c:pt idx="42">
                  <c:v>1.9815595107112927</c:v>
                </c:pt>
                <c:pt idx="43">
                  <c:v>2.0628530847676885</c:v>
                </c:pt>
                <c:pt idx="44">
                  <c:v>2.1441093559903059</c:v>
                </c:pt>
                <c:pt idx="45">
                  <c:v>2.2253274568713906</c:v>
                </c:pt>
                <c:pt idx="46">
                  <c:v>2.3065065199031771</c:v>
                </c:pt>
                <c:pt idx="47">
                  <c:v>2.3876456775778969</c:v>
                </c:pt>
                <c:pt idx="48">
                  <c:v>2.468744062387799</c:v>
                </c:pt>
                <c:pt idx="49">
                  <c:v>2.5498008068251181</c:v>
                </c:pt>
                <c:pt idx="50">
                  <c:v>2.6308150433820821</c:v>
                </c:pt>
                <c:pt idx="51">
                  <c:v>2.7117859045509434</c:v>
                </c:pt>
                <c:pt idx="52">
                  <c:v>2.7927125228239333</c:v>
                </c:pt>
                <c:pt idx="53">
                  <c:v>2.8735940306932797</c:v>
                </c:pt>
                <c:pt idx="54">
                  <c:v>2.9544295606512421</c:v>
                </c:pt>
                <c:pt idx="55">
                  <c:v>3.0352182451900411</c:v>
                </c:pt>
                <c:pt idx="56">
                  <c:v>3.1159592168019152</c:v>
                </c:pt>
                <c:pt idx="57">
                  <c:v>3.1966516079791134</c:v>
                </c:pt>
                <c:pt idx="58">
                  <c:v>3.2772945512138669</c:v>
                </c:pt>
                <c:pt idx="59">
                  <c:v>3.3578871789984035</c:v>
                </c:pt>
                <c:pt idx="60">
                  <c:v>3.4384286238249828</c:v>
                </c:pt>
                <c:pt idx="61">
                  <c:v>3.5189180181858255</c:v>
                </c:pt>
                <c:pt idx="62">
                  <c:v>3.5993544945731699</c:v>
                </c:pt>
                <c:pt idx="63">
                  <c:v>3.6797371854792686</c:v>
                </c:pt>
                <c:pt idx="64">
                  <c:v>3.7600652233963459</c:v>
                </c:pt>
                <c:pt idx="65">
                  <c:v>3.8403377408166364</c:v>
                </c:pt>
                <c:pt idx="66">
                  <c:v>3.9205538702323892</c:v>
                </c:pt>
                <c:pt idx="67">
                  <c:v>4.0007127441358392</c:v>
                </c:pt>
                <c:pt idx="68">
                  <c:v>4.0808134950192212</c:v>
                </c:pt>
                <c:pt idx="69">
                  <c:v>4.1608552553747735</c:v>
                </c:pt>
                <c:pt idx="70">
                  <c:v>4.2408371576947346</c:v>
                </c:pt>
                <c:pt idx="71">
                  <c:v>4.3207583344713427</c:v>
                </c:pt>
                <c:pt idx="72">
                  <c:v>4.4006179181968328</c:v>
                </c:pt>
                <c:pt idx="73">
                  <c:v>4.4804150413634467</c:v>
                </c:pt>
                <c:pt idx="74">
                  <c:v>4.5601488364634228</c:v>
                </c:pt>
                <c:pt idx="75">
                  <c:v>4.639818435988996</c:v>
                </c:pt>
                <c:pt idx="76">
                  <c:v>4.7194229724324046</c:v>
                </c:pt>
                <c:pt idx="77">
                  <c:v>4.798961578285887</c:v>
                </c:pt>
                <c:pt idx="78">
                  <c:v>4.878433386041678</c:v>
                </c:pt>
                <c:pt idx="79">
                  <c:v>4.9578375281920195</c:v>
                </c:pt>
                <c:pt idx="80">
                  <c:v>5.0371731372291499</c:v>
                </c:pt>
                <c:pt idx="81">
                  <c:v>5.1164393456453041</c:v>
                </c:pt>
                <c:pt idx="82">
                  <c:v>5.1956352859327204</c:v>
                </c:pt>
                <c:pt idx="83">
                  <c:v>5.2747600905836372</c:v>
                </c:pt>
                <c:pt idx="84">
                  <c:v>5.3538128920902928</c:v>
                </c:pt>
                <c:pt idx="85">
                  <c:v>5.4327928229449221</c:v>
                </c:pt>
                <c:pt idx="86">
                  <c:v>5.5116990156397705</c:v>
                </c:pt>
                <c:pt idx="87">
                  <c:v>5.5905306026670658</c:v>
                </c:pt>
                <c:pt idx="88">
                  <c:v>5.6692867165190499</c:v>
                </c:pt>
                <c:pt idx="89">
                  <c:v>5.7479664896879648</c:v>
                </c:pt>
                <c:pt idx="90">
                  <c:v>5.8265690546660416</c:v>
                </c:pt>
                <c:pt idx="91">
                  <c:v>5.9050935439455188</c:v>
                </c:pt>
                <c:pt idx="92">
                  <c:v>5.9835390900186454</c:v>
                </c:pt>
                <c:pt idx="93">
                  <c:v>6.061904825377642</c:v>
                </c:pt>
                <c:pt idx="94">
                  <c:v>6.1401898825147576</c:v>
                </c:pt>
                <c:pt idx="95">
                  <c:v>6.2183933939222307</c:v>
                </c:pt>
                <c:pt idx="96">
                  <c:v>6.2965144920922889</c:v>
                </c:pt>
                <c:pt idx="97">
                  <c:v>6.3745523095171812</c:v>
                </c:pt>
                <c:pt idx="98">
                  <c:v>6.4525059786891426</c:v>
                </c:pt>
                <c:pt idx="99">
                  <c:v>6.5303746321004059</c:v>
                </c:pt>
                <c:pt idx="100">
                  <c:v>6.6081574022432115</c:v>
                </c:pt>
                <c:pt idx="101">
                  <c:v>6.6858534216098029</c:v>
                </c:pt>
                <c:pt idx="102">
                  <c:v>6.7634618226924097</c:v>
                </c:pt>
                <c:pt idx="103">
                  <c:v>6.840981737983272</c:v>
                </c:pt>
                <c:pt idx="104">
                  <c:v>6.9184122999746318</c:v>
                </c:pt>
                <c:pt idx="105">
                  <c:v>6.9957526411587203</c:v>
                </c:pt>
                <c:pt idx="106">
                  <c:v>7.0730018940277795</c:v>
                </c:pt>
                <c:pt idx="107">
                  <c:v>7.1501591910740494</c:v>
                </c:pt>
                <c:pt idx="108">
                  <c:v>7.2272236647897632</c:v>
                </c:pt>
                <c:pt idx="109">
                  <c:v>7.3041944476671592</c:v>
                </c:pt>
                <c:pt idx="110">
                  <c:v>7.3810706721984793</c:v>
                </c:pt>
                <c:pt idx="111">
                  <c:v>7.4578514708759549</c:v>
                </c:pt>
                <c:pt idx="112">
                  <c:v>7.5345359761918278</c:v>
                </c:pt>
                <c:pt idx="113">
                  <c:v>7.6111233206383382</c:v>
                </c:pt>
                <c:pt idx="114">
                  <c:v>7.6876126367077191</c:v>
                </c:pt>
                <c:pt idx="115">
                  <c:v>7.7640030568922089</c:v>
                </c:pt>
                <c:pt idx="116">
                  <c:v>7.8402937136840496</c:v>
                </c:pt>
                <c:pt idx="117">
                  <c:v>7.9164837395754741</c:v>
                </c:pt>
                <c:pt idx="118">
                  <c:v>7.9925722670587227</c:v>
                </c:pt>
                <c:pt idx="119">
                  <c:v>8.0685584286260337</c:v>
                </c:pt>
                <c:pt idx="120">
                  <c:v>8.1444413567696436</c:v>
                </c:pt>
                <c:pt idx="121">
                  <c:v>8.2202201839817892</c:v>
                </c:pt>
                <c:pt idx="122">
                  <c:v>8.2958940427547123</c:v>
                </c:pt>
                <c:pt idx="123">
                  <c:v>8.371462065580646</c:v>
                </c:pt>
                <c:pt idx="124">
                  <c:v>8.4469233849518304</c:v>
                </c:pt>
                <c:pt idx="125">
                  <c:v>8.5222771333605056</c:v>
                </c:pt>
                <c:pt idx="126">
                  <c:v>8.597522443298903</c:v>
                </c:pt>
                <c:pt idx="127">
                  <c:v>8.6726584472592663</c:v>
                </c:pt>
                <c:pt idx="128">
                  <c:v>8.7476842777338319</c:v>
                </c:pt>
                <c:pt idx="129">
                  <c:v>8.8225990672148367</c:v>
                </c:pt>
                <c:pt idx="130">
                  <c:v>8.897401948194517</c:v>
                </c:pt>
                <c:pt idx="131">
                  <c:v>8.9720920531651167</c:v>
                </c:pt>
                <c:pt idx="132">
                  <c:v>9.0466685146188652</c:v>
                </c:pt>
                <c:pt idx="133">
                  <c:v>9.1211304650480063</c:v>
                </c:pt>
                <c:pt idx="134">
                  <c:v>9.1954770369447782</c:v>
                </c:pt>
                <c:pt idx="135">
                  <c:v>9.2697073628014124</c:v>
                </c:pt>
                <c:pt idx="136">
                  <c:v>9.3438205751101524</c:v>
                </c:pt>
                <c:pt idx="137">
                  <c:v>9.4178158063632367</c:v>
                </c:pt>
                <c:pt idx="138">
                  <c:v>9.4916921890528982</c:v>
                </c:pt>
                <c:pt idx="139">
                  <c:v>9.5654488556713773</c:v>
                </c:pt>
                <c:pt idx="140">
                  <c:v>9.6390849387109139</c:v>
                </c:pt>
                <c:pt idx="141">
                  <c:v>9.7125995706637411</c:v>
                </c:pt>
                <c:pt idx="142">
                  <c:v>9.7859918840221027</c:v>
                </c:pt>
                <c:pt idx="143">
                  <c:v>9.85926101127823</c:v>
                </c:pt>
                <c:pt idx="144">
                  <c:v>9.9324060849243665</c:v>
                </c:pt>
                <c:pt idx="145">
                  <c:v>10.005426237452747</c:v>
                </c:pt>
                <c:pt idx="146">
                  <c:v>10.078320601355607</c:v>
                </c:pt>
                <c:pt idx="147">
                  <c:v>10.151088309125191</c:v>
                </c:pt>
                <c:pt idx="148">
                  <c:v>10.223728493253731</c:v>
                </c:pt>
                <c:pt idx="149">
                  <c:v>10.296240286233466</c:v>
                </c:pt>
                <c:pt idx="150">
                  <c:v>10.368622820556636</c:v>
                </c:pt>
                <c:pt idx="151">
                  <c:v>10.440875228715479</c:v>
                </c:pt>
                <c:pt idx="152">
                  <c:v>10.512996643202227</c:v>
                </c:pt>
                <c:pt idx="153">
                  <c:v>10.584986196509124</c:v>
                </c:pt>
                <c:pt idx="154">
                  <c:v>10.656843021128408</c:v>
                </c:pt>
                <c:pt idx="155">
                  <c:v>10.728566249552312</c:v>
                </c:pt>
                <c:pt idx="156">
                  <c:v>10.800155014273077</c:v>
                </c:pt>
                <c:pt idx="157">
                  <c:v>10.871608447782942</c:v>
                </c:pt>
                <c:pt idx="158">
                  <c:v>10.942925682574138</c:v>
                </c:pt>
                <c:pt idx="159">
                  <c:v>11.014105851138913</c:v>
                </c:pt>
                <c:pt idx="160">
                  <c:v>11.085148085969498</c:v>
                </c:pt>
                <c:pt idx="161">
                  <c:v>11.156051519558131</c:v>
                </c:pt>
                <c:pt idx="162">
                  <c:v>11.226815284397054</c:v>
                </c:pt>
                <c:pt idx="163">
                  <c:v>11.2974385129785</c:v>
                </c:pt>
                <c:pt idx="164">
                  <c:v>11.367920337794709</c:v>
                </c:pt>
                <c:pt idx="165">
                  <c:v>11.438259891337919</c:v>
                </c:pt>
                <c:pt idx="166">
                  <c:v>11.508456306100369</c:v>
                </c:pt>
                <c:pt idx="167">
                  <c:v>11.578508714574294</c:v>
                </c:pt>
                <c:pt idx="168">
                  <c:v>11.648416249251934</c:v>
                </c:pt>
                <c:pt idx="169">
                  <c:v>11.718178042625524</c:v>
                </c:pt>
                <c:pt idx="170">
                  <c:v>11.787793227187304</c:v>
                </c:pt>
                <c:pt idx="171">
                  <c:v>11.857260935429514</c:v>
                </c:pt>
                <c:pt idx="172">
                  <c:v>11.926580299844389</c:v>
                </c:pt>
                <c:pt idx="173">
                  <c:v>11.995750452924165</c:v>
                </c:pt>
                <c:pt idx="174">
                  <c:v>12.064770527161082</c:v>
                </c:pt>
                <c:pt idx="175">
                  <c:v>12.13363965504738</c:v>
                </c:pt>
                <c:pt idx="176">
                  <c:v>12.202356969075293</c:v>
                </c:pt>
                <c:pt idx="177">
                  <c:v>12.270921601737061</c:v>
                </c:pt>
                <c:pt idx="178">
                  <c:v>12.339332685524921</c:v>
                </c:pt>
                <c:pt idx="179">
                  <c:v>12.407589352931112</c:v>
                </c:pt>
                <c:pt idx="180">
                  <c:v>12.47569073644787</c:v>
                </c:pt>
                <c:pt idx="181">
                  <c:v>12.543635968567434</c:v>
                </c:pt>
                <c:pt idx="182">
                  <c:v>12.61142418178204</c:v>
                </c:pt>
                <c:pt idx="183">
                  <c:v>12.679054508583928</c:v>
                </c:pt>
                <c:pt idx="184">
                  <c:v>12.746526081465337</c:v>
                </c:pt>
                <c:pt idx="185">
                  <c:v>12.8138380329185</c:v>
                </c:pt>
                <c:pt idx="186">
                  <c:v>12.880989495435658</c:v>
                </c:pt>
                <c:pt idx="187">
                  <c:v>12.947979601509051</c:v>
                </c:pt>
                <c:pt idx="188">
                  <c:v>13.014807483630912</c:v>
                </c:pt>
                <c:pt idx="189">
                  <c:v>13.081472274293482</c:v>
                </c:pt>
                <c:pt idx="190">
                  <c:v>13.147973105988999</c:v>
                </c:pt>
                <c:pt idx="191">
                  <c:v>13.214309111209698</c:v>
                </c:pt>
                <c:pt idx="192">
                  <c:v>13.280479422447819</c:v>
                </c:pt>
                <c:pt idx="193">
                  <c:v>13.346483172195601</c:v>
                </c:pt>
                <c:pt idx="194">
                  <c:v>13.412319492945278</c:v>
                </c:pt>
                <c:pt idx="195">
                  <c:v>13.47798751718909</c:v>
                </c:pt>
                <c:pt idx="196">
                  <c:v>13.543486377419276</c:v>
                </c:pt>
                <c:pt idx="197">
                  <c:v>13.608815206128071</c:v>
                </c:pt>
                <c:pt idx="198">
                  <c:v>13.673973135807717</c:v>
                </c:pt>
                <c:pt idx="199">
                  <c:v>13.738959298950448</c:v>
                </c:pt>
                <c:pt idx="200">
                  <c:v>13.803772828048501</c:v>
                </c:pt>
                <c:pt idx="201">
                  <c:v>13.868412855594119</c:v>
                </c:pt>
                <c:pt idx="202">
                  <c:v>13.932878514079535</c:v>
                </c:pt>
                <c:pt idx="203">
                  <c:v>13.997168935996989</c:v>
                </c:pt>
                <c:pt idx="204">
                  <c:v>14.061283253838717</c:v>
                </c:pt>
                <c:pt idx="205">
                  <c:v>14.125220600096959</c:v>
                </c:pt>
                <c:pt idx="206">
                  <c:v>14.188980107263951</c:v>
                </c:pt>
                <c:pt idx="207">
                  <c:v>14.252560907831933</c:v>
                </c:pt>
                <c:pt idx="208">
                  <c:v>14.315962134293143</c:v>
                </c:pt>
                <c:pt idx="209">
                  <c:v>14.379182919139815</c:v>
                </c:pt>
                <c:pt idx="210">
                  <c:v>14.442222394864189</c:v>
                </c:pt>
                <c:pt idx="211">
                  <c:v>14.505079693958503</c:v>
                </c:pt>
                <c:pt idx="212">
                  <c:v>14.567753948914994</c:v>
                </c:pt>
                <c:pt idx="213">
                  <c:v>14.630244292225903</c:v>
                </c:pt>
                <c:pt idx="214">
                  <c:v>14.692549856383465</c:v>
                </c:pt>
                <c:pt idx="215">
                  <c:v>14.754669773879916</c:v>
                </c:pt>
                <c:pt idx="216">
                  <c:v>14.816603177207497</c:v>
                </c:pt>
                <c:pt idx="217">
                  <c:v>14.878349198858446</c:v>
                </c:pt>
                <c:pt idx="218">
                  <c:v>14.939906971324998</c:v>
                </c:pt>
                <c:pt idx="219">
                  <c:v>15.001275627099393</c:v>
                </c:pt>
                <c:pt idx="220">
                  <c:v>15.06245429867387</c:v>
                </c:pt>
                <c:pt idx="221">
                  <c:v>15.123442118540662</c:v>
                </c:pt>
                <c:pt idx="222">
                  <c:v>15.184238219192011</c:v>
                </c:pt>
                <c:pt idx="223">
                  <c:v>15.244841733120154</c:v>
                </c:pt>
                <c:pt idx="224">
                  <c:v>15.305251792817328</c:v>
                </c:pt>
                <c:pt idx="225">
                  <c:v>15.365467530775771</c:v>
                </c:pt>
                <c:pt idx="226">
                  <c:v>15.425488079487721</c:v>
                </c:pt>
                <c:pt idx="227">
                  <c:v>15.485312571445418</c:v>
                </c:pt>
                <c:pt idx="228">
                  <c:v>15.544940139141094</c:v>
                </c:pt>
                <c:pt idx="229">
                  <c:v>15.604369915066993</c:v>
                </c:pt>
                <c:pt idx="230">
                  <c:v>15.66360103171535</c:v>
                </c:pt>
                <c:pt idx="231">
                  <c:v>15.722632621578402</c:v>
                </c:pt>
                <c:pt idx="232">
                  <c:v>15.781463817148389</c:v>
                </c:pt>
                <c:pt idx="233">
                  <c:v>15.84009375091755</c:v>
                </c:pt>
                <c:pt idx="234">
                  <c:v>15.898521555378117</c:v>
                </c:pt>
                <c:pt idx="235">
                  <c:v>15.956746363022333</c:v>
                </c:pt>
                <c:pt idx="236">
                  <c:v>16.014767306342435</c:v>
                </c:pt>
                <c:pt idx="237">
                  <c:v>16.072583517830658</c:v>
                </c:pt>
                <c:pt idx="238">
                  <c:v>16.130194129979241</c:v>
                </c:pt>
                <c:pt idx="239">
                  <c:v>16.187598275280422</c:v>
                </c:pt>
                <c:pt idx="240">
                  <c:v>16.244795086226443</c:v>
                </c:pt>
                <c:pt idx="241">
                  <c:v>16.301783695309538</c:v>
                </c:pt>
                <c:pt idx="242">
                  <c:v>16.358563235021943</c:v>
                </c:pt>
                <c:pt idx="243">
                  <c:v>16.415132837855896</c:v>
                </c:pt>
                <c:pt idx="244">
                  <c:v>16.471491636303639</c:v>
                </c:pt>
                <c:pt idx="245">
                  <c:v>16.527638762857407</c:v>
                </c:pt>
                <c:pt idx="246">
                  <c:v>16.583573350009441</c:v>
                </c:pt>
                <c:pt idx="247">
                  <c:v>16.639294530251973</c:v>
                </c:pt>
                <c:pt idx="248">
                  <c:v>16.694801436077245</c:v>
                </c:pt>
                <c:pt idx="249">
                  <c:v>16.750093199977492</c:v>
                </c:pt>
                <c:pt idx="250">
                  <c:v>16.805168954444955</c:v>
                </c:pt>
                <c:pt idx="251">
                  <c:v>16.86002783197187</c:v>
                </c:pt>
                <c:pt idx="252">
                  <c:v>16.914668965050478</c:v>
                </c:pt>
                <c:pt idx="253">
                  <c:v>16.96909148617301</c:v>
                </c:pt>
                <c:pt idx="254">
                  <c:v>17.023294527831709</c:v>
                </c:pt>
                <c:pt idx="255">
                  <c:v>17.077277222518809</c:v>
                </c:pt>
                <c:pt idx="256">
                  <c:v>17.131038702726553</c:v>
                </c:pt>
                <c:pt idx="257">
                  <c:v>17.184578100947178</c:v>
                </c:pt>
                <c:pt idx="258">
                  <c:v>17.237894549672916</c:v>
                </c:pt>
                <c:pt idx="259">
                  <c:v>17.290987181396012</c:v>
                </c:pt>
                <c:pt idx="260">
                  <c:v>17.343855128608698</c:v>
                </c:pt>
                <c:pt idx="261">
                  <c:v>17.396497523803216</c:v>
                </c:pt>
                <c:pt idx="262">
                  <c:v>17.4489134994718</c:v>
                </c:pt>
                <c:pt idx="263">
                  <c:v>17.501102188106692</c:v>
                </c:pt>
                <c:pt idx="264">
                  <c:v>17.553062722200128</c:v>
                </c:pt>
                <c:pt idx="265">
                  <c:v>17.604794234244345</c:v>
                </c:pt>
                <c:pt idx="266">
                  <c:v>17.656295856731582</c:v>
                </c:pt>
                <c:pt idx="267">
                  <c:v>17.707566722154077</c:v>
                </c:pt>
                <c:pt idx="268">
                  <c:v>17.758605963004065</c:v>
                </c:pt>
                <c:pt idx="269">
                  <c:v>17.809412711773788</c:v>
                </c:pt>
                <c:pt idx="270">
                  <c:v>17.859986100955481</c:v>
                </c:pt>
                <c:pt idx="271">
                  <c:v>17.910325263041379</c:v>
                </c:pt>
                <c:pt idx="272">
                  <c:v>17.960429330523727</c:v>
                </c:pt>
                <c:pt idx="273">
                  <c:v>18.01029743589476</c:v>
                </c:pt>
                <c:pt idx="274">
                  <c:v>18.059928711646712</c:v>
                </c:pt>
                <c:pt idx="275">
                  <c:v>18.109322290271827</c:v>
                </c:pt>
                <c:pt idx="276">
                  <c:v>18.158477304262334</c:v>
                </c:pt>
                <c:pt idx="277">
                  <c:v>18.20739288611048</c:v>
                </c:pt>
                <c:pt idx="278">
                  <c:v>18.256068168308502</c:v>
                </c:pt>
                <c:pt idx="279">
                  <c:v>18.304502283348629</c:v>
                </c:pt>
                <c:pt idx="280">
                  <c:v>18.35269436372311</c:v>
                </c:pt>
                <c:pt idx="281">
                  <c:v>18.400643541924175</c:v>
                </c:pt>
                <c:pt idx="282">
                  <c:v>18.448348950444064</c:v>
                </c:pt>
                <c:pt idx="283">
                  <c:v>18.495809721775014</c:v>
                </c:pt>
                <c:pt idx="284">
                  <c:v>18.543024988409268</c:v>
                </c:pt>
                <c:pt idx="285">
                  <c:v>18.589993882839057</c:v>
                </c:pt>
                <c:pt idx="286">
                  <c:v>18.636715537556622</c:v>
                </c:pt>
                <c:pt idx="287">
                  <c:v>18.683189085054199</c:v>
                </c:pt>
                <c:pt idx="288">
                  <c:v>18.729413657824029</c:v>
                </c:pt>
                <c:pt idx="289">
                  <c:v>18.775388388358348</c:v>
                </c:pt>
                <c:pt idx="290">
                  <c:v>18.821112409149393</c:v>
                </c:pt>
                <c:pt idx="291">
                  <c:v>18.866584852689407</c:v>
                </c:pt>
                <c:pt idx="292">
                  <c:v>18.911804851470617</c:v>
                </c:pt>
                <c:pt idx="293">
                  <c:v>18.956771537985272</c:v>
                </c:pt>
                <c:pt idx="294">
                  <c:v>19.001484044725601</c:v>
                </c:pt>
                <c:pt idx="295">
                  <c:v>19.045941504183851</c:v>
                </c:pt>
                <c:pt idx="296">
                  <c:v>19.090143048852251</c:v>
                </c:pt>
                <c:pt idx="297">
                  <c:v>19.134087811223043</c:v>
                </c:pt>
                <c:pt idx="298">
                  <c:v>19.177774923788466</c:v>
                </c:pt>
                <c:pt idx="299">
                  <c:v>19.221203519040753</c:v>
                </c:pt>
                <c:pt idx="300">
                  <c:v>19.264372729472147</c:v>
                </c:pt>
                <c:pt idx="301">
                  <c:v>19.307281687574882</c:v>
                </c:pt>
                <c:pt idx="302">
                  <c:v>19.349929525841201</c:v>
                </c:pt>
                <c:pt idx="303">
                  <c:v>19.392315376763335</c:v>
                </c:pt>
                <c:pt idx="304">
                  <c:v>19.434438372833526</c:v>
                </c:pt>
                <c:pt idx="305">
                  <c:v>19.476297646544012</c:v>
                </c:pt>
                <c:pt idx="306">
                  <c:v>19.517892330387031</c:v>
                </c:pt>
                <c:pt idx="307">
                  <c:v>19.559221556854816</c:v>
                </c:pt>
                <c:pt idx="308">
                  <c:v>19.60028445843961</c:v>
                </c:pt>
                <c:pt idx="309">
                  <c:v>19.641080167633653</c:v>
                </c:pt>
                <c:pt idx="310">
                  <c:v>19.681607816929173</c:v>
                </c:pt>
                <c:pt idx="311">
                  <c:v>19.721866538818418</c:v>
                </c:pt>
                <c:pt idx="312">
                  <c:v>19.761855465793619</c:v>
                </c:pt>
                <c:pt idx="313">
                  <c:v>19.80157373034702</c:v>
                </c:pt>
                <c:pt idx="314">
                  <c:v>19.84102046497085</c:v>
                </c:pt>
                <c:pt idx="315">
                  <c:v>19.880194802157355</c:v>
                </c:pt>
                <c:pt idx="316">
                  <c:v>19.919095874398771</c:v>
                </c:pt>
                <c:pt idx="317">
                  <c:v>19.957722814187335</c:v>
                </c:pt>
                <c:pt idx="318">
                  <c:v>19.996074754015282</c:v>
                </c:pt>
                <c:pt idx="319">
                  <c:v>20.034150826374855</c:v>
                </c:pt>
                <c:pt idx="320">
                  <c:v>20.071950163758284</c:v>
                </c:pt>
                <c:pt idx="321">
                  <c:v>20.109471898657816</c:v>
                </c:pt>
                <c:pt idx="322">
                  <c:v>20.146715163565688</c:v>
                </c:pt>
                <c:pt idx="323">
                  <c:v>20.183679090974127</c:v>
                </c:pt>
                <c:pt idx="324">
                  <c:v>20.220362813375385</c:v>
                </c:pt>
                <c:pt idx="325">
                  <c:v>20.25676546326169</c:v>
                </c:pt>
                <c:pt idx="326">
                  <c:v>20.292886173125282</c:v>
                </c:pt>
                <c:pt idx="327">
                  <c:v>20.328724075458403</c:v>
                </c:pt>
                <c:pt idx="328">
                  <c:v>20.364278302753284</c:v>
                </c:pt>
                <c:pt idx="329">
                  <c:v>20.399547987502167</c:v>
                </c:pt>
                <c:pt idx="330">
                  <c:v>20.43453226219729</c:v>
                </c:pt>
                <c:pt idx="331">
                  <c:v>20.469230259330892</c:v>
                </c:pt>
                <c:pt idx="332">
                  <c:v>20.503641111395208</c:v>
                </c:pt>
                <c:pt idx="333">
                  <c:v>20.537763950882475</c:v>
                </c:pt>
                <c:pt idx="334">
                  <c:v>20.571597910284932</c:v>
                </c:pt>
                <c:pt idx="335">
                  <c:v>20.605142122094819</c:v>
                </c:pt>
                <c:pt idx="336">
                  <c:v>20.638395718804372</c:v>
                </c:pt>
                <c:pt idx="337">
                  <c:v>20.67135783290583</c:v>
                </c:pt>
                <c:pt idx="338">
                  <c:v>20.704027596891429</c:v>
                </c:pt>
                <c:pt idx="339">
                  <c:v>20.736404143253406</c:v>
                </c:pt>
                <c:pt idx="340">
                  <c:v>20.768486604484</c:v>
                </c:pt>
                <c:pt idx="341">
                  <c:v>20.800274113075449</c:v>
                </c:pt>
                <c:pt idx="342">
                  <c:v>20.831765801519992</c:v>
                </c:pt>
                <c:pt idx="343">
                  <c:v>20.862960802309868</c:v>
                </c:pt>
                <c:pt idx="344">
                  <c:v>20.89385824793731</c:v>
                </c:pt>
                <c:pt idx="345">
                  <c:v>20.924457270894557</c:v>
                </c:pt>
                <c:pt idx="346">
                  <c:v>20.954757003673851</c:v>
                </c:pt>
                <c:pt idx="347">
                  <c:v>20.984756578767428</c:v>
                </c:pt>
                <c:pt idx="348">
                  <c:v>21.014455128667521</c:v>
                </c:pt>
                <c:pt idx="349">
                  <c:v>21.043851785866373</c:v>
                </c:pt>
                <c:pt idx="350">
                  <c:v>21.072945682856222</c:v>
                </c:pt>
                <c:pt idx="351">
                  <c:v>21.101735952129303</c:v>
                </c:pt>
                <c:pt idx="352">
                  <c:v>21.130221726177854</c:v>
                </c:pt>
                <c:pt idx="353">
                  <c:v>21.158402137494114</c:v>
                </c:pt>
                <c:pt idx="354">
                  <c:v>21.186276318570322</c:v>
                </c:pt>
                <c:pt idx="355">
                  <c:v>21.213843401898714</c:v>
                </c:pt>
                <c:pt idx="356">
                  <c:v>21.241102519971527</c:v>
                </c:pt>
                <c:pt idx="357">
                  <c:v>21.268052805281002</c:v>
                </c:pt>
                <c:pt idx="358">
                  <c:v>21.294693390319374</c:v>
                </c:pt>
                <c:pt idx="359">
                  <c:v>21.321023407578881</c:v>
                </c:pt>
                <c:pt idx="360">
                  <c:v>21.347041989551762</c:v>
                </c:pt>
                <c:pt idx="361">
                  <c:v>21.372748268730255</c:v>
                </c:pt>
                <c:pt idx="362">
                  <c:v>21.398141377606596</c:v>
                </c:pt>
                <c:pt idx="363">
                  <c:v>21.423220448673025</c:v>
                </c:pt>
                <c:pt idx="364">
                  <c:v>21.447984614421777</c:v>
                </c:pt>
                <c:pt idx="365">
                  <c:v>21.472433007345096</c:v>
                </c:pt>
                <c:pt idx="366">
                  <c:v>21.496564759935211</c:v>
                </c:pt>
                <c:pt idx="367">
                  <c:v>21.520379004684365</c:v>
                </c:pt>
                <c:pt idx="368">
                  <c:v>21.543874874084796</c:v>
                </c:pt>
                <c:pt idx="369">
                  <c:v>21.56705150062874</c:v>
                </c:pt>
                <c:pt idx="370">
                  <c:v>21.589908016808433</c:v>
                </c:pt>
                <c:pt idx="371">
                  <c:v>21.612443555116119</c:v>
                </c:pt>
                <c:pt idx="372">
                  <c:v>21.634657248044032</c:v>
                </c:pt>
                <c:pt idx="373">
                  <c:v>21.656548228084411</c:v>
                </c:pt>
                <c:pt idx="374">
                  <c:v>21.67811562772949</c:v>
                </c:pt>
                <c:pt idx="375">
                  <c:v>21.699358579471511</c:v>
                </c:pt>
                <c:pt idx="376">
                  <c:v>21.720276215802709</c:v>
                </c:pt>
                <c:pt idx="377">
                  <c:v>21.740867669215323</c:v>
                </c:pt>
                <c:pt idx="378">
                  <c:v>21.761132072201594</c:v>
                </c:pt>
                <c:pt idx="379">
                  <c:v>21.781068557253754</c:v>
                </c:pt>
                <c:pt idx="380">
                  <c:v>21.800676256864048</c:v>
                </c:pt>
                <c:pt idx="381">
                  <c:v>21.819954303524703</c:v>
                </c:pt>
                <c:pt idx="382">
                  <c:v>21.83890182972797</c:v>
                </c:pt>
                <c:pt idx="383">
                  <c:v>21.857517967966075</c:v>
                </c:pt>
                <c:pt idx="384">
                  <c:v>21.875801850731264</c:v>
                </c:pt>
                <c:pt idx="385">
                  <c:v>21.893752610515769</c:v>
                </c:pt>
                <c:pt idx="386">
                  <c:v>21.911369379811834</c:v>
                </c:pt>
                <c:pt idx="387">
                  <c:v>21.928651291111692</c:v>
                </c:pt>
                <c:pt idx="388">
                  <c:v>21.945597476907579</c:v>
                </c:pt>
                <c:pt idx="389">
                  <c:v>21.96220706969174</c:v>
                </c:pt>
                <c:pt idx="390">
                  <c:v>21.978479201956407</c:v>
                </c:pt>
                <c:pt idx="391">
                  <c:v>21.99441300619382</c:v>
                </c:pt>
                <c:pt idx="392">
                  <c:v>22.010007614896217</c:v>
                </c:pt>
                <c:pt idx="393">
                  <c:v>22.025262160555833</c:v>
                </c:pt>
                <c:pt idx="394">
                  <c:v>22.04017577566491</c:v>
                </c:pt>
                <c:pt idx="395">
                  <c:v>22.054747592715682</c:v>
                </c:pt>
                <c:pt idx="396">
                  <c:v>22.068976744200391</c:v>
                </c:pt>
                <c:pt idx="397">
                  <c:v>22.082862362611273</c:v>
                </c:pt>
                <c:pt idx="398">
                  <c:v>22.096403580440562</c:v>
                </c:pt>
                <c:pt idx="399">
                  <c:v>22.1095995301805</c:v>
                </c:pt>
                <c:pt idx="400">
                  <c:v>22.122449344323325</c:v>
                </c:pt>
                <c:pt idx="401">
                  <c:v>22.134952155361272</c:v>
                </c:pt>
                <c:pt idx="402">
                  <c:v>22.147107095786584</c:v>
                </c:pt>
                <c:pt idx="403">
                  <c:v>22.158913298091491</c:v>
                </c:pt>
                <c:pt idx="404">
                  <c:v>22.170369894768239</c:v>
                </c:pt>
                <c:pt idx="405">
                  <c:v>22.181476018309059</c:v>
                </c:pt>
                <c:pt idx="406">
                  <c:v>22.192230801206193</c:v>
                </c:pt>
                <c:pt idx="407">
                  <c:v>22.202633375951876</c:v>
                </c:pt>
                <c:pt idx="408">
                  <c:v>22.21268287503835</c:v>
                </c:pt>
                <c:pt idx="409">
                  <c:v>22.22237843095785</c:v>
                </c:pt>
                <c:pt idx="410">
                  <c:v>22.23171917620261</c:v>
                </c:pt>
                <c:pt idx="411">
                  <c:v>22.240704243264876</c:v>
                </c:pt>
                <c:pt idx="412">
                  <c:v>22.249332764636879</c:v>
                </c:pt>
                <c:pt idx="413">
                  <c:v>22.257603872810861</c:v>
                </c:pt>
                <c:pt idx="414">
                  <c:v>22.265516700279058</c:v>
                </c:pt>
                <c:pt idx="415">
                  <c:v>22.273070379533706</c:v>
                </c:pt>
                <c:pt idx="416">
                  <c:v>22.280264043067046</c:v>
                </c:pt>
                <c:pt idx="417">
                  <c:v>22.287096823371318</c:v>
                </c:pt>
                <c:pt idx="418">
                  <c:v>22.29356785293875</c:v>
                </c:pt>
                <c:pt idx="419">
                  <c:v>22.299676264261592</c:v>
                </c:pt>
                <c:pt idx="420">
                  <c:v>22.305421189832074</c:v>
                </c:pt>
                <c:pt idx="421">
                  <c:v>22.310801762142436</c:v>
                </c:pt>
                <c:pt idx="422">
                  <c:v>22.315817113684915</c:v>
                </c:pt>
                <c:pt idx="423">
                  <c:v>22.32046637695175</c:v>
                </c:pt>
                <c:pt idx="424">
                  <c:v>22.324748684435175</c:v>
                </c:pt>
                <c:pt idx="425">
                  <c:v>22.328663168627436</c:v>
                </c:pt>
                <c:pt idx="426">
                  <c:v>22.332208962020765</c:v>
                </c:pt>
                <c:pt idx="427">
                  <c:v>22.335385197107399</c:v>
                </c:pt>
                <c:pt idx="428">
                  <c:v>22.338191006379578</c:v>
                </c:pt>
                <c:pt idx="429">
                  <c:v>22.340625522329539</c:v>
                </c:pt>
                <c:pt idx="430">
                  <c:v>22.342687877449521</c:v>
                </c:pt>
                <c:pt idx="431">
                  <c:v>22.344377204231758</c:v>
                </c:pt>
                <c:pt idx="432">
                  <c:v>22.345692635168497</c:v>
                </c:pt>
                <c:pt idx="433">
                  <c:v>22.346633302751965</c:v>
                </c:pt>
                <c:pt idx="434">
                  <c:v>22.347198339474403</c:v>
                </c:pt>
                <c:pt idx="435">
                  <c:v>22.347386877828054</c:v>
                </c:pt>
                <c:pt idx="436">
                  <c:v>22.347198339474403</c:v>
                </c:pt>
                <c:pt idx="437">
                  <c:v>22.346633302751965</c:v>
                </c:pt>
                <c:pt idx="438">
                  <c:v>22.345692635168497</c:v>
                </c:pt>
                <c:pt idx="439">
                  <c:v>22.344377204231758</c:v>
                </c:pt>
                <c:pt idx="440">
                  <c:v>22.342687877449521</c:v>
                </c:pt>
                <c:pt idx="441">
                  <c:v>22.340625522329539</c:v>
                </c:pt>
                <c:pt idx="442">
                  <c:v>22.338191006379578</c:v>
                </c:pt>
                <c:pt idx="443">
                  <c:v>22.335385197107399</c:v>
                </c:pt>
                <c:pt idx="444">
                  <c:v>22.332208962020765</c:v>
                </c:pt>
                <c:pt idx="445">
                  <c:v>22.328663168627436</c:v>
                </c:pt>
                <c:pt idx="446">
                  <c:v>22.324748684435175</c:v>
                </c:pt>
                <c:pt idx="447">
                  <c:v>22.32046637695175</c:v>
                </c:pt>
                <c:pt idx="448">
                  <c:v>22.315817113684915</c:v>
                </c:pt>
                <c:pt idx="449">
                  <c:v>22.310801762142436</c:v>
                </c:pt>
                <c:pt idx="450">
                  <c:v>22.305421189832074</c:v>
                </c:pt>
                <c:pt idx="451">
                  <c:v>22.299676264261592</c:v>
                </c:pt>
                <c:pt idx="452">
                  <c:v>22.29356785293875</c:v>
                </c:pt>
                <c:pt idx="453">
                  <c:v>22.287096823371318</c:v>
                </c:pt>
                <c:pt idx="454">
                  <c:v>22.280264043067046</c:v>
                </c:pt>
                <c:pt idx="455">
                  <c:v>22.273070379533706</c:v>
                </c:pt>
                <c:pt idx="456">
                  <c:v>22.265516700279058</c:v>
                </c:pt>
                <c:pt idx="457">
                  <c:v>22.257603872810861</c:v>
                </c:pt>
                <c:pt idx="458">
                  <c:v>22.249332764636879</c:v>
                </c:pt>
                <c:pt idx="459">
                  <c:v>22.240704243264876</c:v>
                </c:pt>
                <c:pt idx="460">
                  <c:v>22.23171917620261</c:v>
                </c:pt>
                <c:pt idx="461">
                  <c:v>22.22237843095785</c:v>
                </c:pt>
                <c:pt idx="462">
                  <c:v>22.21268287503835</c:v>
                </c:pt>
                <c:pt idx="463">
                  <c:v>22.202633375951876</c:v>
                </c:pt>
                <c:pt idx="464">
                  <c:v>22.192230801206193</c:v>
                </c:pt>
                <c:pt idx="465">
                  <c:v>22.181476018309059</c:v>
                </c:pt>
                <c:pt idx="466">
                  <c:v>22.170369894768239</c:v>
                </c:pt>
                <c:pt idx="467">
                  <c:v>22.158913298091491</c:v>
                </c:pt>
                <c:pt idx="468">
                  <c:v>22.147107095786584</c:v>
                </c:pt>
                <c:pt idx="469">
                  <c:v>22.134952155361272</c:v>
                </c:pt>
                <c:pt idx="470">
                  <c:v>22.122449344323325</c:v>
                </c:pt>
                <c:pt idx="471">
                  <c:v>22.1095995301805</c:v>
                </c:pt>
                <c:pt idx="472">
                  <c:v>22.096403580440562</c:v>
                </c:pt>
                <c:pt idx="473">
                  <c:v>22.082862362611273</c:v>
                </c:pt>
                <c:pt idx="474">
                  <c:v>22.068976744200391</c:v>
                </c:pt>
                <c:pt idx="475">
                  <c:v>22.054747592715682</c:v>
                </c:pt>
                <c:pt idx="476">
                  <c:v>22.04017577566491</c:v>
                </c:pt>
                <c:pt idx="477">
                  <c:v>22.025262160555833</c:v>
                </c:pt>
                <c:pt idx="478">
                  <c:v>22.010007614896217</c:v>
                </c:pt>
                <c:pt idx="479">
                  <c:v>21.99441300619382</c:v>
                </c:pt>
                <c:pt idx="480">
                  <c:v>21.978479201956407</c:v>
                </c:pt>
                <c:pt idx="481">
                  <c:v>21.96220706969174</c:v>
                </c:pt>
                <c:pt idx="482">
                  <c:v>21.945597476907579</c:v>
                </c:pt>
                <c:pt idx="483">
                  <c:v>21.928651291111692</c:v>
                </c:pt>
                <c:pt idx="484">
                  <c:v>21.911369379811834</c:v>
                </c:pt>
                <c:pt idx="485">
                  <c:v>21.893752610515769</c:v>
                </c:pt>
                <c:pt idx="486">
                  <c:v>21.875801850731264</c:v>
                </c:pt>
                <c:pt idx="487">
                  <c:v>21.857517967966075</c:v>
                </c:pt>
                <c:pt idx="488">
                  <c:v>21.83890182972797</c:v>
                </c:pt>
                <c:pt idx="489">
                  <c:v>21.819954303524703</c:v>
                </c:pt>
                <c:pt idx="490">
                  <c:v>21.800676256864048</c:v>
                </c:pt>
                <c:pt idx="491">
                  <c:v>21.781068557253754</c:v>
                </c:pt>
                <c:pt idx="492">
                  <c:v>21.761132072201594</c:v>
                </c:pt>
                <c:pt idx="493">
                  <c:v>21.740867669215323</c:v>
                </c:pt>
                <c:pt idx="494">
                  <c:v>21.720276215802709</c:v>
                </c:pt>
                <c:pt idx="495">
                  <c:v>21.699358579471511</c:v>
                </c:pt>
                <c:pt idx="496">
                  <c:v>21.67811562772949</c:v>
                </c:pt>
                <c:pt idx="497">
                  <c:v>21.656548228084411</c:v>
                </c:pt>
                <c:pt idx="498">
                  <c:v>21.634657248044032</c:v>
                </c:pt>
                <c:pt idx="499">
                  <c:v>21.612443555116119</c:v>
                </c:pt>
                <c:pt idx="500">
                  <c:v>21.589908016808433</c:v>
                </c:pt>
                <c:pt idx="501">
                  <c:v>21.56705150062874</c:v>
                </c:pt>
                <c:pt idx="502">
                  <c:v>21.543874874084796</c:v>
                </c:pt>
                <c:pt idx="503">
                  <c:v>21.520379004684365</c:v>
                </c:pt>
                <c:pt idx="504">
                  <c:v>21.496564759935211</c:v>
                </c:pt>
                <c:pt idx="505">
                  <c:v>21.472433007345096</c:v>
                </c:pt>
                <c:pt idx="506">
                  <c:v>21.447984614421777</c:v>
                </c:pt>
                <c:pt idx="507">
                  <c:v>21.423220448673025</c:v>
                </c:pt>
                <c:pt idx="508">
                  <c:v>21.398141377606596</c:v>
                </c:pt>
                <c:pt idx="509">
                  <c:v>21.372748268730255</c:v>
                </c:pt>
                <c:pt idx="510">
                  <c:v>21.347041989551762</c:v>
                </c:pt>
                <c:pt idx="511">
                  <c:v>21.321023407578881</c:v>
                </c:pt>
                <c:pt idx="512">
                  <c:v>21.294693390319374</c:v>
                </c:pt>
                <c:pt idx="513">
                  <c:v>21.268052805281002</c:v>
                </c:pt>
                <c:pt idx="514">
                  <c:v>21.241102519971527</c:v>
                </c:pt>
                <c:pt idx="515">
                  <c:v>21.213843401898714</c:v>
                </c:pt>
                <c:pt idx="516">
                  <c:v>21.186276318570322</c:v>
                </c:pt>
                <c:pt idx="517">
                  <c:v>21.158402137494114</c:v>
                </c:pt>
                <c:pt idx="518">
                  <c:v>21.130221726177854</c:v>
                </c:pt>
                <c:pt idx="519">
                  <c:v>21.101735952129303</c:v>
                </c:pt>
                <c:pt idx="520">
                  <c:v>21.072945682856222</c:v>
                </c:pt>
                <c:pt idx="521">
                  <c:v>21.043851785866373</c:v>
                </c:pt>
                <c:pt idx="522">
                  <c:v>21.014455128667521</c:v>
                </c:pt>
                <c:pt idx="523">
                  <c:v>20.984756578767428</c:v>
                </c:pt>
                <c:pt idx="524">
                  <c:v>20.954757003673851</c:v>
                </c:pt>
                <c:pt idx="525">
                  <c:v>20.924457270894557</c:v>
                </c:pt>
                <c:pt idx="526">
                  <c:v>20.89385824793731</c:v>
                </c:pt>
                <c:pt idx="527">
                  <c:v>20.862960802309868</c:v>
                </c:pt>
                <c:pt idx="528">
                  <c:v>20.831765801519992</c:v>
                </c:pt>
                <c:pt idx="529">
                  <c:v>20.800274113075449</c:v>
                </c:pt>
                <c:pt idx="530">
                  <c:v>20.768486604484</c:v>
                </c:pt>
                <c:pt idx="531">
                  <c:v>20.736404143253406</c:v>
                </c:pt>
                <c:pt idx="532">
                  <c:v>20.704027596891429</c:v>
                </c:pt>
                <c:pt idx="533">
                  <c:v>20.67135783290583</c:v>
                </c:pt>
                <c:pt idx="534">
                  <c:v>20.638395718804372</c:v>
                </c:pt>
                <c:pt idx="535">
                  <c:v>20.605142122094819</c:v>
                </c:pt>
                <c:pt idx="536">
                  <c:v>20.571597910284932</c:v>
                </c:pt>
                <c:pt idx="537">
                  <c:v>20.537763950882475</c:v>
                </c:pt>
                <c:pt idx="538">
                  <c:v>20.503641111395208</c:v>
                </c:pt>
                <c:pt idx="539">
                  <c:v>20.469230259330892</c:v>
                </c:pt>
                <c:pt idx="540">
                  <c:v>20.43453226219729</c:v>
                </c:pt>
                <c:pt idx="541">
                  <c:v>20.399547987502167</c:v>
                </c:pt>
                <c:pt idx="542">
                  <c:v>20.364278302753284</c:v>
                </c:pt>
                <c:pt idx="543">
                  <c:v>20.328724075458403</c:v>
                </c:pt>
                <c:pt idx="544">
                  <c:v>20.292886173125282</c:v>
                </c:pt>
                <c:pt idx="545">
                  <c:v>20.25676546326169</c:v>
                </c:pt>
                <c:pt idx="546">
                  <c:v>20.220362813375385</c:v>
                </c:pt>
                <c:pt idx="547">
                  <c:v>20.183679090974127</c:v>
                </c:pt>
                <c:pt idx="548">
                  <c:v>20.146715163565688</c:v>
                </c:pt>
                <c:pt idx="549">
                  <c:v>20.109471898657816</c:v>
                </c:pt>
                <c:pt idx="550">
                  <c:v>20.071950163758284</c:v>
                </c:pt>
                <c:pt idx="551">
                  <c:v>20.034150826374855</c:v>
                </c:pt>
                <c:pt idx="552">
                  <c:v>19.996074754015282</c:v>
                </c:pt>
                <c:pt idx="553">
                  <c:v>19.957722814187335</c:v>
                </c:pt>
                <c:pt idx="554">
                  <c:v>19.919095874398771</c:v>
                </c:pt>
                <c:pt idx="555">
                  <c:v>19.880194802157355</c:v>
                </c:pt>
                <c:pt idx="556">
                  <c:v>19.84102046497085</c:v>
                </c:pt>
                <c:pt idx="557">
                  <c:v>19.80157373034702</c:v>
                </c:pt>
                <c:pt idx="558">
                  <c:v>19.761855465793619</c:v>
                </c:pt>
                <c:pt idx="559">
                  <c:v>19.721866538818418</c:v>
                </c:pt>
                <c:pt idx="560">
                  <c:v>19.681607816929173</c:v>
                </c:pt>
                <c:pt idx="561">
                  <c:v>19.641080167633653</c:v>
                </c:pt>
                <c:pt idx="562">
                  <c:v>19.60028445843961</c:v>
                </c:pt>
                <c:pt idx="563">
                  <c:v>19.559221556854816</c:v>
                </c:pt>
                <c:pt idx="564">
                  <c:v>19.517892330387031</c:v>
                </c:pt>
                <c:pt idx="565">
                  <c:v>19.476297646544012</c:v>
                </c:pt>
                <c:pt idx="566">
                  <c:v>19.434438372833526</c:v>
                </c:pt>
                <c:pt idx="567">
                  <c:v>19.392315376763335</c:v>
                </c:pt>
                <c:pt idx="568">
                  <c:v>19.349929525841201</c:v>
                </c:pt>
                <c:pt idx="569">
                  <c:v>19.307281687574882</c:v>
                </c:pt>
                <c:pt idx="570">
                  <c:v>19.264372729472147</c:v>
                </c:pt>
                <c:pt idx="571">
                  <c:v>19.221203519040753</c:v>
                </c:pt>
                <c:pt idx="572">
                  <c:v>19.177774923788466</c:v>
                </c:pt>
                <c:pt idx="573">
                  <c:v>19.134087811223043</c:v>
                </c:pt>
                <c:pt idx="574">
                  <c:v>19.090143048852251</c:v>
                </c:pt>
                <c:pt idx="575">
                  <c:v>19.045941504183851</c:v>
                </c:pt>
                <c:pt idx="576">
                  <c:v>19.001484044725601</c:v>
                </c:pt>
                <c:pt idx="577">
                  <c:v>18.956771537985272</c:v>
                </c:pt>
                <c:pt idx="578">
                  <c:v>18.911804851470617</c:v>
                </c:pt>
                <c:pt idx="579">
                  <c:v>18.866584852689407</c:v>
                </c:pt>
                <c:pt idx="580">
                  <c:v>18.821112409149393</c:v>
                </c:pt>
                <c:pt idx="581">
                  <c:v>18.775388388358348</c:v>
                </c:pt>
                <c:pt idx="582">
                  <c:v>18.729413657824029</c:v>
                </c:pt>
                <c:pt idx="583">
                  <c:v>18.683189085054199</c:v>
                </c:pt>
                <c:pt idx="584">
                  <c:v>18.636715537556622</c:v>
                </c:pt>
                <c:pt idx="585">
                  <c:v>18.589993882839057</c:v>
                </c:pt>
                <c:pt idx="586">
                  <c:v>18.543024988409268</c:v>
                </c:pt>
                <c:pt idx="587">
                  <c:v>18.495809721775014</c:v>
                </c:pt>
                <c:pt idx="588">
                  <c:v>18.448348950444064</c:v>
                </c:pt>
                <c:pt idx="589">
                  <c:v>18.400643541924175</c:v>
                </c:pt>
                <c:pt idx="590">
                  <c:v>18.35269436372311</c:v>
                </c:pt>
                <c:pt idx="591">
                  <c:v>18.304502283348629</c:v>
                </c:pt>
                <c:pt idx="592">
                  <c:v>18.256068168308502</c:v>
                </c:pt>
                <c:pt idx="593">
                  <c:v>18.20739288611048</c:v>
                </c:pt>
                <c:pt idx="594">
                  <c:v>18.158477304262334</c:v>
                </c:pt>
                <c:pt idx="595">
                  <c:v>18.109322290271827</c:v>
                </c:pt>
                <c:pt idx="596">
                  <c:v>18.059928711646712</c:v>
                </c:pt>
                <c:pt idx="597">
                  <c:v>18.01029743589476</c:v>
                </c:pt>
                <c:pt idx="598">
                  <c:v>17.960429330523727</c:v>
                </c:pt>
                <c:pt idx="599">
                  <c:v>17.910325263041379</c:v>
                </c:pt>
                <c:pt idx="600">
                  <c:v>17.859986100955481</c:v>
                </c:pt>
                <c:pt idx="601">
                  <c:v>17.809412711773788</c:v>
                </c:pt>
                <c:pt idx="602">
                  <c:v>17.758605963004065</c:v>
                </c:pt>
                <c:pt idx="603">
                  <c:v>17.707566722154077</c:v>
                </c:pt>
                <c:pt idx="604">
                  <c:v>17.656295856731582</c:v>
                </c:pt>
                <c:pt idx="605">
                  <c:v>17.604794234244345</c:v>
                </c:pt>
                <c:pt idx="606">
                  <c:v>17.553062722200128</c:v>
                </c:pt>
                <c:pt idx="607">
                  <c:v>17.501102188106692</c:v>
                </c:pt>
                <c:pt idx="608">
                  <c:v>17.4489134994718</c:v>
                </c:pt>
                <c:pt idx="609">
                  <c:v>17.396497523803216</c:v>
                </c:pt>
                <c:pt idx="610">
                  <c:v>17.343855128608698</c:v>
                </c:pt>
                <c:pt idx="611">
                  <c:v>17.290987181396012</c:v>
                </c:pt>
                <c:pt idx="612">
                  <c:v>17.237894549672916</c:v>
                </c:pt>
                <c:pt idx="613">
                  <c:v>17.184578100947178</c:v>
                </c:pt>
                <c:pt idx="614">
                  <c:v>17.131038702726553</c:v>
                </c:pt>
                <c:pt idx="615">
                  <c:v>17.077277222518809</c:v>
                </c:pt>
                <c:pt idx="616">
                  <c:v>17.023294527831709</c:v>
                </c:pt>
                <c:pt idx="617">
                  <c:v>16.96909148617301</c:v>
                </c:pt>
                <c:pt idx="618">
                  <c:v>16.914668965050478</c:v>
                </c:pt>
                <c:pt idx="619">
                  <c:v>16.86002783197187</c:v>
                </c:pt>
                <c:pt idx="620">
                  <c:v>16.805168954444955</c:v>
                </c:pt>
                <c:pt idx="621">
                  <c:v>16.750093199977492</c:v>
                </c:pt>
                <c:pt idx="622">
                  <c:v>16.694801436077245</c:v>
                </c:pt>
                <c:pt idx="623">
                  <c:v>16.639294530251973</c:v>
                </c:pt>
                <c:pt idx="624">
                  <c:v>16.583573350009441</c:v>
                </c:pt>
                <c:pt idx="625">
                  <c:v>16.527638762857407</c:v>
                </c:pt>
                <c:pt idx="626">
                  <c:v>16.471491636303639</c:v>
                </c:pt>
                <c:pt idx="627">
                  <c:v>16.415132837855896</c:v>
                </c:pt>
                <c:pt idx="628">
                  <c:v>16.358563235021943</c:v>
                </c:pt>
                <c:pt idx="629">
                  <c:v>16.301783695309538</c:v>
                </c:pt>
                <c:pt idx="630">
                  <c:v>16.244795086226443</c:v>
                </c:pt>
                <c:pt idx="631">
                  <c:v>16.187598275280422</c:v>
                </c:pt>
                <c:pt idx="632">
                  <c:v>16.130194129979241</c:v>
                </c:pt>
                <c:pt idx="633">
                  <c:v>16.072583517830658</c:v>
                </c:pt>
                <c:pt idx="634">
                  <c:v>16.014767306342435</c:v>
                </c:pt>
                <c:pt idx="635">
                  <c:v>15.956746363022333</c:v>
                </c:pt>
                <c:pt idx="636">
                  <c:v>15.898521555378117</c:v>
                </c:pt>
                <c:pt idx="637">
                  <c:v>15.84009375091755</c:v>
                </c:pt>
                <c:pt idx="638">
                  <c:v>15.781463817148389</c:v>
                </c:pt>
                <c:pt idx="639">
                  <c:v>15.722632621578402</c:v>
                </c:pt>
                <c:pt idx="640">
                  <c:v>15.66360103171535</c:v>
                </c:pt>
                <c:pt idx="641">
                  <c:v>15.604369915066993</c:v>
                </c:pt>
                <c:pt idx="642">
                  <c:v>15.544940139141094</c:v>
                </c:pt>
                <c:pt idx="643">
                  <c:v>15.485312571445418</c:v>
                </c:pt>
                <c:pt idx="644">
                  <c:v>15.425488079487721</c:v>
                </c:pt>
                <c:pt idx="645">
                  <c:v>15.365467530775771</c:v>
                </c:pt>
                <c:pt idx="646">
                  <c:v>15.305251792817328</c:v>
                </c:pt>
                <c:pt idx="647">
                  <c:v>15.244841733120154</c:v>
                </c:pt>
                <c:pt idx="648">
                  <c:v>15.184238219192011</c:v>
                </c:pt>
                <c:pt idx="649">
                  <c:v>15.123442118540662</c:v>
                </c:pt>
                <c:pt idx="650">
                  <c:v>15.06245429867387</c:v>
                </c:pt>
                <c:pt idx="651">
                  <c:v>15.001275627099393</c:v>
                </c:pt>
                <c:pt idx="652">
                  <c:v>14.939906971324998</c:v>
                </c:pt>
                <c:pt idx="653">
                  <c:v>14.878349198858446</c:v>
                </c:pt>
                <c:pt idx="654">
                  <c:v>14.816603177207497</c:v>
                </c:pt>
                <c:pt idx="655">
                  <c:v>14.754669773879916</c:v>
                </c:pt>
                <c:pt idx="656">
                  <c:v>14.692549856383465</c:v>
                </c:pt>
                <c:pt idx="657">
                  <c:v>14.630244292225903</c:v>
                </c:pt>
                <c:pt idx="658">
                  <c:v>14.567753948914994</c:v>
                </c:pt>
                <c:pt idx="659">
                  <c:v>14.505079693958503</c:v>
                </c:pt>
                <c:pt idx="660">
                  <c:v>14.442222394864189</c:v>
                </c:pt>
                <c:pt idx="661">
                  <c:v>14.379182919139815</c:v>
                </c:pt>
                <c:pt idx="662">
                  <c:v>14.315962134293143</c:v>
                </c:pt>
                <c:pt idx="663">
                  <c:v>14.252560907831933</c:v>
                </c:pt>
                <c:pt idx="664">
                  <c:v>14.188980107263951</c:v>
                </c:pt>
                <c:pt idx="665">
                  <c:v>14.125220600096959</c:v>
                </c:pt>
                <c:pt idx="666">
                  <c:v>14.061283253838717</c:v>
                </c:pt>
                <c:pt idx="667">
                  <c:v>13.997168935996989</c:v>
                </c:pt>
                <c:pt idx="668">
                  <c:v>13.932878514079535</c:v>
                </c:pt>
                <c:pt idx="669">
                  <c:v>13.868412855594119</c:v>
                </c:pt>
                <c:pt idx="670">
                  <c:v>13.803772828048501</c:v>
                </c:pt>
                <c:pt idx="671">
                  <c:v>13.738959298950448</c:v>
                </c:pt>
                <c:pt idx="672">
                  <c:v>13.673973135807717</c:v>
                </c:pt>
                <c:pt idx="673">
                  <c:v>13.608815206128071</c:v>
                </c:pt>
                <c:pt idx="674">
                  <c:v>13.543486377419276</c:v>
                </c:pt>
                <c:pt idx="675">
                  <c:v>13.47798751718909</c:v>
                </c:pt>
                <c:pt idx="676">
                  <c:v>13.412319492945278</c:v>
                </c:pt>
                <c:pt idx="677">
                  <c:v>13.346483172195601</c:v>
                </c:pt>
                <c:pt idx="678">
                  <c:v>13.280479422447819</c:v>
                </c:pt>
                <c:pt idx="679">
                  <c:v>13.214309111209698</c:v>
                </c:pt>
                <c:pt idx="680">
                  <c:v>13.147973105988999</c:v>
                </c:pt>
                <c:pt idx="681">
                  <c:v>13.081472274293482</c:v>
                </c:pt>
                <c:pt idx="682">
                  <c:v>13.014807483630912</c:v>
                </c:pt>
                <c:pt idx="683">
                  <c:v>12.947979601509051</c:v>
                </c:pt>
                <c:pt idx="684">
                  <c:v>12.880989495435658</c:v>
                </c:pt>
                <c:pt idx="685">
                  <c:v>12.8138380329185</c:v>
                </c:pt>
                <c:pt idx="686">
                  <c:v>12.746526081465337</c:v>
                </c:pt>
                <c:pt idx="687">
                  <c:v>12.679054508583928</c:v>
                </c:pt>
                <c:pt idx="688">
                  <c:v>12.61142418178204</c:v>
                </c:pt>
                <c:pt idx="689">
                  <c:v>12.543635968567434</c:v>
                </c:pt>
                <c:pt idx="690">
                  <c:v>12.47569073644787</c:v>
                </c:pt>
                <c:pt idx="691">
                  <c:v>12.407589352931112</c:v>
                </c:pt>
                <c:pt idx="692">
                  <c:v>12.339332685524921</c:v>
                </c:pt>
                <c:pt idx="693">
                  <c:v>12.270921601737061</c:v>
                </c:pt>
                <c:pt idx="694">
                  <c:v>12.202356969075293</c:v>
                </c:pt>
                <c:pt idx="695">
                  <c:v>12.13363965504738</c:v>
                </c:pt>
                <c:pt idx="696">
                  <c:v>12.064770527161082</c:v>
                </c:pt>
                <c:pt idx="697">
                  <c:v>11.995750452924165</c:v>
                </c:pt>
                <c:pt idx="698">
                  <c:v>11.926580299844389</c:v>
                </c:pt>
                <c:pt idx="699">
                  <c:v>11.857260935429514</c:v>
                </c:pt>
                <c:pt idx="700">
                  <c:v>11.787793227187304</c:v>
                </c:pt>
                <c:pt idx="701">
                  <c:v>11.718178042625524</c:v>
                </c:pt>
                <c:pt idx="702">
                  <c:v>11.648416249251934</c:v>
                </c:pt>
                <c:pt idx="703">
                  <c:v>11.578508714574294</c:v>
                </c:pt>
                <c:pt idx="704">
                  <c:v>11.508456306100369</c:v>
                </c:pt>
                <c:pt idx="705">
                  <c:v>11.438259891337919</c:v>
                </c:pt>
                <c:pt idx="706">
                  <c:v>11.367920337794709</c:v>
                </c:pt>
                <c:pt idx="707">
                  <c:v>11.2974385129785</c:v>
                </c:pt>
                <c:pt idx="708">
                  <c:v>11.226815284397054</c:v>
                </c:pt>
                <c:pt idx="709">
                  <c:v>11.156051519558131</c:v>
                </c:pt>
                <c:pt idx="710">
                  <c:v>11.085148085969498</c:v>
                </c:pt>
                <c:pt idx="711">
                  <c:v>11.014105851138913</c:v>
                </c:pt>
                <c:pt idx="712">
                  <c:v>10.942925682574138</c:v>
                </c:pt>
                <c:pt idx="713">
                  <c:v>10.871608447782942</c:v>
                </c:pt>
                <c:pt idx="714">
                  <c:v>10.800155014273077</c:v>
                </c:pt>
                <c:pt idx="715">
                  <c:v>10.728566249552312</c:v>
                </c:pt>
                <c:pt idx="716">
                  <c:v>10.656843021128408</c:v>
                </c:pt>
                <c:pt idx="717">
                  <c:v>10.584986196509124</c:v>
                </c:pt>
                <c:pt idx="718">
                  <c:v>10.512996643202227</c:v>
                </c:pt>
                <c:pt idx="719">
                  <c:v>10.440875228715479</c:v>
                </c:pt>
                <c:pt idx="720">
                  <c:v>10.368622820556636</c:v>
                </c:pt>
                <c:pt idx="721">
                  <c:v>10.296240286233466</c:v>
                </c:pt>
                <c:pt idx="722">
                  <c:v>10.223728493253731</c:v>
                </c:pt>
                <c:pt idx="723">
                  <c:v>10.151088309125191</c:v>
                </c:pt>
                <c:pt idx="724">
                  <c:v>10.078320601355607</c:v>
                </c:pt>
                <c:pt idx="725">
                  <c:v>10.005426237452747</c:v>
                </c:pt>
                <c:pt idx="726">
                  <c:v>9.9324060849243665</c:v>
                </c:pt>
                <c:pt idx="727">
                  <c:v>9.85926101127823</c:v>
                </c:pt>
                <c:pt idx="728">
                  <c:v>9.7859918840221027</c:v>
                </c:pt>
                <c:pt idx="729">
                  <c:v>9.7125995706637411</c:v>
                </c:pt>
                <c:pt idx="730">
                  <c:v>9.6390849387109139</c:v>
                </c:pt>
                <c:pt idx="731">
                  <c:v>9.5654488556713773</c:v>
                </c:pt>
                <c:pt idx="732">
                  <c:v>9.4916921890528982</c:v>
                </c:pt>
                <c:pt idx="733">
                  <c:v>9.4178158063632367</c:v>
                </c:pt>
                <c:pt idx="734">
                  <c:v>9.3438205751101524</c:v>
                </c:pt>
                <c:pt idx="735">
                  <c:v>9.2697073628014124</c:v>
                </c:pt>
                <c:pt idx="736">
                  <c:v>9.1954770369447782</c:v>
                </c:pt>
                <c:pt idx="737">
                  <c:v>9.1211304650480063</c:v>
                </c:pt>
                <c:pt idx="738">
                  <c:v>9.0466685146188652</c:v>
                </c:pt>
                <c:pt idx="739">
                  <c:v>8.9720920531651167</c:v>
                </c:pt>
                <c:pt idx="740">
                  <c:v>8.897401948194517</c:v>
                </c:pt>
                <c:pt idx="741">
                  <c:v>8.8225990672148367</c:v>
                </c:pt>
                <c:pt idx="742">
                  <c:v>8.7476842777338319</c:v>
                </c:pt>
                <c:pt idx="743">
                  <c:v>8.6726584472592663</c:v>
                </c:pt>
                <c:pt idx="744">
                  <c:v>8.597522443298903</c:v>
                </c:pt>
                <c:pt idx="745">
                  <c:v>8.5222771333605056</c:v>
                </c:pt>
                <c:pt idx="746">
                  <c:v>8.4469233849518304</c:v>
                </c:pt>
                <c:pt idx="747">
                  <c:v>8.371462065580646</c:v>
                </c:pt>
                <c:pt idx="748">
                  <c:v>8.2958940427547123</c:v>
                </c:pt>
                <c:pt idx="749">
                  <c:v>8.2202201839817892</c:v>
                </c:pt>
                <c:pt idx="750">
                  <c:v>8.1444413567696436</c:v>
                </c:pt>
                <c:pt idx="751">
                  <c:v>8.0685584286260337</c:v>
                </c:pt>
                <c:pt idx="752">
                  <c:v>7.9925722670587227</c:v>
                </c:pt>
                <c:pt idx="753">
                  <c:v>7.9164837395754741</c:v>
                </c:pt>
                <c:pt idx="754">
                  <c:v>7.8402937136840496</c:v>
                </c:pt>
                <c:pt idx="755">
                  <c:v>7.7640030568922089</c:v>
                </c:pt>
                <c:pt idx="756">
                  <c:v>7.6876126367077191</c:v>
                </c:pt>
                <c:pt idx="757">
                  <c:v>7.6111233206383382</c:v>
                </c:pt>
                <c:pt idx="758">
                  <c:v>7.5345359761918278</c:v>
                </c:pt>
                <c:pt idx="759">
                  <c:v>7.4578514708759549</c:v>
                </c:pt>
                <c:pt idx="760">
                  <c:v>7.3810706721984793</c:v>
                </c:pt>
                <c:pt idx="761">
                  <c:v>7.3041944476671592</c:v>
                </c:pt>
                <c:pt idx="762">
                  <c:v>7.2272236647897632</c:v>
                </c:pt>
                <c:pt idx="763">
                  <c:v>7.1501591910740494</c:v>
                </c:pt>
                <c:pt idx="764">
                  <c:v>7.0730018940277795</c:v>
                </c:pt>
                <c:pt idx="765">
                  <c:v>6.9957526411587203</c:v>
                </c:pt>
                <c:pt idx="766">
                  <c:v>6.9184122999746318</c:v>
                </c:pt>
                <c:pt idx="767">
                  <c:v>6.840981737983272</c:v>
                </c:pt>
                <c:pt idx="768">
                  <c:v>6.7634618226924097</c:v>
                </c:pt>
                <c:pt idx="769">
                  <c:v>6.6858534216098029</c:v>
                </c:pt>
                <c:pt idx="770">
                  <c:v>6.6081574022432115</c:v>
                </c:pt>
                <c:pt idx="771">
                  <c:v>6.5303746321004059</c:v>
                </c:pt>
                <c:pt idx="772">
                  <c:v>6.4525059786891426</c:v>
                </c:pt>
                <c:pt idx="773">
                  <c:v>6.3745523095171812</c:v>
                </c:pt>
                <c:pt idx="774">
                  <c:v>6.2965144920922889</c:v>
                </c:pt>
                <c:pt idx="775">
                  <c:v>6.2183933939222307</c:v>
                </c:pt>
                <c:pt idx="776">
                  <c:v>6.1401898825147576</c:v>
                </c:pt>
                <c:pt idx="777">
                  <c:v>6.061904825377642</c:v>
                </c:pt>
                <c:pt idx="778">
                  <c:v>5.9835390900186454</c:v>
                </c:pt>
                <c:pt idx="779">
                  <c:v>5.9050935439455188</c:v>
                </c:pt>
                <c:pt idx="780">
                  <c:v>5.8265690546660416</c:v>
                </c:pt>
                <c:pt idx="781">
                  <c:v>5.7479664896879648</c:v>
                </c:pt>
                <c:pt idx="782">
                  <c:v>5.6692867165190499</c:v>
                </c:pt>
                <c:pt idx="783">
                  <c:v>5.5905306026670658</c:v>
                </c:pt>
                <c:pt idx="784">
                  <c:v>5.5116990156397705</c:v>
                </c:pt>
                <c:pt idx="785">
                  <c:v>5.4327928229449221</c:v>
                </c:pt>
                <c:pt idx="786">
                  <c:v>5.3538128920902928</c:v>
                </c:pt>
                <c:pt idx="787">
                  <c:v>5.2747600905836372</c:v>
                </c:pt>
                <c:pt idx="788">
                  <c:v>5.1956352859327204</c:v>
                </c:pt>
                <c:pt idx="789">
                  <c:v>5.1164393456453041</c:v>
                </c:pt>
                <c:pt idx="790">
                  <c:v>5.0371731372291499</c:v>
                </c:pt>
                <c:pt idx="791">
                  <c:v>4.9578375281920195</c:v>
                </c:pt>
                <c:pt idx="792">
                  <c:v>4.878433386041678</c:v>
                </c:pt>
                <c:pt idx="793">
                  <c:v>4.798961578285887</c:v>
                </c:pt>
                <c:pt idx="794">
                  <c:v>4.7194229724324046</c:v>
                </c:pt>
                <c:pt idx="795">
                  <c:v>4.639818435988996</c:v>
                </c:pt>
                <c:pt idx="796">
                  <c:v>4.5601488364634228</c:v>
                </c:pt>
                <c:pt idx="797">
                  <c:v>4.4804150413634467</c:v>
                </c:pt>
                <c:pt idx="798">
                  <c:v>4.4006179181968328</c:v>
                </c:pt>
                <c:pt idx="799">
                  <c:v>4.3207583344713427</c:v>
                </c:pt>
                <c:pt idx="800">
                  <c:v>4.2408371576947346</c:v>
                </c:pt>
                <c:pt idx="801">
                  <c:v>4.1608552553747735</c:v>
                </c:pt>
                <c:pt idx="802">
                  <c:v>4.0808134950192212</c:v>
                </c:pt>
                <c:pt idx="803">
                  <c:v>4.0007127441358392</c:v>
                </c:pt>
                <c:pt idx="804">
                  <c:v>3.9205538702323892</c:v>
                </c:pt>
                <c:pt idx="805">
                  <c:v>3.8403377408166364</c:v>
                </c:pt>
                <c:pt idx="806">
                  <c:v>3.7600652233963459</c:v>
                </c:pt>
                <c:pt idx="807">
                  <c:v>3.6797371854792686</c:v>
                </c:pt>
                <c:pt idx="808">
                  <c:v>3.5993544945731699</c:v>
                </c:pt>
                <c:pt idx="809">
                  <c:v>3.5189180181858255</c:v>
                </c:pt>
                <c:pt idx="810">
                  <c:v>3.4384286238249828</c:v>
                </c:pt>
                <c:pt idx="811">
                  <c:v>3.3578871789984035</c:v>
                </c:pt>
                <c:pt idx="812">
                  <c:v>3.2772945512138669</c:v>
                </c:pt>
                <c:pt idx="813">
                  <c:v>3.1966516079791134</c:v>
                </c:pt>
                <c:pt idx="814">
                  <c:v>3.1159592168019152</c:v>
                </c:pt>
                <c:pt idx="815">
                  <c:v>3.0352182451900411</c:v>
                </c:pt>
                <c:pt idx="816">
                  <c:v>2.9544295606512421</c:v>
                </c:pt>
                <c:pt idx="817">
                  <c:v>2.8735940306932797</c:v>
                </c:pt>
                <c:pt idx="818">
                  <c:v>2.7927125228239333</c:v>
                </c:pt>
                <c:pt idx="819">
                  <c:v>2.7117859045509434</c:v>
                </c:pt>
                <c:pt idx="820">
                  <c:v>2.6308150433820821</c:v>
                </c:pt>
                <c:pt idx="821">
                  <c:v>2.5498008068251181</c:v>
                </c:pt>
                <c:pt idx="822">
                  <c:v>2.468744062387799</c:v>
                </c:pt>
                <c:pt idx="823">
                  <c:v>2.3876456775778969</c:v>
                </c:pt>
                <c:pt idx="824">
                  <c:v>2.3065065199031771</c:v>
                </c:pt>
                <c:pt idx="825">
                  <c:v>2.2253274568713906</c:v>
                </c:pt>
                <c:pt idx="826">
                  <c:v>2.1441093559903059</c:v>
                </c:pt>
                <c:pt idx="827">
                  <c:v>2.0628530847676885</c:v>
                </c:pt>
                <c:pt idx="828">
                  <c:v>1.9815595107112927</c:v>
                </c:pt>
                <c:pt idx="829">
                  <c:v>1.9002295013288872</c:v>
                </c:pt>
                <c:pt idx="830">
                  <c:v>1.8188639241282338</c:v>
                </c:pt>
                <c:pt idx="831">
                  <c:v>1.7374636466170905</c:v>
                </c:pt>
                <c:pt idx="832">
                  <c:v>1.6560295363032189</c:v>
                </c:pt>
                <c:pt idx="833">
                  <c:v>1.5745624606943913</c:v>
                </c:pt>
                <c:pt idx="834">
                  <c:v>1.4930632872983551</c:v>
                </c:pt>
                <c:pt idx="835">
                  <c:v>1.4115328836228827</c:v>
                </c:pt>
                <c:pt idx="836">
                  <c:v>1.329972117175739</c:v>
                </c:pt>
                <c:pt idx="837">
                  <c:v>1.2483818554646717</c:v>
                </c:pt>
                <c:pt idx="838">
                  <c:v>1.1667629659974565</c:v>
                </c:pt>
                <c:pt idx="839">
                  <c:v>1.0851163162818551</c:v>
                </c:pt>
                <c:pt idx="840">
                  <c:v>1.0034427738256184</c:v>
                </c:pt>
                <c:pt idx="841">
                  <c:v>0.92174320613651517</c:v>
                </c:pt>
                <c:pt idx="842">
                  <c:v>0.84001848072231766</c:v>
                </c:pt>
                <c:pt idx="843">
                  <c:v>0.75826946509077331</c:v>
                </c:pt>
                <c:pt idx="844">
                  <c:v>0.67649702674964729</c:v>
                </c:pt>
                <c:pt idx="845">
                  <c:v>0.59470203320671189</c:v>
                </c:pt>
                <c:pt idx="846">
                  <c:v>0.51288535196971452</c:v>
                </c:pt>
                <c:pt idx="847">
                  <c:v>0.43104785054642392</c:v>
                </c:pt>
                <c:pt idx="848">
                  <c:v>0.34919039644461236</c:v>
                </c:pt>
                <c:pt idx="849">
                  <c:v>0.26731385717202372</c:v>
                </c:pt>
                <c:pt idx="850">
                  <c:v>0.18541910023643027</c:v>
                </c:pt>
                <c:pt idx="851">
                  <c:v>0.10350699314559719</c:v>
                </c:pt>
                <c:pt idx="852">
                  <c:v>2.1578403407279012E-2</c:v>
                </c:pt>
                <c:pt idx="853">
                  <c:v>-6.0365801470762648E-2</c:v>
                </c:pt>
                <c:pt idx="854">
                  <c:v>-0.14232475398075195</c:v>
                </c:pt>
                <c:pt idx="855">
                  <c:v>-0.22429758661494148</c:v>
                </c:pt>
                <c:pt idx="856">
                  <c:v>-0.30628343186556606</c:v>
                </c:pt>
                <c:pt idx="857">
                  <c:v>-0.38828142222485695</c:v>
                </c:pt>
                <c:pt idx="858">
                  <c:v>-0.47029069018505965</c:v>
                </c:pt>
                <c:pt idx="859">
                  <c:v>-0.55231036823840896</c:v>
                </c:pt>
                <c:pt idx="860">
                  <c:v>-0.63433958887713615</c:v>
                </c:pt>
                <c:pt idx="861">
                  <c:v>-0.71637748459349027</c:v>
                </c:pt>
                <c:pt idx="862">
                  <c:v>-0.79842318787970612</c:v>
                </c:pt>
                <c:pt idx="863">
                  <c:v>-0.88047583122801498</c:v>
                </c:pt>
                <c:pt idx="864">
                  <c:v>-0.96253454713066233</c:v>
                </c:pt>
                <c:pt idx="865">
                  <c:v>-1.044598468079883</c:v>
                </c:pt>
                <c:pt idx="866">
                  <c:v>-1.1266667265679082</c:v>
                </c:pt>
                <c:pt idx="867">
                  <c:v>-1.2087384550869906</c:v>
                </c:pt>
                <c:pt idx="868">
                  <c:v>-1.2908127861293579</c:v>
                </c:pt>
                <c:pt idx="869">
                  <c:v>-1.3728888521872449</c:v>
                </c:pt>
                <c:pt idx="870">
                  <c:v>-1.454965785752897</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6"/>
          <c:order val="6"/>
          <c:tx>
            <c:strRef>
              <c:f>RockerRibs!$J$63</c:f>
              <c:strCache>
                <c:ptCount val="1"/>
                <c:pt idx="0">
                  <c:v>Rib7</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RockerRibs!$J$64:$J$1014</c:f>
              <c:numCache>
                <c:formatCode>_-* #,##0.00_-;\-* #,##0.00_-;_-* "-"??_-;_-@_-</c:formatCode>
                <c:ptCount val="951"/>
                <c:pt idx="0">
                  <c:v>4.4308663854910719</c:v>
                </c:pt>
                <c:pt idx="1">
                  <c:v>4.4993780143099116</c:v>
                </c:pt>
                <c:pt idx="2">
                  <c:v>4.5678889189987437</c:v>
                </c:pt>
                <c:pt idx="3">
                  <c:v>4.6363983754275857</c:v>
                </c:pt>
                <c:pt idx="4">
                  <c:v>4.7049056594664336</c:v>
                </c:pt>
                <c:pt idx="5">
                  <c:v>4.7734100469852798</c:v>
                </c:pt>
                <c:pt idx="6">
                  <c:v>4.8419108138541347</c:v>
                </c:pt>
                <c:pt idx="7">
                  <c:v>4.9104072359430013</c:v>
                </c:pt>
                <c:pt idx="8">
                  <c:v>4.9788985891218687</c:v>
                </c:pt>
                <c:pt idx="9">
                  <c:v>5.0473841492607505</c:v>
                </c:pt>
                <c:pt idx="10">
                  <c:v>5.1158631922296465</c:v>
                </c:pt>
                <c:pt idx="11">
                  <c:v>5.1843349938985455</c:v>
                </c:pt>
                <c:pt idx="12">
                  <c:v>5.2527988301374684</c:v>
                </c:pt>
                <c:pt idx="13">
                  <c:v>5.3212539768164007</c:v>
                </c:pt>
                <c:pt idx="14">
                  <c:v>5.389699709805349</c:v>
                </c:pt>
                <c:pt idx="15">
                  <c:v>5.4581353049743164</c:v>
                </c:pt>
                <c:pt idx="16">
                  <c:v>5.5265600381933062</c:v>
                </c:pt>
                <c:pt idx="17">
                  <c:v>5.5949731853323073</c:v>
                </c:pt>
                <c:pt idx="18">
                  <c:v>5.6633740222613369</c:v>
                </c:pt>
                <c:pt idx="19">
                  <c:v>5.7317618248503877</c:v>
                </c:pt>
                <c:pt idx="20">
                  <c:v>5.8001358689694555</c:v>
                </c:pt>
                <c:pt idx="21">
                  <c:v>5.8684954304885579</c:v>
                </c:pt>
                <c:pt idx="22">
                  <c:v>5.9368397852776837</c:v>
                </c:pt>
                <c:pt idx="23">
                  <c:v>6.0051682092068326</c:v>
                </c:pt>
                <c:pt idx="24">
                  <c:v>6.0734799781460147</c:v>
                </c:pt>
                <c:pt idx="25">
                  <c:v>6.1417743679652261</c:v>
                </c:pt>
                <c:pt idx="26">
                  <c:v>6.2100506545344629</c:v>
                </c:pt>
                <c:pt idx="27">
                  <c:v>6.2783081137237389</c:v>
                </c:pt>
                <c:pt idx="28">
                  <c:v>6.3465460214030465</c:v>
                </c:pt>
                <c:pt idx="29">
                  <c:v>6.4147636534423853</c:v>
                </c:pt>
                <c:pt idx="30">
                  <c:v>6.4829602857117656</c:v>
                </c:pt>
                <c:pt idx="31">
                  <c:v>6.5511351940811835</c:v>
                </c:pt>
                <c:pt idx="32">
                  <c:v>6.6192876544206349</c:v>
                </c:pt>
                <c:pt idx="33">
                  <c:v>6.6874169426001302</c:v>
                </c:pt>
                <c:pt idx="34">
                  <c:v>6.7555223344896653</c:v>
                </c:pt>
                <c:pt idx="35">
                  <c:v>6.8236031059592399</c:v>
                </c:pt>
                <c:pt idx="36">
                  <c:v>6.8916585328788642</c:v>
                </c:pt>
                <c:pt idx="37">
                  <c:v>6.9596878911185307</c:v>
                </c:pt>
                <c:pt idx="38">
                  <c:v>7.027690456548239</c:v>
                </c:pt>
                <c:pt idx="39">
                  <c:v>7.0956655050379993</c:v>
                </c:pt>
                <c:pt idx="40">
                  <c:v>7.1636123124578113</c:v>
                </c:pt>
                <c:pt idx="41">
                  <c:v>7.2315301546776638</c:v>
                </c:pt>
                <c:pt idx="42">
                  <c:v>7.2994183075675743</c:v>
                </c:pt>
                <c:pt idx="43">
                  <c:v>7.3672760469975387</c:v>
                </c:pt>
                <c:pt idx="44">
                  <c:v>7.4351026488375496</c:v>
                </c:pt>
                <c:pt idx="45">
                  <c:v>7.5028973889576207</c:v>
                </c:pt>
                <c:pt idx="46">
                  <c:v>7.5706595432277481</c:v>
                </c:pt>
                <c:pt idx="47">
                  <c:v>7.6383883875179279</c:v>
                </c:pt>
                <c:pt idx="48">
                  <c:v>7.7060831976981703</c:v>
                </c:pt>
                <c:pt idx="49">
                  <c:v>7.7737432496384713</c:v>
                </c:pt>
                <c:pt idx="50">
                  <c:v>7.8413678192088305</c:v>
                </c:pt>
                <c:pt idx="51">
                  <c:v>7.9089561822792582</c:v>
                </c:pt>
                <c:pt idx="52">
                  <c:v>7.9765076147197469</c:v>
                </c:pt>
                <c:pt idx="53">
                  <c:v>8.0440213924002961</c:v>
                </c:pt>
                <c:pt idx="54">
                  <c:v>8.1114967911909162</c:v>
                </c:pt>
                <c:pt idx="55">
                  <c:v>8.178933086961603</c:v>
                </c:pt>
                <c:pt idx="56">
                  <c:v>8.2463295555823564</c:v>
                </c:pt>
                <c:pt idx="57">
                  <c:v>8.3136854729231811</c:v>
                </c:pt>
                <c:pt idx="58">
                  <c:v>8.3810001148540785</c:v>
                </c:pt>
                <c:pt idx="59">
                  <c:v>8.4482727572450411</c:v>
                </c:pt>
                <c:pt idx="60">
                  <c:v>8.5155026759660846</c:v>
                </c:pt>
                <c:pt idx="61">
                  <c:v>8.5826891468872013</c:v>
                </c:pt>
                <c:pt idx="62">
                  <c:v>8.6498314458783891</c:v>
                </c:pt>
                <c:pt idx="63">
                  <c:v>8.7169288488096601</c:v>
                </c:pt>
                <c:pt idx="64">
                  <c:v>8.7839806315510085</c:v>
                </c:pt>
                <c:pt idx="65">
                  <c:v>8.8509860699724321</c:v>
                </c:pt>
                <c:pt idx="66">
                  <c:v>8.9179444399439411</c:v>
                </c:pt>
                <c:pt idx="67">
                  <c:v>8.9848550173355317</c:v>
                </c:pt>
                <c:pt idx="68">
                  <c:v>9.0517170780172069</c:v>
                </c:pt>
                <c:pt idx="69">
                  <c:v>9.1185298978589646</c:v>
                </c:pt>
                <c:pt idx="70">
                  <c:v>9.1852927527308061</c:v>
                </c:pt>
                <c:pt idx="71">
                  <c:v>9.25200491850274</c:v>
                </c:pt>
                <c:pt idx="72">
                  <c:v>9.3186656710447586</c:v>
                </c:pt>
                <c:pt idx="73">
                  <c:v>9.385274286226867</c:v>
                </c:pt>
                <c:pt idx="74">
                  <c:v>9.45183003991907</c:v>
                </c:pt>
                <c:pt idx="75">
                  <c:v>9.5183322079913619</c:v>
                </c:pt>
                <c:pt idx="76">
                  <c:v>9.5847800663137459</c:v>
                </c:pt>
                <c:pt idx="77">
                  <c:v>9.6511728907562286</c:v>
                </c:pt>
                <c:pt idx="78">
                  <c:v>9.7175099571888044</c:v>
                </c:pt>
                <c:pt idx="79">
                  <c:v>9.7837905414814763</c:v>
                </c:pt>
                <c:pt idx="80">
                  <c:v>9.8500139195042511</c:v>
                </c:pt>
                <c:pt idx="81">
                  <c:v>9.9161793671271212</c:v>
                </c:pt>
                <c:pt idx="82">
                  <c:v>9.9822861602200934</c:v>
                </c:pt>
                <c:pt idx="83">
                  <c:v>10.048333574653169</c:v>
                </c:pt>
                <c:pt idx="84">
                  <c:v>10.114320886296346</c:v>
                </c:pt>
                <c:pt idx="85">
                  <c:v>10.180247371019627</c:v>
                </c:pt>
                <c:pt idx="86">
                  <c:v>10.246112304693018</c:v>
                </c:pt>
                <c:pt idx="87">
                  <c:v>10.311914963186512</c:v>
                </c:pt>
                <c:pt idx="88">
                  <c:v>10.377654622370116</c:v>
                </c:pt>
                <c:pt idx="89">
                  <c:v>10.44333055811383</c:v>
                </c:pt>
                <c:pt idx="90">
                  <c:v>10.508942046287654</c:v>
                </c:pt>
                <c:pt idx="91">
                  <c:v>10.57448836276159</c:v>
                </c:pt>
                <c:pt idx="92">
                  <c:v>10.63996878340564</c:v>
                </c:pt>
                <c:pt idx="93">
                  <c:v>10.705382584089804</c:v>
                </c:pt>
                <c:pt idx="94">
                  <c:v>10.770729040684083</c:v>
                </c:pt>
                <c:pt idx="95">
                  <c:v>10.836007429058483</c:v>
                </c:pt>
                <c:pt idx="96">
                  <c:v>10.901217025082998</c:v>
                </c:pt>
                <c:pt idx="97">
                  <c:v>10.966357104627631</c:v>
                </c:pt>
                <c:pt idx="98">
                  <c:v>11.031426943562389</c:v>
                </c:pt>
                <c:pt idx="99">
                  <c:v>11.096425817757266</c:v>
                </c:pt>
                <c:pt idx="100">
                  <c:v>11.161353003082267</c:v>
                </c:pt>
                <c:pt idx="101">
                  <c:v>11.226207775407394</c:v>
                </c:pt>
                <c:pt idx="102">
                  <c:v>11.290989410602645</c:v>
                </c:pt>
                <c:pt idx="103">
                  <c:v>11.355697184538023</c:v>
                </c:pt>
                <c:pt idx="104">
                  <c:v>11.420330373083532</c:v>
                </c:pt>
                <c:pt idx="105">
                  <c:v>11.484888252109167</c:v>
                </c:pt>
                <c:pt idx="106">
                  <c:v>11.549370097484934</c:v>
                </c:pt>
                <c:pt idx="107">
                  <c:v>11.613775185080835</c:v>
                </c:pt>
                <c:pt idx="108">
                  <c:v>11.678102790766866</c:v>
                </c:pt>
                <c:pt idx="109">
                  <c:v>11.742352190413031</c:v>
                </c:pt>
                <c:pt idx="110">
                  <c:v>11.806522659889335</c:v>
                </c:pt>
                <c:pt idx="111">
                  <c:v>11.870613475065774</c:v>
                </c:pt>
                <c:pt idx="112">
                  <c:v>11.934623911812352</c:v>
                </c:pt>
                <c:pt idx="113">
                  <c:v>11.998553245999071</c:v>
                </c:pt>
                <c:pt idx="114">
                  <c:v>12.062400753495927</c:v>
                </c:pt>
                <c:pt idx="115">
                  <c:v>12.126165710172927</c:v>
                </c:pt>
                <c:pt idx="116">
                  <c:v>12.189847391900072</c:v>
                </c:pt>
                <c:pt idx="117">
                  <c:v>12.25344507454736</c:v>
                </c:pt>
                <c:pt idx="118">
                  <c:v>12.316958033984791</c:v>
                </c:pt>
                <c:pt idx="119">
                  <c:v>12.380385546082374</c:v>
                </c:pt>
                <c:pt idx="120">
                  <c:v>12.443726886710103</c:v>
                </c:pt>
                <c:pt idx="121">
                  <c:v>12.506981331737979</c:v>
                </c:pt>
                <c:pt idx="122">
                  <c:v>12.570148157036009</c:v>
                </c:pt>
                <c:pt idx="123">
                  <c:v>12.63322663847419</c:v>
                </c:pt>
                <c:pt idx="124">
                  <c:v>12.696216051922523</c:v>
                </c:pt>
                <c:pt idx="125">
                  <c:v>12.759115673251012</c:v>
                </c:pt>
                <c:pt idx="126">
                  <c:v>12.821924778329656</c:v>
                </c:pt>
                <c:pt idx="127">
                  <c:v>12.884642643028455</c:v>
                </c:pt>
                <c:pt idx="128">
                  <c:v>12.947268543217417</c:v>
                </c:pt>
                <c:pt idx="129">
                  <c:v>13.009801754766533</c:v>
                </c:pt>
                <c:pt idx="130">
                  <c:v>13.072241553545812</c:v>
                </c:pt>
                <c:pt idx="131">
                  <c:v>13.134587215425254</c:v>
                </c:pt>
                <c:pt idx="132">
                  <c:v>13.196838016274858</c:v>
                </c:pt>
                <c:pt idx="133">
                  <c:v>13.258993231964626</c:v>
                </c:pt>
                <c:pt idx="134">
                  <c:v>13.321052138364562</c:v>
                </c:pt>
                <c:pt idx="135">
                  <c:v>13.383014011344663</c:v>
                </c:pt>
                <c:pt idx="136">
                  <c:v>13.444878126774931</c:v>
                </c:pt>
                <c:pt idx="137">
                  <c:v>13.506643760525371</c:v>
                </c:pt>
                <c:pt idx="138">
                  <c:v>13.568310188465979</c:v>
                </c:pt>
                <c:pt idx="139">
                  <c:v>13.62987668646676</c:v>
                </c:pt>
                <c:pt idx="140">
                  <c:v>13.691342530397716</c:v>
                </c:pt>
                <c:pt idx="141">
                  <c:v>13.752706996128843</c:v>
                </c:pt>
                <c:pt idx="142">
                  <c:v>13.813969359530148</c:v>
                </c:pt>
                <c:pt idx="143">
                  <c:v>13.875128896471628</c:v>
                </c:pt>
                <c:pt idx="144">
                  <c:v>13.936184882823287</c:v>
                </c:pt>
                <c:pt idx="145">
                  <c:v>13.997136594455126</c:v>
                </c:pt>
                <c:pt idx="146">
                  <c:v>14.057983307237144</c:v>
                </c:pt>
                <c:pt idx="147">
                  <c:v>14.118724297039346</c:v>
                </c:pt>
                <c:pt idx="148">
                  <c:v>14.17935883973173</c:v>
                </c:pt>
                <c:pt idx="149">
                  <c:v>14.239886211184299</c:v>
                </c:pt>
                <c:pt idx="150">
                  <c:v>14.300305687267052</c:v>
                </c:pt>
                <c:pt idx="151">
                  <c:v>14.360616543849993</c:v>
                </c:pt>
                <c:pt idx="152">
                  <c:v>14.420818056803121</c:v>
                </c:pt>
                <c:pt idx="153">
                  <c:v>14.48090950199644</c:v>
                </c:pt>
                <c:pt idx="154">
                  <c:v>14.540890155299948</c:v>
                </c:pt>
                <c:pt idx="155">
                  <c:v>14.600759292583648</c:v>
                </c:pt>
                <c:pt idx="156">
                  <c:v>14.660516189717542</c:v>
                </c:pt>
                <c:pt idx="157">
                  <c:v>14.720160122571629</c:v>
                </c:pt>
                <c:pt idx="158">
                  <c:v>14.779690367015911</c:v>
                </c:pt>
                <c:pt idx="159">
                  <c:v>14.839106198920392</c:v>
                </c:pt>
                <c:pt idx="160">
                  <c:v>14.898406894155071</c:v>
                </c:pt>
                <c:pt idx="161">
                  <c:v>14.957591728589948</c:v>
                </c:pt>
                <c:pt idx="162">
                  <c:v>15.016659978095026</c:v>
                </c:pt>
                <c:pt idx="163">
                  <c:v>15.075610918540306</c:v>
                </c:pt>
                <c:pt idx="164">
                  <c:v>15.134443825795787</c:v>
                </c:pt>
                <c:pt idx="165">
                  <c:v>15.193157975731474</c:v>
                </c:pt>
                <c:pt idx="166">
                  <c:v>15.251752644217367</c:v>
                </c:pt>
                <c:pt idx="167">
                  <c:v>15.310227107123465</c:v>
                </c:pt>
                <c:pt idx="168">
                  <c:v>15.368580640319772</c:v>
                </c:pt>
                <c:pt idx="169">
                  <c:v>15.42681251967629</c:v>
                </c:pt>
                <c:pt idx="170">
                  <c:v>15.484922021063015</c:v>
                </c:pt>
                <c:pt idx="171">
                  <c:v>15.542908420349955</c:v>
                </c:pt>
                <c:pt idx="172">
                  <c:v>15.600770993407105</c:v>
                </c:pt>
                <c:pt idx="173">
                  <c:v>15.658509016104469</c:v>
                </c:pt>
                <c:pt idx="174">
                  <c:v>15.716121764312051</c:v>
                </c:pt>
                <c:pt idx="175">
                  <c:v>15.77360851389985</c:v>
                </c:pt>
                <c:pt idx="176">
                  <c:v>15.830968540737864</c:v>
                </c:pt>
                <c:pt idx="177">
                  <c:v>15.888201120696099</c:v>
                </c:pt>
                <c:pt idx="178">
                  <c:v>15.945305529644555</c:v>
                </c:pt>
                <c:pt idx="179">
                  <c:v>16.00228104345323</c:v>
                </c:pt>
                <c:pt idx="180">
                  <c:v>16.059126937992133</c:v>
                </c:pt>
                <c:pt idx="181">
                  <c:v>16.115842489131257</c:v>
                </c:pt>
                <c:pt idx="182">
                  <c:v>16.172426972740602</c:v>
                </c:pt>
                <c:pt idx="183">
                  <c:v>16.228879664690183</c:v>
                </c:pt>
                <c:pt idx="184">
                  <c:v>16.285199840849984</c:v>
                </c:pt>
                <c:pt idx="185">
                  <c:v>16.341386777090019</c:v>
                </c:pt>
                <c:pt idx="186">
                  <c:v>16.397439749280281</c:v>
                </c:pt>
                <c:pt idx="187">
                  <c:v>16.453358033290776</c:v>
                </c:pt>
                <c:pt idx="188">
                  <c:v>16.509140904991504</c:v>
                </c:pt>
                <c:pt idx="189">
                  <c:v>16.564787640252469</c:v>
                </c:pt>
                <c:pt idx="190">
                  <c:v>16.620297514943665</c:v>
                </c:pt>
                <c:pt idx="191">
                  <c:v>16.675669804935097</c:v>
                </c:pt>
                <c:pt idx="192">
                  <c:v>16.730903786096771</c:v>
                </c:pt>
                <c:pt idx="193">
                  <c:v>16.785998734298683</c:v>
                </c:pt>
                <c:pt idx="194">
                  <c:v>16.840953925410833</c:v>
                </c:pt>
                <c:pt idx="195">
                  <c:v>16.895768635303227</c:v>
                </c:pt>
                <c:pt idx="196">
                  <c:v>16.950442139845865</c:v>
                </c:pt>
                <c:pt idx="197">
                  <c:v>17.004973714908743</c:v>
                </c:pt>
                <c:pt idx="198">
                  <c:v>17.059362636361868</c:v>
                </c:pt>
                <c:pt idx="199">
                  <c:v>17.113608180075243</c:v>
                </c:pt>
                <c:pt idx="200">
                  <c:v>17.16770962191886</c:v>
                </c:pt>
                <c:pt idx="201">
                  <c:v>17.221666237762733</c:v>
                </c:pt>
                <c:pt idx="202">
                  <c:v>17.275477303476851</c:v>
                </c:pt>
                <c:pt idx="203">
                  <c:v>17.329142094931221</c:v>
                </c:pt>
                <c:pt idx="204">
                  <c:v>17.382659887995846</c:v>
                </c:pt>
                <c:pt idx="205">
                  <c:v>17.436029958540722</c:v>
                </c:pt>
                <c:pt idx="206">
                  <c:v>17.489251582435855</c:v>
                </c:pt>
                <c:pt idx="207">
                  <c:v>17.542324035551246</c:v>
                </c:pt>
                <c:pt idx="208">
                  <c:v>17.595246593756894</c:v>
                </c:pt>
                <c:pt idx="209">
                  <c:v>17.648018532922798</c:v>
                </c:pt>
                <c:pt idx="210">
                  <c:v>17.700639128918965</c:v>
                </c:pt>
                <c:pt idx="211">
                  <c:v>17.753107657615395</c:v>
                </c:pt>
                <c:pt idx="212">
                  <c:v>17.805423394882084</c:v>
                </c:pt>
                <c:pt idx="213">
                  <c:v>17.857585616589041</c:v>
                </c:pt>
                <c:pt idx="214">
                  <c:v>17.909593598606261</c:v>
                </c:pt>
                <c:pt idx="215">
                  <c:v>17.961446616803748</c:v>
                </c:pt>
                <c:pt idx="216">
                  <c:v>18.013143947051503</c:v>
                </c:pt>
                <c:pt idx="217">
                  <c:v>18.064684865219526</c:v>
                </c:pt>
                <c:pt idx="218">
                  <c:v>18.116068647177819</c:v>
                </c:pt>
                <c:pt idx="219">
                  <c:v>18.167294568796386</c:v>
                </c:pt>
                <c:pt idx="220">
                  <c:v>18.218361905945223</c:v>
                </c:pt>
                <c:pt idx="221">
                  <c:v>18.269269934494336</c:v>
                </c:pt>
                <c:pt idx="222">
                  <c:v>18.320017930313725</c:v>
                </c:pt>
                <c:pt idx="223">
                  <c:v>18.370605169273386</c:v>
                </c:pt>
                <c:pt idx="224">
                  <c:v>18.421030927243329</c:v>
                </c:pt>
                <c:pt idx="225">
                  <c:v>18.471294480093547</c:v>
                </c:pt>
                <c:pt idx="226">
                  <c:v>18.521395103694051</c:v>
                </c:pt>
                <c:pt idx="227">
                  <c:v>18.571332073914832</c:v>
                </c:pt>
                <c:pt idx="228">
                  <c:v>18.621104666625897</c:v>
                </c:pt>
                <c:pt idx="229">
                  <c:v>18.670712157697245</c:v>
                </c:pt>
                <c:pt idx="230">
                  <c:v>18.720153822998881</c:v>
                </c:pt>
                <c:pt idx="231">
                  <c:v>18.7694289384008</c:v>
                </c:pt>
                <c:pt idx="232">
                  <c:v>18.818536779773009</c:v>
                </c:pt>
                <c:pt idx="233">
                  <c:v>18.867476622985507</c:v>
                </c:pt>
                <c:pt idx="234">
                  <c:v>18.916247743908293</c:v>
                </c:pt>
                <c:pt idx="235">
                  <c:v>18.964849418411372</c:v>
                </c:pt>
                <c:pt idx="236">
                  <c:v>19.013280922364743</c:v>
                </c:pt>
                <c:pt idx="237">
                  <c:v>19.061541531638408</c:v>
                </c:pt>
                <c:pt idx="238">
                  <c:v>19.109630522102371</c:v>
                </c:pt>
                <c:pt idx="239">
                  <c:v>19.157547169626625</c:v>
                </c:pt>
                <c:pt idx="240">
                  <c:v>19.205290750081183</c:v>
                </c:pt>
                <c:pt idx="241">
                  <c:v>19.252860539336034</c:v>
                </c:pt>
                <c:pt idx="242">
                  <c:v>19.300255813261188</c:v>
                </c:pt>
                <c:pt idx="243">
                  <c:v>19.347475847726642</c:v>
                </c:pt>
                <c:pt idx="244">
                  <c:v>19.394519918602398</c:v>
                </c:pt>
                <c:pt idx="245">
                  <c:v>19.441387301758461</c:v>
                </c:pt>
                <c:pt idx="246">
                  <c:v>19.488077273064828</c:v>
                </c:pt>
                <c:pt idx="247">
                  <c:v>19.534589108391501</c:v>
                </c:pt>
                <c:pt idx="248">
                  <c:v>19.580922083608485</c:v>
                </c:pt>
                <c:pt idx="249">
                  <c:v>19.627075474585773</c:v>
                </c:pt>
                <c:pt idx="250">
                  <c:v>19.673048557193372</c:v>
                </c:pt>
                <c:pt idx="251">
                  <c:v>19.718840607301281</c:v>
                </c:pt>
                <c:pt idx="252">
                  <c:v>19.764450900779508</c:v>
                </c:pt>
                <c:pt idx="253">
                  <c:v>19.809878713498044</c:v>
                </c:pt>
                <c:pt idx="254">
                  <c:v>19.855123321326897</c:v>
                </c:pt>
                <c:pt idx="255">
                  <c:v>19.900184000136065</c:v>
                </c:pt>
                <c:pt idx="256">
                  <c:v>19.945060025795549</c:v>
                </c:pt>
                <c:pt idx="257">
                  <c:v>19.989750674175355</c:v>
                </c:pt>
                <c:pt idx="258">
                  <c:v>20.034255221145482</c:v>
                </c:pt>
                <c:pt idx="259">
                  <c:v>20.078572942575928</c:v>
                </c:pt>
                <c:pt idx="260">
                  <c:v>20.122703114336698</c:v>
                </c:pt>
                <c:pt idx="261">
                  <c:v>20.166645012297788</c:v>
                </c:pt>
                <c:pt idx="262">
                  <c:v>20.210397912329206</c:v>
                </c:pt>
                <c:pt idx="263">
                  <c:v>20.253961090300951</c:v>
                </c:pt>
                <c:pt idx="264">
                  <c:v>20.297333822083026</c:v>
                </c:pt>
                <c:pt idx="265">
                  <c:v>20.340515383545423</c:v>
                </c:pt>
                <c:pt idx="266">
                  <c:v>20.383505050558156</c:v>
                </c:pt>
                <c:pt idx="267">
                  <c:v>20.426302098991215</c:v>
                </c:pt>
                <c:pt idx="268">
                  <c:v>20.468905804714609</c:v>
                </c:pt>
                <c:pt idx="269">
                  <c:v>20.511315443598338</c:v>
                </c:pt>
                <c:pt idx="270">
                  <c:v>20.553530291512402</c:v>
                </c:pt>
                <c:pt idx="271">
                  <c:v>20.5955496243268</c:v>
                </c:pt>
                <c:pt idx="272">
                  <c:v>20.637372717911539</c:v>
                </c:pt>
                <c:pt idx="273">
                  <c:v>20.678998848136615</c:v>
                </c:pt>
                <c:pt idx="274">
                  <c:v>20.720427290872031</c:v>
                </c:pt>
                <c:pt idx="275">
                  <c:v>20.761657321987787</c:v>
                </c:pt>
                <c:pt idx="276">
                  <c:v>20.802688217353886</c:v>
                </c:pt>
                <c:pt idx="277">
                  <c:v>20.843519252840331</c:v>
                </c:pt>
                <c:pt idx="278">
                  <c:v>20.884149704317117</c:v>
                </c:pt>
                <c:pt idx="279">
                  <c:v>20.924578847654253</c:v>
                </c:pt>
                <c:pt idx="280">
                  <c:v>20.964805958721733</c:v>
                </c:pt>
                <c:pt idx="281">
                  <c:v>21.004830313389565</c:v>
                </c:pt>
                <c:pt idx="282">
                  <c:v>21.044651187527744</c:v>
                </c:pt>
                <c:pt idx="283">
                  <c:v>21.084267857006274</c:v>
                </c:pt>
                <c:pt idx="284">
                  <c:v>21.123679597695162</c:v>
                </c:pt>
                <c:pt idx="285">
                  <c:v>21.162885685464399</c:v>
                </c:pt>
                <c:pt idx="286">
                  <c:v>21.201885396183989</c:v>
                </c:pt>
                <c:pt idx="287">
                  <c:v>21.240678005723939</c:v>
                </c:pt>
                <c:pt idx="288">
                  <c:v>21.279262789954245</c:v>
                </c:pt>
                <c:pt idx="289">
                  <c:v>21.317639024744913</c:v>
                </c:pt>
                <c:pt idx="290">
                  <c:v>21.355805985965937</c:v>
                </c:pt>
                <c:pt idx="291">
                  <c:v>21.393762949487321</c:v>
                </c:pt>
                <c:pt idx="292">
                  <c:v>21.431509191179071</c:v>
                </c:pt>
                <c:pt idx="293">
                  <c:v>21.469043986911185</c:v>
                </c:pt>
                <c:pt idx="294">
                  <c:v>21.506366612553659</c:v>
                </c:pt>
                <c:pt idx="295">
                  <c:v>21.543476343976504</c:v>
                </c:pt>
                <c:pt idx="296">
                  <c:v>21.580372457049712</c:v>
                </c:pt>
                <c:pt idx="297">
                  <c:v>21.617054227643294</c:v>
                </c:pt>
                <c:pt idx="298">
                  <c:v>21.653520931627241</c:v>
                </c:pt>
                <c:pt idx="299">
                  <c:v>21.689771844871565</c:v>
                </c:pt>
                <c:pt idx="300">
                  <c:v>21.725806243246257</c:v>
                </c:pt>
                <c:pt idx="301">
                  <c:v>21.761623402621321</c:v>
                </c:pt>
                <c:pt idx="302">
                  <c:v>21.797222598866764</c:v>
                </c:pt>
                <c:pt idx="303">
                  <c:v>21.832603107852581</c:v>
                </c:pt>
                <c:pt idx="304">
                  <c:v>21.867764205448776</c:v>
                </c:pt>
                <c:pt idx="305">
                  <c:v>21.902705167525347</c:v>
                </c:pt>
                <c:pt idx="306">
                  <c:v>21.9374252699523</c:v>
                </c:pt>
                <c:pt idx="307">
                  <c:v>21.971923788599636</c:v>
                </c:pt>
                <c:pt idx="308">
                  <c:v>22.006199999337351</c:v>
                </c:pt>
                <c:pt idx="309">
                  <c:v>22.040253178035453</c:v>
                </c:pt>
                <c:pt idx="310">
                  <c:v>22.074082600563937</c:v>
                </c:pt>
                <c:pt idx="311">
                  <c:v>22.107687542792807</c:v>
                </c:pt>
                <c:pt idx="312">
                  <c:v>22.141067280592068</c:v>
                </c:pt>
                <c:pt idx="313">
                  <c:v>22.174221089831715</c:v>
                </c:pt>
                <c:pt idx="314">
                  <c:v>22.207148246381749</c:v>
                </c:pt>
                <c:pt idx="315">
                  <c:v>22.239848026112178</c:v>
                </c:pt>
                <c:pt idx="316">
                  <c:v>22.272319704892997</c:v>
                </c:pt>
                <c:pt idx="317">
                  <c:v>22.30456255859421</c:v>
                </c:pt>
                <c:pt idx="318">
                  <c:v>22.33657586308582</c:v>
                </c:pt>
                <c:pt idx="319">
                  <c:v>22.368358894237826</c:v>
                </c:pt>
                <c:pt idx="320">
                  <c:v>22.399910927920224</c:v>
                </c:pt>
                <c:pt idx="321">
                  <c:v>22.431231240003026</c:v>
                </c:pt>
                <c:pt idx="322">
                  <c:v>22.462319106356226</c:v>
                </c:pt>
                <c:pt idx="323">
                  <c:v>22.493173802849828</c:v>
                </c:pt>
                <c:pt idx="324">
                  <c:v>22.523794605353832</c:v>
                </c:pt>
                <c:pt idx="325">
                  <c:v>22.554180789738236</c:v>
                </c:pt>
                <c:pt idx="326">
                  <c:v>22.584331631873049</c:v>
                </c:pt>
                <c:pt idx="327">
                  <c:v>22.614246407628265</c:v>
                </c:pt>
                <c:pt idx="328">
                  <c:v>22.643924392873892</c:v>
                </c:pt>
                <c:pt idx="329">
                  <c:v>22.673364863479925</c:v>
                </c:pt>
                <c:pt idx="330">
                  <c:v>22.702567095316368</c:v>
                </c:pt>
                <c:pt idx="331">
                  <c:v>22.731530364253221</c:v>
                </c:pt>
                <c:pt idx="332">
                  <c:v>22.760253946160489</c:v>
                </c:pt>
                <c:pt idx="333">
                  <c:v>22.788737116908166</c:v>
                </c:pt>
                <c:pt idx="334">
                  <c:v>22.816979152366262</c:v>
                </c:pt>
                <c:pt idx="335">
                  <c:v>22.844979328404772</c:v>
                </c:pt>
                <c:pt idx="336">
                  <c:v>22.872736920893701</c:v>
                </c:pt>
                <c:pt idx="337">
                  <c:v>22.900251205703047</c:v>
                </c:pt>
                <c:pt idx="338">
                  <c:v>22.927521458702813</c:v>
                </c:pt>
                <c:pt idx="339">
                  <c:v>22.954546955762996</c:v>
                </c:pt>
                <c:pt idx="340">
                  <c:v>22.981326972753607</c:v>
                </c:pt>
                <c:pt idx="341">
                  <c:v>23.00786078554464</c:v>
                </c:pt>
                <c:pt idx="342">
                  <c:v>23.034147670006096</c:v>
                </c:pt>
                <c:pt idx="343">
                  <c:v>23.060186902007977</c:v>
                </c:pt>
                <c:pt idx="344">
                  <c:v>23.085977757420288</c:v>
                </c:pt>
                <c:pt idx="345">
                  <c:v>23.111519512113027</c:v>
                </c:pt>
                <c:pt idx="346">
                  <c:v>23.136811441956198</c:v>
                </c:pt>
                <c:pt idx="347">
                  <c:v>23.161852822819796</c:v>
                </c:pt>
                <c:pt idx="348">
                  <c:v>23.186642930573825</c:v>
                </c:pt>
                <c:pt idx="349">
                  <c:v>23.211181041088292</c:v>
                </c:pt>
                <c:pt idx="350">
                  <c:v>23.235466430233188</c:v>
                </c:pt>
                <c:pt idx="351">
                  <c:v>23.259498373878525</c:v>
                </c:pt>
                <c:pt idx="352">
                  <c:v>23.283276147894298</c:v>
                </c:pt>
                <c:pt idx="353">
                  <c:v>23.306799028150508</c:v>
                </c:pt>
                <c:pt idx="354">
                  <c:v>23.330066290517159</c:v>
                </c:pt>
                <c:pt idx="355">
                  <c:v>23.353077210864249</c:v>
                </c:pt>
                <c:pt idx="356">
                  <c:v>23.375831065061782</c:v>
                </c:pt>
                <c:pt idx="357">
                  <c:v>23.398327128979759</c:v>
                </c:pt>
                <c:pt idx="358">
                  <c:v>23.42056467848818</c:v>
                </c:pt>
                <c:pt idx="359">
                  <c:v>23.442542989457049</c:v>
                </c:pt>
                <c:pt idx="360">
                  <c:v>23.464261337756362</c:v>
                </c:pt>
                <c:pt idx="361">
                  <c:v>23.485718999256125</c:v>
                </c:pt>
                <c:pt idx="362">
                  <c:v>23.506915249826339</c:v>
                </c:pt>
                <c:pt idx="363">
                  <c:v>23.527849365337001</c:v>
                </c:pt>
                <c:pt idx="364">
                  <c:v>23.548520621658117</c:v>
                </c:pt>
                <c:pt idx="365">
                  <c:v>23.568928294659685</c:v>
                </c:pt>
                <c:pt idx="366">
                  <c:v>23.589071660211708</c:v>
                </c:pt>
                <c:pt idx="367">
                  <c:v>23.608949994184186</c:v>
                </c:pt>
                <c:pt idx="368">
                  <c:v>23.62856257244712</c:v>
                </c:pt>
                <c:pt idx="369">
                  <c:v>23.647908670870514</c:v>
                </c:pt>
                <c:pt idx="370">
                  <c:v>23.666987565324369</c:v>
                </c:pt>
                <c:pt idx="371">
                  <c:v>23.685798531678685</c:v>
                </c:pt>
                <c:pt idx="372">
                  <c:v>23.704340845803461</c:v>
                </c:pt>
                <c:pt idx="373">
                  <c:v>23.722613783568701</c:v>
                </c:pt>
                <c:pt idx="374">
                  <c:v>23.740616620844403</c:v>
                </c:pt>
                <c:pt idx="375">
                  <c:v>23.758348633500574</c:v>
                </c:pt>
                <c:pt idx="376">
                  <c:v>23.775809097407212</c:v>
                </c:pt>
                <c:pt idx="377">
                  <c:v>23.792997288434318</c:v>
                </c:pt>
                <c:pt idx="378">
                  <c:v>23.809912482451892</c:v>
                </c:pt>
                <c:pt idx="379">
                  <c:v>23.826553955329938</c:v>
                </c:pt>
                <c:pt idx="380">
                  <c:v>23.842920982938455</c:v>
                </c:pt>
                <c:pt idx="381">
                  <c:v>23.859012841147447</c:v>
                </c:pt>
                <c:pt idx="382">
                  <c:v>23.874828805826912</c:v>
                </c:pt>
                <c:pt idx="383">
                  <c:v>23.890368152846854</c:v>
                </c:pt>
                <c:pt idx="384">
                  <c:v>23.905630158077273</c:v>
                </c:pt>
                <c:pt idx="385">
                  <c:v>23.920614097388167</c:v>
                </c:pt>
                <c:pt idx="386">
                  <c:v>23.935319246649545</c:v>
                </c:pt>
                <c:pt idx="387">
                  <c:v>23.949744881731402</c:v>
                </c:pt>
                <c:pt idx="388">
                  <c:v>23.96389027850374</c:v>
                </c:pt>
                <c:pt idx="389">
                  <c:v>23.97775471283656</c:v>
                </c:pt>
                <c:pt idx="390">
                  <c:v>23.991337460599865</c:v>
                </c:pt>
                <c:pt idx="391">
                  <c:v>24.004637797663658</c:v>
                </c:pt>
                <c:pt idx="392">
                  <c:v>24.017654999897939</c:v>
                </c:pt>
                <c:pt idx="393">
                  <c:v>24.030388343172707</c:v>
                </c:pt>
                <c:pt idx="394">
                  <c:v>24.042837103357961</c:v>
                </c:pt>
                <c:pt idx="395">
                  <c:v>24.055000556323709</c:v>
                </c:pt>
                <c:pt idx="396">
                  <c:v>24.066877977939949</c:v>
                </c:pt>
                <c:pt idx="397">
                  <c:v>24.078468644076679</c:v>
                </c:pt>
                <c:pt idx="398">
                  <c:v>24.089771830603908</c:v>
                </c:pt>
                <c:pt idx="399">
                  <c:v>24.100786813391629</c:v>
                </c:pt>
                <c:pt idx="400">
                  <c:v>24.111512868309848</c:v>
                </c:pt>
                <c:pt idx="401">
                  <c:v>24.121949271228566</c:v>
                </c:pt>
                <c:pt idx="402">
                  <c:v>24.132095298017784</c:v>
                </c:pt>
                <c:pt idx="403">
                  <c:v>24.1419502245475</c:v>
                </c:pt>
                <c:pt idx="404">
                  <c:v>24.15151332668772</c:v>
                </c:pt>
                <c:pt idx="405">
                  <c:v>24.160783880308443</c:v>
                </c:pt>
                <c:pt idx="406">
                  <c:v>24.16976116127967</c:v>
                </c:pt>
                <c:pt idx="407">
                  <c:v>24.178444445471403</c:v>
                </c:pt>
                <c:pt idx="408">
                  <c:v>24.186833008753641</c:v>
                </c:pt>
                <c:pt idx="409">
                  <c:v>24.194926126996389</c:v>
                </c:pt>
                <c:pt idx="410">
                  <c:v>24.202723076069649</c:v>
                </c:pt>
                <c:pt idx="411">
                  <c:v>24.210223131843414</c:v>
                </c:pt>
                <c:pt idx="412">
                  <c:v>24.217425570187693</c:v>
                </c:pt>
                <c:pt idx="413">
                  <c:v>24.224329666972487</c:v>
                </c:pt>
                <c:pt idx="414">
                  <c:v>24.230934698067795</c:v>
                </c:pt>
                <c:pt idx="415">
                  <c:v>24.237239939343617</c:v>
                </c:pt>
                <c:pt idx="416">
                  <c:v>24.243244666669955</c:v>
                </c:pt>
                <c:pt idx="417">
                  <c:v>24.248948155916814</c:v>
                </c:pt>
                <c:pt idx="418">
                  <c:v>24.254349682954189</c:v>
                </c:pt>
                <c:pt idx="419">
                  <c:v>24.259448523652086</c:v>
                </c:pt>
                <c:pt idx="420">
                  <c:v>24.264243953880506</c:v>
                </c:pt>
                <c:pt idx="421">
                  <c:v>24.268735249509451</c:v>
                </c:pt>
                <c:pt idx="422">
                  <c:v>24.272921686408917</c:v>
                </c:pt>
                <c:pt idx="423">
                  <c:v>24.276802540448909</c:v>
                </c:pt>
                <c:pt idx="424">
                  <c:v>24.280377087499428</c:v>
                </c:pt>
                <c:pt idx="425">
                  <c:v>24.283644603430474</c:v>
                </c:pt>
                <c:pt idx="426">
                  <c:v>24.286604364112051</c:v>
                </c:pt>
                <c:pt idx="427">
                  <c:v>24.289255645414158</c:v>
                </c:pt>
                <c:pt idx="428">
                  <c:v>24.291597723206795</c:v>
                </c:pt>
                <c:pt idx="429">
                  <c:v>24.293629873359968</c:v>
                </c:pt>
                <c:pt idx="430">
                  <c:v>24.295351371743674</c:v>
                </c:pt>
                <c:pt idx="431">
                  <c:v>24.296761494227916</c:v>
                </c:pt>
                <c:pt idx="432">
                  <c:v>24.297859516682692</c:v>
                </c:pt>
                <c:pt idx="433">
                  <c:v>24.29864471497801</c:v>
                </c:pt>
                <c:pt idx="434">
                  <c:v>24.299116364983863</c:v>
                </c:pt>
                <c:pt idx="435">
                  <c:v>24.299273742570261</c:v>
                </c:pt>
                <c:pt idx="436">
                  <c:v>24.299116364983863</c:v>
                </c:pt>
                <c:pt idx="437">
                  <c:v>24.29864471497801</c:v>
                </c:pt>
                <c:pt idx="438">
                  <c:v>24.297859516682692</c:v>
                </c:pt>
                <c:pt idx="439">
                  <c:v>24.296761494227916</c:v>
                </c:pt>
                <c:pt idx="440">
                  <c:v>24.295351371743674</c:v>
                </c:pt>
                <c:pt idx="441">
                  <c:v>24.293629873359968</c:v>
                </c:pt>
                <c:pt idx="442">
                  <c:v>24.291597723206795</c:v>
                </c:pt>
                <c:pt idx="443">
                  <c:v>24.289255645414158</c:v>
                </c:pt>
                <c:pt idx="444">
                  <c:v>24.286604364112051</c:v>
                </c:pt>
                <c:pt idx="445">
                  <c:v>24.283644603430474</c:v>
                </c:pt>
                <c:pt idx="446">
                  <c:v>24.280377087499428</c:v>
                </c:pt>
                <c:pt idx="447">
                  <c:v>24.276802540448909</c:v>
                </c:pt>
                <c:pt idx="448">
                  <c:v>24.272921686408917</c:v>
                </c:pt>
                <c:pt idx="449">
                  <c:v>24.268735249509451</c:v>
                </c:pt>
                <c:pt idx="450">
                  <c:v>24.264243953880506</c:v>
                </c:pt>
                <c:pt idx="451">
                  <c:v>24.259448523652086</c:v>
                </c:pt>
                <c:pt idx="452">
                  <c:v>24.254349682954189</c:v>
                </c:pt>
                <c:pt idx="453">
                  <c:v>24.248948155916814</c:v>
                </c:pt>
                <c:pt idx="454">
                  <c:v>24.243244666669955</c:v>
                </c:pt>
                <c:pt idx="455">
                  <c:v>24.237239939343617</c:v>
                </c:pt>
                <c:pt idx="456">
                  <c:v>24.230934698067795</c:v>
                </c:pt>
                <c:pt idx="457">
                  <c:v>24.224329666972487</c:v>
                </c:pt>
                <c:pt idx="458">
                  <c:v>24.217425570187693</c:v>
                </c:pt>
                <c:pt idx="459">
                  <c:v>24.210223131843414</c:v>
                </c:pt>
                <c:pt idx="460">
                  <c:v>24.202723076069649</c:v>
                </c:pt>
                <c:pt idx="461">
                  <c:v>24.194926126996389</c:v>
                </c:pt>
                <c:pt idx="462">
                  <c:v>24.186833008753641</c:v>
                </c:pt>
                <c:pt idx="463">
                  <c:v>24.178444445471403</c:v>
                </c:pt>
                <c:pt idx="464">
                  <c:v>24.16976116127967</c:v>
                </c:pt>
                <c:pt idx="465">
                  <c:v>24.160783880308443</c:v>
                </c:pt>
                <c:pt idx="466">
                  <c:v>24.15151332668772</c:v>
                </c:pt>
                <c:pt idx="467">
                  <c:v>24.1419502245475</c:v>
                </c:pt>
                <c:pt idx="468">
                  <c:v>24.132095298017784</c:v>
                </c:pt>
                <c:pt idx="469">
                  <c:v>24.121949271228566</c:v>
                </c:pt>
                <c:pt idx="470">
                  <c:v>24.111512868309848</c:v>
                </c:pt>
                <c:pt idx="471">
                  <c:v>24.100786813391629</c:v>
                </c:pt>
                <c:pt idx="472">
                  <c:v>24.089771830603908</c:v>
                </c:pt>
                <c:pt idx="473">
                  <c:v>24.078468644076679</c:v>
                </c:pt>
                <c:pt idx="474">
                  <c:v>24.066877977939949</c:v>
                </c:pt>
                <c:pt idx="475">
                  <c:v>24.055000556323709</c:v>
                </c:pt>
                <c:pt idx="476">
                  <c:v>24.042837103357961</c:v>
                </c:pt>
                <c:pt idx="477">
                  <c:v>24.030388343172707</c:v>
                </c:pt>
                <c:pt idx="478">
                  <c:v>24.017654999897939</c:v>
                </c:pt>
                <c:pt idx="479">
                  <c:v>24.004637797663658</c:v>
                </c:pt>
                <c:pt idx="480">
                  <c:v>23.991337460599865</c:v>
                </c:pt>
                <c:pt idx="481">
                  <c:v>23.97775471283656</c:v>
                </c:pt>
                <c:pt idx="482">
                  <c:v>23.96389027850374</c:v>
                </c:pt>
                <c:pt idx="483">
                  <c:v>23.949744881731402</c:v>
                </c:pt>
                <c:pt idx="484">
                  <c:v>23.935319246649545</c:v>
                </c:pt>
                <c:pt idx="485">
                  <c:v>23.920614097388167</c:v>
                </c:pt>
                <c:pt idx="486">
                  <c:v>23.905630158077273</c:v>
                </c:pt>
                <c:pt idx="487">
                  <c:v>23.890368152846854</c:v>
                </c:pt>
                <c:pt idx="488">
                  <c:v>23.874828805826912</c:v>
                </c:pt>
                <c:pt idx="489">
                  <c:v>23.859012841147447</c:v>
                </c:pt>
                <c:pt idx="490">
                  <c:v>23.842920982938455</c:v>
                </c:pt>
                <c:pt idx="491">
                  <c:v>23.826553955329938</c:v>
                </c:pt>
                <c:pt idx="492">
                  <c:v>23.809912482451892</c:v>
                </c:pt>
                <c:pt idx="493">
                  <c:v>23.792997288434318</c:v>
                </c:pt>
                <c:pt idx="494">
                  <c:v>23.775809097407212</c:v>
                </c:pt>
                <c:pt idx="495">
                  <c:v>23.758348633500574</c:v>
                </c:pt>
                <c:pt idx="496">
                  <c:v>23.740616620844403</c:v>
                </c:pt>
                <c:pt idx="497">
                  <c:v>23.722613783568701</c:v>
                </c:pt>
                <c:pt idx="498">
                  <c:v>23.704340845803461</c:v>
                </c:pt>
                <c:pt idx="499">
                  <c:v>23.685798531678685</c:v>
                </c:pt>
                <c:pt idx="500">
                  <c:v>23.666987565324369</c:v>
                </c:pt>
                <c:pt idx="501">
                  <c:v>23.647908670870514</c:v>
                </c:pt>
                <c:pt idx="502">
                  <c:v>23.62856257244712</c:v>
                </c:pt>
                <c:pt idx="503">
                  <c:v>23.608949994184186</c:v>
                </c:pt>
                <c:pt idx="504">
                  <c:v>23.589071660211708</c:v>
                </c:pt>
                <c:pt idx="505">
                  <c:v>23.568928294659685</c:v>
                </c:pt>
                <c:pt idx="506">
                  <c:v>23.548520621658117</c:v>
                </c:pt>
                <c:pt idx="507">
                  <c:v>23.527849365337001</c:v>
                </c:pt>
                <c:pt idx="508">
                  <c:v>23.506915249826339</c:v>
                </c:pt>
                <c:pt idx="509">
                  <c:v>23.485718999256125</c:v>
                </c:pt>
                <c:pt idx="510">
                  <c:v>23.464261337756362</c:v>
                </c:pt>
                <c:pt idx="511">
                  <c:v>23.442542989457049</c:v>
                </c:pt>
                <c:pt idx="512">
                  <c:v>23.42056467848818</c:v>
                </c:pt>
                <c:pt idx="513">
                  <c:v>23.398327128979759</c:v>
                </c:pt>
                <c:pt idx="514">
                  <c:v>23.375831065061782</c:v>
                </c:pt>
                <c:pt idx="515">
                  <c:v>23.353077210864249</c:v>
                </c:pt>
                <c:pt idx="516">
                  <c:v>23.330066290517159</c:v>
                </c:pt>
                <c:pt idx="517">
                  <c:v>23.306799028150508</c:v>
                </c:pt>
                <c:pt idx="518">
                  <c:v>23.283276147894298</c:v>
                </c:pt>
                <c:pt idx="519">
                  <c:v>23.259498373878525</c:v>
                </c:pt>
                <c:pt idx="520">
                  <c:v>23.235466430233188</c:v>
                </c:pt>
                <c:pt idx="521">
                  <c:v>23.211181041088292</c:v>
                </c:pt>
                <c:pt idx="522">
                  <c:v>23.186642930573825</c:v>
                </c:pt>
                <c:pt idx="523">
                  <c:v>23.161852822819796</c:v>
                </c:pt>
                <c:pt idx="524">
                  <c:v>23.136811441956198</c:v>
                </c:pt>
                <c:pt idx="525">
                  <c:v>23.111519512113027</c:v>
                </c:pt>
                <c:pt idx="526">
                  <c:v>23.085977757420288</c:v>
                </c:pt>
                <c:pt idx="527">
                  <c:v>23.060186902007977</c:v>
                </c:pt>
                <c:pt idx="528">
                  <c:v>23.034147670006096</c:v>
                </c:pt>
                <c:pt idx="529">
                  <c:v>23.00786078554464</c:v>
                </c:pt>
                <c:pt idx="530">
                  <c:v>22.981326972753607</c:v>
                </c:pt>
                <c:pt idx="531">
                  <c:v>22.954546955762996</c:v>
                </c:pt>
                <c:pt idx="532">
                  <c:v>22.927521458702813</c:v>
                </c:pt>
                <c:pt idx="533">
                  <c:v>22.900251205703047</c:v>
                </c:pt>
                <c:pt idx="534">
                  <c:v>22.872736920893701</c:v>
                </c:pt>
                <c:pt idx="535">
                  <c:v>22.844979328404772</c:v>
                </c:pt>
                <c:pt idx="536">
                  <c:v>22.816979152366262</c:v>
                </c:pt>
                <c:pt idx="537">
                  <c:v>22.788737116908166</c:v>
                </c:pt>
                <c:pt idx="538">
                  <c:v>22.760253946160489</c:v>
                </c:pt>
                <c:pt idx="539">
                  <c:v>22.731530364253221</c:v>
                </c:pt>
                <c:pt idx="540">
                  <c:v>22.702567095316368</c:v>
                </c:pt>
                <c:pt idx="541">
                  <c:v>22.673364863479925</c:v>
                </c:pt>
                <c:pt idx="542">
                  <c:v>22.643924392873892</c:v>
                </c:pt>
                <c:pt idx="543">
                  <c:v>22.614246407628265</c:v>
                </c:pt>
                <c:pt idx="544">
                  <c:v>22.584331631873049</c:v>
                </c:pt>
                <c:pt idx="545">
                  <c:v>22.554180789738236</c:v>
                </c:pt>
                <c:pt idx="546">
                  <c:v>22.523794605353832</c:v>
                </c:pt>
                <c:pt idx="547">
                  <c:v>22.493173802849828</c:v>
                </c:pt>
                <c:pt idx="548">
                  <c:v>22.462319106356226</c:v>
                </c:pt>
                <c:pt idx="549">
                  <c:v>22.431231240003026</c:v>
                </c:pt>
                <c:pt idx="550">
                  <c:v>22.399910927920224</c:v>
                </c:pt>
                <c:pt idx="551">
                  <c:v>22.368358894237826</c:v>
                </c:pt>
                <c:pt idx="552">
                  <c:v>22.33657586308582</c:v>
                </c:pt>
                <c:pt idx="553">
                  <c:v>22.30456255859421</c:v>
                </c:pt>
                <c:pt idx="554">
                  <c:v>22.272319704892997</c:v>
                </c:pt>
                <c:pt idx="555">
                  <c:v>22.239848026112178</c:v>
                </c:pt>
                <c:pt idx="556">
                  <c:v>22.207148246381749</c:v>
                </c:pt>
                <c:pt idx="557">
                  <c:v>22.174221089831715</c:v>
                </c:pt>
                <c:pt idx="558">
                  <c:v>22.141067280592068</c:v>
                </c:pt>
                <c:pt idx="559">
                  <c:v>22.107687542792807</c:v>
                </c:pt>
                <c:pt idx="560">
                  <c:v>22.074082600563937</c:v>
                </c:pt>
                <c:pt idx="561">
                  <c:v>22.040253178035453</c:v>
                </c:pt>
                <c:pt idx="562">
                  <c:v>22.006199999337351</c:v>
                </c:pt>
                <c:pt idx="563">
                  <c:v>21.971923788599636</c:v>
                </c:pt>
                <c:pt idx="564">
                  <c:v>21.9374252699523</c:v>
                </c:pt>
                <c:pt idx="565">
                  <c:v>21.902705167525347</c:v>
                </c:pt>
                <c:pt idx="566">
                  <c:v>21.867764205448776</c:v>
                </c:pt>
                <c:pt idx="567">
                  <c:v>21.832603107852581</c:v>
                </c:pt>
                <c:pt idx="568">
                  <c:v>21.797222598866764</c:v>
                </c:pt>
                <c:pt idx="569">
                  <c:v>21.761623402621321</c:v>
                </c:pt>
                <c:pt idx="570">
                  <c:v>21.725806243246257</c:v>
                </c:pt>
                <c:pt idx="571">
                  <c:v>21.689771844871565</c:v>
                </c:pt>
                <c:pt idx="572">
                  <c:v>21.653520931627241</c:v>
                </c:pt>
                <c:pt idx="573">
                  <c:v>21.617054227643294</c:v>
                </c:pt>
                <c:pt idx="574">
                  <c:v>21.580372457049712</c:v>
                </c:pt>
                <c:pt idx="575">
                  <c:v>21.543476343976504</c:v>
                </c:pt>
                <c:pt idx="576">
                  <c:v>21.506366612553659</c:v>
                </c:pt>
                <c:pt idx="577">
                  <c:v>21.469043986911185</c:v>
                </c:pt>
                <c:pt idx="578">
                  <c:v>21.431509191179071</c:v>
                </c:pt>
                <c:pt idx="579">
                  <c:v>21.393762949487321</c:v>
                </c:pt>
                <c:pt idx="580">
                  <c:v>21.355805985965937</c:v>
                </c:pt>
                <c:pt idx="581">
                  <c:v>21.317639024744913</c:v>
                </c:pt>
                <c:pt idx="582">
                  <c:v>21.279262789954245</c:v>
                </c:pt>
                <c:pt idx="583">
                  <c:v>21.240678005723939</c:v>
                </c:pt>
                <c:pt idx="584">
                  <c:v>21.201885396183989</c:v>
                </c:pt>
                <c:pt idx="585">
                  <c:v>21.162885685464399</c:v>
                </c:pt>
                <c:pt idx="586">
                  <c:v>21.123679597695162</c:v>
                </c:pt>
                <c:pt idx="587">
                  <c:v>21.084267857006274</c:v>
                </c:pt>
                <c:pt idx="588">
                  <c:v>21.044651187527744</c:v>
                </c:pt>
                <c:pt idx="589">
                  <c:v>21.004830313389565</c:v>
                </c:pt>
                <c:pt idx="590">
                  <c:v>20.964805958721733</c:v>
                </c:pt>
                <c:pt idx="591">
                  <c:v>20.924578847654253</c:v>
                </c:pt>
                <c:pt idx="592">
                  <c:v>20.884149704317117</c:v>
                </c:pt>
                <c:pt idx="593">
                  <c:v>20.843519252840331</c:v>
                </c:pt>
                <c:pt idx="594">
                  <c:v>20.802688217353886</c:v>
                </c:pt>
                <c:pt idx="595">
                  <c:v>20.761657321987787</c:v>
                </c:pt>
                <c:pt idx="596">
                  <c:v>20.720427290872031</c:v>
                </c:pt>
                <c:pt idx="597">
                  <c:v>20.678998848136615</c:v>
                </c:pt>
                <c:pt idx="598">
                  <c:v>20.637372717911539</c:v>
                </c:pt>
                <c:pt idx="599">
                  <c:v>20.5955496243268</c:v>
                </c:pt>
                <c:pt idx="600">
                  <c:v>20.553530291512402</c:v>
                </c:pt>
                <c:pt idx="601">
                  <c:v>20.511315443598338</c:v>
                </c:pt>
                <c:pt idx="602">
                  <c:v>20.468905804714609</c:v>
                </c:pt>
                <c:pt idx="603">
                  <c:v>20.426302098991215</c:v>
                </c:pt>
                <c:pt idx="604">
                  <c:v>20.383505050558156</c:v>
                </c:pt>
                <c:pt idx="605">
                  <c:v>20.340515383545423</c:v>
                </c:pt>
                <c:pt idx="606">
                  <c:v>20.297333822083026</c:v>
                </c:pt>
                <c:pt idx="607">
                  <c:v>20.253961090300951</c:v>
                </c:pt>
                <c:pt idx="608">
                  <c:v>20.210397912329206</c:v>
                </c:pt>
                <c:pt idx="609">
                  <c:v>20.166645012297788</c:v>
                </c:pt>
                <c:pt idx="610">
                  <c:v>20.122703114336698</c:v>
                </c:pt>
                <c:pt idx="611">
                  <c:v>20.078572942575928</c:v>
                </c:pt>
                <c:pt idx="612">
                  <c:v>20.034255221145482</c:v>
                </c:pt>
                <c:pt idx="613">
                  <c:v>19.989750674175355</c:v>
                </c:pt>
                <c:pt idx="614">
                  <c:v>19.945060025795549</c:v>
                </c:pt>
                <c:pt idx="615">
                  <c:v>19.900184000136065</c:v>
                </c:pt>
                <c:pt idx="616">
                  <c:v>19.855123321326897</c:v>
                </c:pt>
                <c:pt idx="617">
                  <c:v>19.809878713498044</c:v>
                </c:pt>
                <c:pt idx="618">
                  <c:v>19.764450900779508</c:v>
                </c:pt>
                <c:pt idx="619">
                  <c:v>19.718840607301281</c:v>
                </c:pt>
                <c:pt idx="620">
                  <c:v>19.673048557193372</c:v>
                </c:pt>
                <c:pt idx="621">
                  <c:v>19.627075474585773</c:v>
                </c:pt>
                <c:pt idx="622">
                  <c:v>19.580922083608485</c:v>
                </c:pt>
                <c:pt idx="623">
                  <c:v>19.534589108391501</c:v>
                </c:pt>
                <c:pt idx="624">
                  <c:v>19.488077273064828</c:v>
                </c:pt>
                <c:pt idx="625">
                  <c:v>19.441387301758461</c:v>
                </c:pt>
                <c:pt idx="626">
                  <c:v>19.394519918602398</c:v>
                </c:pt>
                <c:pt idx="627">
                  <c:v>19.347475847726642</c:v>
                </c:pt>
                <c:pt idx="628">
                  <c:v>19.300255813261188</c:v>
                </c:pt>
                <c:pt idx="629">
                  <c:v>19.252860539336034</c:v>
                </c:pt>
                <c:pt idx="630">
                  <c:v>19.205290750081183</c:v>
                </c:pt>
                <c:pt idx="631">
                  <c:v>19.157547169626625</c:v>
                </c:pt>
                <c:pt idx="632">
                  <c:v>19.109630522102371</c:v>
                </c:pt>
                <c:pt idx="633">
                  <c:v>19.061541531638408</c:v>
                </c:pt>
                <c:pt idx="634">
                  <c:v>19.013280922364743</c:v>
                </c:pt>
                <c:pt idx="635">
                  <c:v>18.964849418411372</c:v>
                </c:pt>
                <c:pt idx="636">
                  <c:v>18.916247743908293</c:v>
                </c:pt>
                <c:pt idx="637">
                  <c:v>18.867476622985507</c:v>
                </c:pt>
                <c:pt idx="638">
                  <c:v>18.818536779773009</c:v>
                </c:pt>
                <c:pt idx="639">
                  <c:v>18.7694289384008</c:v>
                </c:pt>
                <c:pt idx="640">
                  <c:v>18.720153822998881</c:v>
                </c:pt>
                <c:pt idx="641">
                  <c:v>18.670712157697245</c:v>
                </c:pt>
                <c:pt idx="642">
                  <c:v>18.621104666625897</c:v>
                </c:pt>
                <c:pt idx="643">
                  <c:v>18.571332073914832</c:v>
                </c:pt>
                <c:pt idx="644">
                  <c:v>18.521395103694051</c:v>
                </c:pt>
                <c:pt idx="645">
                  <c:v>18.471294480093547</c:v>
                </c:pt>
                <c:pt idx="646">
                  <c:v>18.421030927243329</c:v>
                </c:pt>
                <c:pt idx="647">
                  <c:v>18.370605169273386</c:v>
                </c:pt>
                <c:pt idx="648">
                  <c:v>18.320017930313725</c:v>
                </c:pt>
                <c:pt idx="649">
                  <c:v>18.269269934494336</c:v>
                </c:pt>
                <c:pt idx="650">
                  <c:v>18.218361905945223</c:v>
                </c:pt>
                <c:pt idx="651">
                  <c:v>18.167294568796386</c:v>
                </c:pt>
                <c:pt idx="652">
                  <c:v>18.116068647177819</c:v>
                </c:pt>
                <c:pt idx="653">
                  <c:v>18.064684865219526</c:v>
                </c:pt>
                <c:pt idx="654">
                  <c:v>18.013143947051503</c:v>
                </c:pt>
                <c:pt idx="655">
                  <c:v>17.961446616803748</c:v>
                </c:pt>
                <c:pt idx="656">
                  <c:v>17.909593598606261</c:v>
                </c:pt>
                <c:pt idx="657">
                  <c:v>17.857585616589041</c:v>
                </c:pt>
                <c:pt idx="658">
                  <c:v>17.805423394882084</c:v>
                </c:pt>
                <c:pt idx="659">
                  <c:v>17.753107657615395</c:v>
                </c:pt>
                <c:pt idx="660">
                  <c:v>17.700639128918965</c:v>
                </c:pt>
                <c:pt idx="661">
                  <c:v>17.648018532922798</c:v>
                </c:pt>
                <c:pt idx="662">
                  <c:v>17.595246593756894</c:v>
                </c:pt>
                <c:pt idx="663">
                  <c:v>17.542324035551246</c:v>
                </c:pt>
                <c:pt idx="664">
                  <c:v>17.489251582435855</c:v>
                </c:pt>
                <c:pt idx="665">
                  <c:v>17.436029958540722</c:v>
                </c:pt>
                <c:pt idx="666">
                  <c:v>17.382659887995846</c:v>
                </c:pt>
                <c:pt idx="667">
                  <c:v>17.329142094931221</c:v>
                </c:pt>
                <c:pt idx="668">
                  <c:v>17.275477303476851</c:v>
                </c:pt>
                <c:pt idx="669">
                  <c:v>17.221666237762733</c:v>
                </c:pt>
                <c:pt idx="670">
                  <c:v>17.16770962191886</c:v>
                </c:pt>
                <c:pt idx="671">
                  <c:v>17.113608180075243</c:v>
                </c:pt>
                <c:pt idx="672">
                  <c:v>17.059362636361868</c:v>
                </c:pt>
                <c:pt idx="673">
                  <c:v>17.004973714908743</c:v>
                </c:pt>
                <c:pt idx="674">
                  <c:v>16.950442139845865</c:v>
                </c:pt>
                <c:pt idx="675">
                  <c:v>16.895768635303227</c:v>
                </c:pt>
                <c:pt idx="676">
                  <c:v>16.840953925410833</c:v>
                </c:pt>
                <c:pt idx="677">
                  <c:v>16.785998734298683</c:v>
                </c:pt>
                <c:pt idx="678">
                  <c:v>16.730903786096771</c:v>
                </c:pt>
                <c:pt idx="679">
                  <c:v>16.675669804935097</c:v>
                </c:pt>
                <c:pt idx="680">
                  <c:v>16.620297514943665</c:v>
                </c:pt>
                <c:pt idx="681">
                  <c:v>16.564787640252469</c:v>
                </c:pt>
                <c:pt idx="682">
                  <c:v>16.509140904991504</c:v>
                </c:pt>
                <c:pt idx="683">
                  <c:v>16.453358033290776</c:v>
                </c:pt>
                <c:pt idx="684">
                  <c:v>16.397439749280281</c:v>
                </c:pt>
                <c:pt idx="685">
                  <c:v>16.341386777090019</c:v>
                </c:pt>
                <c:pt idx="686">
                  <c:v>16.285199840849984</c:v>
                </c:pt>
                <c:pt idx="687">
                  <c:v>16.228879664690183</c:v>
                </c:pt>
                <c:pt idx="688">
                  <c:v>16.172426972740602</c:v>
                </c:pt>
                <c:pt idx="689">
                  <c:v>16.115842489131257</c:v>
                </c:pt>
                <c:pt idx="690">
                  <c:v>16.059126937992133</c:v>
                </c:pt>
                <c:pt idx="691">
                  <c:v>16.00228104345323</c:v>
                </c:pt>
                <c:pt idx="692">
                  <c:v>15.945305529644555</c:v>
                </c:pt>
                <c:pt idx="693">
                  <c:v>15.888201120696099</c:v>
                </c:pt>
                <c:pt idx="694">
                  <c:v>15.830968540737864</c:v>
                </c:pt>
                <c:pt idx="695">
                  <c:v>15.77360851389985</c:v>
                </c:pt>
                <c:pt idx="696">
                  <c:v>15.716121764312051</c:v>
                </c:pt>
                <c:pt idx="697">
                  <c:v>15.658509016104469</c:v>
                </c:pt>
                <c:pt idx="698">
                  <c:v>15.600770993407105</c:v>
                </c:pt>
                <c:pt idx="699">
                  <c:v>15.542908420349955</c:v>
                </c:pt>
                <c:pt idx="700">
                  <c:v>15.484922021063015</c:v>
                </c:pt>
                <c:pt idx="701">
                  <c:v>15.42681251967629</c:v>
                </c:pt>
                <c:pt idx="702">
                  <c:v>15.368580640319772</c:v>
                </c:pt>
                <c:pt idx="703">
                  <c:v>15.310227107123465</c:v>
                </c:pt>
                <c:pt idx="704">
                  <c:v>15.251752644217367</c:v>
                </c:pt>
                <c:pt idx="705">
                  <c:v>15.193157975731474</c:v>
                </c:pt>
                <c:pt idx="706">
                  <c:v>15.134443825795787</c:v>
                </c:pt>
                <c:pt idx="707">
                  <c:v>15.075610918540306</c:v>
                </c:pt>
                <c:pt idx="708">
                  <c:v>15.016659978095026</c:v>
                </c:pt>
                <c:pt idx="709">
                  <c:v>14.957591728589948</c:v>
                </c:pt>
                <c:pt idx="710">
                  <c:v>14.898406894155071</c:v>
                </c:pt>
                <c:pt idx="711">
                  <c:v>14.839106198920392</c:v>
                </c:pt>
                <c:pt idx="712">
                  <c:v>14.779690367015911</c:v>
                </c:pt>
                <c:pt idx="713">
                  <c:v>14.720160122571629</c:v>
                </c:pt>
                <c:pt idx="714">
                  <c:v>14.660516189717542</c:v>
                </c:pt>
                <c:pt idx="715">
                  <c:v>14.600759292583648</c:v>
                </c:pt>
                <c:pt idx="716">
                  <c:v>14.540890155299948</c:v>
                </c:pt>
                <c:pt idx="717">
                  <c:v>14.48090950199644</c:v>
                </c:pt>
                <c:pt idx="718">
                  <c:v>14.420818056803121</c:v>
                </c:pt>
                <c:pt idx="719">
                  <c:v>14.360616543849993</c:v>
                </c:pt>
                <c:pt idx="720">
                  <c:v>14.300305687267052</c:v>
                </c:pt>
                <c:pt idx="721">
                  <c:v>14.239886211184299</c:v>
                </c:pt>
                <c:pt idx="722">
                  <c:v>14.17935883973173</c:v>
                </c:pt>
                <c:pt idx="723">
                  <c:v>14.118724297039346</c:v>
                </c:pt>
                <c:pt idx="724">
                  <c:v>14.057983307237144</c:v>
                </c:pt>
                <c:pt idx="725">
                  <c:v>13.997136594455126</c:v>
                </c:pt>
                <c:pt idx="726">
                  <c:v>13.936184882823287</c:v>
                </c:pt>
                <c:pt idx="727">
                  <c:v>13.875128896471628</c:v>
                </c:pt>
                <c:pt idx="728">
                  <c:v>13.813969359530148</c:v>
                </c:pt>
                <c:pt idx="729">
                  <c:v>13.752706996128843</c:v>
                </c:pt>
                <c:pt idx="730">
                  <c:v>13.691342530397716</c:v>
                </c:pt>
                <c:pt idx="731">
                  <c:v>13.62987668646676</c:v>
                </c:pt>
                <c:pt idx="732">
                  <c:v>13.568310188465979</c:v>
                </c:pt>
                <c:pt idx="733">
                  <c:v>13.506643760525371</c:v>
                </c:pt>
                <c:pt idx="734">
                  <c:v>13.444878126774931</c:v>
                </c:pt>
                <c:pt idx="735">
                  <c:v>13.383014011344663</c:v>
                </c:pt>
                <c:pt idx="736">
                  <c:v>13.321052138364562</c:v>
                </c:pt>
                <c:pt idx="737">
                  <c:v>13.258993231964626</c:v>
                </c:pt>
                <c:pt idx="738">
                  <c:v>13.196838016274858</c:v>
                </c:pt>
                <c:pt idx="739">
                  <c:v>13.134587215425254</c:v>
                </c:pt>
                <c:pt idx="740">
                  <c:v>13.072241553545812</c:v>
                </c:pt>
                <c:pt idx="741">
                  <c:v>13.009801754766533</c:v>
                </c:pt>
                <c:pt idx="742">
                  <c:v>12.947268543217417</c:v>
                </c:pt>
                <c:pt idx="743">
                  <c:v>12.884642643028455</c:v>
                </c:pt>
                <c:pt idx="744">
                  <c:v>12.821924778329656</c:v>
                </c:pt>
                <c:pt idx="745">
                  <c:v>12.759115673251012</c:v>
                </c:pt>
                <c:pt idx="746">
                  <c:v>12.696216051922523</c:v>
                </c:pt>
                <c:pt idx="747">
                  <c:v>12.63322663847419</c:v>
                </c:pt>
                <c:pt idx="748">
                  <c:v>12.570148157036009</c:v>
                </c:pt>
                <c:pt idx="749">
                  <c:v>12.506981331737979</c:v>
                </c:pt>
                <c:pt idx="750">
                  <c:v>12.443726886710103</c:v>
                </c:pt>
                <c:pt idx="751">
                  <c:v>12.380385546082374</c:v>
                </c:pt>
                <c:pt idx="752">
                  <c:v>12.316958033984791</c:v>
                </c:pt>
                <c:pt idx="753">
                  <c:v>12.25344507454736</c:v>
                </c:pt>
                <c:pt idx="754">
                  <c:v>12.189847391900072</c:v>
                </c:pt>
                <c:pt idx="755">
                  <c:v>12.126165710172927</c:v>
                </c:pt>
                <c:pt idx="756">
                  <c:v>12.062400753495927</c:v>
                </c:pt>
                <c:pt idx="757">
                  <c:v>11.998553245999071</c:v>
                </c:pt>
                <c:pt idx="758">
                  <c:v>11.934623911812352</c:v>
                </c:pt>
                <c:pt idx="759">
                  <c:v>11.870613475065774</c:v>
                </c:pt>
                <c:pt idx="760">
                  <c:v>11.806522659889335</c:v>
                </c:pt>
                <c:pt idx="761">
                  <c:v>11.742352190413031</c:v>
                </c:pt>
                <c:pt idx="762">
                  <c:v>11.678102790766866</c:v>
                </c:pt>
                <c:pt idx="763">
                  <c:v>11.613775185080835</c:v>
                </c:pt>
                <c:pt idx="764">
                  <c:v>11.549370097484934</c:v>
                </c:pt>
                <c:pt idx="765">
                  <c:v>11.484888252109167</c:v>
                </c:pt>
                <c:pt idx="766">
                  <c:v>11.420330373083532</c:v>
                </c:pt>
                <c:pt idx="767">
                  <c:v>11.355697184538023</c:v>
                </c:pt>
                <c:pt idx="768">
                  <c:v>11.290989410602645</c:v>
                </c:pt>
                <c:pt idx="769">
                  <c:v>11.226207775407394</c:v>
                </c:pt>
                <c:pt idx="770">
                  <c:v>11.161353003082267</c:v>
                </c:pt>
                <c:pt idx="771">
                  <c:v>11.096425817757266</c:v>
                </c:pt>
                <c:pt idx="772">
                  <c:v>11.031426943562389</c:v>
                </c:pt>
                <c:pt idx="773">
                  <c:v>10.966357104627631</c:v>
                </c:pt>
                <c:pt idx="774">
                  <c:v>10.901217025082998</c:v>
                </c:pt>
                <c:pt idx="775">
                  <c:v>10.836007429058483</c:v>
                </c:pt>
                <c:pt idx="776">
                  <c:v>10.770729040684083</c:v>
                </c:pt>
                <c:pt idx="777">
                  <c:v>10.705382584089804</c:v>
                </c:pt>
                <c:pt idx="778">
                  <c:v>10.63996878340564</c:v>
                </c:pt>
                <c:pt idx="779">
                  <c:v>10.57448836276159</c:v>
                </c:pt>
                <c:pt idx="780">
                  <c:v>10.508942046287654</c:v>
                </c:pt>
                <c:pt idx="781">
                  <c:v>10.44333055811383</c:v>
                </c:pt>
                <c:pt idx="782">
                  <c:v>10.377654622370116</c:v>
                </c:pt>
                <c:pt idx="783">
                  <c:v>10.311914963186512</c:v>
                </c:pt>
                <c:pt idx="784">
                  <c:v>10.246112304693018</c:v>
                </c:pt>
                <c:pt idx="785">
                  <c:v>10.180247371019627</c:v>
                </c:pt>
                <c:pt idx="786">
                  <c:v>10.114320886296346</c:v>
                </c:pt>
                <c:pt idx="787">
                  <c:v>10.048333574653169</c:v>
                </c:pt>
                <c:pt idx="788">
                  <c:v>9.9822861602200934</c:v>
                </c:pt>
                <c:pt idx="789">
                  <c:v>9.9161793671271212</c:v>
                </c:pt>
                <c:pt idx="790">
                  <c:v>9.8500139195042511</c:v>
                </c:pt>
                <c:pt idx="791">
                  <c:v>9.7837905414814763</c:v>
                </c:pt>
                <c:pt idx="792">
                  <c:v>9.7175099571888044</c:v>
                </c:pt>
                <c:pt idx="793">
                  <c:v>9.6511728907562286</c:v>
                </c:pt>
                <c:pt idx="794">
                  <c:v>9.5847800663137459</c:v>
                </c:pt>
                <c:pt idx="795">
                  <c:v>9.5183322079913619</c:v>
                </c:pt>
                <c:pt idx="796">
                  <c:v>9.45183003991907</c:v>
                </c:pt>
                <c:pt idx="797">
                  <c:v>9.385274286226867</c:v>
                </c:pt>
                <c:pt idx="798">
                  <c:v>9.3186656710447586</c:v>
                </c:pt>
                <c:pt idx="799">
                  <c:v>9.25200491850274</c:v>
                </c:pt>
                <c:pt idx="800">
                  <c:v>9.1852927527308061</c:v>
                </c:pt>
                <c:pt idx="801">
                  <c:v>9.1185298978589646</c:v>
                </c:pt>
                <c:pt idx="802">
                  <c:v>9.0517170780172069</c:v>
                </c:pt>
                <c:pt idx="803">
                  <c:v>8.9848550173355317</c:v>
                </c:pt>
                <c:pt idx="804">
                  <c:v>8.9179444399439411</c:v>
                </c:pt>
                <c:pt idx="805">
                  <c:v>8.8509860699724321</c:v>
                </c:pt>
                <c:pt idx="806">
                  <c:v>8.7839806315510085</c:v>
                </c:pt>
                <c:pt idx="807">
                  <c:v>8.7169288488096601</c:v>
                </c:pt>
                <c:pt idx="808">
                  <c:v>8.6498314458783891</c:v>
                </c:pt>
                <c:pt idx="809">
                  <c:v>8.5826891468872013</c:v>
                </c:pt>
                <c:pt idx="810">
                  <c:v>8.5155026759660846</c:v>
                </c:pt>
                <c:pt idx="811">
                  <c:v>8.4482727572450411</c:v>
                </c:pt>
                <c:pt idx="812">
                  <c:v>8.3810001148540785</c:v>
                </c:pt>
                <c:pt idx="813">
                  <c:v>8.3136854729231811</c:v>
                </c:pt>
                <c:pt idx="814">
                  <c:v>8.2463295555823564</c:v>
                </c:pt>
                <c:pt idx="815">
                  <c:v>8.178933086961603</c:v>
                </c:pt>
                <c:pt idx="816">
                  <c:v>8.1114967911909162</c:v>
                </c:pt>
                <c:pt idx="817">
                  <c:v>8.0440213924002961</c:v>
                </c:pt>
                <c:pt idx="818">
                  <c:v>7.9765076147197469</c:v>
                </c:pt>
                <c:pt idx="819">
                  <c:v>7.9089561822792582</c:v>
                </c:pt>
                <c:pt idx="820">
                  <c:v>7.8413678192088305</c:v>
                </c:pt>
                <c:pt idx="821">
                  <c:v>7.7737432496384713</c:v>
                </c:pt>
                <c:pt idx="822">
                  <c:v>7.7060831976981703</c:v>
                </c:pt>
                <c:pt idx="823">
                  <c:v>7.6383883875179279</c:v>
                </c:pt>
                <c:pt idx="824">
                  <c:v>7.5706595432277481</c:v>
                </c:pt>
                <c:pt idx="825">
                  <c:v>7.5028973889576207</c:v>
                </c:pt>
                <c:pt idx="826">
                  <c:v>7.4351026488375496</c:v>
                </c:pt>
                <c:pt idx="827">
                  <c:v>7.3672760469975387</c:v>
                </c:pt>
                <c:pt idx="828">
                  <c:v>7.2994183075675743</c:v>
                </c:pt>
                <c:pt idx="829">
                  <c:v>7.2315301546776638</c:v>
                </c:pt>
                <c:pt idx="830">
                  <c:v>7.1636123124578113</c:v>
                </c:pt>
                <c:pt idx="831">
                  <c:v>7.0956655050379993</c:v>
                </c:pt>
                <c:pt idx="832">
                  <c:v>7.027690456548239</c:v>
                </c:pt>
                <c:pt idx="833">
                  <c:v>6.9596878911185307</c:v>
                </c:pt>
                <c:pt idx="834">
                  <c:v>6.8916585328788642</c:v>
                </c:pt>
                <c:pt idx="835">
                  <c:v>6.8236031059592399</c:v>
                </c:pt>
                <c:pt idx="836">
                  <c:v>6.7555223344896653</c:v>
                </c:pt>
                <c:pt idx="837">
                  <c:v>6.6874169426001302</c:v>
                </c:pt>
                <c:pt idx="838">
                  <c:v>6.6192876544206349</c:v>
                </c:pt>
                <c:pt idx="839">
                  <c:v>6.5511351940811835</c:v>
                </c:pt>
                <c:pt idx="840">
                  <c:v>6.4829602857117656</c:v>
                </c:pt>
                <c:pt idx="841">
                  <c:v>6.4147636534423853</c:v>
                </c:pt>
                <c:pt idx="842">
                  <c:v>6.3465460214030465</c:v>
                </c:pt>
                <c:pt idx="843">
                  <c:v>6.2783081137237389</c:v>
                </c:pt>
                <c:pt idx="844">
                  <c:v>6.2100506545344629</c:v>
                </c:pt>
                <c:pt idx="845">
                  <c:v>6.1417743679652261</c:v>
                </c:pt>
                <c:pt idx="846">
                  <c:v>6.0734799781460147</c:v>
                </c:pt>
                <c:pt idx="847">
                  <c:v>6.0051682092068326</c:v>
                </c:pt>
                <c:pt idx="848">
                  <c:v>5.9368397852776837</c:v>
                </c:pt>
                <c:pt idx="849">
                  <c:v>5.8684954304885579</c:v>
                </c:pt>
                <c:pt idx="850">
                  <c:v>5.8001358689694555</c:v>
                </c:pt>
                <c:pt idx="851">
                  <c:v>5.7317618248503877</c:v>
                </c:pt>
                <c:pt idx="852">
                  <c:v>5.6633740222613369</c:v>
                </c:pt>
                <c:pt idx="853">
                  <c:v>5.5949731853323073</c:v>
                </c:pt>
                <c:pt idx="854">
                  <c:v>5.5265600381933062</c:v>
                </c:pt>
                <c:pt idx="855">
                  <c:v>5.4581353049743164</c:v>
                </c:pt>
                <c:pt idx="856">
                  <c:v>5.389699709805349</c:v>
                </c:pt>
                <c:pt idx="857">
                  <c:v>5.3212539768164007</c:v>
                </c:pt>
                <c:pt idx="858">
                  <c:v>5.2527988301374684</c:v>
                </c:pt>
                <c:pt idx="859">
                  <c:v>5.1843349938985455</c:v>
                </c:pt>
                <c:pt idx="860">
                  <c:v>5.1158631922296465</c:v>
                </c:pt>
                <c:pt idx="861">
                  <c:v>5.0473841492607505</c:v>
                </c:pt>
                <c:pt idx="862">
                  <c:v>4.9788985891218687</c:v>
                </c:pt>
                <c:pt idx="863">
                  <c:v>4.9104072359430013</c:v>
                </c:pt>
                <c:pt idx="864">
                  <c:v>4.8419108138541347</c:v>
                </c:pt>
                <c:pt idx="865">
                  <c:v>4.7734100469852798</c:v>
                </c:pt>
                <c:pt idx="866">
                  <c:v>4.7049056594664336</c:v>
                </c:pt>
                <c:pt idx="867">
                  <c:v>4.6363983754275857</c:v>
                </c:pt>
                <c:pt idx="868">
                  <c:v>4.5678889189987437</c:v>
                </c:pt>
                <c:pt idx="869">
                  <c:v>4.4993780143099116</c:v>
                </c:pt>
                <c:pt idx="870">
                  <c:v>4.4308663854910719</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7"/>
          <c:order val="7"/>
          <c:tx>
            <c:strRef>
              <c:f>RockerRibs!$K$63</c:f>
              <c:strCache>
                <c:ptCount val="1"/>
                <c:pt idx="0">
                  <c:v>Rib8</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RockerRibs!$K$64:$K$1014</c:f>
              <c:numCache>
                <c:formatCode>_-* #,##0.00_-;\-* #,##0.00_-;_-* "-"??_-;_-@_-</c:formatCode>
                <c:ptCount val="951"/>
                <c:pt idx="0">
                  <c:v>11.373923771752818</c:v>
                </c:pt>
                <c:pt idx="1">
                  <c:v>11.430376152493132</c:v>
                </c:pt>
                <c:pt idx="2">
                  <c:v>11.486827936563024</c:v>
                </c:pt>
                <c:pt idx="3">
                  <c:v>11.543278527292081</c:v>
                </c:pt>
                <c:pt idx="4">
                  <c:v>11.599727328009873</c:v>
                </c:pt>
                <c:pt idx="5">
                  <c:v>11.656173742045979</c:v>
                </c:pt>
                <c:pt idx="6">
                  <c:v>11.712617172729985</c:v>
                </c:pt>
                <c:pt idx="7">
                  <c:v>11.769057023391465</c:v>
                </c:pt>
                <c:pt idx="8">
                  <c:v>11.825492697359996</c:v>
                </c:pt>
                <c:pt idx="9">
                  <c:v>11.881923597965164</c:v>
                </c:pt>
                <c:pt idx="10">
                  <c:v>11.938349128536547</c:v>
                </c:pt>
                <c:pt idx="11">
                  <c:v>11.994768692403717</c:v>
                </c:pt>
                <c:pt idx="12">
                  <c:v>12.051181692896263</c:v>
                </c:pt>
                <c:pt idx="13">
                  <c:v>12.107587533343761</c:v>
                </c:pt>
                <c:pt idx="14">
                  <c:v>12.163985617075783</c:v>
                </c:pt>
                <c:pt idx="15">
                  <c:v>12.220375347421918</c:v>
                </c:pt>
                <c:pt idx="16">
                  <c:v>12.276756127711742</c:v>
                </c:pt>
                <c:pt idx="17">
                  <c:v>12.33312736127483</c:v>
                </c:pt>
                <c:pt idx="18">
                  <c:v>12.389488451440769</c:v>
                </c:pt>
                <c:pt idx="19">
                  <c:v>12.445838801539134</c:v>
                </c:pt>
                <c:pt idx="20">
                  <c:v>12.5021778148995</c:v>
                </c:pt>
                <c:pt idx="21">
                  <c:v>12.558504894851454</c:v>
                </c:pt>
                <c:pt idx="22">
                  <c:v>12.614819444724574</c:v>
                </c:pt>
                <c:pt idx="23">
                  <c:v>12.671120867848432</c:v>
                </c:pt>
                <c:pt idx="24">
                  <c:v>12.727408567552615</c:v>
                </c:pt>
                <c:pt idx="25">
                  <c:v>12.7836819471667</c:v>
                </c:pt>
                <c:pt idx="26">
                  <c:v>12.839940410020262</c:v>
                </c:pt>
                <c:pt idx="27">
                  <c:v>12.896183359442887</c:v>
                </c:pt>
                <c:pt idx="28">
                  <c:v>12.952410198764152</c:v>
                </c:pt>
                <c:pt idx="29">
                  <c:v>13.008620331313631</c:v>
                </c:pt>
                <c:pt idx="30">
                  <c:v>13.064813160420911</c:v>
                </c:pt>
                <c:pt idx="31">
                  <c:v>13.120988089415569</c:v>
                </c:pt>
                <c:pt idx="32">
                  <c:v>13.177144521627179</c:v>
                </c:pt>
                <c:pt idx="33">
                  <c:v>13.233281860385327</c:v>
                </c:pt>
                <c:pt idx="34">
                  <c:v>13.289399509019592</c:v>
                </c:pt>
                <c:pt idx="35">
                  <c:v>13.345496870859543</c:v>
                </c:pt>
                <c:pt idx="36">
                  <c:v>13.401573349234775</c:v>
                </c:pt>
                <c:pt idx="37">
                  <c:v>13.457628347474857</c:v>
                </c:pt>
                <c:pt idx="38">
                  <c:v>13.513661268909367</c:v>
                </c:pt>
                <c:pt idx="39">
                  <c:v>13.56967151686789</c:v>
                </c:pt>
                <c:pt idx="40">
                  <c:v>13.625658494680005</c:v>
                </c:pt>
                <c:pt idx="41">
                  <c:v>13.681621605675284</c:v>
                </c:pt>
                <c:pt idx="42">
                  <c:v>13.737560253183315</c:v>
                </c:pt>
                <c:pt idx="43">
                  <c:v>13.793473840533673</c:v>
                </c:pt>
                <c:pt idx="44">
                  <c:v>13.849361771055936</c:v>
                </c:pt>
                <c:pt idx="45">
                  <c:v>13.905223448079688</c:v>
                </c:pt>
                <c:pt idx="46">
                  <c:v>13.961058274934505</c:v>
                </c:pt>
                <c:pt idx="47">
                  <c:v>14.016865654949962</c:v>
                </c:pt>
                <c:pt idx="48">
                  <c:v>14.072644991455647</c:v>
                </c:pt>
                <c:pt idx="49">
                  <c:v>14.128395687781135</c:v>
                </c:pt>
                <c:pt idx="50">
                  <c:v>14.184117147256002</c:v>
                </c:pt>
                <c:pt idx="51">
                  <c:v>14.239808773209832</c:v>
                </c:pt>
                <c:pt idx="52">
                  <c:v>14.295469968972204</c:v>
                </c:pt>
                <c:pt idx="53">
                  <c:v>14.351100137872692</c:v>
                </c:pt>
                <c:pt idx="54">
                  <c:v>14.406698683240883</c:v>
                </c:pt>
                <c:pt idx="55">
                  <c:v>14.462265008406352</c:v>
                </c:pt>
                <c:pt idx="56">
                  <c:v>14.517798516698674</c:v>
                </c:pt>
                <c:pt idx="57">
                  <c:v>14.573298611447438</c:v>
                </c:pt>
                <c:pt idx="58">
                  <c:v>14.628764695982218</c:v>
                </c:pt>
                <c:pt idx="59">
                  <c:v>14.684196173632587</c:v>
                </c:pt>
                <c:pt idx="60">
                  <c:v>14.739592447728137</c:v>
                </c:pt>
                <c:pt idx="61">
                  <c:v>14.794952921598439</c:v>
                </c:pt>
                <c:pt idx="62">
                  <c:v>14.85027699857307</c:v>
                </c:pt>
                <c:pt idx="63">
                  <c:v>14.905564081981618</c:v>
                </c:pt>
                <c:pt idx="64">
                  <c:v>14.960813575153656</c:v>
                </c:pt>
                <c:pt idx="65">
                  <c:v>15.016024881418762</c:v>
                </c:pt>
                <c:pt idx="66">
                  <c:v>15.07119740410652</c:v>
                </c:pt>
                <c:pt idx="67">
                  <c:v>15.126330546546505</c:v>
                </c:pt>
                <c:pt idx="68">
                  <c:v>15.181423712068302</c:v>
                </c:pt>
                <c:pt idx="69">
                  <c:v>15.236476304001483</c:v>
                </c:pt>
                <c:pt idx="70">
                  <c:v>15.291487725675632</c:v>
                </c:pt>
                <c:pt idx="71">
                  <c:v>15.346457380420329</c:v>
                </c:pt>
                <c:pt idx="72">
                  <c:v>15.401384671565147</c:v>
                </c:pt>
                <c:pt idx="73">
                  <c:v>15.456269002439671</c:v>
                </c:pt>
                <c:pt idx="74">
                  <c:v>15.51110977637348</c:v>
                </c:pt>
                <c:pt idx="75">
                  <c:v>15.56590639669615</c:v>
                </c:pt>
                <c:pt idx="76">
                  <c:v>15.620658266737262</c:v>
                </c:pt>
                <c:pt idx="77">
                  <c:v>15.675364789826396</c:v>
                </c:pt>
                <c:pt idx="78">
                  <c:v>15.730025369293131</c:v>
                </c:pt>
                <c:pt idx="79">
                  <c:v>15.784639408467044</c:v>
                </c:pt>
                <c:pt idx="80">
                  <c:v>15.839206310677719</c:v>
                </c:pt>
                <c:pt idx="81">
                  <c:v>15.893725479254728</c:v>
                </c:pt>
                <c:pt idx="82">
                  <c:v>15.948196317527657</c:v>
                </c:pt>
                <c:pt idx="83">
                  <c:v>16.002618228826083</c:v>
                </c:pt>
                <c:pt idx="84">
                  <c:v>16.056990616479581</c:v>
                </c:pt>
                <c:pt idx="85">
                  <c:v>16.111312883817739</c:v>
                </c:pt>
                <c:pt idx="86">
                  <c:v>16.165584434170128</c:v>
                </c:pt>
                <c:pt idx="87">
                  <c:v>16.219804670866331</c:v>
                </c:pt>
                <c:pt idx="88">
                  <c:v>16.27397299723593</c:v>
                </c:pt>
                <c:pt idx="89">
                  <c:v>16.328088816608499</c:v>
                </c:pt>
                <c:pt idx="90">
                  <c:v>16.382151532313621</c:v>
                </c:pt>
                <c:pt idx="91">
                  <c:v>16.436160547680871</c:v>
                </c:pt>
                <c:pt idx="92">
                  <c:v>16.49011526603983</c:v>
                </c:pt>
                <c:pt idx="93">
                  <c:v>16.54401509072008</c:v>
                </c:pt>
                <c:pt idx="94">
                  <c:v>16.597859425051194</c:v>
                </c:pt>
                <c:pt idx="95">
                  <c:v>16.65164767236276</c:v>
                </c:pt>
                <c:pt idx="96">
                  <c:v>16.705379235984349</c:v>
                </c:pt>
                <c:pt idx="97">
                  <c:v>16.759053519245548</c:v>
                </c:pt>
                <c:pt idx="98">
                  <c:v>16.81266992547593</c:v>
                </c:pt>
                <c:pt idx="99">
                  <c:v>16.866227858005075</c:v>
                </c:pt>
                <c:pt idx="100">
                  <c:v>16.919726720162561</c:v>
                </c:pt>
                <c:pt idx="101">
                  <c:v>16.973165915277974</c:v>
                </c:pt>
                <c:pt idx="102">
                  <c:v>17.026544846680888</c:v>
                </c:pt>
                <c:pt idx="103">
                  <c:v>17.079862917700883</c:v>
                </c:pt>
                <c:pt idx="104">
                  <c:v>17.133119531667539</c:v>
                </c:pt>
                <c:pt idx="105">
                  <c:v>17.186314091910432</c:v>
                </c:pt>
                <c:pt idx="106">
                  <c:v>17.239446001759148</c:v>
                </c:pt>
                <c:pt idx="107">
                  <c:v>17.292514664543262</c:v>
                </c:pt>
                <c:pt idx="108">
                  <c:v>17.345519483592348</c:v>
                </c:pt>
                <c:pt idx="109">
                  <c:v>17.398459862235995</c:v>
                </c:pt>
                <c:pt idx="110">
                  <c:v>17.451335203803779</c:v>
                </c:pt>
                <c:pt idx="111">
                  <c:v>17.504144911625275</c:v>
                </c:pt>
                <c:pt idx="112">
                  <c:v>17.556888389030064</c:v>
                </c:pt>
                <c:pt idx="113">
                  <c:v>17.609565039347729</c:v>
                </c:pt>
                <c:pt idx="114">
                  <c:v>17.662174265907844</c:v>
                </c:pt>
                <c:pt idx="115">
                  <c:v>17.714715472039991</c:v>
                </c:pt>
                <c:pt idx="116">
                  <c:v>17.767188061073753</c:v>
                </c:pt>
                <c:pt idx="117">
                  <c:v>17.819591436338705</c:v>
                </c:pt>
                <c:pt idx="118">
                  <c:v>17.871925001164421</c:v>
                </c:pt>
                <c:pt idx="119">
                  <c:v>17.92418815888049</c:v>
                </c:pt>
                <c:pt idx="120">
                  <c:v>17.976380312816488</c:v>
                </c:pt>
                <c:pt idx="121">
                  <c:v>18.028500866301989</c:v>
                </c:pt>
                <c:pt idx="122">
                  <c:v>18.080549222666583</c:v>
                </c:pt>
                <c:pt idx="123">
                  <c:v>18.132524785239838</c:v>
                </c:pt>
                <c:pt idx="124">
                  <c:v>18.184426957351338</c:v>
                </c:pt>
                <c:pt idx="125">
                  <c:v>18.236255142330663</c:v>
                </c:pt>
                <c:pt idx="126">
                  <c:v>18.28800874350739</c:v>
                </c:pt>
                <c:pt idx="127">
                  <c:v>18.339687164211099</c:v>
                </c:pt>
                <c:pt idx="128">
                  <c:v>18.391289807771376</c:v>
                </c:pt>
                <c:pt idx="129">
                  <c:v>18.44281607751779</c:v>
                </c:pt>
                <c:pt idx="130">
                  <c:v>18.494265376779921</c:v>
                </c:pt>
                <c:pt idx="131">
                  <c:v>18.545637108887355</c:v>
                </c:pt>
                <c:pt idx="132">
                  <c:v>18.596930677169667</c:v>
                </c:pt>
                <c:pt idx="133">
                  <c:v>18.648145484956437</c:v>
                </c:pt>
                <c:pt idx="134">
                  <c:v>18.699280935577249</c:v>
                </c:pt>
                <c:pt idx="135">
                  <c:v>18.750336432361671</c:v>
                </c:pt>
                <c:pt idx="136">
                  <c:v>18.801311378639291</c:v>
                </c:pt>
                <c:pt idx="137">
                  <c:v>18.852205177739684</c:v>
                </c:pt>
                <c:pt idx="138">
                  <c:v>18.903017232992433</c:v>
                </c:pt>
                <c:pt idx="139">
                  <c:v>18.953746947727112</c:v>
                </c:pt>
                <c:pt idx="140">
                  <c:v>19.00439372527331</c:v>
                </c:pt>
                <c:pt idx="141">
                  <c:v>19.054956968960596</c:v>
                </c:pt>
                <c:pt idx="142">
                  <c:v>19.105436082118551</c:v>
                </c:pt>
                <c:pt idx="143">
                  <c:v>19.155830468076758</c:v>
                </c:pt>
                <c:pt idx="144">
                  <c:v>19.206139530164798</c:v>
                </c:pt>
                <c:pt idx="145">
                  <c:v>19.256362671712242</c:v>
                </c:pt>
                <c:pt idx="146">
                  <c:v>19.306499296048674</c:v>
                </c:pt>
                <c:pt idx="147">
                  <c:v>19.356548806503675</c:v>
                </c:pt>
                <c:pt idx="148">
                  <c:v>19.406510606406822</c:v>
                </c:pt>
                <c:pt idx="149">
                  <c:v>19.456384099087693</c:v>
                </c:pt>
                <c:pt idx="150">
                  <c:v>19.506168687875871</c:v>
                </c:pt>
                <c:pt idx="151">
                  <c:v>19.555863776100935</c:v>
                </c:pt>
                <c:pt idx="152">
                  <c:v>19.605468767092461</c:v>
                </c:pt>
                <c:pt idx="153">
                  <c:v>19.654983064180026</c:v>
                </c:pt>
                <c:pt idx="154">
                  <c:v>19.704406070693217</c:v>
                </c:pt>
                <c:pt idx="155">
                  <c:v>19.753737189961605</c:v>
                </c:pt>
                <c:pt idx="156">
                  <c:v>19.802975825314775</c:v>
                </c:pt>
                <c:pt idx="157">
                  <c:v>19.852121380082306</c:v>
                </c:pt>
                <c:pt idx="158">
                  <c:v>19.901173257593772</c:v>
                </c:pt>
                <c:pt idx="159">
                  <c:v>19.950130861178756</c:v>
                </c:pt>
                <c:pt idx="160">
                  <c:v>19.998993594166841</c:v>
                </c:pt>
                <c:pt idx="161">
                  <c:v>20.0477608598876</c:v>
                </c:pt>
                <c:pt idx="162">
                  <c:v>20.096432061670615</c:v>
                </c:pt>
                <c:pt idx="163">
                  <c:v>20.145006602845466</c:v>
                </c:pt>
                <c:pt idx="164">
                  <c:v>20.193483886741728</c:v>
                </c:pt>
                <c:pt idx="165">
                  <c:v>20.241863316688985</c:v>
                </c:pt>
                <c:pt idx="166">
                  <c:v>20.290144296016816</c:v>
                </c:pt>
                <c:pt idx="167">
                  <c:v>20.338326228054797</c:v>
                </c:pt>
                <c:pt idx="168">
                  <c:v>20.386408516132509</c:v>
                </c:pt>
                <c:pt idx="169">
                  <c:v>20.43439056357953</c:v>
                </c:pt>
                <c:pt idx="170">
                  <c:v>20.482271773725444</c:v>
                </c:pt>
                <c:pt idx="171">
                  <c:v>20.530051549899824</c:v>
                </c:pt>
                <c:pt idx="172">
                  <c:v>20.577729295432249</c:v>
                </c:pt>
                <c:pt idx="173">
                  <c:v>20.625304413652305</c:v>
                </c:pt>
                <c:pt idx="174">
                  <c:v>20.672776307889567</c:v>
                </c:pt>
                <c:pt idx="175">
                  <c:v>20.720144381473613</c:v>
                </c:pt>
                <c:pt idx="176">
                  <c:v>20.767408037734025</c:v>
                </c:pt>
                <c:pt idx="177">
                  <c:v>20.814566680000379</c:v>
                </c:pt>
                <c:pt idx="178">
                  <c:v>20.861619711602259</c:v>
                </c:pt>
                <c:pt idx="179">
                  <c:v>20.908566535869241</c:v>
                </c:pt>
                <c:pt idx="180">
                  <c:v>20.955406556130903</c:v>
                </c:pt>
                <c:pt idx="181">
                  <c:v>21.002139175716827</c:v>
                </c:pt>
                <c:pt idx="182">
                  <c:v>21.048763797956589</c:v>
                </c:pt>
                <c:pt idx="183">
                  <c:v>21.09527982617977</c:v>
                </c:pt>
                <c:pt idx="184">
                  <c:v>21.141686663715952</c:v>
                </c:pt>
                <c:pt idx="185">
                  <c:v>21.187983713894713</c:v>
                </c:pt>
                <c:pt idx="186">
                  <c:v>21.234170380045629</c:v>
                </c:pt>
                <c:pt idx="187">
                  <c:v>21.280246065498282</c:v>
                </c:pt>
                <c:pt idx="188">
                  <c:v>21.326210173582247</c:v>
                </c:pt>
                <c:pt idx="189">
                  <c:v>21.372062107627112</c:v>
                </c:pt>
                <c:pt idx="190">
                  <c:v>21.41780127096245</c:v>
                </c:pt>
                <c:pt idx="191">
                  <c:v>21.463427066917838</c:v>
                </c:pt>
                <c:pt idx="192">
                  <c:v>21.508938898822858</c:v>
                </c:pt>
                <c:pt idx="193">
                  <c:v>21.554336170007094</c:v>
                </c:pt>
                <c:pt idx="194">
                  <c:v>21.599618283800115</c:v>
                </c:pt>
                <c:pt idx="195">
                  <c:v>21.644784643531512</c:v>
                </c:pt>
                <c:pt idx="196">
                  <c:v>21.689834652530855</c:v>
                </c:pt>
                <c:pt idx="197">
                  <c:v>21.734767714127727</c:v>
                </c:pt>
                <c:pt idx="198">
                  <c:v>21.779583231651706</c:v>
                </c:pt>
                <c:pt idx="199">
                  <c:v>21.824280608432375</c:v>
                </c:pt>
                <c:pt idx="200">
                  <c:v>21.868859247799307</c:v>
                </c:pt>
                <c:pt idx="201">
                  <c:v>21.913318553082085</c:v>
                </c:pt>
                <c:pt idx="202">
                  <c:v>21.957657927610288</c:v>
                </c:pt>
                <c:pt idx="203">
                  <c:v>22.001876774713494</c:v>
                </c:pt>
                <c:pt idx="204">
                  <c:v>22.045974497721282</c:v>
                </c:pt>
                <c:pt idx="205">
                  <c:v>22.089950499963237</c:v>
                </c:pt>
                <c:pt idx="206">
                  <c:v>22.13380418476893</c:v>
                </c:pt>
                <c:pt idx="207">
                  <c:v>22.177534955467944</c:v>
                </c:pt>
                <c:pt idx="208">
                  <c:v>22.221142215389861</c:v>
                </c:pt>
                <c:pt idx="209">
                  <c:v>22.264625367864252</c:v>
                </c:pt>
                <c:pt idx="210">
                  <c:v>22.307983816220705</c:v>
                </c:pt>
                <c:pt idx="211">
                  <c:v>22.351216963788794</c:v>
                </c:pt>
                <c:pt idx="212">
                  <c:v>22.394324213898102</c:v>
                </c:pt>
                <c:pt idx="213">
                  <c:v>22.437304969878205</c:v>
                </c:pt>
                <c:pt idx="214">
                  <c:v>22.480158635058682</c:v>
                </c:pt>
                <c:pt idx="215">
                  <c:v>22.522884612769115</c:v>
                </c:pt>
                <c:pt idx="216">
                  <c:v>22.565482306339081</c:v>
                </c:pt>
                <c:pt idx="217">
                  <c:v>22.607951119098161</c:v>
                </c:pt>
                <c:pt idx="218">
                  <c:v>22.650290454375934</c:v>
                </c:pt>
                <c:pt idx="219">
                  <c:v>22.692499715501974</c:v>
                </c:pt>
                <c:pt idx="220">
                  <c:v>22.734578305805869</c:v>
                </c:pt>
                <c:pt idx="221">
                  <c:v>22.776525628617193</c:v>
                </c:pt>
                <c:pt idx="222">
                  <c:v>22.818341087265527</c:v>
                </c:pt>
                <c:pt idx="223">
                  <c:v>22.860024085080447</c:v>
                </c:pt>
                <c:pt idx="224">
                  <c:v>22.90157402539154</c:v>
                </c:pt>
                <c:pt idx="225">
                  <c:v>22.942990311528373</c:v>
                </c:pt>
                <c:pt idx="226">
                  <c:v>22.984272346820536</c:v>
                </c:pt>
                <c:pt idx="227">
                  <c:v>23.025419534597603</c:v>
                </c:pt>
                <c:pt idx="228">
                  <c:v>23.066431278189157</c:v>
                </c:pt>
                <c:pt idx="229">
                  <c:v>23.107306980924768</c:v>
                </c:pt>
                <c:pt idx="230">
                  <c:v>23.148046046134031</c:v>
                </c:pt>
                <c:pt idx="231">
                  <c:v>23.188647877146511</c:v>
                </c:pt>
                <c:pt idx="232">
                  <c:v>23.229111877291793</c:v>
                </c:pt>
                <c:pt idx="233">
                  <c:v>23.269437449899456</c:v>
                </c:pt>
                <c:pt idx="234">
                  <c:v>23.309623998299077</c:v>
                </c:pt>
                <c:pt idx="235">
                  <c:v>23.349670925820242</c:v>
                </c:pt>
                <c:pt idx="236">
                  <c:v>23.38957763579252</c:v>
                </c:pt>
                <c:pt idx="237">
                  <c:v>23.429343531545499</c:v>
                </c:pt>
                <c:pt idx="238">
                  <c:v>23.468968016408752</c:v>
                </c:pt>
                <c:pt idx="239">
                  <c:v>23.508450493711862</c:v>
                </c:pt>
                <c:pt idx="240">
                  <c:v>23.547790366784408</c:v>
                </c:pt>
                <c:pt idx="241">
                  <c:v>23.586987038955968</c:v>
                </c:pt>
                <c:pt idx="242">
                  <c:v>23.626039913556124</c:v>
                </c:pt>
                <c:pt idx="243">
                  <c:v>23.66494839391445</c:v>
                </c:pt>
                <c:pt idx="244">
                  <c:v>23.70371188336053</c:v>
                </c:pt>
                <c:pt idx="245">
                  <c:v>23.742329785223941</c:v>
                </c:pt>
                <c:pt idx="246">
                  <c:v>23.780801502834262</c:v>
                </c:pt>
                <c:pt idx="247">
                  <c:v>23.819126439521074</c:v>
                </c:pt>
                <c:pt idx="248">
                  <c:v>23.857303998613954</c:v>
                </c:pt>
                <c:pt idx="249">
                  <c:v>23.895333583442483</c:v>
                </c:pt>
                <c:pt idx="250">
                  <c:v>23.933214597336239</c:v>
                </c:pt>
                <c:pt idx="251">
                  <c:v>23.970946443624801</c:v>
                </c:pt>
                <c:pt idx="252">
                  <c:v>24.00852852563775</c:v>
                </c:pt>
                <c:pt idx="253">
                  <c:v>24.045960246704663</c:v>
                </c:pt>
                <c:pt idx="254">
                  <c:v>24.08324101015512</c:v>
                </c:pt>
                <c:pt idx="255">
                  <c:v>24.120370219318701</c:v>
                </c:pt>
                <c:pt idx="256">
                  <c:v>24.157347277524988</c:v>
                </c:pt>
                <c:pt idx="257">
                  <c:v>24.194171588103554</c:v>
                </c:pt>
                <c:pt idx="258">
                  <c:v>24.230842554383983</c:v>
                </c:pt>
                <c:pt idx="259">
                  <c:v>24.267359579695853</c:v>
                </c:pt>
                <c:pt idx="260">
                  <c:v>24.303722067368742</c:v>
                </c:pt>
                <c:pt idx="261">
                  <c:v>24.339929420732229</c:v>
                </c:pt>
                <c:pt idx="262">
                  <c:v>24.375981043115893</c:v>
                </c:pt>
                <c:pt idx="263">
                  <c:v>24.411876337849318</c:v>
                </c:pt>
                <c:pt idx="264">
                  <c:v>24.447614708262076</c:v>
                </c:pt>
                <c:pt idx="265">
                  <c:v>24.483195557683754</c:v>
                </c:pt>
                <c:pt idx="266">
                  <c:v>24.518618289443925</c:v>
                </c:pt>
                <c:pt idx="267">
                  <c:v>24.553882306872172</c:v>
                </c:pt>
                <c:pt idx="268">
                  <c:v>24.58898701329807</c:v>
                </c:pt>
                <c:pt idx="269">
                  <c:v>24.6239318120512</c:v>
                </c:pt>
                <c:pt idx="270">
                  <c:v>24.658716106461146</c:v>
                </c:pt>
                <c:pt idx="271">
                  <c:v>24.693339299857481</c:v>
                </c:pt>
                <c:pt idx="272">
                  <c:v>24.727800795569788</c:v>
                </c:pt>
                <c:pt idx="273">
                  <c:v>24.762099996927642</c:v>
                </c:pt>
                <c:pt idx="274">
                  <c:v>24.796236307260628</c:v>
                </c:pt>
                <c:pt idx="275">
                  <c:v>24.830209129898321</c:v>
                </c:pt>
                <c:pt idx="276">
                  <c:v>24.864017868170301</c:v>
                </c:pt>
                <c:pt idx="277">
                  <c:v>24.897661925406148</c:v>
                </c:pt>
                <c:pt idx="278">
                  <c:v>24.931140704935441</c:v>
                </c:pt>
                <c:pt idx="279">
                  <c:v>24.964453610087759</c:v>
                </c:pt>
                <c:pt idx="280">
                  <c:v>24.99760004419268</c:v>
                </c:pt>
                <c:pt idx="281">
                  <c:v>25.030579410579787</c:v>
                </c:pt>
                <c:pt idx="282">
                  <c:v>25.063391112578653</c:v>
                </c:pt>
                <c:pt idx="283">
                  <c:v>25.096034553518862</c:v>
                </c:pt>
                <c:pt idx="284">
                  <c:v>25.128509136729996</c:v>
                </c:pt>
                <c:pt idx="285">
                  <c:v>25.160814265541628</c:v>
                </c:pt>
                <c:pt idx="286">
                  <c:v>25.192949343283338</c:v>
                </c:pt>
                <c:pt idx="287">
                  <c:v>25.224913773284712</c:v>
                </c:pt>
                <c:pt idx="288">
                  <c:v>25.25670695887532</c:v>
                </c:pt>
                <c:pt idx="289">
                  <c:v>25.288328303384745</c:v>
                </c:pt>
                <c:pt idx="290">
                  <c:v>25.319777210142568</c:v>
                </c:pt>
                <c:pt idx="291">
                  <c:v>25.351053082478369</c:v>
                </c:pt>
                <c:pt idx="292">
                  <c:v>25.382155323721722</c:v>
                </c:pt>
                <c:pt idx="293">
                  <c:v>25.41308333720221</c:v>
                </c:pt>
                <c:pt idx="294">
                  <c:v>25.443836526249413</c:v>
                </c:pt>
                <c:pt idx="295">
                  <c:v>25.474414294192904</c:v>
                </c:pt>
                <c:pt idx="296">
                  <c:v>25.504816044362272</c:v>
                </c:pt>
                <c:pt idx="297">
                  <c:v>25.535041180087092</c:v>
                </c:pt>
                <c:pt idx="298">
                  <c:v>25.565089104696938</c:v>
                </c:pt>
                <c:pt idx="299">
                  <c:v>25.594959221521396</c:v>
                </c:pt>
                <c:pt idx="300">
                  <c:v>25.624650933890042</c:v>
                </c:pt>
                <c:pt idx="301">
                  <c:v>25.654163645132456</c:v>
                </c:pt>
                <c:pt idx="302">
                  <c:v>25.683496758578219</c:v>
                </c:pt>
                <c:pt idx="303">
                  <c:v>25.712649677556907</c:v>
                </c:pt>
                <c:pt idx="304">
                  <c:v>25.741621805398101</c:v>
                </c:pt>
                <c:pt idx="305">
                  <c:v>25.77041254543138</c:v>
                </c:pt>
                <c:pt idx="306">
                  <c:v>25.799021300986325</c:v>
                </c:pt>
                <c:pt idx="307">
                  <c:v>25.827447475392511</c:v>
                </c:pt>
                <c:pt idx="308">
                  <c:v>25.855690471979521</c:v>
                </c:pt>
                <c:pt idx="309">
                  <c:v>25.883749694076933</c:v>
                </c:pt>
                <c:pt idx="310">
                  <c:v>25.911624545014323</c:v>
                </c:pt>
                <c:pt idx="311">
                  <c:v>25.939314428121278</c:v>
                </c:pt>
                <c:pt idx="312">
                  <c:v>25.96681874672737</c:v>
                </c:pt>
                <c:pt idx="313">
                  <c:v>25.994136904162183</c:v>
                </c:pt>
                <c:pt idx="314">
                  <c:v>26.021268303755292</c:v>
                </c:pt>
                <c:pt idx="315">
                  <c:v>26.048212348836277</c:v>
                </c:pt>
                <c:pt idx="316">
                  <c:v>26.074968442734722</c:v>
                </c:pt>
                <c:pt idx="317">
                  <c:v>26.101535988780199</c:v>
                </c:pt>
                <c:pt idx="318">
                  <c:v>26.127914390302294</c:v>
                </c:pt>
                <c:pt idx="319">
                  <c:v>26.154103050630582</c:v>
                </c:pt>
                <c:pt idx="320">
                  <c:v>26.180101373094644</c:v>
                </c:pt>
                <c:pt idx="321">
                  <c:v>26.205908761024059</c:v>
                </c:pt>
                <c:pt idx="322">
                  <c:v>26.231524617748406</c:v>
                </c:pt>
                <c:pt idx="323">
                  <c:v>26.256948346597262</c:v>
                </c:pt>
                <c:pt idx="324">
                  <c:v>26.282179350900208</c:v>
                </c:pt>
                <c:pt idx="325">
                  <c:v>26.307217033986827</c:v>
                </c:pt>
                <c:pt idx="326">
                  <c:v>26.332060799186692</c:v>
                </c:pt>
                <c:pt idx="327">
                  <c:v>26.356710049829385</c:v>
                </c:pt>
                <c:pt idx="328">
                  <c:v>26.381164189244487</c:v>
                </c:pt>
                <c:pt idx="329">
                  <c:v>26.405422620761573</c:v>
                </c:pt>
                <c:pt idx="330">
                  <c:v>26.429484747710227</c:v>
                </c:pt>
                <c:pt idx="331">
                  <c:v>26.453349973420025</c:v>
                </c:pt>
                <c:pt idx="332">
                  <c:v>26.477017701220547</c:v>
                </c:pt>
                <c:pt idx="333">
                  <c:v>26.500487334441374</c:v>
                </c:pt>
                <c:pt idx="334">
                  <c:v>26.523758276412082</c:v>
                </c:pt>
                <c:pt idx="335">
                  <c:v>26.546829930462252</c:v>
                </c:pt>
                <c:pt idx="336">
                  <c:v>26.569701699921463</c:v>
                </c:pt>
                <c:pt idx="337">
                  <c:v>26.592372988119294</c:v>
                </c:pt>
                <c:pt idx="338">
                  <c:v>26.614843198385323</c:v>
                </c:pt>
                <c:pt idx="339">
                  <c:v>26.637111734049135</c:v>
                </c:pt>
                <c:pt idx="340">
                  <c:v>26.659177998440303</c:v>
                </c:pt>
                <c:pt idx="341">
                  <c:v>26.681041394888407</c:v>
                </c:pt>
                <c:pt idx="342">
                  <c:v>26.702701326723027</c:v>
                </c:pt>
                <c:pt idx="343">
                  <c:v>26.724157197273744</c:v>
                </c:pt>
                <c:pt idx="344">
                  <c:v>26.745408409870137</c:v>
                </c:pt>
                <c:pt idx="345">
                  <c:v>26.766454367841781</c:v>
                </c:pt>
                <c:pt idx="346">
                  <c:v>26.787294474518259</c:v>
                </c:pt>
                <c:pt idx="347">
                  <c:v>26.807928133229151</c:v>
                </c:pt>
                <c:pt idx="348">
                  <c:v>26.828354747304033</c:v>
                </c:pt>
                <c:pt idx="349">
                  <c:v>26.848573720072491</c:v>
                </c:pt>
                <c:pt idx="350">
                  <c:v>26.868584454864095</c:v>
                </c:pt>
                <c:pt idx="351">
                  <c:v>26.888386355008429</c:v>
                </c:pt>
                <c:pt idx="352">
                  <c:v>26.907978823835069</c:v>
                </c:pt>
                <c:pt idx="353">
                  <c:v>26.9273612646736</c:v>
                </c:pt>
                <c:pt idx="354">
                  <c:v>26.946533080853598</c:v>
                </c:pt>
                <c:pt idx="355">
                  <c:v>26.965493675704643</c:v>
                </c:pt>
                <c:pt idx="356">
                  <c:v>26.984242452556312</c:v>
                </c:pt>
                <c:pt idx="357">
                  <c:v>27.002778814738186</c:v>
                </c:pt>
                <c:pt idx="358">
                  <c:v>27.021102165579844</c:v>
                </c:pt>
                <c:pt idx="359">
                  <c:v>27.039211908410866</c:v>
                </c:pt>
                <c:pt idx="360">
                  <c:v>27.057107446560831</c:v>
                </c:pt>
                <c:pt idx="361">
                  <c:v>27.074788183359317</c:v>
                </c:pt>
                <c:pt idx="362">
                  <c:v>27.092253522135902</c:v>
                </c:pt>
                <c:pt idx="363">
                  <c:v>27.109502866220168</c:v>
                </c:pt>
                <c:pt idx="364">
                  <c:v>27.126535618941695</c:v>
                </c:pt>
                <c:pt idx="365">
                  <c:v>27.143351183630063</c:v>
                </c:pt>
                <c:pt idx="366">
                  <c:v>27.159948963614845</c:v>
                </c:pt>
                <c:pt idx="367">
                  <c:v>27.176328362225625</c:v>
                </c:pt>
                <c:pt idx="368">
                  <c:v>27.19248878279198</c:v>
                </c:pt>
                <c:pt idx="369">
                  <c:v>27.208429628643493</c:v>
                </c:pt>
                <c:pt idx="370">
                  <c:v>27.224150303109738</c:v>
                </c:pt>
                <c:pt idx="371">
                  <c:v>27.239650209520299</c:v>
                </c:pt>
                <c:pt idx="372">
                  <c:v>27.254928751204755</c:v>
                </c:pt>
                <c:pt idx="373">
                  <c:v>27.269985331492681</c:v>
                </c:pt>
                <c:pt idx="374">
                  <c:v>27.284819353713658</c:v>
                </c:pt>
                <c:pt idx="375">
                  <c:v>27.299430221197266</c:v>
                </c:pt>
                <c:pt idx="376">
                  <c:v>27.313817337273086</c:v>
                </c:pt>
                <c:pt idx="377">
                  <c:v>27.327980105270694</c:v>
                </c:pt>
                <c:pt idx="378">
                  <c:v>27.341917928519671</c:v>
                </c:pt>
                <c:pt idx="379">
                  <c:v>27.355630210349595</c:v>
                </c:pt>
                <c:pt idx="380">
                  <c:v>27.369116354090046</c:v>
                </c:pt>
                <c:pt idx="381">
                  <c:v>27.382375763070606</c:v>
                </c:pt>
                <c:pt idx="382">
                  <c:v>27.395407840620848</c:v>
                </c:pt>
                <c:pt idx="383">
                  <c:v>27.408211990070356</c:v>
                </c:pt>
                <c:pt idx="384">
                  <c:v>27.420787614748708</c:v>
                </c:pt>
                <c:pt idx="385">
                  <c:v>27.433134117985485</c:v>
                </c:pt>
                <c:pt idx="386">
                  <c:v>27.44525090311026</c:v>
                </c:pt>
                <c:pt idx="387">
                  <c:v>27.457137373452621</c:v>
                </c:pt>
                <c:pt idx="388">
                  <c:v>27.46879293234214</c:v>
                </c:pt>
                <c:pt idx="389">
                  <c:v>27.480216983108402</c:v>
                </c:pt>
                <c:pt idx="390">
                  <c:v>27.491408929080979</c:v>
                </c:pt>
                <c:pt idx="391">
                  <c:v>27.50236817358946</c:v>
                </c:pt>
                <c:pt idx="392">
                  <c:v>27.513094119963416</c:v>
                </c:pt>
                <c:pt idx="393">
                  <c:v>27.523586171532425</c:v>
                </c:pt>
                <c:pt idx="394">
                  <c:v>27.533843731626074</c:v>
                </c:pt>
                <c:pt idx="395">
                  <c:v>27.543866203573941</c:v>
                </c:pt>
                <c:pt idx="396">
                  <c:v>27.553652990705601</c:v>
                </c:pt>
                <c:pt idx="397">
                  <c:v>27.563203496350631</c:v>
                </c:pt>
                <c:pt idx="398">
                  <c:v>27.572517123838619</c:v>
                </c:pt>
                <c:pt idx="399">
                  <c:v>27.581593276499138</c:v>
                </c:pt>
                <c:pt idx="400">
                  <c:v>27.590431357661767</c:v>
                </c:pt>
                <c:pt idx="401">
                  <c:v>27.599030770656089</c:v>
                </c:pt>
                <c:pt idx="402">
                  <c:v>27.607390918811678</c:v>
                </c:pt>
                <c:pt idx="403">
                  <c:v>27.61551120545812</c:v>
                </c:pt>
                <c:pt idx="404">
                  <c:v>27.623391033924985</c:v>
                </c:pt>
                <c:pt idx="405">
                  <c:v>27.631029807541864</c:v>
                </c:pt>
                <c:pt idx="406">
                  <c:v>27.638426929638328</c:v>
                </c:pt>
                <c:pt idx="407">
                  <c:v>27.645581803543955</c:v>
                </c:pt>
                <c:pt idx="408">
                  <c:v>27.65249383258833</c:v>
                </c:pt>
                <c:pt idx="409">
                  <c:v>27.65916242010103</c:v>
                </c:pt>
                <c:pt idx="410">
                  <c:v>27.665586969411635</c:v>
                </c:pt>
                <c:pt idx="411">
                  <c:v>27.67176688384972</c:v>
                </c:pt>
                <c:pt idx="412">
                  <c:v>27.677701566744869</c:v>
                </c:pt>
                <c:pt idx="413">
                  <c:v>27.683390421426658</c:v>
                </c:pt>
                <c:pt idx="414">
                  <c:v>27.688832851224667</c:v>
                </c:pt>
                <c:pt idx="415">
                  <c:v>27.694028259468478</c:v>
                </c:pt>
                <c:pt idx="416">
                  <c:v>27.698976049487669</c:v>
                </c:pt>
                <c:pt idx="417">
                  <c:v>27.703675624611819</c:v>
                </c:pt>
                <c:pt idx="418">
                  <c:v>27.708126388170506</c:v>
                </c:pt>
                <c:pt idx="419">
                  <c:v>27.712327743493308</c:v>
                </c:pt>
                <c:pt idx="420">
                  <c:v>27.716279093909804</c:v>
                </c:pt>
                <c:pt idx="421">
                  <c:v>27.719979842749581</c:v>
                </c:pt>
                <c:pt idx="422">
                  <c:v>27.723429393342208</c:v>
                </c:pt>
                <c:pt idx="423">
                  <c:v>27.726627149017272</c:v>
                </c:pt>
                <c:pt idx="424">
                  <c:v>27.729572513104348</c:v>
                </c:pt>
                <c:pt idx="425">
                  <c:v>27.732264888933017</c:v>
                </c:pt>
                <c:pt idx="426">
                  <c:v>27.734703679832855</c:v>
                </c:pt>
                <c:pt idx="427">
                  <c:v>27.736888289133447</c:v>
                </c:pt>
                <c:pt idx="428">
                  <c:v>27.738818120164368</c:v>
                </c:pt>
                <c:pt idx="429">
                  <c:v>27.740492576255196</c:v>
                </c:pt>
                <c:pt idx="430">
                  <c:v>27.741911060735514</c:v>
                </c:pt>
                <c:pt idx="431">
                  <c:v>27.743072976934897</c:v>
                </c:pt>
                <c:pt idx="432">
                  <c:v>27.74397772818293</c:v>
                </c:pt>
                <c:pt idx="433">
                  <c:v>27.744624717809188</c:v>
                </c:pt>
                <c:pt idx="434">
                  <c:v>27.745013349143253</c:v>
                </c:pt>
                <c:pt idx="435">
                  <c:v>27.7451430255147</c:v>
                </c:pt>
                <c:pt idx="436">
                  <c:v>27.745013349143253</c:v>
                </c:pt>
                <c:pt idx="437">
                  <c:v>27.744624717809188</c:v>
                </c:pt>
                <c:pt idx="438">
                  <c:v>27.74397772818293</c:v>
                </c:pt>
                <c:pt idx="439">
                  <c:v>27.743072976934897</c:v>
                </c:pt>
                <c:pt idx="440">
                  <c:v>27.741911060735514</c:v>
                </c:pt>
                <c:pt idx="441">
                  <c:v>27.740492576255196</c:v>
                </c:pt>
                <c:pt idx="442">
                  <c:v>27.738818120164368</c:v>
                </c:pt>
                <c:pt idx="443">
                  <c:v>27.736888289133447</c:v>
                </c:pt>
                <c:pt idx="444">
                  <c:v>27.734703679832855</c:v>
                </c:pt>
                <c:pt idx="445">
                  <c:v>27.732264888933017</c:v>
                </c:pt>
                <c:pt idx="446">
                  <c:v>27.729572513104348</c:v>
                </c:pt>
                <c:pt idx="447">
                  <c:v>27.726627149017272</c:v>
                </c:pt>
                <c:pt idx="448">
                  <c:v>27.723429393342208</c:v>
                </c:pt>
                <c:pt idx="449">
                  <c:v>27.719979842749581</c:v>
                </c:pt>
                <c:pt idx="450">
                  <c:v>27.716279093909804</c:v>
                </c:pt>
                <c:pt idx="451">
                  <c:v>27.712327743493308</c:v>
                </c:pt>
                <c:pt idx="452">
                  <c:v>27.708126388170506</c:v>
                </c:pt>
                <c:pt idx="453">
                  <c:v>27.703675624611819</c:v>
                </c:pt>
                <c:pt idx="454">
                  <c:v>27.698976049487669</c:v>
                </c:pt>
                <c:pt idx="455">
                  <c:v>27.694028259468478</c:v>
                </c:pt>
                <c:pt idx="456">
                  <c:v>27.688832851224667</c:v>
                </c:pt>
                <c:pt idx="457">
                  <c:v>27.683390421426658</c:v>
                </c:pt>
                <c:pt idx="458">
                  <c:v>27.677701566744869</c:v>
                </c:pt>
                <c:pt idx="459">
                  <c:v>27.67176688384972</c:v>
                </c:pt>
                <c:pt idx="460">
                  <c:v>27.665586969411635</c:v>
                </c:pt>
                <c:pt idx="461">
                  <c:v>27.65916242010103</c:v>
                </c:pt>
                <c:pt idx="462">
                  <c:v>27.65249383258833</c:v>
                </c:pt>
                <c:pt idx="463">
                  <c:v>27.645581803543955</c:v>
                </c:pt>
                <c:pt idx="464">
                  <c:v>27.638426929638328</c:v>
                </c:pt>
                <c:pt idx="465">
                  <c:v>27.631029807541864</c:v>
                </c:pt>
                <c:pt idx="466">
                  <c:v>27.623391033924985</c:v>
                </c:pt>
                <c:pt idx="467">
                  <c:v>27.61551120545812</c:v>
                </c:pt>
                <c:pt idx="468">
                  <c:v>27.607390918811678</c:v>
                </c:pt>
                <c:pt idx="469">
                  <c:v>27.599030770656089</c:v>
                </c:pt>
                <c:pt idx="470">
                  <c:v>27.590431357661767</c:v>
                </c:pt>
                <c:pt idx="471">
                  <c:v>27.581593276499138</c:v>
                </c:pt>
                <c:pt idx="472">
                  <c:v>27.572517123838619</c:v>
                </c:pt>
                <c:pt idx="473">
                  <c:v>27.563203496350631</c:v>
                </c:pt>
                <c:pt idx="474">
                  <c:v>27.553652990705601</c:v>
                </c:pt>
                <c:pt idx="475">
                  <c:v>27.543866203573941</c:v>
                </c:pt>
                <c:pt idx="476">
                  <c:v>27.533843731626074</c:v>
                </c:pt>
                <c:pt idx="477">
                  <c:v>27.523586171532425</c:v>
                </c:pt>
                <c:pt idx="478">
                  <c:v>27.513094119963416</c:v>
                </c:pt>
                <c:pt idx="479">
                  <c:v>27.50236817358946</c:v>
                </c:pt>
                <c:pt idx="480">
                  <c:v>27.491408929080979</c:v>
                </c:pt>
                <c:pt idx="481">
                  <c:v>27.480216983108402</c:v>
                </c:pt>
                <c:pt idx="482">
                  <c:v>27.46879293234214</c:v>
                </c:pt>
                <c:pt idx="483">
                  <c:v>27.457137373452621</c:v>
                </c:pt>
                <c:pt idx="484">
                  <c:v>27.44525090311026</c:v>
                </c:pt>
                <c:pt idx="485">
                  <c:v>27.433134117985485</c:v>
                </c:pt>
                <c:pt idx="486">
                  <c:v>27.420787614748708</c:v>
                </c:pt>
                <c:pt idx="487">
                  <c:v>27.408211990070356</c:v>
                </c:pt>
                <c:pt idx="488">
                  <c:v>27.395407840620848</c:v>
                </c:pt>
                <c:pt idx="489">
                  <c:v>27.382375763070606</c:v>
                </c:pt>
                <c:pt idx="490">
                  <c:v>27.369116354090046</c:v>
                </c:pt>
                <c:pt idx="491">
                  <c:v>27.355630210349595</c:v>
                </c:pt>
                <c:pt idx="492">
                  <c:v>27.341917928519671</c:v>
                </c:pt>
                <c:pt idx="493">
                  <c:v>27.327980105270694</c:v>
                </c:pt>
                <c:pt idx="494">
                  <c:v>27.313817337273086</c:v>
                </c:pt>
                <c:pt idx="495">
                  <c:v>27.299430221197266</c:v>
                </c:pt>
                <c:pt idx="496">
                  <c:v>27.284819353713658</c:v>
                </c:pt>
                <c:pt idx="497">
                  <c:v>27.269985331492681</c:v>
                </c:pt>
                <c:pt idx="498">
                  <c:v>27.254928751204755</c:v>
                </c:pt>
                <c:pt idx="499">
                  <c:v>27.239650209520299</c:v>
                </c:pt>
                <c:pt idx="500">
                  <c:v>27.224150303109738</c:v>
                </c:pt>
                <c:pt idx="501">
                  <c:v>27.208429628643493</c:v>
                </c:pt>
                <c:pt idx="502">
                  <c:v>27.19248878279198</c:v>
                </c:pt>
                <c:pt idx="503">
                  <c:v>27.176328362225625</c:v>
                </c:pt>
                <c:pt idx="504">
                  <c:v>27.159948963614845</c:v>
                </c:pt>
                <c:pt idx="505">
                  <c:v>27.143351183630063</c:v>
                </c:pt>
                <c:pt idx="506">
                  <c:v>27.126535618941695</c:v>
                </c:pt>
                <c:pt idx="507">
                  <c:v>27.109502866220168</c:v>
                </c:pt>
                <c:pt idx="508">
                  <c:v>27.092253522135902</c:v>
                </c:pt>
                <c:pt idx="509">
                  <c:v>27.074788183359317</c:v>
                </c:pt>
                <c:pt idx="510">
                  <c:v>27.057107446560831</c:v>
                </c:pt>
                <c:pt idx="511">
                  <c:v>27.039211908410866</c:v>
                </c:pt>
                <c:pt idx="512">
                  <c:v>27.021102165579844</c:v>
                </c:pt>
                <c:pt idx="513">
                  <c:v>27.002778814738186</c:v>
                </c:pt>
                <c:pt idx="514">
                  <c:v>26.984242452556312</c:v>
                </c:pt>
                <c:pt idx="515">
                  <c:v>26.965493675704643</c:v>
                </c:pt>
                <c:pt idx="516">
                  <c:v>26.946533080853598</c:v>
                </c:pt>
                <c:pt idx="517">
                  <c:v>26.9273612646736</c:v>
                </c:pt>
                <c:pt idx="518">
                  <c:v>26.907978823835069</c:v>
                </c:pt>
                <c:pt idx="519">
                  <c:v>26.888386355008429</c:v>
                </c:pt>
                <c:pt idx="520">
                  <c:v>26.868584454864095</c:v>
                </c:pt>
                <c:pt idx="521">
                  <c:v>26.848573720072491</c:v>
                </c:pt>
                <c:pt idx="522">
                  <c:v>26.828354747304033</c:v>
                </c:pt>
                <c:pt idx="523">
                  <c:v>26.807928133229151</c:v>
                </c:pt>
                <c:pt idx="524">
                  <c:v>26.787294474518259</c:v>
                </c:pt>
                <c:pt idx="525">
                  <c:v>26.766454367841781</c:v>
                </c:pt>
                <c:pt idx="526">
                  <c:v>26.745408409870137</c:v>
                </c:pt>
                <c:pt idx="527">
                  <c:v>26.724157197273744</c:v>
                </c:pt>
                <c:pt idx="528">
                  <c:v>26.702701326723027</c:v>
                </c:pt>
                <c:pt idx="529">
                  <c:v>26.681041394888407</c:v>
                </c:pt>
                <c:pt idx="530">
                  <c:v>26.659177998440303</c:v>
                </c:pt>
                <c:pt idx="531">
                  <c:v>26.637111734049135</c:v>
                </c:pt>
                <c:pt idx="532">
                  <c:v>26.614843198385323</c:v>
                </c:pt>
                <c:pt idx="533">
                  <c:v>26.592372988119294</c:v>
                </c:pt>
                <c:pt idx="534">
                  <c:v>26.569701699921463</c:v>
                </c:pt>
                <c:pt idx="535">
                  <c:v>26.546829930462252</c:v>
                </c:pt>
                <c:pt idx="536">
                  <c:v>26.523758276412082</c:v>
                </c:pt>
                <c:pt idx="537">
                  <c:v>26.500487334441374</c:v>
                </c:pt>
                <c:pt idx="538">
                  <c:v>26.477017701220547</c:v>
                </c:pt>
                <c:pt idx="539">
                  <c:v>26.453349973420025</c:v>
                </c:pt>
                <c:pt idx="540">
                  <c:v>26.429484747710227</c:v>
                </c:pt>
                <c:pt idx="541">
                  <c:v>26.405422620761573</c:v>
                </c:pt>
                <c:pt idx="542">
                  <c:v>26.381164189244487</c:v>
                </c:pt>
                <c:pt idx="543">
                  <c:v>26.356710049829385</c:v>
                </c:pt>
                <c:pt idx="544">
                  <c:v>26.332060799186692</c:v>
                </c:pt>
                <c:pt idx="545">
                  <c:v>26.307217033986827</c:v>
                </c:pt>
                <c:pt idx="546">
                  <c:v>26.282179350900208</c:v>
                </c:pt>
                <c:pt idx="547">
                  <c:v>26.256948346597262</c:v>
                </c:pt>
                <c:pt idx="548">
                  <c:v>26.231524617748406</c:v>
                </c:pt>
                <c:pt idx="549">
                  <c:v>26.205908761024059</c:v>
                </c:pt>
                <c:pt idx="550">
                  <c:v>26.180101373094644</c:v>
                </c:pt>
                <c:pt idx="551">
                  <c:v>26.154103050630582</c:v>
                </c:pt>
                <c:pt idx="552">
                  <c:v>26.127914390302294</c:v>
                </c:pt>
                <c:pt idx="553">
                  <c:v>26.101535988780199</c:v>
                </c:pt>
                <c:pt idx="554">
                  <c:v>26.074968442734722</c:v>
                </c:pt>
                <c:pt idx="555">
                  <c:v>26.048212348836277</c:v>
                </c:pt>
                <c:pt idx="556">
                  <c:v>26.021268303755292</c:v>
                </c:pt>
                <c:pt idx="557">
                  <c:v>25.994136904162183</c:v>
                </c:pt>
                <c:pt idx="558">
                  <c:v>25.96681874672737</c:v>
                </c:pt>
                <c:pt idx="559">
                  <c:v>25.939314428121278</c:v>
                </c:pt>
                <c:pt idx="560">
                  <c:v>25.911624545014323</c:v>
                </c:pt>
                <c:pt idx="561">
                  <c:v>25.883749694076933</c:v>
                </c:pt>
                <c:pt idx="562">
                  <c:v>25.855690471979521</c:v>
                </c:pt>
                <c:pt idx="563">
                  <c:v>25.827447475392511</c:v>
                </c:pt>
                <c:pt idx="564">
                  <c:v>25.799021300986325</c:v>
                </c:pt>
                <c:pt idx="565">
                  <c:v>25.77041254543138</c:v>
                </c:pt>
                <c:pt idx="566">
                  <c:v>25.741621805398101</c:v>
                </c:pt>
                <c:pt idx="567">
                  <c:v>25.712649677556907</c:v>
                </c:pt>
                <c:pt idx="568">
                  <c:v>25.683496758578219</c:v>
                </c:pt>
                <c:pt idx="569">
                  <c:v>25.654163645132456</c:v>
                </c:pt>
                <c:pt idx="570">
                  <c:v>25.624650933890042</c:v>
                </c:pt>
                <c:pt idx="571">
                  <c:v>25.594959221521396</c:v>
                </c:pt>
                <c:pt idx="572">
                  <c:v>25.565089104696938</c:v>
                </c:pt>
                <c:pt idx="573">
                  <c:v>25.535041180087092</c:v>
                </c:pt>
                <c:pt idx="574">
                  <c:v>25.504816044362272</c:v>
                </c:pt>
                <c:pt idx="575">
                  <c:v>25.474414294192904</c:v>
                </c:pt>
                <c:pt idx="576">
                  <c:v>25.443836526249413</c:v>
                </c:pt>
                <c:pt idx="577">
                  <c:v>25.41308333720221</c:v>
                </c:pt>
                <c:pt idx="578">
                  <c:v>25.382155323721722</c:v>
                </c:pt>
                <c:pt idx="579">
                  <c:v>25.351053082478369</c:v>
                </c:pt>
                <c:pt idx="580">
                  <c:v>25.319777210142568</c:v>
                </c:pt>
                <c:pt idx="581">
                  <c:v>25.288328303384745</c:v>
                </c:pt>
                <c:pt idx="582">
                  <c:v>25.25670695887532</c:v>
                </c:pt>
                <c:pt idx="583">
                  <c:v>25.224913773284712</c:v>
                </c:pt>
                <c:pt idx="584">
                  <c:v>25.192949343283338</c:v>
                </c:pt>
                <c:pt idx="585">
                  <c:v>25.160814265541628</c:v>
                </c:pt>
                <c:pt idx="586">
                  <c:v>25.128509136729996</c:v>
                </c:pt>
                <c:pt idx="587">
                  <c:v>25.096034553518862</c:v>
                </c:pt>
                <c:pt idx="588">
                  <c:v>25.063391112578653</c:v>
                </c:pt>
                <c:pt idx="589">
                  <c:v>25.030579410579787</c:v>
                </c:pt>
                <c:pt idx="590">
                  <c:v>24.99760004419268</c:v>
                </c:pt>
                <c:pt idx="591">
                  <c:v>24.964453610087759</c:v>
                </c:pt>
                <c:pt idx="592">
                  <c:v>24.931140704935441</c:v>
                </c:pt>
                <c:pt idx="593">
                  <c:v>24.897661925406148</c:v>
                </c:pt>
                <c:pt idx="594">
                  <c:v>24.864017868170301</c:v>
                </c:pt>
                <c:pt idx="595">
                  <c:v>24.830209129898321</c:v>
                </c:pt>
                <c:pt idx="596">
                  <c:v>24.796236307260628</c:v>
                </c:pt>
                <c:pt idx="597">
                  <c:v>24.762099996927642</c:v>
                </c:pt>
                <c:pt idx="598">
                  <c:v>24.727800795569788</c:v>
                </c:pt>
                <c:pt idx="599">
                  <c:v>24.693339299857481</c:v>
                </c:pt>
                <c:pt idx="600">
                  <c:v>24.658716106461146</c:v>
                </c:pt>
                <c:pt idx="601">
                  <c:v>24.6239318120512</c:v>
                </c:pt>
                <c:pt idx="602">
                  <c:v>24.58898701329807</c:v>
                </c:pt>
                <c:pt idx="603">
                  <c:v>24.553882306872172</c:v>
                </c:pt>
                <c:pt idx="604">
                  <c:v>24.518618289443925</c:v>
                </c:pt>
                <c:pt idx="605">
                  <c:v>24.483195557683754</c:v>
                </c:pt>
                <c:pt idx="606">
                  <c:v>24.447614708262076</c:v>
                </c:pt>
                <c:pt idx="607">
                  <c:v>24.411876337849318</c:v>
                </c:pt>
                <c:pt idx="608">
                  <c:v>24.375981043115893</c:v>
                </c:pt>
                <c:pt idx="609">
                  <c:v>24.339929420732229</c:v>
                </c:pt>
                <c:pt idx="610">
                  <c:v>24.303722067368742</c:v>
                </c:pt>
                <c:pt idx="611">
                  <c:v>24.267359579695853</c:v>
                </c:pt>
                <c:pt idx="612">
                  <c:v>24.230842554383983</c:v>
                </c:pt>
                <c:pt idx="613">
                  <c:v>24.194171588103554</c:v>
                </c:pt>
                <c:pt idx="614">
                  <c:v>24.157347277524988</c:v>
                </c:pt>
                <c:pt idx="615">
                  <c:v>24.120370219318701</c:v>
                </c:pt>
                <c:pt idx="616">
                  <c:v>24.08324101015512</c:v>
                </c:pt>
                <c:pt idx="617">
                  <c:v>24.045960246704663</c:v>
                </c:pt>
                <c:pt idx="618">
                  <c:v>24.00852852563775</c:v>
                </c:pt>
                <c:pt idx="619">
                  <c:v>23.970946443624801</c:v>
                </c:pt>
                <c:pt idx="620">
                  <c:v>23.933214597336239</c:v>
                </c:pt>
                <c:pt idx="621">
                  <c:v>23.895333583442483</c:v>
                </c:pt>
                <c:pt idx="622">
                  <c:v>23.857303998613954</c:v>
                </c:pt>
                <c:pt idx="623">
                  <c:v>23.819126439521074</c:v>
                </c:pt>
                <c:pt idx="624">
                  <c:v>23.780801502834262</c:v>
                </c:pt>
                <c:pt idx="625">
                  <c:v>23.742329785223941</c:v>
                </c:pt>
                <c:pt idx="626">
                  <c:v>23.70371188336053</c:v>
                </c:pt>
                <c:pt idx="627">
                  <c:v>23.66494839391445</c:v>
                </c:pt>
                <c:pt idx="628">
                  <c:v>23.626039913556124</c:v>
                </c:pt>
                <c:pt idx="629">
                  <c:v>23.586987038955968</c:v>
                </c:pt>
                <c:pt idx="630">
                  <c:v>23.547790366784408</c:v>
                </c:pt>
                <c:pt idx="631">
                  <c:v>23.508450493711862</c:v>
                </c:pt>
                <c:pt idx="632">
                  <c:v>23.468968016408752</c:v>
                </c:pt>
                <c:pt idx="633">
                  <c:v>23.429343531545499</c:v>
                </c:pt>
                <c:pt idx="634">
                  <c:v>23.38957763579252</c:v>
                </c:pt>
                <c:pt idx="635">
                  <c:v>23.349670925820242</c:v>
                </c:pt>
                <c:pt idx="636">
                  <c:v>23.309623998299077</c:v>
                </c:pt>
                <c:pt idx="637">
                  <c:v>23.269437449899456</c:v>
                </c:pt>
                <c:pt idx="638">
                  <c:v>23.229111877291793</c:v>
                </c:pt>
                <c:pt idx="639">
                  <c:v>23.188647877146511</c:v>
                </c:pt>
                <c:pt idx="640">
                  <c:v>23.148046046134031</c:v>
                </c:pt>
                <c:pt idx="641">
                  <c:v>23.107306980924768</c:v>
                </c:pt>
                <c:pt idx="642">
                  <c:v>23.066431278189157</c:v>
                </c:pt>
                <c:pt idx="643">
                  <c:v>23.025419534597603</c:v>
                </c:pt>
                <c:pt idx="644">
                  <c:v>22.984272346820536</c:v>
                </c:pt>
                <c:pt idx="645">
                  <c:v>22.942990311528373</c:v>
                </c:pt>
                <c:pt idx="646">
                  <c:v>22.90157402539154</c:v>
                </c:pt>
                <c:pt idx="647">
                  <c:v>22.860024085080447</c:v>
                </c:pt>
                <c:pt idx="648">
                  <c:v>22.818341087265527</c:v>
                </c:pt>
                <c:pt idx="649">
                  <c:v>22.776525628617193</c:v>
                </c:pt>
                <c:pt idx="650">
                  <c:v>22.734578305805869</c:v>
                </c:pt>
                <c:pt idx="651">
                  <c:v>22.692499715501974</c:v>
                </c:pt>
                <c:pt idx="652">
                  <c:v>22.650290454375934</c:v>
                </c:pt>
                <c:pt idx="653">
                  <c:v>22.607951119098161</c:v>
                </c:pt>
                <c:pt idx="654">
                  <c:v>22.565482306339081</c:v>
                </c:pt>
                <c:pt idx="655">
                  <c:v>22.522884612769115</c:v>
                </c:pt>
                <c:pt idx="656">
                  <c:v>22.480158635058682</c:v>
                </c:pt>
                <c:pt idx="657">
                  <c:v>22.437304969878205</c:v>
                </c:pt>
                <c:pt idx="658">
                  <c:v>22.394324213898102</c:v>
                </c:pt>
                <c:pt idx="659">
                  <c:v>22.351216963788794</c:v>
                </c:pt>
                <c:pt idx="660">
                  <c:v>22.307983816220705</c:v>
                </c:pt>
                <c:pt idx="661">
                  <c:v>22.264625367864252</c:v>
                </c:pt>
                <c:pt idx="662">
                  <c:v>22.221142215389861</c:v>
                </c:pt>
                <c:pt idx="663">
                  <c:v>22.177534955467944</c:v>
                </c:pt>
                <c:pt idx="664">
                  <c:v>22.13380418476893</c:v>
                </c:pt>
                <c:pt idx="665">
                  <c:v>22.089950499963237</c:v>
                </c:pt>
                <c:pt idx="666">
                  <c:v>22.045974497721282</c:v>
                </c:pt>
                <c:pt idx="667">
                  <c:v>22.001876774713494</c:v>
                </c:pt>
                <c:pt idx="668">
                  <c:v>21.957657927610288</c:v>
                </c:pt>
                <c:pt idx="669">
                  <c:v>21.913318553082085</c:v>
                </c:pt>
                <c:pt idx="670">
                  <c:v>21.868859247799307</c:v>
                </c:pt>
                <c:pt idx="671">
                  <c:v>21.824280608432375</c:v>
                </c:pt>
                <c:pt idx="672">
                  <c:v>21.779583231651706</c:v>
                </c:pt>
                <c:pt idx="673">
                  <c:v>21.734767714127727</c:v>
                </c:pt>
                <c:pt idx="674">
                  <c:v>21.689834652530855</c:v>
                </c:pt>
                <c:pt idx="675">
                  <c:v>21.644784643531512</c:v>
                </c:pt>
                <c:pt idx="676">
                  <c:v>21.599618283800115</c:v>
                </c:pt>
                <c:pt idx="677">
                  <c:v>21.554336170007094</c:v>
                </c:pt>
                <c:pt idx="678">
                  <c:v>21.508938898822858</c:v>
                </c:pt>
                <c:pt idx="679">
                  <c:v>21.463427066917838</c:v>
                </c:pt>
                <c:pt idx="680">
                  <c:v>21.41780127096245</c:v>
                </c:pt>
                <c:pt idx="681">
                  <c:v>21.372062107627112</c:v>
                </c:pt>
                <c:pt idx="682">
                  <c:v>21.326210173582247</c:v>
                </c:pt>
                <c:pt idx="683">
                  <c:v>21.280246065498282</c:v>
                </c:pt>
                <c:pt idx="684">
                  <c:v>21.234170380045629</c:v>
                </c:pt>
                <c:pt idx="685">
                  <c:v>21.187983713894713</c:v>
                </c:pt>
                <c:pt idx="686">
                  <c:v>21.141686663715952</c:v>
                </c:pt>
                <c:pt idx="687">
                  <c:v>21.09527982617977</c:v>
                </c:pt>
                <c:pt idx="688">
                  <c:v>21.048763797956589</c:v>
                </c:pt>
                <c:pt idx="689">
                  <c:v>21.002139175716827</c:v>
                </c:pt>
                <c:pt idx="690">
                  <c:v>20.955406556130903</c:v>
                </c:pt>
                <c:pt idx="691">
                  <c:v>20.908566535869241</c:v>
                </c:pt>
                <c:pt idx="692">
                  <c:v>20.861619711602259</c:v>
                </c:pt>
                <c:pt idx="693">
                  <c:v>20.814566680000379</c:v>
                </c:pt>
                <c:pt idx="694">
                  <c:v>20.767408037734025</c:v>
                </c:pt>
                <c:pt idx="695">
                  <c:v>20.720144381473613</c:v>
                </c:pt>
                <c:pt idx="696">
                  <c:v>20.672776307889567</c:v>
                </c:pt>
                <c:pt idx="697">
                  <c:v>20.625304413652305</c:v>
                </c:pt>
                <c:pt idx="698">
                  <c:v>20.577729295432249</c:v>
                </c:pt>
                <c:pt idx="699">
                  <c:v>20.530051549899824</c:v>
                </c:pt>
                <c:pt idx="700">
                  <c:v>20.482271773725444</c:v>
                </c:pt>
                <c:pt idx="701">
                  <c:v>20.43439056357953</c:v>
                </c:pt>
                <c:pt idx="702">
                  <c:v>20.386408516132509</c:v>
                </c:pt>
                <c:pt idx="703">
                  <c:v>20.338326228054797</c:v>
                </c:pt>
                <c:pt idx="704">
                  <c:v>20.290144296016816</c:v>
                </c:pt>
                <c:pt idx="705">
                  <c:v>20.241863316688985</c:v>
                </c:pt>
                <c:pt idx="706">
                  <c:v>20.193483886741728</c:v>
                </c:pt>
                <c:pt idx="707">
                  <c:v>20.145006602845466</c:v>
                </c:pt>
                <c:pt idx="708">
                  <c:v>20.096432061670615</c:v>
                </c:pt>
                <c:pt idx="709">
                  <c:v>20.0477608598876</c:v>
                </c:pt>
                <c:pt idx="710">
                  <c:v>19.998993594166841</c:v>
                </c:pt>
                <c:pt idx="711">
                  <c:v>19.950130861178756</c:v>
                </c:pt>
                <c:pt idx="712">
                  <c:v>19.901173257593772</c:v>
                </c:pt>
                <c:pt idx="713">
                  <c:v>19.852121380082306</c:v>
                </c:pt>
                <c:pt idx="714">
                  <c:v>19.802975825314775</c:v>
                </c:pt>
                <c:pt idx="715">
                  <c:v>19.753737189961605</c:v>
                </c:pt>
                <c:pt idx="716">
                  <c:v>19.704406070693217</c:v>
                </c:pt>
                <c:pt idx="717">
                  <c:v>19.654983064180026</c:v>
                </c:pt>
                <c:pt idx="718">
                  <c:v>19.605468767092461</c:v>
                </c:pt>
                <c:pt idx="719">
                  <c:v>19.555863776100935</c:v>
                </c:pt>
                <c:pt idx="720">
                  <c:v>19.506168687875871</c:v>
                </c:pt>
                <c:pt idx="721">
                  <c:v>19.456384099087693</c:v>
                </c:pt>
                <c:pt idx="722">
                  <c:v>19.406510606406822</c:v>
                </c:pt>
                <c:pt idx="723">
                  <c:v>19.356548806503675</c:v>
                </c:pt>
                <c:pt idx="724">
                  <c:v>19.306499296048674</c:v>
                </c:pt>
                <c:pt idx="725">
                  <c:v>19.256362671712242</c:v>
                </c:pt>
                <c:pt idx="726">
                  <c:v>19.206139530164798</c:v>
                </c:pt>
                <c:pt idx="727">
                  <c:v>19.155830468076758</c:v>
                </c:pt>
                <c:pt idx="728">
                  <c:v>19.105436082118551</c:v>
                </c:pt>
                <c:pt idx="729">
                  <c:v>19.054956968960596</c:v>
                </c:pt>
                <c:pt idx="730">
                  <c:v>19.00439372527331</c:v>
                </c:pt>
                <c:pt idx="731">
                  <c:v>18.953746947727112</c:v>
                </c:pt>
                <c:pt idx="732">
                  <c:v>18.903017232992433</c:v>
                </c:pt>
                <c:pt idx="733">
                  <c:v>18.852205177739684</c:v>
                </c:pt>
                <c:pt idx="734">
                  <c:v>18.801311378639291</c:v>
                </c:pt>
                <c:pt idx="735">
                  <c:v>18.750336432361671</c:v>
                </c:pt>
                <c:pt idx="736">
                  <c:v>18.699280935577249</c:v>
                </c:pt>
                <c:pt idx="737">
                  <c:v>18.648145484956437</c:v>
                </c:pt>
                <c:pt idx="738">
                  <c:v>18.596930677169667</c:v>
                </c:pt>
                <c:pt idx="739">
                  <c:v>18.545637108887355</c:v>
                </c:pt>
                <c:pt idx="740">
                  <c:v>18.494265376779921</c:v>
                </c:pt>
                <c:pt idx="741">
                  <c:v>18.44281607751779</c:v>
                </c:pt>
                <c:pt idx="742">
                  <c:v>18.391289807771376</c:v>
                </c:pt>
                <c:pt idx="743">
                  <c:v>18.339687164211099</c:v>
                </c:pt>
                <c:pt idx="744">
                  <c:v>18.28800874350739</c:v>
                </c:pt>
                <c:pt idx="745">
                  <c:v>18.236255142330663</c:v>
                </c:pt>
                <c:pt idx="746">
                  <c:v>18.184426957351338</c:v>
                </c:pt>
                <c:pt idx="747">
                  <c:v>18.132524785239838</c:v>
                </c:pt>
                <c:pt idx="748">
                  <c:v>18.080549222666583</c:v>
                </c:pt>
                <c:pt idx="749">
                  <c:v>18.028500866301989</c:v>
                </c:pt>
                <c:pt idx="750">
                  <c:v>17.976380312816488</c:v>
                </c:pt>
                <c:pt idx="751">
                  <c:v>17.92418815888049</c:v>
                </c:pt>
                <c:pt idx="752">
                  <c:v>17.871925001164421</c:v>
                </c:pt>
                <c:pt idx="753">
                  <c:v>17.819591436338705</c:v>
                </c:pt>
                <c:pt idx="754">
                  <c:v>17.767188061073753</c:v>
                </c:pt>
                <c:pt idx="755">
                  <c:v>17.714715472039991</c:v>
                </c:pt>
                <c:pt idx="756">
                  <c:v>17.662174265907844</c:v>
                </c:pt>
                <c:pt idx="757">
                  <c:v>17.609565039347729</c:v>
                </c:pt>
                <c:pt idx="758">
                  <c:v>17.556888389030064</c:v>
                </c:pt>
                <c:pt idx="759">
                  <c:v>17.504144911625275</c:v>
                </c:pt>
                <c:pt idx="760">
                  <c:v>17.451335203803779</c:v>
                </c:pt>
                <c:pt idx="761">
                  <c:v>17.398459862235995</c:v>
                </c:pt>
                <c:pt idx="762">
                  <c:v>17.345519483592348</c:v>
                </c:pt>
                <c:pt idx="763">
                  <c:v>17.292514664543262</c:v>
                </c:pt>
                <c:pt idx="764">
                  <c:v>17.239446001759148</c:v>
                </c:pt>
                <c:pt idx="765">
                  <c:v>17.186314091910432</c:v>
                </c:pt>
                <c:pt idx="766">
                  <c:v>17.133119531667539</c:v>
                </c:pt>
                <c:pt idx="767">
                  <c:v>17.079862917700883</c:v>
                </c:pt>
                <c:pt idx="768">
                  <c:v>17.026544846680888</c:v>
                </c:pt>
                <c:pt idx="769">
                  <c:v>16.973165915277974</c:v>
                </c:pt>
                <c:pt idx="770">
                  <c:v>16.919726720162561</c:v>
                </c:pt>
                <c:pt idx="771">
                  <c:v>16.866227858005075</c:v>
                </c:pt>
                <c:pt idx="772">
                  <c:v>16.81266992547593</c:v>
                </c:pt>
                <c:pt idx="773">
                  <c:v>16.759053519245548</c:v>
                </c:pt>
                <c:pt idx="774">
                  <c:v>16.705379235984349</c:v>
                </c:pt>
                <c:pt idx="775">
                  <c:v>16.65164767236276</c:v>
                </c:pt>
                <c:pt idx="776">
                  <c:v>16.597859425051194</c:v>
                </c:pt>
                <c:pt idx="777">
                  <c:v>16.54401509072008</c:v>
                </c:pt>
                <c:pt idx="778">
                  <c:v>16.49011526603983</c:v>
                </c:pt>
                <c:pt idx="779">
                  <c:v>16.436160547680871</c:v>
                </c:pt>
                <c:pt idx="780">
                  <c:v>16.382151532313621</c:v>
                </c:pt>
                <c:pt idx="781">
                  <c:v>16.328088816608499</c:v>
                </c:pt>
                <c:pt idx="782">
                  <c:v>16.27397299723593</c:v>
                </c:pt>
                <c:pt idx="783">
                  <c:v>16.219804670866331</c:v>
                </c:pt>
                <c:pt idx="784">
                  <c:v>16.165584434170128</c:v>
                </c:pt>
                <c:pt idx="785">
                  <c:v>16.111312883817739</c:v>
                </c:pt>
                <c:pt idx="786">
                  <c:v>16.056990616479581</c:v>
                </c:pt>
                <c:pt idx="787">
                  <c:v>16.002618228826083</c:v>
                </c:pt>
                <c:pt idx="788">
                  <c:v>15.948196317527657</c:v>
                </c:pt>
                <c:pt idx="789">
                  <c:v>15.893725479254728</c:v>
                </c:pt>
                <c:pt idx="790">
                  <c:v>15.839206310677719</c:v>
                </c:pt>
                <c:pt idx="791">
                  <c:v>15.784639408467044</c:v>
                </c:pt>
                <c:pt idx="792">
                  <c:v>15.730025369293131</c:v>
                </c:pt>
                <c:pt idx="793">
                  <c:v>15.675364789826396</c:v>
                </c:pt>
                <c:pt idx="794">
                  <c:v>15.620658266737262</c:v>
                </c:pt>
                <c:pt idx="795">
                  <c:v>15.56590639669615</c:v>
                </c:pt>
                <c:pt idx="796">
                  <c:v>15.51110977637348</c:v>
                </c:pt>
                <c:pt idx="797">
                  <c:v>15.456269002439671</c:v>
                </c:pt>
                <c:pt idx="798">
                  <c:v>15.401384671565147</c:v>
                </c:pt>
                <c:pt idx="799">
                  <c:v>15.346457380420329</c:v>
                </c:pt>
                <c:pt idx="800">
                  <c:v>15.291487725675632</c:v>
                </c:pt>
                <c:pt idx="801">
                  <c:v>15.236476304001483</c:v>
                </c:pt>
                <c:pt idx="802">
                  <c:v>15.181423712068302</c:v>
                </c:pt>
                <c:pt idx="803">
                  <c:v>15.126330546546505</c:v>
                </c:pt>
                <c:pt idx="804">
                  <c:v>15.07119740410652</c:v>
                </c:pt>
                <c:pt idx="805">
                  <c:v>15.016024881418762</c:v>
                </c:pt>
                <c:pt idx="806">
                  <c:v>14.960813575153656</c:v>
                </c:pt>
                <c:pt idx="807">
                  <c:v>14.905564081981618</c:v>
                </c:pt>
                <c:pt idx="808">
                  <c:v>14.85027699857307</c:v>
                </c:pt>
                <c:pt idx="809">
                  <c:v>14.794952921598439</c:v>
                </c:pt>
                <c:pt idx="810">
                  <c:v>14.739592447728137</c:v>
                </c:pt>
                <c:pt idx="811">
                  <c:v>14.684196173632587</c:v>
                </c:pt>
                <c:pt idx="812">
                  <c:v>14.628764695982218</c:v>
                </c:pt>
                <c:pt idx="813">
                  <c:v>14.573298611447438</c:v>
                </c:pt>
                <c:pt idx="814">
                  <c:v>14.517798516698674</c:v>
                </c:pt>
                <c:pt idx="815">
                  <c:v>14.462265008406352</c:v>
                </c:pt>
                <c:pt idx="816">
                  <c:v>14.406698683240883</c:v>
                </c:pt>
                <c:pt idx="817">
                  <c:v>14.351100137872692</c:v>
                </c:pt>
                <c:pt idx="818">
                  <c:v>14.295469968972204</c:v>
                </c:pt>
                <c:pt idx="819">
                  <c:v>14.239808773209832</c:v>
                </c:pt>
                <c:pt idx="820">
                  <c:v>14.184117147256002</c:v>
                </c:pt>
                <c:pt idx="821">
                  <c:v>14.128395687781135</c:v>
                </c:pt>
                <c:pt idx="822">
                  <c:v>14.072644991455647</c:v>
                </c:pt>
                <c:pt idx="823">
                  <c:v>14.016865654949962</c:v>
                </c:pt>
                <c:pt idx="824">
                  <c:v>13.961058274934505</c:v>
                </c:pt>
                <c:pt idx="825">
                  <c:v>13.905223448079688</c:v>
                </c:pt>
                <c:pt idx="826">
                  <c:v>13.849361771055936</c:v>
                </c:pt>
                <c:pt idx="827">
                  <c:v>13.793473840533673</c:v>
                </c:pt>
                <c:pt idx="828">
                  <c:v>13.737560253183315</c:v>
                </c:pt>
                <c:pt idx="829">
                  <c:v>13.681621605675284</c:v>
                </c:pt>
                <c:pt idx="830">
                  <c:v>13.625658494680005</c:v>
                </c:pt>
                <c:pt idx="831">
                  <c:v>13.56967151686789</c:v>
                </c:pt>
                <c:pt idx="832">
                  <c:v>13.513661268909367</c:v>
                </c:pt>
                <c:pt idx="833">
                  <c:v>13.457628347474857</c:v>
                </c:pt>
                <c:pt idx="834">
                  <c:v>13.401573349234775</c:v>
                </c:pt>
                <c:pt idx="835">
                  <c:v>13.345496870859543</c:v>
                </c:pt>
                <c:pt idx="836">
                  <c:v>13.289399509019592</c:v>
                </c:pt>
                <c:pt idx="837">
                  <c:v>13.233281860385327</c:v>
                </c:pt>
                <c:pt idx="838">
                  <c:v>13.177144521627179</c:v>
                </c:pt>
                <c:pt idx="839">
                  <c:v>13.120988089415569</c:v>
                </c:pt>
                <c:pt idx="840">
                  <c:v>13.064813160420911</c:v>
                </c:pt>
                <c:pt idx="841">
                  <c:v>13.008620331313631</c:v>
                </c:pt>
                <c:pt idx="842">
                  <c:v>12.952410198764152</c:v>
                </c:pt>
                <c:pt idx="843">
                  <c:v>12.896183359442887</c:v>
                </c:pt>
                <c:pt idx="844">
                  <c:v>12.839940410020262</c:v>
                </c:pt>
                <c:pt idx="845">
                  <c:v>12.7836819471667</c:v>
                </c:pt>
                <c:pt idx="846">
                  <c:v>12.727408567552615</c:v>
                </c:pt>
                <c:pt idx="847">
                  <c:v>12.671120867848432</c:v>
                </c:pt>
                <c:pt idx="848">
                  <c:v>12.614819444724574</c:v>
                </c:pt>
                <c:pt idx="849">
                  <c:v>12.558504894851454</c:v>
                </c:pt>
                <c:pt idx="850">
                  <c:v>12.5021778148995</c:v>
                </c:pt>
                <c:pt idx="851">
                  <c:v>12.445838801539134</c:v>
                </c:pt>
                <c:pt idx="852">
                  <c:v>12.389488451440769</c:v>
                </c:pt>
                <c:pt idx="853">
                  <c:v>12.33312736127483</c:v>
                </c:pt>
                <c:pt idx="854">
                  <c:v>12.276756127711742</c:v>
                </c:pt>
                <c:pt idx="855">
                  <c:v>12.220375347421918</c:v>
                </c:pt>
                <c:pt idx="856">
                  <c:v>12.163985617075783</c:v>
                </c:pt>
                <c:pt idx="857">
                  <c:v>12.107587533343761</c:v>
                </c:pt>
                <c:pt idx="858">
                  <c:v>12.051181692896263</c:v>
                </c:pt>
                <c:pt idx="859">
                  <c:v>11.994768692403717</c:v>
                </c:pt>
                <c:pt idx="860">
                  <c:v>11.938349128536547</c:v>
                </c:pt>
                <c:pt idx="861">
                  <c:v>11.881923597965164</c:v>
                </c:pt>
                <c:pt idx="862">
                  <c:v>11.825492697359996</c:v>
                </c:pt>
                <c:pt idx="863">
                  <c:v>11.769057023391465</c:v>
                </c:pt>
                <c:pt idx="864">
                  <c:v>11.712617172729985</c:v>
                </c:pt>
                <c:pt idx="865">
                  <c:v>11.656173742045979</c:v>
                </c:pt>
                <c:pt idx="866">
                  <c:v>11.599727328009873</c:v>
                </c:pt>
                <c:pt idx="867">
                  <c:v>11.543278527292081</c:v>
                </c:pt>
                <c:pt idx="868">
                  <c:v>11.486827936563024</c:v>
                </c:pt>
                <c:pt idx="869">
                  <c:v>11.430376152493132</c:v>
                </c:pt>
                <c:pt idx="870">
                  <c:v>11.373923771752818</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8"/>
          <c:order val="8"/>
          <c:tx>
            <c:strRef>
              <c:f>RockerRibs!$L$63</c:f>
              <c:strCache>
                <c:ptCount val="1"/>
                <c:pt idx="0">
                  <c:v>Rib9</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RockerRibs!$L$64:$L$1014</c:f>
              <c:numCache>
                <c:formatCode>_-* #,##0.00_-;\-* #,##0.00_-;_-* "-"??_-;_-@_-</c:formatCode>
                <c:ptCount val="951"/>
                <c:pt idx="0">
                  <c:v>22.916995633138761</c:v>
                </c:pt>
                <c:pt idx="1">
                  <c:v>22.952023204951399</c:v>
                </c:pt>
                <c:pt idx="2">
                  <c:v>22.987050406541986</c:v>
                </c:pt>
                <c:pt idx="3">
                  <c:v>23.022076867688479</c:v>
                </c:pt>
                <c:pt idx="4">
                  <c:v>23.057102218168829</c:v>
                </c:pt>
                <c:pt idx="5">
                  <c:v>23.092126087760985</c:v>
                </c:pt>
                <c:pt idx="6">
                  <c:v>23.127148106242903</c:v>
                </c:pt>
                <c:pt idx="7">
                  <c:v>23.162167903392533</c:v>
                </c:pt>
                <c:pt idx="8">
                  <c:v>23.197185108987824</c:v>
                </c:pt>
                <c:pt idx="9">
                  <c:v>23.232199352806731</c:v>
                </c:pt>
                <c:pt idx="10">
                  <c:v>23.267210264627209</c:v>
                </c:pt>
                <c:pt idx="11">
                  <c:v>23.302217474227206</c:v>
                </c:pt>
                <c:pt idx="12">
                  <c:v>23.337220611384677</c:v>
                </c:pt>
                <c:pt idx="13">
                  <c:v>23.372219305877572</c:v>
                </c:pt>
                <c:pt idx="14">
                  <c:v>23.407213187483837</c:v>
                </c:pt>
                <c:pt idx="15">
                  <c:v>23.442201885981433</c:v>
                </c:pt>
                <c:pt idx="16">
                  <c:v>23.477185031148313</c:v>
                </c:pt>
                <c:pt idx="17">
                  <c:v>23.512162252762423</c:v>
                </c:pt>
                <c:pt idx="18">
                  <c:v>23.547133180601712</c:v>
                </c:pt>
                <c:pt idx="19">
                  <c:v>23.582097444444145</c:v>
                </c:pt>
                <c:pt idx="20">
                  <c:v>23.61705467406766</c:v>
                </c:pt>
                <c:pt idx="21">
                  <c:v>23.652004499250218</c:v>
                </c:pt>
                <c:pt idx="22">
                  <c:v>23.686946549769765</c:v>
                </c:pt>
                <c:pt idx="23">
                  <c:v>23.721880455404261</c:v>
                </c:pt>
                <c:pt idx="24">
                  <c:v>23.756805845931648</c:v>
                </c:pt>
                <c:pt idx="25">
                  <c:v>23.791722351129884</c:v>
                </c:pt>
                <c:pt idx="26">
                  <c:v>23.826629600776922</c:v>
                </c:pt>
                <c:pt idx="27">
                  <c:v>23.861527224650715</c:v>
                </c:pt>
                <c:pt idx="28">
                  <c:v>23.896414852529205</c:v>
                </c:pt>
                <c:pt idx="29">
                  <c:v>23.931292114190356</c:v>
                </c:pt>
                <c:pt idx="30">
                  <c:v>23.966158639412114</c:v>
                </c:pt>
                <c:pt idx="31">
                  <c:v>24.00101405797243</c:v>
                </c:pt>
                <c:pt idx="32">
                  <c:v>24.035857999649259</c:v>
                </c:pt>
                <c:pt idx="33">
                  <c:v>24.070690094220552</c:v>
                </c:pt>
                <c:pt idx="34">
                  <c:v>24.105509971464262</c:v>
                </c:pt>
                <c:pt idx="35">
                  <c:v>24.140317261158337</c:v>
                </c:pt>
                <c:pt idx="36">
                  <c:v>24.175111593080736</c:v>
                </c:pt>
                <c:pt idx="37">
                  <c:v>24.209892597009407</c:v>
                </c:pt>
                <c:pt idx="38">
                  <c:v>24.244659902722297</c:v>
                </c:pt>
                <c:pt idx="39">
                  <c:v>24.279413139997366</c:v>
                </c:pt>
                <c:pt idx="40">
                  <c:v>24.314151938612568</c:v>
                </c:pt>
                <c:pt idx="41">
                  <c:v>24.348875928345841</c:v>
                </c:pt>
                <c:pt idx="42">
                  <c:v>24.383584738975152</c:v>
                </c:pt>
                <c:pt idx="43">
                  <c:v>24.418278000278448</c:v>
                </c:pt>
                <c:pt idx="44">
                  <c:v>24.452955342033675</c:v>
                </c:pt>
                <c:pt idx="45">
                  <c:v>24.487616394018794</c:v>
                </c:pt>
                <c:pt idx="46">
                  <c:v>24.522260786011756</c:v>
                </c:pt>
                <c:pt idx="47">
                  <c:v>24.556888147790502</c:v>
                </c:pt>
                <c:pt idx="48">
                  <c:v>24.591498109132999</c:v>
                </c:pt>
                <c:pt idx="49">
                  <c:v>24.626090299817186</c:v>
                </c:pt>
                <c:pt idx="50">
                  <c:v>24.660664349621022</c:v>
                </c:pt>
                <c:pt idx="51">
                  <c:v>24.695219888322463</c:v>
                </c:pt>
                <c:pt idx="52">
                  <c:v>24.729756545699452</c:v>
                </c:pt>
                <c:pt idx="53">
                  <c:v>24.764273951529944</c:v>
                </c:pt>
                <c:pt idx="54">
                  <c:v>24.798771735591899</c:v>
                </c:pt>
                <c:pt idx="55">
                  <c:v>24.833249527663256</c:v>
                </c:pt>
                <c:pt idx="56">
                  <c:v>24.867706957521975</c:v>
                </c:pt>
                <c:pt idx="57">
                  <c:v>24.902143654946002</c:v>
                </c:pt>
                <c:pt idx="58">
                  <c:v>24.936559249713298</c:v>
                </c:pt>
                <c:pt idx="59">
                  <c:v>24.970953371601809</c:v>
                </c:pt>
                <c:pt idx="60">
                  <c:v>25.005325650389487</c:v>
                </c:pt>
                <c:pt idx="61">
                  <c:v>25.039675715854287</c:v>
                </c:pt>
                <c:pt idx="62">
                  <c:v>25.074003197774154</c:v>
                </c:pt>
                <c:pt idx="63">
                  <c:v>25.108307725927052</c:v>
                </c:pt>
                <c:pt idx="64">
                  <c:v>25.142588930090923</c:v>
                </c:pt>
                <c:pt idx="65">
                  <c:v>25.176846440043718</c:v>
                </c:pt>
                <c:pt idx="66">
                  <c:v>25.2110798855634</c:v>
                </c:pt>
                <c:pt idx="67">
                  <c:v>25.245288896427912</c:v>
                </c:pt>
                <c:pt idx="68">
                  <c:v>25.279473102415206</c:v>
                </c:pt>
                <c:pt idx="69">
                  <c:v>25.313632133303237</c:v>
                </c:pt>
                <c:pt idx="70">
                  <c:v>25.347765618869957</c:v>
                </c:pt>
                <c:pt idx="71">
                  <c:v>25.381873188893316</c:v>
                </c:pt>
                <c:pt idx="72">
                  <c:v>25.415954473151267</c:v>
                </c:pt>
                <c:pt idx="73">
                  <c:v>25.450009101421763</c:v>
                </c:pt>
                <c:pt idx="74">
                  <c:v>25.484036703482754</c:v>
                </c:pt>
                <c:pt idx="75">
                  <c:v>25.518036909112194</c:v>
                </c:pt>
                <c:pt idx="76">
                  <c:v>25.552009348088031</c:v>
                </c:pt>
                <c:pt idx="77">
                  <c:v>25.585953650188223</c:v>
                </c:pt>
                <c:pt idx="78">
                  <c:v>25.619869445190719</c:v>
                </c:pt>
                <c:pt idx="79">
                  <c:v>25.653756362873473</c:v>
                </c:pt>
                <c:pt idx="80">
                  <c:v>25.687614033014434</c:v>
                </c:pt>
                <c:pt idx="81">
                  <c:v>25.721442085391551</c:v>
                </c:pt>
                <c:pt idx="82">
                  <c:v>25.755240149782782</c:v>
                </c:pt>
                <c:pt idx="83">
                  <c:v>25.78900785596608</c:v>
                </c:pt>
                <c:pt idx="84">
                  <c:v>25.822744833719391</c:v>
                </c:pt>
                <c:pt idx="85">
                  <c:v>25.856450712820671</c:v>
                </c:pt>
                <c:pt idx="86">
                  <c:v>25.890125123047874</c:v>
                </c:pt>
                <c:pt idx="87">
                  <c:v>25.923767694178945</c:v>
                </c:pt>
                <c:pt idx="88">
                  <c:v>25.957378055991839</c:v>
                </c:pt>
                <c:pt idx="89">
                  <c:v>25.990955838264512</c:v>
                </c:pt>
                <c:pt idx="90">
                  <c:v>26.024500670774913</c:v>
                </c:pt>
                <c:pt idx="91">
                  <c:v>26.058012183300995</c:v>
                </c:pt>
                <c:pt idx="92">
                  <c:v>26.091490005620706</c:v>
                </c:pt>
                <c:pt idx="93">
                  <c:v>26.124933767512005</c:v>
                </c:pt>
                <c:pt idx="94">
                  <c:v>26.158343098752837</c:v>
                </c:pt>
                <c:pt idx="95">
                  <c:v>26.191717629121158</c:v>
                </c:pt>
                <c:pt idx="96">
                  <c:v>26.225056988394918</c:v>
                </c:pt>
                <c:pt idx="97">
                  <c:v>26.258360806352073</c:v>
                </c:pt>
                <c:pt idx="98">
                  <c:v>26.291628712770571</c:v>
                </c:pt>
                <c:pt idx="99">
                  <c:v>26.324860337428362</c:v>
                </c:pt>
                <c:pt idx="100">
                  <c:v>26.358055310103403</c:v>
                </c:pt>
                <c:pt idx="101">
                  <c:v>26.391213260573647</c:v>
                </c:pt>
                <c:pt idx="102">
                  <c:v>26.42433381861704</c:v>
                </c:pt>
                <c:pt idx="103">
                  <c:v>26.457416614011539</c:v>
                </c:pt>
                <c:pt idx="104">
                  <c:v>26.490461276535093</c:v>
                </c:pt>
                <c:pt idx="105">
                  <c:v>26.523467435965653</c:v>
                </c:pt>
                <c:pt idx="106">
                  <c:v>26.556434722081175</c:v>
                </c:pt>
                <c:pt idx="107">
                  <c:v>26.589362764659612</c:v>
                </c:pt>
                <c:pt idx="108">
                  <c:v>26.62225119347891</c:v>
                </c:pt>
                <c:pt idx="109">
                  <c:v>26.655099638317022</c:v>
                </c:pt>
                <c:pt idx="110">
                  <c:v>26.687907728951906</c:v>
                </c:pt>
                <c:pt idx="111">
                  <c:v>26.720675095161507</c:v>
                </c:pt>
                <c:pt idx="112">
                  <c:v>26.753401366723782</c:v>
                </c:pt>
                <c:pt idx="113">
                  <c:v>26.786086173416681</c:v>
                </c:pt>
                <c:pt idx="114">
                  <c:v>26.818729145018157</c:v>
                </c:pt>
                <c:pt idx="115">
                  <c:v>26.851329911306159</c:v>
                </c:pt>
                <c:pt idx="116">
                  <c:v>26.883888102058641</c:v>
                </c:pt>
                <c:pt idx="117">
                  <c:v>26.916403347053556</c:v>
                </c:pt>
                <c:pt idx="118">
                  <c:v>26.948875276068858</c:v>
                </c:pt>
                <c:pt idx="119">
                  <c:v>26.981303518882491</c:v>
                </c:pt>
                <c:pt idx="120">
                  <c:v>27.013687705272417</c:v>
                </c:pt>
                <c:pt idx="121">
                  <c:v>27.046027465016579</c:v>
                </c:pt>
                <c:pt idx="122">
                  <c:v>27.078322427892935</c:v>
                </c:pt>
                <c:pt idx="123">
                  <c:v>27.110572223679434</c:v>
                </c:pt>
                <c:pt idx="124">
                  <c:v>27.14277648215403</c:v>
                </c:pt>
                <c:pt idx="125">
                  <c:v>27.174934833094675</c:v>
                </c:pt>
                <c:pt idx="126">
                  <c:v>27.20704690627932</c:v>
                </c:pt>
                <c:pt idx="127">
                  <c:v>27.239112331485916</c:v>
                </c:pt>
                <c:pt idx="128">
                  <c:v>27.271130738492417</c:v>
                </c:pt>
                <c:pt idx="129">
                  <c:v>27.303101757076774</c:v>
                </c:pt>
                <c:pt idx="130">
                  <c:v>27.335025017016939</c:v>
                </c:pt>
                <c:pt idx="131">
                  <c:v>27.366900148090863</c:v>
                </c:pt>
                <c:pt idx="132">
                  <c:v>27.398726780076501</c:v>
                </c:pt>
                <c:pt idx="133">
                  <c:v>27.430504542751798</c:v>
                </c:pt>
                <c:pt idx="134">
                  <c:v>27.462233065894718</c:v>
                </c:pt>
                <c:pt idx="135">
                  <c:v>27.493911979283205</c:v>
                </c:pt>
                <c:pt idx="136">
                  <c:v>27.52554091269521</c:v>
                </c:pt>
                <c:pt idx="137">
                  <c:v>27.557119495908687</c:v>
                </c:pt>
                <c:pt idx="138">
                  <c:v>27.588647358701589</c:v>
                </c:pt>
                <c:pt idx="139">
                  <c:v>27.620124130851863</c:v>
                </c:pt>
                <c:pt idx="140">
                  <c:v>27.651549442137473</c:v>
                </c:pt>
                <c:pt idx="141">
                  <c:v>27.68292292233636</c:v>
                </c:pt>
                <c:pt idx="142">
                  <c:v>27.714244201226478</c:v>
                </c:pt>
                <c:pt idx="143">
                  <c:v>27.745512908585781</c:v>
                </c:pt>
                <c:pt idx="144">
                  <c:v>27.776728674192217</c:v>
                </c:pt>
                <c:pt idx="145">
                  <c:v>27.807891127823744</c:v>
                </c:pt>
                <c:pt idx="146">
                  <c:v>27.838999899258312</c:v>
                </c:pt>
                <c:pt idx="147">
                  <c:v>27.870054618273869</c:v>
                </c:pt>
                <c:pt idx="148">
                  <c:v>27.901054914648373</c:v>
                </c:pt>
                <c:pt idx="149">
                  <c:v>27.93200041815977</c:v>
                </c:pt>
                <c:pt idx="150">
                  <c:v>27.96289075858602</c:v>
                </c:pt>
                <c:pt idx="151">
                  <c:v>27.993725565705066</c:v>
                </c:pt>
                <c:pt idx="152">
                  <c:v>28.024504469294865</c:v>
                </c:pt>
                <c:pt idx="153">
                  <c:v>28.055227099133369</c:v>
                </c:pt>
                <c:pt idx="154">
                  <c:v>28.085893084998531</c:v>
                </c:pt>
                <c:pt idx="155">
                  <c:v>28.116502056668295</c:v>
                </c:pt>
                <c:pt idx="156">
                  <c:v>28.147053643920625</c:v>
                </c:pt>
                <c:pt idx="157">
                  <c:v>28.177547476533466</c:v>
                </c:pt>
                <c:pt idx="158">
                  <c:v>28.207983184284771</c:v>
                </c:pt>
                <c:pt idx="159">
                  <c:v>28.238360396952491</c:v>
                </c:pt>
                <c:pt idx="160">
                  <c:v>28.268678744314581</c:v>
                </c:pt>
                <c:pt idx="161">
                  <c:v>28.298937856148989</c:v>
                </c:pt>
                <c:pt idx="162">
                  <c:v>28.32913736223367</c:v>
                </c:pt>
                <c:pt idx="163">
                  <c:v>28.359276892346575</c:v>
                </c:pt>
                <c:pt idx="164">
                  <c:v>28.389356076265656</c:v>
                </c:pt>
                <c:pt idx="165">
                  <c:v>28.419374543768868</c:v>
                </c:pt>
                <c:pt idx="166">
                  <c:v>28.449331924634155</c:v>
                </c:pt>
                <c:pt idx="167">
                  <c:v>28.479227848639479</c:v>
                </c:pt>
                <c:pt idx="168">
                  <c:v>28.509061945562785</c:v>
                </c:pt>
                <c:pt idx="169">
                  <c:v>28.538833845182026</c:v>
                </c:pt>
                <c:pt idx="170">
                  <c:v>28.568543177275156</c:v>
                </c:pt>
                <c:pt idx="171">
                  <c:v>28.598189571620125</c:v>
                </c:pt>
                <c:pt idx="172">
                  <c:v>28.627772657994889</c:v>
                </c:pt>
                <c:pt idx="173">
                  <c:v>28.657292066177398</c:v>
                </c:pt>
                <c:pt idx="174">
                  <c:v>28.686747425945597</c:v>
                </c:pt>
                <c:pt idx="175">
                  <c:v>28.716138367077448</c:v>
                </c:pt>
                <c:pt idx="176">
                  <c:v>28.7454645193509</c:v>
                </c:pt>
                <c:pt idx="177">
                  <c:v>28.774725512543906</c:v>
                </c:pt>
                <c:pt idx="178">
                  <c:v>28.803920976434412</c:v>
                </c:pt>
                <c:pt idx="179">
                  <c:v>28.833050540800375</c:v>
                </c:pt>
                <c:pt idx="180">
                  <c:v>28.862113835419748</c:v>
                </c:pt>
                <c:pt idx="181">
                  <c:v>28.891110490070481</c:v>
                </c:pt>
                <c:pt idx="182">
                  <c:v>28.920040134530524</c:v>
                </c:pt>
                <c:pt idx="183">
                  <c:v>28.948902398577832</c:v>
                </c:pt>
                <c:pt idx="184">
                  <c:v>28.977696911990357</c:v>
                </c:pt>
                <c:pt idx="185">
                  <c:v>29.00642330454605</c:v>
                </c:pt>
                <c:pt idx="186">
                  <c:v>29.035081206022863</c:v>
                </c:pt>
                <c:pt idx="187">
                  <c:v>29.063670246198747</c:v>
                </c:pt>
                <c:pt idx="188">
                  <c:v>29.092190054851656</c:v>
                </c:pt>
                <c:pt idx="189">
                  <c:v>29.120640261759544</c:v>
                </c:pt>
                <c:pt idx="190">
                  <c:v>29.149020496700359</c:v>
                </c:pt>
                <c:pt idx="191">
                  <c:v>29.177330389452052</c:v>
                </c:pt>
                <c:pt idx="192">
                  <c:v>29.205569569792576</c:v>
                </c:pt>
                <c:pt idx="193">
                  <c:v>29.233737667499888</c:v>
                </c:pt>
                <c:pt idx="194">
                  <c:v>29.261834312351933</c:v>
                </c:pt>
                <c:pt idx="195">
                  <c:v>29.289859134126669</c:v>
                </c:pt>
                <c:pt idx="196">
                  <c:v>29.317811762602044</c:v>
                </c:pt>
                <c:pt idx="197">
                  <c:v>29.34569182755601</c:v>
                </c:pt>
                <c:pt idx="198">
                  <c:v>29.373498958766522</c:v>
                </c:pt>
                <c:pt idx="199">
                  <c:v>29.40123278601153</c:v>
                </c:pt>
                <c:pt idx="200">
                  <c:v>29.428892939068984</c:v>
                </c:pt>
                <c:pt idx="201">
                  <c:v>29.45647904771684</c:v>
                </c:pt>
                <c:pt idx="202">
                  <c:v>29.483990741733049</c:v>
                </c:pt>
                <c:pt idx="203">
                  <c:v>29.511427650895559</c:v>
                </c:pt>
                <c:pt idx="204">
                  <c:v>29.538789404982328</c:v>
                </c:pt>
                <c:pt idx="205">
                  <c:v>29.566075633771305</c:v>
                </c:pt>
                <c:pt idx="206">
                  <c:v>29.59328596704044</c:v>
                </c:pt>
                <c:pt idx="207">
                  <c:v>29.62042003456769</c:v>
                </c:pt>
                <c:pt idx="208">
                  <c:v>29.647477466131001</c:v>
                </c:pt>
                <c:pt idx="209">
                  <c:v>29.674457891508332</c:v>
                </c:pt>
                <c:pt idx="210">
                  <c:v>29.701360940477628</c:v>
                </c:pt>
                <c:pt idx="211">
                  <c:v>29.728186242816847</c:v>
                </c:pt>
                <c:pt idx="212">
                  <c:v>29.754933428303936</c:v>
                </c:pt>
                <c:pt idx="213">
                  <c:v>29.781602126716852</c:v>
                </c:pt>
                <c:pt idx="214">
                  <c:v>29.80819196783354</c:v>
                </c:pt>
                <c:pt idx="215">
                  <c:v>29.834702581431959</c:v>
                </c:pt>
                <c:pt idx="216">
                  <c:v>29.861133597290056</c:v>
                </c:pt>
                <c:pt idx="217">
                  <c:v>29.88748464518579</c:v>
                </c:pt>
                <c:pt idx="218">
                  <c:v>29.913755354897102</c:v>
                </c:pt>
                <c:pt idx="219">
                  <c:v>29.939945356201953</c:v>
                </c:pt>
                <c:pt idx="220">
                  <c:v>29.966054278878293</c:v>
                </c:pt>
                <c:pt idx="221">
                  <c:v>29.992081752704074</c:v>
                </c:pt>
                <c:pt idx="222">
                  <c:v>30.018027407457247</c:v>
                </c:pt>
                <c:pt idx="223">
                  <c:v>30.04389087291576</c:v>
                </c:pt>
                <c:pt idx="224">
                  <c:v>30.069671778857575</c:v>
                </c:pt>
                <c:pt idx="225">
                  <c:v>30.095369755060634</c:v>
                </c:pt>
                <c:pt idx="226">
                  <c:v>30.120984431302894</c:v>
                </c:pt>
                <c:pt idx="227">
                  <c:v>30.146515437362307</c:v>
                </c:pt>
                <c:pt idx="228">
                  <c:v>30.171962403016824</c:v>
                </c:pt>
                <c:pt idx="229">
                  <c:v>30.197324958044398</c:v>
                </c:pt>
                <c:pt idx="230">
                  <c:v>30.222602732222981</c:v>
                </c:pt>
                <c:pt idx="231">
                  <c:v>30.247795355330521</c:v>
                </c:pt>
                <c:pt idx="232">
                  <c:v>30.272902457144976</c:v>
                </c:pt>
                <c:pt idx="233">
                  <c:v>30.297923667444294</c:v>
                </c:pt>
                <c:pt idx="234">
                  <c:v>30.322858616006428</c:v>
                </c:pt>
                <c:pt idx="235">
                  <c:v>30.347706932609331</c:v>
                </c:pt>
                <c:pt idx="236">
                  <c:v>30.372468247030952</c:v>
                </c:pt>
                <c:pt idx="237">
                  <c:v>30.397142189049248</c:v>
                </c:pt>
                <c:pt idx="238">
                  <c:v>30.421728388442169</c:v>
                </c:pt>
                <c:pt idx="239">
                  <c:v>30.446226474987661</c:v>
                </c:pt>
                <c:pt idx="240">
                  <c:v>30.470636078463688</c:v>
                </c:pt>
                <c:pt idx="241">
                  <c:v>30.494956828648192</c:v>
                </c:pt>
                <c:pt idx="242">
                  <c:v>30.519188355319127</c:v>
                </c:pt>
                <c:pt idx="243">
                  <c:v>30.543330288254445</c:v>
                </c:pt>
                <c:pt idx="244">
                  <c:v>30.567382257232104</c:v>
                </c:pt>
                <c:pt idx="245">
                  <c:v>30.591343892030046</c:v>
                </c:pt>
                <c:pt idx="246">
                  <c:v>30.615214822426232</c:v>
                </c:pt>
                <c:pt idx="247">
                  <c:v>30.63899467819861</c:v>
                </c:pt>
                <c:pt idx="248">
                  <c:v>30.662683089125132</c:v>
                </c:pt>
                <c:pt idx="249">
                  <c:v>30.686279684983749</c:v>
                </c:pt>
                <c:pt idx="250">
                  <c:v>30.709784095552415</c:v>
                </c:pt>
                <c:pt idx="251">
                  <c:v>30.733195950609083</c:v>
                </c:pt>
                <c:pt idx="252">
                  <c:v>30.7565148799317</c:v>
                </c:pt>
                <c:pt idx="253">
                  <c:v>30.779740513298222</c:v>
                </c:pt>
                <c:pt idx="254">
                  <c:v>30.802872480486602</c:v>
                </c:pt>
                <c:pt idx="255">
                  <c:v>30.825910411274791</c:v>
                </c:pt>
                <c:pt idx="256">
                  <c:v>30.848853935440737</c:v>
                </c:pt>
                <c:pt idx="257">
                  <c:v>30.871702682762397</c:v>
                </c:pt>
                <c:pt idx="258">
                  <c:v>30.894456283017721</c:v>
                </c:pt>
                <c:pt idx="259">
                  <c:v>30.917114365984659</c:v>
                </c:pt>
                <c:pt idx="260">
                  <c:v>30.939676561441168</c:v>
                </c:pt>
                <c:pt idx="261">
                  <c:v>30.962142499165196</c:v>
                </c:pt>
                <c:pt idx="262">
                  <c:v>30.984511808934698</c:v>
                </c:pt>
                <c:pt idx="263">
                  <c:v>31.006784120527623</c:v>
                </c:pt>
                <c:pt idx="264">
                  <c:v>31.028959063721924</c:v>
                </c:pt>
                <c:pt idx="265">
                  <c:v>31.051036268295555</c:v>
                </c:pt>
                <c:pt idx="266">
                  <c:v>31.073015364026464</c:v>
                </c:pt>
                <c:pt idx="267">
                  <c:v>31.094895980692606</c:v>
                </c:pt>
                <c:pt idx="268">
                  <c:v>31.116677748071933</c:v>
                </c:pt>
                <c:pt idx="269">
                  <c:v>31.138360295942395</c:v>
                </c:pt>
                <c:pt idx="270">
                  <c:v>31.159943254081945</c:v>
                </c:pt>
                <c:pt idx="271">
                  <c:v>31.181426252268537</c:v>
                </c:pt>
                <c:pt idx="272">
                  <c:v>31.20280892028012</c:v>
                </c:pt>
                <c:pt idx="273">
                  <c:v>31.224090887894647</c:v>
                </c:pt>
                <c:pt idx="274">
                  <c:v>31.245271784890072</c:v>
                </c:pt>
                <c:pt idx="275">
                  <c:v>31.266351241044344</c:v>
                </c:pt>
                <c:pt idx="276">
                  <c:v>31.287328886135416</c:v>
                </c:pt>
                <c:pt idx="277">
                  <c:v>31.308204349941242</c:v>
                </c:pt>
                <c:pt idx="278">
                  <c:v>31.328977262239768</c:v>
                </c:pt>
                <c:pt idx="279">
                  <c:v>31.349647252808953</c:v>
                </c:pt>
                <c:pt idx="280">
                  <c:v>31.370213951426749</c:v>
                </c:pt>
                <c:pt idx="281">
                  <c:v>31.390676987871103</c:v>
                </c:pt>
                <c:pt idx="282">
                  <c:v>31.411035991919967</c:v>
                </c:pt>
                <c:pt idx="283">
                  <c:v>31.431290593351299</c:v>
                </c:pt>
                <c:pt idx="284">
                  <c:v>31.451440421943044</c:v>
                </c:pt>
                <c:pt idx="285">
                  <c:v>31.471485107473161</c:v>
                </c:pt>
                <c:pt idx="286">
                  <c:v>31.491424279719595</c:v>
                </c:pt>
                <c:pt idx="287">
                  <c:v>31.511257568460302</c:v>
                </c:pt>
                <c:pt idx="288">
                  <c:v>31.530984603473232</c:v>
                </c:pt>
                <c:pt idx="289">
                  <c:v>31.550605014536341</c:v>
                </c:pt>
                <c:pt idx="290">
                  <c:v>31.570118431427577</c:v>
                </c:pt>
                <c:pt idx="291">
                  <c:v>31.589524483924894</c:v>
                </c:pt>
                <c:pt idx="292">
                  <c:v>31.608822801806241</c:v>
                </c:pt>
                <c:pt idx="293">
                  <c:v>31.628013014849575</c:v>
                </c:pt>
                <c:pt idx="294">
                  <c:v>31.647094752832842</c:v>
                </c:pt>
                <c:pt idx="295">
                  <c:v>31.666067645534</c:v>
                </c:pt>
                <c:pt idx="296">
                  <c:v>31.684931322731</c:v>
                </c:pt>
                <c:pt idx="297">
                  <c:v>31.703685414201789</c:v>
                </c:pt>
                <c:pt idx="298">
                  <c:v>31.722329549724321</c:v>
                </c:pt>
                <c:pt idx="299">
                  <c:v>31.740863359076553</c:v>
                </c:pt>
                <c:pt idx="300">
                  <c:v>31.759286472036433</c:v>
                </c:pt>
                <c:pt idx="301">
                  <c:v>31.777598518381911</c:v>
                </c:pt>
                <c:pt idx="302">
                  <c:v>31.795799127890941</c:v>
                </c:pt>
                <c:pt idx="303">
                  <c:v>31.81388793034148</c:v>
                </c:pt>
                <c:pt idx="304">
                  <c:v>31.831864555511469</c:v>
                </c:pt>
                <c:pt idx="305">
                  <c:v>31.84972863317887</c:v>
                </c:pt>
                <c:pt idx="306">
                  <c:v>31.867479793121632</c:v>
                </c:pt>
                <c:pt idx="307">
                  <c:v>31.885117665117704</c:v>
                </c:pt>
                <c:pt idx="308">
                  <c:v>31.90264187894504</c:v>
                </c:pt>
                <c:pt idx="309">
                  <c:v>31.920052064381593</c:v>
                </c:pt>
                <c:pt idx="310">
                  <c:v>31.937347851205317</c:v>
                </c:pt>
                <c:pt idx="311">
                  <c:v>31.954528869194156</c:v>
                </c:pt>
                <c:pt idx="312">
                  <c:v>31.971594748126073</c:v>
                </c:pt>
                <c:pt idx="313">
                  <c:v>31.988545117779012</c:v>
                </c:pt>
                <c:pt idx="314">
                  <c:v>32.005379607930927</c:v>
                </c:pt>
                <c:pt idx="315">
                  <c:v>32.02209784835977</c:v>
                </c:pt>
                <c:pt idx="316">
                  <c:v>32.03869946884349</c:v>
                </c:pt>
                <c:pt idx="317">
                  <c:v>32.055184099160044</c:v>
                </c:pt>
                <c:pt idx="318">
                  <c:v>32.071551369087388</c:v>
                </c:pt>
                <c:pt idx="319">
                  <c:v>32.087800908403466</c:v>
                </c:pt>
                <c:pt idx="320">
                  <c:v>32.103932346886225</c:v>
                </c:pt>
                <c:pt idx="321">
                  <c:v>32.119945314313632</c:v>
                </c:pt>
                <c:pt idx="322">
                  <c:v>32.135839440463627</c:v>
                </c:pt>
                <c:pt idx="323">
                  <c:v>32.15161435511417</c:v>
                </c:pt>
                <c:pt idx="324">
                  <c:v>32.167269688043213</c:v>
                </c:pt>
                <c:pt idx="325">
                  <c:v>32.182805069028696</c:v>
                </c:pt>
                <c:pt idx="326">
                  <c:v>32.198220127848579</c:v>
                </c:pt>
                <c:pt idx="327">
                  <c:v>32.213514494280822</c:v>
                </c:pt>
                <c:pt idx="328">
                  <c:v>32.228687798103365</c:v>
                </c:pt>
                <c:pt idx="329">
                  <c:v>32.243739669094161</c:v>
                </c:pt>
                <c:pt idx="330">
                  <c:v>32.25866973703117</c:v>
                </c:pt>
                <c:pt idx="331">
                  <c:v>32.273477631692337</c:v>
                </c:pt>
                <c:pt idx="332">
                  <c:v>32.288162982855617</c:v>
                </c:pt>
                <c:pt idx="333">
                  <c:v>32.302725420298962</c:v>
                </c:pt>
                <c:pt idx="334">
                  <c:v>32.317164573800326</c:v>
                </c:pt>
                <c:pt idx="335">
                  <c:v>32.331480073137655</c:v>
                </c:pt>
                <c:pt idx="336">
                  <c:v>32.345671548088902</c:v>
                </c:pt>
                <c:pt idx="337">
                  <c:v>32.359738628432027</c:v>
                </c:pt>
                <c:pt idx="338">
                  <c:v>32.373680943944969</c:v>
                </c:pt>
                <c:pt idx="339">
                  <c:v>32.387498124405695</c:v>
                </c:pt>
                <c:pt idx="340">
                  <c:v>32.401189799592146</c:v>
                </c:pt>
                <c:pt idx="341">
                  <c:v>32.414755599282273</c:v>
                </c:pt>
                <c:pt idx="342">
                  <c:v>32.428195153254038</c:v>
                </c:pt>
                <c:pt idx="343">
                  <c:v>32.441508091285385</c:v>
                </c:pt>
                <c:pt idx="344">
                  <c:v>32.454694043154269</c:v>
                </c:pt>
                <c:pt idx="345">
                  <c:v>32.467752638638643</c:v>
                </c:pt>
                <c:pt idx="346">
                  <c:v>32.480683507516453</c:v>
                </c:pt>
                <c:pt idx="347">
                  <c:v>32.493486279565658</c:v>
                </c:pt>
                <c:pt idx="348">
                  <c:v>32.506160584564213</c:v>
                </c:pt>
                <c:pt idx="349">
                  <c:v>32.518706052290057</c:v>
                </c:pt>
                <c:pt idx="350">
                  <c:v>32.531122312521148</c:v>
                </c:pt>
                <c:pt idx="351">
                  <c:v>32.543408995035442</c:v>
                </c:pt>
                <c:pt idx="352">
                  <c:v>32.55556572961089</c:v>
                </c:pt>
                <c:pt idx="353">
                  <c:v>32.56759214602544</c:v>
                </c:pt>
                <c:pt idx="354">
                  <c:v>32.579487874057051</c:v>
                </c:pt>
                <c:pt idx="355">
                  <c:v>32.591252543483662</c:v>
                </c:pt>
                <c:pt idx="356">
                  <c:v>32.602885784083242</c:v>
                </c:pt>
                <c:pt idx="357">
                  <c:v>32.614387225633727</c:v>
                </c:pt>
                <c:pt idx="358">
                  <c:v>32.625756497913081</c:v>
                </c:pt>
                <c:pt idx="359">
                  <c:v>32.636993230699254</c:v>
                </c:pt>
                <c:pt idx="360">
                  <c:v>32.648097053770186</c:v>
                </c:pt>
                <c:pt idx="361">
                  <c:v>32.659067596903846</c:v>
                </c:pt>
                <c:pt idx="362">
                  <c:v>32.669904489878178</c:v>
                </c:pt>
                <c:pt idx="363">
                  <c:v>32.680607362471129</c:v>
                </c:pt>
                <c:pt idx="364">
                  <c:v>32.691175844460659</c:v>
                </c:pt>
                <c:pt idx="365">
                  <c:v>32.701609565624722</c:v>
                </c:pt>
                <c:pt idx="366">
                  <c:v>32.711908155741256</c:v>
                </c:pt>
                <c:pt idx="367">
                  <c:v>32.722071244588228</c:v>
                </c:pt>
                <c:pt idx="368">
                  <c:v>32.732098461943586</c:v>
                </c:pt>
                <c:pt idx="369">
                  <c:v>32.741989437585282</c:v>
                </c:pt>
                <c:pt idx="370">
                  <c:v>32.751743801291262</c:v>
                </c:pt>
                <c:pt idx="371">
                  <c:v>32.76136118283948</c:v>
                </c:pt>
                <c:pt idx="372">
                  <c:v>32.770841212007895</c:v>
                </c:pt>
                <c:pt idx="373">
                  <c:v>32.780183518574454</c:v>
                </c:pt>
                <c:pt idx="374">
                  <c:v>32.789387732317103</c:v>
                </c:pt>
                <c:pt idx="375">
                  <c:v>32.798453483013809</c:v>
                </c:pt>
                <c:pt idx="376">
                  <c:v>32.807380400442511</c:v>
                </c:pt>
                <c:pt idx="377">
                  <c:v>32.816168114381163</c:v>
                </c:pt>
                <c:pt idx="378">
                  <c:v>32.824816254607725</c:v>
                </c:pt>
                <c:pt idx="379">
                  <c:v>32.833324450900143</c:v>
                </c:pt>
                <c:pt idx="380">
                  <c:v>32.841692333036363</c:v>
                </c:pt>
                <c:pt idx="381">
                  <c:v>32.849919530794352</c:v>
                </c:pt>
                <c:pt idx="382">
                  <c:v>32.85800567395205</c:v>
                </c:pt>
                <c:pt idx="383">
                  <c:v>32.865950392287409</c:v>
                </c:pt>
                <c:pt idx="384">
                  <c:v>32.873753315578384</c:v>
                </c:pt>
                <c:pt idx="385">
                  <c:v>32.881414073602933</c:v>
                </c:pt>
                <c:pt idx="386">
                  <c:v>32.888932296138996</c:v>
                </c:pt>
                <c:pt idx="387">
                  <c:v>32.896307612964534</c:v>
                </c:pt>
                <c:pt idx="388">
                  <c:v>32.9035396538575</c:v>
                </c:pt>
                <c:pt idx="389">
                  <c:v>32.910628048595839</c:v>
                </c:pt>
                <c:pt idx="390">
                  <c:v>32.917572426957506</c:v>
                </c:pt>
                <c:pt idx="391">
                  <c:v>32.924372418720452</c:v>
                </c:pt>
                <c:pt idx="392">
                  <c:v>32.931027653662639</c:v>
                </c:pt>
                <c:pt idx="393">
                  <c:v>32.937537761561998</c:v>
                </c:pt>
                <c:pt idx="394">
                  <c:v>32.943902372196504</c:v>
                </c:pt>
                <c:pt idx="395">
                  <c:v>32.950121115344089</c:v>
                </c:pt>
                <c:pt idx="396">
                  <c:v>32.95619362078272</c:v>
                </c:pt>
                <c:pt idx="397">
                  <c:v>32.962119518290343</c:v>
                </c:pt>
                <c:pt idx="398">
                  <c:v>32.967898437644912</c:v>
                </c:pt>
                <c:pt idx="399">
                  <c:v>32.973530008624373</c:v>
                </c:pt>
                <c:pt idx="400">
                  <c:v>32.979013861006685</c:v>
                </c:pt>
                <c:pt idx="401">
                  <c:v>32.984349624569795</c:v>
                </c:pt>
                <c:pt idx="402">
                  <c:v>32.989536929091663</c:v>
                </c:pt>
                <c:pt idx="403">
                  <c:v>32.994575404350229</c:v>
                </c:pt>
                <c:pt idx="404">
                  <c:v>32.999464680123452</c:v>
                </c:pt>
                <c:pt idx="405">
                  <c:v>33.004204386189286</c:v>
                </c:pt>
                <c:pt idx="406">
                  <c:v>33.008794152325684</c:v>
                </c:pt>
                <c:pt idx="407">
                  <c:v>33.013233608310586</c:v>
                </c:pt>
                <c:pt idx="408">
                  <c:v>33.017522383921957</c:v>
                </c:pt>
                <c:pt idx="409">
                  <c:v>33.021660108937745</c:v>
                </c:pt>
                <c:pt idx="410">
                  <c:v>33.025646413135902</c:v>
                </c:pt>
                <c:pt idx="411">
                  <c:v>33.029480926294376</c:v>
                </c:pt>
                <c:pt idx="412">
                  <c:v>33.033163278191125</c:v>
                </c:pt>
                <c:pt idx="413">
                  <c:v>33.036693098604097</c:v>
                </c:pt>
                <c:pt idx="414">
                  <c:v>33.040070017311244</c:v>
                </c:pt>
                <c:pt idx="415">
                  <c:v>33.04329366409052</c:v>
                </c:pt>
                <c:pt idx="416">
                  <c:v>33.046363668719877</c:v>
                </c:pt>
                <c:pt idx="417">
                  <c:v>33.04927966097727</c:v>
                </c:pt>
                <c:pt idx="418">
                  <c:v>33.052041270640643</c:v>
                </c:pt>
                <c:pt idx="419">
                  <c:v>33.054648127487958</c:v>
                </c:pt>
                <c:pt idx="420">
                  <c:v>33.057099861297154</c:v>
                </c:pt>
                <c:pt idx="421">
                  <c:v>33.059396101846197</c:v>
                </c:pt>
                <c:pt idx="422">
                  <c:v>33.061536478913027</c:v>
                </c:pt>
                <c:pt idx="423">
                  <c:v>33.063520622275604</c:v>
                </c:pt>
                <c:pt idx="424">
                  <c:v>33.065348161711874</c:v>
                </c:pt>
                <c:pt idx="425">
                  <c:v>33.067018726999798</c:v>
                </c:pt>
                <c:pt idx="426">
                  <c:v>33.068531947917315</c:v>
                </c:pt>
                <c:pt idx="427">
                  <c:v>33.069887454242391</c:v>
                </c:pt>
                <c:pt idx="428">
                  <c:v>33.071084875752973</c:v>
                </c:pt>
                <c:pt idx="429">
                  <c:v>33.072123842227008</c:v>
                </c:pt>
                <c:pt idx="430">
                  <c:v>33.073003983442447</c:v>
                </c:pt>
                <c:pt idx="431">
                  <c:v>33.073724929177253</c:v>
                </c:pt>
                <c:pt idx="432">
                  <c:v>33.07428630920937</c:v>
                </c:pt>
                <c:pt idx="433">
                  <c:v>33.074687753316745</c:v>
                </c:pt>
                <c:pt idx="434">
                  <c:v>33.074928891277345</c:v>
                </c:pt>
                <c:pt idx="435">
                  <c:v>33.07500935286911</c:v>
                </c:pt>
                <c:pt idx="436">
                  <c:v>33.074928891277345</c:v>
                </c:pt>
                <c:pt idx="437">
                  <c:v>33.074687753316745</c:v>
                </c:pt>
                <c:pt idx="438">
                  <c:v>33.07428630920937</c:v>
                </c:pt>
                <c:pt idx="439">
                  <c:v>33.073724929177253</c:v>
                </c:pt>
                <c:pt idx="440">
                  <c:v>33.073003983442447</c:v>
                </c:pt>
                <c:pt idx="441">
                  <c:v>33.072123842227008</c:v>
                </c:pt>
                <c:pt idx="442">
                  <c:v>33.071084875752973</c:v>
                </c:pt>
                <c:pt idx="443">
                  <c:v>33.069887454242391</c:v>
                </c:pt>
                <c:pt idx="444">
                  <c:v>33.068531947917315</c:v>
                </c:pt>
                <c:pt idx="445">
                  <c:v>33.067018726999798</c:v>
                </c:pt>
                <c:pt idx="446">
                  <c:v>33.065348161711874</c:v>
                </c:pt>
                <c:pt idx="447">
                  <c:v>33.063520622275604</c:v>
                </c:pt>
                <c:pt idx="448">
                  <c:v>33.061536478913027</c:v>
                </c:pt>
                <c:pt idx="449">
                  <c:v>33.059396101846197</c:v>
                </c:pt>
                <c:pt idx="450">
                  <c:v>33.057099861297154</c:v>
                </c:pt>
                <c:pt idx="451">
                  <c:v>33.054648127487958</c:v>
                </c:pt>
                <c:pt idx="452">
                  <c:v>33.052041270640643</c:v>
                </c:pt>
                <c:pt idx="453">
                  <c:v>33.04927966097727</c:v>
                </c:pt>
                <c:pt idx="454">
                  <c:v>33.046363668719877</c:v>
                </c:pt>
                <c:pt idx="455">
                  <c:v>33.04329366409052</c:v>
                </c:pt>
                <c:pt idx="456">
                  <c:v>33.040070017311244</c:v>
                </c:pt>
                <c:pt idx="457">
                  <c:v>33.036693098604097</c:v>
                </c:pt>
                <c:pt idx="458">
                  <c:v>33.033163278191125</c:v>
                </c:pt>
                <c:pt idx="459">
                  <c:v>33.029480926294376</c:v>
                </c:pt>
                <c:pt idx="460">
                  <c:v>33.025646413135902</c:v>
                </c:pt>
                <c:pt idx="461">
                  <c:v>33.021660108937745</c:v>
                </c:pt>
                <c:pt idx="462">
                  <c:v>33.017522383921957</c:v>
                </c:pt>
                <c:pt idx="463">
                  <c:v>33.013233608310586</c:v>
                </c:pt>
                <c:pt idx="464">
                  <c:v>33.008794152325684</c:v>
                </c:pt>
                <c:pt idx="465">
                  <c:v>33.004204386189286</c:v>
                </c:pt>
                <c:pt idx="466">
                  <c:v>32.999464680123452</c:v>
                </c:pt>
                <c:pt idx="467">
                  <c:v>32.994575404350229</c:v>
                </c:pt>
                <c:pt idx="468">
                  <c:v>32.989536929091663</c:v>
                </c:pt>
                <c:pt idx="469">
                  <c:v>32.984349624569795</c:v>
                </c:pt>
                <c:pt idx="470">
                  <c:v>32.979013861006685</c:v>
                </c:pt>
                <c:pt idx="471">
                  <c:v>32.973530008624373</c:v>
                </c:pt>
                <c:pt idx="472">
                  <c:v>32.967898437644912</c:v>
                </c:pt>
                <c:pt idx="473">
                  <c:v>32.962119518290343</c:v>
                </c:pt>
                <c:pt idx="474">
                  <c:v>32.95619362078272</c:v>
                </c:pt>
                <c:pt idx="475">
                  <c:v>32.950121115344089</c:v>
                </c:pt>
                <c:pt idx="476">
                  <c:v>32.943902372196504</c:v>
                </c:pt>
                <c:pt idx="477">
                  <c:v>32.937537761561998</c:v>
                </c:pt>
                <c:pt idx="478">
                  <c:v>32.931027653662639</c:v>
                </c:pt>
                <c:pt idx="479">
                  <c:v>32.924372418720452</c:v>
                </c:pt>
                <c:pt idx="480">
                  <c:v>32.917572426957506</c:v>
                </c:pt>
                <c:pt idx="481">
                  <c:v>32.910628048595839</c:v>
                </c:pt>
                <c:pt idx="482">
                  <c:v>32.9035396538575</c:v>
                </c:pt>
                <c:pt idx="483">
                  <c:v>32.896307612964534</c:v>
                </c:pt>
                <c:pt idx="484">
                  <c:v>32.888932296138996</c:v>
                </c:pt>
                <c:pt idx="485">
                  <c:v>32.881414073602933</c:v>
                </c:pt>
                <c:pt idx="486">
                  <c:v>32.873753315578384</c:v>
                </c:pt>
                <c:pt idx="487">
                  <c:v>32.865950392287409</c:v>
                </c:pt>
                <c:pt idx="488">
                  <c:v>32.85800567395205</c:v>
                </c:pt>
                <c:pt idx="489">
                  <c:v>32.849919530794352</c:v>
                </c:pt>
                <c:pt idx="490">
                  <c:v>32.841692333036363</c:v>
                </c:pt>
                <c:pt idx="491">
                  <c:v>32.833324450900143</c:v>
                </c:pt>
                <c:pt idx="492">
                  <c:v>32.824816254607725</c:v>
                </c:pt>
                <c:pt idx="493">
                  <c:v>32.816168114381163</c:v>
                </c:pt>
                <c:pt idx="494">
                  <c:v>32.807380400442511</c:v>
                </c:pt>
                <c:pt idx="495">
                  <c:v>32.798453483013809</c:v>
                </c:pt>
                <c:pt idx="496">
                  <c:v>32.789387732317103</c:v>
                </c:pt>
                <c:pt idx="497">
                  <c:v>32.780183518574454</c:v>
                </c:pt>
                <c:pt idx="498">
                  <c:v>32.770841212007895</c:v>
                </c:pt>
                <c:pt idx="499">
                  <c:v>32.76136118283948</c:v>
                </c:pt>
                <c:pt idx="500">
                  <c:v>32.751743801291262</c:v>
                </c:pt>
                <c:pt idx="501">
                  <c:v>32.741989437585282</c:v>
                </c:pt>
                <c:pt idx="502">
                  <c:v>32.732098461943586</c:v>
                </c:pt>
                <c:pt idx="503">
                  <c:v>32.722071244588228</c:v>
                </c:pt>
                <c:pt idx="504">
                  <c:v>32.711908155741256</c:v>
                </c:pt>
                <c:pt idx="505">
                  <c:v>32.701609565624722</c:v>
                </c:pt>
                <c:pt idx="506">
                  <c:v>32.691175844460659</c:v>
                </c:pt>
                <c:pt idx="507">
                  <c:v>32.680607362471129</c:v>
                </c:pt>
                <c:pt idx="508">
                  <c:v>32.669904489878178</c:v>
                </c:pt>
                <c:pt idx="509">
                  <c:v>32.659067596903846</c:v>
                </c:pt>
                <c:pt idx="510">
                  <c:v>32.648097053770186</c:v>
                </c:pt>
                <c:pt idx="511">
                  <c:v>32.636993230699254</c:v>
                </c:pt>
                <c:pt idx="512">
                  <c:v>32.625756497913081</c:v>
                </c:pt>
                <c:pt idx="513">
                  <c:v>32.614387225633727</c:v>
                </c:pt>
                <c:pt idx="514">
                  <c:v>32.602885784083242</c:v>
                </c:pt>
                <c:pt idx="515">
                  <c:v>32.591252543483662</c:v>
                </c:pt>
                <c:pt idx="516">
                  <c:v>32.579487874057051</c:v>
                </c:pt>
                <c:pt idx="517">
                  <c:v>32.56759214602544</c:v>
                </c:pt>
                <c:pt idx="518">
                  <c:v>32.55556572961089</c:v>
                </c:pt>
                <c:pt idx="519">
                  <c:v>32.543408995035442</c:v>
                </c:pt>
                <c:pt idx="520">
                  <c:v>32.531122312521148</c:v>
                </c:pt>
                <c:pt idx="521">
                  <c:v>32.518706052290057</c:v>
                </c:pt>
                <c:pt idx="522">
                  <c:v>32.506160584564213</c:v>
                </c:pt>
                <c:pt idx="523">
                  <c:v>32.493486279565658</c:v>
                </c:pt>
                <c:pt idx="524">
                  <c:v>32.480683507516453</c:v>
                </c:pt>
                <c:pt idx="525">
                  <c:v>32.467752638638643</c:v>
                </c:pt>
                <c:pt idx="526">
                  <c:v>32.454694043154269</c:v>
                </c:pt>
                <c:pt idx="527">
                  <c:v>32.441508091285385</c:v>
                </c:pt>
                <c:pt idx="528">
                  <c:v>32.428195153254038</c:v>
                </c:pt>
                <c:pt idx="529">
                  <c:v>32.414755599282273</c:v>
                </c:pt>
                <c:pt idx="530">
                  <c:v>32.401189799592146</c:v>
                </c:pt>
                <c:pt idx="531">
                  <c:v>32.387498124405695</c:v>
                </c:pt>
                <c:pt idx="532">
                  <c:v>32.373680943944969</c:v>
                </c:pt>
                <c:pt idx="533">
                  <c:v>32.359738628432027</c:v>
                </c:pt>
                <c:pt idx="534">
                  <c:v>32.345671548088902</c:v>
                </c:pt>
                <c:pt idx="535">
                  <c:v>32.331480073137655</c:v>
                </c:pt>
                <c:pt idx="536">
                  <c:v>32.317164573800326</c:v>
                </c:pt>
                <c:pt idx="537">
                  <c:v>32.302725420298962</c:v>
                </c:pt>
                <c:pt idx="538">
                  <c:v>32.288162982855617</c:v>
                </c:pt>
                <c:pt idx="539">
                  <c:v>32.273477631692337</c:v>
                </c:pt>
                <c:pt idx="540">
                  <c:v>32.25866973703117</c:v>
                </c:pt>
                <c:pt idx="541">
                  <c:v>32.243739669094161</c:v>
                </c:pt>
                <c:pt idx="542">
                  <c:v>32.228687798103365</c:v>
                </c:pt>
                <c:pt idx="543">
                  <c:v>32.213514494280822</c:v>
                </c:pt>
                <c:pt idx="544">
                  <c:v>32.198220127848579</c:v>
                </c:pt>
                <c:pt idx="545">
                  <c:v>32.182805069028696</c:v>
                </c:pt>
                <c:pt idx="546">
                  <c:v>32.167269688043213</c:v>
                </c:pt>
                <c:pt idx="547">
                  <c:v>32.15161435511417</c:v>
                </c:pt>
                <c:pt idx="548">
                  <c:v>32.135839440463627</c:v>
                </c:pt>
                <c:pt idx="549">
                  <c:v>32.119945314313632</c:v>
                </c:pt>
                <c:pt idx="550">
                  <c:v>32.103932346886225</c:v>
                </c:pt>
                <c:pt idx="551">
                  <c:v>32.087800908403466</c:v>
                </c:pt>
                <c:pt idx="552">
                  <c:v>32.071551369087388</c:v>
                </c:pt>
                <c:pt idx="553">
                  <c:v>32.055184099160044</c:v>
                </c:pt>
                <c:pt idx="554">
                  <c:v>32.03869946884349</c:v>
                </c:pt>
                <c:pt idx="555">
                  <c:v>32.02209784835977</c:v>
                </c:pt>
                <c:pt idx="556">
                  <c:v>32.005379607930927</c:v>
                </c:pt>
                <c:pt idx="557">
                  <c:v>31.988545117779012</c:v>
                </c:pt>
                <c:pt idx="558">
                  <c:v>31.971594748126073</c:v>
                </c:pt>
                <c:pt idx="559">
                  <c:v>31.954528869194156</c:v>
                </c:pt>
                <c:pt idx="560">
                  <c:v>31.937347851205317</c:v>
                </c:pt>
                <c:pt idx="561">
                  <c:v>31.920052064381593</c:v>
                </c:pt>
                <c:pt idx="562">
                  <c:v>31.90264187894504</c:v>
                </c:pt>
                <c:pt idx="563">
                  <c:v>31.885117665117704</c:v>
                </c:pt>
                <c:pt idx="564">
                  <c:v>31.867479793121632</c:v>
                </c:pt>
                <c:pt idx="565">
                  <c:v>31.84972863317887</c:v>
                </c:pt>
                <c:pt idx="566">
                  <c:v>31.831864555511469</c:v>
                </c:pt>
                <c:pt idx="567">
                  <c:v>31.81388793034148</c:v>
                </c:pt>
                <c:pt idx="568">
                  <c:v>31.795799127890941</c:v>
                </c:pt>
                <c:pt idx="569">
                  <c:v>31.777598518381911</c:v>
                </c:pt>
                <c:pt idx="570">
                  <c:v>31.759286472036433</c:v>
                </c:pt>
                <c:pt idx="571">
                  <c:v>31.740863359076553</c:v>
                </c:pt>
                <c:pt idx="572">
                  <c:v>31.722329549724321</c:v>
                </c:pt>
                <c:pt idx="573">
                  <c:v>31.703685414201789</c:v>
                </c:pt>
                <c:pt idx="574">
                  <c:v>31.684931322731</c:v>
                </c:pt>
                <c:pt idx="575">
                  <c:v>31.666067645534</c:v>
                </c:pt>
                <c:pt idx="576">
                  <c:v>31.647094752832842</c:v>
                </c:pt>
                <c:pt idx="577">
                  <c:v>31.628013014849575</c:v>
                </c:pt>
                <c:pt idx="578">
                  <c:v>31.608822801806241</c:v>
                </c:pt>
                <c:pt idx="579">
                  <c:v>31.589524483924894</c:v>
                </c:pt>
                <c:pt idx="580">
                  <c:v>31.570118431427577</c:v>
                </c:pt>
                <c:pt idx="581">
                  <c:v>31.550605014536341</c:v>
                </c:pt>
                <c:pt idx="582">
                  <c:v>31.530984603473232</c:v>
                </c:pt>
                <c:pt idx="583">
                  <c:v>31.511257568460302</c:v>
                </c:pt>
                <c:pt idx="584">
                  <c:v>31.491424279719595</c:v>
                </c:pt>
                <c:pt idx="585">
                  <c:v>31.471485107473161</c:v>
                </c:pt>
                <c:pt idx="586">
                  <c:v>31.451440421943044</c:v>
                </c:pt>
                <c:pt idx="587">
                  <c:v>31.431290593351299</c:v>
                </c:pt>
                <c:pt idx="588">
                  <c:v>31.411035991919967</c:v>
                </c:pt>
                <c:pt idx="589">
                  <c:v>31.390676987871103</c:v>
                </c:pt>
                <c:pt idx="590">
                  <c:v>31.370213951426749</c:v>
                </c:pt>
                <c:pt idx="591">
                  <c:v>31.349647252808953</c:v>
                </c:pt>
                <c:pt idx="592">
                  <c:v>31.328977262239768</c:v>
                </c:pt>
                <c:pt idx="593">
                  <c:v>31.308204349941242</c:v>
                </c:pt>
                <c:pt idx="594">
                  <c:v>31.287328886135416</c:v>
                </c:pt>
                <c:pt idx="595">
                  <c:v>31.266351241044344</c:v>
                </c:pt>
                <c:pt idx="596">
                  <c:v>31.245271784890072</c:v>
                </c:pt>
                <c:pt idx="597">
                  <c:v>31.224090887894647</c:v>
                </c:pt>
                <c:pt idx="598">
                  <c:v>31.20280892028012</c:v>
                </c:pt>
                <c:pt idx="599">
                  <c:v>31.181426252268537</c:v>
                </c:pt>
                <c:pt idx="600">
                  <c:v>31.159943254081945</c:v>
                </c:pt>
                <c:pt idx="601">
                  <c:v>31.138360295942395</c:v>
                </c:pt>
                <c:pt idx="602">
                  <c:v>31.116677748071933</c:v>
                </c:pt>
                <c:pt idx="603">
                  <c:v>31.094895980692606</c:v>
                </c:pt>
                <c:pt idx="604">
                  <c:v>31.073015364026464</c:v>
                </c:pt>
                <c:pt idx="605">
                  <c:v>31.051036268295555</c:v>
                </c:pt>
                <c:pt idx="606">
                  <c:v>31.028959063721924</c:v>
                </c:pt>
                <c:pt idx="607">
                  <c:v>31.006784120527623</c:v>
                </c:pt>
                <c:pt idx="608">
                  <c:v>30.984511808934698</c:v>
                </c:pt>
                <c:pt idx="609">
                  <c:v>30.962142499165196</c:v>
                </c:pt>
                <c:pt idx="610">
                  <c:v>30.939676561441168</c:v>
                </c:pt>
                <c:pt idx="611">
                  <c:v>30.917114365984659</c:v>
                </c:pt>
                <c:pt idx="612">
                  <c:v>30.894456283017721</c:v>
                </c:pt>
                <c:pt idx="613">
                  <c:v>30.871702682762397</c:v>
                </c:pt>
                <c:pt idx="614">
                  <c:v>30.848853935440737</c:v>
                </c:pt>
                <c:pt idx="615">
                  <c:v>30.825910411274791</c:v>
                </c:pt>
                <c:pt idx="616">
                  <c:v>30.802872480486602</c:v>
                </c:pt>
                <c:pt idx="617">
                  <c:v>30.779740513298222</c:v>
                </c:pt>
                <c:pt idx="618">
                  <c:v>30.7565148799317</c:v>
                </c:pt>
                <c:pt idx="619">
                  <c:v>30.733195950609083</c:v>
                </c:pt>
                <c:pt idx="620">
                  <c:v>30.709784095552415</c:v>
                </c:pt>
                <c:pt idx="621">
                  <c:v>30.686279684983749</c:v>
                </c:pt>
                <c:pt idx="622">
                  <c:v>30.662683089125132</c:v>
                </c:pt>
                <c:pt idx="623">
                  <c:v>30.63899467819861</c:v>
                </c:pt>
                <c:pt idx="624">
                  <c:v>30.615214822426232</c:v>
                </c:pt>
                <c:pt idx="625">
                  <c:v>30.591343892030046</c:v>
                </c:pt>
                <c:pt idx="626">
                  <c:v>30.567382257232104</c:v>
                </c:pt>
                <c:pt idx="627">
                  <c:v>30.543330288254445</c:v>
                </c:pt>
                <c:pt idx="628">
                  <c:v>30.519188355319127</c:v>
                </c:pt>
                <c:pt idx="629">
                  <c:v>30.494956828648192</c:v>
                </c:pt>
                <c:pt idx="630">
                  <c:v>30.470636078463688</c:v>
                </c:pt>
                <c:pt idx="631">
                  <c:v>30.446226474987661</c:v>
                </c:pt>
                <c:pt idx="632">
                  <c:v>30.421728388442169</c:v>
                </c:pt>
                <c:pt idx="633">
                  <c:v>30.397142189049248</c:v>
                </c:pt>
                <c:pt idx="634">
                  <c:v>30.372468247030952</c:v>
                </c:pt>
                <c:pt idx="635">
                  <c:v>30.347706932609331</c:v>
                </c:pt>
                <c:pt idx="636">
                  <c:v>30.322858616006428</c:v>
                </c:pt>
                <c:pt idx="637">
                  <c:v>30.297923667444294</c:v>
                </c:pt>
                <c:pt idx="638">
                  <c:v>30.272902457144976</c:v>
                </c:pt>
                <c:pt idx="639">
                  <c:v>30.247795355330521</c:v>
                </c:pt>
                <c:pt idx="640">
                  <c:v>30.222602732222981</c:v>
                </c:pt>
                <c:pt idx="641">
                  <c:v>30.197324958044398</c:v>
                </c:pt>
                <c:pt idx="642">
                  <c:v>30.171962403016824</c:v>
                </c:pt>
                <c:pt idx="643">
                  <c:v>30.146515437362307</c:v>
                </c:pt>
                <c:pt idx="644">
                  <c:v>30.120984431302894</c:v>
                </c:pt>
                <c:pt idx="645">
                  <c:v>30.095369755060634</c:v>
                </c:pt>
                <c:pt idx="646">
                  <c:v>30.069671778857575</c:v>
                </c:pt>
                <c:pt idx="647">
                  <c:v>30.04389087291576</c:v>
                </c:pt>
                <c:pt idx="648">
                  <c:v>30.018027407457247</c:v>
                </c:pt>
                <c:pt idx="649">
                  <c:v>29.992081752704074</c:v>
                </c:pt>
                <c:pt idx="650">
                  <c:v>29.966054278878293</c:v>
                </c:pt>
                <c:pt idx="651">
                  <c:v>29.939945356201953</c:v>
                </c:pt>
                <c:pt idx="652">
                  <c:v>29.913755354897102</c:v>
                </c:pt>
                <c:pt idx="653">
                  <c:v>29.88748464518579</c:v>
                </c:pt>
                <c:pt idx="654">
                  <c:v>29.861133597290056</c:v>
                </c:pt>
                <c:pt idx="655">
                  <c:v>29.834702581431959</c:v>
                </c:pt>
                <c:pt idx="656">
                  <c:v>29.80819196783354</c:v>
                </c:pt>
                <c:pt idx="657">
                  <c:v>29.781602126716852</c:v>
                </c:pt>
                <c:pt idx="658">
                  <c:v>29.754933428303936</c:v>
                </c:pt>
                <c:pt idx="659">
                  <c:v>29.728186242816847</c:v>
                </c:pt>
                <c:pt idx="660">
                  <c:v>29.701360940477628</c:v>
                </c:pt>
                <c:pt idx="661">
                  <c:v>29.674457891508332</c:v>
                </c:pt>
                <c:pt idx="662">
                  <c:v>29.647477466131001</c:v>
                </c:pt>
                <c:pt idx="663">
                  <c:v>29.62042003456769</c:v>
                </c:pt>
                <c:pt idx="664">
                  <c:v>29.59328596704044</c:v>
                </c:pt>
                <c:pt idx="665">
                  <c:v>29.566075633771305</c:v>
                </c:pt>
                <c:pt idx="666">
                  <c:v>29.538789404982328</c:v>
                </c:pt>
                <c:pt idx="667">
                  <c:v>29.511427650895559</c:v>
                </c:pt>
                <c:pt idx="668">
                  <c:v>29.483990741733049</c:v>
                </c:pt>
                <c:pt idx="669">
                  <c:v>29.45647904771684</c:v>
                </c:pt>
                <c:pt idx="670">
                  <c:v>29.428892939068984</c:v>
                </c:pt>
                <c:pt idx="671">
                  <c:v>29.40123278601153</c:v>
                </c:pt>
                <c:pt idx="672">
                  <c:v>29.373498958766522</c:v>
                </c:pt>
                <c:pt idx="673">
                  <c:v>29.34569182755601</c:v>
                </c:pt>
                <c:pt idx="674">
                  <c:v>29.317811762602044</c:v>
                </c:pt>
                <c:pt idx="675">
                  <c:v>29.289859134126669</c:v>
                </c:pt>
                <c:pt idx="676">
                  <c:v>29.261834312351933</c:v>
                </c:pt>
                <c:pt idx="677">
                  <c:v>29.233737667499888</c:v>
                </c:pt>
                <c:pt idx="678">
                  <c:v>29.205569569792576</c:v>
                </c:pt>
                <c:pt idx="679">
                  <c:v>29.177330389452052</c:v>
                </c:pt>
                <c:pt idx="680">
                  <c:v>29.149020496700359</c:v>
                </c:pt>
                <c:pt idx="681">
                  <c:v>29.120640261759544</c:v>
                </c:pt>
                <c:pt idx="682">
                  <c:v>29.092190054851656</c:v>
                </c:pt>
                <c:pt idx="683">
                  <c:v>29.063670246198747</c:v>
                </c:pt>
                <c:pt idx="684">
                  <c:v>29.035081206022863</c:v>
                </c:pt>
                <c:pt idx="685">
                  <c:v>29.00642330454605</c:v>
                </c:pt>
                <c:pt idx="686">
                  <c:v>28.977696911990357</c:v>
                </c:pt>
                <c:pt idx="687">
                  <c:v>28.948902398577832</c:v>
                </c:pt>
                <c:pt idx="688">
                  <c:v>28.920040134530524</c:v>
                </c:pt>
                <c:pt idx="689">
                  <c:v>28.891110490070481</c:v>
                </c:pt>
                <c:pt idx="690">
                  <c:v>28.862113835419748</c:v>
                </c:pt>
                <c:pt idx="691">
                  <c:v>28.833050540800375</c:v>
                </c:pt>
                <c:pt idx="692">
                  <c:v>28.803920976434412</c:v>
                </c:pt>
                <c:pt idx="693">
                  <c:v>28.774725512543906</c:v>
                </c:pt>
                <c:pt idx="694">
                  <c:v>28.7454645193509</c:v>
                </c:pt>
                <c:pt idx="695">
                  <c:v>28.716138367077448</c:v>
                </c:pt>
                <c:pt idx="696">
                  <c:v>28.686747425945597</c:v>
                </c:pt>
                <c:pt idx="697">
                  <c:v>28.657292066177398</c:v>
                </c:pt>
                <c:pt idx="698">
                  <c:v>28.627772657994889</c:v>
                </c:pt>
                <c:pt idx="699">
                  <c:v>28.598189571620125</c:v>
                </c:pt>
                <c:pt idx="700">
                  <c:v>28.568543177275156</c:v>
                </c:pt>
                <c:pt idx="701">
                  <c:v>28.538833845182026</c:v>
                </c:pt>
                <c:pt idx="702">
                  <c:v>28.509061945562785</c:v>
                </c:pt>
                <c:pt idx="703">
                  <c:v>28.479227848639479</c:v>
                </c:pt>
                <c:pt idx="704">
                  <c:v>28.449331924634155</c:v>
                </c:pt>
                <c:pt idx="705">
                  <c:v>28.419374543768868</c:v>
                </c:pt>
                <c:pt idx="706">
                  <c:v>28.389356076265656</c:v>
                </c:pt>
                <c:pt idx="707">
                  <c:v>28.359276892346575</c:v>
                </c:pt>
                <c:pt idx="708">
                  <c:v>28.32913736223367</c:v>
                </c:pt>
                <c:pt idx="709">
                  <c:v>28.298937856148989</c:v>
                </c:pt>
                <c:pt idx="710">
                  <c:v>28.268678744314581</c:v>
                </c:pt>
                <c:pt idx="711">
                  <c:v>28.238360396952491</c:v>
                </c:pt>
                <c:pt idx="712">
                  <c:v>28.207983184284771</c:v>
                </c:pt>
                <c:pt idx="713">
                  <c:v>28.177547476533466</c:v>
                </c:pt>
                <c:pt idx="714">
                  <c:v>28.147053643920625</c:v>
                </c:pt>
                <c:pt idx="715">
                  <c:v>28.116502056668295</c:v>
                </c:pt>
                <c:pt idx="716">
                  <c:v>28.085893084998531</c:v>
                </c:pt>
                <c:pt idx="717">
                  <c:v>28.055227099133369</c:v>
                </c:pt>
                <c:pt idx="718">
                  <c:v>28.024504469294865</c:v>
                </c:pt>
                <c:pt idx="719">
                  <c:v>27.993725565705066</c:v>
                </c:pt>
                <c:pt idx="720">
                  <c:v>27.96289075858602</c:v>
                </c:pt>
                <c:pt idx="721">
                  <c:v>27.93200041815977</c:v>
                </c:pt>
                <c:pt idx="722">
                  <c:v>27.901054914648373</c:v>
                </c:pt>
                <c:pt idx="723">
                  <c:v>27.870054618273869</c:v>
                </c:pt>
                <c:pt idx="724">
                  <c:v>27.838999899258312</c:v>
                </c:pt>
                <c:pt idx="725">
                  <c:v>27.807891127823744</c:v>
                </c:pt>
                <c:pt idx="726">
                  <c:v>27.776728674192217</c:v>
                </c:pt>
                <c:pt idx="727">
                  <c:v>27.745512908585781</c:v>
                </c:pt>
                <c:pt idx="728">
                  <c:v>27.714244201226478</c:v>
                </c:pt>
                <c:pt idx="729">
                  <c:v>27.68292292233636</c:v>
                </c:pt>
                <c:pt idx="730">
                  <c:v>27.651549442137473</c:v>
                </c:pt>
                <c:pt idx="731">
                  <c:v>27.620124130851863</c:v>
                </c:pt>
                <c:pt idx="732">
                  <c:v>27.588647358701589</c:v>
                </c:pt>
                <c:pt idx="733">
                  <c:v>27.557119495908687</c:v>
                </c:pt>
                <c:pt idx="734">
                  <c:v>27.52554091269521</c:v>
                </c:pt>
                <c:pt idx="735">
                  <c:v>27.493911979283205</c:v>
                </c:pt>
                <c:pt idx="736">
                  <c:v>27.462233065894718</c:v>
                </c:pt>
                <c:pt idx="737">
                  <c:v>27.430504542751798</c:v>
                </c:pt>
                <c:pt idx="738">
                  <c:v>27.398726780076501</c:v>
                </c:pt>
                <c:pt idx="739">
                  <c:v>27.366900148090863</c:v>
                </c:pt>
                <c:pt idx="740">
                  <c:v>27.335025017016939</c:v>
                </c:pt>
                <c:pt idx="741">
                  <c:v>27.303101757076774</c:v>
                </c:pt>
                <c:pt idx="742">
                  <c:v>27.271130738492417</c:v>
                </c:pt>
                <c:pt idx="743">
                  <c:v>27.239112331485916</c:v>
                </c:pt>
                <c:pt idx="744">
                  <c:v>27.20704690627932</c:v>
                </c:pt>
                <c:pt idx="745">
                  <c:v>27.174934833094675</c:v>
                </c:pt>
                <c:pt idx="746">
                  <c:v>27.14277648215403</c:v>
                </c:pt>
                <c:pt idx="747">
                  <c:v>27.110572223679434</c:v>
                </c:pt>
                <c:pt idx="748">
                  <c:v>27.078322427892935</c:v>
                </c:pt>
                <c:pt idx="749">
                  <c:v>27.046027465016579</c:v>
                </c:pt>
                <c:pt idx="750">
                  <c:v>27.013687705272417</c:v>
                </c:pt>
                <c:pt idx="751">
                  <c:v>26.981303518882491</c:v>
                </c:pt>
                <c:pt idx="752">
                  <c:v>26.948875276068858</c:v>
                </c:pt>
                <c:pt idx="753">
                  <c:v>26.916403347053556</c:v>
                </c:pt>
                <c:pt idx="754">
                  <c:v>26.883888102058641</c:v>
                </c:pt>
                <c:pt idx="755">
                  <c:v>26.851329911306159</c:v>
                </c:pt>
                <c:pt idx="756">
                  <c:v>26.818729145018157</c:v>
                </c:pt>
                <c:pt idx="757">
                  <c:v>26.786086173416681</c:v>
                </c:pt>
                <c:pt idx="758">
                  <c:v>26.753401366723782</c:v>
                </c:pt>
                <c:pt idx="759">
                  <c:v>26.720675095161507</c:v>
                </c:pt>
                <c:pt idx="760">
                  <c:v>26.687907728951906</c:v>
                </c:pt>
                <c:pt idx="761">
                  <c:v>26.655099638317022</c:v>
                </c:pt>
                <c:pt idx="762">
                  <c:v>26.62225119347891</c:v>
                </c:pt>
                <c:pt idx="763">
                  <c:v>26.589362764659612</c:v>
                </c:pt>
                <c:pt idx="764">
                  <c:v>26.556434722081175</c:v>
                </c:pt>
                <c:pt idx="765">
                  <c:v>26.523467435965653</c:v>
                </c:pt>
                <c:pt idx="766">
                  <c:v>26.490461276535093</c:v>
                </c:pt>
                <c:pt idx="767">
                  <c:v>26.457416614011539</c:v>
                </c:pt>
                <c:pt idx="768">
                  <c:v>26.42433381861704</c:v>
                </c:pt>
                <c:pt idx="769">
                  <c:v>26.391213260573647</c:v>
                </c:pt>
                <c:pt idx="770">
                  <c:v>26.358055310103403</c:v>
                </c:pt>
                <c:pt idx="771">
                  <c:v>26.324860337428362</c:v>
                </c:pt>
                <c:pt idx="772">
                  <c:v>26.291628712770571</c:v>
                </c:pt>
                <c:pt idx="773">
                  <c:v>26.258360806352073</c:v>
                </c:pt>
                <c:pt idx="774">
                  <c:v>26.225056988394918</c:v>
                </c:pt>
                <c:pt idx="775">
                  <c:v>26.191717629121158</c:v>
                </c:pt>
                <c:pt idx="776">
                  <c:v>26.158343098752837</c:v>
                </c:pt>
                <c:pt idx="777">
                  <c:v>26.124933767512005</c:v>
                </c:pt>
                <c:pt idx="778">
                  <c:v>26.091490005620706</c:v>
                </c:pt>
                <c:pt idx="779">
                  <c:v>26.058012183300995</c:v>
                </c:pt>
                <c:pt idx="780">
                  <c:v>26.024500670774913</c:v>
                </c:pt>
                <c:pt idx="781">
                  <c:v>25.990955838264512</c:v>
                </c:pt>
                <c:pt idx="782">
                  <c:v>25.957378055991839</c:v>
                </c:pt>
                <c:pt idx="783">
                  <c:v>25.923767694178945</c:v>
                </c:pt>
                <c:pt idx="784">
                  <c:v>25.890125123047874</c:v>
                </c:pt>
                <c:pt idx="785">
                  <c:v>25.856450712820671</c:v>
                </c:pt>
                <c:pt idx="786">
                  <c:v>25.822744833719391</c:v>
                </c:pt>
                <c:pt idx="787">
                  <c:v>25.78900785596608</c:v>
                </c:pt>
                <c:pt idx="788">
                  <c:v>25.755240149782782</c:v>
                </c:pt>
                <c:pt idx="789">
                  <c:v>25.721442085391551</c:v>
                </c:pt>
                <c:pt idx="790">
                  <c:v>25.687614033014434</c:v>
                </c:pt>
                <c:pt idx="791">
                  <c:v>25.653756362873473</c:v>
                </c:pt>
                <c:pt idx="792">
                  <c:v>25.619869445190719</c:v>
                </c:pt>
                <c:pt idx="793">
                  <c:v>25.585953650188223</c:v>
                </c:pt>
                <c:pt idx="794">
                  <c:v>25.552009348088031</c:v>
                </c:pt>
                <c:pt idx="795">
                  <c:v>25.518036909112194</c:v>
                </c:pt>
                <c:pt idx="796">
                  <c:v>25.484036703482754</c:v>
                </c:pt>
                <c:pt idx="797">
                  <c:v>25.450009101421763</c:v>
                </c:pt>
                <c:pt idx="798">
                  <c:v>25.415954473151267</c:v>
                </c:pt>
                <c:pt idx="799">
                  <c:v>25.381873188893316</c:v>
                </c:pt>
                <c:pt idx="800">
                  <c:v>25.347765618869957</c:v>
                </c:pt>
                <c:pt idx="801">
                  <c:v>25.313632133303237</c:v>
                </c:pt>
                <c:pt idx="802">
                  <c:v>25.279473102415206</c:v>
                </c:pt>
                <c:pt idx="803">
                  <c:v>25.245288896427912</c:v>
                </c:pt>
                <c:pt idx="804">
                  <c:v>25.2110798855634</c:v>
                </c:pt>
                <c:pt idx="805">
                  <c:v>25.176846440043718</c:v>
                </c:pt>
                <c:pt idx="806">
                  <c:v>25.142588930090923</c:v>
                </c:pt>
                <c:pt idx="807">
                  <c:v>25.108307725927052</c:v>
                </c:pt>
                <c:pt idx="808">
                  <c:v>25.074003197774154</c:v>
                </c:pt>
                <c:pt idx="809">
                  <c:v>25.039675715854287</c:v>
                </c:pt>
                <c:pt idx="810">
                  <c:v>25.005325650389487</c:v>
                </c:pt>
                <c:pt idx="811">
                  <c:v>24.970953371601809</c:v>
                </c:pt>
                <c:pt idx="812">
                  <c:v>24.936559249713298</c:v>
                </c:pt>
                <c:pt idx="813">
                  <c:v>24.902143654946002</c:v>
                </c:pt>
                <c:pt idx="814">
                  <c:v>24.867706957521975</c:v>
                </c:pt>
                <c:pt idx="815">
                  <c:v>24.833249527663256</c:v>
                </c:pt>
                <c:pt idx="816">
                  <c:v>24.798771735591899</c:v>
                </c:pt>
                <c:pt idx="817">
                  <c:v>24.764273951529944</c:v>
                </c:pt>
                <c:pt idx="818">
                  <c:v>24.729756545699452</c:v>
                </c:pt>
                <c:pt idx="819">
                  <c:v>24.695219888322463</c:v>
                </c:pt>
                <c:pt idx="820">
                  <c:v>24.660664349621022</c:v>
                </c:pt>
                <c:pt idx="821">
                  <c:v>24.626090299817186</c:v>
                </c:pt>
                <c:pt idx="822">
                  <c:v>24.591498109132999</c:v>
                </c:pt>
                <c:pt idx="823">
                  <c:v>24.556888147790502</c:v>
                </c:pt>
                <c:pt idx="824">
                  <c:v>24.522260786011756</c:v>
                </c:pt>
                <c:pt idx="825">
                  <c:v>24.487616394018794</c:v>
                </c:pt>
                <c:pt idx="826">
                  <c:v>24.452955342033675</c:v>
                </c:pt>
                <c:pt idx="827">
                  <c:v>24.418278000278448</c:v>
                </c:pt>
                <c:pt idx="828">
                  <c:v>24.383584738975152</c:v>
                </c:pt>
                <c:pt idx="829">
                  <c:v>24.348875928345841</c:v>
                </c:pt>
                <c:pt idx="830">
                  <c:v>24.314151938612568</c:v>
                </c:pt>
                <c:pt idx="831">
                  <c:v>24.279413139997366</c:v>
                </c:pt>
                <c:pt idx="832">
                  <c:v>24.244659902722297</c:v>
                </c:pt>
                <c:pt idx="833">
                  <c:v>24.209892597009407</c:v>
                </c:pt>
                <c:pt idx="834">
                  <c:v>24.175111593080736</c:v>
                </c:pt>
                <c:pt idx="835">
                  <c:v>24.140317261158337</c:v>
                </c:pt>
                <c:pt idx="836">
                  <c:v>24.105509971464262</c:v>
                </c:pt>
                <c:pt idx="837">
                  <c:v>24.070690094220552</c:v>
                </c:pt>
                <c:pt idx="838">
                  <c:v>24.035857999649259</c:v>
                </c:pt>
                <c:pt idx="839">
                  <c:v>24.00101405797243</c:v>
                </c:pt>
                <c:pt idx="840">
                  <c:v>23.966158639412114</c:v>
                </c:pt>
                <c:pt idx="841">
                  <c:v>23.931292114190356</c:v>
                </c:pt>
                <c:pt idx="842">
                  <c:v>23.896414852529205</c:v>
                </c:pt>
                <c:pt idx="843">
                  <c:v>23.861527224650715</c:v>
                </c:pt>
                <c:pt idx="844">
                  <c:v>23.826629600776922</c:v>
                </c:pt>
                <c:pt idx="845">
                  <c:v>23.791722351129884</c:v>
                </c:pt>
                <c:pt idx="846">
                  <c:v>23.756805845931648</c:v>
                </c:pt>
                <c:pt idx="847">
                  <c:v>23.721880455404261</c:v>
                </c:pt>
                <c:pt idx="848">
                  <c:v>23.686946549769765</c:v>
                </c:pt>
                <c:pt idx="849">
                  <c:v>23.652004499250218</c:v>
                </c:pt>
                <c:pt idx="850">
                  <c:v>23.61705467406766</c:v>
                </c:pt>
                <c:pt idx="851">
                  <c:v>23.582097444444145</c:v>
                </c:pt>
                <c:pt idx="852">
                  <c:v>23.547133180601712</c:v>
                </c:pt>
                <c:pt idx="853">
                  <c:v>23.512162252762423</c:v>
                </c:pt>
                <c:pt idx="854">
                  <c:v>23.477185031148313</c:v>
                </c:pt>
                <c:pt idx="855">
                  <c:v>23.442201885981433</c:v>
                </c:pt>
                <c:pt idx="856">
                  <c:v>23.407213187483837</c:v>
                </c:pt>
                <c:pt idx="857">
                  <c:v>23.372219305877572</c:v>
                </c:pt>
                <c:pt idx="858">
                  <c:v>23.337220611384677</c:v>
                </c:pt>
                <c:pt idx="859">
                  <c:v>23.302217474227206</c:v>
                </c:pt>
                <c:pt idx="860">
                  <c:v>23.267210264627209</c:v>
                </c:pt>
                <c:pt idx="861">
                  <c:v>23.232199352806731</c:v>
                </c:pt>
                <c:pt idx="862">
                  <c:v>23.197185108987824</c:v>
                </c:pt>
                <c:pt idx="863">
                  <c:v>23.162167903392533</c:v>
                </c:pt>
                <c:pt idx="864">
                  <c:v>23.127148106242903</c:v>
                </c:pt>
                <c:pt idx="865">
                  <c:v>23.092126087760985</c:v>
                </c:pt>
                <c:pt idx="866">
                  <c:v>23.057102218168829</c:v>
                </c:pt>
                <c:pt idx="867">
                  <c:v>23.022076867688479</c:v>
                </c:pt>
                <c:pt idx="868">
                  <c:v>22.987050406541986</c:v>
                </c:pt>
                <c:pt idx="869">
                  <c:v>22.952023204951399</c:v>
                </c:pt>
                <c:pt idx="870">
                  <c:v>22.916995633138761</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9"/>
          <c:order val="9"/>
          <c:tx>
            <c:strRef>
              <c:f>RockerRibs!$M$63</c:f>
              <c:strCache>
                <c:ptCount val="1"/>
                <c:pt idx="0">
                  <c:v>Rib10</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RockerRibs!$M$64:$M$1014</c:f>
              <c:numCache>
                <c:formatCode>_-* #,##0.00_-;\-* #,##0.00_-;_-* "-"??_-;_-@_-</c:formatCode>
                <c:ptCount val="951"/>
                <c:pt idx="0">
                  <c:v>34.674852017242763</c:v>
                </c:pt>
                <c:pt idx="1">
                  <c:v>34.688917386265857</c:v>
                </c:pt>
                <c:pt idx="2">
                  <c:v>34.702982606625781</c:v>
                </c:pt>
                <c:pt idx="3">
                  <c:v>34.717047529659375</c:v>
                </c:pt>
                <c:pt idx="4">
                  <c:v>34.731112006703469</c:v>
                </c:pt>
                <c:pt idx="5">
                  <c:v>34.745175889094902</c:v>
                </c:pt>
                <c:pt idx="6">
                  <c:v>34.759239028170505</c:v>
                </c:pt>
                <c:pt idx="7">
                  <c:v>34.773301275267109</c:v>
                </c:pt>
                <c:pt idx="8">
                  <c:v>34.787362481721551</c:v>
                </c:pt>
                <c:pt idx="9">
                  <c:v>34.801422498870664</c:v>
                </c:pt>
                <c:pt idx="10">
                  <c:v>34.815481178051279</c:v>
                </c:pt>
                <c:pt idx="11">
                  <c:v>34.82953837060024</c:v>
                </c:pt>
                <c:pt idx="12">
                  <c:v>34.843593927854371</c:v>
                </c:pt>
                <c:pt idx="13">
                  <c:v>34.857647701150512</c:v>
                </c:pt>
                <c:pt idx="14">
                  <c:v>34.871699541825485</c:v>
                </c:pt>
                <c:pt idx="15">
                  <c:v>34.885749301216144</c:v>
                </c:pt>
                <c:pt idx="16">
                  <c:v>34.899796830659305</c:v>
                </c:pt>
                <c:pt idx="17">
                  <c:v>34.913841981491814</c:v>
                </c:pt>
                <c:pt idx="18">
                  <c:v>34.927884605050494</c:v>
                </c:pt>
                <c:pt idx="19">
                  <c:v>34.941924552672184</c:v>
                </c:pt>
                <c:pt idx="20">
                  <c:v>34.955961675693722</c:v>
                </c:pt>
                <c:pt idx="21">
                  <c:v>34.969995825451939</c:v>
                </c:pt>
                <c:pt idx="22">
                  <c:v>34.984026853283666</c:v>
                </c:pt>
                <c:pt idx="23">
                  <c:v>34.998054610525742</c:v>
                </c:pt>
                <c:pt idx="24">
                  <c:v>35.012078948514997</c:v>
                </c:pt>
                <c:pt idx="25">
                  <c:v>35.02609971858827</c:v>
                </c:pt>
                <c:pt idx="26">
                  <c:v>35.040116772082385</c:v>
                </c:pt>
                <c:pt idx="27">
                  <c:v>35.054129960334187</c:v>
                </c:pt>
                <c:pt idx="28">
                  <c:v>35.0681391346805</c:v>
                </c:pt>
                <c:pt idx="29">
                  <c:v>35.08214414645817</c:v>
                </c:pt>
                <c:pt idx="30">
                  <c:v>35.09614484700402</c:v>
                </c:pt>
                <c:pt idx="31">
                  <c:v>35.110141087654881</c:v>
                </c:pt>
                <c:pt idx="32">
                  <c:v>35.1241327197476</c:v>
                </c:pt>
                <c:pt idx="33">
                  <c:v>35.138119594619006</c:v>
                </c:pt>
                <c:pt idx="34">
                  <c:v>35.152101563605932</c:v>
                </c:pt>
                <c:pt idx="35">
                  <c:v>35.166078478045208</c:v>
                </c:pt>
                <c:pt idx="36">
                  <c:v>35.180050189273672</c:v>
                </c:pt>
                <c:pt idx="37">
                  <c:v>35.194016548628156</c:v>
                </c:pt>
                <c:pt idx="38">
                  <c:v>35.207977407445497</c:v>
                </c:pt>
                <c:pt idx="39">
                  <c:v>35.221932617062528</c:v>
                </c:pt>
                <c:pt idx="40">
                  <c:v>35.235882028816086</c:v>
                </c:pt>
                <c:pt idx="41">
                  <c:v>35.249825494042994</c:v>
                </c:pt>
                <c:pt idx="42">
                  <c:v>35.263762864080093</c:v>
                </c:pt>
                <c:pt idx="43">
                  <c:v>35.277693990264225</c:v>
                </c:pt>
                <c:pt idx="44">
                  <c:v>35.291618723932203</c:v>
                </c:pt>
                <c:pt idx="45">
                  <c:v>35.305536916420884</c:v>
                </c:pt>
                <c:pt idx="46">
                  <c:v>35.319448419067086</c:v>
                </c:pt>
                <c:pt idx="47">
                  <c:v>35.333353083207655</c:v>
                </c:pt>
                <c:pt idx="48">
                  <c:v>35.347250760179413</c:v>
                </c:pt>
                <c:pt idx="49">
                  <c:v>35.361141301319201</c:v>
                </c:pt>
                <c:pt idx="50">
                  <c:v>35.375024557963847</c:v>
                </c:pt>
                <c:pt idx="51">
                  <c:v>35.388900381450199</c:v>
                </c:pt>
                <c:pt idx="52">
                  <c:v>35.402768623115072</c:v>
                </c:pt>
                <c:pt idx="53">
                  <c:v>35.416629134295313</c:v>
                </c:pt>
                <c:pt idx="54">
                  <c:v>35.430481766327752</c:v>
                </c:pt>
                <c:pt idx="55">
                  <c:v>35.44432637054922</c:v>
                </c:pt>
                <c:pt idx="56">
                  <c:v>35.458162798296556</c:v>
                </c:pt>
                <c:pt idx="57">
                  <c:v>35.471990900906597</c:v>
                </c:pt>
                <c:pt idx="58">
                  <c:v>35.485810529716161</c:v>
                </c:pt>
                <c:pt idx="59">
                  <c:v>35.499621536062101</c:v>
                </c:pt>
                <c:pt idx="60">
                  <c:v>35.513423771281239</c:v>
                </c:pt>
                <c:pt idx="61">
                  <c:v>35.527217086710415</c:v>
                </c:pt>
                <c:pt idx="62">
                  <c:v>35.541001333686459</c:v>
                </c:pt>
                <c:pt idx="63">
                  <c:v>35.554776363546203</c:v>
                </c:pt>
                <c:pt idx="64">
                  <c:v>35.568542027626492</c:v>
                </c:pt>
                <c:pt idx="65">
                  <c:v>35.582298177264143</c:v>
                </c:pt>
                <c:pt idx="66">
                  <c:v>35.596044663796008</c:v>
                </c:pt>
                <c:pt idx="67">
                  <c:v>35.609781338558903</c:v>
                </c:pt>
                <c:pt idx="68">
                  <c:v>35.623508052889683</c:v>
                </c:pt>
                <c:pt idx="69">
                  <c:v>35.637224658125163</c:v>
                </c:pt>
                <c:pt idx="70">
                  <c:v>35.650931005602182</c:v>
                </c:pt>
                <c:pt idx="71">
                  <c:v>35.664626946657577</c:v>
                </c:pt>
                <c:pt idx="72">
                  <c:v>35.678312332628181</c:v>
                </c:pt>
                <c:pt idx="73">
                  <c:v>35.691987014850824</c:v>
                </c:pt>
                <c:pt idx="74">
                  <c:v>35.705650844662351</c:v>
                </c:pt>
                <c:pt idx="75">
                  <c:v>35.71930367339958</c:v>
                </c:pt>
                <c:pt idx="76">
                  <c:v>35.732945352399362</c:v>
                </c:pt>
                <c:pt idx="77">
                  <c:v>35.746575732998515</c:v>
                </c:pt>
                <c:pt idx="78">
                  <c:v>35.760194666533884</c:v>
                </c:pt>
                <c:pt idx="79">
                  <c:v>35.773802004342301</c:v>
                </c:pt>
                <c:pt idx="80">
                  <c:v>35.787397597760595</c:v>
                </c:pt>
                <c:pt idx="81">
                  <c:v>35.800981298125599</c:v>
                </c:pt>
                <c:pt idx="82">
                  <c:v>35.814552956774158</c:v>
                </c:pt>
                <c:pt idx="83">
                  <c:v>35.828112425043095</c:v>
                </c:pt>
                <c:pt idx="84">
                  <c:v>35.841659554269249</c:v>
                </c:pt>
                <c:pt idx="85">
                  <c:v>35.855194195789451</c:v>
                </c:pt>
                <c:pt idx="86">
                  <c:v>35.86871620094054</c:v>
                </c:pt>
                <c:pt idx="87">
                  <c:v>35.882225421059346</c:v>
                </c:pt>
                <c:pt idx="88">
                  <c:v>35.8957217074827</c:v>
                </c:pt>
                <c:pt idx="89">
                  <c:v>35.909204911547448</c:v>
                </c:pt>
                <c:pt idx="90">
                  <c:v>35.922674884590407</c:v>
                </c:pt>
                <c:pt idx="91">
                  <c:v>35.936131477948422</c:v>
                </c:pt>
                <c:pt idx="92">
                  <c:v>35.949574542958324</c:v>
                </c:pt>
                <c:pt idx="93">
                  <c:v>35.963003930956944</c:v>
                </c:pt>
                <c:pt idx="94">
                  <c:v>35.976419493281121</c:v>
                </c:pt>
                <c:pt idx="95">
                  <c:v>35.989821081267685</c:v>
                </c:pt>
                <c:pt idx="96">
                  <c:v>36.003208546253475</c:v>
                </c:pt>
                <c:pt idx="97">
                  <c:v>36.016581739575322</c:v>
                </c:pt>
                <c:pt idx="98">
                  <c:v>36.029940512570057</c:v>
                </c:pt>
                <c:pt idx="99">
                  <c:v>36.043284716574519</c:v>
                </c:pt>
                <c:pt idx="100">
                  <c:v>36.056614202925537</c:v>
                </c:pt>
                <c:pt idx="101">
                  <c:v>36.069928822959952</c:v>
                </c:pt>
                <c:pt idx="102">
                  <c:v>36.083228428014593</c:v>
                </c:pt>
                <c:pt idx="103">
                  <c:v>36.096512869426292</c:v>
                </c:pt>
                <c:pt idx="104">
                  <c:v>36.109781998531886</c:v>
                </c:pt>
                <c:pt idx="105">
                  <c:v>36.123035666668208</c:v>
                </c:pt>
                <c:pt idx="106">
                  <c:v>36.136273725172089</c:v>
                </c:pt>
                <c:pt idx="107">
                  <c:v>36.149496025380373</c:v>
                </c:pt>
                <c:pt idx="108">
                  <c:v>36.162702418629877</c:v>
                </c:pt>
                <c:pt idx="109">
                  <c:v>36.175892756257454</c:v>
                </c:pt>
                <c:pt idx="110">
                  <c:v>36.189066889599928</c:v>
                </c:pt>
                <c:pt idx="111">
                  <c:v>36.202224669994131</c:v>
                </c:pt>
                <c:pt idx="112">
                  <c:v>36.215365948776899</c:v>
                </c:pt>
                <c:pt idx="113">
                  <c:v>36.228490577285065</c:v>
                </c:pt>
                <c:pt idx="114">
                  <c:v>36.241598406855466</c:v>
                </c:pt>
                <c:pt idx="115">
                  <c:v>36.254689288824935</c:v>
                </c:pt>
                <c:pt idx="116">
                  <c:v>36.267763074530308</c:v>
                </c:pt>
                <c:pt idx="117">
                  <c:v>36.28081961530841</c:v>
                </c:pt>
                <c:pt idx="118">
                  <c:v>36.293858762496086</c:v>
                </c:pt>
                <c:pt idx="119">
                  <c:v>36.306880367430168</c:v>
                </c:pt>
                <c:pt idx="120">
                  <c:v>36.319884281447479</c:v>
                </c:pt>
                <c:pt idx="121">
                  <c:v>36.332870355884864</c:v>
                </c:pt>
                <c:pt idx="122">
                  <c:v>36.345838442079156</c:v>
                </c:pt>
                <c:pt idx="123">
                  <c:v>36.358788391367192</c:v>
                </c:pt>
                <c:pt idx="124">
                  <c:v>36.371720055085795</c:v>
                </c:pt>
                <c:pt idx="125">
                  <c:v>36.384633284571805</c:v>
                </c:pt>
                <c:pt idx="126">
                  <c:v>36.397527931162053</c:v>
                </c:pt>
                <c:pt idx="127">
                  <c:v>36.410403846193375</c:v>
                </c:pt>
                <c:pt idx="128">
                  <c:v>36.423260881002612</c:v>
                </c:pt>
                <c:pt idx="129">
                  <c:v>36.436098886926587</c:v>
                </c:pt>
                <c:pt idx="130">
                  <c:v>36.448917715302137</c:v>
                </c:pt>
                <c:pt idx="131">
                  <c:v>36.461717217466102</c:v>
                </c:pt>
                <c:pt idx="132">
                  <c:v>36.474497244755305</c:v>
                </c:pt>
                <c:pt idx="133">
                  <c:v>36.487257648506592</c:v>
                </c:pt>
                <c:pt idx="134">
                  <c:v>36.499998280056786</c:v>
                </c:pt>
                <c:pt idx="135">
                  <c:v>36.512718990742727</c:v>
                </c:pt>
                <c:pt idx="136">
                  <c:v>36.525419631901251</c:v>
                </c:pt>
                <c:pt idx="137">
                  <c:v>36.538100054869183</c:v>
                </c:pt>
                <c:pt idx="138">
                  <c:v>36.550760110983369</c:v>
                </c:pt>
                <c:pt idx="139">
                  <c:v>36.563399651580632</c:v>
                </c:pt>
                <c:pt idx="140">
                  <c:v>36.576018527997817</c:v>
                </c:pt>
                <c:pt idx="141">
                  <c:v>36.588616591571743</c:v>
                </c:pt>
                <c:pt idx="142">
                  <c:v>36.60119369363926</c:v>
                </c:pt>
                <c:pt idx="143">
                  <c:v>36.613749685537186</c:v>
                </c:pt>
                <c:pt idx="144">
                  <c:v>36.626284418602374</c:v>
                </c:pt>
                <c:pt idx="145">
                  <c:v>36.63879774417164</c:v>
                </c:pt>
                <c:pt idx="146">
                  <c:v>36.651289513581823</c:v>
                </c:pt>
                <c:pt idx="147">
                  <c:v>36.663759578169767</c:v>
                </c:pt>
                <c:pt idx="148">
                  <c:v>36.67620778927229</c:v>
                </c:pt>
                <c:pt idx="149">
                  <c:v>36.688633998226237</c:v>
                </c:pt>
                <c:pt idx="150">
                  <c:v>36.701038056368439</c:v>
                </c:pt>
                <c:pt idx="151">
                  <c:v>36.713419815035735</c:v>
                </c:pt>
                <c:pt idx="152">
                  <c:v>36.725779125564948</c:v>
                </c:pt>
                <c:pt idx="153">
                  <c:v>36.738115839292917</c:v>
                </c:pt>
                <c:pt idx="154">
                  <c:v>36.750429807556479</c:v>
                </c:pt>
                <c:pt idx="155">
                  <c:v>36.762720881692459</c:v>
                </c:pt>
                <c:pt idx="156">
                  <c:v>36.774988913037703</c:v>
                </c:pt>
                <c:pt idx="157">
                  <c:v>36.787233752929041</c:v>
                </c:pt>
                <c:pt idx="158">
                  <c:v>36.799455252703304</c:v>
                </c:pt>
                <c:pt idx="159">
                  <c:v>36.811653263697323</c:v>
                </c:pt>
                <c:pt idx="160">
                  <c:v>36.823827637247938</c:v>
                </c:pt>
                <c:pt idx="161">
                  <c:v>36.835978224691985</c:v>
                </c:pt>
                <c:pt idx="162">
                  <c:v>36.848104877366289</c:v>
                </c:pt>
                <c:pt idx="163">
                  <c:v>36.860207446607689</c:v>
                </c:pt>
                <c:pt idx="164">
                  <c:v>36.872285783753021</c:v>
                </c:pt>
                <c:pt idx="165">
                  <c:v>36.884339740139119</c:v>
                </c:pt>
                <c:pt idx="166">
                  <c:v>36.896369167102812</c:v>
                </c:pt>
                <c:pt idx="167">
                  <c:v>36.908373915980931</c:v>
                </c:pt>
                <c:pt idx="168">
                  <c:v>36.920353838110323</c:v>
                </c:pt>
                <c:pt idx="169">
                  <c:v>36.932308784827811</c:v>
                </c:pt>
                <c:pt idx="170">
                  <c:v>36.944238607470233</c:v>
                </c:pt>
                <c:pt idx="171">
                  <c:v>36.956143157374427</c:v>
                </c:pt>
                <c:pt idx="172">
                  <c:v>36.968022285877218</c:v>
                </c:pt>
                <c:pt idx="173">
                  <c:v>36.979875844315444</c:v>
                </c:pt>
                <c:pt idx="174">
                  <c:v>36.991703684025936</c:v>
                </c:pt>
                <c:pt idx="175">
                  <c:v>37.003505656345531</c:v>
                </c:pt>
                <c:pt idx="176">
                  <c:v>37.015281612611069</c:v>
                </c:pt>
                <c:pt idx="177">
                  <c:v>37.027031404159374</c:v>
                </c:pt>
                <c:pt idx="178">
                  <c:v>37.038754882327282</c:v>
                </c:pt>
                <c:pt idx="179">
                  <c:v>37.050451898451634</c:v>
                </c:pt>
                <c:pt idx="180">
                  <c:v>37.062122303869252</c:v>
                </c:pt>
                <c:pt idx="181">
                  <c:v>37.073765949916982</c:v>
                </c:pt>
                <c:pt idx="182">
                  <c:v>37.085382687931649</c:v>
                </c:pt>
                <c:pt idx="183">
                  <c:v>37.096972369250089</c:v>
                </c:pt>
                <c:pt idx="184">
                  <c:v>37.108534845209142</c:v>
                </c:pt>
                <c:pt idx="185">
                  <c:v>37.120069967145632</c:v>
                </c:pt>
                <c:pt idx="186">
                  <c:v>37.131577586396403</c:v>
                </c:pt>
                <c:pt idx="187">
                  <c:v>37.143057554298281</c:v>
                </c:pt>
                <c:pt idx="188">
                  <c:v>37.154509722188102</c:v>
                </c:pt>
                <c:pt idx="189">
                  <c:v>37.165933941402706</c:v>
                </c:pt>
                <c:pt idx="190">
                  <c:v>37.177330063278916</c:v>
                </c:pt>
                <c:pt idx="191">
                  <c:v>37.188697939153577</c:v>
                </c:pt>
                <c:pt idx="192">
                  <c:v>37.200037420363515</c:v>
                </c:pt>
                <c:pt idx="193">
                  <c:v>37.211348358245566</c:v>
                </c:pt>
                <c:pt idx="194">
                  <c:v>37.222630604136562</c:v>
                </c:pt>
                <c:pt idx="195">
                  <c:v>37.233884009373341</c:v>
                </c:pt>
                <c:pt idx="196">
                  <c:v>37.245108425292742</c:v>
                </c:pt>
                <c:pt idx="197">
                  <c:v>37.256303703231588</c:v>
                </c:pt>
                <c:pt idx="198">
                  <c:v>37.26746969452671</c:v>
                </c:pt>
                <c:pt idx="199">
                  <c:v>37.278606250514962</c:v>
                </c:pt>
                <c:pt idx="200">
                  <c:v>37.289713222533152</c:v>
                </c:pt>
                <c:pt idx="201">
                  <c:v>37.300790461918133</c:v>
                </c:pt>
                <c:pt idx="202">
                  <c:v>37.311837820006737</c:v>
                </c:pt>
                <c:pt idx="203">
                  <c:v>37.322855148135787</c:v>
                </c:pt>
                <c:pt idx="204">
                  <c:v>37.333842297642128</c:v>
                </c:pt>
                <c:pt idx="205">
                  <c:v>37.344799119862586</c:v>
                </c:pt>
                <c:pt idx="206">
                  <c:v>37.355725466134004</c:v>
                </c:pt>
                <c:pt idx="207">
                  <c:v>37.366621187793207</c:v>
                </c:pt>
                <c:pt idx="208">
                  <c:v>37.377486136177033</c:v>
                </c:pt>
                <c:pt idx="209">
                  <c:v>37.388320162622314</c:v>
                </c:pt>
                <c:pt idx="210">
                  <c:v>37.399123118465887</c:v>
                </c:pt>
                <c:pt idx="211">
                  <c:v>37.409894855044584</c:v>
                </c:pt>
                <c:pt idx="212">
                  <c:v>37.420635223695243</c:v>
                </c:pt>
                <c:pt idx="213">
                  <c:v>37.431344075754687</c:v>
                </c:pt>
                <c:pt idx="214">
                  <c:v>37.442021262559763</c:v>
                </c:pt>
                <c:pt idx="215">
                  <c:v>37.452666635447294</c:v>
                </c:pt>
                <c:pt idx="216">
                  <c:v>37.463280045754118</c:v>
                </c:pt>
                <c:pt idx="217">
                  <c:v>37.473861344817074</c:v>
                </c:pt>
                <c:pt idx="218">
                  <c:v>37.484410383972993</c:v>
                </c:pt>
                <c:pt idx="219">
                  <c:v>37.494927014558705</c:v>
                </c:pt>
                <c:pt idx="220">
                  <c:v>37.505411087911043</c:v>
                </c:pt>
                <c:pt idx="221">
                  <c:v>37.51586245536685</c:v>
                </c:pt>
                <c:pt idx="222">
                  <c:v>37.526280968262952</c:v>
                </c:pt>
                <c:pt idx="223">
                  <c:v>37.536666477936187</c:v>
                </c:pt>
                <c:pt idx="224">
                  <c:v>37.547018835723385</c:v>
                </c:pt>
                <c:pt idx="225">
                  <c:v>37.557337892961378</c:v>
                </c:pt>
                <c:pt idx="226">
                  <c:v>37.567623500987011</c:v>
                </c:pt>
                <c:pt idx="227">
                  <c:v>37.577875511137108</c:v>
                </c:pt>
                <c:pt idx="228">
                  <c:v>37.588093774748508</c:v>
                </c:pt>
                <c:pt idx="229">
                  <c:v>37.598278143158041</c:v>
                </c:pt>
                <c:pt idx="230">
                  <c:v>37.608428467702545</c:v>
                </c:pt>
                <c:pt idx="231">
                  <c:v>37.618544599718852</c:v>
                </c:pt>
                <c:pt idx="232">
                  <c:v>37.628626390543793</c:v>
                </c:pt>
                <c:pt idx="233">
                  <c:v>37.638673691514207</c:v>
                </c:pt>
                <c:pt idx="234">
                  <c:v>37.648686353966923</c:v>
                </c:pt>
                <c:pt idx="235">
                  <c:v>37.658664229238781</c:v>
                </c:pt>
                <c:pt idx="236">
                  <c:v>37.668607168666604</c:v>
                </c:pt>
                <c:pt idx="237">
                  <c:v>37.678515023587238</c:v>
                </c:pt>
                <c:pt idx="238">
                  <c:v>37.688387645337514</c:v>
                </c:pt>
                <c:pt idx="239">
                  <c:v>37.698224885254263</c:v>
                </c:pt>
                <c:pt idx="240">
                  <c:v>37.708026594674315</c:v>
                </c:pt>
                <c:pt idx="241">
                  <c:v>37.717792624934518</c:v>
                </c:pt>
                <c:pt idx="242">
                  <c:v>37.727522827371693</c:v>
                </c:pt>
                <c:pt idx="243">
                  <c:v>37.737217053322674</c:v>
                </c:pt>
                <c:pt idx="244">
                  <c:v>37.746875154124304</c:v>
                </c:pt>
                <c:pt idx="245">
                  <c:v>37.756496981113408</c:v>
                </c:pt>
                <c:pt idx="246">
                  <c:v>37.766082385626824</c:v>
                </c:pt>
                <c:pt idx="247">
                  <c:v>37.77563121900139</c:v>
                </c:pt>
                <c:pt idx="248">
                  <c:v>37.785143332573931</c:v>
                </c:pt>
                <c:pt idx="249">
                  <c:v>37.794618577681284</c:v>
                </c:pt>
                <c:pt idx="250">
                  <c:v>37.804056805660288</c:v>
                </c:pt>
                <c:pt idx="251">
                  <c:v>37.813457867847774</c:v>
                </c:pt>
                <c:pt idx="252">
                  <c:v>37.822821615580573</c:v>
                </c:pt>
                <c:pt idx="253">
                  <c:v>37.832147900195515</c:v>
                </c:pt>
                <c:pt idx="254">
                  <c:v>37.841436573029448</c:v>
                </c:pt>
                <c:pt idx="255">
                  <c:v>37.850687485419193</c:v>
                </c:pt>
                <c:pt idx="256">
                  <c:v>37.859900488701598</c:v>
                </c:pt>
                <c:pt idx="257">
                  <c:v>37.869075434213478</c:v>
                </c:pt>
                <c:pt idx="258">
                  <c:v>37.878212173291679</c:v>
                </c:pt>
                <c:pt idx="259">
                  <c:v>37.887310557273032</c:v>
                </c:pt>
                <c:pt idx="260">
                  <c:v>37.896370437494376</c:v>
                </c:pt>
                <c:pt idx="261">
                  <c:v>37.905391665292541</c:v>
                </c:pt>
                <c:pt idx="262">
                  <c:v>37.914374092004358</c:v>
                </c:pt>
                <c:pt idx="263">
                  <c:v>37.92331756896666</c:v>
                </c:pt>
                <c:pt idx="264">
                  <c:v>37.932221947516283</c:v>
                </c:pt>
                <c:pt idx="265">
                  <c:v>37.941087078990066</c:v>
                </c:pt>
                <c:pt idx="266">
                  <c:v>37.94991281472484</c:v>
                </c:pt>
                <c:pt idx="267">
                  <c:v>37.958699006057437</c:v>
                </c:pt>
                <c:pt idx="268">
                  <c:v>37.967445504324694</c:v>
                </c:pt>
                <c:pt idx="269">
                  <c:v>37.976152160863442</c:v>
                </c:pt>
                <c:pt idx="270">
                  <c:v>37.984818827010514</c:v>
                </c:pt>
                <c:pt idx="271">
                  <c:v>37.993445354102747</c:v>
                </c:pt>
                <c:pt idx="272">
                  <c:v>38.002031593476971</c:v>
                </c:pt>
                <c:pt idx="273">
                  <c:v>38.010577396470026</c:v>
                </c:pt>
                <c:pt idx="274">
                  <c:v>38.019082614418735</c:v>
                </c:pt>
                <c:pt idx="275">
                  <c:v>38.027547098659952</c:v>
                </c:pt>
                <c:pt idx="276">
                  <c:v>38.035970700530491</c:v>
                </c:pt>
                <c:pt idx="277">
                  <c:v>38.044353271367193</c:v>
                </c:pt>
                <c:pt idx="278">
                  <c:v>38.052694662506894</c:v>
                </c:pt>
                <c:pt idx="279">
                  <c:v>38.06099472528642</c:v>
                </c:pt>
                <c:pt idx="280">
                  <c:v>38.069253311042615</c:v>
                </c:pt>
                <c:pt idx="281">
                  <c:v>38.077470271112311</c:v>
                </c:pt>
                <c:pt idx="282">
                  <c:v>38.085645456832339</c:v>
                </c:pt>
                <c:pt idx="283">
                  <c:v>38.093778719539536</c:v>
                </c:pt>
                <c:pt idx="284">
                  <c:v>38.101869910570734</c:v>
                </c:pt>
                <c:pt idx="285">
                  <c:v>38.109918881262765</c:v>
                </c:pt>
                <c:pt idx="286">
                  <c:v>38.117925482952458</c:v>
                </c:pt>
                <c:pt idx="287">
                  <c:v>38.12588956697666</c:v>
                </c:pt>
                <c:pt idx="288">
                  <c:v>38.133810984672202</c:v>
                </c:pt>
                <c:pt idx="289">
                  <c:v>38.141689587375907</c:v>
                </c:pt>
                <c:pt idx="290">
                  <c:v>38.149525226424622</c:v>
                </c:pt>
                <c:pt idx="291">
                  <c:v>38.157317753155169</c:v>
                </c:pt>
                <c:pt idx="292">
                  <c:v>38.165067018904395</c:v>
                </c:pt>
                <c:pt idx="293">
                  <c:v>38.172772875009123</c:v>
                </c:pt>
                <c:pt idx="294">
                  <c:v>38.180435172806192</c:v>
                </c:pt>
                <c:pt idx="295">
                  <c:v>38.188053763632432</c:v>
                </c:pt>
                <c:pt idx="296">
                  <c:v>38.195628498824682</c:v>
                </c:pt>
                <c:pt idx="297">
                  <c:v>38.203159229719773</c:v>
                </c:pt>
                <c:pt idx="298">
                  <c:v>38.210645807654544</c:v>
                </c:pt>
                <c:pt idx="299">
                  <c:v>38.218088083965824</c:v>
                </c:pt>
                <c:pt idx="300">
                  <c:v>38.225485909990439</c:v>
                </c:pt>
                <c:pt idx="301">
                  <c:v>38.232839137065241</c:v>
                </c:pt>
                <c:pt idx="302">
                  <c:v>38.240147616527054</c:v>
                </c:pt>
                <c:pt idx="303">
                  <c:v>38.247411199712708</c:v>
                </c:pt>
                <c:pt idx="304">
                  <c:v>38.254629737959043</c:v>
                </c:pt>
                <c:pt idx="305">
                  <c:v>38.261803082602889</c:v>
                </c:pt>
                <c:pt idx="306">
                  <c:v>38.268931084981084</c:v>
                </c:pt>
                <c:pt idx="307">
                  <c:v>38.27601359643046</c:v>
                </c:pt>
                <c:pt idx="308">
                  <c:v>38.283050468287847</c:v>
                </c:pt>
                <c:pt idx="309">
                  <c:v>38.290041551890084</c:v>
                </c:pt>
                <c:pt idx="310">
                  <c:v>38.29698669857401</c:v>
                </c:pt>
                <c:pt idx="311">
                  <c:v>38.303885759676447</c:v>
                </c:pt>
                <c:pt idx="312">
                  <c:v>38.310738586534235</c:v>
                </c:pt>
                <c:pt idx="313">
                  <c:v>38.317545030484212</c:v>
                </c:pt>
                <c:pt idx="314">
                  <c:v>38.324304942863208</c:v>
                </c:pt>
                <c:pt idx="315">
                  <c:v>38.331018175008047</c:v>
                </c:pt>
                <c:pt idx="316">
                  <c:v>38.337684578255583</c:v>
                </c:pt>
                <c:pt idx="317">
                  <c:v>38.344304003942632</c:v>
                </c:pt>
                <c:pt idx="318">
                  <c:v>38.350876303406039</c:v>
                </c:pt>
                <c:pt idx="319">
                  <c:v>38.357401327982629</c:v>
                </c:pt>
                <c:pt idx="320">
                  <c:v>38.363878929009246</c:v>
                </c:pt>
                <c:pt idx="321">
                  <c:v>38.370308957822715</c:v>
                </c:pt>
                <c:pt idx="322">
                  <c:v>38.376691265759881</c:v>
                </c:pt>
                <c:pt idx="323">
                  <c:v>38.383025704157568</c:v>
                </c:pt>
                <c:pt idx="324">
                  <c:v>38.389312124352607</c:v>
                </c:pt>
                <c:pt idx="325">
                  <c:v>38.395550377681843</c:v>
                </c:pt>
                <c:pt idx="326">
                  <c:v>38.401740315482101</c:v>
                </c:pt>
                <c:pt idx="327">
                  <c:v>38.407881789090226</c:v>
                </c:pt>
                <c:pt idx="328">
                  <c:v>38.413974649843034</c:v>
                </c:pt>
                <c:pt idx="329">
                  <c:v>38.420018749077379</c:v>
                </c:pt>
                <c:pt idx="330">
                  <c:v>38.426013938130076</c:v>
                </c:pt>
                <c:pt idx="331">
                  <c:v>38.431960068337972</c:v>
                </c:pt>
                <c:pt idx="332">
                  <c:v>38.437856991037904</c:v>
                </c:pt>
                <c:pt idx="333">
                  <c:v>38.44370455756669</c:v>
                </c:pt>
                <c:pt idx="334">
                  <c:v>38.449502619261175</c:v>
                </c:pt>
                <c:pt idx="335">
                  <c:v>38.455251027458196</c:v>
                </c:pt>
                <c:pt idx="336">
                  <c:v>38.460949633494579</c:v>
                </c:pt>
                <c:pt idx="337">
                  <c:v>38.466598288707154</c:v>
                </c:pt>
                <c:pt idx="338">
                  <c:v>38.472196844432773</c:v>
                </c:pt>
                <c:pt idx="339">
                  <c:v>38.477745152008247</c:v>
                </c:pt>
                <c:pt idx="340">
                  <c:v>38.483243062770427</c:v>
                </c:pt>
                <c:pt idx="341">
                  <c:v>38.488690428056145</c:v>
                </c:pt>
                <c:pt idx="342">
                  <c:v>38.494087099202225</c:v>
                </c:pt>
                <c:pt idx="343">
                  <c:v>38.499432927545513</c:v>
                </c:pt>
                <c:pt idx="344">
                  <c:v>38.504727764422832</c:v>
                </c:pt>
                <c:pt idx="345">
                  <c:v>38.509971461171027</c:v>
                </c:pt>
                <c:pt idx="346">
                  <c:v>38.515163869126923</c:v>
                </c:pt>
                <c:pt idx="347">
                  <c:v>38.520304839627357</c:v>
                </c:pt>
                <c:pt idx="348">
                  <c:v>38.525394224009162</c:v>
                </c:pt>
                <c:pt idx="349">
                  <c:v>38.530431873609174</c:v>
                </c:pt>
                <c:pt idx="350">
                  <c:v>38.535417639764226</c:v>
                </c:pt>
                <c:pt idx="351">
                  <c:v>38.540351373811149</c:v>
                </c:pt>
                <c:pt idx="352">
                  <c:v>38.545232927086786</c:v>
                </c:pt>
                <c:pt idx="353">
                  <c:v>38.550062150927957</c:v>
                </c:pt>
                <c:pt idx="354">
                  <c:v>38.554838896671505</c:v>
                </c:pt>
                <c:pt idx="355">
                  <c:v>38.55956301565427</c:v>
                </c:pt>
                <c:pt idx="356">
                  <c:v>38.564234359213067</c:v>
                </c:pt>
                <c:pt idx="357">
                  <c:v>38.56885277868475</c:v>
                </c:pt>
                <c:pt idx="358">
                  <c:v>38.573418125406143</c:v>
                </c:pt>
                <c:pt idx="359">
                  <c:v>38.577930250714076</c:v>
                </c:pt>
                <c:pt idx="360">
                  <c:v>38.582389005945387</c:v>
                </c:pt>
                <c:pt idx="361">
                  <c:v>38.586794242436916</c:v>
                </c:pt>
                <c:pt idx="362">
                  <c:v>38.591145811525493</c:v>
                </c:pt>
                <c:pt idx="363">
                  <c:v>38.595443564547949</c:v>
                </c:pt>
                <c:pt idx="364">
                  <c:v>38.599687352841116</c:v>
                </c:pt>
                <c:pt idx="365">
                  <c:v>38.603877027741838</c:v>
                </c:pt>
                <c:pt idx="366">
                  <c:v>38.60801244058694</c:v>
                </c:pt>
                <c:pt idx="367">
                  <c:v>38.61209344271326</c:v>
                </c:pt>
                <c:pt idx="368">
                  <c:v>38.616119885457628</c:v>
                </c:pt>
                <c:pt idx="369">
                  <c:v>38.620091620156877</c:v>
                </c:pt>
                <c:pt idx="370">
                  <c:v>38.624008498147852</c:v>
                </c:pt>
                <c:pt idx="371">
                  <c:v>38.627870370767376</c:v>
                </c:pt>
                <c:pt idx="372">
                  <c:v>38.63167708935228</c:v>
                </c:pt>
                <c:pt idx="373">
                  <c:v>38.63542850523941</c:v>
                </c:pt>
                <c:pt idx="374">
                  <c:v>38.639124469765598</c:v>
                </c:pt>
                <c:pt idx="375">
                  <c:v>38.642764834267666</c:v>
                </c:pt>
                <c:pt idx="376">
                  <c:v>38.646349450082461</c:v>
                </c:pt>
                <c:pt idx="377">
                  <c:v>38.649878168546806</c:v>
                </c:pt>
                <c:pt idx="378">
                  <c:v>38.653350840997547</c:v>
                </c:pt>
                <c:pt idx="379">
                  <c:v>38.656767318771507</c:v>
                </c:pt>
                <c:pt idx="380">
                  <c:v>38.660127453205526</c:v>
                </c:pt>
                <c:pt idx="381">
                  <c:v>38.66343109563644</c:v>
                </c:pt>
                <c:pt idx="382">
                  <c:v>38.666678097401075</c:v>
                </c:pt>
                <c:pt idx="383">
                  <c:v>38.669868309836268</c:v>
                </c:pt>
                <c:pt idx="384">
                  <c:v>38.673001584278857</c:v>
                </c:pt>
                <c:pt idx="385">
                  <c:v>38.676077772065675</c:v>
                </c:pt>
                <c:pt idx="386">
                  <c:v>38.679096724533551</c:v>
                </c:pt>
                <c:pt idx="387">
                  <c:v>38.682058293019324</c:v>
                </c:pt>
                <c:pt idx="388">
                  <c:v>38.684962328859825</c:v>
                </c:pt>
                <c:pt idx="389">
                  <c:v>38.687808683391893</c:v>
                </c:pt>
                <c:pt idx="390">
                  <c:v>38.690597207952351</c:v>
                </c:pt>
                <c:pt idx="391">
                  <c:v>38.693327753878044</c:v>
                </c:pt>
                <c:pt idx="392">
                  <c:v>38.696000172505798</c:v>
                </c:pt>
                <c:pt idx="393">
                  <c:v>38.698614315172449</c:v>
                </c:pt>
                <c:pt idx="394">
                  <c:v>38.701170033214837</c:v>
                </c:pt>
                <c:pt idx="395">
                  <c:v>38.703667177969791</c:v>
                </c:pt>
                <c:pt idx="396">
                  <c:v>38.706105600774144</c:v>
                </c:pt>
                <c:pt idx="397">
                  <c:v>38.708485152964734</c:v>
                </c:pt>
                <c:pt idx="398">
                  <c:v>38.710805685878391</c:v>
                </c:pt>
                <c:pt idx="399">
                  <c:v>38.713067050851947</c:v>
                </c:pt>
                <c:pt idx="400">
                  <c:v>38.71526909922224</c:v>
                </c:pt>
                <c:pt idx="401">
                  <c:v>38.717411682326102</c:v>
                </c:pt>
                <c:pt idx="402">
                  <c:v>38.719494651500369</c:v>
                </c:pt>
                <c:pt idx="403">
                  <c:v>38.721517858081874</c:v>
                </c:pt>
                <c:pt idx="404">
                  <c:v>38.723481153407455</c:v>
                </c:pt>
                <c:pt idx="405">
                  <c:v>38.725384388813936</c:v>
                </c:pt>
                <c:pt idx="406">
                  <c:v>38.727227415638161</c:v>
                </c:pt>
                <c:pt idx="407">
                  <c:v>38.729010085216956</c:v>
                </c:pt>
                <c:pt idx="408">
                  <c:v>38.730732248887158</c:v>
                </c:pt>
                <c:pt idx="409">
                  <c:v>38.732393757985605</c:v>
                </c:pt>
                <c:pt idx="410">
                  <c:v>38.733994463849122</c:v>
                </c:pt>
                <c:pt idx="411">
                  <c:v>38.735534217814553</c:v>
                </c:pt>
                <c:pt idx="412">
                  <c:v>38.737012871218724</c:v>
                </c:pt>
                <c:pt idx="413">
                  <c:v>38.738430275398478</c:v>
                </c:pt>
                <c:pt idx="414">
                  <c:v>38.739786281690634</c:v>
                </c:pt>
                <c:pt idx="415">
                  <c:v>38.741080741432043</c:v>
                </c:pt>
                <c:pt idx="416">
                  <c:v>38.742313505959523</c:v>
                </c:pt>
                <c:pt idx="417">
                  <c:v>38.743484426609925</c:v>
                </c:pt>
                <c:pt idx="418">
                  <c:v>38.744593354720067</c:v>
                </c:pt>
                <c:pt idx="419">
                  <c:v>38.745640141626787</c:v>
                </c:pt>
                <c:pt idx="420">
                  <c:v>38.74662463866693</c:v>
                </c:pt>
                <c:pt idx="421">
                  <c:v>38.747546697177313</c:v>
                </c:pt>
                <c:pt idx="422">
                  <c:v>38.748406168494782</c:v>
                </c:pt>
                <c:pt idx="423">
                  <c:v>38.749202903956167</c:v>
                </c:pt>
                <c:pt idx="424">
                  <c:v>38.749936754898307</c:v>
                </c:pt>
                <c:pt idx="425">
                  <c:v>38.750607572658026</c:v>
                </c:pt>
                <c:pt idx="426">
                  <c:v>38.751215208572162</c:v>
                </c:pt>
                <c:pt idx="427">
                  <c:v>38.751759513977554</c:v>
                </c:pt>
                <c:pt idx="428">
                  <c:v>38.752240340211024</c:v>
                </c:pt>
                <c:pt idx="429">
                  <c:v>38.752657538609427</c:v>
                </c:pt>
                <c:pt idx="430">
                  <c:v>38.75301096050957</c:v>
                </c:pt>
                <c:pt idx="431">
                  <c:v>38.753300457248308</c:v>
                </c:pt>
                <c:pt idx="432">
                  <c:v>38.753525880162471</c:v>
                </c:pt>
                <c:pt idx="433">
                  <c:v>38.753687080588882</c:v>
                </c:pt>
                <c:pt idx="434">
                  <c:v>38.753783909864389</c:v>
                </c:pt>
                <c:pt idx="435">
                  <c:v>38.753816219325813</c:v>
                </c:pt>
                <c:pt idx="436">
                  <c:v>38.753783909864389</c:v>
                </c:pt>
                <c:pt idx="437">
                  <c:v>38.753687080588882</c:v>
                </c:pt>
                <c:pt idx="438">
                  <c:v>38.753525880162471</c:v>
                </c:pt>
                <c:pt idx="439">
                  <c:v>38.753300457248308</c:v>
                </c:pt>
                <c:pt idx="440">
                  <c:v>38.75301096050957</c:v>
                </c:pt>
                <c:pt idx="441">
                  <c:v>38.752657538609427</c:v>
                </c:pt>
                <c:pt idx="442">
                  <c:v>38.752240340211024</c:v>
                </c:pt>
                <c:pt idx="443">
                  <c:v>38.751759513977554</c:v>
                </c:pt>
                <c:pt idx="444">
                  <c:v>38.751215208572162</c:v>
                </c:pt>
                <c:pt idx="445">
                  <c:v>38.750607572658026</c:v>
                </c:pt>
                <c:pt idx="446">
                  <c:v>38.749936754898307</c:v>
                </c:pt>
                <c:pt idx="447">
                  <c:v>38.749202903956167</c:v>
                </c:pt>
                <c:pt idx="448">
                  <c:v>38.748406168494782</c:v>
                </c:pt>
                <c:pt idx="449">
                  <c:v>38.747546697177313</c:v>
                </c:pt>
                <c:pt idx="450">
                  <c:v>38.74662463866693</c:v>
                </c:pt>
                <c:pt idx="451">
                  <c:v>38.745640141626787</c:v>
                </c:pt>
                <c:pt idx="452">
                  <c:v>38.744593354720067</c:v>
                </c:pt>
                <c:pt idx="453">
                  <c:v>38.743484426609925</c:v>
                </c:pt>
                <c:pt idx="454">
                  <c:v>38.742313505959523</c:v>
                </c:pt>
                <c:pt idx="455">
                  <c:v>38.741080741432043</c:v>
                </c:pt>
                <c:pt idx="456">
                  <c:v>38.739786281690634</c:v>
                </c:pt>
                <c:pt idx="457">
                  <c:v>38.738430275398478</c:v>
                </c:pt>
                <c:pt idx="458">
                  <c:v>38.737012871218724</c:v>
                </c:pt>
                <c:pt idx="459">
                  <c:v>38.735534217814553</c:v>
                </c:pt>
                <c:pt idx="460">
                  <c:v>38.733994463849122</c:v>
                </c:pt>
                <c:pt idx="461">
                  <c:v>38.732393757985605</c:v>
                </c:pt>
                <c:pt idx="462">
                  <c:v>38.730732248887158</c:v>
                </c:pt>
                <c:pt idx="463">
                  <c:v>38.729010085216956</c:v>
                </c:pt>
                <c:pt idx="464">
                  <c:v>38.727227415638161</c:v>
                </c:pt>
                <c:pt idx="465">
                  <c:v>38.725384388813936</c:v>
                </c:pt>
                <c:pt idx="466">
                  <c:v>38.723481153407455</c:v>
                </c:pt>
                <c:pt idx="467">
                  <c:v>38.721517858081874</c:v>
                </c:pt>
                <c:pt idx="468">
                  <c:v>38.719494651500369</c:v>
                </c:pt>
                <c:pt idx="469">
                  <c:v>38.717411682326102</c:v>
                </c:pt>
                <c:pt idx="470">
                  <c:v>38.71526909922224</c:v>
                </c:pt>
                <c:pt idx="471">
                  <c:v>38.713067050851947</c:v>
                </c:pt>
                <c:pt idx="472">
                  <c:v>38.710805685878391</c:v>
                </c:pt>
                <c:pt idx="473">
                  <c:v>38.708485152964734</c:v>
                </c:pt>
                <c:pt idx="474">
                  <c:v>38.706105600774144</c:v>
                </c:pt>
                <c:pt idx="475">
                  <c:v>38.703667177969791</c:v>
                </c:pt>
                <c:pt idx="476">
                  <c:v>38.701170033214837</c:v>
                </c:pt>
                <c:pt idx="477">
                  <c:v>38.698614315172449</c:v>
                </c:pt>
                <c:pt idx="478">
                  <c:v>38.696000172505798</c:v>
                </c:pt>
                <c:pt idx="479">
                  <c:v>38.693327753878044</c:v>
                </c:pt>
                <c:pt idx="480">
                  <c:v>38.690597207952351</c:v>
                </c:pt>
                <c:pt idx="481">
                  <c:v>38.687808683391893</c:v>
                </c:pt>
                <c:pt idx="482">
                  <c:v>38.684962328859825</c:v>
                </c:pt>
                <c:pt idx="483">
                  <c:v>38.682058293019324</c:v>
                </c:pt>
                <c:pt idx="484">
                  <c:v>38.679096724533551</c:v>
                </c:pt>
                <c:pt idx="485">
                  <c:v>38.676077772065675</c:v>
                </c:pt>
                <c:pt idx="486">
                  <c:v>38.673001584278857</c:v>
                </c:pt>
                <c:pt idx="487">
                  <c:v>38.669868309836268</c:v>
                </c:pt>
                <c:pt idx="488">
                  <c:v>38.666678097401075</c:v>
                </c:pt>
                <c:pt idx="489">
                  <c:v>38.66343109563644</c:v>
                </c:pt>
                <c:pt idx="490">
                  <c:v>38.660127453205526</c:v>
                </c:pt>
                <c:pt idx="491">
                  <c:v>38.656767318771507</c:v>
                </c:pt>
                <c:pt idx="492">
                  <c:v>38.653350840997547</c:v>
                </c:pt>
                <c:pt idx="493">
                  <c:v>38.649878168546806</c:v>
                </c:pt>
                <c:pt idx="494">
                  <c:v>38.646349450082461</c:v>
                </c:pt>
                <c:pt idx="495">
                  <c:v>38.642764834267666</c:v>
                </c:pt>
                <c:pt idx="496">
                  <c:v>38.639124469765598</c:v>
                </c:pt>
                <c:pt idx="497">
                  <c:v>38.63542850523941</c:v>
                </c:pt>
                <c:pt idx="498">
                  <c:v>38.63167708935228</c:v>
                </c:pt>
                <c:pt idx="499">
                  <c:v>38.627870370767376</c:v>
                </c:pt>
                <c:pt idx="500">
                  <c:v>38.624008498147852</c:v>
                </c:pt>
                <c:pt idx="501">
                  <c:v>38.620091620156877</c:v>
                </c:pt>
                <c:pt idx="502">
                  <c:v>38.616119885457628</c:v>
                </c:pt>
                <c:pt idx="503">
                  <c:v>38.61209344271326</c:v>
                </c:pt>
                <c:pt idx="504">
                  <c:v>38.60801244058694</c:v>
                </c:pt>
                <c:pt idx="505">
                  <c:v>38.603877027741838</c:v>
                </c:pt>
                <c:pt idx="506">
                  <c:v>38.599687352841116</c:v>
                </c:pt>
                <c:pt idx="507">
                  <c:v>38.595443564547949</c:v>
                </c:pt>
                <c:pt idx="508">
                  <c:v>38.591145811525493</c:v>
                </c:pt>
                <c:pt idx="509">
                  <c:v>38.586794242436916</c:v>
                </c:pt>
                <c:pt idx="510">
                  <c:v>38.582389005945387</c:v>
                </c:pt>
                <c:pt idx="511">
                  <c:v>38.577930250714076</c:v>
                </c:pt>
                <c:pt idx="512">
                  <c:v>38.573418125406143</c:v>
                </c:pt>
                <c:pt idx="513">
                  <c:v>38.56885277868475</c:v>
                </c:pt>
                <c:pt idx="514">
                  <c:v>38.564234359213067</c:v>
                </c:pt>
                <c:pt idx="515">
                  <c:v>38.55956301565427</c:v>
                </c:pt>
                <c:pt idx="516">
                  <c:v>38.554838896671505</c:v>
                </c:pt>
                <c:pt idx="517">
                  <c:v>38.550062150927957</c:v>
                </c:pt>
                <c:pt idx="518">
                  <c:v>38.545232927086786</c:v>
                </c:pt>
                <c:pt idx="519">
                  <c:v>38.540351373811149</c:v>
                </c:pt>
                <c:pt idx="520">
                  <c:v>38.535417639764226</c:v>
                </c:pt>
                <c:pt idx="521">
                  <c:v>38.530431873609174</c:v>
                </c:pt>
                <c:pt idx="522">
                  <c:v>38.525394224009162</c:v>
                </c:pt>
                <c:pt idx="523">
                  <c:v>38.520304839627357</c:v>
                </c:pt>
                <c:pt idx="524">
                  <c:v>38.515163869126923</c:v>
                </c:pt>
                <c:pt idx="525">
                  <c:v>38.509971461171027</c:v>
                </c:pt>
                <c:pt idx="526">
                  <c:v>38.504727764422832</c:v>
                </c:pt>
                <c:pt idx="527">
                  <c:v>38.499432927545513</c:v>
                </c:pt>
                <c:pt idx="528">
                  <c:v>38.494087099202225</c:v>
                </c:pt>
                <c:pt idx="529">
                  <c:v>38.488690428056145</c:v>
                </c:pt>
                <c:pt idx="530">
                  <c:v>38.483243062770427</c:v>
                </c:pt>
                <c:pt idx="531">
                  <c:v>38.477745152008247</c:v>
                </c:pt>
                <c:pt idx="532">
                  <c:v>38.472196844432773</c:v>
                </c:pt>
                <c:pt idx="533">
                  <c:v>38.466598288707154</c:v>
                </c:pt>
                <c:pt idx="534">
                  <c:v>38.460949633494579</c:v>
                </c:pt>
                <c:pt idx="535">
                  <c:v>38.455251027458196</c:v>
                </c:pt>
                <c:pt idx="536">
                  <c:v>38.449502619261175</c:v>
                </c:pt>
                <c:pt idx="537">
                  <c:v>38.44370455756669</c:v>
                </c:pt>
                <c:pt idx="538">
                  <c:v>38.437856991037904</c:v>
                </c:pt>
                <c:pt idx="539">
                  <c:v>38.431960068337972</c:v>
                </c:pt>
                <c:pt idx="540">
                  <c:v>38.426013938130076</c:v>
                </c:pt>
                <c:pt idx="541">
                  <c:v>38.420018749077379</c:v>
                </c:pt>
                <c:pt idx="542">
                  <c:v>38.413974649843034</c:v>
                </c:pt>
                <c:pt idx="543">
                  <c:v>38.407881789090226</c:v>
                </c:pt>
                <c:pt idx="544">
                  <c:v>38.401740315482101</c:v>
                </c:pt>
                <c:pt idx="545">
                  <c:v>38.395550377681843</c:v>
                </c:pt>
                <c:pt idx="546">
                  <c:v>38.389312124352607</c:v>
                </c:pt>
                <c:pt idx="547">
                  <c:v>38.383025704157568</c:v>
                </c:pt>
                <c:pt idx="548">
                  <c:v>38.376691265759881</c:v>
                </c:pt>
                <c:pt idx="549">
                  <c:v>38.370308957822715</c:v>
                </c:pt>
                <c:pt idx="550">
                  <c:v>38.363878929009246</c:v>
                </c:pt>
                <c:pt idx="551">
                  <c:v>38.357401327982629</c:v>
                </c:pt>
                <c:pt idx="552">
                  <c:v>38.350876303406039</c:v>
                </c:pt>
                <c:pt idx="553">
                  <c:v>38.344304003942632</c:v>
                </c:pt>
                <c:pt idx="554">
                  <c:v>38.337684578255583</c:v>
                </c:pt>
                <c:pt idx="555">
                  <c:v>38.331018175008047</c:v>
                </c:pt>
                <c:pt idx="556">
                  <c:v>38.324304942863208</c:v>
                </c:pt>
                <c:pt idx="557">
                  <c:v>38.317545030484212</c:v>
                </c:pt>
                <c:pt idx="558">
                  <c:v>38.310738586534235</c:v>
                </c:pt>
                <c:pt idx="559">
                  <c:v>38.303885759676447</c:v>
                </c:pt>
                <c:pt idx="560">
                  <c:v>38.29698669857401</c:v>
                </c:pt>
                <c:pt idx="561">
                  <c:v>38.290041551890084</c:v>
                </c:pt>
                <c:pt idx="562">
                  <c:v>38.283050468287847</c:v>
                </c:pt>
                <c:pt idx="563">
                  <c:v>38.27601359643046</c:v>
                </c:pt>
                <c:pt idx="564">
                  <c:v>38.268931084981084</c:v>
                </c:pt>
                <c:pt idx="565">
                  <c:v>38.261803082602889</c:v>
                </c:pt>
                <c:pt idx="566">
                  <c:v>38.254629737959043</c:v>
                </c:pt>
                <c:pt idx="567">
                  <c:v>38.247411199712708</c:v>
                </c:pt>
                <c:pt idx="568">
                  <c:v>38.240147616527054</c:v>
                </c:pt>
                <c:pt idx="569">
                  <c:v>38.232839137065241</c:v>
                </c:pt>
                <c:pt idx="570">
                  <c:v>38.225485909990439</c:v>
                </c:pt>
                <c:pt idx="571">
                  <c:v>38.218088083965824</c:v>
                </c:pt>
                <c:pt idx="572">
                  <c:v>38.210645807654544</c:v>
                </c:pt>
                <c:pt idx="573">
                  <c:v>38.203159229719773</c:v>
                </c:pt>
                <c:pt idx="574">
                  <c:v>38.195628498824682</c:v>
                </c:pt>
                <c:pt idx="575">
                  <c:v>38.188053763632432</c:v>
                </c:pt>
                <c:pt idx="576">
                  <c:v>38.180435172806192</c:v>
                </c:pt>
                <c:pt idx="577">
                  <c:v>38.172772875009123</c:v>
                </c:pt>
                <c:pt idx="578">
                  <c:v>38.165067018904395</c:v>
                </c:pt>
                <c:pt idx="579">
                  <c:v>38.157317753155169</c:v>
                </c:pt>
                <c:pt idx="580">
                  <c:v>38.149525226424622</c:v>
                </c:pt>
                <c:pt idx="581">
                  <c:v>38.141689587375907</c:v>
                </c:pt>
                <c:pt idx="582">
                  <c:v>38.133810984672202</c:v>
                </c:pt>
                <c:pt idx="583">
                  <c:v>38.12588956697666</c:v>
                </c:pt>
                <c:pt idx="584">
                  <c:v>38.117925482952458</c:v>
                </c:pt>
                <c:pt idx="585">
                  <c:v>38.109918881262765</c:v>
                </c:pt>
                <c:pt idx="586">
                  <c:v>38.101869910570734</c:v>
                </c:pt>
                <c:pt idx="587">
                  <c:v>38.093778719539536</c:v>
                </c:pt>
                <c:pt idx="588">
                  <c:v>38.085645456832339</c:v>
                </c:pt>
                <c:pt idx="589">
                  <c:v>38.077470271112311</c:v>
                </c:pt>
                <c:pt idx="590">
                  <c:v>38.069253311042615</c:v>
                </c:pt>
                <c:pt idx="591">
                  <c:v>38.06099472528642</c:v>
                </c:pt>
                <c:pt idx="592">
                  <c:v>38.052694662506894</c:v>
                </c:pt>
                <c:pt idx="593">
                  <c:v>38.044353271367193</c:v>
                </c:pt>
                <c:pt idx="594">
                  <c:v>38.035970700530491</c:v>
                </c:pt>
                <c:pt idx="595">
                  <c:v>38.027547098659952</c:v>
                </c:pt>
                <c:pt idx="596">
                  <c:v>38.019082614418735</c:v>
                </c:pt>
                <c:pt idx="597">
                  <c:v>38.010577396470026</c:v>
                </c:pt>
                <c:pt idx="598">
                  <c:v>38.002031593476971</c:v>
                </c:pt>
                <c:pt idx="599">
                  <c:v>37.993445354102747</c:v>
                </c:pt>
                <c:pt idx="600">
                  <c:v>37.984818827010514</c:v>
                </c:pt>
                <c:pt idx="601">
                  <c:v>37.976152160863442</c:v>
                </c:pt>
                <c:pt idx="602">
                  <c:v>37.967445504324694</c:v>
                </c:pt>
                <c:pt idx="603">
                  <c:v>37.958699006057437</c:v>
                </c:pt>
                <c:pt idx="604">
                  <c:v>37.94991281472484</c:v>
                </c:pt>
                <c:pt idx="605">
                  <c:v>37.941087078990066</c:v>
                </c:pt>
                <c:pt idx="606">
                  <c:v>37.932221947516283</c:v>
                </c:pt>
                <c:pt idx="607">
                  <c:v>37.92331756896666</c:v>
                </c:pt>
                <c:pt idx="608">
                  <c:v>37.914374092004358</c:v>
                </c:pt>
                <c:pt idx="609">
                  <c:v>37.905391665292541</c:v>
                </c:pt>
                <c:pt idx="610">
                  <c:v>37.896370437494376</c:v>
                </c:pt>
                <c:pt idx="611">
                  <c:v>37.887310557273032</c:v>
                </c:pt>
                <c:pt idx="612">
                  <c:v>37.878212173291679</c:v>
                </c:pt>
                <c:pt idx="613">
                  <c:v>37.869075434213478</c:v>
                </c:pt>
                <c:pt idx="614">
                  <c:v>37.859900488701598</c:v>
                </c:pt>
                <c:pt idx="615">
                  <c:v>37.850687485419193</c:v>
                </c:pt>
                <c:pt idx="616">
                  <c:v>37.841436573029448</c:v>
                </c:pt>
                <c:pt idx="617">
                  <c:v>37.832147900195515</c:v>
                </c:pt>
                <c:pt idx="618">
                  <c:v>37.822821615580573</c:v>
                </c:pt>
                <c:pt idx="619">
                  <c:v>37.813457867847774</c:v>
                </c:pt>
                <c:pt idx="620">
                  <c:v>37.804056805660288</c:v>
                </c:pt>
                <c:pt idx="621">
                  <c:v>37.794618577681284</c:v>
                </c:pt>
                <c:pt idx="622">
                  <c:v>37.785143332573931</c:v>
                </c:pt>
                <c:pt idx="623">
                  <c:v>37.77563121900139</c:v>
                </c:pt>
                <c:pt idx="624">
                  <c:v>37.766082385626824</c:v>
                </c:pt>
                <c:pt idx="625">
                  <c:v>37.756496981113408</c:v>
                </c:pt>
                <c:pt idx="626">
                  <c:v>37.746875154124304</c:v>
                </c:pt>
                <c:pt idx="627">
                  <c:v>37.737217053322674</c:v>
                </c:pt>
                <c:pt idx="628">
                  <c:v>37.727522827371693</c:v>
                </c:pt>
                <c:pt idx="629">
                  <c:v>37.717792624934518</c:v>
                </c:pt>
                <c:pt idx="630">
                  <c:v>37.708026594674315</c:v>
                </c:pt>
                <c:pt idx="631">
                  <c:v>37.698224885254263</c:v>
                </c:pt>
                <c:pt idx="632">
                  <c:v>37.688387645337514</c:v>
                </c:pt>
                <c:pt idx="633">
                  <c:v>37.678515023587238</c:v>
                </c:pt>
                <c:pt idx="634">
                  <c:v>37.668607168666604</c:v>
                </c:pt>
                <c:pt idx="635">
                  <c:v>37.658664229238781</c:v>
                </c:pt>
                <c:pt idx="636">
                  <c:v>37.648686353966923</c:v>
                </c:pt>
                <c:pt idx="637">
                  <c:v>37.638673691514207</c:v>
                </c:pt>
                <c:pt idx="638">
                  <c:v>37.628626390543793</c:v>
                </c:pt>
                <c:pt idx="639">
                  <c:v>37.618544599718852</c:v>
                </c:pt>
                <c:pt idx="640">
                  <c:v>37.608428467702545</c:v>
                </c:pt>
                <c:pt idx="641">
                  <c:v>37.598278143158041</c:v>
                </c:pt>
                <c:pt idx="642">
                  <c:v>37.588093774748508</c:v>
                </c:pt>
                <c:pt idx="643">
                  <c:v>37.577875511137108</c:v>
                </c:pt>
                <c:pt idx="644">
                  <c:v>37.567623500987011</c:v>
                </c:pt>
                <c:pt idx="645">
                  <c:v>37.557337892961378</c:v>
                </c:pt>
                <c:pt idx="646">
                  <c:v>37.547018835723385</c:v>
                </c:pt>
                <c:pt idx="647">
                  <c:v>37.536666477936187</c:v>
                </c:pt>
                <c:pt idx="648">
                  <c:v>37.526280968262952</c:v>
                </c:pt>
                <c:pt idx="649">
                  <c:v>37.51586245536685</c:v>
                </c:pt>
                <c:pt idx="650">
                  <c:v>37.505411087911043</c:v>
                </c:pt>
                <c:pt idx="651">
                  <c:v>37.494927014558705</c:v>
                </c:pt>
                <c:pt idx="652">
                  <c:v>37.484410383972993</c:v>
                </c:pt>
                <c:pt idx="653">
                  <c:v>37.473861344817074</c:v>
                </c:pt>
                <c:pt idx="654">
                  <c:v>37.463280045754118</c:v>
                </c:pt>
                <c:pt idx="655">
                  <c:v>37.452666635447294</c:v>
                </c:pt>
                <c:pt idx="656">
                  <c:v>37.442021262559763</c:v>
                </c:pt>
                <c:pt idx="657">
                  <c:v>37.431344075754687</c:v>
                </c:pt>
                <c:pt idx="658">
                  <c:v>37.420635223695243</c:v>
                </c:pt>
                <c:pt idx="659">
                  <c:v>37.409894855044584</c:v>
                </c:pt>
                <c:pt idx="660">
                  <c:v>37.399123118465887</c:v>
                </c:pt>
                <c:pt idx="661">
                  <c:v>37.388320162622314</c:v>
                </c:pt>
                <c:pt idx="662">
                  <c:v>37.377486136177033</c:v>
                </c:pt>
                <c:pt idx="663">
                  <c:v>37.366621187793207</c:v>
                </c:pt>
                <c:pt idx="664">
                  <c:v>37.355725466134004</c:v>
                </c:pt>
                <c:pt idx="665">
                  <c:v>37.344799119862586</c:v>
                </c:pt>
                <c:pt idx="666">
                  <c:v>37.333842297642128</c:v>
                </c:pt>
                <c:pt idx="667">
                  <c:v>37.322855148135787</c:v>
                </c:pt>
                <c:pt idx="668">
                  <c:v>37.311837820006737</c:v>
                </c:pt>
                <c:pt idx="669">
                  <c:v>37.300790461918133</c:v>
                </c:pt>
                <c:pt idx="670">
                  <c:v>37.289713222533152</c:v>
                </c:pt>
                <c:pt idx="671">
                  <c:v>37.278606250514962</c:v>
                </c:pt>
                <c:pt idx="672">
                  <c:v>37.26746969452671</c:v>
                </c:pt>
                <c:pt idx="673">
                  <c:v>37.256303703231588</c:v>
                </c:pt>
                <c:pt idx="674">
                  <c:v>37.245108425292742</c:v>
                </c:pt>
                <c:pt idx="675">
                  <c:v>37.233884009373341</c:v>
                </c:pt>
                <c:pt idx="676">
                  <c:v>37.222630604136562</c:v>
                </c:pt>
                <c:pt idx="677">
                  <c:v>37.211348358245566</c:v>
                </c:pt>
                <c:pt idx="678">
                  <c:v>37.200037420363515</c:v>
                </c:pt>
                <c:pt idx="679">
                  <c:v>37.188697939153577</c:v>
                </c:pt>
                <c:pt idx="680">
                  <c:v>37.177330063278916</c:v>
                </c:pt>
                <c:pt idx="681">
                  <c:v>37.165933941402706</c:v>
                </c:pt>
                <c:pt idx="682">
                  <c:v>37.154509722188102</c:v>
                </c:pt>
                <c:pt idx="683">
                  <c:v>37.143057554298281</c:v>
                </c:pt>
                <c:pt idx="684">
                  <c:v>37.131577586396403</c:v>
                </c:pt>
                <c:pt idx="685">
                  <c:v>37.120069967145632</c:v>
                </c:pt>
                <c:pt idx="686">
                  <c:v>37.108534845209142</c:v>
                </c:pt>
                <c:pt idx="687">
                  <c:v>37.096972369250089</c:v>
                </c:pt>
                <c:pt idx="688">
                  <c:v>37.085382687931649</c:v>
                </c:pt>
                <c:pt idx="689">
                  <c:v>37.073765949916982</c:v>
                </c:pt>
                <c:pt idx="690">
                  <c:v>37.062122303869252</c:v>
                </c:pt>
                <c:pt idx="691">
                  <c:v>37.050451898451634</c:v>
                </c:pt>
                <c:pt idx="692">
                  <c:v>37.038754882327282</c:v>
                </c:pt>
                <c:pt idx="693">
                  <c:v>37.027031404159374</c:v>
                </c:pt>
                <c:pt idx="694">
                  <c:v>37.015281612611069</c:v>
                </c:pt>
                <c:pt idx="695">
                  <c:v>37.003505656345531</c:v>
                </c:pt>
                <c:pt idx="696">
                  <c:v>36.991703684025936</c:v>
                </c:pt>
                <c:pt idx="697">
                  <c:v>36.979875844315444</c:v>
                </c:pt>
                <c:pt idx="698">
                  <c:v>36.968022285877218</c:v>
                </c:pt>
                <c:pt idx="699">
                  <c:v>36.956143157374427</c:v>
                </c:pt>
                <c:pt idx="700">
                  <c:v>36.944238607470233</c:v>
                </c:pt>
                <c:pt idx="701">
                  <c:v>36.932308784827811</c:v>
                </c:pt>
                <c:pt idx="702">
                  <c:v>36.920353838110323</c:v>
                </c:pt>
                <c:pt idx="703">
                  <c:v>36.908373915980931</c:v>
                </c:pt>
                <c:pt idx="704">
                  <c:v>36.896369167102812</c:v>
                </c:pt>
                <c:pt idx="705">
                  <c:v>36.884339740139119</c:v>
                </c:pt>
                <c:pt idx="706">
                  <c:v>36.872285783753021</c:v>
                </c:pt>
                <c:pt idx="707">
                  <c:v>36.860207446607689</c:v>
                </c:pt>
                <c:pt idx="708">
                  <c:v>36.848104877366289</c:v>
                </c:pt>
                <c:pt idx="709">
                  <c:v>36.835978224691985</c:v>
                </c:pt>
                <c:pt idx="710">
                  <c:v>36.823827637247938</c:v>
                </c:pt>
                <c:pt idx="711">
                  <c:v>36.811653263697323</c:v>
                </c:pt>
                <c:pt idx="712">
                  <c:v>36.799455252703304</c:v>
                </c:pt>
                <c:pt idx="713">
                  <c:v>36.787233752929041</c:v>
                </c:pt>
                <c:pt idx="714">
                  <c:v>36.774988913037703</c:v>
                </c:pt>
                <c:pt idx="715">
                  <c:v>36.762720881692459</c:v>
                </c:pt>
                <c:pt idx="716">
                  <c:v>36.750429807556479</c:v>
                </c:pt>
                <c:pt idx="717">
                  <c:v>36.738115839292917</c:v>
                </c:pt>
                <c:pt idx="718">
                  <c:v>36.725779125564948</c:v>
                </c:pt>
                <c:pt idx="719">
                  <c:v>36.713419815035735</c:v>
                </c:pt>
                <c:pt idx="720">
                  <c:v>36.701038056368439</c:v>
                </c:pt>
                <c:pt idx="721">
                  <c:v>36.688633998226237</c:v>
                </c:pt>
                <c:pt idx="722">
                  <c:v>36.67620778927229</c:v>
                </c:pt>
                <c:pt idx="723">
                  <c:v>36.663759578169767</c:v>
                </c:pt>
                <c:pt idx="724">
                  <c:v>36.651289513581823</c:v>
                </c:pt>
                <c:pt idx="725">
                  <c:v>36.63879774417164</c:v>
                </c:pt>
                <c:pt idx="726">
                  <c:v>36.626284418602374</c:v>
                </c:pt>
                <c:pt idx="727">
                  <c:v>36.613749685537186</c:v>
                </c:pt>
                <c:pt idx="728">
                  <c:v>36.60119369363926</c:v>
                </c:pt>
                <c:pt idx="729">
                  <c:v>36.588616591571743</c:v>
                </c:pt>
                <c:pt idx="730">
                  <c:v>36.576018527997817</c:v>
                </c:pt>
                <c:pt idx="731">
                  <c:v>36.563399651580632</c:v>
                </c:pt>
                <c:pt idx="732">
                  <c:v>36.550760110983369</c:v>
                </c:pt>
                <c:pt idx="733">
                  <c:v>36.538100054869183</c:v>
                </c:pt>
                <c:pt idx="734">
                  <c:v>36.525419631901251</c:v>
                </c:pt>
                <c:pt idx="735">
                  <c:v>36.512718990742727</c:v>
                </c:pt>
                <c:pt idx="736">
                  <c:v>36.499998280056786</c:v>
                </c:pt>
                <c:pt idx="737">
                  <c:v>36.487257648506592</c:v>
                </c:pt>
                <c:pt idx="738">
                  <c:v>36.474497244755305</c:v>
                </c:pt>
                <c:pt idx="739">
                  <c:v>36.461717217466102</c:v>
                </c:pt>
                <c:pt idx="740">
                  <c:v>36.448917715302137</c:v>
                </c:pt>
                <c:pt idx="741">
                  <c:v>36.436098886926587</c:v>
                </c:pt>
                <c:pt idx="742">
                  <c:v>36.423260881002612</c:v>
                </c:pt>
                <c:pt idx="743">
                  <c:v>36.410403846193375</c:v>
                </c:pt>
                <c:pt idx="744">
                  <c:v>36.397527931162053</c:v>
                </c:pt>
                <c:pt idx="745">
                  <c:v>36.384633284571805</c:v>
                </c:pt>
                <c:pt idx="746">
                  <c:v>36.371720055085795</c:v>
                </c:pt>
                <c:pt idx="747">
                  <c:v>36.358788391367192</c:v>
                </c:pt>
                <c:pt idx="748">
                  <c:v>36.345838442079156</c:v>
                </c:pt>
                <c:pt idx="749">
                  <c:v>36.332870355884864</c:v>
                </c:pt>
                <c:pt idx="750">
                  <c:v>36.319884281447479</c:v>
                </c:pt>
                <c:pt idx="751">
                  <c:v>36.306880367430168</c:v>
                </c:pt>
                <c:pt idx="752">
                  <c:v>36.293858762496086</c:v>
                </c:pt>
                <c:pt idx="753">
                  <c:v>36.28081961530841</c:v>
                </c:pt>
                <c:pt idx="754">
                  <c:v>36.267763074530308</c:v>
                </c:pt>
                <c:pt idx="755">
                  <c:v>36.254689288824935</c:v>
                </c:pt>
                <c:pt idx="756">
                  <c:v>36.241598406855466</c:v>
                </c:pt>
                <c:pt idx="757">
                  <c:v>36.228490577285065</c:v>
                </c:pt>
                <c:pt idx="758">
                  <c:v>36.215365948776899</c:v>
                </c:pt>
                <c:pt idx="759">
                  <c:v>36.202224669994131</c:v>
                </c:pt>
                <c:pt idx="760">
                  <c:v>36.189066889599928</c:v>
                </c:pt>
                <c:pt idx="761">
                  <c:v>36.175892756257454</c:v>
                </c:pt>
                <c:pt idx="762">
                  <c:v>36.162702418629877</c:v>
                </c:pt>
                <c:pt idx="763">
                  <c:v>36.149496025380373</c:v>
                </c:pt>
                <c:pt idx="764">
                  <c:v>36.136273725172089</c:v>
                </c:pt>
                <c:pt idx="765">
                  <c:v>36.123035666668208</c:v>
                </c:pt>
                <c:pt idx="766">
                  <c:v>36.109781998531886</c:v>
                </c:pt>
                <c:pt idx="767">
                  <c:v>36.096512869426292</c:v>
                </c:pt>
                <c:pt idx="768">
                  <c:v>36.083228428014593</c:v>
                </c:pt>
                <c:pt idx="769">
                  <c:v>36.069928822959952</c:v>
                </c:pt>
                <c:pt idx="770">
                  <c:v>36.056614202925537</c:v>
                </c:pt>
                <c:pt idx="771">
                  <c:v>36.043284716574519</c:v>
                </c:pt>
                <c:pt idx="772">
                  <c:v>36.029940512570057</c:v>
                </c:pt>
                <c:pt idx="773">
                  <c:v>36.016581739575322</c:v>
                </c:pt>
                <c:pt idx="774">
                  <c:v>36.003208546253475</c:v>
                </c:pt>
                <c:pt idx="775">
                  <c:v>35.989821081267685</c:v>
                </c:pt>
                <c:pt idx="776">
                  <c:v>35.976419493281121</c:v>
                </c:pt>
                <c:pt idx="777">
                  <c:v>35.963003930956944</c:v>
                </c:pt>
                <c:pt idx="778">
                  <c:v>35.949574542958324</c:v>
                </c:pt>
                <c:pt idx="779">
                  <c:v>35.936131477948422</c:v>
                </c:pt>
                <c:pt idx="780">
                  <c:v>35.922674884590407</c:v>
                </c:pt>
                <c:pt idx="781">
                  <c:v>35.909204911547448</c:v>
                </c:pt>
                <c:pt idx="782">
                  <c:v>35.8957217074827</c:v>
                </c:pt>
                <c:pt idx="783">
                  <c:v>35.882225421059346</c:v>
                </c:pt>
                <c:pt idx="784">
                  <c:v>35.86871620094054</c:v>
                </c:pt>
                <c:pt idx="785">
                  <c:v>35.855194195789451</c:v>
                </c:pt>
                <c:pt idx="786">
                  <c:v>35.841659554269249</c:v>
                </c:pt>
                <c:pt idx="787">
                  <c:v>35.828112425043095</c:v>
                </c:pt>
                <c:pt idx="788">
                  <c:v>35.814552956774158</c:v>
                </c:pt>
                <c:pt idx="789">
                  <c:v>35.800981298125599</c:v>
                </c:pt>
                <c:pt idx="790">
                  <c:v>35.787397597760595</c:v>
                </c:pt>
                <c:pt idx="791">
                  <c:v>35.773802004342301</c:v>
                </c:pt>
                <c:pt idx="792">
                  <c:v>35.760194666533884</c:v>
                </c:pt>
                <c:pt idx="793">
                  <c:v>35.746575732998515</c:v>
                </c:pt>
                <c:pt idx="794">
                  <c:v>35.732945352399362</c:v>
                </c:pt>
                <c:pt idx="795">
                  <c:v>35.71930367339958</c:v>
                </c:pt>
                <c:pt idx="796">
                  <c:v>35.705650844662351</c:v>
                </c:pt>
                <c:pt idx="797">
                  <c:v>35.691987014850824</c:v>
                </c:pt>
                <c:pt idx="798">
                  <c:v>35.678312332628181</c:v>
                </c:pt>
                <c:pt idx="799">
                  <c:v>35.664626946657577</c:v>
                </c:pt>
                <c:pt idx="800">
                  <c:v>35.650931005602182</c:v>
                </c:pt>
                <c:pt idx="801">
                  <c:v>35.637224658125163</c:v>
                </c:pt>
                <c:pt idx="802">
                  <c:v>35.623508052889683</c:v>
                </c:pt>
                <c:pt idx="803">
                  <c:v>35.609781338558903</c:v>
                </c:pt>
                <c:pt idx="804">
                  <c:v>35.596044663796008</c:v>
                </c:pt>
                <c:pt idx="805">
                  <c:v>35.582298177264143</c:v>
                </c:pt>
                <c:pt idx="806">
                  <c:v>35.568542027626492</c:v>
                </c:pt>
                <c:pt idx="807">
                  <c:v>35.554776363546203</c:v>
                </c:pt>
                <c:pt idx="808">
                  <c:v>35.541001333686459</c:v>
                </c:pt>
                <c:pt idx="809">
                  <c:v>35.527217086710415</c:v>
                </c:pt>
                <c:pt idx="810">
                  <c:v>35.513423771281239</c:v>
                </c:pt>
                <c:pt idx="811">
                  <c:v>35.499621536062101</c:v>
                </c:pt>
                <c:pt idx="812">
                  <c:v>35.485810529716161</c:v>
                </c:pt>
                <c:pt idx="813">
                  <c:v>35.471990900906597</c:v>
                </c:pt>
                <c:pt idx="814">
                  <c:v>35.458162798296556</c:v>
                </c:pt>
                <c:pt idx="815">
                  <c:v>35.44432637054922</c:v>
                </c:pt>
                <c:pt idx="816">
                  <c:v>35.430481766327752</c:v>
                </c:pt>
                <c:pt idx="817">
                  <c:v>35.416629134295313</c:v>
                </c:pt>
                <c:pt idx="818">
                  <c:v>35.402768623115072</c:v>
                </c:pt>
                <c:pt idx="819">
                  <c:v>35.388900381450199</c:v>
                </c:pt>
                <c:pt idx="820">
                  <c:v>35.375024557963847</c:v>
                </c:pt>
                <c:pt idx="821">
                  <c:v>35.361141301319201</c:v>
                </c:pt>
                <c:pt idx="822">
                  <c:v>35.347250760179413</c:v>
                </c:pt>
                <c:pt idx="823">
                  <c:v>35.333353083207655</c:v>
                </c:pt>
                <c:pt idx="824">
                  <c:v>35.319448419067086</c:v>
                </c:pt>
                <c:pt idx="825">
                  <c:v>35.305536916420884</c:v>
                </c:pt>
                <c:pt idx="826">
                  <c:v>35.291618723932203</c:v>
                </c:pt>
                <c:pt idx="827">
                  <c:v>35.277693990264225</c:v>
                </c:pt>
                <c:pt idx="828">
                  <c:v>35.263762864080093</c:v>
                </c:pt>
                <c:pt idx="829">
                  <c:v>35.249825494042994</c:v>
                </c:pt>
                <c:pt idx="830">
                  <c:v>35.235882028816086</c:v>
                </c:pt>
                <c:pt idx="831">
                  <c:v>35.221932617062528</c:v>
                </c:pt>
                <c:pt idx="832">
                  <c:v>35.207977407445497</c:v>
                </c:pt>
                <c:pt idx="833">
                  <c:v>35.194016548628156</c:v>
                </c:pt>
                <c:pt idx="834">
                  <c:v>35.180050189273672</c:v>
                </c:pt>
                <c:pt idx="835">
                  <c:v>35.166078478045208</c:v>
                </c:pt>
                <c:pt idx="836">
                  <c:v>35.152101563605932</c:v>
                </c:pt>
                <c:pt idx="837">
                  <c:v>35.138119594619006</c:v>
                </c:pt>
                <c:pt idx="838">
                  <c:v>35.1241327197476</c:v>
                </c:pt>
                <c:pt idx="839">
                  <c:v>35.110141087654881</c:v>
                </c:pt>
                <c:pt idx="840">
                  <c:v>35.09614484700402</c:v>
                </c:pt>
                <c:pt idx="841">
                  <c:v>35.08214414645817</c:v>
                </c:pt>
                <c:pt idx="842">
                  <c:v>35.0681391346805</c:v>
                </c:pt>
                <c:pt idx="843">
                  <c:v>35.054129960334187</c:v>
                </c:pt>
                <c:pt idx="844">
                  <c:v>35.040116772082385</c:v>
                </c:pt>
                <c:pt idx="845">
                  <c:v>35.02609971858827</c:v>
                </c:pt>
                <c:pt idx="846">
                  <c:v>35.012078948514997</c:v>
                </c:pt>
                <c:pt idx="847">
                  <c:v>34.998054610525742</c:v>
                </c:pt>
                <c:pt idx="848">
                  <c:v>34.984026853283666</c:v>
                </c:pt>
                <c:pt idx="849">
                  <c:v>34.969995825451939</c:v>
                </c:pt>
                <c:pt idx="850">
                  <c:v>34.955961675693722</c:v>
                </c:pt>
                <c:pt idx="851">
                  <c:v>34.941924552672184</c:v>
                </c:pt>
                <c:pt idx="852">
                  <c:v>34.927884605050494</c:v>
                </c:pt>
                <c:pt idx="853">
                  <c:v>34.913841981491814</c:v>
                </c:pt>
                <c:pt idx="854">
                  <c:v>34.899796830659305</c:v>
                </c:pt>
                <c:pt idx="855">
                  <c:v>34.885749301216144</c:v>
                </c:pt>
                <c:pt idx="856">
                  <c:v>34.871699541825485</c:v>
                </c:pt>
                <c:pt idx="857">
                  <c:v>34.857647701150512</c:v>
                </c:pt>
                <c:pt idx="858">
                  <c:v>34.843593927854371</c:v>
                </c:pt>
                <c:pt idx="859">
                  <c:v>34.82953837060024</c:v>
                </c:pt>
                <c:pt idx="860">
                  <c:v>34.815481178051279</c:v>
                </c:pt>
                <c:pt idx="861">
                  <c:v>34.801422498870664</c:v>
                </c:pt>
                <c:pt idx="862">
                  <c:v>34.787362481721551</c:v>
                </c:pt>
                <c:pt idx="863">
                  <c:v>34.773301275267109</c:v>
                </c:pt>
                <c:pt idx="864">
                  <c:v>34.759239028170505</c:v>
                </c:pt>
                <c:pt idx="865">
                  <c:v>34.745175889094902</c:v>
                </c:pt>
                <c:pt idx="866">
                  <c:v>34.731112006703469</c:v>
                </c:pt>
                <c:pt idx="867">
                  <c:v>34.717047529659375</c:v>
                </c:pt>
                <c:pt idx="868">
                  <c:v>34.702982606625781</c:v>
                </c:pt>
                <c:pt idx="869">
                  <c:v>34.688917386265857</c:v>
                </c:pt>
                <c:pt idx="870">
                  <c:v>34.674852017242763</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ser>
          <c:idx val="10"/>
          <c:order val="10"/>
          <c:tx>
            <c:strRef>
              <c:f>RockerRibs!$N$63</c:f>
              <c:strCache>
                <c:ptCount val="1"/>
                <c:pt idx="0">
                  <c:v>Rib11</c:v>
                </c:pt>
              </c:strCache>
            </c:strRef>
          </c:tx>
          <c:marker>
            <c:symbol val="none"/>
          </c:marker>
          <c:cat>
            <c:numRef>
              <c:f>RockerRibs!$C$64:$C$1014</c:f>
              <c:numCache>
                <c:formatCode>General</c:formatCode>
                <c:ptCount val="951"/>
                <c:pt idx="0">
                  <c:v>-435</c:v>
                </c:pt>
                <c:pt idx="1">
                  <c:v>-434</c:v>
                </c:pt>
                <c:pt idx="2">
                  <c:v>-433</c:v>
                </c:pt>
                <c:pt idx="3">
                  <c:v>-432</c:v>
                </c:pt>
                <c:pt idx="4">
                  <c:v>-431</c:v>
                </c:pt>
                <c:pt idx="5">
                  <c:v>-430</c:v>
                </c:pt>
                <c:pt idx="6">
                  <c:v>-429</c:v>
                </c:pt>
                <c:pt idx="7">
                  <c:v>-428</c:v>
                </c:pt>
                <c:pt idx="8">
                  <c:v>-427</c:v>
                </c:pt>
                <c:pt idx="9">
                  <c:v>-426</c:v>
                </c:pt>
                <c:pt idx="10">
                  <c:v>-425</c:v>
                </c:pt>
                <c:pt idx="11">
                  <c:v>-424</c:v>
                </c:pt>
                <c:pt idx="12">
                  <c:v>-423</c:v>
                </c:pt>
                <c:pt idx="13">
                  <c:v>-422</c:v>
                </c:pt>
                <c:pt idx="14">
                  <c:v>-421</c:v>
                </c:pt>
                <c:pt idx="15">
                  <c:v>-420</c:v>
                </c:pt>
                <c:pt idx="16">
                  <c:v>-419</c:v>
                </c:pt>
                <c:pt idx="17">
                  <c:v>-418</c:v>
                </c:pt>
                <c:pt idx="18">
                  <c:v>-417</c:v>
                </c:pt>
                <c:pt idx="19">
                  <c:v>-416</c:v>
                </c:pt>
                <c:pt idx="20">
                  <c:v>-415</c:v>
                </c:pt>
                <c:pt idx="21">
                  <c:v>-414</c:v>
                </c:pt>
                <c:pt idx="22">
                  <c:v>-413</c:v>
                </c:pt>
                <c:pt idx="23">
                  <c:v>-412</c:v>
                </c:pt>
                <c:pt idx="24">
                  <c:v>-411</c:v>
                </c:pt>
                <c:pt idx="25">
                  <c:v>-410</c:v>
                </c:pt>
                <c:pt idx="26">
                  <c:v>-409</c:v>
                </c:pt>
                <c:pt idx="27">
                  <c:v>-408</c:v>
                </c:pt>
                <c:pt idx="28">
                  <c:v>-407</c:v>
                </c:pt>
                <c:pt idx="29">
                  <c:v>-406</c:v>
                </c:pt>
                <c:pt idx="30">
                  <c:v>-405</c:v>
                </c:pt>
                <c:pt idx="31">
                  <c:v>-404</c:v>
                </c:pt>
                <c:pt idx="32">
                  <c:v>-403</c:v>
                </c:pt>
                <c:pt idx="33">
                  <c:v>-402</c:v>
                </c:pt>
                <c:pt idx="34">
                  <c:v>-401</c:v>
                </c:pt>
                <c:pt idx="35">
                  <c:v>-400</c:v>
                </c:pt>
                <c:pt idx="36">
                  <c:v>-399</c:v>
                </c:pt>
                <c:pt idx="37">
                  <c:v>-398</c:v>
                </c:pt>
                <c:pt idx="38">
                  <c:v>-397</c:v>
                </c:pt>
                <c:pt idx="39">
                  <c:v>-396</c:v>
                </c:pt>
                <c:pt idx="40">
                  <c:v>-395</c:v>
                </c:pt>
                <c:pt idx="41">
                  <c:v>-394</c:v>
                </c:pt>
                <c:pt idx="42">
                  <c:v>-393</c:v>
                </c:pt>
                <c:pt idx="43">
                  <c:v>-392</c:v>
                </c:pt>
                <c:pt idx="44">
                  <c:v>-391</c:v>
                </c:pt>
                <c:pt idx="45">
                  <c:v>-390</c:v>
                </c:pt>
                <c:pt idx="46">
                  <c:v>-389</c:v>
                </c:pt>
                <c:pt idx="47">
                  <c:v>-388</c:v>
                </c:pt>
                <c:pt idx="48">
                  <c:v>-387</c:v>
                </c:pt>
                <c:pt idx="49">
                  <c:v>-386</c:v>
                </c:pt>
                <c:pt idx="50">
                  <c:v>-385</c:v>
                </c:pt>
                <c:pt idx="51">
                  <c:v>-384</c:v>
                </c:pt>
                <c:pt idx="52">
                  <c:v>-383</c:v>
                </c:pt>
                <c:pt idx="53">
                  <c:v>-382</c:v>
                </c:pt>
                <c:pt idx="54">
                  <c:v>-381</c:v>
                </c:pt>
                <c:pt idx="55">
                  <c:v>-380</c:v>
                </c:pt>
                <c:pt idx="56">
                  <c:v>-379</c:v>
                </c:pt>
                <c:pt idx="57">
                  <c:v>-378</c:v>
                </c:pt>
                <c:pt idx="58">
                  <c:v>-377</c:v>
                </c:pt>
                <c:pt idx="59">
                  <c:v>-376</c:v>
                </c:pt>
                <c:pt idx="60">
                  <c:v>-375</c:v>
                </c:pt>
                <c:pt idx="61">
                  <c:v>-374</c:v>
                </c:pt>
                <c:pt idx="62">
                  <c:v>-373</c:v>
                </c:pt>
                <c:pt idx="63">
                  <c:v>-372</c:v>
                </c:pt>
                <c:pt idx="64">
                  <c:v>-371</c:v>
                </c:pt>
                <c:pt idx="65">
                  <c:v>-370</c:v>
                </c:pt>
                <c:pt idx="66">
                  <c:v>-369</c:v>
                </c:pt>
                <c:pt idx="67">
                  <c:v>-368</c:v>
                </c:pt>
                <c:pt idx="68">
                  <c:v>-367</c:v>
                </c:pt>
                <c:pt idx="69">
                  <c:v>-366</c:v>
                </c:pt>
                <c:pt idx="70">
                  <c:v>-365</c:v>
                </c:pt>
                <c:pt idx="71">
                  <c:v>-364</c:v>
                </c:pt>
                <c:pt idx="72">
                  <c:v>-363</c:v>
                </c:pt>
                <c:pt idx="73">
                  <c:v>-362</c:v>
                </c:pt>
                <c:pt idx="74">
                  <c:v>-361</c:v>
                </c:pt>
                <c:pt idx="75">
                  <c:v>-360</c:v>
                </c:pt>
                <c:pt idx="76">
                  <c:v>-359</c:v>
                </c:pt>
                <c:pt idx="77">
                  <c:v>-358</c:v>
                </c:pt>
                <c:pt idx="78">
                  <c:v>-357</c:v>
                </c:pt>
                <c:pt idx="79">
                  <c:v>-356</c:v>
                </c:pt>
                <c:pt idx="80">
                  <c:v>-355</c:v>
                </c:pt>
                <c:pt idx="81">
                  <c:v>-354</c:v>
                </c:pt>
                <c:pt idx="82">
                  <c:v>-353</c:v>
                </c:pt>
                <c:pt idx="83">
                  <c:v>-352</c:v>
                </c:pt>
                <c:pt idx="84">
                  <c:v>-351</c:v>
                </c:pt>
                <c:pt idx="85">
                  <c:v>-350</c:v>
                </c:pt>
                <c:pt idx="86">
                  <c:v>-349</c:v>
                </c:pt>
                <c:pt idx="87">
                  <c:v>-348</c:v>
                </c:pt>
                <c:pt idx="88">
                  <c:v>-347</c:v>
                </c:pt>
                <c:pt idx="89">
                  <c:v>-346</c:v>
                </c:pt>
                <c:pt idx="90">
                  <c:v>-345</c:v>
                </c:pt>
                <c:pt idx="91">
                  <c:v>-344</c:v>
                </c:pt>
                <c:pt idx="92">
                  <c:v>-343</c:v>
                </c:pt>
                <c:pt idx="93">
                  <c:v>-342</c:v>
                </c:pt>
                <c:pt idx="94">
                  <c:v>-341</c:v>
                </c:pt>
                <c:pt idx="95">
                  <c:v>-340</c:v>
                </c:pt>
                <c:pt idx="96">
                  <c:v>-339</c:v>
                </c:pt>
                <c:pt idx="97">
                  <c:v>-338</c:v>
                </c:pt>
                <c:pt idx="98">
                  <c:v>-337</c:v>
                </c:pt>
                <c:pt idx="99">
                  <c:v>-336</c:v>
                </c:pt>
                <c:pt idx="100">
                  <c:v>-335</c:v>
                </c:pt>
                <c:pt idx="101">
                  <c:v>-334</c:v>
                </c:pt>
                <c:pt idx="102">
                  <c:v>-333</c:v>
                </c:pt>
                <c:pt idx="103">
                  <c:v>-332</c:v>
                </c:pt>
                <c:pt idx="104">
                  <c:v>-331</c:v>
                </c:pt>
                <c:pt idx="105">
                  <c:v>-330</c:v>
                </c:pt>
                <c:pt idx="106">
                  <c:v>-329</c:v>
                </c:pt>
                <c:pt idx="107">
                  <c:v>-328</c:v>
                </c:pt>
                <c:pt idx="108">
                  <c:v>-327</c:v>
                </c:pt>
                <c:pt idx="109">
                  <c:v>-326</c:v>
                </c:pt>
                <c:pt idx="110">
                  <c:v>-325</c:v>
                </c:pt>
                <c:pt idx="111">
                  <c:v>-324</c:v>
                </c:pt>
                <c:pt idx="112">
                  <c:v>-323</c:v>
                </c:pt>
                <c:pt idx="113">
                  <c:v>-322</c:v>
                </c:pt>
                <c:pt idx="114">
                  <c:v>-321</c:v>
                </c:pt>
                <c:pt idx="115">
                  <c:v>-320</c:v>
                </c:pt>
                <c:pt idx="116">
                  <c:v>-319</c:v>
                </c:pt>
                <c:pt idx="117">
                  <c:v>-318</c:v>
                </c:pt>
                <c:pt idx="118">
                  <c:v>-317</c:v>
                </c:pt>
                <c:pt idx="119">
                  <c:v>-316</c:v>
                </c:pt>
                <c:pt idx="120">
                  <c:v>-315</c:v>
                </c:pt>
                <c:pt idx="121">
                  <c:v>-314</c:v>
                </c:pt>
                <c:pt idx="122">
                  <c:v>-313</c:v>
                </c:pt>
                <c:pt idx="123">
                  <c:v>-312</c:v>
                </c:pt>
                <c:pt idx="124">
                  <c:v>-311</c:v>
                </c:pt>
                <c:pt idx="125">
                  <c:v>-310</c:v>
                </c:pt>
                <c:pt idx="126">
                  <c:v>-309</c:v>
                </c:pt>
                <c:pt idx="127">
                  <c:v>-308</c:v>
                </c:pt>
                <c:pt idx="128">
                  <c:v>-307</c:v>
                </c:pt>
                <c:pt idx="129">
                  <c:v>-306</c:v>
                </c:pt>
                <c:pt idx="130">
                  <c:v>-305</c:v>
                </c:pt>
                <c:pt idx="131">
                  <c:v>-304</c:v>
                </c:pt>
                <c:pt idx="132">
                  <c:v>-303</c:v>
                </c:pt>
                <c:pt idx="133">
                  <c:v>-302</c:v>
                </c:pt>
                <c:pt idx="134">
                  <c:v>-301</c:v>
                </c:pt>
                <c:pt idx="135">
                  <c:v>-300</c:v>
                </c:pt>
                <c:pt idx="136">
                  <c:v>-299</c:v>
                </c:pt>
                <c:pt idx="137">
                  <c:v>-298</c:v>
                </c:pt>
                <c:pt idx="138">
                  <c:v>-297</c:v>
                </c:pt>
                <c:pt idx="139">
                  <c:v>-296</c:v>
                </c:pt>
                <c:pt idx="140">
                  <c:v>-295</c:v>
                </c:pt>
                <c:pt idx="141">
                  <c:v>-294</c:v>
                </c:pt>
                <c:pt idx="142">
                  <c:v>-293</c:v>
                </c:pt>
                <c:pt idx="143">
                  <c:v>-292</c:v>
                </c:pt>
                <c:pt idx="144">
                  <c:v>-291</c:v>
                </c:pt>
                <c:pt idx="145">
                  <c:v>-290</c:v>
                </c:pt>
                <c:pt idx="146">
                  <c:v>-289</c:v>
                </c:pt>
                <c:pt idx="147">
                  <c:v>-288</c:v>
                </c:pt>
                <c:pt idx="148">
                  <c:v>-287</c:v>
                </c:pt>
                <c:pt idx="149">
                  <c:v>-286</c:v>
                </c:pt>
                <c:pt idx="150">
                  <c:v>-285</c:v>
                </c:pt>
                <c:pt idx="151">
                  <c:v>-284</c:v>
                </c:pt>
                <c:pt idx="152">
                  <c:v>-283</c:v>
                </c:pt>
                <c:pt idx="153">
                  <c:v>-282</c:v>
                </c:pt>
                <c:pt idx="154">
                  <c:v>-281</c:v>
                </c:pt>
                <c:pt idx="155">
                  <c:v>-280</c:v>
                </c:pt>
                <c:pt idx="156">
                  <c:v>-279</c:v>
                </c:pt>
                <c:pt idx="157">
                  <c:v>-278</c:v>
                </c:pt>
                <c:pt idx="158">
                  <c:v>-277</c:v>
                </c:pt>
                <c:pt idx="159">
                  <c:v>-276</c:v>
                </c:pt>
                <c:pt idx="160">
                  <c:v>-275</c:v>
                </c:pt>
                <c:pt idx="161">
                  <c:v>-274</c:v>
                </c:pt>
                <c:pt idx="162">
                  <c:v>-273</c:v>
                </c:pt>
                <c:pt idx="163">
                  <c:v>-272</c:v>
                </c:pt>
                <c:pt idx="164">
                  <c:v>-271</c:v>
                </c:pt>
                <c:pt idx="165">
                  <c:v>-270</c:v>
                </c:pt>
                <c:pt idx="166">
                  <c:v>-269</c:v>
                </c:pt>
                <c:pt idx="167">
                  <c:v>-268</c:v>
                </c:pt>
                <c:pt idx="168">
                  <c:v>-267</c:v>
                </c:pt>
                <c:pt idx="169">
                  <c:v>-266</c:v>
                </c:pt>
                <c:pt idx="170">
                  <c:v>-265</c:v>
                </c:pt>
                <c:pt idx="171">
                  <c:v>-264</c:v>
                </c:pt>
                <c:pt idx="172">
                  <c:v>-263</c:v>
                </c:pt>
                <c:pt idx="173">
                  <c:v>-262</c:v>
                </c:pt>
                <c:pt idx="174">
                  <c:v>-261</c:v>
                </c:pt>
                <c:pt idx="175">
                  <c:v>-260</c:v>
                </c:pt>
                <c:pt idx="176">
                  <c:v>-259</c:v>
                </c:pt>
                <c:pt idx="177">
                  <c:v>-258</c:v>
                </c:pt>
                <c:pt idx="178">
                  <c:v>-257</c:v>
                </c:pt>
                <c:pt idx="179">
                  <c:v>-256</c:v>
                </c:pt>
                <c:pt idx="180">
                  <c:v>-255</c:v>
                </c:pt>
                <c:pt idx="181">
                  <c:v>-254</c:v>
                </c:pt>
                <c:pt idx="182">
                  <c:v>-253</c:v>
                </c:pt>
                <c:pt idx="183">
                  <c:v>-252</c:v>
                </c:pt>
                <c:pt idx="184">
                  <c:v>-251</c:v>
                </c:pt>
                <c:pt idx="185">
                  <c:v>-250</c:v>
                </c:pt>
                <c:pt idx="186">
                  <c:v>-249</c:v>
                </c:pt>
                <c:pt idx="187">
                  <c:v>-248</c:v>
                </c:pt>
                <c:pt idx="188">
                  <c:v>-247</c:v>
                </c:pt>
                <c:pt idx="189">
                  <c:v>-246</c:v>
                </c:pt>
                <c:pt idx="190">
                  <c:v>-245</c:v>
                </c:pt>
                <c:pt idx="191">
                  <c:v>-244</c:v>
                </c:pt>
                <c:pt idx="192">
                  <c:v>-243</c:v>
                </c:pt>
                <c:pt idx="193">
                  <c:v>-242</c:v>
                </c:pt>
                <c:pt idx="194">
                  <c:v>-241</c:v>
                </c:pt>
                <c:pt idx="195">
                  <c:v>-240</c:v>
                </c:pt>
                <c:pt idx="196">
                  <c:v>-239</c:v>
                </c:pt>
                <c:pt idx="197">
                  <c:v>-238</c:v>
                </c:pt>
                <c:pt idx="198">
                  <c:v>-237</c:v>
                </c:pt>
                <c:pt idx="199">
                  <c:v>-236</c:v>
                </c:pt>
                <c:pt idx="200">
                  <c:v>-235</c:v>
                </c:pt>
                <c:pt idx="201">
                  <c:v>-234</c:v>
                </c:pt>
                <c:pt idx="202">
                  <c:v>-233</c:v>
                </c:pt>
                <c:pt idx="203">
                  <c:v>-232</c:v>
                </c:pt>
                <c:pt idx="204">
                  <c:v>-231</c:v>
                </c:pt>
                <c:pt idx="205">
                  <c:v>-230</c:v>
                </c:pt>
                <c:pt idx="206">
                  <c:v>-229</c:v>
                </c:pt>
                <c:pt idx="207">
                  <c:v>-228</c:v>
                </c:pt>
                <c:pt idx="208">
                  <c:v>-227</c:v>
                </c:pt>
                <c:pt idx="209">
                  <c:v>-226</c:v>
                </c:pt>
                <c:pt idx="210">
                  <c:v>-225</c:v>
                </c:pt>
                <c:pt idx="211">
                  <c:v>-224</c:v>
                </c:pt>
                <c:pt idx="212">
                  <c:v>-223</c:v>
                </c:pt>
                <c:pt idx="213">
                  <c:v>-222</c:v>
                </c:pt>
                <c:pt idx="214">
                  <c:v>-221</c:v>
                </c:pt>
                <c:pt idx="215">
                  <c:v>-220</c:v>
                </c:pt>
                <c:pt idx="216">
                  <c:v>-219</c:v>
                </c:pt>
                <c:pt idx="217">
                  <c:v>-218</c:v>
                </c:pt>
                <c:pt idx="218">
                  <c:v>-217</c:v>
                </c:pt>
                <c:pt idx="219">
                  <c:v>-216</c:v>
                </c:pt>
                <c:pt idx="220">
                  <c:v>-215</c:v>
                </c:pt>
                <c:pt idx="221">
                  <c:v>-214</c:v>
                </c:pt>
                <c:pt idx="222">
                  <c:v>-213</c:v>
                </c:pt>
                <c:pt idx="223">
                  <c:v>-212</c:v>
                </c:pt>
                <c:pt idx="224">
                  <c:v>-211</c:v>
                </c:pt>
                <c:pt idx="225">
                  <c:v>-210</c:v>
                </c:pt>
                <c:pt idx="226">
                  <c:v>-209</c:v>
                </c:pt>
                <c:pt idx="227">
                  <c:v>-208</c:v>
                </c:pt>
                <c:pt idx="228">
                  <c:v>-207</c:v>
                </c:pt>
                <c:pt idx="229">
                  <c:v>-206</c:v>
                </c:pt>
                <c:pt idx="230">
                  <c:v>-205</c:v>
                </c:pt>
                <c:pt idx="231">
                  <c:v>-204</c:v>
                </c:pt>
                <c:pt idx="232">
                  <c:v>-203</c:v>
                </c:pt>
                <c:pt idx="233">
                  <c:v>-202</c:v>
                </c:pt>
                <c:pt idx="234">
                  <c:v>-201</c:v>
                </c:pt>
                <c:pt idx="235">
                  <c:v>-200</c:v>
                </c:pt>
                <c:pt idx="236">
                  <c:v>-199</c:v>
                </c:pt>
                <c:pt idx="237">
                  <c:v>-198</c:v>
                </c:pt>
                <c:pt idx="238">
                  <c:v>-197</c:v>
                </c:pt>
                <c:pt idx="239">
                  <c:v>-196</c:v>
                </c:pt>
                <c:pt idx="240">
                  <c:v>-195</c:v>
                </c:pt>
                <c:pt idx="241">
                  <c:v>-194</c:v>
                </c:pt>
                <c:pt idx="242">
                  <c:v>-193</c:v>
                </c:pt>
                <c:pt idx="243">
                  <c:v>-192</c:v>
                </c:pt>
                <c:pt idx="244">
                  <c:v>-191</c:v>
                </c:pt>
                <c:pt idx="245">
                  <c:v>-190</c:v>
                </c:pt>
                <c:pt idx="246">
                  <c:v>-189</c:v>
                </c:pt>
                <c:pt idx="247">
                  <c:v>-188</c:v>
                </c:pt>
                <c:pt idx="248">
                  <c:v>-187</c:v>
                </c:pt>
                <c:pt idx="249">
                  <c:v>-186</c:v>
                </c:pt>
                <c:pt idx="250">
                  <c:v>-185</c:v>
                </c:pt>
                <c:pt idx="251">
                  <c:v>-184</c:v>
                </c:pt>
                <c:pt idx="252">
                  <c:v>-183</c:v>
                </c:pt>
                <c:pt idx="253">
                  <c:v>-182</c:v>
                </c:pt>
                <c:pt idx="254">
                  <c:v>-181</c:v>
                </c:pt>
                <c:pt idx="255">
                  <c:v>-180</c:v>
                </c:pt>
                <c:pt idx="256">
                  <c:v>-179</c:v>
                </c:pt>
                <c:pt idx="257">
                  <c:v>-178</c:v>
                </c:pt>
                <c:pt idx="258">
                  <c:v>-177</c:v>
                </c:pt>
                <c:pt idx="259">
                  <c:v>-176</c:v>
                </c:pt>
                <c:pt idx="260">
                  <c:v>-175</c:v>
                </c:pt>
                <c:pt idx="261">
                  <c:v>-174</c:v>
                </c:pt>
                <c:pt idx="262">
                  <c:v>-173</c:v>
                </c:pt>
                <c:pt idx="263">
                  <c:v>-172</c:v>
                </c:pt>
                <c:pt idx="264">
                  <c:v>-171</c:v>
                </c:pt>
                <c:pt idx="265">
                  <c:v>-170</c:v>
                </c:pt>
                <c:pt idx="266">
                  <c:v>-169</c:v>
                </c:pt>
                <c:pt idx="267">
                  <c:v>-168</c:v>
                </c:pt>
                <c:pt idx="268">
                  <c:v>-167</c:v>
                </c:pt>
                <c:pt idx="269">
                  <c:v>-166</c:v>
                </c:pt>
                <c:pt idx="270">
                  <c:v>-165</c:v>
                </c:pt>
                <c:pt idx="271">
                  <c:v>-164</c:v>
                </c:pt>
                <c:pt idx="272">
                  <c:v>-163</c:v>
                </c:pt>
                <c:pt idx="273">
                  <c:v>-162</c:v>
                </c:pt>
                <c:pt idx="274">
                  <c:v>-161</c:v>
                </c:pt>
                <c:pt idx="275">
                  <c:v>-160</c:v>
                </c:pt>
                <c:pt idx="276">
                  <c:v>-159</c:v>
                </c:pt>
                <c:pt idx="277">
                  <c:v>-158</c:v>
                </c:pt>
                <c:pt idx="278">
                  <c:v>-157</c:v>
                </c:pt>
                <c:pt idx="279">
                  <c:v>-156</c:v>
                </c:pt>
                <c:pt idx="280">
                  <c:v>-155</c:v>
                </c:pt>
                <c:pt idx="281">
                  <c:v>-154</c:v>
                </c:pt>
                <c:pt idx="282">
                  <c:v>-153</c:v>
                </c:pt>
                <c:pt idx="283">
                  <c:v>-152</c:v>
                </c:pt>
                <c:pt idx="284">
                  <c:v>-151</c:v>
                </c:pt>
                <c:pt idx="285">
                  <c:v>-150</c:v>
                </c:pt>
                <c:pt idx="286">
                  <c:v>-149</c:v>
                </c:pt>
                <c:pt idx="287">
                  <c:v>-148</c:v>
                </c:pt>
                <c:pt idx="288">
                  <c:v>-147</c:v>
                </c:pt>
                <c:pt idx="289">
                  <c:v>-146</c:v>
                </c:pt>
                <c:pt idx="290">
                  <c:v>-145</c:v>
                </c:pt>
                <c:pt idx="291">
                  <c:v>-144</c:v>
                </c:pt>
                <c:pt idx="292">
                  <c:v>-143</c:v>
                </c:pt>
                <c:pt idx="293">
                  <c:v>-142</c:v>
                </c:pt>
                <c:pt idx="294">
                  <c:v>-141</c:v>
                </c:pt>
                <c:pt idx="295">
                  <c:v>-140</c:v>
                </c:pt>
                <c:pt idx="296">
                  <c:v>-139</c:v>
                </c:pt>
                <c:pt idx="297">
                  <c:v>-138</c:v>
                </c:pt>
                <c:pt idx="298">
                  <c:v>-137</c:v>
                </c:pt>
                <c:pt idx="299">
                  <c:v>-136</c:v>
                </c:pt>
                <c:pt idx="300">
                  <c:v>-135</c:v>
                </c:pt>
                <c:pt idx="301">
                  <c:v>-134</c:v>
                </c:pt>
                <c:pt idx="302">
                  <c:v>-133</c:v>
                </c:pt>
                <c:pt idx="303">
                  <c:v>-132</c:v>
                </c:pt>
                <c:pt idx="304">
                  <c:v>-131</c:v>
                </c:pt>
                <c:pt idx="305">
                  <c:v>-130</c:v>
                </c:pt>
                <c:pt idx="306">
                  <c:v>-129</c:v>
                </c:pt>
                <c:pt idx="307">
                  <c:v>-128</c:v>
                </c:pt>
                <c:pt idx="308">
                  <c:v>-127</c:v>
                </c:pt>
                <c:pt idx="309">
                  <c:v>-126</c:v>
                </c:pt>
                <c:pt idx="310">
                  <c:v>-125</c:v>
                </c:pt>
                <c:pt idx="311">
                  <c:v>-124</c:v>
                </c:pt>
                <c:pt idx="312">
                  <c:v>-123</c:v>
                </c:pt>
                <c:pt idx="313">
                  <c:v>-122</c:v>
                </c:pt>
                <c:pt idx="314">
                  <c:v>-121</c:v>
                </c:pt>
                <c:pt idx="315">
                  <c:v>-120</c:v>
                </c:pt>
                <c:pt idx="316">
                  <c:v>-119</c:v>
                </c:pt>
                <c:pt idx="317">
                  <c:v>-118</c:v>
                </c:pt>
                <c:pt idx="318">
                  <c:v>-117</c:v>
                </c:pt>
                <c:pt idx="319">
                  <c:v>-116</c:v>
                </c:pt>
                <c:pt idx="320">
                  <c:v>-115</c:v>
                </c:pt>
                <c:pt idx="321">
                  <c:v>-114</c:v>
                </c:pt>
                <c:pt idx="322">
                  <c:v>-113</c:v>
                </c:pt>
                <c:pt idx="323">
                  <c:v>-112</c:v>
                </c:pt>
                <c:pt idx="324">
                  <c:v>-111</c:v>
                </c:pt>
                <c:pt idx="325">
                  <c:v>-110</c:v>
                </c:pt>
                <c:pt idx="326">
                  <c:v>-109</c:v>
                </c:pt>
                <c:pt idx="327">
                  <c:v>-108</c:v>
                </c:pt>
                <c:pt idx="328">
                  <c:v>-107</c:v>
                </c:pt>
                <c:pt idx="329">
                  <c:v>-106</c:v>
                </c:pt>
                <c:pt idx="330">
                  <c:v>-105</c:v>
                </c:pt>
                <c:pt idx="331">
                  <c:v>-104</c:v>
                </c:pt>
                <c:pt idx="332">
                  <c:v>-103</c:v>
                </c:pt>
                <c:pt idx="333">
                  <c:v>-102</c:v>
                </c:pt>
                <c:pt idx="334">
                  <c:v>-101</c:v>
                </c:pt>
                <c:pt idx="335">
                  <c:v>-100</c:v>
                </c:pt>
                <c:pt idx="336">
                  <c:v>-99</c:v>
                </c:pt>
                <c:pt idx="337">
                  <c:v>-98</c:v>
                </c:pt>
                <c:pt idx="338">
                  <c:v>-97</c:v>
                </c:pt>
                <c:pt idx="339">
                  <c:v>-96</c:v>
                </c:pt>
                <c:pt idx="340">
                  <c:v>-95</c:v>
                </c:pt>
                <c:pt idx="341">
                  <c:v>-94</c:v>
                </c:pt>
                <c:pt idx="342">
                  <c:v>-93</c:v>
                </c:pt>
                <c:pt idx="343">
                  <c:v>-92</c:v>
                </c:pt>
                <c:pt idx="344">
                  <c:v>-91</c:v>
                </c:pt>
                <c:pt idx="345">
                  <c:v>-90</c:v>
                </c:pt>
                <c:pt idx="346">
                  <c:v>-89</c:v>
                </c:pt>
                <c:pt idx="347">
                  <c:v>-88</c:v>
                </c:pt>
                <c:pt idx="348">
                  <c:v>-87</c:v>
                </c:pt>
                <c:pt idx="349">
                  <c:v>-86</c:v>
                </c:pt>
                <c:pt idx="350">
                  <c:v>-85</c:v>
                </c:pt>
                <c:pt idx="351">
                  <c:v>-84</c:v>
                </c:pt>
                <c:pt idx="352">
                  <c:v>-83</c:v>
                </c:pt>
                <c:pt idx="353">
                  <c:v>-82</c:v>
                </c:pt>
                <c:pt idx="354">
                  <c:v>-81</c:v>
                </c:pt>
                <c:pt idx="355">
                  <c:v>-80</c:v>
                </c:pt>
                <c:pt idx="356">
                  <c:v>-79</c:v>
                </c:pt>
                <c:pt idx="357">
                  <c:v>-78</c:v>
                </c:pt>
                <c:pt idx="358">
                  <c:v>-77</c:v>
                </c:pt>
                <c:pt idx="359">
                  <c:v>-76</c:v>
                </c:pt>
                <c:pt idx="360">
                  <c:v>-75</c:v>
                </c:pt>
                <c:pt idx="361">
                  <c:v>-74</c:v>
                </c:pt>
                <c:pt idx="362">
                  <c:v>-73</c:v>
                </c:pt>
                <c:pt idx="363">
                  <c:v>-72</c:v>
                </c:pt>
                <c:pt idx="364">
                  <c:v>-71</c:v>
                </c:pt>
                <c:pt idx="365">
                  <c:v>-70</c:v>
                </c:pt>
                <c:pt idx="366">
                  <c:v>-69</c:v>
                </c:pt>
                <c:pt idx="367">
                  <c:v>-68</c:v>
                </c:pt>
                <c:pt idx="368">
                  <c:v>-67</c:v>
                </c:pt>
                <c:pt idx="369">
                  <c:v>-66</c:v>
                </c:pt>
                <c:pt idx="370">
                  <c:v>-65</c:v>
                </c:pt>
                <c:pt idx="371">
                  <c:v>-64</c:v>
                </c:pt>
                <c:pt idx="372">
                  <c:v>-63</c:v>
                </c:pt>
                <c:pt idx="373">
                  <c:v>-62</c:v>
                </c:pt>
                <c:pt idx="374">
                  <c:v>-61</c:v>
                </c:pt>
                <c:pt idx="375">
                  <c:v>-60</c:v>
                </c:pt>
                <c:pt idx="376">
                  <c:v>-59</c:v>
                </c:pt>
                <c:pt idx="377">
                  <c:v>-58</c:v>
                </c:pt>
                <c:pt idx="378">
                  <c:v>-57</c:v>
                </c:pt>
                <c:pt idx="379">
                  <c:v>-56</c:v>
                </c:pt>
                <c:pt idx="380">
                  <c:v>-55</c:v>
                </c:pt>
                <c:pt idx="381">
                  <c:v>-54</c:v>
                </c:pt>
                <c:pt idx="382">
                  <c:v>-53</c:v>
                </c:pt>
                <c:pt idx="383">
                  <c:v>-52</c:v>
                </c:pt>
                <c:pt idx="384">
                  <c:v>-51</c:v>
                </c:pt>
                <c:pt idx="385">
                  <c:v>-50</c:v>
                </c:pt>
                <c:pt idx="386">
                  <c:v>-49</c:v>
                </c:pt>
                <c:pt idx="387">
                  <c:v>-48</c:v>
                </c:pt>
                <c:pt idx="388">
                  <c:v>-47</c:v>
                </c:pt>
                <c:pt idx="389">
                  <c:v>-46</c:v>
                </c:pt>
                <c:pt idx="390">
                  <c:v>-45</c:v>
                </c:pt>
                <c:pt idx="391">
                  <c:v>-44</c:v>
                </c:pt>
                <c:pt idx="392">
                  <c:v>-43</c:v>
                </c:pt>
                <c:pt idx="393">
                  <c:v>-42</c:v>
                </c:pt>
                <c:pt idx="394">
                  <c:v>-41</c:v>
                </c:pt>
                <c:pt idx="395">
                  <c:v>-40</c:v>
                </c:pt>
                <c:pt idx="396">
                  <c:v>-39</c:v>
                </c:pt>
                <c:pt idx="397">
                  <c:v>-38</c:v>
                </c:pt>
                <c:pt idx="398">
                  <c:v>-37</c:v>
                </c:pt>
                <c:pt idx="399">
                  <c:v>-36</c:v>
                </c:pt>
                <c:pt idx="400">
                  <c:v>-35</c:v>
                </c:pt>
                <c:pt idx="401">
                  <c:v>-34</c:v>
                </c:pt>
                <c:pt idx="402">
                  <c:v>-33</c:v>
                </c:pt>
                <c:pt idx="403">
                  <c:v>-32</c:v>
                </c:pt>
                <c:pt idx="404">
                  <c:v>-31</c:v>
                </c:pt>
                <c:pt idx="405">
                  <c:v>-30</c:v>
                </c:pt>
                <c:pt idx="406">
                  <c:v>-29</c:v>
                </c:pt>
                <c:pt idx="407">
                  <c:v>-28</c:v>
                </c:pt>
                <c:pt idx="408">
                  <c:v>-27</c:v>
                </c:pt>
                <c:pt idx="409">
                  <c:v>-26</c:v>
                </c:pt>
                <c:pt idx="410">
                  <c:v>-25</c:v>
                </c:pt>
                <c:pt idx="411">
                  <c:v>-24</c:v>
                </c:pt>
                <c:pt idx="412">
                  <c:v>-23</c:v>
                </c:pt>
                <c:pt idx="413">
                  <c:v>-22</c:v>
                </c:pt>
                <c:pt idx="414">
                  <c:v>-21</c:v>
                </c:pt>
                <c:pt idx="415">
                  <c:v>-20</c:v>
                </c:pt>
                <c:pt idx="416">
                  <c:v>-19</c:v>
                </c:pt>
                <c:pt idx="417">
                  <c:v>-18</c:v>
                </c:pt>
                <c:pt idx="418">
                  <c:v>-17</c:v>
                </c:pt>
                <c:pt idx="419">
                  <c:v>-16</c:v>
                </c:pt>
                <c:pt idx="420">
                  <c:v>-15</c:v>
                </c:pt>
                <c:pt idx="421">
                  <c:v>-14</c:v>
                </c:pt>
                <c:pt idx="422">
                  <c:v>-13</c:v>
                </c:pt>
                <c:pt idx="423">
                  <c:v>-12</c:v>
                </c:pt>
                <c:pt idx="424">
                  <c:v>-11</c:v>
                </c:pt>
                <c:pt idx="425">
                  <c:v>-10</c:v>
                </c:pt>
                <c:pt idx="426">
                  <c:v>-9</c:v>
                </c:pt>
                <c:pt idx="427">
                  <c:v>-8</c:v>
                </c:pt>
                <c:pt idx="428">
                  <c:v>-7</c:v>
                </c:pt>
                <c:pt idx="429">
                  <c:v>-6</c:v>
                </c:pt>
                <c:pt idx="430">
                  <c:v>-5</c:v>
                </c:pt>
                <c:pt idx="431">
                  <c:v>-4</c:v>
                </c:pt>
                <c:pt idx="432">
                  <c:v>-3</c:v>
                </c:pt>
                <c:pt idx="433">
                  <c:v>-2</c:v>
                </c:pt>
                <c:pt idx="434">
                  <c:v>-1</c:v>
                </c:pt>
                <c:pt idx="435">
                  <c:v>0</c:v>
                </c:pt>
                <c:pt idx="436">
                  <c:v>1</c:v>
                </c:pt>
                <c:pt idx="437">
                  <c:v>2</c:v>
                </c:pt>
                <c:pt idx="438">
                  <c:v>3</c:v>
                </c:pt>
                <c:pt idx="439">
                  <c:v>4</c:v>
                </c:pt>
                <c:pt idx="440">
                  <c:v>5</c:v>
                </c:pt>
                <c:pt idx="441">
                  <c:v>6</c:v>
                </c:pt>
                <c:pt idx="442">
                  <c:v>7</c:v>
                </c:pt>
                <c:pt idx="443">
                  <c:v>8</c:v>
                </c:pt>
                <c:pt idx="444">
                  <c:v>9</c:v>
                </c:pt>
                <c:pt idx="445">
                  <c:v>10</c:v>
                </c:pt>
                <c:pt idx="446">
                  <c:v>11</c:v>
                </c:pt>
                <c:pt idx="447">
                  <c:v>12</c:v>
                </c:pt>
                <c:pt idx="448">
                  <c:v>13</c:v>
                </c:pt>
                <c:pt idx="449">
                  <c:v>14</c:v>
                </c:pt>
                <c:pt idx="450">
                  <c:v>15</c:v>
                </c:pt>
                <c:pt idx="451">
                  <c:v>16</c:v>
                </c:pt>
                <c:pt idx="452">
                  <c:v>17</c:v>
                </c:pt>
                <c:pt idx="453">
                  <c:v>18</c:v>
                </c:pt>
                <c:pt idx="454">
                  <c:v>19</c:v>
                </c:pt>
                <c:pt idx="455">
                  <c:v>20</c:v>
                </c:pt>
                <c:pt idx="456">
                  <c:v>21</c:v>
                </c:pt>
                <c:pt idx="457">
                  <c:v>22</c:v>
                </c:pt>
                <c:pt idx="458">
                  <c:v>23</c:v>
                </c:pt>
                <c:pt idx="459">
                  <c:v>24</c:v>
                </c:pt>
                <c:pt idx="460">
                  <c:v>25</c:v>
                </c:pt>
                <c:pt idx="461">
                  <c:v>26</c:v>
                </c:pt>
                <c:pt idx="462">
                  <c:v>27</c:v>
                </c:pt>
                <c:pt idx="463">
                  <c:v>28</c:v>
                </c:pt>
                <c:pt idx="464">
                  <c:v>29</c:v>
                </c:pt>
                <c:pt idx="465">
                  <c:v>30</c:v>
                </c:pt>
                <c:pt idx="466">
                  <c:v>31</c:v>
                </c:pt>
                <c:pt idx="467">
                  <c:v>32</c:v>
                </c:pt>
                <c:pt idx="468">
                  <c:v>33</c:v>
                </c:pt>
                <c:pt idx="469">
                  <c:v>34</c:v>
                </c:pt>
                <c:pt idx="470">
                  <c:v>35</c:v>
                </c:pt>
                <c:pt idx="471">
                  <c:v>36</c:v>
                </c:pt>
                <c:pt idx="472">
                  <c:v>37</c:v>
                </c:pt>
                <c:pt idx="473">
                  <c:v>38</c:v>
                </c:pt>
                <c:pt idx="474">
                  <c:v>39</c:v>
                </c:pt>
                <c:pt idx="475">
                  <c:v>40</c:v>
                </c:pt>
                <c:pt idx="476">
                  <c:v>41</c:v>
                </c:pt>
                <c:pt idx="477">
                  <c:v>42</c:v>
                </c:pt>
                <c:pt idx="478">
                  <c:v>43</c:v>
                </c:pt>
                <c:pt idx="479">
                  <c:v>44</c:v>
                </c:pt>
                <c:pt idx="480">
                  <c:v>45</c:v>
                </c:pt>
                <c:pt idx="481">
                  <c:v>46</c:v>
                </c:pt>
                <c:pt idx="482">
                  <c:v>47</c:v>
                </c:pt>
                <c:pt idx="483">
                  <c:v>48</c:v>
                </c:pt>
                <c:pt idx="484">
                  <c:v>49</c:v>
                </c:pt>
                <c:pt idx="485">
                  <c:v>50</c:v>
                </c:pt>
                <c:pt idx="486">
                  <c:v>51</c:v>
                </c:pt>
                <c:pt idx="487">
                  <c:v>52</c:v>
                </c:pt>
                <c:pt idx="488">
                  <c:v>53</c:v>
                </c:pt>
                <c:pt idx="489">
                  <c:v>54</c:v>
                </c:pt>
                <c:pt idx="490">
                  <c:v>55</c:v>
                </c:pt>
                <c:pt idx="491">
                  <c:v>56</c:v>
                </c:pt>
                <c:pt idx="492">
                  <c:v>57</c:v>
                </c:pt>
                <c:pt idx="493">
                  <c:v>58</c:v>
                </c:pt>
                <c:pt idx="494">
                  <c:v>59</c:v>
                </c:pt>
                <c:pt idx="495">
                  <c:v>60</c:v>
                </c:pt>
                <c:pt idx="496">
                  <c:v>61</c:v>
                </c:pt>
                <c:pt idx="497">
                  <c:v>62</c:v>
                </c:pt>
                <c:pt idx="498">
                  <c:v>63</c:v>
                </c:pt>
                <c:pt idx="499">
                  <c:v>64</c:v>
                </c:pt>
                <c:pt idx="500">
                  <c:v>65</c:v>
                </c:pt>
                <c:pt idx="501">
                  <c:v>66</c:v>
                </c:pt>
                <c:pt idx="502">
                  <c:v>67</c:v>
                </c:pt>
                <c:pt idx="503">
                  <c:v>68</c:v>
                </c:pt>
                <c:pt idx="504">
                  <c:v>69</c:v>
                </c:pt>
                <c:pt idx="505">
                  <c:v>70</c:v>
                </c:pt>
                <c:pt idx="506">
                  <c:v>71</c:v>
                </c:pt>
                <c:pt idx="507">
                  <c:v>72</c:v>
                </c:pt>
                <c:pt idx="508">
                  <c:v>73</c:v>
                </c:pt>
                <c:pt idx="509">
                  <c:v>74</c:v>
                </c:pt>
                <c:pt idx="510">
                  <c:v>75</c:v>
                </c:pt>
                <c:pt idx="511">
                  <c:v>76</c:v>
                </c:pt>
                <c:pt idx="512">
                  <c:v>77</c:v>
                </c:pt>
                <c:pt idx="513">
                  <c:v>78</c:v>
                </c:pt>
                <c:pt idx="514">
                  <c:v>79</c:v>
                </c:pt>
                <c:pt idx="515">
                  <c:v>80</c:v>
                </c:pt>
                <c:pt idx="516">
                  <c:v>81</c:v>
                </c:pt>
                <c:pt idx="517">
                  <c:v>82</c:v>
                </c:pt>
                <c:pt idx="518">
                  <c:v>83</c:v>
                </c:pt>
                <c:pt idx="519">
                  <c:v>84</c:v>
                </c:pt>
                <c:pt idx="520">
                  <c:v>85</c:v>
                </c:pt>
                <c:pt idx="521">
                  <c:v>86</c:v>
                </c:pt>
                <c:pt idx="522">
                  <c:v>87</c:v>
                </c:pt>
                <c:pt idx="523">
                  <c:v>88</c:v>
                </c:pt>
                <c:pt idx="524">
                  <c:v>89</c:v>
                </c:pt>
                <c:pt idx="525">
                  <c:v>90</c:v>
                </c:pt>
                <c:pt idx="526">
                  <c:v>91</c:v>
                </c:pt>
                <c:pt idx="527">
                  <c:v>92</c:v>
                </c:pt>
                <c:pt idx="528">
                  <c:v>93</c:v>
                </c:pt>
                <c:pt idx="529">
                  <c:v>94</c:v>
                </c:pt>
                <c:pt idx="530">
                  <c:v>95</c:v>
                </c:pt>
                <c:pt idx="531">
                  <c:v>96</c:v>
                </c:pt>
                <c:pt idx="532">
                  <c:v>97</c:v>
                </c:pt>
                <c:pt idx="533">
                  <c:v>98</c:v>
                </c:pt>
                <c:pt idx="534">
                  <c:v>99</c:v>
                </c:pt>
                <c:pt idx="535">
                  <c:v>100</c:v>
                </c:pt>
                <c:pt idx="536">
                  <c:v>101</c:v>
                </c:pt>
                <c:pt idx="537">
                  <c:v>102</c:v>
                </c:pt>
                <c:pt idx="538">
                  <c:v>103</c:v>
                </c:pt>
                <c:pt idx="539">
                  <c:v>104</c:v>
                </c:pt>
                <c:pt idx="540">
                  <c:v>105</c:v>
                </c:pt>
                <c:pt idx="541">
                  <c:v>106</c:v>
                </c:pt>
                <c:pt idx="542">
                  <c:v>107</c:v>
                </c:pt>
                <c:pt idx="543">
                  <c:v>108</c:v>
                </c:pt>
                <c:pt idx="544">
                  <c:v>109</c:v>
                </c:pt>
                <c:pt idx="545">
                  <c:v>110</c:v>
                </c:pt>
                <c:pt idx="546">
                  <c:v>111</c:v>
                </c:pt>
                <c:pt idx="547">
                  <c:v>112</c:v>
                </c:pt>
                <c:pt idx="548">
                  <c:v>113</c:v>
                </c:pt>
                <c:pt idx="549">
                  <c:v>114</c:v>
                </c:pt>
                <c:pt idx="550">
                  <c:v>115</c:v>
                </c:pt>
                <c:pt idx="551">
                  <c:v>116</c:v>
                </c:pt>
                <c:pt idx="552">
                  <c:v>117</c:v>
                </c:pt>
                <c:pt idx="553">
                  <c:v>118</c:v>
                </c:pt>
                <c:pt idx="554">
                  <c:v>119</c:v>
                </c:pt>
                <c:pt idx="555">
                  <c:v>120</c:v>
                </c:pt>
                <c:pt idx="556">
                  <c:v>121</c:v>
                </c:pt>
                <c:pt idx="557">
                  <c:v>122</c:v>
                </c:pt>
                <c:pt idx="558">
                  <c:v>123</c:v>
                </c:pt>
                <c:pt idx="559">
                  <c:v>124</c:v>
                </c:pt>
                <c:pt idx="560">
                  <c:v>125</c:v>
                </c:pt>
                <c:pt idx="561">
                  <c:v>126</c:v>
                </c:pt>
                <c:pt idx="562">
                  <c:v>127</c:v>
                </c:pt>
                <c:pt idx="563">
                  <c:v>128</c:v>
                </c:pt>
                <c:pt idx="564">
                  <c:v>129</c:v>
                </c:pt>
                <c:pt idx="565">
                  <c:v>130</c:v>
                </c:pt>
                <c:pt idx="566">
                  <c:v>131</c:v>
                </c:pt>
                <c:pt idx="567">
                  <c:v>132</c:v>
                </c:pt>
                <c:pt idx="568">
                  <c:v>133</c:v>
                </c:pt>
                <c:pt idx="569">
                  <c:v>134</c:v>
                </c:pt>
                <c:pt idx="570">
                  <c:v>135</c:v>
                </c:pt>
                <c:pt idx="571">
                  <c:v>136</c:v>
                </c:pt>
                <c:pt idx="572">
                  <c:v>137</c:v>
                </c:pt>
                <c:pt idx="573">
                  <c:v>138</c:v>
                </c:pt>
                <c:pt idx="574">
                  <c:v>139</c:v>
                </c:pt>
                <c:pt idx="575">
                  <c:v>140</c:v>
                </c:pt>
                <c:pt idx="576">
                  <c:v>141</c:v>
                </c:pt>
                <c:pt idx="577">
                  <c:v>142</c:v>
                </c:pt>
                <c:pt idx="578">
                  <c:v>143</c:v>
                </c:pt>
                <c:pt idx="579">
                  <c:v>144</c:v>
                </c:pt>
                <c:pt idx="580">
                  <c:v>145</c:v>
                </c:pt>
                <c:pt idx="581">
                  <c:v>146</c:v>
                </c:pt>
                <c:pt idx="582">
                  <c:v>147</c:v>
                </c:pt>
                <c:pt idx="583">
                  <c:v>148</c:v>
                </c:pt>
                <c:pt idx="584">
                  <c:v>149</c:v>
                </c:pt>
                <c:pt idx="585">
                  <c:v>150</c:v>
                </c:pt>
                <c:pt idx="586">
                  <c:v>151</c:v>
                </c:pt>
                <c:pt idx="587">
                  <c:v>152</c:v>
                </c:pt>
                <c:pt idx="588">
                  <c:v>153</c:v>
                </c:pt>
                <c:pt idx="589">
                  <c:v>154</c:v>
                </c:pt>
                <c:pt idx="590">
                  <c:v>155</c:v>
                </c:pt>
                <c:pt idx="591">
                  <c:v>156</c:v>
                </c:pt>
                <c:pt idx="592">
                  <c:v>157</c:v>
                </c:pt>
                <c:pt idx="593">
                  <c:v>158</c:v>
                </c:pt>
                <c:pt idx="594">
                  <c:v>159</c:v>
                </c:pt>
                <c:pt idx="595">
                  <c:v>160</c:v>
                </c:pt>
                <c:pt idx="596">
                  <c:v>161</c:v>
                </c:pt>
                <c:pt idx="597">
                  <c:v>162</c:v>
                </c:pt>
                <c:pt idx="598">
                  <c:v>163</c:v>
                </c:pt>
                <c:pt idx="599">
                  <c:v>164</c:v>
                </c:pt>
                <c:pt idx="600">
                  <c:v>165</c:v>
                </c:pt>
                <c:pt idx="601">
                  <c:v>166</c:v>
                </c:pt>
                <c:pt idx="602">
                  <c:v>167</c:v>
                </c:pt>
                <c:pt idx="603">
                  <c:v>168</c:v>
                </c:pt>
                <c:pt idx="604">
                  <c:v>169</c:v>
                </c:pt>
                <c:pt idx="605">
                  <c:v>170</c:v>
                </c:pt>
                <c:pt idx="606">
                  <c:v>171</c:v>
                </c:pt>
                <c:pt idx="607">
                  <c:v>172</c:v>
                </c:pt>
                <c:pt idx="608">
                  <c:v>173</c:v>
                </c:pt>
                <c:pt idx="609">
                  <c:v>174</c:v>
                </c:pt>
                <c:pt idx="610">
                  <c:v>175</c:v>
                </c:pt>
                <c:pt idx="611">
                  <c:v>176</c:v>
                </c:pt>
                <c:pt idx="612">
                  <c:v>177</c:v>
                </c:pt>
                <c:pt idx="613">
                  <c:v>178</c:v>
                </c:pt>
                <c:pt idx="614">
                  <c:v>179</c:v>
                </c:pt>
                <c:pt idx="615">
                  <c:v>180</c:v>
                </c:pt>
                <c:pt idx="616">
                  <c:v>181</c:v>
                </c:pt>
                <c:pt idx="617">
                  <c:v>182</c:v>
                </c:pt>
                <c:pt idx="618">
                  <c:v>183</c:v>
                </c:pt>
                <c:pt idx="619">
                  <c:v>184</c:v>
                </c:pt>
                <c:pt idx="620">
                  <c:v>185</c:v>
                </c:pt>
                <c:pt idx="621">
                  <c:v>186</c:v>
                </c:pt>
                <c:pt idx="622">
                  <c:v>187</c:v>
                </c:pt>
                <c:pt idx="623">
                  <c:v>188</c:v>
                </c:pt>
                <c:pt idx="624">
                  <c:v>189</c:v>
                </c:pt>
                <c:pt idx="625">
                  <c:v>190</c:v>
                </c:pt>
                <c:pt idx="626">
                  <c:v>191</c:v>
                </c:pt>
                <c:pt idx="627">
                  <c:v>192</c:v>
                </c:pt>
                <c:pt idx="628">
                  <c:v>193</c:v>
                </c:pt>
                <c:pt idx="629">
                  <c:v>194</c:v>
                </c:pt>
                <c:pt idx="630">
                  <c:v>195</c:v>
                </c:pt>
                <c:pt idx="631">
                  <c:v>196</c:v>
                </c:pt>
                <c:pt idx="632">
                  <c:v>197</c:v>
                </c:pt>
                <c:pt idx="633">
                  <c:v>198</c:v>
                </c:pt>
                <c:pt idx="634">
                  <c:v>199</c:v>
                </c:pt>
                <c:pt idx="635">
                  <c:v>200</c:v>
                </c:pt>
                <c:pt idx="636">
                  <c:v>201</c:v>
                </c:pt>
                <c:pt idx="637">
                  <c:v>202</c:v>
                </c:pt>
                <c:pt idx="638">
                  <c:v>203</c:v>
                </c:pt>
                <c:pt idx="639">
                  <c:v>204</c:v>
                </c:pt>
                <c:pt idx="640">
                  <c:v>205</c:v>
                </c:pt>
                <c:pt idx="641">
                  <c:v>206</c:v>
                </c:pt>
                <c:pt idx="642">
                  <c:v>207</c:v>
                </c:pt>
                <c:pt idx="643">
                  <c:v>208</c:v>
                </c:pt>
                <c:pt idx="644">
                  <c:v>209</c:v>
                </c:pt>
                <c:pt idx="645">
                  <c:v>210</c:v>
                </c:pt>
                <c:pt idx="646">
                  <c:v>211</c:v>
                </c:pt>
                <c:pt idx="647">
                  <c:v>212</c:v>
                </c:pt>
                <c:pt idx="648">
                  <c:v>213</c:v>
                </c:pt>
                <c:pt idx="649">
                  <c:v>214</c:v>
                </c:pt>
                <c:pt idx="650">
                  <c:v>215</c:v>
                </c:pt>
                <c:pt idx="651">
                  <c:v>216</c:v>
                </c:pt>
                <c:pt idx="652">
                  <c:v>217</c:v>
                </c:pt>
                <c:pt idx="653">
                  <c:v>218</c:v>
                </c:pt>
                <c:pt idx="654">
                  <c:v>219</c:v>
                </c:pt>
                <c:pt idx="655">
                  <c:v>220</c:v>
                </c:pt>
                <c:pt idx="656">
                  <c:v>221</c:v>
                </c:pt>
                <c:pt idx="657">
                  <c:v>222</c:v>
                </c:pt>
                <c:pt idx="658">
                  <c:v>223</c:v>
                </c:pt>
                <c:pt idx="659">
                  <c:v>224</c:v>
                </c:pt>
                <c:pt idx="660">
                  <c:v>225</c:v>
                </c:pt>
                <c:pt idx="661">
                  <c:v>226</c:v>
                </c:pt>
                <c:pt idx="662">
                  <c:v>227</c:v>
                </c:pt>
                <c:pt idx="663">
                  <c:v>228</c:v>
                </c:pt>
                <c:pt idx="664">
                  <c:v>229</c:v>
                </c:pt>
                <c:pt idx="665">
                  <c:v>230</c:v>
                </c:pt>
                <c:pt idx="666">
                  <c:v>231</c:v>
                </c:pt>
                <c:pt idx="667">
                  <c:v>232</c:v>
                </c:pt>
                <c:pt idx="668">
                  <c:v>233</c:v>
                </c:pt>
                <c:pt idx="669">
                  <c:v>234</c:v>
                </c:pt>
                <c:pt idx="670">
                  <c:v>235</c:v>
                </c:pt>
                <c:pt idx="671">
                  <c:v>236</c:v>
                </c:pt>
                <c:pt idx="672">
                  <c:v>237</c:v>
                </c:pt>
                <c:pt idx="673">
                  <c:v>238</c:v>
                </c:pt>
                <c:pt idx="674">
                  <c:v>239</c:v>
                </c:pt>
                <c:pt idx="675">
                  <c:v>240</c:v>
                </c:pt>
                <c:pt idx="676">
                  <c:v>241</c:v>
                </c:pt>
                <c:pt idx="677">
                  <c:v>242</c:v>
                </c:pt>
                <c:pt idx="678">
                  <c:v>243</c:v>
                </c:pt>
                <c:pt idx="679">
                  <c:v>244</c:v>
                </c:pt>
                <c:pt idx="680">
                  <c:v>245</c:v>
                </c:pt>
                <c:pt idx="681">
                  <c:v>246</c:v>
                </c:pt>
                <c:pt idx="682">
                  <c:v>247</c:v>
                </c:pt>
                <c:pt idx="683">
                  <c:v>248</c:v>
                </c:pt>
                <c:pt idx="684">
                  <c:v>249</c:v>
                </c:pt>
                <c:pt idx="685">
                  <c:v>250</c:v>
                </c:pt>
                <c:pt idx="686">
                  <c:v>251</c:v>
                </c:pt>
                <c:pt idx="687">
                  <c:v>252</c:v>
                </c:pt>
                <c:pt idx="688">
                  <c:v>253</c:v>
                </c:pt>
                <c:pt idx="689">
                  <c:v>254</c:v>
                </c:pt>
                <c:pt idx="690">
                  <c:v>255</c:v>
                </c:pt>
                <c:pt idx="691">
                  <c:v>256</c:v>
                </c:pt>
                <c:pt idx="692">
                  <c:v>257</c:v>
                </c:pt>
                <c:pt idx="693">
                  <c:v>258</c:v>
                </c:pt>
                <c:pt idx="694">
                  <c:v>259</c:v>
                </c:pt>
                <c:pt idx="695">
                  <c:v>260</c:v>
                </c:pt>
                <c:pt idx="696">
                  <c:v>261</c:v>
                </c:pt>
                <c:pt idx="697">
                  <c:v>262</c:v>
                </c:pt>
                <c:pt idx="698">
                  <c:v>263</c:v>
                </c:pt>
                <c:pt idx="699">
                  <c:v>264</c:v>
                </c:pt>
                <c:pt idx="700">
                  <c:v>265</c:v>
                </c:pt>
                <c:pt idx="701">
                  <c:v>266</c:v>
                </c:pt>
                <c:pt idx="702">
                  <c:v>267</c:v>
                </c:pt>
                <c:pt idx="703">
                  <c:v>268</c:v>
                </c:pt>
                <c:pt idx="704">
                  <c:v>269</c:v>
                </c:pt>
                <c:pt idx="705">
                  <c:v>270</c:v>
                </c:pt>
                <c:pt idx="706">
                  <c:v>271</c:v>
                </c:pt>
                <c:pt idx="707">
                  <c:v>272</c:v>
                </c:pt>
                <c:pt idx="708">
                  <c:v>273</c:v>
                </c:pt>
                <c:pt idx="709">
                  <c:v>274</c:v>
                </c:pt>
                <c:pt idx="710">
                  <c:v>275</c:v>
                </c:pt>
                <c:pt idx="711">
                  <c:v>276</c:v>
                </c:pt>
                <c:pt idx="712">
                  <c:v>277</c:v>
                </c:pt>
                <c:pt idx="713">
                  <c:v>278</c:v>
                </c:pt>
                <c:pt idx="714">
                  <c:v>279</c:v>
                </c:pt>
                <c:pt idx="715">
                  <c:v>280</c:v>
                </c:pt>
                <c:pt idx="716">
                  <c:v>281</c:v>
                </c:pt>
                <c:pt idx="717">
                  <c:v>282</c:v>
                </c:pt>
                <c:pt idx="718">
                  <c:v>283</c:v>
                </c:pt>
                <c:pt idx="719">
                  <c:v>284</c:v>
                </c:pt>
                <c:pt idx="720">
                  <c:v>285</c:v>
                </c:pt>
                <c:pt idx="721">
                  <c:v>286</c:v>
                </c:pt>
                <c:pt idx="722">
                  <c:v>287</c:v>
                </c:pt>
                <c:pt idx="723">
                  <c:v>288</c:v>
                </c:pt>
                <c:pt idx="724">
                  <c:v>289</c:v>
                </c:pt>
                <c:pt idx="725">
                  <c:v>290</c:v>
                </c:pt>
                <c:pt idx="726">
                  <c:v>291</c:v>
                </c:pt>
                <c:pt idx="727">
                  <c:v>292</c:v>
                </c:pt>
                <c:pt idx="728">
                  <c:v>293</c:v>
                </c:pt>
                <c:pt idx="729">
                  <c:v>294</c:v>
                </c:pt>
                <c:pt idx="730">
                  <c:v>295</c:v>
                </c:pt>
                <c:pt idx="731">
                  <c:v>296</c:v>
                </c:pt>
                <c:pt idx="732">
                  <c:v>297</c:v>
                </c:pt>
                <c:pt idx="733">
                  <c:v>298</c:v>
                </c:pt>
                <c:pt idx="734">
                  <c:v>299</c:v>
                </c:pt>
                <c:pt idx="735">
                  <c:v>300</c:v>
                </c:pt>
                <c:pt idx="736">
                  <c:v>301</c:v>
                </c:pt>
                <c:pt idx="737">
                  <c:v>302</c:v>
                </c:pt>
                <c:pt idx="738">
                  <c:v>303</c:v>
                </c:pt>
                <c:pt idx="739">
                  <c:v>304</c:v>
                </c:pt>
                <c:pt idx="740">
                  <c:v>305</c:v>
                </c:pt>
                <c:pt idx="741">
                  <c:v>306</c:v>
                </c:pt>
                <c:pt idx="742">
                  <c:v>307</c:v>
                </c:pt>
                <c:pt idx="743">
                  <c:v>308</c:v>
                </c:pt>
                <c:pt idx="744">
                  <c:v>309</c:v>
                </c:pt>
                <c:pt idx="745">
                  <c:v>310</c:v>
                </c:pt>
                <c:pt idx="746">
                  <c:v>311</c:v>
                </c:pt>
                <c:pt idx="747">
                  <c:v>312</c:v>
                </c:pt>
                <c:pt idx="748">
                  <c:v>313</c:v>
                </c:pt>
                <c:pt idx="749">
                  <c:v>314</c:v>
                </c:pt>
                <c:pt idx="750">
                  <c:v>315</c:v>
                </c:pt>
                <c:pt idx="751">
                  <c:v>316</c:v>
                </c:pt>
                <c:pt idx="752">
                  <c:v>317</c:v>
                </c:pt>
                <c:pt idx="753">
                  <c:v>318</c:v>
                </c:pt>
                <c:pt idx="754">
                  <c:v>319</c:v>
                </c:pt>
                <c:pt idx="755">
                  <c:v>320</c:v>
                </c:pt>
                <c:pt idx="756">
                  <c:v>321</c:v>
                </c:pt>
                <c:pt idx="757">
                  <c:v>322</c:v>
                </c:pt>
                <c:pt idx="758">
                  <c:v>323</c:v>
                </c:pt>
                <c:pt idx="759">
                  <c:v>324</c:v>
                </c:pt>
                <c:pt idx="760">
                  <c:v>325</c:v>
                </c:pt>
                <c:pt idx="761">
                  <c:v>326</c:v>
                </c:pt>
                <c:pt idx="762">
                  <c:v>327</c:v>
                </c:pt>
                <c:pt idx="763">
                  <c:v>328</c:v>
                </c:pt>
                <c:pt idx="764">
                  <c:v>329</c:v>
                </c:pt>
                <c:pt idx="765">
                  <c:v>330</c:v>
                </c:pt>
                <c:pt idx="766">
                  <c:v>331</c:v>
                </c:pt>
                <c:pt idx="767">
                  <c:v>332</c:v>
                </c:pt>
                <c:pt idx="768">
                  <c:v>333</c:v>
                </c:pt>
                <c:pt idx="769">
                  <c:v>334</c:v>
                </c:pt>
                <c:pt idx="770">
                  <c:v>335</c:v>
                </c:pt>
                <c:pt idx="771">
                  <c:v>336</c:v>
                </c:pt>
                <c:pt idx="772">
                  <c:v>337</c:v>
                </c:pt>
                <c:pt idx="773">
                  <c:v>338</c:v>
                </c:pt>
                <c:pt idx="774">
                  <c:v>339</c:v>
                </c:pt>
                <c:pt idx="775">
                  <c:v>340</c:v>
                </c:pt>
                <c:pt idx="776">
                  <c:v>341</c:v>
                </c:pt>
                <c:pt idx="777">
                  <c:v>342</c:v>
                </c:pt>
                <c:pt idx="778">
                  <c:v>343</c:v>
                </c:pt>
                <c:pt idx="779">
                  <c:v>344</c:v>
                </c:pt>
                <c:pt idx="780">
                  <c:v>345</c:v>
                </c:pt>
                <c:pt idx="781">
                  <c:v>346</c:v>
                </c:pt>
                <c:pt idx="782">
                  <c:v>347</c:v>
                </c:pt>
                <c:pt idx="783">
                  <c:v>348</c:v>
                </c:pt>
                <c:pt idx="784">
                  <c:v>349</c:v>
                </c:pt>
                <c:pt idx="785">
                  <c:v>350</c:v>
                </c:pt>
                <c:pt idx="786">
                  <c:v>351</c:v>
                </c:pt>
                <c:pt idx="787">
                  <c:v>352</c:v>
                </c:pt>
                <c:pt idx="788">
                  <c:v>353</c:v>
                </c:pt>
                <c:pt idx="789">
                  <c:v>354</c:v>
                </c:pt>
                <c:pt idx="790">
                  <c:v>355</c:v>
                </c:pt>
                <c:pt idx="791">
                  <c:v>356</c:v>
                </c:pt>
                <c:pt idx="792">
                  <c:v>357</c:v>
                </c:pt>
                <c:pt idx="793">
                  <c:v>358</c:v>
                </c:pt>
                <c:pt idx="794">
                  <c:v>359</c:v>
                </c:pt>
                <c:pt idx="795">
                  <c:v>360</c:v>
                </c:pt>
                <c:pt idx="796">
                  <c:v>361</c:v>
                </c:pt>
                <c:pt idx="797">
                  <c:v>362</c:v>
                </c:pt>
                <c:pt idx="798">
                  <c:v>363</c:v>
                </c:pt>
                <c:pt idx="799">
                  <c:v>364</c:v>
                </c:pt>
                <c:pt idx="800">
                  <c:v>365</c:v>
                </c:pt>
                <c:pt idx="801">
                  <c:v>366</c:v>
                </c:pt>
                <c:pt idx="802">
                  <c:v>367</c:v>
                </c:pt>
                <c:pt idx="803">
                  <c:v>368</c:v>
                </c:pt>
                <c:pt idx="804">
                  <c:v>369</c:v>
                </c:pt>
                <c:pt idx="805">
                  <c:v>370</c:v>
                </c:pt>
                <c:pt idx="806">
                  <c:v>371</c:v>
                </c:pt>
                <c:pt idx="807">
                  <c:v>372</c:v>
                </c:pt>
                <c:pt idx="808">
                  <c:v>373</c:v>
                </c:pt>
                <c:pt idx="809">
                  <c:v>374</c:v>
                </c:pt>
                <c:pt idx="810">
                  <c:v>375</c:v>
                </c:pt>
                <c:pt idx="811">
                  <c:v>376</c:v>
                </c:pt>
                <c:pt idx="812">
                  <c:v>377</c:v>
                </c:pt>
                <c:pt idx="813">
                  <c:v>378</c:v>
                </c:pt>
                <c:pt idx="814">
                  <c:v>379</c:v>
                </c:pt>
                <c:pt idx="815">
                  <c:v>380</c:v>
                </c:pt>
                <c:pt idx="816">
                  <c:v>381</c:v>
                </c:pt>
                <c:pt idx="817">
                  <c:v>382</c:v>
                </c:pt>
                <c:pt idx="818">
                  <c:v>383</c:v>
                </c:pt>
                <c:pt idx="819">
                  <c:v>384</c:v>
                </c:pt>
                <c:pt idx="820">
                  <c:v>385</c:v>
                </c:pt>
                <c:pt idx="821">
                  <c:v>386</c:v>
                </c:pt>
                <c:pt idx="822">
                  <c:v>387</c:v>
                </c:pt>
                <c:pt idx="823">
                  <c:v>388</c:v>
                </c:pt>
                <c:pt idx="824">
                  <c:v>389</c:v>
                </c:pt>
                <c:pt idx="825">
                  <c:v>390</c:v>
                </c:pt>
                <c:pt idx="826">
                  <c:v>391</c:v>
                </c:pt>
                <c:pt idx="827">
                  <c:v>392</c:v>
                </c:pt>
                <c:pt idx="828">
                  <c:v>393</c:v>
                </c:pt>
                <c:pt idx="829">
                  <c:v>394</c:v>
                </c:pt>
                <c:pt idx="830">
                  <c:v>395</c:v>
                </c:pt>
                <c:pt idx="831">
                  <c:v>396</c:v>
                </c:pt>
                <c:pt idx="832">
                  <c:v>397</c:v>
                </c:pt>
                <c:pt idx="833">
                  <c:v>398</c:v>
                </c:pt>
                <c:pt idx="834">
                  <c:v>399</c:v>
                </c:pt>
                <c:pt idx="835">
                  <c:v>400</c:v>
                </c:pt>
                <c:pt idx="836">
                  <c:v>401</c:v>
                </c:pt>
                <c:pt idx="837">
                  <c:v>402</c:v>
                </c:pt>
                <c:pt idx="838">
                  <c:v>403</c:v>
                </c:pt>
                <c:pt idx="839">
                  <c:v>404</c:v>
                </c:pt>
                <c:pt idx="840">
                  <c:v>405</c:v>
                </c:pt>
                <c:pt idx="841">
                  <c:v>406</c:v>
                </c:pt>
                <c:pt idx="842">
                  <c:v>407</c:v>
                </c:pt>
                <c:pt idx="843">
                  <c:v>408</c:v>
                </c:pt>
                <c:pt idx="844">
                  <c:v>409</c:v>
                </c:pt>
                <c:pt idx="845">
                  <c:v>410</c:v>
                </c:pt>
                <c:pt idx="846">
                  <c:v>411</c:v>
                </c:pt>
                <c:pt idx="847">
                  <c:v>412</c:v>
                </c:pt>
                <c:pt idx="848">
                  <c:v>413</c:v>
                </c:pt>
                <c:pt idx="849">
                  <c:v>414</c:v>
                </c:pt>
                <c:pt idx="850">
                  <c:v>415</c:v>
                </c:pt>
                <c:pt idx="851">
                  <c:v>416</c:v>
                </c:pt>
                <c:pt idx="852">
                  <c:v>417</c:v>
                </c:pt>
                <c:pt idx="853">
                  <c:v>418</c:v>
                </c:pt>
                <c:pt idx="854">
                  <c:v>419</c:v>
                </c:pt>
                <c:pt idx="855">
                  <c:v>420</c:v>
                </c:pt>
                <c:pt idx="856">
                  <c:v>421</c:v>
                </c:pt>
                <c:pt idx="857">
                  <c:v>422</c:v>
                </c:pt>
                <c:pt idx="858">
                  <c:v>423</c:v>
                </c:pt>
                <c:pt idx="859">
                  <c:v>424</c:v>
                </c:pt>
                <c:pt idx="860">
                  <c:v>425</c:v>
                </c:pt>
                <c:pt idx="861">
                  <c:v>426</c:v>
                </c:pt>
                <c:pt idx="862">
                  <c:v>427</c:v>
                </c:pt>
                <c:pt idx="863">
                  <c:v>428</c:v>
                </c:pt>
                <c:pt idx="864">
                  <c:v>429</c:v>
                </c:pt>
                <c:pt idx="865">
                  <c:v>430</c:v>
                </c:pt>
                <c:pt idx="866">
                  <c:v>431</c:v>
                </c:pt>
                <c:pt idx="867">
                  <c:v>432</c:v>
                </c:pt>
                <c:pt idx="868">
                  <c:v>433</c:v>
                </c:pt>
                <c:pt idx="869">
                  <c:v>434</c:v>
                </c:pt>
                <c:pt idx="870">
                  <c:v>435</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cat>
          <c:val>
            <c:numRef>
              <c:f>RockerRibs!$N$64:$N$1014</c:f>
              <c:numCache>
                <c:formatCode>_-* #,##0.00_-;\-* #,##0.00_-;_-* "-"??_-;_-@_-</c:formatCode>
                <c:ptCount val="9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numCache>
            </c:numRef>
          </c:val>
        </c:ser>
        <c:marker val="1"/>
        <c:axId val="128873216"/>
        <c:axId val="128874752"/>
      </c:lineChart>
      <c:catAx>
        <c:axId val="128873216"/>
        <c:scaling>
          <c:orientation val="minMax"/>
        </c:scaling>
        <c:axPos val="b"/>
        <c:numFmt formatCode="General" sourceLinked="1"/>
        <c:tickLblPos val="nextTo"/>
        <c:txPr>
          <a:bodyPr/>
          <a:lstStyle/>
          <a:p>
            <a:pPr>
              <a:defRPr lang="en-US"/>
            </a:pPr>
            <a:endParaRPr lang="en-US"/>
          </a:p>
        </c:txPr>
        <c:crossAx val="128874752"/>
        <c:crosses val="autoZero"/>
        <c:auto val="1"/>
        <c:lblAlgn val="ctr"/>
        <c:lblOffset val="100"/>
      </c:catAx>
      <c:valAx>
        <c:axId val="128874752"/>
        <c:scaling>
          <c:orientation val="minMax"/>
        </c:scaling>
        <c:axPos val="l"/>
        <c:majorGridlines/>
        <c:numFmt formatCode="_-* #,##0.00_-;\-* #,##0.00_-;_-* &quot;-&quot;??_-;_-@_-" sourceLinked="1"/>
        <c:tickLblPos val="nextTo"/>
        <c:txPr>
          <a:bodyPr/>
          <a:lstStyle/>
          <a:p>
            <a:pPr>
              <a:defRPr lang="en-US"/>
            </a:pPr>
            <a:endParaRPr lang="en-US"/>
          </a:p>
        </c:txPr>
        <c:crossAx val="128873216"/>
        <c:crosses val="autoZero"/>
        <c:crossBetween val="between"/>
        <c:majorUnit val="5"/>
      </c:valAx>
    </c:plotArea>
    <c:legend>
      <c:legendPos val="r"/>
      <c:layout>
        <c:manualLayout>
          <c:xMode val="edge"/>
          <c:yMode val="edge"/>
          <c:x val="0.92427570725314878"/>
          <c:y val="0.18240153702998371"/>
          <c:w val="7.2025865184462759E-2"/>
          <c:h val="0.60897412409059304"/>
        </c:manualLayout>
      </c:layout>
      <c:txPr>
        <a:bodyPr/>
        <a:lstStyle/>
        <a:p>
          <a:pPr>
            <a:defRPr lang="en-US"/>
          </a:pPr>
          <a:endParaRPr lang="en-US"/>
        </a:p>
      </c:txPr>
    </c:legend>
    <c:plotVisOnly val="1"/>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AU"/>
  <c:chart>
    <c:plotArea>
      <c:layout>
        <c:manualLayout>
          <c:xMode val="edge"/>
          <c:yMode val="edge"/>
          <c:x val="1.4293360687461355E-2"/>
          <c:y val="0.13841631291794451"/>
          <c:w val="0.96137439507778699"/>
          <c:h val="0.70842914801118362"/>
        </c:manualLayout>
      </c:layout>
      <c:lineChart>
        <c:grouping val="standard"/>
        <c:ser>
          <c:idx val="1"/>
          <c:order val="0"/>
          <c:tx>
            <c:strRef>
              <c:f>RockerConcaveParameters!$R$109</c:f>
              <c:strCache>
                <c:ptCount val="1"/>
                <c:pt idx="0">
                  <c:v>Center Jig</c:v>
                </c:pt>
              </c:strCache>
            </c:strRef>
          </c:tx>
          <c:marker>
            <c:symbol val="none"/>
          </c:marker>
          <c:cat>
            <c:numRef>
              <c:f>RockerConcaveParameters!$B$111:$B$1911</c:f>
              <c:numCache>
                <c:formatCode>0</c:formatCode>
                <c:ptCount val="18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pt idx="1601">
                  <c:v>701</c:v>
                </c:pt>
                <c:pt idx="1602">
                  <c:v>702</c:v>
                </c:pt>
                <c:pt idx="1603">
                  <c:v>703</c:v>
                </c:pt>
                <c:pt idx="1604">
                  <c:v>704</c:v>
                </c:pt>
                <c:pt idx="1605">
                  <c:v>705</c:v>
                </c:pt>
                <c:pt idx="1606">
                  <c:v>706</c:v>
                </c:pt>
                <c:pt idx="1607">
                  <c:v>707</c:v>
                </c:pt>
                <c:pt idx="1608">
                  <c:v>708</c:v>
                </c:pt>
                <c:pt idx="1609">
                  <c:v>709</c:v>
                </c:pt>
                <c:pt idx="1610">
                  <c:v>710</c:v>
                </c:pt>
                <c:pt idx="1611">
                  <c:v>711</c:v>
                </c:pt>
                <c:pt idx="1612">
                  <c:v>712</c:v>
                </c:pt>
                <c:pt idx="1613">
                  <c:v>713</c:v>
                </c:pt>
                <c:pt idx="1614">
                  <c:v>714</c:v>
                </c:pt>
                <c:pt idx="1615">
                  <c:v>715</c:v>
                </c:pt>
                <c:pt idx="1616">
                  <c:v>716</c:v>
                </c:pt>
                <c:pt idx="1617">
                  <c:v>717</c:v>
                </c:pt>
                <c:pt idx="1618">
                  <c:v>718</c:v>
                </c:pt>
                <c:pt idx="1619">
                  <c:v>719</c:v>
                </c:pt>
                <c:pt idx="1620">
                  <c:v>720</c:v>
                </c:pt>
                <c:pt idx="1621">
                  <c:v>721</c:v>
                </c:pt>
                <c:pt idx="1622">
                  <c:v>722</c:v>
                </c:pt>
                <c:pt idx="1623">
                  <c:v>723</c:v>
                </c:pt>
                <c:pt idx="1624">
                  <c:v>724</c:v>
                </c:pt>
                <c:pt idx="1625">
                  <c:v>725</c:v>
                </c:pt>
                <c:pt idx="1626">
                  <c:v>726</c:v>
                </c:pt>
                <c:pt idx="1627">
                  <c:v>727</c:v>
                </c:pt>
                <c:pt idx="1628">
                  <c:v>728</c:v>
                </c:pt>
                <c:pt idx="1629">
                  <c:v>729</c:v>
                </c:pt>
                <c:pt idx="1630">
                  <c:v>730</c:v>
                </c:pt>
                <c:pt idx="1631">
                  <c:v>731</c:v>
                </c:pt>
                <c:pt idx="1632">
                  <c:v>732</c:v>
                </c:pt>
                <c:pt idx="1633">
                  <c:v>733</c:v>
                </c:pt>
                <c:pt idx="1634">
                  <c:v>734</c:v>
                </c:pt>
                <c:pt idx="1635">
                  <c:v>735</c:v>
                </c:pt>
                <c:pt idx="1636">
                  <c:v>736</c:v>
                </c:pt>
                <c:pt idx="1637">
                  <c:v>737</c:v>
                </c:pt>
                <c:pt idx="1638">
                  <c:v>738</c:v>
                </c:pt>
                <c:pt idx="1639">
                  <c:v>739</c:v>
                </c:pt>
                <c:pt idx="1640">
                  <c:v>740</c:v>
                </c:pt>
                <c:pt idx="1641">
                  <c:v>741</c:v>
                </c:pt>
                <c:pt idx="1642">
                  <c:v>742</c:v>
                </c:pt>
                <c:pt idx="1643">
                  <c:v>743</c:v>
                </c:pt>
                <c:pt idx="1644">
                  <c:v>744</c:v>
                </c:pt>
                <c:pt idx="1645">
                  <c:v>745</c:v>
                </c:pt>
                <c:pt idx="1646">
                  <c:v>746</c:v>
                </c:pt>
                <c:pt idx="1647">
                  <c:v>747</c:v>
                </c:pt>
                <c:pt idx="1648">
                  <c:v>748</c:v>
                </c:pt>
                <c:pt idx="1649">
                  <c:v>749</c:v>
                </c:pt>
                <c:pt idx="1650">
                  <c:v>750</c:v>
                </c:pt>
                <c:pt idx="1651">
                  <c:v>751</c:v>
                </c:pt>
                <c:pt idx="1652">
                  <c:v>752</c:v>
                </c:pt>
                <c:pt idx="1653">
                  <c:v>753</c:v>
                </c:pt>
                <c:pt idx="1654">
                  <c:v>754</c:v>
                </c:pt>
                <c:pt idx="1655">
                  <c:v>755</c:v>
                </c:pt>
                <c:pt idx="1656">
                  <c:v>756</c:v>
                </c:pt>
                <c:pt idx="1657">
                  <c:v>757</c:v>
                </c:pt>
                <c:pt idx="1658">
                  <c:v>758</c:v>
                </c:pt>
                <c:pt idx="1659">
                  <c:v>759</c:v>
                </c:pt>
                <c:pt idx="1660">
                  <c:v>760</c:v>
                </c:pt>
                <c:pt idx="1661">
                  <c:v>761</c:v>
                </c:pt>
                <c:pt idx="1662">
                  <c:v>762</c:v>
                </c:pt>
                <c:pt idx="1663">
                  <c:v>763</c:v>
                </c:pt>
                <c:pt idx="1664">
                  <c:v>764</c:v>
                </c:pt>
                <c:pt idx="1665">
                  <c:v>765</c:v>
                </c:pt>
                <c:pt idx="1666">
                  <c:v>766</c:v>
                </c:pt>
                <c:pt idx="1667">
                  <c:v>767</c:v>
                </c:pt>
                <c:pt idx="1668">
                  <c:v>768</c:v>
                </c:pt>
                <c:pt idx="1669">
                  <c:v>769</c:v>
                </c:pt>
                <c:pt idx="1670">
                  <c:v>770</c:v>
                </c:pt>
                <c:pt idx="1671">
                  <c:v>771</c:v>
                </c:pt>
                <c:pt idx="1672">
                  <c:v>772</c:v>
                </c:pt>
                <c:pt idx="1673">
                  <c:v>773</c:v>
                </c:pt>
                <c:pt idx="1674">
                  <c:v>774</c:v>
                </c:pt>
                <c:pt idx="1675">
                  <c:v>775</c:v>
                </c:pt>
                <c:pt idx="1676">
                  <c:v>776</c:v>
                </c:pt>
                <c:pt idx="1677">
                  <c:v>777</c:v>
                </c:pt>
                <c:pt idx="1678">
                  <c:v>778</c:v>
                </c:pt>
                <c:pt idx="1679">
                  <c:v>779</c:v>
                </c:pt>
                <c:pt idx="1680">
                  <c:v>780</c:v>
                </c:pt>
                <c:pt idx="1681">
                  <c:v>781</c:v>
                </c:pt>
                <c:pt idx="1682">
                  <c:v>782</c:v>
                </c:pt>
                <c:pt idx="1683">
                  <c:v>783</c:v>
                </c:pt>
                <c:pt idx="1684">
                  <c:v>784</c:v>
                </c:pt>
                <c:pt idx="1685">
                  <c:v>785</c:v>
                </c:pt>
                <c:pt idx="1686">
                  <c:v>786</c:v>
                </c:pt>
                <c:pt idx="1687">
                  <c:v>787</c:v>
                </c:pt>
                <c:pt idx="1688">
                  <c:v>788</c:v>
                </c:pt>
                <c:pt idx="1689">
                  <c:v>789</c:v>
                </c:pt>
                <c:pt idx="1690">
                  <c:v>790</c:v>
                </c:pt>
                <c:pt idx="1691">
                  <c:v>791</c:v>
                </c:pt>
                <c:pt idx="1692">
                  <c:v>792</c:v>
                </c:pt>
                <c:pt idx="1693">
                  <c:v>793</c:v>
                </c:pt>
                <c:pt idx="1694">
                  <c:v>794</c:v>
                </c:pt>
                <c:pt idx="1695">
                  <c:v>795</c:v>
                </c:pt>
                <c:pt idx="1696">
                  <c:v>796</c:v>
                </c:pt>
                <c:pt idx="1697">
                  <c:v>797</c:v>
                </c:pt>
                <c:pt idx="1698">
                  <c:v>798</c:v>
                </c:pt>
                <c:pt idx="1699">
                  <c:v>799</c:v>
                </c:pt>
                <c:pt idx="1700">
                  <c:v>800</c:v>
                </c:pt>
                <c:pt idx="1701">
                  <c:v>801</c:v>
                </c:pt>
                <c:pt idx="1702">
                  <c:v>802</c:v>
                </c:pt>
                <c:pt idx="1703">
                  <c:v>803</c:v>
                </c:pt>
                <c:pt idx="1704">
                  <c:v>804</c:v>
                </c:pt>
                <c:pt idx="1705">
                  <c:v>805</c:v>
                </c:pt>
                <c:pt idx="1706">
                  <c:v>806</c:v>
                </c:pt>
                <c:pt idx="1707">
                  <c:v>807</c:v>
                </c:pt>
                <c:pt idx="1708">
                  <c:v>808</c:v>
                </c:pt>
                <c:pt idx="1709">
                  <c:v>809</c:v>
                </c:pt>
                <c:pt idx="1710">
                  <c:v>810</c:v>
                </c:pt>
                <c:pt idx="1711">
                  <c:v>811</c:v>
                </c:pt>
                <c:pt idx="1712">
                  <c:v>812</c:v>
                </c:pt>
                <c:pt idx="1713">
                  <c:v>813</c:v>
                </c:pt>
                <c:pt idx="1714">
                  <c:v>814</c:v>
                </c:pt>
                <c:pt idx="1715">
                  <c:v>815</c:v>
                </c:pt>
                <c:pt idx="1716">
                  <c:v>816</c:v>
                </c:pt>
                <c:pt idx="1717">
                  <c:v>817</c:v>
                </c:pt>
                <c:pt idx="1718">
                  <c:v>818</c:v>
                </c:pt>
                <c:pt idx="1719">
                  <c:v>819</c:v>
                </c:pt>
                <c:pt idx="1720">
                  <c:v>820</c:v>
                </c:pt>
                <c:pt idx="1721">
                  <c:v>821</c:v>
                </c:pt>
                <c:pt idx="1722">
                  <c:v>822</c:v>
                </c:pt>
                <c:pt idx="1723">
                  <c:v>823</c:v>
                </c:pt>
                <c:pt idx="1724">
                  <c:v>824</c:v>
                </c:pt>
                <c:pt idx="1725">
                  <c:v>825</c:v>
                </c:pt>
                <c:pt idx="1726">
                  <c:v>826</c:v>
                </c:pt>
                <c:pt idx="1727">
                  <c:v>827</c:v>
                </c:pt>
                <c:pt idx="1728">
                  <c:v>828</c:v>
                </c:pt>
                <c:pt idx="1729">
                  <c:v>829</c:v>
                </c:pt>
                <c:pt idx="1730">
                  <c:v>830</c:v>
                </c:pt>
                <c:pt idx="1731">
                  <c:v>831</c:v>
                </c:pt>
                <c:pt idx="1732">
                  <c:v>832</c:v>
                </c:pt>
                <c:pt idx="1733">
                  <c:v>833</c:v>
                </c:pt>
                <c:pt idx="1734">
                  <c:v>834</c:v>
                </c:pt>
                <c:pt idx="1735">
                  <c:v>835</c:v>
                </c:pt>
                <c:pt idx="1736">
                  <c:v>836</c:v>
                </c:pt>
                <c:pt idx="1737">
                  <c:v>837</c:v>
                </c:pt>
                <c:pt idx="1738">
                  <c:v>838</c:v>
                </c:pt>
                <c:pt idx="1739">
                  <c:v>839</c:v>
                </c:pt>
                <c:pt idx="1740">
                  <c:v>840</c:v>
                </c:pt>
                <c:pt idx="1741">
                  <c:v>841</c:v>
                </c:pt>
                <c:pt idx="1742">
                  <c:v>842</c:v>
                </c:pt>
                <c:pt idx="1743">
                  <c:v>843</c:v>
                </c:pt>
                <c:pt idx="1744">
                  <c:v>844</c:v>
                </c:pt>
                <c:pt idx="1745">
                  <c:v>845</c:v>
                </c:pt>
                <c:pt idx="1746">
                  <c:v>846</c:v>
                </c:pt>
                <c:pt idx="1747">
                  <c:v>847</c:v>
                </c:pt>
                <c:pt idx="1748">
                  <c:v>848</c:v>
                </c:pt>
                <c:pt idx="1749">
                  <c:v>849</c:v>
                </c:pt>
                <c:pt idx="1750">
                  <c:v>850</c:v>
                </c:pt>
                <c:pt idx="1751">
                  <c:v>851</c:v>
                </c:pt>
                <c:pt idx="1752">
                  <c:v>852</c:v>
                </c:pt>
                <c:pt idx="1753">
                  <c:v>853</c:v>
                </c:pt>
                <c:pt idx="1754">
                  <c:v>854</c:v>
                </c:pt>
                <c:pt idx="1755">
                  <c:v>855</c:v>
                </c:pt>
                <c:pt idx="1756">
                  <c:v>856</c:v>
                </c:pt>
                <c:pt idx="1757">
                  <c:v>857</c:v>
                </c:pt>
                <c:pt idx="1758">
                  <c:v>858</c:v>
                </c:pt>
                <c:pt idx="1759">
                  <c:v>859</c:v>
                </c:pt>
                <c:pt idx="1760">
                  <c:v>860</c:v>
                </c:pt>
                <c:pt idx="1761">
                  <c:v>861</c:v>
                </c:pt>
                <c:pt idx="1762">
                  <c:v>862</c:v>
                </c:pt>
                <c:pt idx="1763">
                  <c:v>863</c:v>
                </c:pt>
                <c:pt idx="1764">
                  <c:v>864</c:v>
                </c:pt>
                <c:pt idx="1765">
                  <c:v>865</c:v>
                </c:pt>
                <c:pt idx="1766">
                  <c:v>866</c:v>
                </c:pt>
                <c:pt idx="1767">
                  <c:v>867</c:v>
                </c:pt>
                <c:pt idx="1768">
                  <c:v>868</c:v>
                </c:pt>
                <c:pt idx="1769">
                  <c:v>869</c:v>
                </c:pt>
                <c:pt idx="1770">
                  <c:v>870</c:v>
                </c:pt>
                <c:pt idx="1771">
                  <c:v>871</c:v>
                </c:pt>
                <c:pt idx="1772">
                  <c:v>872</c:v>
                </c:pt>
                <c:pt idx="1773">
                  <c:v>873</c:v>
                </c:pt>
                <c:pt idx="1774">
                  <c:v>874</c:v>
                </c:pt>
                <c:pt idx="1775">
                  <c:v>875</c:v>
                </c:pt>
                <c:pt idx="1776">
                  <c:v>876</c:v>
                </c:pt>
                <c:pt idx="1777">
                  <c:v>877</c:v>
                </c:pt>
                <c:pt idx="1778">
                  <c:v>878</c:v>
                </c:pt>
                <c:pt idx="1779">
                  <c:v>879</c:v>
                </c:pt>
                <c:pt idx="1780">
                  <c:v>880</c:v>
                </c:pt>
                <c:pt idx="1781">
                  <c:v>881</c:v>
                </c:pt>
                <c:pt idx="1782">
                  <c:v>882</c:v>
                </c:pt>
                <c:pt idx="1783">
                  <c:v>883</c:v>
                </c:pt>
                <c:pt idx="1784">
                  <c:v>884</c:v>
                </c:pt>
                <c:pt idx="1785">
                  <c:v>885</c:v>
                </c:pt>
                <c:pt idx="1786">
                  <c:v>886</c:v>
                </c:pt>
                <c:pt idx="1787">
                  <c:v>887</c:v>
                </c:pt>
                <c:pt idx="1788">
                  <c:v>888</c:v>
                </c:pt>
                <c:pt idx="1789">
                  <c:v>889</c:v>
                </c:pt>
                <c:pt idx="1790">
                  <c:v>890</c:v>
                </c:pt>
                <c:pt idx="1791">
                  <c:v>891</c:v>
                </c:pt>
                <c:pt idx="1792">
                  <c:v>892</c:v>
                </c:pt>
                <c:pt idx="1793">
                  <c:v>893</c:v>
                </c:pt>
                <c:pt idx="1794">
                  <c:v>894</c:v>
                </c:pt>
                <c:pt idx="1795">
                  <c:v>895</c:v>
                </c:pt>
                <c:pt idx="1796">
                  <c:v>896</c:v>
                </c:pt>
                <c:pt idx="1797">
                  <c:v>897</c:v>
                </c:pt>
                <c:pt idx="1798">
                  <c:v>898</c:v>
                </c:pt>
                <c:pt idx="1799">
                  <c:v>899</c:v>
                </c:pt>
                <c:pt idx="1800">
                  <c:v>900</c:v>
                </c:pt>
              </c:numCache>
            </c:numRef>
          </c:cat>
          <c:val>
            <c:numRef>
              <c:f>RockerConcaveParameters!$R$110:$R$1510</c:f>
              <c:numCache>
                <c:formatCode>0.000</c:formatCode>
                <c:ptCount val="1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45.941410599941435</c:v>
                </c:pt>
                <c:pt idx="301">
                  <c:v>45.870205924409802</c:v>
                </c:pt>
                <c:pt idx="302">
                  <c:v>45.799148179995669</c:v>
                </c:pt>
                <c:pt idx="303">
                  <c:v>45.728237156762532</c:v>
                </c:pt>
                <c:pt idx="304">
                  <c:v>45.657477413145472</c:v>
                </c:pt>
                <c:pt idx="305">
                  <c:v>45.586866831859339</c:v>
                </c:pt>
                <c:pt idx="306">
                  <c:v>45.516409971339236</c:v>
                </c:pt>
                <c:pt idx="307">
                  <c:v>45.446106621648653</c:v>
                </c:pt>
                <c:pt idx="308">
                  <c:v>45.375959433874023</c:v>
                </c:pt>
                <c:pt idx="309">
                  <c:v>45.305972012776124</c:v>
                </c:pt>
                <c:pt idx="310">
                  <c:v>45.236142241069821</c:v>
                </c:pt>
                <c:pt idx="311">
                  <c:v>45.16647467719018</c:v>
                </c:pt>
                <c:pt idx="312">
                  <c:v>45.096969111200714</c:v>
                </c:pt>
                <c:pt idx="313">
                  <c:v>45.027629147862172</c:v>
                </c:pt>
                <c:pt idx="314">
                  <c:v>44.958455530912374</c:v>
                </c:pt>
                <c:pt idx="315">
                  <c:v>44.88944900408913</c:v>
                </c:pt>
                <c:pt idx="316">
                  <c:v>44.820613172153209</c:v>
                </c:pt>
                <c:pt idx="317">
                  <c:v>44.75194830200526</c:v>
                </c:pt>
                <c:pt idx="318">
                  <c:v>44.683456567894581</c:v>
                </c:pt>
                <c:pt idx="319">
                  <c:v>44.615140144070452</c:v>
                </c:pt>
                <c:pt idx="320">
                  <c:v>44.546999774270688</c:v>
                </c:pt>
                <c:pt idx="321">
                  <c:v>44.479037632744578</c:v>
                </c:pt>
                <c:pt idx="322">
                  <c:v>44.411255893741405</c:v>
                </c:pt>
                <c:pt idx="323">
                  <c:v>44.343655300998989</c:v>
                </c:pt>
                <c:pt idx="324">
                  <c:v>44.276238028766613</c:v>
                </c:pt>
                <c:pt idx="325">
                  <c:v>44.209005774456422</c:v>
                </c:pt>
                <c:pt idx="326">
                  <c:v>44.141960235480525</c:v>
                </c:pt>
                <c:pt idx="327">
                  <c:v>44.075103586088225</c:v>
                </c:pt>
                <c:pt idx="328">
                  <c:v>44.008436570017338</c:v>
                </c:pt>
                <c:pt idx="329">
                  <c:v>43.941961838354288</c:v>
                </c:pt>
                <c:pt idx="330">
                  <c:v>43.875680134836912</c:v>
                </c:pt>
                <c:pt idx="331">
                  <c:v>43.809593156877327</c:v>
                </c:pt>
                <c:pt idx="332">
                  <c:v>43.743704032399144</c:v>
                </c:pt>
                <c:pt idx="333">
                  <c:v>43.67801302830302</c:v>
                </c:pt>
                <c:pt idx="334">
                  <c:v>43.612522795675396</c:v>
                </c:pt>
                <c:pt idx="335">
                  <c:v>43.547234078254093</c:v>
                </c:pt>
                <c:pt idx="336">
                  <c:v>43.482149050288385</c:v>
                </c:pt>
                <c:pt idx="337">
                  <c:v>43.417269647608997</c:v>
                </c:pt>
                <c:pt idx="338">
                  <c:v>43.352597329209473</c:v>
                </c:pt>
                <c:pt idx="339">
                  <c:v>43.288133554083359</c:v>
                </c:pt>
                <c:pt idx="340">
                  <c:v>43.223880258061371</c:v>
                </c:pt>
                <c:pt idx="341">
                  <c:v>43.159839376974219</c:v>
                </c:pt>
                <c:pt idx="342">
                  <c:v>43.096012369815448</c:v>
                </c:pt>
                <c:pt idx="343">
                  <c:v>43.032400695578616</c:v>
                </c:pt>
                <c:pt idx="344">
                  <c:v>42.969006528513006</c:v>
                </c:pt>
                <c:pt idx="345">
                  <c:v>42.905831089193583</c:v>
                </c:pt>
                <c:pt idx="346">
                  <c:v>42.842876551869658</c:v>
                </c:pt>
                <c:pt idx="347">
                  <c:v>42.780144137116181</c:v>
                </c:pt>
                <c:pt idx="348">
                  <c:v>42.71763601918245</c:v>
                </c:pt>
                <c:pt idx="349">
                  <c:v>42.655353537852719</c:v>
                </c:pt>
                <c:pt idx="350">
                  <c:v>42.593298509748422</c:v>
                </c:pt>
                <c:pt idx="351">
                  <c:v>42.53147263228167</c:v>
                </c:pt>
                <c:pt idx="352">
                  <c:v>42.469877602864607</c:v>
                </c:pt>
                <c:pt idx="353">
                  <c:v>42.408515118909364</c:v>
                </c:pt>
                <c:pt idx="354">
                  <c:v>42.347386877828058</c:v>
                </c:pt>
                <c:pt idx="355">
                  <c:v>42.286494588484665</c:v>
                </c:pt>
                <c:pt idx="356">
                  <c:v>42.22583455781966</c:v>
                </c:pt>
                <c:pt idx="357">
                  <c:v>42.165409093126286</c:v>
                </c:pt>
                <c:pt idx="358">
                  <c:v>42.105214511861647</c:v>
                </c:pt>
                <c:pt idx="359">
                  <c:v>42.045249128748843</c:v>
                </c:pt>
                <c:pt idx="360">
                  <c:v>41.98550927084306</c:v>
                </c:pt>
                <c:pt idx="361">
                  <c:v>41.925997230080611</c:v>
                </c:pt>
                <c:pt idx="362">
                  <c:v>41.866709331625216</c:v>
                </c:pt>
                <c:pt idx="363">
                  <c:v>41.807643890199941</c:v>
                </c:pt>
                <c:pt idx="364">
                  <c:v>41.748797240285327</c:v>
                </c:pt>
                <c:pt idx="365">
                  <c:v>41.690171658910764</c:v>
                </c:pt>
                <c:pt idx="366">
                  <c:v>41.631763478721538</c:v>
                </c:pt>
                <c:pt idx="367">
                  <c:v>41.573569107092112</c:v>
                </c:pt>
                <c:pt idx="368">
                  <c:v>41.515590607749253</c:v>
                </c:pt>
                <c:pt idx="369">
                  <c:v>41.457824521219521</c:v>
                </c:pt>
                <c:pt idx="370">
                  <c:v>41.400269094753433</c:v>
                </c:pt>
                <c:pt idx="371">
                  <c:v>41.342920735725443</c:v>
                </c:pt>
                <c:pt idx="372">
                  <c:v>41.28578151483763</c:v>
                </c:pt>
                <c:pt idx="373">
                  <c:v>41.228846051261044</c:v>
                </c:pt>
                <c:pt idx="374">
                  <c:v>41.172116413975047</c:v>
                </c:pt>
                <c:pt idx="375">
                  <c:v>41.115589010354086</c:v>
                </c:pt>
                <c:pt idx="376">
                  <c:v>41.059262103153259</c:v>
                </c:pt>
                <c:pt idx="377">
                  <c:v>41.003132205335419</c:v>
                </c:pt>
                <c:pt idx="378">
                  <c:v>40.947201392686452</c:v>
                </c:pt>
                <c:pt idx="379">
                  <c:v>40.891466072580826</c:v>
                </c:pt>
                <c:pt idx="380">
                  <c:v>40.835922606950298</c:v>
                </c:pt>
                <c:pt idx="381">
                  <c:v>40.780573217696769</c:v>
                </c:pt>
                <c:pt idx="382">
                  <c:v>40.725414265141801</c:v>
                </c:pt>
                <c:pt idx="383">
                  <c:v>40.670444064008457</c:v>
                </c:pt>
                <c:pt idx="384">
                  <c:v>40.615658982528814</c:v>
                </c:pt>
                <c:pt idx="385">
                  <c:v>40.561061229947924</c:v>
                </c:pt>
                <c:pt idx="386">
                  <c:v>40.506647172943886</c:v>
                </c:pt>
                <c:pt idx="387">
                  <c:v>40.452415126239785</c:v>
                </c:pt>
                <c:pt idx="388">
                  <c:v>40.398361464142965</c:v>
                </c:pt>
                <c:pt idx="389">
                  <c:v>40.344488383691669</c:v>
                </c:pt>
                <c:pt idx="390">
                  <c:v>40.290792257695514</c:v>
                </c:pt>
                <c:pt idx="391">
                  <c:v>40.23726946487065</c:v>
                </c:pt>
                <c:pt idx="392">
                  <c:v>40.183922193395539</c:v>
                </c:pt>
                <c:pt idx="393">
                  <c:v>40.130746820530788</c:v>
                </c:pt>
                <c:pt idx="394">
                  <c:v>40.077741660999479</c:v>
                </c:pt>
                <c:pt idx="395">
                  <c:v>40.024903099199264</c:v>
                </c:pt>
                <c:pt idx="396">
                  <c:v>39.97223331188934</c:v>
                </c:pt>
                <c:pt idx="397">
                  <c:v>39.919728682068083</c:v>
                </c:pt>
                <c:pt idx="398">
                  <c:v>39.867386570784255</c:v>
                </c:pt>
                <c:pt idx="399">
                  <c:v>39.815206228914946</c:v>
                </c:pt>
                <c:pt idx="400">
                  <c:v>39.76318696122717</c:v>
                </c:pt>
                <c:pt idx="401">
                  <c:v>39.711325156232036</c:v>
                </c:pt>
                <c:pt idx="402">
                  <c:v>39.659621036001269</c:v>
                </c:pt>
                <c:pt idx="403">
                  <c:v>39.608070995620494</c:v>
                </c:pt>
                <c:pt idx="404">
                  <c:v>39.556674329337497</c:v>
                </c:pt>
                <c:pt idx="405">
                  <c:v>39.505430291974079</c:v>
                </c:pt>
                <c:pt idx="406">
                  <c:v>39.454336244579004</c:v>
                </c:pt>
                <c:pt idx="407">
                  <c:v>39.403388587244379</c:v>
                </c:pt>
                <c:pt idx="408">
                  <c:v>39.352589465171746</c:v>
                </c:pt>
                <c:pt idx="409">
                  <c:v>39.301935277222675</c:v>
                </c:pt>
                <c:pt idx="410">
                  <c:v>39.251423384445935</c:v>
                </c:pt>
                <c:pt idx="411">
                  <c:v>39.201053052738047</c:v>
                </c:pt>
                <c:pt idx="412">
                  <c:v>39.150823556658409</c:v>
                </c:pt>
                <c:pt idx="413">
                  <c:v>39.100731299906315</c:v>
                </c:pt>
                <c:pt idx="414">
                  <c:v>39.050776504553497</c:v>
                </c:pt>
                <c:pt idx="415">
                  <c:v>39.000955580029959</c:v>
                </c:pt>
                <c:pt idx="416">
                  <c:v>38.951267791725954</c:v>
                </c:pt>
                <c:pt idx="417">
                  <c:v>38.901712408976429</c:v>
                </c:pt>
                <c:pt idx="418">
                  <c:v>38.852286792830157</c:v>
                </c:pt>
                <c:pt idx="419">
                  <c:v>38.802987357048607</c:v>
                </c:pt>
                <c:pt idx="420">
                  <c:v>38.753816219325813</c:v>
                </c:pt>
                <c:pt idx="421">
                  <c:v>38.704769792361489</c:v>
                </c:pt>
                <c:pt idx="422">
                  <c:v>38.655846390878722</c:v>
                </c:pt>
                <c:pt idx="423">
                  <c:v>38.607042432745402</c:v>
                </c:pt>
                <c:pt idx="424">
                  <c:v>38.55836002738647</c:v>
                </c:pt>
                <c:pt idx="425">
                  <c:v>38.509794644221117</c:v>
                </c:pt>
                <c:pt idx="426">
                  <c:v>38.461346493340457</c:v>
                </c:pt>
                <c:pt idx="427">
                  <c:v>38.413011995048841</c:v>
                </c:pt>
                <c:pt idx="428">
                  <c:v>38.364791357510711</c:v>
                </c:pt>
                <c:pt idx="429">
                  <c:v>38.316681002928924</c:v>
                </c:pt>
                <c:pt idx="430">
                  <c:v>38.268681137597547</c:v>
                </c:pt>
                <c:pt idx="431">
                  <c:v>38.220788185561709</c:v>
                </c:pt>
                <c:pt idx="432">
                  <c:v>38.173002351301335</c:v>
                </c:pt>
                <c:pt idx="433">
                  <c:v>38.125320060647553</c:v>
                </c:pt>
                <c:pt idx="434">
                  <c:v>38.077740562648088</c:v>
                </c:pt>
                <c:pt idx="435">
                  <c:v>38.030263145886806</c:v>
                </c:pt>
                <c:pt idx="436">
                  <c:v>37.982884196686818</c:v>
                </c:pt>
                <c:pt idx="437">
                  <c:v>37.935603005305502</c:v>
                </c:pt>
                <c:pt idx="438">
                  <c:v>37.888418817443537</c:v>
                </c:pt>
                <c:pt idx="439">
                  <c:v>37.841328063952609</c:v>
                </c:pt>
                <c:pt idx="440">
                  <c:v>37.794330942618593</c:v>
                </c:pt>
                <c:pt idx="441">
                  <c:v>37.747423885854175</c:v>
                </c:pt>
                <c:pt idx="442">
                  <c:v>37.700607089912346</c:v>
                </c:pt>
                <c:pt idx="443">
                  <c:v>37.65387698871055</c:v>
                </c:pt>
                <c:pt idx="444">
                  <c:v>37.607233777025137</c:v>
                </c:pt>
                <c:pt idx="445">
                  <c:v>37.560673890222077</c:v>
                </c:pt>
                <c:pt idx="446">
                  <c:v>37.514197044820165</c:v>
                </c:pt>
                <c:pt idx="447">
                  <c:v>37.467801108089098</c:v>
                </c:pt>
                <c:pt idx="448">
                  <c:v>37.421484364672089</c:v>
                </c:pt>
                <c:pt idx="449">
                  <c:v>37.37524468317482</c:v>
                </c:pt>
                <c:pt idx="450">
                  <c:v>37.329081777444102</c:v>
                </c:pt>
                <c:pt idx="451">
                  <c:v>37.282992086853895</c:v>
                </c:pt>
                <c:pt idx="452">
                  <c:v>37.236975323999403</c:v>
                </c:pt>
                <c:pt idx="453">
                  <c:v>37.191029359989528</c:v>
                </c:pt>
                <c:pt idx="454">
                  <c:v>37.145152475712642</c:v>
                </c:pt>
                <c:pt idx="455">
                  <c:v>37.099342543444905</c:v>
                </c:pt>
                <c:pt idx="456">
                  <c:v>37.05359927344702</c:v>
                </c:pt>
                <c:pt idx="457">
                  <c:v>37.007919108594685</c:v>
                </c:pt>
                <c:pt idx="458">
                  <c:v>36.962302234902893</c:v>
                </c:pt>
                <c:pt idx="459">
                  <c:v>36.916745096302066</c:v>
                </c:pt>
                <c:pt idx="460">
                  <c:v>36.871247410396208</c:v>
                </c:pt>
                <c:pt idx="461">
                  <c:v>36.825807024267391</c:v>
                </c:pt>
                <c:pt idx="462">
                  <c:v>36.780422252628142</c:v>
                </c:pt>
                <c:pt idx="463">
                  <c:v>36.735091410191018</c:v>
                </c:pt>
                <c:pt idx="464">
                  <c:v>36.689812334831387</c:v>
                </c:pt>
                <c:pt idx="465">
                  <c:v>36.644584294936131</c:v>
                </c:pt>
                <c:pt idx="466">
                  <c:v>36.599405128380624</c:v>
                </c:pt>
                <c:pt idx="467">
                  <c:v>36.554273149877403</c:v>
                </c:pt>
                <c:pt idx="468">
                  <c:v>36.509186674139016</c:v>
                </c:pt>
                <c:pt idx="469">
                  <c:v>36.46414401587802</c:v>
                </c:pt>
                <c:pt idx="470">
                  <c:v>36.419143251388363</c:v>
                </c:pt>
                <c:pt idx="471">
                  <c:v>36.374183172219752</c:v>
                </c:pt>
                <c:pt idx="472">
                  <c:v>36.32926185466615</c:v>
                </c:pt>
                <c:pt idx="473">
                  <c:v>36.284377375021528</c:v>
                </c:pt>
                <c:pt idx="474">
                  <c:v>36.239528524835578</c:v>
                </c:pt>
                <c:pt idx="475">
                  <c:v>36.194713380402277</c:v>
                </c:pt>
                <c:pt idx="476">
                  <c:v>36.14993025643416</c:v>
                </c:pt>
                <c:pt idx="477">
                  <c:v>36.105177234713622</c:v>
                </c:pt>
                <c:pt idx="478">
                  <c:v>36.060453095842519</c:v>
                </c:pt>
                <c:pt idx="479">
                  <c:v>36.015755683153884</c:v>
                </c:pt>
                <c:pt idx="480">
                  <c:v>35.97108378819744</c:v>
                </c:pt>
                <c:pt idx="481">
                  <c:v>35.926435487267142</c:v>
                </c:pt>
                <c:pt idx="482">
                  <c:v>35.881808975866235</c:v>
                </c:pt>
                <c:pt idx="483">
                  <c:v>35.837202807125863</c:v>
                </c:pt>
                <c:pt idx="484">
                  <c:v>35.792615057339972</c:v>
                </c:pt>
                <c:pt idx="485">
                  <c:v>35.748044279639693</c:v>
                </c:pt>
                <c:pt idx="486">
                  <c:v>35.703488553162089</c:v>
                </c:pt>
                <c:pt idx="487">
                  <c:v>35.658946306149389</c:v>
                </c:pt>
                <c:pt idx="488">
                  <c:v>35.6144159157544</c:v>
                </c:pt>
                <c:pt idx="489">
                  <c:v>35.569895637085033</c:v>
                </c:pt>
                <c:pt idx="490">
                  <c:v>35.525383786285921</c:v>
                </c:pt>
                <c:pt idx="491">
                  <c:v>35.48087864540463</c:v>
                </c:pt>
                <c:pt idx="492">
                  <c:v>35.436378590905846</c:v>
                </c:pt>
                <c:pt idx="493">
                  <c:v>35.39188189172306</c:v>
                </c:pt>
                <c:pt idx="494">
                  <c:v>35.347386877828058</c:v>
                </c:pt>
                <c:pt idx="495">
                  <c:v>35.297688106361527</c:v>
                </c:pt>
                <c:pt idx="496">
                  <c:v>35.247989230949955</c:v>
                </c:pt>
                <c:pt idx="497">
                  <c:v>35.198293962345588</c:v>
                </c:pt>
                <c:pt idx="498">
                  <c:v>35.148599335580414</c:v>
                </c:pt>
                <c:pt idx="499">
                  <c:v>35.098909061406687</c:v>
                </c:pt>
                <c:pt idx="500">
                  <c:v>35.049222082205027</c:v>
                </c:pt>
                <c:pt idx="501">
                  <c:v>34.999541155053372</c:v>
                </c:pt>
                <c:pt idx="502">
                  <c:v>34.949866176006665</c:v>
                </c:pt>
                <c:pt idx="503">
                  <c:v>34.900197994794198</c:v>
                </c:pt>
                <c:pt idx="504">
                  <c:v>34.850536507470935</c:v>
                </c:pt>
                <c:pt idx="505">
                  <c:v>34.800884471114777</c:v>
                </c:pt>
                <c:pt idx="506">
                  <c:v>34.751240828106383</c:v>
                </c:pt>
                <c:pt idx="507">
                  <c:v>34.701609289197975</c:v>
                </c:pt>
                <c:pt idx="508">
                  <c:v>34.651986889421565</c:v>
                </c:pt>
                <c:pt idx="509">
                  <c:v>34.602377339529383</c:v>
                </c:pt>
                <c:pt idx="510">
                  <c:v>34.55277958190208</c:v>
                </c:pt>
                <c:pt idx="511">
                  <c:v>34.50319637361757</c:v>
                </c:pt>
                <c:pt idx="512">
                  <c:v>34.453627610730805</c:v>
                </c:pt>
                <c:pt idx="513">
                  <c:v>34.404074142971076</c:v>
                </c:pt>
                <c:pt idx="514">
                  <c:v>34.354535866393341</c:v>
                </c:pt>
                <c:pt idx="515">
                  <c:v>34.305015538075509</c:v>
                </c:pt>
                <c:pt idx="516">
                  <c:v>34.255513054072551</c:v>
                </c:pt>
                <c:pt idx="517">
                  <c:v>34.206029264113745</c:v>
                </c:pt>
                <c:pt idx="518">
                  <c:v>34.156565017928365</c:v>
                </c:pt>
                <c:pt idx="519">
                  <c:v>34.107120211571377</c:v>
                </c:pt>
                <c:pt idx="520">
                  <c:v>34.05769760212069</c:v>
                </c:pt>
                <c:pt idx="521">
                  <c:v>34.008297085631277</c:v>
                </c:pt>
                <c:pt idx="522">
                  <c:v>33.958919511832406</c:v>
                </c:pt>
                <c:pt idx="523">
                  <c:v>33.90956477677905</c:v>
                </c:pt>
                <c:pt idx="524">
                  <c:v>33.86023563754911</c:v>
                </c:pt>
                <c:pt idx="525">
                  <c:v>33.81093103652325</c:v>
                </c:pt>
                <c:pt idx="526">
                  <c:v>33.761654684453681</c:v>
                </c:pt>
                <c:pt idx="527">
                  <c:v>33.712403616372427</c:v>
                </c:pt>
                <c:pt idx="528">
                  <c:v>33.663181543031712</c:v>
                </c:pt>
                <c:pt idx="529">
                  <c:v>33.613987406812186</c:v>
                </c:pt>
                <c:pt idx="530">
                  <c:v>33.564823964791756</c:v>
                </c:pt>
                <c:pt idx="531">
                  <c:v>33.51569111302539</c:v>
                </c:pt>
                <c:pt idx="532">
                  <c:v>33.46658970124237</c:v>
                </c:pt>
                <c:pt idx="533">
                  <c:v>33.417519625497654</c:v>
                </c:pt>
                <c:pt idx="534">
                  <c:v>33.368483642869151</c:v>
                </c:pt>
                <c:pt idx="535">
                  <c:v>33.319481649411834</c:v>
                </c:pt>
                <c:pt idx="536">
                  <c:v>33.270514494854979</c:v>
                </c:pt>
                <c:pt idx="537">
                  <c:v>33.221582075253544</c:v>
                </c:pt>
                <c:pt idx="538">
                  <c:v>33.172687147685444</c:v>
                </c:pt>
                <c:pt idx="539">
                  <c:v>33.123829608205646</c:v>
                </c:pt>
                <c:pt idx="540">
                  <c:v>33.07500935286911</c:v>
                </c:pt>
                <c:pt idx="541">
                  <c:v>33.026230092428065</c:v>
                </c:pt>
                <c:pt idx="542">
                  <c:v>32.977488861914523</c:v>
                </c:pt>
                <c:pt idx="543">
                  <c:v>32.928789372080722</c:v>
                </c:pt>
                <c:pt idx="544">
                  <c:v>32.880130565307297</c:v>
                </c:pt>
                <c:pt idx="545">
                  <c:v>32.831515198672165</c:v>
                </c:pt>
                <c:pt idx="546">
                  <c:v>32.782943168230283</c:v>
                </c:pt>
                <c:pt idx="547">
                  <c:v>32.734415323710941</c:v>
                </c:pt>
                <c:pt idx="548">
                  <c:v>32.685931561169099</c:v>
                </c:pt>
                <c:pt idx="549">
                  <c:v>32.637494637682664</c:v>
                </c:pt>
                <c:pt idx="550">
                  <c:v>32.589103495632287</c:v>
                </c:pt>
                <c:pt idx="551">
                  <c:v>32.540761845770206</c:v>
                </c:pt>
                <c:pt idx="552">
                  <c:v>32.492466723128416</c:v>
                </c:pt>
                <c:pt idx="553">
                  <c:v>32.444221838459157</c:v>
                </c:pt>
                <c:pt idx="554">
                  <c:v>32.396027087817387</c:v>
                </c:pt>
                <c:pt idx="555">
                  <c:v>32.347882367258073</c:v>
                </c:pt>
                <c:pt idx="556">
                  <c:v>32.29979043385913</c:v>
                </c:pt>
                <c:pt idx="557">
                  <c:v>32.251751183675516</c:v>
                </c:pt>
                <c:pt idx="558">
                  <c:v>32.203765466436508</c:v>
                </c:pt>
                <c:pt idx="559">
                  <c:v>32.155833178197085</c:v>
                </c:pt>
                <c:pt idx="560">
                  <c:v>32.107957076035134</c:v>
                </c:pt>
                <c:pt idx="561">
                  <c:v>32.060137056005637</c:v>
                </c:pt>
                <c:pt idx="562">
                  <c:v>32.012373967837874</c:v>
                </c:pt>
                <c:pt idx="563">
                  <c:v>31.964667707586791</c:v>
                </c:pt>
                <c:pt idx="564">
                  <c:v>31.917021032330318</c:v>
                </c:pt>
                <c:pt idx="565">
                  <c:v>31.869432884449097</c:v>
                </c:pt>
                <c:pt idx="566">
                  <c:v>31.821906974695352</c:v>
                </c:pt>
                <c:pt idx="567">
                  <c:v>31.774440338101105</c:v>
                </c:pt>
                <c:pt idx="568">
                  <c:v>31.727036685418575</c:v>
                </c:pt>
                <c:pt idx="569">
                  <c:v>31.679694959028417</c:v>
                </c:pt>
                <c:pt idx="570">
                  <c:v>31.632417916008535</c:v>
                </c:pt>
                <c:pt idx="571">
                  <c:v>31.585205452413902</c:v>
                </c:pt>
                <c:pt idx="572">
                  <c:v>31.538058417973787</c:v>
                </c:pt>
                <c:pt idx="573">
                  <c:v>31.490976708743162</c:v>
                </c:pt>
                <c:pt idx="574">
                  <c:v>31.443963081799936</c:v>
                </c:pt>
                <c:pt idx="575">
                  <c:v>31.397017910036233</c:v>
                </c:pt>
                <c:pt idx="576">
                  <c:v>31.350140612669851</c:v>
                </c:pt>
                <c:pt idx="577">
                  <c:v>31.303332993104391</c:v>
                </c:pt>
                <c:pt idx="578">
                  <c:v>31.256595901069133</c:v>
                </c:pt>
                <c:pt idx="579">
                  <c:v>31.209930186293356</c:v>
                </c:pt>
                <c:pt idx="580">
                  <c:v>31.163337652180651</c:v>
                </c:pt>
                <c:pt idx="581">
                  <c:v>31.116817241111676</c:v>
                </c:pt>
                <c:pt idx="582">
                  <c:v>31.070370756490014</c:v>
                </c:pt>
                <c:pt idx="583">
                  <c:v>31.023999048044949</c:v>
                </c:pt>
                <c:pt idx="584">
                  <c:v>30.977702965505767</c:v>
                </c:pt>
                <c:pt idx="585">
                  <c:v>30.931484312276055</c:v>
                </c:pt>
                <c:pt idx="586">
                  <c:v>30.885342030736467</c:v>
                </c:pt>
                <c:pt idx="587">
                  <c:v>30.83927840112775</c:v>
                </c:pt>
                <c:pt idx="588">
                  <c:v>30.793293319504876</c:v>
                </c:pt>
                <c:pt idx="589">
                  <c:v>30.747388112434273</c:v>
                </c:pt>
                <c:pt idx="590">
                  <c:v>30.70156410648238</c:v>
                </c:pt>
                <c:pt idx="591">
                  <c:v>30.655821674541329</c:v>
                </c:pt>
                <c:pt idx="592">
                  <c:v>30.610161189503231</c:v>
                </c:pt>
                <c:pt idx="593">
                  <c:v>30.564583977934525</c:v>
                </c:pt>
                <c:pt idx="594">
                  <c:v>30.519090889564492</c:v>
                </c:pt>
                <c:pt idx="595">
                  <c:v>30.473683727796729</c:v>
                </c:pt>
                <c:pt idx="596">
                  <c:v>30.428361435011883</c:v>
                </c:pt>
                <c:pt idx="597">
                  <c:v>30.383125814613546</c:v>
                </c:pt>
                <c:pt idx="598">
                  <c:v>30.337977716331</c:v>
                </c:pt>
                <c:pt idx="599">
                  <c:v>30.292918466730686</c:v>
                </c:pt>
                <c:pt idx="600">
                  <c:v>30.247947961867563</c:v>
                </c:pt>
                <c:pt idx="601">
                  <c:v>30.203068005145226</c:v>
                </c:pt>
                <c:pt idx="602">
                  <c:v>30.158278492618642</c:v>
                </c:pt>
                <c:pt idx="603">
                  <c:v>30.113580750854247</c:v>
                </c:pt>
                <c:pt idx="604">
                  <c:v>30.068976106418482</c:v>
                </c:pt>
                <c:pt idx="605">
                  <c:v>30.024464455366299</c:v>
                </c:pt>
                <c:pt idx="606">
                  <c:v>29.980047601101305</c:v>
                </c:pt>
                <c:pt idx="607">
                  <c:v>29.935725439678464</c:v>
                </c:pt>
                <c:pt idx="608">
                  <c:v>29.891499774501362</c:v>
                </c:pt>
                <c:pt idx="609">
                  <c:v>29.847370978462131</c:v>
                </c:pt>
                <c:pt idx="610">
                  <c:v>29.803339424452883</c:v>
                </c:pt>
                <c:pt idx="611">
                  <c:v>29.759406915877218</c:v>
                </c:pt>
                <c:pt idx="612">
                  <c:v>29.715573348790102</c:v>
                </c:pt>
                <c:pt idx="613">
                  <c:v>29.671840526595126</c:v>
                </c:pt>
                <c:pt idx="614">
                  <c:v>29.628208345347257</c:v>
                </c:pt>
                <c:pt idx="615">
                  <c:v>29.584678131612932</c:v>
                </c:pt>
                <c:pt idx="616">
                  <c:v>29.541251211958588</c:v>
                </c:pt>
                <c:pt idx="617">
                  <c:v>29.497927482439188</c:v>
                </c:pt>
                <c:pt idx="618">
                  <c:v>29.454708746458323</c:v>
                </c:pt>
                <c:pt idx="619">
                  <c:v>29.411594900070966</c:v>
                </c:pt>
                <c:pt idx="620">
                  <c:v>29.368587269843548</c:v>
                </c:pt>
                <c:pt idx="621">
                  <c:v>29.325687182342509</c:v>
                </c:pt>
                <c:pt idx="622">
                  <c:v>29.282894533622812</c:v>
                </c:pt>
                <c:pt idx="623">
                  <c:v>29.240211127088052</c:v>
                </c:pt>
                <c:pt idx="624">
                  <c:v>29.197636858793196</c:v>
                </c:pt>
                <c:pt idx="625">
                  <c:v>29.155173055304672</c:v>
                </c:pt>
                <c:pt idx="626">
                  <c:v>29.11282104318893</c:v>
                </c:pt>
                <c:pt idx="627">
                  <c:v>29.070581195338082</c:v>
                </c:pt>
                <c:pt idx="628">
                  <c:v>29.028453884644257</c:v>
                </c:pt>
                <c:pt idx="629">
                  <c:v>28.986440914511043</c:v>
                </c:pt>
                <c:pt idx="630">
                  <c:v>28.944542180993409</c:v>
                </c:pt>
                <c:pt idx="631">
                  <c:v>28.902759487494947</c:v>
                </c:pt>
                <c:pt idx="632">
                  <c:v>28.86109273007062</c:v>
                </c:pt>
                <c:pt idx="633">
                  <c:v>28.81954371212403</c:v>
                </c:pt>
                <c:pt idx="634">
                  <c:v>28.778112329710133</c:v>
                </c:pt>
                <c:pt idx="635">
                  <c:v>28.736799909395369</c:v>
                </c:pt>
                <c:pt idx="636">
                  <c:v>28.695607777746179</c:v>
                </c:pt>
                <c:pt idx="637">
                  <c:v>28.654535830817522</c:v>
                </c:pt>
                <c:pt idx="638">
                  <c:v>28.613585872012997</c:v>
                </c:pt>
                <c:pt idx="639">
                  <c:v>28.572757797387567</c:v>
                </c:pt>
                <c:pt idx="640">
                  <c:v>28.532053410344822</c:v>
                </c:pt>
                <c:pt idx="641">
                  <c:v>28.49147260693973</c:v>
                </c:pt>
                <c:pt idx="642">
                  <c:v>28.451016713738735</c:v>
                </c:pt>
                <c:pt idx="643">
                  <c:v>28.410687057308262</c:v>
                </c:pt>
                <c:pt idx="644">
                  <c:v>28.370483772121862</c:v>
                </c:pt>
                <c:pt idx="645">
                  <c:v>28.330407946327387</c:v>
                </c:pt>
                <c:pt idx="646">
                  <c:v>28.290460429654125</c:v>
                </c:pt>
                <c:pt idx="647">
                  <c:v>28.250641833412768</c:v>
                </c:pt>
                <c:pt idx="648">
                  <c:v>28.210953722588343</c:v>
                </c:pt>
                <c:pt idx="649">
                  <c:v>28.171395993235798</c:v>
                </c:pt>
                <c:pt idx="650">
                  <c:v>28.131970210340167</c:v>
                </c:pt>
                <c:pt idx="651">
                  <c:v>28.092676985212137</c:v>
                </c:pt>
                <c:pt idx="652">
                  <c:v>28.053517167580996</c:v>
                </c:pt>
                <c:pt idx="653">
                  <c:v>28.014491607176016</c:v>
                </c:pt>
                <c:pt idx="654">
                  <c:v>27.975601153726483</c:v>
                </c:pt>
                <c:pt idx="655">
                  <c:v>27.936846656961674</c:v>
                </c:pt>
                <c:pt idx="656">
                  <c:v>27.898228966610873</c:v>
                </c:pt>
                <c:pt idx="657">
                  <c:v>27.859748932403349</c:v>
                </c:pt>
                <c:pt idx="658">
                  <c:v>27.821407404068388</c:v>
                </c:pt>
                <c:pt idx="659">
                  <c:v>27.783205231335273</c:v>
                </c:pt>
                <c:pt idx="660">
                  <c:v>27.7451430255147</c:v>
                </c:pt>
                <c:pt idx="661">
                  <c:v>27.707222113173106</c:v>
                </c:pt>
                <c:pt idx="662">
                  <c:v>27.669443105621195</c:v>
                </c:pt>
                <c:pt idx="663">
                  <c:v>27.631806852588241</c:v>
                </c:pt>
                <c:pt idx="664">
                  <c:v>27.594314203803528</c:v>
                </c:pt>
                <c:pt idx="665">
                  <c:v>27.556966008996337</c:v>
                </c:pt>
                <c:pt idx="666">
                  <c:v>27.519763117895941</c:v>
                </c:pt>
                <c:pt idx="667">
                  <c:v>27.482706380231626</c:v>
                </c:pt>
                <c:pt idx="668">
                  <c:v>27.445796645732671</c:v>
                </c:pt>
                <c:pt idx="669">
                  <c:v>27.40903476412835</c:v>
                </c:pt>
                <c:pt idx="670">
                  <c:v>27.372421585147951</c:v>
                </c:pt>
                <c:pt idx="671">
                  <c:v>27.335957720102165</c:v>
                </c:pt>
                <c:pt idx="672">
                  <c:v>27.299644614766727</c:v>
                </c:pt>
                <c:pt idx="673">
                  <c:v>27.26348264203375</c:v>
                </c:pt>
                <c:pt idx="674">
                  <c:v>27.227472770841814</c:v>
                </c:pt>
                <c:pt idx="675">
                  <c:v>27.1916157317109</c:v>
                </c:pt>
                <c:pt idx="676">
                  <c:v>27.155912612788871</c:v>
                </c:pt>
                <c:pt idx="677">
                  <c:v>27.120364144595715</c:v>
                </c:pt>
                <c:pt idx="678">
                  <c:v>27.084971176860712</c:v>
                </c:pt>
                <c:pt idx="679">
                  <c:v>27.049734559313144</c:v>
                </c:pt>
                <c:pt idx="680">
                  <c:v>27.014655022472994</c:v>
                </c:pt>
                <c:pt idx="681">
                  <c:v>26.979733654488129</c:v>
                </c:pt>
                <c:pt idx="682">
                  <c:v>26.944971185878536</c:v>
                </c:pt>
                <c:pt idx="683">
                  <c:v>26.910368466373495</c:v>
                </c:pt>
                <c:pt idx="684">
                  <c:v>26.875926345702283</c:v>
                </c:pt>
                <c:pt idx="685">
                  <c:v>26.841645673594179</c:v>
                </c:pt>
                <c:pt idx="686">
                  <c:v>26.807527240173822</c:v>
                </c:pt>
                <c:pt idx="687">
                  <c:v>26.773572014379777</c:v>
                </c:pt>
                <c:pt idx="688">
                  <c:v>26.739780726732036</c:v>
                </c:pt>
                <c:pt idx="689">
                  <c:v>26.706154346169171</c:v>
                </c:pt>
                <c:pt idx="690">
                  <c:v>26.672693603211165</c:v>
                </c:pt>
                <c:pt idx="691">
                  <c:v>26.639399466796593</c:v>
                </c:pt>
                <c:pt idx="692">
                  <c:v>26.60627272705009</c:v>
                </c:pt>
                <c:pt idx="693">
                  <c:v>26.573314203898608</c:v>
                </c:pt>
                <c:pt idx="694">
                  <c:v>26.540524776873752</c:v>
                </c:pt>
                <c:pt idx="695">
                  <c:v>26.507905295704802</c:v>
                </c:pt>
                <c:pt idx="696">
                  <c:v>26.475456639923358</c:v>
                </c:pt>
                <c:pt idx="697">
                  <c:v>26.443179599654055</c:v>
                </c:pt>
                <c:pt idx="698">
                  <c:v>26.411075069329659</c:v>
                </c:pt>
                <c:pt idx="699">
                  <c:v>26.379143876327703</c:v>
                </c:pt>
                <c:pt idx="700">
                  <c:v>26.347386877828054</c:v>
                </c:pt>
                <c:pt idx="701">
                  <c:v>26.315804668670804</c:v>
                </c:pt>
                <c:pt idx="702">
                  <c:v>26.284396628192614</c:v>
                </c:pt>
                <c:pt idx="703">
                  <c:v>26.253161881174826</c:v>
                </c:pt>
                <c:pt idx="704">
                  <c:v>26.222099552398792</c:v>
                </c:pt>
                <c:pt idx="705">
                  <c:v>26.19120876664585</c:v>
                </c:pt>
                <c:pt idx="706">
                  <c:v>26.160488648697353</c:v>
                </c:pt>
                <c:pt idx="707">
                  <c:v>26.129937960154617</c:v>
                </c:pt>
                <c:pt idx="708">
                  <c:v>26.099556554167481</c:v>
                </c:pt>
                <c:pt idx="709">
                  <c:v>26.069343190318396</c:v>
                </c:pt>
                <c:pt idx="710">
                  <c:v>26.0392969933887</c:v>
                </c:pt>
                <c:pt idx="711">
                  <c:v>26.009417088159747</c:v>
                </c:pt>
                <c:pt idx="712">
                  <c:v>25.979702599412878</c:v>
                </c:pt>
                <c:pt idx="713">
                  <c:v>25.950152651929443</c:v>
                </c:pt>
                <c:pt idx="714">
                  <c:v>25.920766370490782</c:v>
                </c:pt>
                <c:pt idx="715">
                  <c:v>25.891542879878251</c:v>
                </c:pt>
                <c:pt idx="716">
                  <c:v>25.862481304873185</c:v>
                </c:pt>
                <c:pt idx="717">
                  <c:v>25.83358077025694</c:v>
                </c:pt>
                <c:pt idx="718">
                  <c:v>25.804840400810857</c:v>
                </c:pt>
                <c:pt idx="719">
                  <c:v>25.776258981548914</c:v>
                </c:pt>
                <c:pt idx="720">
                  <c:v>25.74783631867043</c:v>
                </c:pt>
                <c:pt idx="721">
                  <c:v>25.719571195295714</c:v>
                </c:pt>
                <c:pt idx="722">
                  <c:v>25.691462736206113</c:v>
                </c:pt>
                <c:pt idx="723">
                  <c:v>25.663510066182969</c:v>
                </c:pt>
                <c:pt idx="724">
                  <c:v>25.63571231000763</c:v>
                </c:pt>
                <c:pt idx="725">
                  <c:v>25.608068592461446</c:v>
                </c:pt>
                <c:pt idx="726">
                  <c:v>25.580578038325761</c:v>
                </c:pt>
                <c:pt idx="727">
                  <c:v>25.553239772381918</c:v>
                </c:pt>
                <c:pt idx="728">
                  <c:v>25.526052919411264</c:v>
                </c:pt>
                <c:pt idx="729">
                  <c:v>25.499016604195148</c:v>
                </c:pt>
                <c:pt idx="730">
                  <c:v>25.472129951514916</c:v>
                </c:pt>
                <c:pt idx="731">
                  <c:v>25.445392086151912</c:v>
                </c:pt>
                <c:pt idx="732">
                  <c:v>25.418801816788395</c:v>
                </c:pt>
                <c:pt idx="733">
                  <c:v>25.392358902151489</c:v>
                </c:pt>
                <c:pt idx="734">
                  <c:v>25.366062149165415</c:v>
                </c:pt>
                <c:pt idx="735">
                  <c:v>25.339910682611521</c:v>
                </c:pt>
                <c:pt idx="736">
                  <c:v>25.313903627271152</c:v>
                </c:pt>
                <c:pt idx="737">
                  <c:v>25.288040107925656</c:v>
                </c:pt>
                <c:pt idx="738">
                  <c:v>25.262319249356381</c:v>
                </c:pt>
                <c:pt idx="739">
                  <c:v>25.236740176344668</c:v>
                </c:pt>
                <c:pt idx="740">
                  <c:v>25.211302013671862</c:v>
                </c:pt>
                <c:pt idx="741">
                  <c:v>25.186003886119316</c:v>
                </c:pt>
                <c:pt idx="742">
                  <c:v>25.160844918468371</c:v>
                </c:pt>
                <c:pt idx="743">
                  <c:v>25.135824235500376</c:v>
                </c:pt>
                <c:pt idx="744">
                  <c:v>25.110940666180216</c:v>
                </c:pt>
                <c:pt idx="745">
                  <c:v>25.086193928544553</c:v>
                </c:pt>
                <c:pt idx="746">
                  <c:v>25.06158284992545</c:v>
                </c:pt>
                <c:pt idx="747">
                  <c:v>25.037106555104241</c:v>
                </c:pt>
                <c:pt idx="748">
                  <c:v>25.012764168862283</c:v>
                </c:pt>
                <c:pt idx="749">
                  <c:v>24.988554815980912</c:v>
                </c:pt>
                <c:pt idx="750">
                  <c:v>24.964477621241482</c:v>
                </c:pt>
                <c:pt idx="751">
                  <c:v>24.940531709425336</c:v>
                </c:pt>
                <c:pt idx="752">
                  <c:v>24.916716205313818</c:v>
                </c:pt>
                <c:pt idx="753">
                  <c:v>24.893030233688279</c:v>
                </c:pt>
                <c:pt idx="754">
                  <c:v>24.869472919330061</c:v>
                </c:pt>
                <c:pt idx="755">
                  <c:v>24.846043387020512</c:v>
                </c:pt>
                <c:pt idx="756">
                  <c:v>24.822740761540977</c:v>
                </c:pt>
                <c:pt idx="757">
                  <c:v>24.799563892133751</c:v>
                </c:pt>
                <c:pt idx="758">
                  <c:v>24.776512456145049</c:v>
                </c:pt>
                <c:pt idx="759">
                  <c:v>24.753585301319969</c:v>
                </c:pt>
                <c:pt idx="760">
                  <c:v>24.730781552439854</c:v>
                </c:pt>
                <c:pt idx="761">
                  <c:v>24.708100334286051</c:v>
                </c:pt>
                <c:pt idx="762">
                  <c:v>24.685540771639904</c:v>
                </c:pt>
                <c:pt idx="763">
                  <c:v>24.663101989282762</c:v>
                </c:pt>
                <c:pt idx="764">
                  <c:v>24.640783111995969</c:v>
                </c:pt>
                <c:pt idx="765">
                  <c:v>24.618583264560876</c:v>
                </c:pt>
                <c:pt idx="766">
                  <c:v>24.596501571758822</c:v>
                </c:pt>
                <c:pt idx="767">
                  <c:v>24.574537158371157</c:v>
                </c:pt>
                <c:pt idx="768">
                  <c:v>24.552689149179226</c:v>
                </c:pt>
                <c:pt idx="769">
                  <c:v>24.530956410577915</c:v>
                </c:pt>
                <c:pt idx="770">
                  <c:v>24.509338585483057</c:v>
                </c:pt>
                <c:pt idx="771">
                  <c:v>24.487834538917539</c:v>
                </c:pt>
                <c:pt idx="772">
                  <c:v>24.466443395662708</c:v>
                </c:pt>
                <c:pt idx="773">
                  <c:v>24.445164280499906</c:v>
                </c:pt>
                <c:pt idx="774">
                  <c:v>24.423996318210481</c:v>
                </c:pt>
                <c:pt idx="775">
                  <c:v>24.402938633575783</c:v>
                </c:pt>
                <c:pt idx="776">
                  <c:v>24.381990351377155</c:v>
                </c:pt>
                <c:pt idx="777">
                  <c:v>24.361150596395941</c:v>
                </c:pt>
                <c:pt idx="778">
                  <c:v>24.340418493413491</c:v>
                </c:pt>
                <c:pt idx="779">
                  <c:v>24.319793167211149</c:v>
                </c:pt>
                <c:pt idx="780">
                  <c:v>24.299273742570261</c:v>
                </c:pt>
                <c:pt idx="781">
                  <c:v>24.278859344272174</c:v>
                </c:pt>
                <c:pt idx="782">
                  <c:v>24.25854885559831</c:v>
                </c:pt>
                <c:pt idx="783">
                  <c:v>24.238341885555791</c:v>
                </c:pt>
                <c:pt idx="784">
                  <c:v>24.218237316189679</c:v>
                </c:pt>
                <c:pt idx="785">
                  <c:v>24.198234272281319</c:v>
                </c:pt>
                <c:pt idx="786">
                  <c:v>24.178331878612056</c:v>
                </c:pt>
                <c:pt idx="787">
                  <c:v>24.158529259963238</c:v>
                </c:pt>
                <c:pt idx="788">
                  <c:v>24.138825541116208</c:v>
                </c:pt>
                <c:pt idx="789">
                  <c:v>24.119219846852317</c:v>
                </c:pt>
                <c:pt idx="790">
                  <c:v>24.099711301952905</c:v>
                </c:pt>
                <c:pt idx="791">
                  <c:v>24.080299031199324</c:v>
                </c:pt>
                <c:pt idx="792">
                  <c:v>24.060982159372916</c:v>
                </c:pt>
                <c:pt idx="793">
                  <c:v>24.04175981125503</c:v>
                </c:pt>
                <c:pt idx="794">
                  <c:v>24.022630884149642</c:v>
                </c:pt>
                <c:pt idx="795">
                  <c:v>24.003594958893562</c:v>
                </c:pt>
                <c:pt idx="796">
                  <c:v>23.98465093167961</c:v>
                </c:pt>
                <c:pt idx="797">
                  <c:v>23.965797927289128</c:v>
                </c:pt>
                <c:pt idx="798">
                  <c:v>23.94703507050346</c:v>
                </c:pt>
                <c:pt idx="799">
                  <c:v>23.928361486103963</c:v>
                </c:pt>
                <c:pt idx="800">
                  <c:v>23.909776298871972</c:v>
                </c:pt>
                <c:pt idx="801">
                  <c:v>23.891278633588836</c:v>
                </c:pt>
                <c:pt idx="802">
                  <c:v>23.872867615035904</c:v>
                </c:pt>
                <c:pt idx="803">
                  <c:v>23.854542367994522</c:v>
                </c:pt>
                <c:pt idx="804">
                  <c:v>23.836301908776239</c:v>
                </c:pt>
                <c:pt idx="805">
                  <c:v>23.818145579600188</c:v>
                </c:pt>
                <c:pt idx="806">
                  <c:v>23.800072396274505</c:v>
                </c:pt>
                <c:pt idx="807">
                  <c:v>23.782081483580541</c:v>
                </c:pt>
                <c:pt idx="808">
                  <c:v>23.764171966299635</c:v>
                </c:pt>
                <c:pt idx="809">
                  <c:v>23.746342969213142</c:v>
                </c:pt>
                <c:pt idx="810">
                  <c:v>23.72859351154354</c:v>
                </c:pt>
                <c:pt idx="811">
                  <c:v>23.710922929656796</c:v>
                </c:pt>
                <c:pt idx="812">
                  <c:v>23.693330242303283</c:v>
                </c:pt>
                <c:pt idx="813">
                  <c:v>23.675814574264344</c:v>
                </c:pt>
                <c:pt idx="814">
                  <c:v>23.658375050321325</c:v>
                </c:pt>
                <c:pt idx="815">
                  <c:v>23.641010795255578</c:v>
                </c:pt>
                <c:pt idx="816">
                  <c:v>23.623720831012715</c:v>
                </c:pt>
                <c:pt idx="817">
                  <c:v>23.606504488481139</c:v>
                </c:pt>
                <c:pt idx="818">
                  <c:v>23.589360789165653</c:v>
                </c:pt>
                <c:pt idx="819">
                  <c:v>23.572288857847603</c:v>
                </c:pt>
                <c:pt idx="820">
                  <c:v>23.555287819308333</c:v>
                </c:pt>
                <c:pt idx="821">
                  <c:v>23.538356798329193</c:v>
                </c:pt>
                <c:pt idx="822">
                  <c:v>23.521494819391126</c:v>
                </c:pt>
                <c:pt idx="823">
                  <c:v>23.504701208280576</c:v>
                </c:pt>
                <c:pt idx="824">
                  <c:v>23.487974989068974</c:v>
                </c:pt>
                <c:pt idx="825">
                  <c:v>23.471315286537671</c:v>
                </c:pt>
                <c:pt idx="826">
                  <c:v>23.45472122546801</c:v>
                </c:pt>
                <c:pt idx="827">
                  <c:v>23.438191930641334</c:v>
                </c:pt>
                <c:pt idx="828">
                  <c:v>23.421726526838995</c:v>
                </c:pt>
                <c:pt idx="829">
                  <c:v>23.405324041262457</c:v>
                </c:pt>
                <c:pt idx="830">
                  <c:v>23.388983794220604</c:v>
                </c:pt>
                <c:pt idx="831">
                  <c:v>23.372704812541905</c:v>
                </c:pt>
                <c:pt idx="832">
                  <c:v>23.35648622100771</c:v>
                </c:pt>
                <c:pt idx="833">
                  <c:v>23.34032714439936</c:v>
                </c:pt>
                <c:pt idx="834">
                  <c:v>23.324226707498209</c:v>
                </c:pt>
                <c:pt idx="835">
                  <c:v>23.308183939634137</c:v>
                </c:pt>
                <c:pt idx="836">
                  <c:v>23.29219815682789</c:v>
                </c:pt>
                <c:pt idx="837">
                  <c:v>23.276268388067656</c:v>
                </c:pt>
                <c:pt idx="838">
                  <c:v>23.260393758134789</c:v>
                </c:pt>
                <c:pt idx="839">
                  <c:v>23.244573391810626</c:v>
                </c:pt>
                <c:pt idx="840">
                  <c:v>23.228806413876519</c:v>
                </c:pt>
                <c:pt idx="841">
                  <c:v>23.213091855602975</c:v>
                </c:pt>
                <c:pt idx="842">
                  <c:v>23.197429029098192</c:v>
                </c:pt>
                <c:pt idx="843">
                  <c:v>23.181816965322287</c:v>
                </c:pt>
                <c:pt idx="844">
                  <c:v>23.166254789056602</c:v>
                </c:pt>
                <c:pt idx="845">
                  <c:v>23.150741625082485</c:v>
                </c:pt>
                <c:pt idx="846">
                  <c:v>23.135276598181282</c:v>
                </c:pt>
                <c:pt idx="847">
                  <c:v>23.119858741376323</c:v>
                </c:pt>
                <c:pt idx="848">
                  <c:v>23.104487363238864</c:v>
                </c:pt>
                <c:pt idx="849">
                  <c:v>23.089161496513142</c:v>
                </c:pt>
                <c:pt idx="850">
                  <c:v>23.073880265980502</c:v>
                </c:pt>
                <c:pt idx="851">
                  <c:v>23.058642796422291</c:v>
                </c:pt>
                <c:pt idx="852">
                  <c:v>23.043448167399454</c:v>
                </c:pt>
                <c:pt idx="853">
                  <c:v>23.028295594258033</c:v>
                </c:pt>
                <c:pt idx="854">
                  <c:v>23.013184156432473</c:v>
                </c:pt>
                <c:pt idx="855">
                  <c:v>22.998112933847583</c:v>
                </c:pt>
                <c:pt idx="856">
                  <c:v>22.983081141113846</c:v>
                </c:pt>
                <c:pt idx="857">
                  <c:v>22.9680878580374</c:v>
                </c:pt>
                <c:pt idx="858">
                  <c:v>22.953132164883446</c:v>
                </c:pt>
                <c:pt idx="859">
                  <c:v>22.938213275573858</c:v>
                </c:pt>
                <c:pt idx="860">
                  <c:v>22.923330270262991</c:v>
                </c:pt>
                <c:pt idx="861">
                  <c:v>22.908482229532964</c:v>
                </c:pt>
                <c:pt idx="862">
                  <c:v>22.893668366663992</c:v>
                </c:pt>
                <c:pt idx="863">
                  <c:v>22.878887762135165</c:v>
                </c:pt>
                <c:pt idx="864">
                  <c:v>22.864139540727834</c:v>
                </c:pt>
                <c:pt idx="865">
                  <c:v>22.849422783410159</c:v>
                </c:pt>
                <c:pt idx="866">
                  <c:v>22.834736702679844</c:v>
                </c:pt>
                <c:pt idx="867">
                  <c:v>22.820080379412452</c:v>
                </c:pt>
                <c:pt idx="868">
                  <c:v>22.805452894838286</c:v>
                </c:pt>
                <c:pt idx="869">
                  <c:v>22.790853460922943</c:v>
                </c:pt>
                <c:pt idx="870">
                  <c:v>22.776281158811955</c:v>
                </c:pt>
                <c:pt idx="871">
                  <c:v>22.761735069974289</c:v>
                </c:pt>
                <c:pt idx="872">
                  <c:v>22.747214405890386</c:v>
                </c:pt>
                <c:pt idx="873">
                  <c:v>22.732718247952267</c:v>
                </c:pt>
                <c:pt idx="874">
                  <c:v>22.718245677844088</c:v>
                </c:pt>
                <c:pt idx="875">
                  <c:v>22.703795906608089</c:v>
                </c:pt>
                <c:pt idx="876">
                  <c:v>22.689367994375917</c:v>
                </c:pt>
                <c:pt idx="877">
                  <c:v>22.67496110892634</c:v>
                </c:pt>
                <c:pt idx="878">
                  <c:v>22.660574332101973</c:v>
                </c:pt>
                <c:pt idx="879">
                  <c:v>22.646206810163633</c:v>
                </c:pt>
                <c:pt idx="880">
                  <c:v>22.631857689257373</c:v>
                </c:pt>
                <c:pt idx="881">
                  <c:v>22.617526051397956</c:v>
                </c:pt>
                <c:pt idx="882">
                  <c:v>22.603211064077232</c:v>
                </c:pt>
                <c:pt idx="883">
                  <c:v>22.588911809411695</c:v>
                </c:pt>
                <c:pt idx="884">
                  <c:v>22.574627433521957</c:v>
                </c:pt>
                <c:pt idx="885">
                  <c:v>22.560357082439964</c:v>
                </c:pt>
                <c:pt idx="886">
                  <c:v>22.546099838415227</c:v>
                </c:pt>
                <c:pt idx="887">
                  <c:v>22.531854847499901</c:v>
                </c:pt>
                <c:pt idx="888">
                  <c:v>22.517621245072256</c:v>
                </c:pt>
                <c:pt idx="889">
                  <c:v>22.503398145293893</c:v>
                </c:pt>
                <c:pt idx="890">
                  <c:v>22.489184672944194</c:v>
                </c:pt>
                <c:pt idx="891">
                  <c:v>22.474979952802556</c:v>
                </c:pt>
                <c:pt idx="892">
                  <c:v>22.460783099073605</c:v>
                </c:pt>
                <c:pt idx="893">
                  <c:v>22.446593257691141</c:v>
                </c:pt>
                <c:pt idx="894">
                  <c:v>22.432409537571438</c:v>
                </c:pt>
                <c:pt idx="895">
                  <c:v>22.41823107406131</c:v>
                </c:pt>
                <c:pt idx="896">
                  <c:v>22.404056981375653</c:v>
                </c:pt>
                <c:pt idx="897">
                  <c:v>22.389886392214908</c:v>
                </c:pt>
                <c:pt idx="898">
                  <c:v>22.375718428717459</c:v>
                </c:pt>
                <c:pt idx="899">
                  <c:v>22.361552215662208</c:v>
                </c:pt>
                <c:pt idx="900">
                  <c:v>22.347386877828054</c:v>
                </c:pt>
                <c:pt idx="901">
                  <c:v>22.361552215662208</c:v>
                </c:pt>
                <c:pt idx="902">
                  <c:v>22.375718428717459</c:v>
                </c:pt>
                <c:pt idx="903">
                  <c:v>22.389886392214908</c:v>
                </c:pt>
                <c:pt idx="904">
                  <c:v>22.404056981375653</c:v>
                </c:pt>
                <c:pt idx="905">
                  <c:v>22.41823107406131</c:v>
                </c:pt>
                <c:pt idx="906">
                  <c:v>22.432409537571438</c:v>
                </c:pt>
                <c:pt idx="907">
                  <c:v>22.446593257691141</c:v>
                </c:pt>
                <c:pt idx="908">
                  <c:v>22.460783099073605</c:v>
                </c:pt>
                <c:pt idx="909">
                  <c:v>22.474979952802556</c:v>
                </c:pt>
                <c:pt idx="910">
                  <c:v>22.489184672944194</c:v>
                </c:pt>
                <c:pt idx="911">
                  <c:v>22.503398145293893</c:v>
                </c:pt>
                <c:pt idx="912">
                  <c:v>22.517621245072256</c:v>
                </c:pt>
                <c:pt idx="913">
                  <c:v>22.531854847499901</c:v>
                </c:pt>
                <c:pt idx="914">
                  <c:v>22.546099838415227</c:v>
                </c:pt>
                <c:pt idx="915">
                  <c:v>22.560357082439964</c:v>
                </c:pt>
                <c:pt idx="916">
                  <c:v>22.574627433521957</c:v>
                </c:pt>
                <c:pt idx="917">
                  <c:v>22.588911809411695</c:v>
                </c:pt>
                <c:pt idx="918">
                  <c:v>22.603211064077232</c:v>
                </c:pt>
                <c:pt idx="919">
                  <c:v>22.617526051397956</c:v>
                </c:pt>
                <c:pt idx="920">
                  <c:v>22.631857689257373</c:v>
                </c:pt>
                <c:pt idx="921">
                  <c:v>22.646206810163633</c:v>
                </c:pt>
                <c:pt idx="922">
                  <c:v>22.660574332101973</c:v>
                </c:pt>
                <c:pt idx="923">
                  <c:v>22.67496110892634</c:v>
                </c:pt>
                <c:pt idx="924">
                  <c:v>22.689367994375917</c:v>
                </c:pt>
                <c:pt idx="925">
                  <c:v>22.703795906608089</c:v>
                </c:pt>
                <c:pt idx="926">
                  <c:v>22.718245677844088</c:v>
                </c:pt>
                <c:pt idx="927">
                  <c:v>22.732718247952267</c:v>
                </c:pt>
                <c:pt idx="928">
                  <c:v>22.747214405890386</c:v>
                </c:pt>
                <c:pt idx="929">
                  <c:v>22.761735069974289</c:v>
                </c:pt>
                <c:pt idx="930">
                  <c:v>22.776281158811955</c:v>
                </c:pt>
                <c:pt idx="931">
                  <c:v>22.790853460922943</c:v>
                </c:pt>
                <c:pt idx="932">
                  <c:v>22.805452894838286</c:v>
                </c:pt>
                <c:pt idx="933">
                  <c:v>22.820080379412452</c:v>
                </c:pt>
                <c:pt idx="934">
                  <c:v>22.834736702679844</c:v>
                </c:pt>
                <c:pt idx="935">
                  <c:v>22.849422783410159</c:v>
                </c:pt>
                <c:pt idx="936">
                  <c:v>22.864139540727834</c:v>
                </c:pt>
                <c:pt idx="937">
                  <c:v>22.878887762135165</c:v>
                </c:pt>
                <c:pt idx="938">
                  <c:v>22.893668366663992</c:v>
                </c:pt>
                <c:pt idx="939">
                  <c:v>22.908482229532964</c:v>
                </c:pt>
                <c:pt idx="940">
                  <c:v>22.923330270262991</c:v>
                </c:pt>
                <c:pt idx="941">
                  <c:v>22.938213275573858</c:v>
                </c:pt>
                <c:pt idx="942">
                  <c:v>22.953132164883446</c:v>
                </c:pt>
                <c:pt idx="943">
                  <c:v>22.9680878580374</c:v>
                </c:pt>
                <c:pt idx="944">
                  <c:v>22.983081141113846</c:v>
                </c:pt>
                <c:pt idx="945">
                  <c:v>22.998112933847583</c:v>
                </c:pt>
                <c:pt idx="946">
                  <c:v>23.013184156432473</c:v>
                </c:pt>
                <c:pt idx="947">
                  <c:v>23.028295594258033</c:v>
                </c:pt>
                <c:pt idx="948">
                  <c:v>23.043448167399454</c:v>
                </c:pt>
                <c:pt idx="949">
                  <c:v>23.058642796422291</c:v>
                </c:pt>
                <c:pt idx="950">
                  <c:v>23.073880265980502</c:v>
                </c:pt>
                <c:pt idx="951">
                  <c:v>23.089161496513142</c:v>
                </c:pt>
                <c:pt idx="952">
                  <c:v>23.104487363238864</c:v>
                </c:pt>
                <c:pt idx="953">
                  <c:v>23.119858741376323</c:v>
                </c:pt>
                <c:pt idx="954">
                  <c:v>23.135276598181282</c:v>
                </c:pt>
                <c:pt idx="955">
                  <c:v>23.150741625082485</c:v>
                </c:pt>
                <c:pt idx="956">
                  <c:v>23.166254789056602</c:v>
                </c:pt>
                <c:pt idx="957">
                  <c:v>23.181816965322287</c:v>
                </c:pt>
                <c:pt idx="958">
                  <c:v>23.197429029098192</c:v>
                </c:pt>
                <c:pt idx="959">
                  <c:v>23.213091855602975</c:v>
                </c:pt>
                <c:pt idx="960">
                  <c:v>23.228806413876519</c:v>
                </c:pt>
                <c:pt idx="961">
                  <c:v>23.244573391810626</c:v>
                </c:pt>
                <c:pt idx="962">
                  <c:v>23.260393758134789</c:v>
                </c:pt>
                <c:pt idx="963">
                  <c:v>23.276268388067656</c:v>
                </c:pt>
                <c:pt idx="964">
                  <c:v>23.29219815682789</c:v>
                </c:pt>
                <c:pt idx="965">
                  <c:v>23.308183939634137</c:v>
                </c:pt>
                <c:pt idx="966">
                  <c:v>23.324226707498209</c:v>
                </c:pt>
                <c:pt idx="967">
                  <c:v>23.34032714439936</c:v>
                </c:pt>
                <c:pt idx="968">
                  <c:v>23.35648622100771</c:v>
                </c:pt>
                <c:pt idx="969">
                  <c:v>23.372704812541905</c:v>
                </c:pt>
                <c:pt idx="970">
                  <c:v>23.388983794220604</c:v>
                </c:pt>
                <c:pt idx="971">
                  <c:v>23.405324041262457</c:v>
                </c:pt>
                <c:pt idx="972">
                  <c:v>23.421726526838995</c:v>
                </c:pt>
                <c:pt idx="973">
                  <c:v>23.438191930641334</c:v>
                </c:pt>
                <c:pt idx="974">
                  <c:v>23.45472122546801</c:v>
                </c:pt>
                <c:pt idx="975">
                  <c:v>23.471315286537671</c:v>
                </c:pt>
                <c:pt idx="976">
                  <c:v>23.487974989068974</c:v>
                </c:pt>
                <c:pt idx="977">
                  <c:v>23.504701208280576</c:v>
                </c:pt>
                <c:pt idx="978">
                  <c:v>23.521494819391126</c:v>
                </c:pt>
                <c:pt idx="979">
                  <c:v>23.538356798329193</c:v>
                </c:pt>
                <c:pt idx="980">
                  <c:v>23.555287819308333</c:v>
                </c:pt>
                <c:pt idx="981">
                  <c:v>23.572288857847603</c:v>
                </c:pt>
                <c:pt idx="982">
                  <c:v>23.589360789165653</c:v>
                </c:pt>
                <c:pt idx="983">
                  <c:v>23.606504488481139</c:v>
                </c:pt>
                <c:pt idx="984">
                  <c:v>23.623720831012715</c:v>
                </c:pt>
                <c:pt idx="985">
                  <c:v>23.641010795255578</c:v>
                </c:pt>
                <c:pt idx="986">
                  <c:v>23.658375050321325</c:v>
                </c:pt>
                <c:pt idx="987">
                  <c:v>23.675814574264344</c:v>
                </c:pt>
                <c:pt idx="988">
                  <c:v>23.693330242303283</c:v>
                </c:pt>
                <c:pt idx="989">
                  <c:v>23.710922929656796</c:v>
                </c:pt>
                <c:pt idx="990">
                  <c:v>23.72859351154354</c:v>
                </c:pt>
                <c:pt idx="991">
                  <c:v>23.746342969213142</c:v>
                </c:pt>
                <c:pt idx="992">
                  <c:v>23.764171966299635</c:v>
                </c:pt>
                <c:pt idx="993">
                  <c:v>23.782081483580541</c:v>
                </c:pt>
                <c:pt idx="994">
                  <c:v>23.800072396274505</c:v>
                </c:pt>
                <c:pt idx="995">
                  <c:v>23.818145579600188</c:v>
                </c:pt>
                <c:pt idx="996">
                  <c:v>23.836301908776239</c:v>
                </c:pt>
                <c:pt idx="997">
                  <c:v>23.854542367994522</c:v>
                </c:pt>
                <c:pt idx="998">
                  <c:v>23.872867615035904</c:v>
                </c:pt>
                <c:pt idx="999">
                  <c:v>23.891278633588836</c:v>
                </c:pt>
                <c:pt idx="1000">
                  <c:v>23.909776298871972</c:v>
                </c:pt>
                <c:pt idx="1001">
                  <c:v>23.928361486103963</c:v>
                </c:pt>
                <c:pt idx="1002">
                  <c:v>23.94703507050346</c:v>
                </c:pt>
                <c:pt idx="1003">
                  <c:v>23.965797927289128</c:v>
                </c:pt>
                <c:pt idx="1004">
                  <c:v>23.98465093167961</c:v>
                </c:pt>
                <c:pt idx="1005">
                  <c:v>24.003594958893562</c:v>
                </c:pt>
                <c:pt idx="1006">
                  <c:v>24.022630884149642</c:v>
                </c:pt>
                <c:pt idx="1007">
                  <c:v>24.04175981125503</c:v>
                </c:pt>
                <c:pt idx="1008">
                  <c:v>24.060982159372916</c:v>
                </c:pt>
                <c:pt idx="1009">
                  <c:v>24.080299031199324</c:v>
                </c:pt>
                <c:pt idx="1010">
                  <c:v>24.099711301952905</c:v>
                </c:pt>
                <c:pt idx="1011">
                  <c:v>24.119219846852317</c:v>
                </c:pt>
                <c:pt idx="1012">
                  <c:v>24.138825541116208</c:v>
                </c:pt>
                <c:pt idx="1013">
                  <c:v>24.158529259963238</c:v>
                </c:pt>
                <c:pt idx="1014">
                  <c:v>24.178331878612056</c:v>
                </c:pt>
                <c:pt idx="1015">
                  <c:v>24.198234272281319</c:v>
                </c:pt>
                <c:pt idx="1016">
                  <c:v>24.218237316189679</c:v>
                </c:pt>
                <c:pt idx="1017">
                  <c:v>24.238341885555791</c:v>
                </c:pt>
                <c:pt idx="1018">
                  <c:v>24.25854885559831</c:v>
                </c:pt>
                <c:pt idx="1019">
                  <c:v>24.278859344272174</c:v>
                </c:pt>
                <c:pt idx="1020">
                  <c:v>24.299273742570261</c:v>
                </c:pt>
                <c:pt idx="1021">
                  <c:v>24.319793167211149</c:v>
                </c:pt>
                <c:pt idx="1022">
                  <c:v>24.340418493413491</c:v>
                </c:pt>
                <c:pt idx="1023">
                  <c:v>24.361150596395941</c:v>
                </c:pt>
                <c:pt idx="1024">
                  <c:v>24.381990351377155</c:v>
                </c:pt>
                <c:pt idx="1025">
                  <c:v>24.402938633575783</c:v>
                </c:pt>
                <c:pt idx="1026">
                  <c:v>24.423996318210481</c:v>
                </c:pt>
                <c:pt idx="1027">
                  <c:v>24.445164280499906</c:v>
                </c:pt>
                <c:pt idx="1028">
                  <c:v>24.466443395662708</c:v>
                </c:pt>
                <c:pt idx="1029">
                  <c:v>24.487834538917539</c:v>
                </c:pt>
                <c:pt idx="1030">
                  <c:v>24.509338585483057</c:v>
                </c:pt>
                <c:pt idx="1031">
                  <c:v>24.530956410577915</c:v>
                </c:pt>
                <c:pt idx="1032">
                  <c:v>24.552689149179226</c:v>
                </c:pt>
                <c:pt idx="1033">
                  <c:v>24.574537158371157</c:v>
                </c:pt>
                <c:pt idx="1034">
                  <c:v>24.596501571758822</c:v>
                </c:pt>
                <c:pt idx="1035">
                  <c:v>24.618583264560876</c:v>
                </c:pt>
                <c:pt idx="1036">
                  <c:v>24.640783111995969</c:v>
                </c:pt>
                <c:pt idx="1037">
                  <c:v>24.663101989282762</c:v>
                </c:pt>
                <c:pt idx="1038">
                  <c:v>24.685540771639904</c:v>
                </c:pt>
                <c:pt idx="1039">
                  <c:v>24.708100334286051</c:v>
                </c:pt>
                <c:pt idx="1040">
                  <c:v>24.730781552439854</c:v>
                </c:pt>
                <c:pt idx="1041">
                  <c:v>24.753585301319969</c:v>
                </c:pt>
                <c:pt idx="1042">
                  <c:v>24.776512456145049</c:v>
                </c:pt>
                <c:pt idx="1043">
                  <c:v>24.799563892133751</c:v>
                </c:pt>
                <c:pt idx="1044">
                  <c:v>24.822740761540977</c:v>
                </c:pt>
                <c:pt idx="1045">
                  <c:v>24.846043387020512</c:v>
                </c:pt>
                <c:pt idx="1046">
                  <c:v>24.869472919330061</c:v>
                </c:pt>
                <c:pt idx="1047">
                  <c:v>24.893030233688279</c:v>
                </c:pt>
                <c:pt idx="1048">
                  <c:v>24.916716205313818</c:v>
                </c:pt>
                <c:pt idx="1049">
                  <c:v>24.940531709425336</c:v>
                </c:pt>
                <c:pt idx="1050">
                  <c:v>24.964477621241482</c:v>
                </c:pt>
                <c:pt idx="1051">
                  <c:v>24.988554815980912</c:v>
                </c:pt>
                <c:pt idx="1052">
                  <c:v>25.012764168862283</c:v>
                </c:pt>
                <c:pt idx="1053">
                  <c:v>25.037106555104241</c:v>
                </c:pt>
                <c:pt idx="1054">
                  <c:v>25.06158284992545</c:v>
                </c:pt>
                <c:pt idx="1055">
                  <c:v>25.086193928544553</c:v>
                </c:pt>
                <c:pt idx="1056">
                  <c:v>25.110940666180216</c:v>
                </c:pt>
                <c:pt idx="1057">
                  <c:v>25.135824235500376</c:v>
                </c:pt>
                <c:pt idx="1058">
                  <c:v>25.160844918468371</c:v>
                </c:pt>
                <c:pt idx="1059">
                  <c:v>25.186003886119316</c:v>
                </c:pt>
                <c:pt idx="1060">
                  <c:v>25.211302013671862</c:v>
                </c:pt>
                <c:pt idx="1061">
                  <c:v>25.236740176344668</c:v>
                </c:pt>
                <c:pt idx="1062">
                  <c:v>25.262319249356381</c:v>
                </c:pt>
                <c:pt idx="1063">
                  <c:v>25.288040107925656</c:v>
                </c:pt>
                <c:pt idx="1064">
                  <c:v>25.313903627271152</c:v>
                </c:pt>
                <c:pt idx="1065">
                  <c:v>25.339910682611521</c:v>
                </c:pt>
                <c:pt idx="1066">
                  <c:v>25.366062149165415</c:v>
                </c:pt>
                <c:pt idx="1067">
                  <c:v>25.392358902151489</c:v>
                </c:pt>
                <c:pt idx="1068">
                  <c:v>25.418801816788395</c:v>
                </c:pt>
                <c:pt idx="1069">
                  <c:v>25.445392086151912</c:v>
                </c:pt>
                <c:pt idx="1070">
                  <c:v>25.472129951514916</c:v>
                </c:pt>
                <c:pt idx="1071">
                  <c:v>25.499016604195148</c:v>
                </c:pt>
                <c:pt idx="1072">
                  <c:v>25.526052919411264</c:v>
                </c:pt>
                <c:pt idx="1073">
                  <c:v>25.553239772381918</c:v>
                </c:pt>
                <c:pt idx="1074">
                  <c:v>25.580578038325761</c:v>
                </c:pt>
                <c:pt idx="1075">
                  <c:v>25.608068592461446</c:v>
                </c:pt>
                <c:pt idx="1076">
                  <c:v>25.63571231000763</c:v>
                </c:pt>
                <c:pt idx="1077">
                  <c:v>25.663510066182969</c:v>
                </c:pt>
                <c:pt idx="1078">
                  <c:v>25.691462736206113</c:v>
                </c:pt>
                <c:pt idx="1079">
                  <c:v>25.719571195295714</c:v>
                </c:pt>
                <c:pt idx="1080">
                  <c:v>25.74783631867043</c:v>
                </c:pt>
                <c:pt idx="1081">
                  <c:v>25.776258981548914</c:v>
                </c:pt>
                <c:pt idx="1082">
                  <c:v>25.804840400810857</c:v>
                </c:pt>
                <c:pt idx="1083">
                  <c:v>25.83358077025694</c:v>
                </c:pt>
                <c:pt idx="1084">
                  <c:v>25.862481304873185</c:v>
                </c:pt>
                <c:pt idx="1085">
                  <c:v>25.891542879878251</c:v>
                </c:pt>
                <c:pt idx="1086">
                  <c:v>25.920766370490782</c:v>
                </c:pt>
                <c:pt idx="1087">
                  <c:v>25.950152651929443</c:v>
                </c:pt>
                <c:pt idx="1088">
                  <c:v>25.979702599412878</c:v>
                </c:pt>
                <c:pt idx="1089">
                  <c:v>26.009417088159747</c:v>
                </c:pt>
                <c:pt idx="1090">
                  <c:v>26.0392969933887</c:v>
                </c:pt>
                <c:pt idx="1091">
                  <c:v>26.069343190318396</c:v>
                </c:pt>
                <c:pt idx="1092">
                  <c:v>26.099556554167481</c:v>
                </c:pt>
                <c:pt idx="1093">
                  <c:v>26.129937960154617</c:v>
                </c:pt>
                <c:pt idx="1094">
                  <c:v>26.160488648697353</c:v>
                </c:pt>
                <c:pt idx="1095">
                  <c:v>26.19120876664585</c:v>
                </c:pt>
                <c:pt idx="1096">
                  <c:v>26.222099552398792</c:v>
                </c:pt>
                <c:pt idx="1097">
                  <c:v>26.253161881174826</c:v>
                </c:pt>
                <c:pt idx="1098">
                  <c:v>26.284396628192614</c:v>
                </c:pt>
                <c:pt idx="1099">
                  <c:v>26.315804668670804</c:v>
                </c:pt>
                <c:pt idx="1100">
                  <c:v>26.347386877828054</c:v>
                </c:pt>
                <c:pt idx="1101">
                  <c:v>26.379143876327703</c:v>
                </c:pt>
                <c:pt idx="1102">
                  <c:v>26.411075069329659</c:v>
                </c:pt>
                <c:pt idx="1103">
                  <c:v>26.443179599654055</c:v>
                </c:pt>
                <c:pt idx="1104">
                  <c:v>26.475456639923358</c:v>
                </c:pt>
                <c:pt idx="1105">
                  <c:v>26.507905295704802</c:v>
                </c:pt>
                <c:pt idx="1106">
                  <c:v>26.540524776873752</c:v>
                </c:pt>
                <c:pt idx="1107">
                  <c:v>26.573314203898608</c:v>
                </c:pt>
                <c:pt idx="1108">
                  <c:v>26.60627272705009</c:v>
                </c:pt>
                <c:pt idx="1109">
                  <c:v>26.639399466796593</c:v>
                </c:pt>
                <c:pt idx="1110">
                  <c:v>26.672693603211165</c:v>
                </c:pt>
                <c:pt idx="1111">
                  <c:v>26.706154346169171</c:v>
                </c:pt>
                <c:pt idx="1112">
                  <c:v>26.739780726732036</c:v>
                </c:pt>
                <c:pt idx="1113">
                  <c:v>26.773572014379777</c:v>
                </c:pt>
                <c:pt idx="1114">
                  <c:v>26.807527240173822</c:v>
                </c:pt>
                <c:pt idx="1115">
                  <c:v>26.841645673594179</c:v>
                </c:pt>
                <c:pt idx="1116">
                  <c:v>26.875926345702283</c:v>
                </c:pt>
                <c:pt idx="1117">
                  <c:v>26.910368466373495</c:v>
                </c:pt>
                <c:pt idx="1118">
                  <c:v>26.944971185878536</c:v>
                </c:pt>
                <c:pt idx="1119">
                  <c:v>26.979733654488129</c:v>
                </c:pt>
                <c:pt idx="1120">
                  <c:v>27.014655022472994</c:v>
                </c:pt>
                <c:pt idx="1121">
                  <c:v>27.049734559313144</c:v>
                </c:pt>
                <c:pt idx="1122">
                  <c:v>27.084971176860712</c:v>
                </c:pt>
                <c:pt idx="1123">
                  <c:v>27.120364144595715</c:v>
                </c:pt>
                <c:pt idx="1124">
                  <c:v>27.155912612788871</c:v>
                </c:pt>
                <c:pt idx="1125">
                  <c:v>27.1916157317109</c:v>
                </c:pt>
                <c:pt idx="1126">
                  <c:v>27.227472770841814</c:v>
                </c:pt>
                <c:pt idx="1127">
                  <c:v>27.26348264203375</c:v>
                </c:pt>
                <c:pt idx="1128">
                  <c:v>27.299644614766727</c:v>
                </c:pt>
                <c:pt idx="1129">
                  <c:v>27.335957720102165</c:v>
                </c:pt>
                <c:pt idx="1130">
                  <c:v>27.372421585147951</c:v>
                </c:pt>
                <c:pt idx="1131">
                  <c:v>27.40903476412835</c:v>
                </c:pt>
                <c:pt idx="1132">
                  <c:v>27.445796645732671</c:v>
                </c:pt>
                <c:pt idx="1133">
                  <c:v>27.482706380231626</c:v>
                </c:pt>
                <c:pt idx="1134">
                  <c:v>27.519763117895941</c:v>
                </c:pt>
                <c:pt idx="1135">
                  <c:v>27.556966008996337</c:v>
                </c:pt>
                <c:pt idx="1136">
                  <c:v>27.594314203803528</c:v>
                </c:pt>
                <c:pt idx="1137">
                  <c:v>27.631806852588241</c:v>
                </c:pt>
                <c:pt idx="1138">
                  <c:v>27.669443105621195</c:v>
                </c:pt>
                <c:pt idx="1139">
                  <c:v>27.707222113173106</c:v>
                </c:pt>
                <c:pt idx="1140">
                  <c:v>27.7451430255147</c:v>
                </c:pt>
                <c:pt idx="1141">
                  <c:v>27.783205231335273</c:v>
                </c:pt>
                <c:pt idx="1142">
                  <c:v>27.821407404068388</c:v>
                </c:pt>
                <c:pt idx="1143">
                  <c:v>27.859748932403349</c:v>
                </c:pt>
                <c:pt idx="1144">
                  <c:v>27.898228966610873</c:v>
                </c:pt>
                <c:pt idx="1145">
                  <c:v>27.936846656961674</c:v>
                </c:pt>
                <c:pt idx="1146">
                  <c:v>27.975601153726483</c:v>
                </c:pt>
                <c:pt idx="1147">
                  <c:v>28.014491607176016</c:v>
                </c:pt>
                <c:pt idx="1148">
                  <c:v>28.053517167580996</c:v>
                </c:pt>
                <c:pt idx="1149">
                  <c:v>28.092676985212137</c:v>
                </c:pt>
                <c:pt idx="1150">
                  <c:v>28.131970210340167</c:v>
                </c:pt>
                <c:pt idx="1151">
                  <c:v>28.171395993235798</c:v>
                </c:pt>
                <c:pt idx="1152">
                  <c:v>28.210953722588343</c:v>
                </c:pt>
                <c:pt idx="1153">
                  <c:v>28.250641833412768</c:v>
                </c:pt>
                <c:pt idx="1154">
                  <c:v>28.290460429654125</c:v>
                </c:pt>
                <c:pt idx="1155">
                  <c:v>28.330407946327387</c:v>
                </c:pt>
                <c:pt idx="1156">
                  <c:v>28.370483772121862</c:v>
                </c:pt>
                <c:pt idx="1157">
                  <c:v>28.410687057308262</c:v>
                </c:pt>
                <c:pt idx="1158">
                  <c:v>28.451016713738735</c:v>
                </c:pt>
                <c:pt idx="1159">
                  <c:v>28.49147260693973</c:v>
                </c:pt>
                <c:pt idx="1160">
                  <c:v>28.532053410344822</c:v>
                </c:pt>
                <c:pt idx="1161">
                  <c:v>28.572757797387567</c:v>
                </c:pt>
                <c:pt idx="1162">
                  <c:v>28.613585872012997</c:v>
                </c:pt>
                <c:pt idx="1163">
                  <c:v>28.654535830817522</c:v>
                </c:pt>
                <c:pt idx="1164">
                  <c:v>28.695607777746179</c:v>
                </c:pt>
                <c:pt idx="1165">
                  <c:v>28.736799909395369</c:v>
                </c:pt>
                <c:pt idx="1166">
                  <c:v>28.778112329710133</c:v>
                </c:pt>
                <c:pt idx="1167">
                  <c:v>28.81954371212403</c:v>
                </c:pt>
                <c:pt idx="1168">
                  <c:v>28.86109273007062</c:v>
                </c:pt>
                <c:pt idx="1169">
                  <c:v>28.902759487494947</c:v>
                </c:pt>
                <c:pt idx="1170">
                  <c:v>28.944542180993409</c:v>
                </c:pt>
                <c:pt idx="1171">
                  <c:v>28.986440914511043</c:v>
                </c:pt>
                <c:pt idx="1172">
                  <c:v>29.028453884644257</c:v>
                </c:pt>
                <c:pt idx="1173">
                  <c:v>29.070581195338082</c:v>
                </c:pt>
                <c:pt idx="1174">
                  <c:v>29.11282104318893</c:v>
                </c:pt>
                <c:pt idx="1175">
                  <c:v>29.155173055304672</c:v>
                </c:pt>
                <c:pt idx="1176">
                  <c:v>29.197636858793196</c:v>
                </c:pt>
                <c:pt idx="1177">
                  <c:v>29.240211127088052</c:v>
                </c:pt>
                <c:pt idx="1178">
                  <c:v>29.282894533622812</c:v>
                </c:pt>
                <c:pt idx="1179">
                  <c:v>29.325687182342509</c:v>
                </c:pt>
                <c:pt idx="1180">
                  <c:v>29.368587269843548</c:v>
                </c:pt>
                <c:pt idx="1181">
                  <c:v>29.411594900070966</c:v>
                </c:pt>
                <c:pt idx="1182">
                  <c:v>29.454708746458323</c:v>
                </c:pt>
                <c:pt idx="1183">
                  <c:v>29.497927482439188</c:v>
                </c:pt>
                <c:pt idx="1184">
                  <c:v>29.541251211958588</c:v>
                </c:pt>
                <c:pt idx="1185">
                  <c:v>29.584678131612932</c:v>
                </c:pt>
                <c:pt idx="1186">
                  <c:v>29.628208345347257</c:v>
                </c:pt>
                <c:pt idx="1187">
                  <c:v>29.671840526595126</c:v>
                </c:pt>
                <c:pt idx="1188">
                  <c:v>29.715573348790102</c:v>
                </c:pt>
                <c:pt idx="1189">
                  <c:v>29.759406915877218</c:v>
                </c:pt>
                <c:pt idx="1190">
                  <c:v>29.803339424452883</c:v>
                </c:pt>
                <c:pt idx="1191">
                  <c:v>29.847370978462131</c:v>
                </c:pt>
                <c:pt idx="1192">
                  <c:v>29.891499774501362</c:v>
                </c:pt>
                <c:pt idx="1193">
                  <c:v>29.935725439678464</c:v>
                </c:pt>
                <c:pt idx="1194">
                  <c:v>29.980047601101305</c:v>
                </c:pt>
                <c:pt idx="1195">
                  <c:v>30.024464455366299</c:v>
                </c:pt>
                <c:pt idx="1196">
                  <c:v>30.068976106418482</c:v>
                </c:pt>
                <c:pt idx="1197">
                  <c:v>30.113580750854247</c:v>
                </c:pt>
                <c:pt idx="1198">
                  <c:v>30.158278492618642</c:v>
                </c:pt>
                <c:pt idx="1199">
                  <c:v>30.203068005145226</c:v>
                </c:pt>
                <c:pt idx="1200">
                  <c:v>30.247947961867563</c:v>
                </c:pt>
                <c:pt idx="1201">
                  <c:v>30.292918466730686</c:v>
                </c:pt>
                <c:pt idx="1202">
                  <c:v>30.337977716331</c:v>
                </c:pt>
                <c:pt idx="1203">
                  <c:v>30.383125814613546</c:v>
                </c:pt>
                <c:pt idx="1204">
                  <c:v>30.428361435011883</c:v>
                </c:pt>
                <c:pt idx="1205">
                  <c:v>30.473683727796729</c:v>
                </c:pt>
                <c:pt idx="1206">
                  <c:v>30.519090889564492</c:v>
                </c:pt>
                <c:pt idx="1207">
                  <c:v>30.564583977934525</c:v>
                </c:pt>
                <c:pt idx="1208">
                  <c:v>30.610161189503231</c:v>
                </c:pt>
                <c:pt idx="1209">
                  <c:v>30.655821674541329</c:v>
                </c:pt>
                <c:pt idx="1210">
                  <c:v>30.70156410648238</c:v>
                </c:pt>
                <c:pt idx="1211">
                  <c:v>30.747388112434273</c:v>
                </c:pt>
                <c:pt idx="1212">
                  <c:v>30.793293319504876</c:v>
                </c:pt>
                <c:pt idx="1213">
                  <c:v>30.83927840112775</c:v>
                </c:pt>
                <c:pt idx="1214">
                  <c:v>30.885342030736467</c:v>
                </c:pt>
                <c:pt idx="1215">
                  <c:v>30.931484312276055</c:v>
                </c:pt>
                <c:pt idx="1216">
                  <c:v>30.977702965505767</c:v>
                </c:pt>
                <c:pt idx="1217">
                  <c:v>31.023999048044949</c:v>
                </c:pt>
                <c:pt idx="1218">
                  <c:v>31.070370756490014</c:v>
                </c:pt>
                <c:pt idx="1219">
                  <c:v>31.116817241111676</c:v>
                </c:pt>
                <c:pt idx="1220">
                  <c:v>31.163337652180651</c:v>
                </c:pt>
                <c:pt idx="1221">
                  <c:v>31.209930186293356</c:v>
                </c:pt>
                <c:pt idx="1222">
                  <c:v>31.256595901069133</c:v>
                </c:pt>
                <c:pt idx="1223">
                  <c:v>31.303332993104391</c:v>
                </c:pt>
                <c:pt idx="1224">
                  <c:v>31.350140612669851</c:v>
                </c:pt>
                <c:pt idx="1225">
                  <c:v>31.397017910036233</c:v>
                </c:pt>
                <c:pt idx="1226">
                  <c:v>31.443963081799936</c:v>
                </c:pt>
                <c:pt idx="1227">
                  <c:v>31.490976708743162</c:v>
                </c:pt>
                <c:pt idx="1228">
                  <c:v>31.538058417973787</c:v>
                </c:pt>
                <c:pt idx="1229">
                  <c:v>31.585205452413902</c:v>
                </c:pt>
                <c:pt idx="1230">
                  <c:v>31.632417916008535</c:v>
                </c:pt>
                <c:pt idx="1231">
                  <c:v>31.679694959028417</c:v>
                </c:pt>
                <c:pt idx="1232">
                  <c:v>31.727036685418575</c:v>
                </c:pt>
                <c:pt idx="1233">
                  <c:v>31.774440338101105</c:v>
                </c:pt>
                <c:pt idx="1234">
                  <c:v>31.821906974695352</c:v>
                </c:pt>
                <c:pt idx="1235">
                  <c:v>31.869432884449097</c:v>
                </c:pt>
                <c:pt idx="1236">
                  <c:v>31.917021032330318</c:v>
                </c:pt>
                <c:pt idx="1237">
                  <c:v>31.964667707586791</c:v>
                </c:pt>
                <c:pt idx="1238">
                  <c:v>32.012373967837874</c:v>
                </c:pt>
                <c:pt idx="1239">
                  <c:v>32.060137056005637</c:v>
                </c:pt>
                <c:pt idx="1240">
                  <c:v>32.107957076035134</c:v>
                </c:pt>
                <c:pt idx="1241">
                  <c:v>32.155833178197085</c:v>
                </c:pt>
                <c:pt idx="1242">
                  <c:v>32.203765466436508</c:v>
                </c:pt>
                <c:pt idx="1243">
                  <c:v>32.251751183675516</c:v>
                </c:pt>
                <c:pt idx="1244">
                  <c:v>32.29979043385913</c:v>
                </c:pt>
                <c:pt idx="1245">
                  <c:v>32.347882367258073</c:v>
                </c:pt>
                <c:pt idx="1246">
                  <c:v>32.396027087817387</c:v>
                </c:pt>
                <c:pt idx="1247">
                  <c:v>32.444221838459157</c:v>
                </c:pt>
                <c:pt idx="1248">
                  <c:v>32.492466723128416</c:v>
                </c:pt>
                <c:pt idx="1249">
                  <c:v>32.540761845770206</c:v>
                </c:pt>
                <c:pt idx="1250">
                  <c:v>32.589103495632287</c:v>
                </c:pt>
                <c:pt idx="1251">
                  <c:v>32.637494637682664</c:v>
                </c:pt>
                <c:pt idx="1252">
                  <c:v>32.685931561169099</c:v>
                </c:pt>
                <c:pt idx="1253">
                  <c:v>32.734415323710941</c:v>
                </c:pt>
                <c:pt idx="1254">
                  <c:v>32.782943168230283</c:v>
                </c:pt>
                <c:pt idx="1255">
                  <c:v>32.831515198672165</c:v>
                </c:pt>
                <c:pt idx="1256">
                  <c:v>32.880130565307297</c:v>
                </c:pt>
                <c:pt idx="1257">
                  <c:v>32.928789372080722</c:v>
                </c:pt>
                <c:pt idx="1258">
                  <c:v>32.977488861914523</c:v>
                </c:pt>
                <c:pt idx="1259">
                  <c:v>33.026230092428065</c:v>
                </c:pt>
                <c:pt idx="1260">
                  <c:v>33.07500935286911</c:v>
                </c:pt>
                <c:pt idx="1261">
                  <c:v>33.123829608205646</c:v>
                </c:pt>
                <c:pt idx="1262">
                  <c:v>33.172687147685444</c:v>
                </c:pt>
                <c:pt idx="1263">
                  <c:v>33.221582075253544</c:v>
                </c:pt>
                <c:pt idx="1264">
                  <c:v>33.270514494854979</c:v>
                </c:pt>
                <c:pt idx="1265">
                  <c:v>33.319481649411834</c:v>
                </c:pt>
                <c:pt idx="1266">
                  <c:v>33.368483642869151</c:v>
                </c:pt>
                <c:pt idx="1267">
                  <c:v>33.417519625497654</c:v>
                </c:pt>
                <c:pt idx="1268">
                  <c:v>33.46658970124237</c:v>
                </c:pt>
                <c:pt idx="1269">
                  <c:v>33.51569111302539</c:v>
                </c:pt>
                <c:pt idx="1270">
                  <c:v>33.564823964791756</c:v>
                </c:pt>
                <c:pt idx="1271">
                  <c:v>33.613987406812186</c:v>
                </c:pt>
                <c:pt idx="1272">
                  <c:v>33.663181543031712</c:v>
                </c:pt>
                <c:pt idx="1273">
                  <c:v>33.712403616372427</c:v>
                </c:pt>
                <c:pt idx="1274">
                  <c:v>33.761654684453681</c:v>
                </c:pt>
                <c:pt idx="1275">
                  <c:v>33.81093103652325</c:v>
                </c:pt>
                <c:pt idx="1276">
                  <c:v>33.86023563754911</c:v>
                </c:pt>
                <c:pt idx="1277">
                  <c:v>33.90956477677905</c:v>
                </c:pt>
                <c:pt idx="1278">
                  <c:v>33.958919511832406</c:v>
                </c:pt>
                <c:pt idx="1279">
                  <c:v>34.008297085631277</c:v>
                </c:pt>
                <c:pt idx="1280">
                  <c:v>34.05769760212069</c:v>
                </c:pt>
                <c:pt idx="1281">
                  <c:v>34.107120211571377</c:v>
                </c:pt>
                <c:pt idx="1282">
                  <c:v>34.156565017928365</c:v>
                </c:pt>
                <c:pt idx="1283">
                  <c:v>34.206029264113745</c:v>
                </c:pt>
                <c:pt idx="1284">
                  <c:v>34.255513054072551</c:v>
                </c:pt>
                <c:pt idx="1285">
                  <c:v>34.305015538075509</c:v>
                </c:pt>
                <c:pt idx="1286">
                  <c:v>34.354535866393341</c:v>
                </c:pt>
                <c:pt idx="1287">
                  <c:v>34.404074142971076</c:v>
                </c:pt>
                <c:pt idx="1288">
                  <c:v>34.453627610730805</c:v>
                </c:pt>
                <c:pt idx="1289">
                  <c:v>34.50319637361757</c:v>
                </c:pt>
                <c:pt idx="1290">
                  <c:v>34.55277958190208</c:v>
                </c:pt>
                <c:pt idx="1291">
                  <c:v>34.602377339529383</c:v>
                </c:pt>
                <c:pt idx="1292">
                  <c:v>34.651986889421565</c:v>
                </c:pt>
                <c:pt idx="1293">
                  <c:v>34.701609289197975</c:v>
                </c:pt>
                <c:pt idx="1294">
                  <c:v>34.751240828106383</c:v>
                </c:pt>
                <c:pt idx="1295">
                  <c:v>34.800884471114777</c:v>
                </c:pt>
                <c:pt idx="1296">
                  <c:v>34.850536507470935</c:v>
                </c:pt>
                <c:pt idx="1297">
                  <c:v>34.900197994794198</c:v>
                </c:pt>
                <c:pt idx="1298">
                  <c:v>34.949866176006665</c:v>
                </c:pt>
                <c:pt idx="1299">
                  <c:v>34.999541155053372</c:v>
                </c:pt>
                <c:pt idx="1300">
                  <c:v>35.049222082205027</c:v>
                </c:pt>
                <c:pt idx="1301">
                  <c:v>35.098909061406687</c:v>
                </c:pt>
                <c:pt idx="1302">
                  <c:v>35.148599335580414</c:v>
                </c:pt>
                <c:pt idx="1303">
                  <c:v>35.198293962345588</c:v>
                </c:pt>
                <c:pt idx="1304">
                  <c:v>35.247989230949955</c:v>
                </c:pt>
                <c:pt idx="1305">
                  <c:v>35.297688106361527</c:v>
                </c:pt>
                <c:pt idx="1306">
                  <c:v>35.347386877828058</c:v>
                </c:pt>
                <c:pt idx="1307">
                  <c:v>35.39188189172306</c:v>
                </c:pt>
                <c:pt idx="1308">
                  <c:v>35.436378590905846</c:v>
                </c:pt>
                <c:pt idx="1309">
                  <c:v>35.48087864540463</c:v>
                </c:pt>
                <c:pt idx="1310">
                  <c:v>35.525383786285921</c:v>
                </c:pt>
                <c:pt idx="1311">
                  <c:v>35.569895637085033</c:v>
                </c:pt>
                <c:pt idx="1312">
                  <c:v>35.6144159157544</c:v>
                </c:pt>
                <c:pt idx="1313">
                  <c:v>35.658946306149389</c:v>
                </c:pt>
                <c:pt idx="1314">
                  <c:v>35.703488553162089</c:v>
                </c:pt>
                <c:pt idx="1315">
                  <c:v>35.748044279639693</c:v>
                </c:pt>
                <c:pt idx="1316">
                  <c:v>35.792615057339972</c:v>
                </c:pt>
                <c:pt idx="1317">
                  <c:v>35.837202807125863</c:v>
                </c:pt>
                <c:pt idx="1318">
                  <c:v>35.881808975866235</c:v>
                </c:pt>
                <c:pt idx="1319">
                  <c:v>35.926435487267142</c:v>
                </c:pt>
                <c:pt idx="1320">
                  <c:v>35.97108378819744</c:v>
                </c:pt>
                <c:pt idx="1321">
                  <c:v>36.015755683153884</c:v>
                </c:pt>
                <c:pt idx="1322">
                  <c:v>36.060453095842519</c:v>
                </c:pt>
                <c:pt idx="1323">
                  <c:v>36.105177234713622</c:v>
                </c:pt>
                <c:pt idx="1324">
                  <c:v>36.14993025643416</c:v>
                </c:pt>
                <c:pt idx="1325">
                  <c:v>36.194713380402277</c:v>
                </c:pt>
                <c:pt idx="1326">
                  <c:v>36.239528524835578</c:v>
                </c:pt>
                <c:pt idx="1327">
                  <c:v>36.284377375021528</c:v>
                </c:pt>
                <c:pt idx="1328">
                  <c:v>36.32926185466615</c:v>
                </c:pt>
                <c:pt idx="1329">
                  <c:v>36.374183172219752</c:v>
                </c:pt>
                <c:pt idx="1330">
                  <c:v>36.419143251388363</c:v>
                </c:pt>
                <c:pt idx="1331">
                  <c:v>36.46414401587802</c:v>
                </c:pt>
                <c:pt idx="1332">
                  <c:v>36.509186674139016</c:v>
                </c:pt>
                <c:pt idx="1333">
                  <c:v>36.554273149877403</c:v>
                </c:pt>
                <c:pt idx="1334">
                  <c:v>36.599405128380624</c:v>
                </c:pt>
                <c:pt idx="1335">
                  <c:v>36.644584294936131</c:v>
                </c:pt>
                <c:pt idx="1336">
                  <c:v>36.689812334831387</c:v>
                </c:pt>
                <c:pt idx="1337">
                  <c:v>36.735091410191018</c:v>
                </c:pt>
                <c:pt idx="1338">
                  <c:v>36.780422252628142</c:v>
                </c:pt>
                <c:pt idx="1339">
                  <c:v>36.825807024267391</c:v>
                </c:pt>
                <c:pt idx="1340">
                  <c:v>36.871247410396208</c:v>
                </c:pt>
                <c:pt idx="1341">
                  <c:v>36.916745096302066</c:v>
                </c:pt>
                <c:pt idx="1342">
                  <c:v>36.962302234902893</c:v>
                </c:pt>
                <c:pt idx="1343">
                  <c:v>37.007919108594685</c:v>
                </c:pt>
                <c:pt idx="1344">
                  <c:v>37.05359927344702</c:v>
                </c:pt>
                <c:pt idx="1345">
                  <c:v>37.099342543444905</c:v>
                </c:pt>
                <c:pt idx="1346">
                  <c:v>37.145152475712642</c:v>
                </c:pt>
                <c:pt idx="1347">
                  <c:v>37.191029359989528</c:v>
                </c:pt>
                <c:pt idx="1348">
                  <c:v>37.236975323999403</c:v>
                </c:pt>
                <c:pt idx="1349">
                  <c:v>37.282992086853895</c:v>
                </c:pt>
                <c:pt idx="1350">
                  <c:v>37.329081777444102</c:v>
                </c:pt>
                <c:pt idx="1351">
                  <c:v>37.37524468317482</c:v>
                </c:pt>
                <c:pt idx="1352">
                  <c:v>37.421484364672089</c:v>
                </c:pt>
                <c:pt idx="1353">
                  <c:v>37.467801108089098</c:v>
                </c:pt>
                <c:pt idx="1354">
                  <c:v>37.514197044820165</c:v>
                </c:pt>
                <c:pt idx="1355">
                  <c:v>37.560673890222077</c:v>
                </c:pt>
                <c:pt idx="1356">
                  <c:v>37.607233777025137</c:v>
                </c:pt>
                <c:pt idx="1357">
                  <c:v>37.65387698871055</c:v>
                </c:pt>
                <c:pt idx="1358">
                  <c:v>37.700607089912346</c:v>
                </c:pt>
                <c:pt idx="1359">
                  <c:v>37.747423885854175</c:v>
                </c:pt>
                <c:pt idx="1360">
                  <c:v>37.794330942618593</c:v>
                </c:pt>
                <c:pt idx="1361">
                  <c:v>37.841328063952609</c:v>
                </c:pt>
                <c:pt idx="1362">
                  <c:v>37.888418817443537</c:v>
                </c:pt>
                <c:pt idx="1363">
                  <c:v>37.935603005305502</c:v>
                </c:pt>
                <c:pt idx="1364">
                  <c:v>37.982884196686818</c:v>
                </c:pt>
                <c:pt idx="1365">
                  <c:v>38.030263145886806</c:v>
                </c:pt>
                <c:pt idx="1366">
                  <c:v>38.077740562648088</c:v>
                </c:pt>
                <c:pt idx="1367">
                  <c:v>38.125320060647553</c:v>
                </c:pt>
                <c:pt idx="1368">
                  <c:v>38.173002351301335</c:v>
                </c:pt>
                <c:pt idx="1369">
                  <c:v>38.220788185561709</c:v>
                </c:pt>
                <c:pt idx="1370">
                  <c:v>38.268681137597547</c:v>
                </c:pt>
                <c:pt idx="1371">
                  <c:v>38.316681002928924</c:v>
                </c:pt>
                <c:pt idx="1372">
                  <c:v>38.364791357510711</c:v>
                </c:pt>
                <c:pt idx="1373">
                  <c:v>38.413011995048841</c:v>
                </c:pt>
                <c:pt idx="1374">
                  <c:v>38.461346493340457</c:v>
                </c:pt>
                <c:pt idx="1375">
                  <c:v>38.509794644221117</c:v>
                </c:pt>
                <c:pt idx="1376">
                  <c:v>38.55836002738647</c:v>
                </c:pt>
                <c:pt idx="1377">
                  <c:v>38.607042432745402</c:v>
                </c:pt>
                <c:pt idx="1378">
                  <c:v>38.655846390878722</c:v>
                </c:pt>
                <c:pt idx="1379">
                  <c:v>38.704769792361489</c:v>
                </c:pt>
                <c:pt idx="1380">
                  <c:v>38.753816219325813</c:v>
                </c:pt>
                <c:pt idx="1381">
                  <c:v>38.802987357048607</c:v>
                </c:pt>
                <c:pt idx="1382">
                  <c:v>38.852286792830157</c:v>
                </c:pt>
                <c:pt idx="1383">
                  <c:v>38.901712408976429</c:v>
                </c:pt>
                <c:pt idx="1384">
                  <c:v>38.951267791725954</c:v>
                </c:pt>
                <c:pt idx="1385">
                  <c:v>39.000955580029959</c:v>
                </c:pt>
                <c:pt idx="1386">
                  <c:v>39.050776504553497</c:v>
                </c:pt>
                <c:pt idx="1387">
                  <c:v>39.100731299906315</c:v>
                </c:pt>
                <c:pt idx="1388">
                  <c:v>39.150823556658409</c:v>
                </c:pt>
                <c:pt idx="1389">
                  <c:v>39.201053052738047</c:v>
                </c:pt>
                <c:pt idx="1390">
                  <c:v>39.251423384445935</c:v>
                </c:pt>
                <c:pt idx="1391">
                  <c:v>39.301935277222675</c:v>
                </c:pt>
                <c:pt idx="1392">
                  <c:v>39.352589465171746</c:v>
                </c:pt>
                <c:pt idx="1393">
                  <c:v>39.403388587244379</c:v>
                </c:pt>
                <c:pt idx="1394">
                  <c:v>39.454336244579004</c:v>
                </c:pt>
                <c:pt idx="1395">
                  <c:v>39.505430291974079</c:v>
                </c:pt>
                <c:pt idx="1396">
                  <c:v>39.556674329337497</c:v>
                </c:pt>
                <c:pt idx="1397">
                  <c:v>39.608070995620494</c:v>
                </c:pt>
                <c:pt idx="1398">
                  <c:v>39.659621036001269</c:v>
                </c:pt>
                <c:pt idx="1399">
                  <c:v>39.711325156232036</c:v>
                </c:pt>
                <c:pt idx="1400">
                  <c:v>39.76318696122717</c:v>
                </c:pt>
              </c:numCache>
            </c:numRef>
          </c:val>
        </c:ser>
        <c:ser>
          <c:idx val="3"/>
          <c:order val="1"/>
          <c:tx>
            <c:strRef>
              <c:f>RockerConcaveParameters!$S$109</c:f>
              <c:strCache>
                <c:ptCount val="1"/>
                <c:pt idx="0">
                  <c:v>Side Jig</c:v>
                </c:pt>
              </c:strCache>
            </c:strRef>
          </c:tx>
          <c:marker>
            <c:symbol val="none"/>
          </c:marker>
          <c:cat>
            <c:numRef>
              <c:f>RockerConcaveParameters!$B$111:$B$1911</c:f>
              <c:numCache>
                <c:formatCode>0</c:formatCode>
                <c:ptCount val="18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pt idx="1601">
                  <c:v>701</c:v>
                </c:pt>
                <c:pt idx="1602">
                  <c:v>702</c:v>
                </c:pt>
                <c:pt idx="1603">
                  <c:v>703</c:v>
                </c:pt>
                <c:pt idx="1604">
                  <c:v>704</c:v>
                </c:pt>
                <c:pt idx="1605">
                  <c:v>705</c:v>
                </c:pt>
                <c:pt idx="1606">
                  <c:v>706</c:v>
                </c:pt>
                <c:pt idx="1607">
                  <c:v>707</c:v>
                </c:pt>
                <c:pt idx="1608">
                  <c:v>708</c:v>
                </c:pt>
                <c:pt idx="1609">
                  <c:v>709</c:v>
                </c:pt>
                <c:pt idx="1610">
                  <c:v>710</c:v>
                </c:pt>
                <c:pt idx="1611">
                  <c:v>711</c:v>
                </c:pt>
                <c:pt idx="1612">
                  <c:v>712</c:v>
                </c:pt>
                <c:pt idx="1613">
                  <c:v>713</c:v>
                </c:pt>
                <c:pt idx="1614">
                  <c:v>714</c:v>
                </c:pt>
                <c:pt idx="1615">
                  <c:v>715</c:v>
                </c:pt>
                <c:pt idx="1616">
                  <c:v>716</c:v>
                </c:pt>
                <c:pt idx="1617">
                  <c:v>717</c:v>
                </c:pt>
                <c:pt idx="1618">
                  <c:v>718</c:v>
                </c:pt>
                <c:pt idx="1619">
                  <c:v>719</c:v>
                </c:pt>
                <c:pt idx="1620">
                  <c:v>720</c:v>
                </c:pt>
                <c:pt idx="1621">
                  <c:v>721</c:v>
                </c:pt>
                <c:pt idx="1622">
                  <c:v>722</c:v>
                </c:pt>
                <c:pt idx="1623">
                  <c:v>723</c:v>
                </c:pt>
                <c:pt idx="1624">
                  <c:v>724</c:v>
                </c:pt>
                <c:pt idx="1625">
                  <c:v>725</c:v>
                </c:pt>
                <c:pt idx="1626">
                  <c:v>726</c:v>
                </c:pt>
                <c:pt idx="1627">
                  <c:v>727</c:v>
                </c:pt>
                <c:pt idx="1628">
                  <c:v>728</c:v>
                </c:pt>
                <c:pt idx="1629">
                  <c:v>729</c:v>
                </c:pt>
                <c:pt idx="1630">
                  <c:v>730</c:v>
                </c:pt>
                <c:pt idx="1631">
                  <c:v>731</c:v>
                </c:pt>
                <c:pt idx="1632">
                  <c:v>732</c:v>
                </c:pt>
                <c:pt idx="1633">
                  <c:v>733</c:v>
                </c:pt>
                <c:pt idx="1634">
                  <c:v>734</c:v>
                </c:pt>
                <c:pt idx="1635">
                  <c:v>735</c:v>
                </c:pt>
                <c:pt idx="1636">
                  <c:v>736</c:v>
                </c:pt>
                <c:pt idx="1637">
                  <c:v>737</c:v>
                </c:pt>
                <c:pt idx="1638">
                  <c:v>738</c:v>
                </c:pt>
                <c:pt idx="1639">
                  <c:v>739</c:v>
                </c:pt>
                <c:pt idx="1640">
                  <c:v>740</c:v>
                </c:pt>
                <c:pt idx="1641">
                  <c:v>741</c:v>
                </c:pt>
                <c:pt idx="1642">
                  <c:v>742</c:v>
                </c:pt>
                <c:pt idx="1643">
                  <c:v>743</c:v>
                </c:pt>
                <c:pt idx="1644">
                  <c:v>744</c:v>
                </c:pt>
                <c:pt idx="1645">
                  <c:v>745</c:v>
                </c:pt>
                <c:pt idx="1646">
                  <c:v>746</c:v>
                </c:pt>
                <c:pt idx="1647">
                  <c:v>747</c:v>
                </c:pt>
                <c:pt idx="1648">
                  <c:v>748</c:v>
                </c:pt>
                <c:pt idx="1649">
                  <c:v>749</c:v>
                </c:pt>
                <c:pt idx="1650">
                  <c:v>750</c:v>
                </c:pt>
                <c:pt idx="1651">
                  <c:v>751</c:v>
                </c:pt>
                <c:pt idx="1652">
                  <c:v>752</c:v>
                </c:pt>
                <c:pt idx="1653">
                  <c:v>753</c:v>
                </c:pt>
                <c:pt idx="1654">
                  <c:v>754</c:v>
                </c:pt>
                <c:pt idx="1655">
                  <c:v>755</c:v>
                </c:pt>
                <c:pt idx="1656">
                  <c:v>756</c:v>
                </c:pt>
                <c:pt idx="1657">
                  <c:v>757</c:v>
                </c:pt>
                <c:pt idx="1658">
                  <c:v>758</c:v>
                </c:pt>
                <c:pt idx="1659">
                  <c:v>759</c:v>
                </c:pt>
                <c:pt idx="1660">
                  <c:v>760</c:v>
                </c:pt>
                <c:pt idx="1661">
                  <c:v>761</c:v>
                </c:pt>
                <c:pt idx="1662">
                  <c:v>762</c:v>
                </c:pt>
                <c:pt idx="1663">
                  <c:v>763</c:v>
                </c:pt>
                <c:pt idx="1664">
                  <c:v>764</c:v>
                </c:pt>
                <c:pt idx="1665">
                  <c:v>765</c:v>
                </c:pt>
                <c:pt idx="1666">
                  <c:v>766</c:v>
                </c:pt>
                <c:pt idx="1667">
                  <c:v>767</c:v>
                </c:pt>
                <c:pt idx="1668">
                  <c:v>768</c:v>
                </c:pt>
                <c:pt idx="1669">
                  <c:v>769</c:v>
                </c:pt>
                <c:pt idx="1670">
                  <c:v>770</c:v>
                </c:pt>
                <c:pt idx="1671">
                  <c:v>771</c:v>
                </c:pt>
                <c:pt idx="1672">
                  <c:v>772</c:v>
                </c:pt>
                <c:pt idx="1673">
                  <c:v>773</c:v>
                </c:pt>
                <c:pt idx="1674">
                  <c:v>774</c:v>
                </c:pt>
                <c:pt idx="1675">
                  <c:v>775</c:v>
                </c:pt>
                <c:pt idx="1676">
                  <c:v>776</c:v>
                </c:pt>
                <c:pt idx="1677">
                  <c:v>777</c:v>
                </c:pt>
                <c:pt idx="1678">
                  <c:v>778</c:v>
                </c:pt>
                <c:pt idx="1679">
                  <c:v>779</c:v>
                </c:pt>
                <c:pt idx="1680">
                  <c:v>780</c:v>
                </c:pt>
                <c:pt idx="1681">
                  <c:v>781</c:v>
                </c:pt>
                <c:pt idx="1682">
                  <c:v>782</c:v>
                </c:pt>
                <c:pt idx="1683">
                  <c:v>783</c:v>
                </c:pt>
                <c:pt idx="1684">
                  <c:v>784</c:v>
                </c:pt>
                <c:pt idx="1685">
                  <c:v>785</c:v>
                </c:pt>
                <c:pt idx="1686">
                  <c:v>786</c:v>
                </c:pt>
                <c:pt idx="1687">
                  <c:v>787</c:v>
                </c:pt>
                <c:pt idx="1688">
                  <c:v>788</c:v>
                </c:pt>
                <c:pt idx="1689">
                  <c:v>789</c:v>
                </c:pt>
                <c:pt idx="1690">
                  <c:v>790</c:v>
                </c:pt>
                <c:pt idx="1691">
                  <c:v>791</c:v>
                </c:pt>
                <c:pt idx="1692">
                  <c:v>792</c:v>
                </c:pt>
                <c:pt idx="1693">
                  <c:v>793</c:v>
                </c:pt>
                <c:pt idx="1694">
                  <c:v>794</c:v>
                </c:pt>
                <c:pt idx="1695">
                  <c:v>795</c:v>
                </c:pt>
                <c:pt idx="1696">
                  <c:v>796</c:v>
                </c:pt>
                <c:pt idx="1697">
                  <c:v>797</c:v>
                </c:pt>
                <c:pt idx="1698">
                  <c:v>798</c:v>
                </c:pt>
                <c:pt idx="1699">
                  <c:v>799</c:v>
                </c:pt>
                <c:pt idx="1700">
                  <c:v>800</c:v>
                </c:pt>
                <c:pt idx="1701">
                  <c:v>801</c:v>
                </c:pt>
                <c:pt idx="1702">
                  <c:v>802</c:v>
                </c:pt>
                <c:pt idx="1703">
                  <c:v>803</c:v>
                </c:pt>
                <c:pt idx="1704">
                  <c:v>804</c:v>
                </c:pt>
                <c:pt idx="1705">
                  <c:v>805</c:v>
                </c:pt>
                <c:pt idx="1706">
                  <c:v>806</c:v>
                </c:pt>
                <c:pt idx="1707">
                  <c:v>807</c:v>
                </c:pt>
                <c:pt idx="1708">
                  <c:v>808</c:v>
                </c:pt>
                <c:pt idx="1709">
                  <c:v>809</c:v>
                </c:pt>
                <c:pt idx="1710">
                  <c:v>810</c:v>
                </c:pt>
                <c:pt idx="1711">
                  <c:v>811</c:v>
                </c:pt>
                <c:pt idx="1712">
                  <c:v>812</c:v>
                </c:pt>
                <c:pt idx="1713">
                  <c:v>813</c:v>
                </c:pt>
                <c:pt idx="1714">
                  <c:v>814</c:v>
                </c:pt>
                <c:pt idx="1715">
                  <c:v>815</c:v>
                </c:pt>
                <c:pt idx="1716">
                  <c:v>816</c:v>
                </c:pt>
                <c:pt idx="1717">
                  <c:v>817</c:v>
                </c:pt>
                <c:pt idx="1718">
                  <c:v>818</c:v>
                </c:pt>
                <c:pt idx="1719">
                  <c:v>819</c:v>
                </c:pt>
                <c:pt idx="1720">
                  <c:v>820</c:v>
                </c:pt>
                <c:pt idx="1721">
                  <c:v>821</c:v>
                </c:pt>
                <c:pt idx="1722">
                  <c:v>822</c:v>
                </c:pt>
                <c:pt idx="1723">
                  <c:v>823</c:v>
                </c:pt>
                <c:pt idx="1724">
                  <c:v>824</c:v>
                </c:pt>
                <c:pt idx="1725">
                  <c:v>825</c:v>
                </c:pt>
                <c:pt idx="1726">
                  <c:v>826</c:v>
                </c:pt>
                <c:pt idx="1727">
                  <c:v>827</c:v>
                </c:pt>
                <c:pt idx="1728">
                  <c:v>828</c:v>
                </c:pt>
                <c:pt idx="1729">
                  <c:v>829</c:v>
                </c:pt>
                <c:pt idx="1730">
                  <c:v>830</c:v>
                </c:pt>
                <c:pt idx="1731">
                  <c:v>831</c:v>
                </c:pt>
                <c:pt idx="1732">
                  <c:v>832</c:v>
                </c:pt>
                <c:pt idx="1733">
                  <c:v>833</c:v>
                </c:pt>
                <c:pt idx="1734">
                  <c:v>834</c:v>
                </c:pt>
                <c:pt idx="1735">
                  <c:v>835</c:v>
                </c:pt>
                <c:pt idx="1736">
                  <c:v>836</c:v>
                </c:pt>
                <c:pt idx="1737">
                  <c:v>837</c:v>
                </c:pt>
                <c:pt idx="1738">
                  <c:v>838</c:v>
                </c:pt>
                <c:pt idx="1739">
                  <c:v>839</c:v>
                </c:pt>
                <c:pt idx="1740">
                  <c:v>840</c:v>
                </c:pt>
                <c:pt idx="1741">
                  <c:v>841</c:v>
                </c:pt>
                <c:pt idx="1742">
                  <c:v>842</c:v>
                </c:pt>
                <c:pt idx="1743">
                  <c:v>843</c:v>
                </c:pt>
                <c:pt idx="1744">
                  <c:v>844</c:v>
                </c:pt>
                <c:pt idx="1745">
                  <c:v>845</c:v>
                </c:pt>
                <c:pt idx="1746">
                  <c:v>846</c:v>
                </c:pt>
                <c:pt idx="1747">
                  <c:v>847</c:v>
                </c:pt>
                <c:pt idx="1748">
                  <c:v>848</c:v>
                </c:pt>
                <c:pt idx="1749">
                  <c:v>849</c:v>
                </c:pt>
                <c:pt idx="1750">
                  <c:v>850</c:v>
                </c:pt>
                <c:pt idx="1751">
                  <c:v>851</c:v>
                </c:pt>
                <c:pt idx="1752">
                  <c:v>852</c:v>
                </c:pt>
                <c:pt idx="1753">
                  <c:v>853</c:v>
                </c:pt>
                <c:pt idx="1754">
                  <c:v>854</c:v>
                </c:pt>
                <c:pt idx="1755">
                  <c:v>855</c:v>
                </c:pt>
                <c:pt idx="1756">
                  <c:v>856</c:v>
                </c:pt>
                <c:pt idx="1757">
                  <c:v>857</c:v>
                </c:pt>
                <c:pt idx="1758">
                  <c:v>858</c:v>
                </c:pt>
                <c:pt idx="1759">
                  <c:v>859</c:v>
                </c:pt>
                <c:pt idx="1760">
                  <c:v>860</c:v>
                </c:pt>
                <c:pt idx="1761">
                  <c:v>861</c:v>
                </c:pt>
                <c:pt idx="1762">
                  <c:v>862</c:v>
                </c:pt>
                <c:pt idx="1763">
                  <c:v>863</c:v>
                </c:pt>
                <c:pt idx="1764">
                  <c:v>864</c:v>
                </c:pt>
                <c:pt idx="1765">
                  <c:v>865</c:v>
                </c:pt>
                <c:pt idx="1766">
                  <c:v>866</c:v>
                </c:pt>
                <c:pt idx="1767">
                  <c:v>867</c:v>
                </c:pt>
                <c:pt idx="1768">
                  <c:v>868</c:v>
                </c:pt>
                <c:pt idx="1769">
                  <c:v>869</c:v>
                </c:pt>
                <c:pt idx="1770">
                  <c:v>870</c:v>
                </c:pt>
                <c:pt idx="1771">
                  <c:v>871</c:v>
                </c:pt>
                <c:pt idx="1772">
                  <c:v>872</c:v>
                </c:pt>
                <c:pt idx="1773">
                  <c:v>873</c:v>
                </c:pt>
                <c:pt idx="1774">
                  <c:v>874</c:v>
                </c:pt>
                <c:pt idx="1775">
                  <c:v>875</c:v>
                </c:pt>
                <c:pt idx="1776">
                  <c:v>876</c:v>
                </c:pt>
                <c:pt idx="1777">
                  <c:v>877</c:v>
                </c:pt>
                <c:pt idx="1778">
                  <c:v>878</c:v>
                </c:pt>
                <c:pt idx="1779">
                  <c:v>879</c:v>
                </c:pt>
                <c:pt idx="1780">
                  <c:v>880</c:v>
                </c:pt>
                <c:pt idx="1781">
                  <c:v>881</c:v>
                </c:pt>
                <c:pt idx="1782">
                  <c:v>882</c:v>
                </c:pt>
                <c:pt idx="1783">
                  <c:v>883</c:v>
                </c:pt>
                <c:pt idx="1784">
                  <c:v>884</c:v>
                </c:pt>
                <c:pt idx="1785">
                  <c:v>885</c:v>
                </c:pt>
                <c:pt idx="1786">
                  <c:v>886</c:v>
                </c:pt>
                <c:pt idx="1787">
                  <c:v>887</c:v>
                </c:pt>
                <c:pt idx="1788">
                  <c:v>888</c:v>
                </c:pt>
                <c:pt idx="1789">
                  <c:v>889</c:v>
                </c:pt>
                <c:pt idx="1790">
                  <c:v>890</c:v>
                </c:pt>
                <c:pt idx="1791">
                  <c:v>891</c:v>
                </c:pt>
                <c:pt idx="1792">
                  <c:v>892</c:v>
                </c:pt>
                <c:pt idx="1793">
                  <c:v>893</c:v>
                </c:pt>
                <c:pt idx="1794">
                  <c:v>894</c:v>
                </c:pt>
                <c:pt idx="1795">
                  <c:v>895</c:v>
                </c:pt>
                <c:pt idx="1796">
                  <c:v>896</c:v>
                </c:pt>
                <c:pt idx="1797">
                  <c:v>897</c:v>
                </c:pt>
                <c:pt idx="1798">
                  <c:v>898</c:v>
                </c:pt>
                <c:pt idx="1799">
                  <c:v>899</c:v>
                </c:pt>
                <c:pt idx="1800">
                  <c:v>900</c:v>
                </c:pt>
              </c:numCache>
            </c:numRef>
          </c:cat>
          <c:val>
            <c:numRef>
              <c:f>RockerConcaveParameters!$S$110:$S$1910</c:f>
              <c:numCache>
                <c:formatCode>0.000</c:formatCode>
                <c:ptCount val="1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-3501024843.3741708</c:v>
                </c:pt>
                <c:pt idx="301">
                  <c:v>32.781410249298091</c:v>
                </c:pt>
                <c:pt idx="302">
                  <c:v>42.162526343496104</c:v>
                </c:pt>
                <c:pt idx="303">
                  <c:v>43.89043489528887</c:v>
                </c:pt>
                <c:pt idx="304">
                  <c:v>44.452441715086955</c:v>
                </c:pt>
                <c:pt idx="305">
                  <c:v>44.666577832175406</c:v>
                </c:pt>
                <c:pt idx="306">
                  <c:v>44.74697098057856</c:v>
                </c:pt>
                <c:pt idx="307">
                  <c:v>44.76661056356771</c:v>
                </c:pt>
                <c:pt idx="308">
                  <c:v>44.755874410452329</c:v>
                </c:pt>
                <c:pt idx="309">
                  <c:v>44.729973509836114</c:v>
                </c:pt>
                <c:pt idx="310">
                  <c:v>44.650941436448392</c:v>
                </c:pt>
                <c:pt idx="311">
                  <c:v>44.57214143585702</c:v>
                </c:pt>
                <c:pt idx="312">
                  <c:v>44.493490287492662</c:v>
                </c:pt>
                <c:pt idx="313">
                  <c:v>44.414909068072419</c:v>
                </c:pt>
                <c:pt idx="314">
                  <c:v>44.33631673319762</c:v>
                </c:pt>
                <c:pt idx="315">
                  <c:v>44.257632863635266</c:v>
                </c:pt>
                <c:pt idx="316">
                  <c:v>44.178779362451991</c:v>
                </c:pt>
                <c:pt idx="317">
                  <c:v>44.099674208099252</c:v>
                </c:pt>
                <c:pt idx="318">
                  <c:v>44.020235448736116</c:v>
                </c:pt>
                <c:pt idx="319">
                  <c:v>43.94037904307644</c:v>
                </c:pt>
                <c:pt idx="320">
                  <c:v>43.860016026247024</c:v>
                </c:pt>
                <c:pt idx="321">
                  <c:v>43.779054583981491</c:v>
                </c:pt>
                <c:pt idx="322">
                  <c:v>43.697418649939692</c:v>
                </c:pt>
                <c:pt idx="323">
                  <c:v>43.615111650752361</c:v>
                </c:pt>
                <c:pt idx="324">
                  <c:v>43.532157347057712</c:v>
                </c:pt>
                <c:pt idx="325">
                  <c:v>43.448578861261311</c:v>
                </c:pt>
                <c:pt idx="326">
                  <c:v>43.364398454327699</c:v>
                </c:pt>
                <c:pt idx="327">
                  <c:v>43.279639975613613</c:v>
                </c:pt>
                <c:pt idx="328">
                  <c:v>43.194326115114031</c:v>
                </c:pt>
                <c:pt idx="329">
                  <c:v>43.108483697791939</c:v>
                </c:pt>
                <c:pt idx="330">
                  <c:v>43.022138911662189</c:v>
                </c:pt>
                <c:pt idx="331">
                  <c:v>42.935322036872421</c:v>
                </c:pt>
                <c:pt idx="332">
                  <c:v>42.84806734650617</c:v>
                </c:pt>
                <c:pt idx="333">
                  <c:v>42.760409716699534</c:v>
                </c:pt>
                <c:pt idx="334">
                  <c:v>42.672390184738134</c:v>
                </c:pt>
                <c:pt idx="335">
                  <c:v>42.584051983250625</c:v>
                </c:pt>
                <c:pt idx="336">
                  <c:v>42.495444439091663</c:v>
                </c:pt>
                <c:pt idx="337">
                  <c:v>42.406621268853407</c:v>
                </c:pt>
                <c:pt idx="338">
                  <c:v>42.317640916216703</c:v>
                </c:pt>
                <c:pt idx="339">
                  <c:v>42.228567069984614</c:v>
                </c:pt>
                <c:pt idx="340">
                  <c:v>42.136998120466615</c:v>
                </c:pt>
                <c:pt idx="341">
                  <c:v>42.045301635944952</c:v>
                </c:pt>
                <c:pt idx="342">
                  <c:v>41.953478539386531</c:v>
                </c:pt>
                <c:pt idx="343">
                  <c:v>41.861530490528487</c:v>
                </c:pt>
                <c:pt idx="344">
                  <c:v>41.769459142776903</c:v>
                </c:pt>
                <c:pt idx="345">
                  <c:v>41.677265440267078</c:v>
                </c:pt>
                <c:pt idx="346">
                  <c:v>41.584951150347983</c:v>
                </c:pt>
                <c:pt idx="347">
                  <c:v>41.492517489699786</c:v>
                </c:pt>
                <c:pt idx="348">
                  <c:v>41.399966094735724</c:v>
                </c:pt>
                <c:pt idx="349">
                  <c:v>41.307298318271421</c:v>
                </c:pt>
                <c:pt idx="350">
                  <c:v>41.214515577881691</c:v>
                </c:pt>
                <c:pt idx="351">
                  <c:v>41.121619161793646</c:v>
                </c:pt>
                <c:pt idx="352">
                  <c:v>41.028610803163843</c:v>
                </c:pt>
                <c:pt idx="353">
                  <c:v>40.935491640418938</c:v>
                </c:pt>
                <c:pt idx="354">
                  <c:v>40.84226342013713</c:v>
                </c:pt>
                <c:pt idx="355">
                  <c:v>40.748928784177558</c:v>
                </c:pt>
                <c:pt idx="356">
                  <c:v>40.655490698847849</c:v>
                </c:pt>
                <c:pt idx="357">
                  <c:v>40.561959207719205</c:v>
                </c:pt>
                <c:pt idx="358">
                  <c:v>40.468338135018307</c:v>
                </c:pt>
                <c:pt idx="359">
                  <c:v>40.37463397166043</c:v>
                </c:pt>
                <c:pt idx="360">
                  <c:v>40.280850464197705</c:v>
                </c:pt>
                <c:pt idx="361">
                  <c:v>40.18699672973873</c:v>
                </c:pt>
                <c:pt idx="362">
                  <c:v>40.093076825076871</c:v>
                </c:pt>
                <c:pt idx="363">
                  <c:v>39.999096098683111</c:v>
                </c:pt>
                <c:pt idx="364">
                  <c:v>39.905058389758011</c:v>
                </c:pt>
                <c:pt idx="365">
                  <c:v>39.810972409832679</c:v>
                </c:pt>
                <c:pt idx="366">
                  <c:v>39.716841335615229</c:v>
                </c:pt>
                <c:pt idx="367">
                  <c:v>39.622668617174419</c:v>
                </c:pt>
                <c:pt idx="368">
                  <c:v>39.528463056173671</c:v>
                </c:pt>
                <c:pt idx="369">
                  <c:v>39.434227415759139</c:v>
                </c:pt>
                <c:pt idx="370">
                  <c:v>39.339966681900265</c:v>
                </c:pt>
                <c:pt idx="371">
                  <c:v>39.245683198724329</c:v>
                </c:pt>
                <c:pt idx="372">
                  <c:v>39.151386177407481</c:v>
                </c:pt>
                <c:pt idx="373">
                  <c:v>39.057075281508773</c:v>
                </c:pt>
                <c:pt idx="374">
                  <c:v>38.962759547667012</c:v>
                </c:pt>
                <c:pt idx="375">
                  <c:v>38.868441044620567</c:v>
                </c:pt>
                <c:pt idx="376">
                  <c:v>38.774123814376473</c:v>
                </c:pt>
                <c:pt idx="377">
                  <c:v>38.679810386559943</c:v>
                </c:pt>
                <c:pt idx="378">
                  <c:v>38.585508103503763</c:v>
                </c:pt>
                <c:pt idx="379">
                  <c:v>38.491219671593861</c:v>
                </c:pt>
                <c:pt idx="380">
                  <c:v>38.396946752542654</c:v>
                </c:pt>
                <c:pt idx="381">
                  <c:v>38.302696562653168</c:v>
                </c:pt>
                <c:pt idx="382">
                  <c:v>38.208471319635123</c:v>
                </c:pt>
                <c:pt idx="383">
                  <c:v>38.114274324681695</c:v>
                </c:pt>
                <c:pt idx="384">
                  <c:v>38.020107630431312</c:v>
                </c:pt>
                <c:pt idx="385">
                  <c:v>37.925978133528638</c:v>
                </c:pt>
                <c:pt idx="386">
                  <c:v>37.831887060300268</c:v>
                </c:pt>
                <c:pt idx="387">
                  <c:v>37.737838103182384</c:v>
                </c:pt>
                <c:pt idx="388">
                  <c:v>37.643832352877688</c:v>
                </c:pt>
                <c:pt idx="389">
                  <c:v>37.549876793201356</c:v>
                </c:pt>
                <c:pt idx="390">
                  <c:v>37.455972625260706</c:v>
                </c:pt>
                <c:pt idx="391">
                  <c:v>37.362120552832927</c:v>
                </c:pt>
                <c:pt idx="392">
                  <c:v>37.268327765301883</c:v>
                </c:pt>
                <c:pt idx="393">
                  <c:v>37.174594536732435</c:v>
                </c:pt>
                <c:pt idx="394">
                  <c:v>37.080924374400297</c:v>
                </c:pt>
                <c:pt idx="395">
                  <c:v>36.987317679368914</c:v>
                </c:pt>
                <c:pt idx="396">
                  <c:v>36.893780508997288</c:v>
                </c:pt>
                <c:pt idx="397">
                  <c:v>36.800314101684641</c:v>
                </c:pt>
                <c:pt idx="398">
                  <c:v>36.706919262598831</c:v>
                </c:pt>
                <c:pt idx="399">
                  <c:v>36.613600249947844</c:v>
                </c:pt>
                <c:pt idx="400">
                  <c:v>36.520359608849041</c:v>
                </c:pt>
                <c:pt idx="401">
                  <c:v>36.427197681437846</c:v>
                </c:pt>
                <c:pt idx="402">
                  <c:v>36.334118998945542</c:v>
                </c:pt>
                <c:pt idx="403">
                  <c:v>36.241123444431786</c:v>
                </c:pt>
                <c:pt idx="404">
                  <c:v>36.14821426305744</c:v>
                </c:pt>
                <c:pt idx="405">
                  <c:v>36.055394388516326</c:v>
                </c:pt>
                <c:pt idx="406">
                  <c:v>35.962664375358855</c:v>
                </c:pt>
                <c:pt idx="407">
                  <c:v>35.870024860265438</c:v>
                </c:pt>
                <c:pt idx="408">
                  <c:v>35.777481080027918</c:v>
                </c:pt>
                <c:pt idx="409">
                  <c:v>35.685032643321797</c:v>
                </c:pt>
                <c:pt idx="410">
                  <c:v>35.592680881173351</c:v>
                </c:pt>
                <c:pt idx="411">
                  <c:v>35.500427840690371</c:v>
                </c:pt>
                <c:pt idx="412">
                  <c:v>35.408276560009142</c:v>
                </c:pt>
                <c:pt idx="413">
                  <c:v>35.316226409207808</c:v>
                </c:pt>
                <c:pt idx="414">
                  <c:v>35.224280407149919</c:v>
                </c:pt>
                <c:pt idx="415">
                  <c:v>35.13243886781737</c:v>
                </c:pt>
                <c:pt idx="416">
                  <c:v>35.040703204260197</c:v>
                </c:pt>
                <c:pt idx="417">
                  <c:v>34.949076130177708</c:v>
                </c:pt>
                <c:pt idx="418">
                  <c:v>34.857558367186918</c:v>
                </c:pt>
                <c:pt idx="419">
                  <c:v>34.76614860762492</c:v>
                </c:pt>
                <c:pt idx="420">
                  <c:v>34.674852017242763</c:v>
                </c:pt>
                <c:pt idx="421">
                  <c:v>34.583667934214645</c:v>
                </c:pt>
                <c:pt idx="422">
                  <c:v>34.492597078764589</c:v>
                </c:pt>
                <c:pt idx="423">
                  <c:v>34.40163881977012</c:v>
                </c:pt>
                <c:pt idx="424">
                  <c:v>34.310797770104109</c:v>
                </c:pt>
                <c:pt idx="425">
                  <c:v>34.220072100237417</c:v>
                </c:pt>
                <c:pt idx="426">
                  <c:v>34.129464703928377</c:v>
                </c:pt>
                <c:pt idx="427">
                  <c:v>34.038974173203954</c:v>
                </c:pt>
                <c:pt idx="428">
                  <c:v>33.948603311364245</c:v>
                </c:pt>
                <c:pt idx="429">
                  <c:v>33.858351015606758</c:v>
                </c:pt>
                <c:pt idx="430">
                  <c:v>33.768219849326364</c:v>
                </c:pt>
                <c:pt idx="431">
                  <c:v>33.678208739656633</c:v>
                </c:pt>
                <c:pt idx="432">
                  <c:v>33.588319753293511</c:v>
                </c:pt>
                <c:pt idx="433">
                  <c:v>33.498551817595668</c:v>
                </c:pt>
                <c:pt idx="434">
                  <c:v>33.408906333079202</c:v>
                </c:pt>
                <c:pt idx="435">
                  <c:v>33.319384798553529</c:v>
                </c:pt>
                <c:pt idx="436">
                  <c:v>33.229985889734692</c:v>
                </c:pt>
                <c:pt idx="437">
                  <c:v>33.140710595302387</c:v>
                </c:pt>
                <c:pt idx="438">
                  <c:v>33.05156037379539</c:v>
                </c:pt>
                <c:pt idx="439">
                  <c:v>32.962533702840716</c:v>
                </c:pt>
                <c:pt idx="440">
                  <c:v>32.873632749552236</c:v>
                </c:pt>
                <c:pt idx="441">
                  <c:v>32.784856052172593</c:v>
                </c:pt>
                <c:pt idx="442">
                  <c:v>32.696205261463</c:v>
                </c:pt>
                <c:pt idx="443">
                  <c:v>32.607678925944491</c:v>
                </c:pt>
                <c:pt idx="444">
                  <c:v>32.519279027721524</c:v>
                </c:pt>
                <c:pt idx="445">
                  <c:v>32.431003822156427</c:v>
                </c:pt>
                <c:pt idx="446">
                  <c:v>32.342854977181332</c:v>
                </c:pt>
                <c:pt idx="447">
                  <c:v>32.254831649589313</c:v>
                </c:pt>
                <c:pt idx="448">
                  <c:v>32.166934009489523</c:v>
                </c:pt>
                <c:pt idx="449">
                  <c:v>32.079161605897745</c:v>
                </c:pt>
                <c:pt idx="450">
                  <c:v>31.991516024912954</c:v>
                </c:pt>
                <c:pt idx="451">
                  <c:v>31.90399474380478</c:v>
                </c:pt>
                <c:pt idx="452">
                  <c:v>31.816599347975789</c:v>
                </c:pt>
                <c:pt idx="453">
                  <c:v>31.729329195624683</c:v>
                </c:pt>
                <c:pt idx="454">
                  <c:v>31.642184063155948</c:v>
                </c:pt>
                <c:pt idx="455">
                  <c:v>31.555163310194903</c:v>
                </c:pt>
                <c:pt idx="456">
                  <c:v>31.468268085360585</c:v>
                </c:pt>
                <c:pt idx="457">
                  <c:v>31.381496340846116</c:v>
                </c:pt>
                <c:pt idx="458">
                  <c:v>31.294849399915076</c:v>
                </c:pt>
                <c:pt idx="459">
                  <c:v>31.208325322888719</c:v>
                </c:pt>
                <c:pt idx="460">
                  <c:v>31.121924891278802</c:v>
                </c:pt>
                <c:pt idx="461">
                  <c:v>31.035647378205848</c:v>
                </c:pt>
                <c:pt idx="462">
                  <c:v>30.949492516980293</c:v>
                </c:pt>
                <c:pt idx="463">
                  <c:v>30.86345957380626</c:v>
                </c:pt>
                <c:pt idx="464">
                  <c:v>30.777547881086797</c:v>
                </c:pt>
                <c:pt idx="465">
                  <c:v>30.691757645569862</c:v>
                </c:pt>
                <c:pt idx="466">
                  <c:v>30.606088002340016</c:v>
                </c:pt>
                <c:pt idx="467">
                  <c:v>30.520538561745575</c:v>
                </c:pt>
                <c:pt idx="468">
                  <c:v>30.435108459359896</c:v>
                </c:pt>
                <c:pt idx="469">
                  <c:v>30.349797389144445</c:v>
                </c:pt>
                <c:pt idx="470">
                  <c:v>30.264604238847664</c:v>
                </c:pt>
                <c:pt idx="471">
                  <c:v>30.179529115983883</c:v>
                </c:pt>
                <c:pt idx="472">
                  <c:v>30.094570880195118</c:v>
                </c:pt>
                <c:pt idx="473">
                  <c:v>30.009728707889447</c:v>
                </c:pt>
                <c:pt idx="474">
                  <c:v>29.925002396095863</c:v>
                </c:pt>
                <c:pt idx="475">
                  <c:v>29.840391063279768</c:v>
                </c:pt>
                <c:pt idx="476">
                  <c:v>29.755893880716833</c:v>
                </c:pt>
                <c:pt idx="477">
                  <c:v>29.671509863482346</c:v>
                </c:pt>
                <c:pt idx="478">
                  <c:v>29.58723870395924</c:v>
                </c:pt>
                <c:pt idx="479">
                  <c:v>29.503079040237605</c:v>
                </c:pt>
                <c:pt idx="480">
                  <c:v>29.419030675567562</c:v>
                </c:pt>
                <c:pt idx="481">
                  <c:v>29.335092471629771</c:v>
                </c:pt>
                <c:pt idx="482">
                  <c:v>29.251263430407775</c:v>
                </c:pt>
                <c:pt idx="483">
                  <c:v>29.167542861362485</c:v>
                </c:pt>
                <c:pt idx="484">
                  <c:v>29.083929751758088</c:v>
                </c:pt>
                <c:pt idx="485">
                  <c:v>29.000423370733351</c:v>
                </c:pt>
                <c:pt idx="486">
                  <c:v>28.917022511253581</c:v>
                </c:pt>
                <c:pt idx="487">
                  <c:v>28.833726405403826</c:v>
                </c:pt>
                <c:pt idx="488">
                  <c:v>28.750534088878631</c:v>
                </c:pt>
                <c:pt idx="489">
                  <c:v>28.667444570068319</c:v>
                </c:pt>
                <c:pt idx="490">
                  <c:v>28.584456835239582</c:v>
                </c:pt>
                <c:pt idx="491">
                  <c:v>28.501569836355184</c:v>
                </c:pt>
                <c:pt idx="492">
                  <c:v>28.418782611442396</c:v>
                </c:pt>
                <c:pt idx="493">
                  <c:v>28.336094659942901</c:v>
                </c:pt>
                <c:pt idx="494">
                  <c:v>28.253503977977591</c:v>
                </c:pt>
                <c:pt idx="495">
                  <c:v>28.132420496011004</c:v>
                </c:pt>
                <c:pt idx="496">
                  <c:v>28.011568426541814</c:v>
                </c:pt>
                <c:pt idx="497">
                  <c:v>27.890951988297573</c:v>
                </c:pt>
                <c:pt idx="498">
                  <c:v>27.770564362640869</c:v>
                </c:pt>
                <c:pt idx="499">
                  <c:v>27.650409868599727</c:v>
                </c:pt>
                <c:pt idx="500">
                  <c:v>27.530483609550341</c:v>
                </c:pt>
                <c:pt idx="501">
                  <c:v>27.410789049430218</c:v>
                </c:pt>
                <c:pt idx="502">
                  <c:v>27.291322825281227</c:v>
                </c:pt>
                <c:pt idx="503">
                  <c:v>27.172084297883703</c:v>
                </c:pt>
                <c:pt idx="504">
                  <c:v>27.053074211477984</c:v>
                </c:pt>
                <c:pt idx="505">
                  <c:v>26.934290330386204</c:v>
                </c:pt>
                <c:pt idx="506">
                  <c:v>26.81573313650442</c:v>
                </c:pt>
                <c:pt idx="507">
                  <c:v>26.697401955434891</c:v>
                </c:pt>
                <c:pt idx="508">
                  <c:v>26.579296040154841</c:v>
                </c:pt>
                <c:pt idx="509">
                  <c:v>26.461414725060827</c:v>
                </c:pt>
                <c:pt idx="510">
                  <c:v>26.343758083194899</c:v>
                </c:pt>
                <c:pt idx="511">
                  <c:v>26.226325678670889</c:v>
                </c:pt>
                <c:pt idx="512">
                  <c:v>26.109116874857051</c:v>
                </c:pt>
                <c:pt idx="513">
                  <c:v>25.992131779343318</c:v>
                </c:pt>
                <c:pt idx="514">
                  <c:v>25.875367191630268</c:v>
                </c:pt>
                <c:pt idx="515">
                  <c:v>25.758827222012769</c:v>
                </c:pt>
                <c:pt idx="516">
                  <c:v>25.642508007630944</c:v>
                </c:pt>
                <c:pt idx="517">
                  <c:v>25.526411838081547</c:v>
                </c:pt>
                <c:pt idx="518">
                  <c:v>25.41053581012256</c:v>
                </c:pt>
                <c:pt idx="519">
                  <c:v>25.294881345032159</c:v>
                </c:pt>
                <c:pt idx="520">
                  <c:v>25.179447452073468</c:v>
                </c:pt>
                <c:pt idx="521">
                  <c:v>25.064235062503339</c:v>
                </c:pt>
                <c:pt idx="522">
                  <c:v>24.949244368340914</c:v>
                </c:pt>
                <c:pt idx="523">
                  <c:v>24.834471145454081</c:v>
                </c:pt>
                <c:pt idx="524">
                  <c:v>24.719920458235606</c:v>
                </c:pt>
                <c:pt idx="525">
                  <c:v>24.605587510903149</c:v>
                </c:pt>
                <c:pt idx="526">
                  <c:v>24.491477259281311</c:v>
                </c:pt>
                <c:pt idx="527">
                  <c:v>24.37758414230921</c:v>
                </c:pt>
                <c:pt idx="528">
                  <c:v>24.263913194830394</c:v>
                </c:pt>
                <c:pt idx="529">
                  <c:v>24.150460192086655</c:v>
                </c:pt>
                <c:pt idx="530">
                  <c:v>24.037228730600603</c:v>
                </c:pt>
                <c:pt idx="531">
                  <c:v>23.924214977051214</c:v>
                </c:pt>
                <c:pt idx="532">
                  <c:v>23.81142296213369</c:v>
                </c:pt>
                <c:pt idx="533">
                  <c:v>23.698849754533104</c:v>
                </c:pt>
                <c:pt idx="534">
                  <c:v>23.586495830533771</c:v>
                </c:pt>
                <c:pt idx="535">
                  <c:v>23.474363251928406</c:v>
                </c:pt>
                <c:pt idx="536">
                  <c:v>23.362449137087463</c:v>
                </c:pt>
                <c:pt idx="537">
                  <c:v>23.250755623056591</c:v>
                </c:pt>
                <c:pt idx="538">
                  <c:v>23.139281734911044</c:v>
                </c:pt>
                <c:pt idx="539">
                  <c:v>23.028029683975685</c:v>
                </c:pt>
                <c:pt idx="540">
                  <c:v>22.916995633138761</c:v>
                </c:pt>
                <c:pt idx="541">
                  <c:v>22.80618568175348</c:v>
                </c:pt>
                <c:pt idx="542">
                  <c:v>22.695594683872478</c:v>
                </c:pt>
                <c:pt idx="543">
                  <c:v>22.585224149706661</c:v>
                </c:pt>
                <c:pt idx="544">
                  <c:v>22.475075518509612</c:v>
                </c:pt>
                <c:pt idx="545">
                  <c:v>22.36514780914715</c:v>
                </c:pt>
                <c:pt idx="546">
                  <c:v>22.255442934159831</c:v>
                </c:pt>
                <c:pt idx="547">
                  <c:v>22.14595965660585</c:v>
                </c:pt>
                <c:pt idx="548">
                  <c:v>22.036698856318644</c:v>
                </c:pt>
                <c:pt idx="549">
                  <c:v>21.927660097550287</c:v>
                </c:pt>
                <c:pt idx="550">
                  <c:v>21.818845030174828</c:v>
                </c:pt>
                <c:pt idx="551">
                  <c:v>21.710254705601464</c:v>
                </c:pt>
                <c:pt idx="552">
                  <c:v>21.601885122486252</c:v>
                </c:pt>
                <c:pt idx="553">
                  <c:v>21.493742526277039</c:v>
                </c:pt>
                <c:pt idx="554">
                  <c:v>21.385822512653526</c:v>
                </c:pt>
                <c:pt idx="555">
                  <c:v>21.278128128293488</c:v>
                </c:pt>
                <c:pt idx="556">
                  <c:v>21.170658099758796</c:v>
                </c:pt>
                <c:pt idx="557">
                  <c:v>21.063415810861212</c:v>
                </c:pt>
                <c:pt idx="558">
                  <c:v>20.956398075471782</c:v>
                </c:pt>
                <c:pt idx="559">
                  <c:v>20.849608069923789</c:v>
                </c:pt>
                <c:pt idx="560">
                  <c:v>20.743044240673129</c:v>
                </c:pt>
                <c:pt idx="561">
                  <c:v>20.636710451838731</c:v>
                </c:pt>
                <c:pt idx="562">
                  <c:v>20.53060337545957</c:v>
                </c:pt>
                <c:pt idx="563">
                  <c:v>20.424724152392219</c:v>
                </c:pt>
                <c:pt idx="564">
                  <c:v>20.319075118802466</c:v>
                </c:pt>
                <c:pt idx="565">
                  <c:v>20.21365504050825</c:v>
                </c:pt>
                <c:pt idx="566">
                  <c:v>20.108466972200358</c:v>
                </c:pt>
                <c:pt idx="567">
                  <c:v>20.003508332702189</c:v>
                </c:pt>
                <c:pt idx="568">
                  <c:v>19.898782476177438</c:v>
                </c:pt>
                <c:pt idx="569">
                  <c:v>19.794287680616144</c:v>
                </c:pt>
                <c:pt idx="570">
                  <c:v>19.690027573425844</c:v>
                </c:pt>
                <c:pt idx="571">
                  <c:v>19.585999780773548</c:v>
                </c:pt>
                <c:pt idx="572">
                  <c:v>19.482206461665186</c:v>
                </c:pt>
                <c:pt idx="573">
                  <c:v>19.378646969323285</c:v>
                </c:pt>
                <c:pt idx="574">
                  <c:v>19.275323987704006</c:v>
                </c:pt>
                <c:pt idx="575">
                  <c:v>19.172237379597327</c:v>
                </c:pt>
                <c:pt idx="576">
                  <c:v>19.069387043000738</c:v>
                </c:pt>
                <c:pt idx="577">
                  <c:v>18.966775517392421</c:v>
                </c:pt>
                <c:pt idx="578">
                  <c:v>18.864400238583137</c:v>
                </c:pt>
                <c:pt idx="579">
                  <c:v>18.762265950131425</c:v>
                </c:pt>
                <c:pt idx="580">
                  <c:v>18.660371278959751</c:v>
                </c:pt>
                <c:pt idx="581">
                  <c:v>18.558716609742866</c:v>
                </c:pt>
                <c:pt idx="582">
                  <c:v>18.457303342690942</c:v>
                </c:pt>
                <c:pt idx="583">
                  <c:v>18.356132348351299</c:v>
                </c:pt>
                <c:pt idx="584">
                  <c:v>18.255204628292173</c:v>
                </c:pt>
                <c:pt idx="585">
                  <c:v>18.154520978564744</c:v>
                </c:pt>
                <c:pt idx="586">
                  <c:v>18.054082814950753</c:v>
                </c:pt>
                <c:pt idx="587">
                  <c:v>17.953888480463164</c:v>
                </c:pt>
                <c:pt idx="588">
                  <c:v>17.853942020282464</c:v>
                </c:pt>
                <c:pt idx="589">
                  <c:v>17.754240886001448</c:v>
                </c:pt>
                <c:pt idx="590">
                  <c:v>17.654790087157046</c:v>
                </c:pt>
                <c:pt idx="591">
                  <c:v>17.555587608851596</c:v>
                </c:pt>
                <c:pt idx="592">
                  <c:v>17.456634636001418</c:v>
                </c:pt>
                <c:pt idx="593">
                  <c:v>17.357932772054795</c:v>
                </c:pt>
                <c:pt idx="594">
                  <c:v>17.259482472267962</c:v>
                </c:pt>
                <c:pt idx="595">
                  <c:v>17.161286599784415</c:v>
                </c:pt>
                <c:pt idx="596">
                  <c:v>17.063341715418741</c:v>
                </c:pt>
                <c:pt idx="597">
                  <c:v>16.9656534976342</c:v>
                </c:pt>
                <c:pt idx="598">
                  <c:v>16.868218880455117</c:v>
                </c:pt>
                <c:pt idx="599">
                  <c:v>16.771043377859186</c:v>
                </c:pt>
                <c:pt idx="600">
                  <c:v>16.674123976923653</c:v>
                </c:pt>
                <c:pt idx="601">
                  <c:v>16.577463415921027</c:v>
                </c:pt>
                <c:pt idx="602">
                  <c:v>16.481063537548319</c:v>
                </c:pt>
                <c:pt idx="603">
                  <c:v>16.384921988240585</c:v>
                </c:pt>
                <c:pt idx="604">
                  <c:v>16.289044413831022</c:v>
                </c:pt>
                <c:pt idx="605">
                  <c:v>16.193427274077916</c:v>
                </c:pt>
                <c:pt idx="606">
                  <c:v>16.098076485861217</c:v>
                </c:pt>
                <c:pt idx="607">
                  <c:v>16.002987986570634</c:v>
                </c:pt>
                <c:pt idx="608">
                  <c:v>15.908168000555083</c:v>
                </c:pt>
                <c:pt idx="609">
                  <c:v>15.813612932261979</c:v>
                </c:pt>
                <c:pt idx="610">
                  <c:v>15.719327626022675</c:v>
                </c:pt>
                <c:pt idx="611">
                  <c:v>15.625312036851144</c:v>
                </c:pt>
                <c:pt idx="612">
                  <c:v>15.53156419252328</c:v>
                </c:pt>
                <c:pt idx="613">
                  <c:v>15.438090188873035</c:v>
                </c:pt>
                <c:pt idx="614">
                  <c:v>15.344886436653921</c:v>
                </c:pt>
                <c:pt idx="615">
                  <c:v>15.251958857156827</c:v>
                </c:pt>
                <c:pt idx="616">
                  <c:v>15.159304013866846</c:v>
                </c:pt>
                <c:pt idx="617">
                  <c:v>15.066927206995949</c:v>
                </c:pt>
                <c:pt idx="618">
                  <c:v>14.974825973428219</c:v>
                </c:pt>
                <c:pt idx="619">
                  <c:v>14.883004901741659</c:v>
                </c:pt>
                <c:pt idx="620">
                  <c:v>14.791463490978895</c:v>
                </c:pt>
                <c:pt idx="621">
                  <c:v>14.700201220684217</c:v>
                </c:pt>
                <c:pt idx="622">
                  <c:v>14.609222750931986</c:v>
                </c:pt>
                <c:pt idx="623">
                  <c:v>14.518525595311729</c:v>
                </c:pt>
                <c:pt idx="624">
                  <c:v>14.42811521493317</c:v>
                </c:pt>
                <c:pt idx="625">
                  <c:v>14.337988133737998</c:v>
                </c:pt>
                <c:pt idx="626">
                  <c:v>14.248150536671373</c:v>
                </c:pt>
                <c:pt idx="627">
                  <c:v>14.158599364430755</c:v>
                </c:pt>
                <c:pt idx="628">
                  <c:v>14.069339267269077</c:v>
                </c:pt>
                <c:pt idx="629">
                  <c:v>13.980370614480806</c:v>
                </c:pt>
                <c:pt idx="630">
                  <c:v>13.891691473067816</c:v>
                </c:pt>
                <c:pt idx="631">
                  <c:v>13.803308243948715</c:v>
                </c:pt>
                <c:pt idx="632">
                  <c:v>13.715217113334683</c:v>
                </c:pt>
                <c:pt idx="633">
                  <c:v>13.627424652239498</c:v>
                </c:pt>
                <c:pt idx="634">
                  <c:v>13.539928182465001</c:v>
                </c:pt>
                <c:pt idx="635">
                  <c:v>13.45273027795645</c:v>
                </c:pt>
                <c:pt idx="636">
                  <c:v>13.365832754928027</c:v>
                </c:pt>
                <c:pt idx="637">
                  <c:v>13.279236255585504</c:v>
                </c:pt>
                <c:pt idx="638">
                  <c:v>13.192942841188449</c:v>
                </c:pt>
                <c:pt idx="639">
                  <c:v>13.106953293971166</c:v>
                </c:pt>
                <c:pt idx="640">
                  <c:v>13.021269444385217</c:v>
                </c:pt>
                <c:pt idx="641">
                  <c:v>12.935892090745526</c:v>
                </c:pt>
                <c:pt idx="642">
                  <c:v>12.85082309817958</c:v>
                </c:pt>
                <c:pt idx="643">
                  <c:v>12.766063969675736</c:v>
                </c:pt>
                <c:pt idx="644">
                  <c:v>12.681616945207301</c:v>
                </c:pt>
                <c:pt idx="645">
                  <c:v>12.597481072299512</c:v>
                </c:pt>
                <c:pt idx="646">
                  <c:v>12.51365919473081</c:v>
                </c:pt>
                <c:pt idx="647">
                  <c:v>12.430152502119055</c:v>
                </c:pt>
                <c:pt idx="648">
                  <c:v>12.346962776902947</c:v>
                </c:pt>
                <c:pt idx="649">
                  <c:v>12.264090878203735</c:v>
                </c:pt>
                <c:pt idx="650">
                  <c:v>12.181538849812043</c:v>
                </c:pt>
                <c:pt idx="651">
                  <c:v>12.099307912436439</c:v>
                </c:pt>
                <c:pt idx="652">
                  <c:v>12.017399410287751</c:v>
                </c:pt>
                <c:pt idx="653">
                  <c:v>11.935815062590731</c:v>
                </c:pt>
                <c:pt idx="654">
                  <c:v>11.854557440060628</c:v>
                </c:pt>
                <c:pt idx="655">
                  <c:v>11.773625611464574</c:v>
                </c:pt>
                <c:pt idx="656">
                  <c:v>11.693022281721422</c:v>
                </c:pt>
                <c:pt idx="657">
                  <c:v>11.612748832482907</c:v>
                </c:pt>
                <c:pt idx="658">
                  <c:v>11.532807018649407</c:v>
                </c:pt>
                <c:pt idx="659">
                  <c:v>11.453198236167466</c:v>
                </c:pt>
                <c:pt idx="660">
                  <c:v>11.373923771752818</c:v>
                </c:pt>
                <c:pt idx="661">
                  <c:v>11.294985634436181</c:v>
                </c:pt>
                <c:pt idx="662">
                  <c:v>11.216385124996943</c:v>
                </c:pt>
                <c:pt idx="663">
                  <c:v>11.138124906926066</c:v>
                </c:pt>
                <c:pt idx="664">
                  <c:v>11.060204301598944</c:v>
                </c:pt>
                <c:pt idx="665">
                  <c:v>10.982626043810743</c:v>
                </c:pt>
                <c:pt idx="666">
                  <c:v>10.905391518411761</c:v>
                </c:pt>
                <c:pt idx="667">
                  <c:v>10.82850248061899</c:v>
                </c:pt>
                <c:pt idx="668">
                  <c:v>10.751960999738074</c:v>
                </c:pt>
                <c:pt idx="669">
                  <c:v>10.675767503577148</c:v>
                </c:pt>
                <c:pt idx="670">
                  <c:v>10.599924254910043</c:v>
                </c:pt>
                <c:pt idx="671">
                  <c:v>10.524432614955987</c:v>
                </c:pt>
                <c:pt idx="672">
                  <c:v>10.449294605000862</c:v>
                </c:pt>
                <c:pt idx="673">
                  <c:v>10.374512132775788</c:v>
                </c:pt>
                <c:pt idx="674">
                  <c:v>10.300085695923432</c:v>
                </c:pt>
                <c:pt idx="675">
                  <c:v>10.226017389767335</c:v>
                </c:pt>
                <c:pt idx="676">
                  <c:v>10.152309643509422</c:v>
                </c:pt>
                <c:pt idx="677">
                  <c:v>10.078962858224596</c:v>
                </c:pt>
                <c:pt idx="678">
                  <c:v>10.005979235850162</c:v>
                </c:pt>
                <c:pt idx="679">
                  <c:v>9.9333603662949805</c:v>
                </c:pt>
                <c:pt idx="680">
                  <c:v>9.8611079062476783</c:v>
                </c:pt>
                <c:pt idx="681">
                  <c:v>9.7892236959666761</c:v>
                </c:pt>
                <c:pt idx="682">
                  <c:v>9.7177092241583516</c:v>
                </c:pt>
                <c:pt idx="683">
                  <c:v>9.6465669511444325</c:v>
                </c:pt>
                <c:pt idx="684">
                  <c:v>9.5757971341310757</c:v>
                </c:pt>
                <c:pt idx="685">
                  <c:v>9.5054027826515579</c:v>
                </c:pt>
                <c:pt idx="686">
                  <c:v>9.4353843007334817</c:v>
                </c:pt>
                <c:pt idx="687">
                  <c:v>9.3657440723135288</c:v>
                </c:pt>
                <c:pt idx="688">
                  <c:v>9.2964837100488644</c:v>
                </c:pt>
                <c:pt idx="689">
                  <c:v>9.2276050704412214</c:v>
                </c:pt>
                <c:pt idx="690">
                  <c:v>9.1591096876729274</c:v>
                </c:pt>
                <c:pt idx="691">
                  <c:v>9.0909994291134701</c:v>
                </c:pt>
                <c:pt idx="692">
                  <c:v>9.0232759737159647</c:v>
                </c:pt>
                <c:pt idx="693">
                  <c:v>8.9559423245105521</c:v>
                </c:pt>
                <c:pt idx="694">
                  <c:v>8.8889975955772513</c:v>
                </c:pt>
                <c:pt idx="695">
                  <c:v>8.8224448723040609</c:v>
                </c:pt>
                <c:pt idx="696">
                  <c:v>8.7562859067088361</c:v>
                </c:pt>
                <c:pt idx="697">
                  <c:v>8.6905223961260312</c:v>
                </c:pt>
                <c:pt idx="698">
                  <c:v>8.6251561434678905</c:v>
                </c:pt>
                <c:pt idx="699">
                  <c:v>8.5601888802692301</c:v>
                </c:pt>
                <c:pt idx="700">
                  <c:v>8.4956223801423398</c:v>
                </c:pt>
                <c:pt idx="701">
                  <c:v>8.4314579602815201</c:v>
                </c:pt>
                <c:pt idx="702">
                  <c:v>8.3676952828152906</c:v>
                </c:pt>
                <c:pt idx="703">
                  <c:v>8.3043295528534813</c:v>
                </c:pt>
                <c:pt idx="704">
                  <c:v>8.2413599995518432</c:v>
                </c:pt>
                <c:pt idx="705">
                  <c:v>8.1787826395915744</c:v>
                </c:pt>
                <c:pt idx="706">
                  <c:v>8.1165991572708478</c:v>
                </c:pt>
                <c:pt idx="707">
                  <c:v>8.0548069508437585</c:v>
                </c:pt>
                <c:pt idx="708">
                  <c:v>7.9934012299394617</c:v>
                </c:pt>
                <c:pt idx="709">
                  <c:v>7.9323794149391738</c:v>
                </c:pt>
                <c:pt idx="710">
                  <c:v>7.8717438975881819</c:v>
                </c:pt>
                <c:pt idx="711">
                  <c:v>7.8114894013222553</c:v>
                </c:pt>
                <c:pt idx="712">
                  <c:v>7.7516145732743738</c:v>
                </c:pt>
                <c:pt idx="713">
                  <c:v>7.692117392647809</c:v>
                </c:pt>
                <c:pt idx="714">
                  <c:v>7.6329958477761792</c:v>
                </c:pt>
                <c:pt idx="715">
                  <c:v>7.5742486192041198</c:v>
                </c:pt>
                <c:pt idx="716">
                  <c:v>7.5158723477965097</c:v>
                </c:pt>
                <c:pt idx="717">
                  <c:v>7.4578638597286933</c:v>
                </c:pt>
                <c:pt idx="718">
                  <c:v>7.400224922189917</c:v>
                </c:pt>
                <c:pt idx="719">
                  <c:v>7.3429537847529929</c:v>
                </c:pt>
                <c:pt idx="720">
                  <c:v>7.2860443134690307</c:v>
                </c:pt>
                <c:pt idx="721">
                  <c:v>7.2294947764955957</c:v>
                </c:pt>
                <c:pt idx="722">
                  <c:v>7.1733072965866285</c:v>
                </c:pt>
                <c:pt idx="723">
                  <c:v>7.1174774102047316</c:v>
                </c:pt>
                <c:pt idx="724">
                  <c:v>7.0620038816968673</c:v>
                </c:pt>
                <c:pt idx="725">
                  <c:v>7.0068840739308982</c:v>
                </c:pt>
                <c:pt idx="726">
                  <c:v>6.9521167685087768</c:v>
                </c:pt>
                <c:pt idx="727">
                  <c:v>6.897699398411131</c:v>
                </c:pt>
                <c:pt idx="728">
                  <c:v>6.8436294718936281</c:v>
                </c:pt>
                <c:pt idx="729">
                  <c:v>6.7899073233616889</c:v>
                </c:pt>
                <c:pt idx="730">
                  <c:v>6.7365297533531638</c:v>
                </c:pt>
                <c:pt idx="731">
                  <c:v>6.6834936565658367</c:v>
                </c:pt>
                <c:pt idx="732">
                  <c:v>6.6307998723840207</c:v>
                </c:pt>
                <c:pt idx="733">
                  <c:v>6.5784445893272654</c:v>
                </c:pt>
                <c:pt idx="734">
                  <c:v>6.5264271684491497</c:v>
                </c:pt>
                <c:pt idx="735">
                  <c:v>6.4747443675249023</c:v>
                </c:pt>
                <c:pt idx="736">
                  <c:v>6.4233941248370776</c:v>
                </c:pt>
                <c:pt idx="737">
                  <c:v>6.3723764614799414</c:v>
                </c:pt>
                <c:pt idx="738">
                  <c:v>6.3216886297937478</c:v>
                </c:pt>
                <c:pt idx="739">
                  <c:v>6.2713295180959108</c:v>
                </c:pt>
                <c:pt idx="740">
                  <c:v>6.2212949879874948</c:v>
                </c:pt>
                <c:pt idx="741">
                  <c:v>6.1715857861759247</c:v>
                </c:pt>
                <c:pt idx="742">
                  <c:v>6.1221991937577585</c:v>
                </c:pt>
                <c:pt idx="743">
                  <c:v>6.0731337748478182</c:v>
                </c:pt>
                <c:pt idx="744">
                  <c:v>6.024387594229772</c:v>
                </c:pt>
                <c:pt idx="745">
                  <c:v>5.9759575573958443</c:v>
                </c:pt>
                <c:pt idx="746">
                  <c:v>5.9278435775383791</c:v>
                </c:pt>
                <c:pt idx="747">
                  <c:v>5.8800436783825099</c:v>
                </c:pt>
                <c:pt idx="748">
                  <c:v>5.8325544741650575</c:v>
                </c:pt>
                <c:pt idx="749">
                  <c:v>5.7853765743383647</c:v>
                </c:pt>
                <c:pt idx="750">
                  <c:v>5.7385071595426922</c:v>
                </c:pt>
                <c:pt idx="751">
                  <c:v>5.6919444582877752</c:v>
                </c:pt>
                <c:pt idx="752">
                  <c:v>5.6456867669802158</c:v>
                </c:pt>
                <c:pt idx="753">
                  <c:v>5.5997314096933763</c:v>
                </c:pt>
                <c:pt idx="754">
                  <c:v>5.554078339958</c:v>
                </c:pt>
                <c:pt idx="755">
                  <c:v>5.5087254514193589</c:v>
                </c:pt>
                <c:pt idx="756">
                  <c:v>5.4636694032418838</c:v>
                </c:pt>
                <c:pt idx="757">
                  <c:v>5.4189116250939904</c:v>
                </c:pt>
                <c:pt idx="758">
                  <c:v>5.3744476024447145</c:v>
                </c:pt>
                <c:pt idx="759">
                  <c:v>5.3302767658565777</c:v>
                </c:pt>
                <c:pt idx="760">
                  <c:v>5.2863972453257944</c:v>
                </c:pt>
                <c:pt idx="761">
                  <c:v>5.242806443398166</c:v>
                </c:pt>
                <c:pt idx="762">
                  <c:v>5.1995044091108582</c:v>
                </c:pt>
                <c:pt idx="763">
                  <c:v>5.1564887421830399</c:v>
                </c:pt>
                <c:pt idx="764">
                  <c:v>5.1137576780698737</c:v>
                </c:pt>
                <c:pt idx="765">
                  <c:v>5.0713086413706598</c:v>
                </c:pt>
                <c:pt idx="766">
                  <c:v>5.0291417905584233</c:v>
                </c:pt>
                <c:pt idx="767">
                  <c:v>4.9872544691815612</c:v>
                </c:pt>
                <c:pt idx="768">
                  <c:v>4.9456452059489742</c:v>
                </c:pt>
                <c:pt idx="769">
                  <c:v>4.904312841572068</c:v>
                </c:pt>
                <c:pt idx="770">
                  <c:v>4.8632536739101191</c:v>
                </c:pt>
                <c:pt idx="771">
                  <c:v>4.8224684096117834</c:v>
                </c:pt>
                <c:pt idx="772">
                  <c:v>4.7819545747163943</c:v>
                </c:pt>
                <c:pt idx="773">
                  <c:v>4.7417096144184612</c:v>
                </c:pt>
                <c:pt idx="774">
                  <c:v>4.7017337140943134</c:v>
                </c:pt>
                <c:pt idx="775">
                  <c:v>4.6620243481933343</c:v>
                </c:pt>
                <c:pt idx="776">
                  <c:v>4.6153001549382289</c:v>
                </c:pt>
                <c:pt idx="777">
                  <c:v>4.5688226177850524</c:v>
                </c:pt>
                <c:pt idx="778">
                  <c:v>4.5225938993215564</c:v>
                </c:pt>
                <c:pt idx="779">
                  <c:v>4.4766077642722522</c:v>
                </c:pt>
                <c:pt idx="780">
                  <c:v>4.4308663854910719</c:v>
                </c:pt>
                <c:pt idx="781">
                  <c:v>4.3853608010211609</c:v>
                </c:pt>
                <c:pt idx="782">
                  <c:v>4.3400965630114676</c:v>
                </c:pt>
                <c:pt idx="783">
                  <c:v>4.2950661771214698</c:v>
                </c:pt>
                <c:pt idx="784">
                  <c:v>4.250267806975522</c:v>
                </c:pt>
                <c:pt idx="785">
                  <c:v>4.2056961571396698</c:v>
                </c:pt>
                <c:pt idx="786">
                  <c:v>4.161353433159011</c:v>
                </c:pt>
                <c:pt idx="787">
                  <c:v>4.117233336999238</c:v>
                </c:pt>
                <c:pt idx="788">
                  <c:v>4.0733380843385341</c:v>
                </c:pt>
                <c:pt idx="789">
                  <c:v>4.0296595576566148</c:v>
                </c:pt>
                <c:pt idx="790">
                  <c:v>3.9861999837618143</c:v>
                </c:pt>
                <c:pt idx="791">
                  <c:v>3.9429558556572069</c:v>
                </c:pt>
                <c:pt idx="792">
                  <c:v>3.8999237714719719</c:v>
                </c:pt>
                <c:pt idx="793">
                  <c:v>3.8570984035614124</c:v>
                </c:pt>
                <c:pt idx="794">
                  <c:v>3.81448358775922</c:v>
                </c:pt>
                <c:pt idx="795">
                  <c:v>3.7720688925954988</c:v>
                </c:pt>
                <c:pt idx="796">
                  <c:v>3.7298599638289609</c:v>
                </c:pt>
                <c:pt idx="797">
                  <c:v>3.6878477277423123</c:v>
                </c:pt>
                <c:pt idx="798">
                  <c:v>3.6460344531693387</c:v>
                </c:pt>
                <c:pt idx="799">
                  <c:v>3.6044165996787498</c:v>
                </c:pt>
                <c:pt idx="800">
                  <c:v>3.5629893364766509</c:v>
                </c:pt>
                <c:pt idx="801">
                  <c:v>3.5217501519652394</c:v>
                </c:pt>
                <c:pt idx="802">
                  <c:v>3.4807008132939252</c:v>
                </c:pt>
                <c:pt idx="803">
                  <c:v>3.4398350648456066</c:v>
                </c:pt>
                <c:pt idx="804">
                  <c:v>3.3991515711121174</c:v>
                </c:pt>
                <c:pt idx="805">
                  <c:v>3.3586444118603715</c:v>
                </c:pt>
                <c:pt idx="806">
                  <c:v>3.3183179700675076</c:v>
                </c:pt>
                <c:pt idx="807">
                  <c:v>3.2781645427059516</c:v>
                </c:pt>
                <c:pt idx="808">
                  <c:v>3.2381830483696632</c:v>
                </c:pt>
                <c:pt idx="809">
                  <c:v>3.1983700756776621</c:v>
                </c:pt>
                <c:pt idx="810">
                  <c:v>3.158727155596786</c:v>
                </c:pt>
                <c:pt idx="811">
                  <c:v>3.1192454853967817</c:v>
                </c:pt>
                <c:pt idx="812">
                  <c:v>3.0799265919247993</c:v>
                </c:pt>
                <c:pt idx="813">
                  <c:v>3.0407670614999276</c:v>
                </c:pt>
                <c:pt idx="814">
                  <c:v>3.0017653724674176</c:v>
                </c:pt>
                <c:pt idx="815">
                  <c:v>2.9629170215495542</c:v>
                </c:pt>
                <c:pt idx="816">
                  <c:v>2.9242204012963029</c:v>
                </c:pt>
                <c:pt idx="817">
                  <c:v>2.8856731614971949</c:v>
                </c:pt>
                <c:pt idx="818">
                  <c:v>2.8472736996848838</c:v>
                </c:pt>
                <c:pt idx="819">
                  <c:v>2.809016774046551</c:v>
                </c:pt>
                <c:pt idx="820">
                  <c:v>2.7709033154529727</c:v>
                </c:pt>
                <c:pt idx="821">
                  <c:v>2.7329273498085698</c:v>
                </c:pt>
                <c:pt idx="822">
                  <c:v>2.6950899072175751</c:v>
                </c:pt>
                <c:pt idx="823">
                  <c:v>2.6573850993814077</c:v>
                </c:pt>
                <c:pt idx="824">
                  <c:v>2.6198126773811659</c:v>
                </c:pt>
                <c:pt idx="825">
                  <c:v>2.5823691115454324</c:v>
                </c:pt>
                <c:pt idx="826">
                  <c:v>2.545052887994121</c:v>
                </c:pt>
                <c:pt idx="827">
                  <c:v>2.5078595772958749</c:v>
                </c:pt>
                <c:pt idx="828">
                  <c:v>2.4707881979710109</c:v>
                </c:pt>
                <c:pt idx="829">
                  <c:v>2.4338366848472255</c:v>
                </c:pt>
                <c:pt idx="830">
                  <c:v>2.3970013135872037</c:v>
                </c:pt>
                <c:pt idx="831">
                  <c:v>2.3602794863996586</c:v>
                </c:pt>
                <c:pt idx="832">
                  <c:v>2.3236695725857857</c:v>
                </c:pt>
                <c:pt idx="833">
                  <c:v>2.2871681502222714</c:v>
                </c:pt>
                <c:pt idx="834">
                  <c:v>2.2507735871407206</c:v>
                </c:pt>
                <c:pt idx="835">
                  <c:v>2.2144828408279942</c:v>
                </c:pt>
                <c:pt idx="836">
                  <c:v>2.1782935175982168</c:v>
                </c:pt>
                <c:pt idx="837">
                  <c:v>2.1422025732853172</c:v>
                </c:pt>
                <c:pt idx="838">
                  <c:v>2.1062072846616182</c:v>
                </c:pt>
                <c:pt idx="839">
                  <c:v>2.0703092530337663</c:v>
                </c:pt>
                <c:pt idx="840">
                  <c:v>2.0345019339518551</c:v>
                </c:pt>
                <c:pt idx="841">
                  <c:v>1.9987891861928588</c:v>
                </c:pt>
                <c:pt idx="842">
                  <c:v>1.9631636925476776</c:v>
                </c:pt>
                <c:pt idx="843">
                  <c:v>1.9276293269174865</c:v>
                </c:pt>
                <c:pt idx="844">
                  <c:v>1.8921795348312038</c:v>
                </c:pt>
                <c:pt idx="845">
                  <c:v>1.8568148558779178</c:v>
                </c:pt>
                <c:pt idx="846">
                  <c:v>1.8215376295677359</c:v>
                </c:pt>
                <c:pt idx="847">
                  <c:v>1.7863403411713534</c:v>
                </c:pt>
                <c:pt idx="848">
                  <c:v>1.7512261918583505</c:v>
                </c:pt>
                <c:pt idx="849">
                  <c:v>1.7161885549186522</c:v>
                </c:pt>
                <c:pt idx="850">
                  <c:v>1.6812323143997148</c:v>
                </c:pt>
                <c:pt idx="851">
                  <c:v>1.6463495582623935</c:v>
                </c:pt>
                <c:pt idx="852">
                  <c:v>1.611541727163246</c:v>
                </c:pt>
                <c:pt idx="853">
                  <c:v>1.5768099123922177</c:v>
                </c:pt>
                <c:pt idx="854">
                  <c:v>1.5421475051992388</c:v>
                </c:pt>
                <c:pt idx="855">
                  <c:v>1.507558506934501</c:v>
                </c:pt>
                <c:pt idx="856">
                  <c:v>1.47303504813679</c:v>
                </c:pt>
                <c:pt idx="857">
                  <c:v>1.4385822602746501</c:v>
                </c:pt>
                <c:pt idx="858">
                  <c:v>1.4041926334575408</c:v>
                </c:pt>
                <c:pt idx="859">
                  <c:v>1.3698672780878027</c:v>
                </c:pt>
                <c:pt idx="860">
                  <c:v>1.3356079058503099</c:v>
                </c:pt>
                <c:pt idx="861">
                  <c:v>1.3014074456727656</c:v>
                </c:pt>
                <c:pt idx="862">
                  <c:v>1.2672678567954243</c:v>
                </c:pt>
                <c:pt idx="863">
                  <c:v>1.2331872444961931</c:v>
                </c:pt>
                <c:pt idx="864">
                  <c:v>1.1991632381827841</c:v>
                </c:pt>
                <c:pt idx="865">
                  <c:v>1.1651954503350268</c:v>
                </c:pt>
                <c:pt idx="866">
                  <c:v>1.1312813424628949</c:v>
                </c:pt>
                <c:pt idx="867">
                  <c:v>1.0974198628246086</c:v>
                </c:pt>
                <c:pt idx="868">
                  <c:v>1.0636082280006107</c:v>
                </c:pt>
                <c:pt idx="869">
                  <c:v>1.0298460829115612</c:v>
                </c:pt>
                <c:pt idx="870">
                  <c:v>0.99613367471982883</c:v>
                </c:pt>
                <c:pt idx="871">
                  <c:v>0.96246822698867263</c:v>
                </c:pt>
                <c:pt idx="872">
                  <c:v>0.92884788126199069</c:v>
                </c:pt>
                <c:pt idx="873">
                  <c:v>0.89527137725236017</c:v>
                </c:pt>
                <c:pt idx="874">
                  <c:v>0.86173745738972585</c:v>
                </c:pt>
                <c:pt idx="875">
                  <c:v>0.82824426896823411</c:v>
                </c:pt>
                <c:pt idx="876">
                  <c:v>0.79478924804012507</c:v>
                </c:pt>
                <c:pt idx="877">
                  <c:v>0.76137356438477255</c:v>
                </c:pt>
                <c:pt idx="878">
                  <c:v>0.72799444905636435</c:v>
                </c:pt>
                <c:pt idx="879">
                  <c:v>0.6946505789312063</c:v>
                </c:pt>
                <c:pt idx="880">
                  <c:v>0.66134029903889058</c:v>
                </c:pt>
                <c:pt idx="881">
                  <c:v>0.62806160358737273</c:v>
                </c:pt>
                <c:pt idx="882">
                  <c:v>0.59481438021658306</c:v>
                </c:pt>
                <c:pt idx="883">
                  <c:v>0.56159673932436149</c:v>
                </c:pt>
                <c:pt idx="884">
                  <c:v>0.52840615754801235</c:v>
                </c:pt>
                <c:pt idx="885">
                  <c:v>0.4952419768934142</c:v>
                </c:pt>
                <c:pt idx="886">
                  <c:v>0.46210373365423507</c:v>
                </c:pt>
                <c:pt idx="887">
                  <c:v>0.42898913274935424</c:v>
                </c:pt>
                <c:pt idx="888">
                  <c:v>0.39589598453016706</c:v>
                </c:pt>
                <c:pt idx="889">
                  <c:v>0.36282428290645896</c:v>
                </c:pt>
                <c:pt idx="890">
                  <c:v>0.32977200417979802</c:v>
                </c:pt>
                <c:pt idx="891">
                  <c:v>0.2967372869614131</c:v>
                </c:pt>
                <c:pt idx="892">
                  <c:v>0.26371920242689129</c:v>
                </c:pt>
                <c:pt idx="893">
                  <c:v>0.23071612234019767</c:v>
                </c:pt>
                <c:pt idx="894">
                  <c:v>0.19772679075449062</c:v>
                </c:pt>
                <c:pt idx="895">
                  <c:v>0.16475004756923184</c:v>
                </c:pt>
                <c:pt idx="896">
                  <c:v>0.13178387129233471</c:v>
                </c:pt>
                <c:pt idx="897">
                  <c:v>9.8827132075200552E-2</c:v>
                </c:pt>
                <c:pt idx="898">
                  <c:v>6.5878629548517864E-2</c:v>
                </c:pt>
                <c:pt idx="899">
                  <c:v>3.2936689773663375E-2</c:v>
                </c:pt>
                <c:pt idx="900">
                  <c:v>-1.4549657857529006</c:v>
                </c:pt>
                <c:pt idx="901">
                  <c:v>3.2936689773663375E-2</c:v>
                </c:pt>
                <c:pt idx="902">
                  <c:v>6.5878629548517864E-2</c:v>
                </c:pt>
                <c:pt idx="903">
                  <c:v>9.8827132075200552E-2</c:v>
                </c:pt>
                <c:pt idx="904">
                  <c:v>0.13178387129233471</c:v>
                </c:pt>
                <c:pt idx="905">
                  <c:v>0.16475004756923184</c:v>
                </c:pt>
                <c:pt idx="906">
                  <c:v>0.19772679075449062</c:v>
                </c:pt>
                <c:pt idx="907">
                  <c:v>0.23071612234019767</c:v>
                </c:pt>
                <c:pt idx="908">
                  <c:v>0.26371920242689129</c:v>
                </c:pt>
                <c:pt idx="909">
                  <c:v>0.2967372869614131</c:v>
                </c:pt>
                <c:pt idx="910">
                  <c:v>0.32977200417979802</c:v>
                </c:pt>
                <c:pt idx="911">
                  <c:v>0.36282428290645896</c:v>
                </c:pt>
                <c:pt idx="912">
                  <c:v>0.39589598453016706</c:v>
                </c:pt>
                <c:pt idx="913">
                  <c:v>0.42898913274935424</c:v>
                </c:pt>
                <c:pt idx="914">
                  <c:v>0.46210373365423507</c:v>
                </c:pt>
                <c:pt idx="915">
                  <c:v>0.4952419768934142</c:v>
                </c:pt>
                <c:pt idx="916">
                  <c:v>0.52840615754801235</c:v>
                </c:pt>
                <c:pt idx="917">
                  <c:v>0.56159673932436149</c:v>
                </c:pt>
                <c:pt idx="918">
                  <c:v>0.59481438021658306</c:v>
                </c:pt>
                <c:pt idx="919">
                  <c:v>0.62806160358737273</c:v>
                </c:pt>
                <c:pt idx="920">
                  <c:v>0.66134029903889058</c:v>
                </c:pt>
                <c:pt idx="921">
                  <c:v>0.6946505789312063</c:v>
                </c:pt>
                <c:pt idx="922">
                  <c:v>0.72799444905636435</c:v>
                </c:pt>
                <c:pt idx="923">
                  <c:v>0.76137356438477255</c:v>
                </c:pt>
                <c:pt idx="924">
                  <c:v>0.79478924804012507</c:v>
                </c:pt>
                <c:pt idx="925">
                  <c:v>0.82824426896823411</c:v>
                </c:pt>
                <c:pt idx="926">
                  <c:v>0.86173745738972585</c:v>
                </c:pt>
                <c:pt idx="927">
                  <c:v>0.89527137725236017</c:v>
                </c:pt>
                <c:pt idx="928">
                  <c:v>0.92884788126199069</c:v>
                </c:pt>
                <c:pt idx="929">
                  <c:v>0.96246822698867263</c:v>
                </c:pt>
                <c:pt idx="930">
                  <c:v>0.99613367471982883</c:v>
                </c:pt>
                <c:pt idx="931">
                  <c:v>1.0298460829115612</c:v>
                </c:pt>
                <c:pt idx="932">
                  <c:v>1.0636082280006107</c:v>
                </c:pt>
                <c:pt idx="933">
                  <c:v>1.0974198628246086</c:v>
                </c:pt>
                <c:pt idx="934">
                  <c:v>1.1312813424628949</c:v>
                </c:pt>
                <c:pt idx="935">
                  <c:v>1.1651954503350268</c:v>
                </c:pt>
                <c:pt idx="936">
                  <c:v>1.1991632381827841</c:v>
                </c:pt>
                <c:pt idx="937">
                  <c:v>1.2331872444961931</c:v>
                </c:pt>
                <c:pt idx="938">
                  <c:v>1.2672678567954243</c:v>
                </c:pt>
                <c:pt idx="939">
                  <c:v>1.3014074456727656</c:v>
                </c:pt>
                <c:pt idx="940">
                  <c:v>1.3356079058503099</c:v>
                </c:pt>
                <c:pt idx="941">
                  <c:v>1.3698672780878027</c:v>
                </c:pt>
                <c:pt idx="942">
                  <c:v>1.4041926334575408</c:v>
                </c:pt>
                <c:pt idx="943">
                  <c:v>1.4385822602746501</c:v>
                </c:pt>
                <c:pt idx="944">
                  <c:v>1.47303504813679</c:v>
                </c:pt>
                <c:pt idx="945">
                  <c:v>1.507558506934501</c:v>
                </c:pt>
                <c:pt idx="946">
                  <c:v>1.5421475051992388</c:v>
                </c:pt>
                <c:pt idx="947">
                  <c:v>1.5768099123922177</c:v>
                </c:pt>
                <c:pt idx="948">
                  <c:v>1.611541727163246</c:v>
                </c:pt>
                <c:pt idx="949">
                  <c:v>1.6463495582623935</c:v>
                </c:pt>
                <c:pt idx="950">
                  <c:v>1.6812323143997148</c:v>
                </c:pt>
                <c:pt idx="951">
                  <c:v>1.7161885549186522</c:v>
                </c:pt>
                <c:pt idx="952">
                  <c:v>1.7512261918583505</c:v>
                </c:pt>
                <c:pt idx="953">
                  <c:v>1.7863403411713534</c:v>
                </c:pt>
                <c:pt idx="954">
                  <c:v>1.8215376295677359</c:v>
                </c:pt>
                <c:pt idx="955">
                  <c:v>1.8568148558779178</c:v>
                </c:pt>
                <c:pt idx="956">
                  <c:v>1.8921795348312038</c:v>
                </c:pt>
                <c:pt idx="957">
                  <c:v>1.9276293269174865</c:v>
                </c:pt>
                <c:pt idx="958">
                  <c:v>1.9631636925476776</c:v>
                </c:pt>
                <c:pt idx="959">
                  <c:v>1.9987891861928588</c:v>
                </c:pt>
                <c:pt idx="960">
                  <c:v>2.0345019339518551</c:v>
                </c:pt>
                <c:pt idx="961">
                  <c:v>2.0703092530337663</c:v>
                </c:pt>
                <c:pt idx="962">
                  <c:v>2.1062072846616182</c:v>
                </c:pt>
                <c:pt idx="963">
                  <c:v>2.1422025732853172</c:v>
                </c:pt>
                <c:pt idx="964">
                  <c:v>2.1782935175982168</c:v>
                </c:pt>
                <c:pt idx="965">
                  <c:v>2.2144828408279942</c:v>
                </c:pt>
                <c:pt idx="966">
                  <c:v>2.2507735871407206</c:v>
                </c:pt>
                <c:pt idx="967">
                  <c:v>2.2871681502222714</c:v>
                </c:pt>
                <c:pt idx="968">
                  <c:v>2.3236695725857857</c:v>
                </c:pt>
                <c:pt idx="969">
                  <c:v>2.3602794863996586</c:v>
                </c:pt>
                <c:pt idx="970">
                  <c:v>2.3970013135872037</c:v>
                </c:pt>
                <c:pt idx="971">
                  <c:v>2.4338366848472255</c:v>
                </c:pt>
                <c:pt idx="972">
                  <c:v>2.4707881979710109</c:v>
                </c:pt>
                <c:pt idx="973">
                  <c:v>2.5078595772958749</c:v>
                </c:pt>
                <c:pt idx="974">
                  <c:v>2.545052887994121</c:v>
                </c:pt>
                <c:pt idx="975">
                  <c:v>2.5823691115454324</c:v>
                </c:pt>
                <c:pt idx="976">
                  <c:v>2.6198126773811659</c:v>
                </c:pt>
                <c:pt idx="977">
                  <c:v>2.6573850993814077</c:v>
                </c:pt>
                <c:pt idx="978">
                  <c:v>2.6950899072175751</c:v>
                </c:pt>
                <c:pt idx="979">
                  <c:v>2.7329273498085698</c:v>
                </c:pt>
                <c:pt idx="980">
                  <c:v>2.7709033154529727</c:v>
                </c:pt>
                <c:pt idx="981">
                  <c:v>2.809016774046551</c:v>
                </c:pt>
                <c:pt idx="982">
                  <c:v>2.8472736996848838</c:v>
                </c:pt>
                <c:pt idx="983">
                  <c:v>2.8856731614971949</c:v>
                </c:pt>
                <c:pt idx="984">
                  <c:v>2.9242204012963029</c:v>
                </c:pt>
                <c:pt idx="985">
                  <c:v>2.9629170215495542</c:v>
                </c:pt>
                <c:pt idx="986">
                  <c:v>3.0017653724674176</c:v>
                </c:pt>
                <c:pt idx="987">
                  <c:v>3.0407670614999276</c:v>
                </c:pt>
                <c:pt idx="988">
                  <c:v>3.0799265919247993</c:v>
                </c:pt>
                <c:pt idx="989">
                  <c:v>3.1192454853967817</c:v>
                </c:pt>
                <c:pt idx="990">
                  <c:v>3.158727155596786</c:v>
                </c:pt>
                <c:pt idx="991">
                  <c:v>3.1983700756776621</c:v>
                </c:pt>
                <c:pt idx="992">
                  <c:v>3.2381830483696632</c:v>
                </c:pt>
                <c:pt idx="993">
                  <c:v>3.2781645427059516</c:v>
                </c:pt>
                <c:pt idx="994">
                  <c:v>3.3183179700675076</c:v>
                </c:pt>
                <c:pt idx="995">
                  <c:v>3.3586444118603715</c:v>
                </c:pt>
                <c:pt idx="996">
                  <c:v>3.3991515711121174</c:v>
                </c:pt>
                <c:pt idx="997">
                  <c:v>3.4398350648456066</c:v>
                </c:pt>
                <c:pt idx="998">
                  <c:v>3.4807008132939252</c:v>
                </c:pt>
                <c:pt idx="999">
                  <c:v>3.5217501519652394</c:v>
                </c:pt>
                <c:pt idx="1000">
                  <c:v>3.5629893364766509</c:v>
                </c:pt>
                <c:pt idx="1001">
                  <c:v>3.6044165996787498</c:v>
                </c:pt>
                <c:pt idx="1002">
                  <c:v>3.6460344531693387</c:v>
                </c:pt>
                <c:pt idx="1003">
                  <c:v>3.6878477277423123</c:v>
                </c:pt>
                <c:pt idx="1004">
                  <c:v>3.7298599638289609</c:v>
                </c:pt>
                <c:pt idx="1005">
                  <c:v>3.7720688925954988</c:v>
                </c:pt>
                <c:pt idx="1006">
                  <c:v>3.81448358775922</c:v>
                </c:pt>
                <c:pt idx="1007">
                  <c:v>3.8570984035614124</c:v>
                </c:pt>
                <c:pt idx="1008">
                  <c:v>3.8999237714719719</c:v>
                </c:pt>
                <c:pt idx="1009">
                  <c:v>3.9429558556572069</c:v>
                </c:pt>
                <c:pt idx="1010">
                  <c:v>3.9861999837618143</c:v>
                </c:pt>
                <c:pt idx="1011">
                  <c:v>4.0296595576566148</c:v>
                </c:pt>
                <c:pt idx="1012">
                  <c:v>4.0733380843385341</c:v>
                </c:pt>
                <c:pt idx="1013">
                  <c:v>4.117233336999238</c:v>
                </c:pt>
                <c:pt idx="1014">
                  <c:v>4.161353433159011</c:v>
                </c:pt>
                <c:pt idx="1015">
                  <c:v>4.2056961571396698</c:v>
                </c:pt>
                <c:pt idx="1016">
                  <c:v>4.250267806975522</c:v>
                </c:pt>
                <c:pt idx="1017">
                  <c:v>4.2950661771214698</c:v>
                </c:pt>
                <c:pt idx="1018">
                  <c:v>4.3400965630114676</c:v>
                </c:pt>
                <c:pt idx="1019">
                  <c:v>4.3853608010211609</c:v>
                </c:pt>
                <c:pt idx="1020">
                  <c:v>4.4308663854910719</c:v>
                </c:pt>
                <c:pt idx="1021">
                  <c:v>4.4766077642722522</c:v>
                </c:pt>
                <c:pt idx="1022">
                  <c:v>4.5225938993215564</c:v>
                </c:pt>
                <c:pt idx="1023">
                  <c:v>4.5688226177850524</c:v>
                </c:pt>
                <c:pt idx="1024">
                  <c:v>4.6153001549382289</c:v>
                </c:pt>
                <c:pt idx="1025">
                  <c:v>4.6620243481933343</c:v>
                </c:pt>
                <c:pt idx="1026">
                  <c:v>4.7017337140943134</c:v>
                </c:pt>
                <c:pt idx="1027">
                  <c:v>4.7417096144184612</c:v>
                </c:pt>
                <c:pt idx="1028">
                  <c:v>4.7819545747163943</c:v>
                </c:pt>
                <c:pt idx="1029">
                  <c:v>4.8224684096117834</c:v>
                </c:pt>
                <c:pt idx="1030">
                  <c:v>4.8632536739101191</c:v>
                </c:pt>
                <c:pt idx="1031">
                  <c:v>4.904312841572068</c:v>
                </c:pt>
                <c:pt idx="1032">
                  <c:v>4.9456452059489742</c:v>
                </c:pt>
                <c:pt idx="1033">
                  <c:v>4.9872544691815612</c:v>
                </c:pt>
                <c:pt idx="1034">
                  <c:v>5.0291417905584233</c:v>
                </c:pt>
                <c:pt idx="1035">
                  <c:v>5.0713086413706598</c:v>
                </c:pt>
                <c:pt idx="1036">
                  <c:v>5.1137576780698737</c:v>
                </c:pt>
                <c:pt idx="1037">
                  <c:v>5.1564887421830399</c:v>
                </c:pt>
                <c:pt idx="1038">
                  <c:v>5.1995044091108582</c:v>
                </c:pt>
                <c:pt idx="1039">
                  <c:v>5.242806443398166</c:v>
                </c:pt>
                <c:pt idx="1040">
                  <c:v>5.2863972453257944</c:v>
                </c:pt>
                <c:pt idx="1041">
                  <c:v>5.3302767658565777</c:v>
                </c:pt>
                <c:pt idx="1042">
                  <c:v>5.3744476024447145</c:v>
                </c:pt>
                <c:pt idx="1043">
                  <c:v>5.4189116250939904</c:v>
                </c:pt>
                <c:pt idx="1044">
                  <c:v>5.4636694032418838</c:v>
                </c:pt>
                <c:pt idx="1045">
                  <c:v>5.5087254514193589</c:v>
                </c:pt>
                <c:pt idx="1046">
                  <c:v>5.554078339958</c:v>
                </c:pt>
                <c:pt idx="1047">
                  <c:v>5.5997314096933763</c:v>
                </c:pt>
                <c:pt idx="1048">
                  <c:v>5.6456867669802158</c:v>
                </c:pt>
                <c:pt idx="1049">
                  <c:v>5.6919444582877752</c:v>
                </c:pt>
                <c:pt idx="1050">
                  <c:v>5.7385071595426922</c:v>
                </c:pt>
                <c:pt idx="1051">
                  <c:v>5.7853765743383647</c:v>
                </c:pt>
                <c:pt idx="1052">
                  <c:v>5.8325544741650575</c:v>
                </c:pt>
                <c:pt idx="1053">
                  <c:v>5.8800436783825099</c:v>
                </c:pt>
                <c:pt idx="1054">
                  <c:v>5.9278435775383791</c:v>
                </c:pt>
                <c:pt idx="1055">
                  <c:v>5.9759575573958443</c:v>
                </c:pt>
                <c:pt idx="1056">
                  <c:v>6.024387594229772</c:v>
                </c:pt>
                <c:pt idx="1057">
                  <c:v>6.0731337748478182</c:v>
                </c:pt>
                <c:pt idx="1058">
                  <c:v>6.1221991937577585</c:v>
                </c:pt>
                <c:pt idx="1059">
                  <c:v>6.1715857861759247</c:v>
                </c:pt>
                <c:pt idx="1060">
                  <c:v>6.2212949879874948</c:v>
                </c:pt>
                <c:pt idx="1061">
                  <c:v>6.2713295180959108</c:v>
                </c:pt>
                <c:pt idx="1062">
                  <c:v>6.3216886297937478</c:v>
                </c:pt>
                <c:pt idx="1063">
                  <c:v>6.3723764614799414</c:v>
                </c:pt>
                <c:pt idx="1064">
                  <c:v>6.4233941248370776</c:v>
                </c:pt>
                <c:pt idx="1065">
                  <c:v>6.4747443675249023</c:v>
                </c:pt>
                <c:pt idx="1066">
                  <c:v>6.5264271684491497</c:v>
                </c:pt>
                <c:pt idx="1067">
                  <c:v>6.5784445893272654</c:v>
                </c:pt>
                <c:pt idx="1068">
                  <c:v>6.6307998723840207</c:v>
                </c:pt>
                <c:pt idx="1069">
                  <c:v>6.6834936565658367</c:v>
                </c:pt>
                <c:pt idx="1070">
                  <c:v>6.7365297533531638</c:v>
                </c:pt>
                <c:pt idx="1071">
                  <c:v>6.7899073233616889</c:v>
                </c:pt>
                <c:pt idx="1072">
                  <c:v>6.8436294718936281</c:v>
                </c:pt>
                <c:pt idx="1073">
                  <c:v>6.897699398411131</c:v>
                </c:pt>
                <c:pt idx="1074">
                  <c:v>6.9521167685087768</c:v>
                </c:pt>
                <c:pt idx="1075">
                  <c:v>7.0068840739308982</c:v>
                </c:pt>
                <c:pt idx="1076">
                  <c:v>7.0620038816968673</c:v>
                </c:pt>
                <c:pt idx="1077">
                  <c:v>7.1174774102047316</c:v>
                </c:pt>
                <c:pt idx="1078">
                  <c:v>7.1733072965866285</c:v>
                </c:pt>
                <c:pt idx="1079">
                  <c:v>7.2294947764955957</c:v>
                </c:pt>
                <c:pt idx="1080">
                  <c:v>7.2860443134690307</c:v>
                </c:pt>
                <c:pt idx="1081">
                  <c:v>7.3429537847529929</c:v>
                </c:pt>
                <c:pt idx="1082">
                  <c:v>7.400224922189917</c:v>
                </c:pt>
                <c:pt idx="1083">
                  <c:v>7.4578638597286933</c:v>
                </c:pt>
                <c:pt idx="1084">
                  <c:v>7.5158723477965097</c:v>
                </c:pt>
                <c:pt idx="1085">
                  <c:v>7.5742486192041198</c:v>
                </c:pt>
                <c:pt idx="1086">
                  <c:v>7.6329958477761792</c:v>
                </c:pt>
                <c:pt idx="1087">
                  <c:v>7.692117392647809</c:v>
                </c:pt>
                <c:pt idx="1088">
                  <c:v>7.7516145732743738</c:v>
                </c:pt>
                <c:pt idx="1089">
                  <c:v>7.8114894013222553</c:v>
                </c:pt>
                <c:pt idx="1090">
                  <c:v>7.8717438975881819</c:v>
                </c:pt>
                <c:pt idx="1091">
                  <c:v>7.9323794149391738</c:v>
                </c:pt>
                <c:pt idx="1092">
                  <c:v>7.9934012299394617</c:v>
                </c:pt>
                <c:pt idx="1093">
                  <c:v>8.0548069508437585</c:v>
                </c:pt>
                <c:pt idx="1094">
                  <c:v>8.1165991572708478</c:v>
                </c:pt>
                <c:pt idx="1095">
                  <c:v>8.1787826395915744</c:v>
                </c:pt>
                <c:pt idx="1096">
                  <c:v>8.2413599995518432</c:v>
                </c:pt>
                <c:pt idx="1097">
                  <c:v>8.3043295528534813</c:v>
                </c:pt>
                <c:pt idx="1098">
                  <c:v>8.3676952828152906</c:v>
                </c:pt>
                <c:pt idx="1099">
                  <c:v>8.4314579602815201</c:v>
                </c:pt>
                <c:pt idx="1100">
                  <c:v>8.4956223801423398</c:v>
                </c:pt>
                <c:pt idx="1101">
                  <c:v>8.5601888802692301</c:v>
                </c:pt>
                <c:pt idx="1102">
                  <c:v>8.6251561434678905</c:v>
                </c:pt>
                <c:pt idx="1103">
                  <c:v>8.6905223961260312</c:v>
                </c:pt>
                <c:pt idx="1104">
                  <c:v>8.7562859067088361</c:v>
                </c:pt>
                <c:pt idx="1105">
                  <c:v>8.8224448723040609</c:v>
                </c:pt>
                <c:pt idx="1106">
                  <c:v>8.8889975955772513</c:v>
                </c:pt>
                <c:pt idx="1107">
                  <c:v>8.9559423245105521</c:v>
                </c:pt>
                <c:pt idx="1108">
                  <c:v>9.0232759737159647</c:v>
                </c:pt>
                <c:pt idx="1109">
                  <c:v>9.0909994291134701</c:v>
                </c:pt>
                <c:pt idx="1110">
                  <c:v>9.1591096876729274</c:v>
                </c:pt>
                <c:pt idx="1111">
                  <c:v>9.2276050704412214</c:v>
                </c:pt>
                <c:pt idx="1112">
                  <c:v>9.2964837100488644</c:v>
                </c:pt>
                <c:pt idx="1113">
                  <c:v>9.3657440723135288</c:v>
                </c:pt>
                <c:pt idx="1114">
                  <c:v>9.4353843007334817</c:v>
                </c:pt>
                <c:pt idx="1115">
                  <c:v>9.5054027826515579</c:v>
                </c:pt>
                <c:pt idx="1116">
                  <c:v>9.5757971341310757</c:v>
                </c:pt>
                <c:pt idx="1117">
                  <c:v>9.6465669511444325</c:v>
                </c:pt>
                <c:pt idx="1118">
                  <c:v>9.7177092241583516</c:v>
                </c:pt>
                <c:pt idx="1119">
                  <c:v>9.7892236959666761</c:v>
                </c:pt>
                <c:pt idx="1120">
                  <c:v>9.8611079062476783</c:v>
                </c:pt>
                <c:pt idx="1121">
                  <c:v>9.9333603662949805</c:v>
                </c:pt>
                <c:pt idx="1122">
                  <c:v>10.005979235850162</c:v>
                </c:pt>
                <c:pt idx="1123">
                  <c:v>10.078962858224596</c:v>
                </c:pt>
                <c:pt idx="1124">
                  <c:v>10.152309643509422</c:v>
                </c:pt>
                <c:pt idx="1125">
                  <c:v>10.226017389767335</c:v>
                </c:pt>
                <c:pt idx="1126">
                  <c:v>10.300085695923432</c:v>
                </c:pt>
                <c:pt idx="1127">
                  <c:v>10.374512132775788</c:v>
                </c:pt>
                <c:pt idx="1128">
                  <c:v>10.449294605000862</c:v>
                </c:pt>
                <c:pt idx="1129">
                  <c:v>10.524432614955987</c:v>
                </c:pt>
                <c:pt idx="1130">
                  <c:v>10.599924254910043</c:v>
                </c:pt>
                <c:pt idx="1131">
                  <c:v>10.675767503577148</c:v>
                </c:pt>
                <c:pt idx="1132">
                  <c:v>10.751960999738074</c:v>
                </c:pt>
                <c:pt idx="1133">
                  <c:v>10.82850248061899</c:v>
                </c:pt>
                <c:pt idx="1134">
                  <c:v>10.905391518411761</c:v>
                </c:pt>
                <c:pt idx="1135">
                  <c:v>10.982626043810743</c:v>
                </c:pt>
                <c:pt idx="1136">
                  <c:v>11.060204301598944</c:v>
                </c:pt>
                <c:pt idx="1137">
                  <c:v>11.138124906926066</c:v>
                </c:pt>
                <c:pt idx="1138">
                  <c:v>11.216385124996943</c:v>
                </c:pt>
                <c:pt idx="1139">
                  <c:v>11.294985634436181</c:v>
                </c:pt>
                <c:pt idx="1140">
                  <c:v>11.373923771752818</c:v>
                </c:pt>
                <c:pt idx="1141">
                  <c:v>11.453198236167466</c:v>
                </c:pt>
                <c:pt idx="1142">
                  <c:v>11.532807018649407</c:v>
                </c:pt>
                <c:pt idx="1143">
                  <c:v>11.612748832482907</c:v>
                </c:pt>
                <c:pt idx="1144">
                  <c:v>11.693022281721422</c:v>
                </c:pt>
                <c:pt idx="1145">
                  <c:v>11.773625611464574</c:v>
                </c:pt>
                <c:pt idx="1146">
                  <c:v>11.854557440060628</c:v>
                </c:pt>
                <c:pt idx="1147">
                  <c:v>11.935815062590731</c:v>
                </c:pt>
                <c:pt idx="1148">
                  <c:v>12.017399410287751</c:v>
                </c:pt>
                <c:pt idx="1149">
                  <c:v>12.099307912436439</c:v>
                </c:pt>
                <c:pt idx="1150">
                  <c:v>12.181538849812043</c:v>
                </c:pt>
                <c:pt idx="1151">
                  <c:v>12.264090878203735</c:v>
                </c:pt>
                <c:pt idx="1152">
                  <c:v>12.346962776902947</c:v>
                </c:pt>
                <c:pt idx="1153">
                  <c:v>12.430152502119055</c:v>
                </c:pt>
                <c:pt idx="1154">
                  <c:v>12.51365919473081</c:v>
                </c:pt>
                <c:pt idx="1155">
                  <c:v>12.597481072299512</c:v>
                </c:pt>
                <c:pt idx="1156">
                  <c:v>12.681616945207301</c:v>
                </c:pt>
                <c:pt idx="1157">
                  <c:v>12.766063969675736</c:v>
                </c:pt>
                <c:pt idx="1158">
                  <c:v>12.85082309817958</c:v>
                </c:pt>
                <c:pt idx="1159">
                  <c:v>12.935892090745526</c:v>
                </c:pt>
                <c:pt idx="1160">
                  <c:v>13.021269444385217</c:v>
                </c:pt>
                <c:pt idx="1161">
                  <c:v>13.106953293971166</c:v>
                </c:pt>
                <c:pt idx="1162">
                  <c:v>13.192942841188449</c:v>
                </c:pt>
                <c:pt idx="1163">
                  <c:v>13.279236255585504</c:v>
                </c:pt>
                <c:pt idx="1164">
                  <c:v>13.365832754928027</c:v>
                </c:pt>
                <c:pt idx="1165">
                  <c:v>13.45273027795645</c:v>
                </c:pt>
                <c:pt idx="1166">
                  <c:v>13.539928182465001</c:v>
                </c:pt>
                <c:pt idx="1167">
                  <c:v>13.627424652239498</c:v>
                </c:pt>
                <c:pt idx="1168">
                  <c:v>13.715217113334683</c:v>
                </c:pt>
                <c:pt idx="1169">
                  <c:v>13.803308243948715</c:v>
                </c:pt>
                <c:pt idx="1170">
                  <c:v>13.891691473067816</c:v>
                </c:pt>
                <c:pt idx="1171">
                  <c:v>13.980370614480806</c:v>
                </c:pt>
                <c:pt idx="1172">
                  <c:v>14.069339267269077</c:v>
                </c:pt>
                <c:pt idx="1173">
                  <c:v>14.158599364430755</c:v>
                </c:pt>
                <c:pt idx="1174">
                  <c:v>14.248150536671373</c:v>
                </c:pt>
                <c:pt idx="1175">
                  <c:v>14.337988133737998</c:v>
                </c:pt>
                <c:pt idx="1176">
                  <c:v>14.42811521493317</c:v>
                </c:pt>
                <c:pt idx="1177">
                  <c:v>14.518525595311729</c:v>
                </c:pt>
                <c:pt idx="1178">
                  <c:v>14.609222750931986</c:v>
                </c:pt>
                <c:pt idx="1179">
                  <c:v>14.700201220684217</c:v>
                </c:pt>
                <c:pt idx="1180">
                  <c:v>14.791463490978895</c:v>
                </c:pt>
                <c:pt idx="1181">
                  <c:v>14.883004901741659</c:v>
                </c:pt>
                <c:pt idx="1182">
                  <c:v>14.974825973428219</c:v>
                </c:pt>
                <c:pt idx="1183">
                  <c:v>15.066927206995949</c:v>
                </c:pt>
                <c:pt idx="1184">
                  <c:v>15.159304013866846</c:v>
                </c:pt>
                <c:pt idx="1185">
                  <c:v>15.251958857156827</c:v>
                </c:pt>
                <c:pt idx="1186">
                  <c:v>15.344886436653921</c:v>
                </c:pt>
                <c:pt idx="1187">
                  <c:v>15.438090188873035</c:v>
                </c:pt>
                <c:pt idx="1188">
                  <c:v>15.53156419252328</c:v>
                </c:pt>
                <c:pt idx="1189">
                  <c:v>15.625312036851144</c:v>
                </c:pt>
                <c:pt idx="1190">
                  <c:v>15.719327626022675</c:v>
                </c:pt>
                <c:pt idx="1191">
                  <c:v>15.813612932261979</c:v>
                </c:pt>
                <c:pt idx="1192">
                  <c:v>15.908168000555083</c:v>
                </c:pt>
                <c:pt idx="1193">
                  <c:v>16.002987986570634</c:v>
                </c:pt>
                <c:pt idx="1194">
                  <c:v>16.098076485861217</c:v>
                </c:pt>
                <c:pt idx="1195">
                  <c:v>16.193427274077916</c:v>
                </c:pt>
                <c:pt idx="1196">
                  <c:v>16.289044413831022</c:v>
                </c:pt>
                <c:pt idx="1197">
                  <c:v>16.384921988240585</c:v>
                </c:pt>
                <c:pt idx="1198">
                  <c:v>16.481063537548319</c:v>
                </c:pt>
                <c:pt idx="1199">
                  <c:v>16.577463415921027</c:v>
                </c:pt>
                <c:pt idx="1200">
                  <c:v>16.674123976923653</c:v>
                </c:pt>
                <c:pt idx="1201">
                  <c:v>16.771043377859186</c:v>
                </c:pt>
                <c:pt idx="1202">
                  <c:v>16.868218880455117</c:v>
                </c:pt>
                <c:pt idx="1203">
                  <c:v>16.9656534976342</c:v>
                </c:pt>
                <c:pt idx="1204">
                  <c:v>17.063341715418741</c:v>
                </c:pt>
                <c:pt idx="1205">
                  <c:v>17.161286599784415</c:v>
                </c:pt>
                <c:pt idx="1206">
                  <c:v>17.259482472267962</c:v>
                </c:pt>
                <c:pt idx="1207">
                  <c:v>17.357932772054795</c:v>
                </c:pt>
                <c:pt idx="1208">
                  <c:v>17.456634636001418</c:v>
                </c:pt>
                <c:pt idx="1209">
                  <c:v>17.555587608851596</c:v>
                </c:pt>
                <c:pt idx="1210">
                  <c:v>17.654790087157046</c:v>
                </c:pt>
                <c:pt idx="1211">
                  <c:v>17.754240886001448</c:v>
                </c:pt>
                <c:pt idx="1212">
                  <c:v>17.853942020282464</c:v>
                </c:pt>
                <c:pt idx="1213">
                  <c:v>17.953888480463164</c:v>
                </c:pt>
                <c:pt idx="1214">
                  <c:v>18.054082814950753</c:v>
                </c:pt>
                <c:pt idx="1215">
                  <c:v>18.154520978564744</c:v>
                </c:pt>
                <c:pt idx="1216">
                  <c:v>18.255204628292173</c:v>
                </c:pt>
                <c:pt idx="1217">
                  <c:v>18.356132348351299</c:v>
                </c:pt>
                <c:pt idx="1218">
                  <c:v>18.457303342690942</c:v>
                </c:pt>
                <c:pt idx="1219">
                  <c:v>18.558716609742866</c:v>
                </c:pt>
                <c:pt idx="1220">
                  <c:v>18.660371278959751</c:v>
                </c:pt>
                <c:pt idx="1221">
                  <c:v>18.762265950131425</c:v>
                </c:pt>
                <c:pt idx="1222">
                  <c:v>18.864400238583137</c:v>
                </c:pt>
                <c:pt idx="1223">
                  <c:v>18.966775517392421</c:v>
                </c:pt>
                <c:pt idx="1224">
                  <c:v>19.069387043000738</c:v>
                </c:pt>
                <c:pt idx="1225">
                  <c:v>19.172237379597327</c:v>
                </c:pt>
                <c:pt idx="1226">
                  <c:v>19.275323987704006</c:v>
                </c:pt>
                <c:pt idx="1227">
                  <c:v>19.378646969323285</c:v>
                </c:pt>
                <c:pt idx="1228">
                  <c:v>19.482206461665186</c:v>
                </c:pt>
                <c:pt idx="1229">
                  <c:v>19.585999780773548</c:v>
                </c:pt>
                <c:pt idx="1230">
                  <c:v>19.690027573425844</c:v>
                </c:pt>
                <c:pt idx="1231">
                  <c:v>19.794287680616144</c:v>
                </c:pt>
                <c:pt idx="1232">
                  <c:v>19.898782476177438</c:v>
                </c:pt>
                <c:pt idx="1233">
                  <c:v>20.003508332702189</c:v>
                </c:pt>
                <c:pt idx="1234">
                  <c:v>20.108466972200358</c:v>
                </c:pt>
                <c:pt idx="1235">
                  <c:v>20.21365504050825</c:v>
                </c:pt>
                <c:pt idx="1236">
                  <c:v>20.319075118802466</c:v>
                </c:pt>
                <c:pt idx="1237">
                  <c:v>20.424724152392219</c:v>
                </c:pt>
                <c:pt idx="1238">
                  <c:v>20.53060337545957</c:v>
                </c:pt>
                <c:pt idx="1239">
                  <c:v>20.636710451838731</c:v>
                </c:pt>
                <c:pt idx="1240">
                  <c:v>20.743044240673129</c:v>
                </c:pt>
                <c:pt idx="1241">
                  <c:v>20.849608069923789</c:v>
                </c:pt>
                <c:pt idx="1242">
                  <c:v>20.956398075471782</c:v>
                </c:pt>
                <c:pt idx="1243">
                  <c:v>21.063415810861212</c:v>
                </c:pt>
                <c:pt idx="1244">
                  <c:v>21.170658099758796</c:v>
                </c:pt>
                <c:pt idx="1245">
                  <c:v>21.278128128293488</c:v>
                </c:pt>
                <c:pt idx="1246">
                  <c:v>21.385822512653526</c:v>
                </c:pt>
                <c:pt idx="1247">
                  <c:v>21.493742526277039</c:v>
                </c:pt>
                <c:pt idx="1248">
                  <c:v>21.601885122486252</c:v>
                </c:pt>
                <c:pt idx="1249">
                  <c:v>21.710254705601464</c:v>
                </c:pt>
                <c:pt idx="1250">
                  <c:v>21.818845030174828</c:v>
                </c:pt>
                <c:pt idx="1251">
                  <c:v>21.927660097550287</c:v>
                </c:pt>
                <c:pt idx="1252">
                  <c:v>22.036698856318644</c:v>
                </c:pt>
                <c:pt idx="1253">
                  <c:v>22.14595965660585</c:v>
                </c:pt>
                <c:pt idx="1254">
                  <c:v>22.255442934159831</c:v>
                </c:pt>
                <c:pt idx="1255">
                  <c:v>22.36514780914715</c:v>
                </c:pt>
                <c:pt idx="1256">
                  <c:v>22.475075518509612</c:v>
                </c:pt>
                <c:pt idx="1257">
                  <c:v>22.585224149706661</c:v>
                </c:pt>
                <c:pt idx="1258">
                  <c:v>22.695594683872478</c:v>
                </c:pt>
                <c:pt idx="1259">
                  <c:v>22.80618568175348</c:v>
                </c:pt>
                <c:pt idx="1260">
                  <c:v>22.916995633138761</c:v>
                </c:pt>
                <c:pt idx="1261">
                  <c:v>23.028029683975685</c:v>
                </c:pt>
                <c:pt idx="1262">
                  <c:v>23.139281734911044</c:v>
                </c:pt>
                <c:pt idx="1263">
                  <c:v>23.250755623056591</c:v>
                </c:pt>
                <c:pt idx="1264">
                  <c:v>23.362449137087463</c:v>
                </c:pt>
                <c:pt idx="1265">
                  <c:v>23.474363251928406</c:v>
                </c:pt>
                <c:pt idx="1266">
                  <c:v>23.586495830533771</c:v>
                </c:pt>
                <c:pt idx="1267">
                  <c:v>23.698849754533104</c:v>
                </c:pt>
                <c:pt idx="1268">
                  <c:v>23.81142296213369</c:v>
                </c:pt>
                <c:pt idx="1269">
                  <c:v>23.924214977051214</c:v>
                </c:pt>
                <c:pt idx="1270">
                  <c:v>24.037228730600603</c:v>
                </c:pt>
                <c:pt idx="1271">
                  <c:v>24.150460192086655</c:v>
                </c:pt>
                <c:pt idx="1272">
                  <c:v>24.263913194830394</c:v>
                </c:pt>
                <c:pt idx="1273">
                  <c:v>24.37758414230921</c:v>
                </c:pt>
                <c:pt idx="1274">
                  <c:v>24.491477259281311</c:v>
                </c:pt>
                <c:pt idx="1275">
                  <c:v>24.605587510903149</c:v>
                </c:pt>
                <c:pt idx="1276">
                  <c:v>24.719920458235606</c:v>
                </c:pt>
                <c:pt idx="1277">
                  <c:v>24.834471145454081</c:v>
                </c:pt>
                <c:pt idx="1278">
                  <c:v>24.949244368340914</c:v>
                </c:pt>
                <c:pt idx="1279">
                  <c:v>25.064235062503339</c:v>
                </c:pt>
                <c:pt idx="1280">
                  <c:v>25.179447452073468</c:v>
                </c:pt>
                <c:pt idx="1281">
                  <c:v>25.294881345032159</c:v>
                </c:pt>
                <c:pt idx="1282">
                  <c:v>25.41053581012256</c:v>
                </c:pt>
                <c:pt idx="1283">
                  <c:v>25.526411838081547</c:v>
                </c:pt>
                <c:pt idx="1284">
                  <c:v>25.642508007630944</c:v>
                </c:pt>
                <c:pt idx="1285">
                  <c:v>25.758827222012769</c:v>
                </c:pt>
                <c:pt idx="1286">
                  <c:v>25.875367191630268</c:v>
                </c:pt>
                <c:pt idx="1287">
                  <c:v>25.992131779343318</c:v>
                </c:pt>
                <c:pt idx="1288">
                  <c:v>26.109116874857051</c:v>
                </c:pt>
                <c:pt idx="1289">
                  <c:v>26.226325678670889</c:v>
                </c:pt>
                <c:pt idx="1290">
                  <c:v>26.343758083194899</c:v>
                </c:pt>
                <c:pt idx="1291">
                  <c:v>26.461414725060827</c:v>
                </c:pt>
                <c:pt idx="1292">
                  <c:v>26.579296040154841</c:v>
                </c:pt>
                <c:pt idx="1293">
                  <c:v>26.697401955434891</c:v>
                </c:pt>
                <c:pt idx="1294">
                  <c:v>26.81573313650442</c:v>
                </c:pt>
                <c:pt idx="1295">
                  <c:v>26.934290330386204</c:v>
                </c:pt>
                <c:pt idx="1296">
                  <c:v>27.053074211477984</c:v>
                </c:pt>
                <c:pt idx="1297">
                  <c:v>27.172084297883703</c:v>
                </c:pt>
                <c:pt idx="1298">
                  <c:v>27.291322825281227</c:v>
                </c:pt>
                <c:pt idx="1299">
                  <c:v>27.410789049430218</c:v>
                </c:pt>
                <c:pt idx="1300">
                  <c:v>27.530483609550341</c:v>
                </c:pt>
                <c:pt idx="1301">
                  <c:v>27.650409868599727</c:v>
                </c:pt>
                <c:pt idx="1302">
                  <c:v>27.770564362640869</c:v>
                </c:pt>
                <c:pt idx="1303">
                  <c:v>27.890951988297573</c:v>
                </c:pt>
                <c:pt idx="1304">
                  <c:v>28.011568426541814</c:v>
                </c:pt>
                <c:pt idx="1305">
                  <c:v>28.132420496011004</c:v>
                </c:pt>
                <c:pt idx="1306">
                  <c:v>28.253503977977591</c:v>
                </c:pt>
                <c:pt idx="1307">
                  <c:v>28.336094659942901</c:v>
                </c:pt>
                <c:pt idx="1308">
                  <c:v>28.418782611442396</c:v>
                </c:pt>
                <c:pt idx="1309">
                  <c:v>28.501569836355184</c:v>
                </c:pt>
                <c:pt idx="1310">
                  <c:v>28.584456835239582</c:v>
                </c:pt>
                <c:pt idx="1311">
                  <c:v>28.667444570068319</c:v>
                </c:pt>
                <c:pt idx="1312">
                  <c:v>28.750534088878631</c:v>
                </c:pt>
                <c:pt idx="1313">
                  <c:v>28.833726405403826</c:v>
                </c:pt>
                <c:pt idx="1314">
                  <c:v>28.917022511253581</c:v>
                </c:pt>
                <c:pt idx="1315">
                  <c:v>29.000423370733351</c:v>
                </c:pt>
                <c:pt idx="1316">
                  <c:v>29.083929751758088</c:v>
                </c:pt>
                <c:pt idx="1317">
                  <c:v>29.167542861362485</c:v>
                </c:pt>
                <c:pt idx="1318">
                  <c:v>29.251263430407775</c:v>
                </c:pt>
                <c:pt idx="1319">
                  <c:v>29.335092471629771</c:v>
                </c:pt>
                <c:pt idx="1320">
                  <c:v>29.419030675567562</c:v>
                </c:pt>
                <c:pt idx="1321">
                  <c:v>29.503079040237605</c:v>
                </c:pt>
                <c:pt idx="1322">
                  <c:v>29.58723870395924</c:v>
                </c:pt>
                <c:pt idx="1323">
                  <c:v>29.671509863482346</c:v>
                </c:pt>
                <c:pt idx="1324">
                  <c:v>29.755893880716833</c:v>
                </c:pt>
                <c:pt idx="1325">
                  <c:v>29.840391063279768</c:v>
                </c:pt>
                <c:pt idx="1326">
                  <c:v>29.925002396095863</c:v>
                </c:pt>
                <c:pt idx="1327">
                  <c:v>30.009728707889447</c:v>
                </c:pt>
                <c:pt idx="1328">
                  <c:v>30.094570880195118</c:v>
                </c:pt>
                <c:pt idx="1329">
                  <c:v>30.179529115983883</c:v>
                </c:pt>
                <c:pt idx="1330">
                  <c:v>30.264604238847664</c:v>
                </c:pt>
                <c:pt idx="1331">
                  <c:v>30.349797389144445</c:v>
                </c:pt>
                <c:pt idx="1332">
                  <c:v>30.435108459359896</c:v>
                </c:pt>
                <c:pt idx="1333">
                  <c:v>30.520538561745575</c:v>
                </c:pt>
                <c:pt idx="1334">
                  <c:v>30.606088002340016</c:v>
                </c:pt>
                <c:pt idx="1335">
                  <c:v>30.691757645569862</c:v>
                </c:pt>
                <c:pt idx="1336">
                  <c:v>30.777547881086797</c:v>
                </c:pt>
                <c:pt idx="1337">
                  <c:v>30.86345957380626</c:v>
                </c:pt>
                <c:pt idx="1338">
                  <c:v>30.949492516980293</c:v>
                </c:pt>
                <c:pt idx="1339">
                  <c:v>31.035647378205848</c:v>
                </c:pt>
                <c:pt idx="1340">
                  <c:v>31.121924891278802</c:v>
                </c:pt>
                <c:pt idx="1341">
                  <c:v>31.208325322888719</c:v>
                </c:pt>
                <c:pt idx="1342">
                  <c:v>31.294849399915076</c:v>
                </c:pt>
                <c:pt idx="1343">
                  <c:v>31.381496340846116</c:v>
                </c:pt>
                <c:pt idx="1344">
                  <c:v>31.468268085360585</c:v>
                </c:pt>
                <c:pt idx="1345">
                  <c:v>31.555163310194903</c:v>
                </c:pt>
                <c:pt idx="1346">
                  <c:v>31.642184063155948</c:v>
                </c:pt>
                <c:pt idx="1347">
                  <c:v>31.729329195624683</c:v>
                </c:pt>
                <c:pt idx="1348">
                  <c:v>31.816599347975789</c:v>
                </c:pt>
                <c:pt idx="1349">
                  <c:v>31.90399474380478</c:v>
                </c:pt>
                <c:pt idx="1350">
                  <c:v>31.991516024912954</c:v>
                </c:pt>
                <c:pt idx="1351">
                  <c:v>32.079161605897745</c:v>
                </c:pt>
                <c:pt idx="1352">
                  <c:v>32.166934009489523</c:v>
                </c:pt>
                <c:pt idx="1353">
                  <c:v>32.254831649589313</c:v>
                </c:pt>
                <c:pt idx="1354">
                  <c:v>32.342854977181332</c:v>
                </c:pt>
                <c:pt idx="1355">
                  <c:v>32.431003822156427</c:v>
                </c:pt>
                <c:pt idx="1356">
                  <c:v>32.519279027721524</c:v>
                </c:pt>
                <c:pt idx="1357">
                  <c:v>32.607678925944491</c:v>
                </c:pt>
                <c:pt idx="1358">
                  <c:v>32.696205261463</c:v>
                </c:pt>
                <c:pt idx="1359">
                  <c:v>32.784856052172593</c:v>
                </c:pt>
                <c:pt idx="1360">
                  <c:v>32.873632749552236</c:v>
                </c:pt>
                <c:pt idx="1361">
                  <c:v>32.962533702840716</c:v>
                </c:pt>
                <c:pt idx="1362">
                  <c:v>33.05156037379539</c:v>
                </c:pt>
                <c:pt idx="1363">
                  <c:v>33.140710595302387</c:v>
                </c:pt>
                <c:pt idx="1364">
                  <c:v>33.229985889734692</c:v>
                </c:pt>
                <c:pt idx="1365">
                  <c:v>33.319384798553529</c:v>
                </c:pt>
                <c:pt idx="1366">
                  <c:v>33.408906333079202</c:v>
                </c:pt>
                <c:pt idx="1367">
                  <c:v>33.498551817595668</c:v>
                </c:pt>
                <c:pt idx="1368">
                  <c:v>33.588319753293511</c:v>
                </c:pt>
                <c:pt idx="1369">
                  <c:v>33.678208739656633</c:v>
                </c:pt>
                <c:pt idx="1370">
                  <c:v>33.768219849326364</c:v>
                </c:pt>
                <c:pt idx="1371">
                  <c:v>33.858351015606758</c:v>
                </c:pt>
                <c:pt idx="1372">
                  <c:v>33.948603311364245</c:v>
                </c:pt>
                <c:pt idx="1373">
                  <c:v>34.038974173203954</c:v>
                </c:pt>
                <c:pt idx="1374">
                  <c:v>34.129464703928377</c:v>
                </c:pt>
                <c:pt idx="1375">
                  <c:v>34.220072100237417</c:v>
                </c:pt>
                <c:pt idx="1376">
                  <c:v>34.310797770104109</c:v>
                </c:pt>
                <c:pt idx="1377">
                  <c:v>34.40163881977012</c:v>
                </c:pt>
                <c:pt idx="1378">
                  <c:v>34.492597078764589</c:v>
                </c:pt>
                <c:pt idx="1379">
                  <c:v>34.583667934214645</c:v>
                </c:pt>
                <c:pt idx="1380">
                  <c:v>34.674852017242763</c:v>
                </c:pt>
                <c:pt idx="1381">
                  <c:v>34.76614860762492</c:v>
                </c:pt>
                <c:pt idx="1382">
                  <c:v>34.857558367186918</c:v>
                </c:pt>
                <c:pt idx="1383">
                  <c:v>34.949076130177708</c:v>
                </c:pt>
                <c:pt idx="1384">
                  <c:v>35.040703204260197</c:v>
                </c:pt>
                <c:pt idx="1385">
                  <c:v>35.13243886781737</c:v>
                </c:pt>
                <c:pt idx="1386">
                  <c:v>35.224280407149919</c:v>
                </c:pt>
                <c:pt idx="1387">
                  <c:v>35.316226409207808</c:v>
                </c:pt>
                <c:pt idx="1388">
                  <c:v>35.408276560009142</c:v>
                </c:pt>
                <c:pt idx="1389">
                  <c:v>35.500427840690371</c:v>
                </c:pt>
                <c:pt idx="1390">
                  <c:v>35.592680881173351</c:v>
                </c:pt>
                <c:pt idx="1391">
                  <c:v>35.685032643321797</c:v>
                </c:pt>
                <c:pt idx="1392">
                  <c:v>35.777481080027918</c:v>
                </c:pt>
                <c:pt idx="1393">
                  <c:v>35.870024860265438</c:v>
                </c:pt>
                <c:pt idx="1394">
                  <c:v>35.962664375358855</c:v>
                </c:pt>
                <c:pt idx="1395">
                  <c:v>36.055394388516326</c:v>
                </c:pt>
                <c:pt idx="1396">
                  <c:v>36.14821426305744</c:v>
                </c:pt>
                <c:pt idx="1397">
                  <c:v>36.241123444431786</c:v>
                </c:pt>
                <c:pt idx="1398">
                  <c:v>36.334118998945542</c:v>
                </c:pt>
                <c:pt idx="1399">
                  <c:v>36.427197681437846</c:v>
                </c:pt>
                <c:pt idx="1400">
                  <c:v>36.520359608849041</c:v>
                </c:pt>
                <c:pt idx="1401">
                  <c:v>36.613600249947844</c:v>
                </c:pt>
                <c:pt idx="1402">
                  <c:v>36.706919262598831</c:v>
                </c:pt>
                <c:pt idx="1403">
                  <c:v>36.800314101684641</c:v>
                </c:pt>
                <c:pt idx="1404">
                  <c:v>36.893780508997288</c:v>
                </c:pt>
                <c:pt idx="1405">
                  <c:v>36.987317679368914</c:v>
                </c:pt>
                <c:pt idx="1406">
                  <c:v>37.080924374400297</c:v>
                </c:pt>
                <c:pt idx="1407">
                  <c:v>37.174594536732435</c:v>
                </c:pt>
                <c:pt idx="1408">
                  <c:v>37.268327765301883</c:v>
                </c:pt>
                <c:pt idx="1409">
                  <c:v>37.362120552832927</c:v>
                </c:pt>
                <c:pt idx="1410">
                  <c:v>37.455972625260706</c:v>
                </c:pt>
                <c:pt idx="1411">
                  <c:v>37.549876793201356</c:v>
                </c:pt>
                <c:pt idx="1412">
                  <c:v>37.643832352877688</c:v>
                </c:pt>
                <c:pt idx="1413">
                  <c:v>37.737838103182384</c:v>
                </c:pt>
                <c:pt idx="1414">
                  <c:v>37.831887060300268</c:v>
                </c:pt>
                <c:pt idx="1415">
                  <c:v>37.925978133528638</c:v>
                </c:pt>
                <c:pt idx="1416">
                  <c:v>38.020107630431312</c:v>
                </c:pt>
                <c:pt idx="1417">
                  <c:v>38.114274324681695</c:v>
                </c:pt>
                <c:pt idx="1418">
                  <c:v>38.208471319635123</c:v>
                </c:pt>
                <c:pt idx="1419">
                  <c:v>38.302696562653168</c:v>
                </c:pt>
                <c:pt idx="1420">
                  <c:v>38.396946752542654</c:v>
                </c:pt>
                <c:pt idx="1421">
                  <c:v>38.491219671593861</c:v>
                </c:pt>
                <c:pt idx="1422">
                  <c:v>38.585508103503763</c:v>
                </c:pt>
                <c:pt idx="1423">
                  <c:v>38.679810386559943</c:v>
                </c:pt>
                <c:pt idx="1424">
                  <c:v>38.774123814376473</c:v>
                </c:pt>
                <c:pt idx="1425">
                  <c:v>38.868441044620567</c:v>
                </c:pt>
                <c:pt idx="1426">
                  <c:v>38.962759547667012</c:v>
                </c:pt>
                <c:pt idx="1427">
                  <c:v>39.057075281508773</c:v>
                </c:pt>
                <c:pt idx="1428">
                  <c:v>39.151386177407481</c:v>
                </c:pt>
                <c:pt idx="1429">
                  <c:v>39.245683198724329</c:v>
                </c:pt>
                <c:pt idx="1430">
                  <c:v>39.339966681900265</c:v>
                </c:pt>
                <c:pt idx="1431">
                  <c:v>39.434227415759139</c:v>
                </c:pt>
                <c:pt idx="1432">
                  <c:v>39.528463056173671</c:v>
                </c:pt>
                <c:pt idx="1433">
                  <c:v>39.622668617174419</c:v>
                </c:pt>
                <c:pt idx="1434">
                  <c:v>39.716841335615229</c:v>
                </c:pt>
                <c:pt idx="1435">
                  <c:v>39.810972409832679</c:v>
                </c:pt>
                <c:pt idx="1436">
                  <c:v>39.905058389758011</c:v>
                </c:pt>
                <c:pt idx="1437">
                  <c:v>39.999096098683111</c:v>
                </c:pt>
                <c:pt idx="1438">
                  <c:v>40.093076825076871</c:v>
                </c:pt>
                <c:pt idx="1439">
                  <c:v>40.18699672973873</c:v>
                </c:pt>
                <c:pt idx="1440">
                  <c:v>40.280850464197705</c:v>
                </c:pt>
                <c:pt idx="1441">
                  <c:v>40.37463397166043</c:v>
                </c:pt>
                <c:pt idx="1442">
                  <c:v>40.468338135018307</c:v>
                </c:pt>
                <c:pt idx="1443">
                  <c:v>40.561959207719205</c:v>
                </c:pt>
                <c:pt idx="1444">
                  <c:v>40.655490698847849</c:v>
                </c:pt>
                <c:pt idx="1445">
                  <c:v>40.748928784177558</c:v>
                </c:pt>
                <c:pt idx="1446">
                  <c:v>40.84226342013713</c:v>
                </c:pt>
                <c:pt idx="1447">
                  <c:v>40.935491640418938</c:v>
                </c:pt>
                <c:pt idx="1448">
                  <c:v>41.028610803163843</c:v>
                </c:pt>
                <c:pt idx="1449">
                  <c:v>41.121619161793646</c:v>
                </c:pt>
                <c:pt idx="1450">
                  <c:v>41.214515577881691</c:v>
                </c:pt>
                <c:pt idx="1451">
                  <c:v>41.307298318271421</c:v>
                </c:pt>
                <c:pt idx="1452">
                  <c:v>41.399966094735724</c:v>
                </c:pt>
                <c:pt idx="1453">
                  <c:v>41.492517489699786</c:v>
                </c:pt>
                <c:pt idx="1454">
                  <c:v>41.584951150347983</c:v>
                </c:pt>
                <c:pt idx="1455">
                  <c:v>41.677265440267078</c:v>
                </c:pt>
                <c:pt idx="1456">
                  <c:v>41.769459142776903</c:v>
                </c:pt>
                <c:pt idx="1457">
                  <c:v>41.861530490528487</c:v>
                </c:pt>
                <c:pt idx="1458">
                  <c:v>41.953478539386531</c:v>
                </c:pt>
                <c:pt idx="1459">
                  <c:v>42.045301635944952</c:v>
                </c:pt>
                <c:pt idx="1460">
                  <c:v>42.136998120466615</c:v>
                </c:pt>
                <c:pt idx="1461">
                  <c:v>42.228567069984614</c:v>
                </c:pt>
                <c:pt idx="1462">
                  <c:v>42.317640916216703</c:v>
                </c:pt>
                <c:pt idx="1463">
                  <c:v>42.406621268853407</c:v>
                </c:pt>
                <c:pt idx="1464">
                  <c:v>42.495444439091663</c:v>
                </c:pt>
                <c:pt idx="1465">
                  <c:v>42.584051983250625</c:v>
                </c:pt>
                <c:pt idx="1466">
                  <c:v>42.672390184738134</c:v>
                </c:pt>
                <c:pt idx="1467">
                  <c:v>42.760409716699534</c:v>
                </c:pt>
                <c:pt idx="1468">
                  <c:v>42.84806734650617</c:v>
                </c:pt>
                <c:pt idx="1469">
                  <c:v>42.935322036872421</c:v>
                </c:pt>
                <c:pt idx="1470">
                  <c:v>43.022138911662189</c:v>
                </c:pt>
                <c:pt idx="1471">
                  <c:v>43.108483697791939</c:v>
                </c:pt>
                <c:pt idx="1472">
                  <c:v>43.194326115114031</c:v>
                </c:pt>
                <c:pt idx="1473">
                  <c:v>43.279639975613613</c:v>
                </c:pt>
                <c:pt idx="1474">
                  <c:v>43.364398454327699</c:v>
                </c:pt>
                <c:pt idx="1475">
                  <c:v>43.448578861261311</c:v>
                </c:pt>
                <c:pt idx="1476">
                  <c:v>43.532157347057712</c:v>
                </c:pt>
                <c:pt idx="1477">
                  <c:v>43.615111650752361</c:v>
                </c:pt>
                <c:pt idx="1478">
                  <c:v>43.697418649939692</c:v>
                </c:pt>
                <c:pt idx="1479">
                  <c:v>43.779054583981491</c:v>
                </c:pt>
                <c:pt idx="1480">
                  <c:v>43.860016026247024</c:v>
                </c:pt>
                <c:pt idx="1481">
                  <c:v>43.94037904307644</c:v>
                </c:pt>
                <c:pt idx="1482">
                  <c:v>44.020235448736116</c:v>
                </c:pt>
                <c:pt idx="1483">
                  <c:v>44.099674208099252</c:v>
                </c:pt>
                <c:pt idx="1484">
                  <c:v>44.178779362451991</c:v>
                </c:pt>
                <c:pt idx="1485">
                  <c:v>44.257632863635266</c:v>
                </c:pt>
                <c:pt idx="1486">
                  <c:v>44.33631673319762</c:v>
                </c:pt>
                <c:pt idx="1487">
                  <c:v>44.414909068072419</c:v>
                </c:pt>
                <c:pt idx="1488">
                  <c:v>44.493490287492662</c:v>
                </c:pt>
                <c:pt idx="1489">
                  <c:v>44.57214143585702</c:v>
                </c:pt>
                <c:pt idx="1490">
                  <c:v>44.650941436448392</c:v>
                </c:pt>
                <c:pt idx="1491">
                  <c:v>44.729973509836114</c:v>
                </c:pt>
                <c:pt idx="1492">
                  <c:v>44.755874410452329</c:v>
                </c:pt>
                <c:pt idx="1493">
                  <c:v>44.76661056356771</c:v>
                </c:pt>
                <c:pt idx="1494">
                  <c:v>44.74697098057856</c:v>
                </c:pt>
                <c:pt idx="1495">
                  <c:v>44.666577832175406</c:v>
                </c:pt>
                <c:pt idx="1496">
                  <c:v>44.452441715086955</c:v>
                </c:pt>
                <c:pt idx="1497">
                  <c:v>43.89043489528887</c:v>
                </c:pt>
                <c:pt idx="1498">
                  <c:v>42.162526343496104</c:v>
                </c:pt>
                <c:pt idx="1499">
                  <c:v>32.781410249298091</c:v>
                </c:pt>
                <c:pt idx="1500">
                  <c:v>-3501024843.3741708</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numCache>
            </c:numRef>
          </c:val>
        </c:ser>
        <c:marker val="1"/>
        <c:axId val="127505536"/>
        <c:axId val="127507072"/>
      </c:lineChart>
      <c:lineChart>
        <c:grouping val="standard"/>
        <c:ser>
          <c:idx val="4"/>
          <c:order val="2"/>
          <c:tx>
            <c:strRef>
              <c:f>RockerConcaveParameters!$T$109</c:f>
              <c:strCache>
                <c:ptCount val="1"/>
                <c:pt idx="0">
                  <c:v>Concave Profile (RHS)</c:v>
                </c:pt>
              </c:strCache>
            </c:strRef>
          </c:tx>
          <c:marker>
            <c:symbol val="none"/>
          </c:marker>
          <c:cat>
            <c:numRef>
              <c:f>RockerConcaveParameters!$B$111:$B$1911</c:f>
              <c:numCache>
                <c:formatCode>0</c:formatCode>
                <c:ptCount val="18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pt idx="901">
                  <c:v>1</c:v>
                </c:pt>
                <c:pt idx="902">
                  <c:v>2</c:v>
                </c:pt>
                <c:pt idx="903">
                  <c:v>3</c:v>
                </c:pt>
                <c:pt idx="904">
                  <c:v>4</c:v>
                </c:pt>
                <c:pt idx="905">
                  <c:v>5</c:v>
                </c:pt>
                <c:pt idx="906">
                  <c:v>6</c:v>
                </c:pt>
                <c:pt idx="907">
                  <c:v>7</c:v>
                </c:pt>
                <c:pt idx="908">
                  <c:v>8</c:v>
                </c:pt>
                <c:pt idx="909">
                  <c:v>9</c:v>
                </c:pt>
                <c:pt idx="910">
                  <c:v>10</c:v>
                </c:pt>
                <c:pt idx="911">
                  <c:v>11</c:v>
                </c:pt>
                <c:pt idx="912">
                  <c:v>12</c:v>
                </c:pt>
                <c:pt idx="913">
                  <c:v>13</c:v>
                </c:pt>
                <c:pt idx="914">
                  <c:v>14</c:v>
                </c:pt>
                <c:pt idx="915">
                  <c:v>15</c:v>
                </c:pt>
                <c:pt idx="916">
                  <c:v>16</c:v>
                </c:pt>
                <c:pt idx="917">
                  <c:v>17</c:v>
                </c:pt>
                <c:pt idx="918">
                  <c:v>18</c:v>
                </c:pt>
                <c:pt idx="919">
                  <c:v>19</c:v>
                </c:pt>
                <c:pt idx="920">
                  <c:v>20</c:v>
                </c:pt>
                <c:pt idx="921">
                  <c:v>21</c:v>
                </c:pt>
                <c:pt idx="922">
                  <c:v>22</c:v>
                </c:pt>
                <c:pt idx="923">
                  <c:v>23</c:v>
                </c:pt>
                <c:pt idx="924">
                  <c:v>24</c:v>
                </c:pt>
                <c:pt idx="925">
                  <c:v>25</c:v>
                </c:pt>
                <c:pt idx="926">
                  <c:v>26</c:v>
                </c:pt>
                <c:pt idx="927">
                  <c:v>27</c:v>
                </c:pt>
                <c:pt idx="928">
                  <c:v>28</c:v>
                </c:pt>
                <c:pt idx="929">
                  <c:v>29</c:v>
                </c:pt>
                <c:pt idx="930">
                  <c:v>30</c:v>
                </c:pt>
                <c:pt idx="931">
                  <c:v>31</c:v>
                </c:pt>
                <c:pt idx="932">
                  <c:v>32</c:v>
                </c:pt>
                <c:pt idx="933">
                  <c:v>33</c:v>
                </c:pt>
                <c:pt idx="934">
                  <c:v>34</c:v>
                </c:pt>
                <c:pt idx="935">
                  <c:v>35</c:v>
                </c:pt>
                <c:pt idx="936">
                  <c:v>36</c:v>
                </c:pt>
                <c:pt idx="937">
                  <c:v>37</c:v>
                </c:pt>
                <c:pt idx="938">
                  <c:v>38</c:v>
                </c:pt>
                <c:pt idx="939">
                  <c:v>39</c:v>
                </c:pt>
                <c:pt idx="940">
                  <c:v>40</c:v>
                </c:pt>
                <c:pt idx="941">
                  <c:v>41</c:v>
                </c:pt>
                <c:pt idx="942">
                  <c:v>42</c:v>
                </c:pt>
                <c:pt idx="943">
                  <c:v>43</c:v>
                </c:pt>
                <c:pt idx="944">
                  <c:v>44</c:v>
                </c:pt>
                <c:pt idx="945">
                  <c:v>45</c:v>
                </c:pt>
                <c:pt idx="946">
                  <c:v>46</c:v>
                </c:pt>
                <c:pt idx="947">
                  <c:v>47</c:v>
                </c:pt>
                <c:pt idx="948">
                  <c:v>48</c:v>
                </c:pt>
                <c:pt idx="949">
                  <c:v>49</c:v>
                </c:pt>
                <c:pt idx="950">
                  <c:v>50</c:v>
                </c:pt>
                <c:pt idx="951">
                  <c:v>51</c:v>
                </c:pt>
                <c:pt idx="952">
                  <c:v>52</c:v>
                </c:pt>
                <c:pt idx="953">
                  <c:v>53</c:v>
                </c:pt>
                <c:pt idx="954">
                  <c:v>54</c:v>
                </c:pt>
                <c:pt idx="955">
                  <c:v>55</c:v>
                </c:pt>
                <c:pt idx="956">
                  <c:v>56</c:v>
                </c:pt>
                <c:pt idx="957">
                  <c:v>57</c:v>
                </c:pt>
                <c:pt idx="958">
                  <c:v>58</c:v>
                </c:pt>
                <c:pt idx="959">
                  <c:v>59</c:v>
                </c:pt>
                <c:pt idx="960">
                  <c:v>60</c:v>
                </c:pt>
                <c:pt idx="961">
                  <c:v>61</c:v>
                </c:pt>
                <c:pt idx="962">
                  <c:v>62</c:v>
                </c:pt>
                <c:pt idx="963">
                  <c:v>63</c:v>
                </c:pt>
                <c:pt idx="964">
                  <c:v>64</c:v>
                </c:pt>
                <c:pt idx="965">
                  <c:v>65</c:v>
                </c:pt>
                <c:pt idx="966">
                  <c:v>66</c:v>
                </c:pt>
                <c:pt idx="967">
                  <c:v>67</c:v>
                </c:pt>
                <c:pt idx="968">
                  <c:v>68</c:v>
                </c:pt>
                <c:pt idx="969">
                  <c:v>69</c:v>
                </c:pt>
                <c:pt idx="970">
                  <c:v>70</c:v>
                </c:pt>
                <c:pt idx="971">
                  <c:v>71</c:v>
                </c:pt>
                <c:pt idx="972">
                  <c:v>72</c:v>
                </c:pt>
                <c:pt idx="973">
                  <c:v>73</c:v>
                </c:pt>
                <c:pt idx="974">
                  <c:v>74</c:v>
                </c:pt>
                <c:pt idx="975">
                  <c:v>75</c:v>
                </c:pt>
                <c:pt idx="976">
                  <c:v>76</c:v>
                </c:pt>
                <c:pt idx="977">
                  <c:v>77</c:v>
                </c:pt>
                <c:pt idx="978">
                  <c:v>78</c:v>
                </c:pt>
                <c:pt idx="979">
                  <c:v>79</c:v>
                </c:pt>
                <c:pt idx="980">
                  <c:v>80</c:v>
                </c:pt>
                <c:pt idx="981">
                  <c:v>81</c:v>
                </c:pt>
                <c:pt idx="982">
                  <c:v>82</c:v>
                </c:pt>
                <c:pt idx="983">
                  <c:v>83</c:v>
                </c:pt>
                <c:pt idx="984">
                  <c:v>84</c:v>
                </c:pt>
                <c:pt idx="985">
                  <c:v>85</c:v>
                </c:pt>
                <c:pt idx="986">
                  <c:v>86</c:v>
                </c:pt>
                <c:pt idx="987">
                  <c:v>87</c:v>
                </c:pt>
                <c:pt idx="988">
                  <c:v>88</c:v>
                </c:pt>
                <c:pt idx="989">
                  <c:v>89</c:v>
                </c:pt>
                <c:pt idx="990">
                  <c:v>90</c:v>
                </c:pt>
                <c:pt idx="991">
                  <c:v>91</c:v>
                </c:pt>
                <c:pt idx="992">
                  <c:v>92</c:v>
                </c:pt>
                <c:pt idx="993">
                  <c:v>93</c:v>
                </c:pt>
                <c:pt idx="994">
                  <c:v>94</c:v>
                </c:pt>
                <c:pt idx="995">
                  <c:v>95</c:v>
                </c:pt>
                <c:pt idx="996">
                  <c:v>96</c:v>
                </c:pt>
                <c:pt idx="997">
                  <c:v>97</c:v>
                </c:pt>
                <c:pt idx="998">
                  <c:v>98</c:v>
                </c:pt>
                <c:pt idx="999">
                  <c:v>99</c:v>
                </c:pt>
                <c:pt idx="1000">
                  <c:v>100</c:v>
                </c:pt>
                <c:pt idx="1001">
                  <c:v>101</c:v>
                </c:pt>
                <c:pt idx="1002">
                  <c:v>102</c:v>
                </c:pt>
                <c:pt idx="1003">
                  <c:v>103</c:v>
                </c:pt>
                <c:pt idx="1004">
                  <c:v>104</c:v>
                </c:pt>
                <c:pt idx="1005">
                  <c:v>105</c:v>
                </c:pt>
                <c:pt idx="1006">
                  <c:v>106</c:v>
                </c:pt>
                <c:pt idx="1007">
                  <c:v>107</c:v>
                </c:pt>
                <c:pt idx="1008">
                  <c:v>108</c:v>
                </c:pt>
                <c:pt idx="1009">
                  <c:v>109</c:v>
                </c:pt>
                <c:pt idx="1010">
                  <c:v>110</c:v>
                </c:pt>
                <c:pt idx="1011">
                  <c:v>111</c:v>
                </c:pt>
                <c:pt idx="1012">
                  <c:v>112</c:v>
                </c:pt>
                <c:pt idx="1013">
                  <c:v>113</c:v>
                </c:pt>
                <c:pt idx="1014">
                  <c:v>114</c:v>
                </c:pt>
                <c:pt idx="1015">
                  <c:v>115</c:v>
                </c:pt>
                <c:pt idx="1016">
                  <c:v>116</c:v>
                </c:pt>
                <c:pt idx="1017">
                  <c:v>117</c:v>
                </c:pt>
                <c:pt idx="1018">
                  <c:v>118</c:v>
                </c:pt>
                <c:pt idx="1019">
                  <c:v>119</c:v>
                </c:pt>
                <c:pt idx="1020">
                  <c:v>120</c:v>
                </c:pt>
                <c:pt idx="1021">
                  <c:v>121</c:v>
                </c:pt>
                <c:pt idx="1022">
                  <c:v>122</c:v>
                </c:pt>
                <c:pt idx="1023">
                  <c:v>123</c:v>
                </c:pt>
                <c:pt idx="1024">
                  <c:v>124</c:v>
                </c:pt>
                <c:pt idx="1025">
                  <c:v>125</c:v>
                </c:pt>
                <c:pt idx="1026">
                  <c:v>126</c:v>
                </c:pt>
                <c:pt idx="1027">
                  <c:v>127</c:v>
                </c:pt>
                <c:pt idx="1028">
                  <c:v>128</c:v>
                </c:pt>
                <c:pt idx="1029">
                  <c:v>129</c:v>
                </c:pt>
                <c:pt idx="1030">
                  <c:v>130</c:v>
                </c:pt>
                <c:pt idx="1031">
                  <c:v>131</c:v>
                </c:pt>
                <c:pt idx="1032">
                  <c:v>132</c:v>
                </c:pt>
                <c:pt idx="1033">
                  <c:v>133</c:v>
                </c:pt>
                <c:pt idx="1034">
                  <c:v>134</c:v>
                </c:pt>
                <c:pt idx="1035">
                  <c:v>135</c:v>
                </c:pt>
                <c:pt idx="1036">
                  <c:v>136</c:v>
                </c:pt>
                <c:pt idx="1037">
                  <c:v>137</c:v>
                </c:pt>
                <c:pt idx="1038">
                  <c:v>138</c:v>
                </c:pt>
                <c:pt idx="1039">
                  <c:v>139</c:v>
                </c:pt>
                <c:pt idx="1040">
                  <c:v>140</c:v>
                </c:pt>
                <c:pt idx="1041">
                  <c:v>141</c:v>
                </c:pt>
                <c:pt idx="1042">
                  <c:v>142</c:v>
                </c:pt>
                <c:pt idx="1043">
                  <c:v>143</c:v>
                </c:pt>
                <c:pt idx="1044">
                  <c:v>144</c:v>
                </c:pt>
                <c:pt idx="1045">
                  <c:v>145</c:v>
                </c:pt>
                <c:pt idx="1046">
                  <c:v>146</c:v>
                </c:pt>
                <c:pt idx="1047">
                  <c:v>147</c:v>
                </c:pt>
                <c:pt idx="1048">
                  <c:v>148</c:v>
                </c:pt>
                <c:pt idx="1049">
                  <c:v>149</c:v>
                </c:pt>
                <c:pt idx="1050">
                  <c:v>150</c:v>
                </c:pt>
                <c:pt idx="1051">
                  <c:v>151</c:v>
                </c:pt>
                <c:pt idx="1052">
                  <c:v>152</c:v>
                </c:pt>
                <c:pt idx="1053">
                  <c:v>153</c:v>
                </c:pt>
                <c:pt idx="1054">
                  <c:v>154</c:v>
                </c:pt>
                <c:pt idx="1055">
                  <c:v>155</c:v>
                </c:pt>
                <c:pt idx="1056">
                  <c:v>156</c:v>
                </c:pt>
                <c:pt idx="1057">
                  <c:v>157</c:v>
                </c:pt>
                <c:pt idx="1058">
                  <c:v>158</c:v>
                </c:pt>
                <c:pt idx="1059">
                  <c:v>159</c:v>
                </c:pt>
                <c:pt idx="1060">
                  <c:v>160</c:v>
                </c:pt>
                <c:pt idx="1061">
                  <c:v>161</c:v>
                </c:pt>
                <c:pt idx="1062">
                  <c:v>162</c:v>
                </c:pt>
                <c:pt idx="1063">
                  <c:v>163</c:v>
                </c:pt>
                <c:pt idx="1064">
                  <c:v>164</c:v>
                </c:pt>
                <c:pt idx="1065">
                  <c:v>165</c:v>
                </c:pt>
                <c:pt idx="1066">
                  <c:v>166</c:v>
                </c:pt>
                <c:pt idx="1067">
                  <c:v>167</c:v>
                </c:pt>
                <c:pt idx="1068">
                  <c:v>168</c:v>
                </c:pt>
                <c:pt idx="1069">
                  <c:v>169</c:v>
                </c:pt>
                <c:pt idx="1070">
                  <c:v>170</c:v>
                </c:pt>
                <c:pt idx="1071">
                  <c:v>171</c:v>
                </c:pt>
                <c:pt idx="1072">
                  <c:v>172</c:v>
                </c:pt>
                <c:pt idx="1073">
                  <c:v>173</c:v>
                </c:pt>
                <c:pt idx="1074">
                  <c:v>174</c:v>
                </c:pt>
                <c:pt idx="1075">
                  <c:v>175</c:v>
                </c:pt>
                <c:pt idx="1076">
                  <c:v>176</c:v>
                </c:pt>
                <c:pt idx="1077">
                  <c:v>177</c:v>
                </c:pt>
                <c:pt idx="1078">
                  <c:v>178</c:v>
                </c:pt>
                <c:pt idx="1079">
                  <c:v>179</c:v>
                </c:pt>
                <c:pt idx="1080">
                  <c:v>180</c:v>
                </c:pt>
                <c:pt idx="1081">
                  <c:v>181</c:v>
                </c:pt>
                <c:pt idx="1082">
                  <c:v>182</c:v>
                </c:pt>
                <c:pt idx="1083">
                  <c:v>183</c:v>
                </c:pt>
                <c:pt idx="1084">
                  <c:v>184</c:v>
                </c:pt>
                <c:pt idx="1085">
                  <c:v>185</c:v>
                </c:pt>
                <c:pt idx="1086">
                  <c:v>186</c:v>
                </c:pt>
                <c:pt idx="1087">
                  <c:v>187</c:v>
                </c:pt>
                <c:pt idx="1088">
                  <c:v>188</c:v>
                </c:pt>
                <c:pt idx="1089">
                  <c:v>189</c:v>
                </c:pt>
                <c:pt idx="1090">
                  <c:v>190</c:v>
                </c:pt>
                <c:pt idx="1091">
                  <c:v>191</c:v>
                </c:pt>
                <c:pt idx="1092">
                  <c:v>192</c:v>
                </c:pt>
                <c:pt idx="1093">
                  <c:v>193</c:v>
                </c:pt>
                <c:pt idx="1094">
                  <c:v>194</c:v>
                </c:pt>
                <c:pt idx="1095">
                  <c:v>195</c:v>
                </c:pt>
                <c:pt idx="1096">
                  <c:v>196</c:v>
                </c:pt>
                <c:pt idx="1097">
                  <c:v>197</c:v>
                </c:pt>
                <c:pt idx="1098">
                  <c:v>198</c:v>
                </c:pt>
                <c:pt idx="1099">
                  <c:v>199</c:v>
                </c:pt>
                <c:pt idx="1100">
                  <c:v>200</c:v>
                </c:pt>
                <c:pt idx="1101">
                  <c:v>201</c:v>
                </c:pt>
                <c:pt idx="1102">
                  <c:v>202</c:v>
                </c:pt>
                <c:pt idx="1103">
                  <c:v>203</c:v>
                </c:pt>
                <c:pt idx="1104">
                  <c:v>204</c:v>
                </c:pt>
                <c:pt idx="1105">
                  <c:v>205</c:v>
                </c:pt>
                <c:pt idx="1106">
                  <c:v>206</c:v>
                </c:pt>
                <c:pt idx="1107">
                  <c:v>207</c:v>
                </c:pt>
                <c:pt idx="1108">
                  <c:v>208</c:v>
                </c:pt>
                <c:pt idx="1109">
                  <c:v>209</c:v>
                </c:pt>
                <c:pt idx="1110">
                  <c:v>210</c:v>
                </c:pt>
                <c:pt idx="1111">
                  <c:v>211</c:v>
                </c:pt>
                <c:pt idx="1112">
                  <c:v>212</c:v>
                </c:pt>
                <c:pt idx="1113">
                  <c:v>213</c:v>
                </c:pt>
                <c:pt idx="1114">
                  <c:v>214</c:v>
                </c:pt>
                <c:pt idx="1115">
                  <c:v>215</c:v>
                </c:pt>
                <c:pt idx="1116">
                  <c:v>216</c:v>
                </c:pt>
                <c:pt idx="1117">
                  <c:v>217</c:v>
                </c:pt>
                <c:pt idx="1118">
                  <c:v>218</c:v>
                </c:pt>
                <c:pt idx="1119">
                  <c:v>219</c:v>
                </c:pt>
                <c:pt idx="1120">
                  <c:v>220</c:v>
                </c:pt>
                <c:pt idx="1121">
                  <c:v>221</c:v>
                </c:pt>
                <c:pt idx="1122">
                  <c:v>222</c:v>
                </c:pt>
                <c:pt idx="1123">
                  <c:v>223</c:v>
                </c:pt>
                <c:pt idx="1124">
                  <c:v>224</c:v>
                </c:pt>
                <c:pt idx="1125">
                  <c:v>225</c:v>
                </c:pt>
                <c:pt idx="1126">
                  <c:v>226</c:v>
                </c:pt>
                <c:pt idx="1127">
                  <c:v>227</c:v>
                </c:pt>
                <c:pt idx="1128">
                  <c:v>228</c:v>
                </c:pt>
                <c:pt idx="1129">
                  <c:v>229</c:v>
                </c:pt>
                <c:pt idx="1130">
                  <c:v>230</c:v>
                </c:pt>
                <c:pt idx="1131">
                  <c:v>231</c:v>
                </c:pt>
                <c:pt idx="1132">
                  <c:v>232</c:v>
                </c:pt>
                <c:pt idx="1133">
                  <c:v>233</c:v>
                </c:pt>
                <c:pt idx="1134">
                  <c:v>234</c:v>
                </c:pt>
                <c:pt idx="1135">
                  <c:v>235</c:v>
                </c:pt>
                <c:pt idx="1136">
                  <c:v>236</c:v>
                </c:pt>
                <c:pt idx="1137">
                  <c:v>237</c:v>
                </c:pt>
                <c:pt idx="1138">
                  <c:v>238</c:v>
                </c:pt>
                <c:pt idx="1139">
                  <c:v>239</c:v>
                </c:pt>
                <c:pt idx="1140">
                  <c:v>240</c:v>
                </c:pt>
                <c:pt idx="1141">
                  <c:v>241</c:v>
                </c:pt>
                <c:pt idx="1142">
                  <c:v>242</c:v>
                </c:pt>
                <c:pt idx="1143">
                  <c:v>243</c:v>
                </c:pt>
                <c:pt idx="1144">
                  <c:v>244</c:v>
                </c:pt>
                <c:pt idx="1145">
                  <c:v>245</c:v>
                </c:pt>
                <c:pt idx="1146">
                  <c:v>246</c:v>
                </c:pt>
                <c:pt idx="1147">
                  <c:v>247</c:v>
                </c:pt>
                <c:pt idx="1148">
                  <c:v>248</c:v>
                </c:pt>
                <c:pt idx="1149">
                  <c:v>249</c:v>
                </c:pt>
                <c:pt idx="1150">
                  <c:v>250</c:v>
                </c:pt>
                <c:pt idx="1151">
                  <c:v>251</c:v>
                </c:pt>
                <c:pt idx="1152">
                  <c:v>252</c:v>
                </c:pt>
                <c:pt idx="1153">
                  <c:v>253</c:v>
                </c:pt>
                <c:pt idx="1154">
                  <c:v>254</c:v>
                </c:pt>
                <c:pt idx="1155">
                  <c:v>255</c:v>
                </c:pt>
                <c:pt idx="1156">
                  <c:v>256</c:v>
                </c:pt>
                <c:pt idx="1157">
                  <c:v>257</c:v>
                </c:pt>
                <c:pt idx="1158">
                  <c:v>258</c:v>
                </c:pt>
                <c:pt idx="1159">
                  <c:v>259</c:v>
                </c:pt>
                <c:pt idx="1160">
                  <c:v>260</c:v>
                </c:pt>
                <c:pt idx="1161">
                  <c:v>261</c:v>
                </c:pt>
                <c:pt idx="1162">
                  <c:v>262</c:v>
                </c:pt>
                <c:pt idx="1163">
                  <c:v>263</c:v>
                </c:pt>
                <c:pt idx="1164">
                  <c:v>264</c:v>
                </c:pt>
                <c:pt idx="1165">
                  <c:v>265</c:v>
                </c:pt>
                <c:pt idx="1166">
                  <c:v>266</c:v>
                </c:pt>
                <c:pt idx="1167">
                  <c:v>267</c:v>
                </c:pt>
                <c:pt idx="1168">
                  <c:v>268</c:v>
                </c:pt>
                <c:pt idx="1169">
                  <c:v>269</c:v>
                </c:pt>
                <c:pt idx="1170">
                  <c:v>270</c:v>
                </c:pt>
                <c:pt idx="1171">
                  <c:v>271</c:v>
                </c:pt>
                <c:pt idx="1172">
                  <c:v>272</c:v>
                </c:pt>
                <c:pt idx="1173">
                  <c:v>273</c:v>
                </c:pt>
                <c:pt idx="1174">
                  <c:v>274</c:v>
                </c:pt>
                <c:pt idx="1175">
                  <c:v>275</c:v>
                </c:pt>
                <c:pt idx="1176">
                  <c:v>276</c:v>
                </c:pt>
                <c:pt idx="1177">
                  <c:v>277</c:v>
                </c:pt>
                <c:pt idx="1178">
                  <c:v>278</c:v>
                </c:pt>
                <c:pt idx="1179">
                  <c:v>279</c:v>
                </c:pt>
                <c:pt idx="1180">
                  <c:v>280</c:v>
                </c:pt>
                <c:pt idx="1181">
                  <c:v>281</c:v>
                </c:pt>
                <c:pt idx="1182">
                  <c:v>282</c:v>
                </c:pt>
                <c:pt idx="1183">
                  <c:v>283</c:v>
                </c:pt>
                <c:pt idx="1184">
                  <c:v>284</c:v>
                </c:pt>
                <c:pt idx="1185">
                  <c:v>285</c:v>
                </c:pt>
                <c:pt idx="1186">
                  <c:v>286</c:v>
                </c:pt>
                <c:pt idx="1187">
                  <c:v>287</c:v>
                </c:pt>
                <c:pt idx="1188">
                  <c:v>288</c:v>
                </c:pt>
                <c:pt idx="1189">
                  <c:v>289</c:v>
                </c:pt>
                <c:pt idx="1190">
                  <c:v>290</c:v>
                </c:pt>
                <c:pt idx="1191">
                  <c:v>291</c:v>
                </c:pt>
                <c:pt idx="1192">
                  <c:v>292</c:v>
                </c:pt>
                <c:pt idx="1193">
                  <c:v>293</c:v>
                </c:pt>
                <c:pt idx="1194">
                  <c:v>294</c:v>
                </c:pt>
                <c:pt idx="1195">
                  <c:v>295</c:v>
                </c:pt>
                <c:pt idx="1196">
                  <c:v>296</c:v>
                </c:pt>
                <c:pt idx="1197">
                  <c:v>297</c:v>
                </c:pt>
                <c:pt idx="1198">
                  <c:v>298</c:v>
                </c:pt>
                <c:pt idx="1199">
                  <c:v>299</c:v>
                </c:pt>
                <c:pt idx="1200">
                  <c:v>300</c:v>
                </c:pt>
                <c:pt idx="1201">
                  <c:v>301</c:v>
                </c:pt>
                <c:pt idx="1202">
                  <c:v>302</c:v>
                </c:pt>
                <c:pt idx="1203">
                  <c:v>303</c:v>
                </c:pt>
                <c:pt idx="1204">
                  <c:v>304</c:v>
                </c:pt>
                <c:pt idx="1205">
                  <c:v>305</c:v>
                </c:pt>
                <c:pt idx="1206">
                  <c:v>306</c:v>
                </c:pt>
                <c:pt idx="1207">
                  <c:v>307</c:v>
                </c:pt>
                <c:pt idx="1208">
                  <c:v>308</c:v>
                </c:pt>
                <c:pt idx="1209">
                  <c:v>309</c:v>
                </c:pt>
                <c:pt idx="1210">
                  <c:v>310</c:v>
                </c:pt>
                <c:pt idx="1211">
                  <c:v>311</c:v>
                </c:pt>
                <c:pt idx="1212">
                  <c:v>312</c:v>
                </c:pt>
                <c:pt idx="1213">
                  <c:v>313</c:v>
                </c:pt>
                <c:pt idx="1214">
                  <c:v>314</c:v>
                </c:pt>
                <c:pt idx="1215">
                  <c:v>315</c:v>
                </c:pt>
                <c:pt idx="1216">
                  <c:v>316</c:v>
                </c:pt>
                <c:pt idx="1217">
                  <c:v>317</c:v>
                </c:pt>
                <c:pt idx="1218">
                  <c:v>318</c:v>
                </c:pt>
                <c:pt idx="1219">
                  <c:v>319</c:v>
                </c:pt>
                <c:pt idx="1220">
                  <c:v>320</c:v>
                </c:pt>
                <c:pt idx="1221">
                  <c:v>321</c:v>
                </c:pt>
                <c:pt idx="1222">
                  <c:v>322</c:v>
                </c:pt>
                <c:pt idx="1223">
                  <c:v>323</c:v>
                </c:pt>
                <c:pt idx="1224">
                  <c:v>324</c:v>
                </c:pt>
                <c:pt idx="1225">
                  <c:v>325</c:v>
                </c:pt>
                <c:pt idx="1226">
                  <c:v>326</c:v>
                </c:pt>
                <c:pt idx="1227">
                  <c:v>327</c:v>
                </c:pt>
                <c:pt idx="1228">
                  <c:v>328</c:v>
                </c:pt>
                <c:pt idx="1229">
                  <c:v>329</c:v>
                </c:pt>
                <c:pt idx="1230">
                  <c:v>330</c:v>
                </c:pt>
                <c:pt idx="1231">
                  <c:v>331</c:v>
                </c:pt>
                <c:pt idx="1232">
                  <c:v>332</c:v>
                </c:pt>
                <c:pt idx="1233">
                  <c:v>333</c:v>
                </c:pt>
                <c:pt idx="1234">
                  <c:v>334</c:v>
                </c:pt>
                <c:pt idx="1235">
                  <c:v>335</c:v>
                </c:pt>
                <c:pt idx="1236">
                  <c:v>336</c:v>
                </c:pt>
                <c:pt idx="1237">
                  <c:v>337</c:v>
                </c:pt>
                <c:pt idx="1238">
                  <c:v>338</c:v>
                </c:pt>
                <c:pt idx="1239">
                  <c:v>339</c:v>
                </c:pt>
                <c:pt idx="1240">
                  <c:v>340</c:v>
                </c:pt>
                <c:pt idx="1241">
                  <c:v>341</c:v>
                </c:pt>
                <c:pt idx="1242">
                  <c:v>342</c:v>
                </c:pt>
                <c:pt idx="1243">
                  <c:v>343</c:v>
                </c:pt>
                <c:pt idx="1244">
                  <c:v>344</c:v>
                </c:pt>
                <c:pt idx="1245">
                  <c:v>345</c:v>
                </c:pt>
                <c:pt idx="1246">
                  <c:v>346</c:v>
                </c:pt>
                <c:pt idx="1247">
                  <c:v>347</c:v>
                </c:pt>
                <c:pt idx="1248">
                  <c:v>348</c:v>
                </c:pt>
                <c:pt idx="1249">
                  <c:v>349</c:v>
                </c:pt>
                <c:pt idx="1250">
                  <c:v>350</c:v>
                </c:pt>
                <c:pt idx="1251">
                  <c:v>351</c:v>
                </c:pt>
                <c:pt idx="1252">
                  <c:v>352</c:v>
                </c:pt>
                <c:pt idx="1253">
                  <c:v>353</c:v>
                </c:pt>
                <c:pt idx="1254">
                  <c:v>354</c:v>
                </c:pt>
                <c:pt idx="1255">
                  <c:v>355</c:v>
                </c:pt>
                <c:pt idx="1256">
                  <c:v>356</c:v>
                </c:pt>
                <c:pt idx="1257">
                  <c:v>357</c:v>
                </c:pt>
                <c:pt idx="1258">
                  <c:v>358</c:v>
                </c:pt>
                <c:pt idx="1259">
                  <c:v>359</c:v>
                </c:pt>
                <c:pt idx="1260">
                  <c:v>360</c:v>
                </c:pt>
                <c:pt idx="1261">
                  <c:v>361</c:v>
                </c:pt>
                <c:pt idx="1262">
                  <c:v>362</c:v>
                </c:pt>
                <c:pt idx="1263">
                  <c:v>363</c:v>
                </c:pt>
                <c:pt idx="1264">
                  <c:v>364</c:v>
                </c:pt>
                <c:pt idx="1265">
                  <c:v>365</c:v>
                </c:pt>
                <c:pt idx="1266">
                  <c:v>366</c:v>
                </c:pt>
                <c:pt idx="1267">
                  <c:v>367</c:v>
                </c:pt>
                <c:pt idx="1268">
                  <c:v>368</c:v>
                </c:pt>
                <c:pt idx="1269">
                  <c:v>369</c:v>
                </c:pt>
                <c:pt idx="1270">
                  <c:v>370</c:v>
                </c:pt>
                <c:pt idx="1271">
                  <c:v>371</c:v>
                </c:pt>
                <c:pt idx="1272">
                  <c:v>372</c:v>
                </c:pt>
                <c:pt idx="1273">
                  <c:v>373</c:v>
                </c:pt>
                <c:pt idx="1274">
                  <c:v>374</c:v>
                </c:pt>
                <c:pt idx="1275">
                  <c:v>375</c:v>
                </c:pt>
                <c:pt idx="1276">
                  <c:v>376</c:v>
                </c:pt>
                <c:pt idx="1277">
                  <c:v>377</c:v>
                </c:pt>
                <c:pt idx="1278">
                  <c:v>378</c:v>
                </c:pt>
                <c:pt idx="1279">
                  <c:v>379</c:v>
                </c:pt>
                <c:pt idx="1280">
                  <c:v>380</c:v>
                </c:pt>
                <c:pt idx="1281">
                  <c:v>381</c:v>
                </c:pt>
                <c:pt idx="1282">
                  <c:v>382</c:v>
                </c:pt>
                <c:pt idx="1283">
                  <c:v>383</c:v>
                </c:pt>
                <c:pt idx="1284">
                  <c:v>384</c:v>
                </c:pt>
                <c:pt idx="1285">
                  <c:v>385</c:v>
                </c:pt>
                <c:pt idx="1286">
                  <c:v>386</c:v>
                </c:pt>
                <c:pt idx="1287">
                  <c:v>387</c:v>
                </c:pt>
                <c:pt idx="1288">
                  <c:v>388</c:v>
                </c:pt>
                <c:pt idx="1289">
                  <c:v>389</c:v>
                </c:pt>
                <c:pt idx="1290">
                  <c:v>390</c:v>
                </c:pt>
                <c:pt idx="1291">
                  <c:v>391</c:v>
                </c:pt>
                <c:pt idx="1292">
                  <c:v>392</c:v>
                </c:pt>
                <c:pt idx="1293">
                  <c:v>393</c:v>
                </c:pt>
                <c:pt idx="1294">
                  <c:v>394</c:v>
                </c:pt>
                <c:pt idx="1295">
                  <c:v>395</c:v>
                </c:pt>
                <c:pt idx="1296">
                  <c:v>396</c:v>
                </c:pt>
                <c:pt idx="1297">
                  <c:v>397</c:v>
                </c:pt>
                <c:pt idx="1298">
                  <c:v>398</c:v>
                </c:pt>
                <c:pt idx="1299">
                  <c:v>399</c:v>
                </c:pt>
                <c:pt idx="1300">
                  <c:v>400</c:v>
                </c:pt>
                <c:pt idx="1301">
                  <c:v>401</c:v>
                </c:pt>
                <c:pt idx="1302">
                  <c:v>402</c:v>
                </c:pt>
                <c:pt idx="1303">
                  <c:v>403</c:v>
                </c:pt>
                <c:pt idx="1304">
                  <c:v>404</c:v>
                </c:pt>
                <c:pt idx="1305">
                  <c:v>405</c:v>
                </c:pt>
                <c:pt idx="1306">
                  <c:v>406</c:v>
                </c:pt>
                <c:pt idx="1307">
                  <c:v>407</c:v>
                </c:pt>
                <c:pt idx="1308">
                  <c:v>408</c:v>
                </c:pt>
                <c:pt idx="1309">
                  <c:v>409</c:v>
                </c:pt>
                <c:pt idx="1310">
                  <c:v>410</c:v>
                </c:pt>
                <c:pt idx="1311">
                  <c:v>411</c:v>
                </c:pt>
                <c:pt idx="1312">
                  <c:v>412</c:v>
                </c:pt>
                <c:pt idx="1313">
                  <c:v>413</c:v>
                </c:pt>
                <c:pt idx="1314">
                  <c:v>414</c:v>
                </c:pt>
                <c:pt idx="1315">
                  <c:v>415</c:v>
                </c:pt>
                <c:pt idx="1316">
                  <c:v>416</c:v>
                </c:pt>
                <c:pt idx="1317">
                  <c:v>417</c:v>
                </c:pt>
                <c:pt idx="1318">
                  <c:v>418</c:v>
                </c:pt>
                <c:pt idx="1319">
                  <c:v>419</c:v>
                </c:pt>
                <c:pt idx="1320">
                  <c:v>420</c:v>
                </c:pt>
                <c:pt idx="1321">
                  <c:v>421</c:v>
                </c:pt>
                <c:pt idx="1322">
                  <c:v>422</c:v>
                </c:pt>
                <c:pt idx="1323">
                  <c:v>423</c:v>
                </c:pt>
                <c:pt idx="1324">
                  <c:v>424</c:v>
                </c:pt>
                <c:pt idx="1325">
                  <c:v>425</c:v>
                </c:pt>
                <c:pt idx="1326">
                  <c:v>426</c:v>
                </c:pt>
                <c:pt idx="1327">
                  <c:v>427</c:v>
                </c:pt>
                <c:pt idx="1328">
                  <c:v>428</c:v>
                </c:pt>
                <c:pt idx="1329">
                  <c:v>429</c:v>
                </c:pt>
                <c:pt idx="1330">
                  <c:v>430</c:v>
                </c:pt>
                <c:pt idx="1331">
                  <c:v>431</c:v>
                </c:pt>
                <c:pt idx="1332">
                  <c:v>432</c:v>
                </c:pt>
                <c:pt idx="1333">
                  <c:v>433</c:v>
                </c:pt>
                <c:pt idx="1334">
                  <c:v>434</c:v>
                </c:pt>
                <c:pt idx="1335">
                  <c:v>435</c:v>
                </c:pt>
                <c:pt idx="1336">
                  <c:v>436</c:v>
                </c:pt>
                <c:pt idx="1337">
                  <c:v>437</c:v>
                </c:pt>
                <c:pt idx="1338">
                  <c:v>438</c:v>
                </c:pt>
                <c:pt idx="1339">
                  <c:v>439</c:v>
                </c:pt>
                <c:pt idx="1340">
                  <c:v>440</c:v>
                </c:pt>
                <c:pt idx="1341">
                  <c:v>441</c:v>
                </c:pt>
                <c:pt idx="1342">
                  <c:v>442</c:v>
                </c:pt>
                <c:pt idx="1343">
                  <c:v>443</c:v>
                </c:pt>
                <c:pt idx="1344">
                  <c:v>444</c:v>
                </c:pt>
                <c:pt idx="1345">
                  <c:v>445</c:v>
                </c:pt>
                <c:pt idx="1346">
                  <c:v>446</c:v>
                </c:pt>
                <c:pt idx="1347">
                  <c:v>447</c:v>
                </c:pt>
                <c:pt idx="1348">
                  <c:v>448</c:v>
                </c:pt>
                <c:pt idx="1349">
                  <c:v>449</c:v>
                </c:pt>
                <c:pt idx="1350">
                  <c:v>450</c:v>
                </c:pt>
                <c:pt idx="1351">
                  <c:v>451</c:v>
                </c:pt>
                <c:pt idx="1352">
                  <c:v>452</c:v>
                </c:pt>
                <c:pt idx="1353">
                  <c:v>453</c:v>
                </c:pt>
                <c:pt idx="1354">
                  <c:v>454</c:v>
                </c:pt>
                <c:pt idx="1355">
                  <c:v>455</c:v>
                </c:pt>
                <c:pt idx="1356">
                  <c:v>456</c:v>
                </c:pt>
                <c:pt idx="1357">
                  <c:v>457</c:v>
                </c:pt>
                <c:pt idx="1358">
                  <c:v>458</c:v>
                </c:pt>
                <c:pt idx="1359">
                  <c:v>459</c:v>
                </c:pt>
                <c:pt idx="1360">
                  <c:v>460</c:v>
                </c:pt>
                <c:pt idx="1361">
                  <c:v>461</c:v>
                </c:pt>
                <c:pt idx="1362">
                  <c:v>462</c:v>
                </c:pt>
                <c:pt idx="1363">
                  <c:v>463</c:v>
                </c:pt>
                <c:pt idx="1364">
                  <c:v>464</c:v>
                </c:pt>
                <c:pt idx="1365">
                  <c:v>465</c:v>
                </c:pt>
                <c:pt idx="1366">
                  <c:v>466</c:v>
                </c:pt>
                <c:pt idx="1367">
                  <c:v>467</c:v>
                </c:pt>
                <c:pt idx="1368">
                  <c:v>468</c:v>
                </c:pt>
                <c:pt idx="1369">
                  <c:v>469</c:v>
                </c:pt>
                <c:pt idx="1370">
                  <c:v>470</c:v>
                </c:pt>
                <c:pt idx="1371">
                  <c:v>471</c:v>
                </c:pt>
                <c:pt idx="1372">
                  <c:v>472</c:v>
                </c:pt>
                <c:pt idx="1373">
                  <c:v>473</c:v>
                </c:pt>
                <c:pt idx="1374">
                  <c:v>474</c:v>
                </c:pt>
                <c:pt idx="1375">
                  <c:v>475</c:v>
                </c:pt>
                <c:pt idx="1376">
                  <c:v>476</c:v>
                </c:pt>
                <c:pt idx="1377">
                  <c:v>477</c:v>
                </c:pt>
                <c:pt idx="1378">
                  <c:v>478</c:v>
                </c:pt>
                <c:pt idx="1379">
                  <c:v>479</c:v>
                </c:pt>
                <c:pt idx="1380">
                  <c:v>480</c:v>
                </c:pt>
                <c:pt idx="1381">
                  <c:v>481</c:v>
                </c:pt>
                <c:pt idx="1382">
                  <c:v>482</c:v>
                </c:pt>
                <c:pt idx="1383">
                  <c:v>483</c:v>
                </c:pt>
                <c:pt idx="1384">
                  <c:v>484</c:v>
                </c:pt>
                <c:pt idx="1385">
                  <c:v>485</c:v>
                </c:pt>
                <c:pt idx="1386">
                  <c:v>486</c:v>
                </c:pt>
                <c:pt idx="1387">
                  <c:v>487</c:v>
                </c:pt>
                <c:pt idx="1388">
                  <c:v>488</c:v>
                </c:pt>
                <c:pt idx="1389">
                  <c:v>489</c:v>
                </c:pt>
                <c:pt idx="1390">
                  <c:v>490</c:v>
                </c:pt>
                <c:pt idx="1391">
                  <c:v>491</c:v>
                </c:pt>
                <c:pt idx="1392">
                  <c:v>492</c:v>
                </c:pt>
                <c:pt idx="1393">
                  <c:v>493</c:v>
                </c:pt>
                <c:pt idx="1394">
                  <c:v>494</c:v>
                </c:pt>
                <c:pt idx="1395">
                  <c:v>495</c:v>
                </c:pt>
                <c:pt idx="1396">
                  <c:v>496</c:v>
                </c:pt>
                <c:pt idx="1397">
                  <c:v>497</c:v>
                </c:pt>
                <c:pt idx="1398">
                  <c:v>498</c:v>
                </c:pt>
                <c:pt idx="1399">
                  <c:v>499</c:v>
                </c:pt>
                <c:pt idx="1400">
                  <c:v>500</c:v>
                </c:pt>
                <c:pt idx="1401">
                  <c:v>501</c:v>
                </c:pt>
                <c:pt idx="1402">
                  <c:v>502</c:v>
                </c:pt>
                <c:pt idx="1403">
                  <c:v>503</c:v>
                </c:pt>
                <c:pt idx="1404">
                  <c:v>504</c:v>
                </c:pt>
                <c:pt idx="1405">
                  <c:v>505</c:v>
                </c:pt>
                <c:pt idx="1406">
                  <c:v>506</c:v>
                </c:pt>
                <c:pt idx="1407">
                  <c:v>507</c:v>
                </c:pt>
                <c:pt idx="1408">
                  <c:v>508</c:v>
                </c:pt>
                <c:pt idx="1409">
                  <c:v>509</c:v>
                </c:pt>
                <c:pt idx="1410">
                  <c:v>510</c:v>
                </c:pt>
                <c:pt idx="1411">
                  <c:v>511</c:v>
                </c:pt>
                <c:pt idx="1412">
                  <c:v>512</c:v>
                </c:pt>
                <c:pt idx="1413">
                  <c:v>513</c:v>
                </c:pt>
                <c:pt idx="1414">
                  <c:v>514</c:v>
                </c:pt>
                <c:pt idx="1415">
                  <c:v>515</c:v>
                </c:pt>
                <c:pt idx="1416">
                  <c:v>516</c:v>
                </c:pt>
                <c:pt idx="1417">
                  <c:v>517</c:v>
                </c:pt>
                <c:pt idx="1418">
                  <c:v>518</c:v>
                </c:pt>
                <c:pt idx="1419">
                  <c:v>519</c:v>
                </c:pt>
                <c:pt idx="1420">
                  <c:v>520</c:v>
                </c:pt>
                <c:pt idx="1421">
                  <c:v>521</c:v>
                </c:pt>
                <c:pt idx="1422">
                  <c:v>522</c:v>
                </c:pt>
                <c:pt idx="1423">
                  <c:v>523</c:v>
                </c:pt>
                <c:pt idx="1424">
                  <c:v>524</c:v>
                </c:pt>
                <c:pt idx="1425">
                  <c:v>525</c:v>
                </c:pt>
                <c:pt idx="1426">
                  <c:v>526</c:v>
                </c:pt>
                <c:pt idx="1427">
                  <c:v>527</c:v>
                </c:pt>
                <c:pt idx="1428">
                  <c:v>528</c:v>
                </c:pt>
                <c:pt idx="1429">
                  <c:v>529</c:v>
                </c:pt>
                <c:pt idx="1430">
                  <c:v>530</c:v>
                </c:pt>
                <c:pt idx="1431">
                  <c:v>531</c:v>
                </c:pt>
                <c:pt idx="1432">
                  <c:v>532</c:v>
                </c:pt>
                <c:pt idx="1433">
                  <c:v>533</c:v>
                </c:pt>
                <c:pt idx="1434">
                  <c:v>534</c:v>
                </c:pt>
                <c:pt idx="1435">
                  <c:v>535</c:v>
                </c:pt>
                <c:pt idx="1436">
                  <c:v>536</c:v>
                </c:pt>
                <c:pt idx="1437">
                  <c:v>537</c:v>
                </c:pt>
                <c:pt idx="1438">
                  <c:v>538</c:v>
                </c:pt>
                <c:pt idx="1439">
                  <c:v>539</c:v>
                </c:pt>
                <c:pt idx="1440">
                  <c:v>540</c:v>
                </c:pt>
                <c:pt idx="1441">
                  <c:v>541</c:v>
                </c:pt>
                <c:pt idx="1442">
                  <c:v>542</c:v>
                </c:pt>
                <c:pt idx="1443">
                  <c:v>543</c:v>
                </c:pt>
                <c:pt idx="1444">
                  <c:v>544</c:v>
                </c:pt>
                <c:pt idx="1445">
                  <c:v>545</c:v>
                </c:pt>
                <c:pt idx="1446">
                  <c:v>546</c:v>
                </c:pt>
                <c:pt idx="1447">
                  <c:v>547</c:v>
                </c:pt>
                <c:pt idx="1448">
                  <c:v>548</c:v>
                </c:pt>
                <c:pt idx="1449">
                  <c:v>549</c:v>
                </c:pt>
                <c:pt idx="1450">
                  <c:v>550</c:v>
                </c:pt>
                <c:pt idx="1451">
                  <c:v>551</c:v>
                </c:pt>
                <c:pt idx="1452">
                  <c:v>552</c:v>
                </c:pt>
                <c:pt idx="1453">
                  <c:v>553</c:v>
                </c:pt>
                <c:pt idx="1454">
                  <c:v>554</c:v>
                </c:pt>
                <c:pt idx="1455">
                  <c:v>555</c:v>
                </c:pt>
                <c:pt idx="1456">
                  <c:v>556</c:v>
                </c:pt>
                <c:pt idx="1457">
                  <c:v>557</c:v>
                </c:pt>
                <c:pt idx="1458">
                  <c:v>558</c:v>
                </c:pt>
                <c:pt idx="1459">
                  <c:v>559</c:v>
                </c:pt>
                <c:pt idx="1460">
                  <c:v>560</c:v>
                </c:pt>
                <c:pt idx="1461">
                  <c:v>561</c:v>
                </c:pt>
                <c:pt idx="1462">
                  <c:v>562</c:v>
                </c:pt>
                <c:pt idx="1463">
                  <c:v>563</c:v>
                </c:pt>
                <c:pt idx="1464">
                  <c:v>564</c:v>
                </c:pt>
                <c:pt idx="1465">
                  <c:v>565</c:v>
                </c:pt>
                <c:pt idx="1466">
                  <c:v>566</c:v>
                </c:pt>
                <c:pt idx="1467">
                  <c:v>567</c:v>
                </c:pt>
                <c:pt idx="1468">
                  <c:v>568</c:v>
                </c:pt>
                <c:pt idx="1469">
                  <c:v>569</c:v>
                </c:pt>
                <c:pt idx="1470">
                  <c:v>570</c:v>
                </c:pt>
                <c:pt idx="1471">
                  <c:v>571</c:v>
                </c:pt>
                <c:pt idx="1472">
                  <c:v>572</c:v>
                </c:pt>
                <c:pt idx="1473">
                  <c:v>573</c:v>
                </c:pt>
                <c:pt idx="1474">
                  <c:v>574</c:v>
                </c:pt>
                <c:pt idx="1475">
                  <c:v>575</c:v>
                </c:pt>
                <c:pt idx="1476">
                  <c:v>576</c:v>
                </c:pt>
                <c:pt idx="1477">
                  <c:v>577</c:v>
                </c:pt>
                <c:pt idx="1478">
                  <c:v>578</c:v>
                </c:pt>
                <c:pt idx="1479">
                  <c:v>579</c:v>
                </c:pt>
                <c:pt idx="1480">
                  <c:v>580</c:v>
                </c:pt>
                <c:pt idx="1481">
                  <c:v>581</c:v>
                </c:pt>
                <c:pt idx="1482">
                  <c:v>582</c:v>
                </c:pt>
                <c:pt idx="1483">
                  <c:v>583</c:v>
                </c:pt>
                <c:pt idx="1484">
                  <c:v>584</c:v>
                </c:pt>
                <c:pt idx="1485">
                  <c:v>585</c:v>
                </c:pt>
                <c:pt idx="1486">
                  <c:v>586</c:v>
                </c:pt>
                <c:pt idx="1487">
                  <c:v>587</c:v>
                </c:pt>
                <c:pt idx="1488">
                  <c:v>588</c:v>
                </c:pt>
                <c:pt idx="1489">
                  <c:v>589</c:v>
                </c:pt>
                <c:pt idx="1490">
                  <c:v>590</c:v>
                </c:pt>
                <c:pt idx="1491">
                  <c:v>591</c:v>
                </c:pt>
                <c:pt idx="1492">
                  <c:v>592</c:v>
                </c:pt>
                <c:pt idx="1493">
                  <c:v>593</c:v>
                </c:pt>
                <c:pt idx="1494">
                  <c:v>594</c:v>
                </c:pt>
                <c:pt idx="1495">
                  <c:v>595</c:v>
                </c:pt>
                <c:pt idx="1496">
                  <c:v>596</c:v>
                </c:pt>
                <c:pt idx="1497">
                  <c:v>597</c:v>
                </c:pt>
                <c:pt idx="1498">
                  <c:v>598</c:v>
                </c:pt>
                <c:pt idx="1499">
                  <c:v>599</c:v>
                </c:pt>
                <c:pt idx="1500">
                  <c:v>600</c:v>
                </c:pt>
                <c:pt idx="1501">
                  <c:v>601</c:v>
                </c:pt>
                <c:pt idx="1502">
                  <c:v>602</c:v>
                </c:pt>
                <c:pt idx="1503">
                  <c:v>603</c:v>
                </c:pt>
                <c:pt idx="1504">
                  <c:v>604</c:v>
                </c:pt>
                <c:pt idx="1505">
                  <c:v>605</c:v>
                </c:pt>
                <c:pt idx="1506">
                  <c:v>606</c:v>
                </c:pt>
                <c:pt idx="1507">
                  <c:v>607</c:v>
                </c:pt>
                <c:pt idx="1508">
                  <c:v>608</c:v>
                </c:pt>
                <c:pt idx="1509">
                  <c:v>609</c:v>
                </c:pt>
                <c:pt idx="1510">
                  <c:v>610</c:v>
                </c:pt>
                <c:pt idx="1511">
                  <c:v>611</c:v>
                </c:pt>
                <c:pt idx="1512">
                  <c:v>612</c:v>
                </c:pt>
                <c:pt idx="1513">
                  <c:v>613</c:v>
                </c:pt>
                <c:pt idx="1514">
                  <c:v>614</c:v>
                </c:pt>
                <c:pt idx="1515">
                  <c:v>615</c:v>
                </c:pt>
                <c:pt idx="1516">
                  <c:v>616</c:v>
                </c:pt>
                <c:pt idx="1517">
                  <c:v>617</c:v>
                </c:pt>
                <c:pt idx="1518">
                  <c:v>618</c:v>
                </c:pt>
                <c:pt idx="1519">
                  <c:v>619</c:v>
                </c:pt>
                <c:pt idx="1520">
                  <c:v>620</c:v>
                </c:pt>
                <c:pt idx="1521">
                  <c:v>621</c:v>
                </c:pt>
                <c:pt idx="1522">
                  <c:v>622</c:v>
                </c:pt>
                <c:pt idx="1523">
                  <c:v>623</c:v>
                </c:pt>
                <c:pt idx="1524">
                  <c:v>624</c:v>
                </c:pt>
                <c:pt idx="1525">
                  <c:v>625</c:v>
                </c:pt>
                <c:pt idx="1526">
                  <c:v>626</c:v>
                </c:pt>
                <c:pt idx="1527">
                  <c:v>627</c:v>
                </c:pt>
                <c:pt idx="1528">
                  <c:v>628</c:v>
                </c:pt>
                <c:pt idx="1529">
                  <c:v>629</c:v>
                </c:pt>
                <c:pt idx="1530">
                  <c:v>630</c:v>
                </c:pt>
                <c:pt idx="1531">
                  <c:v>631</c:v>
                </c:pt>
                <c:pt idx="1532">
                  <c:v>632</c:v>
                </c:pt>
                <c:pt idx="1533">
                  <c:v>633</c:v>
                </c:pt>
                <c:pt idx="1534">
                  <c:v>634</c:v>
                </c:pt>
                <c:pt idx="1535">
                  <c:v>635</c:v>
                </c:pt>
                <c:pt idx="1536">
                  <c:v>636</c:v>
                </c:pt>
                <c:pt idx="1537">
                  <c:v>637</c:v>
                </c:pt>
                <c:pt idx="1538">
                  <c:v>638</c:v>
                </c:pt>
                <c:pt idx="1539">
                  <c:v>639</c:v>
                </c:pt>
                <c:pt idx="1540">
                  <c:v>640</c:v>
                </c:pt>
                <c:pt idx="1541">
                  <c:v>641</c:v>
                </c:pt>
                <c:pt idx="1542">
                  <c:v>642</c:v>
                </c:pt>
                <c:pt idx="1543">
                  <c:v>643</c:v>
                </c:pt>
                <c:pt idx="1544">
                  <c:v>644</c:v>
                </c:pt>
                <c:pt idx="1545">
                  <c:v>645</c:v>
                </c:pt>
                <c:pt idx="1546">
                  <c:v>646</c:v>
                </c:pt>
                <c:pt idx="1547">
                  <c:v>647</c:v>
                </c:pt>
                <c:pt idx="1548">
                  <c:v>648</c:v>
                </c:pt>
                <c:pt idx="1549">
                  <c:v>649</c:v>
                </c:pt>
                <c:pt idx="1550">
                  <c:v>650</c:v>
                </c:pt>
                <c:pt idx="1551">
                  <c:v>651</c:v>
                </c:pt>
                <c:pt idx="1552">
                  <c:v>652</c:v>
                </c:pt>
                <c:pt idx="1553">
                  <c:v>653</c:v>
                </c:pt>
                <c:pt idx="1554">
                  <c:v>654</c:v>
                </c:pt>
                <c:pt idx="1555">
                  <c:v>655</c:v>
                </c:pt>
                <c:pt idx="1556">
                  <c:v>656</c:v>
                </c:pt>
                <c:pt idx="1557">
                  <c:v>657</c:v>
                </c:pt>
                <c:pt idx="1558">
                  <c:v>658</c:v>
                </c:pt>
                <c:pt idx="1559">
                  <c:v>659</c:v>
                </c:pt>
                <c:pt idx="1560">
                  <c:v>660</c:v>
                </c:pt>
                <c:pt idx="1561">
                  <c:v>661</c:v>
                </c:pt>
                <c:pt idx="1562">
                  <c:v>662</c:v>
                </c:pt>
                <c:pt idx="1563">
                  <c:v>663</c:v>
                </c:pt>
                <c:pt idx="1564">
                  <c:v>664</c:v>
                </c:pt>
                <c:pt idx="1565">
                  <c:v>665</c:v>
                </c:pt>
                <c:pt idx="1566">
                  <c:v>666</c:v>
                </c:pt>
                <c:pt idx="1567">
                  <c:v>667</c:v>
                </c:pt>
                <c:pt idx="1568">
                  <c:v>668</c:v>
                </c:pt>
                <c:pt idx="1569">
                  <c:v>669</c:v>
                </c:pt>
                <c:pt idx="1570">
                  <c:v>670</c:v>
                </c:pt>
                <c:pt idx="1571">
                  <c:v>671</c:v>
                </c:pt>
                <c:pt idx="1572">
                  <c:v>672</c:v>
                </c:pt>
                <c:pt idx="1573">
                  <c:v>673</c:v>
                </c:pt>
                <c:pt idx="1574">
                  <c:v>674</c:v>
                </c:pt>
                <c:pt idx="1575">
                  <c:v>675</c:v>
                </c:pt>
                <c:pt idx="1576">
                  <c:v>676</c:v>
                </c:pt>
                <c:pt idx="1577">
                  <c:v>677</c:v>
                </c:pt>
                <c:pt idx="1578">
                  <c:v>678</c:v>
                </c:pt>
                <c:pt idx="1579">
                  <c:v>679</c:v>
                </c:pt>
                <c:pt idx="1580">
                  <c:v>680</c:v>
                </c:pt>
                <c:pt idx="1581">
                  <c:v>681</c:v>
                </c:pt>
                <c:pt idx="1582">
                  <c:v>682</c:v>
                </c:pt>
                <c:pt idx="1583">
                  <c:v>683</c:v>
                </c:pt>
                <c:pt idx="1584">
                  <c:v>684</c:v>
                </c:pt>
                <c:pt idx="1585">
                  <c:v>685</c:v>
                </c:pt>
                <c:pt idx="1586">
                  <c:v>686</c:v>
                </c:pt>
                <c:pt idx="1587">
                  <c:v>687</c:v>
                </c:pt>
                <c:pt idx="1588">
                  <c:v>688</c:v>
                </c:pt>
                <c:pt idx="1589">
                  <c:v>689</c:v>
                </c:pt>
                <c:pt idx="1590">
                  <c:v>690</c:v>
                </c:pt>
                <c:pt idx="1591">
                  <c:v>691</c:v>
                </c:pt>
                <c:pt idx="1592">
                  <c:v>692</c:v>
                </c:pt>
                <c:pt idx="1593">
                  <c:v>693</c:v>
                </c:pt>
                <c:pt idx="1594">
                  <c:v>694</c:v>
                </c:pt>
                <c:pt idx="1595">
                  <c:v>695</c:v>
                </c:pt>
                <c:pt idx="1596">
                  <c:v>696</c:v>
                </c:pt>
                <c:pt idx="1597">
                  <c:v>697</c:v>
                </c:pt>
                <c:pt idx="1598">
                  <c:v>698</c:v>
                </c:pt>
                <c:pt idx="1599">
                  <c:v>699</c:v>
                </c:pt>
                <c:pt idx="1600">
                  <c:v>700</c:v>
                </c:pt>
                <c:pt idx="1601">
                  <c:v>701</c:v>
                </c:pt>
                <c:pt idx="1602">
                  <c:v>702</c:v>
                </c:pt>
                <c:pt idx="1603">
                  <c:v>703</c:v>
                </c:pt>
                <c:pt idx="1604">
                  <c:v>704</c:v>
                </c:pt>
                <c:pt idx="1605">
                  <c:v>705</c:v>
                </c:pt>
                <c:pt idx="1606">
                  <c:v>706</c:v>
                </c:pt>
                <c:pt idx="1607">
                  <c:v>707</c:v>
                </c:pt>
                <c:pt idx="1608">
                  <c:v>708</c:v>
                </c:pt>
                <c:pt idx="1609">
                  <c:v>709</c:v>
                </c:pt>
                <c:pt idx="1610">
                  <c:v>710</c:v>
                </c:pt>
                <c:pt idx="1611">
                  <c:v>711</c:v>
                </c:pt>
                <c:pt idx="1612">
                  <c:v>712</c:v>
                </c:pt>
                <c:pt idx="1613">
                  <c:v>713</c:v>
                </c:pt>
                <c:pt idx="1614">
                  <c:v>714</c:v>
                </c:pt>
                <c:pt idx="1615">
                  <c:v>715</c:v>
                </c:pt>
                <c:pt idx="1616">
                  <c:v>716</c:v>
                </c:pt>
                <c:pt idx="1617">
                  <c:v>717</c:v>
                </c:pt>
                <c:pt idx="1618">
                  <c:v>718</c:v>
                </c:pt>
                <c:pt idx="1619">
                  <c:v>719</c:v>
                </c:pt>
                <c:pt idx="1620">
                  <c:v>720</c:v>
                </c:pt>
                <c:pt idx="1621">
                  <c:v>721</c:v>
                </c:pt>
                <c:pt idx="1622">
                  <c:v>722</c:v>
                </c:pt>
                <c:pt idx="1623">
                  <c:v>723</c:v>
                </c:pt>
                <c:pt idx="1624">
                  <c:v>724</c:v>
                </c:pt>
                <c:pt idx="1625">
                  <c:v>725</c:v>
                </c:pt>
                <c:pt idx="1626">
                  <c:v>726</c:v>
                </c:pt>
                <c:pt idx="1627">
                  <c:v>727</c:v>
                </c:pt>
                <c:pt idx="1628">
                  <c:v>728</c:v>
                </c:pt>
                <c:pt idx="1629">
                  <c:v>729</c:v>
                </c:pt>
                <c:pt idx="1630">
                  <c:v>730</c:v>
                </c:pt>
                <c:pt idx="1631">
                  <c:v>731</c:v>
                </c:pt>
                <c:pt idx="1632">
                  <c:v>732</c:v>
                </c:pt>
                <c:pt idx="1633">
                  <c:v>733</c:v>
                </c:pt>
                <c:pt idx="1634">
                  <c:v>734</c:v>
                </c:pt>
                <c:pt idx="1635">
                  <c:v>735</c:v>
                </c:pt>
                <c:pt idx="1636">
                  <c:v>736</c:v>
                </c:pt>
                <c:pt idx="1637">
                  <c:v>737</c:v>
                </c:pt>
                <c:pt idx="1638">
                  <c:v>738</c:v>
                </c:pt>
                <c:pt idx="1639">
                  <c:v>739</c:v>
                </c:pt>
                <c:pt idx="1640">
                  <c:v>740</c:v>
                </c:pt>
                <c:pt idx="1641">
                  <c:v>741</c:v>
                </c:pt>
                <c:pt idx="1642">
                  <c:v>742</c:v>
                </c:pt>
                <c:pt idx="1643">
                  <c:v>743</c:v>
                </c:pt>
                <c:pt idx="1644">
                  <c:v>744</c:v>
                </c:pt>
                <c:pt idx="1645">
                  <c:v>745</c:v>
                </c:pt>
                <c:pt idx="1646">
                  <c:v>746</c:v>
                </c:pt>
                <c:pt idx="1647">
                  <c:v>747</c:v>
                </c:pt>
                <c:pt idx="1648">
                  <c:v>748</c:v>
                </c:pt>
                <c:pt idx="1649">
                  <c:v>749</c:v>
                </c:pt>
                <c:pt idx="1650">
                  <c:v>750</c:v>
                </c:pt>
                <c:pt idx="1651">
                  <c:v>751</c:v>
                </c:pt>
                <c:pt idx="1652">
                  <c:v>752</c:v>
                </c:pt>
                <c:pt idx="1653">
                  <c:v>753</c:v>
                </c:pt>
                <c:pt idx="1654">
                  <c:v>754</c:v>
                </c:pt>
                <c:pt idx="1655">
                  <c:v>755</c:v>
                </c:pt>
                <c:pt idx="1656">
                  <c:v>756</c:v>
                </c:pt>
                <c:pt idx="1657">
                  <c:v>757</c:v>
                </c:pt>
                <c:pt idx="1658">
                  <c:v>758</c:v>
                </c:pt>
                <c:pt idx="1659">
                  <c:v>759</c:v>
                </c:pt>
                <c:pt idx="1660">
                  <c:v>760</c:v>
                </c:pt>
                <c:pt idx="1661">
                  <c:v>761</c:v>
                </c:pt>
                <c:pt idx="1662">
                  <c:v>762</c:v>
                </c:pt>
                <c:pt idx="1663">
                  <c:v>763</c:v>
                </c:pt>
                <c:pt idx="1664">
                  <c:v>764</c:v>
                </c:pt>
                <c:pt idx="1665">
                  <c:v>765</c:v>
                </c:pt>
                <c:pt idx="1666">
                  <c:v>766</c:v>
                </c:pt>
                <c:pt idx="1667">
                  <c:v>767</c:v>
                </c:pt>
                <c:pt idx="1668">
                  <c:v>768</c:v>
                </c:pt>
                <c:pt idx="1669">
                  <c:v>769</c:v>
                </c:pt>
                <c:pt idx="1670">
                  <c:v>770</c:v>
                </c:pt>
                <c:pt idx="1671">
                  <c:v>771</c:v>
                </c:pt>
                <c:pt idx="1672">
                  <c:v>772</c:v>
                </c:pt>
                <c:pt idx="1673">
                  <c:v>773</c:v>
                </c:pt>
                <c:pt idx="1674">
                  <c:v>774</c:v>
                </c:pt>
                <c:pt idx="1675">
                  <c:v>775</c:v>
                </c:pt>
                <c:pt idx="1676">
                  <c:v>776</c:v>
                </c:pt>
                <c:pt idx="1677">
                  <c:v>777</c:v>
                </c:pt>
                <c:pt idx="1678">
                  <c:v>778</c:v>
                </c:pt>
                <c:pt idx="1679">
                  <c:v>779</c:v>
                </c:pt>
                <c:pt idx="1680">
                  <c:v>780</c:v>
                </c:pt>
                <c:pt idx="1681">
                  <c:v>781</c:v>
                </c:pt>
                <c:pt idx="1682">
                  <c:v>782</c:v>
                </c:pt>
                <c:pt idx="1683">
                  <c:v>783</c:v>
                </c:pt>
                <c:pt idx="1684">
                  <c:v>784</c:v>
                </c:pt>
                <c:pt idx="1685">
                  <c:v>785</c:v>
                </c:pt>
                <c:pt idx="1686">
                  <c:v>786</c:v>
                </c:pt>
                <c:pt idx="1687">
                  <c:v>787</c:v>
                </c:pt>
                <c:pt idx="1688">
                  <c:v>788</c:v>
                </c:pt>
                <c:pt idx="1689">
                  <c:v>789</c:v>
                </c:pt>
                <c:pt idx="1690">
                  <c:v>790</c:v>
                </c:pt>
                <c:pt idx="1691">
                  <c:v>791</c:v>
                </c:pt>
                <c:pt idx="1692">
                  <c:v>792</c:v>
                </c:pt>
                <c:pt idx="1693">
                  <c:v>793</c:v>
                </c:pt>
                <c:pt idx="1694">
                  <c:v>794</c:v>
                </c:pt>
                <c:pt idx="1695">
                  <c:v>795</c:v>
                </c:pt>
                <c:pt idx="1696">
                  <c:v>796</c:v>
                </c:pt>
                <c:pt idx="1697">
                  <c:v>797</c:v>
                </c:pt>
                <c:pt idx="1698">
                  <c:v>798</c:v>
                </c:pt>
                <c:pt idx="1699">
                  <c:v>799</c:v>
                </c:pt>
                <c:pt idx="1700">
                  <c:v>800</c:v>
                </c:pt>
                <c:pt idx="1701">
                  <c:v>801</c:v>
                </c:pt>
                <c:pt idx="1702">
                  <c:v>802</c:v>
                </c:pt>
                <c:pt idx="1703">
                  <c:v>803</c:v>
                </c:pt>
                <c:pt idx="1704">
                  <c:v>804</c:v>
                </c:pt>
                <c:pt idx="1705">
                  <c:v>805</c:v>
                </c:pt>
                <c:pt idx="1706">
                  <c:v>806</c:v>
                </c:pt>
                <c:pt idx="1707">
                  <c:v>807</c:v>
                </c:pt>
                <c:pt idx="1708">
                  <c:v>808</c:v>
                </c:pt>
                <c:pt idx="1709">
                  <c:v>809</c:v>
                </c:pt>
                <c:pt idx="1710">
                  <c:v>810</c:v>
                </c:pt>
                <c:pt idx="1711">
                  <c:v>811</c:v>
                </c:pt>
                <c:pt idx="1712">
                  <c:v>812</c:v>
                </c:pt>
                <c:pt idx="1713">
                  <c:v>813</c:v>
                </c:pt>
                <c:pt idx="1714">
                  <c:v>814</c:v>
                </c:pt>
                <c:pt idx="1715">
                  <c:v>815</c:v>
                </c:pt>
                <c:pt idx="1716">
                  <c:v>816</c:v>
                </c:pt>
                <c:pt idx="1717">
                  <c:v>817</c:v>
                </c:pt>
                <c:pt idx="1718">
                  <c:v>818</c:v>
                </c:pt>
                <c:pt idx="1719">
                  <c:v>819</c:v>
                </c:pt>
                <c:pt idx="1720">
                  <c:v>820</c:v>
                </c:pt>
                <c:pt idx="1721">
                  <c:v>821</c:v>
                </c:pt>
                <c:pt idx="1722">
                  <c:v>822</c:v>
                </c:pt>
                <c:pt idx="1723">
                  <c:v>823</c:v>
                </c:pt>
                <c:pt idx="1724">
                  <c:v>824</c:v>
                </c:pt>
                <c:pt idx="1725">
                  <c:v>825</c:v>
                </c:pt>
                <c:pt idx="1726">
                  <c:v>826</c:v>
                </c:pt>
                <c:pt idx="1727">
                  <c:v>827</c:v>
                </c:pt>
                <c:pt idx="1728">
                  <c:v>828</c:v>
                </c:pt>
                <c:pt idx="1729">
                  <c:v>829</c:v>
                </c:pt>
                <c:pt idx="1730">
                  <c:v>830</c:v>
                </c:pt>
                <c:pt idx="1731">
                  <c:v>831</c:v>
                </c:pt>
                <c:pt idx="1732">
                  <c:v>832</c:v>
                </c:pt>
                <c:pt idx="1733">
                  <c:v>833</c:v>
                </c:pt>
                <c:pt idx="1734">
                  <c:v>834</c:v>
                </c:pt>
                <c:pt idx="1735">
                  <c:v>835</c:v>
                </c:pt>
                <c:pt idx="1736">
                  <c:v>836</c:v>
                </c:pt>
                <c:pt idx="1737">
                  <c:v>837</c:v>
                </c:pt>
                <c:pt idx="1738">
                  <c:v>838</c:v>
                </c:pt>
                <c:pt idx="1739">
                  <c:v>839</c:v>
                </c:pt>
                <c:pt idx="1740">
                  <c:v>840</c:v>
                </c:pt>
                <c:pt idx="1741">
                  <c:v>841</c:v>
                </c:pt>
                <c:pt idx="1742">
                  <c:v>842</c:v>
                </c:pt>
                <c:pt idx="1743">
                  <c:v>843</c:v>
                </c:pt>
                <c:pt idx="1744">
                  <c:v>844</c:v>
                </c:pt>
                <c:pt idx="1745">
                  <c:v>845</c:v>
                </c:pt>
                <c:pt idx="1746">
                  <c:v>846</c:v>
                </c:pt>
                <c:pt idx="1747">
                  <c:v>847</c:v>
                </c:pt>
                <c:pt idx="1748">
                  <c:v>848</c:v>
                </c:pt>
                <c:pt idx="1749">
                  <c:v>849</c:v>
                </c:pt>
                <c:pt idx="1750">
                  <c:v>850</c:v>
                </c:pt>
                <c:pt idx="1751">
                  <c:v>851</c:v>
                </c:pt>
                <c:pt idx="1752">
                  <c:v>852</c:v>
                </c:pt>
                <c:pt idx="1753">
                  <c:v>853</c:v>
                </c:pt>
                <c:pt idx="1754">
                  <c:v>854</c:v>
                </c:pt>
                <c:pt idx="1755">
                  <c:v>855</c:v>
                </c:pt>
                <c:pt idx="1756">
                  <c:v>856</c:v>
                </c:pt>
                <c:pt idx="1757">
                  <c:v>857</c:v>
                </c:pt>
                <c:pt idx="1758">
                  <c:v>858</c:v>
                </c:pt>
                <c:pt idx="1759">
                  <c:v>859</c:v>
                </c:pt>
                <c:pt idx="1760">
                  <c:v>860</c:v>
                </c:pt>
                <c:pt idx="1761">
                  <c:v>861</c:v>
                </c:pt>
                <c:pt idx="1762">
                  <c:v>862</c:v>
                </c:pt>
                <c:pt idx="1763">
                  <c:v>863</c:v>
                </c:pt>
                <c:pt idx="1764">
                  <c:v>864</c:v>
                </c:pt>
                <c:pt idx="1765">
                  <c:v>865</c:v>
                </c:pt>
                <c:pt idx="1766">
                  <c:v>866</c:v>
                </c:pt>
                <c:pt idx="1767">
                  <c:v>867</c:v>
                </c:pt>
                <c:pt idx="1768">
                  <c:v>868</c:v>
                </c:pt>
                <c:pt idx="1769">
                  <c:v>869</c:v>
                </c:pt>
                <c:pt idx="1770">
                  <c:v>870</c:v>
                </c:pt>
                <c:pt idx="1771">
                  <c:v>871</c:v>
                </c:pt>
                <c:pt idx="1772">
                  <c:v>872</c:v>
                </c:pt>
                <c:pt idx="1773">
                  <c:v>873</c:v>
                </c:pt>
                <c:pt idx="1774">
                  <c:v>874</c:v>
                </c:pt>
                <c:pt idx="1775">
                  <c:v>875</c:v>
                </c:pt>
                <c:pt idx="1776">
                  <c:v>876</c:v>
                </c:pt>
                <c:pt idx="1777">
                  <c:v>877</c:v>
                </c:pt>
                <c:pt idx="1778">
                  <c:v>878</c:v>
                </c:pt>
                <c:pt idx="1779">
                  <c:v>879</c:v>
                </c:pt>
                <c:pt idx="1780">
                  <c:v>880</c:v>
                </c:pt>
                <c:pt idx="1781">
                  <c:v>881</c:v>
                </c:pt>
                <c:pt idx="1782">
                  <c:v>882</c:v>
                </c:pt>
                <c:pt idx="1783">
                  <c:v>883</c:v>
                </c:pt>
                <c:pt idx="1784">
                  <c:v>884</c:v>
                </c:pt>
                <c:pt idx="1785">
                  <c:v>885</c:v>
                </c:pt>
                <c:pt idx="1786">
                  <c:v>886</c:v>
                </c:pt>
                <c:pt idx="1787">
                  <c:v>887</c:v>
                </c:pt>
                <c:pt idx="1788">
                  <c:v>888</c:v>
                </c:pt>
                <c:pt idx="1789">
                  <c:v>889</c:v>
                </c:pt>
                <c:pt idx="1790">
                  <c:v>890</c:v>
                </c:pt>
                <c:pt idx="1791">
                  <c:v>891</c:v>
                </c:pt>
                <c:pt idx="1792">
                  <c:v>892</c:v>
                </c:pt>
                <c:pt idx="1793">
                  <c:v>893</c:v>
                </c:pt>
                <c:pt idx="1794">
                  <c:v>894</c:v>
                </c:pt>
                <c:pt idx="1795">
                  <c:v>895</c:v>
                </c:pt>
                <c:pt idx="1796">
                  <c:v>896</c:v>
                </c:pt>
                <c:pt idx="1797">
                  <c:v>897</c:v>
                </c:pt>
                <c:pt idx="1798">
                  <c:v>898</c:v>
                </c:pt>
                <c:pt idx="1799">
                  <c:v>899</c:v>
                </c:pt>
                <c:pt idx="1800">
                  <c:v>900</c:v>
                </c:pt>
              </c:numCache>
            </c:numRef>
          </c:cat>
          <c:val>
            <c:numRef>
              <c:f>RockerConcaveParameters!$T$110:$T$1910</c:f>
              <c:numCache>
                <c:formatCode>0.000</c:formatCode>
                <c:ptCount val="18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-3.3781285420321429E-4</c:v>
                </c:pt>
                <c:pt idx="217">
                  <c:v>-6.7507395008453317E-4</c:v>
                </c:pt>
                <c:pt idx="218">
                  <c:v>-1.011231529322058E-3</c:v>
                </c:pt>
                <c:pt idx="219">
                  <c:v>-1.3457338335938927E-3</c:v>
                </c:pt>
                <c:pt idx="220">
                  <c:v>-1.6780291045781406E-3</c:v>
                </c:pt>
                <c:pt idx="221">
                  <c:v>-2.0075655839529062E-3</c:v>
                </c:pt>
                <c:pt idx="222">
                  <c:v>-2.3337915133962925E-3</c:v>
                </c:pt>
                <c:pt idx="223">
                  <c:v>-2.6561551345864048E-3</c:v>
                </c:pt>
                <c:pt idx="224">
                  <c:v>-2.9741046892013401E-3</c:v>
                </c:pt>
                <c:pt idx="225">
                  <c:v>-3.2870884189192089E-3</c:v>
                </c:pt>
                <c:pt idx="226">
                  <c:v>-3.594554565418108E-3</c:v>
                </c:pt>
                <c:pt idx="227">
                  <c:v>-3.8959513703761481E-3</c:v>
                </c:pt>
                <c:pt idx="228">
                  <c:v>-4.1907270754714294E-3</c:v>
                </c:pt>
                <c:pt idx="229">
                  <c:v>-4.4783299223820558E-3</c:v>
                </c:pt>
                <c:pt idx="230">
                  <c:v>-4.7582081527861239E-3</c:v>
                </c:pt>
                <c:pt idx="231">
                  <c:v>-5.0298100083617479E-3</c:v>
                </c:pt>
                <c:pt idx="232">
                  <c:v>-5.2925837307870281E-3</c:v>
                </c:pt>
                <c:pt idx="233">
                  <c:v>-5.5459775617400647E-3</c:v>
                </c:pt>
                <c:pt idx="234">
                  <c:v>-5.789439742898958E-3</c:v>
                </c:pt>
                <c:pt idx="235">
                  <c:v>-6.0224185159418117E-3</c:v>
                </c:pt>
                <c:pt idx="236">
                  <c:v>-6.2443621225467469E-3</c:v>
                </c:pt>
                <c:pt idx="237">
                  <c:v>-6.4547188043918499E-3</c:v>
                </c:pt>
                <c:pt idx="238">
                  <c:v>-6.652936803155228E-3</c:v>
                </c:pt>
                <c:pt idx="239">
                  <c:v>-6.8384643605149814E-3</c:v>
                </c:pt>
                <c:pt idx="240">
                  <c:v>-7.0107497181492104E-3</c:v>
                </c:pt>
                <c:pt idx="241">
                  <c:v>-7.1692411177360291E-3</c:v>
                </c:pt>
                <c:pt idx="242">
                  <c:v>-7.3133868009535447E-3</c:v>
                </c:pt>
                <c:pt idx="243">
                  <c:v>-7.4426350094798366E-3</c:v>
                </c:pt>
                <c:pt idx="244">
                  <c:v>-7.5564339849930398E-3</c:v>
                </c:pt>
                <c:pt idx="245">
                  <c:v>-7.6542319691712338E-3</c:v>
                </c:pt>
                <c:pt idx="246">
                  <c:v>-7.7354772036925257E-3</c:v>
                </c:pt>
                <c:pt idx="247">
                  <c:v>-7.7996179302350366E-3</c:v>
                </c:pt>
                <c:pt idx="248">
                  <c:v>-7.8461023904768459E-3</c:v>
                </c:pt>
                <c:pt idx="249">
                  <c:v>-7.8743788260960609E-3</c:v>
                </c:pt>
                <c:pt idx="250">
                  <c:v>-7.8838954787708096E-3</c:v>
                </c:pt>
                <c:pt idx="251">
                  <c:v>-7.8741005901791644E-3</c:v>
                </c:pt>
                <c:pt idx="252">
                  <c:v>-7.8444424019992395E-3</c:v>
                </c:pt>
                <c:pt idx="253">
                  <c:v>-7.7943691559091491E-3</c:v>
                </c:pt>
                <c:pt idx="254">
                  <c:v>-7.7233290935870072E-3</c:v>
                </c:pt>
                <c:pt idx="255">
                  <c:v>-7.6307704567108586E-3</c:v>
                </c:pt>
                <c:pt idx="256">
                  <c:v>-7.5161414869588591E-3</c:v>
                </c:pt>
                <c:pt idx="257">
                  <c:v>-7.3788904260091159E-3</c:v>
                </c:pt>
                <c:pt idx="258">
                  <c:v>-7.2184655155396946E-3</c:v>
                </c:pt>
                <c:pt idx="259">
                  <c:v>-7.03431499722873E-3</c:v>
                </c:pt>
                <c:pt idx="260">
                  <c:v>-6.8258871127543086E-3</c:v>
                </c:pt>
                <c:pt idx="261">
                  <c:v>-6.5926301037945584E-3</c:v>
                </c:pt>
                <c:pt idx="262">
                  <c:v>-6.333992212027531E-3</c:v>
                </c:pt>
                <c:pt idx="263">
                  <c:v>-6.0494216791313893E-3</c:v>
                </c:pt>
                <c:pt idx="264">
                  <c:v>-5.7383667467841987E-3</c:v>
                </c:pt>
                <c:pt idx="265">
                  <c:v>-5.4002756566640941E-3</c:v>
                </c:pt>
                <c:pt idx="266">
                  <c:v>-5.0345966504491413E-3</c:v>
                </c:pt>
                <c:pt idx="267">
                  <c:v>-4.640777969817475E-3</c:v>
                </c:pt>
                <c:pt idx="268">
                  <c:v>-4.218267856447161E-3</c:v>
                </c:pt>
                <c:pt idx="269">
                  <c:v>-3.7665145520163618E-3</c:v>
                </c:pt>
                <c:pt idx="270">
                  <c:v>-3.2849662982031291E-3</c:v>
                </c:pt>
                <c:pt idx="271">
                  <c:v>-2.7730713366855841E-3</c:v>
                </c:pt>
                <c:pt idx="272">
                  <c:v>-2.2302779091418062E-3</c:v>
                </c:pt>
                <c:pt idx="273">
                  <c:v>-1.656034257249972E-3</c:v>
                </c:pt>
                <c:pt idx="274">
                  <c:v>-1.0497886226880776E-3</c:v>
                </c:pt>
                <c:pt idx="275">
                  <c:v>-4.1098924713435514E-4</c:v>
                </c:pt>
                <c:pt idx="276">
                  <c:v>2.6091562773321308E-4</c:v>
                </c:pt>
                <c:pt idx="277">
                  <c:v>9.6647776023647824E-4</c:v>
                </c:pt>
                <c:pt idx="278">
                  <c:v>1.7062489086973193E-3</c:v>
                </c:pt>
                <c:pt idx="279">
                  <c:v>2.4807808314376567E-3</c:v>
                </c:pt>
                <c:pt idx="280">
                  <c:v>3.2906252867793556E-3</c:v>
                </c:pt>
                <c:pt idx="281">
                  <c:v>4.1363340330443366E-3</c:v>
                </c:pt>
                <c:pt idx="282">
                  <c:v>5.0184588285545201E-3</c:v>
                </c:pt>
                <c:pt idx="283">
                  <c:v>5.9375514316317296E-3</c:v>
                </c:pt>
                <c:pt idx="284">
                  <c:v>6.8941636005979412E-3</c:v>
                </c:pt>
                <c:pt idx="285">
                  <c:v>7.8888470937749922E-3</c:v>
                </c:pt>
                <c:pt idx="286">
                  <c:v>8.9221536694848447E-3</c:v>
                </c:pt>
                <c:pt idx="287">
                  <c:v>9.994635086049336E-3</c:v>
                </c:pt>
                <c:pt idx="288">
                  <c:v>1.1106843101790345E-2</c:v>
                </c:pt>
                <c:pt idx="289">
                  <c:v>1.2259329475029862E-2</c:v>
                </c:pt>
                <c:pt idx="290">
                  <c:v>1.3452645964089696E-2</c:v>
                </c:pt>
                <c:pt idx="291">
                  <c:v>1.4687344327291796E-2</c:v>
                </c:pt>
                <c:pt idx="292">
                  <c:v>1.5963976322958012E-2</c:v>
                </c:pt>
                <c:pt idx="293">
                  <c:v>1.728309370941028E-2</c:v>
                </c:pt>
                <c:pt idx="294">
                  <c:v>1.8645248244970505E-2</c:v>
                </c:pt>
                <c:pt idx="295">
                  <c:v>2.0050991687960498E-2</c:v>
                </c:pt>
                <c:pt idx="296">
                  <c:v>2.1500875796702304E-2</c:v>
                </c:pt>
                <c:pt idx="297">
                  <c:v>2.2995452329517649E-2</c:v>
                </c:pt>
                <c:pt idx="298">
                  <c:v>2.4535273044728551E-2</c:v>
                </c:pt>
                <c:pt idx="299">
                  <c:v>2.6120889700656916E-2</c:v>
                </c:pt>
                <c:pt idx="300">
                  <c:v>2.7752854055624512E-2</c:v>
                </c:pt>
                <c:pt idx="301">
                  <c:v>2.94317178679534E-2</c:v>
                </c:pt>
                <c:pt idx="302">
                  <c:v>3.1158032895965346E-2</c:v>
                </c:pt>
                <c:pt idx="303">
                  <c:v>3.2932350897982285E-2</c:v>
                </c:pt>
                <c:pt idx="304">
                  <c:v>3.4755223632326165E-2</c:v>
                </c:pt>
                <c:pt idx="305">
                  <c:v>3.6627202857318825E-2</c:v>
                </c:pt>
                <c:pt idx="306">
                  <c:v>3.8548840331282183E-2</c:v>
                </c:pt>
                <c:pt idx="307">
                  <c:v>4.0520687812538106E-2</c:v>
                </c:pt>
                <c:pt idx="308">
                  <c:v>4.2543297059408555E-2</c:v>
                </c:pt>
                <c:pt idx="309">
                  <c:v>4.4617219830215368E-2</c:v>
                </c:pt>
                <c:pt idx="310">
                  <c:v>4.6743007883280438E-2</c:v>
                </c:pt>
                <c:pt idx="311">
                  <c:v>4.8921212976925726E-2</c:v>
                </c:pt>
                <c:pt idx="312">
                  <c:v>5.1152386869473043E-2</c:v>
                </c:pt>
                <c:pt idx="313">
                  <c:v>5.3437081319244364E-2</c:v>
                </c:pt>
                <c:pt idx="314">
                  <c:v>5.5775848084561555E-2</c:v>
                </c:pt>
                <c:pt idx="315">
                  <c:v>5.8169238923746466E-2</c:v>
                </c:pt>
                <c:pt idx="316">
                  <c:v>6.0617805595121102E-2</c:v>
                </c:pt>
                <c:pt idx="317">
                  <c:v>6.3122099857007258E-2</c:v>
                </c:pt>
                <c:pt idx="318">
                  <c:v>6.5682673467726854E-2</c:v>
                </c:pt>
                <c:pt idx="319">
                  <c:v>6.830007818560184E-2</c:v>
                </c:pt>
                <c:pt idx="320">
                  <c:v>7.097486576895401E-2</c:v>
                </c:pt>
                <c:pt idx="321">
                  <c:v>7.370758797610541E-2</c:v>
                </c:pt>
                <c:pt idx="322">
                  <c:v>7.649879656537778E-2</c:v>
                </c:pt>
                <c:pt idx="323">
                  <c:v>7.9349043295093125E-2</c:v>
                </c:pt>
                <c:pt idx="324">
                  <c:v>8.2258879923573267E-2</c:v>
                </c:pt>
                <c:pt idx="325">
                  <c:v>8.522885820914014E-2</c:v>
                </c:pt>
                <c:pt idx="326">
                  <c:v>8.8259529910115667E-2</c:v>
                </c:pt>
                <c:pt idx="327">
                  <c:v>9.1351446784821697E-2</c:v>
                </c:pt>
                <c:pt idx="328">
                  <c:v>9.4505160591580165E-2</c:v>
                </c:pt>
                <c:pt idx="329">
                  <c:v>9.7721223088712936E-2</c:v>
                </c:pt>
                <c:pt idx="330">
                  <c:v>0.10100018603454189</c:v>
                </c:pt>
                <c:pt idx="331">
                  <c:v>0.10434260118738899</c:v>
                </c:pt>
                <c:pt idx="332">
                  <c:v>0.10774902030557607</c:v>
                </c:pt>
                <c:pt idx="333">
                  <c:v>0.11121999514742512</c:v>
                </c:pt>
                <c:pt idx="334">
                  <c:v>0.11475607747125788</c:v>
                </c:pt>
                <c:pt idx="335">
                  <c:v>0.11835781903539636</c:v>
                </c:pt>
                <c:pt idx="336">
                  <c:v>0.12202577159816244</c:v>
                </c:pt>
                <c:pt idx="337">
                  <c:v>0.12576048691787803</c:v>
                </c:pt>
                <c:pt idx="338">
                  <c:v>0.12956251675286501</c:v>
                </c:pt>
                <c:pt idx="339">
                  <c:v>0.13343241286144522</c:v>
                </c:pt>
                <c:pt idx="340">
                  <c:v>0.13737072700194061</c:v>
                </c:pt>
                <c:pt idx="341">
                  <c:v>0.14137801093267316</c:v>
                </c:pt>
                <c:pt idx="342">
                  <c:v>0.14545481641196456</c:v>
                </c:pt>
                <c:pt idx="343">
                  <c:v>0.14960169519813696</c:v>
                </c:pt>
                <c:pt idx="344">
                  <c:v>0.153819199049512</c:v>
                </c:pt>
                <c:pt idx="345">
                  <c:v>0.15810787972441176</c:v>
                </c:pt>
                <c:pt idx="346">
                  <c:v>0.16246828898115809</c:v>
                </c:pt>
                <c:pt idx="347">
                  <c:v>0.16690097857807282</c:v>
                </c:pt>
                <c:pt idx="348">
                  <c:v>0.17140650027347798</c:v>
                </c:pt>
                <c:pt idx="349">
                  <c:v>0.17598540582569533</c:v>
                </c:pt>
                <c:pt idx="350">
                  <c:v>0.18063824699304679</c:v>
                </c:pt>
                <c:pt idx="351">
                  <c:v>0.18536557553385438</c:v>
                </c:pt>
                <c:pt idx="352">
                  <c:v>0.19016794320643987</c:v>
                </c:pt>
                <c:pt idx="353">
                  <c:v>0.19504590176912523</c:v>
                </c:pt>
                <c:pt idx="354">
                  <c:v>0.20000000298023224</c:v>
                </c:pt>
                <c:pt idx="355">
                  <c:v>0.20503061958795871</c:v>
                </c:pt>
                <c:pt idx="356">
                  <c:v>0.21013735386435442</c:v>
                </c:pt>
                <c:pt idx="357">
                  <c:v>0.21531971581486009</c:v>
                </c:pt>
                <c:pt idx="358">
                  <c:v>0.2205771432985692</c:v>
                </c:pt>
                <c:pt idx="359">
                  <c:v>0.22590905869949482</c:v>
                </c:pt>
                <c:pt idx="360">
                  <c:v>0.23131490299667046</c:v>
                </c:pt>
                <c:pt idx="361">
                  <c:v>0.23679418120363072</c:v>
                </c:pt>
                <c:pt idx="362">
                  <c:v>0.24234633368456485</c:v>
                </c:pt>
                <c:pt idx="363">
                  <c:v>0.24797078282348589</c:v>
                </c:pt>
                <c:pt idx="364">
                  <c:v>0.25366697201309618</c:v>
                </c:pt>
                <c:pt idx="365">
                  <c:v>0.25943440142130736</c:v>
                </c:pt>
                <c:pt idx="366">
                  <c:v>0.26527249894310162</c:v>
                </c:pt>
                <c:pt idx="367">
                  <c:v>0.27118073166597556</c:v>
                </c:pt>
                <c:pt idx="368">
                  <c:v>0.2771584857185142</c:v>
                </c:pt>
                <c:pt idx="369">
                  <c:v>0.28320531617393363</c:v>
                </c:pt>
                <c:pt idx="370">
                  <c:v>0.28932060858254549</c:v>
                </c:pt>
                <c:pt idx="371">
                  <c:v>0.29550384493300735</c:v>
                </c:pt>
                <c:pt idx="372">
                  <c:v>0.30175441362129019</c:v>
                </c:pt>
                <c:pt idx="373">
                  <c:v>0.30807186516755319</c:v>
                </c:pt>
                <c:pt idx="374">
                  <c:v>0.31445558740777885</c:v>
                </c:pt>
                <c:pt idx="375">
                  <c:v>0.32090504742946369</c:v>
                </c:pt>
                <c:pt idx="376">
                  <c:v>0.32741968052630693</c:v>
                </c:pt>
                <c:pt idx="377">
                  <c:v>0.33399897320704841</c:v>
                </c:pt>
                <c:pt idx="378">
                  <c:v>0.3406423751248453</c:v>
                </c:pt>
                <c:pt idx="379">
                  <c:v>0.34734930866371072</c:v>
                </c:pt>
                <c:pt idx="380">
                  <c:v>0.35411922613960783</c:v>
                </c:pt>
                <c:pt idx="381">
                  <c:v>0.36095160980078528</c:v>
                </c:pt>
                <c:pt idx="382">
                  <c:v>0.36784591143978851</c:v>
                </c:pt>
                <c:pt idx="383">
                  <c:v>0.37480155344063071</c:v>
                </c:pt>
                <c:pt idx="384">
                  <c:v>0.38181799016723644</c:v>
                </c:pt>
                <c:pt idx="385">
                  <c:v>0.38889469975364621</c:v>
                </c:pt>
                <c:pt idx="386">
                  <c:v>0.3960311211574909</c:v>
                </c:pt>
                <c:pt idx="387">
                  <c:v>0.40322672146626731</c:v>
                </c:pt>
                <c:pt idx="388">
                  <c:v>0.4104808974140754</c:v>
                </c:pt>
                <c:pt idx="389">
                  <c:v>0.41779318277167476</c:v>
                </c:pt>
                <c:pt idx="390">
                  <c:v>0.42516297378631829</c:v>
                </c:pt>
                <c:pt idx="391">
                  <c:v>0.43258972822986802</c:v>
                </c:pt>
                <c:pt idx="392">
                  <c:v>0.44007291738849053</c:v>
                </c:pt>
                <c:pt idx="393">
                  <c:v>0.44761199856091466</c:v>
                </c:pt>
                <c:pt idx="394">
                  <c:v>0.45520639413115349</c:v>
                </c:pt>
                <c:pt idx="395">
                  <c:v>0.46285556371789111</c:v>
                </c:pt>
                <c:pt idx="396">
                  <c:v>0.47055897489536425</c:v>
                </c:pt>
                <c:pt idx="397">
                  <c:v>0.47831607192624825</c:v>
                </c:pt>
                <c:pt idx="398">
                  <c:v>0.48612632189803973</c:v>
                </c:pt>
                <c:pt idx="399">
                  <c:v>0.49398912659845895</c:v>
                </c:pt>
                <c:pt idx="400">
                  <c:v>0.50190400964074033</c:v>
                </c:pt>
                <c:pt idx="401">
                  <c:v>0.5098703723760416</c:v>
                </c:pt>
                <c:pt idx="402">
                  <c:v>0.51788769679302094</c:v>
                </c:pt>
                <c:pt idx="403">
                  <c:v>0.52595538637993755</c:v>
                </c:pt>
                <c:pt idx="404">
                  <c:v>0.53407296133066218</c:v>
                </c:pt>
                <c:pt idx="405">
                  <c:v>0.54223982471517707</c:v>
                </c:pt>
                <c:pt idx="406">
                  <c:v>0.5504554436209792</c:v>
                </c:pt>
                <c:pt idx="407">
                  <c:v>0.55871926786720949</c:v>
                </c:pt>
                <c:pt idx="408">
                  <c:v>0.56703076222059301</c:v>
                </c:pt>
                <c:pt idx="409">
                  <c:v>0.57538936119911765</c:v>
                </c:pt>
                <c:pt idx="410">
                  <c:v>0.58379453189028063</c:v>
                </c:pt>
                <c:pt idx="411">
                  <c:v>0.59224570331573767</c:v>
                </c:pt>
                <c:pt idx="412">
                  <c:v>0.60074235946715682</c:v>
                </c:pt>
                <c:pt idx="413">
                  <c:v>0.6092839364350684</c:v>
                </c:pt>
                <c:pt idx="414">
                  <c:v>0.61786988640580764</c:v>
                </c:pt>
                <c:pt idx="415">
                  <c:v>0.62649964733272667</c:v>
                </c:pt>
                <c:pt idx="416">
                  <c:v>0.63517270022697792</c:v>
                </c:pt>
                <c:pt idx="417">
                  <c:v>0.64388848267849186</c:v>
                </c:pt>
                <c:pt idx="418">
                  <c:v>0.65264643942302358</c:v>
                </c:pt>
                <c:pt idx="419">
                  <c:v>0.66144603217363984</c:v>
                </c:pt>
                <c:pt idx="420">
                  <c:v>0.67028670930493872</c:v>
                </c:pt>
                <c:pt idx="421">
                  <c:v>0.67916793218485139</c:v>
                </c:pt>
                <c:pt idx="422">
                  <c:v>0.6880891455491327</c:v>
                </c:pt>
                <c:pt idx="423">
                  <c:v>0.69704979009394008</c:v>
                </c:pt>
                <c:pt idx="424">
                  <c:v>0.70604934130824404</c:v>
                </c:pt>
                <c:pt idx="425">
                  <c:v>0.71508723413625686</c:v>
                </c:pt>
                <c:pt idx="426">
                  <c:v>0.72416293177107172</c:v>
                </c:pt>
                <c:pt idx="427">
                  <c:v>0.73327587570083219</c:v>
                </c:pt>
                <c:pt idx="428">
                  <c:v>0.74242552849235688</c:v>
                </c:pt>
                <c:pt idx="429">
                  <c:v>0.75161133225092092</c:v>
                </c:pt>
                <c:pt idx="430">
                  <c:v>0.7608327414847742</c:v>
                </c:pt>
                <c:pt idx="431">
                  <c:v>0.77008921379919848</c:v>
                </c:pt>
                <c:pt idx="432">
                  <c:v>0.77938020311274037</c:v>
                </c:pt>
                <c:pt idx="433">
                  <c:v>0.78870515271008101</c:v>
                </c:pt>
                <c:pt idx="434">
                  <c:v>0.79806352338893016</c:v>
                </c:pt>
                <c:pt idx="435">
                  <c:v>0.80745475899624386</c:v>
                </c:pt>
                <c:pt idx="436">
                  <c:v>0.81687831977659919</c:v>
                </c:pt>
                <c:pt idx="437">
                  <c:v>0.82633365012094206</c:v>
                </c:pt>
                <c:pt idx="438">
                  <c:v>0.83582020973900262</c:v>
                </c:pt>
                <c:pt idx="439">
                  <c:v>0.84533744354743123</c:v>
                </c:pt>
                <c:pt idx="440">
                  <c:v>0.85488480328881578</c:v>
                </c:pt>
                <c:pt idx="441">
                  <c:v>0.86446174928838648</c:v>
                </c:pt>
                <c:pt idx="442">
                  <c:v>0.87406773279045469</c:v>
                </c:pt>
                <c:pt idx="443">
                  <c:v>0.88370219970822383</c:v>
                </c:pt>
                <c:pt idx="444">
                  <c:v>0.89336460825659492</c:v>
                </c:pt>
                <c:pt idx="445">
                  <c:v>0.90305440481961885</c:v>
                </c:pt>
                <c:pt idx="446">
                  <c:v>0.91277104715049129</c:v>
                </c:pt>
                <c:pt idx="447">
                  <c:v>0.92251398208582636</c:v>
                </c:pt>
                <c:pt idx="448">
                  <c:v>0.93228266693539952</c:v>
                </c:pt>
                <c:pt idx="449">
                  <c:v>0.9420765489701024</c:v>
                </c:pt>
                <c:pt idx="450">
                  <c:v>0.95189507762399472</c:v>
                </c:pt>
                <c:pt idx="451">
                  <c:v>0.96173771921041162</c:v>
                </c:pt>
                <c:pt idx="452">
                  <c:v>0.97160391158069281</c:v>
                </c:pt>
                <c:pt idx="453">
                  <c:v>0.98149311399530004</c:v>
                </c:pt>
                <c:pt idx="454">
                  <c:v>0.99140477881816957</c:v>
                </c:pt>
                <c:pt idx="455">
                  <c:v>1.0013383545133134</c:v>
                </c:pt>
                <c:pt idx="456">
                  <c:v>1.0112932930743892</c:v>
                </c:pt>
                <c:pt idx="457">
                  <c:v>1.0212690507771263</c:v>
                </c:pt>
                <c:pt idx="458">
                  <c:v>1.0312650792631888</c:v>
                </c:pt>
                <c:pt idx="459">
                  <c:v>1.0412808277005752</c:v>
                </c:pt>
                <c:pt idx="460">
                  <c:v>1.0513157504699464</c:v>
                </c:pt>
                <c:pt idx="461">
                  <c:v>1.061369299021625</c:v>
                </c:pt>
                <c:pt idx="462">
                  <c:v>1.0714409218132273</c:v>
                </c:pt>
                <c:pt idx="463">
                  <c:v>1.0815300784782407</c:v>
                </c:pt>
                <c:pt idx="464">
                  <c:v>1.0916362174742822</c:v>
                </c:pt>
                <c:pt idx="465">
                  <c:v>1.1017587909842588</c:v>
                </c:pt>
                <c:pt idx="466">
                  <c:v>1.1118972511910772</c:v>
                </c:pt>
                <c:pt idx="467">
                  <c:v>1.1220510465523539</c:v>
                </c:pt>
                <c:pt idx="468">
                  <c:v>1.1322196367015767</c:v>
                </c:pt>
                <c:pt idx="469">
                  <c:v>1.1424024700963618</c:v>
                </c:pt>
                <c:pt idx="470">
                  <c:v>1.1525989989196168</c:v>
                </c:pt>
                <c:pt idx="471">
                  <c:v>1.1628086753542481</c:v>
                </c:pt>
                <c:pt idx="472">
                  <c:v>1.1730309478578727</c:v>
                </c:pt>
                <c:pt idx="473">
                  <c:v>1.1832652760639777</c:v>
                </c:pt>
                <c:pt idx="474">
                  <c:v>1.1935111084301799</c:v>
                </c:pt>
                <c:pt idx="475">
                  <c:v>1.2037678952767414</c:v>
                </c:pt>
                <c:pt idx="476">
                  <c:v>1.2140350925118593</c:v>
                </c:pt>
                <c:pt idx="477">
                  <c:v>1.2243121503772116</c:v>
                </c:pt>
                <c:pt idx="478">
                  <c:v>1.2345985193596558</c:v>
                </c:pt>
                <c:pt idx="479">
                  <c:v>1.2448936552788057</c:v>
                </c:pt>
                <c:pt idx="480">
                  <c:v>1.2551970084549227</c:v>
                </c:pt>
                <c:pt idx="481">
                  <c:v>1.265508029208269</c:v>
                </c:pt>
                <c:pt idx="482">
                  <c:v>1.275826173447042</c:v>
                </c:pt>
                <c:pt idx="483">
                  <c:v>1.2861508896288578</c:v>
                </c:pt>
                <c:pt idx="484">
                  <c:v>1.296481633661914</c:v>
                </c:pt>
                <c:pt idx="485">
                  <c:v>1.3068178549351499</c:v>
                </c:pt>
                <c:pt idx="486">
                  <c:v>1.3171590065556453</c:v>
                </c:pt>
                <c:pt idx="487">
                  <c:v>1.3275045416540714</c:v>
                </c:pt>
                <c:pt idx="488">
                  <c:v>1.3378539105411122</c:v>
                </c:pt>
                <c:pt idx="489">
                  <c:v>1.3482065663309974</c:v>
                </c:pt>
                <c:pt idx="490">
                  <c:v>1.358561961206487</c:v>
                </c:pt>
                <c:pt idx="491">
                  <c:v>1.3689195478169423</c:v>
                </c:pt>
                <c:pt idx="492">
                  <c:v>1.3792787774135138</c:v>
                </c:pt>
                <c:pt idx="493">
                  <c:v>1.3896391028772279</c:v>
                </c:pt>
                <c:pt idx="494">
                  <c:v>1.3999999761581421</c:v>
                </c:pt>
                <c:pt idx="495">
                  <c:v>1.4169634941981006</c:v>
                </c:pt>
                <c:pt idx="496">
                  <c:v>1.4339267414739103</c:v>
                </c:pt>
                <c:pt idx="497">
                  <c:v>1.4508894472214222</c:v>
                </c:pt>
                <c:pt idx="498">
                  <c:v>1.467851340676487</c:v>
                </c:pt>
                <c:pt idx="499">
                  <c:v>1.4848121510749568</c:v>
                </c:pt>
                <c:pt idx="500">
                  <c:v>1.5017716076526817</c:v>
                </c:pt>
                <c:pt idx="501">
                  <c:v>1.5187294396455135</c:v>
                </c:pt>
                <c:pt idx="502">
                  <c:v>1.5356854954985923</c:v>
                </c:pt>
                <c:pt idx="503">
                  <c:v>1.5526392660291908</c:v>
                </c:pt>
                <c:pt idx="504">
                  <c:v>1.5695904804731591</c:v>
                </c:pt>
                <c:pt idx="505">
                  <c:v>1.5865391064849284</c:v>
                </c:pt>
                <c:pt idx="506">
                  <c:v>1.6034847540910597</c:v>
                </c:pt>
                <c:pt idx="507">
                  <c:v>1.6204272717366939</c:v>
                </c:pt>
                <c:pt idx="508">
                  <c:v>1.6373661502391028</c:v>
                </c:pt>
                <c:pt idx="509">
                  <c:v>1.654301238043427</c:v>
                </c:pt>
                <c:pt idx="510">
                  <c:v>1.6712322643855178</c:v>
                </c:pt>
                <c:pt idx="511">
                  <c:v>1.6881588392919369</c:v>
                </c:pt>
                <c:pt idx="512">
                  <c:v>1.7050810496264037</c:v>
                </c:pt>
                <c:pt idx="513">
                  <c:v>1.721998266996901</c:v>
                </c:pt>
                <c:pt idx="514">
                  <c:v>1.738910339848569</c:v>
                </c:pt>
                <c:pt idx="515">
                  <c:v>1.7558169974172591</c:v>
                </c:pt>
                <c:pt idx="516">
                  <c:v>1.7727179689388226</c:v>
                </c:pt>
                <c:pt idx="517">
                  <c:v>1.7896129836491099</c:v>
                </c:pt>
                <c:pt idx="518">
                  <c:v>1.806501770783973</c:v>
                </c:pt>
                <c:pt idx="519">
                  <c:v>1.8233840595792625</c:v>
                </c:pt>
                <c:pt idx="520">
                  <c:v>1.8402595792708294</c:v>
                </c:pt>
                <c:pt idx="521">
                  <c:v>1.8571281783038145</c:v>
                </c:pt>
                <c:pt idx="522">
                  <c:v>1.8739892282862005</c:v>
                </c:pt>
                <c:pt idx="523">
                  <c:v>1.890842816081707</c:v>
                </c:pt>
                <c:pt idx="524">
                  <c:v>1.9076885517168951</c:v>
                </c:pt>
                <c:pt idx="525">
                  <c:v>1.9245261644276166</c:v>
                </c:pt>
                <c:pt idx="526">
                  <c:v>1.9413555026590117</c:v>
                </c:pt>
                <c:pt idx="527">
                  <c:v>1.9581760572283529</c:v>
                </c:pt>
                <c:pt idx="528">
                  <c:v>1.9749876765807799</c:v>
                </c:pt>
                <c:pt idx="529">
                  <c:v>1.9917899707428555</c:v>
                </c:pt>
                <c:pt idx="530">
                  <c:v>2.0085829073690089</c:v>
                </c:pt>
                <c:pt idx="531">
                  <c:v>2.0253662156950916</c:v>
                </c:pt>
                <c:pt idx="532">
                  <c:v>2.0421393865383752</c:v>
                </c:pt>
                <c:pt idx="533">
                  <c:v>2.0589022683440015</c:v>
                </c:pt>
                <c:pt idx="534">
                  <c:v>2.0756545903478201</c:v>
                </c:pt>
                <c:pt idx="535">
                  <c:v>2.092396081785683</c:v>
                </c:pt>
                <c:pt idx="536">
                  <c:v>2.109126471893441</c:v>
                </c:pt>
                <c:pt idx="537">
                  <c:v>2.1258454899069461</c:v>
                </c:pt>
                <c:pt idx="538">
                  <c:v>2.142552865062048</c:v>
                </c:pt>
                <c:pt idx="539">
                  <c:v>2.1592483265945983</c:v>
                </c:pt>
                <c:pt idx="540">
                  <c:v>2.1759316037404486</c:v>
                </c:pt>
                <c:pt idx="541">
                  <c:v>2.1926024257354495</c:v>
                </c:pt>
                <c:pt idx="542">
                  <c:v>2.2092605218154522</c:v>
                </c:pt>
                <c:pt idx="543">
                  <c:v>2.2259056212163082</c:v>
                </c:pt>
                <c:pt idx="544">
                  <c:v>2.2425374531738678</c:v>
                </c:pt>
                <c:pt idx="545">
                  <c:v>2.2591557469239825</c:v>
                </c:pt>
                <c:pt idx="546">
                  <c:v>2.2757603509117934</c:v>
                </c:pt>
                <c:pt idx="547">
                  <c:v>2.2923506367452822</c:v>
                </c:pt>
                <c:pt idx="548">
                  <c:v>2.308926691288169</c:v>
                </c:pt>
                <c:pt idx="549">
                  <c:v>2.3254881245670158</c:v>
                </c:pt>
                <c:pt idx="550">
                  <c:v>2.3420346658176729</c:v>
                </c:pt>
                <c:pt idx="551">
                  <c:v>2.3585661634852815</c:v>
                </c:pt>
                <c:pt idx="552">
                  <c:v>2.3750821083871134</c:v>
                </c:pt>
                <c:pt idx="553">
                  <c:v>2.3915822893636642</c:v>
                </c:pt>
                <c:pt idx="554">
                  <c:v>2.408066554860075</c:v>
                </c:pt>
                <c:pt idx="555">
                  <c:v>2.4245345745075522</c:v>
                </c:pt>
                <c:pt idx="556">
                  <c:v>2.4409861371465911</c:v>
                </c:pt>
                <c:pt idx="557">
                  <c:v>2.4574208528037542</c:v>
                </c:pt>
                <c:pt idx="558">
                  <c:v>2.4738385103195362</c:v>
                </c:pt>
                <c:pt idx="559">
                  <c:v>2.4902387793251446</c:v>
                </c:pt>
                <c:pt idx="560">
                  <c:v>2.5066215082657188</c:v>
                </c:pt>
                <c:pt idx="561">
                  <c:v>2.5229864263771109</c:v>
                </c:pt>
                <c:pt idx="562">
                  <c:v>2.5393331436858819</c:v>
                </c:pt>
                <c:pt idx="563">
                  <c:v>2.5556614490325287</c:v>
                </c:pt>
                <c:pt idx="564">
                  <c:v>2.571971071652901</c:v>
                </c:pt>
                <c:pt idx="565">
                  <c:v>2.5882617407828508</c:v>
                </c:pt>
                <c:pt idx="566">
                  <c:v>2.6045332452628731</c:v>
                </c:pt>
                <c:pt idx="567">
                  <c:v>2.6207851951195305</c:v>
                </c:pt>
                <c:pt idx="568">
                  <c:v>2.6370173195886735</c:v>
                </c:pt>
                <c:pt idx="569">
                  <c:v>2.6532294671154424</c:v>
                </c:pt>
                <c:pt idx="570">
                  <c:v>2.6694213073310444</c:v>
                </c:pt>
                <c:pt idx="571">
                  <c:v>2.6855926290759755</c:v>
                </c:pt>
                <c:pt idx="572">
                  <c:v>2.7017430423767963</c:v>
                </c:pt>
                <c:pt idx="573">
                  <c:v>2.717872336074004</c:v>
                </c:pt>
                <c:pt idx="574">
                  <c:v>2.7339802394034476</c:v>
                </c:pt>
                <c:pt idx="575">
                  <c:v>2.7500665412056247</c:v>
                </c:pt>
                <c:pt idx="576">
                  <c:v>2.7661308515070964</c:v>
                </c:pt>
                <c:pt idx="577">
                  <c:v>2.7821728995437134</c:v>
                </c:pt>
                <c:pt idx="578">
                  <c:v>2.7981925337606173</c:v>
                </c:pt>
                <c:pt idx="579">
                  <c:v>2.8141894237890139</c:v>
                </c:pt>
                <c:pt idx="580">
                  <c:v>2.8301633584693984</c:v>
                </c:pt>
                <c:pt idx="581">
                  <c:v>2.8461139478283339</c:v>
                </c:pt>
                <c:pt idx="582">
                  <c:v>2.8620409807063147</c:v>
                </c:pt>
                <c:pt idx="583">
                  <c:v>2.8779441863391924</c:v>
                </c:pt>
                <c:pt idx="584">
                  <c:v>2.893823234358174</c:v>
                </c:pt>
                <c:pt idx="585">
                  <c:v>2.909678092417689</c:v>
                </c:pt>
                <c:pt idx="586">
                  <c:v>2.9255081321257199</c:v>
                </c:pt>
                <c:pt idx="587">
                  <c:v>2.9413133211366977</c:v>
                </c:pt>
                <c:pt idx="588">
                  <c:v>2.9570933290818275</c:v>
                </c:pt>
                <c:pt idx="589">
                  <c:v>2.9728478851969609</c:v>
                </c:pt>
                <c:pt idx="590">
                  <c:v>2.9885767783225941</c:v>
                </c:pt>
                <c:pt idx="591">
                  <c:v>3.0042796184852878</c:v>
                </c:pt>
                <c:pt idx="592">
                  <c:v>3.0199561945255393</c:v>
                </c:pt>
                <c:pt idx="593">
                  <c:v>3.0356061760745541</c:v>
                </c:pt>
                <c:pt idx="594">
                  <c:v>3.0512294115774723</c:v>
                </c:pt>
                <c:pt idx="595">
                  <c:v>3.0668256302701464</c:v>
                </c:pt>
                <c:pt idx="596">
                  <c:v>3.0823944421791363</c:v>
                </c:pt>
                <c:pt idx="597">
                  <c:v>3.0979356361449391</c:v>
                </c:pt>
                <c:pt idx="598">
                  <c:v>3.1134489414034054</c:v>
                </c:pt>
                <c:pt idx="599">
                  <c:v>3.1289340871903861</c:v>
                </c:pt>
                <c:pt idx="600">
                  <c:v>3.1443908027417335</c:v>
                </c:pt>
                <c:pt idx="601">
                  <c:v>3.1598188768979418</c:v>
                </c:pt>
                <c:pt idx="602">
                  <c:v>3.1752178600809287</c:v>
                </c:pt>
                <c:pt idx="603">
                  <c:v>3.1905876603404804</c:v>
                </c:pt>
                <c:pt idx="604">
                  <c:v>3.2059280069124458</c:v>
                </c:pt>
                <c:pt idx="605">
                  <c:v>3.2212385098233884</c:v>
                </c:pt>
                <c:pt idx="606">
                  <c:v>3.2365189579138032</c:v>
                </c:pt>
                <c:pt idx="607">
                  <c:v>3.2517690804195416</c:v>
                </c:pt>
                <c:pt idx="608">
                  <c:v>3.2669886065764553</c:v>
                </c:pt>
                <c:pt idx="609">
                  <c:v>3.282177265620394</c:v>
                </c:pt>
                <c:pt idx="610">
                  <c:v>3.2973347867872094</c:v>
                </c:pt>
                <c:pt idx="611">
                  <c:v>3.3124608993127538</c:v>
                </c:pt>
                <c:pt idx="612">
                  <c:v>3.3275553324328762</c:v>
                </c:pt>
                <c:pt idx="613">
                  <c:v>3.3426178749880737</c:v>
                </c:pt>
                <c:pt idx="614">
                  <c:v>3.3576481370049081</c:v>
                </c:pt>
                <c:pt idx="615">
                  <c:v>3.3726458477192294</c:v>
                </c:pt>
                <c:pt idx="616">
                  <c:v>3.3876109151808245</c:v>
                </c:pt>
                <c:pt idx="617">
                  <c:v>3.4025428898116092</c:v>
                </c:pt>
                <c:pt idx="618">
                  <c:v>3.4174415604520791</c:v>
                </c:pt>
                <c:pt idx="619">
                  <c:v>3.4323066563380866</c:v>
                </c:pt>
                <c:pt idx="620">
                  <c:v>3.4471379067054815</c:v>
                </c:pt>
                <c:pt idx="621">
                  <c:v>3.4619350407901153</c:v>
                </c:pt>
                <c:pt idx="622">
                  <c:v>3.4766977878278391</c:v>
                </c:pt>
                <c:pt idx="623">
                  <c:v>3.4914259366591498</c:v>
                </c:pt>
                <c:pt idx="624">
                  <c:v>3.5061190377059623</c:v>
                </c:pt>
                <c:pt idx="625">
                  <c:v>3.5207769990180631</c:v>
                </c:pt>
                <c:pt idx="626">
                  <c:v>3.5353995498313031</c:v>
                </c:pt>
                <c:pt idx="627">
                  <c:v>3.5499862703699216</c:v>
                </c:pt>
                <c:pt idx="628">
                  <c:v>3.5645370388813817</c:v>
                </c:pt>
                <c:pt idx="629">
                  <c:v>3.5790514951945669</c:v>
                </c:pt>
                <c:pt idx="630">
                  <c:v>3.5935293685453287</c:v>
                </c:pt>
                <c:pt idx="631">
                  <c:v>3.6079704775764858</c:v>
                </c:pt>
                <c:pt idx="632">
                  <c:v>3.6223744621169214</c:v>
                </c:pt>
                <c:pt idx="633">
                  <c:v>3.6367411110071313</c:v>
                </c:pt>
                <c:pt idx="634">
                  <c:v>3.6510700640759999</c:v>
                </c:pt>
                <c:pt idx="635">
                  <c:v>3.6653611399663455</c:v>
                </c:pt>
                <c:pt idx="636">
                  <c:v>3.6796140679140188</c:v>
                </c:pt>
                <c:pt idx="637">
                  <c:v>3.6938285175502261</c:v>
                </c:pt>
                <c:pt idx="638">
                  <c:v>3.7080042777154638</c:v>
                </c:pt>
                <c:pt idx="639">
                  <c:v>3.7221409882386158</c:v>
                </c:pt>
                <c:pt idx="640">
                  <c:v>3.7362384975648224</c:v>
                </c:pt>
                <c:pt idx="641">
                  <c:v>3.7502964455229675</c:v>
                </c:pt>
                <c:pt idx="642">
                  <c:v>3.7643145613489022</c:v>
                </c:pt>
                <c:pt idx="643">
                  <c:v>3.7782926636854457</c:v>
                </c:pt>
                <c:pt idx="644">
                  <c:v>3.7922303923614802</c:v>
                </c:pt>
                <c:pt idx="645">
                  <c:v>3.8061275362175029</c:v>
                </c:pt>
                <c:pt idx="646">
                  <c:v>3.8199837648847197</c:v>
                </c:pt>
                <c:pt idx="647">
                  <c:v>3.8337988075989822</c:v>
                </c:pt>
                <c:pt idx="648">
                  <c:v>3.8475724830031077</c:v>
                </c:pt>
                <c:pt idx="649">
                  <c:v>3.8613044309259812</c:v>
                </c:pt>
                <c:pt idx="650">
                  <c:v>3.8749944104057752</c:v>
                </c:pt>
                <c:pt idx="651">
                  <c:v>3.8886421506783417</c:v>
                </c:pt>
                <c:pt idx="652">
                  <c:v>3.9022474107818534</c:v>
                </c:pt>
                <c:pt idx="653">
                  <c:v>3.9158098603475171</c:v>
                </c:pt>
                <c:pt idx="654">
                  <c:v>3.9293292584135058</c:v>
                </c:pt>
                <c:pt idx="655">
                  <c:v>3.9428053342156719</c:v>
                </c:pt>
                <c:pt idx="656">
                  <c:v>3.9562378169898649</c:v>
                </c:pt>
                <c:pt idx="657">
                  <c:v>3.969626465774259</c:v>
                </c:pt>
                <c:pt idx="658">
                  <c:v>3.9829709502000608</c:v>
                </c:pt>
                <c:pt idx="659">
                  <c:v>3.9962710293054435</c:v>
                </c:pt>
                <c:pt idx="660">
                  <c:v>4.0095264323262576</c:v>
                </c:pt>
                <c:pt idx="661">
                  <c:v>4.022736888498355</c:v>
                </c:pt>
                <c:pt idx="662">
                  <c:v>4.0359021270575868</c:v>
                </c:pt>
                <c:pt idx="663">
                  <c:v>4.0490219070421274</c:v>
                </c:pt>
                <c:pt idx="664">
                  <c:v>4.0620958980831805</c:v>
                </c:pt>
                <c:pt idx="665">
                  <c:v>4.0751238443177602</c:v>
                </c:pt>
                <c:pt idx="666">
                  <c:v>4.0881055196852012</c:v>
                </c:pt>
                <c:pt idx="667">
                  <c:v>4.101040608717871</c:v>
                </c:pt>
                <c:pt idx="668">
                  <c:v>4.1139288704539423</c:v>
                </c:pt>
                <c:pt idx="669">
                  <c:v>4.1267700192281058</c:v>
                </c:pt>
                <c:pt idx="670">
                  <c:v>4.1395637693750507</c:v>
                </c:pt>
                <c:pt idx="671">
                  <c:v>4.1523098501306288</c:v>
                </c:pt>
                <c:pt idx="672">
                  <c:v>4.165008035434175</c:v>
                </c:pt>
                <c:pt idx="673">
                  <c:v>4.177658024719217</c:v>
                </c:pt>
                <c:pt idx="674">
                  <c:v>4.1902595323204448</c:v>
                </c:pt>
                <c:pt idx="675">
                  <c:v>4.2028123023748725</c:v>
                </c:pt>
                <c:pt idx="676">
                  <c:v>4.2153160790195106</c:v>
                </c:pt>
                <c:pt idx="677">
                  <c:v>4.2277705616878878</c:v>
                </c:pt>
                <c:pt idx="678">
                  <c:v>4.2401754945170165</c:v>
                </c:pt>
                <c:pt idx="679">
                  <c:v>4.2525306216439098</c:v>
                </c:pt>
                <c:pt idx="680">
                  <c:v>4.2648356425020966</c:v>
                </c:pt>
                <c:pt idx="681">
                  <c:v>4.2770903012285881</c:v>
                </c:pt>
                <c:pt idx="682">
                  <c:v>4.2892943419603968</c:v>
                </c:pt>
                <c:pt idx="683">
                  <c:v>4.3014474641310514</c:v>
                </c:pt>
                <c:pt idx="684">
                  <c:v>4.3135494193281456</c:v>
                </c:pt>
                <c:pt idx="685">
                  <c:v>4.3255999293369491</c:v>
                </c:pt>
                <c:pt idx="686">
                  <c:v>4.3375987159427325</c:v>
                </c:pt>
                <c:pt idx="687">
                  <c:v>4.3495455232825089</c:v>
                </c:pt>
                <c:pt idx="688">
                  <c:v>4.3614400731415479</c:v>
                </c:pt>
                <c:pt idx="689">
                  <c:v>4.373282087305121</c:v>
                </c:pt>
                <c:pt idx="690">
                  <c:v>4.3850713099102387</c:v>
                </c:pt>
                <c:pt idx="691">
                  <c:v>4.3968074627421725</c:v>
                </c:pt>
                <c:pt idx="692">
                  <c:v>4.408490271311484</c:v>
                </c:pt>
                <c:pt idx="693">
                  <c:v>4.4201194685793137</c:v>
                </c:pt>
                <c:pt idx="694">
                  <c:v>4.4316947875068031</c:v>
                </c:pt>
                <c:pt idx="695">
                  <c:v>4.4432159498792227</c:v>
                </c:pt>
                <c:pt idx="696">
                  <c:v>4.45468269052036</c:v>
                </c:pt>
                <c:pt idx="697">
                  <c:v>4.4660947368034192</c:v>
                </c:pt>
                <c:pt idx="698">
                  <c:v>4.4774518170329296</c:v>
                </c:pt>
                <c:pt idx="699">
                  <c:v>4.4887536618417272</c:v>
                </c:pt>
                <c:pt idx="700">
                  <c:v>4.5</c:v>
                </c:pt>
                <c:pt idx="701">
                  <c:v>4.5111906104452162</c:v>
                </c:pt>
                <c:pt idx="702">
                  <c:v>4.5223257224684215</c:v>
                </c:pt>
                <c:pt idx="703">
                  <c:v>4.5334056149558926</c:v>
                </c:pt>
                <c:pt idx="704">
                  <c:v>4.5444305667939044</c:v>
                </c:pt>
                <c:pt idx="705">
                  <c:v>4.5554013337058903</c:v>
                </c:pt>
                <c:pt idx="706">
                  <c:v>4.5663172409038086</c:v>
                </c:pt>
                <c:pt idx="707">
                  <c:v>4.5771786070288654</c:v>
                </c:pt>
                <c:pt idx="708">
                  <c:v>4.5879865844918104</c:v>
                </c:pt>
                <c:pt idx="709">
                  <c:v>4.5987414925771546</c:v>
                </c:pt>
                <c:pt idx="710">
                  <c:v>4.60944265649686</c:v>
                </c:pt>
                <c:pt idx="711">
                  <c:v>4.620090831974359</c:v>
                </c:pt>
                <c:pt idx="712">
                  <c:v>4.6306862978959256</c:v>
                </c:pt>
                <c:pt idx="713">
                  <c:v>4.6412293331478365</c:v>
                </c:pt>
                <c:pt idx="714">
                  <c:v>4.6517202166163685</c:v>
                </c:pt>
                <c:pt idx="715">
                  <c:v>4.6621592271877947</c:v>
                </c:pt>
                <c:pt idx="716">
                  <c:v>4.672546643748392</c:v>
                </c:pt>
                <c:pt idx="717">
                  <c:v>4.6828832220215926</c:v>
                </c:pt>
                <c:pt idx="718">
                  <c:v>4.6931682872193576</c:v>
                </c:pt>
                <c:pt idx="719">
                  <c:v>4.7034021505225043</c:v>
                </c:pt>
                <c:pt idx="720">
                  <c:v>4.713585979302449</c:v>
                </c:pt>
                <c:pt idx="721">
                  <c:v>4.7237200853434258</c:v>
                </c:pt>
                <c:pt idx="722">
                  <c:v>4.7338037938573931</c:v>
                </c:pt>
                <c:pt idx="723">
                  <c:v>4.7438378605677833</c:v>
                </c:pt>
                <c:pt idx="724">
                  <c:v>4.7538225643608714</c:v>
                </c:pt>
                <c:pt idx="725">
                  <c:v>4.7637581841229348</c:v>
                </c:pt>
                <c:pt idx="726">
                  <c:v>4.7736449987402487</c:v>
                </c:pt>
                <c:pt idx="727">
                  <c:v>4.7834832870990871</c:v>
                </c:pt>
                <c:pt idx="728">
                  <c:v>4.7932735665043049</c:v>
                </c:pt>
                <c:pt idx="729">
                  <c:v>4.8030156390050207</c:v>
                </c:pt>
                <c:pt idx="730">
                  <c:v>4.8127100219060885</c:v>
                </c:pt>
                <c:pt idx="731">
                  <c:v>4.8223572325123616</c:v>
                </c:pt>
                <c:pt idx="732">
                  <c:v>4.8319568592070832</c:v>
                </c:pt>
                <c:pt idx="733">
                  <c:v>4.8415098460699904</c:v>
                </c:pt>
                <c:pt idx="734">
                  <c:v>4.8510162588816739</c:v>
                </c:pt>
                <c:pt idx="735">
                  <c:v>4.8604763765284122</c:v>
                </c:pt>
                <c:pt idx="736">
                  <c:v>4.8698907163150595</c:v>
                </c:pt>
                <c:pt idx="737">
                  <c:v>4.8792590802907307</c:v>
                </c:pt>
                <c:pt idx="738">
                  <c:v>4.8885819857602844</c:v>
                </c:pt>
                <c:pt idx="739">
                  <c:v>4.8978597116099909</c:v>
                </c:pt>
                <c:pt idx="740">
                  <c:v>4.9070927751447089</c:v>
                </c:pt>
                <c:pt idx="741">
                  <c:v>4.9162809784135533</c:v>
                </c:pt>
                <c:pt idx="742">
                  <c:v>4.9254248387213799</c:v>
                </c:pt>
                <c:pt idx="743">
                  <c:v>4.9345246349544638</c:v>
                </c:pt>
                <c:pt idx="744">
                  <c:v>4.9435804258701959</c:v>
                </c:pt>
                <c:pt idx="745">
                  <c:v>4.9525931685142259</c:v>
                </c:pt>
                <c:pt idx="746">
                  <c:v>4.9615624453270861</c:v>
                </c:pt>
                <c:pt idx="747">
                  <c:v>4.9704887736136296</c:v>
                </c:pt>
                <c:pt idx="748">
                  <c:v>4.9793726706787105</c:v>
                </c:pt>
                <c:pt idx="749">
                  <c:v>4.9882139385714481</c:v>
                </c:pt>
                <c:pt idx="750">
                  <c:v>4.9970130945966957</c:v>
                </c:pt>
                <c:pt idx="751">
                  <c:v>5.0057704176407292</c:v>
                </c:pt>
                <c:pt idx="752">
                  <c:v>5.0144861865898234</c:v>
                </c:pt>
                <c:pt idx="753">
                  <c:v>5.0231609187488324</c:v>
                </c:pt>
                <c:pt idx="754">
                  <c:v>5.0317944161668757</c:v>
                </c:pt>
                <c:pt idx="755">
                  <c:v>5.0403871961488056</c:v>
                </c:pt>
                <c:pt idx="756">
                  <c:v>5.048939775999477</c:v>
                </c:pt>
                <c:pt idx="757">
                  <c:v>5.0574517311777782</c:v>
                </c:pt>
                <c:pt idx="758">
                  <c:v>5.0659240316952694</c:v>
                </c:pt>
                <c:pt idx="759">
                  <c:v>5.0743567303250741</c:v>
                </c:pt>
                <c:pt idx="760">
                  <c:v>5.082750105953469</c:v>
                </c:pt>
                <c:pt idx="761">
                  <c:v>5.0911046758853074</c:v>
                </c:pt>
                <c:pt idx="762">
                  <c:v>5.0994202421697068</c:v>
                </c:pt>
                <c:pt idx="763">
                  <c:v>5.1076973221115232</c:v>
                </c:pt>
                <c:pt idx="764">
                  <c:v>5.1159361945970288</c:v>
                </c:pt>
                <c:pt idx="765">
                  <c:v>5.1241373769310812</c:v>
                </c:pt>
                <c:pt idx="766">
                  <c:v>5.1323006711627972</c:v>
                </c:pt>
                <c:pt idx="767">
                  <c:v>5.1404265945970291</c:v>
                </c:pt>
                <c:pt idx="768">
                  <c:v>5.1485154261200554</c:v>
                </c:pt>
                <c:pt idx="769">
                  <c:v>5.1565672125622886</c:v>
                </c:pt>
                <c:pt idx="770">
                  <c:v>5.1645829349064467</c:v>
                </c:pt>
                <c:pt idx="771">
                  <c:v>5.1725621635829704</c:v>
                </c:pt>
                <c:pt idx="772">
                  <c:v>5.1805054158967137</c:v>
                </c:pt>
                <c:pt idx="773">
                  <c:v>5.1884132091525297</c:v>
                </c:pt>
                <c:pt idx="774">
                  <c:v>5.1962853453995388</c:v>
                </c:pt>
                <c:pt idx="775">
                  <c:v>5.2041223419425933</c:v>
                </c:pt>
                <c:pt idx="776">
                  <c:v>5.211924477667969</c:v>
                </c:pt>
                <c:pt idx="777">
                  <c:v>5.2196920314619417</c:v>
                </c:pt>
                <c:pt idx="778">
                  <c:v>5.2274255206293647</c:v>
                </c:pt>
                <c:pt idx="779">
                  <c:v>5.2351247472193583</c:v>
                </c:pt>
                <c:pt idx="780">
                  <c:v>5.2427902285367738</c:v>
                </c:pt>
                <c:pt idx="781">
                  <c:v>5.2504224818864662</c:v>
                </c:pt>
                <c:pt idx="782">
                  <c:v>5.2580210718808393</c:v>
                </c:pt>
                <c:pt idx="783">
                  <c:v>5.265586990307539</c:v>
                </c:pt>
                <c:pt idx="784">
                  <c:v>5.2731202790100866</c:v>
                </c:pt>
                <c:pt idx="785">
                  <c:v>5.2806212168747599</c:v>
                </c:pt>
                <c:pt idx="786">
                  <c:v>5.288090321206413</c:v>
                </c:pt>
                <c:pt idx="787">
                  <c:v>5.2955273940541625</c:v>
                </c:pt>
                <c:pt idx="788">
                  <c:v>5.3029329527228652</c:v>
                </c:pt>
                <c:pt idx="789">
                  <c:v>5.3103072760987935</c:v>
                </c:pt>
                <c:pt idx="790">
                  <c:v>5.3176508814868031</c:v>
                </c:pt>
                <c:pt idx="791">
                  <c:v>5.3249635709360126</c:v>
                </c:pt>
                <c:pt idx="792">
                  <c:v>5.3322458617512734</c:v>
                </c:pt>
                <c:pt idx="793">
                  <c:v>5.3394980328188648</c:v>
                </c:pt>
                <c:pt idx="794">
                  <c:v>5.3467201211200912</c:v>
                </c:pt>
                <c:pt idx="795">
                  <c:v>5.3539131274190002</c:v>
                </c:pt>
                <c:pt idx="796">
                  <c:v>5.3610766122138109</c:v>
                </c:pt>
                <c:pt idx="797">
                  <c:v>5.3682110928093767</c:v>
                </c:pt>
                <c:pt idx="798">
                  <c:v>5.3753170865105515</c:v>
                </c:pt>
                <c:pt idx="799">
                  <c:v>5.3823943953664539</c:v>
                </c:pt>
                <c:pt idx="800">
                  <c:v>5.389443536681938</c:v>
                </c:pt>
                <c:pt idx="801">
                  <c:v>5.3964647893432796</c:v>
                </c:pt>
                <c:pt idx="802">
                  <c:v>5.4034584322367536</c:v>
                </c:pt>
                <c:pt idx="803">
                  <c:v>5.4104249826672133</c:v>
                </c:pt>
                <c:pt idx="804">
                  <c:v>5.4173640008430848</c:v>
                </c:pt>
                <c:pt idx="805">
                  <c:v>5.4242767260104392</c:v>
                </c:pt>
                <c:pt idx="806">
                  <c:v>5.4311627185381104</c:v>
                </c:pt>
                <c:pt idx="807">
                  <c:v>5.4380224957309542</c:v>
                </c:pt>
                <c:pt idx="808">
                  <c:v>5.4448563364752456</c:v>
                </c:pt>
                <c:pt idx="809">
                  <c:v>5.4516647580758395</c:v>
                </c:pt>
                <c:pt idx="810">
                  <c:v>5.4584473198135974</c:v>
                </c:pt>
                <c:pt idx="811">
                  <c:v>5.465205262799687</c:v>
                </c:pt>
                <c:pt idx="812">
                  <c:v>5.4719381464654111</c:v>
                </c:pt>
                <c:pt idx="813">
                  <c:v>5.4786464881156203</c:v>
                </c:pt>
                <c:pt idx="814">
                  <c:v>5.4853306858458835</c:v>
                </c:pt>
                <c:pt idx="815">
                  <c:v>5.4919907801238939</c:v>
                </c:pt>
                <c:pt idx="816">
                  <c:v>5.4986271638278241</c:v>
                </c:pt>
                <c:pt idx="817">
                  <c:v>5.5052401261399373</c:v>
                </c:pt>
                <c:pt idx="818">
                  <c:v>5.5118300600788661</c:v>
                </c:pt>
                <c:pt idx="819">
                  <c:v>5.5183970061123073</c:v>
                </c:pt>
                <c:pt idx="820">
                  <c:v>5.524941481545115</c:v>
                </c:pt>
                <c:pt idx="821">
                  <c:v>5.5314635268449877</c:v>
                </c:pt>
                <c:pt idx="822">
                  <c:v>5.5379634148729284</c:v>
                </c:pt>
                <c:pt idx="823">
                  <c:v>5.5444417940647952</c:v>
                </c:pt>
                <c:pt idx="824">
                  <c:v>5.5508986989935041</c:v>
                </c:pt>
                <c:pt idx="825">
                  <c:v>5.5573342893360405</c:v>
                </c:pt>
                <c:pt idx="826">
                  <c:v>5.5637489631879697</c:v>
                </c:pt>
                <c:pt idx="827">
                  <c:v>5.5701431186448573</c:v>
                </c:pt>
                <c:pt idx="828">
                  <c:v>5.5765169153836878</c:v>
                </c:pt>
                <c:pt idx="829">
                  <c:v>5.5828703869799998</c:v>
                </c:pt>
                <c:pt idx="830">
                  <c:v>5.5892041836150641</c:v>
                </c:pt>
                <c:pt idx="831">
                  <c:v>5.5955185774018483</c:v>
                </c:pt>
                <c:pt idx="832">
                  <c:v>5.6018136088080519</c:v>
                </c:pt>
                <c:pt idx="833">
                  <c:v>5.6080897951385289</c:v>
                </c:pt>
                <c:pt idx="834">
                  <c:v>5.6143471768609752</c:v>
                </c:pt>
                <c:pt idx="835">
                  <c:v>5.6205861445005798</c:v>
                </c:pt>
                <c:pt idx="836">
                  <c:v>5.6268069919771513</c:v>
                </c:pt>
                <c:pt idx="837">
                  <c:v>5.6330101099247596</c:v>
                </c:pt>
                <c:pt idx="838">
                  <c:v>5.6391955388111015</c:v>
                </c:pt>
                <c:pt idx="839">
                  <c:v>5.6453637959410319</c:v>
                </c:pt>
                <c:pt idx="840">
                  <c:v>5.6515149217822449</c:v>
                </c:pt>
                <c:pt idx="841">
                  <c:v>5.6576493062415594</c:v>
                </c:pt>
                <c:pt idx="842">
                  <c:v>5.6637672444855038</c:v>
                </c:pt>
                <c:pt idx="843">
                  <c:v>5.6698691265198002</c:v>
                </c:pt>
                <c:pt idx="844">
                  <c:v>5.6759549928121453</c:v>
                </c:pt>
                <c:pt idx="845">
                  <c:v>5.6820253606673923</c:v>
                </c:pt>
                <c:pt idx="846">
                  <c:v>5.6880802705532405</c:v>
                </c:pt>
                <c:pt idx="847">
                  <c:v>5.6941199926086812</c:v>
                </c:pt>
                <c:pt idx="848">
                  <c:v>5.7001451807551513</c:v>
                </c:pt>
                <c:pt idx="849">
                  <c:v>5.7061558668019998</c:v>
                </c:pt>
                <c:pt idx="850">
                  <c:v>5.7121522104262112</c:v>
                </c:pt>
                <c:pt idx="851">
                  <c:v>5.7181346097233519</c:v>
                </c:pt>
                <c:pt idx="852">
                  <c:v>5.7241033389961906</c:v>
                </c:pt>
                <c:pt idx="853">
                  <c:v>5.7300588054678236</c:v>
                </c:pt>
                <c:pt idx="854">
                  <c:v>5.7360010450627543</c:v>
                </c:pt>
                <c:pt idx="855">
                  <c:v>5.7419304511770957</c:v>
                </c:pt>
                <c:pt idx="856">
                  <c:v>5.747847431268327</c:v>
                </c:pt>
                <c:pt idx="857">
                  <c:v>5.7537520807471578</c:v>
                </c:pt>
                <c:pt idx="858">
                  <c:v>5.7596446736919482</c:v>
                </c:pt>
                <c:pt idx="859">
                  <c:v>5.7655256177796002</c:v>
                </c:pt>
                <c:pt idx="860">
                  <c:v>5.7713951275191535</c:v>
                </c:pt>
                <c:pt idx="861">
                  <c:v>5.7772533576786929</c:v>
                </c:pt>
                <c:pt idx="862">
                  <c:v>5.7831008949535212</c:v>
                </c:pt>
                <c:pt idx="863">
                  <c:v>5.7889377153306167</c:v>
                </c:pt>
                <c:pt idx="864">
                  <c:v>5.7947643361148371</c:v>
                </c:pt>
                <c:pt idx="865">
                  <c:v>5.8005807331373225</c:v>
                </c:pt>
                <c:pt idx="866">
                  <c:v>5.8063874933427178</c:v>
                </c:pt>
                <c:pt idx="867">
                  <c:v>5.8121847714056054</c:v>
                </c:pt>
                <c:pt idx="868">
                  <c:v>5.8179727814921751</c:v>
                </c:pt>
                <c:pt idx="869">
                  <c:v>5.8237519319026907</c:v>
                </c:pt>
                <c:pt idx="870">
                  <c:v>5.8295224368303549</c:v>
                </c:pt>
                <c:pt idx="871">
                  <c:v>5.8352845103653097</c:v>
                </c:pt>
                <c:pt idx="872">
                  <c:v>5.8410385609624118</c:v>
                </c:pt>
                <c:pt idx="873">
                  <c:v>5.8467848027363196</c:v>
                </c:pt>
                <c:pt idx="874">
                  <c:v>5.8525234497086061</c:v>
                </c:pt>
                <c:pt idx="875">
                  <c:v>5.8582549104737609</c:v>
                </c:pt>
                <c:pt idx="876">
                  <c:v>5.8639793368199262</c:v>
                </c:pt>
                <c:pt idx="877">
                  <c:v>5.8696971321345188</c:v>
                </c:pt>
                <c:pt idx="878">
                  <c:v>5.875408510388616</c:v>
                </c:pt>
                <c:pt idx="879">
                  <c:v>5.8811137233182285</c:v>
                </c:pt>
                <c:pt idx="880">
                  <c:v>5.8868131121029013</c:v>
                </c:pt>
                <c:pt idx="881">
                  <c:v>5.892506890658856</c:v>
                </c:pt>
                <c:pt idx="882">
                  <c:v>5.898195402860293</c:v>
                </c:pt>
                <c:pt idx="883">
                  <c:v>5.9038788327886955</c:v>
                </c:pt>
                <c:pt idx="884">
                  <c:v>5.9095575514340375</c:v>
                </c:pt>
                <c:pt idx="885">
                  <c:v>5.9152318404075821</c:v>
                </c:pt>
                <c:pt idx="886">
                  <c:v>5.9209019135507486</c:v>
                </c:pt>
                <c:pt idx="887">
                  <c:v>5.9265680822706823</c:v>
                </c:pt>
                <c:pt idx="888">
                  <c:v>5.9322306268251914</c:v>
                </c:pt>
                <c:pt idx="889">
                  <c:v>5.9378898545386143</c:v>
                </c:pt>
                <c:pt idx="890">
                  <c:v>5.9435459995943649</c:v>
                </c:pt>
                <c:pt idx="891">
                  <c:v>5.9491993557805056</c:v>
                </c:pt>
                <c:pt idx="892">
                  <c:v>5.9548501708030122</c:v>
                </c:pt>
                <c:pt idx="893">
                  <c:v>5.960498785909067</c:v>
                </c:pt>
                <c:pt idx="894">
                  <c:v>5.9661454332144999</c:v>
                </c:pt>
                <c:pt idx="895">
                  <c:v>5.9717904302400475</c:v>
                </c:pt>
                <c:pt idx="896">
                  <c:v>5.9774340097872551</c:v>
                </c:pt>
                <c:pt idx="897">
                  <c:v>5.9830764815824882</c:v>
                </c:pt>
                <c:pt idx="898">
                  <c:v>5.9887181204418463</c:v>
                </c:pt>
                <c:pt idx="899">
                  <c:v>5.9943591996644505</c:v>
                </c:pt>
                <c:pt idx="900">
                  <c:v>6</c:v>
                </c:pt>
                <c:pt idx="901">
                  <c:v>5.9943591996644505</c:v>
                </c:pt>
                <c:pt idx="902">
                  <c:v>5.9887181204418463</c:v>
                </c:pt>
                <c:pt idx="903">
                  <c:v>5.9830764815824882</c:v>
                </c:pt>
                <c:pt idx="904">
                  <c:v>5.9774340097872551</c:v>
                </c:pt>
                <c:pt idx="905">
                  <c:v>5.9717904302400475</c:v>
                </c:pt>
                <c:pt idx="906">
                  <c:v>5.9661454332144999</c:v>
                </c:pt>
                <c:pt idx="907">
                  <c:v>5.960498785909067</c:v>
                </c:pt>
                <c:pt idx="908">
                  <c:v>5.9548501708030122</c:v>
                </c:pt>
                <c:pt idx="909">
                  <c:v>5.9491993557805056</c:v>
                </c:pt>
                <c:pt idx="910">
                  <c:v>5.9435459995943649</c:v>
                </c:pt>
                <c:pt idx="911">
                  <c:v>5.9378898545386143</c:v>
                </c:pt>
                <c:pt idx="912">
                  <c:v>5.9322306268251914</c:v>
                </c:pt>
                <c:pt idx="913">
                  <c:v>5.9265680822706823</c:v>
                </c:pt>
                <c:pt idx="914">
                  <c:v>5.9209019135507486</c:v>
                </c:pt>
                <c:pt idx="915">
                  <c:v>5.9152318404075821</c:v>
                </c:pt>
                <c:pt idx="916">
                  <c:v>5.9095575514340375</c:v>
                </c:pt>
                <c:pt idx="917">
                  <c:v>5.9038788327886955</c:v>
                </c:pt>
                <c:pt idx="918">
                  <c:v>5.898195402860293</c:v>
                </c:pt>
                <c:pt idx="919">
                  <c:v>5.892506890658856</c:v>
                </c:pt>
                <c:pt idx="920">
                  <c:v>5.8868131121029013</c:v>
                </c:pt>
                <c:pt idx="921">
                  <c:v>5.8811137233182285</c:v>
                </c:pt>
                <c:pt idx="922">
                  <c:v>5.875408510388616</c:v>
                </c:pt>
                <c:pt idx="923">
                  <c:v>5.8696971321345188</c:v>
                </c:pt>
                <c:pt idx="924">
                  <c:v>5.8639793368199262</c:v>
                </c:pt>
                <c:pt idx="925">
                  <c:v>5.8582549104737609</c:v>
                </c:pt>
                <c:pt idx="926">
                  <c:v>5.8525234497086061</c:v>
                </c:pt>
                <c:pt idx="927">
                  <c:v>5.8467848027363196</c:v>
                </c:pt>
                <c:pt idx="928">
                  <c:v>5.8410385609624118</c:v>
                </c:pt>
                <c:pt idx="929">
                  <c:v>5.8352845103653097</c:v>
                </c:pt>
                <c:pt idx="930">
                  <c:v>5.8295224368303549</c:v>
                </c:pt>
                <c:pt idx="931">
                  <c:v>5.8237519319026907</c:v>
                </c:pt>
                <c:pt idx="932">
                  <c:v>5.8179727814921751</c:v>
                </c:pt>
                <c:pt idx="933">
                  <c:v>5.8121847714056054</c:v>
                </c:pt>
                <c:pt idx="934">
                  <c:v>5.8063874933427178</c:v>
                </c:pt>
                <c:pt idx="935">
                  <c:v>5.8005807331373225</c:v>
                </c:pt>
                <c:pt idx="936">
                  <c:v>5.7947643361148371</c:v>
                </c:pt>
                <c:pt idx="937">
                  <c:v>5.7889377153306167</c:v>
                </c:pt>
                <c:pt idx="938">
                  <c:v>5.7831008949535212</c:v>
                </c:pt>
                <c:pt idx="939">
                  <c:v>5.7772533576786929</c:v>
                </c:pt>
                <c:pt idx="940">
                  <c:v>5.7713951275191535</c:v>
                </c:pt>
                <c:pt idx="941">
                  <c:v>5.7655256177796002</c:v>
                </c:pt>
                <c:pt idx="942">
                  <c:v>5.7596446736919482</c:v>
                </c:pt>
                <c:pt idx="943">
                  <c:v>5.7537520807471578</c:v>
                </c:pt>
                <c:pt idx="944">
                  <c:v>5.747847431268327</c:v>
                </c:pt>
                <c:pt idx="945">
                  <c:v>5.7419304511770957</c:v>
                </c:pt>
                <c:pt idx="946">
                  <c:v>5.7360010450627543</c:v>
                </c:pt>
                <c:pt idx="947">
                  <c:v>5.7300588054678236</c:v>
                </c:pt>
                <c:pt idx="948">
                  <c:v>5.7241033389961906</c:v>
                </c:pt>
                <c:pt idx="949">
                  <c:v>5.7181346097233519</c:v>
                </c:pt>
                <c:pt idx="950">
                  <c:v>5.7121522104262112</c:v>
                </c:pt>
                <c:pt idx="951">
                  <c:v>5.7061558668019998</c:v>
                </c:pt>
                <c:pt idx="952">
                  <c:v>5.7001451807551513</c:v>
                </c:pt>
                <c:pt idx="953">
                  <c:v>5.6941199926086812</c:v>
                </c:pt>
                <c:pt idx="954">
                  <c:v>5.6880802705532405</c:v>
                </c:pt>
                <c:pt idx="955">
                  <c:v>5.6820253606673923</c:v>
                </c:pt>
                <c:pt idx="956">
                  <c:v>5.6759549928121453</c:v>
                </c:pt>
                <c:pt idx="957">
                  <c:v>5.6698691265198002</c:v>
                </c:pt>
                <c:pt idx="958">
                  <c:v>5.6637672444855038</c:v>
                </c:pt>
                <c:pt idx="959">
                  <c:v>5.6576493062415594</c:v>
                </c:pt>
                <c:pt idx="960">
                  <c:v>5.6515149217822449</c:v>
                </c:pt>
                <c:pt idx="961">
                  <c:v>5.6453637959410319</c:v>
                </c:pt>
                <c:pt idx="962">
                  <c:v>5.6391955388111015</c:v>
                </c:pt>
                <c:pt idx="963">
                  <c:v>5.6330101099247596</c:v>
                </c:pt>
                <c:pt idx="964">
                  <c:v>5.6268069919771513</c:v>
                </c:pt>
                <c:pt idx="965">
                  <c:v>5.6205861445005798</c:v>
                </c:pt>
                <c:pt idx="966">
                  <c:v>5.6143471768609752</c:v>
                </c:pt>
                <c:pt idx="967">
                  <c:v>5.6080897951385289</c:v>
                </c:pt>
                <c:pt idx="968">
                  <c:v>5.6018136088080519</c:v>
                </c:pt>
                <c:pt idx="969">
                  <c:v>5.5955185774018483</c:v>
                </c:pt>
                <c:pt idx="970">
                  <c:v>5.5892041836150641</c:v>
                </c:pt>
                <c:pt idx="971">
                  <c:v>5.5828703869799998</c:v>
                </c:pt>
                <c:pt idx="972">
                  <c:v>5.5765169153836878</c:v>
                </c:pt>
                <c:pt idx="973">
                  <c:v>5.5701431186448573</c:v>
                </c:pt>
                <c:pt idx="974">
                  <c:v>5.5637489631879697</c:v>
                </c:pt>
                <c:pt idx="975">
                  <c:v>5.5573342893360405</c:v>
                </c:pt>
                <c:pt idx="976">
                  <c:v>5.5508986989935041</c:v>
                </c:pt>
                <c:pt idx="977">
                  <c:v>5.5444417940647952</c:v>
                </c:pt>
                <c:pt idx="978">
                  <c:v>5.5379634148729284</c:v>
                </c:pt>
                <c:pt idx="979">
                  <c:v>5.5314635268449877</c:v>
                </c:pt>
                <c:pt idx="980">
                  <c:v>5.524941481545115</c:v>
                </c:pt>
                <c:pt idx="981">
                  <c:v>5.5183970061123073</c:v>
                </c:pt>
                <c:pt idx="982">
                  <c:v>5.5118300600788661</c:v>
                </c:pt>
                <c:pt idx="983">
                  <c:v>5.5052401261399373</c:v>
                </c:pt>
                <c:pt idx="984">
                  <c:v>5.4986271638278241</c:v>
                </c:pt>
                <c:pt idx="985">
                  <c:v>5.4919907801238939</c:v>
                </c:pt>
                <c:pt idx="986">
                  <c:v>5.4853306858458835</c:v>
                </c:pt>
                <c:pt idx="987">
                  <c:v>5.4786464881156203</c:v>
                </c:pt>
                <c:pt idx="988">
                  <c:v>5.4719381464654111</c:v>
                </c:pt>
                <c:pt idx="989">
                  <c:v>5.465205262799687</c:v>
                </c:pt>
                <c:pt idx="990">
                  <c:v>5.4584473198135974</c:v>
                </c:pt>
                <c:pt idx="991">
                  <c:v>5.4516647580758395</c:v>
                </c:pt>
                <c:pt idx="992">
                  <c:v>5.4448563364752456</c:v>
                </c:pt>
                <c:pt idx="993">
                  <c:v>5.4380224957309542</c:v>
                </c:pt>
                <c:pt idx="994">
                  <c:v>5.4311627185381104</c:v>
                </c:pt>
                <c:pt idx="995">
                  <c:v>5.4242767260104392</c:v>
                </c:pt>
                <c:pt idx="996">
                  <c:v>5.4173640008430848</c:v>
                </c:pt>
                <c:pt idx="997">
                  <c:v>5.4104249826672133</c:v>
                </c:pt>
                <c:pt idx="998">
                  <c:v>5.4034584322367536</c:v>
                </c:pt>
                <c:pt idx="999">
                  <c:v>5.3964647893432796</c:v>
                </c:pt>
                <c:pt idx="1000">
                  <c:v>5.389443536681938</c:v>
                </c:pt>
                <c:pt idx="1001">
                  <c:v>5.3823943953664539</c:v>
                </c:pt>
                <c:pt idx="1002">
                  <c:v>5.3753170865105515</c:v>
                </c:pt>
                <c:pt idx="1003">
                  <c:v>5.3682110928093767</c:v>
                </c:pt>
                <c:pt idx="1004">
                  <c:v>5.3610766122138109</c:v>
                </c:pt>
                <c:pt idx="1005">
                  <c:v>5.3539131274190002</c:v>
                </c:pt>
                <c:pt idx="1006">
                  <c:v>5.3467201211200912</c:v>
                </c:pt>
                <c:pt idx="1007">
                  <c:v>5.3394980328188648</c:v>
                </c:pt>
                <c:pt idx="1008">
                  <c:v>5.3322458617512734</c:v>
                </c:pt>
                <c:pt idx="1009">
                  <c:v>5.3249635709360126</c:v>
                </c:pt>
                <c:pt idx="1010">
                  <c:v>5.3176508814868031</c:v>
                </c:pt>
                <c:pt idx="1011">
                  <c:v>5.3103072760987935</c:v>
                </c:pt>
                <c:pt idx="1012">
                  <c:v>5.3029329527228652</c:v>
                </c:pt>
                <c:pt idx="1013">
                  <c:v>5.2955273940541625</c:v>
                </c:pt>
                <c:pt idx="1014">
                  <c:v>5.288090321206413</c:v>
                </c:pt>
                <c:pt idx="1015">
                  <c:v>5.2806212168747599</c:v>
                </c:pt>
                <c:pt idx="1016">
                  <c:v>5.2731202790100866</c:v>
                </c:pt>
                <c:pt idx="1017">
                  <c:v>5.265586990307539</c:v>
                </c:pt>
                <c:pt idx="1018">
                  <c:v>5.2580210718808393</c:v>
                </c:pt>
                <c:pt idx="1019">
                  <c:v>5.2504224818864662</c:v>
                </c:pt>
                <c:pt idx="1020">
                  <c:v>5.2427902285367738</c:v>
                </c:pt>
                <c:pt idx="1021">
                  <c:v>5.2351247472193583</c:v>
                </c:pt>
                <c:pt idx="1022">
                  <c:v>5.2274255206293647</c:v>
                </c:pt>
                <c:pt idx="1023">
                  <c:v>5.2196920314619417</c:v>
                </c:pt>
                <c:pt idx="1024">
                  <c:v>5.211924477667969</c:v>
                </c:pt>
                <c:pt idx="1025">
                  <c:v>5.2041223419425933</c:v>
                </c:pt>
                <c:pt idx="1026">
                  <c:v>5.1962853453995388</c:v>
                </c:pt>
                <c:pt idx="1027">
                  <c:v>5.1884132091525297</c:v>
                </c:pt>
                <c:pt idx="1028">
                  <c:v>5.1805054158967137</c:v>
                </c:pt>
                <c:pt idx="1029">
                  <c:v>5.1725621635829704</c:v>
                </c:pt>
                <c:pt idx="1030">
                  <c:v>5.1645829349064467</c:v>
                </c:pt>
                <c:pt idx="1031">
                  <c:v>5.1565672125622886</c:v>
                </c:pt>
                <c:pt idx="1032">
                  <c:v>5.1485154261200554</c:v>
                </c:pt>
                <c:pt idx="1033">
                  <c:v>5.1404265945970291</c:v>
                </c:pt>
                <c:pt idx="1034">
                  <c:v>5.1323006711627972</c:v>
                </c:pt>
                <c:pt idx="1035">
                  <c:v>5.1241373769310812</c:v>
                </c:pt>
                <c:pt idx="1036">
                  <c:v>5.1159361945970288</c:v>
                </c:pt>
                <c:pt idx="1037">
                  <c:v>5.1076973221115232</c:v>
                </c:pt>
                <c:pt idx="1038">
                  <c:v>5.0994202421697068</c:v>
                </c:pt>
                <c:pt idx="1039">
                  <c:v>5.0911046758853074</c:v>
                </c:pt>
                <c:pt idx="1040">
                  <c:v>5.082750105953469</c:v>
                </c:pt>
                <c:pt idx="1041">
                  <c:v>5.0743567303250741</c:v>
                </c:pt>
                <c:pt idx="1042">
                  <c:v>5.0659240316952694</c:v>
                </c:pt>
                <c:pt idx="1043">
                  <c:v>5.0574517311777782</c:v>
                </c:pt>
                <c:pt idx="1044">
                  <c:v>5.048939775999477</c:v>
                </c:pt>
                <c:pt idx="1045">
                  <c:v>5.0403871961488056</c:v>
                </c:pt>
                <c:pt idx="1046">
                  <c:v>5.0317944161668757</c:v>
                </c:pt>
                <c:pt idx="1047">
                  <c:v>5.0231609187488324</c:v>
                </c:pt>
                <c:pt idx="1048">
                  <c:v>5.0144861865898234</c:v>
                </c:pt>
                <c:pt idx="1049">
                  <c:v>5.0057704176407292</c:v>
                </c:pt>
                <c:pt idx="1050">
                  <c:v>4.9970130945966957</c:v>
                </c:pt>
                <c:pt idx="1051">
                  <c:v>4.9882139385714481</c:v>
                </c:pt>
                <c:pt idx="1052">
                  <c:v>4.9793726706787105</c:v>
                </c:pt>
                <c:pt idx="1053">
                  <c:v>4.9704887736136296</c:v>
                </c:pt>
                <c:pt idx="1054">
                  <c:v>4.9615624453270861</c:v>
                </c:pt>
                <c:pt idx="1055">
                  <c:v>4.9525931685142259</c:v>
                </c:pt>
                <c:pt idx="1056">
                  <c:v>4.9435804258701959</c:v>
                </c:pt>
                <c:pt idx="1057">
                  <c:v>4.9345246349544638</c:v>
                </c:pt>
                <c:pt idx="1058">
                  <c:v>4.9254248387213799</c:v>
                </c:pt>
                <c:pt idx="1059">
                  <c:v>4.9162809784135533</c:v>
                </c:pt>
                <c:pt idx="1060">
                  <c:v>4.9070927751447089</c:v>
                </c:pt>
                <c:pt idx="1061">
                  <c:v>4.8978597116099909</c:v>
                </c:pt>
                <c:pt idx="1062">
                  <c:v>4.8885819857602844</c:v>
                </c:pt>
                <c:pt idx="1063">
                  <c:v>4.8792590802907307</c:v>
                </c:pt>
                <c:pt idx="1064">
                  <c:v>4.8698907163150595</c:v>
                </c:pt>
                <c:pt idx="1065">
                  <c:v>4.8604763765284122</c:v>
                </c:pt>
                <c:pt idx="1066">
                  <c:v>4.8510162588816739</c:v>
                </c:pt>
                <c:pt idx="1067">
                  <c:v>4.8415098460699904</c:v>
                </c:pt>
                <c:pt idx="1068">
                  <c:v>4.8319568592070832</c:v>
                </c:pt>
                <c:pt idx="1069">
                  <c:v>4.8223572325123616</c:v>
                </c:pt>
                <c:pt idx="1070">
                  <c:v>4.8127100219060885</c:v>
                </c:pt>
                <c:pt idx="1071">
                  <c:v>4.8030156390050207</c:v>
                </c:pt>
                <c:pt idx="1072">
                  <c:v>4.7932735665043049</c:v>
                </c:pt>
                <c:pt idx="1073">
                  <c:v>4.7834832870990871</c:v>
                </c:pt>
                <c:pt idx="1074">
                  <c:v>4.7736449987402487</c:v>
                </c:pt>
                <c:pt idx="1075">
                  <c:v>4.7637581841229348</c:v>
                </c:pt>
                <c:pt idx="1076">
                  <c:v>4.7538225643608714</c:v>
                </c:pt>
                <c:pt idx="1077">
                  <c:v>4.7438378605677833</c:v>
                </c:pt>
                <c:pt idx="1078">
                  <c:v>4.7338037938573931</c:v>
                </c:pt>
                <c:pt idx="1079">
                  <c:v>4.7237200853434258</c:v>
                </c:pt>
                <c:pt idx="1080">
                  <c:v>4.713585979302449</c:v>
                </c:pt>
                <c:pt idx="1081">
                  <c:v>4.7034021505225043</c:v>
                </c:pt>
                <c:pt idx="1082">
                  <c:v>4.6931682872193576</c:v>
                </c:pt>
                <c:pt idx="1083">
                  <c:v>4.6828832220215926</c:v>
                </c:pt>
                <c:pt idx="1084">
                  <c:v>4.672546643748392</c:v>
                </c:pt>
                <c:pt idx="1085">
                  <c:v>4.6621592271877947</c:v>
                </c:pt>
                <c:pt idx="1086">
                  <c:v>4.6517202166163685</c:v>
                </c:pt>
                <c:pt idx="1087">
                  <c:v>4.6412293331478365</c:v>
                </c:pt>
                <c:pt idx="1088">
                  <c:v>4.6306862978959256</c:v>
                </c:pt>
                <c:pt idx="1089">
                  <c:v>4.620090831974359</c:v>
                </c:pt>
                <c:pt idx="1090">
                  <c:v>4.60944265649686</c:v>
                </c:pt>
                <c:pt idx="1091">
                  <c:v>4.5987414925771546</c:v>
                </c:pt>
                <c:pt idx="1092">
                  <c:v>4.5879865844918104</c:v>
                </c:pt>
                <c:pt idx="1093">
                  <c:v>4.5771786070288654</c:v>
                </c:pt>
                <c:pt idx="1094">
                  <c:v>4.5663172409038086</c:v>
                </c:pt>
                <c:pt idx="1095">
                  <c:v>4.5554013337058903</c:v>
                </c:pt>
                <c:pt idx="1096">
                  <c:v>4.5444305667939044</c:v>
                </c:pt>
                <c:pt idx="1097">
                  <c:v>4.5334056149558926</c:v>
                </c:pt>
                <c:pt idx="1098">
                  <c:v>4.5223257224684215</c:v>
                </c:pt>
                <c:pt idx="1099">
                  <c:v>4.5111906104452162</c:v>
                </c:pt>
                <c:pt idx="1100">
                  <c:v>4.5</c:v>
                </c:pt>
                <c:pt idx="1101">
                  <c:v>4.4887536618417272</c:v>
                </c:pt>
                <c:pt idx="1102">
                  <c:v>4.4774518170329296</c:v>
                </c:pt>
                <c:pt idx="1103">
                  <c:v>4.4660947368034192</c:v>
                </c:pt>
                <c:pt idx="1104">
                  <c:v>4.45468269052036</c:v>
                </c:pt>
                <c:pt idx="1105">
                  <c:v>4.4432159498792227</c:v>
                </c:pt>
                <c:pt idx="1106">
                  <c:v>4.4316947875068031</c:v>
                </c:pt>
                <c:pt idx="1107">
                  <c:v>4.4201194685793137</c:v>
                </c:pt>
                <c:pt idx="1108">
                  <c:v>4.408490271311484</c:v>
                </c:pt>
                <c:pt idx="1109">
                  <c:v>4.3968074627421725</c:v>
                </c:pt>
                <c:pt idx="1110">
                  <c:v>4.3850713099102387</c:v>
                </c:pt>
                <c:pt idx="1111">
                  <c:v>4.373282087305121</c:v>
                </c:pt>
                <c:pt idx="1112">
                  <c:v>4.3614400731415479</c:v>
                </c:pt>
                <c:pt idx="1113">
                  <c:v>4.3495455232825089</c:v>
                </c:pt>
                <c:pt idx="1114">
                  <c:v>4.3375987159427325</c:v>
                </c:pt>
                <c:pt idx="1115">
                  <c:v>4.3255999293369491</c:v>
                </c:pt>
                <c:pt idx="1116">
                  <c:v>4.3135494193281456</c:v>
                </c:pt>
                <c:pt idx="1117">
                  <c:v>4.3014474641310514</c:v>
                </c:pt>
                <c:pt idx="1118">
                  <c:v>4.2892943419603968</c:v>
                </c:pt>
                <c:pt idx="1119">
                  <c:v>4.2770903012285881</c:v>
                </c:pt>
                <c:pt idx="1120">
                  <c:v>4.2648356425020966</c:v>
                </c:pt>
                <c:pt idx="1121">
                  <c:v>4.2525306216439098</c:v>
                </c:pt>
                <c:pt idx="1122">
                  <c:v>4.2401754945170165</c:v>
                </c:pt>
                <c:pt idx="1123">
                  <c:v>4.2277705616878878</c:v>
                </c:pt>
                <c:pt idx="1124">
                  <c:v>4.2153160790195106</c:v>
                </c:pt>
                <c:pt idx="1125">
                  <c:v>4.2028123023748725</c:v>
                </c:pt>
                <c:pt idx="1126">
                  <c:v>4.1902595323204448</c:v>
                </c:pt>
                <c:pt idx="1127">
                  <c:v>4.177658024719217</c:v>
                </c:pt>
                <c:pt idx="1128">
                  <c:v>4.165008035434175</c:v>
                </c:pt>
                <c:pt idx="1129">
                  <c:v>4.1523098501306288</c:v>
                </c:pt>
                <c:pt idx="1130">
                  <c:v>4.1395637693750507</c:v>
                </c:pt>
                <c:pt idx="1131">
                  <c:v>4.1267700192281058</c:v>
                </c:pt>
                <c:pt idx="1132">
                  <c:v>4.1139288704539423</c:v>
                </c:pt>
                <c:pt idx="1133">
                  <c:v>4.101040608717871</c:v>
                </c:pt>
                <c:pt idx="1134">
                  <c:v>4.0881055196852012</c:v>
                </c:pt>
                <c:pt idx="1135">
                  <c:v>4.0751238443177602</c:v>
                </c:pt>
                <c:pt idx="1136">
                  <c:v>4.0620958980831805</c:v>
                </c:pt>
                <c:pt idx="1137">
                  <c:v>4.0490219070421274</c:v>
                </c:pt>
                <c:pt idx="1138">
                  <c:v>4.0359021270575868</c:v>
                </c:pt>
                <c:pt idx="1139">
                  <c:v>4.022736888498355</c:v>
                </c:pt>
                <c:pt idx="1140">
                  <c:v>4.0095264323262576</c:v>
                </c:pt>
                <c:pt idx="1141">
                  <c:v>3.9962710293054435</c:v>
                </c:pt>
                <c:pt idx="1142">
                  <c:v>3.9829709502000608</c:v>
                </c:pt>
                <c:pt idx="1143">
                  <c:v>3.969626465774259</c:v>
                </c:pt>
                <c:pt idx="1144">
                  <c:v>3.9562378169898649</c:v>
                </c:pt>
                <c:pt idx="1145">
                  <c:v>3.9428053342156719</c:v>
                </c:pt>
                <c:pt idx="1146">
                  <c:v>3.9293292584135058</c:v>
                </c:pt>
                <c:pt idx="1147">
                  <c:v>3.9158098603475171</c:v>
                </c:pt>
                <c:pt idx="1148">
                  <c:v>3.9022474107818534</c:v>
                </c:pt>
                <c:pt idx="1149">
                  <c:v>3.8886421506783417</c:v>
                </c:pt>
                <c:pt idx="1150">
                  <c:v>3.8749944104057752</c:v>
                </c:pt>
                <c:pt idx="1151">
                  <c:v>3.8613044309259812</c:v>
                </c:pt>
                <c:pt idx="1152">
                  <c:v>3.8475724830031077</c:v>
                </c:pt>
                <c:pt idx="1153">
                  <c:v>3.8337988075989822</c:v>
                </c:pt>
                <c:pt idx="1154">
                  <c:v>3.8199837648847197</c:v>
                </c:pt>
                <c:pt idx="1155">
                  <c:v>3.8061275362175029</c:v>
                </c:pt>
                <c:pt idx="1156">
                  <c:v>3.7922303923614802</c:v>
                </c:pt>
                <c:pt idx="1157">
                  <c:v>3.7782926636854457</c:v>
                </c:pt>
                <c:pt idx="1158">
                  <c:v>3.7643145613489022</c:v>
                </c:pt>
                <c:pt idx="1159">
                  <c:v>3.7502964455229675</c:v>
                </c:pt>
                <c:pt idx="1160">
                  <c:v>3.7362384975648224</c:v>
                </c:pt>
                <c:pt idx="1161">
                  <c:v>3.7221409882386158</c:v>
                </c:pt>
                <c:pt idx="1162">
                  <c:v>3.7080042777154638</c:v>
                </c:pt>
                <c:pt idx="1163">
                  <c:v>3.6938285175502261</c:v>
                </c:pt>
                <c:pt idx="1164">
                  <c:v>3.6796140679140188</c:v>
                </c:pt>
                <c:pt idx="1165">
                  <c:v>3.6653611399663455</c:v>
                </c:pt>
                <c:pt idx="1166">
                  <c:v>3.6510700640759999</c:v>
                </c:pt>
                <c:pt idx="1167">
                  <c:v>3.6367411110071313</c:v>
                </c:pt>
                <c:pt idx="1168">
                  <c:v>3.6223744621169214</c:v>
                </c:pt>
                <c:pt idx="1169">
                  <c:v>3.6079704775764858</c:v>
                </c:pt>
                <c:pt idx="1170">
                  <c:v>3.5935293685453287</c:v>
                </c:pt>
                <c:pt idx="1171">
                  <c:v>3.5790514951945669</c:v>
                </c:pt>
                <c:pt idx="1172">
                  <c:v>3.5645370388813817</c:v>
                </c:pt>
                <c:pt idx="1173">
                  <c:v>3.5499862703699216</c:v>
                </c:pt>
                <c:pt idx="1174">
                  <c:v>3.5353995498313031</c:v>
                </c:pt>
                <c:pt idx="1175">
                  <c:v>3.5207769990180631</c:v>
                </c:pt>
                <c:pt idx="1176">
                  <c:v>3.5061190377059623</c:v>
                </c:pt>
                <c:pt idx="1177">
                  <c:v>3.4914259366591498</c:v>
                </c:pt>
                <c:pt idx="1178">
                  <c:v>3.4766977878278391</c:v>
                </c:pt>
                <c:pt idx="1179">
                  <c:v>3.4619350407901153</c:v>
                </c:pt>
                <c:pt idx="1180">
                  <c:v>3.4471379067054815</c:v>
                </c:pt>
                <c:pt idx="1181">
                  <c:v>3.4323066563380866</c:v>
                </c:pt>
                <c:pt idx="1182">
                  <c:v>3.4174415604520791</c:v>
                </c:pt>
                <c:pt idx="1183">
                  <c:v>3.4025428898116092</c:v>
                </c:pt>
                <c:pt idx="1184">
                  <c:v>3.3876109151808245</c:v>
                </c:pt>
                <c:pt idx="1185">
                  <c:v>3.3726458477192294</c:v>
                </c:pt>
                <c:pt idx="1186">
                  <c:v>3.3576481370049081</c:v>
                </c:pt>
                <c:pt idx="1187">
                  <c:v>3.3426178749880737</c:v>
                </c:pt>
                <c:pt idx="1188">
                  <c:v>3.3275553324328762</c:v>
                </c:pt>
                <c:pt idx="1189">
                  <c:v>3.3124608993127538</c:v>
                </c:pt>
                <c:pt idx="1190">
                  <c:v>3.2973347867872094</c:v>
                </c:pt>
                <c:pt idx="1191">
                  <c:v>3.282177265620394</c:v>
                </c:pt>
                <c:pt idx="1192">
                  <c:v>3.2669886065764553</c:v>
                </c:pt>
                <c:pt idx="1193">
                  <c:v>3.2517690804195416</c:v>
                </c:pt>
                <c:pt idx="1194">
                  <c:v>3.2365189579138032</c:v>
                </c:pt>
                <c:pt idx="1195">
                  <c:v>3.2212385098233884</c:v>
                </c:pt>
                <c:pt idx="1196">
                  <c:v>3.2059280069124458</c:v>
                </c:pt>
                <c:pt idx="1197">
                  <c:v>3.1905876603404804</c:v>
                </c:pt>
                <c:pt idx="1198">
                  <c:v>3.1752178600809287</c:v>
                </c:pt>
                <c:pt idx="1199">
                  <c:v>3.1598188768979418</c:v>
                </c:pt>
                <c:pt idx="1200">
                  <c:v>3.1443908027417335</c:v>
                </c:pt>
                <c:pt idx="1201">
                  <c:v>3.1289340871903861</c:v>
                </c:pt>
                <c:pt idx="1202">
                  <c:v>3.1134489414034054</c:v>
                </c:pt>
                <c:pt idx="1203">
                  <c:v>3.0979356361449391</c:v>
                </c:pt>
                <c:pt idx="1204">
                  <c:v>3.0823944421791363</c:v>
                </c:pt>
                <c:pt idx="1205">
                  <c:v>3.0668256302701464</c:v>
                </c:pt>
                <c:pt idx="1206">
                  <c:v>3.0512294115774723</c:v>
                </c:pt>
                <c:pt idx="1207">
                  <c:v>3.0356061760745541</c:v>
                </c:pt>
                <c:pt idx="1208">
                  <c:v>3.0199561945255393</c:v>
                </c:pt>
                <c:pt idx="1209">
                  <c:v>3.0042796184852878</c:v>
                </c:pt>
                <c:pt idx="1210">
                  <c:v>2.9885767783225941</c:v>
                </c:pt>
                <c:pt idx="1211">
                  <c:v>2.9728478851969609</c:v>
                </c:pt>
                <c:pt idx="1212">
                  <c:v>2.9570933290818275</c:v>
                </c:pt>
                <c:pt idx="1213">
                  <c:v>2.9413133211366977</c:v>
                </c:pt>
                <c:pt idx="1214">
                  <c:v>2.9255081321257199</c:v>
                </c:pt>
                <c:pt idx="1215">
                  <c:v>2.909678092417689</c:v>
                </c:pt>
                <c:pt idx="1216">
                  <c:v>2.893823234358174</c:v>
                </c:pt>
                <c:pt idx="1217">
                  <c:v>2.8779441863391924</c:v>
                </c:pt>
                <c:pt idx="1218">
                  <c:v>2.8620409807063147</c:v>
                </c:pt>
                <c:pt idx="1219">
                  <c:v>2.8461139478283339</c:v>
                </c:pt>
                <c:pt idx="1220">
                  <c:v>2.8301633584693984</c:v>
                </c:pt>
                <c:pt idx="1221">
                  <c:v>2.8141894237890139</c:v>
                </c:pt>
                <c:pt idx="1222">
                  <c:v>2.7981925337606173</c:v>
                </c:pt>
                <c:pt idx="1223">
                  <c:v>2.7821728995437134</c:v>
                </c:pt>
                <c:pt idx="1224">
                  <c:v>2.7661308515070964</c:v>
                </c:pt>
                <c:pt idx="1225">
                  <c:v>2.7500665412056247</c:v>
                </c:pt>
                <c:pt idx="1226">
                  <c:v>2.7339802394034476</c:v>
                </c:pt>
                <c:pt idx="1227">
                  <c:v>2.717872336074004</c:v>
                </c:pt>
                <c:pt idx="1228">
                  <c:v>2.7017430423767963</c:v>
                </c:pt>
                <c:pt idx="1229">
                  <c:v>2.6855926290759755</c:v>
                </c:pt>
                <c:pt idx="1230">
                  <c:v>2.6694213073310444</c:v>
                </c:pt>
                <c:pt idx="1231">
                  <c:v>2.6532294671154424</c:v>
                </c:pt>
                <c:pt idx="1232">
                  <c:v>2.6370173195886735</c:v>
                </c:pt>
                <c:pt idx="1233">
                  <c:v>2.6207851951195305</c:v>
                </c:pt>
                <c:pt idx="1234">
                  <c:v>2.6045332452628731</c:v>
                </c:pt>
                <c:pt idx="1235">
                  <c:v>2.5882617407828508</c:v>
                </c:pt>
                <c:pt idx="1236">
                  <c:v>2.571971071652901</c:v>
                </c:pt>
                <c:pt idx="1237">
                  <c:v>2.5556614490325287</c:v>
                </c:pt>
                <c:pt idx="1238">
                  <c:v>2.5393331436858819</c:v>
                </c:pt>
                <c:pt idx="1239">
                  <c:v>2.5229864263771109</c:v>
                </c:pt>
                <c:pt idx="1240">
                  <c:v>2.5066215082657188</c:v>
                </c:pt>
                <c:pt idx="1241">
                  <c:v>2.4902387793251446</c:v>
                </c:pt>
                <c:pt idx="1242">
                  <c:v>2.4738385103195362</c:v>
                </c:pt>
                <c:pt idx="1243">
                  <c:v>2.4574208528037542</c:v>
                </c:pt>
                <c:pt idx="1244">
                  <c:v>2.4409861371465911</c:v>
                </c:pt>
                <c:pt idx="1245">
                  <c:v>2.4245345745075522</c:v>
                </c:pt>
                <c:pt idx="1246">
                  <c:v>2.408066554860075</c:v>
                </c:pt>
                <c:pt idx="1247">
                  <c:v>2.3915822893636642</c:v>
                </c:pt>
                <c:pt idx="1248">
                  <c:v>2.3750821083871134</c:v>
                </c:pt>
                <c:pt idx="1249">
                  <c:v>2.3585661634852815</c:v>
                </c:pt>
                <c:pt idx="1250">
                  <c:v>2.3420346658176729</c:v>
                </c:pt>
                <c:pt idx="1251">
                  <c:v>2.3254881245670158</c:v>
                </c:pt>
                <c:pt idx="1252">
                  <c:v>2.308926691288169</c:v>
                </c:pt>
                <c:pt idx="1253">
                  <c:v>2.2923506367452822</c:v>
                </c:pt>
                <c:pt idx="1254">
                  <c:v>2.2757603509117934</c:v>
                </c:pt>
                <c:pt idx="1255">
                  <c:v>2.2591557469239825</c:v>
                </c:pt>
                <c:pt idx="1256">
                  <c:v>2.2425374531738678</c:v>
                </c:pt>
                <c:pt idx="1257">
                  <c:v>2.2259056212163082</c:v>
                </c:pt>
                <c:pt idx="1258">
                  <c:v>2.2092605218154522</c:v>
                </c:pt>
                <c:pt idx="1259">
                  <c:v>2.1926024257354495</c:v>
                </c:pt>
                <c:pt idx="1260">
                  <c:v>2.1759316037404486</c:v>
                </c:pt>
                <c:pt idx="1261">
                  <c:v>2.1592483265945983</c:v>
                </c:pt>
                <c:pt idx="1262">
                  <c:v>2.142552865062048</c:v>
                </c:pt>
                <c:pt idx="1263">
                  <c:v>2.1258454899069461</c:v>
                </c:pt>
                <c:pt idx="1264">
                  <c:v>2.109126471893441</c:v>
                </c:pt>
                <c:pt idx="1265">
                  <c:v>2.092396081785683</c:v>
                </c:pt>
                <c:pt idx="1266">
                  <c:v>2.0756545903478201</c:v>
                </c:pt>
                <c:pt idx="1267">
                  <c:v>2.0589022683440015</c:v>
                </c:pt>
                <c:pt idx="1268">
                  <c:v>2.0421393865383752</c:v>
                </c:pt>
                <c:pt idx="1269">
                  <c:v>2.0253662156950916</c:v>
                </c:pt>
                <c:pt idx="1270">
                  <c:v>2.0085829073690089</c:v>
                </c:pt>
                <c:pt idx="1271">
                  <c:v>1.9917899707428555</c:v>
                </c:pt>
                <c:pt idx="1272">
                  <c:v>1.9749876765807799</c:v>
                </c:pt>
                <c:pt idx="1273">
                  <c:v>1.9581760572283529</c:v>
                </c:pt>
                <c:pt idx="1274">
                  <c:v>1.9413555026590117</c:v>
                </c:pt>
                <c:pt idx="1275">
                  <c:v>1.9245261644276166</c:v>
                </c:pt>
                <c:pt idx="1276">
                  <c:v>1.9076885517168951</c:v>
                </c:pt>
                <c:pt idx="1277">
                  <c:v>1.890842816081707</c:v>
                </c:pt>
                <c:pt idx="1278">
                  <c:v>1.8739892282862005</c:v>
                </c:pt>
                <c:pt idx="1279">
                  <c:v>1.8571281783038145</c:v>
                </c:pt>
                <c:pt idx="1280">
                  <c:v>1.8402595792708294</c:v>
                </c:pt>
                <c:pt idx="1281">
                  <c:v>1.8233840595792625</c:v>
                </c:pt>
                <c:pt idx="1282">
                  <c:v>1.806501770783973</c:v>
                </c:pt>
                <c:pt idx="1283">
                  <c:v>1.7896129836491099</c:v>
                </c:pt>
                <c:pt idx="1284">
                  <c:v>1.7727179689388226</c:v>
                </c:pt>
                <c:pt idx="1285">
                  <c:v>1.7558169974172591</c:v>
                </c:pt>
                <c:pt idx="1286">
                  <c:v>1.738910339848569</c:v>
                </c:pt>
                <c:pt idx="1287">
                  <c:v>1.721998266996901</c:v>
                </c:pt>
                <c:pt idx="1288">
                  <c:v>1.7050810496264037</c:v>
                </c:pt>
                <c:pt idx="1289">
                  <c:v>1.6881588392919369</c:v>
                </c:pt>
                <c:pt idx="1290">
                  <c:v>1.6712322643855178</c:v>
                </c:pt>
                <c:pt idx="1291">
                  <c:v>1.654301238043427</c:v>
                </c:pt>
                <c:pt idx="1292">
                  <c:v>1.6373661502391028</c:v>
                </c:pt>
                <c:pt idx="1293">
                  <c:v>1.6204272717366939</c:v>
                </c:pt>
                <c:pt idx="1294">
                  <c:v>1.6034847540910597</c:v>
                </c:pt>
                <c:pt idx="1295">
                  <c:v>1.5865391064849284</c:v>
                </c:pt>
                <c:pt idx="1296">
                  <c:v>1.5695904804731591</c:v>
                </c:pt>
                <c:pt idx="1297">
                  <c:v>1.5526392660291908</c:v>
                </c:pt>
                <c:pt idx="1298">
                  <c:v>1.5356854954985923</c:v>
                </c:pt>
                <c:pt idx="1299">
                  <c:v>1.5187294396455135</c:v>
                </c:pt>
                <c:pt idx="1300">
                  <c:v>1.5017716076526817</c:v>
                </c:pt>
                <c:pt idx="1301">
                  <c:v>1.4848121510749568</c:v>
                </c:pt>
                <c:pt idx="1302">
                  <c:v>1.467851340676487</c:v>
                </c:pt>
                <c:pt idx="1303">
                  <c:v>1.4508894472214222</c:v>
                </c:pt>
                <c:pt idx="1304">
                  <c:v>1.4339267414739103</c:v>
                </c:pt>
                <c:pt idx="1305">
                  <c:v>1.4169634941981006</c:v>
                </c:pt>
                <c:pt idx="1306">
                  <c:v>1.3999999761581421</c:v>
                </c:pt>
                <c:pt idx="1307">
                  <c:v>1.3896391028772279</c:v>
                </c:pt>
                <c:pt idx="1308">
                  <c:v>1.3792787774135138</c:v>
                </c:pt>
                <c:pt idx="1309">
                  <c:v>1.3689195478169423</c:v>
                </c:pt>
                <c:pt idx="1310">
                  <c:v>1.358561961206487</c:v>
                </c:pt>
                <c:pt idx="1311">
                  <c:v>1.3482065663309974</c:v>
                </c:pt>
                <c:pt idx="1312">
                  <c:v>1.3378539105411122</c:v>
                </c:pt>
                <c:pt idx="1313">
                  <c:v>1.3275045416540714</c:v>
                </c:pt>
                <c:pt idx="1314">
                  <c:v>1.3171590065556453</c:v>
                </c:pt>
                <c:pt idx="1315">
                  <c:v>1.3068178549351499</c:v>
                </c:pt>
                <c:pt idx="1316">
                  <c:v>1.296481633661914</c:v>
                </c:pt>
                <c:pt idx="1317">
                  <c:v>1.2861508896288578</c:v>
                </c:pt>
                <c:pt idx="1318">
                  <c:v>1.275826173447042</c:v>
                </c:pt>
                <c:pt idx="1319">
                  <c:v>1.265508029208269</c:v>
                </c:pt>
                <c:pt idx="1320">
                  <c:v>1.2551970084549227</c:v>
                </c:pt>
                <c:pt idx="1321">
                  <c:v>1.2448936552788057</c:v>
                </c:pt>
                <c:pt idx="1322">
                  <c:v>1.2345985193596558</c:v>
                </c:pt>
                <c:pt idx="1323">
                  <c:v>1.2243121503772116</c:v>
                </c:pt>
                <c:pt idx="1324">
                  <c:v>1.2140350925118593</c:v>
                </c:pt>
                <c:pt idx="1325">
                  <c:v>1.2037678952767414</c:v>
                </c:pt>
                <c:pt idx="1326">
                  <c:v>1.1935111084301799</c:v>
                </c:pt>
                <c:pt idx="1327">
                  <c:v>1.1832652760639777</c:v>
                </c:pt>
                <c:pt idx="1328">
                  <c:v>1.1730309478578727</c:v>
                </c:pt>
                <c:pt idx="1329">
                  <c:v>1.1628086753542481</c:v>
                </c:pt>
                <c:pt idx="1330">
                  <c:v>1.1525989989196168</c:v>
                </c:pt>
                <c:pt idx="1331">
                  <c:v>1.1424024700963618</c:v>
                </c:pt>
                <c:pt idx="1332">
                  <c:v>1.1322196367015767</c:v>
                </c:pt>
                <c:pt idx="1333">
                  <c:v>1.1220510465523539</c:v>
                </c:pt>
                <c:pt idx="1334">
                  <c:v>1.1118972511910772</c:v>
                </c:pt>
                <c:pt idx="1335">
                  <c:v>1.1017587909842588</c:v>
                </c:pt>
                <c:pt idx="1336">
                  <c:v>1.0916362174742822</c:v>
                </c:pt>
                <c:pt idx="1337">
                  <c:v>1.0815300784782407</c:v>
                </c:pt>
                <c:pt idx="1338">
                  <c:v>1.0714409218132273</c:v>
                </c:pt>
                <c:pt idx="1339">
                  <c:v>1.061369299021625</c:v>
                </c:pt>
                <c:pt idx="1340">
                  <c:v>1.0513157504699464</c:v>
                </c:pt>
                <c:pt idx="1341">
                  <c:v>1.0412808277005752</c:v>
                </c:pt>
                <c:pt idx="1342">
                  <c:v>1.0312650792631888</c:v>
                </c:pt>
                <c:pt idx="1343">
                  <c:v>1.0212690507771263</c:v>
                </c:pt>
                <c:pt idx="1344">
                  <c:v>1.0112932930743892</c:v>
                </c:pt>
                <c:pt idx="1345">
                  <c:v>1.0013383545133134</c:v>
                </c:pt>
                <c:pt idx="1346">
                  <c:v>0.99140477881816957</c:v>
                </c:pt>
                <c:pt idx="1347">
                  <c:v>0.98149311399530004</c:v>
                </c:pt>
                <c:pt idx="1348">
                  <c:v>0.97160391158069281</c:v>
                </c:pt>
                <c:pt idx="1349">
                  <c:v>0.96173771921041162</c:v>
                </c:pt>
                <c:pt idx="1350">
                  <c:v>0.95189507762399472</c:v>
                </c:pt>
                <c:pt idx="1351">
                  <c:v>0.9420765489701024</c:v>
                </c:pt>
                <c:pt idx="1352">
                  <c:v>0.93228266693539952</c:v>
                </c:pt>
                <c:pt idx="1353">
                  <c:v>0.92251398208582636</c:v>
                </c:pt>
                <c:pt idx="1354">
                  <c:v>0.91277104715049129</c:v>
                </c:pt>
                <c:pt idx="1355">
                  <c:v>0.90305440481961885</c:v>
                </c:pt>
                <c:pt idx="1356">
                  <c:v>0.89336460825659492</c:v>
                </c:pt>
                <c:pt idx="1357">
                  <c:v>0.88370219970822383</c:v>
                </c:pt>
                <c:pt idx="1358">
                  <c:v>0.87406773279045469</c:v>
                </c:pt>
                <c:pt idx="1359">
                  <c:v>0.86446174928838648</c:v>
                </c:pt>
                <c:pt idx="1360">
                  <c:v>0.85488480328881578</c:v>
                </c:pt>
                <c:pt idx="1361">
                  <c:v>0.84533744354743123</c:v>
                </c:pt>
                <c:pt idx="1362">
                  <c:v>0.83582020973900262</c:v>
                </c:pt>
                <c:pt idx="1363">
                  <c:v>0.82633365012094206</c:v>
                </c:pt>
                <c:pt idx="1364">
                  <c:v>0.81687831977659919</c:v>
                </c:pt>
                <c:pt idx="1365">
                  <c:v>0.80745475899624386</c:v>
                </c:pt>
                <c:pt idx="1366">
                  <c:v>0.79806352338893016</c:v>
                </c:pt>
                <c:pt idx="1367">
                  <c:v>0.78870515271008101</c:v>
                </c:pt>
                <c:pt idx="1368">
                  <c:v>0.77938020311274037</c:v>
                </c:pt>
                <c:pt idx="1369">
                  <c:v>0.77008921379919848</c:v>
                </c:pt>
                <c:pt idx="1370">
                  <c:v>0.7608327414847742</c:v>
                </c:pt>
                <c:pt idx="1371">
                  <c:v>0.75161133225092092</c:v>
                </c:pt>
                <c:pt idx="1372">
                  <c:v>0.74242552849235688</c:v>
                </c:pt>
                <c:pt idx="1373">
                  <c:v>0.73327587570083219</c:v>
                </c:pt>
                <c:pt idx="1374">
                  <c:v>0.72416293177107172</c:v>
                </c:pt>
                <c:pt idx="1375">
                  <c:v>0.71508723413625686</c:v>
                </c:pt>
                <c:pt idx="1376">
                  <c:v>0.70604934130824404</c:v>
                </c:pt>
                <c:pt idx="1377">
                  <c:v>0.69704979009394008</c:v>
                </c:pt>
                <c:pt idx="1378">
                  <c:v>0.6880891455491327</c:v>
                </c:pt>
                <c:pt idx="1379">
                  <c:v>0.67916793218485139</c:v>
                </c:pt>
                <c:pt idx="1380">
                  <c:v>0.67028670930493872</c:v>
                </c:pt>
                <c:pt idx="1381">
                  <c:v>0.66144603217363984</c:v>
                </c:pt>
                <c:pt idx="1382">
                  <c:v>0.65264643942302358</c:v>
                </c:pt>
                <c:pt idx="1383">
                  <c:v>0.64388848267849186</c:v>
                </c:pt>
                <c:pt idx="1384">
                  <c:v>0.63517270022697792</c:v>
                </c:pt>
                <c:pt idx="1385">
                  <c:v>0.62649964733272667</c:v>
                </c:pt>
                <c:pt idx="1386">
                  <c:v>0.61786988640580764</c:v>
                </c:pt>
                <c:pt idx="1387">
                  <c:v>0.6092839364350684</c:v>
                </c:pt>
                <c:pt idx="1388">
                  <c:v>0.60074235946715682</c:v>
                </c:pt>
                <c:pt idx="1389">
                  <c:v>0.59224570331573767</c:v>
                </c:pt>
                <c:pt idx="1390">
                  <c:v>0.58379453189028063</c:v>
                </c:pt>
                <c:pt idx="1391">
                  <c:v>0.57538936119911765</c:v>
                </c:pt>
                <c:pt idx="1392">
                  <c:v>0.56703076222059301</c:v>
                </c:pt>
                <c:pt idx="1393">
                  <c:v>0.55871926786720949</c:v>
                </c:pt>
                <c:pt idx="1394">
                  <c:v>0.5504554436209792</c:v>
                </c:pt>
                <c:pt idx="1395">
                  <c:v>0.54223982471517707</c:v>
                </c:pt>
                <c:pt idx="1396">
                  <c:v>0.53407296133066218</c:v>
                </c:pt>
                <c:pt idx="1397">
                  <c:v>0.52595538637993755</c:v>
                </c:pt>
                <c:pt idx="1398">
                  <c:v>0.51788769679302094</c:v>
                </c:pt>
                <c:pt idx="1399">
                  <c:v>0.5098703723760416</c:v>
                </c:pt>
                <c:pt idx="1400">
                  <c:v>0.50190400964074033</c:v>
                </c:pt>
                <c:pt idx="1401">
                  <c:v>0.49398912659845895</c:v>
                </c:pt>
                <c:pt idx="1402">
                  <c:v>0.48612632189803973</c:v>
                </c:pt>
                <c:pt idx="1403">
                  <c:v>0.47831607192624825</c:v>
                </c:pt>
                <c:pt idx="1404">
                  <c:v>0.47055897489536425</c:v>
                </c:pt>
                <c:pt idx="1405">
                  <c:v>0.46285556371789111</c:v>
                </c:pt>
                <c:pt idx="1406">
                  <c:v>0.45520639413115349</c:v>
                </c:pt>
                <c:pt idx="1407">
                  <c:v>0.44761199856091466</c:v>
                </c:pt>
                <c:pt idx="1408">
                  <c:v>0.44007291738849053</c:v>
                </c:pt>
                <c:pt idx="1409">
                  <c:v>0.43258972822986802</c:v>
                </c:pt>
                <c:pt idx="1410">
                  <c:v>0.42516297378631829</c:v>
                </c:pt>
                <c:pt idx="1411">
                  <c:v>0.41779318277167476</c:v>
                </c:pt>
                <c:pt idx="1412">
                  <c:v>0.4104808974140754</c:v>
                </c:pt>
                <c:pt idx="1413">
                  <c:v>0.40322672146626731</c:v>
                </c:pt>
                <c:pt idx="1414">
                  <c:v>0.3960311211574909</c:v>
                </c:pt>
                <c:pt idx="1415">
                  <c:v>0.38889469975364621</c:v>
                </c:pt>
                <c:pt idx="1416">
                  <c:v>0.38181799016723644</c:v>
                </c:pt>
                <c:pt idx="1417">
                  <c:v>0.37480155344063071</c:v>
                </c:pt>
                <c:pt idx="1418">
                  <c:v>0.36784591143978851</c:v>
                </c:pt>
                <c:pt idx="1419">
                  <c:v>0.36095160980078528</c:v>
                </c:pt>
                <c:pt idx="1420">
                  <c:v>0.35411922613960783</c:v>
                </c:pt>
                <c:pt idx="1421">
                  <c:v>0.34734930866371072</c:v>
                </c:pt>
                <c:pt idx="1422">
                  <c:v>0.3406423751248453</c:v>
                </c:pt>
                <c:pt idx="1423">
                  <c:v>0.33399897320704841</c:v>
                </c:pt>
                <c:pt idx="1424">
                  <c:v>0.32741968052630693</c:v>
                </c:pt>
                <c:pt idx="1425">
                  <c:v>0.32090504742946369</c:v>
                </c:pt>
                <c:pt idx="1426">
                  <c:v>0.31445558740777885</c:v>
                </c:pt>
                <c:pt idx="1427">
                  <c:v>0.30807186516755319</c:v>
                </c:pt>
                <c:pt idx="1428">
                  <c:v>0.30175441362129019</c:v>
                </c:pt>
                <c:pt idx="1429">
                  <c:v>0.29550384493300735</c:v>
                </c:pt>
                <c:pt idx="1430">
                  <c:v>0.28932060858254549</c:v>
                </c:pt>
                <c:pt idx="1431">
                  <c:v>0.28320531617393363</c:v>
                </c:pt>
                <c:pt idx="1432">
                  <c:v>0.2771584857185142</c:v>
                </c:pt>
                <c:pt idx="1433">
                  <c:v>0.27118073166597556</c:v>
                </c:pt>
                <c:pt idx="1434">
                  <c:v>0.26527249894310162</c:v>
                </c:pt>
                <c:pt idx="1435">
                  <c:v>0.25943440142130736</c:v>
                </c:pt>
                <c:pt idx="1436">
                  <c:v>0.25366697201309618</c:v>
                </c:pt>
                <c:pt idx="1437">
                  <c:v>0.24797078282348589</c:v>
                </c:pt>
                <c:pt idx="1438">
                  <c:v>0.24234633368456485</c:v>
                </c:pt>
                <c:pt idx="1439">
                  <c:v>0.23679418120363072</c:v>
                </c:pt>
                <c:pt idx="1440">
                  <c:v>0.23131490299667046</c:v>
                </c:pt>
                <c:pt idx="1441">
                  <c:v>0.22590905869949482</c:v>
                </c:pt>
                <c:pt idx="1442">
                  <c:v>0.2205771432985692</c:v>
                </c:pt>
                <c:pt idx="1443">
                  <c:v>0.21531971581486009</c:v>
                </c:pt>
                <c:pt idx="1444">
                  <c:v>0.21013735386435442</c:v>
                </c:pt>
                <c:pt idx="1445">
                  <c:v>0.20503061958795871</c:v>
                </c:pt>
                <c:pt idx="1446">
                  <c:v>0.20000000298023224</c:v>
                </c:pt>
                <c:pt idx="1447">
                  <c:v>0.19504590176912523</c:v>
                </c:pt>
                <c:pt idx="1448">
                  <c:v>0.19016794320643987</c:v>
                </c:pt>
                <c:pt idx="1449">
                  <c:v>0.18536557553385438</c:v>
                </c:pt>
                <c:pt idx="1450">
                  <c:v>0.18063824699304679</c:v>
                </c:pt>
                <c:pt idx="1451">
                  <c:v>0.17598540582569533</c:v>
                </c:pt>
                <c:pt idx="1452">
                  <c:v>0.17140650027347798</c:v>
                </c:pt>
                <c:pt idx="1453">
                  <c:v>0.16690097857807282</c:v>
                </c:pt>
                <c:pt idx="1454">
                  <c:v>0.16246828898115809</c:v>
                </c:pt>
                <c:pt idx="1455">
                  <c:v>0.15810787972441176</c:v>
                </c:pt>
                <c:pt idx="1456">
                  <c:v>0.153819199049512</c:v>
                </c:pt>
                <c:pt idx="1457">
                  <c:v>0.14960169519813696</c:v>
                </c:pt>
                <c:pt idx="1458">
                  <c:v>0.14545481641196456</c:v>
                </c:pt>
                <c:pt idx="1459">
                  <c:v>0.14137801093267316</c:v>
                </c:pt>
                <c:pt idx="1460">
                  <c:v>0.13737072700194061</c:v>
                </c:pt>
                <c:pt idx="1461">
                  <c:v>0.13343241286144522</c:v>
                </c:pt>
                <c:pt idx="1462">
                  <c:v>0.12956251675286501</c:v>
                </c:pt>
                <c:pt idx="1463">
                  <c:v>0.12576048691787803</c:v>
                </c:pt>
                <c:pt idx="1464">
                  <c:v>0.12202577159816244</c:v>
                </c:pt>
                <c:pt idx="1465">
                  <c:v>0.11835781903539636</c:v>
                </c:pt>
                <c:pt idx="1466">
                  <c:v>0.11475607747125788</c:v>
                </c:pt>
                <c:pt idx="1467">
                  <c:v>0.11121999514742512</c:v>
                </c:pt>
                <c:pt idx="1468">
                  <c:v>0.10774902030557607</c:v>
                </c:pt>
                <c:pt idx="1469">
                  <c:v>0.10434260118738899</c:v>
                </c:pt>
                <c:pt idx="1470">
                  <c:v>0.10100018603454189</c:v>
                </c:pt>
                <c:pt idx="1471">
                  <c:v>9.7721223088712936E-2</c:v>
                </c:pt>
                <c:pt idx="1472">
                  <c:v>9.4505160591580165E-2</c:v>
                </c:pt>
                <c:pt idx="1473">
                  <c:v>9.1351446784821697E-2</c:v>
                </c:pt>
                <c:pt idx="1474">
                  <c:v>8.8259529910115667E-2</c:v>
                </c:pt>
                <c:pt idx="1475">
                  <c:v>8.522885820914014E-2</c:v>
                </c:pt>
                <c:pt idx="1476">
                  <c:v>8.2258879923573267E-2</c:v>
                </c:pt>
                <c:pt idx="1477">
                  <c:v>7.9349043295093125E-2</c:v>
                </c:pt>
                <c:pt idx="1478">
                  <c:v>7.649879656537778E-2</c:v>
                </c:pt>
                <c:pt idx="1479">
                  <c:v>7.370758797610541E-2</c:v>
                </c:pt>
                <c:pt idx="1480">
                  <c:v>7.097486576895401E-2</c:v>
                </c:pt>
                <c:pt idx="1481">
                  <c:v>6.830007818560184E-2</c:v>
                </c:pt>
                <c:pt idx="1482">
                  <c:v>6.5682673467726854E-2</c:v>
                </c:pt>
                <c:pt idx="1483">
                  <c:v>6.3122099857007258E-2</c:v>
                </c:pt>
                <c:pt idx="1484">
                  <c:v>6.0617805595121102E-2</c:v>
                </c:pt>
                <c:pt idx="1485">
                  <c:v>5.8169238923746466E-2</c:v>
                </c:pt>
                <c:pt idx="1486">
                  <c:v>5.5775848084561555E-2</c:v>
                </c:pt>
                <c:pt idx="1487">
                  <c:v>5.3437081319244364E-2</c:v>
                </c:pt>
                <c:pt idx="1488">
                  <c:v>5.1152386869473043E-2</c:v>
                </c:pt>
                <c:pt idx="1489">
                  <c:v>4.8921212976925726E-2</c:v>
                </c:pt>
                <c:pt idx="1490">
                  <c:v>4.6743007883280438E-2</c:v>
                </c:pt>
                <c:pt idx="1491">
                  <c:v>4.4617219830215368E-2</c:v>
                </c:pt>
                <c:pt idx="1492">
                  <c:v>4.2543297059408555E-2</c:v>
                </c:pt>
                <c:pt idx="1493">
                  <c:v>4.0520687812538106E-2</c:v>
                </c:pt>
                <c:pt idx="1494">
                  <c:v>3.8548840331282183E-2</c:v>
                </c:pt>
                <c:pt idx="1495">
                  <c:v>3.6627202857318825E-2</c:v>
                </c:pt>
                <c:pt idx="1496">
                  <c:v>3.4755223632326165E-2</c:v>
                </c:pt>
                <c:pt idx="1497">
                  <c:v>3.2932350897982285E-2</c:v>
                </c:pt>
                <c:pt idx="1498">
                  <c:v>3.1158032895965346E-2</c:v>
                </c:pt>
                <c:pt idx="1499">
                  <c:v>2.94317178679534E-2</c:v>
                </c:pt>
                <c:pt idx="1500">
                  <c:v>2.7752854055624512E-2</c:v>
                </c:pt>
                <c:pt idx="1501">
                  <c:v>2.6120889700656916E-2</c:v>
                </c:pt>
                <c:pt idx="1502">
                  <c:v>2.4535273044728551E-2</c:v>
                </c:pt>
                <c:pt idx="1503">
                  <c:v>2.2995452329517649E-2</c:v>
                </c:pt>
                <c:pt idx="1504">
                  <c:v>2.1500875796702304E-2</c:v>
                </c:pt>
                <c:pt idx="1505">
                  <c:v>2.0050991687960498E-2</c:v>
                </c:pt>
                <c:pt idx="1506">
                  <c:v>1.8645248244970505E-2</c:v>
                </c:pt>
                <c:pt idx="1507">
                  <c:v>1.728309370941028E-2</c:v>
                </c:pt>
                <c:pt idx="1508">
                  <c:v>1.5963976322958012E-2</c:v>
                </c:pt>
                <c:pt idx="1509">
                  <c:v>1.4687344327291796E-2</c:v>
                </c:pt>
                <c:pt idx="1510">
                  <c:v>1.3452645964089696E-2</c:v>
                </c:pt>
                <c:pt idx="1511">
                  <c:v>1.2259329475029862E-2</c:v>
                </c:pt>
                <c:pt idx="1512">
                  <c:v>1.1106843101790345E-2</c:v>
                </c:pt>
                <c:pt idx="1513">
                  <c:v>9.994635086049336E-3</c:v>
                </c:pt>
                <c:pt idx="1514">
                  <c:v>8.9221536694848447E-3</c:v>
                </c:pt>
                <c:pt idx="1515">
                  <c:v>7.8888470937749922E-3</c:v>
                </c:pt>
                <c:pt idx="1516">
                  <c:v>6.8941636005979412E-3</c:v>
                </c:pt>
                <c:pt idx="1517">
                  <c:v>5.9375514316317296E-3</c:v>
                </c:pt>
                <c:pt idx="1518">
                  <c:v>5.0184588285545201E-3</c:v>
                </c:pt>
                <c:pt idx="1519">
                  <c:v>4.1363340330443366E-3</c:v>
                </c:pt>
                <c:pt idx="1520">
                  <c:v>3.2906252867793556E-3</c:v>
                </c:pt>
                <c:pt idx="1521">
                  <c:v>2.4807808314376567E-3</c:v>
                </c:pt>
                <c:pt idx="1522">
                  <c:v>1.7062489086973193E-3</c:v>
                </c:pt>
                <c:pt idx="1523">
                  <c:v>9.6647776023647824E-4</c:v>
                </c:pt>
                <c:pt idx="1524">
                  <c:v>2.6091562773321308E-4</c:v>
                </c:pt>
                <c:pt idx="1525">
                  <c:v>-4.1098924713435514E-4</c:v>
                </c:pt>
                <c:pt idx="1526">
                  <c:v>-1.0497886226880776E-3</c:v>
                </c:pt>
                <c:pt idx="1527">
                  <c:v>-1.656034257249972E-3</c:v>
                </c:pt>
                <c:pt idx="1528">
                  <c:v>-2.2302779091418062E-3</c:v>
                </c:pt>
                <c:pt idx="1529">
                  <c:v>-2.7730713366855841E-3</c:v>
                </c:pt>
                <c:pt idx="1530">
                  <c:v>-3.2849662982031291E-3</c:v>
                </c:pt>
                <c:pt idx="1531">
                  <c:v>-3.7665145520163618E-3</c:v>
                </c:pt>
                <c:pt idx="1532">
                  <c:v>-4.218267856447161E-3</c:v>
                </c:pt>
                <c:pt idx="1533">
                  <c:v>-4.640777969817475E-3</c:v>
                </c:pt>
                <c:pt idx="1534">
                  <c:v>-5.0345966504491413E-3</c:v>
                </c:pt>
                <c:pt idx="1535">
                  <c:v>-5.4002756566640941E-3</c:v>
                </c:pt>
                <c:pt idx="1536">
                  <c:v>-5.7383667467841987E-3</c:v>
                </c:pt>
                <c:pt idx="1537">
                  <c:v>-6.0494216791313893E-3</c:v>
                </c:pt>
                <c:pt idx="1538">
                  <c:v>-6.333992212027531E-3</c:v>
                </c:pt>
                <c:pt idx="1539">
                  <c:v>-6.5926301037945584E-3</c:v>
                </c:pt>
                <c:pt idx="1540">
                  <c:v>-6.8258871127543086E-3</c:v>
                </c:pt>
                <c:pt idx="1541">
                  <c:v>-7.03431499722873E-3</c:v>
                </c:pt>
                <c:pt idx="1542">
                  <c:v>-7.2184655155396946E-3</c:v>
                </c:pt>
                <c:pt idx="1543">
                  <c:v>-7.3788904260091159E-3</c:v>
                </c:pt>
                <c:pt idx="1544">
                  <c:v>-7.5161414869588591E-3</c:v>
                </c:pt>
                <c:pt idx="1545">
                  <c:v>-7.6307704567108586E-3</c:v>
                </c:pt>
                <c:pt idx="1546">
                  <c:v>-7.7233290935870072E-3</c:v>
                </c:pt>
                <c:pt idx="1547">
                  <c:v>-7.7943691559091491E-3</c:v>
                </c:pt>
                <c:pt idx="1548">
                  <c:v>-7.8444424019992395E-3</c:v>
                </c:pt>
                <c:pt idx="1549">
                  <c:v>-7.8741005901791644E-3</c:v>
                </c:pt>
                <c:pt idx="1550">
                  <c:v>-7.8838954787708096E-3</c:v>
                </c:pt>
                <c:pt idx="1551">
                  <c:v>-7.8743788260960609E-3</c:v>
                </c:pt>
                <c:pt idx="1552">
                  <c:v>-7.8461023904768459E-3</c:v>
                </c:pt>
                <c:pt idx="1553">
                  <c:v>-7.7996179302350366E-3</c:v>
                </c:pt>
                <c:pt idx="1554">
                  <c:v>-7.7354772036925257E-3</c:v>
                </c:pt>
                <c:pt idx="1555">
                  <c:v>-7.6542319691712338E-3</c:v>
                </c:pt>
                <c:pt idx="1556">
                  <c:v>-7.5564339849930398E-3</c:v>
                </c:pt>
                <c:pt idx="1557">
                  <c:v>-7.4426350094798366E-3</c:v>
                </c:pt>
                <c:pt idx="1558">
                  <c:v>-7.3133868009535447E-3</c:v>
                </c:pt>
                <c:pt idx="1559">
                  <c:v>-7.1692411177360291E-3</c:v>
                </c:pt>
                <c:pt idx="1560">
                  <c:v>-7.0107497181492104E-3</c:v>
                </c:pt>
                <c:pt idx="1561">
                  <c:v>-6.8384643605149814E-3</c:v>
                </c:pt>
                <c:pt idx="1562">
                  <c:v>-6.652936803155228E-3</c:v>
                </c:pt>
                <c:pt idx="1563">
                  <c:v>-6.4547188043918499E-3</c:v>
                </c:pt>
                <c:pt idx="1564">
                  <c:v>-6.2443621225467469E-3</c:v>
                </c:pt>
                <c:pt idx="1565">
                  <c:v>-6.0224185159418117E-3</c:v>
                </c:pt>
                <c:pt idx="1566">
                  <c:v>-5.789439742898958E-3</c:v>
                </c:pt>
                <c:pt idx="1567">
                  <c:v>-5.5459775617400647E-3</c:v>
                </c:pt>
                <c:pt idx="1568">
                  <c:v>-5.2925837307870281E-3</c:v>
                </c:pt>
                <c:pt idx="1569">
                  <c:v>-5.0298100083617479E-3</c:v>
                </c:pt>
                <c:pt idx="1570">
                  <c:v>-4.7582081527861239E-3</c:v>
                </c:pt>
                <c:pt idx="1571">
                  <c:v>-4.4783299223820558E-3</c:v>
                </c:pt>
                <c:pt idx="1572">
                  <c:v>-4.1907270754714294E-3</c:v>
                </c:pt>
                <c:pt idx="1573">
                  <c:v>-3.8959513703761481E-3</c:v>
                </c:pt>
                <c:pt idx="1574">
                  <c:v>-3.594554565418108E-3</c:v>
                </c:pt>
                <c:pt idx="1575">
                  <c:v>-3.2870884189192089E-3</c:v>
                </c:pt>
                <c:pt idx="1576">
                  <c:v>-2.9741046892013401E-3</c:v>
                </c:pt>
                <c:pt idx="1577">
                  <c:v>-2.6561551345864048E-3</c:v>
                </c:pt>
                <c:pt idx="1578">
                  <c:v>-2.3337915133962925E-3</c:v>
                </c:pt>
                <c:pt idx="1579">
                  <c:v>-2.0075655839529062E-3</c:v>
                </c:pt>
                <c:pt idx="1580">
                  <c:v>-1.6780291045781406E-3</c:v>
                </c:pt>
                <c:pt idx="1581">
                  <c:v>-1.3457338335938927E-3</c:v>
                </c:pt>
                <c:pt idx="1582">
                  <c:v>-1.011231529322058E-3</c:v>
                </c:pt>
                <c:pt idx="1583">
                  <c:v>-6.7507395008453317E-4</c:v>
                </c:pt>
                <c:pt idx="1584">
                  <c:v>-3.3781285420321429E-4</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numCache>
            </c:numRef>
          </c:val>
        </c:ser>
        <c:marker val="1"/>
        <c:axId val="127518592"/>
        <c:axId val="127517056"/>
      </c:lineChart>
      <c:catAx>
        <c:axId val="127505536"/>
        <c:scaling>
          <c:orientation val="minMax"/>
        </c:scaling>
        <c:axPos val="b"/>
        <c:numFmt formatCode="0" sourceLinked="1"/>
        <c:tickLblPos val="nextTo"/>
        <c:txPr>
          <a:bodyPr/>
          <a:lstStyle/>
          <a:p>
            <a:pPr>
              <a:defRPr lang="en-US" sz="1200"/>
            </a:pPr>
            <a:endParaRPr lang="en-US"/>
          </a:p>
        </c:txPr>
        <c:crossAx val="127507072"/>
        <c:crosses val="autoZero"/>
        <c:auto val="1"/>
        <c:lblAlgn val="ctr"/>
        <c:lblOffset val="100"/>
        <c:tickLblSkip val="5"/>
        <c:tickMarkSkip val="5"/>
      </c:catAx>
      <c:valAx>
        <c:axId val="127507072"/>
        <c:scaling>
          <c:orientation val="minMax"/>
          <c:max val="100"/>
          <c:min val="0"/>
        </c:scaling>
        <c:axPos val="l"/>
        <c:majorGridlines/>
        <c:minorGridlines/>
        <c:numFmt formatCode="0.000" sourceLinked="1"/>
        <c:tickLblPos val="nextTo"/>
        <c:txPr>
          <a:bodyPr/>
          <a:lstStyle/>
          <a:p>
            <a:pPr>
              <a:defRPr lang="en-US"/>
            </a:pPr>
            <a:endParaRPr lang="en-US"/>
          </a:p>
        </c:txPr>
        <c:crossAx val="127505536"/>
        <c:crosses val="autoZero"/>
        <c:crossBetween val="between"/>
        <c:majorUnit val="10"/>
        <c:minorUnit val="5"/>
      </c:valAx>
      <c:valAx>
        <c:axId val="127517056"/>
        <c:scaling>
          <c:orientation val="minMax"/>
          <c:max val="10"/>
          <c:min val="0"/>
        </c:scaling>
        <c:axPos val="r"/>
        <c:numFmt formatCode="0.000" sourceLinked="1"/>
        <c:tickLblPos val="nextTo"/>
        <c:txPr>
          <a:bodyPr/>
          <a:lstStyle/>
          <a:p>
            <a:pPr>
              <a:defRPr lang="en-US"/>
            </a:pPr>
            <a:endParaRPr lang="en-US"/>
          </a:p>
        </c:txPr>
        <c:crossAx val="127518592"/>
        <c:crosses val="max"/>
        <c:crossBetween val="between"/>
      </c:valAx>
      <c:catAx>
        <c:axId val="127518592"/>
        <c:scaling>
          <c:orientation val="minMax"/>
        </c:scaling>
        <c:delete val="1"/>
        <c:axPos val="b"/>
        <c:numFmt formatCode="0" sourceLinked="1"/>
        <c:tickLblPos val="nextTo"/>
        <c:crossAx val="127517056"/>
        <c:crosses val="autoZero"/>
        <c:auto val="1"/>
        <c:lblAlgn val="ctr"/>
        <c:lblOffset val="100"/>
      </c:catAx>
    </c:plotArea>
    <c:legend>
      <c:legendPos val="r"/>
      <c:layout>
        <c:manualLayout>
          <c:xMode val="edge"/>
          <c:yMode val="edge"/>
          <c:x val="0.18537328593194521"/>
          <c:y val="0.9364640883977895"/>
          <c:w val="0.64398171660744497"/>
          <c:h val="5.5248618784530378E-2"/>
        </c:manualLayout>
      </c:layout>
      <c:txPr>
        <a:bodyPr/>
        <a:lstStyle/>
        <a:p>
          <a:pPr>
            <a:defRPr lang="en-US"/>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sz="1200"/>
            </a:pPr>
            <a:r>
              <a:rPr lang="en-US" sz="1200"/>
              <a:t>Waterline and Curvature Descriptors</a:t>
            </a:r>
          </a:p>
        </c:rich>
      </c:tx>
      <c:overlay val="1"/>
    </c:title>
    <c:plotArea>
      <c:layout>
        <c:manualLayout>
          <c:layoutTarget val="inner"/>
          <c:xMode val="edge"/>
          <c:yMode val="edge"/>
          <c:x val="7.3067746376664161E-2"/>
          <c:y val="0.18153519446433386"/>
          <c:w val="0.79548515737859782"/>
          <c:h val="0.5088603613264171"/>
        </c:manualLayout>
      </c:layout>
      <c:lineChart>
        <c:grouping val="standard"/>
        <c:ser>
          <c:idx val="0"/>
          <c:order val="0"/>
          <c:tx>
            <c:v>Waterline</c:v>
          </c:tx>
          <c:spPr>
            <a:ln w="19050"/>
          </c:spPr>
          <c:marker>
            <c:symbol val="none"/>
          </c:marker>
          <c:cat>
            <c:numRef>
              <c:f>WaterLine!$A$34:$A$1434</c:f>
              <c:numCache>
                <c:formatCode>General</c:formatCode>
                <c:ptCount val="1401"/>
                <c:pt idx="0">
                  <c:v>-700</c:v>
                </c:pt>
                <c:pt idx="1">
                  <c:v>-699</c:v>
                </c:pt>
                <c:pt idx="2">
                  <c:v>-698</c:v>
                </c:pt>
                <c:pt idx="3">
                  <c:v>-697</c:v>
                </c:pt>
                <c:pt idx="4">
                  <c:v>-696</c:v>
                </c:pt>
                <c:pt idx="5">
                  <c:v>-695</c:v>
                </c:pt>
                <c:pt idx="6">
                  <c:v>-694</c:v>
                </c:pt>
                <c:pt idx="7">
                  <c:v>-693</c:v>
                </c:pt>
                <c:pt idx="8">
                  <c:v>-692</c:v>
                </c:pt>
                <c:pt idx="9">
                  <c:v>-691</c:v>
                </c:pt>
                <c:pt idx="10">
                  <c:v>-690</c:v>
                </c:pt>
                <c:pt idx="11">
                  <c:v>-689</c:v>
                </c:pt>
                <c:pt idx="12">
                  <c:v>-688</c:v>
                </c:pt>
                <c:pt idx="13">
                  <c:v>-687</c:v>
                </c:pt>
                <c:pt idx="14">
                  <c:v>-686</c:v>
                </c:pt>
                <c:pt idx="15">
                  <c:v>-685</c:v>
                </c:pt>
                <c:pt idx="16">
                  <c:v>-684</c:v>
                </c:pt>
                <c:pt idx="17">
                  <c:v>-683</c:v>
                </c:pt>
                <c:pt idx="18">
                  <c:v>-682</c:v>
                </c:pt>
                <c:pt idx="19">
                  <c:v>-681</c:v>
                </c:pt>
                <c:pt idx="20">
                  <c:v>-680</c:v>
                </c:pt>
                <c:pt idx="21">
                  <c:v>-679</c:v>
                </c:pt>
                <c:pt idx="22">
                  <c:v>-678</c:v>
                </c:pt>
                <c:pt idx="23">
                  <c:v>-677</c:v>
                </c:pt>
                <c:pt idx="24">
                  <c:v>-676</c:v>
                </c:pt>
                <c:pt idx="25">
                  <c:v>-675</c:v>
                </c:pt>
                <c:pt idx="26">
                  <c:v>-674</c:v>
                </c:pt>
                <c:pt idx="27">
                  <c:v>-673</c:v>
                </c:pt>
                <c:pt idx="28">
                  <c:v>-672</c:v>
                </c:pt>
                <c:pt idx="29">
                  <c:v>-671</c:v>
                </c:pt>
                <c:pt idx="30">
                  <c:v>-670</c:v>
                </c:pt>
                <c:pt idx="31">
                  <c:v>-669</c:v>
                </c:pt>
                <c:pt idx="32">
                  <c:v>-668</c:v>
                </c:pt>
                <c:pt idx="33">
                  <c:v>-667</c:v>
                </c:pt>
                <c:pt idx="34">
                  <c:v>-666</c:v>
                </c:pt>
                <c:pt idx="35">
                  <c:v>-665</c:v>
                </c:pt>
                <c:pt idx="36">
                  <c:v>-664</c:v>
                </c:pt>
                <c:pt idx="37">
                  <c:v>-663</c:v>
                </c:pt>
                <c:pt idx="38">
                  <c:v>-662</c:v>
                </c:pt>
                <c:pt idx="39">
                  <c:v>-661</c:v>
                </c:pt>
                <c:pt idx="40">
                  <c:v>-660</c:v>
                </c:pt>
                <c:pt idx="41">
                  <c:v>-659</c:v>
                </c:pt>
                <c:pt idx="42">
                  <c:v>-658</c:v>
                </c:pt>
                <c:pt idx="43">
                  <c:v>-657</c:v>
                </c:pt>
                <c:pt idx="44">
                  <c:v>-656</c:v>
                </c:pt>
                <c:pt idx="45">
                  <c:v>-655</c:v>
                </c:pt>
                <c:pt idx="46">
                  <c:v>-654</c:v>
                </c:pt>
                <c:pt idx="47">
                  <c:v>-653</c:v>
                </c:pt>
                <c:pt idx="48">
                  <c:v>-652</c:v>
                </c:pt>
                <c:pt idx="49">
                  <c:v>-651</c:v>
                </c:pt>
                <c:pt idx="50">
                  <c:v>-650</c:v>
                </c:pt>
                <c:pt idx="51">
                  <c:v>-649</c:v>
                </c:pt>
                <c:pt idx="52">
                  <c:v>-648</c:v>
                </c:pt>
                <c:pt idx="53">
                  <c:v>-647</c:v>
                </c:pt>
                <c:pt idx="54">
                  <c:v>-646</c:v>
                </c:pt>
                <c:pt idx="55">
                  <c:v>-645</c:v>
                </c:pt>
                <c:pt idx="56">
                  <c:v>-644</c:v>
                </c:pt>
                <c:pt idx="57">
                  <c:v>-643</c:v>
                </c:pt>
                <c:pt idx="58">
                  <c:v>-642</c:v>
                </c:pt>
                <c:pt idx="59">
                  <c:v>-641</c:v>
                </c:pt>
                <c:pt idx="60">
                  <c:v>-640</c:v>
                </c:pt>
                <c:pt idx="61">
                  <c:v>-639</c:v>
                </c:pt>
                <c:pt idx="62">
                  <c:v>-638</c:v>
                </c:pt>
                <c:pt idx="63">
                  <c:v>-637</c:v>
                </c:pt>
                <c:pt idx="64">
                  <c:v>-636</c:v>
                </c:pt>
                <c:pt idx="65">
                  <c:v>-635</c:v>
                </c:pt>
                <c:pt idx="66">
                  <c:v>-634</c:v>
                </c:pt>
                <c:pt idx="67">
                  <c:v>-633</c:v>
                </c:pt>
                <c:pt idx="68">
                  <c:v>-632</c:v>
                </c:pt>
                <c:pt idx="69">
                  <c:v>-631</c:v>
                </c:pt>
                <c:pt idx="70">
                  <c:v>-630</c:v>
                </c:pt>
                <c:pt idx="71">
                  <c:v>-629</c:v>
                </c:pt>
                <c:pt idx="72">
                  <c:v>-628</c:v>
                </c:pt>
                <c:pt idx="73">
                  <c:v>-627</c:v>
                </c:pt>
                <c:pt idx="74">
                  <c:v>-626</c:v>
                </c:pt>
                <c:pt idx="75">
                  <c:v>-625</c:v>
                </c:pt>
                <c:pt idx="76">
                  <c:v>-624</c:v>
                </c:pt>
                <c:pt idx="77">
                  <c:v>-623</c:v>
                </c:pt>
                <c:pt idx="78">
                  <c:v>-622</c:v>
                </c:pt>
                <c:pt idx="79">
                  <c:v>-621</c:v>
                </c:pt>
                <c:pt idx="80">
                  <c:v>-620</c:v>
                </c:pt>
                <c:pt idx="81">
                  <c:v>-619</c:v>
                </c:pt>
                <c:pt idx="82">
                  <c:v>-618</c:v>
                </c:pt>
                <c:pt idx="83">
                  <c:v>-617</c:v>
                </c:pt>
                <c:pt idx="84">
                  <c:v>-616</c:v>
                </c:pt>
                <c:pt idx="85">
                  <c:v>-615</c:v>
                </c:pt>
                <c:pt idx="86">
                  <c:v>-614</c:v>
                </c:pt>
                <c:pt idx="87">
                  <c:v>-613</c:v>
                </c:pt>
                <c:pt idx="88">
                  <c:v>-612</c:v>
                </c:pt>
                <c:pt idx="89">
                  <c:v>-611</c:v>
                </c:pt>
                <c:pt idx="90">
                  <c:v>-610</c:v>
                </c:pt>
                <c:pt idx="91">
                  <c:v>-609</c:v>
                </c:pt>
                <c:pt idx="92">
                  <c:v>-608</c:v>
                </c:pt>
                <c:pt idx="93">
                  <c:v>-607</c:v>
                </c:pt>
                <c:pt idx="94">
                  <c:v>-606</c:v>
                </c:pt>
                <c:pt idx="95">
                  <c:v>-605</c:v>
                </c:pt>
                <c:pt idx="96">
                  <c:v>-604</c:v>
                </c:pt>
                <c:pt idx="97">
                  <c:v>-603</c:v>
                </c:pt>
                <c:pt idx="98">
                  <c:v>-602</c:v>
                </c:pt>
                <c:pt idx="99">
                  <c:v>-601</c:v>
                </c:pt>
                <c:pt idx="100">
                  <c:v>-600</c:v>
                </c:pt>
                <c:pt idx="101">
                  <c:v>-599</c:v>
                </c:pt>
                <c:pt idx="102">
                  <c:v>-598</c:v>
                </c:pt>
                <c:pt idx="103">
                  <c:v>-597</c:v>
                </c:pt>
                <c:pt idx="104">
                  <c:v>-596</c:v>
                </c:pt>
                <c:pt idx="105">
                  <c:v>-595</c:v>
                </c:pt>
                <c:pt idx="106">
                  <c:v>-594</c:v>
                </c:pt>
                <c:pt idx="107">
                  <c:v>-593</c:v>
                </c:pt>
                <c:pt idx="108">
                  <c:v>-592</c:v>
                </c:pt>
                <c:pt idx="109">
                  <c:v>-591</c:v>
                </c:pt>
                <c:pt idx="110">
                  <c:v>-590</c:v>
                </c:pt>
                <c:pt idx="111">
                  <c:v>-589</c:v>
                </c:pt>
                <c:pt idx="112">
                  <c:v>-588</c:v>
                </c:pt>
                <c:pt idx="113">
                  <c:v>-587</c:v>
                </c:pt>
                <c:pt idx="114">
                  <c:v>-586</c:v>
                </c:pt>
                <c:pt idx="115">
                  <c:v>-585</c:v>
                </c:pt>
                <c:pt idx="116">
                  <c:v>-584</c:v>
                </c:pt>
                <c:pt idx="117">
                  <c:v>-583</c:v>
                </c:pt>
                <c:pt idx="118">
                  <c:v>-582</c:v>
                </c:pt>
                <c:pt idx="119">
                  <c:v>-581</c:v>
                </c:pt>
                <c:pt idx="120">
                  <c:v>-580</c:v>
                </c:pt>
                <c:pt idx="121">
                  <c:v>-579</c:v>
                </c:pt>
                <c:pt idx="122">
                  <c:v>-578</c:v>
                </c:pt>
                <c:pt idx="123">
                  <c:v>-577</c:v>
                </c:pt>
                <c:pt idx="124">
                  <c:v>-576</c:v>
                </c:pt>
                <c:pt idx="125">
                  <c:v>-575</c:v>
                </c:pt>
                <c:pt idx="126">
                  <c:v>-574</c:v>
                </c:pt>
                <c:pt idx="127">
                  <c:v>-573</c:v>
                </c:pt>
                <c:pt idx="128">
                  <c:v>-572</c:v>
                </c:pt>
                <c:pt idx="129">
                  <c:v>-571</c:v>
                </c:pt>
                <c:pt idx="130">
                  <c:v>-570</c:v>
                </c:pt>
                <c:pt idx="131">
                  <c:v>-569</c:v>
                </c:pt>
                <c:pt idx="132">
                  <c:v>-568</c:v>
                </c:pt>
                <c:pt idx="133">
                  <c:v>-567</c:v>
                </c:pt>
                <c:pt idx="134">
                  <c:v>-566</c:v>
                </c:pt>
                <c:pt idx="135">
                  <c:v>-565</c:v>
                </c:pt>
                <c:pt idx="136">
                  <c:v>-564</c:v>
                </c:pt>
                <c:pt idx="137">
                  <c:v>-563</c:v>
                </c:pt>
                <c:pt idx="138">
                  <c:v>-562</c:v>
                </c:pt>
                <c:pt idx="139">
                  <c:v>-561</c:v>
                </c:pt>
                <c:pt idx="140">
                  <c:v>-560</c:v>
                </c:pt>
                <c:pt idx="141">
                  <c:v>-559</c:v>
                </c:pt>
                <c:pt idx="142">
                  <c:v>-558</c:v>
                </c:pt>
                <c:pt idx="143">
                  <c:v>-557</c:v>
                </c:pt>
                <c:pt idx="144">
                  <c:v>-556</c:v>
                </c:pt>
                <c:pt idx="145">
                  <c:v>-555</c:v>
                </c:pt>
                <c:pt idx="146">
                  <c:v>-554</c:v>
                </c:pt>
                <c:pt idx="147">
                  <c:v>-553</c:v>
                </c:pt>
                <c:pt idx="148">
                  <c:v>-552</c:v>
                </c:pt>
                <c:pt idx="149">
                  <c:v>-551</c:v>
                </c:pt>
                <c:pt idx="150">
                  <c:v>-550</c:v>
                </c:pt>
                <c:pt idx="151">
                  <c:v>-549</c:v>
                </c:pt>
                <c:pt idx="152">
                  <c:v>-548</c:v>
                </c:pt>
                <c:pt idx="153">
                  <c:v>-547</c:v>
                </c:pt>
                <c:pt idx="154">
                  <c:v>-546</c:v>
                </c:pt>
                <c:pt idx="155">
                  <c:v>-545</c:v>
                </c:pt>
                <c:pt idx="156">
                  <c:v>-544</c:v>
                </c:pt>
                <c:pt idx="157">
                  <c:v>-543</c:v>
                </c:pt>
                <c:pt idx="158">
                  <c:v>-542</c:v>
                </c:pt>
                <c:pt idx="159">
                  <c:v>-541</c:v>
                </c:pt>
                <c:pt idx="160">
                  <c:v>-540</c:v>
                </c:pt>
                <c:pt idx="161">
                  <c:v>-539</c:v>
                </c:pt>
                <c:pt idx="162">
                  <c:v>-538</c:v>
                </c:pt>
                <c:pt idx="163">
                  <c:v>-537</c:v>
                </c:pt>
                <c:pt idx="164">
                  <c:v>-536</c:v>
                </c:pt>
                <c:pt idx="165">
                  <c:v>-535</c:v>
                </c:pt>
                <c:pt idx="166">
                  <c:v>-534</c:v>
                </c:pt>
                <c:pt idx="167">
                  <c:v>-533</c:v>
                </c:pt>
                <c:pt idx="168">
                  <c:v>-532</c:v>
                </c:pt>
                <c:pt idx="169">
                  <c:v>-531</c:v>
                </c:pt>
                <c:pt idx="170">
                  <c:v>-530</c:v>
                </c:pt>
                <c:pt idx="171">
                  <c:v>-529</c:v>
                </c:pt>
                <c:pt idx="172">
                  <c:v>-528</c:v>
                </c:pt>
                <c:pt idx="173">
                  <c:v>-527</c:v>
                </c:pt>
                <c:pt idx="174">
                  <c:v>-526</c:v>
                </c:pt>
                <c:pt idx="175">
                  <c:v>-525</c:v>
                </c:pt>
                <c:pt idx="176">
                  <c:v>-524</c:v>
                </c:pt>
                <c:pt idx="177">
                  <c:v>-523</c:v>
                </c:pt>
                <c:pt idx="178">
                  <c:v>-522</c:v>
                </c:pt>
                <c:pt idx="179">
                  <c:v>-521</c:v>
                </c:pt>
                <c:pt idx="180">
                  <c:v>-520</c:v>
                </c:pt>
                <c:pt idx="181">
                  <c:v>-519</c:v>
                </c:pt>
                <c:pt idx="182">
                  <c:v>-518</c:v>
                </c:pt>
                <c:pt idx="183">
                  <c:v>-517</c:v>
                </c:pt>
                <c:pt idx="184">
                  <c:v>-516</c:v>
                </c:pt>
                <c:pt idx="185">
                  <c:v>-515</c:v>
                </c:pt>
                <c:pt idx="186">
                  <c:v>-514</c:v>
                </c:pt>
                <c:pt idx="187">
                  <c:v>-513</c:v>
                </c:pt>
                <c:pt idx="188">
                  <c:v>-512</c:v>
                </c:pt>
                <c:pt idx="189">
                  <c:v>-511</c:v>
                </c:pt>
                <c:pt idx="190">
                  <c:v>-510</c:v>
                </c:pt>
                <c:pt idx="191">
                  <c:v>-509</c:v>
                </c:pt>
                <c:pt idx="192">
                  <c:v>-508</c:v>
                </c:pt>
                <c:pt idx="193">
                  <c:v>-507</c:v>
                </c:pt>
                <c:pt idx="194">
                  <c:v>-506</c:v>
                </c:pt>
                <c:pt idx="195">
                  <c:v>-505</c:v>
                </c:pt>
                <c:pt idx="196">
                  <c:v>-504</c:v>
                </c:pt>
                <c:pt idx="197">
                  <c:v>-503</c:v>
                </c:pt>
                <c:pt idx="198">
                  <c:v>-502</c:v>
                </c:pt>
                <c:pt idx="199">
                  <c:v>-501</c:v>
                </c:pt>
                <c:pt idx="200">
                  <c:v>-500</c:v>
                </c:pt>
                <c:pt idx="201">
                  <c:v>-499</c:v>
                </c:pt>
                <c:pt idx="202">
                  <c:v>-498</c:v>
                </c:pt>
                <c:pt idx="203">
                  <c:v>-497</c:v>
                </c:pt>
                <c:pt idx="204">
                  <c:v>-496</c:v>
                </c:pt>
                <c:pt idx="205">
                  <c:v>-495</c:v>
                </c:pt>
                <c:pt idx="206">
                  <c:v>-494</c:v>
                </c:pt>
                <c:pt idx="207">
                  <c:v>-493</c:v>
                </c:pt>
                <c:pt idx="208">
                  <c:v>-492</c:v>
                </c:pt>
                <c:pt idx="209">
                  <c:v>-491</c:v>
                </c:pt>
                <c:pt idx="210">
                  <c:v>-490</c:v>
                </c:pt>
                <c:pt idx="211">
                  <c:v>-489</c:v>
                </c:pt>
                <c:pt idx="212">
                  <c:v>-488</c:v>
                </c:pt>
                <c:pt idx="213">
                  <c:v>-487</c:v>
                </c:pt>
                <c:pt idx="214">
                  <c:v>-486</c:v>
                </c:pt>
                <c:pt idx="215">
                  <c:v>-485</c:v>
                </c:pt>
                <c:pt idx="216">
                  <c:v>-484</c:v>
                </c:pt>
                <c:pt idx="217">
                  <c:v>-483</c:v>
                </c:pt>
                <c:pt idx="218">
                  <c:v>-482</c:v>
                </c:pt>
                <c:pt idx="219">
                  <c:v>-481</c:v>
                </c:pt>
                <c:pt idx="220">
                  <c:v>-480</c:v>
                </c:pt>
                <c:pt idx="221">
                  <c:v>-479</c:v>
                </c:pt>
                <c:pt idx="222">
                  <c:v>-478</c:v>
                </c:pt>
                <c:pt idx="223">
                  <c:v>-477</c:v>
                </c:pt>
                <c:pt idx="224">
                  <c:v>-476</c:v>
                </c:pt>
                <c:pt idx="225">
                  <c:v>-475</c:v>
                </c:pt>
                <c:pt idx="226">
                  <c:v>-474</c:v>
                </c:pt>
                <c:pt idx="227">
                  <c:v>-473</c:v>
                </c:pt>
                <c:pt idx="228">
                  <c:v>-472</c:v>
                </c:pt>
                <c:pt idx="229">
                  <c:v>-471</c:v>
                </c:pt>
                <c:pt idx="230">
                  <c:v>-470</c:v>
                </c:pt>
                <c:pt idx="231">
                  <c:v>-469</c:v>
                </c:pt>
                <c:pt idx="232">
                  <c:v>-468</c:v>
                </c:pt>
                <c:pt idx="233">
                  <c:v>-467</c:v>
                </c:pt>
                <c:pt idx="234">
                  <c:v>-466</c:v>
                </c:pt>
                <c:pt idx="235">
                  <c:v>-465</c:v>
                </c:pt>
                <c:pt idx="236">
                  <c:v>-464</c:v>
                </c:pt>
                <c:pt idx="237">
                  <c:v>-463</c:v>
                </c:pt>
                <c:pt idx="238">
                  <c:v>-462</c:v>
                </c:pt>
                <c:pt idx="239">
                  <c:v>-461</c:v>
                </c:pt>
                <c:pt idx="240">
                  <c:v>-460</c:v>
                </c:pt>
                <c:pt idx="241">
                  <c:v>-459</c:v>
                </c:pt>
                <c:pt idx="242">
                  <c:v>-458</c:v>
                </c:pt>
                <c:pt idx="243">
                  <c:v>-457</c:v>
                </c:pt>
                <c:pt idx="244">
                  <c:v>-456</c:v>
                </c:pt>
                <c:pt idx="245">
                  <c:v>-455</c:v>
                </c:pt>
                <c:pt idx="246">
                  <c:v>-454</c:v>
                </c:pt>
                <c:pt idx="247">
                  <c:v>-453</c:v>
                </c:pt>
                <c:pt idx="248">
                  <c:v>-452</c:v>
                </c:pt>
                <c:pt idx="249">
                  <c:v>-451</c:v>
                </c:pt>
                <c:pt idx="250">
                  <c:v>-450</c:v>
                </c:pt>
                <c:pt idx="251">
                  <c:v>-449</c:v>
                </c:pt>
                <c:pt idx="252">
                  <c:v>-448</c:v>
                </c:pt>
                <c:pt idx="253">
                  <c:v>-447</c:v>
                </c:pt>
                <c:pt idx="254">
                  <c:v>-446</c:v>
                </c:pt>
                <c:pt idx="255">
                  <c:v>-445</c:v>
                </c:pt>
                <c:pt idx="256">
                  <c:v>-444</c:v>
                </c:pt>
                <c:pt idx="257">
                  <c:v>-443</c:v>
                </c:pt>
                <c:pt idx="258">
                  <c:v>-442</c:v>
                </c:pt>
                <c:pt idx="259">
                  <c:v>-441</c:v>
                </c:pt>
                <c:pt idx="260">
                  <c:v>-440</c:v>
                </c:pt>
                <c:pt idx="261">
                  <c:v>-439</c:v>
                </c:pt>
                <c:pt idx="262">
                  <c:v>-438</c:v>
                </c:pt>
                <c:pt idx="263">
                  <c:v>-437</c:v>
                </c:pt>
                <c:pt idx="264">
                  <c:v>-436</c:v>
                </c:pt>
                <c:pt idx="265">
                  <c:v>-435</c:v>
                </c:pt>
                <c:pt idx="266">
                  <c:v>-434</c:v>
                </c:pt>
                <c:pt idx="267">
                  <c:v>-433</c:v>
                </c:pt>
                <c:pt idx="268">
                  <c:v>-432</c:v>
                </c:pt>
                <c:pt idx="269">
                  <c:v>-431</c:v>
                </c:pt>
                <c:pt idx="270">
                  <c:v>-430</c:v>
                </c:pt>
                <c:pt idx="271">
                  <c:v>-429</c:v>
                </c:pt>
                <c:pt idx="272">
                  <c:v>-428</c:v>
                </c:pt>
                <c:pt idx="273">
                  <c:v>-427</c:v>
                </c:pt>
                <c:pt idx="274">
                  <c:v>-426</c:v>
                </c:pt>
                <c:pt idx="275">
                  <c:v>-425</c:v>
                </c:pt>
                <c:pt idx="276">
                  <c:v>-424</c:v>
                </c:pt>
                <c:pt idx="277">
                  <c:v>-423</c:v>
                </c:pt>
                <c:pt idx="278">
                  <c:v>-422</c:v>
                </c:pt>
                <c:pt idx="279">
                  <c:v>-421</c:v>
                </c:pt>
                <c:pt idx="280">
                  <c:v>-420</c:v>
                </c:pt>
                <c:pt idx="281">
                  <c:v>-419</c:v>
                </c:pt>
                <c:pt idx="282">
                  <c:v>-418</c:v>
                </c:pt>
                <c:pt idx="283">
                  <c:v>-417</c:v>
                </c:pt>
                <c:pt idx="284">
                  <c:v>-416</c:v>
                </c:pt>
                <c:pt idx="285">
                  <c:v>-415</c:v>
                </c:pt>
                <c:pt idx="286">
                  <c:v>-414</c:v>
                </c:pt>
                <c:pt idx="287">
                  <c:v>-413</c:v>
                </c:pt>
                <c:pt idx="288">
                  <c:v>-412</c:v>
                </c:pt>
                <c:pt idx="289">
                  <c:v>-411</c:v>
                </c:pt>
                <c:pt idx="290">
                  <c:v>-410</c:v>
                </c:pt>
                <c:pt idx="291">
                  <c:v>-409</c:v>
                </c:pt>
                <c:pt idx="292">
                  <c:v>-408</c:v>
                </c:pt>
                <c:pt idx="293">
                  <c:v>-407</c:v>
                </c:pt>
                <c:pt idx="294">
                  <c:v>-406</c:v>
                </c:pt>
                <c:pt idx="295">
                  <c:v>-405</c:v>
                </c:pt>
                <c:pt idx="296">
                  <c:v>-404</c:v>
                </c:pt>
                <c:pt idx="297">
                  <c:v>-403</c:v>
                </c:pt>
                <c:pt idx="298">
                  <c:v>-402</c:v>
                </c:pt>
                <c:pt idx="299">
                  <c:v>-401</c:v>
                </c:pt>
                <c:pt idx="300">
                  <c:v>-400</c:v>
                </c:pt>
                <c:pt idx="301">
                  <c:v>-399</c:v>
                </c:pt>
                <c:pt idx="302">
                  <c:v>-398</c:v>
                </c:pt>
                <c:pt idx="303">
                  <c:v>-397</c:v>
                </c:pt>
                <c:pt idx="304">
                  <c:v>-396</c:v>
                </c:pt>
                <c:pt idx="305">
                  <c:v>-395</c:v>
                </c:pt>
                <c:pt idx="306">
                  <c:v>-394</c:v>
                </c:pt>
                <c:pt idx="307">
                  <c:v>-393</c:v>
                </c:pt>
                <c:pt idx="308">
                  <c:v>-392</c:v>
                </c:pt>
                <c:pt idx="309">
                  <c:v>-391</c:v>
                </c:pt>
                <c:pt idx="310">
                  <c:v>-390</c:v>
                </c:pt>
                <c:pt idx="311">
                  <c:v>-389</c:v>
                </c:pt>
                <c:pt idx="312">
                  <c:v>-388</c:v>
                </c:pt>
                <c:pt idx="313">
                  <c:v>-387</c:v>
                </c:pt>
                <c:pt idx="314">
                  <c:v>-386</c:v>
                </c:pt>
                <c:pt idx="315">
                  <c:v>-385</c:v>
                </c:pt>
                <c:pt idx="316">
                  <c:v>-384</c:v>
                </c:pt>
                <c:pt idx="317">
                  <c:v>-383</c:v>
                </c:pt>
                <c:pt idx="318">
                  <c:v>-382</c:v>
                </c:pt>
                <c:pt idx="319">
                  <c:v>-381</c:v>
                </c:pt>
                <c:pt idx="320">
                  <c:v>-380</c:v>
                </c:pt>
                <c:pt idx="321">
                  <c:v>-379</c:v>
                </c:pt>
                <c:pt idx="322">
                  <c:v>-378</c:v>
                </c:pt>
                <c:pt idx="323">
                  <c:v>-377</c:v>
                </c:pt>
                <c:pt idx="324">
                  <c:v>-376</c:v>
                </c:pt>
                <c:pt idx="325">
                  <c:v>-375</c:v>
                </c:pt>
                <c:pt idx="326">
                  <c:v>-374</c:v>
                </c:pt>
                <c:pt idx="327">
                  <c:v>-373</c:v>
                </c:pt>
                <c:pt idx="328">
                  <c:v>-372</c:v>
                </c:pt>
                <c:pt idx="329">
                  <c:v>-371</c:v>
                </c:pt>
                <c:pt idx="330">
                  <c:v>-370</c:v>
                </c:pt>
                <c:pt idx="331">
                  <c:v>-369</c:v>
                </c:pt>
                <c:pt idx="332">
                  <c:v>-368</c:v>
                </c:pt>
                <c:pt idx="333">
                  <c:v>-367</c:v>
                </c:pt>
                <c:pt idx="334">
                  <c:v>-366</c:v>
                </c:pt>
                <c:pt idx="335">
                  <c:v>-365</c:v>
                </c:pt>
                <c:pt idx="336">
                  <c:v>-364</c:v>
                </c:pt>
                <c:pt idx="337">
                  <c:v>-363</c:v>
                </c:pt>
                <c:pt idx="338">
                  <c:v>-362</c:v>
                </c:pt>
                <c:pt idx="339">
                  <c:v>-361</c:v>
                </c:pt>
                <c:pt idx="340">
                  <c:v>-360</c:v>
                </c:pt>
                <c:pt idx="341">
                  <c:v>-359</c:v>
                </c:pt>
                <c:pt idx="342">
                  <c:v>-358</c:v>
                </c:pt>
                <c:pt idx="343">
                  <c:v>-357</c:v>
                </c:pt>
                <c:pt idx="344">
                  <c:v>-356</c:v>
                </c:pt>
                <c:pt idx="345">
                  <c:v>-355</c:v>
                </c:pt>
                <c:pt idx="346">
                  <c:v>-354</c:v>
                </c:pt>
                <c:pt idx="347">
                  <c:v>-353</c:v>
                </c:pt>
                <c:pt idx="348">
                  <c:v>-352</c:v>
                </c:pt>
                <c:pt idx="349">
                  <c:v>-351</c:v>
                </c:pt>
                <c:pt idx="350">
                  <c:v>-350</c:v>
                </c:pt>
                <c:pt idx="351">
                  <c:v>-349</c:v>
                </c:pt>
                <c:pt idx="352">
                  <c:v>-348</c:v>
                </c:pt>
                <c:pt idx="353">
                  <c:v>-347</c:v>
                </c:pt>
                <c:pt idx="354">
                  <c:v>-346</c:v>
                </c:pt>
                <c:pt idx="355">
                  <c:v>-345</c:v>
                </c:pt>
                <c:pt idx="356">
                  <c:v>-344</c:v>
                </c:pt>
                <c:pt idx="357">
                  <c:v>-343</c:v>
                </c:pt>
                <c:pt idx="358">
                  <c:v>-342</c:v>
                </c:pt>
                <c:pt idx="359">
                  <c:v>-341</c:v>
                </c:pt>
                <c:pt idx="360">
                  <c:v>-340</c:v>
                </c:pt>
                <c:pt idx="361">
                  <c:v>-339</c:v>
                </c:pt>
                <c:pt idx="362">
                  <c:v>-338</c:v>
                </c:pt>
                <c:pt idx="363">
                  <c:v>-337</c:v>
                </c:pt>
                <c:pt idx="364">
                  <c:v>-336</c:v>
                </c:pt>
                <c:pt idx="365">
                  <c:v>-335</c:v>
                </c:pt>
                <c:pt idx="366">
                  <c:v>-334</c:v>
                </c:pt>
                <c:pt idx="367">
                  <c:v>-333</c:v>
                </c:pt>
                <c:pt idx="368">
                  <c:v>-332</c:v>
                </c:pt>
                <c:pt idx="369">
                  <c:v>-331</c:v>
                </c:pt>
                <c:pt idx="370">
                  <c:v>-330</c:v>
                </c:pt>
                <c:pt idx="371">
                  <c:v>-329</c:v>
                </c:pt>
                <c:pt idx="372">
                  <c:v>-328</c:v>
                </c:pt>
                <c:pt idx="373">
                  <c:v>-327</c:v>
                </c:pt>
                <c:pt idx="374">
                  <c:v>-326</c:v>
                </c:pt>
                <c:pt idx="375">
                  <c:v>-325</c:v>
                </c:pt>
                <c:pt idx="376">
                  <c:v>-324</c:v>
                </c:pt>
                <c:pt idx="377">
                  <c:v>-323</c:v>
                </c:pt>
                <c:pt idx="378">
                  <c:v>-322</c:v>
                </c:pt>
                <c:pt idx="379">
                  <c:v>-321</c:v>
                </c:pt>
                <c:pt idx="380">
                  <c:v>-320</c:v>
                </c:pt>
                <c:pt idx="381">
                  <c:v>-319</c:v>
                </c:pt>
                <c:pt idx="382">
                  <c:v>-318</c:v>
                </c:pt>
                <c:pt idx="383">
                  <c:v>-317</c:v>
                </c:pt>
                <c:pt idx="384">
                  <c:v>-316</c:v>
                </c:pt>
                <c:pt idx="385">
                  <c:v>-315</c:v>
                </c:pt>
                <c:pt idx="386">
                  <c:v>-314</c:v>
                </c:pt>
                <c:pt idx="387">
                  <c:v>-313</c:v>
                </c:pt>
                <c:pt idx="388">
                  <c:v>-312</c:v>
                </c:pt>
                <c:pt idx="389">
                  <c:v>-311</c:v>
                </c:pt>
                <c:pt idx="390">
                  <c:v>-310</c:v>
                </c:pt>
                <c:pt idx="391">
                  <c:v>-309</c:v>
                </c:pt>
                <c:pt idx="392">
                  <c:v>-308</c:v>
                </c:pt>
                <c:pt idx="393">
                  <c:v>-307</c:v>
                </c:pt>
                <c:pt idx="394">
                  <c:v>-306</c:v>
                </c:pt>
                <c:pt idx="395">
                  <c:v>-305</c:v>
                </c:pt>
                <c:pt idx="396">
                  <c:v>-304</c:v>
                </c:pt>
                <c:pt idx="397">
                  <c:v>-303</c:v>
                </c:pt>
                <c:pt idx="398">
                  <c:v>-302</c:v>
                </c:pt>
                <c:pt idx="399">
                  <c:v>-301</c:v>
                </c:pt>
                <c:pt idx="400">
                  <c:v>-300</c:v>
                </c:pt>
                <c:pt idx="401">
                  <c:v>-299</c:v>
                </c:pt>
                <c:pt idx="402">
                  <c:v>-298</c:v>
                </c:pt>
                <c:pt idx="403">
                  <c:v>-297</c:v>
                </c:pt>
                <c:pt idx="404">
                  <c:v>-296</c:v>
                </c:pt>
                <c:pt idx="405">
                  <c:v>-295</c:v>
                </c:pt>
                <c:pt idx="406">
                  <c:v>-294</c:v>
                </c:pt>
                <c:pt idx="407">
                  <c:v>-293</c:v>
                </c:pt>
                <c:pt idx="408">
                  <c:v>-292</c:v>
                </c:pt>
                <c:pt idx="409">
                  <c:v>-291</c:v>
                </c:pt>
                <c:pt idx="410">
                  <c:v>-290</c:v>
                </c:pt>
                <c:pt idx="411">
                  <c:v>-289</c:v>
                </c:pt>
                <c:pt idx="412">
                  <c:v>-288</c:v>
                </c:pt>
                <c:pt idx="413">
                  <c:v>-287</c:v>
                </c:pt>
                <c:pt idx="414">
                  <c:v>-286</c:v>
                </c:pt>
                <c:pt idx="415">
                  <c:v>-285</c:v>
                </c:pt>
                <c:pt idx="416">
                  <c:v>-284</c:v>
                </c:pt>
                <c:pt idx="417">
                  <c:v>-283</c:v>
                </c:pt>
                <c:pt idx="418">
                  <c:v>-282</c:v>
                </c:pt>
                <c:pt idx="419">
                  <c:v>-281</c:v>
                </c:pt>
                <c:pt idx="420">
                  <c:v>-280</c:v>
                </c:pt>
                <c:pt idx="421">
                  <c:v>-279</c:v>
                </c:pt>
                <c:pt idx="422">
                  <c:v>-278</c:v>
                </c:pt>
                <c:pt idx="423">
                  <c:v>-277</c:v>
                </c:pt>
                <c:pt idx="424">
                  <c:v>-276</c:v>
                </c:pt>
                <c:pt idx="425">
                  <c:v>-275</c:v>
                </c:pt>
                <c:pt idx="426">
                  <c:v>-274</c:v>
                </c:pt>
                <c:pt idx="427">
                  <c:v>-273</c:v>
                </c:pt>
                <c:pt idx="428">
                  <c:v>-272</c:v>
                </c:pt>
                <c:pt idx="429">
                  <c:v>-271</c:v>
                </c:pt>
                <c:pt idx="430">
                  <c:v>-270</c:v>
                </c:pt>
                <c:pt idx="431">
                  <c:v>-269</c:v>
                </c:pt>
                <c:pt idx="432">
                  <c:v>-268</c:v>
                </c:pt>
                <c:pt idx="433">
                  <c:v>-267</c:v>
                </c:pt>
                <c:pt idx="434">
                  <c:v>-266</c:v>
                </c:pt>
                <c:pt idx="435">
                  <c:v>-265</c:v>
                </c:pt>
                <c:pt idx="436">
                  <c:v>-264</c:v>
                </c:pt>
                <c:pt idx="437">
                  <c:v>-263</c:v>
                </c:pt>
                <c:pt idx="438">
                  <c:v>-262</c:v>
                </c:pt>
                <c:pt idx="439">
                  <c:v>-261</c:v>
                </c:pt>
                <c:pt idx="440">
                  <c:v>-260</c:v>
                </c:pt>
                <c:pt idx="441">
                  <c:v>-259</c:v>
                </c:pt>
                <c:pt idx="442">
                  <c:v>-258</c:v>
                </c:pt>
                <c:pt idx="443">
                  <c:v>-257</c:v>
                </c:pt>
                <c:pt idx="444">
                  <c:v>-256</c:v>
                </c:pt>
                <c:pt idx="445">
                  <c:v>-255</c:v>
                </c:pt>
                <c:pt idx="446">
                  <c:v>-254</c:v>
                </c:pt>
                <c:pt idx="447">
                  <c:v>-253</c:v>
                </c:pt>
                <c:pt idx="448">
                  <c:v>-252</c:v>
                </c:pt>
                <c:pt idx="449">
                  <c:v>-251</c:v>
                </c:pt>
                <c:pt idx="450">
                  <c:v>-250</c:v>
                </c:pt>
                <c:pt idx="451">
                  <c:v>-249</c:v>
                </c:pt>
                <c:pt idx="452">
                  <c:v>-248</c:v>
                </c:pt>
                <c:pt idx="453">
                  <c:v>-247</c:v>
                </c:pt>
                <c:pt idx="454">
                  <c:v>-246</c:v>
                </c:pt>
                <c:pt idx="455">
                  <c:v>-245</c:v>
                </c:pt>
                <c:pt idx="456">
                  <c:v>-244</c:v>
                </c:pt>
                <c:pt idx="457">
                  <c:v>-243</c:v>
                </c:pt>
                <c:pt idx="458">
                  <c:v>-242</c:v>
                </c:pt>
                <c:pt idx="459">
                  <c:v>-241</c:v>
                </c:pt>
                <c:pt idx="460">
                  <c:v>-240</c:v>
                </c:pt>
                <c:pt idx="461">
                  <c:v>-239</c:v>
                </c:pt>
                <c:pt idx="462">
                  <c:v>-238</c:v>
                </c:pt>
                <c:pt idx="463">
                  <c:v>-237</c:v>
                </c:pt>
                <c:pt idx="464">
                  <c:v>-236</c:v>
                </c:pt>
                <c:pt idx="465">
                  <c:v>-235</c:v>
                </c:pt>
                <c:pt idx="466">
                  <c:v>-234</c:v>
                </c:pt>
                <c:pt idx="467">
                  <c:v>-233</c:v>
                </c:pt>
                <c:pt idx="468">
                  <c:v>-232</c:v>
                </c:pt>
                <c:pt idx="469">
                  <c:v>-231</c:v>
                </c:pt>
                <c:pt idx="470">
                  <c:v>-230</c:v>
                </c:pt>
                <c:pt idx="471">
                  <c:v>-229</c:v>
                </c:pt>
                <c:pt idx="472">
                  <c:v>-228</c:v>
                </c:pt>
                <c:pt idx="473">
                  <c:v>-227</c:v>
                </c:pt>
                <c:pt idx="474">
                  <c:v>-226</c:v>
                </c:pt>
                <c:pt idx="475">
                  <c:v>-225</c:v>
                </c:pt>
                <c:pt idx="476">
                  <c:v>-224</c:v>
                </c:pt>
                <c:pt idx="477">
                  <c:v>-223</c:v>
                </c:pt>
                <c:pt idx="478">
                  <c:v>-222</c:v>
                </c:pt>
                <c:pt idx="479">
                  <c:v>-221</c:v>
                </c:pt>
                <c:pt idx="480">
                  <c:v>-220</c:v>
                </c:pt>
                <c:pt idx="481">
                  <c:v>-219</c:v>
                </c:pt>
                <c:pt idx="482">
                  <c:v>-218</c:v>
                </c:pt>
                <c:pt idx="483">
                  <c:v>-217</c:v>
                </c:pt>
                <c:pt idx="484">
                  <c:v>-216</c:v>
                </c:pt>
                <c:pt idx="485">
                  <c:v>-215</c:v>
                </c:pt>
                <c:pt idx="486">
                  <c:v>-214</c:v>
                </c:pt>
                <c:pt idx="487">
                  <c:v>-213</c:v>
                </c:pt>
                <c:pt idx="488">
                  <c:v>-212</c:v>
                </c:pt>
                <c:pt idx="489">
                  <c:v>-211</c:v>
                </c:pt>
                <c:pt idx="490">
                  <c:v>-210</c:v>
                </c:pt>
                <c:pt idx="491">
                  <c:v>-209</c:v>
                </c:pt>
                <c:pt idx="492">
                  <c:v>-208</c:v>
                </c:pt>
                <c:pt idx="493">
                  <c:v>-207</c:v>
                </c:pt>
                <c:pt idx="494">
                  <c:v>-206</c:v>
                </c:pt>
                <c:pt idx="495">
                  <c:v>-205</c:v>
                </c:pt>
                <c:pt idx="496">
                  <c:v>-204</c:v>
                </c:pt>
                <c:pt idx="497">
                  <c:v>-203</c:v>
                </c:pt>
                <c:pt idx="498">
                  <c:v>-202</c:v>
                </c:pt>
                <c:pt idx="499">
                  <c:v>-201</c:v>
                </c:pt>
                <c:pt idx="500">
                  <c:v>-200</c:v>
                </c:pt>
                <c:pt idx="501">
                  <c:v>-199</c:v>
                </c:pt>
                <c:pt idx="502">
                  <c:v>-198</c:v>
                </c:pt>
                <c:pt idx="503">
                  <c:v>-197</c:v>
                </c:pt>
                <c:pt idx="504">
                  <c:v>-196</c:v>
                </c:pt>
                <c:pt idx="505">
                  <c:v>-195</c:v>
                </c:pt>
                <c:pt idx="506">
                  <c:v>-194</c:v>
                </c:pt>
                <c:pt idx="507">
                  <c:v>-193</c:v>
                </c:pt>
                <c:pt idx="508">
                  <c:v>-192</c:v>
                </c:pt>
                <c:pt idx="509">
                  <c:v>-191</c:v>
                </c:pt>
                <c:pt idx="510">
                  <c:v>-190</c:v>
                </c:pt>
                <c:pt idx="511">
                  <c:v>-189</c:v>
                </c:pt>
                <c:pt idx="512">
                  <c:v>-188</c:v>
                </c:pt>
                <c:pt idx="513">
                  <c:v>-187</c:v>
                </c:pt>
                <c:pt idx="514">
                  <c:v>-186</c:v>
                </c:pt>
                <c:pt idx="515">
                  <c:v>-185</c:v>
                </c:pt>
                <c:pt idx="516">
                  <c:v>-184</c:v>
                </c:pt>
                <c:pt idx="517">
                  <c:v>-183</c:v>
                </c:pt>
                <c:pt idx="518">
                  <c:v>-182</c:v>
                </c:pt>
                <c:pt idx="519">
                  <c:v>-181</c:v>
                </c:pt>
                <c:pt idx="520">
                  <c:v>-180</c:v>
                </c:pt>
                <c:pt idx="521">
                  <c:v>-179</c:v>
                </c:pt>
                <c:pt idx="522">
                  <c:v>-178</c:v>
                </c:pt>
                <c:pt idx="523">
                  <c:v>-177</c:v>
                </c:pt>
                <c:pt idx="524">
                  <c:v>-176</c:v>
                </c:pt>
                <c:pt idx="525">
                  <c:v>-175</c:v>
                </c:pt>
                <c:pt idx="526">
                  <c:v>-174</c:v>
                </c:pt>
                <c:pt idx="527">
                  <c:v>-173</c:v>
                </c:pt>
                <c:pt idx="528">
                  <c:v>-172</c:v>
                </c:pt>
                <c:pt idx="529">
                  <c:v>-171</c:v>
                </c:pt>
                <c:pt idx="530">
                  <c:v>-170</c:v>
                </c:pt>
                <c:pt idx="531">
                  <c:v>-169</c:v>
                </c:pt>
                <c:pt idx="532">
                  <c:v>-168</c:v>
                </c:pt>
                <c:pt idx="533">
                  <c:v>-167</c:v>
                </c:pt>
                <c:pt idx="534">
                  <c:v>-166</c:v>
                </c:pt>
                <c:pt idx="535">
                  <c:v>-165</c:v>
                </c:pt>
                <c:pt idx="536">
                  <c:v>-164</c:v>
                </c:pt>
                <c:pt idx="537">
                  <c:v>-163</c:v>
                </c:pt>
                <c:pt idx="538">
                  <c:v>-162</c:v>
                </c:pt>
                <c:pt idx="539">
                  <c:v>-161</c:v>
                </c:pt>
                <c:pt idx="540">
                  <c:v>-160</c:v>
                </c:pt>
                <c:pt idx="541">
                  <c:v>-159</c:v>
                </c:pt>
                <c:pt idx="542">
                  <c:v>-158</c:v>
                </c:pt>
                <c:pt idx="543">
                  <c:v>-157</c:v>
                </c:pt>
                <c:pt idx="544">
                  <c:v>-156</c:v>
                </c:pt>
                <c:pt idx="545">
                  <c:v>-155</c:v>
                </c:pt>
                <c:pt idx="546">
                  <c:v>-154</c:v>
                </c:pt>
                <c:pt idx="547">
                  <c:v>-153</c:v>
                </c:pt>
                <c:pt idx="548">
                  <c:v>-152</c:v>
                </c:pt>
                <c:pt idx="549">
                  <c:v>-151</c:v>
                </c:pt>
                <c:pt idx="550">
                  <c:v>-150</c:v>
                </c:pt>
                <c:pt idx="551">
                  <c:v>-149</c:v>
                </c:pt>
                <c:pt idx="552">
                  <c:v>-148</c:v>
                </c:pt>
                <c:pt idx="553">
                  <c:v>-147</c:v>
                </c:pt>
                <c:pt idx="554">
                  <c:v>-146</c:v>
                </c:pt>
                <c:pt idx="555">
                  <c:v>-145</c:v>
                </c:pt>
                <c:pt idx="556">
                  <c:v>-144</c:v>
                </c:pt>
                <c:pt idx="557">
                  <c:v>-143</c:v>
                </c:pt>
                <c:pt idx="558">
                  <c:v>-142</c:v>
                </c:pt>
                <c:pt idx="559">
                  <c:v>-141</c:v>
                </c:pt>
                <c:pt idx="560">
                  <c:v>-140</c:v>
                </c:pt>
                <c:pt idx="561">
                  <c:v>-139</c:v>
                </c:pt>
                <c:pt idx="562">
                  <c:v>-138</c:v>
                </c:pt>
                <c:pt idx="563">
                  <c:v>-137</c:v>
                </c:pt>
                <c:pt idx="564">
                  <c:v>-136</c:v>
                </c:pt>
                <c:pt idx="565">
                  <c:v>-135</c:v>
                </c:pt>
                <c:pt idx="566">
                  <c:v>-134</c:v>
                </c:pt>
                <c:pt idx="567">
                  <c:v>-133</c:v>
                </c:pt>
                <c:pt idx="568">
                  <c:v>-132</c:v>
                </c:pt>
                <c:pt idx="569">
                  <c:v>-131</c:v>
                </c:pt>
                <c:pt idx="570">
                  <c:v>-130</c:v>
                </c:pt>
                <c:pt idx="571">
                  <c:v>-129</c:v>
                </c:pt>
                <c:pt idx="572">
                  <c:v>-128</c:v>
                </c:pt>
                <c:pt idx="573">
                  <c:v>-127</c:v>
                </c:pt>
                <c:pt idx="574">
                  <c:v>-126</c:v>
                </c:pt>
                <c:pt idx="575">
                  <c:v>-125</c:v>
                </c:pt>
                <c:pt idx="576">
                  <c:v>-124</c:v>
                </c:pt>
                <c:pt idx="577">
                  <c:v>-123</c:v>
                </c:pt>
                <c:pt idx="578">
                  <c:v>-122</c:v>
                </c:pt>
                <c:pt idx="579">
                  <c:v>-121</c:v>
                </c:pt>
                <c:pt idx="580">
                  <c:v>-120</c:v>
                </c:pt>
                <c:pt idx="581">
                  <c:v>-119</c:v>
                </c:pt>
                <c:pt idx="582">
                  <c:v>-118</c:v>
                </c:pt>
                <c:pt idx="583">
                  <c:v>-117</c:v>
                </c:pt>
                <c:pt idx="584">
                  <c:v>-116</c:v>
                </c:pt>
                <c:pt idx="585">
                  <c:v>-115</c:v>
                </c:pt>
                <c:pt idx="586">
                  <c:v>-114</c:v>
                </c:pt>
                <c:pt idx="587">
                  <c:v>-113</c:v>
                </c:pt>
                <c:pt idx="588">
                  <c:v>-112</c:v>
                </c:pt>
                <c:pt idx="589">
                  <c:v>-111</c:v>
                </c:pt>
                <c:pt idx="590">
                  <c:v>-110</c:v>
                </c:pt>
                <c:pt idx="591">
                  <c:v>-109</c:v>
                </c:pt>
                <c:pt idx="592">
                  <c:v>-108</c:v>
                </c:pt>
                <c:pt idx="593">
                  <c:v>-107</c:v>
                </c:pt>
                <c:pt idx="594">
                  <c:v>-106</c:v>
                </c:pt>
                <c:pt idx="595">
                  <c:v>-105</c:v>
                </c:pt>
                <c:pt idx="596">
                  <c:v>-104</c:v>
                </c:pt>
                <c:pt idx="597">
                  <c:v>-103</c:v>
                </c:pt>
                <c:pt idx="598">
                  <c:v>-102</c:v>
                </c:pt>
                <c:pt idx="599">
                  <c:v>-101</c:v>
                </c:pt>
                <c:pt idx="600">
                  <c:v>-100</c:v>
                </c:pt>
                <c:pt idx="601">
                  <c:v>-99</c:v>
                </c:pt>
                <c:pt idx="602">
                  <c:v>-98</c:v>
                </c:pt>
                <c:pt idx="603">
                  <c:v>-97</c:v>
                </c:pt>
                <c:pt idx="604">
                  <c:v>-96</c:v>
                </c:pt>
                <c:pt idx="605">
                  <c:v>-95</c:v>
                </c:pt>
                <c:pt idx="606">
                  <c:v>-94</c:v>
                </c:pt>
                <c:pt idx="607">
                  <c:v>-93</c:v>
                </c:pt>
                <c:pt idx="608">
                  <c:v>-92</c:v>
                </c:pt>
                <c:pt idx="609">
                  <c:v>-91</c:v>
                </c:pt>
                <c:pt idx="610">
                  <c:v>-90</c:v>
                </c:pt>
                <c:pt idx="611">
                  <c:v>-89</c:v>
                </c:pt>
                <c:pt idx="612">
                  <c:v>-88</c:v>
                </c:pt>
                <c:pt idx="613">
                  <c:v>-87</c:v>
                </c:pt>
                <c:pt idx="614">
                  <c:v>-86</c:v>
                </c:pt>
                <c:pt idx="615">
                  <c:v>-85</c:v>
                </c:pt>
                <c:pt idx="616">
                  <c:v>-84</c:v>
                </c:pt>
                <c:pt idx="617">
                  <c:v>-83</c:v>
                </c:pt>
                <c:pt idx="618">
                  <c:v>-82</c:v>
                </c:pt>
                <c:pt idx="619">
                  <c:v>-81</c:v>
                </c:pt>
                <c:pt idx="620">
                  <c:v>-80</c:v>
                </c:pt>
                <c:pt idx="621">
                  <c:v>-79</c:v>
                </c:pt>
                <c:pt idx="622">
                  <c:v>-78</c:v>
                </c:pt>
                <c:pt idx="623">
                  <c:v>-77</c:v>
                </c:pt>
                <c:pt idx="624">
                  <c:v>-76</c:v>
                </c:pt>
                <c:pt idx="625">
                  <c:v>-75</c:v>
                </c:pt>
                <c:pt idx="626">
                  <c:v>-74</c:v>
                </c:pt>
                <c:pt idx="627">
                  <c:v>-73</c:v>
                </c:pt>
                <c:pt idx="628">
                  <c:v>-72</c:v>
                </c:pt>
                <c:pt idx="629">
                  <c:v>-71</c:v>
                </c:pt>
                <c:pt idx="630">
                  <c:v>-70</c:v>
                </c:pt>
                <c:pt idx="631">
                  <c:v>-69</c:v>
                </c:pt>
                <c:pt idx="632">
                  <c:v>-68</c:v>
                </c:pt>
                <c:pt idx="633">
                  <c:v>-67</c:v>
                </c:pt>
                <c:pt idx="634">
                  <c:v>-66</c:v>
                </c:pt>
                <c:pt idx="635">
                  <c:v>-65</c:v>
                </c:pt>
                <c:pt idx="636">
                  <c:v>-64</c:v>
                </c:pt>
                <c:pt idx="637">
                  <c:v>-63</c:v>
                </c:pt>
                <c:pt idx="638">
                  <c:v>-62</c:v>
                </c:pt>
                <c:pt idx="639">
                  <c:v>-61</c:v>
                </c:pt>
                <c:pt idx="640">
                  <c:v>-60</c:v>
                </c:pt>
                <c:pt idx="641">
                  <c:v>-59</c:v>
                </c:pt>
                <c:pt idx="642">
                  <c:v>-58</c:v>
                </c:pt>
                <c:pt idx="643">
                  <c:v>-57</c:v>
                </c:pt>
                <c:pt idx="644">
                  <c:v>-56</c:v>
                </c:pt>
                <c:pt idx="645">
                  <c:v>-55</c:v>
                </c:pt>
                <c:pt idx="646">
                  <c:v>-54</c:v>
                </c:pt>
                <c:pt idx="647">
                  <c:v>-53</c:v>
                </c:pt>
                <c:pt idx="648">
                  <c:v>-52</c:v>
                </c:pt>
                <c:pt idx="649">
                  <c:v>-51</c:v>
                </c:pt>
                <c:pt idx="650">
                  <c:v>-50</c:v>
                </c:pt>
                <c:pt idx="651">
                  <c:v>-49</c:v>
                </c:pt>
                <c:pt idx="652">
                  <c:v>-48</c:v>
                </c:pt>
                <c:pt idx="653">
                  <c:v>-47</c:v>
                </c:pt>
                <c:pt idx="654">
                  <c:v>-46</c:v>
                </c:pt>
                <c:pt idx="655">
                  <c:v>-45</c:v>
                </c:pt>
                <c:pt idx="656">
                  <c:v>-44</c:v>
                </c:pt>
                <c:pt idx="657">
                  <c:v>-43</c:v>
                </c:pt>
                <c:pt idx="658">
                  <c:v>-42</c:v>
                </c:pt>
                <c:pt idx="659">
                  <c:v>-41</c:v>
                </c:pt>
                <c:pt idx="660">
                  <c:v>-40</c:v>
                </c:pt>
                <c:pt idx="661">
                  <c:v>-39</c:v>
                </c:pt>
                <c:pt idx="662">
                  <c:v>-38</c:v>
                </c:pt>
                <c:pt idx="663">
                  <c:v>-37</c:v>
                </c:pt>
                <c:pt idx="664">
                  <c:v>-36</c:v>
                </c:pt>
                <c:pt idx="665">
                  <c:v>-35</c:v>
                </c:pt>
                <c:pt idx="666">
                  <c:v>-34</c:v>
                </c:pt>
                <c:pt idx="667">
                  <c:v>-33</c:v>
                </c:pt>
                <c:pt idx="668">
                  <c:v>-32</c:v>
                </c:pt>
                <c:pt idx="669">
                  <c:v>-31</c:v>
                </c:pt>
                <c:pt idx="670">
                  <c:v>-30</c:v>
                </c:pt>
                <c:pt idx="671">
                  <c:v>-29</c:v>
                </c:pt>
                <c:pt idx="672">
                  <c:v>-28</c:v>
                </c:pt>
                <c:pt idx="673">
                  <c:v>-27</c:v>
                </c:pt>
                <c:pt idx="674">
                  <c:v>-26</c:v>
                </c:pt>
                <c:pt idx="675">
                  <c:v>-25</c:v>
                </c:pt>
                <c:pt idx="676">
                  <c:v>-24</c:v>
                </c:pt>
                <c:pt idx="677">
                  <c:v>-23</c:v>
                </c:pt>
                <c:pt idx="678">
                  <c:v>-22</c:v>
                </c:pt>
                <c:pt idx="679">
                  <c:v>-21</c:v>
                </c:pt>
                <c:pt idx="680">
                  <c:v>-20</c:v>
                </c:pt>
                <c:pt idx="681">
                  <c:v>-19</c:v>
                </c:pt>
                <c:pt idx="682">
                  <c:v>-18</c:v>
                </c:pt>
                <c:pt idx="683">
                  <c:v>-17</c:v>
                </c:pt>
                <c:pt idx="684">
                  <c:v>-16</c:v>
                </c:pt>
                <c:pt idx="685">
                  <c:v>-15</c:v>
                </c:pt>
                <c:pt idx="686">
                  <c:v>-14</c:v>
                </c:pt>
                <c:pt idx="687">
                  <c:v>-13</c:v>
                </c:pt>
                <c:pt idx="688">
                  <c:v>-12</c:v>
                </c:pt>
                <c:pt idx="689">
                  <c:v>-11</c:v>
                </c:pt>
                <c:pt idx="690">
                  <c:v>-10</c:v>
                </c:pt>
                <c:pt idx="691">
                  <c:v>-9</c:v>
                </c:pt>
                <c:pt idx="692">
                  <c:v>-8</c:v>
                </c:pt>
                <c:pt idx="693">
                  <c:v>-7</c:v>
                </c:pt>
                <c:pt idx="694">
                  <c:v>-6</c:v>
                </c:pt>
                <c:pt idx="695">
                  <c:v>-5</c:v>
                </c:pt>
                <c:pt idx="696">
                  <c:v>-4</c:v>
                </c:pt>
                <c:pt idx="697">
                  <c:v>-3</c:v>
                </c:pt>
                <c:pt idx="698">
                  <c:v>-2</c:v>
                </c:pt>
                <c:pt idx="699">
                  <c:v>-1</c:v>
                </c:pt>
                <c:pt idx="700">
                  <c:v>0</c:v>
                </c:pt>
                <c:pt idx="701">
                  <c:v>1</c:v>
                </c:pt>
                <c:pt idx="702">
                  <c:v>2</c:v>
                </c:pt>
                <c:pt idx="703">
                  <c:v>3</c:v>
                </c:pt>
                <c:pt idx="704">
                  <c:v>4</c:v>
                </c:pt>
                <c:pt idx="705">
                  <c:v>5</c:v>
                </c:pt>
                <c:pt idx="706">
                  <c:v>6</c:v>
                </c:pt>
                <c:pt idx="707">
                  <c:v>7</c:v>
                </c:pt>
                <c:pt idx="708">
                  <c:v>8</c:v>
                </c:pt>
                <c:pt idx="709">
                  <c:v>9</c:v>
                </c:pt>
                <c:pt idx="710">
                  <c:v>10</c:v>
                </c:pt>
                <c:pt idx="711">
                  <c:v>11</c:v>
                </c:pt>
                <c:pt idx="712">
                  <c:v>12</c:v>
                </c:pt>
                <c:pt idx="713">
                  <c:v>13</c:v>
                </c:pt>
                <c:pt idx="714">
                  <c:v>14</c:v>
                </c:pt>
                <c:pt idx="715">
                  <c:v>15</c:v>
                </c:pt>
                <c:pt idx="716">
                  <c:v>16</c:v>
                </c:pt>
                <c:pt idx="717">
                  <c:v>17</c:v>
                </c:pt>
                <c:pt idx="718">
                  <c:v>18</c:v>
                </c:pt>
                <c:pt idx="719">
                  <c:v>19</c:v>
                </c:pt>
                <c:pt idx="720">
                  <c:v>20</c:v>
                </c:pt>
                <c:pt idx="721">
                  <c:v>21</c:v>
                </c:pt>
                <c:pt idx="722">
                  <c:v>22</c:v>
                </c:pt>
                <c:pt idx="723">
                  <c:v>23</c:v>
                </c:pt>
                <c:pt idx="724">
                  <c:v>24</c:v>
                </c:pt>
                <c:pt idx="725">
                  <c:v>25</c:v>
                </c:pt>
                <c:pt idx="726">
                  <c:v>26</c:v>
                </c:pt>
                <c:pt idx="727">
                  <c:v>27</c:v>
                </c:pt>
                <c:pt idx="728">
                  <c:v>28</c:v>
                </c:pt>
                <c:pt idx="729">
                  <c:v>29</c:v>
                </c:pt>
                <c:pt idx="730">
                  <c:v>30</c:v>
                </c:pt>
                <c:pt idx="731">
                  <c:v>31</c:v>
                </c:pt>
                <c:pt idx="732">
                  <c:v>32</c:v>
                </c:pt>
                <c:pt idx="733">
                  <c:v>33</c:v>
                </c:pt>
                <c:pt idx="734">
                  <c:v>34</c:v>
                </c:pt>
                <c:pt idx="735">
                  <c:v>35</c:v>
                </c:pt>
                <c:pt idx="736">
                  <c:v>36</c:v>
                </c:pt>
                <c:pt idx="737">
                  <c:v>37</c:v>
                </c:pt>
                <c:pt idx="738">
                  <c:v>38</c:v>
                </c:pt>
                <c:pt idx="739">
                  <c:v>39</c:v>
                </c:pt>
                <c:pt idx="740">
                  <c:v>40</c:v>
                </c:pt>
                <c:pt idx="741">
                  <c:v>41</c:v>
                </c:pt>
                <c:pt idx="742">
                  <c:v>42</c:v>
                </c:pt>
                <c:pt idx="743">
                  <c:v>43</c:v>
                </c:pt>
                <c:pt idx="744">
                  <c:v>44</c:v>
                </c:pt>
                <c:pt idx="745">
                  <c:v>45</c:v>
                </c:pt>
                <c:pt idx="746">
                  <c:v>46</c:v>
                </c:pt>
                <c:pt idx="747">
                  <c:v>47</c:v>
                </c:pt>
                <c:pt idx="748">
                  <c:v>48</c:v>
                </c:pt>
                <c:pt idx="749">
                  <c:v>49</c:v>
                </c:pt>
                <c:pt idx="750">
                  <c:v>50</c:v>
                </c:pt>
                <c:pt idx="751">
                  <c:v>51</c:v>
                </c:pt>
                <c:pt idx="752">
                  <c:v>52</c:v>
                </c:pt>
                <c:pt idx="753">
                  <c:v>53</c:v>
                </c:pt>
                <c:pt idx="754">
                  <c:v>54</c:v>
                </c:pt>
                <c:pt idx="755">
                  <c:v>55</c:v>
                </c:pt>
                <c:pt idx="756">
                  <c:v>56</c:v>
                </c:pt>
                <c:pt idx="757">
                  <c:v>57</c:v>
                </c:pt>
                <c:pt idx="758">
                  <c:v>58</c:v>
                </c:pt>
                <c:pt idx="759">
                  <c:v>59</c:v>
                </c:pt>
                <c:pt idx="760">
                  <c:v>60</c:v>
                </c:pt>
                <c:pt idx="761">
                  <c:v>61</c:v>
                </c:pt>
                <c:pt idx="762">
                  <c:v>62</c:v>
                </c:pt>
                <c:pt idx="763">
                  <c:v>63</c:v>
                </c:pt>
                <c:pt idx="764">
                  <c:v>64</c:v>
                </c:pt>
                <c:pt idx="765">
                  <c:v>65</c:v>
                </c:pt>
                <c:pt idx="766">
                  <c:v>66</c:v>
                </c:pt>
                <c:pt idx="767">
                  <c:v>67</c:v>
                </c:pt>
                <c:pt idx="768">
                  <c:v>68</c:v>
                </c:pt>
                <c:pt idx="769">
                  <c:v>69</c:v>
                </c:pt>
                <c:pt idx="770">
                  <c:v>70</c:v>
                </c:pt>
                <c:pt idx="771">
                  <c:v>71</c:v>
                </c:pt>
                <c:pt idx="772">
                  <c:v>72</c:v>
                </c:pt>
                <c:pt idx="773">
                  <c:v>73</c:v>
                </c:pt>
                <c:pt idx="774">
                  <c:v>74</c:v>
                </c:pt>
                <c:pt idx="775">
                  <c:v>75</c:v>
                </c:pt>
                <c:pt idx="776">
                  <c:v>76</c:v>
                </c:pt>
                <c:pt idx="777">
                  <c:v>77</c:v>
                </c:pt>
                <c:pt idx="778">
                  <c:v>78</c:v>
                </c:pt>
                <c:pt idx="779">
                  <c:v>79</c:v>
                </c:pt>
                <c:pt idx="780">
                  <c:v>80</c:v>
                </c:pt>
                <c:pt idx="781">
                  <c:v>81</c:v>
                </c:pt>
                <c:pt idx="782">
                  <c:v>82</c:v>
                </c:pt>
                <c:pt idx="783">
                  <c:v>83</c:v>
                </c:pt>
                <c:pt idx="784">
                  <c:v>84</c:v>
                </c:pt>
                <c:pt idx="785">
                  <c:v>85</c:v>
                </c:pt>
                <c:pt idx="786">
                  <c:v>86</c:v>
                </c:pt>
                <c:pt idx="787">
                  <c:v>87</c:v>
                </c:pt>
                <c:pt idx="788">
                  <c:v>88</c:v>
                </c:pt>
                <c:pt idx="789">
                  <c:v>89</c:v>
                </c:pt>
                <c:pt idx="790">
                  <c:v>90</c:v>
                </c:pt>
                <c:pt idx="791">
                  <c:v>91</c:v>
                </c:pt>
                <c:pt idx="792">
                  <c:v>92</c:v>
                </c:pt>
                <c:pt idx="793">
                  <c:v>93</c:v>
                </c:pt>
                <c:pt idx="794">
                  <c:v>94</c:v>
                </c:pt>
                <c:pt idx="795">
                  <c:v>95</c:v>
                </c:pt>
                <c:pt idx="796">
                  <c:v>96</c:v>
                </c:pt>
                <c:pt idx="797">
                  <c:v>97</c:v>
                </c:pt>
                <c:pt idx="798">
                  <c:v>98</c:v>
                </c:pt>
                <c:pt idx="799">
                  <c:v>99</c:v>
                </c:pt>
                <c:pt idx="800">
                  <c:v>100</c:v>
                </c:pt>
                <c:pt idx="801">
                  <c:v>101</c:v>
                </c:pt>
                <c:pt idx="802">
                  <c:v>102</c:v>
                </c:pt>
                <c:pt idx="803">
                  <c:v>103</c:v>
                </c:pt>
                <c:pt idx="804">
                  <c:v>104</c:v>
                </c:pt>
                <c:pt idx="805">
                  <c:v>105</c:v>
                </c:pt>
                <c:pt idx="806">
                  <c:v>106</c:v>
                </c:pt>
                <c:pt idx="807">
                  <c:v>107</c:v>
                </c:pt>
                <c:pt idx="808">
                  <c:v>108</c:v>
                </c:pt>
                <c:pt idx="809">
                  <c:v>109</c:v>
                </c:pt>
                <c:pt idx="810">
                  <c:v>110</c:v>
                </c:pt>
                <c:pt idx="811">
                  <c:v>111</c:v>
                </c:pt>
                <c:pt idx="812">
                  <c:v>112</c:v>
                </c:pt>
                <c:pt idx="813">
                  <c:v>113</c:v>
                </c:pt>
                <c:pt idx="814">
                  <c:v>114</c:v>
                </c:pt>
                <c:pt idx="815">
                  <c:v>115</c:v>
                </c:pt>
                <c:pt idx="816">
                  <c:v>116</c:v>
                </c:pt>
                <c:pt idx="817">
                  <c:v>117</c:v>
                </c:pt>
                <c:pt idx="818">
                  <c:v>118</c:v>
                </c:pt>
                <c:pt idx="819">
                  <c:v>119</c:v>
                </c:pt>
                <c:pt idx="820">
                  <c:v>120</c:v>
                </c:pt>
                <c:pt idx="821">
                  <c:v>121</c:v>
                </c:pt>
                <c:pt idx="822">
                  <c:v>122</c:v>
                </c:pt>
                <c:pt idx="823">
                  <c:v>123</c:v>
                </c:pt>
                <c:pt idx="824">
                  <c:v>124</c:v>
                </c:pt>
                <c:pt idx="825">
                  <c:v>125</c:v>
                </c:pt>
                <c:pt idx="826">
                  <c:v>126</c:v>
                </c:pt>
                <c:pt idx="827">
                  <c:v>127</c:v>
                </c:pt>
                <c:pt idx="828">
                  <c:v>128</c:v>
                </c:pt>
                <c:pt idx="829">
                  <c:v>129</c:v>
                </c:pt>
                <c:pt idx="830">
                  <c:v>130</c:v>
                </c:pt>
                <c:pt idx="831">
                  <c:v>131</c:v>
                </c:pt>
                <c:pt idx="832">
                  <c:v>132</c:v>
                </c:pt>
                <c:pt idx="833">
                  <c:v>133</c:v>
                </c:pt>
                <c:pt idx="834">
                  <c:v>134</c:v>
                </c:pt>
                <c:pt idx="835">
                  <c:v>135</c:v>
                </c:pt>
                <c:pt idx="836">
                  <c:v>136</c:v>
                </c:pt>
                <c:pt idx="837">
                  <c:v>137</c:v>
                </c:pt>
                <c:pt idx="838">
                  <c:v>138</c:v>
                </c:pt>
                <c:pt idx="839">
                  <c:v>139</c:v>
                </c:pt>
                <c:pt idx="840">
                  <c:v>140</c:v>
                </c:pt>
                <c:pt idx="841">
                  <c:v>141</c:v>
                </c:pt>
                <c:pt idx="842">
                  <c:v>142</c:v>
                </c:pt>
                <c:pt idx="843">
                  <c:v>143</c:v>
                </c:pt>
                <c:pt idx="844">
                  <c:v>144</c:v>
                </c:pt>
                <c:pt idx="845">
                  <c:v>145</c:v>
                </c:pt>
                <c:pt idx="846">
                  <c:v>146</c:v>
                </c:pt>
                <c:pt idx="847">
                  <c:v>147</c:v>
                </c:pt>
                <c:pt idx="848">
                  <c:v>148</c:v>
                </c:pt>
                <c:pt idx="849">
                  <c:v>149</c:v>
                </c:pt>
                <c:pt idx="850">
                  <c:v>150</c:v>
                </c:pt>
                <c:pt idx="851">
                  <c:v>151</c:v>
                </c:pt>
                <c:pt idx="852">
                  <c:v>152</c:v>
                </c:pt>
                <c:pt idx="853">
                  <c:v>153</c:v>
                </c:pt>
                <c:pt idx="854">
                  <c:v>154</c:v>
                </c:pt>
                <c:pt idx="855">
                  <c:v>155</c:v>
                </c:pt>
                <c:pt idx="856">
                  <c:v>156</c:v>
                </c:pt>
                <c:pt idx="857">
                  <c:v>157</c:v>
                </c:pt>
                <c:pt idx="858">
                  <c:v>158</c:v>
                </c:pt>
                <c:pt idx="859">
                  <c:v>159</c:v>
                </c:pt>
                <c:pt idx="860">
                  <c:v>160</c:v>
                </c:pt>
                <c:pt idx="861">
                  <c:v>161</c:v>
                </c:pt>
                <c:pt idx="862">
                  <c:v>162</c:v>
                </c:pt>
                <c:pt idx="863">
                  <c:v>163</c:v>
                </c:pt>
                <c:pt idx="864">
                  <c:v>164</c:v>
                </c:pt>
                <c:pt idx="865">
                  <c:v>165</c:v>
                </c:pt>
                <c:pt idx="866">
                  <c:v>166</c:v>
                </c:pt>
                <c:pt idx="867">
                  <c:v>167</c:v>
                </c:pt>
                <c:pt idx="868">
                  <c:v>168</c:v>
                </c:pt>
                <c:pt idx="869">
                  <c:v>169</c:v>
                </c:pt>
                <c:pt idx="870">
                  <c:v>170</c:v>
                </c:pt>
                <c:pt idx="871">
                  <c:v>171</c:v>
                </c:pt>
                <c:pt idx="872">
                  <c:v>172</c:v>
                </c:pt>
                <c:pt idx="873">
                  <c:v>173</c:v>
                </c:pt>
                <c:pt idx="874">
                  <c:v>174</c:v>
                </c:pt>
                <c:pt idx="875">
                  <c:v>175</c:v>
                </c:pt>
                <c:pt idx="876">
                  <c:v>176</c:v>
                </c:pt>
                <c:pt idx="877">
                  <c:v>177</c:v>
                </c:pt>
                <c:pt idx="878">
                  <c:v>178</c:v>
                </c:pt>
                <c:pt idx="879">
                  <c:v>179</c:v>
                </c:pt>
                <c:pt idx="880">
                  <c:v>180</c:v>
                </c:pt>
                <c:pt idx="881">
                  <c:v>181</c:v>
                </c:pt>
                <c:pt idx="882">
                  <c:v>182</c:v>
                </c:pt>
                <c:pt idx="883">
                  <c:v>183</c:v>
                </c:pt>
                <c:pt idx="884">
                  <c:v>184</c:v>
                </c:pt>
                <c:pt idx="885">
                  <c:v>185</c:v>
                </c:pt>
                <c:pt idx="886">
                  <c:v>186</c:v>
                </c:pt>
                <c:pt idx="887">
                  <c:v>187</c:v>
                </c:pt>
                <c:pt idx="888">
                  <c:v>188</c:v>
                </c:pt>
                <c:pt idx="889">
                  <c:v>189</c:v>
                </c:pt>
                <c:pt idx="890">
                  <c:v>190</c:v>
                </c:pt>
                <c:pt idx="891">
                  <c:v>191</c:v>
                </c:pt>
                <c:pt idx="892">
                  <c:v>192</c:v>
                </c:pt>
                <c:pt idx="893">
                  <c:v>193</c:v>
                </c:pt>
                <c:pt idx="894">
                  <c:v>194</c:v>
                </c:pt>
                <c:pt idx="895">
                  <c:v>195</c:v>
                </c:pt>
                <c:pt idx="896">
                  <c:v>196</c:v>
                </c:pt>
                <c:pt idx="897">
                  <c:v>197</c:v>
                </c:pt>
                <c:pt idx="898">
                  <c:v>198</c:v>
                </c:pt>
                <c:pt idx="899">
                  <c:v>199</c:v>
                </c:pt>
                <c:pt idx="900">
                  <c:v>200</c:v>
                </c:pt>
                <c:pt idx="901">
                  <c:v>201</c:v>
                </c:pt>
                <c:pt idx="902">
                  <c:v>202</c:v>
                </c:pt>
                <c:pt idx="903">
                  <c:v>203</c:v>
                </c:pt>
                <c:pt idx="904">
                  <c:v>204</c:v>
                </c:pt>
                <c:pt idx="905">
                  <c:v>205</c:v>
                </c:pt>
                <c:pt idx="906">
                  <c:v>206</c:v>
                </c:pt>
                <c:pt idx="907">
                  <c:v>207</c:v>
                </c:pt>
                <c:pt idx="908">
                  <c:v>208</c:v>
                </c:pt>
                <c:pt idx="909">
                  <c:v>209</c:v>
                </c:pt>
                <c:pt idx="910">
                  <c:v>210</c:v>
                </c:pt>
                <c:pt idx="911">
                  <c:v>211</c:v>
                </c:pt>
                <c:pt idx="912">
                  <c:v>212</c:v>
                </c:pt>
                <c:pt idx="913">
                  <c:v>213</c:v>
                </c:pt>
                <c:pt idx="914">
                  <c:v>214</c:v>
                </c:pt>
                <c:pt idx="915">
                  <c:v>215</c:v>
                </c:pt>
                <c:pt idx="916">
                  <c:v>216</c:v>
                </c:pt>
                <c:pt idx="917">
                  <c:v>217</c:v>
                </c:pt>
                <c:pt idx="918">
                  <c:v>218</c:v>
                </c:pt>
                <c:pt idx="919">
                  <c:v>219</c:v>
                </c:pt>
                <c:pt idx="920">
                  <c:v>220</c:v>
                </c:pt>
                <c:pt idx="921">
                  <c:v>221</c:v>
                </c:pt>
                <c:pt idx="922">
                  <c:v>222</c:v>
                </c:pt>
                <c:pt idx="923">
                  <c:v>223</c:v>
                </c:pt>
                <c:pt idx="924">
                  <c:v>224</c:v>
                </c:pt>
                <c:pt idx="925">
                  <c:v>225</c:v>
                </c:pt>
                <c:pt idx="926">
                  <c:v>226</c:v>
                </c:pt>
                <c:pt idx="927">
                  <c:v>227</c:v>
                </c:pt>
                <c:pt idx="928">
                  <c:v>228</c:v>
                </c:pt>
                <c:pt idx="929">
                  <c:v>229</c:v>
                </c:pt>
                <c:pt idx="930">
                  <c:v>230</c:v>
                </c:pt>
                <c:pt idx="931">
                  <c:v>231</c:v>
                </c:pt>
                <c:pt idx="932">
                  <c:v>232</c:v>
                </c:pt>
                <c:pt idx="933">
                  <c:v>233</c:v>
                </c:pt>
                <c:pt idx="934">
                  <c:v>234</c:v>
                </c:pt>
                <c:pt idx="935">
                  <c:v>235</c:v>
                </c:pt>
                <c:pt idx="936">
                  <c:v>236</c:v>
                </c:pt>
                <c:pt idx="937">
                  <c:v>237</c:v>
                </c:pt>
                <c:pt idx="938">
                  <c:v>238</c:v>
                </c:pt>
                <c:pt idx="939">
                  <c:v>239</c:v>
                </c:pt>
                <c:pt idx="940">
                  <c:v>240</c:v>
                </c:pt>
                <c:pt idx="941">
                  <c:v>241</c:v>
                </c:pt>
                <c:pt idx="942">
                  <c:v>242</c:v>
                </c:pt>
                <c:pt idx="943">
                  <c:v>243</c:v>
                </c:pt>
                <c:pt idx="944">
                  <c:v>244</c:v>
                </c:pt>
                <c:pt idx="945">
                  <c:v>245</c:v>
                </c:pt>
                <c:pt idx="946">
                  <c:v>246</c:v>
                </c:pt>
                <c:pt idx="947">
                  <c:v>247</c:v>
                </c:pt>
                <c:pt idx="948">
                  <c:v>248</c:v>
                </c:pt>
                <c:pt idx="949">
                  <c:v>249</c:v>
                </c:pt>
                <c:pt idx="950">
                  <c:v>250</c:v>
                </c:pt>
                <c:pt idx="951">
                  <c:v>251</c:v>
                </c:pt>
                <c:pt idx="952">
                  <c:v>252</c:v>
                </c:pt>
                <c:pt idx="953">
                  <c:v>253</c:v>
                </c:pt>
                <c:pt idx="954">
                  <c:v>254</c:v>
                </c:pt>
                <c:pt idx="955">
                  <c:v>255</c:v>
                </c:pt>
                <c:pt idx="956">
                  <c:v>256</c:v>
                </c:pt>
                <c:pt idx="957">
                  <c:v>257</c:v>
                </c:pt>
                <c:pt idx="958">
                  <c:v>258</c:v>
                </c:pt>
                <c:pt idx="959">
                  <c:v>259</c:v>
                </c:pt>
                <c:pt idx="960">
                  <c:v>260</c:v>
                </c:pt>
                <c:pt idx="961">
                  <c:v>261</c:v>
                </c:pt>
                <c:pt idx="962">
                  <c:v>262</c:v>
                </c:pt>
                <c:pt idx="963">
                  <c:v>263</c:v>
                </c:pt>
                <c:pt idx="964">
                  <c:v>264</c:v>
                </c:pt>
                <c:pt idx="965">
                  <c:v>265</c:v>
                </c:pt>
                <c:pt idx="966">
                  <c:v>266</c:v>
                </c:pt>
                <c:pt idx="967">
                  <c:v>267</c:v>
                </c:pt>
                <c:pt idx="968">
                  <c:v>268</c:v>
                </c:pt>
                <c:pt idx="969">
                  <c:v>269</c:v>
                </c:pt>
                <c:pt idx="970">
                  <c:v>270</c:v>
                </c:pt>
                <c:pt idx="971">
                  <c:v>271</c:v>
                </c:pt>
                <c:pt idx="972">
                  <c:v>272</c:v>
                </c:pt>
                <c:pt idx="973">
                  <c:v>273</c:v>
                </c:pt>
                <c:pt idx="974">
                  <c:v>274</c:v>
                </c:pt>
                <c:pt idx="975">
                  <c:v>275</c:v>
                </c:pt>
                <c:pt idx="976">
                  <c:v>276</c:v>
                </c:pt>
                <c:pt idx="977">
                  <c:v>277</c:v>
                </c:pt>
                <c:pt idx="978">
                  <c:v>278</c:v>
                </c:pt>
                <c:pt idx="979">
                  <c:v>279</c:v>
                </c:pt>
                <c:pt idx="980">
                  <c:v>280</c:v>
                </c:pt>
                <c:pt idx="981">
                  <c:v>281</c:v>
                </c:pt>
                <c:pt idx="982">
                  <c:v>282</c:v>
                </c:pt>
                <c:pt idx="983">
                  <c:v>283</c:v>
                </c:pt>
                <c:pt idx="984">
                  <c:v>284</c:v>
                </c:pt>
                <c:pt idx="985">
                  <c:v>285</c:v>
                </c:pt>
                <c:pt idx="986">
                  <c:v>286</c:v>
                </c:pt>
                <c:pt idx="987">
                  <c:v>287</c:v>
                </c:pt>
                <c:pt idx="988">
                  <c:v>288</c:v>
                </c:pt>
                <c:pt idx="989">
                  <c:v>289</c:v>
                </c:pt>
                <c:pt idx="990">
                  <c:v>290</c:v>
                </c:pt>
                <c:pt idx="991">
                  <c:v>291</c:v>
                </c:pt>
                <c:pt idx="992">
                  <c:v>292</c:v>
                </c:pt>
                <c:pt idx="993">
                  <c:v>293</c:v>
                </c:pt>
                <c:pt idx="994">
                  <c:v>294</c:v>
                </c:pt>
                <c:pt idx="995">
                  <c:v>295</c:v>
                </c:pt>
                <c:pt idx="996">
                  <c:v>296</c:v>
                </c:pt>
                <c:pt idx="997">
                  <c:v>297</c:v>
                </c:pt>
                <c:pt idx="998">
                  <c:v>298</c:v>
                </c:pt>
                <c:pt idx="999">
                  <c:v>299</c:v>
                </c:pt>
                <c:pt idx="1000">
                  <c:v>300</c:v>
                </c:pt>
                <c:pt idx="1001">
                  <c:v>301</c:v>
                </c:pt>
                <c:pt idx="1002">
                  <c:v>302</c:v>
                </c:pt>
                <c:pt idx="1003">
                  <c:v>303</c:v>
                </c:pt>
                <c:pt idx="1004">
                  <c:v>304</c:v>
                </c:pt>
                <c:pt idx="1005">
                  <c:v>305</c:v>
                </c:pt>
                <c:pt idx="1006">
                  <c:v>306</c:v>
                </c:pt>
                <c:pt idx="1007">
                  <c:v>307</c:v>
                </c:pt>
                <c:pt idx="1008">
                  <c:v>308</c:v>
                </c:pt>
                <c:pt idx="1009">
                  <c:v>309</c:v>
                </c:pt>
                <c:pt idx="1010">
                  <c:v>310</c:v>
                </c:pt>
                <c:pt idx="1011">
                  <c:v>311</c:v>
                </c:pt>
                <c:pt idx="1012">
                  <c:v>312</c:v>
                </c:pt>
                <c:pt idx="1013">
                  <c:v>313</c:v>
                </c:pt>
                <c:pt idx="1014">
                  <c:v>314</c:v>
                </c:pt>
                <c:pt idx="1015">
                  <c:v>315</c:v>
                </c:pt>
                <c:pt idx="1016">
                  <c:v>316</c:v>
                </c:pt>
                <c:pt idx="1017">
                  <c:v>317</c:v>
                </c:pt>
                <c:pt idx="1018">
                  <c:v>318</c:v>
                </c:pt>
                <c:pt idx="1019">
                  <c:v>319</c:v>
                </c:pt>
                <c:pt idx="1020">
                  <c:v>320</c:v>
                </c:pt>
                <c:pt idx="1021">
                  <c:v>321</c:v>
                </c:pt>
                <c:pt idx="1022">
                  <c:v>322</c:v>
                </c:pt>
                <c:pt idx="1023">
                  <c:v>323</c:v>
                </c:pt>
                <c:pt idx="1024">
                  <c:v>324</c:v>
                </c:pt>
                <c:pt idx="1025">
                  <c:v>325</c:v>
                </c:pt>
                <c:pt idx="1026">
                  <c:v>326</c:v>
                </c:pt>
                <c:pt idx="1027">
                  <c:v>327</c:v>
                </c:pt>
                <c:pt idx="1028">
                  <c:v>328</c:v>
                </c:pt>
                <c:pt idx="1029">
                  <c:v>329</c:v>
                </c:pt>
                <c:pt idx="1030">
                  <c:v>330</c:v>
                </c:pt>
                <c:pt idx="1031">
                  <c:v>331</c:v>
                </c:pt>
                <c:pt idx="1032">
                  <c:v>332</c:v>
                </c:pt>
                <c:pt idx="1033">
                  <c:v>333</c:v>
                </c:pt>
                <c:pt idx="1034">
                  <c:v>334</c:v>
                </c:pt>
                <c:pt idx="1035">
                  <c:v>335</c:v>
                </c:pt>
                <c:pt idx="1036">
                  <c:v>336</c:v>
                </c:pt>
                <c:pt idx="1037">
                  <c:v>337</c:v>
                </c:pt>
                <c:pt idx="1038">
                  <c:v>338</c:v>
                </c:pt>
                <c:pt idx="1039">
                  <c:v>339</c:v>
                </c:pt>
                <c:pt idx="1040">
                  <c:v>340</c:v>
                </c:pt>
                <c:pt idx="1041">
                  <c:v>341</c:v>
                </c:pt>
                <c:pt idx="1042">
                  <c:v>342</c:v>
                </c:pt>
                <c:pt idx="1043">
                  <c:v>343</c:v>
                </c:pt>
                <c:pt idx="1044">
                  <c:v>344</c:v>
                </c:pt>
                <c:pt idx="1045">
                  <c:v>345</c:v>
                </c:pt>
                <c:pt idx="1046">
                  <c:v>346</c:v>
                </c:pt>
                <c:pt idx="1047">
                  <c:v>347</c:v>
                </c:pt>
                <c:pt idx="1048">
                  <c:v>348</c:v>
                </c:pt>
                <c:pt idx="1049">
                  <c:v>349</c:v>
                </c:pt>
                <c:pt idx="1050">
                  <c:v>350</c:v>
                </c:pt>
                <c:pt idx="1051">
                  <c:v>351</c:v>
                </c:pt>
                <c:pt idx="1052">
                  <c:v>352</c:v>
                </c:pt>
                <c:pt idx="1053">
                  <c:v>353</c:v>
                </c:pt>
                <c:pt idx="1054">
                  <c:v>354</c:v>
                </c:pt>
                <c:pt idx="1055">
                  <c:v>355</c:v>
                </c:pt>
                <c:pt idx="1056">
                  <c:v>356</c:v>
                </c:pt>
                <c:pt idx="1057">
                  <c:v>357</c:v>
                </c:pt>
                <c:pt idx="1058">
                  <c:v>358</c:v>
                </c:pt>
                <c:pt idx="1059">
                  <c:v>359</c:v>
                </c:pt>
                <c:pt idx="1060">
                  <c:v>360</c:v>
                </c:pt>
                <c:pt idx="1061">
                  <c:v>361</c:v>
                </c:pt>
                <c:pt idx="1062">
                  <c:v>362</c:v>
                </c:pt>
                <c:pt idx="1063">
                  <c:v>363</c:v>
                </c:pt>
                <c:pt idx="1064">
                  <c:v>364</c:v>
                </c:pt>
                <c:pt idx="1065">
                  <c:v>365</c:v>
                </c:pt>
                <c:pt idx="1066">
                  <c:v>366</c:v>
                </c:pt>
                <c:pt idx="1067">
                  <c:v>367</c:v>
                </c:pt>
                <c:pt idx="1068">
                  <c:v>368</c:v>
                </c:pt>
                <c:pt idx="1069">
                  <c:v>369</c:v>
                </c:pt>
                <c:pt idx="1070">
                  <c:v>370</c:v>
                </c:pt>
                <c:pt idx="1071">
                  <c:v>371</c:v>
                </c:pt>
                <c:pt idx="1072">
                  <c:v>372</c:v>
                </c:pt>
                <c:pt idx="1073">
                  <c:v>373</c:v>
                </c:pt>
                <c:pt idx="1074">
                  <c:v>374</c:v>
                </c:pt>
                <c:pt idx="1075">
                  <c:v>375</c:v>
                </c:pt>
                <c:pt idx="1076">
                  <c:v>376</c:v>
                </c:pt>
                <c:pt idx="1077">
                  <c:v>377</c:v>
                </c:pt>
                <c:pt idx="1078">
                  <c:v>378</c:v>
                </c:pt>
                <c:pt idx="1079">
                  <c:v>379</c:v>
                </c:pt>
                <c:pt idx="1080">
                  <c:v>380</c:v>
                </c:pt>
                <c:pt idx="1081">
                  <c:v>381</c:v>
                </c:pt>
                <c:pt idx="1082">
                  <c:v>382</c:v>
                </c:pt>
                <c:pt idx="1083">
                  <c:v>383</c:v>
                </c:pt>
                <c:pt idx="1084">
                  <c:v>384</c:v>
                </c:pt>
                <c:pt idx="1085">
                  <c:v>385</c:v>
                </c:pt>
                <c:pt idx="1086">
                  <c:v>386</c:v>
                </c:pt>
                <c:pt idx="1087">
                  <c:v>387</c:v>
                </c:pt>
                <c:pt idx="1088">
                  <c:v>388</c:v>
                </c:pt>
                <c:pt idx="1089">
                  <c:v>389</c:v>
                </c:pt>
                <c:pt idx="1090">
                  <c:v>390</c:v>
                </c:pt>
                <c:pt idx="1091">
                  <c:v>391</c:v>
                </c:pt>
                <c:pt idx="1092">
                  <c:v>392</c:v>
                </c:pt>
                <c:pt idx="1093">
                  <c:v>393</c:v>
                </c:pt>
                <c:pt idx="1094">
                  <c:v>394</c:v>
                </c:pt>
                <c:pt idx="1095">
                  <c:v>395</c:v>
                </c:pt>
                <c:pt idx="1096">
                  <c:v>396</c:v>
                </c:pt>
                <c:pt idx="1097">
                  <c:v>397</c:v>
                </c:pt>
                <c:pt idx="1098">
                  <c:v>398</c:v>
                </c:pt>
                <c:pt idx="1099">
                  <c:v>399</c:v>
                </c:pt>
                <c:pt idx="1100">
                  <c:v>400</c:v>
                </c:pt>
                <c:pt idx="1101">
                  <c:v>401</c:v>
                </c:pt>
                <c:pt idx="1102">
                  <c:v>402</c:v>
                </c:pt>
                <c:pt idx="1103">
                  <c:v>403</c:v>
                </c:pt>
                <c:pt idx="1104">
                  <c:v>404</c:v>
                </c:pt>
                <c:pt idx="1105">
                  <c:v>405</c:v>
                </c:pt>
                <c:pt idx="1106">
                  <c:v>406</c:v>
                </c:pt>
                <c:pt idx="1107">
                  <c:v>407</c:v>
                </c:pt>
                <c:pt idx="1108">
                  <c:v>408</c:v>
                </c:pt>
                <c:pt idx="1109">
                  <c:v>409</c:v>
                </c:pt>
                <c:pt idx="1110">
                  <c:v>410</c:v>
                </c:pt>
                <c:pt idx="1111">
                  <c:v>411</c:v>
                </c:pt>
                <c:pt idx="1112">
                  <c:v>412</c:v>
                </c:pt>
                <c:pt idx="1113">
                  <c:v>413</c:v>
                </c:pt>
                <c:pt idx="1114">
                  <c:v>414</c:v>
                </c:pt>
                <c:pt idx="1115">
                  <c:v>415</c:v>
                </c:pt>
                <c:pt idx="1116">
                  <c:v>416</c:v>
                </c:pt>
                <c:pt idx="1117">
                  <c:v>417</c:v>
                </c:pt>
                <c:pt idx="1118">
                  <c:v>418</c:v>
                </c:pt>
                <c:pt idx="1119">
                  <c:v>419</c:v>
                </c:pt>
                <c:pt idx="1120">
                  <c:v>420</c:v>
                </c:pt>
                <c:pt idx="1121">
                  <c:v>421</c:v>
                </c:pt>
                <c:pt idx="1122">
                  <c:v>422</c:v>
                </c:pt>
                <c:pt idx="1123">
                  <c:v>423</c:v>
                </c:pt>
                <c:pt idx="1124">
                  <c:v>424</c:v>
                </c:pt>
                <c:pt idx="1125">
                  <c:v>425</c:v>
                </c:pt>
                <c:pt idx="1126">
                  <c:v>426</c:v>
                </c:pt>
                <c:pt idx="1127">
                  <c:v>427</c:v>
                </c:pt>
                <c:pt idx="1128">
                  <c:v>428</c:v>
                </c:pt>
                <c:pt idx="1129">
                  <c:v>429</c:v>
                </c:pt>
                <c:pt idx="1130">
                  <c:v>430</c:v>
                </c:pt>
                <c:pt idx="1131">
                  <c:v>431</c:v>
                </c:pt>
                <c:pt idx="1132">
                  <c:v>432</c:v>
                </c:pt>
                <c:pt idx="1133">
                  <c:v>433</c:v>
                </c:pt>
                <c:pt idx="1134">
                  <c:v>434</c:v>
                </c:pt>
                <c:pt idx="1135">
                  <c:v>435</c:v>
                </c:pt>
                <c:pt idx="1136">
                  <c:v>436</c:v>
                </c:pt>
                <c:pt idx="1137">
                  <c:v>437</c:v>
                </c:pt>
                <c:pt idx="1138">
                  <c:v>438</c:v>
                </c:pt>
                <c:pt idx="1139">
                  <c:v>439</c:v>
                </c:pt>
                <c:pt idx="1140">
                  <c:v>440</c:v>
                </c:pt>
                <c:pt idx="1141">
                  <c:v>441</c:v>
                </c:pt>
                <c:pt idx="1142">
                  <c:v>442</c:v>
                </c:pt>
                <c:pt idx="1143">
                  <c:v>443</c:v>
                </c:pt>
                <c:pt idx="1144">
                  <c:v>444</c:v>
                </c:pt>
                <c:pt idx="1145">
                  <c:v>445</c:v>
                </c:pt>
                <c:pt idx="1146">
                  <c:v>446</c:v>
                </c:pt>
                <c:pt idx="1147">
                  <c:v>447</c:v>
                </c:pt>
                <c:pt idx="1148">
                  <c:v>448</c:v>
                </c:pt>
                <c:pt idx="1149">
                  <c:v>449</c:v>
                </c:pt>
                <c:pt idx="1150">
                  <c:v>450</c:v>
                </c:pt>
                <c:pt idx="1151">
                  <c:v>451</c:v>
                </c:pt>
                <c:pt idx="1152">
                  <c:v>452</c:v>
                </c:pt>
                <c:pt idx="1153">
                  <c:v>453</c:v>
                </c:pt>
                <c:pt idx="1154">
                  <c:v>454</c:v>
                </c:pt>
                <c:pt idx="1155">
                  <c:v>455</c:v>
                </c:pt>
                <c:pt idx="1156">
                  <c:v>456</c:v>
                </c:pt>
                <c:pt idx="1157">
                  <c:v>457</c:v>
                </c:pt>
                <c:pt idx="1158">
                  <c:v>458</c:v>
                </c:pt>
                <c:pt idx="1159">
                  <c:v>459</c:v>
                </c:pt>
                <c:pt idx="1160">
                  <c:v>460</c:v>
                </c:pt>
                <c:pt idx="1161">
                  <c:v>461</c:v>
                </c:pt>
                <c:pt idx="1162">
                  <c:v>462</c:v>
                </c:pt>
                <c:pt idx="1163">
                  <c:v>463</c:v>
                </c:pt>
                <c:pt idx="1164">
                  <c:v>464</c:v>
                </c:pt>
                <c:pt idx="1165">
                  <c:v>465</c:v>
                </c:pt>
                <c:pt idx="1166">
                  <c:v>466</c:v>
                </c:pt>
                <c:pt idx="1167">
                  <c:v>467</c:v>
                </c:pt>
                <c:pt idx="1168">
                  <c:v>468</c:v>
                </c:pt>
                <c:pt idx="1169">
                  <c:v>469</c:v>
                </c:pt>
                <c:pt idx="1170">
                  <c:v>470</c:v>
                </c:pt>
                <c:pt idx="1171">
                  <c:v>471</c:v>
                </c:pt>
                <c:pt idx="1172">
                  <c:v>472</c:v>
                </c:pt>
                <c:pt idx="1173">
                  <c:v>473</c:v>
                </c:pt>
                <c:pt idx="1174">
                  <c:v>474</c:v>
                </c:pt>
                <c:pt idx="1175">
                  <c:v>475</c:v>
                </c:pt>
                <c:pt idx="1176">
                  <c:v>476</c:v>
                </c:pt>
                <c:pt idx="1177">
                  <c:v>477</c:v>
                </c:pt>
                <c:pt idx="1178">
                  <c:v>478</c:v>
                </c:pt>
                <c:pt idx="1179">
                  <c:v>479</c:v>
                </c:pt>
                <c:pt idx="1180">
                  <c:v>480</c:v>
                </c:pt>
                <c:pt idx="1181">
                  <c:v>481</c:v>
                </c:pt>
                <c:pt idx="1182">
                  <c:v>482</c:v>
                </c:pt>
                <c:pt idx="1183">
                  <c:v>483</c:v>
                </c:pt>
                <c:pt idx="1184">
                  <c:v>484</c:v>
                </c:pt>
                <c:pt idx="1185">
                  <c:v>485</c:v>
                </c:pt>
                <c:pt idx="1186">
                  <c:v>486</c:v>
                </c:pt>
                <c:pt idx="1187">
                  <c:v>487</c:v>
                </c:pt>
                <c:pt idx="1188">
                  <c:v>488</c:v>
                </c:pt>
                <c:pt idx="1189">
                  <c:v>489</c:v>
                </c:pt>
                <c:pt idx="1190">
                  <c:v>490</c:v>
                </c:pt>
                <c:pt idx="1191">
                  <c:v>491</c:v>
                </c:pt>
                <c:pt idx="1192">
                  <c:v>492</c:v>
                </c:pt>
                <c:pt idx="1193">
                  <c:v>493</c:v>
                </c:pt>
                <c:pt idx="1194">
                  <c:v>494</c:v>
                </c:pt>
                <c:pt idx="1195">
                  <c:v>495</c:v>
                </c:pt>
                <c:pt idx="1196">
                  <c:v>496</c:v>
                </c:pt>
                <c:pt idx="1197">
                  <c:v>497</c:v>
                </c:pt>
                <c:pt idx="1198">
                  <c:v>498</c:v>
                </c:pt>
                <c:pt idx="1199">
                  <c:v>499</c:v>
                </c:pt>
                <c:pt idx="1200">
                  <c:v>500</c:v>
                </c:pt>
                <c:pt idx="1201">
                  <c:v>501</c:v>
                </c:pt>
                <c:pt idx="1202">
                  <c:v>502</c:v>
                </c:pt>
                <c:pt idx="1203">
                  <c:v>503</c:v>
                </c:pt>
                <c:pt idx="1204">
                  <c:v>504</c:v>
                </c:pt>
                <c:pt idx="1205">
                  <c:v>505</c:v>
                </c:pt>
                <c:pt idx="1206">
                  <c:v>506</c:v>
                </c:pt>
                <c:pt idx="1207">
                  <c:v>507</c:v>
                </c:pt>
                <c:pt idx="1208">
                  <c:v>508</c:v>
                </c:pt>
                <c:pt idx="1209">
                  <c:v>509</c:v>
                </c:pt>
                <c:pt idx="1210">
                  <c:v>510</c:v>
                </c:pt>
                <c:pt idx="1211">
                  <c:v>511</c:v>
                </c:pt>
                <c:pt idx="1212">
                  <c:v>512</c:v>
                </c:pt>
                <c:pt idx="1213">
                  <c:v>513</c:v>
                </c:pt>
                <c:pt idx="1214">
                  <c:v>514</c:v>
                </c:pt>
                <c:pt idx="1215">
                  <c:v>515</c:v>
                </c:pt>
                <c:pt idx="1216">
                  <c:v>516</c:v>
                </c:pt>
                <c:pt idx="1217">
                  <c:v>517</c:v>
                </c:pt>
                <c:pt idx="1218">
                  <c:v>518</c:v>
                </c:pt>
                <c:pt idx="1219">
                  <c:v>519</c:v>
                </c:pt>
                <c:pt idx="1220">
                  <c:v>520</c:v>
                </c:pt>
                <c:pt idx="1221">
                  <c:v>521</c:v>
                </c:pt>
                <c:pt idx="1222">
                  <c:v>522</c:v>
                </c:pt>
                <c:pt idx="1223">
                  <c:v>523</c:v>
                </c:pt>
                <c:pt idx="1224">
                  <c:v>524</c:v>
                </c:pt>
                <c:pt idx="1225">
                  <c:v>525</c:v>
                </c:pt>
                <c:pt idx="1226">
                  <c:v>526</c:v>
                </c:pt>
                <c:pt idx="1227">
                  <c:v>527</c:v>
                </c:pt>
                <c:pt idx="1228">
                  <c:v>528</c:v>
                </c:pt>
                <c:pt idx="1229">
                  <c:v>529</c:v>
                </c:pt>
                <c:pt idx="1230">
                  <c:v>530</c:v>
                </c:pt>
                <c:pt idx="1231">
                  <c:v>531</c:v>
                </c:pt>
                <c:pt idx="1232">
                  <c:v>532</c:v>
                </c:pt>
                <c:pt idx="1233">
                  <c:v>533</c:v>
                </c:pt>
                <c:pt idx="1234">
                  <c:v>534</c:v>
                </c:pt>
                <c:pt idx="1235">
                  <c:v>535</c:v>
                </c:pt>
                <c:pt idx="1236">
                  <c:v>536</c:v>
                </c:pt>
                <c:pt idx="1237">
                  <c:v>537</c:v>
                </c:pt>
                <c:pt idx="1238">
                  <c:v>538</c:v>
                </c:pt>
                <c:pt idx="1239">
                  <c:v>539</c:v>
                </c:pt>
                <c:pt idx="1240">
                  <c:v>540</c:v>
                </c:pt>
                <c:pt idx="1241">
                  <c:v>541</c:v>
                </c:pt>
                <c:pt idx="1242">
                  <c:v>542</c:v>
                </c:pt>
                <c:pt idx="1243">
                  <c:v>543</c:v>
                </c:pt>
                <c:pt idx="1244">
                  <c:v>544</c:v>
                </c:pt>
                <c:pt idx="1245">
                  <c:v>545</c:v>
                </c:pt>
                <c:pt idx="1246">
                  <c:v>546</c:v>
                </c:pt>
                <c:pt idx="1247">
                  <c:v>547</c:v>
                </c:pt>
                <c:pt idx="1248">
                  <c:v>548</c:v>
                </c:pt>
                <c:pt idx="1249">
                  <c:v>549</c:v>
                </c:pt>
                <c:pt idx="1250">
                  <c:v>550</c:v>
                </c:pt>
                <c:pt idx="1251">
                  <c:v>551</c:v>
                </c:pt>
                <c:pt idx="1252">
                  <c:v>552</c:v>
                </c:pt>
                <c:pt idx="1253">
                  <c:v>553</c:v>
                </c:pt>
                <c:pt idx="1254">
                  <c:v>554</c:v>
                </c:pt>
                <c:pt idx="1255">
                  <c:v>555</c:v>
                </c:pt>
                <c:pt idx="1256">
                  <c:v>556</c:v>
                </c:pt>
                <c:pt idx="1257">
                  <c:v>557</c:v>
                </c:pt>
                <c:pt idx="1258">
                  <c:v>558</c:v>
                </c:pt>
                <c:pt idx="1259">
                  <c:v>559</c:v>
                </c:pt>
                <c:pt idx="1260">
                  <c:v>560</c:v>
                </c:pt>
                <c:pt idx="1261">
                  <c:v>561</c:v>
                </c:pt>
                <c:pt idx="1262">
                  <c:v>562</c:v>
                </c:pt>
                <c:pt idx="1263">
                  <c:v>563</c:v>
                </c:pt>
                <c:pt idx="1264">
                  <c:v>564</c:v>
                </c:pt>
                <c:pt idx="1265">
                  <c:v>565</c:v>
                </c:pt>
                <c:pt idx="1266">
                  <c:v>566</c:v>
                </c:pt>
                <c:pt idx="1267">
                  <c:v>567</c:v>
                </c:pt>
                <c:pt idx="1268">
                  <c:v>568</c:v>
                </c:pt>
                <c:pt idx="1269">
                  <c:v>569</c:v>
                </c:pt>
                <c:pt idx="1270">
                  <c:v>570</c:v>
                </c:pt>
                <c:pt idx="1271">
                  <c:v>571</c:v>
                </c:pt>
                <c:pt idx="1272">
                  <c:v>572</c:v>
                </c:pt>
                <c:pt idx="1273">
                  <c:v>573</c:v>
                </c:pt>
                <c:pt idx="1274">
                  <c:v>574</c:v>
                </c:pt>
                <c:pt idx="1275">
                  <c:v>575</c:v>
                </c:pt>
                <c:pt idx="1276">
                  <c:v>576</c:v>
                </c:pt>
                <c:pt idx="1277">
                  <c:v>577</c:v>
                </c:pt>
                <c:pt idx="1278">
                  <c:v>578</c:v>
                </c:pt>
                <c:pt idx="1279">
                  <c:v>579</c:v>
                </c:pt>
                <c:pt idx="1280">
                  <c:v>580</c:v>
                </c:pt>
                <c:pt idx="1281">
                  <c:v>581</c:v>
                </c:pt>
                <c:pt idx="1282">
                  <c:v>582</c:v>
                </c:pt>
                <c:pt idx="1283">
                  <c:v>583</c:v>
                </c:pt>
                <c:pt idx="1284">
                  <c:v>584</c:v>
                </c:pt>
                <c:pt idx="1285">
                  <c:v>585</c:v>
                </c:pt>
                <c:pt idx="1286">
                  <c:v>586</c:v>
                </c:pt>
                <c:pt idx="1287">
                  <c:v>587</c:v>
                </c:pt>
                <c:pt idx="1288">
                  <c:v>588</c:v>
                </c:pt>
                <c:pt idx="1289">
                  <c:v>589</c:v>
                </c:pt>
                <c:pt idx="1290">
                  <c:v>590</c:v>
                </c:pt>
                <c:pt idx="1291">
                  <c:v>591</c:v>
                </c:pt>
                <c:pt idx="1292">
                  <c:v>592</c:v>
                </c:pt>
                <c:pt idx="1293">
                  <c:v>593</c:v>
                </c:pt>
                <c:pt idx="1294">
                  <c:v>594</c:v>
                </c:pt>
                <c:pt idx="1295">
                  <c:v>595</c:v>
                </c:pt>
                <c:pt idx="1296">
                  <c:v>596</c:v>
                </c:pt>
                <c:pt idx="1297">
                  <c:v>597</c:v>
                </c:pt>
                <c:pt idx="1298">
                  <c:v>598</c:v>
                </c:pt>
                <c:pt idx="1299">
                  <c:v>599</c:v>
                </c:pt>
                <c:pt idx="1300">
                  <c:v>600</c:v>
                </c:pt>
                <c:pt idx="1301">
                  <c:v>601</c:v>
                </c:pt>
                <c:pt idx="1302">
                  <c:v>602</c:v>
                </c:pt>
                <c:pt idx="1303">
                  <c:v>603</c:v>
                </c:pt>
                <c:pt idx="1304">
                  <c:v>604</c:v>
                </c:pt>
                <c:pt idx="1305">
                  <c:v>605</c:v>
                </c:pt>
                <c:pt idx="1306">
                  <c:v>606</c:v>
                </c:pt>
                <c:pt idx="1307">
                  <c:v>607</c:v>
                </c:pt>
                <c:pt idx="1308">
                  <c:v>608</c:v>
                </c:pt>
                <c:pt idx="1309">
                  <c:v>609</c:v>
                </c:pt>
                <c:pt idx="1310">
                  <c:v>610</c:v>
                </c:pt>
                <c:pt idx="1311">
                  <c:v>611</c:v>
                </c:pt>
                <c:pt idx="1312">
                  <c:v>612</c:v>
                </c:pt>
                <c:pt idx="1313">
                  <c:v>613</c:v>
                </c:pt>
                <c:pt idx="1314">
                  <c:v>614</c:v>
                </c:pt>
                <c:pt idx="1315">
                  <c:v>615</c:v>
                </c:pt>
                <c:pt idx="1316">
                  <c:v>616</c:v>
                </c:pt>
                <c:pt idx="1317">
                  <c:v>617</c:v>
                </c:pt>
                <c:pt idx="1318">
                  <c:v>618</c:v>
                </c:pt>
                <c:pt idx="1319">
                  <c:v>619</c:v>
                </c:pt>
                <c:pt idx="1320">
                  <c:v>620</c:v>
                </c:pt>
                <c:pt idx="1321">
                  <c:v>621</c:v>
                </c:pt>
                <c:pt idx="1322">
                  <c:v>622</c:v>
                </c:pt>
                <c:pt idx="1323">
                  <c:v>623</c:v>
                </c:pt>
                <c:pt idx="1324">
                  <c:v>624</c:v>
                </c:pt>
                <c:pt idx="1325">
                  <c:v>625</c:v>
                </c:pt>
                <c:pt idx="1326">
                  <c:v>626</c:v>
                </c:pt>
                <c:pt idx="1327">
                  <c:v>627</c:v>
                </c:pt>
                <c:pt idx="1328">
                  <c:v>628</c:v>
                </c:pt>
                <c:pt idx="1329">
                  <c:v>629</c:v>
                </c:pt>
                <c:pt idx="1330">
                  <c:v>630</c:v>
                </c:pt>
                <c:pt idx="1331">
                  <c:v>631</c:v>
                </c:pt>
                <c:pt idx="1332">
                  <c:v>632</c:v>
                </c:pt>
                <c:pt idx="1333">
                  <c:v>633</c:v>
                </c:pt>
                <c:pt idx="1334">
                  <c:v>634</c:v>
                </c:pt>
                <c:pt idx="1335">
                  <c:v>635</c:v>
                </c:pt>
                <c:pt idx="1336">
                  <c:v>636</c:v>
                </c:pt>
                <c:pt idx="1337">
                  <c:v>637</c:v>
                </c:pt>
                <c:pt idx="1338">
                  <c:v>638</c:v>
                </c:pt>
                <c:pt idx="1339">
                  <c:v>639</c:v>
                </c:pt>
                <c:pt idx="1340">
                  <c:v>640</c:v>
                </c:pt>
                <c:pt idx="1341">
                  <c:v>641</c:v>
                </c:pt>
                <c:pt idx="1342">
                  <c:v>642</c:v>
                </c:pt>
                <c:pt idx="1343">
                  <c:v>643</c:v>
                </c:pt>
                <c:pt idx="1344">
                  <c:v>644</c:v>
                </c:pt>
                <c:pt idx="1345">
                  <c:v>645</c:v>
                </c:pt>
                <c:pt idx="1346">
                  <c:v>646</c:v>
                </c:pt>
                <c:pt idx="1347">
                  <c:v>647</c:v>
                </c:pt>
                <c:pt idx="1348">
                  <c:v>648</c:v>
                </c:pt>
                <c:pt idx="1349">
                  <c:v>649</c:v>
                </c:pt>
                <c:pt idx="1350">
                  <c:v>650</c:v>
                </c:pt>
                <c:pt idx="1351">
                  <c:v>651</c:v>
                </c:pt>
                <c:pt idx="1352">
                  <c:v>652</c:v>
                </c:pt>
                <c:pt idx="1353">
                  <c:v>653</c:v>
                </c:pt>
                <c:pt idx="1354">
                  <c:v>654</c:v>
                </c:pt>
                <c:pt idx="1355">
                  <c:v>655</c:v>
                </c:pt>
                <c:pt idx="1356">
                  <c:v>656</c:v>
                </c:pt>
                <c:pt idx="1357">
                  <c:v>657</c:v>
                </c:pt>
                <c:pt idx="1358">
                  <c:v>658</c:v>
                </c:pt>
                <c:pt idx="1359">
                  <c:v>659</c:v>
                </c:pt>
                <c:pt idx="1360">
                  <c:v>660</c:v>
                </c:pt>
                <c:pt idx="1361">
                  <c:v>661</c:v>
                </c:pt>
                <c:pt idx="1362">
                  <c:v>662</c:v>
                </c:pt>
                <c:pt idx="1363">
                  <c:v>663</c:v>
                </c:pt>
                <c:pt idx="1364">
                  <c:v>664</c:v>
                </c:pt>
                <c:pt idx="1365">
                  <c:v>665</c:v>
                </c:pt>
                <c:pt idx="1366">
                  <c:v>666</c:v>
                </c:pt>
                <c:pt idx="1367">
                  <c:v>667</c:v>
                </c:pt>
                <c:pt idx="1368">
                  <c:v>668</c:v>
                </c:pt>
                <c:pt idx="1369">
                  <c:v>669</c:v>
                </c:pt>
                <c:pt idx="1370">
                  <c:v>670</c:v>
                </c:pt>
                <c:pt idx="1371">
                  <c:v>671</c:v>
                </c:pt>
                <c:pt idx="1372">
                  <c:v>672</c:v>
                </c:pt>
                <c:pt idx="1373">
                  <c:v>673</c:v>
                </c:pt>
                <c:pt idx="1374">
                  <c:v>674</c:v>
                </c:pt>
                <c:pt idx="1375">
                  <c:v>675</c:v>
                </c:pt>
                <c:pt idx="1376">
                  <c:v>676</c:v>
                </c:pt>
                <c:pt idx="1377">
                  <c:v>677</c:v>
                </c:pt>
                <c:pt idx="1378">
                  <c:v>678</c:v>
                </c:pt>
                <c:pt idx="1379">
                  <c:v>679</c:v>
                </c:pt>
                <c:pt idx="1380">
                  <c:v>680</c:v>
                </c:pt>
                <c:pt idx="1381">
                  <c:v>681</c:v>
                </c:pt>
                <c:pt idx="1382">
                  <c:v>682</c:v>
                </c:pt>
                <c:pt idx="1383">
                  <c:v>683</c:v>
                </c:pt>
                <c:pt idx="1384">
                  <c:v>684</c:v>
                </c:pt>
                <c:pt idx="1385">
                  <c:v>685</c:v>
                </c:pt>
                <c:pt idx="1386">
                  <c:v>686</c:v>
                </c:pt>
                <c:pt idx="1387">
                  <c:v>687</c:v>
                </c:pt>
                <c:pt idx="1388">
                  <c:v>688</c:v>
                </c:pt>
                <c:pt idx="1389">
                  <c:v>689</c:v>
                </c:pt>
                <c:pt idx="1390">
                  <c:v>690</c:v>
                </c:pt>
                <c:pt idx="1391">
                  <c:v>691</c:v>
                </c:pt>
                <c:pt idx="1392">
                  <c:v>692</c:v>
                </c:pt>
                <c:pt idx="1393">
                  <c:v>693</c:v>
                </c:pt>
                <c:pt idx="1394">
                  <c:v>694</c:v>
                </c:pt>
                <c:pt idx="1395">
                  <c:v>695</c:v>
                </c:pt>
                <c:pt idx="1396">
                  <c:v>696</c:v>
                </c:pt>
                <c:pt idx="1397">
                  <c:v>697</c:v>
                </c:pt>
                <c:pt idx="1398">
                  <c:v>698</c:v>
                </c:pt>
                <c:pt idx="1399">
                  <c:v>699</c:v>
                </c:pt>
                <c:pt idx="1400">
                  <c:v>700</c:v>
                </c:pt>
              </c:numCache>
            </c:numRef>
          </c:cat>
          <c:val>
            <c:numRef>
              <c:f>WaterLine!$F$34:$F$1434</c:f>
              <c:numCache>
                <c:formatCode>General</c:formatCode>
                <c:ptCount val="14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30.379087509100707</c:v>
                </c:pt>
                <c:pt idx="521">
                  <c:v>30.319402909412805</c:v>
                </c:pt>
                <c:pt idx="522">
                  <c:v>30.260010506482185</c:v>
                </c:pt>
                <c:pt idx="523">
                  <c:v>30.200906208893262</c:v>
                </c:pt>
                <c:pt idx="524">
                  <c:v>30.142091812783185</c:v>
                </c:pt>
                <c:pt idx="525">
                  <c:v>30.083562359065873</c:v>
                </c:pt>
                <c:pt idx="526">
                  <c:v>30.025320197341642</c:v>
                </c:pt>
                <c:pt idx="527">
                  <c:v>29.967358973910095</c:v>
                </c:pt>
                <c:pt idx="528">
                  <c:v>29.909681100617458</c:v>
                </c:pt>
                <c:pt idx="529">
                  <c:v>29.852281946864455</c:v>
                </c:pt>
                <c:pt idx="530">
                  <c:v>29.79516281147416</c:v>
                </c:pt>
                <c:pt idx="531">
                  <c:v>29.738319846066844</c:v>
                </c:pt>
                <c:pt idx="532">
                  <c:v>29.681753399147038</c:v>
                </c:pt>
                <c:pt idx="533">
                  <c:v>29.625460139784494</c:v>
                </c:pt>
                <c:pt idx="534">
                  <c:v>29.569439842904846</c:v>
                </c:pt>
                <c:pt idx="535">
                  <c:v>29.513691542320657</c:v>
                </c:pt>
                <c:pt idx="536">
                  <c:v>29.458212456707507</c:v>
                </c:pt>
                <c:pt idx="537">
                  <c:v>29.403001674055751</c:v>
                </c:pt>
                <c:pt idx="538">
                  <c:v>29.34805836516162</c:v>
                </c:pt>
                <c:pt idx="539">
                  <c:v>29.293381670260036</c:v>
                </c:pt>
                <c:pt idx="540">
                  <c:v>29.23896794267197</c:v>
                </c:pt>
                <c:pt idx="541">
                  <c:v>29.18482018770187</c:v>
                </c:pt>
                <c:pt idx="542">
                  <c:v>29.13093264610934</c:v>
                </c:pt>
                <c:pt idx="543">
                  <c:v>29.077306253482966</c:v>
                </c:pt>
                <c:pt idx="544">
                  <c:v>29.023939318931227</c:v>
                </c:pt>
                <c:pt idx="545">
                  <c:v>28.970831160613159</c:v>
                </c:pt>
                <c:pt idx="546">
                  <c:v>28.917980884800084</c:v>
                </c:pt>
                <c:pt idx="547">
                  <c:v>28.8653865492861</c:v>
                </c:pt>
                <c:pt idx="548">
                  <c:v>28.813046899699884</c:v>
                </c:pt>
                <c:pt idx="549">
                  <c:v>28.7609615348637</c:v>
                </c:pt>
                <c:pt idx="550">
                  <c:v>28.709128896740641</c:v>
                </c:pt>
                <c:pt idx="551">
                  <c:v>28.657549888270346</c:v>
                </c:pt>
                <c:pt idx="552">
                  <c:v>28.60621934418517</c:v>
                </c:pt>
                <c:pt idx="553">
                  <c:v>28.555140435283541</c:v>
                </c:pt>
                <c:pt idx="554">
                  <c:v>28.504309594685949</c:v>
                </c:pt>
                <c:pt idx="555">
                  <c:v>28.453726415382178</c:v>
                </c:pt>
                <c:pt idx="556">
                  <c:v>28.403390326110127</c:v>
                </c:pt>
                <c:pt idx="557">
                  <c:v>28.353301050542676</c:v>
                </c:pt>
                <c:pt idx="558">
                  <c:v>28.303456143900529</c:v>
                </c:pt>
                <c:pt idx="559">
                  <c:v>28.253855268303163</c:v>
                </c:pt>
                <c:pt idx="560">
                  <c:v>28.20449782827766</c:v>
                </c:pt>
                <c:pt idx="561">
                  <c:v>28.15538379826279</c:v>
                </c:pt>
                <c:pt idx="562">
                  <c:v>28.106510686576502</c:v>
                </c:pt>
                <c:pt idx="563">
                  <c:v>28.057877371442608</c:v>
                </c:pt>
                <c:pt idx="564">
                  <c:v>28.009484890312493</c:v>
                </c:pt>
                <c:pt idx="565">
                  <c:v>27.96133057602114</c:v>
                </c:pt>
                <c:pt idx="566">
                  <c:v>27.913416363792436</c:v>
                </c:pt>
                <c:pt idx="567">
                  <c:v>27.865737887104512</c:v>
                </c:pt>
                <c:pt idx="568">
                  <c:v>27.818297201526772</c:v>
                </c:pt>
                <c:pt idx="569">
                  <c:v>27.771091518816121</c:v>
                </c:pt>
                <c:pt idx="570">
                  <c:v>27.724122429646027</c:v>
                </c:pt>
                <c:pt idx="571">
                  <c:v>27.677387463850444</c:v>
                </c:pt>
                <c:pt idx="572">
                  <c:v>27.63088647828717</c:v>
                </c:pt>
                <c:pt idx="573">
                  <c:v>27.584617705430897</c:v>
                </c:pt>
                <c:pt idx="574">
                  <c:v>27.538582414116409</c:v>
                </c:pt>
                <c:pt idx="575">
                  <c:v>27.492779345604223</c:v>
                </c:pt>
                <c:pt idx="576">
                  <c:v>27.447206625205549</c:v>
                </c:pt>
                <c:pt idx="577">
                  <c:v>27.401864899879723</c:v>
                </c:pt>
                <c:pt idx="578">
                  <c:v>27.35675232071409</c:v>
                </c:pt>
                <c:pt idx="579">
                  <c:v>27.311869784355991</c:v>
                </c:pt>
                <c:pt idx="580">
                  <c:v>27.267216491248327</c:v>
                </c:pt>
                <c:pt idx="581">
                  <c:v>27.222790490517774</c:v>
                </c:pt>
                <c:pt idx="582">
                  <c:v>27.178592051904221</c:v>
                </c:pt>
                <c:pt idx="583">
                  <c:v>27.134620641351979</c:v>
                </c:pt>
                <c:pt idx="584">
                  <c:v>27.090875763151864</c:v>
                </c:pt>
                <c:pt idx="585">
                  <c:v>27.047357538360298</c:v>
                </c:pt>
                <c:pt idx="586">
                  <c:v>27.004064346557012</c:v>
                </c:pt>
                <c:pt idx="587">
                  <c:v>26.960995730193734</c:v>
                </c:pt>
                <c:pt idx="588">
                  <c:v>26.918151723075855</c:v>
                </c:pt>
                <c:pt idx="589">
                  <c:v>26.875530897127138</c:v>
                </c:pt>
                <c:pt idx="590">
                  <c:v>26.833134578597317</c:v>
                </c:pt>
                <c:pt idx="591">
                  <c:v>26.790960911566881</c:v>
                </c:pt>
                <c:pt idx="592">
                  <c:v>26.749009244863846</c:v>
                </c:pt>
                <c:pt idx="593">
                  <c:v>26.707279661501687</c:v>
                </c:pt>
                <c:pt idx="594">
                  <c:v>26.665771583793482</c:v>
                </c:pt>
                <c:pt idx="595">
                  <c:v>26.624485872296486</c:v>
                </c:pt>
                <c:pt idx="596">
                  <c:v>26.583419301699386</c:v>
                </c:pt>
                <c:pt idx="597">
                  <c:v>26.542573735580856</c:v>
                </c:pt>
                <c:pt idx="598">
                  <c:v>26.501947373794675</c:v>
                </c:pt>
                <c:pt idx="599">
                  <c:v>26.461541693295118</c:v>
                </c:pt>
                <c:pt idx="600">
                  <c:v>26.421354307440669</c:v>
                </c:pt>
                <c:pt idx="601">
                  <c:v>26.381386077071422</c:v>
                </c:pt>
                <c:pt idx="602">
                  <c:v>26.341636236407485</c:v>
                </c:pt>
                <c:pt idx="603">
                  <c:v>26.30210365041771</c:v>
                </c:pt>
                <c:pt idx="604">
                  <c:v>26.262789831446369</c:v>
                </c:pt>
                <c:pt idx="605">
                  <c:v>26.223692243618846</c:v>
                </c:pt>
                <c:pt idx="606">
                  <c:v>26.184812815956189</c:v>
                </c:pt>
                <c:pt idx="607">
                  <c:v>26.146148891539813</c:v>
                </c:pt>
                <c:pt idx="608">
                  <c:v>26.107702482274508</c:v>
                </c:pt>
                <c:pt idx="609">
                  <c:v>26.069471428675421</c:v>
                </c:pt>
                <c:pt idx="610">
                  <c:v>26.031456323147353</c:v>
                </c:pt>
                <c:pt idx="611">
                  <c:v>25.993657139369553</c:v>
                </c:pt>
                <c:pt idx="612">
                  <c:v>25.956071956165182</c:v>
                </c:pt>
                <c:pt idx="613">
                  <c:v>25.918702744830792</c:v>
                </c:pt>
                <c:pt idx="614">
                  <c:v>25.881547053458501</c:v>
                </c:pt>
                <c:pt idx="615">
                  <c:v>25.844606451611448</c:v>
                </c:pt>
                <c:pt idx="616">
                  <c:v>25.807879604888303</c:v>
                </c:pt>
                <c:pt idx="617">
                  <c:v>25.771366860697388</c:v>
                </c:pt>
                <c:pt idx="618">
                  <c:v>25.735067512952565</c:v>
                </c:pt>
                <c:pt idx="619">
                  <c:v>25.698981718999633</c:v>
                </c:pt>
                <c:pt idx="620">
                  <c:v>25.663109051304062</c:v>
                </c:pt>
                <c:pt idx="621">
                  <c:v>25.62744909457421</c:v>
                </c:pt>
                <c:pt idx="622">
                  <c:v>25.592002017440695</c:v>
                </c:pt>
                <c:pt idx="623">
                  <c:v>25.556767164115918</c:v>
                </c:pt>
                <c:pt idx="624">
                  <c:v>25.521744898717209</c:v>
                </c:pt>
                <c:pt idx="625">
                  <c:v>25.48693398126537</c:v>
                </c:pt>
                <c:pt idx="626">
                  <c:v>25.452336025219559</c:v>
                </c:pt>
                <c:pt idx="627">
                  <c:v>25.417949198235153</c:v>
                </c:pt>
                <c:pt idx="628">
                  <c:v>25.383774010630194</c:v>
                </c:pt>
                <c:pt idx="629">
                  <c:v>25.349810672678554</c:v>
                </c:pt>
                <c:pt idx="630">
                  <c:v>25.316057406805125</c:v>
                </c:pt>
                <c:pt idx="631">
                  <c:v>25.282516225418938</c:v>
                </c:pt>
                <c:pt idx="632">
                  <c:v>25.249184799666541</c:v>
                </c:pt>
                <c:pt idx="633">
                  <c:v>25.216065177188224</c:v>
                </c:pt>
                <c:pt idx="634">
                  <c:v>25.183155369117362</c:v>
                </c:pt>
                <c:pt idx="635">
                  <c:v>25.15045594876355</c:v>
                </c:pt>
                <c:pt idx="636">
                  <c:v>25.117967257951371</c:v>
                </c:pt>
                <c:pt idx="637">
                  <c:v>25.085688270748928</c:v>
                </c:pt>
                <c:pt idx="638">
                  <c:v>25.053619757762053</c:v>
                </c:pt>
                <c:pt idx="639">
                  <c:v>25.021760730879418</c:v>
                </c:pt>
                <c:pt idx="640">
                  <c:v>24.990111914358714</c:v>
                </c:pt>
                <c:pt idx="641">
                  <c:v>24.958672329370394</c:v>
                </c:pt>
                <c:pt idx="642">
                  <c:v>24.927442346568828</c:v>
                </c:pt>
                <c:pt idx="643">
                  <c:v>24.896422258189038</c:v>
                </c:pt>
                <c:pt idx="644">
                  <c:v>24.865611651826491</c:v>
                </c:pt>
                <c:pt idx="645">
                  <c:v>24.835009987242444</c:v>
                </c:pt>
                <c:pt idx="646">
                  <c:v>24.804617548555477</c:v>
                </c:pt>
                <c:pt idx="647">
                  <c:v>24.774434014173302</c:v>
                </c:pt>
                <c:pt idx="648">
                  <c:v>24.744459940033931</c:v>
                </c:pt>
                <c:pt idx="649">
                  <c:v>24.714694379619949</c:v>
                </c:pt>
                <c:pt idx="650">
                  <c:v>24.685137951531331</c:v>
                </c:pt>
                <c:pt idx="651">
                  <c:v>24.655790351933188</c:v>
                </c:pt>
                <c:pt idx="652">
                  <c:v>24.626651493394895</c:v>
                </c:pt>
                <c:pt idx="653">
                  <c:v>24.597721371267479</c:v>
                </c:pt>
                <c:pt idx="654">
                  <c:v>24.569000211964614</c:v>
                </c:pt>
                <c:pt idx="655">
                  <c:v>24.540487353618488</c:v>
                </c:pt>
                <c:pt idx="656">
                  <c:v>24.512183057882837</c:v>
                </c:pt>
                <c:pt idx="657">
                  <c:v>24.484087258087882</c:v>
                </c:pt>
                <c:pt idx="658">
                  <c:v>24.456199967579057</c:v>
                </c:pt>
                <c:pt idx="659">
                  <c:v>24.428521127116163</c:v>
                </c:pt>
                <c:pt idx="660">
                  <c:v>24.401050468267055</c:v>
                </c:pt>
                <c:pt idx="661">
                  <c:v>24.373788441524802</c:v>
                </c:pt>
                <c:pt idx="662">
                  <c:v>24.34673478574706</c:v>
                </c:pt>
                <c:pt idx="663">
                  <c:v>24.319889754136216</c:v>
                </c:pt>
                <c:pt idx="664">
                  <c:v>24.293252785470195</c:v>
                </c:pt>
                <c:pt idx="665">
                  <c:v>24.266824152866711</c:v>
                </c:pt>
                <c:pt idx="666">
                  <c:v>24.240603811518874</c:v>
                </c:pt>
                <c:pt idx="667">
                  <c:v>24.214591792193492</c:v>
                </c:pt>
                <c:pt idx="668">
                  <c:v>24.188788211016629</c:v>
                </c:pt>
                <c:pt idx="669">
                  <c:v>24.163192796820269</c:v>
                </c:pt>
                <c:pt idx="670">
                  <c:v>24.137805708337456</c:v>
                </c:pt>
                <c:pt idx="671">
                  <c:v>24.112626714724424</c:v>
                </c:pt>
                <c:pt idx="672">
                  <c:v>24.087656388310808</c:v>
                </c:pt>
                <c:pt idx="673">
                  <c:v>24.062894436654915</c:v>
                </c:pt>
                <c:pt idx="674">
                  <c:v>24.038340713054616</c:v>
                </c:pt>
                <c:pt idx="675">
                  <c:v>24.013995254601245</c:v>
                </c:pt>
                <c:pt idx="676">
                  <c:v>23.9898584491457</c:v>
                </c:pt>
                <c:pt idx="677">
                  <c:v>23.965929951073967</c:v>
                </c:pt>
                <c:pt idx="678">
                  <c:v>23.942209916282067</c:v>
                </c:pt>
                <c:pt idx="679">
                  <c:v>23.918698366003046</c:v>
                </c:pt>
                <c:pt idx="680">
                  <c:v>23.895395238139525</c:v>
                </c:pt>
                <c:pt idx="681">
                  <c:v>23.872300798021492</c:v>
                </c:pt>
                <c:pt idx="682">
                  <c:v>23.849414956469474</c:v>
                </c:pt>
                <c:pt idx="683">
                  <c:v>23.826737920313857</c:v>
                </c:pt>
                <c:pt idx="684">
                  <c:v>23.804269435883668</c:v>
                </c:pt>
                <c:pt idx="685">
                  <c:v>23.78200983183066</c:v>
                </c:pt>
                <c:pt idx="686">
                  <c:v>23.759958841033193</c:v>
                </c:pt>
                <c:pt idx="687">
                  <c:v>23.738116759243052</c:v>
                </c:pt>
                <c:pt idx="688">
                  <c:v>23.716483529651672</c:v>
                </c:pt>
                <c:pt idx="689">
                  <c:v>23.695059336357062</c:v>
                </c:pt>
                <c:pt idx="690">
                  <c:v>23.673844112217033</c:v>
                </c:pt>
                <c:pt idx="691">
                  <c:v>23.652838046544748</c:v>
                </c:pt>
                <c:pt idx="692">
                  <c:v>23.63204114974171</c:v>
                </c:pt>
                <c:pt idx="693">
                  <c:v>23.611453722704489</c:v>
                </c:pt>
                <c:pt idx="694">
                  <c:v>23.591075337659191</c:v>
                </c:pt>
                <c:pt idx="695">
                  <c:v>23.570906338998732</c:v>
                </c:pt>
                <c:pt idx="696">
                  <c:v>23.550946830286804</c:v>
                </c:pt>
                <c:pt idx="697">
                  <c:v>23.53119683308222</c:v>
                </c:pt>
                <c:pt idx="698">
                  <c:v>23.511656475038812</c:v>
                </c:pt>
                <c:pt idx="699">
                  <c:v>23.492325817645451</c:v>
                </c:pt>
                <c:pt idx="700">
                  <c:v>23.473204955793307</c:v>
                </c:pt>
                <c:pt idx="701">
                  <c:v>23.658270007155217</c:v>
                </c:pt>
                <c:pt idx="702">
                  <c:v>23.636246879838602</c:v>
                </c:pt>
                <c:pt idx="703">
                  <c:v>23.614455021463186</c:v>
                </c:pt>
                <c:pt idx="704">
                  <c:v>23.592892436015195</c:v>
                </c:pt>
                <c:pt idx="705">
                  <c:v>23.571556794399751</c:v>
                </c:pt>
                <c:pt idx="706">
                  <c:v>23.550446574582029</c:v>
                </c:pt>
                <c:pt idx="707">
                  <c:v>23.529559484329948</c:v>
                </c:pt>
                <c:pt idx="708">
                  <c:v>23.508893700253651</c:v>
                </c:pt>
                <c:pt idx="709">
                  <c:v>23.488446848050092</c:v>
                </c:pt>
                <c:pt idx="710">
                  <c:v>23.468217482787317</c:v>
                </c:pt>
                <c:pt idx="711">
                  <c:v>23.448203309768964</c:v>
                </c:pt>
                <c:pt idx="712">
                  <c:v>23.42840241845585</c:v>
                </c:pt>
                <c:pt idx="713">
                  <c:v>23.408812958790843</c:v>
                </c:pt>
                <c:pt idx="714">
                  <c:v>23.389432775530913</c:v>
                </c:pt>
                <c:pt idx="715">
                  <c:v>23.370260037015374</c:v>
                </c:pt>
                <c:pt idx="716">
                  <c:v>23.351292918862899</c:v>
                </c:pt>
                <c:pt idx="717">
                  <c:v>23.332529143355956</c:v>
                </c:pt>
                <c:pt idx="718">
                  <c:v>23.313967209089672</c:v>
                </c:pt>
                <c:pt idx="719">
                  <c:v>23.295604956735072</c:v>
                </c:pt>
                <c:pt idx="720">
                  <c:v>23.277440806981929</c:v>
                </c:pt>
                <c:pt idx="721">
                  <c:v>23.259472318416499</c:v>
                </c:pt>
                <c:pt idx="722">
                  <c:v>23.241698216629633</c:v>
                </c:pt>
                <c:pt idx="723">
                  <c:v>23.224116385780352</c:v>
                </c:pt>
                <c:pt idx="724">
                  <c:v>23.206724968643485</c:v>
                </c:pt>
                <c:pt idx="725">
                  <c:v>23.189522315450123</c:v>
                </c:pt>
                <c:pt idx="726">
                  <c:v>23.172506187837278</c:v>
                </c:pt>
                <c:pt idx="727">
                  <c:v>23.15567495416601</c:v>
                </c:pt>
                <c:pt idx="728">
                  <c:v>23.139026672975206</c:v>
                </c:pt>
                <c:pt idx="729">
                  <c:v>23.122559768303685</c:v>
                </c:pt>
                <c:pt idx="730">
                  <c:v>23.106272314969367</c:v>
                </c:pt>
                <c:pt idx="731">
                  <c:v>23.090162399318785</c:v>
                </c:pt>
                <c:pt idx="732">
                  <c:v>23.074228446360934</c:v>
                </c:pt>
                <c:pt idx="733">
                  <c:v>23.05846879032579</c:v>
                </c:pt>
                <c:pt idx="734">
                  <c:v>23.042881254706646</c:v>
                </c:pt>
                <c:pt idx="735">
                  <c:v>23.027464268375013</c:v>
                </c:pt>
                <c:pt idx="736">
                  <c:v>23.012215963267842</c:v>
                </c:pt>
                <c:pt idx="737">
                  <c:v>22.997134818379529</c:v>
                </c:pt>
                <c:pt idx="738">
                  <c:v>22.982218981380782</c:v>
                </c:pt>
                <c:pt idx="739">
                  <c:v>22.967466721557944</c:v>
                </c:pt>
                <c:pt idx="740">
                  <c:v>22.952876391911637</c:v>
                </c:pt>
                <c:pt idx="741">
                  <c:v>22.938445942284901</c:v>
                </c:pt>
                <c:pt idx="742">
                  <c:v>22.924174295185956</c:v>
                </c:pt>
                <c:pt idx="743">
                  <c:v>22.910059381664006</c:v>
                </c:pt>
                <c:pt idx="744">
                  <c:v>22.896098950887723</c:v>
                </c:pt>
                <c:pt idx="745">
                  <c:v>22.882292338310982</c:v>
                </c:pt>
                <c:pt idx="746">
                  <c:v>22.868637159250763</c:v>
                </c:pt>
                <c:pt idx="747">
                  <c:v>22.855132361317054</c:v>
                </c:pt>
                <c:pt idx="748">
                  <c:v>22.841775464422781</c:v>
                </c:pt>
                <c:pt idx="749">
                  <c:v>22.828565739880368</c:v>
                </c:pt>
                <c:pt idx="750">
                  <c:v>22.815501082041624</c:v>
                </c:pt>
                <c:pt idx="751">
                  <c:v>22.802579505012297</c:v>
                </c:pt>
                <c:pt idx="752">
                  <c:v>22.789800083581998</c:v>
                </c:pt>
                <c:pt idx="753">
                  <c:v>22.777160398202874</c:v>
                </c:pt>
                <c:pt idx="754">
                  <c:v>22.764659733055023</c:v>
                </c:pt>
                <c:pt idx="755">
                  <c:v>22.752295690431378</c:v>
                </c:pt>
                <c:pt idx="756">
                  <c:v>22.740067262279705</c:v>
                </c:pt>
                <c:pt idx="757">
                  <c:v>22.727972528345745</c:v>
                </c:pt>
                <c:pt idx="758">
                  <c:v>22.716009835992796</c:v>
                </c:pt>
                <c:pt idx="759">
                  <c:v>22.704178102922963</c:v>
                </c:pt>
                <c:pt idx="760">
                  <c:v>22.692475088205846</c:v>
                </c:pt>
                <c:pt idx="761">
                  <c:v>22.680899805605897</c:v>
                </c:pt>
                <c:pt idx="762">
                  <c:v>22.66945022670776</c:v>
                </c:pt>
                <c:pt idx="763">
                  <c:v>22.658125371657967</c:v>
                </c:pt>
                <c:pt idx="764">
                  <c:v>22.646923249206182</c:v>
                </c:pt>
                <c:pt idx="765">
                  <c:v>22.635842465745103</c:v>
                </c:pt>
                <c:pt idx="766">
                  <c:v>22.624881787919929</c:v>
                </c:pt>
                <c:pt idx="767">
                  <c:v>22.614039708844732</c:v>
                </c:pt>
                <c:pt idx="768">
                  <c:v>22.603314819072398</c:v>
                </c:pt>
                <c:pt idx="769">
                  <c:v>22.592705542472114</c:v>
                </c:pt>
                <c:pt idx="770">
                  <c:v>22.582210732757908</c:v>
                </c:pt>
                <c:pt idx="771">
                  <c:v>22.571829000311176</c:v>
                </c:pt>
                <c:pt idx="772">
                  <c:v>22.561558863736163</c:v>
                </c:pt>
                <c:pt idx="773">
                  <c:v>22.551398848548988</c:v>
                </c:pt>
                <c:pt idx="774">
                  <c:v>22.541347784729297</c:v>
                </c:pt>
                <c:pt idx="775">
                  <c:v>22.531404090241857</c:v>
                </c:pt>
                <c:pt idx="776">
                  <c:v>22.521566543786122</c:v>
                </c:pt>
                <c:pt idx="777">
                  <c:v>22.511833622270672</c:v>
                </c:pt>
                <c:pt idx="778">
                  <c:v>22.502204027001689</c:v>
                </c:pt>
                <c:pt idx="779">
                  <c:v>22.492676413258707</c:v>
                </c:pt>
                <c:pt idx="780">
                  <c:v>22.483249562202101</c:v>
                </c:pt>
                <c:pt idx="781">
                  <c:v>22.473921666206</c:v>
                </c:pt>
                <c:pt idx="782">
                  <c:v>22.464691822743056</c:v>
                </c:pt>
                <c:pt idx="783">
                  <c:v>22.455558483640853</c:v>
                </c:pt>
                <c:pt idx="784">
                  <c:v>22.446520511074869</c:v>
                </c:pt>
                <c:pt idx="785">
                  <c:v>22.437576419955423</c:v>
                </c:pt>
                <c:pt idx="786">
                  <c:v>22.428724796683902</c:v>
                </c:pt>
                <c:pt idx="787">
                  <c:v>22.419964326783422</c:v>
                </c:pt>
                <c:pt idx="788">
                  <c:v>22.411293888438692</c:v>
                </c:pt>
                <c:pt idx="789">
                  <c:v>22.402712015407307</c:v>
                </c:pt>
                <c:pt idx="790">
                  <c:v>22.394217311553287</c:v>
                </c:pt>
                <c:pt idx="791">
                  <c:v>22.385808476122335</c:v>
                </c:pt>
                <c:pt idx="792">
                  <c:v>22.377484397207475</c:v>
                </c:pt>
                <c:pt idx="793">
                  <c:v>22.369243626878266</c:v>
                </c:pt>
                <c:pt idx="794">
                  <c:v>22.361084707693333</c:v>
                </c:pt>
                <c:pt idx="795">
                  <c:v>22.353006435122065</c:v>
                </c:pt>
                <c:pt idx="796">
                  <c:v>22.345007909758493</c:v>
                </c:pt>
                <c:pt idx="797">
                  <c:v>22.337087358959405</c:v>
                </c:pt>
                <c:pt idx="798">
                  <c:v>22.329243422580561</c:v>
                </c:pt>
                <c:pt idx="799">
                  <c:v>22.321475090799506</c:v>
                </c:pt>
                <c:pt idx="800">
                  <c:v>22.31378126731439</c:v>
                </c:pt>
                <c:pt idx="801">
                  <c:v>22.306160278095291</c:v>
                </c:pt>
                <c:pt idx="802">
                  <c:v>22.298610848303809</c:v>
                </c:pt>
                <c:pt idx="803">
                  <c:v>22.291131764975756</c:v>
                </c:pt>
                <c:pt idx="804">
                  <c:v>22.28372210950166</c:v>
                </c:pt>
                <c:pt idx="805">
                  <c:v>22.276380047247571</c:v>
                </c:pt>
                <c:pt idx="806">
                  <c:v>22.269104915213052</c:v>
                </c:pt>
                <c:pt idx="807">
                  <c:v>22.261894882961048</c:v>
                </c:pt>
                <c:pt idx="808">
                  <c:v>22.254749189794939</c:v>
                </c:pt>
                <c:pt idx="809">
                  <c:v>22.247666021523571</c:v>
                </c:pt>
                <c:pt idx="810">
                  <c:v>22.240644466427042</c:v>
                </c:pt>
                <c:pt idx="811">
                  <c:v>22.233683224034554</c:v>
                </c:pt>
                <c:pt idx="812">
                  <c:v>22.22678137780332</c:v>
                </c:pt>
                <c:pt idx="813">
                  <c:v>22.219937140618914</c:v>
                </c:pt>
                <c:pt idx="814">
                  <c:v>22.213149717682288</c:v>
                </c:pt>
                <c:pt idx="815">
                  <c:v>22.206417463026799</c:v>
                </c:pt>
                <c:pt idx="816">
                  <c:v>22.199739479052052</c:v>
                </c:pt>
                <c:pt idx="817">
                  <c:v>22.193114273078571</c:v>
                </c:pt>
                <c:pt idx="818">
                  <c:v>22.18654071884599</c:v>
                </c:pt>
                <c:pt idx="819">
                  <c:v>22.180017652579192</c:v>
                </c:pt>
                <c:pt idx="820">
                  <c:v>22.173544016964755</c:v>
                </c:pt>
                <c:pt idx="821">
                  <c:v>22.167118201293309</c:v>
                </c:pt>
                <c:pt idx="822">
                  <c:v>22.160739337977549</c:v>
                </c:pt>
                <c:pt idx="823">
                  <c:v>22.154405879177407</c:v>
                </c:pt>
                <c:pt idx="824">
                  <c:v>22.148117015453735</c:v>
                </c:pt>
                <c:pt idx="825">
                  <c:v>22.141871129738803</c:v>
                </c:pt>
                <c:pt idx="826">
                  <c:v>22.135103610068494</c:v>
                </c:pt>
                <c:pt idx="827">
                  <c:v>22.128385349398879</c:v>
                </c:pt>
                <c:pt idx="828">
                  <c:v>22.121715073834675</c:v>
                </c:pt>
                <c:pt idx="829">
                  <c:v>22.115091444705993</c:v>
                </c:pt>
                <c:pt idx="830">
                  <c:v>22.108513279101235</c:v>
                </c:pt>
                <c:pt idx="831">
                  <c:v>22.101979187303783</c:v>
                </c:pt>
                <c:pt idx="832">
                  <c:v>22.095487946010387</c:v>
                </c:pt>
                <c:pt idx="833">
                  <c:v>22.089038214008848</c:v>
                </c:pt>
                <c:pt idx="834">
                  <c:v>22.082628778961041</c:v>
                </c:pt>
                <c:pt idx="835">
                  <c:v>22.076258235352203</c:v>
                </c:pt>
                <c:pt idx="836">
                  <c:v>22.069925510454414</c:v>
                </c:pt>
                <c:pt idx="837">
                  <c:v>22.063629221394649</c:v>
                </c:pt>
                <c:pt idx="838">
                  <c:v>22.057368160889144</c:v>
                </c:pt>
                <c:pt idx="839">
                  <c:v>22.05114102984221</c:v>
                </c:pt>
                <c:pt idx="840">
                  <c:v>22.044946615072281</c:v>
                </c:pt>
                <c:pt idx="841">
                  <c:v>22.038783559697748</c:v>
                </c:pt>
                <c:pt idx="842">
                  <c:v>22.032650805424403</c:v>
                </c:pt>
                <c:pt idx="843">
                  <c:v>22.026547010006531</c:v>
                </c:pt>
                <c:pt idx="844">
                  <c:v>22.020470951196756</c:v>
                </c:pt>
                <c:pt idx="845">
                  <c:v>22.01442139962834</c:v>
                </c:pt>
                <c:pt idx="846">
                  <c:v>22.008397128442184</c:v>
                </c:pt>
                <c:pt idx="847">
                  <c:v>22.002396873057041</c:v>
                </c:pt>
                <c:pt idx="848">
                  <c:v>21.996419489899996</c:v>
                </c:pt>
                <c:pt idx="849">
                  <c:v>21.990463732022789</c:v>
                </c:pt>
                <c:pt idx="850">
                  <c:v>21.984528413757491</c:v>
                </c:pt>
                <c:pt idx="851">
                  <c:v>21.978612303260469</c:v>
                </c:pt>
                <c:pt idx="852">
                  <c:v>21.972714155353415</c:v>
                </c:pt>
                <c:pt idx="853">
                  <c:v>21.966832847548808</c:v>
                </c:pt>
                <c:pt idx="854">
                  <c:v>21.960967150936266</c:v>
                </c:pt>
                <c:pt idx="855">
                  <c:v>21.9551158526663</c:v>
                </c:pt>
                <c:pt idx="856">
                  <c:v>21.949277786745142</c:v>
                </c:pt>
                <c:pt idx="857">
                  <c:v>21.943451801496867</c:v>
                </c:pt>
                <c:pt idx="858">
                  <c:v>21.937636628274312</c:v>
                </c:pt>
                <c:pt idx="859">
                  <c:v>21.93183119974282</c:v>
                </c:pt>
                <c:pt idx="860">
                  <c:v>21.926034287231118</c:v>
                </c:pt>
                <c:pt idx="861">
                  <c:v>21.920244697619484</c:v>
                </c:pt>
                <c:pt idx="862">
                  <c:v>21.914461258169936</c:v>
                </c:pt>
                <c:pt idx="863">
                  <c:v>21.90868289698788</c:v>
                </c:pt>
                <c:pt idx="864">
                  <c:v>21.902908371872634</c:v>
                </c:pt>
                <c:pt idx="865">
                  <c:v>21.897136532866575</c:v>
                </c:pt>
                <c:pt idx="866">
                  <c:v>21.891366263510005</c:v>
                </c:pt>
                <c:pt idx="867">
                  <c:v>21.88559635073057</c:v>
                </c:pt>
                <c:pt idx="868">
                  <c:v>21.879825694751769</c:v>
                </c:pt>
                <c:pt idx="869">
                  <c:v>21.87405317837927</c:v>
                </c:pt>
                <c:pt idx="870">
                  <c:v>21.868277628131484</c:v>
                </c:pt>
                <c:pt idx="871">
                  <c:v>21.862497855188892</c:v>
                </c:pt>
                <c:pt idx="872">
                  <c:v>21.856712809366112</c:v>
                </c:pt>
                <c:pt idx="873">
                  <c:v>21.850921347625739</c:v>
                </c:pt>
                <c:pt idx="874">
                  <c:v>21.845122288691453</c:v>
                </c:pt>
                <c:pt idx="875">
                  <c:v>21.839314556797408</c:v>
                </c:pt>
                <c:pt idx="876">
                  <c:v>21.833497019793299</c:v>
                </c:pt>
                <c:pt idx="877">
                  <c:v>21.827668546751664</c:v>
                </c:pt>
                <c:pt idx="878">
                  <c:v>21.82182802598977</c:v>
                </c:pt>
                <c:pt idx="879">
                  <c:v>21.815974333568526</c:v>
                </c:pt>
                <c:pt idx="880">
                  <c:v>21.810106405747614</c:v>
                </c:pt>
                <c:pt idx="881">
                  <c:v>21.80422308405721</c:v>
                </c:pt>
                <c:pt idx="882">
                  <c:v>21.798323262949882</c:v>
                </c:pt>
                <c:pt idx="883">
                  <c:v>21.792405879495469</c:v>
                </c:pt>
                <c:pt idx="884">
                  <c:v>21.786469808230486</c:v>
                </c:pt>
                <c:pt idx="885">
                  <c:v>21.78051397326476</c:v>
                </c:pt>
                <c:pt idx="886">
                  <c:v>21.774537213468083</c:v>
                </c:pt>
                <c:pt idx="887">
                  <c:v>21.768538520133564</c:v>
                </c:pt>
                <c:pt idx="888">
                  <c:v>21.762516781167939</c:v>
                </c:pt>
                <c:pt idx="889">
                  <c:v>21.756470895586716</c:v>
                </c:pt>
                <c:pt idx="890">
                  <c:v>21.750399784719235</c:v>
                </c:pt>
                <c:pt idx="891">
                  <c:v>21.744302333566633</c:v>
                </c:pt>
                <c:pt idx="892">
                  <c:v>21.738177518353101</c:v>
                </c:pt>
                <c:pt idx="893">
                  <c:v>21.732024243846176</c:v>
                </c:pt>
                <c:pt idx="894">
                  <c:v>21.725841424850042</c:v>
                </c:pt>
                <c:pt idx="895">
                  <c:v>21.719627994576587</c:v>
                </c:pt>
                <c:pt idx="896">
                  <c:v>21.713382877318637</c:v>
                </c:pt>
                <c:pt idx="897">
                  <c:v>21.707105008972963</c:v>
                </c:pt>
                <c:pt idx="898">
                  <c:v>21.700793321106829</c:v>
                </c:pt>
                <c:pt idx="899">
                  <c:v>21.694446693341252</c:v>
                </c:pt>
                <c:pt idx="900">
                  <c:v>21.688064177601106</c:v>
                </c:pt>
                <c:pt idx="901">
                  <c:v>21.711199319567324</c:v>
                </c:pt>
                <c:pt idx="902">
                  <c:v>21.734266976538933</c:v>
                </c:pt>
                <c:pt idx="903">
                  <c:v>21.757268197268083</c:v>
                </c:pt>
                <c:pt idx="904">
                  <c:v>21.780204028607564</c:v>
                </c:pt>
                <c:pt idx="905">
                  <c:v>21.803075519131028</c:v>
                </c:pt>
                <c:pt idx="906">
                  <c:v>21.825883709319783</c:v>
                </c:pt>
                <c:pt idx="907">
                  <c:v>21.848629649162071</c:v>
                </c:pt>
                <c:pt idx="908">
                  <c:v>21.871314324906557</c:v>
                </c:pt>
                <c:pt idx="909">
                  <c:v>21.893938890775381</c:v>
                </c:pt>
                <c:pt idx="910">
                  <c:v>21.91650432175237</c:v>
                </c:pt>
                <c:pt idx="911">
                  <c:v>21.939011665138551</c:v>
                </c:pt>
                <c:pt idx="912">
                  <c:v>21.961461961076271</c:v>
                </c:pt>
                <c:pt idx="913">
                  <c:v>21.983856243058177</c:v>
                </c:pt>
                <c:pt idx="914">
                  <c:v>22.006195561037895</c:v>
                </c:pt>
                <c:pt idx="915">
                  <c:v>22.028480940123025</c:v>
                </c:pt>
                <c:pt idx="916">
                  <c:v>22.050713374891313</c:v>
                </c:pt>
                <c:pt idx="917">
                  <c:v>22.072893979018108</c:v>
                </c:pt>
                <c:pt idx="918">
                  <c:v>22.095023719933486</c:v>
                </c:pt>
                <c:pt idx="919">
                  <c:v>22.117103660518442</c:v>
                </c:pt>
                <c:pt idx="920">
                  <c:v>22.139134843092158</c:v>
                </c:pt>
                <c:pt idx="921">
                  <c:v>22.161118259833845</c:v>
                </c:pt>
                <c:pt idx="922">
                  <c:v>22.183054976516782</c:v>
                </c:pt>
                <c:pt idx="923">
                  <c:v>22.204946004288637</c:v>
                </c:pt>
                <c:pt idx="924">
                  <c:v>22.226792345836699</c:v>
                </c:pt>
                <c:pt idx="925">
                  <c:v>22.248595045710015</c:v>
                </c:pt>
                <c:pt idx="926">
                  <c:v>22.270355132944154</c:v>
                </c:pt>
                <c:pt idx="927">
                  <c:v>22.292073666805628</c:v>
                </c:pt>
                <c:pt idx="928">
                  <c:v>22.313751574514782</c:v>
                </c:pt>
                <c:pt idx="929">
                  <c:v>22.335389953862681</c:v>
                </c:pt>
                <c:pt idx="930">
                  <c:v>22.356989844982383</c:v>
                </c:pt>
                <c:pt idx="931">
                  <c:v>22.378552190238192</c:v>
                </c:pt>
                <c:pt idx="932">
                  <c:v>22.400078046944667</c:v>
                </c:pt>
                <c:pt idx="933">
                  <c:v>22.421568455657134</c:v>
                </c:pt>
                <c:pt idx="934">
                  <c:v>22.443024388211281</c:v>
                </c:pt>
                <c:pt idx="935">
                  <c:v>22.464446882892034</c:v>
                </c:pt>
                <c:pt idx="936">
                  <c:v>22.485836990569489</c:v>
                </c:pt>
                <c:pt idx="937">
                  <c:v>22.507195657884647</c:v>
                </c:pt>
                <c:pt idx="938">
                  <c:v>22.528523891294071</c:v>
                </c:pt>
                <c:pt idx="939">
                  <c:v>22.549822780776992</c:v>
                </c:pt>
                <c:pt idx="940">
                  <c:v>22.571093331828575</c:v>
                </c:pt>
                <c:pt idx="941">
                  <c:v>22.592336485660571</c:v>
                </c:pt>
                <c:pt idx="942">
                  <c:v>22.613553288579986</c:v>
                </c:pt>
                <c:pt idx="943">
                  <c:v>22.634744790449009</c:v>
                </c:pt>
                <c:pt idx="944">
                  <c:v>22.655911917778713</c:v>
                </c:pt>
                <c:pt idx="945">
                  <c:v>22.677055721913586</c:v>
                </c:pt>
                <c:pt idx="946">
                  <c:v>22.698177244044583</c:v>
                </c:pt>
                <c:pt idx="947">
                  <c:v>22.719277381181808</c:v>
                </c:pt>
                <c:pt idx="948">
                  <c:v>22.74035724182281</c:v>
                </c:pt>
                <c:pt idx="949">
                  <c:v>22.761417835758536</c:v>
                </c:pt>
                <c:pt idx="950">
                  <c:v>22.782460082593978</c:v>
                </c:pt>
                <c:pt idx="951">
                  <c:v>22.803485029789222</c:v>
                </c:pt>
                <c:pt idx="952">
                  <c:v>22.824493684911545</c:v>
                </c:pt>
                <c:pt idx="953">
                  <c:v>22.845487042832307</c:v>
                </c:pt>
                <c:pt idx="954">
                  <c:v>22.866466184112667</c:v>
                </c:pt>
                <c:pt idx="955">
                  <c:v>22.887431942479555</c:v>
                </c:pt>
                <c:pt idx="956">
                  <c:v>22.908385407661164</c:v>
                </c:pt>
                <c:pt idx="957">
                  <c:v>22.929327545418644</c:v>
                </c:pt>
                <c:pt idx="958">
                  <c:v>22.950259406801489</c:v>
                </c:pt>
                <c:pt idx="959">
                  <c:v>22.971181956120347</c:v>
                </c:pt>
                <c:pt idx="960">
                  <c:v>22.992096288044042</c:v>
                </c:pt>
                <c:pt idx="961">
                  <c:v>23.013003211125888</c:v>
                </c:pt>
                <c:pt idx="962">
                  <c:v>23.033903817829128</c:v>
                </c:pt>
                <c:pt idx="963">
                  <c:v>23.054799092324895</c:v>
                </c:pt>
                <c:pt idx="964">
                  <c:v>23.075690037281067</c:v>
                </c:pt>
                <c:pt idx="965">
                  <c:v>23.096577635969137</c:v>
                </c:pt>
                <c:pt idx="966">
                  <c:v>23.117462980501962</c:v>
                </c:pt>
                <c:pt idx="967">
                  <c:v>23.138346871480998</c:v>
                </c:pt>
                <c:pt idx="968">
                  <c:v>23.159230382341768</c:v>
                </c:pt>
                <c:pt idx="969">
                  <c:v>23.180114544435259</c:v>
                </c:pt>
                <c:pt idx="970">
                  <c:v>23.201000289941234</c:v>
                </c:pt>
                <c:pt idx="971">
                  <c:v>23.221888663640506</c:v>
                </c:pt>
                <c:pt idx="972">
                  <c:v>23.242780689395577</c:v>
                </c:pt>
                <c:pt idx="973">
                  <c:v>23.263677202938922</c:v>
                </c:pt>
                <c:pt idx="974">
                  <c:v>23.284579309553227</c:v>
                </c:pt>
                <c:pt idx="975">
                  <c:v>23.305487934421144</c:v>
                </c:pt>
                <c:pt idx="976">
                  <c:v>23.326404123838476</c:v>
                </c:pt>
                <c:pt idx="977">
                  <c:v>23.347328811804609</c:v>
                </c:pt>
                <c:pt idx="978">
                  <c:v>23.368263033413626</c:v>
                </c:pt>
                <c:pt idx="979">
                  <c:v>23.389207815250778</c:v>
                </c:pt>
                <c:pt idx="980">
                  <c:v>23.41016400139317</c:v>
                </c:pt>
                <c:pt idx="981">
                  <c:v>23.431132625995158</c:v>
                </c:pt>
                <c:pt idx="982">
                  <c:v>23.452114691069124</c:v>
                </c:pt>
                <c:pt idx="983">
                  <c:v>23.473111207711064</c:v>
                </c:pt>
                <c:pt idx="984">
                  <c:v>23.494123106989335</c:v>
                </c:pt>
                <c:pt idx="985">
                  <c:v>23.515151520983213</c:v>
                </c:pt>
                <c:pt idx="986">
                  <c:v>23.536197182479768</c:v>
                </c:pt>
                <c:pt idx="987">
                  <c:v>23.55726121938169</c:v>
                </c:pt>
                <c:pt idx="988">
                  <c:v>23.578344566811779</c:v>
                </c:pt>
                <c:pt idx="989">
                  <c:v>23.599448246824068</c:v>
                </c:pt>
                <c:pt idx="990">
                  <c:v>23.620573206166874</c:v>
                </c:pt>
                <c:pt idx="991">
                  <c:v>23.641720535455001</c:v>
                </c:pt>
                <c:pt idx="992">
                  <c:v>23.662891038030406</c:v>
                </c:pt>
                <c:pt idx="993">
                  <c:v>23.684085750130617</c:v>
                </c:pt>
                <c:pt idx="994">
                  <c:v>23.705305688269444</c:v>
                </c:pt>
                <c:pt idx="995">
                  <c:v>23.72655179854798</c:v>
                </c:pt>
                <c:pt idx="996">
                  <c:v>23.747825094043474</c:v>
                </c:pt>
                <c:pt idx="997">
                  <c:v>23.769126619684208</c:v>
                </c:pt>
                <c:pt idx="998">
                  <c:v>23.790457180018024</c:v>
                </c:pt>
                <c:pt idx="999">
                  <c:v>23.811817821420899</c:v>
                </c:pt>
                <c:pt idx="1000">
                  <c:v>23.833209545296704</c:v>
                </c:pt>
                <c:pt idx="1001">
                  <c:v>23.854633321738241</c:v>
                </c:pt>
                <c:pt idx="1002">
                  <c:v>23.87609012133905</c:v>
                </c:pt>
                <c:pt idx="1003">
                  <c:v>23.897580941373917</c:v>
                </c:pt>
                <c:pt idx="1004">
                  <c:v>23.919106728754521</c:v>
                </c:pt>
                <c:pt idx="1005">
                  <c:v>23.940668485061739</c:v>
                </c:pt>
                <c:pt idx="1006">
                  <c:v>23.962267167577451</c:v>
                </c:pt>
                <c:pt idx="1007">
                  <c:v>23.983903988327292</c:v>
                </c:pt>
                <c:pt idx="1008">
                  <c:v>24.005579470097448</c:v>
                </c:pt>
                <c:pt idx="1009">
                  <c:v>24.02729481309316</c:v>
                </c:pt>
                <c:pt idx="1010">
                  <c:v>24.049050993141584</c:v>
                </c:pt>
                <c:pt idx="1011">
                  <c:v>24.07084898377013</c:v>
                </c:pt>
                <c:pt idx="1012">
                  <c:v>24.092689768162192</c:v>
                </c:pt>
                <c:pt idx="1013">
                  <c:v>24.114574308348043</c:v>
                </c:pt>
                <c:pt idx="1014">
                  <c:v>24.136503594774361</c:v>
                </c:pt>
                <c:pt idx="1015">
                  <c:v>24.158478590452191</c:v>
                </c:pt>
                <c:pt idx="1016">
                  <c:v>24.180500277572154</c:v>
                </c:pt>
                <c:pt idx="1017">
                  <c:v>24.202569630251048</c:v>
                </c:pt>
                <c:pt idx="1018">
                  <c:v>24.22468762387355</c:v>
                </c:pt>
                <c:pt idx="1019">
                  <c:v>24.246855475623139</c:v>
                </c:pt>
                <c:pt idx="1020">
                  <c:v>24.269073681183762</c:v>
                </c:pt>
                <c:pt idx="1021">
                  <c:v>24.291343453794635</c:v>
                </c:pt>
                <c:pt idx="1022">
                  <c:v>24.313665768559993</c:v>
                </c:pt>
                <c:pt idx="1023">
                  <c:v>24.336041609499055</c:v>
                </c:pt>
                <c:pt idx="1024">
                  <c:v>24.358471941988991</c:v>
                </c:pt>
                <c:pt idx="1025">
                  <c:v>24.38095774997641</c:v>
                </c:pt>
                <c:pt idx="1026">
                  <c:v>24.403500008249477</c:v>
                </c:pt>
                <c:pt idx="1027">
                  <c:v>24.426099693604215</c:v>
                </c:pt>
                <c:pt idx="1028">
                  <c:v>24.448757784232161</c:v>
                </c:pt>
                <c:pt idx="1029">
                  <c:v>24.471475255772152</c:v>
                </c:pt>
                <c:pt idx="1030">
                  <c:v>24.494253087020741</c:v>
                </c:pt>
                <c:pt idx="1031">
                  <c:v>24.517092255445807</c:v>
                </c:pt>
                <c:pt idx="1032">
                  <c:v>24.539993999705743</c:v>
                </c:pt>
                <c:pt idx="1033">
                  <c:v>24.562958781164145</c:v>
                </c:pt>
                <c:pt idx="1034">
                  <c:v>24.585987836603671</c:v>
                </c:pt>
                <c:pt idx="1035">
                  <c:v>24.609082145668815</c:v>
                </c:pt>
                <c:pt idx="1036">
                  <c:v>24.632242688607359</c:v>
                </c:pt>
                <c:pt idx="1037">
                  <c:v>24.655470445069248</c:v>
                </c:pt>
                <c:pt idx="1038">
                  <c:v>24.678766396266276</c:v>
                </c:pt>
                <c:pt idx="1039">
                  <c:v>24.702131523621418</c:v>
                </c:pt>
                <c:pt idx="1040">
                  <c:v>24.725566808302204</c:v>
                </c:pt>
                <c:pt idx="1041">
                  <c:v>24.749073234432853</c:v>
                </c:pt>
                <c:pt idx="1042">
                  <c:v>24.772651783124243</c:v>
                </c:pt>
                <c:pt idx="1043">
                  <c:v>24.796303439290387</c:v>
                </c:pt>
                <c:pt idx="1044">
                  <c:v>24.82002946280825</c:v>
                </c:pt>
                <c:pt idx="1045">
                  <c:v>24.843830287242735</c:v>
                </c:pt>
                <c:pt idx="1046">
                  <c:v>24.867707172373969</c:v>
                </c:pt>
                <c:pt idx="1047">
                  <c:v>24.891661105106358</c:v>
                </c:pt>
                <c:pt idx="1048">
                  <c:v>24.915693071798543</c:v>
                </c:pt>
                <c:pt idx="1049">
                  <c:v>24.939804060305377</c:v>
                </c:pt>
                <c:pt idx="1050">
                  <c:v>24.963995058734945</c:v>
                </c:pt>
                <c:pt idx="1051">
                  <c:v>24.988267056371992</c:v>
                </c:pt>
                <c:pt idx="1052">
                  <c:v>25.012621043178839</c:v>
                </c:pt>
                <c:pt idx="1053">
                  <c:v>25.037058009884966</c:v>
                </c:pt>
                <c:pt idx="1054">
                  <c:v>25.061578948201003</c:v>
                </c:pt>
                <c:pt idx="1055">
                  <c:v>25.086184850712275</c:v>
                </c:pt>
                <c:pt idx="1056">
                  <c:v>25.110876710958522</c:v>
                </c:pt>
                <c:pt idx="1057">
                  <c:v>25.135655820864503</c:v>
                </c:pt>
                <c:pt idx="1058">
                  <c:v>25.16052258272634</c:v>
                </c:pt>
                <c:pt idx="1059">
                  <c:v>25.185478288805889</c:v>
                </c:pt>
                <c:pt idx="1060">
                  <c:v>25.210523936715212</c:v>
                </c:pt>
                <c:pt idx="1061">
                  <c:v>25.235660525364317</c:v>
                </c:pt>
                <c:pt idx="1062">
                  <c:v>25.26088905417917</c:v>
                </c:pt>
                <c:pt idx="1063">
                  <c:v>25.286210524596783</c:v>
                </c:pt>
                <c:pt idx="1064">
                  <c:v>25.311625938261134</c:v>
                </c:pt>
                <c:pt idx="1065">
                  <c:v>25.337136299396111</c:v>
                </c:pt>
                <c:pt idx="1066">
                  <c:v>25.362742611605317</c:v>
                </c:pt>
                <c:pt idx="1067">
                  <c:v>25.388445881980299</c:v>
                </c:pt>
                <c:pt idx="1068">
                  <c:v>25.414247116654238</c:v>
                </c:pt>
                <c:pt idx="1069">
                  <c:v>25.440147642476653</c:v>
                </c:pt>
                <c:pt idx="1070">
                  <c:v>25.466147837299555</c:v>
                </c:pt>
                <c:pt idx="1071">
                  <c:v>25.492249026188244</c:v>
                </c:pt>
                <c:pt idx="1072">
                  <c:v>25.518452224531487</c:v>
                </c:pt>
                <c:pt idx="1073">
                  <c:v>25.544758444979653</c:v>
                </c:pt>
                <c:pt idx="1074">
                  <c:v>25.571168705503094</c:v>
                </c:pt>
                <c:pt idx="1075">
                  <c:v>25.597684021313253</c:v>
                </c:pt>
                <c:pt idx="1076">
                  <c:v>25.624305415041796</c:v>
                </c:pt>
                <c:pt idx="1077">
                  <c:v>25.651033904232627</c:v>
                </c:pt>
                <c:pt idx="1078">
                  <c:v>25.677870515609481</c:v>
                </c:pt>
                <c:pt idx="1079">
                  <c:v>25.704816269537762</c:v>
                </c:pt>
                <c:pt idx="1080">
                  <c:v>25.731872196086897</c:v>
                </c:pt>
                <c:pt idx="1081">
                  <c:v>25.759039323249137</c:v>
                </c:pt>
                <c:pt idx="1082">
                  <c:v>25.78631901724291</c:v>
                </c:pt>
                <c:pt idx="1083">
                  <c:v>25.813711638016493</c:v>
                </c:pt>
                <c:pt idx="1084">
                  <c:v>25.84121855382725</c:v>
                </c:pt>
                <c:pt idx="1085">
                  <c:v>25.868840803415729</c:v>
                </c:pt>
                <c:pt idx="1086">
                  <c:v>25.896579420015129</c:v>
                </c:pt>
                <c:pt idx="1087">
                  <c:v>25.924435451745474</c:v>
                </c:pt>
                <c:pt idx="1088">
                  <c:v>25.952409933221173</c:v>
                </c:pt>
                <c:pt idx="1089">
                  <c:v>25.980503913328665</c:v>
                </c:pt>
                <c:pt idx="1090">
                  <c:v>26.008718444296047</c:v>
                </c:pt>
                <c:pt idx="1091">
                  <c:v>26.037054566127608</c:v>
                </c:pt>
                <c:pt idx="1092">
                  <c:v>26.065513344618417</c:v>
                </c:pt>
                <c:pt idx="1093">
                  <c:v>26.094095816686007</c:v>
                </c:pt>
                <c:pt idx="1094">
                  <c:v>26.122803415668304</c:v>
                </c:pt>
                <c:pt idx="1095">
                  <c:v>26.151636467979031</c:v>
                </c:pt>
                <c:pt idx="1096">
                  <c:v>26.180596412545409</c:v>
                </c:pt>
                <c:pt idx="1097">
                  <c:v>26.209684292781603</c:v>
                </c:pt>
                <c:pt idx="1098">
                  <c:v>26.238901194360768</c:v>
                </c:pt>
                <c:pt idx="1099">
                  <c:v>26.268248173520121</c:v>
                </c:pt>
                <c:pt idx="1100">
                  <c:v>26.297726310789916</c:v>
                </c:pt>
                <c:pt idx="1101">
                  <c:v>26.327336435864947</c:v>
                </c:pt>
                <c:pt idx="1102">
                  <c:v>26.357078135688958</c:v>
                </c:pt>
                <c:pt idx="1103">
                  <c:v>26.386950769721853</c:v>
                </c:pt>
                <c:pt idx="1104">
                  <c:v>26.416953694308564</c:v>
                </c:pt>
                <c:pt idx="1105">
                  <c:v>26.447086236925188</c:v>
                </c:pt>
                <c:pt idx="1106">
                  <c:v>26.477347793519598</c:v>
                </c:pt>
                <c:pt idx="1107">
                  <c:v>26.507737711890428</c:v>
                </c:pt>
                <c:pt idx="1108">
                  <c:v>26.538255330647097</c:v>
                </c:pt>
                <c:pt idx="1109">
                  <c:v>26.568899997885683</c:v>
                </c:pt>
                <c:pt idx="1110">
                  <c:v>26.599671108640003</c:v>
                </c:pt>
                <c:pt idx="1111">
                  <c:v>26.630568096511897</c:v>
                </c:pt>
                <c:pt idx="1112">
                  <c:v>26.661590219304976</c:v>
                </c:pt>
                <c:pt idx="1113">
                  <c:v>26.692736977005946</c:v>
                </c:pt>
                <c:pt idx="1114">
                  <c:v>26.724007633086718</c:v>
                </c:pt>
                <c:pt idx="1115">
                  <c:v>26.755401694257863</c:v>
                </c:pt>
                <c:pt idx="1116">
                  <c:v>26.78691843068939</c:v>
                </c:pt>
                <c:pt idx="1117">
                  <c:v>26.818557295696355</c:v>
                </c:pt>
                <c:pt idx="1118">
                  <c:v>26.850317686969028</c:v>
                </c:pt>
                <c:pt idx="1119">
                  <c:v>26.882199003173344</c:v>
                </c:pt>
                <c:pt idx="1120">
                  <c:v>26.914200648440058</c:v>
                </c:pt>
                <c:pt idx="1121">
                  <c:v>26.946322149650722</c:v>
                </c:pt>
                <c:pt idx="1122">
                  <c:v>26.978562680923883</c:v>
                </c:pt>
                <c:pt idx="1123">
                  <c:v>27.010921773029345</c:v>
                </c:pt>
                <c:pt idx="1124">
                  <c:v>27.043398845875807</c:v>
                </c:pt>
                <c:pt idx="1125">
                  <c:v>27.075993322052792</c:v>
                </c:pt>
                <c:pt idx="1126">
                  <c:v>27.108704745991087</c:v>
                </c:pt>
                <c:pt idx="1127">
                  <c:v>27.141532310979326</c:v>
                </c:pt>
                <c:pt idx="1128">
                  <c:v>27.174475569274012</c:v>
                </c:pt>
                <c:pt idx="1129">
                  <c:v>27.207533839165389</c:v>
                </c:pt>
                <c:pt idx="1130">
                  <c:v>27.240707035567308</c:v>
                </c:pt>
                <c:pt idx="1131">
                  <c:v>27.27399401582791</c:v>
                </c:pt>
                <c:pt idx="1132">
                  <c:v>27.307394462708341</c:v>
                </c:pt>
                <c:pt idx="1133">
                  <c:v>27.340907836509231</c:v>
                </c:pt>
                <c:pt idx="1134">
                  <c:v>27.374533589258899</c:v>
                </c:pt>
                <c:pt idx="1135">
                  <c:v>27.40827119178369</c:v>
                </c:pt>
                <c:pt idx="1136">
                  <c:v>27.442120106952338</c:v>
                </c:pt>
                <c:pt idx="1137">
                  <c:v>27.476079805062945</c:v>
                </c:pt>
                <c:pt idx="1138">
                  <c:v>27.510149770505674</c:v>
                </c:pt>
                <c:pt idx="1139">
                  <c:v>27.544329475171853</c:v>
                </c:pt>
                <c:pt idx="1140">
                  <c:v>27.578618413597127</c:v>
                </c:pt>
                <c:pt idx="1141">
                  <c:v>27.613016311373162</c:v>
                </c:pt>
                <c:pt idx="1142">
                  <c:v>27.64752218329199</c:v>
                </c:pt>
                <c:pt idx="1143">
                  <c:v>27.682135776087293</c:v>
                </c:pt>
                <c:pt idx="1144">
                  <c:v>27.716856588485875</c:v>
                </c:pt>
                <c:pt idx="1145">
                  <c:v>27.751684136376376</c:v>
                </c:pt>
                <c:pt idx="1146">
                  <c:v>27.786617932468932</c:v>
                </c:pt>
                <c:pt idx="1147">
                  <c:v>27.821657497316597</c:v>
                </c:pt>
                <c:pt idx="1148">
                  <c:v>27.856802356654075</c:v>
                </c:pt>
                <c:pt idx="1149">
                  <c:v>27.892052042999605</c:v>
                </c:pt>
                <c:pt idx="1150">
                  <c:v>27.927406089605018</c:v>
                </c:pt>
                <c:pt idx="1151">
                  <c:v>27.962864030038975</c:v>
                </c:pt>
                <c:pt idx="1152">
                  <c:v>27.998425668835459</c:v>
                </c:pt>
                <c:pt idx="1153">
                  <c:v>28.034089835626723</c:v>
                </c:pt>
                <c:pt idx="1154">
                  <c:v>28.069857037222608</c:v>
                </c:pt>
                <c:pt idx="1155">
                  <c:v>28.105726116858417</c:v>
                </c:pt>
                <c:pt idx="1156">
                  <c:v>28.141696903160906</c:v>
                </c:pt>
                <c:pt idx="1157">
                  <c:v>28.177768957687213</c:v>
                </c:pt>
                <c:pt idx="1158">
                  <c:v>28.213941626791041</c:v>
                </c:pt>
                <c:pt idx="1159">
                  <c:v>28.250215207137817</c:v>
                </c:pt>
                <c:pt idx="1160">
                  <c:v>28.286588809136362</c:v>
                </c:pt>
                <c:pt idx="1161">
                  <c:v>28.323061577709652</c:v>
                </c:pt>
                <c:pt idx="1162">
                  <c:v>28.359634054501271</c:v>
                </c:pt>
                <c:pt idx="1163">
                  <c:v>28.396304905250755</c:v>
                </c:pt>
                <c:pt idx="1164">
                  <c:v>28.433074695084372</c:v>
                </c:pt>
                <c:pt idx="1165">
                  <c:v>28.469942085974317</c:v>
                </c:pt>
                <c:pt idx="1166">
                  <c:v>28.50690768224997</c:v>
                </c:pt>
                <c:pt idx="1167">
                  <c:v>28.543970631418379</c:v>
                </c:pt>
                <c:pt idx="1168">
                  <c:v>28.581130106646256</c:v>
                </c:pt>
                <c:pt idx="1169">
                  <c:v>28.618386704647339</c:v>
                </c:pt>
                <c:pt idx="1170">
                  <c:v>28.655739119328498</c:v>
                </c:pt>
                <c:pt idx="1171">
                  <c:v>28.693187987228463</c:v>
                </c:pt>
                <c:pt idx="1172">
                  <c:v>28.730732018522197</c:v>
                </c:pt>
                <c:pt idx="1173">
                  <c:v>28.768371843870707</c:v>
                </c:pt>
                <c:pt idx="1174">
                  <c:v>28.806106185763877</c:v>
                </c:pt>
                <c:pt idx="1175">
                  <c:v>28.843935210029436</c:v>
                </c:pt>
                <c:pt idx="1176">
                  <c:v>28.881859107474405</c:v>
                </c:pt>
                <c:pt idx="1177">
                  <c:v>28.919877091509903</c:v>
                </c:pt>
                <c:pt idx="1178">
                  <c:v>28.957988413896206</c:v>
                </c:pt>
                <c:pt idx="1179">
                  <c:v>28.996193731370639</c:v>
                </c:pt>
                <c:pt idx="1180">
                  <c:v>29.0344918067218</c:v>
                </c:pt>
                <c:pt idx="1181">
                  <c:v>29.072883359264274</c:v>
                </c:pt>
                <c:pt idx="1182">
                  <c:v>29.111367638290584</c:v>
                </c:pt>
                <c:pt idx="1183">
                  <c:v>29.149943899706123</c:v>
                </c:pt>
                <c:pt idx="1184">
                  <c:v>29.188612903670112</c:v>
                </c:pt>
                <c:pt idx="1185">
                  <c:v>29.22737343482985</c:v>
                </c:pt>
                <c:pt idx="1186">
                  <c:v>29.266226165774256</c:v>
                </c:pt>
                <c:pt idx="1187">
                  <c:v>29.305170487301215</c:v>
                </c:pt>
                <c:pt idx="1188">
                  <c:v>29.344205641516915</c:v>
                </c:pt>
                <c:pt idx="1189">
                  <c:v>29.383332399445479</c:v>
                </c:pt>
                <c:pt idx="1190">
                  <c:v>29.422549654467783</c:v>
                </c:pt>
                <c:pt idx="1191">
                  <c:v>29.461858100056517</c:v>
                </c:pt>
                <c:pt idx="1192">
                  <c:v>29.501256676259658</c:v>
                </c:pt>
                <c:pt idx="1193">
                  <c:v>29.540745614161253</c:v>
                </c:pt>
                <c:pt idx="1194">
                  <c:v>29.580325264423664</c:v>
                </c:pt>
                <c:pt idx="1195">
                  <c:v>29.619994557547518</c:v>
                </c:pt>
                <c:pt idx="1196">
                  <c:v>29.659754223603557</c:v>
                </c:pt>
                <c:pt idx="1197">
                  <c:v>29.699603217272308</c:v>
                </c:pt>
                <c:pt idx="1198">
                  <c:v>29.739542388074483</c:v>
                </c:pt>
                <c:pt idx="1199">
                  <c:v>29.779571057905031</c:v>
                </c:pt>
                <c:pt idx="1200">
                  <c:v>29.819688743323383</c:v>
                </c:pt>
                <c:pt idx="1201">
                  <c:v>29.859896188605248</c:v>
                </c:pt>
                <c:pt idx="1202">
                  <c:v>29.900192394681032</c:v>
                </c:pt>
                <c:pt idx="1203">
                  <c:v>29.940578272752749</c:v>
                </c:pt>
                <c:pt idx="1204">
                  <c:v>29.981053184190969</c:v>
                </c:pt>
                <c:pt idx="1205">
                  <c:v>30.021617147928445</c:v>
                </c:pt>
                <c:pt idx="1206">
                  <c:v>30.062269073483538</c:v>
                </c:pt>
                <c:pt idx="1207">
                  <c:v>30.103010844714049</c:v>
                </c:pt>
                <c:pt idx="1208">
                  <c:v>30.143841512981069</c:v>
                </c:pt>
                <c:pt idx="1209">
                  <c:v>30.184760975351196</c:v>
                </c:pt>
                <c:pt idx="1210">
                  <c:v>30.225768815933066</c:v>
                </c:pt>
                <c:pt idx="1211">
                  <c:v>30.26686541664132</c:v>
                </c:pt>
                <c:pt idx="1212">
                  <c:v>30.308051278526463</c:v>
                </c:pt>
                <c:pt idx="1213">
                  <c:v>30.349325989108976</c:v>
                </c:pt>
                <c:pt idx="1214">
                  <c:v>30.390688992374812</c:v>
                </c:pt>
                <c:pt idx="1215">
                  <c:v>30.432141354315213</c:v>
                </c:pt>
                <c:pt idx="1216">
                  <c:v>30.473681623499431</c:v>
                </c:pt>
                <c:pt idx="1217">
                  <c:v>30.515311739302302</c:v>
                </c:pt>
                <c:pt idx="1218">
                  <c:v>30.557030895078565</c:v>
                </c:pt>
                <c:pt idx="1219">
                  <c:v>30.598839044629557</c:v>
                </c:pt>
                <c:pt idx="1220">
                  <c:v>30.640736364361391</c:v>
                </c:pt>
                <c:pt idx="1221">
                  <c:v>30.682721893642633</c:v>
                </c:pt>
                <c:pt idx="1222">
                  <c:v>30.724797663297437</c:v>
                </c:pt>
                <c:pt idx="1223">
                  <c:v>30.766962888330237</c:v>
                </c:pt>
                <c:pt idx="1224">
                  <c:v>30.809217565851839</c:v>
                </c:pt>
                <c:pt idx="1225">
                  <c:v>30.85156195043178</c:v>
                </c:pt>
                <c:pt idx="1226">
                  <c:v>30.893995115807378</c:v>
                </c:pt>
                <c:pt idx="1227">
                  <c:v>30.936518667217413</c:v>
                </c:pt>
                <c:pt idx="1228">
                  <c:v>30.97913330406886</c:v>
                </c:pt>
                <c:pt idx="1229">
                  <c:v>31.021837173448493</c:v>
                </c:pt>
                <c:pt idx="1230">
                  <c:v>31.064631529113605</c:v>
                </c:pt>
                <c:pt idx="1231">
                  <c:v>31.107516418854566</c:v>
                </c:pt>
                <c:pt idx="1232">
                  <c:v>31.15049306118636</c:v>
                </c:pt>
                <c:pt idx="1233">
                  <c:v>31.193559800228964</c:v>
                </c:pt>
                <c:pt idx="1234">
                  <c:v>31.236718670593504</c:v>
                </c:pt>
                <c:pt idx="1235">
                  <c:v>31.279967155920691</c:v>
                </c:pt>
                <c:pt idx="1236">
                  <c:v>31.323309163812144</c:v>
                </c:pt>
                <c:pt idx="1237">
                  <c:v>31.366742153453391</c:v>
                </c:pt>
                <c:pt idx="1238">
                  <c:v>31.410268351426041</c:v>
                </c:pt>
                <c:pt idx="1239">
                  <c:v>31.453885998707666</c:v>
                </c:pt>
                <c:pt idx="1240">
                  <c:v>31.497596464793162</c:v>
                </c:pt>
                <c:pt idx="1241">
                  <c:v>31.541399888246463</c:v>
                </c:pt>
                <c:pt idx="1242">
                  <c:v>31.585297583875079</c:v>
                </c:pt>
                <c:pt idx="1243">
                  <c:v>31.629288048072521</c:v>
                </c:pt>
                <c:pt idx="1244">
                  <c:v>31.673372415923136</c:v>
                </c:pt>
                <c:pt idx="1245">
                  <c:v>31.717551161583984</c:v>
                </c:pt>
                <c:pt idx="1246">
                  <c:v>31.76182542324883</c:v>
                </c:pt>
                <c:pt idx="1247">
                  <c:v>31.806193725586361</c:v>
                </c:pt>
                <c:pt idx="1248">
                  <c:v>31.850657435240766</c:v>
                </c:pt>
                <c:pt idx="1249">
                  <c:v>31.895217782015738</c:v>
                </c:pt>
                <c:pt idx="1250">
                  <c:v>31.939872437870932</c:v>
                </c:pt>
                <c:pt idx="1251">
                  <c:v>31.984625415151722</c:v>
                </c:pt>
                <c:pt idx="1252">
                  <c:v>32.029474356961998</c:v>
                </c:pt>
                <c:pt idx="1253">
                  <c:v>32.074421654351184</c:v>
                </c:pt>
                <c:pt idx="1254">
                  <c:v>32.119465657251681</c:v>
                </c:pt>
                <c:pt idx="1255">
                  <c:v>32.164607996049448</c:v>
                </c:pt>
                <c:pt idx="1256">
                  <c:v>32.20984887757772</c:v>
                </c:pt>
                <c:pt idx="1257">
                  <c:v>32.255189815920403</c:v>
                </c:pt>
                <c:pt idx="1258">
                  <c:v>32.300629371748919</c:v>
                </c:pt>
                <c:pt idx="1259">
                  <c:v>32.346170070665494</c:v>
                </c:pt>
                <c:pt idx="1260">
                  <c:v>32.391809260970781</c:v>
                </c:pt>
                <c:pt idx="1261">
                  <c:v>32.437551395189708</c:v>
                </c:pt>
                <c:pt idx="1262">
                  <c:v>32.481890953766893</c:v>
                </c:pt>
                <c:pt idx="1263">
                  <c:v>32.526268027075574</c:v>
                </c:pt>
                <c:pt idx="1264">
                  <c:v>32.570639157011584</c:v>
                </c:pt>
                <c:pt idx="1265">
                  <c:v>32.614956466585923</c:v>
                </c:pt>
                <c:pt idx="1266">
                  <c:v>32.659173413090805</c:v>
                </c:pt>
                <c:pt idx="1267">
                  <c:v>32.703240623715736</c:v>
                </c:pt>
                <c:pt idx="1268">
                  <c:v>32.747107859113406</c:v>
                </c:pt>
                <c:pt idx="1269">
                  <c:v>32.79071980899451</c:v>
                </c:pt>
                <c:pt idx="1270">
                  <c:v>32.83402159426344</c:v>
                </c:pt>
                <c:pt idx="1271">
                  <c:v>32.876954491104733</c:v>
                </c:pt>
                <c:pt idx="1272">
                  <c:v>32.919457220895922</c:v>
                </c:pt>
                <c:pt idx="1273">
                  <c:v>32.961462479912491</c:v>
                </c:pt>
                <c:pt idx="1274">
                  <c:v>33.002901594260109</c:v>
                </c:pt>
                <c:pt idx="1275">
                  <c:v>33.043696702771371</c:v>
                </c:pt>
                <c:pt idx="1276">
                  <c:v>33.083769834657808</c:v>
                </c:pt>
                <c:pt idx="1277">
                  <c:v>33.123030136217771</c:v>
                </c:pt>
                <c:pt idx="1278">
                  <c:v>33.16138264417993</c:v>
                </c:pt>
                <c:pt idx="1279">
                  <c:v>33.198719647786554</c:v>
                </c:pt>
                <c:pt idx="1280">
                  <c:v>33.234947862393568</c:v>
                </c:pt>
                <c:pt idx="1281">
                  <c:v>33.270057109465185</c:v>
                </c:pt>
                <c:pt idx="1282">
                  <c:v>33.304060644973575</c:v>
                </c:pt>
                <c:pt idx="1283">
                  <c:v>33.336970274086511</c:v>
                </c:pt>
                <c:pt idx="1284">
                  <c:v>33.368802945159288</c:v>
                </c:pt>
                <c:pt idx="1285">
                  <c:v>33.399578712198839</c:v>
                </c:pt>
                <c:pt idx="1286">
                  <c:v>33.429322270943999</c:v>
                </c:pt>
                <c:pt idx="1287">
                  <c:v>33.458065952669322</c:v>
                </c:pt>
                <c:pt idx="1288">
                  <c:v>33.485846607766042</c:v>
                </c:pt>
                <c:pt idx="1289">
                  <c:v>33.512713815506835</c:v>
                </c:pt>
                <c:pt idx="1290">
                  <c:v>33.538726968682674</c:v>
                </c:pt>
                <c:pt idx="1291">
                  <c:v>33.563958712649246</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numCache>
            </c:numRef>
          </c:val>
        </c:ser>
        <c:ser>
          <c:idx val="3"/>
          <c:order val="1"/>
          <c:tx>
            <c:v>Center Rockerline</c:v>
          </c:tx>
          <c:spPr>
            <a:ln w="12700"/>
          </c:spPr>
          <c:marker>
            <c:symbol val="none"/>
          </c:marker>
          <c:cat>
            <c:numRef>
              <c:f>WaterLine!$A$34:$A$1434</c:f>
              <c:numCache>
                <c:formatCode>General</c:formatCode>
                <c:ptCount val="1401"/>
                <c:pt idx="0">
                  <c:v>-700</c:v>
                </c:pt>
                <c:pt idx="1">
                  <c:v>-699</c:v>
                </c:pt>
                <c:pt idx="2">
                  <c:v>-698</c:v>
                </c:pt>
                <c:pt idx="3">
                  <c:v>-697</c:v>
                </c:pt>
                <c:pt idx="4">
                  <c:v>-696</c:v>
                </c:pt>
                <c:pt idx="5">
                  <c:v>-695</c:v>
                </c:pt>
                <c:pt idx="6">
                  <c:v>-694</c:v>
                </c:pt>
                <c:pt idx="7">
                  <c:v>-693</c:v>
                </c:pt>
                <c:pt idx="8">
                  <c:v>-692</c:v>
                </c:pt>
                <c:pt idx="9">
                  <c:v>-691</c:v>
                </c:pt>
                <c:pt idx="10">
                  <c:v>-690</c:v>
                </c:pt>
                <c:pt idx="11">
                  <c:v>-689</c:v>
                </c:pt>
                <c:pt idx="12">
                  <c:v>-688</c:v>
                </c:pt>
                <c:pt idx="13">
                  <c:v>-687</c:v>
                </c:pt>
                <c:pt idx="14">
                  <c:v>-686</c:v>
                </c:pt>
                <c:pt idx="15">
                  <c:v>-685</c:v>
                </c:pt>
                <c:pt idx="16">
                  <c:v>-684</c:v>
                </c:pt>
                <c:pt idx="17">
                  <c:v>-683</c:v>
                </c:pt>
                <c:pt idx="18">
                  <c:v>-682</c:v>
                </c:pt>
                <c:pt idx="19">
                  <c:v>-681</c:v>
                </c:pt>
                <c:pt idx="20">
                  <c:v>-680</c:v>
                </c:pt>
                <c:pt idx="21">
                  <c:v>-679</c:v>
                </c:pt>
                <c:pt idx="22">
                  <c:v>-678</c:v>
                </c:pt>
                <c:pt idx="23">
                  <c:v>-677</c:v>
                </c:pt>
                <c:pt idx="24">
                  <c:v>-676</c:v>
                </c:pt>
                <c:pt idx="25">
                  <c:v>-675</c:v>
                </c:pt>
                <c:pt idx="26">
                  <c:v>-674</c:v>
                </c:pt>
                <c:pt idx="27">
                  <c:v>-673</c:v>
                </c:pt>
                <c:pt idx="28">
                  <c:v>-672</c:v>
                </c:pt>
                <c:pt idx="29">
                  <c:v>-671</c:v>
                </c:pt>
                <c:pt idx="30">
                  <c:v>-670</c:v>
                </c:pt>
                <c:pt idx="31">
                  <c:v>-669</c:v>
                </c:pt>
                <c:pt idx="32">
                  <c:v>-668</c:v>
                </c:pt>
                <c:pt idx="33">
                  <c:v>-667</c:v>
                </c:pt>
                <c:pt idx="34">
                  <c:v>-666</c:v>
                </c:pt>
                <c:pt idx="35">
                  <c:v>-665</c:v>
                </c:pt>
                <c:pt idx="36">
                  <c:v>-664</c:v>
                </c:pt>
                <c:pt idx="37">
                  <c:v>-663</c:v>
                </c:pt>
                <c:pt idx="38">
                  <c:v>-662</c:v>
                </c:pt>
                <c:pt idx="39">
                  <c:v>-661</c:v>
                </c:pt>
                <c:pt idx="40">
                  <c:v>-660</c:v>
                </c:pt>
                <c:pt idx="41">
                  <c:v>-659</c:v>
                </c:pt>
                <c:pt idx="42">
                  <c:v>-658</c:v>
                </c:pt>
                <c:pt idx="43">
                  <c:v>-657</c:v>
                </c:pt>
                <c:pt idx="44">
                  <c:v>-656</c:v>
                </c:pt>
                <c:pt idx="45">
                  <c:v>-655</c:v>
                </c:pt>
                <c:pt idx="46">
                  <c:v>-654</c:v>
                </c:pt>
                <c:pt idx="47">
                  <c:v>-653</c:v>
                </c:pt>
                <c:pt idx="48">
                  <c:v>-652</c:v>
                </c:pt>
                <c:pt idx="49">
                  <c:v>-651</c:v>
                </c:pt>
                <c:pt idx="50">
                  <c:v>-650</c:v>
                </c:pt>
                <c:pt idx="51">
                  <c:v>-649</c:v>
                </c:pt>
                <c:pt idx="52">
                  <c:v>-648</c:v>
                </c:pt>
                <c:pt idx="53">
                  <c:v>-647</c:v>
                </c:pt>
                <c:pt idx="54">
                  <c:v>-646</c:v>
                </c:pt>
                <c:pt idx="55">
                  <c:v>-645</c:v>
                </c:pt>
                <c:pt idx="56">
                  <c:v>-644</c:v>
                </c:pt>
                <c:pt idx="57">
                  <c:v>-643</c:v>
                </c:pt>
                <c:pt idx="58">
                  <c:v>-642</c:v>
                </c:pt>
                <c:pt idx="59">
                  <c:v>-641</c:v>
                </c:pt>
                <c:pt idx="60">
                  <c:v>-640</c:v>
                </c:pt>
                <c:pt idx="61">
                  <c:v>-639</c:v>
                </c:pt>
                <c:pt idx="62">
                  <c:v>-638</c:v>
                </c:pt>
                <c:pt idx="63">
                  <c:v>-637</c:v>
                </c:pt>
                <c:pt idx="64">
                  <c:v>-636</c:v>
                </c:pt>
                <c:pt idx="65">
                  <c:v>-635</c:v>
                </c:pt>
                <c:pt idx="66">
                  <c:v>-634</c:v>
                </c:pt>
                <c:pt idx="67">
                  <c:v>-633</c:v>
                </c:pt>
                <c:pt idx="68">
                  <c:v>-632</c:v>
                </c:pt>
                <c:pt idx="69">
                  <c:v>-631</c:v>
                </c:pt>
                <c:pt idx="70">
                  <c:v>-630</c:v>
                </c:pt>
                <c:pt idx="71">
                  <c:v>-629</c:v>
                </c:pt>
                <c:pt idx="72">
                  <c:v>-628</c:v>
                </c:pt>
                <c:pt idx="73">
                  <c:v>-627</c:v>
                </c:pt>
                <c:pt idx="74">
                  <c:v>-626</c:v>
                </c:pt>
                <c:pt idx="75">
                  <c:v>-625</c:v>
                </c:pt>
                <c:pt idx="76">
                  <c:v>-624</c:v>
                </c:pt>
                <c:pt idx="77">
                  <c:v>-623</c:v>
                </c:pt>
                <c:pt idx="78">
                  <c:v>-622</c:v>
                </c:pt>
                <c:pt idx="79">
                  <c:v>-621</c:v>
                </c:pt>
                <c:pt idx="80">
                  <c:v>-620</c:v>
                </c:pt>
                <c:pt idx="81">
                  <c:v>-619</c:v>
                </c:pt>
                <c:pt idx="82">
                  <c:v>-618</c:v>
                </c:pt>
                <c:pt idx="83">
                  <c:v>-617</c:v>
                </c:pt>
                <c:pt idx="84">
                  <c:v>-616</c:v>
                </c:pt>
                <c:pt idx="85">
                  <c:v>-615</c:v>
                </c:pt>
                <c:pt idx="86">
                  <c:v>-614</c:v>
                </c:pt>
                <c:pt idx="87">
                  <c:v>-613</c:v>
                </c:pt>
                <c:pt idx="88">
                  <c:v>-612</c:v>
                </c:pt>
                <c:pt idx="89">
                  <c:v>-611</c:v>
                </c:pt>
                <c:pt idx="90">
                  <c:v>-610</c:v>
                </c:pt>
                <c:pt idx="91">
                  <c:v>-609</c:v>
                </c:pt>
                <c:pt idx="92">
                  <c:v>-608</c:v>
                </c:pt>
                <c:pt idx="93">
                  <c:v>-607</c:v>
                </c:pt>
                <c:pt idx="94">
                  <c:v>-606</c:v>
                </c:pt>
                <c:pt idx="95">
                  <c:v>-605</c:v>
                </c:pt>
                <c:pt idx="96">
                  <c:v>-604</c:v>
                </c:pt>
                <c:pt idx="97">
                  <c:v>-603</c:v>
                </c:pt>
                <c:pt idx="98">
                  <c:v>-602</c:v>
                </c:pt>
                <c:pt idx="99">
                  <c:v>-601</c:v>
                </c:pt>
                <c:pt idx="100">
                  <c:v>-600</c:v>
                </c:pt>
                <c:pt idx="101">
                  <c:v>-599</c:v>
                </c:pt>
                <c:pt idx="102">
                  <c:v>-598</c:v>
                </c:pt>
                <c:pt idx="103">
                  <c:v>-597</c:v>
                </c:pt>
                <c:pt idx="104">
                  <c:v>-596</c:v>
                </c:pt>
                <c:pt idx="105">
                  <c:v>-595</c:v>
                </c:pt>
                <c:pt idx="106">
                  <c:v>-594</c:v>
                </c:pt>
                <c:pt idx="107">
                  <c:v>-593</c:v>
                </c:pt>
                <c:pt idx="108">
                  <c:v>-592</c:v>
                </c:pt>
                <c:pt idx="109">
                  <c:v>-591</c:v>
                </c:pt>
                <c:pt idx="110">
                  <c:v>-590</c:v>
                </c:pt>
                <c:pt idx="111">
                  <c:v>-589</c:v>
                </c:pt>
                <c:pt idx="112">
                  <c:v>-588</c:v>
                </c:pt>
                <c:pt idx="113">
                  <c:v>-587</c:v>
                </c:pt>
                <c:pt idx="114">
                  <c:v>-586</c:v>
                </c:pt>
                <c:pt idx="115">
                  <c:v>-585</c:v>
                </c:pt>
                <c:pt idx="116">
                  <c:v>-584</c:v>
                </c:pt>
                <c:pt idx="117">
                  <c:v>-583</c:v>
                </c:pt>
                <c:pt idx="118">
                  <c:v>-582</c:v>
                </c:pt>
                <c:pt idx="119">
                  <c:v>-581</c:v>
                </c:pt>
                <c:pt idx="120">
                  <c:v>-580</c:v>
                </c:pt>
                <c:pt idx="121">
                  <c:v>-579</c:v>
                </c:pt>
                <c:pt idx="122">
                  <c:v>-578</c:v>
                </c:pt>
                <c:pt idx="123">
                  <c:v>-577</c:v>
                </c:pt>
                <c:pt idx="124">
                  <c:v>-576</c:v>
                </c:pt>
                <c:pt idx="125">
                  <c:v>-575</c:v>
                </c:pt>
                <c:pt idx="126">
                  <c:v>-574</c:v>
                </c:pt>
                <c:pt idx="127">
                  <c:v>-573</c:v>
                </c:pt>
                <c:pt idx="128">
                  <c:v>-572</c:v>
                </c:pt>
                <c:pt idx="129">
                  <c:v>-571</c:v>
                </c:pt>
                <c:pt idx="130">
                  <c:v>-570</c:v>
                </c:pt>
                <c:pt idx="131">
                  <c:v>-569</c:v>
                </c:pt>
                <c:pt idx="132">
                  <c:v>-568</c:v>
                </c:pt>
                <c:pt idx="133">
                  <c:v>-567</c:v>
                </c:pt>
                <c:pt idx="134">
                  <c:v>-566</c:v>
                </c:pt>
                <c:pt idx="135">
                  <c:v>-565</c:v>
                </c:pt>
                <c:pt idx="136">
                  <c:v>-564</c:v>
                </c:pt>
                <c:pt idx="137">
                  <c:v>-563</c:v>
                </c:pt>
                <c:pt idx="138">
                  <c:v>-562</c:v>
                </c:pt>
                <c:pt idx="139">
                  <c:v>-561</c:v>
                </c:pt>
                <c:pt idx="140">
                  <c:v>-560</c:v>
                </c:pt>
                <c:pt idx="141">
                  <c:v>-559</c:v>
                </c:pt>
                <c:pt idx="142">
                  <c:v>-558</c:v>
                </c:pt>
                <c:pt idx="143">
                  <c:v>-557</c:v>
                </c:pt>
                <c:pt idx="144">
                  <c:v>-556</c:v>
                </c:pt>
                <c:pt idx="145">
                  <c:v>-555</c:v>
                </c:pt>
                <c:pt idx="146">
                  <c:v>-554</c:v>
                </c:pt>
                <c:pt idx="147">
                  <c:v>-553</c:v>
                </c:pt>
                <c:pt idx="148">
                  <c:v>-552</c:v>
                </c:pt>
                <c:pt idx="149">
                  <c:v>-551</c:v>
                </c:pt>
                <c:pt idx="150">
                  <c:v>-550</c:v>
                </c:pt>
                <c:pt idx="151">
                  <c:v>-549</c:v>
                </c:pt>
                <c:pt idx="152">
                  <c:v>-548</c:v>
                </c:pt>
                <c:pt idx="153">
                  <c:v>-547</c:v>
                </c:pt>
                <c:pt idx="154">
                  <c:v>-546</c:v>
                </c:pt>
                <c:pt idx="155">
                  <c:v>-545</c:v>
                </c:pt>
                <c:pt idx="156">
                  <c:v>-544</c:v>
                </c:pt>
                <c:pt idx="157">
                  <c:v>-543</c:v>
                </c:pt>
                <c:pt idx="158">
                  <c:v>-542</c:v>
                </c:pt>
                <c:pt idx="159">
                  <c:v>-541</c:v>
                </c:pt>
                <c:pt idx="160">
                  <c:v>-540</c:v>
                </c:pt>
                <c:pt idx="161">
                  <c:v>-539</c:v>
                </c:pt>
                <c:pt idx="162">
                  <c:v>-538</c:v>
                </c:pt>
                <c:pt idx="163">
                  <c:v>-537</c:v>
                </c:pt>
                <c:pt idx="164">
                  <c:v>-536</c:v>
                </c:pt>
                <c:pt idx="165">
                  <c:v>-535</c:v>
                </c:pt>
                <c:pt idx="166">
                  <c:v>-534</c:v>
                </c:pt>
                <c:pt idx="167">
                  <c:v>-533</c:v>
                </c:pt>
                <c:pt idx="168">
                  <c:v>-532</c:v>
                </c:pt>
                <c:pt idx="169">
                  <c:v>-531</c:v>
                </c:pt>
                <c:pt idx="170">
                  <c:v>-530</c:v>
                </c:pt>
                <c:pt idx="171">
                  <c:v>-529</c:v>
                </c:pt>
                <c:pt idx="172">
                  <c:v>-528</c:v>
                </c:pt>
                <c:pt idx="173">
                  <c:v>-527</c:v>
                </c:pt>
                <c:pt idx="174">
                  <c:v>-526</c:v>
                </c:pt>
                <c:pt idx="175">
                  <c:v>-525</c:v>
                </c:pt>
                <c:pt idx="176">
                  <c:v>-524</c:v>
                </c:pt>
                <c:pt idx="177">
                  <c:v>-523</c:v>
                </c:pt>
                <c:pt idx="178">
                  <c:v>-522</c:v>
                </c:pt>
                <c:pt idx="179">
                  <c:v>-521</c:v>
                </c:pt>
                <c:pt idx="180">
                  <c:v>-520</c:v>
                </c:pt>
                <c:pt idx="181">
                  <c:v>-519</c:v>
                </c:pt>
                <c:pt idx="182">
                  <c:v>-518</c:v>
                </c:pt>
                <c:pt idx="183">
                  <c:v>-517</c:v>
                </c:pt>
                <c:pt idx="184">
                  <c:v>-516</c:v>
                </c:pt>
                <c:pt idx="185">
                  <c:v>-515</c:v>
                </c:pt>
                <c:pt idx="186">
                  <c:v>-514</c:v>
                </c:pt>
                <c:pt idx="187">
                  <c:v>-513</c:v>
                </c:pt>
                <c:pt idx="188">
                  <c:v>-512</c:v>
                </c:pt>
                <c:pt idx="189">
                  <c:v>-511</c:v>
                </c:pt>
                <c:pt idx="190">
                  <c:v>-510</c:v>
                </c:pt>
                <c:pt idx="191">
                  <c:v>-509</c:v>
                </c:pt>
                <c:pt idx="192">
                  <c:v>-508</c:v>
                </c:pt>
                <c:pt idx="193">
                  <c:v>-507</c:v>
                </c:pt>
                <c:pt idx="194">
                  <c:v>-506</c:v>
                </c:pt>
                <c:pt idx="195">
                  <c:v>-505</c:v>
                </c:pt>
                <c:pt idx="196">
                  <c:v>-504</c:v>
                </c:pt>
                <c:pt idx="197">
                  <c:v>-503</c:v>
                </c:pt>
                <c:pt idx="198">
                  <c:v>-502</c:v>
                </c:pt>
                <c:pt idx="199">
                  <c:v>-501</c:v>
                </c:pt>
                <c:pt idx="200">
                  <c:v>-500</c:v>
                </c:pt>
                <c:pt idx="201">
                  <c:v>-499</c:v>
                </c:pt>
                <c:pt idx="202">
                  <c:v>-498</c:v>
                </c:pt>
                <c:pt idx="203">
                  <c:v>-497</c:v>
                </c:pt>
                <c:pt idx="204">
                  <c:v>-496</c:v>
                </c:pt>
                <c:pt idx="205">
                  <c:v>-495</c:v>
                </c:pt>
                <c:pt idx="206">
                  <c:v>-494</c:v>
                </c:pt>
                <c:pt idx="207">
                  <c:v>-493</c:v>
                </c:pt>
                <c:pt idx="208">
                  <c:v>-492</c:v>
                </c:pt>
                <c:pt idx="209">
                  <c:v>-491</c:v>
                </c:pt>
                <c:pt idx="210">
                  <c:v>-490</c:v>
                </c:pt>
                <c:pt idx="211">
                  <c:v>-489</c:v>
                </c:pt>
                <c:pt idx="212">
                  <c:v>-488</c:v>
                </c:pt>
                <c:pt idx="213">
                  <c:v>-487</c:v>
                </c:pt>
                <c:pt idx="214">
                  <c:v>-486</c:v>
                </c:pt>
                <c:pt idx="215">
                  <c:v>-485</c:v>
                </c:pt>
                <c:pt idx="216">
                  <c:v>-484</c:v>
                </c:pt>
                <c:pt idx="217">
                  <c:v>-483</c:v>
                </c:pt>
                <c:pt idx="218">
                  <c:v>-482</c:v>
                </c:pt>
                <c:pt idx="219">
                  <c:v>-481</c:v>
                </c:pt>
                <c:pt idx="220">
                  <c:v>-480</c:v>
                </c:pt>
                <c:pt idx="221">
                  <c:v>-479</c:v>
                </c:pt>
                <c:pt idx="222">
                  <c:v>-478</c:v>
                </c:pt>
                <c:pt idx="223">
                  <c:v>-477</c:v>
                </c:pt>
                <c:pt idx="224">
                  <c:v>-476</c:v>
                </c:pt>
                <c:pt idx="225">
                  <c:v>-475</c:v>
                </c:pt>
                <c:pt idx="226">
                  <c:v>-474</c:v>
                </c:pt>
                <c:pt idx="227">
                  <c:v>-473</c:v>
                </c:pt>
                <c:pt idx="228">
                  <c:v>-472</c:v>
                </c:pt>
                <c:pt idx="229">
                  <c:v>-471</c:v>
                </c:pt>
                <c:pt idx="230">
                  <c:v>-470</c:v>
                </c:pt>
                <c:pt idx="231">
                  <c:v>-469</c:v>
                </c:pt>
                <c:pt idx="232">
                  <c:v>-468</c:v>
                </c:pt>
                <c:pt idx="233">
                  <c:v>-467</c:v>
                </c:pt>
                <c:pt idx="234">
                  <c:v>-466</c:v>
                </c:pt>
                <c:pt idx="235">
                  <c:v>-465</c:v>
                </c:pt>
                <c:pt idx="236">
                  <c:v>-464</c:v>
                </c:pt>
                <c:pt idx="237">
                  <c:v>-463</c:v>
                </c:pt>
                <c:pt idx="238">
                  <c:v>-462</c:v>
                </c:pt>
                <c:pt idx="239">
                  <c:v>-461</c:v>
                </c:pt>
                <c:pt idx="240">
                  <c:v>-460</c:v>
                </c:pt>
                <c:pt idx="241">
                  <c:v>-459</c:v>
                </c:pt>
                <c:pt idx="242">
                  <c:v>-458</c:v>
                </c:pt>
                <c:pt idx="243">
                  <c:v>-457</c:v>
                </c:pt>
                <c:pt idx="244">
                  <c:v>-456</c:v>
                </c:pt>
                <c:pt idx="245">
                  <c:v>-455</c:v>
                </c:pt>
                <c:pt idx="246">
                  <c:v>-454</c:v>
                </c:pt>
                <c:pt idx="247">
                  <c:v>-453</c:v>
                </c:pt>
                <c:pt idx="248">
                  <c:v>-452</c:v>
                </c:pt>
                <c:pt idx="249">
                  <c:v>-451</c:v>
                </c:pt>
                <c:pt idx="250">
                  <c:v>-450</c:v>
                </c:pt>
                <c:pt idx="251">
                  <c:v>-449</c:v>
                </c:pt>
                <c:pt idx="252">
                  <c:v>-448</c:v>
                </c:pt>
                <c:pt idx="253">
                  <c:v>-447</c:v>
                </c:pt>
                <c:pt idx="254">
                  <c:v>-446</c:v>
                </c:pt>
                <c:pt idx="255">
                  <c:v>-445</c:v>
                </c:pt>
                <c:pt idx="256">
                  <c:v>-444</c:v>
                </c:pt>
                <c:pt idx="257">
                  <c:v>-443</c:v>
                </c:pt>
                <c:pt idx="258">
                  <c:v>-442</c:v>
                </c:pt>
                <c:pt idx="259">
                  <c:v>-441</c:v>
                </c:pt>
                <c:pt idx="260">
                  <c:v>-440</c:v>
                </c:pt>
                <c:pt idx="261">
                  <c:v>-439</c:v>
                </c:pt>
                <c:pt idx="262">
                  <c:v>-438</c:v>
                </c:pt>
                <c:pt idx="263">
                  <c:v>-437</c:v>
                </c:pt>
                <c:pt idx="264">
                  <c:v>-436</c:v>
                </c:pt>
                <c:pt idx="265">
                  <c:v>-435</c:v>
                </c:pt>
                <c:pt idx="266">
                  <c:v>-434</c:v>
                </c:pt>
                <c:pt idx="267">
                  <c:v>-433</c:v>
                </c:pt>
                <c:pt idx="268">
                  <c:v>-432</c:v>
                </c:pt>
                <c:pt idx="269">
                  <c:v>-431</c:v>
                </c:pt>
                <c:pt idx="270">
                  <c:v>-430</c:v>
                </c:pt>
                <c:pt idx="271">
                  <c:v>-429</c:v>
                </c:pt>
                <c:pt idx="272">
                  <c:v>-428</c:v>
                </c:pt>
                <c:pt idx="273">
                  <c:v>-427</c:v>
                </c:pt>
                <c:pt idx="274">
                  <c:v>-426</c:v>
                </c:pt>
                <c:pt idx="275">
                  <c:v>-425</c:v>
                </c:pt>
                <c:pt idx="276">
                  <c:v>-424</c:v>
                </c:pt>
                <c:pt idx="277">
                  <c:v>-423</c:v>
                </c:pt>
                <c:pt idx="278">
                  <c:v>-422</c:v>
                </c:pt>
                <c:pt idx="279">
                  <c:v>-421</c:v>
                </c:pt>
                <c:pt idx="280">
                  <c:v>-420</c:v>
                </c:pt>
                <c:pt idx="281">
                  <c:v>-419</c:v>
                </c:pt>
                <c:pt idx="282">
                  <c:v>-418</c:v>
                </c:pt>
                <c:pt idx="283">
                  <c:v>-417</c:v>
                </c:pt>
                <c:pt idx="284">
                  <c:v>-416</c:v>
                </c:pt>
                <c:pt idx="285">
                  <c:v>-415</c:v>
                </c:pt>
                <c:pt idx="286">
                  <c:v>-414</c:v>
                </c:pt>
                <c:pt idx="287">
                  <c:v>-413</c:v>
                </c:pt>
                <c:pt idx="288">
                  <c:v>-412</c:v>
                </c:pt>
                <c:pt idx="289">
                  <c:v>-411</c:v>
                </c:pt>
                <c:pt idx="290">
                  <c:v>-410</c:v>
                </c:pt>
                <c:pt idx="291">
                  <c:v>-409</c:v>
                </c:pt>
                <c:pt idx="292">
                  <c:v>-408</c:v>
                </c:pt>
                <c:pt idx="293">
                  <c:v>-407</c:v>
                </c:pt>
                <c:pt idx="294">
                  <c:v>-406</c:v>
                </c:pt>
                <c:pt idx="295">
                  <c:v>-405</c:v>
                </c:pt>
                <c:pt idx="296">
                  <c:v>-404</c:v>
                </c:pt>
                <c:pt idx="297">
                  <c:v>-403</c:v>
                </c:pt>
                <c:pt idx="298">
                  <c:v>-402</c:v>
                </c:pt>
                <c:pt idx="299">
                  <c:v>-401</c:v>
                </c:pt>
                <c:pt idx="300">
                  <c:v>-400</c:v>
                </c:pt>
                <c:pt idx="301">
                  <c:v>-399</c:v>
                </c:pt>
                <c:pt idx="302">
                  <c:v>-398</c:v>
                </c:pt>
                <c:pt idx="303">
                  <c:v>-397</c:v>
                </c:pt>
                <c:pt idx="304">
                  <c:v>-396</c:v>
                </c:pt>
                <c:pt idx="305">
                  <c:v>-395</c:v>
                </c:pt>
                <c:pt idx="306">
                  <c:v>-394</c:v>
                </c:pt>
                <c:pt idx="307">
                  <c:v>-393</c:v>
                </c:pt>
                <c:pt idx="308">
                  <c:v>-392</c:v>
                </c:pt>
                <c:pt idx="309">
                  <c:v>-391</c:v>
                </c:pt>
                <c:pt idx="310">
                  <c:v>-390</c:v>
                </c:pt>
                <c:pt idx="311">
                  <c:v>-389</c:v>
                </c:pt>
                <c:pt idx="312">
                  <c:v>-388</c:v>
                </c:pt>
                <c:pt idx="313">
                  <c:v>-387</c:v>
                </c:pt>
                <c:pt idx="314">
                  <c:v>-386</c:v>
                </c:pt>
                <c:pt idx="315">
                  <c:v>-385</c:v>
                </c:pt>
                <c:pt idx="316">
                  <c:v>-384</c:v>
                </c:pt>
                <c:pt idx="317">
                  <c:v>-383</c:v>
                </c:pt>
                <c:pt idx="318">
                  <c:v>-382</c:v>
                </c:pt>
                <c:pt idx="319">
                  <c:v>-381</c:v>
                </c:pt>
                <c:pt idx="320">
                  <c:v>-380</c:v>
                </c:pt>
                <c:pt idx="321">
                  <c:v>-379</c:v>
                </c:pt>
                <c:pt idx="322">
                  <c:v>-378</c:v>
                </c:pt>
                <c:pt idx="323">
                  <c:v>-377</c:v>
                </c:pt>
                <c:pt idx="324">
                  <c:v>-376</c:v>
                </c:pt>
                <c:pt idx="325">
                  <c:v>-375</c:v>
                </c:pt>
                <c:pt idx="326">
                  <c:v>-374</c:v>
                </c:pt>
                <c:pt idx="327">
                  <c:v>-373</c:v>
                </c:pt>
                <c:pt idx="328">
                  <c:v>-372</c:v>
                </c:pt>
                <c:pt idx="329">
                  <c:v>-371</c:v>
                </c:pt>
                <c:pt idx="330">
                  <c:v>-370</c:v>
                </c:pt>
                <c:pt idx="331">
                  <c:v>-369</c:v>
                </c:pt>
                <c:pt idx="332">
                  <c:v>-368</c:v>
                </c:pt>
                <c:pt idx="333">
                  <c:v>-367</c:v>
                </c:pt>
                <c:pt idx="334">
                  <c:v>-366</c:v>
                </c:pt>
                <c:pt idx="335">
                  <c:v>-365</c:v>
                </c:pt>
                <c:pt idx="336">
                  <c:v>-364</c:v>
                </c:pt>
                <c:pt idx="337">
                  <c:v>-363</c:v>
                </c:pt>
                <c:pt idx="338">
                  <c:v>-362</c:v>
                </c:pt>
                <c:pt idx="339">
                  <c:v>-361</c:v>
                </c:pt>
                <c:pt idx="340">
                  <c:v>-360</c:v>
                </c:pt>
                <c:pt idx="341">
                  <c:v>-359</c:v>
                </c:pt>
                <c:pt idx="342">
                  <c:v>-358</c:v>
                </c:pt>
                <c:pt idx="343">
                  <c:v>-357</c:v>
                </c:pt>
                <c:pt idx="344">
                  <c:v>-356</c:v>
                </c:pt>
                <c:pt idx="345">
                  <c:v>-355</c:v>
                </c:pt>
                <c:pt idx="346">
                  <c:v>-354</c:v>
                </c:pt>
                <c:pt idx="347">
                  <c:v>-353</c:v>
                </c:pt>
                <c:pt idx="348">
                  <c:v>-352</c:v>
                </c:pt>
                <c:pt idx="349">
                  <c:v>-351</c:v>
                </c:pt>
                <c:pt idx="350">
                  <c:v>-350</c:v>
                </c:pt>
                <c:pt idx="351">
                  <c:v>-349</c:v>
                </c:pt>
                <c:pt idx="352">
                  <c:v>-348</c:v>
                </c:pt>
                <c:pt idx="353">
                  <c:v>-347</c:v>
                </c:pt>
                <c:pt idx="354">
                  <c:v>-346</c:v>
                </c:pt>
                <c:pt idx="355">
                  <c:v>-345</c:v>
                </c:pt>
                <c:pt idx="356">
                  <c:v>-344</c:v>
                </c:pt>
                <c:pt idx="357">
                  <c:v>-343</c:v>
                </c:pt>
                <c:pt idx="358">
                  <c:v>-342</c:v>
                </c:pt>
                <c:pt idx="359">
                  <c:v>-341</c:v>
                </c:pt>
                <c:pt idx="360">
                  <c:v>-340</c:v>
                </c:pt>
                <c:pt idx="361">
                  <c:v>-339</c:v>
                </c:pt>
                <c:pt idx="362">
                  <c:v>-338</c:v>
                </c:pt>
                <c:pt idx="363">
                  <c:v>-337</c:v>
                </c:pt>
                <c:pt idx="364">
                  <c:v>-336</c:v>
                </c:pt>
                <c:pt idx="365">
                  <c:v>-335</c:v>
                </c:pt>
                <c:pt idx="366">
                  <c:v>-334</c:v>
                </c:pt>
                <c:pt idx="367">
                  <c:v>-333</c:v>
                </c:pt>
                <c:pt idx="368">
                  <c:v>-332</c:v>
                </c:pt>
                <c:pt idx="369">
                  <c:v>-331</c:v>
                </c:pt>
                <c:pt idx="370">
                  <c:v>-330</c:v>
                </c:pt>
                <c:pt idx="371">
                  <c:v>-329</c:v>
                </c:pt>
                <c:pt idx="372">
                  <c:v>-328</c:v>
                </c:pt>
                <c:pt idx="373">
                  <c:v>-327</c:v>
                </c:pt>
                <c:pt idx="374">
                  <c:v>-326</c:v>
                </c:pt>
                <c:pt idx="375">
                  <c:v>-325</c:v>
                </c:pt>
                <c:pt idx="376">
                  <c:v>-324</c:v>
                </c:pt>
                <c:pt idx="377">
                  <c:v>-323</c:v>
                </c:pt>
                <c:pt idx="378">
                  <c:v>-322</c:v>
                </c:pt>
                <c:pt idx="379">
                  <c:v>-321</c:v>
                </c:pt>
                <c:pt idx="380">
                  <c:v>-320</c:v>
                </c:pt>
                <c:pt idx="381">
                  <c:v>-319</c:v>
                </c:pt>
                <c:pt idx="382">
                  <c:v>-318</c:v>
                </c:pt>
                <c:pt idx="383">
                  <c:v>-317</c:v>
                </c:pt>
                <c:pt idx="384">
                  <c:v>-316</c:v>
                </c:pt>
                <c:pt idx="385">
                  <c:v>-315</c:v>
                </c:pt>
                <c:pt idx="386">
                  <c:v>-314</c:v>
                </c:pt>
                <c:pt idx="387">
                  <c:v>-313</c:v>
                </c:pt>
                <c:pt idx="388">
                  <c:v>-312</c:v>
                </c:pt>
                <c:pt idx="389">
                  <c:v>-311</c:v>
                </c:pt>
                <c:pt idx="390">
                  <c:v>-310</c:v>
                </c:pt>
                <c:pt idx="391">
                  <c:v>-309</c:v>
                </c:pt>
                <c:pt idx="392">
                  <c:v>-308</c:v>
                </c:pt>
                <c:pt idx="393">
                  <c:v>-307</c:v>
                </c:pt>
                <c:pt idx="394">
                  <c:v>-306</c:v>
                </c:pt>
                <c:pt idx="395">
                  <c:v>-305</c:v>
                </c:pt>
                <c:pt idx="396">
                  <c:v>-304</c:v>
                </c:pt>
                <c:pt idx="397">
                  <c:v>-303</c:v>
                </c:pt>
                <c:pt idx="398">
                  <c:v>-302</c:v>
                </c:pt>
                <c:pt idx="399">
                  <c:v>-301</c:v>
                </c:pt>
                <c:pt idx="400">
                  <c:v>-300</c:v>
                </c:pt>
                <c:pt idx="401">
                  <c:v>-299</c:v>
                </c:pt>
                <c:pt idx="402">
                  <c:v>-298</c:v>
                </c:pt>
                <c:pt idx="403">
                  <c:v>-297</c:v>
                </c:pt>
                <c:pt idx="404">
                  <c:v>-296</c:v>
                </c:pt>
                <c:pt idx="405">
                  <c:v>-295</c:v>
                </c:pt>
                <c:pt idx="406">
                  <c:v>-294</c:v>
                </c:pt>
                <c:pt idx="407">
                  <c:v>-293</c:v>
                </c:pt>
                <c:pt idx="408">
                  <c:v>-292</c:v>
                </c:pt>
                <c:pt idx="409">
                  <c:v>-291</c:v>
                </c:pt>
                <c:pt idx="410">
                  <c:v>-290</c:v>
                </c:pt>
                <c:pt idx="411">
                  <c:v>-289</c:v>
                </c:pt>
                <c:pt idx="412">
                  <c:v>-288</c:v>
                </c:pt>
                <c:pt idx="413">
                  <c:v>-287</c:v>
                </c:pt>
                <c:pt idx="414">
                  <c:v>-286</c:v>
                </c:pt>
                <c:pt idx="415">
                  <c:v>-285</c:v>
                </c:pt>
                <c:pt idx="416">
                  <c:v>-284</c:v>
                </c:pt>
                <c:pt idx="417">
                  <c:v>-283</c:v>
                </c:pt>
                <c:pt idx="418">
                  <c:v>-282</c:v>
                </c:pt>
                <c:pt idx="419">
                  <c:v>-281</c:v>
                </c:pt>
                <c:pt idx="420">
                  <c:v>-280</c:v>
                </c:pt>
                <c:pt idx="421">
                  <c:v>-279</c:v>
                </c:pt>
                <c:pt idx="422">
                  <c:v>-278</c:v>
                </c:pt>
                <c:pt idx="423">
                  <c:v>-277</c:v>
                </c:pt>
                <c:pt idx="424">
                  <c:v>-276</c:v>
                </c:pt>
                <c:pt idx="425">
                  <c:v>-275</c:v>
                </c:pt>
                <c:pt idx="426">
                  <c:v>-274</c:v>
                </c:pt>
                <c:pt idx="427">
                  <c:v>-273</c:v>
                </c:pt>
                <c:pt idx="428">
                  <c:v>-272</c:v>
                </c:pt>
                <c:pt idx="429">
                  <c:v>-271</c:v>
                </c:pt>
                <c:pt idx="430">
                  <c:v>-270</c:v>
                </c:pt>
                <c:pt idx="431">
                  <c:v>-269</c:v>
                </c:pt>
                <c:pt idx="432">
                  <c:v>-268</c:v>
                </c:pt>
                <c:pt idx="433">
                  <c:v>-267</c:v>
                </c:pt>
                <c:pt idx="434">
                  <c:v>-266</c:v>
                </c:pt>
                <c:pt idx="435">
                  <c:v>-265</c:v>
                </c:pt>
                <c:pt idx="436">
                  <c:v>-264</c:v>
                </c:pt>
                <c:pt idx="437">
                  <c:v>-263</c:v>
                </c:pt>
                <c:pt idx="438">
                  <c:v>-262</c:v>
                </c:pt>
                <c:pt idx="439">
                  <c:v>-261</c:v>
                </c:pt>
                <c:pt idx="440">
                  <c:v>-260</c:v>
                </c:pt>
                <c:pt idx="441">
                  <c:v>-259</c:v>
                </c:pt>
                <c:pt idx="442">
                  <c:v>-258</c:v>
                </c:pt>
                <c:pt idx="443">
                  <c:v>-257</c:v>
                </c:pt>
                <c:pt idx="444">
                  <c:v>-256</c:v>
                </c:pt>
                <c:pt idx="445">
                  <c:v>-255</c:v>
                </c:pt>
                <c:pt idx="446">
                  <c:v>-254</c:v>
                </c:pt>
                <c:pt idx="447">
                  <c:v>-253</c:v>
                </c:pt>
                <c:pt idx="448">
                  <c:v>-252</c:v>
                </c:pt>
                <c:pt idx="449">
                  <c:v>-251</c:v>
                </c:pt>
                <c:pt idx="450">
                  <c:v>-250</c:v>
                </c:pt>
                <c:pt idx="451">
                  <c:v>-249</c:v>
                </c:pt>
                <c:pt idx="452">
                  <c:v>-248</c:v>
                </c:pt>
                <c:pt idx="453">
                  <c:v>-247</c:v>
                </c:pt>
                <c:pt idx="454">
                  <c:v>-246</c:v>
                </c:pt>
                <c:pt idx="455">
                  <c:v>-245</c:v>
                </c:pt>
                <c:pt idx="456">
                  <c:v>-244</c:v>
                </c:pt>
                <c:pt idx="457">
                  <c:v>-243</c:v>
                </c:pt>
                <c:pt idx="458">
                  <c:v>-242</c:v>
                </c:pt>
                <c:pt idx="459">
                  <c:v>-241</c:v>
                </c:pt>
                <c:pt idx="460">
                  <c:v>-240</c:v>
                </c:pt>
                <c:pt idx="461">
                  <c:v>-239</c:v>
                </c:pt>
                <c:pt idx="462">
                  <c:v>-238</c:v>
                </c:pt>
                <c:pt idx="463">
                  <c:v>-237</c:v>
                </c:pt>
                <c:pt idx="464">
                  <c:v>-236</c:v>
                </c:pt>
                <c:pt idx="465">
                  <c:v>-235</c:v>
                </c:pt>
                <c:pt idx="466">
                  <c:v>-234</c:v>
                </c:pt>
                <c:pt idx="467">
                  <c:v>-233</c:v>
                </c:pt>
                <c:pt idx="468">
                  <c:v>-232</c:v>
                </c:pt>
                <c:pt idx="469">
                  <c:v>-231</c:v>
                </c:pt>
                <c:pt idx="470">
                  <c:v>-230</c:v>
                </c:pt>
                <c:pt idx="471">
                  <c:v>-229</c:v>
                </c:pt>
                <c:pt idx="472">
                  <c:v>-228</c:v>
                </c:pt>
                <c:pt idx="473">
                  <c:v>-227</c:v>
                </c:pt>
                <c:pt idx="474">
                  <c:v>-226</c:v>
                </c:pt>
                <c:pt idx="475">
                  <c:v>-225</c:v>
                </c:pt>
                <c:pt idx="476">
                  <c:v>-224</c:v>
                </c:pt>
                <c:pt idx="477">
                  <c:v>-223</c:v>
                </c:pt>
                <c:pt idx="478">
                  <c:v>-222</c:v>
                </c:pt>
                <c:pt idx="479">
                  <c:v>-221</c:v>
                </c:pt>
                <c:pt idx="480">
                  <c:v>-220</c:v>
                </c:pt>
                <c:pt idx="481">
                  <c:v>-219</c:v>
                </c:pt>
                <c:pt idx="482">
                  <c:v>-218</c:v>
                </c:pt>
                <c:pt idx="483">
                  <c:v>-217</c:v>
                </c:pt>
                <c:pt idx="484">
                  <c:v>-216</c:v>
                </c:pt>
                <c:pt idx="485">
                  <c:v>-215</c:v>
                </c:pt>
                <c:pt idx="486">
                  <c:v>-214</c:v>
                </c:pt>
                <c:pt idx="487">
                  <c:v>-213</c:v>
                </c:pt>
                <c:pt idx="488">
                  <c:v>-212</c:v>
                </c:pt>
                <c:pt idx="489">
                  <c:v>-211</c:v>
                </c:pt>
                <c:pt idx="490">
                  <c:v>-210</c:v>
                </c:pt>
                <c:pt idx="491">
                  <c:v>-209</c:v>
                </c:pt>
                <c:pt idx="492">
                  <c:v>-208</c:v>
                </c:pt>
                <c:pt idx="493">
                  <c:v>-207</c:v>
                </c:pt>
                <c:pt idx="494">
                  <c:v>-206</c:v>
                </c:pt>
                <c:pt idx="495">
                  <c:v>-205</c:v>
                </c:pt>
                <c:pt idx="496">
                  <c:v>-204</c:v>
                </c:pt>
                <c:pt idx="497">
                  <c:v>-203</c:v>
                </c:pt>
                <c:pt idx="498">
                  <c:v>-202</c:v>
                </c:pt>
                <c:pt idx="499">
                  <c:v>-201</c:v>
                </c:pt>
                <c:pt idx="500">
                  <c:v>-200</c:v>
                </c:pt>
                <c:pt idx="501">
                  <c:v>-199</c:v>
                </c:pt>
                <c:pt idx="502">
                  <c:v>-198</c:v>
                </c:pt>
                <c:pt idx="503">
                  <c:v>-197</c:v>
                </c:pt>
                <c:pt idx="504">
                  <c:v>-196</c:v>
                </c:pt>
                <c:pt idx="505">
                  <c:v>-195</c:v>
                </c:pt>
                <c:pt idx="506">
                  <c:v>-194</c:v>
                </c:pt>
                <c:pt idx="507">
                  <c:v>-193</c:v>
                </c:pt>
                <c:pt idx="508">
                  <c:v>-192</c:v>
                </c:pt>
                <c:pt idx="509">
                  <c:v>-191</c:v>
                </c:pt>
                <c:pt idx="510">
                  <c:v>-190</c:v>
                </c:pt>
                <c:pt idx="511">
                  <c:v>-189</c:v>
                </c:pt>
                <c:pt idx="512">
                  <c:v>-188</c:v>
                </c:pt>
                <c:pt idx="513">
                  <c:v>-187</c:v>
                </c:pt>
                <c:pt idx="514">
                  <c:v>-186</c:v>
                </c:pt>
                <c:pt idx="515">
                  <c:v>-185</c:v>
                </c:pt>
                <c:pt idx="516">
                  <c:v>-184</c:v>
                </c:pt>
                <c:pt idx="517">
                  <c:v>-183</c:v>
                </c:pt>
                <c:pt idx="518">
                  <c:v>-182</c:v>
                </c:pt>
                <c:pt idx="519">
                  <c:v>-181</c:v>
                </c:pt>
                <c:pt idx="520">
                  <c:v>-180</c:v>
                </c:pt>
                <c:pt idx="521">
                  <c:v>-179</c:v>
                </c:pt>
                <c:pt idx="522">
                  <c:v>-178</c:v>
                </c:pt>
                <c:pt idx="523">
                  <c:v>-177</c:v>
                </c:pt>
                <c:pt idx="524">
                  <c:v>-176</c:v>
                </c:pt>
                <c:pt idx="525">
                  <c:v>-175</c:v>
                </c:pt>
                <c:pt idx="526">
                  <c:v>-174</c:v>
                </c:pt>
                <c:pt idx="527">
                  <c:v>-173</c:v>
                </c:pt>
                <c:pt idx="528">
                  <c:v>-172</c:v>
                </c:pt>
                <c:pt idx="529">
                  <c:v>-171</c:v>
                </c:pt>
                <c:pt idx="530">
                  <c:v>-170</c:v>
                </c:pt>
                <c:pt idx="531">
                  <c:v>-169</c:v>
                </c:pt>
                <c:pt idx="532">
                  <c:v>-168</c:v>
                </c:pt>
                <c:pt idx="533">
                  <c:v>-167</c:v>
                </c:pt>
                <c:pt idx="534">
                  <c:v>-166</c:v>
                </c:pt>
                <c:pt idx="535">
                  <c:v>-165</c:v>
                </c:pt>
                <c:pt idx="536">
                  <c:v>-164</c:v>
                </c:pt>
                <c:pt idx="537">
                  <c:v>-163</c:v>
                </c:pt>
                <c:pt idx="538">
                  <c:v>-162</c:v>
                </c:pt>
                <c:pt idx="539">
                  <c:v>-161</c:v>
                </c:pt>
                <c:pt idx="540">
                  <c:v>-160</c:v>
                </c:pt>
                <c:pt idx="541">
                  <c:v>-159</c:v>
                </c:pt>
                <c:pt idx="542">
                  <c:v>-158</c:v>
                </c:pt>
                <c:pt idx="543">
                  <c:v>-157</c:v>
                </c:pt>
                <c:pt idx="544">
                  <c:v>-156</c:v>
                </c:pt>
                <c:pt idx="545">
                  <c:v>-155</c:v>
                </c:pt>
                <c:pt idx="546">
                  <c:v>-154</c:v>
                </c:pt>
                <c:pt idx="547">
                  <c:v>-153</c:v>
                </c:pt>
                <c:pt idx="548">
                  <c:v>-152</c:v>
                </c:pt>
                <c:pt idx="549">
                  <c:v>-151</c:v>
                </c:pt>
                <c:pt idx="550">
                  <c:v>-150</c:v>
                </c:pt>
                <c:pt idx="551">
                  <c:v>-149</c:v>
                </c:pt>
                <c:pt idx="552">
                  <c:v>-148</c:v>
                </c:pt>
                <c:pt idx="553">
                  <c:v>-147</c:v>
                </c:pt>
                <c:pt idx="554">
                  <c:v>-146</c:v>
                </c:pt>
                <c:pt idx="555">
                  <c:v>-145</c:v>
                </c:pt>
                <c:pt idx="556">
                  <c:v>-144</c:v>
                </c:pt>
                <c:pt idx="557">
                  <c:v>-143</c:v>
                </c:pt>
                <c:pt idx="558">
                  <c:v>-142</c:v>
                </c:pt>
                <c:pt idx="559">
                  <c:v>-141</c:v>
                </c:pt>
                <c:pt idx="560">
                  <c:v>-140</c:v>
                </c:pt>
                <c:pt idx="561">
                  <c:v>-139</c:v>
                </c:pt>
                <c:pt idx="562">
                  <c:v>-138</c:v>
                </c:pt>
                <c:pt idx="563">
                  <c:v>-137</c:v>
                </c:pt>
                <c:pt idx="564">
                  <c:v>-136</c:v>
                </c:pt>
                <c:pt idx="565">
                  <c:v>-135</c:v>
                </c:pt>
                <c:pt idx="566">
                  <c:v>-134</c:v>
                </c:pt>
                <c:pt idx="567">
                  <c:v>-133</c:v>
                </c:pt>
                <c:pt idx="568">
                  <c:v>-132</c:v>
                </c:pt>
                <c:pt idx="569">
                  <c:v>-131</c:v>
                </c:pt>
                <c:pt idx="570">
                  <c:v>-130</c:v>
                </c:pt>
                <c:pt idx="571">
                  <c:v>-129</c:v>
                </c:pt>
                <c:pt idx="572">
                  <c:v>-128</c:v>
                </c:pt>
                <c:pt idx="573">
                  <c:v>-127</c:v>
                </c:pt>
                <c:pt idx="574">
                  <c:v>-126</c:v>
                </c:pt>
                <c:pt idx="575">
                  <c:v>-125</c:v>
                </c:pt>
                <c:pt idx="576">
                  <c:v>-124</c:v>
                </c:pt>
                <c:pt idx="577">
                  <c:v>-123</c:v>
                </c:pt>
                <c:pt idx="578">
                  <c:v>-122</c:v>
                </c:pt>
                <c:pt idx="579">
                  <c:v>-121</c:v>
                </c:pt>
                <c:pt idx="580">
                  <c:v>-120</c:v>
                </c:pt>
                <c:pt idx="581">
                  <c:v>-119</c:v>
                </c:pt>
                <c:pt idx="582">
                  <c:v>-118</c:v>
                </c:pt>
                <c:pt idx="583">
                  <c:v>-117</c:v>
                </c:pt>
                <c:pt idx="584">
                  <c:v>-116</c:v>
                </c:pt>
                <c:pt idx="585">
                  <c:v>-115</c:v>
                </c:pt>
                <c:pt idx="586">
                  <c:v>-114</c:v>
                </c:pt>
                <c:pt idx="587">
                  <c:v>-113</c:v>
                </c:pt>
                <c:pt idx="588">
                  <c:v>-112</c:v>
                </c:pt>
                <c:pt idx="589">
                  <c:v>-111</c:v>
                </c:pt>
                <c:pt idx="590">
                  <c:v>-110</c:v>
                </c:pt>
                <c:pt idx="591">
                  <c:v>-109</c:v>
                </c:pt>
                <c:pt idx="592">
                  <c:v>-108</c:v>
                </c:pt>
                <c:pt idx="593">
                  <c:v>-107</c:v>
                </c:pt>
                <c:pt idx="594">
                  <c:v>-106</c:v>
                </c:pt>
                <c:pt idx="595">
                  <c:v>-105</c:v>
                </c:pt>
                <c:pt idx="596">
                  <c:v>-104</c:v>
                </c:pt>
                <c:pt idx="597">
                  <c:v>-103</c:v>
                </c:pt>
                <c:pt idx="598">
                  <c:v>-102</c:v>
                </c:pt>
                <c:pt idx="599">
                  <c:v>-101</c:v>
                </c:pt>
                <c:pt idx="600">
                  <c:v>-100</c:v>
                </c:pt>
                <c:pt idx="601">
                  <c:v>-99</c:v>
                </c:pt>
                <c:pt idx="602">
                  <c:v>-98</c:v>
                </c:pt>
                <c:pt idx="603">
                  <c:v>-97</c:v>
                </c:pt>
                <c:pt idx="604">
                  <c:v>-96</c:v>
                </c:pt>
                <c:pt idx="605">
                  <c:v>-95</c:v>
                </c:pt>
                <c:pt idx="606">
                  <c:v>-94</c:v>
                </c:pt>
                <c:pt idx="607">
                  <c:v>-93</c:v>
                </c:pt>
                <c:pt idx="608">
                  <c:v>-92</c:v>
                </c:pt>
                <c:pt idx="609">
                  <c:v>-91</c:v>
                </c:pt>
                <c:pt idx="610">
                  <c:v>-90</c:v>
                </c:pt>
                <c:pt idx="611">
                  <c:v>-89</c:v>
                </c:pt>
                <c:pt idx="612">
                  <c:v>-88</c:v>
                </c:pt>
                <c:pt idx="613">
                  <c:v>-87</c:v>
                </c:pt>
                <c:pt idx="614">
                  <c:v>-86</c:v>
                </c:pt>
                <c:pt idx="615">
                  <c:v>-85</c:v>
                </c:pt>
                <c:pt idx="616">
                  <c:v>-84</c:v>
                </c:pt>
                <c:pt idx="617">
                  <c:v>-83</c:v>
                </c:pt>
                <c:pt idx="618">
                  <c:v>-82</c:v>
                </c:pt>
                <c:pt idx="619">
                  <c:v>-81</c:v>
                </c:pt>
                <c:pt idx="620">
                  <c:v>-80</c:v>
                </c:pt>
                <c:pt idx="621">
                  <c:v>-79</c:v>
                </c:pt>
                <c:pt idx="622">
                  <c:v>-78</c:v>
                </c:pt>
                <c:pt idx="623">
                  <c:v>-77</c:v>
                </c:pt>
                <c:pt idx="624">
                  <c:v>-76</c:v>
                </c:pt>
                <c:pt idx="625">
                  <c:v>-75</c:v>
                </c:pt>
                <c:pt idx="626">
                  <c:v>-74</c:v>
                </c:pt>
                <c:pt idx="627">
                  <c:v>-73</c:v>
                </c:pt>
                <c:pt idx="628">
                  <c:v>-72</c:v>
                </c:pt>
                <c:pt idx="629">
                  <c:v>-71</c:v>
                </c:pt>
                <c:pt idx="630">
                  <c:v>-70</c:v>
                </c:pt>
                <c:pt idx="631">
                  <c:v>-69</c:v>
                </c:pt>
                <c:pt idx="632">
                  <c:v>-68</c:v>
                </c:pt>
                <c:pt idx="633">
                  <c:v>-67</c:v>
                </c:pt>
                <c:pt idx="634">
                  <c:v>-66</c:v>
                </c:pt>
                <c:pt idx="635">
                  <c:v>-65</c:v>
                </c:pt>
                <c:pt idx="636">
                  <c:v>-64</c:v>
                </c:pt>
                <c:pt idx="637">
                  <c:v>-63</c:v>
                </c:pt>
                <c:pt idx="638">
                  <c:v>-62</c:v>
                </c:pt>
                <c:pt idx="639">
                  <c:v>-61</c:v>
                </c:pt>
                <c:pt idx="640">
                  <c:v>-60</c:v>
                </c:pt>
                <c:pt idx="641">
                  <c:v>-59</c:v>
                </c:pt>
                <c:pt idx="642">
                  <c:v>-58</c:v>
                </c:pt>
                <c:pt idx="643">
                  <c:v>-57</c:v>
                </c:pt>
                <c:pt idx="644">
                  <c:v>-56</c:v>
                </c:pt>
                <c:pt idx="645">
                  <c:v>-55</c:v>
                </c:pt>
                <c:pt idx="646">
                  <c:v>-54</c:v>
                </c:pt>
                <c:pt idx="647">
                  <c:v>-53</c:v>
                </c:pt>
                <c:pt idx="648">
                  <c:v>-52</c:v>
                </c:pt>
                <c:pt idx="649">
                  <c:v>-51</c:v>
                </c:pt>
                <c:pt idx="650">
                  <c:v>-50</c:v>
                </c:pt>
                <c:pt idx="651">
                  <c:v>-49</c:v>
                </c:pt>
                <c:pt idx="652">
                  <c:v>-48</c:v>
                </c:pt>
                <c:pt idx="653">
                  <c:v>-47</c:v>
                </c:pt>
                <c:pt idx="654">
                  <c:v>-46</c:v>
                </c:pt>
                <c:pt idx="655">
                  <c:v>-45</c:v>
                </c:pt>
                <c:pt idx="656">
                  <c:v>-44</c:v>
                </c:pt>
                <c:pt idx="657">
                  <c:v>-43</c:v>
                </c:pt>
                <c:pt idx="658">
                  <c:v>-42</c:v>
                </c:pt>
                <c:pt idx="659">
                  <c:v>-41</c:v>
                </c:pt>
                <c:pt idx="660">
                  <c:v>-40</c:v>
                </c:pt>
                <c:pt idx="661">
                  <c:v>-39</c:v>
                </c:pt>
                <c:pt idx="662">
                  <c:v>-38</c:v>
                </c:pt>
                <c:pt idx="663">
                  <c:v>-37</c:v>
                </c:pt>
                <c:pt idx="664">
                  <c:v>-36</c:v>
                </c:pt>
                <c:pt idx="665">
                  <c:v>-35</c:v>
                </c:pt>
                <c:pt idx="666">
                  <c:v>-34</c:v>
                </c:pt>
                <c:pt idx="667">
                  <c:v>-33</c:v>
                </c:pt>
                <c:pt idx="668">
                  <c:v>-32</c:v>
                </c:pt>
                <c:pt idx="669">
                  <c:v>-31</c:v>
                </c:pt>
                <c:pt idx="670">
                  <c:v>-30</c:v>
                </c:pt>
                <c:pt idx="671">
                  <c:v>-29</c:v>
                </c:pt>
                <c:pt idx="672">
                  <c:v>-28</c:v>
                </c:pt>
                <c:pt idx="673">
                  <c:v>-27</c:v>
                </c:pt>
                <c:pt idx="674">
                  <c:v>-26</c:v>
                </c:pt>
                <c:pt idx="675">
                  <c:v>-25</c:v>
                </c:pt>
                <c:pt idx="676">
                  <c:v>-24</c:v>
                </c:pt>
                <c:pt idx="677">
                  <c:v>-23</c:v>
                </c:pt>
                <c:pt idx="678">
                  <c:v>-22</c:v>
                </c:pt>
                <c:pt idx="679">
                  <c:v>-21</c:v>
                </c:pt>
                <c:pt idx="680">
                  <c:v>-20</c:v>
                </c:pt>
                <c:pt idx="681">
                  <c:v>-19</c:v>
                </c:pt>
                <c:pt idx="682">
                  <c:v>-18</c:v>
                </c:pt>
                <c:pt idx="683">
                  <c:v>-17</c:v>
                </c:pt>
                <c:pt idx="684">
                  <c:v>-16</c:v>
                </c:pt>
                <c:pt idx="685">
                  <c:v>-15</c:v>
                </c:pt>
                <c:pt idx="686">
                  <c:v>-14</c:v>
                </c:pt>
                <c:pt idx="687">
                  <c:v>-13</c:v>
                </c:pt>
                <c:pt idx="688">
                  <c:v>-12</c:v>
                </c:pt>
                <c:pt idx="689">
                  <c:v>-11</c:v>
                </c:pt>
                <c:pt idx="690">
                  <c:v>-10</c:v>
                </c:pt>
                <c:pt idx="691">
                  <c:v>-9</c:v>
                </c:pt>
                <c:pt idx="692">
                  <c:v>-8</c:v>
                </c:pt>
                <c:pt idx="693">
                  <c:v>-7</c:v>
                </c:pt>
                <c:pt idx="694">
                  <c:v>-6</c:v>
                </c:pt>
                <c:pt idx="695">
                  <c:v>-5</c:v>
                </c:pt>
                <c:pt idx="696">
                  <c:v>-4</c:v>
                </c:pt>
                <c:pt idx="697">
                  <c:v>-3</c:v>
                </c:pt>
                <c:pt idx="698">
                  <c:v>-2</c:v>
                </c:pt>
                <c:pt idx="699">
                  <c:v>-1</c:v>
                </c:pt>
                <c:pt idx="700">
                  <c:v>0</c:v>
                </c:pt>
                <c:pt idx="701">
                  <c:v>1</c:v>
                </c:pt>
                <c:pt idx="702">
                  <c:v>2</c:v>
                </c:pt>
                <c:pt idx="703">
                  <c:v>3</c:v>
                </c:pt>
                <c:pt idx="704">
                  <c:v>4</c:v>
                </c:pt>
                <c:pt idx="705">
                  <c:v>5</c:v>
                </c:pt>
                <c:pt idx="706">
                  <c:v>6</c:v>
                </c:pt>
                <c:pt idx="707">
                  <c:v>7</c:v>
                </c:pt>
                <c:pt idx="708">
                  <c:v>8</c:v>
                </c:pt>
                <c:pt idx="709">
                  <c:v>9</c:v>
                </c:pt>
                <c:pt idx="710">
                  <c:v>10</c:v>
                </c:pt>
                <c:pt idx="711">
                  <c:v>11</c:v>
                </c:pt>
                <c:pt idx="712">
                  <c:v>12</c:v>
                </c:pt>
                <c:pt idx="713">
                  <c:v>13</c:v>
                </c:pt>
                <c:pt idx="714">
                  <c:v>14</c:v>
                </c:pt>
                <c:pt idx="715">
                  <c:v>15</c:v>
                </c:pt>
                <c:pt idx="716">
                  <c:v>16</c:v>
                </c:pt>
                <c:pt idx="717">
                  <c:v>17</c:v>
                </c:pt>
                <c:pt idx="718">
                  <c:v>18</c:v>
                </c:pt>
                <c:pt idx="719">
                  <c:v>19</c:v>
                </c:pt>
                <c:pt idx="720">
                  <c:v>20</c:v>
                </c:pt>
                <c:pt idx="721">
                  <c:v>21</c:v>
                </c:pt>
                <c:pt idx="722">
                  <c:v>22</c:v>
                </c:pt>
                <c:pt idx="723">
                  <c:v>23</c:v>
                </c:pt>
                <c:pt idx="724">
                  <c:v>24</c:v>
                </c:pt>
                <c:pt idx="725">
                  <c:v>25</c:v>
                </c:pt>
                <c:pt idx="726">
                  <c:v>26</c:v>
                </c:pt>
                <c:pt idx="727">
                  <c:v>27</c:v>
                </c:pt>
                <c:pt idx="728">
                  <c:v>28</c:v>
                </c:pt>
                <c:pt idx="729">
                  <c:v>29</c:v>
                </c:pt>
                <c:pt idx="730">
                  <c:v>30</c:v>
                </c:pt>
                <c:pt idx="731">
                  <c:v>31</c:v>
                </c:pt>
                <c:pt idx="732">
                  <c:v>32</c:v>
                </c:pt>
                <c:pt idx="733">
                  <c:v>33</c:v>
                </c:pt>
                <c:pt idx="734">
                  <c:v>34</c:v>
                </c:pt>
                <c:pt idx="735">
                  <c:v>35</c:v>
                </c:pt>
                <c:pt idx="736">
                  <c:v>36</c:v>
                </c:pt>
                <c:pt idx="737">
                  <c:v>37</c:v>
                </c:pt>
                <c:pt idx="738">
                  <c:v>38</c:v>
                </c:pt>
                <c:pt idx="739">
                  <c:v>39</c:v>
                </c:pt>
                <c:pt idx="740">
                  <c:v>40</c:v>
                </c:pt>
                <c:pt idx="741">
                  <c:v>41</c:v>
                </c:pt>
                <c:pt idx="742">
                  <c:v>42</c:v>
                </c:pt>
                <c:pt idx="743">
                  <c:v>43</c:v>
                </c:pt>
                <c:pt idx="744">
                  <c:v>44</c:v>
                </c:pt>
                <c:pt idx="745">
                  <c:v>45</c:v>
                </c:pt>
                <c:pt idx="746">
                  <c:v>46</c:v>
                </c:pt>
                <c:pt idx="747">
                  <c:v>47</c:v>
                </c:pt>
                <c:pt idx="748">
                  <c:v>48</c:v>
                </c:pt>
                <c:pt idx="749">
                  <c:v>49</c:v>
                </c:pt>
                <c:pt idx="750">
                  <c:v>50</c:v>
                </c:pt>
                <c:pt idx="751">
                  <c:v>51</c:v>
                </c:pt>
                <c:pt idx="752">
                  <c:v>52</c:v>
                </c:pt>
                <c:pt idx="753">
                  <c:v>53</c:v>
                </c:pt>
                <c:pt idx="754">
                  <c:v>54</c:v>
                </c:pt>
                <c:pt idx="755">
                  <c:v>55</c:v>
                </c:pt>
                <c:pt idx="756">
                  <c:v>56</c:v>
                </c:pt>
                <c:pt idx="757">
                  <c:v>57</c:v>
                </c:pt>
                <c:pt idx="758">
                  <c:v>58</c:v>
                </c:pt>
                <c:pt idx="759">
                  <c:v>59</c:v>
                </c:pt>
                <c:pt idx="760">
                  <c:v>60</c:v>
                </c:pt>
                <c:pt idx="761">
                  <c:v>61</c:v>
                </c:pt>
                <c:pt idx="762">
                  <c:v>62</c:v>
                </c:pt>
                <c:pt idx="763">
                  <c:v>63</c:v>
                </c:pt>
                <c:pt idx="764">
                  <c:v>64</c:v>
                </c:pt>
                <c:pt idx="765">
                  <c:v>65</c:v>
                </c:pt>
                <c:pt idx="766">
                  <c:v>66</c:v>
                </c:pt>
                <c:pt idx="767">
                  <c:v>67</c:v>
                </c:pt>
                <c:pt idx="768">
                  <c:v>68</c:v>
                </c:pt>
                <c:pt idx="769">
                  <c:v>69</c:v>
                </c:pt>
                <c:pt idx="770">
                  <c:v>70</c:v>
                </c:pt>
                <c:pt idx="771">
                  <c:v>71</c:v>
                </c:pt>
                <c:pt idx="772">
                  <c:v>72</c:v>
                </c:pt>
                <c:pt idx="773">
                  <c:v>73</c:v>
                </c:pt>
                <c:pt idx="774">
                  <c:v>74</c:v>
                </c:pt>
                <c:pt idx="775">
                  <c:v>75</c:v>
                </c:pt>
                <c:pt idx="776">
                  <c:v>76</c:v>
                </c:pt>
                <c:pt idx="777">
                  <c:v>77</c:v>
                </c:pt>
                <c:pt idx="778">
                  <c:v>78</c:v>
                </c:pt>
                <c:pt idx="779">
                  <c:v>79</c:v>
                </c:pt>
                <c:pt idx="780">
                  <c:v>80</c:v>
                </c:pt>
                <c:pt idx="781">
                  <c:v>81</c:v>
                </c:pt>
                <c:pt idx="782">
                  <c:v>82</c:v>
                </c:pt>
                <c:pt idx="783">
                  <c:v>83</c:v>
                </c:pt>
                <c:pt idx="784">
                  <c:v>84</c:v>
                </c:pt>
                <c:pt idx="785">
                  <c:v>85</c:v>
                </c:pt>
                <c:pt idx="786">
                  <c:v>86</c:v>
                </c:pt>
                <c:pt idx="787">
                  <c:v>87</c:v>
                </c:pt>
                <c:pt idx="788">
                  <c:v>88</c:v>
                </c:pt>
                <c:pt idx="789">
                  <c:v>89</c:v>
                </c:pt>
                <c:pt idx="790">
                  <c:v>90</c:v>
                </c:pt>
                <c:pt idx="791">
                  <c:v>91</c:v>
                </c:pt>
                <c:pt idx="792">
                  <c:v>92</c:v>
                </c:pt>
                <c:pt idx="793">
                  <c:v>93</c:v>
                </c:pt>
                <c:pt idx="794">
                  <c:v>94</c:v>
                </c:pt>
                <c:pt idx="795">
                  <c:v>95</c:v>
                </c:pt>
                <c:pt idx="796">
                  <c:v>96</c:v>
                </c:pt>
                <c:pt idx="797">
                  <c:v>97</c:v>
                </c:pt>
                <c:pt idx="798">
                  <c:v>98</c:v>
                </c:pt>
                <c:pt idx="799">
                  <c:v>99</c:v>
                </c:pt>
                <c:pt idx="800">
                  <c:v>100</c:v>
                </c:pt>
                <c:pt idx="801">
                  <c:v>101</c:v>
                </c:pt>
                <c:pt idx="802">
                  <c:v>102</c:v>
                </c:pt>
                <c:pt idx="803">
                  <c:v>103</c:v>
                </c:pt>
                <c:pt idx="804">
                  <c:v>104</c:v>
                </c:pt>
                <c:pt idx="805">
                  <c:v>105</c:v>
                </c:pt>
                <c:pt idx="806">
                  <c:v>106</c:v>
                </c:pt>
                <c:pt idx="807">
                  <c:v>107</c:v>
                </c:pt>
                <c:pt idx="808">
                  <c:v>108</c:v>
                </c:pt>
                <c:pt idx="809">
                  <c:v>109</c:v>
                </c:pt>
                <c:pt idx="810">
                  <c:v>110</c:v>
                </c:pt>
                <c:pt idx="811">
                  <c:v>111</c:v>
                </c:pt>
                <c:pt idx="812">
                  <c:v>112</c:v>
                </c:pt>
                <c:pt idx="813">
                  <c:v>113</c:v>
                </c:pt>
                <c:pt idx="814">
                  <c:v>114</c:v>
                </c:pt>
                <c:pt idx="815">
                  <c:v>115</c:v>
                </c:pt>
                <c:pt idx="816">
                  <c:v>116</c:v>
                </c:pt>
                <c:pt idx="817">
                  <c:v>117</c:v>
                </c:pt>
                <c:pt idx="818">
                  <c:v>118</c:v>
                </c:pt>
                <c:pt idx="819">
                  <c:v>119</c:v>
                </c:pt>
                <c:pt idx="820">
                  <c:v>120</c:v>
                </c:pt>
                <c:pt idx="821">
                  <c:v>121</c:v>
                </c:pt>
                <c:pt idx="822">
                  <c:v>122</c:v>
                </c:pt>
                <c:pt idx="823">
                  <c:v>123</c:v>
                </c:pt>
                <c:pt idx="824">
                  <c:v>124</c:v>
                </c:pt>
                <c:pt idx="825">
                  <c:v>125</c:v>
                </c:pt>
                <c:pt idx="826">
                  <c:v>126</c:v>
                </c:pt>
                <c:pt idx="827">
                  <c:v>127</c:v>
                </c:pt>
                <c:pt idx="828">
                  <c:v>128</c:v>
                </c:pt>
                <c:pt idx="829">
                  <c:v>129</c:v>
                </c:pt>
                <c:pt idx="830">
                  <c:v>130</c:v>
                </c:pt>
                <c:pt idx="831">
                  <c:v>131</c:v>
                </c:pt>
                <c:pt idx="832">
                  <c:v>132</c:v>
                </c:pt>
                <c:pt idx="833">
                  <c:v>133</c:v>
                </c:pt>
                <c:pt idx="834">
                  <c:v>134</c:v>
                </c:pt>
                <c:pt idx="835">
                  <c:v>135</c:v>
                </c:pt>
                <c:pt idx="836">
                  <c:v>136</c:v>
                </c:pt>
                <c:pt idx="837">
                  <c:v>137</c:v>
                </c:pt>
                <c:pt idx="838">
                  <c:v>138</c:v>
                </c:pt>
                <c:pt idx="839">
                  <c:v>139</c:v>
                </c:pt>
                <c:pt idx="840">
                  <c:v>140</c:v>
                </c:pt>
                <c:pt idx="841">
                  <c:v>141</c:v>
                </c:pt>
                <c:pt idx="842">
                  <c:v>142</c:v>
                </c:pt>
                <c:pt idx="843">
                  <c:v>143</c:v>
                </c:pt>
                <c:pt idx="844">
                  <c:v>144</c:v>
                </c:pt>
                <c:pt idx="845">
                  <c:v>145</c:v>
                </c:pt>
                <c:pt idx="846">
                  <c:v>146</c:v>
                </c:pt>
                <c:pt idx="847">
                  <c:v>147</c:v>
                </c:pt>
                <c:pt idx="848">
                  <c:v>148</c:v>
                </c:pt>
                <c:pt idx="849">
                  <c:v>149</c:v>
                </c:pt>
                <c:pt idx="850">
                  <c:v>150</c:v>
                </c:pt>
                <c:pt idx="851">
                  <c:v>151</c:v>
                </c:pt>
                <c:pt idx="852">
                  <c:v>152</c:v>
                </c:pt>
                <c:pt idx="853">
                  <c:v>153</c:v>
                </c:pt>
                <c:pt idx="854">
                  <c:v>154</c:v>
                </c:pt>
                <c:pt idx="855">
                  <c:v>155</c:v>
                </c:pt>
                <c:pt idx="856">
                  <c:v>156</c:v>
                </c:pt>
                <c:pt idx="857">
                  <c:v>157</c:v>
                </c:pt>
                <c:pt idx="858">
                  <c:v>158</c:v>
                </c:pt>
                <c:pt idx="859">
                  <c:v>159</c:v>
                </c:pt>
                <c:pt idx="860">
                  <c:v>160</c:v>
                </c:pt>
                <c:pt idx="861">
                  <c:v>161</c:v>
                </c:pt>
                <c:pt idx="862">
                  <c:v>162</c:v>
                </c:pt>
                <c:pt idx="863">
                  <c:v>163</c:v>
                </c:pt>
                <c:pt idx="864">
                  <c:v>164</c:v>
                </c:pt>
                <c:pt idx="865">
                  <c:v>165</c:v>
                </c:pt>
                <c:pt idx="866">
                  <c:v>166</c:v>
                </c:pt>
                <c:pt idx="867">
                  <c:v>167</c:v>
                </c:pt>
                <c:pt idx="868">
                  <c:v>168</c:v>
                </c:pt>
                <c:pt idx="869">
                  <c:v>169</c:v>
                </c:pt>
                <c:pt idx="870">
                  <c:v>170</c:v>
                </c:pt>
                <c:pt idx="871">
                  <c:v>171</c:v>
                </c:pt>
                <c:pt idx="872">
                  <c:v>172</c:v>
                </c:pt>
                <c:pt idx="873">
                  <c:v>173</c:v>
                </c:pt>
                <c:pt idx="874">
                  <c:v>174</c:v>
                </c:pt>
                <c:pt idx="875">
                  <c:v>175</c:v>
                </c:pt>
                <c:pt idx="876">
                  <c:v>176</c:v>
                </c:pt>
                <c:pt idx="877">
                  <c:v>177</c:v>
                </c:pt>
                <c:pt idx="878">
                  <c:v>178</c:v>
                </c:pt>
                <c:pt idx="879">
                  <c:v>179</c:v>
                </c:pt>
                <c:pt idx="880">
                  <c:v>180</c:v>
                </c:pt>
                <c:pt idx="881">
                  <c:v>181</c:v>
                </c:pt>
                <c:pt idx="882">
                  <c:v>182</c:v>
                </c:pt>
                <c:pt idx="883">
                  <c:v>183</c:v>
                </c:pt>
                <c:pt idx="884">
                  <c:v>184</c:v>
                </c:pt>
                <c:pt idx="885">
                  <c:v>185</c:v>
                </c:pt>
                <c:pt idx="886">
                  <c:v>186</c:v>
                </c:pt>
                <c:pt idx="887">
                  <c:v>187</c:v>
                </c:pt>
                <c:pt idx="888">
                  <c:v>188</c:v>
                </c:pt>
                <c:pt idx="889">
                  <c:v>189</c:v>
                </c:pt>
                <c:pt idx="890">
                  <c:v>190</c:v>
                </c:pt>
                <c:pt idx="891">
                  <c:v>191</c:v>
                </c:pt>
                <c:pt idx="892">
                  <c:v>192</c:v>
                </c:pt>
                <c:pt idx="893">
                  <c:v>193</c:v>
                </c:pt>
                <c:pt idx="894">
                  <c:v>194</c:v>
                </c:pt>
                <c:pt idx="895">
                  <c:v>195</c:v>
                </c:pt>
                <c:pt idx="896">
                  <c:v>196</c:v>
                </c:pt>
                <c:pt idx="897">
                  <c:v>197</c:v>
                </c:pt>
                <c:pt idx="898">
                  <c:v>198</c:v>
                </c:pt>
                <c:pt idx="899">
                  <c:v>199</c:v>
                </c:pt>
                <c:pt idx="900">
                  <c:v>200</c:v>
                </c:pt>
                <c:pt idx="901">
                  <c:v>201</c:v>
                </c:pt>
                <c:pt idx="902">
                  <c:v>202</c:v>
                </c:pt>
                <c:pt idx="903">
                  <c:v>203</c:v>
                </c:pt>
                <c:pt idx="904">
                  <c:v>204</c:v>
                </c:pt>
                <c:pt idx="905">
                  <c:v>205</c:v>
                </c:pt>
                <c:pt idx="906">
                  <c:v>206</c:v>
                </c:pt>
                <c:pt idx="907">
                  <c:v>207</c:v>
                </c:pt>
                <c:pt idx="908">
                  <c:v>208</c:v>
                </c:pt>
                <c:pt idx="909">
                  <c:v>209</c:v>
                </c:pt>
                <c:pt idx="910">
                  <c:v>210</c:v>
                </c:pt>
                <c:pt idx="911">
                  <c:v>211</c:v>
                </c:pt>
                <c:pt idx="912">
                  <c:v>212</c:v>
                </c:pt>
                <c:pt idx="913">
                  <c:v>213</c:v>
                </c:pt>
                <c:pt idx="914">
                  <c:v>214</c:v>
                </c:pt>
                <c:pt idx="915">
                  <c:v>215</c:v>
                </c:pt>
                <c:pt idx="916">
                  <c:v>216</c:v>
                </c:pt>
                <c:pt idx="917">
                  <c:v>217</c:v>
                </c:pt>
                <c:pt idx="918">
                  <c:v>218</c:v>
                </c:pt>
                <c:pt idx="919">
                  <c:v>219</c:v>
                </c:pt>
                <c:pt idx="920">
                  <c:v>220</c:v>
                </c:pt>
                <c:pt idx="921">
                  <c:v>221</c:v>
                </c:pt>
                <c:pt idx="922">
                  <c:v>222</c:v>
                </c:pt>
                <c:pt idx="923">
                  <c:v>223</c:v>
                </c:pt>
                <c:pt idx="924">
                  <c:v>224</c:v>
                </c:pt>
                <c:pt idx="925">
                  <c:v>225</c:v>
                </c:pt>
                <c:pt idx="926">
                  <c:v>226</c:v>
                </c:pt>
                <c:pt idx="927">
                  <c:v>227</c:v>
                </c:pt>
                <c:pt idx="928">
                  <c:v>228</c:v>
                </c:pt>
                <c:pt idx="929">
                  <c:v>229</c:v>
                </c:pt>
                <c:pt idx="930">
                  <c:v>230</c:v>
                </c:pt>
                <c:pt idx="931">
                  <c:v>231</c:v>
                </c:pt>
                <c:pt idx="932">
                  <c:v>232</c:v>
                </c:pt>
                <c:pt idx="933">
                  <c:v>233</c:v>
                </c:pt>
                <c:pt idx="934">
                  <c:v>234</c:v>
                </c:pt>
                <c:pt idx="935">
                  <c:v>235</c:v>
                </c:pt>
                <c:pt idx="936">
                  <c:v>236</c:v>
                </c:pt>
                <c:pt idx="937">
                  <c:v>237</c:v>
                </c:pt>
                <c:pt idx="938">
                  <c:v>238</c:v>
                </c:pt>
                <c:pt idx="939">
                  <c:v>239</c:v>
                </c:pt>
                <c:pt idx="940">
                  <c:v>240</c:v>
                </c:pt>
                <c:pt idx="941">
                  <c:v>241</c:v>
                </c:pt>
                <c:pt idx="942">
                  <c:v>242</c:v>
                </c:pt>
                <c:pt idx="943">
                  <c:v>243</c:v>
                </c:pt>
                <c:pt idx="944">
                  <c:v>244</c:v>
                </c:pt>
                <c:pt idx="945">
                  <c:v>245</c:v>
                </c:pt>
                <c:pt idx="946">
                  <c:v>246</c:v>
                </c:pt>
                <c:pt idx="947">
                  <c:v>247</c:v>
                </c:pt>
                <c:pt idx="948">
                  <c:v>248</c:v>
                </c:pt>
                <c:pt idx="949">
                  <c:v>249</c:v>
                </c:pt>
                <c:pt idx="950">
                  <c:v>250</c:v>
                </c:pt>
                <c:pt idx="951">
                  <c:v>251</c:v>
                </c:pt>
                <c:pt idx="952">
                  <c:v>252</c:v>
                </c:pt>
                <c:pt idx="953">
                  <c:v>253</c:v>
                </c:pt>
                <c:pt idx="954">
                  <c:v>254</c:v>
                </c:pt>
                <c:pt idx="955">
                  <c:v>255</c:v>
                </c:pt>
                <c:pt idx="956">
                  <c:v>256</c:v>
                </c:pt>
                <c:pt idx="957">
                  <c:v>257</c:v>
                </c:pt>
                <c:pt idx="958">
                  <c:v>258</c:v>
                </c:pt>
                <c:pt idx="959">
                  <c:v>259</c:v>
                </c:pt>
                <c:pt idx="960">
                  <c:v>260</c:v>
                </c:pt>
                <c:pt idx="961">
                  <c:v>261</c:v>
                </c:pt>
                <c:pt idx="962">
                  <c:v>262</c:v>
                </c:pt>
                <c:pt idx="963">
                  <c:v>263</c:v>
                </c:pt>
                <c:pt idx="964">
                  <c:v>264</c:v>
                </c:pt>
                <c:pt idx="965">
                  <c:v>265</c:v>
                </c:pt>
                <c:pt idx="966">
                  <c:v>266</c:v>
                </c:pt>
                <c:pt idx="967">
                  <c:v>267</c:v>
                </c:pt>
                <c:pt idx="968">
                  <c:v>268</c:v>
                </c:pt>
                <c:pt idx="969">
                  <c:v>269</c:v>
                </c:pt>
                <c:pt idx="970">
                  <c:v>270</c:v>
                </c:pt>
                <c:pt idx="971">
                  <c:v>271</c:v>
                </c:pt>
                <c:pt idx="972">
                  <c:v>272</c:v>
                </c:pt>
                <c:pt idx="973">
                  <c:v>273</c:v>
                </c:pt>
                <c:pt idx="974">
                  <c:v>274</c:v>
                </c:pt>
                <c:pt idx="975">
                  <c:v>275</c:v>
                </c:pt>
                <c:pt idx="976">
                  <c:v>276</c:v>
                </c:pt>
                <c:pt idx="977">
                  <c:v>277</c:v>
                </c:pt>
                <c:pt idx="978">
                  <c:v>278</c:v>
                </c:pt>
                <c:pt idx="979">
                  <c:v>279</c:v>
                </c:pt>
                <c:pt idx="980">
                  <c:v>280</c:v>
                </c:pt>
                <c:pt idx="981">
                  <c:v>281</c:v>
                </c:pt>
                <c:pt idx="982">
                  <c:v>282</c:v>
                </c:pt>
                <c:pt idx="983">
                  <c:v>283</c:v>
                </c:pt>
                <c:pt idx="984">
                  <c:v>284</c:v>
                </c:pt>
                <c:pt idx="985">
                  <c:v>285</c:v>
                </c:pt>
                <c:pt idx="986">
                  <c:v>286</c:v>
                </c:pt>
                <c:pt idx="987">
                  <c:v>287</c:v>
                </c:pt>
                <c:pt idx="988">
                  <c:v>288</c:v>
                </c:pt>
                <c:pt idx="989">
                  <c:v>289</c:v>
                </c:pt>
                <c:pt idx="990">
                  <c:v>290</c:v>
                </c:pt>
                <c:pt idx="991">
                  <c:v>291</c:v>
                </c:pt>
                <c:pt idx="992">
                  <c:v>292</c:v>
                </c:pt>
                <c:pt idx="993">
                  <c:v>293</c:v>
                </c:pt>
                <c:pt idx="994">
                  <c:v>294</c:v>
                </c:pt>
                <c:pt idx="995">
                  <c:v>295</c:v>
                </c:pt>
                <c:pt idx="996">
                  <c:v>296</c:v>
                </c:pt>
                <c:pt idx="997">
                  <c:v>297</c:v>
                </c:pt>
                <c:pt idx="998">
                  <c:v>298</c:v>
                </c:pt>
                <c:pt idx="999">
                  <c:v>299</c:v>
                </c:pt>
                <c:pt idx="1000">
                  <c:v>300</c:v>
                </c:pt>
                <c:pt idx="1001">
                  <c:v>301</c:v>
                </c:pt>
                <c:pt idx="1002">
                  <c:v>302</c:v>
                </c:pt>
                <c:pt idx="1003">
                  <c:v>303</c:v>
                </c:pt>
                <c:pt idx="1004">
                  <c:v>304</c:v>
                </c:pt>
                <c:pt idx="1005">
                  <c:v>305</c:v>
                </c:pt>
                <c:pt idx="1006">
                  <c:v>306</c:v>
                </c:pt>
                <c:pt idx="1007">
                  <c:v>307</c:v>
                </c:pt>
                <c:pt idx="1008">
                  <c:v>308</c:v>
                </c:pt>
                <c:pt idx="1009">
                  <c:v>309</c:v>
                </c:pt>
                <c:pt idx="1010">
                  <c:v>310</c:v>
                </c:pt>
                <c:pt idx="1011">
                  <c:v>311</c:v>
                </c:pt>
                <c:pt idx="1012">
                  <c:v>312</c:v>
                </c:pt>
                <c:pt idx="1013">
                  <c:v>313</c:v>
                </c:pt>
                <c:pt idx="1014">
                  <c:v>314</c:v>
                </c:pt>
                <c:pt idx="1015">
                  <c:v>315</c:v>
                </c:pt>
                <c:pt idx="1016">
                  <c:v>316</c:v>
                </c:pt>
                <c:pt idx="1017">
                  <c:v>317</c:v>
                </c:pt>
                <c:pt idx="1018">
                  <c:v>318</c:v>
                </c:pt>
                <c:pt idx="1019">
                  <c:v>319</c:v>
                </c:pt>
                <c:pt idx="1020">
                  <c:v>320</c:v>
                </c:pt>
                <c:pt idx="1021">
                  <c:v>321</c:v>
                </c:pt>
                <c:pt idx="1022">
                  <c:v>322</c:v>
                </c:pt>
                <c:pt idx="1023">
                  <c:v>323</c:v>
                </c:pt>
                <c:pt idx="1024">
                  <c:v>324</c:v>
                </c:pt>
                <c:pt idx="1025">
                  <c:v>325</c:v>
                </c:pt>
                <c:pt idx="1026">
                  <c:v>326</c:v>
                </c:pt>
                <c:pt idx="1027">
                  <c:v>327</c:v>
                </c:pt>
                <c:pt idx="1028">
                  <c:v>328</c:v>
                </c:pt>
                <c:pt idx="1029">
                  <c:v>329</c:v>
                </c:pt>
                <c:pt idx="1030">
                  <c:v>330</c:v>
                </c:pt>
                <c:pt idx="1031">
                  <c:v>331</c:v>
                </c:pt>
                <c:pt idx="1032">
                  <c:v>332</c:v>
                </c:pt>
                <c:pt idx="1033">
                  <c:v>333</c:v>
                </c:pt>
                <c:pt idx="1034">
                  <c:v>334</c:v>
                </c:pt>
                <c:pt idx="1035">
                  <c:v>335</c:v>
                </c:pt>
                <c:pt idx="1036">
                  <c:v>336</c:v>
                </c:pt>
                <c:pt idx="1037">
                  <c:v>337</c:v>
                </c:pt>
                <c:pt idx="1038">
                  <c:v>338</c:v>
                </c:pt>
                <c:pt idx="1039">
                  <c:v>339</c:v>
                </c:pt>
                <c:pt idx="1040">
                  <c:v>340</c:v>
                </c:pt>
                <c:pt idx="1041">
                  <c:v>341</c:v>
                </c:pt>
                <c:pt idx="1042">
                  <c:v>342</c:v>
                </c:pt>
                <c:pt idx="1043">
                  <c:v>343</c:v>
                </c:pt>
                <c:pt idx="1044">
                  <c:v>344</c:v>
                </c:pt>
                <c:pt idx="1045">
                  <c:v>345</c:v>
                </c:pt>
                <c:pt idx="1046">
                  <c:v>346</c:v>
                </c:pt>
                <c:pt idx="1047">
                  <c:v>347</c:v>
                </c:pt>
                <c:pt idx="1048">
                  <c:v>348</c:v>
                </c:pt>
                <c:pt idx="1049">
                  <c:v>349</c:v>
                </c:pt>
                <c:pt idx="1050">
                  <c:v>350</c:v>
                </c:pt>
                <c:pt idx="1051">
                  <c:v>351</c:v>
                </c:pt>
                <c:pt idx="1052">
                  <c:v>352</c:v>
                </c:pt>
                <c:pt idx="1053">
                  <c:v>353</c:v>
                </c:pt>
                <c:pt idx="1054">
                  <c:v>354</c:v>
                </c:pt>
                <c:pt idx="1055">
                  <c:v>355</c:v>
                </c:pt>
                <c:pt idx="1056">
                  <c:v>356</c:v>
                </c:pt>
                <c:pt idx="1057">
                  <c:v>357</c:v>
                </c:pt>
                <c:pt idx="1058">
                  <c:v>358</c:v>
                </c:pt>
                <c:pt idx="1059">
                  <c:v>359</c:v>
                </c:pt>
                <c:pt idx="1060">
                  <c:v>360</c:v>
                </c:pt>
                <c:pt idx="1061">
                  <c:v>361</c:v>
                </c:pt>
                <c:pt idx="1062">
                  <c:v>362</c:v>
                </c:pt>
                <c:pt idx="1063">
                  <c:v>363</c:v>
                </c:pt>
                <c:pt idx="1064">
                  <c:v>364</c:v>
                </c:pt>
                <c:pt idx="1065">
                  <c:v>365</c:v>
                </c:pt>
                <c:pt idx="1066">
                  <c:v>366</c:v>
                </c:pt>
                <c:pt idx="1067">
                  <c:v>367</c:v>
                </c:pt>
                <c:pt idx="1068">
                  <c:v>368</c:v>
                </c:pt>
                <c:pt idx="1069">
                  <c:v>369</c:v>
                </c:pt>
                <c:pt idx="1070">
                  <c:v>370</c:v>
                </c:pt>
                <c:pt idx="1071">
                  <c:v>371</c:v>
                </c:pt>
                <c:pt idx="1072">
                  <c:v>372</c:v>
                </c:pt>
                <c:pt idx="1073">
                  <c:v>373</c:v>
                </c:pt>
                <c:pt idx="1074">
                  <c:v>374</c:v>
                </c:pt>
                <c:pt idx="1075">
                  <c:v>375</c:v>
                </c:pt>
                <c:pt idx="1076">
                  <c:v>376</c:v>
                </c:pt>
                <c:pt idx="1077">
                  <c:v>377</c:v>
                </c:pt>
                <c:pt idx="1078">
                  <c:v>378</c:v>
                </c:pt>
                <c:pt idx="1079">
                  <c:v>379</c:v>
                </c:pt>
                <c:pt idx="1080">
                  <c:v>380</c:v>
                </c:pt>
                <c:pt idx="1081">
                  <c:v>381</c:v>
                </c:pt>
                <c:pt idx="1082">
                  <c:v>382</c:v>
                </c:pt>
                <c:pt idx="1083">
                  <c:v>383</c:v>
                </c:pt>
                <c:pt idx="1084">
                  <c:v>384</c:v>
                </c:pt>
                <c:pt idx="1085">
                  <c:v>385</c:v>
                </c:pt>
                <c:pt idx="1086">
                  <c:v>386</c:v>
                </c:pt>
                <c:pt idx="1087">
                  <c:v>387</c:v>
                </c:pt>
                <c:pt idx="1088">
                  <c:v>388</c:v>
                </c:pt>
                <c:pt idx="1089">
                  <c:v>389</c:v>
                </c:pt>
                <c:pt idx="1090">
                  <c:v>390</c:v>
                </c:pt>
                <c:pt idx="1091">
                  <c:v>391</c:v>
                </c:pt>
                <c:pt idx="1092">
                  <c:v>392</c:v>
                </c:pt>
                <c:pt idx="1093">
                  <c:v>393</c:v>
                </c:pt>
                <c:pt idx="1094">
                  <c:v>394</c:v>
                </c:pt>
                <c:pt idx="1095">
                  <c:v>395</c:v>
                </c:pt>
                <c:pt idx="1096">
                  <c:v>396</c:v>
                </c:pt>
                <c:pt idx="1097">
                  <c:v>397</c:v>
                </c:pt>
                <c:pt idx="1098">
                  <c:v>398</c:v>
                </c:pt>
                <c:pt idx="1099">
                  <c:v>399</c:v>
                </c:pt>
                <c:pt idx="1100">
                  <c:v>400</c:v>
                </c:pt>
                <c:pt idx="1101">
                  <c:v>401</c:v>
                </c:pt>
                <c:pt idx="1102">
                  <c:v>402</c:v>
                </c:pt>
                <c:pt idx="1103">
                  <c:v>403</c:v>
                </c:pt>
                <c:pt idx="1104">
                  <c:v>404</c:v>
                </c:pt>
                <c:pt idx="1105">
                  <c:v>405</c:v>
                </c:pt>
                <c:pt idx="1106">
                  <c:v>406</c:v>
                </c:pt>
                <c:pt idx="1107">
                  <c:v>407</c:v>
                </c:pt>
                <c:pt idx="1108">
                  <c:v>408</c:v>
                </c:pt>
                <c:pt idx="1109">
                  <c:v>409</c:v>
                </c:pt>
                <c:pt idx="1110">
                  <c:v>410</c:v>
                </c:pt>
                <c:pt idx="1111">
                  <c:v>411</c:v>
                </c:pt>
                <c:pt idx="1112">
                  <c:v>412</c:v>
                </c:pt>
                <c:pt idx="1113">
                  <c:v>413</c:v>
                </c:pt>
                <c:pt idx="1114">
                  <c:v>414</c:v>
                </c:pt>
                <c:pt idx="1115">
                  <c:v>415</c:v>
                </c:pt>
                <c:pt idx="1116">
                  <c:v>416</c:v>
                </c:pt>
                <c:pt idx="1117">
                  <c:v>417</c:v>
                </c:pt>
                <c:pt idx="1118">
                  <c:v>418</c:v>
                </c:pt>
                <c:pt idx="1119">
                  <c:v>419</c:v>
                </c:pt>
                <c:pt idx="1120">
                  <c:v>420</c:v>
                </c:pt>
                <c:pt idx="1121">
                  <c:v>421</c:v>
                </c:pt>
                <c:pt idx="1122">
                  <c:v>422</c:v>
                </c:pt>
                <c:pt idx="1123">
                  <c:v>423</c:v>
                </c:pt>
                <c:pt idx="1124">
                  <c:v>424</c:v>
                </c:pt>
                <c:pt idx="1125">
                  <c:v>425</c:v>
                </c:pt>
                <c:pt idx="1126">
                  <c:v>426</c:v>
                </c:pt>
                <c:pt idx="1127">
                  <c:v>427</c:v>
                </c:pt>
                <c:pt idx="1128">
                  <c:v>428</c:v>
                </c:pt>
                <c:pt idx="1129">
                  <c:v>429</c:v>
                </c:pt>
                <c:pt idx="1130">
                  <c:v>430</c:v>
                </c:pt>
                <c:pt idx="1131">
                  <c:v>431</c:v>
                </c:pt>
                <c:pt idx="1132">
                  <c:v>432</c:v>
                </c:pt>
                <c:pt idx="1133">
                  <c:v>433</c:v>
                </c:pt>
                <c:pt idx="1134">
                  <c:v>434</c:v>
                </c:pt>
                <c:pt idx="1135">
                  <c:v>435</c:v>
                </c:pt>
                <c:pt idx="1136">
                  <c:v>436</c:v>
                </c:pt>
                <c:pt idx="1137">
                  <c:v>437</c:v>
                </c:pt>
                <c:pt idx="1138">
                  <c:v>438</c:v>
                </c:pt>
                <c:pt idx="1139">
                  <c:v>439</c:v>
                </c:pt>
                <c:pt idx="1140">
                  <c:v>440</c:v>
                </c:pt>
                <c:pt idx="1141">
                  <c:v>441</c:v>
                </c:pt>
                <c:pt idx="1142">
                  <c:v>442</c:v>
                </c:pt>
                <c:pt idx="1143">
                  <c:v>443</c:v>
                </c:pt>
                <c:pt idx="1144">
                  <c:v>444</c:v>
                </c:pt>
                <c:pt idx="1145">
                  <c:v>445</c:v>
                </c:pt>
                <c:pt idx="1146">
                  <c:v>446</c:v>
                </c:pt>
                <c:pt idx="1147">
                  <c:v>447</c:v>
                </c:pt>
                <c:pt idx="1148">
                  <c:v>448</c:v>
                </c:pt>
                <c:pt idx="1149">
                  <c:v>449</c:v>
                </c:pt>
                <c:pt idx="1150">
                  <c:v>450</c:v>
                </c:pt>
                <c:pt idx="1151">
                  <c:v>451</c:v>
                </c:pt>
                <c:pt idx="1152">
                  <c:v>452</c:v>
                </c:pt>
                <c:pt idx="1153">
                  <c:v>453</c:v>
                </c:pt>
                <c:pt idx="1154">
                  <c:v>454</c:v>
                </c:pt>
                <c:pt idx="1155">
                  <c:v>455</c:v>
                </c:pt>
                <c:pt idx="1156">
                  <c:v>456</c:v>
                </c:pt>
                <c:pt idx="1157">
                  <c:v>457</c:v>
                </c:pt>
                <c:pt idx="1158">
                  <c:v>458</c:v>
                </c:pt>
                <c:pt idx="1159">
                  <c:v>459</c:v>
                </c:pt>
                <c:pt idx="1160">
                  <c:v>460</c:v>
                </c:pt>
                <c:pt idx="1161">
                  <c:v>461</c:v>
                </c:pt>
                <c:pt idx="1162">
                  <c:v>462</c:v>
                </c:pt>
                <c:pt idx="1163">
                  <c:v>463</c:v>
                </c:pt>
                <c:pt idx="1164">
                  <c:v>464</c:v>
                </c:pt>
                <c:pt idx="1165">
                  <c:v>465</c:v>
                </c:pt>
                <c:pt idx="1166">
                  <c:v>466</c:v>
                </c:pt>
                <c:pt idx="1167">
                  <c:v>467</c:v>
                </c:pt>
                <c:pt idx="1168">
                  <c:v>468</c:v>
                </c:pt>
                <c:pt idx="1169">
                  <c:v>469</c:v>
                </c:pt>
                <c:pt idx="1170">
                  <c:v>470</c:v>
                </c:pt>
                <c:pt idx="1171">
                  <c:v>471</c:v>
                </c:pt>
                <c:pt idx="1172">
                  <c:v>472</c:v>
                </c:pt>
                <c:pt idx="1173">
                  <c:v>473</c:v>
                </c:pt>
                <c:pt idx="1174">
                  <c:v>474</c:v>
                </c:pt>
                <c:pt idx="1175">
                  <c:v>475</c:v>
                </c:pt>
                <c:pt idx="1176">
                  <c:v>476</c:v>
                </c:pt>
                <c:pt idx="1177">
                  <c:v>477</c:v>
                </c:pt>
                <c:pt idx="1178">
                  <c:v>478</c:v>
                </c:pt>
                <c:pt idx="1179">
                  <c:v>479</c:v>
                </c:pt>
                <c:pt idx="1180">
                  <c:v>480</c:v>
                </c:pt>
                <c:pt idx="1181">
                  <c:v>481</c:v>
                </c:pt>
                <c:pt idx="1182">
                  <c:v>482</c:v>
                </c:pt>
                <c:pt idx="1183">
                  <c:v>483</c:v>
                </c:pt>
                <c:pt idx="1184">
                  <c:v>484</c:v>
                </c:pt>
                <c:pt idx="1185">
                  <c:v>485</c:v>
                </c:pt>
                <c:pt idx="1186">
                  <c:v>486</c:v>
                </c:pt>
                <c:pt idx="1187">
                  <c:v>487</c:v>
                </c:pt>
                <c:pt idx="1188">
                  <c:v>488</c:v>
                </c:pt>
                <c:pt idx="1189">
                  <c:v>489</c:v>
                </c:pt>
                <c:pt idx="1190">
                  <c:v>490</c:v>
                </c:pt>
                <c:pt idx="1191">
                  <c:v>491</c:v>
                </c:pt>
                <c:pt idx="1192">
                  <c:v>492</c:v>
                </c:pt>
                <c:pt idx="1193">
                  <c:v>493</c:v>
                </c:pt>
                <c:pt idx="1194">
                  <c:v>494</c:v>
                </c:pt>
                <c:pt idx="1195">
                  <c:v>495</c:v>
                </c:pt>
                <c:pt idx="1196">
                  <c:v>496</c:v>
                </c:pt>
                <c:pt idx="1197">
                  <c:v>497</c:v>
                </c:pt>
                <c:pt idx="1198">
                  <c:v>498</c:v>
                </c:pt>
                <c:pt idx="1199">
                  <c:v>499</c:v>
                </c:pt>
                <c:pt idx="1200">
                  <c:v>500</c:v>
                </c:pt>
                <c:pt idx="1201">
                  <c:v>501</c:v>
                </c:pt>
                <c:pt idx="1202">
                  <c:v>502</c:v>
                </c:pt>
                <c:pt idx="1203">
                  <c:v>503</c:v>
                </c:pt>
                <c:pt idx="1204">
                  <c:v>504</c:v>
                </c:pt>
                <c:pt idx="1205">
                  <c:v>505</c:v>
                </c:pt>
                <c:pt idx="1206">
                  <c:v>506</c:v>
                </c:pt>
                <c:pt idx="1207">
                  <c:v>507</c:v>
                </c:pt>
                <c:pt idx="1208">
                  <c:v>508</c:v>
                </c:pt>
                <c:pt idx="1209">
                  <c:v>509</c:v>
                </c:pt>
                <c:pt idx="1210">
                  <c:v>510</c:v>
                </c:pt>
                <c:pt idx="1211">
                  <c:v>511</c:v>
                </c:pt>
                <c:pt idx="1212">
                  <c:v>512</c:v>
                </c:pt>
                <c:pt idx="1213">
                  <c:v>513</c:v>
                </c:pt>
                <c:pt idx="1214">
                  <c:v>514</c:v>
                </c:pt>
                <c:pt idx="1215">
                  <c:v>515</c:v>
                </c:pt>
                <c:pt idx="1216">
                  <c:v>516</c:v>
                </c:pt>
                <c:pt idx="1217">
                  <c:v>517</c:v>
                </c:pt>
                <c:pt idx="1218">
                  <c:v>518</c:v>
                </c:pt>
                <c:pt idx="1219">
                  <c:v>519</c:v>
                </c:pt>
                <c:pt idx="1220">
                  <c:v>520</c:v>
                </c:pt>
                <c:pt idx="1221">
                  <c:v>521</c:v>
                </c:pt>
                <c:pt idx="1222">
                  <c:v>522</c:v>
                </c:pt>
                <c:pt idx="1223">
                  <c:v>523</c:v>
                </c:pt>
                <c:pt idx="1224">
                  <c:v>524</c:v>
                </c:pt>
                <c:pt idx="1225">
                  <c:v>525</c:v>
                </c:pt>
                <c:pt idx="1226">
                  <c:v>526</c:v>
                </c:pt>
                <c:pt idx="1227">
                  <c:v>527</c:v>
                </c:pt>
                <c:pt idx="1228">
                  <c:v>528</c:v>
                </c:pt>
                <c:pt idx="1229">
                  <c:v>529</c:v>
                </c:pt>
                <c:pt idx="1230">
                  <c:v>530</c:v>
                </c:pt>
                <c:pt idx="1231">
                  <c:v>531</c:v>
                </c:pt>
                <c:pt idx="1232">
                  <c:v>532</c:v>
                </c:pt>
                <c:pt idx="1233">
                  <c:v>533</c:v>
                </c:pt>
                <c:pt idx="1234">
                  <c:v>534</c:v>
                </c:pt>
                <c:pt idx="1235">
                  <c:v>535</c:v>
                </c:pt>
                <c:pt idx="1236">
                  <c:v>536</c:v>
                </c:pt>
                <c:pt idx="1237">
                  <c:v>537</c:v>
                </c:pt>
                <c:pt idx="1238">
                  <c:v>538</c:v>
                </c:pt>
                <c:pt idx="1239">
                  <c:v>539</c:v>
                </c:pt>
                <c:pt idx="1240">
                  <c:v>540</c:v>
                </c:pt>
                <c:pt idx="1241">
                  <c:v>541</c:v>
                </c:pt>
                <c:pt idx="1242">
                  <c:v>542</c:v>
                </c:pt>
                <c:pt idx="1243">
                  <c:v>543</c:v>
                </c:pt>
                <c:pt idx="1244">
                  <c:v>544</c:v>
                </c:pt>
                <c:pt idx="1245">
                  <c:v>545</c:v>
                </c:pt>
                <c:pt idx="1246">
                  <c:v>546</c:v>
                </c:pt>
                <c:pt idx="1247">
                  <c:v>547</c:v>
                </c:pt>
                <c:pt idx="1248">
                  <c:v>548</c:v>
                </c:pt>
                <c:pt idx="1249">
                  <c:v>549</c:v>
                </c:pt>
                <c:pt idx="1250">
                  <c:v>550</c:v>
                </c:pt>
                <c:pt idx="1251">
                  <c:v>551</c:v>
                </c:pt>
                <c:pt idx="1252">
                  <c:v>552</c:v>
                </c:pt>
                <c:pt idx="1253">
                  <c:v>553</c:v>
                </c:pt>
                <c:pt idx="1254">
                  <c:v>554</c:v>
                </c:pt>
                <c:pt idx="1255">
                  <c:v>555</c:v>
                </c:pt>
                <c:pt idx="1256">
                  <c:v>556</c:v>
                </c:pt>
                <c:pt idx="1257">
                  <c:v>557</c:v>
                </c:pt>
                <c:pt idx="1258">
                  <c:v>558</c:v>
                </c:pt>
                <c:pt idx="1259">
                  <c:v>559</c:v>
                </c:pt>
                <c:pt idx="1260">
                  <c:v>560</c:v>
                </c:pt>
                <c:pt idx="1261">
                  <c:v>561</c:v>
                </c:pt>
                <c:pt idx="1262">
                  <c:v>562</c:v>
                </c:pt>
                <c:pt idx="1263">
                  <c:v>563</c:v>
                </c:pt>
                <c:pt idx="1264">
                  <c:v>564</c:v>
                </c:pt>
                <c:pt idx="1265">
                  <c:v>565</c:v>
                </c:pt>
                <c:pt idx="1266">
                  <c:v>566</c:v>
                </c:pt>
                <c:pt idx="1267">
                  <c:v>567</c:v>
                </c:pt>
                <c:pt idx="1268">
                  <c:v>568</c:v>
                </c:pt>
                <c:pt idx="1269">
                  <c:v>569</c:v>
                </c:pt>
                <c:pt idx="1270">
                  <c:v>570</c:v>
                </c:pt>
                <c:pt idx="1271">
                  <c:v>571</c:v>
                </c:pt>
                <c:pt idx="1272">
                  <c:v>572</c:v>
                </c:pt>
                <c:pt idx="1273">
                  <c:v>573</c:v>
                </c:pt>
                <c:pt idx="1274">
                  <c:v>574</c:v>
                </c:pt>
                <c:pt idx="1275">
                  <c:v>575</c:v>
                </c:pt>
                <c:pt idx="1276">
                  <c:v>576</c:v>
                </c:pt>
                <c:pt idx="1277">
                  <c:v>577</c:v>
                </c:pt>
                <c:pt idx="1278">
                  <c:v>578</c:v>
                </c:pt>
                <c:pt idx="1279">
                  <c:v>579</c:v>
                </c:pt>
                <c:pt idx="1280">
                  <c:v>580</c:v>
                </c:pt>
                <c:pt idx="1281">
                  <c:v>581</c:v>
                </c:pt>
                <c:pt idx="1282">
                  <c:v>582</c:v>
                </c:pt>
                <c:pt idx="1283">
                  <c:v>583</c:v>
                </c:pt>
                <c:pt idx="1284">
                  <c:v>584</c:v>
                </c:pt>
                <c:pt idx="1285">
                  <c:v>585</c:v>
                </c:pt>
                <c:pt idx="1286">
                  <c:v>586</c:v>
                </c:pt>
                <c:pt idx="1287">
                  <c:v>587</c:v>
                </c:pt>
                <c:pt idx="1288">
                  <c:v>588</c:v>
                </c:pt>
                <c:pt idx="1289">
                  <c:v>589</c:v>
                </c:pt>
                <c:pt idx="1290">
                  <c:v>590</c:v>
                </c:pt>
                <c:pt idx="1291">
                  <c:v>591</c:v>
                </c:pt>
                <c:pt idx="1292">
                  <c:v>592</c:v>
                </c:pt>
                <c:pt idx="1293">
                  <c:v>593</c:v>
                </c:pt>
                <c:pt idx="1294">
                  <c:v>594</c:v>
                </c:pt>
                <c:pt idx="1295">
                  <c:v>595</c:v>
                </c:pt>
                <c:pt idx="1296">
                  <c:v>596</c:v>
                </c:pt>
                <c:pt idx="1297">
                  <c:v>597</c:v>
                </c:pt>
                <c:pt idx="1298">
                  <c:v>598</c:v>
                </c:pt>
                <c:pt idx="1299">
                  <c:v>599</c:v>
                </c:pt>
                <c:pt idx="1300">
                  <c:v>600</c:v>
                </c:pt>
                <c:pt idx="1301">
                  <c:v>601</c:v>
                </c:pt>
                <c:pt idx="1302">
                  <c:v>602</c:v>
                </c:pt>
                <c:pt idx="1303">
                  <c:v>603</c:v>
                </c:pt>
                <c:pt idx="1304">
                  <c:v>604</c:v>
                </c:pt>
                <c:pt idx="1305">
                  <c:v>605</c:v>
                </c:pt>
                <c:pt idx="1306">
                  <c:v>606</c:v>
                </c:pt>
                <c:pt idx="1307">
                  <c:v>607</c:v>
                </c:pt>
                <c:pt idx="1308">
                  <c:v>608</c:v>
                </c:pt>
                <c:pt idx="1309">
                  <c:v>609</c:v>
                </c:pt>
                <c:pt idx="1310">
                  <c:v>610</c:v>
                </c:pt>
                <c:pt idx="1311">
                  <c:v>611</c:v>
                </c:pt>
                <c:pt idx="1312">
                  <c:v>612</c:v>
                </c:pt>
                <c:pt idx="1313">
                  <c:v>613</c:v>
                </c:pt>
                <c:pt idx="1314">
                  <c:v>614</c:v>
                </c:pt>
                <c:pt idx="1315">
                  <c:v>615</c:v>
                </c:pt>
                <c:pt idx="1316">
                  <c:v>616</c:v>
                </c:pt>
                <c:pt idx="1317">
                  <c:v>617</c:v>
                </c:pt>
                <c:pt idx="1318">
                  <c:v>618</c:v>
                </c:pt>
                <c:pt idx="1319">
                  <c:v>619</c:v>
                </c:pt>
                <c:pt idx="1320">
                  <c:v>620</c:v>
                </c:pt>
                <c:pt idx="1321">
                  <c:v>621</c:v>
                </c:pt>
                <c:pt idx="1322">
                  <c:v>622</c:v>
                </c:pt>
                <c:pt idx="1323">
                  <c:v>623</c:v>
                </c:pt>
                <c:pt idx="1324">
                  <c:v>624</c:v>
                </c:pt>
                <c:pt idx="1325">
                  <c:v>625</c:v>
                </c:pt>
                <c:pt idx="1326">
                  <c:v>626</c:v>
                </c:pt>
                <c:pt idx="1327">
                  <c:v>627</c:v>
                </c:pt>
                <c:pt idx="1328">
                  <c:v>628</c:v>
                </c:pt>
                <c:pt idx="1329">
                  <c:v>629</c:v>
                </c:pt>
                <c:pt idx="1330">
                  <c:v>630</c:v>
                </c:pt>
                <c:pt idx="1331">
                  <c:v>631</c:v>
                </c:pt>
                <c:pt idx="1332">
                  <c:v>632</c:v>
                </c:pt>
                <c:pt idx="1333">
                  <c:v>633</c:v>
                </c:pt>
                <c:pt idx="1334">
                  <c:v>634</c:v>
                </c:pt>
                <c:pt idx="1335">
                  <c:v>635</c:v>
                </c:pt>
                <c:pt idx="1336">
                  <c:v>636</c:v>
                </c:pt>
                <c:pt idx="1337">
                  <c:v>637</c:v>
                </c:pt>
                <c:pt idx="1338">
                  <c:v>638</c:v>
                </c:pt>
                <c:pt idx="1339">
                  <c:v>639</c:v>
                </c:pt>
                <c:pt idx="1340">
                  <c:v>640</c:v>
                </c:pt>
                <c:pt idx="1341">
                  <c:v>641</c:v>
                </c:pt>
                <c:pt idx="1342">
                  <c:v>642</c:v>
                </c:pt>
                <c:pt idx="1343">
                  <c:v>643</c:v>
                </c:pt>
                <c:pt idx="1344">
                  <c:v>644</c:v>
                </c:pt>
                <c:pt idx="1345">
                  <c:v>645</c:v>
                </c:pt>
                <c:pt idx="1346">
                  <c:v>646</c:v>
                </c:pt>
                <c:pt idx="1347">
                  <c:v>647</c:v>
                </c:pt>
                <c:pt idx="1348">
                  <c:v>648</c:v>
                </c:pt>
                <c:pt idx="1349">
                  <c:v>649</c:v>
                </c:pt>
                <c:pt idx="1350">
                  <c:v>650</c:v>
                </c:pt>
                <c:pt idx="1351">
                  <c:v>651</c:v>
                </c:pt>
                <c:pt idx="1352">
                  <c:v>652</c:v>
                </c:pt>
                <c:pt idx="1353">
                  <c:v>653</c:v>
                </c:pt>
                <c:pt idx="1354">
                  <c:v>654</c:v>
                </c:pt>
                <c:pt idx="1355">
                  <c:v>655</c:v>
                </c:pt>
                <c:pt idx="1356">
                  <c:v>656</c:v>
                </c:pt>
                <c:pt idx="1357">
                  <c:v>657</c:v>
                </c:pt>
                <c:pt idx="1358">
                  <c:v>658</c:v>
                </c:pt>
                <c:pt idx="1359">
                  <c:v>659</c:v>
                </c:pt>
                <c:pt idx="1360">
                  <c:v>660</c:v>
                </c:pt>
                <c:pt idx="1361">
                  <c:v>661</c:v>
                </c:pt>
                <c:pt idx="1362">
                  <c:v>662</c:v>
                </c:pt>
                <c:pt idx="1363">
                  <c:v>663</c:v>
                </c:pt>
                <c:pt idx="1364">
                  <c:v>664</c:v>
                </c:pt>
                <c:pt idx="1365">
                  <c:v>665</c:v>
                </c:pt>
                <c:pt idx="1366">
                  <c:v>666</c:v>
                </c:pt>
                <c:pt idx="1367">
                  <c:v>667</c:v>
                </c:pt>
                <c:pt idx="1368">
                  <c:v>668</c:v>
                </c:pt>
                <c:pt idx="1369">
                  <c:v>669</c:v>
                </c:pt>
                <c:pt idx="1370">
                  <c:v>670</c:v>
                </c:pt>
                <c:pt idx="1371">
                  <c:v>671</c:v>
                </c:pt>
                <c:pt idx="1372">
                  <c:v>672</c:v>
                </c:pt>
                <c:pt idx="1373">
                  <c:v>673</c:v>
                </c:pt>
                <c:pt idx="1374">
                  <c:v>674</c:v>
                </c:pt>
                <c:pt idx="1375">
                  <c:v>675</c:v>
                </c:pt>
                <c:pt idx="1376">
                  <c:v>676</c:v>
                </c:pt>
                <c:pt idx="1377">
                  <c:v>677</c:v>
                </c:pt>
                <c:pt idx="1378">
                  <c:v>678</c:v>
                </c:pt>
                <c:pt idx="1379">
                  <c:v>679</c:v>
                </c:pt>
                <c:pt idx="1380">
                  <c:v>680</c:v>
                </c:pt>
                <c:pt idx="1381">
                  <c:v>681</c:v>
                </c:pt>
                <c:pt idx="1382">
                  <c:v>682</c:v>
                </c:pt>
                <c:pt idx="1383">
                  <c:v>683</c:v>
                </c:pt>
                <c:pt idx="1384">
                  <c:v>684</c:v>
                </c:pt>
                <c:pt idx="1385">
                  <c:v>685</c:v>
                </c:pt>
                <c:pt idx="1386">
                  <c:v>686</c:v>
                </c:pt>
                <c:pt idx="1387">
                  <c:v>687</c:v>
                </c:pt>
                <c:pt idx="1388">
                  <c:v>688</c:v>
                </c:pt>
                <c:pt idx="1389">
                  <c:v>689</c:v>
                </c:pt>
                <c:pt idx="1390">
                  <c:v>690</c:v>
                </c:pt>
                <c:pt idx="1391">
                  <c:v>691</c:v>
                </c:pt>
                <c:pt idx="1392">
                  <c:v>692</c:v>
                </c:pt>
                <c:pt idx="1393">
                  <c:v>693</c:v>
                </c:pt>
                <c:pt idx="1394">
                  <c:v>694</c:v>
                </c:pt>
                <c:pt idx="1395">
                  <c:v>695</c:v>
                </c:pt>
                <c:pt idx="1396">
                  <c:v>696</c:v>
                </c:pt>
                <c:pt idx="1397">
                  <c:v>697</c:v>
                </c:pt>
                <c:pt idx="1398">
                  <c:v>698</c:v>
                </c:pt>
                <c:pt idx="1399">
                  <c:v>699</c:v>
                </c:pt>
                <c:pt idx="1400">
                  <c:v>700</c:v>
                </c:pt>
              </c:numCache>
            </c:numRef>
          </c:cat>
          <c:val>
            <c:numRef>
              <c:f>RockerConcaveParameters!$R$110:$R$1510</c:f>
              <c:numCache>
                <c:formatCode>0.000</c:formatCode>
                <c:ptCount val="1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45.941410599941435</c:v>
                </c:pt>
                <c:pt idx="301">
                  <c:v>45.870205924409802</c:v>
                </c:pt>
                <c:pt idx="302">
                  <c:v>45.799148179995669</c:v>
                </c:pt>
                <c:pt idx="303">
                  <c:v>45.728237156762532</c:v>
                </c:pt>
                <c:pt idx="304">
                  <c:v>45.657477413145472</c:v>
                </c:pt>
                <c:pt idx="305">
                  <c:v>45.586866831859339</c:v>
                </c:pt>
                <c:pt idx="306">
                  <c:v>45.516409971339236</c:v>
                </c:pt>
                <c:pt idx="307">
                  <c:v>45.446106621648653</c:v>
                </c:pt>
                <c:pt idx="308">
                  <c:v>45.375959433874023</c:v>
                </c:pt>
                <c:pt idx="309">
                  <c:v>45.305972012776124</c:v>
                </c:pt>
                <c:pt idx="310">
                  <c:v>45.236142241069821</c:v>
                </c:pt>
                <c:pt idx="311">
                  <c:v>45.16647467719018</c:v>
                </c:pt>
                <c:pt idx="312">
                  <c:v>45.096969111200714</c:v>
                </c:pt>
                <c:pt idx="313">
                  <c:v>45.027629147862172</c:v>
                </c:pt>
                <c:pt idx="314">
                  <c:v>44.958455530912374</c:v>
                </c:pt>
                <c:pt idx="315">
                  <c:v>44.88944900408913</c:v>
                </c:pt>
                <c:pt idx="316">
                  <c:v>44.820613172153209</c:v>
                </c:pt>
                <c:pt idx="317">
                  <c:v>44.75194830200526</c:v>
                </c:pt>
                <c:pt idx="318">
                  <c:v>44.683456567894581</c:v>
                </c:pt>
                <c:pt idx="319">
                  <c:v>44.615140144070452</c:v>
                </c:pt>
                <c:pt idx="320">
                  <c:v>44.546999774270688</c:v>
                </c:pt>
                <c:pt idx="321">
                  <c:v>44.479037632744578</c:v>
                </c:pt>
                <c:pt idx="322">
                  <c:v>44.411255893741405</c:v>
                </c:pt>
                <c:pt idx="323">
                  <c:v>44.343655300998989</c:v>
                </c:pt>
                <c:pt idx="324">
                  <c:v>44.276238028766613</c:v>
                </c:pt>
                <c:pt idx="325">
                  <c:v>44.209005774456422</c:v>
                </c:pt>
                <c:pt idx="326">
                  <c:v>44.141960235480525</c:v>
                </c:pt>
                <c:pt idx="327">
                  <c:v>44.075103586088225</c:v>
                </c:pt>
                <c:pt idx="328">
                  <c:v>44.008436570017338</c:v>
                </c:pt>
                <c:pt idx="329">
                  <c:v>43.941961838354288</c:v>
                </c:pt>
                <c:pt idx="330">
                  <c:v>43.875680134836912</c:v>
                </c:pt>
                <c:pt idx="331">
                  <c:v>43.809593156877327</c:v>
                </c:pt>
                <c:pt idx="332">
                  <c:v>43.743704032399144</c:v>
                </c:pt>
                <c:pt idx="333">
                  <c:v>43.67801302830302</c:v>
                </c:pt>
                <c:pt idx="334">
                  <c:v>43.612522795675396</c:v>
                </c:pt>
                <c:pt idx="335">
                  <c:v>43.547234078254093</c:v>
                </c:pt>
                <c:pt idx="336">
                  <c:v>43.482149050288385</c:v>
                </c:pt>
                <c:pt idx="337">
                  <c:v>43.417269647608997</c:v>
                </c:pt>
                <c:pt idx="338">
                  <c:v>43.352597329209473</c:v>
                </c:pt>
                <c:pt idx="339">
                  <c:v>43.288133554083359</c:v>
                </c:pt>
                <c:pt idx="340">
                  <c:v>43.223880258061371</c:v>
                </c:pt>
                <c:pt idx="341">
                  <c:v>43.159839376974219</c:v>
                </c:pt>
                <c:pt idx="342">
                  <c:v>43.096012369815448</c:v>
                </c:pt>
                <c:pt idx="343">
                  <c:v>43.032400695578616</c:v>
                </c:pt>
                <c:pt idx="344">
                  <c:v>42.969006528513006</c:v>
                </c:pt>
                <c:pt idx="345">
                  <c:v>42.905831089193583</c:v>
                </c:pt>
                <c:pt idx="346">
                  <c:v>42.842876551869658</c:v>
                </c:pt>
                <c:pt idx="347">
                  <c:v>42.780144137116181</c:v>
                </c:pt>
                <c:pt idx="348">
                  <c:v>42.71763601918245</c:v>
                </c:pt>
                <c:pt idx="349">
                  <c:v>42.655353537852719</c:v>
                </c:pt>
                <c:pt idx="350">
                  <c:v>42.593298509748422</c:v>
                </c:pt>
                <c:pt idx="351">
                  <c:v>42.53147263228167</c:v>
                </c:pt>
                <c:pt idx="352">
                  <c:v>42.469877602864607</c:v>
                </c:pt>
                <c:pt idx="353">
                  <c:v>42.408515118909364</c:v>
                </c:pt>
                <c:pt idx="354">
                  <c:v>42.347386877828058</c:v>
                </c:pt>
                <c:pt idx="355">
                  <c:v>42.286494588484665</c:v>
                </c:pt>
                <c:pt idx="356">
                  <c:v>42.22583455781966</c:v>
                </c:pt>
                <c:pt idx="357">
                  <c:v>42.165409093126286</c:v>
                </c:pt>
                <c:pt idx="358">
                  <c:v>42.105214511861647</c:v>
                </c:pt>
                <c:pt idx="359">
                  <c:v>42.045249128748843</c:v>
                </c:pt>
                <c:pt idx="360">
                  <c:v>41.98550927084306</c:v>
                </c:pt>
                <c:pt idx="361">
                  <c:v>41.925997230080611</c:v>
                </c:pt>
                <c:pt idx="362">
                  <c:v>41.866709331625216</c:v>
                </c:pt>
                <c:pt idx="363">
                  <c:v>41.807643890199941</c:v>
                </c:pt>
                <c:pt idx="364">
                  <c:v>41.748797240285327</c:v>
                </c:pt>
                <c:pt idx="365">
                  <c:v>41.690171658910764</c:v>
                </c:pt>
                <c:pt idx="366">
                  <c:v>41.631763478721538</c:v>
                </c:pt>
                <c:pt idx="367">
                  <c:v>41.573569107092112</c:v>
                </c:pt>
                <c:pt idx="368">
                  <c:v>41.515590607749253</c:v>
                </c:pt>
                <c:pt idx="369">
                  <c:v>41.457824521219521</c:v>
                </c:pt>
                <c:pt idx="370">
                  <c:v>41.400269094753433</c:v>
                </c:pt>
                <c:pt idx="371">
                  <c:v>41.342920735725443</c:v>
                </c:pt>
                <c:pt idx="372">
                  <c:v>41.28578151483763</c:v>
                </c:pt>
                <c:pt idx="373">
                  <c:v>41.228846051261044</c:v>
                </c:pt>
                <c:pt idx="374">
                  <c:v>41.172116413975047</c:v>
                </c:pt>
                <c:pt idx="375">
                  <c:v>41.115589010354086</c:v>
                </c:pt>
                <c:pt idx="376">
                  <c:v>41.059262103153259</c:v>
                </c:pt>
                <c:pt idx="377">
                  <c:v>41.003132205335419</c:v>
                </c:pt>
                <c:pt idx="378">
                  <c:v>40.947201392686452</c:v>
                </c:pt>
                <c:pt idx="379">
                  <c:v>40.891466072580826</c:v>
                </c:pt>
                <c:pt idx="380">
                  <c:v>40.835922606950298</c:v>
                </c:pt>
                <c:pt idx="381">
                  <c:v>40.780573217696769</c:v>
                </c:pt>
                <c:pt idx="382">
                  <c:v>40.725414265141801</c:v>
                </c:pt>
                <c:pt idx="383">
                  <c:v>40.670444064008457</c:v>
                </c:pt>
                <c:pt idx="384">
                  <c:v>40.615658982528814</c:v>
                </c:pt>
                <c:pt idx="385">
                  <c:v>40.561061229947924</c:v>
                </c:pt>
                <c:pt idx="386">
                  <c:v>40.506647172943886</c:v>
                </c:pt>
                <c:pt idx="387">
                  <c:v>40.452415126239785</c:v>
                </c:pt>
                <c:pt idx="388">
                  <c:v>40.398361464142965</c:v>
                </c:pt>
                <c:pt idx="389">
                  <c:v>40.344488383691669</c:v>
                </c:pt>
                <c:pt idx="390">
                  <c:v>40.290792257695514</c:v>
                </c:pt>
                <c:pt idx="391">
                  <c:v>40.23726946487065</c:v>
                </c:pt>
                <c:pt idx="392">
                  <c:v>40.183922193395539</c:v>
                </c:pt>
                <c:pt idx="393">
                  <c:v>40.130746820530788</c:v>
                </c:pt>
                <c:pt idx="394">
                  <c:v>40.077741660999479</c:v>
                </c:pt>
                <c:pt idx="395">
                  <c:v>40.024903099199264</c:v>
                </c:pt>
                <c:pt idx="396">
                  <c:v>39.97223331188934</c:v>
                </c:pt>
                <c:pt idx="397">
                  <c:v>39.919728682068083</c:v>
                </c:pt>
                <c:pt idx="398">
                  <c:v>39.867386570784255</c:v>
                </c:pt>
                <c:pt idx="399">
                  <c:v>39.815206228914946</c:v>
                </c:pt>
                <c:pt idx="400">
                  <c:v>39.76318696122717</c:v>
                </c:pt>
                <c:pt idx="401">
                  <c:v>39.711325156232036</c:v>
                </c:pt>
                <c:pt idx="402">
                  <c:v>39.659621036001269</c:v>
                </c:pt>
                <c:pt idx="403">
                  <c:v>39.608070995620494</c:v>
                </c:pt>
                <c:pt idx="404">
                  <c:v>39.556674329337497</c:v>
                </c:pt>
                <c:pt idx="405">
                  <c:v>39.505430291974079</c:v>
                </c:pt>
                <c:pt idx="406">
                  <c:v>39.454336244579004</c:v>
                </c:pt>
                <c:pt idx="407">
                  <c:v>39.403388587244379</c:v>
                </c:pt>
                <c:pt idx="408">
                  <c:v>39.352589465171746</c:v>
                </c:pt>
                <c:pt idx="409">
                  <c:v>39.301935277222675</c:v>
                </c:pt>
                <c:pt idx="410">
                  <c:v>39.251423384445935</c:v>
                </c:pt>
                <c:pt idx="411">
                  <c:v>39.201053052738047</c:v>
                </c:pt>
                <c:pt idx="412">
                  <c:v>39.150823556658409</c:v>
                </c:pt>
                <c:pt idx="413">
                  <c:v>39.100731299906315</c:v>
                </c:pt>
                <c:pt idx="414">
                  <c:v>39.050776504553497</c:v>
                </c:pt>
                <c:pt idx="415">
                  <c:v>39.000955580029959</c:v>
                </c:pt>
                <c:pt idx="416">
                  <c:v>38.951267791725954</c:v>
                </c:pt>
                <c:pt idx="417">
                  <c:v>38.901712408976429</c:v>
                </c:pt>
                <c:pt idx="418">
                  <c:v>38.852286792830157</c:v>
                </c:pt>
                <c:pt idx="419">
                  <c:v>38.802987357048607</c:v>
                </c:pt>
                <c:pt idx="420">
                  <c:v>38.753816219325813</c:v>
                </c:pt>
                <c:pt idx="421">
                  <c:v>38.704769792361489</c:v>
                </c:pt>
                <c:pt idx="422">
                  <c:v>38.655846390878722</c:v>
                </c:pt>
                <c:pt idx="423">
                  <c:v>38.607042432745402</c:v>
                </c:pt>
                <c:pt idx="424">
                  <c:v>38.55836002738647</c:v>
                </c:pt>
                <c:pt idx="425">
                  <c:v>38.509794644221117</c:v>
                </c:pt>
                <c:pt idx="426">
                  <c:v>38.461346493340457</c:v>
                </c:pt>
                <c:pt idx="427">
                  <c:v>38.413011995048841</c:v>
                </c:pt>
                <c:pt idx="428">
                  <c:v>38.364791357510711</c:v>
                </c:pt>
                <c:pt idx="429">
                  <c:v>38.316681002928924</c:v>
                </c:pt>
                <c:pt idx="430">
                  <c:v>38.268681137597547</c:v>
                </c:pt>
                <c:pt idx="431">
                  <c:v>38.220788185561709</c:v>
                </c:pt>
                <c:pt idx="432">
                  <c:v>38.173002351301335</c:v>
                </c:pt>
                <c:pt idx="433">
                  <c:v>38.125320060647553</c:v>
                </c:pt>
                <c:pt idx="434">
                  <c:v>38.077740562648088</c:v>
                </c:pt>
                <c:pt idx="435">
                  <c:v>38.030263145886806</c:v>
                </c:pt>
                <c:pt idx="436">
                  <c:v>37.982884196686818</c:v>
                </c:pt>
                <c:pt idx="437">
                  <c:v>37.935603005305502</c:v>
                </c:pt>
                <c:pt idx="438">
                  <c:v>37.888418817443537</c:v>
                </c:pt>
                <c:pt idx="439">
                  <c:v>37.841328063952609</c:v>
                </c:pt>
                <c:pt idx="440">
                  <c:v>37.794330942618593</c:v>
                </c:pt>
                <c:pt idx="441">
                  <c:v>37.747423885854175</c:v>
                </c:pt>
                <c:pt idx="442">
                  <c:v>37.700607089912346</c:v>
                </c:pt>
                <c:pt idx="443">
                  <c:v>37.65387698871055</c:v>
                </c:pt>
                <c:pt idx="444">
                  <c:v>37.607233777025137</c:v>
                </c:pt>
                <c:pt idx="445">
                  <c:v>37.560673890222077</c:v>
                </c:pt>
                <c:pt idx="446">
                  <c:v>37.514197044820165</c:v>
                </c:pt>
                <c:pt idx="447">
                  <c:v>37.467801108089098</c:v>
                </c:pt>
                <c:pt idx="448">
                  <c:v>37.421484364672089</c:v>
                </c:pt>
                <c:pt idx="449">
                  <c:v>37.37524468317482</c:v>
                </c:pt>
                <c:pt idx="450">
                  <c:v>37.329081777444102</c:v>
                </c:pt>
                <c:pt idx="451">
                  <c:v>37.282992086853895</c:v>
                </c:pt>
                <c:pt idx="452">
                  <c:v>37.236975323999403</c:v>
                </c:pt>
                <c:pt idx="453">
                  <c:v>37.191029359989528</c:v>
                </c:pt>
                <c:pt idx="454">
                  <c:v>37.145152475712642</c:v>
                </c:pt>
                <c:pt idx="455">
                  <c:v>37.099342543444905</c:v>
                </c:pt>
                <c:pt idx="456">
                  <c:v>37.05359927344702</c:v>
                </c:pt>
                <c:pt idx="457">
                  <c:v>37.007919108594685</c:v>
                </c:pt>
                <c:pt idx="458">
                  <c:v>36.962302234902893</c:v>
                </c:pt>
                <c:pt idx="459">
                  <c:v>36.916745096302066</c:v>
                </c:pt>
                <c:pt idx="460">
                  <c:v>36.871247410396208</c:v>
                </c:pt>
                <c:pt idx="461">
                  <c:v>36.825807024267391</c:v>
                </c:pt>
                <c:pt idx="462">
                  <c:v>36.780422252628142</c:v>
                </c:pt>
                <c:pt idx="463">
                  <c:v>36.735091410191018</c:v>
                </c:pt>
                <c:pt idx="464">
                  <c:v>36.689812334831387</c:v>
                </c:pt>
                <c:pt idx="465">
                  <c:v>36.644584294936131</c:v>
                </c:pt>
                <c:pt idx="466">
                  <c:v>36.599405128380624</c:v>
                </c:pt>
                <c:pt idx="467">
                  <c:v>36.554273149877403</c:v>
                </c:pt>
                <c:pt idx="468">
                  <c:v>36.509186674139016</c:v>
                </c:pt>
                <c:pt idx="469">
                  <c:v>36.46414401587802</c:v>
                </c:pt>
                <c:pt idx="470">
                  <c:v>36.419143251388363</c:v>
                </c:pt>
                <c:pt idx="471">
                  <c:v>36.374183172219752</c:v>
                </c:pt>
                <c:pt idx="472">
                  <c:v>36.32926185466615</c:v>
                </c:pt>
                <c:pt idx="473">
                  <c:v>36.284377375021528</c:v>
                </c:pt>
                <c:pt idx="474">
                  <c:v>36.239528524835578</c:v>
                </c:pt>
                <c:pt idx="475">
                  <c:v>36.194713380402277</c:v>
                </c:pt>
                <c:pt idx="476">
                  <c:v>36.14993025643416</c:v>
                </c:pt>
                <c:pt idx="477">
                  <c:v>36.105177234713622</c:v>
                </c:pt>
                <c:pt idx="478">
                  <c:v>36.060453095842519</c:v>
                </c:pt>
                <c:pt idx="479">
                  <c:v>36.015755683153884</c:v>
                </c:pt>
                <c:pt idx="480">
                  <c:v>35.97108378819744</c:v>
                </c:pt>
                <c:pt idx="481">
                  <c:v>35.926435487267142</c:v>
                </c:pt>
                <c:pt idx="482">
                  <c:v>35.881808975866235</c:v>
                </c:pt>
                <c:pt idx="483">
                  <c:v>35.837202807125863</c:v>
                </c:pt>
                <c:pt idx="484">
                  <c:v>35.792615057339972</c:v>
                </c:pt>
                <c:pt idx="485">
                  <c:v>35.748044279639693</c:v>
                </c:pt>
                <c:pt idx="486">
                  <c:v>35.703488553162089</c:v>
                </c:pt>
                <c:pt idx="487">
                  <c:v>35.658946306149389</c:v>
                </c:pt>
                <c:pt idx="488">
                  <c:v>35.6144159157544</c:v>
                </c:pt>
                <c:pt idx="489">
                  <c:v>35.569895637085033</c:v>
                </c:pt>
                <c:pt idx="490">
                  <c:v>35.525383786285921</c:v>
                </c:pt>
                <c:pt idx="491">
                  <c:v>35.48087864540463</c:v>
                </c:pt>
                <c:pt idx="492">
                  <c:v>35.436378590905846</c:v>
                </c:pt>
                <c:pt idx="493">
                  <c:v>35.39188189172306</c:v>
                </c:pt>
                <c:pt idx="494">
                  <c:v>35.347386877828058</c:v>
                </c:pt>
                <c:pt idx="495">
                  <c:v>35.297688106361527</c:v>
                </c:pt>
                <c:pt idx="496">
                  <c:v>35.247989230949955</c:v>
                </c:pt>
                <c:pt idx="497">
                  <c:v>35.198293962345588</c:v>
                </c:pt>
                <c:pt idx="498">
                  <c:v>35.148599335580414</c:v>
                </c:pt>
                <c:pt idx="499">
                  <c:v>35.098909061406687</c:v>
                </c:pt>
                <c:pt idx="500">
                  <c:v>35.049222082205027</c:v>
                </c:pt>
                <c:pt idx="501">
                  <c:v>34.999541155053372</c:v>
                </c:pt>
                <c:pt idx="502">
                  <c:v>34.949866176006665</c:v>
                </c:pt>
                <c:pt idx="503">
                  <c:v>34.900197994794198</c:v>
                </c:pt>
                <c:pt idx="504">
                  <c:v>34.850536507470935</c:v>
                </c:pt>
                <c:pt idx="505">
                  <c:v>34.800884471114777</c:v>
                </c:pt>
                <c:pt idx="506">
                  <c:v>34.751240828106383</c:v>
                </c:pt>
                <c:pt idx="507">
                  <c:v>34.701609289197975</c:v>
                </c:pt>
                <c:pt idx="508">
                  <c:v>34.651986889421565</c:v>
                </c:pt>
                <c:pt idx="509">
                  <c:v>34.602377339529383</c:v>
                </c:pt>
                <c:pt idx="510">
                  <c:v>34.55277958190208</c:v>
                </c:pt>
                <c:pt idx="511">
                  <c:v>34.50319637361757</c:v>
                </c:pt>
                <c:pt idx="512">
                  <c:v>34.453627610730805</c:v>
                </c:pt>
                <c:pt idx="513">
                  <c:v>34.404074142971076</c:v>
                </c:pt>
                <c:pt idx="514">
                  <c:v>34.354535866393341</c:v>
                </c:pt>
                <c:pt idx="515">
                  <c:v>34.305015538075509</c:v>
                </c:pt>
                <c:pt idx="516">
                  <c:v>34.255513054072551</c:v>
                </c:pt>
                <c:pt idx="517">
                  <c:v>34.206029264113745</c:v>
                </c:pt>
                <c:pt idx="518">
                  <c:v>34.156565017928365</c:v>
                </c:pt>
                <c:pt idx="519">
                  <c:v>34.107120211571377</c:v>
                </c:pt>
                <c:pt idx="520">
                  <c:v>34.05769760212069</c:v>
                </c:pt>
                <c:pt idx="521">
                  <c:v>34.008297085631277</c:v>
                </c:pt>
                <c:pt idx="522">
                  <c:v>33.958919511832406</c:v>
                </c:pt>
                <c:pt idx="523">
                  <c:v>33.90956477677905</c:v>
                </c:pt>
                <c:pt idx="524">
                  <c:v>33.86023563754911</c:v>
                </c:pt>
                <c:pt idx="525">
                  <c:v>33.81093103652325</c:v>
                </c:pt>
                <c:pt idx="526">
                  <c:v>33.761654684453681</c:v>
                </c:pt>
                <c:pt idx="527">
                  <c:v>33.712403616372427</c:v>
                </c:pt>
                <c:pt idx="528">
                  <c:v>33.663181543031712</c:v>
                </c:pt>
                <c:pt idx="529">
                  <c:v>33.613987406812186</c:v>
                </c:pt>
                <c:pt idx="530">
                  <c:v>33.564823964791756</c:v>
                </c:pt>
                <c:pt idx="531">
                  <c:v>33.51569111302539</c:v>
                </c:pt>
                <c:pt idx="532">
                  <c:v>33.46658970124237</c:v>
                </c:pt>
                <c:pt idx="533">
                  <c:v>33.417519625497654</c:v>
                </c:pt>
                <c:pt idx="534">
                  <c:v>33.368483642869151</c:v>
                </c:pt>
                <c:pt idx="535">
                  <c:v>33.319481649411834</c:v>
                </c:pt>
                <c:pt idx="536">
                  <c:v>33.270514494854979</c:v>
                </c:pt>
                <c:pt idx="537">
                  <c:v>33.221582075253544</c:v>
                </c:pt>
                <c:pt idx="538">
                  <c:v>33.172687147685444</c:v>
                </c:pt>
                <c:pt idx="539">
                  <c:v>33.123829608205646</c:v>
                </c:pt>
                <c:pt idx="540">
                  <c:v>33.07500935286911</c:v>
                </c:pt>
                <c:pt idx="541">
                  <c:v>33.026230092428065</c:v>
                </c:pt>
                <c:pt idx="542">
                  <c:v>32.977488861914523</c:v>
                </c:pt>
                <c:pt idx="543">
                  <c:v>32.928789372080722</c:v>
                </c:pt>
                <c:pt idx="544">
                  <c:v>32.880130565307297</c:v>
                </c:pt>
                <c:pt idx="545">
                  <c:v>32.831515198672165</c:v>
                </c:pt>
                <c:pt idx="546">
                  <c:v>32.782943168230283</c:v>
                </c:pt>
                <c:pt idx="547">
                  <c:v>32.734415323710941</c:v>
                </c:pt>
                <c:pt idx="548">
                  <c:v>32.685931561169099</c:v>
                </c:pt>
                <c:pt idx="549">
                  <c:v>32.637494637682664</c:v>
                </c:pt>
                <c:pt idx="550">
                  <c:v>32.589103495632287</c:v>
                </c:pt>
                <c:pt idx="551">
                  <c:v>32.540761845770206</c:v>
                </c:pt>
                <c:pt idx="552">
                  <c:v>32.492466723128416</c:v>
                </c:pt>
                <c:pt idx="553">
                  <c:v>32.444221838459157</c:v>
                </c:pt>
                <c:pt idx="554">
                  <c:v>32.396027087817387</c:v>
                </c:pt>
                <c:pt idx="555">
                  <c:v>32.347882367258073</c:v>
                </c:pt>
                <c:pt idx="556">
                  <c:v>32.29979043385913</c:v>
                </c:pt>
                <c:pt idx="557">
                  <c:v>32.251751183675516</c:v>
                </c:pt>
                <c:pt idx="558">
                  <c:v>32.203765466436508</c:v>
                </c:pt>
                <c:pt idx="559">
                  <c:v>32.155833178197085</c:v>
                </c:pt>
                <c:pt idx="560">
                  <c:v>32.107957076035134</c:v>
                </c:pt>
                <c:pt idx="561">
                  <c:v>32.060137056005637</c:v>
                </c:pt>
                <c:pt idx="562">
                  <c:v>32.012373967837874</c:v>
                </c:pt>
                <c:pt idx="563">
                  <c:v>31.964667707586791</c:v>
                </c:pt>
                <c:pt idx="564">
                  <c:v>31.917021032330318</c:v>
                </c:pt>
                <c:pt idx="565">
                  <c:v>31.869432884449097</c:v>
                </c:pt>
                <c:pt idx="566">
                  <c:v>31.821906974695352</c:v>
                </c:pt>
                <c:pt idx="567">
                  <c:v>31.774440338101105</c:v>
                </c:pt>
                <c:pt idx="568">
                  <c:v>31.727036685418575</c:v>
                </c:pt>
                <c:pt idx="569">
                  <c:v>31.679694959028417</c:v>
                </c:pt>
                <c:pt idx="570">
                  <c:v>31.632417916008535</c:v>
                </c:pt>
                <c:pt idx="571">
                  <c:v>31.585205452413902</c:v>
                </c:pt>
                <c:pt idx="572">
                  <c:v>31.538058417973787</c:v>
                </c:pt>
                <c:pt idx="573">
                  <c:v>31.490976708743162</c:v>
                </c:pt>
                <c:pt idx="574">
                  <c:v>31.443963081799936</c:v>
                </c:pt>
                <c:pt idx="575">
                  <c:v>31.397017910036233</c:v>
                </c:pt>
                <c:pt idx="576">
                  <c:v>31.350140612669851</c:v>
                </c:pt>
                <c:pt idx="577">
                  <c:v>31.303332993104391</c:v>
                </c:pt>
                <c:pt idx="578">
                  <c:v>31.256595901069133</c:v>
                </c:pt>
                <c:pt idx="579">
                  <c:v>31.209930186293356</c:v>
                </c:pt>
                <c:pt idx="580">
                  <c:v>31.163337652180651</c:v>
                </c:pt>
                <c:pt idx="581">
                  <c:v>31.116817241111676</c:v>
                </c:pt>
                <c:pt idx="582">
                  <c:v>31.070370756490014</c:v>
                </c:pt>
                <c:pt idx="583">
                  <c:v>31.023999048044949</c:v>
                </c:pt>
                <c:pt idx="584">
                  <c:v>30.977702965505767</c:v>
                </c:pt>
                <c:pt idx="585">
                  <c:v>30.931484312276055</c:v>
                </c:pt>
                <c:pt idx="586">
                  <c:v>30.885342030736467</c:v>
                </c:pt>
                <c:pt idx="587">
                  <c:v>30.83927840112775</c:v>
                </c:pt>
                <c:pt idx="588">
                  <c:v>30.793293319504876</c:v>
                </c:pt>
                <c:pt idx="589">
                  <c:v>30.747388112434273</c:v>
                </c:pt>
                <c:pt idx="590">
                  <c:v>30.70156410648238</c:v>
                </c:pt>
                <c:pt idx="591">
                  <c:v>30.655821674541329</c:v>
                </c:pt>
                <c:pt idx="592">
                  <c:v>30.610161189503231</c:v>
                </c:pt>
                <c:pt idx="593">
                  <c:v>30.564583977934525</c:v>
                </c:pt>
                <c:pt idx="594">
                  <c:v>30.519090889564492</c:v>
                </c:pt>
                <c:pt idx="595">
                  <c:v>30.473683727796729</c:v>
                </c:pt>
                <c:pt idx="596">
                  <c:v>30.428361435011883</c:v>
                </c:pt>
                <c:pt idx="597">
                  <c:v>30.383125814613546</c:v>
                </c:pt>
                <c:pt idx="598">
                  <c:v>30.337977716331</c:v>
                </c:pt>
                <c:pt idx="599">
                  <c:v>30.292918466730686</c:v>
                </c:pt>
                <c:pt idx="600">
                  <c:v>30.247947961867563</c:v>
                </c:pt>
                <c:pt idx="601">
                  <c:v>30.203068005145226</c:v>
                </c:pt>
                <c:pt idx="602">
                  <c:v>30.158278492618642</c:v>
                </c:pt>
                <c:pt idx="603">
                  <c:v>30.113580750854247</c:v>
                </c:pt>
                <c:pt idx="604">
                  <c:v>30.068976106418482</c:v>
                </c:pt>
                <c:pt idx="605">
                  <c:v>30.024464455366299</c:v>
                </c:pt>
                <c:pt idx="606">
                  <c:v>29.980047601101305</c:v>
                </c:pt>
                <c:pt idx="607">
                  <c:v>29.935725439678464</c:v>
                </c:pt>
                <c:pt idx="608">
                  <c:v>29.891499774501362</c:v>
                </c:pt>
                <c:pt idx="609">
                  <c:v>29.847370978462131</c:v>
                </c:pt>
                <c:pt idx="610">
                  <c:v>29.803339424452883</c:v>
                </c:pt>
                <c:pt idx="611">
                  <c:v>29.759406915877218</c:v>
                </c:pt>
                <c:pt idx="612">
                  <c:v>29.715573348790102</c:v>
                </c:pt>
                <c:pt idx="613">
                  <c:v>29.671840526595126</c:v>
                </c:pt>
                <c:pt idx="614">
                  <c:v>29.628208345347257</c:v>
                </c:pt>
                <c:pt idx="615">
                  <c:v>29.584678131612932</c:v>
                </c:pt>
                <c:pt idx="616">
                  <c:v>29.541251211958588</c:v>
                </c:pt>
                <c:pt idx="617">
                  <c:v>29.497927482439188</c:v>
                </c:pt>
                <c:pt idx="618">
                  <c:v>29.454708746458323</c:v>
                </c:pt>
                <c:pt idx="619">
                  <c:v>29.411594900070966</c:v>
                </c:pt>
                <c:pt idx="620">
                  <c:v>29.368587269843548</c:v>
                </c:pt>
                <c:pt idx="621">
                  <c:v>29.325687182342509</c:v>
                </c:pt>
                <c:pt idx="622">
                  <c:v>29.282894533622812</c:v>
                </c:pt>
                <c:pt idx="623">
                  <c:v>29.240211127088052</c:v>
                </c:pt>
                <c:pt idx="624">
                  <c:v>29.197636858793196</c:v>
                </c:pt>
                <c:pt idx="625">
                  <c:v>29.155173055304672</c:v>
                </c:pt>
                <c:pt idx="626">
                  <c:v>29.11282104318893</c:v>
                </c:pt>
                <c:pt idx="627">
                  <c:v>29.070581195338082</c:v>
                </c:pt>
                <c:pt idx="628">
                  <c:v>29.028453884644257</c:v>
                </c:pt>
                <c:pt idx="629">
                  <c:v>28.986440914511043</c:v>
                </c:pt>
                <c:pt idx="630">
                  <c:v>28.944542180993409</c:v>
                </c:pt>
                <c:pt idx="631">
                  <c:v>28.902759487494947</c:v>
                </c:pt>
                <c:pt idx="632">
                  <c:v>28.86109273007062</c:v>
                </c:pt>
                <c:pt idx="633">
                  <c:v>28.81954371212403</c:v>
                </c:pt>
                <c:pt idx="634">
                  <c:v>28.778112329710133</c:v>
                </c:pt>
                <c:pt idx="635">
                  <c:v>28.736799909395369</c:v>
                </c:pt>
                <c:pt idx="636">
                  <c:v>28.695607777746179</c:v>
                </c:pt>
                <c:pt idx="637">
                  <c:v>28.654535830817522</c:v>
                </c:pt>
                <c:pt idx="638">
                  <c:v>28.613585872012997</c:v>
                </c:pt>
                <c:pt idx="639">
                  <c:v>28.572757797387567</c:v>
                </c:pt>
                <c:pt idx="640">
                  <c:v>28.532053410344822</c:v>
                </c:pt>
                <c:pt idx="641">
                  <c:v>28.49147260693973</c:v>
                </c:pt>
                <c:pt idx="642">
                  <c:v>28.451016713738735</c:v>
                </c:pt>
                <c:pt idx="643">
                  <c:v>28.410687057308262</c:v>
                </c:pt>
                <c:pt idx="644">
                  <c:v>28.370483772121862</c:v>
                </c:pt>
                <c:pt idx="645">
                  <c:v>28.330407946327387</c:v>
                </c:pt>
                <c:pt idx="646">
                  <c:v>28.290460429654125</c:v>
                </c:pt>
                <c:pt idx="647">
                  <c:v>28.250641833412768</c:v>
                </c:pt>
                <c:pt idx="648">
                  <c:v>28.210953722588343</c:v>
                </c:pt>
                <c:pt idx="649">
                  <c:v>28.171395993235798</c:v>
                </c:pt>
                <c:pt idx="650">
                  <c:v>28.131970210340167</c:v>
                </c:pt>
                <c:pt idx="651">
                  <c:v>28.092676985212137</c:v>
                </c:pt>
                <c:pt idx="652">
                  <c:v>28.053517167580996</c:v>
                </c:pt>
                <c:pt idx="653">
                  <c:v>28.014491607176016</c:v>
                </c:pt>
                <c:pt idx="654">
                  <c:v>27.975601153726483</c:v>
                </c:pt>
                <c:pt idx="655">
                  <c:v>27.936846656961674</c:v>
                </c:pt>
                <c:pt idx="656">
                  <c:v>27.898228966610873</c:v>
                </c:pt>
                <c:pt idx="657">
                  <c:v>27.859748932403349</c:v>
                </c:pt>
                <c:pt idx="658">
                  <c:v>27.821407404068388</c:v>
                </c:pt>
                <c:pt idx="659">
                  <c:v>27.783205231335273</c:v>
                </c:pt>
                <c:pt idx="660">
                  <c:v>27.7451430255147</c:v>
                </c:pt>
                <c:pt idx="661">
                  <c:v>27.707222113173106</c:v>
                </c:pt>
                <c:pt idx="662">
                  <c:v>27.669443105621195</c:v>
                </c:pt>
                <c:pt idx="663">
                  <c:v>27.631806852588241</c:v>
                </c:pt>
                <c:pt idx="664">
                  <c:v>27.594314203803528</c:v>
                </c:pt>
                <c:pt idx="665">
                  <c:v>27.556966008996337</c:v>
                </c:pt>
                <c:pt idx="666">
                  <c:v>27.519763117895941</c:v>
                </c:pt>
                <c:pt idx="667">
                  <c:v>27.482706380231626</c:v>
                </c:pt>
                <c:pt idx="668">
                  <c:v>27.445796645732671</c:v>
                </c:pt>
                <c:pt idx="669">
                  <c:v>27.40903476412835</c:v>
                </c:pt>
                <c:pt idx="670">
                  <c:v>27.372421585147951</c:v>
                </c:pt>
                <c:pt idx="671">
                  <c:v>27.335957720102165</c:v>
                </c:pt>
                <c:pt idx="672">
                  <c:v>27.299644614766727</c:v>
                </c:pt>
                <c:pt idx="673">
                  <c:v>27.26348264203375</c:v>
                </c:pt>
                <c:pt idx="674">
                  <c:v>27.227472770841814</c:v>
                </c:pt>
                <c:pt idx="675">
                  <c:v>27.1916157317109</c:v>
                </c:pt>
                <c:pt idx="676">
                  <c:v>27.155912612788871</c:v>
                </c:pt>
                <c:pt idx="677">
                  <c:v>27.120364144595715</c:v>
                </c:pt>
                <c:pt idx="678">
                  <c:v>27.084971176860712</c:v>
                </c:pt>
                <c:pt idx="679">
                  <c:v>27.049734559313144</c:v>
                </c:pt>
                <c:pt idx="680">
                  <c:v>27.014655022472994</c:v>
                </c:pt>
                <c:pt idx="681">
                  <c:v>26.979733654488129</c:v>
                </c:pt>
                <c:pt idx="682">
                  <c:v>26.944971185878536</c:v>
                </c:pt>
                <c:pt idx="683">
                  <c:v>26.910368466373495</c:v>
                </c:pt>
                <c:pt idx="684">
                  <c:v>26.875926345702283</c:v>
                </c:pt>
                <c:pt idx="685">
                  <c:v>26.841645673594179</c:v>
                </c:pt>
                <c:pt idx="686">
                  <c:v>26.807527240173822</c:v>
                </c:pt>
                <c:pt idx="687">
                  <c:v>26.773572014379777</c:v>
                </c:pt>
                <c:pt idx="688">
                  <c:v>26.739780726732036</c:v>
                </c:pt>
                <c:pt idx="689">
                  <c:v>26.706154346169171</c:v>
                </c:pt>
                <c:pt idx="690">
                  <c:v>26.672693603211165</c:v>
                </c:pt>
                <c:pt idx="691">
                  <c:v>26.639399466796593</c:v>
                </c:pt>
                <c:pt idx="692">
                  <c:v>26.60627272705009</c:v>
                </c:pt>
                <c:pt idx="693">
                  <c:v>26.573314203898608</c:v>
                </c:pt>
                <c:pt idx="694">
                  <c:v>26.540524776873752</c:v>
                </c:pt>
                <c:pt idx="695">
                  <c:v>26.507905295704802</c:v>
                </c:pt>
                <c:pt idx="696">
                  <c:v>26.475456639923358</c:v>
                </c:pt>
                <c:pt idx="697">
                  <c:v>26.443179599654055</c:v>
                </c:pt>
                <c:pt idx="698">
                  <c:v>26.411075069329659</c:v>
                </c:pt>
                <c:pt idx="699">
                  <c:v>26.379143876327703</c:v>
                </c:pt>
                <c:pt idx="700">
                  <c:v>26.347386877828054</c:v>
                </c:pt>
                <c:pt idx="701">
                  <c:v>26.315804668670804</c:v>
                </c:pt>
                <c:pt idx="702">
                  <c:v>26.284396628192614</c:v>
                </c:pt>
                <c:pt idx="703">
                  <c:v>26.253161881174826</c:v>
                </c:pt>
                <c:pt idx="704">
                  <c:v>26.222099552398792</c:v>
                </c:pt>
                <c:pt idx="705">
                  <c:v>26.19120876664585</c:v>
                </c:pt>
                <c:pt idx="706">
                  <c:v>26.160488648697353</c:v>
                </c:pt>
                <c:pt idx="707">
                  <c:v>26.129937960154617</c:v>
                </c:pt>
                <c:pt idx="708">
                  <c:v>26.099556554167481</c:v>
                </c:pt>
                <c:pt idx="709">
                  <c:v>26.069343190318396</c:v>
                </c:pt>
                <c:pt idx="710">
                  <c:v>26.0392969933887</c:v>
                </c:pt>
                <c:pt idx="711">
                  <c:v>26.009417088159747</c:v>
                </c:pt>
                <c:pt idx="712">
                  <c:v>25.979702599412878</c:v>
                </c:pt>
                <c:pt idx="713">
                  <c:v>25.950152651929443</c:v>
                </c:pt>
                <c:pt idx="714">
                  <c:v>25.920766370490782</c:v>
                </c:pt>
                <c:pt idx="715">
                  <c:v>25.891542879878251</c:v>
                </c:pt>
                <c:pt idx="716">
                  <c:v>25.862481304873185</c:v>
                </c:pt>
                <c:pt idx="717">
                  <c:v>25.83358077025694</c:v>
                </c:pt>
                <c:pt idx="718">
                  <c:v>25.804840400810857</c:v>
                </c:pt>
                <c:pt idx="719">
                  <c:v>25.776258981548914</c:v>
                </c:pt>
                <c:pt idx="720">
                  <c:v>25.74783631867043</c:v>
                </c:pt>
                <c:pt idx="721">
                  <c:v>25.719571195295714</c:v>
                </c:pt>
                <c:pt idx="722">
                  <c:v>25.691462736206113</c:v>
                </c:pt>
                <c:pt idx="723">
                  <c:v>25.663510066182969</c:v>
                </c:pt>
                <c:pt idx="724">
                  <c:v>25.63571231000763</c:v>
                </c:pt>
                <c:pt idx="725">
                  <c:v>25.608068592461446</c:v>
                </c:pt>
                <c:pt idx="726">
                  <c:v>25.580578038325761</c:v>
                </c:pt>
                <c:pt idx="727">
                  <c:v>25.553239772381918</c:v>
                </c:pt>
                <c:pt idx="728">
                  <c:v>25.526052919411264</c:v>
                </c:pt>
                <c:pt idx="729">
                  <c:v>25.499016604195148</c:v>
                </c:pt>
                <c:pt idx="730">
                  <c:v>25.472129951514916</c:v>
                </c:pt>
                <c:pt idx="731">
                  <c:v>25.445392086151912</c:v>
                </c:pt>
                <c:pt idx="732">
                  <c:v>25.418801816788395</c:v>
                </c:pt>
                <c:pt idx="733">
                  <c:v>25.392358902151489</c:v>
                </c:pt>
                <c:pt idx="734">
                  <c:v>25.366062149165415</c:v>
                </c:pt>
                <c:pt idx="735">
                  <c:v>25.339910682611521</c:v>
                </c:pt>
                <c:pt idx="736">
                  <c:v>25.313903627271152</c:v>
                </c:pt>
                <c:pt idx="737">
                  <c:v>25.288040107925656</c:v>
                </c:pt>
                <c:pt idx="738">
                  <c:v>25.262319249356381</c:v>
                </c:pt>
                <c:pt idx="739">
                  <c:v>25.236740176344668</c:v>
                </c:pt>
                <c:pt idx="740">
                  <c:v>25.211302013671862</c:v>
                </c:pt>
                <c:pt idx="741">
                  <c:v>25.186003886119316</c:v>
                </c:pt>
                <c:pt idx="742">
                  <c:v>25.160844918468371</c:v>
                </c:pt>
                <c:pt idx="743">
                  <c:v>25.135824235500376</c:v>
                </c:pt>
                <c:pt idx="744">
                  <c:v>25.110940666180216</c:v>
                </c:pt>
                <c:pt idx="745">
                  <c:v>25.086193928544553</c:v>
                </c:pt>
                <c:pt idx="746">
                  <c:v>25.06158284992545</c:v>
                </c:pt>
                <c:pt idx="747">
                  <c:v>25.037106555104241</c:v>
                </c:pt>
                <c:pt idx="748">
                  <c:v>25.012764168862283</c:v>
                </c:pt>
                <c:pt idx="749">
                  <c:v>24.988554815980912</c:v>
                </c:pt>
                <c:pt idx="750">
                  <c:v>24.964477621241482</c:v>
                </c:pt>
                <c:pt idx="751">
                  <c:v>24.940531709425336</c:v>
                </c:pt>
                <c:pt idx="752">
                  <c:v>24.916716205313818</c:v>
                </c:pt>
                <c:pt idx="753">
                  <c:v>24.893030233688279</c:v>
                </c:pt>
                <c:pt idx="754">
                  <c:v>24.869472919330061</c:v>
                </c:pt>
                <c:pt idx="755">
                  <c:v>24.846043387020512</c:v>
                </c:pt>
                <c:pt idx="756">
                  <c:v>24.822740761540977</c:v>
                </c:pt>
                <c:pt idx="757">
                  <c:v>24.799563892133751</c:v>
                </c:pt>
                <c:pt idx="758">
                  <c:v>24.776512456145049</c:v>
                </c:pt>
                <c:pt idx="759">
                  <c:v>24.753585301319969</c:v>
                </c:pt>
                <c:pt idx="760">
                  <c:v>24.730781552439854</c:v>
                </c:pt>
                <c:pt idx="761">
                  <c:v>24.708100334286051</c:v>
                </c:pt>
                <c:pt idx="762">
                  <c:v>24.685540771639904</c:v>
                </c:pt>
                <c:pt idx="763">
                  <c:v>24.663101989282762</c:v>
                </c:pt>
                <c:pt idx="764">
                  <c:v>24.640783111995969</c:v>
                </c:pt>
                <c:pt idx="765">
                  <c:v>24.618583264560876</c:v>
                </c:pt>
                <c:pt idx="766">
                  <c:v>24.596501571758822</c:v>
                </c:pt>
                <c:pt idx="767">
                  <c:v>24.574537158371157</c:v>
                </c:pt>
                <c:pt idx="768">
                  <c:v>24.552689149179226</c:v>
                </c:pt>
                <c:pt idx="769">
                  <c:v>24.530956410577915</c:v>
                </c:pt>
                <c:pt idx="770">
                  <c:v>24.509338585483057</c:v>
                </c:pt>
                <c:pt idx="771">
                  <c:v>24.487834538917539</c:v>
                </c:pt>
                <c:pt idx="772">
                  <c:v>24.466443395662708</c:v>
                </c:pt>
                <c:pt idx="773">
                  <c:v>24.445164280499906</c:v>
                </c:pt>
                <c:pt idx="774">
                  <c:v>24.423996318210481</c:v>
                </c:pt>
                <c:pt idx="775">
                  <c:v>24.402938633575783</c:v>
                </c:pt>
                <c:pt idx="776">
                  <c:v>24.381990351377155</c:v>
                </c:pt>
                <c:pt idx="777">
                  <c:v>24.361150596395941</c:v>
                </c:pt>
                <c:pt idx="778">
                  <c:v>24.340418493413491</c:v>
                </c:pt>
                <c:pt idx="779">
                  <c:v>24.319793167211149</c:v>
                </c:pt>
                <c:pt idx="780">
                  <c:v>24.299273742570261</c:v>
                </c:pt>
                <c:pt idx="781">
                  <c:v>24.278859344272174</c:v>
                </c:pt>
                <c:pt idx="782">
                  <c:v>24.25854885559831</c:v>
                </c:pt>
                <c:pt idx="783">
                  <c:v>24.238341885555791</c:v>
                </c:pt>
                <c:pt idx="784">
                  <c:v>24.218237316189679</c:v>
                </c:pt>
                <c:pt idx="785">
                  <c:v>24.198234272281319</c:v>
                </c:pt>
                <c:pt idx="786">
                  <c:v>24.178331878612056</c:v>
                </c:pt>
                <c:pt idx="787">
                  <c:v>24.158529259963238</c:v>
                </c:pt>
                <c:pt idx="788">
                  <c:v>24.138825541116208</c:v>
                </c:pt>
                <c:pt idx="789">
                  <c:v>24.119219846852317</c:v>
                </c:pt>
                <c:pt idx="790">
                  <c:v>24.099711301952905</c:v>
                </c:pt>
                <c:pt idx="791">
                  <c:v>24.080299031199324</c:v>
                </c:pt>
                <c:pt idx="792">
                  <c:v>24.060982159372916</c:v>
                </c:pt>
                <c:pt idx="793">
                  <c:v>24.04175981125503</c:v>
                </c:pt>
                <c:pt idx="794">
                  <c:v>24.022630884149642</c:v>
                </c:pt>
                <c:pt idx="795">
                  <c:v>24.003594958893562</c:v>
                </c:pt>
                <c:pt idx="796">
                  <c:v>23.98465093167961</c:v>
                </c:pt>
                <c:pt idx="797">
                  <c:v>23.965797927289128</c:v>
                </c:pt>
                <c:pt idx="798">
                  <c:v>23.94703507050346</c:v>
                </c:pt>
                <c:pt idx="799">
                  <c:v>23.928361486103963</c:v>
                </c:pt>
                <c:pt idx="800">
                  <c:v>23.909776298871972</c:v>
                </c:pt>
                <c:pt idx="801">
                  <c:v>23.891278633588836</c:v>
                </c:pt>
                <c:pt idx="802">
                  <c:v>23.872867615035904</c:v>
                </c:pt>
                <c:pt idx="803">
                  <c:v>23.854542367994522</c:v>
                </c:pt>
                <c:pt idx="804">
                  <c:v>23.836301908776239</c:v>
                </c:pt>
                <c:pt idx="805">
                  <c:v>23.818145579600188</c:v>
                </c:pt>
                <c:pt idx="806">
                  <c:v>23.800072396274505</c:v>
                </c:pt>
                <c:pt idx="807">
                  <c:v>23.782081483580541</c:v>
                </c:pt>
                <c:pt idx="808">
                  <c:v>23.764171966299635</c:v>
                </c:pt>
                <c:pt idx="809">
                  <c:v>23.746342969213142</c:v>
                </c:pt>
                <c:pt idx="810">
                  <c:v>23.72859351154354</c:v>
                </c:pt>
                <c:pt idx="811">
                  <c:v>23.710922929656796</c:v>
                </c:pt>
                <c:pt idx="812">
                  <c:v>23.693330242303283</c:v>
                </c:pt>
                <c:pt idx="813">
                  <c:v>23.675814574264344</c:v>
                </c:pt>
                <c:pt idx="814">
                  <c:v>23.658375050321325</c:v>
                </c:pt>
                <c:pt idx="815">
                  <c:v>23.641010795255578</c:v>
                </c:pt>
                <c:pt idx="816">
                  <c:v>23.623720831012715</c:v>
                </c:pt>
                <c:pt idx="817">
                  <c:v>23.606504488481139</c:v>
                </c:pt>
                <c:pt idx="818">
                  <c:v>23.589360789165653</c:v>
                </c:pt>
                <c:pt idx="819">
                  <c:v>23.572288857847603</c:v>
                </c:pt>
                <c:pt idx="820">
                  <c:v>23.555287819308333</c:v>
                </c:pt>
                <c:pt idx="821">
                  <c:v>23.538356798329193</c:v>
                </c:pt>
                <c:pt idx="822">
                  <c:v>23.521494819391126</c:v>
                </c:pt>
                <c:pt idx="823">
                  <c:v>23.504701208280576</c:v>
                </c:pt>
                <c:pt idx="824">
                  <c:v>23.487974989068974</c:v>
                </c:pt>
                <c:pt idx="825">
                  <c:v>23.471315286537671</c:v>
                </c:pt>
                <c:pt idx="826">
                  <c:v>23.45472122546801</c:v>
                </c:pt>
                <c:pt idx="827">
                  <c:v>23.438191930641334</c:v>
                </c:pt>
                <c:pt idx="828">
                  <c:v>23.421726526838995</c:v>
                </c:pt>
                <c:pt idx="829">
                  <c:v>23.405324041262457</c:v>
                </c:pt>
                <c:pt idx="830">
                  <c:v>23.388983794220604</c:v>
                </c:pt>
                <c:pt idx="831">
                  <c:v>23.372704812541905</c:v>
                </c:pt>
                <c:pt idx="832">
                  <c:v>23.35648622100771</c:v>
                </c:pt>
                <c:pt idx="833">
                  <c:v>23.34032714439936</c:v>
                </c:pt>
                <c:pt idx="834">
                  <c:v>23.324226707498209</c:v>
                </c:pt>
                <c:pt idx="835">
                  <c:v>23.308183939634137</c:v>
                </c:pt>
                <c:pt idx="836">
                  <c:v>23.29219815682789</c:v>
                </c:pt>
                <c:pt idx="837">
                  <c:v>23.276268388067656</c:v>
                </c:pt>
                <c:pt idx="838">
                  <c:v>23.260393758134789</c:v>
                </c:pt>
                <c:pt idx="839">
                  <c:v>23.244573391810626</c:v>
                </c:pt>
                <c:pt idx="840">
                  <c:v>23.228806413876519</c:v>
                </c:pt>
                <c:pt idx="841">
                  <c:v>23.213091855602975</c:v>
                </c:pt>
                <c:pt idx="842">
                  <c:v>23.197429029098192</c:v>
                </c:pt>
                <c:pt idx="843">
                  <c:v>23.181816965322287</c:v>
                </c:pt>
                <c:pt idx="844">
                  <c:v>23.166254789056602</c:v>
                </c:pt>
                <c:pt idx="845">
                  <c:v>23.150741625082485</c:v>
                </c:pt>
                <c:pt idx="846">
                  <c:v>23.135276598181282</c:v>
                </c:pt>
                <c:pt idx="847">
                  <c:v>23.119858741376323</c:v>
                </c:pt>
                <c:pt idx="848">
                  <c:v>23.104487363238864</c:v>
                </c:pt>
                <c:pt idx="849">
                  <c:v>23.089161496513142</c:v>
                </c:pt>
                <c:pt idx="850">
                  <c:v>23.073880265980502</c:v>
                </c:pt>
                <c:pt idx="851">
                  <c:v>23.058642796422291</c:v>
                </c:pt>
                <c:pt idx="852">
                  <c:v>23.043448167399454</c:v>
                </c:pt>
                <c:pt idx="853">
                  <c:v>23.028295594258033</c:v>
                </c:pt>
                <c:pt idx="854">
                  <c:v>23.013184156432473</c:v>
                </c:pt>
                <c:pt idx="855">
                  <c:v>22.998112933847583</c:v>
                </c:pt>
                <c:pt idx="856">
                  <c:v>22.983081141113846</c:v>
                </c:pt>
                <c:pt idx="857">
                  <c:v>22.9680878580374</c:v>
                </c:pt>
                <c:pt idx="858">
                  <c:v>22.953132164883446</c:v>
                </c:pt>
                <c:pt idx="859">
                  <c:v>22.938213275573858</c:v>
                </c:pt>
                <c:pt idx="860">
                  <c:v>22.923330270262991</c:v>
                </c:pt>
                <c:pt idx="861">
                  <c:v>22.908482229532964</c:v>
                </c:pt>
                <c:pt idx="862">
                  <c:v>22.893668366663992</c:v>
                </c:pt>
                <c:pt idx="863">
                  <c:v>22.878887762135165</c:v>
                </c:pt>
                <c:pt idx="864">
                  <c:v>22.864139540727834</c:v>
                </c:pt>
                <c:pt idx="865">
                  <c:v>22.849422783410159</c:v>
                </c:pt>
                <c:pt idx="866">
                  <c:v>22.834736702679844</c:v>
                </c:pt>
                <c:pt idx="867">
                  <c:v>22.820080379412452</c:v>
                </c:pt>
                <c:pt idx="868">
                  <c:v>22.805452894838286</c:v>
                </c:pt>
                <c:pt idx="869">
                  <c:v>22.790853460922943</c:v>
                </c:pt>
                <c:pt idx="870">
                  <c:v>22.776281158811955</c:v>
                </c:pt>
                <c:pt idx="871">
                  <c:v>22.761735069974289</c:v>
                </c:pt>
                <c:pt idx="872">
                  <c:v>22.747214405890386</c:v>
                </c:pt>
                <c:pt idx="873">
                  <c:v>22.732718247952267</c:v>
                </c:pt>
                <c:pt idx="874">
                  <c:v>22.718245677844088</c:v>
                </c:pt>
                <c:pt idx="875">
                  <c:v>22.703795906608089</c:v>
                </c:pt>
                <c:pt idx="876">
                  <c:v>22.689367994375917</c:v>
                </c:pt>
                <c:pt idx="877">
                  <c:v>22.67496110892634</c:v>
                </c:pt>
                <c:pt idx="878">
                  <c:v>22.660574332101973</c:v>
                </c:pt>
                <c:pt idx="879">
                  <c:v>22.646206810163633</c:v>
                </c:pt>
                <c:pt idx="880">
                  <c:v>22.631857689257373</c:v>
                </c:pt>
                <c:pt idx="881">
                  <c:v>22.617526051397956</c:v>
                </c:pt>
                <c:pt idx="882">
                  <c:v>22.603211064077232</c:v>
                </c:pt>
                <c:pt idx="883">
                  <c:v>22.588911809411695</c:v>
                </c:pt>
                <c:pt idx="884">
                  <c:v>22.574627433521957</c:v>
                </c:pt>
                <c:pt idx="885">
                  <c:v>22.560357082439964</c:v>
                </c:pt>
                <c:pt idx="886">
                  <c:v>22.546099838415227</c:v>
                </c:pt>
                <c:pt idx="887">
                  <c:v>22.531854847499901</c:v>
                </c:pt>
                <c:pt idx="888">
                  <c:v>22.517621245072256</c:v>
                </c:pt>
                <c:pt idx="889">
                  <c:v>22.503398145293893</c:v>
                </c:pt>
                <c:pt idx="890">
                  <c:v>22.489184672944194</c:v>
                </c:pt>
                <c:pt idx="891">
                  <c:v>22.474979952802556</c:v>
                </c:pt>
                <c:pt idx="892">
                  <c:v>22.460783099073605</c:v>
                </c:pt>
                <c:pt idx="893">
                  <c:v>22.446593257691141</c:v>
                </c:pt>
                <c:pt idx="894">
                  <c:v>22.432409537571438</c:v>
                </c:pt>
                <c:pt idx="895">
                  <c:v>22.41823107406131</c:v>
                </c:pt>
                <c:pt idx="896">
                  <c:v>22.404056981375653</c:v>
                </c:pt>
                <c:pt idx="897">
                  <c:v>22.389886392214908</c:v>
                </c:pt>
                <c:pt idx="898">
                  <c:v>22.375718428717459</c:v>
                </c:pt>
                <c:pt idx="899">
                  <c:v>22.361552215662208</c:v>
                </c:pt>
                <c:pt idx="900">
                  <c:v>22.347386877828054</c:v>
                </c:pt>
                <c:pt idx="901">
                  <c:v>22.361552215662208</c:v>
                </c:pt>
                <c:pt idx="902">
                  <c:v>22.375718428717459</c:v>
                </c:pt>
                <c:pt idx="903">
                  <c:v>22.389886392214908</c:v>
                </c:pt>
                <c:pt idx="904">
                  <c:v>22.404056981375653</c:v>
                </c:pt>
                <c:pt idx="905">
                  <c:v>22.41823107406131</c:v>
                </c:pt>
                <c:pt idx="906">
                  <c:v>22.432409537571438</c:v>
                </c:pt>
                <c:pt idx="907">
                  <c:v>22.446593257691141</c:v>
                </c:pt>
                <c:pt idx="908">
                  <c:v>22.460783099073605</c:v>
                </c:pt>
                <c:pt idx="909">
                  <c:v>22.474979952802556</c:v>
                </c:pt>
                <c:pt idx="910">
                  <c:v>22.489184672944194</c:v>
                </c:pt>
                <c:pt idx="911">
                  <c:v>22.503398145293893</c:v>
                </c:pt>
                <c:pt idx="912">
                  <c:v>22.517621245072256</c:v>
                </c:pt>
                <c:pt idx="913">
                  <c:v>22.531854847499901</c:v>
                </c:pt>
                <c:pt idx="914">
                  <c:v>22.546099838415227</c:v>
                </c:pt>
                <c:pt idx="915">
                  <c:v>22.560357082439964</c:v>
                </c:pt>
                <c:pt idx="916">
                  <c:v>22.574627433521957</c:v>
                </c:pt>
                <c:pt idx="917">
                  <c:v>22.588911809411695</c:v>
                </c:pt>
                <c:pt idx="918">
                  <c:v>22.603211064077232</c:v>
                </c:pt>
                <c:pt idx="919">
                  <c:v>22.617526051397956</c:v>
                </c:pt>
                <c:pt idx="920">
                  <c:v>22.631857689257373</c:v>
                </c:pt>
                <c:pt idx="921">
                  <c:v>22.646206810163633</c:v>
                </c:pt>
                <c:pt idx="922">
                  <c:v>22.660574332101973</c:v>
                </c:pt>
                <c:pt idx="923">
                  <c:v>22.67496110892634</c:v>
                </c:pt>
                <c:pt idx="924">
                  <c:v>22.689367994375917</c:v>
                </c:pt>
                <c:pt idx="925">
                  <c:v>22.703795906608089</c:v>
                </c:pt>
                <c:pt idx="926">
                  <c:v>22.718245677844088</c:v>
                </c:pt>
                <c:pt idx="927">
                  <c:v>22.732718247952267</c:v>
                </c:pt>
                <c:pt idx="928">
                  <c:v>22.747214405890386</c:v>
                </c:pt>
                <c:pt idx="929">
                  <c:v>22.761735069974289</c:v>
                </c:pt>
                <c:pt idx="930">
                  <c:v>22.776281158811955</c:v>
                </c:pt>
                <c:pt idx="931">
                  <c:v>22.790853460922943</c:v>
                </c:pt>
                <c:pt idx="932">
                  <c:v>22.805452894838286</c:v>
                </c:pt>
                <c:pt idx="933">
                  <c:v>22.820080379412452</c:v>
                </c:pt>
                <c:pt idx="934">
                  <c:v>22.834736702679844</c:v>
                </c:pt>
                <c:pt idx="935">
                  <c:v>22.849422783410159</c:v>
                </c:pt>
                <c:pt idx="936">
                  <c:v>22.864139540727834</c:v>
                </c:pt>
                <c:pt idx="937">
                  <c:v>22.878887762135165</c:v>
                </c:pt>
                <c:pt idx="938">
                  <c:v>22.893668366663992</c:v>
                </c:pt>
                <c:pt idx="939">
                  <c:v>22.908482229532964</c:v>
                </c:pt>
                <c:pt idx="940">
                  <c:v>22.923330270262991</c:v>
                </c:pt>
                <c:pt idx="941">
                  <c:v>22.938213275573858</c:v>
                </c:pt>
                <c:pt idx="942">
                  <c:v>22.953132164883446</c:v>
                </c:pt>
                <c:pt idx="943">
                  <c:v>22.9680878580374</c:v>
                </c:pt>
                <c:pt idx="944">
                  <c:v>22.983081141113846</c:v>
                </c:pt>
                <c:pt idx="945">
                  <c:v>22.998112933847583</c:v>
                </c:pt>
                <c:pt idx="946">
                  <c:v>23.013184156432473</c:v>
                </c:pt>
                <c:pt idx="947">
                  <c:v>23.028295594258033</c:v>
                </c:pt>
                <c:pt idx="948">
                  <c:v>23.043448167399454</c:v>
                </c:pt>
                <c:pt idx="949">
                  <c:v>23.058642796422291</c:v>
                </c:pt>
                <c:pt idx="950">
                  <c:v>23.073880265980502</c:v>
                </c:pt>
                <c:pt idx="951">
                  <c:v>23.089161496513142</c:v>
                </c:pt>
                <c:pt idx="952">
                  <c:v>23.104487363238864</c:v>
                </c:pt>
                <c:pt idx="953">
                  <c:v>23.119858741376323</c:v>
                </c:pt>
                <c:pt idx="954">
                  <c:v>23.135276598181282</c:v>
                </c:pt>
                <c:pt idx="955">
                  <c:v>23.150741625082485</c:v>
                </c:pt>
                <c:pt idx="956">
                  <c:v>23.166254789056602</c:v>
                </c:pt>
                <c:pt idx="957">
                  <c:v>23.181816965322287</c:v>
                </c:pt>
                <c:pt idx="958">
                  <c:v>23.197429029098192</c:v>
                </c:pt>
                <c:pt idx="959">
                  <c:v>23.213091855602975</c:v>
                </c:pt>
                <c:pt idx="960">
                  <c:v>23.228806413876519</c:v>
                </c:pt>
                <c:pt idx="961">
                  <c:v>23.244573391810626</c:v>
                </c:pt>
                <c:pt idx="962">
                  <c:v>23.260393758134789</c:v>
                </c:pt>
                <c:pt idx="963">
                  <c:v>23.276268388067656</c:v>
                </c:pt>
                <c:pt idx="964">
                  <c:v>23.29219815682789</c:v>
                </c:pt>
                <c:pt idx="965">
                  <c:v>23.308183939634137</c:v>
                </c:pt>
                <c:pt idx="966">
                  <c:v>23.324226707498209</c:v>
                </c:pt>
                <c:pt idx="967">
                  <c:v>23.34032714439936</c:v>
                </c:pt>
                <c:pt idx="968">
                  <c:v>23.35648622100771</c:v>
                </c:pt>
                <c:pt idx="969">
                  <c:v>23.372704812541905</c:v>
                </c:pt>
                <c:pt idx="970">
                  <c:v>23.388983794220604</c:v>
                </c:pt>
                <c:pt idx="971">
                  <c:v>23.405324041262457</c:v>
                </c:pt>
                <c:pt idx="972">
                  <c:v>23.421726526838995</c:v>
                </c:pt>
                <c:pt idx="973">
                  <c:v>23.438191930641334</c:v>
                </c:pt>
                <c:pt idx="974">
                  <c:v>23.45472122546801</c:v>
                </c:pt>
                <c:pt idx="975">
                  <c:v>23.471315286537671</c:v>
                </c:pt>
                <c:pt idx="976">
                  <c:v>23.487974989068974</c:v>
                </c:pt>
                <c:pt idx="977">
                  <c:v>23.504701208280576</c:v>
                </c:pt>
                <c:pt idx="978">
                  <c:v>23.521494819391126</c:v>
                </c:pt>
                <c:pt idx="979">
                  <c:v>23.538356798329193</c:v>
                </c:pt>
                <c:pt idx="980">
                  <c:v>23.555287819308333</c:v>
                </c:pt>
                <c:pt idx="981">
                  <c:v>23.572288857847603</c:v>
                </c:pt>
                <c:pt idx="982">
                  <c:v>23.589360789165653</c:v>
                </c:pt>
                <c:pt idx="983">
                  <c:v>23.606504488481139</c:v>
                </c:pt>
                <c:pt idx="984">
                  <c:v>23.623720831012715</c:v>
                </c:pt>
                <c:pt idx="985">
                  <c:v>23.641010795255578</c:v>
                </c:pt>
                <c:pt idx="986">
                  <c:v>23.658375050321325</c:v>
                </c:pt>
                <c:pt idx="987">
                  <c:v>23.675814574264344</c:v>
                </c:pt>
                <c:pt idx="988">
                  <c:v>23.693330242303283</c:v>
                </c:pt>
                <c:pt idx="989">
                  <c:v>23.710922929656796</c:v>
                </c:pt>
                <c:pt idx="990">
                  <c:v>23.72859351154354</c:v>
                </c:pt>
                <c:pt idx="991">
                  <c:v>23.746342969213142</c:v>
                </c:pt>
                <c:pt idx="992">
                  <c:v>23.764171966299635</c:v>
                </c:pt>
                <c:pt idx="993">
                  <c:v>23.782081483580541</c:v>
                </c:pt>
                <c:pt idx="994">
                  <c:v>23.800072396274505</c:v>
                </c:pt>
                <c:pt idx="995">
                  <c:v>23.818145579600188</c:v>
                </c:pt>
                <c:pt idx="996">
                  <c:v>23.836301908776239</c:v>
                </c:pt>
                <c:pt idx="997">
                  <c:v>23.854542367994522</c:v>
                </c:pt>
                <c:pt idx="998">
                  <c:v>23.872867615035904</c:v>
                </c:pt>
                <c:pt idx="999">
                  <c:v>23.891278633588836</c:v>
                </c:pt>
                <c:pt idx="1000">
                  <c:v>23.909776298871972</c:v>
                </c:pt>
                <c:pt idx="1001">
                  <c:v>23.928361486103963</c:v>
                </c:pt>
                <c:pt idx="1002">
                  <c:v>23.94703507050346</c:v>
                </c:pt>
                <c:pt idx="1003">
                  <c:v>23.965797927289128</c:v>
                </c:pt>
                <c:pt idx="1004">
                  <c:v>23.98465093167961</c:v>
                </c:pt>
                <c:pt idx="1005">
                  <c:v>24.003594958893562</c:v>
                </c:pt>
                <c:pt idx="1006">
                  <c:v>24.022630884149642</c:v>
                </c:pt>
                <c:pt idx="1007">
                  <c:v>24.04175981125503</c:v>
                </c:pt>
                <c:pt idx="1008">
                  <c:v>24.060982159372916</c:v>
                </c:pt>
                <c:pt idx="1009">
                  <c:v>24.080299031199324</c:v>
                </c:pt>
                <c:pt idx="1010">
                  <c:v>24.099711301952905</c:v>
                </c:pt>
                <c:pt idx="1011">
                  <c:v>24.119219846852317</c:v>
                </c:pt>
                <c:pt idx="1012">
                  <c:v>24.138825541116208</c:v>
                </c:pt>
                <c:pt idx="1013">
                  <c:v>24.158529259963238</c:v>
                </c:pt>
                <c:pt idx="1014">
                  <c:v>24.178331878612056</c:v>
                </c:pt>
                <c:pt idx="1015">
                  <c:v>24.198234272281319</c:v>
                </c:pt>
                <c:pt idx="1016">
                  <c:v>24.218237316189679</c:v>
                </c:pt>
                <c:pt idx="1017">
                  <c:v>24.238341885555791</c:v>
                </c:pt>
                <c:pt idx="1018">
                  <c:v>24.25854885559831</c:v>
                </c:pt>
                <c:pt idx="1019">
                  <c:v>24.278859344272174</c:v>
                </c:pt>
                <c:pt idx="1020">
                  <c:v>24.299273742570261</c:v>
                </c:pt>
                <c:pt idx="1021">
                  <c:v>24.319793167211149</c:v>
                </c:pt>
                <c:pt idx="1022">
                  <c:v>24.340418493413491</c:v>
                </c:pt>
                <c:pt idx="1023">
                  <c:v>24.361150596395941</c:v>
                </c:pt>
                <c:pt idx="1024">
                  <c:v>24.381990351377155</c:v>
                </c:pt>
                <c:pt idx="1025">
                  <c:v>24.402938633575783</c:v>
                </c:pt>
                <c:pt idx="1026">
                  <c:v>24.423996318210481</c:v>
                </c:pt>
                <c:pt idx="1027">
                  <c:v>24.445164280499906</c:v>
                </c:pt>
                <c:pt idx="1028">
                  <c:v>24.466443395662708</c:v>
                </c:pt>
                <c:pt idx="1029">
                  <c:v>24.487834538917539</c:v>
                </c:pt>
                <c:pt idx="1030">
                  <c:v>24.509338585483057</c:v>
                </c:pt>
                <c:pt idx="1031">
                  <c:v>24.530956410577915</c:v>
                </c:pt>
                <c:pt idx="1032">
                  <c:v>24.552689149179226</c:v>
                </c:pt>
                <c:pt idx="1033">
                  <c:v>24.574537158371157</c:v>
                </c:pt>
                <c:pt idx="1034">
                  <c:v>24.596501571758822</c:v>
                </c:pt>
                <c:pt idx="1035">
                  <c:v>24.618583264560876</c:v>
                </c:pt>
                <c:pt idx="1036">
                  <c:v>24.640783111995969</c:v>
                </c:pt>
                <c:pt idx="1037">
                  <c:v>24.663101989282762</c:v>
                </c:pt>
                <c:pt idx="1038">
                  <c:v>24.685540771639904</c:v>
                </c:pt>
                <c:pt idx="1039">
                  <c:v>24.708100334286051</c:v>
                </c:pt>
                <c:pt idx="1040">
                  <c:v>24.730781552439854</c:v>
                </c:pt>
                <c:pt idx="1041">
                  <c:v>24.753585301319969</c:v>
                </c:pt>
                <c:pt idx="1042">
                  <c:v>24.776512456145049</c:v>
                </c:pt>
                <c:pt idx="1043">
                  <c:v>24.799563892133751</c:v>
                </c:pt>
                <c:pt idx="1044">
                  <c:v>24.822740761540977</c:v>
                </c:pt>
                <c:pt idx="1045">
                  <c:v>24.846043387020512</c:v>
                </c:pt>
                <c:pt idx="1046">
                  <c:v>24.869472919330061</c:v>
                </c:pt>
                <c:pt idx="1047">
                  <c:v>24.893030233688279</c:v>
                </c:pt>
                <c:pt idx="1048">
                  <c:v>24.916716205313818</c:v>
                </c:pt>
                <c:pt idx="1049">
                  <c:v>24.940531709425336</c:v>
                </c:pt>
                <c:pt idx="1050">
                  <c:v>24.964477621241482</c:v>
                </c:pt>
                <c:pt idx="1051">
                  <c:v>24.988554815980912</c:v>
                </c:pt>
                <c:pt idx="1052">
                  <c:v>25.012764168862283</c:v>
                </c:pt>
                <c:pt idx="1053">
                  <c:v>25.037106555104241</c:v>
                </c:pt>
                <c:pt idx="1054">
                  <c:v>25.06158284992545</c:v>
                </c:pt>
                <c:pt idx="1055">
                  <c:v>25.086193928544553</c:v>
                </c:pt>
                <c:pt idx="1056">
                  <c:v>25.110940666180216</c:v>
                </c:pt>
                <c:pt idx="1057">
                  <c:v>25.135824235500376</c:v>
                </c:pt>
                <c:pt idx="1058">
                  <c:v>25.160844918468371</c:v>
                </c:pt>
                <c:pt idx="1059">
                  <c:v>25.186003886119316</c:v>
                </c:pt>
                <c:pt idx="1060">
                  <c:v>25.211302013671862</c:v>
                </c:pt>
                <c:pt idx="1061">
                  <c:v>25.236740176344668</c:v>
                </c:pt>
                <c:pt idx="1062">
                  <c:v>25.262319249356381</c:v>
                </c:pt>
                <c:pt idx="1063">
                  <c:v>25.288040107925656</c:v>
                </c:pt>
                <c:pt idx="1064">
                  <c:v>25.313903627271152</c:v>
                </c:pt>
                <c:pt idx="1065">
                  <c:v>25.339910682611521</c:v>
                </c:pt>
                <c:pt idx="1066">
                  <c:v>25.366062149165415</c:v>
                </c:pt>
                <c:pt idx="1067">
                  <c:v>25.392358902151489</c:v>
                </c:pt>
                <c:pt idx="1068">
                  <c:v>25.418801816788395</c:v>
                </c:pt>
                <c:pt idx="1069">
                  <c:v>25.445392086151912</c:v>
                </c:pt>
                <c:pt idx="1070">
                  <c:v>25.472129951514916</c:v>
                </c:pt>
                <c:pt idx="1071">
                  <c:v>25.499016604195148</c:v>
                </c:pt>
                <c:pt idx="1072">
                  <c:v>25.526052919411264</c:v>
                </c:pt>
                <c:pt idx="1073">
                  <c:v>25.553239772381918</c:v>
                </c:pt>
                <c:pt idx="1074">
                  <c:v>25.580578038325761</c:v>
                </c:pt>
                <c:pt idx="1075">
                  <c:v>25.608068592461446</c:v>
                </c:pt>
                <c:pt idx="1076">
                  <c:v>25.63571231000763</c:v>
                </c:pt>
                <c:pt idx="1077">
                  <c:v>25.663510066182969</c:v>
                </c:pt>
                <c:pt idx="1078">
                  <c:v>25.691462736206113</c:v>
                </c:pt>
                <c:pt idx="1079">
                  <c:v>25.719571195295714</c:v>
                </c:pt>
                <c:pt idx="1080">
                  <c:v>25.74783631867043</c:v>
                </c:pt>
                <c:pt idx="1081">
                  <c:v>25.776258981548914</c:v>
                </c:pt>
                <c:pt idx="1082">
                  <c:v>25.804840400810857</c:v>
                </c:pt>
                <c:pt idx="1083">
                  <c:v>25.83358077025694</c:v>
                </c:pt>
                <c:pt idx="1084">
                  <c:v>25.862481304873185</c:v>
                </c:pt>
                <c:pt idx="1085">
                  <c:v>25.891542879878251</c:v>
                </c:pt>
                <c:pt idx="1086">
                  <c:v>25.920766370490782</c:v>
                </c:pt>
                <c:pt idx="1087">
                  <c:v>25.950152651929443</c:v>
                </c:pt>
                <c:pt idx="1088">
                  <c:v>25.979702599412878</c:v>
                </c:pt>
                <c:pt idx="1089">
                  <c:v>26.009417088159747</c:v>
                </c:pt>
                <c:pt idx="1090">
                  <c:v>26.0392969933887</c:v>
                </c:pt>
                <c:pt idx="1091">
                  <c:v>26.069343190318396</c:v>
                </c:pt>
                <c:pt idx="1092">
                  <c:v>26.099556554167481</c:v>
                </c:pt>
                <c:pt idx="1093">
                  <c:v>26.129937960154617</c:v>
                </c:pt>
                <c:pt idx="1094">
                  <c:v>26.160488648697353</c:v>
                </c:pt>
                <c:pt idx="1095">
                  <c:v>26.19120876664585</c:v>
                </c:pt>
                <c:pt idx="1096">
                  <c:v>26.222099552398792</c:v>
                </c:pt>
                <c:pt idx="1097">
                  <c:v>26.253161881174826</c:v>
                </c:pt>
                <c:pt idx="1098">
                  <c:v>26.284396628192614</c:v>
                </c:pt>
                <c:pt idx="1099">
                  <c:v>26.315804668670804</c:v>
                </c:pt>
                <c:pt idx="1100">
                  <c:v>26.347386877828054</c:v>
                </c:pt>
                <c:pt idx="1101">
                  <c:v>26.379143876327703</c:v>
                </c:pt>
                <c:pt idx="1102">
                  <c:v>26.411075069329659</c:v>
                </c:pt>
                <c:pt idx="1103">
                  <c:v>26.443179599654055</c:v>
                </c:pt>
                <c:pt idx="1104">
                  <c:v>26.475456639923358</c:v>
                </c:pt>
                <c:pt idx="1105">
                  <c:v>26.507905295704802</c:v>
                </c:pt>
                <c:pt idx="1106">
                  <c:v>26.540524776873752</c:v>
                </c:pt>
                <c:pt idx="1107">
                  <c:v>26.573314203898608</c:v>
                </c:pt>
                <c:pt idx="1108">
                  <c:v>26.60627272705009</c:v>
                </c:pt>
                <c:pt idx="1109">
                  <c:v>26.639399466796593</c:v>
                </c:pt>
                <c:pt idx="1110">
                  <c:v>26.672693603211165</c:v>
                </c:pt>
                <c:pt idx="1111">
                  <c:v>26.706154346169171</c:v>
                </c:pt>
                <c:pt idx="1112">
                  <c:v>26.739780726732036</c:v>
                </c:pt>
                <c:pt idx="1113">
                  <c:v>26.773572014379777</c:v>
                </c:pt>
                <c:pt idx="1114">
                  <c:v>26.807527240173822</c:v>
                </c:pt>
                <c:pt idx="1115">
                  <c:v>26.841645673594179</c:v>
                </c:pt>
                <c:pt idx="1116">
                  <c:v>26.875926345702283</c:v>
                </c:pt>
                <c:pt idx="1117">
                  <c:v>26.910368466373495</c:v>
                </c:pt>
                <c:pt idx="1118">
                  <c:v>26.944971185878536</c:v>
                </c:pt>
                <c:pt idx="1119">
                  <c:v>26.979733654488129</c:v>
                </c:pt>
                <c:pt idx="1120">
                  <c:v>27.014655022472994</c:v>
                </c:pt>
                <c:pt idx="1121">
                  <c:v>27.049734559313144</c:v>
                </c:pt>
                <c:pt idx="1122">
                  <c:v>27.084971176860712</c:v>
                </c:pt>
                <c:pt idx="1123">
                  <c:v>27.120364144595715</c:v>
                </c:pt>
                <c:pt idx="1124">
                  <c:v>27.155912612788871</c:v>
                </c:pt>
                <c:pt idx="1125">
                  <c:v>27.1916157317109</c:v>
                </c:pt>
                <c:pt idx="1126">
                  <c:v>27.227472770841814</c:v>
                </c:pt>
                <c:pt idx="1127">
                  <c:v>27.26348264203375</c:v>
                </c:pt>
                <c:pt idx="1128">
                  <c:v>27.299644614766727</c:v>
                </c:pt>
                <c:pt idx="1129">
                  <c:v>27.335957720102165</c:v>
                </c:pt>
                <c:pt idx="1130">
                  <c:v>27.372421585147951</c:v>
                </c:pt>
                <c:pt idx="1131">
                  <c:v>27.40903476412835</c:v>
                </c:pt>
                <c:pt idx="1132">
                  <c:v>27.445796645732671</c:v>
                </c:pt>
                <c:pt idx="1133">
                  <c:v>27.482706380231626</c:v>
                </c:pt>
                <c:pt idx="1134">
                  <c:v>27.519763117895941</c:v>
                </c:pt>
                <c:pt idx="1135">
                  <c:v>27.556966008996337</c:v>
                </c:pt>
                <c:pt idx="1136">
                  <c:v>27.594314203803528</c:v>
                </c:pt>
                <c:pt idx="1137">
                  <c:v>27.631806852588241</c:v>
                </c:pt>
                <c:pt idx="1138">
                  <c:v>27.669443105621195</c:v>
                </c:pt>
                <c:pt idx="1139">
                  <c:v>27.707222113173106</c:v>
                </c:pt>
                <c:pt idx="1140">
                  <c:v>27.7451430255147</c:v>
                </c:pt>
                <c:pt idx="1141">
                  <c:v>27.783205231335273</c:v>
                </c:pt>
                <c:pt idx="1142">
                  <c:v>27.821407404068388</c:v>
                </c:pt>
                <c:pt idx="1143">
                  <c:v>27.859748932403349</c:v>
                </c:pt>
                <c:pt idx="1144">
                  <c:v>27.898228966610873</c:v>
                </c:pt>
                <c:pt idx="1145">
                  <c:v>27.936846656961674</c:v>
                </c:pt>
                <c:pt idx="1146">
                  <c:v>27.975601153726483</c:v>
                </c:pt>
                <c:pt idx="1147">
                  <c:v>28.014491607176016</c:v>
                </c:pt>
                <c:pt idx="1148">
                  <c:v>28.053517167580996</c:v>
                </c:pt>
                <c:pt idx="1149">
                  <c:v>28.092676985212137</c:v>
                </c:pt>
                <c:pt idx="1150">
                  <c:v>28.131970210340167</c:v>
                </c:pt>
                <c:pt idx="1151">
                  <c:v>28.171395993235798</c:v>
                </c:pt>
                <c:pt idx="1152">
                  <c:v>28.210953722588343</c:v>
                </c:pt>
                <c:pt idx="1153">
                  <c:v>28.250641833412768</c:v>
                </c:pt>
                <c:pt idx="1154">
                  <c:v>28.290460429654125</c:v>
                </c:pt>
                <c:pt idx="1155">
                  <c:v>28.330407946327387</c:v>
                </c:pt>
                <c:pt idx="1156">
                  <c:v>28.370483772121862</c:v>
                </c:pt>
                <c:pt idx="1157">
                  <c:v>28.410687057308262</c:v>
                </c:pt>
                <c:pt idx="1158">
                  <c:v>28.451016713738735</c:v>
                </c:pt>
                <c:pt idx="1159">
                  <c:v>28.49147260693973</c:v>
                </c:pt>
                <c:pt idx="1160">
                  <c:v>28.532053410344822</c:v>
                </c:pt>
                <c:pt idx="1161">
                  <c:v>28.572757797387567</c:v>
                </c:pt>
                <c:pt idx="1162">
                  <c:v>28.613585872012997</c:v>
                </c:pt>
                <c:pt idx="1163">
                  <c:v>28.654535830817522</c:v>
                </c:pt>
                <c:pt idx="1164">
                  <c:v>28.695607777746179</c:v>
                </c:pt>
                <c:pt idx="1165">
                  <c:v>28.736799909395369</c:v>
                </c:pt>
                <c:pt idx="1166">
                  <c:v>28.778112329710133</c:v>
                </c:pt>
                <c:pt idx="1167">
                  <c:v>28.81954371212403</c:v>
                </c:pt>
                <c:pt idx="1168">
                  <c:v>28.86109273007062</c:v>
                </c:pt>
                <c:pt idx="1169">
                  <c:v>28.902759487494947</c:v>
                </c:pt>
                <c:pt idx="1170">
                  <c:v>28.944542180993409</c:v>
                </c:pt>
                <c:pt idx="1171">
                  <c:v>28.986440914511043</c:v>
                </c:pt>
                <c:pt idx="1172">
                  <c:v>29.028453884644257</c:v>
                </c:pt>
                <c:pt idx="1173">
                  <c:v>29.070581195338082</c:v>
                </c:pt>
                <c:pt idx="1174">
                  <c:v>29.11282104318893</c:v>
                </c:pt>
                <c:pt idx="1175">
                  <c:v>29.155173055304672</c:v>
                </c:pt>
                <c:pt idx="1176">
                  <c:v>29.197636858793196</c:v>
                </c:pt>
                <c:pt idx="1177">
                  <c:v>29.240211127088052</c:v>
                </c:pt>
                <c:pt idx="1178">
                  <c:v>29.282894533622812</c:v>
                </c:pt>
                <c:pt idx="1179">
                  <c:v>29.325687182342509</c:v>
                </c:pt>
                <c:pt idx="1180">
                  <c:v>29.368587269843548</c:v>
                </c:pt>
                <c:pt idx="1181">
                  <c:v>29.411594900070966</c:v>
                </c:pt>
                <c:pt idx="1182">
                  <c:v>29.454708746458323</c:v>
                </c:pt>
                <c:pt idx="1183">
                  <c:v>29.497927482439188</c:v>
                </c:pt>
                <c:pt idx="1184">
                  <c:v>29.541251211958588</c:v>
                </c:pt>
                <c:pt idx="1185">
                  <c:v>29.584678131612932</c:v>
                </c:pt>
                <c:pt idx="1186">
                  <c:v>29.628208345347257</c:v>
                </c:pt>
                <c:pt idx="1187">
                  <c:v>29.671840526595126</c:v>
                </c:pt>
                <c:pt idx="1188">
                  <c:v>29.715573348790102</c:v>
                </c:pt>
                <c:pt idx="1189">
                  <c:v>29.759406915877218</c:v>
                </c:pt>
                <c:pt idx="1190">
                  <c:v>29.803339424452883</c:v>
                </c:pt>
                <c:pt idx="1191">
                  <c:v>29.847370978462131</c:v>
                </c:pt>
                <c:pt idx="1192">
                  <c:v>29.891499774501362</c:v>
                </c:pt>
                <c:pt idx="1193">
                  <c:v>29.935725439678464</c:v>
                </c:pt>
                <c:pt idx="1194">
                  <c:v>29.980047601101305</c:v>
                </c:pt>
                <c:pt idx="1195">
                  <c:v>30.024464455366299</c:v>
                </c:pt>
                <c:pt idx="1196">
                  <c:v>30.068976106418482</c:v>
                </c:pt>
                <c:pt idx="1197">
                  <c:v>30.113580750854247</c:v>
                </c:pt>
                <c:pt idx="1198">
                  <c:v>30.158278492618642</c:v>
                </c:pt>
                <c:pt idx="1199">
                  <c:v>30.203068005145226</c:v>
                </c:pt>
                <c:pt idx="1200">
                  <c:v>30.247947961867563</c:v>
                </c:pt>
                <c:pt idx="1201">
                  <c:v>30.292918466730686</c:v>
                </c:pt>
                <c:pt idx="1202">
                  <c:v>30.337977716331</c:v>
                </c:pt>
                <c:pt idx="1203">
                  <c:v>30.383125814613546</c:v>
                </c:pt>
                <c:pt idx="1204">
                  <c:v>30.428361435011883</c:v>
                </c:pt>
                <c:pt idx="1205">
                  <c:v>30.473683727796729</c:v>
                </c:pt>
                <c:pt idx="1206">
                  <c:v>30.519090889564492</c:v>
                </c:pt>
                <c:pt idx="1207">
                  <c:v>30.564583977934525</c:v>
                </c:pt>
                <c:pt idx="1208">
                  <c:v>30.610161189503231</c:v>
                </c:pt>
                <c:pt idx="1209">
                  <c:v>30.655821674541329</c:v>
                </c:pt>
                <c:pt idx="1210">
                  <c:v>30.70156410648238</c:v>
                </c:pt>
                <c:pt idx="1211">
                  <c:v>30.747388112434273</c:v>
                </c:pt>
                <c:pt idx="1212">
                  <c:v>30.793293319504876</c:v>
                </c:pt>
                <c:pt idx="1213">
                  <c:v>30.83927840112775</c:v>
                </c:pt>
                <c:pt idx="1214">
                  <c:v>30.885342030736467</c:v>
                </c:pt>
                <c:pt idx="1215">
                  <c:v>30.931484312276055</c:v>
                </c:pt>
                <c:pt idx="1216">
                  <c:v>30.977702965505767</c:v>
                </c:pt>
                <c:pt idx="1217">
                  <c:v>31.023999048044949</c:v>
                </c:pt>
                <c:pt idx="1218">
                  <c:v>31.070370756490014</c:v>
                </c:pt>
                <c:pt idx="1219">
                  <c:v>31.116817241111676</c:v>
                </c:pt>
                <c:pt idx="1220">
                  <c:v>31.163337652180651</c:v>
                </c:pt>
                <c:pt idx="1221">
                  <c:v>31.209930186293356</c:v>
                </c:pt>
                <c:pt idx="1222">
                  <c:v>31.256595901069133</c:v>
                </c:pt>
                <c:pt idx="1223">
                  <c:v>31.303332993104391</c:v>
                </c:pt>
                <c:pt idx="1224">
                  <c:v>31.350140612669851</c:v>
                </c:pt>
                <c:pt idx="1225">
                  <c:v>31.397017910036233</c:v>
                </c:pt>
                <c:pt idx="1226">
                  <c:v>31.443963081799936</c:v>
                </c:pt>
                <c:pt idx="1227">
                  <c:v>31.490976708743162</c:v>
                </c:pt>
                <c:pt idx="1228">
                  <c:v>31.538058417973787</c:v>
                </c:pt>
                <c:pt idx="1229">
                  <c:v>31.585205452413902</c:v>
                </c:pt>
                <c:pt idx="1230">
                  <c:v>31.632417916008535</c:v>
                </c:pt>
                <c:pt idx="1231">
                  <c:v>31.679694959028417</c:v>
                </c:pt>
                <c:pt idx="1232">
                  <c:v>31.727036685418575</c:v>
                </c:pt>
                <c:pt idx="1233">
                  <c:v>31.774440338101105</c:v>
                </c:pt>
                <c:pt idx="1234">
                  <c:v>31.821906974695352</c:v>
                </c:pt>
                <c:pt idx="1235">
                  <c:v>31.869432884449097</c:v>
                </c:pt>
                <c:pt idx="1236">
                  <c:v>31.917021032330318</c:v>
                </c:pt>
                <c:pt idx="1237">
                  <c:v>31.964667707586791</c:v>
                </c:pt>
                <c:pt idx="1238">
                  <c:v>32.012373967837874</c:v>
                </c:pt>
                <c:pt idx="1239">
                  <c:v>32.060137056005637</c:v>
                </c:pt>
                <c:pt idx="1240">
                  <c:v>32.107957076035134</c:v>
                </c:pt>
                <c:pt idx="1241">
                  <c:v>32.155833178197085</c:v>
                </c:pt>
                <c:pt idx="1242">
                  <c:v>32.203765466436508</c:v>
                </c:pt>
                <c:pt idx="1243">
                  <c:v>32.251751183675516</c:v>
                </c:pt>
                <c:pt idx="1244">
                  <c:v>32.29979043385913</c:v>
                </c:pt>
                <c:pt idx="1245">
                  <c:v>32.347882367258073</c:v>
                </c:pt>
                <c:pt idx="1246">
                  <c:v>32.396027087817387</c:v>
                </c:pt>
                <c:pt idx="1247">
                  <c:v>32.444221838459157</c:v>
                </c:pt>
                <c:pt idx="1248">
                  <c:v>32.492466723128416</c:v>
                </c:pt>
                <c:pt idx="1249">
                  <c:v>32.540761845770206</c:v>
                </c:pt>
                <c:pt idx="1250">
                  <c:v>32.589103495632287</c:v>
                </c:pt>
                <c:pt idx="1251">
                  <c:v>32.637494637682664</c:v>
                </c:pt>
                <c:pt idx="1252">
                  <c:v>32.685931561169099</c:v>
                </c:pt>
                <c:pt idx="1253">
                  <c:v>32.734415323710941</c:v>
                </c:pt>
                <c:pt idx="1254">
                  <c:v>32.782943168230283</c:v>
                </c:pt>
                <c:pt idx="1255">
                  <c:v>32.831515198672165</c:v>
                </c:pt>
                <c:pt idx="1256">
                  <c:v>32.880130565307297</c:v>
                </c:pt>
                <c:pt idx="1257">
                  <c:v>32.928789372080722</c:v>
                </c:pt>
                <c:pt idx="1258">
                  <c:v>32.977488861914523</c:v>
                </c:pt>
                <c:pt idx="1259">
                  <c:v>33.026230092428065</c:v>
                </c:pt>
                <c:pt idx="1260">
                  <c:v>33.07500935286911</c:v>
                </c:pt>
                <c:pt idx="1261">
                  <c:v>33.123829608205646</c:v>
                </c:pt>
                <c:pt idx="1262">
                  <c:v>33.172687147685444</c:v>
                </c:pt>
                <c:pt idx="1263">
                  <c:v>33.221582075253544</c:v>
                </c:pt>
                <c:pt idx="1264">
                  <c:v>33.270514494854979</c:v>
                </c:pt>
                <c:pt idx="1265">
                  <c:v>33.319481649411834</c:v>
                </c:pt>
                <c:pt idx="1266">
                  <c:v>33.368483642869151</c:v>
                </c:pt>
                <c:pt idx="1267">
                  <c:v>33.417519625497654</c:v>
                </c:pt>
                <c:pt idx="1268">
                  <c:v>33.46658970124237</c:v>
                </c:pt>
                <c:pt idx="1269">
                  <c:v>33.51569111302539</c:v>
                </c:pt>
                <c:pt idx="1270">
                  <c:v>33.564823964791756</c:v>
                </c:pt>
                <c:pt idx="1271">
                  <c:v>33.613987406812186</c:v>
                </c:pt>
                <c:pt idx="1272">
                  <c:v>33.663181543031712</c:v>
                </c:pt>
                <c:pt idx="1273">
                  <c:v>33.712403616372427</c:v>
                </c:pt>
                <c:pt idx="1274">
                  <c:v>33.761654684453681</c:v>
                </c:pt>
                <c:pt idx="1275">
                  <c:v>33.81093103652325</c:v>
                </c:pt>
                <c:pt idx="1276">
                  <c:v>33.86023563754911</c:v>
                </c:pt>
                <c:pt idx="1277">
                  <c:v>33.90956477677905</c:v>
                </c:pt>
                <c:pt idx="1278">
                  <c:v>33.958919511832406</c:v>
                </c:pt>
                <c:pt idx="1279">
                  <c:v>34.008297085631277</c:v>
                </c:pt>
                <c:pt idx="1280">
                  <c:v>34.05769760212069</c:v>
                </c:pt>
                <c:pt idx="1281">
                  <c:v>34.107120211571377</c:v>
                </c:pt>
                <c:pt idx="1282">
                  <c:v>34.156565017928365</c:v>
                </c:pt>
                <c:pt idx="1283">
                  <c:v>34.206029264113745</c:v>
                </c:pt>
                <c:pt idx="1284">
                  <c:v>34.255513054072551</c:v>
                </c:pt>
                <c:pt idx="1285">
                  <c:v>34.305015538075509</c:v>
                </c:pt>
                <c:pt idx="1286">
                  <c:v>34.354535866393341</c:v>
                </c:pt>
                <c:pt idx="1287">
                  <c:v>34.404074142971076</c:v>
                </c:pt>
                <c:pt idx="1288">
                  <c:v>34.453627610730805</c:v>
                </c:pt>
                <c:pt idx="1289">
                  <c:v>34.50319637361757</c:v>
                </c:pt>
                <c:pt idx="1290">
                  <c:v>34.55277958190208</c:v>
                </c:pt>
                <c:pt idx="1291">
                  <c:v>34.602377339529383</c:v>
                </c:pt>
                <c:pt idx="1292">
                  <c:v>34.651986889421565</c:v>
                </c:pt>
                <c:pt idx="1293">
                  <c:v>34.701609289197975</c:v>
                </c:pt>
                <c:pt idx="1294">
                  <c:v>34.751240828106383</c:v>
                </c:pt>
                <c:pt idx="1295">
                  <c:v>34.800884471114777</c:v>
                </c:pt>
                <c:pt idx="1296">
                  <c:v>34.850536507470935</c:v>
                </c:pt>
                <c:pt idx="1297">
                  <c:v>34.900197994794198</c:v>
                </c:pt>
                <c:pt idx="1298">
                  <c:v>34.949866176006665</c:v>
                </c:pt>
                <c:pt idx="1299">
                  <c:v>34.999541155053372</c:v>
                </c:pt>
                <c:pt idx="1300">
                  <c:v>35.049222082205027</c:v>
                </c:pt>
                <c:pt idx="1301">
                  <c:v>35.098909061406687</c:v>
                </c:pt>
                <c:pt idx="1302">
                  <c:v>35.148599335580414</c:v>
                </c:pt>
                <c:pt idx="1303">
                  <c:v>35.198293962345588</c:v>
                </c:pt>
                <c:pt idx="1304">
                  <c:v>35.247989230949955</c:v>
                </c:pt>
                <c:pt idx="1305">
                  <c:v>35.297688106361527</c:v>
                </c:pt>
                <c:pt idx="1306">
                  <c:v>35.347386877828058</c:v>
                </c:pt>
                <c:pt idx="1307">
                  <c:v>35.39188189172306</c:v>
                </c:pt>
                <c:pt idx="1308">
                  <c:v>35.436378590905846</c:v>
                </c:pt>
                <c:pt idx="1309">
                  <c:v>35.48087864540463</c:v>
                </c:pt>
                <c:pt idx="1310">
                  <c:v>35.525383786285921</c:v>
                </c:pt>
                <c:pt idx="1311">
                  <c:v>35.569895637085033</c:v>
                </c:pt>
                <c:pt idx="1312">
                  <c:v>35.6144159157544</c:v>
                </c:pt>
                <c:pt idx="1313">
                  <c:v>35.658946306149389</c:v>
                </c:pt>
                <c:pt idx="1314">
                  <c:v>35.703488553162089</c:v>
                </c:pt>
                <c:pt idx="1315">
                  <c:v>35.748044279639693</c:v>
                </c:pt>
                <c:pt idx="1316">
                  <c:v>35.792615057339972</c:v>
                </c:pt>
                <c:pt idx="1317">
                  <c:v>35.837202807125863</c:v>
                </c:pt>
                <c:pt idx="1318">
                  <c:v>35.881808975866235</c:v>
                </c:pt>
                <c:pt idx="1319">
                  <c:v>35.926435487267142</c:v>
                </c:pt>
                <c:pt idx="1320">
                  <c:v>35.97108378819744</c:v>
                </c:pt>
                <c:pt idx="1321">
                  <c:v>36.015755683153884</c:v>
                </c:pt>
                <c:pt idx="1322">
                  <c:v>36.060453095842519</c:v>
                </c:pt>
                <c:pt idx="1323">
                  <c:v>36.105177234713622</c:v>
                </c:pt>
                <c:pt idx="1324">
                  <c:v>36.14993025643416</c:v>
                </c:pt>
                <c:pt idx="1325">
                  <c:v>36.194713380402277</c:v>
                </c:pt>
                <c:pt idx="1326">
                  <c:v>36.239528524835578</c:v>
                </c:pt>
                <c:pt idx="1327">
                  <c:v>36.284377375021528</c:v>
                </c:pt>
                <c:pt idx="1328">
                  <c:v>36.32926185466615</c:v>
                </c:pt>
                <c:pt idx="1329">
                  <c:v>36.374183172219752</c:v>
                </c:pt>
                <c:pt idx="1330">
                  <c:v>36.419143251388363</c:v>
                </c:pt>
                <c:pt idx="1331">
                  <c:v>36.46414401587802</c:v>
                </c:pt>
                <c:pt idx="1332">
                  <c:v>36.509186674139016</c:v>
                </c:pt>
                <c:pt idx="1333">
                  <c:v>36.554273149877403</c:v>
                </c:pt>
                <c:pt idx="1334">
                  <c:v>36.599405128380624</c:v>
                </c:pt>
                <c:pt idx="1335">
                  <c:v>36.644584294936131</c:v>
                </c:pt>
                <c:pt idx="1336">
                  <c:v>36.689812334831387</c:v>
                </c:pt>
                <c:pt idx="1337">
                  <c:v>36.735091410191018</c:v>
                </c:pt>
                <c:pt idx="1338">
                  <c:v>36.780422252628142</c:v>
                </c:pt>
                <c:pt idx="1339">
                  <c:v>36.825807024267391</c:v>
                </c:pt>
                <c:pt idx="1340">
                  <c:v>36.871247410396208</c:v>
                </c:pt>
                <c:pt idx="1341">
                  <c:v>36.916745096302066</c:v>
                </c:pt>
                <c:pt idx="1342">
                  <c:v>36.962302234902893</c:v>
                </c:pt>
                <c:pt idx="1343">
                  <c:v>37.007919108594685</c:v>
                </c:pt>
                <c:pt idx="1344">
                  <c:v>37.05359927344702</c:v>
                </c:pt>
                <c:pt idx="1345">
                  <c:v>37.099342543444905</c:v>
                </c:pt>
                <c:pt idx="1346">
                  <c:v>37.145152475712642</c:v>
                </c:pt>
                <c:pt idx="1347">
                  <c:v>37.191029359989528</c:v>
                </c:pt>
                <c:pt idx="1348">
                  <c:v>37.236975323999403</c:v>
                </c:pt>
                <c:pt idx="1349">
                  <c:v>37.282992086853895</c:v>
                </c:pt>
                <c:pt idx="1350">
                  <c:v>37.329081777444102</c:v>
                </c:pt>
                <c:pt idx="1351">
                  <c:v>37.37524468317482</c:v>
                </c:pt>
                <c:pt idx="1352">
                  <c:v>37.421484364672089</c:v>
                </c:pt>
                <c:pt idx="1353">
                  <c:v>37.467801108089098</c:v>
                </c:pt>
                <c:pt idx="1354">
                  <c:v>37.514197044820165</c:v>
                </c:pt>
                <c:pt idx="1355">
                  <c:v>37.560673890222077</c:v>
                </c:pt>
                <c:pt idx="1356">
                  <c:v>37.607233777025137</c:v>
                </c:pt>
                <c:pt idx="1357">
                  <c:v>37.65387698871055</c:v>
                </c:pt>
                <c:pt idx="1358">
                  <c:v>37.700607089912346</c:v>
                </c:pt>
                <c:pt idx="1359">
                  <c:v>37.747423885854175</c:v>
                </c:pt>
                <c:pt idx="1360">
                  <c:v>37.794330942618593</c:v>
                </c:pt>
                <c:pt idx="1361">
                  <c:v>37.841328063952609</c:v>
                </c:pt>
                <c:pt idx="1362">
                  <c:v>37.888418817443537</c:v>
                </c:pt>
                <c:pt idx="1363">
                  <c:v>37.935603005305502</c:v>
                </c:pt>
                <c:pt idx="1364">
                  <c:v>37.982884196686818</c:v>
                </c:pt>
                <c:pt idx="1365">
                  <c:v>38.030263145886806</c:v>
                </c:pt>
                <c:pt idx="1366">
                  <c:v>38.077740562648088</c:v>
                </c:pt>
                <c:pt idx="1367">
                  <c:v>38.125320060647553</c:v>
                </c:pt>
                <c:pt idx="1368">
                  <c:v>38.173002351301335</c:v>
                </c:pt>
                <c:pt idx="1369">
                  <c:v>38.220788185561709</c:v>
                </c:pt>
                <c:pt idx="1370">
                  <c:v>38.268681137597547</c:v>
                </c:pt>
                <c:pt idx="1371">
                  <c:v>38.316681002928924</c:v>
                </c:pt>
                <c:pt idx="1372">
                  <c:v>38.364791357510711</c:v>
                </c:pt>
                <c:pt idx="1373">
                  <c:v>38.413011995048841</c:v>
                </c:pt>
                <c:pt idx="1374">
                  <c:v>38.461346493340457</c:v>
                </c:pt>
                <c:pt idx="1375">
                  <c:v>38.509794644221117</c:v>
                </c:pt>
                <c:pt idx="1376">
                  <c:v>38.55836002738647</c:v>
                </c:pt>
                <c:pt idx="1377">
                  <c:v>38.607042432745402</c:v>
                </c:pt>
                <c:pt idx="1378">
                  <c:v>38.655846390878722</c:v>
                </c:pt>
                <c:pt idx="1379">
                  <c:v>38.704769792361489</c:v>
                </c:pt>
                <c:pt idx="1380">
                  <c:v>38.753816219325813</c:v>
                </c:pt>
                <c:pt idx="1381">
                  <c:v>38.802987357048607</c:v>
                </c:pt>
                <c:pt idx="1382">
                  <c:v>38.852286792830157</c:v>
                </c:pt>
                <c:pt idx="1383">
                  <c:v>38.901712408976429</c:v>
                </c:pt>
                <c:pt idx="1384">
                  <c:v>38.951267791725954</c:v>
                </c:pt>
                <c:pt idx="1385">
                  <c:v>39.000955580029959</c:v>
                </c:pt>
                <c:pt idx="1386">
                  <c:v>39.050776504553497</c:v>
                </c:pt>
                <c:pt idx="1387">
                  <c:v>39.100731299906315</c:v>
                </c:pt>
                <c:pt idx="1388">
                  <c:v>39.150823556658409</c:v>
                </c:pt>
                <c:pt idx="1389">
                  <c:v>39.201053052738047</c:v>
                </c:pt>
                <c:pt idx="1390">
                  <c:v>39.251423384445935</c:v>
                </c:pt>
                <c:pt idx="1391">
                  <c:v>39.301935277222675</c:v>
                </c:pt>
                <c:pt idx="1392">
                  <c:v>39.352589465171746</c:v>
                </c:pt>
                <c:pt idx="1393">
                  <c:v>39.403388587244379</c:v>
                </c:pt>
                <c:pt idx="1394">
                  <c:v>39.454336244579004</c:v>
                </c:pt>
                <c:pt idx="1395">
                  <c:v>39.505430291974079</c:v>
                </c:pt>
                <c:pt idx="1396">
                  <c:v>39.556674329337497</c:v>
                </c:pt>
                <c:pt idx="1397">
                  <c:v>39.608070995620494</c:v>
                </c:pt>
                <c:pt idx="1398">
                  <c:v>39.659621036001269</c:v>
                </c:pt>
                <c:pt idx="1399">
                  <c:v>39.711325156232036</c:v>
                </c:pt>
                <c:pt idx="1400">
                  <c:v>39.76318696122717</c:v>
                </c:pt>
              </c:numCache>
            </c:numRef>
          </c:val>
        </c:ser>
        <c:marker val="1"/>
        <c:axId val="129616128"/>
        <c:axId val="129626112"/>
      </c:lineChart>
      <c:catAx>
        <c:axId val="129616128"/>
        <c:scaling>
          <c:orientation val="minMax"/>
        </c:scaling>
        <c:axPos val="b"/>
        <c:numFmt formatCode="General" sourceLinked="1"/>
        <c:tickLblPos val="nextTo"/>
        <c:txPr>
          <a:bodyPr/>
          <a:lstStyle/>
          <a:p>
            <a:pPr>
              <a:defRPr lang="en-US"/>
            </a:pPr>
            <a:endParaRPr lang="en-US"/>
          </a:p>
        </c:txPr>
        <c:crossAx val="129626112"/>
        <c:crosses val="autoZero"/>
        <c:auto val="1"/>
        <c:lblAlgn val="ctr"/>
        <c:lblOffset val="100"/>
      </c:catAx>
      <c:valAx>
        <c:axId val="129626112"/>
        <c:scaling>
          <c:orientation val="minMax"/>
        </c:scaling>
        <c:axPos val="l"/>
        <c:majorGridlines/>
        <c:title>
          <c:tx>
            <c:rich>
              <a:bodyPr rot="-5400000" vert="horz"/>
              <a:lstStyle/>
              <a:p>
                <a:pPr>
                  <a:defRPr lang="en-US"/>
                </a:pPr>
                <a:r>
                  <a:rPr lang="en-US"/>
                  <a:t>Effective Rocker (mm)</a:t>
                </a:r>
              </a:p>
            </c:rich>
          </c:tx>
        </c:title>
        <c:numFmt formatCode="General" sourceLinked="1"/>
        <c:tickLblPos val="nextTo"/>
        <c:txPr>
          <a:bodyPr/>
          <a:lstStyle/>
          <a:p>
            <a:pPr>
              <a:defRPr lang="en-US"/>
            </a:pPr>
            <a:endParaRPr lang="en-US"/>
          </a:p>
        </c:txPr>
        <c:crossAx val="129616128"/>
        <c:crosses val="autoZero"/>
        <c:crossBetween val="between"/>
      </c:valAx>
    </c:plotArea>
    <c:legend>
      <c:legendPos val="b"/>
      <c:txPr>
        <a:bodyPr/>
        <a:lstStyle/>
        <a:p>
          <a:pPr>
            <a:defRPr lang="en-US"/>
          </a:pPr>
          <a:endParaRPr lang="en-US"/>
        </a:p>
      </c:txPr>
    </c:legend>
    <c:plotVisOnly val="1"/>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sz="1200"/>
            </a:pPr>
            <a:r>
              <a:rPr lang="en-US" sz="1200"/>
              <a:t>Curvature Descriptors of Waterline</a:t>
            </a:r>
            <a:r>
              <a:rPr lang="en-US" sz="1200" baseline="0"/>
              <a:t> </a:t>
            </a:r>
            <a:endParaRPr lang="en-US" sz="1200"/>
          </a:p>
        </c:rich>
      </c:tx>
      <c:overlay val="1"/>
    </c:title>
    <c:plotArea>
      <c:layout>
        <c:manualLayout>
          <c:layoutTarget val="inner"/>
          <c:xMode val="edge"/>
          <c:yMode val="edge"/>
          <c:x val="5.2395911751343296E-2"/>
          <c:y val="0.18153519446433397"/>
          <c:w val="0.81615699200390668"/>
          <c:h val="0.62151533792650915"/>
        </c:manualLayout>
      </c:layout>
      <c:lineChart>
        <c:grouping val="standard"/>
        <c:ser>
          <c:idx val="1"/>
          <c:order val="0"/>
          <c:tx>
            <c:v>Slope</c:v>
          </c:tx>
          <c:spPr>
            <a:ln w="12700"/>
          </c:spPr>
          <c:marker>
            <c:symbol val="none"/>
          </c:marker>
          <c:cat>
            <c:numRef>
              <c:f>WaterLine!$A$34:$A$1434</c:f>
              <c:numCache>
                <c:formatCode>General</c:formatCode>
                <c:ptCount val="1401"/>
                <c:pt idx="0">
                  <c:v>-700</c:v>
                </c:pt>
                <c:pt idx="1">
                  <c:v>-699</c:v>
                </c:pt>
                <c:pt idx="2">
                  <c:v>-698</c:v>
                </c:pt>
                <c:pt idx="3">
                  <c:v>-697</c:v>
                </c:pt>
                <c:pt idx="4">
                  <c:v>-696</c:v>
                </c:pt>
                <c:pt idx="5">
                  <c:v>-695</c:v>
                </c:pt>
                <c:pt idx="6">
                  <c:v>-694</c:v>
                </c:pt>
                <c:pt idx="7">
                  <c:v>-693</c:v>
                </c:pt>
                <c:pt idx="8">
                  <c:v>-692</c:v>
                </c:pt>
                <c:pt idx="9">
                  <c:v>-691</c:v>
                </c:pt>
                <c:pt idx="10">
                  <c:v>-690</c:v>
                </c:pt>
                <c:pt idx="11">
                  <c:v>-689</c:v>
                </c:pt>
                <c:pt idx="12">
                  <c:v>-688</c:v>
                </c:pt>
                <c:pt idx="13">
                  <c:v>-687</c:v>
                </c:pt>
                <c:pt idx="14">
                  <c:v>-686</c:v>
                </c:pt>
                <c:pt idx="15">
                  <c:v>-685</c:v>
                </c:pt>
                <c:pt idx="16">
                  <c:v>-684</c:v>
                </c:pt>
                <c:pt idx="17">
                  <c:v>-683</c:v>
                </c:pt>
                <c:pt idx="18">
                  <c:v>-682</c:v>
                </c:pt>
                <c:pt idx="19">
                  <c:v>-681</c:v>
                </c:pt>
                <c:pt idx="20">
                  <c:v>-680</c:v>
                </c:pt>
                <c:pt idx="21">
                  <c:v>-679</c:v>
                </c:pt>
                <c:pt idx="22">
                  <c:v>-678</c:v>
                </c:pt>
                <c:pt idx="23">
                  <c:v>-677</c:v>
                </c:pt>
                <c:pt idx="24">
                  <c:v>-676</c:v>
                </c:pt>
                <c:pt idx="25">
                  <c:v>-675</c:v>
                </c:pt>
                <c:pt idx="26">
                  <c:v>-674</c:v>
                </c:pt>
                <c:pt idx="27">
                  <c:v>-673</c:v>
                </c:pt>
                <c:pt idx="28">
                  <c:v>-672</c:v>
                </c:pt>
                <c:pt idx="29">
                  <c:v>-671</c:v>
                </c:pt>
                <c:pt idx="30">
                  <c:v>-670</c:v>
                </c:pt>
                <c:pt idx="31">
                  <c:v>-669</c:v>
                </c:pt>
                <c:pt idx="32">
                  <c:v>-668</c:v>
                </c:pt>
                <c:pt idx="33">
                  <c:v>-667</c:v>
                </c:pt>
                <c:pt idx="34">
                  <c:v>-666</c:v>
                </c:pt>
                <c:pt idx="35">
                  <c:v>-665</c:v>
                </c:pt>
                <c:pt idx="36">
                  <c:v>-664</c:v>
                </c:pt>
                <c:pt idx="37">
                  <c:v>-663</c:v>
                </c:pt>
                <c:pt idx="38">
                  <c:v>-662</c:v>
                </c:pt>
                <c:pt idx="39">
                  <c:v>-661</c:v>
                </c:pt>
                <c:pt idx="40">
                  <c:v>-660</c:v>
                </c:pt>
                <c:pt idx="41">
                  <c:v>-659</c:v>
                </c:pt>
                <c:pt idx="42">
                  <c:v>-658</c:v>
                </c:pt>
                <c:pt idx="43">
                  <c:v>-657</c:v>
                </c:pt>
                <c:pt idx="44">
                  <c:v>-656</c:v>
                </c:pt>
                <c:pt idx="45">
                  <c:v>-655</c:v>
                </c:pt>
                <c:pt idx="46">
                  <c:v>-654</c:v>
                </c:pt>
                <c:pt idx="47">
                  <c:v>-653</c:v>
                </c:pt>
                <c:pt idx="48">
                  <c:v>-652</c:v>
                </c:pt>
                <c:pt idx="49">
                  <c:v>-651</c:v>
                </c:pt>
                <c:pt idx="50">
                  <c:v>-650</c:v>
                </c:pt>
                <c:pt idx="51">
                  <c:v>-649</c:v>
                </c:pt>
                <c:pt idx="52">
                  <c:v>-648</c:v>
                </c:pt>
                <c:pt idx="53">
                  <c:v>-647</c:v>
                </c:pt>
                <c:pt idx="54">
                  <c:v>-646</c:v>
                </c:pt>
                <c:pt idx="55">
                  <c:v>-645</c:v>
                </c:pt>
                <c:pt idx="56">
                  <c:v>-644</c:v>
                </c:pt>
                <c:pt idx="57">
                  <c:v>-643</c:v>
                </c:pt>
                <c:pt idx="58">
                  <c:v>-642</c:v>
                </c:pt>
                <c:pt idx="59">
                  <c:v>-641</c:v>
                </c:pt>
                <c:pt idx="60">
                  <c:v>-640</c:v>
                </c:pt>
                <c:pt idx="61">
                  <c:v>-639</c:v>
                </c:pt>
                <c:pt idx="62">
                  <c:v>-638</c:v>
                </c:pt>
                <c:pt idx="63">
                  <c:v>-637</c:v>
                </c:pt>
                <c:pt idx="64">
                  <c:v>-636</c:v>
                </c:pt>
                <c:pt idx="65">
                  <c:v>-635</c:v>
                </c:pt>
                <c:pt idx="66">
                  <c:v>-634</c:v>
                </c:pt>
                <c:pt idx="67">
                  <c:v>-633</c:v>
                </c:pt>
                <c:pt idx="68">
                  <c:v>-632</c:v>
                </c:pt>
                <c:pt idx="69">
                  <c:v>-631</c:v>
                </c:pt>
                <c:pt idx="70">
                  <c:v>-630</c:v>
                </c:pt>
                <c:pt idx="71">
                  <c:v>-629</c:v>
                </c:pt>
                <c:pt idx="72">
                  <c:v>-628</c:v>
                </c:pt>
                <c:pt idx="73">
                  <c:v>-627</c:v>
                </c:pt>
                <c:pt idx="74">
                  <c:v>-626</c:v>
                </c:pt>
                <c:pt idx="75">
                  <c:v>-625</c:v>
                </c:pt>
                <c:pt idx="76">
                  <c:v>-624</c:v>
                </c:pt>
                <c:pt idx="77">
                  <c:v>-623</c:v>
                </c:pt>
                <c:pt idx="78">
                  <c:v>-622</c:v>
                </c:pt>
                <c:pt idx="79">
                  <c:v>-621</c:v>
                </c:pt>
                <c:pt idx="80">
                  <c:v>-620</c:v>
                </c:pt>
                <c:pt idx="81">
                  <c:v>-619</c:v>
                </c:pt>
                <c:pt idx="82">
                  <c:v>-618</c:v>
                </c:pt>
                <c:pt idx="83">
                  <c:v>-617</c:v>
                </c:pt>
                <c:pt idx="84">
                  <c:v>-616</c:v>
                </c:pt>
                <c:pt idx="85">
                  <c:v>-615</c:v>
                </c:pt>
                <c:pt idx="86">
                  <c:v>-614</c:v>
                </c:pt>
                <c:pt idx="87">
                  <c:v>-613</c:v>
                </c:pt>
                <c:pt idx="88">
                  <c:v>-612</c:v>
                </c:pt>
                <c:pt idx="89">
                  <c:v>-611</c:v>
                </c:pt>
                <c:pt idx="90">
                  <c:v>-610</c:v>
                </c:pt>
                <c:pt idx="91">
                  <c:v>-609</c:v>
                </c:pt>
                <c:pt idx="92">
                  <c:v>-608</c:v>
                </c:pt>
                <c:pt idx="93">
                  <c:v>-607</c:v>
                </c:pt>
                <c:pt idx="94">
                  <c:v>-606</c:v>
                </c:pt>
                <c:pt idx="95">
                  <c:v>-605</c:v>
                </c:pt>
                <c:pt idx="96">
                  <c:v>-604</c:v>
                </c:pt>
                <c:pt idx="97">
                  <c:v>-603</c:v>
                </c:pt>
                <c:pt idx="98">
                  <c:v>-602</c:v>
                </c:pt>
                <c:pt idx="99">
                  <c:v>-601</c:v>
                </c:pt>
                <c:pt idx="100">
                  <c:v>-600</c:v>
                </c:pt>
                <c:pt idx="101">
                  <c:v>-599</c:v>
                </c:pt>
                <c:pt idx="102">
                  <c:v>-598</c:v>
                </c:pt>
                <c:pt idx="103">
                  <c:v>-597</c:v>
                </c:pt>
                <c:pt idx="104">
                  <c:v>-596</c:v>
                </c:pt>
                <c:pt idx="105">
                  <c:v>-595</c:v>
                </c:pt>
                <c:pt idx="106">
                  <c:v>-594</c:v>
                </c:pt>
                <c:pt idx="107">
                  <c:v>-593</c:v>
                </c:pt>
                <c:pt idx="108">
                  <c:v>-592</c:v>
                </c:pt>
                <c:pt idx="109">
                  <c:v>-591</c:v>
                </c:pt>
                <c:pt idx="110">
                  <c:v>-590</c:v>
                </c:pt>
                <c:pt idx="111">
                  <c:v>-589</c:v>
                </c:pt>
                <c:pt idx="112">
                  <c:v>-588</c:v>
                </c:pt>
                <c:pt idx="113">
                  <c:v>-587</c:v>
                </c:pt>
                <c:pt idx="114">
                  <c:v>-586</c:v>
                </c:pt>
                <c:pt idx="115">
                  <c:v>-585</c:v>
                </c:pt>
                <c:pt idx="116">
                  <c:v>-584</c:v>
                </c:pt>
                <c:pt idx="117">
                  <c:v>-583</c:v>
                </c:pt>
                <c:pt idx="118">
                  <c:v>-582</c:v>
                </c:pt>
                <c:pt idx="119">
                  <c:v>-581</c:v>
                </c:pt>
                <c:pt idx="120">
                  <c:v>-580</c:v>
                </c:pt>
                <c:pt idx="121">
                  <c:v>-579</c:v>
                </c:pt>
                <c:pt idx="122">
                  <c:v>-578</c:v>
                </c:pt>
                <c:pt idx="123">
                  <c:v>-577</c:v>
                </c:pt>
                <c:pt idx="124">
                  <c:v>-576</c:v>
                </c:pt>
                <c:pt idx="125">
                  <c:v>-575</c:v>
                </c:pt>
                <c:pt idx="126">
                  <c:v>-574</c:v>
                </c:pt>
                <c:pt idx="127">
                  <c:v>-573</c:v>
                </c:pt>
                <c:pt idx="128">
                  <c:v>-572</c:v>
                </c:pt>
                <c:pt idx="129">
                  <c:v>-571</c:v>
                </c:pt>
                <c:pt idx="130">
                  <c:v>-570</c:v>
                </c:pt>
                <c:pt idx="131">
                  <c:v>-569</c:v>
                </c:pt>
                <c:pt idx="132">
                  <c:v>-568</c:v>
                </c:pt>
                <c:pt idx="133">
                  <c:v>-567</c:v>
                </c:pt>
                <c:pt idx="134">
                  <c:v>-566</c:v>
                </c:pt>
                <c:pt idx="135">
                  <c:v>-565</c:v>
                </c:pt>
                <c:pt idx="136">
                  <c:v>-564</c:v>
                </c:pt>
                <c:pt idx="137">
                  <c:v>-563</c:v>
                </c:pt>
                <c:pt idx="138">
                  <c:v>-562</c:v>
                </c:pt>
                <c:pt idx="139">
                  <c:v>-561</c:v>
                </c:pt>
                <c:pt idx="140">
                  <c:v>-560</c:v>
                </c:pt>
                <c:pt idx="141">
                  <c:v>-559</c:v>
                </c:pt>
                <c:pt idx="142">
                  <c:v>-558</c:v>
                </c:pt>
                <c:pt idx="143">
                  <c:v>-557</c:v>
                </c:pt>
                <c:pt idx="144">
                  <c:v>-556</c:v>
                </c:pt>
                <c:pt idx="145">
                  <c:v>-555</c:v>
                </c:pt>
                <c:pt idx="146">
                  <c:v>-554</c:v>
                </c:pt>
                <c:pt idx="147">
                  <c:v>-553</c:v>
                </c:pt>
                <c:pt idx="148">
                  <c:v>-552</c:v>
                </c:pt>
                <c:pt idx="149">
                  <c:v>-551</c:v>
                </c:pt>
                <c:pt idx="150">
                  <c:v>-550</c:v>
                </c:pt>
                <c:pt idx="151">
                  <c:v>-549</c:v>
                </c:pt>
                <c:pt idx="152">
                  <c:v>-548</c:v>
                </c:pt>
                <c:pt idx="153">
                  <c:v>-547</c:v>
                </c:pt>
                <c:pt idx="154">
                  <c:v>-546</c:v>
                </c:pt>
                <c:pt idx="155">
                  <c:v>-545</c:v>
                </c:pt>
                <c:pt idx="156">
                  <c:v>-544</c:v>
                </c:pt>
                <c:pt idx="157">
                  <c:v>-543</c:v>
                </c:pt>
                <c:pt idx="158">
                  <c:v>-542</c:v>
                </c:pt>
                <c:pt idx="159">
                  <c:v>-541</c:v>
                </c:pt>
                <c:pt idx="160">
                  <c:v>-540</c:v>
                </c:pt>
                <c:pt idx="161">
                  <c:v>-539</c:v>
                </c:pt>
                <c:pt idx="162">
                  <c:v>-538</c:v>
                </c:pt>
                <c:pt idx="163">
                  <c:v>-537</c:v>
                </c:pt>
                <c:pt idx="164">
                  <c:v>-536</c:v>
                </c:pt>
                <c:pt idx="165">
                  <c:v>-535</c:v>
                </c:pt>
                <c:pt idx="166">
                  <c:v>-534</c:v>
                </c:pt>
                <c:pt idx="167">
                  <c:v>-533</c:v>
                </c:pt>
                <c:pt idx="168">
                  <c:v>-532</c:v>
                </c:pt>
                <c:pt idx="169">
                  <c:v>-531</c:v>
                </c:pt>
                <c:pt idx="170">
                  <c:v>-530</c:v>
                </c:pt>
                <c:pt idx="171">
                  <c:v>-529</c:v>
                </c:pt>
                <c:pt idx="172">
                  <c:v>-528</c:v>
                </c:pt>
                <c:pt idx="173">
                  <c:v>-527</c:v>
                </c:pt>
                <c:pt idx="174">
                  <c:v>-526</c:v>
                </c:pt>
                <c:pt idx="175">
                  <c:v>-525</c:v>
                </c:pt>
                <c:pt idx="176">
                  <c:v>-524</c:v>
                </c:pt>
                <c:pt idx="177">
                  <c:v>-523</c:v>
                </c:pt>
                <c:pt idx="178">
                  <c:v>-522</c:v>
                </c:pt>
                <c:pt idx="179">
                  <c:v>-521</c:v>
                </c:pt>
                <c:pt idx="180">
                  <c:v>-520</c:v>
                </c:pt>
                <c:pt idx="181">
                  <c:v>-519</c:v>
                </c:pt>
                <c:pt idx="182">
                  <c:v>-518</c:v>
                </c:pt>
                <c:pt idx="183">
                  <c:v>-517</c:v>
                </c:pt>
                <c:pt idx="184">
                  <c:v>-516</c:v>
                </c:pt>
                <c:pt idx="185">
                  <c:v>-515</c:v>
                </c:pt>
                <c:pt idx="186">
                  <c:v>-514</c:v>
                </c:pt>
                <c:pt idx="187">
                  <c:v>-513</c:v>
                </c:pt>
                <c:pt idx="188">
                  <c:v>-512</c:v>
                </c:pt>
                <c:pt idx="189">
                  <c:v>-511</c:v>
                </c:pt>
                <c:pt idx="190">
                  <c:v>-510</c:v>
                </c:pt>
                <c:pt idx="191">
                  <c:v>-509</c:v>
                </c:pt>
                <c:pt idx="192">
                  <c:v>-508</c:v>
                </c:pt>
                <c:pt idx="193">
                  <c:v>-507</c:v>
                </c:pt>
                <c:pt idx="194">
                  <c:v>-506</c:v>
                </c:pt>
                <c:pt idx="195">
                  <c:v>-505</c:v>
                </c:pt>
                <c:pt idx="196">
                  <c:v>-504</c:v>
                </c:pt>
                <c:pt idx="197">
                  <c:v>-503</c:v>
                </c:pt>
                <c:pt idx="198">
                  <c:v>-502</c:v>
                </c:pt>
                <c:pt idx="199">
                  <c:v>-501</c:v>
                </c:pt>
                <c:pt idx="200">
                  <c:v>-500</c:v>
                </c:pt>
                <c:pt idx="201">
                  <c:v>-499</c:v>
                </c:pt>
                <c:pt idx="202">
                  <c:v>-498</c:v>
                </c:pt>
                <c:pt idx="203">
                  <c:v>-497</c:v>
                </c:pt>
                <c:pt idx="204">
                  <c:v>-496</c:v>
                </c:pt>
                <c:pt idx="205">
                  <c:v>-495</c:v>
                </c:pt>
                <c:pt idx="206">
                  <c:v>-494</c:v>
                </c:pt>
                <c:pt idx="207">
                  <c:v>-493</c:v>
                </c:pt>
                <c:pt idx="208">
                  <c:v>-492</c:v>
                </c:pt>
                <c:pt idx="209">
                  <c:v>-491</c:v>
                </c:pt>
                <c:pt idx="210">
                  <c:v>-490</c:v>
                </c:pt>
                <c:pt idx="211">
                  <c:v>-489</c:v>
                </c:pt>
                <c:pt idx="212">
                  <c:v>-488</c:v>
                </c:pt>
                <c:pt idx="213">
                  <c:v>-487</c:v>
                </c:pt>
                <c:pt idx="214">
                  <c:v>-486</c:v>
                </c:pt>
                <c:pt idx="215">
                  <c:v>-485</c:v>
                </c:pt>
                <c:pt idx="216">
                  <c:v>-484</c:v>
                </c:pt>
                <c:pt idx="217">
                  <c:v>-483</c:v>
                </c:pt>
                <c:pt idx="218">
                  <c:v>-482</c:v>
                </c:pt>
                <c:pt idx="219">
                  <c:v>-481</c:v>
                </c:pt>
                <c:pt idx="220">
                  <c:v>-480</c:v>
                </c:pt>
                <c:pt idx="221">
                  <c:v>-479</c:v>
                </c:pt>
                <c:pt idx="222">
                  <c:v>-478</c:v>
                </c:pt>
                <c:pt idx="223">
                  <c:v>-477</c:v>
                </c:pt>
                <c:pt idx="224">
                  <c:v>-476</c:v>
                </c:pt>
                <c:pt idx="225">
                  <c:v>-475</c:v>
                </c:pt>
                <c:pt idx="226">
                  <c:v>-474</c:v>
                </c:pt>
                <c:pt idx="227">
                  <c:v>-473</c:v>
                </c:pt>
                <c:pt idx="228">
                  <c:v>-472</c:v>
                </c:pt>
                <c:pt idx="229">
                  <c:v>-471</c:v>
                </c:pt>
                <c:pt idx="230">
                  <c:v>-470</c:v>
                </c:pt>
                <c:pt idx="231">
                  <c:v>-469</c:v>
                </c:pt>
                <c:pt idx="232">
                  <c:v>-468</c:v>
                </c:pt>
                <c:pt idx="233">
                  <c:v>-467</c:v>
                </c:pt>
                <c:pt idx="234">
                  <c:v>-466</c:v>
                </c:pt>
                <c:pt idx="235">
                  <c:v>-465</c:v>
                </c:pt>
                <c:pt idx="236">
                  <c:v>-464</c:v>
                </c:pt>
                <c:pt idx="237">
                  <c:v>-463</c:v>
                </c:pt>
                <c:pt idx="238">
                  <c:v>-462</c:v>
                </c:pt>
                <c:pt idx="239">
                  <c:v>-461</c:v>
                </c:pt>
                <c:pt idx="240">
                  <c:v>-460</c:v>
                </c:pt>
                <c:pt idx="241">
                  <c:v>-459</c:v>
                </c:pt>
                <c:pt idx="242">
                  <c:v>-458</c:v>
                </c:pt>
                <c:pt idx="243">
                  <c:v>-457</c:v>
                </c:pt>
                <c:pt idx="244">
                  <c:v>-456</c:v>
                </c:pt>
                <c:pt idx="245">
                  <c:v>-455</c:v>
                </c:pt>
                <c:pt idx="246">
                  <c:v>-454</c:v>
                </c:pt>
                <c:pt idx="247">
                  <c:v>-453</c:v>
                </c:pt>
                <c:pt idx="248">
                  <c:v>-452</c:v>
                </c:pt>
                <c:pt idx="249">
                  <c:v>-451</c:v>
                </c:pt>
                <c:pt idx="250">
                  <c:v>-450</c:v>
                </c:pt>
                <c:pt idx="251">
                  <c:v>-449</c:v>
                </c:pt>
                <c:pt idx="252">
                  <c:v>-448</c:v>
                </c:pt>
                <c:pt idx="253">
                  <c:v>-447</c:v>
                </c:pt>
                <c:pt idx="254">
                  <c:v>-446</c:v>
                </c:pt>
                <c:pt idx="255">
                  <c:v>-445</c:v>
                </c:pt>
                <c:pt idx="256">
                  <c:v>-444</c:v>
                </c:pt>
                <c:pt idx="257">
                  <c:v>-443</c:v>
                </c:pt>
                <c:pt idx="258">
                  <c:v>-442</c:v>
                </c:pt>
                <c:pt idx="259">
                  <c:v>-441</c:v>
                </c:pt>
                <c:pt idx="260">
                  <c:v>-440</c:v>
                </c:pt>
                <c:pt idx="261">
                  <c:v>-439</c:v>
                </c:pt>
                <c:pt idx="262">
                  <c:v>-438</c:v>
                </c:pt>
                <c:pt idx="263">
                  <c:v>-437</c:v>
                </c:pt>
                <c:pt idx="264">
                  <c:v>-436</c:v>
                </c:pt>
                <c:pt idx="265">
                  <c:v>-435</c:v>
                </c:pt>
                <c:pt idx="266">
                  <c:v>-434</c:v>
                </c:pt>
                <c:pt idx="267">
                  <c:v>-433</c:v>
                </c:pt>
                <c:pt idx="268">
                  <c:v>-432</c:v>
                </c:pt>
                <c:pt idx="269">
                  <c:v>-431</c:v>
                </c:pt>
                <c:pt idx="270">
                  <c:v>-430</c:v>
                </c:pt>
                <c:pt idx="271">
                  <c:v>-429</c:v>
                </c:pt>
                <c:pt idx="272">
                  <c:v>-428</c:v>
                </c:pt>
                <c:pt idx="273">
                  <c:v>-427</c:v>
                </c:pt>
                <c:pt idx="274">
                  <c:v>-426</c:v>
                </c:pt>
                <c:pt idx="275">
                  <c:v>-425</c:v>
                </c:pt>
                <c:pt idx="276">
                  <c:v>-424</c:v>
                </c:pt>
                <c:pt idx="277">
                  <c:v>-423</c:v>
                </c:pt>
                <c:pt idx="278">
                  <c:v>-422</c:v>
                </c:pt>
                <c:pt idx="279">
                  <c:v>-421</c:v>
                </c:pt>
                <c:pt idx="280">
                  <c:v>-420</c:v>
                </c:pt>
                <c:pt idx="281">
                  <c:v>-419</c:v>
                </c:pt>
                <c:pt idx="282">
                  <c:v>-418</c:v>
                </c:pt>
                <c:pt idx="283">
                  <c:v>-417</c:v>
                </c:pt>
                <c:pt idx="284">
                  <c:v>-416</c:v>
                </c:pt>
                <c:pt idx="285">
                  <c:v>-415</c:v>
                </c:pt>
                <c:pt idx="286">
                  <c:v>-414</c:v>
                </c:pt>
                <c:pt idx="287">
                  <c:v>-413</c:v>
                </c:pt>
                <c:pt idx="288">
                  <c:v>-412</c:v>
                </c:pt>
                <c:pt idx="289">
                  <c:v>-411</c:v>
                </c:pt>
                <c:pt idx="290">
                  <c:v>-410</c:v>
                </c:pt>
                <c:pt idx="291">
                  <c:v>-409</c:v>
                </c:pt>
                <c:pt idx="292">
                  <c:v>-408</c:v>
                </c:pt>
                <c:pt idx="293">
                  <c:v>-407</c:v>
                </c:pt>
                <c:pt idx="294">
                  <c:v>-406</c:v>
                </c:pt>
                <c:pt idx="295">
                  <c:v>-405</c:v>
                </c:pt>
                <c:pt idx="296">
                  <c:v>-404</c:v>
                </c:pt>
                <c:pt idx="297">
                  <c:v>-403</c:v>
                </c:pt>
                <c:pt idx="298">
                  <c:v>-402</c:v>
                </c:pt>
                <c:pt idx="299">
                  <c:v>-401</c:v>
                </c:pt>
                <c:pt idx="300">
                  <c:v>-400</c:v>
                </c:pt>
                <c:pt idx="301">
                  <c:v>-399</c:v>
                </c:pt>
                <c:pt idx="302">
                  <c:v>-398</c:v>
                </c:pt>
                <c:pt idx="303">
                  <c:v>-397</c:v>
                </c:pt>
                <c:pt idx="304">
                  <c:v>-396</c:v>
                </c:pt>
                <c:pt idx="305">
                  <c:v>-395</c:v>
                </c:pt>
                <c:pt idx="306">
                  <c:v>-394</c:v>
                </c:pt>
                <c:pt idx="307">
                  <c:v>-393</c:v>
                </c:pt>
                <c:pt idx="308">
                  <c:v>-392</c:v>
                </c:pt>
                <c:pt idx="309">
                  <c:v>-391</c:v>
                </c:pt>
                <c:pt idx="310">
                  <c:v>-390</c:v>
                </c:pt>
                <c:pt idx="311">
                  <c:v>-389</c:v>
                </c:pt>
                <c:pt idx="312">
                  <c:v>-388</c:v>
                </c:pt>
                <c:pt idx="313">
                  <c:v>-387</c:v>
                </c:pt>
                <c:pt idx="314">
                  <c:v>-386</c:v>
                </c:pt>
                <c:pt idx="315">
                  <c:v>-385</c:v>
                </c:pt>
                <c:pt idx="316">
                  <c:v>-384</c:v>
                </c:pt>
                <c:pt idx="317">
                  <c:v>-383</c:v>
                </c:pt>
                <c:pt idx="318">
                  <c:v>-382</c:v>
                </c:pt>
                <c:pt idx="319">
                  <c:v>-381</c:v>
                </c:pt>
                <c:pt idx="320">
                  <c:v>-380</c:v>
                </c:pt>
                <c:pt idx="321">
                  <c:v>-379</c:v>
                </c:pt>
                <c:pt idx="322">
                  <c:v>-378</c:v>
                </c:pt>
                <c:pt idx="323">
                  <c:v>-377</c:v>
                </c:pt>
                <c:pt idx="324">
                  <c:v>-376</c:v>
                </c:pt>
                <c:pt idx="325">
                  <c:v>-375</c:v>
                </c:pt>
                <c:pt idx="326">
                  <c:v>-374</c:v>
                </c:pt>
                <c:pt idx="327">
                  <c:v>-373</c:v>
                </c:pt>
                <c:pt idx="328">
                  <c:v>-372</c:v>
                </c:pt>
                <c:pt idx="329">
                  <c:v>-371</c:v>
                </c:pt>
                <c:pt idx="330">
                  <c:v>-370</c:v>
                </c:pt>
                <c:pt idx="331">
                  <c:v>-369</c:v>
                </c:pt>
                <c:pt idx="332">
                  <c:v>-368</c:v>
                </c:pt>
                <c:pt idx="333">
                  <c:v>-367</c:v>
                </c:pt>
                <c:pt idx="334">
                  <c:v>-366</c:v>
                </c:pt>
                <c:pt idx="335">
                  <c:v>-365</c:v>
                </c:pt>
                <c:pt idx="336">
                  <c:v>-364</c:v>
                </c:pt>
                <c:pt idx="337">
                  <c:v>-363</c:v>
                </c:pt>
                <c:pt idx="338">
                  <c:v>-362</c:v>
                </c:pt>
                <c:pt idx="339">
                  <c:v>-361</c:v>
                </c:pt>
                <c:pt idx="340">
                  <c:v>-360</c:v>
                </c:pt>
                <c:pt idx="341">
                  <c:v>-359</c:v>
                </c:pt>
                <c:pt idx="342">
                  <c:v>-358</c:v>
                </c:pt>
                <c:pt idx="343">
                  <c:v>-357</c:v>
                </c:pt>
                <c:pt idx="344">
                  <c:v>-356</c:v>
                </c:pt>
                <c:pt idx="345">
                  <c:v>-355</c:v>
                </c:pt>
                <c:pt idx="346">
                  <c:v>-354</c:v>
                </c:pt>
                <c:pt idx="347">
                  <c:v>-353</c:v>
                </c:pt>
                <c:pt idx="348">
                  <c:v>-352</c:v>
                </c:pt>
                <c:pt idx="349">
                  <c:v>-351</c:v>
                </c:pt>
                <c:pt idx="350">
                  <c:v>-350</c:v>
                </c:pt>
                <c:pt idx="351">
                  <c:v>-349</c:v>
                </c:pt>
                <c:pt idx="352">
                  <c:v>-348</c:v>
                </c:pt>
                <c:pt idx="353">
                  <c:v>-347</c:v>
                </c:pt>
                <c:pt idx="354">
                  <c:v>-346</c:v>
                </c:pt>
                <c:pt idx="355">
                  <c:v>-345</c:v>
                </c:pt>
                <c:pt idx="356">
                  <c:v>-344</c:v>
                </c:pt>
                <c:pt idx="357">
                  <c:v>-343</c:v>
                </c:pt>
                <c:pt idx="358">
                  <c:v>-342</c:v>
                </c:pt>
                <c:pt idx="359">
                  <c:v>-341</c:v>
                </c:pt>
                <c:pt idx="360">
                  <c:v>-340</c:v>
                </c:pt>
                <c:pt idx="361">
                  <c:v>-339</c:v>
                </c:pt>
                <c:pt idx="362">
                  <c:v>-338</c:v>
                </c:pt>
                <c:pt idx="363">
                  <c:v>-337</c:v>
                </c:pt>
                <c:pt idx="364">
                  <c:v>-336</c:v>
                </c:pt>
                <c:pt idx="365">
                  <c:v>-335</c:v>
                </c:pt>
                <c:pt idx="366">
                  <c:v>-334</c:v>
                </c:pt>
                <c:pt idx="367">
                  <c:v>-333</c:v>
                </c:pt>
                <c:pt idx="368">
                  <c:v>-332</c:v>
                </c:pt>
                <c:pt idx="369">
                  <c:v>-331</c:v>
                </c:pt>
                <c:pt idx="370">
                  <c:v>-330</c:v>
                </c:pt>
                <c:pt idx="371">
                  <c:v>-329</c:v>
                </c:pt>
                <c:pt idx="372">
                  <c:v>-328</c:v>
                </c:pt>
                <c:pt idx="373">
                  <c:v>-327</c:v>
                </c:pt>
                <c:pt idx="374">
                  <c:v>-326</c:v>
                </c:pt>
                <c:pt idx="375">
                  <c:v>-325</c:v>
                </c:pt>
                <c:pt idx="376">
                  <c:v>-324</c:v>
                </c:pt>
                <c:pt idx="377">
                  <c:v>-323</c:v>
                </c:pt>
                <c:pt idx="378">
                  <c:v>-322</c:v>
                </c:pt>
                <c:pt idx="379">
                  <c:v>-321</c:v>
                </c:pt>
                <c:pt idx="380">
                  <c:v>-320</c:v>
                </c:pt>
                <c:pt idx="381">
                  <c:v>-319</c:v>
                </c:pt>
                <c:pt idx="382">
                  <c:v>-318</c:v>
                </c:pt>
                <c:pt idx="383">
                  <c:v>-317</c:v>
                </c:pt>
                <c:pt idx="384">
                  <c:v>-316</c:v>
                </c:pt>
                <c:pt idx="385">
                  <c:v>-315</c:v>
                </c:pt>
                <c:pt idx="386">
                  <c:v>-314</c:v>
                </c:pt>
                <c:pt idx="387">
                  <c:v>-313</c:v>
                </c:pt>
                <c:pt idx="388">
                  <c:v>-312</c:v>
                </c:pt>
                <c:pt idx="389">
                  <c:v>-311</c:v>
                </c:pt>
                <c:pt idx="390">
                  <c:v>-310</c:v>
                </c:pt>
                <c:pt idx="391">
                  <c:v>-309</c:v>
                </c:pt>
                <c:pt idx="392">
                  <c:v>-308</c:v>
                </c:pt>
                <c:pt idx="393">
                  <c:v>-307</c:v>
                </c:pt>
                <c:pt idx="394">
                  <c:v>-306</c:v>
                </c:pt>
                <c:pt idx="395">
                  <c:v>-305</c:v>
                </c:pt>
                <c:pt idx="396">
                  <c:v>-304</c:v>
                </c:pt>
                <c:pt idx="397">
                  <c:v>-303</c:v>
                </c:pt>
                <c:pt idx="398">
                  <c:v>-302</c:v>
                </c:pt>
                <c:pt idx="399">
                  <c:v>-301</c:v>
                </c:pt>
                <c:pt idx="400">
                  <c:v>-300</c:v>
                </c:pt>
                <c:pt idx="401">
                  <c:v>-299</c:v>
                </c:pt>
                <c:pt idx="402">
                  <c:v>-298</c:v>
                </c:pt>
                <c:pt idx="403">
                  <c:v>-297</c:v>
                </c:pt>
                <c:pt idx="404">
                  <c:v>-296</c:v>
                </c:pt>
                <c:pt idx="405">
                  <c:v>-295</c:v>
                </c:pt>
                <c:pt idx="406">
                  <c:v>-294</c:v>
                </c:pt>
                <c:pt idx="407">
                  <c:v>-293</c:v>
                </c:pt>
                <c:pt idx="408">
                  <c:v>-292</c:v>
                </c:pt>
                <c:pt idx="409">
                  <c:v>-291</c:v>
                </c:pt>
                <c:pt idx="410">
                  <c:v>-290</c:v>
                </c:pt>
                <c:pt idx="411">
                  <c:v>-289</c:v>
                </c:pt>
                <c:pt idx="412">
                  <c:v>-288</c:v>
                </c:pt>
                <c:pt idx="413">
                  <c:v>-287</c:v>
                </c:pt>
                <c:pt idx="414">
                  <c:v>-286</c:v>
                </c:pt>
                <c:pt idx="415">
                  <c:v>-285</c:v>
                </c:pt>
                <c:pt idx="416">
                  <c:v>-284</c:v>
                </c:pt>
                <c:pt idx="417">
                  <c:v>-283</c:v>
                </c:pt>
                <c:pt idx="418">
                  <c:v>-282</c:v>
                </c:pt>
                <c:pt idx="419">
                  <c:v>-281</c:v>
                </c:pt>
                <c:pt idx="420">
                  <c:v>-280</c:v>
                </c:pt>
                <c:pt idx="421">
                  <c:v>-279</c:v>
                </c:pt>
                <c:pt idx="422">
                  <c:v>-278</c:v>
                </c:pt>
                <c:pt idx="423">
                  <c:v>-277</c:v>
                </c:pt>
                <c:pt idx="424">
                  <c:v>-276</c:v>
                </c:pt>
                <c:pt idx="425">
                  <c:v>-275</c:v>
                </c:pt>
                <c:pt idx="426">
                  <c:v>-274</c:v>
                </c:pt>
                <c:pt idx="427">
                  <c:v>-273</c:v>
                </c:pt>
                <c:pt idx="428">
                  <c:v>-272</c:v>
                </c:pt>
                <c:pt idx="429">
                  <c:v>-271</c:v>
                </c:pt>
                <c:pt idx="430">
                  <c:v>-270</c:v>
                </c:pt>
                <c:pt idx="431">
                  <c:v>-269</c:v>
                </c:pt>
                <c:pt idx="432">
                  <c:v>-268</c:v>
                </c:pt>
                <c:pt idx="433">
                  <c:v>-267</c:v>
                </c:pt>
                <c:pt idx="434">
                  <c:v>-266</c:v>
                </c:pt>
                <c:pt idx="435">
                  <c:v>-265</c:v>
                </c:pt>
                <c:pt idx="436">
                  <c:v>-264</c:v>
                </c:pt>
                <c:pt idx="437">
                  <c:v>-263</c:v>
                </c:pt>
                <c:pt idx="438">
                  <c:v>-262</c:v>
                </c:pt>
                <c:pt idx="439">
                  <c:v>-261</c:v>
                </c:pt>
                <c:pt idx="440">
                  <c:v>-260</c:v>
                </c:pt>
                <c:pt idx="441">
                  <c:v>-259</c:v>
                </c:pt>
                <c:pt idx="442">
                  <c:v>-258</c:v>
                </c:pt>
                <c:pt idx="443">
                  <c:v>-257</c:v>
                </c:pt>
                <c:pt idx="444">
                  <c:v>-256</c:v>
                </c:pt>
                <c:pt idx="445">
                  <c:v>-255</c:v>
                </c:pt>
                <c:pt idx="446">
                  <c:v>-254</c:v>
                </c:pt>
                <c:pt idx="447">
                  <c:v>-253</c:v>
                </c:pt>
                <c:pt idx="448">
                  <c:v>-252</c:v>
                </c:pt>
                <c:pt idx="449">
                  <c:v>-251</c:v>
                </c:pt>
                <c:pt idx="450">
                  <c:v>-250</c:v>
                </c:pt>
                <c:pt idx="451">
                  <c:v>-249</c:v>
                </c:pt>
                <c:pt idx="452">
                  <c:v>-248</c:v>
                </c:pt>
                <c:pt idx="453">
                  <c:v>-247</c:v>
                </c:pt>
                <c:pt idx="454">
                  <c:v>-246</c:v>
                </c:pt>
                <c:pt idx="455">
                  <c:v>-245</c:v>
                </c:pt>
                <c:pt idx="456">
                  <c:v>-244</c:v>
                </c:pt>
                <c:pt idx="457">
                  <c:v>-243</c:v>
                </c:pt>
                <c:pt idx="458">
                  <c:v>-242</c:v>
                </c:pt>
                <c:pt idx="459">
                  <c:v>-241</c:v>
                </c:pt>
                <c:pt idx="460">
                  <c:v>-240</c:v>
                </c:pt>
                <c:pt idx="461">
                  <c:v>-239</c:v>
                </c:pt>
                <c:pt idx="462">
                  <c:v>-238</c:v>
                </c:pt>
                <c:pt idx="463">
                  <c:v>-237</c:v>
                </c:pt>
                <c:pt idx="464">
                  <c:v>-236</c:v>
                </c:pt>
                <c:pt idx="465">
                  <c:v>-235</c:v>
                </c:pt>
                <c:pt idx="466">
                  <c:v>-234</c:v>
                </c:pt>
                <c:pt idx="467">
                  <c:v>-233</c:v>
                </c:pt>
                <c:pt idx="468">
                  <c:v>-232</c:v>
                </c:pt>
                <c:pt idx="469">
                  <c:v>-231</c:v>
                </c:pt>
                <c:pt idx="470">
                  <c:v>-230</c:v>
                </c:pt>
                <c:pt idx="471">
                  <c:v>-229</c:v>
                </c:pt>
                <c:pt idx="472">
                  <c:v>-228</c:v>
                </c:pt>
                <c:pt idx="473">
                  <c:v>-227</c:v>
                </c:pt>
                <c:pt idx="474">
                  <c:v>-226</c:v>
                </c:pt>
                <c:pt idx="475">
                  <c:v>-225</c:v>
                </c:pt>
                <c:pt idx="476">
                  <c:v>-224</c:v>
                </c:pt>
                <c:pt idx="477">
                  <c:v>-223</c:v>
                </c:pt>
                <c:pt idx="478">
                  <c:v>-222</c:v>
                </c:pt>
                <c:pt idx="479">
                  <c:v>-221</c:v>
                </c:pt>
                <c:pt idx="480">
                  <c:v>-220</c:v>
                </c:pt>
                <c:pt idx="481">
                  <c:v>-219</c:v>
                </c:pt>
                <c:pt idx="482">
                  <c:v>-218</c:v>
                </c:pt>
                <c:pt idx="483">
                  <c:v>-217</c:v>
                </c:pt>
                <c:pt idx="484">
                  <c:v>-216</c:v>
                </c:pt>
                <c:pt idx="485">
                  <c:v>-215</c:v>
                </c:pt>
                <c:pt idx="486">
                  <c:v>-214</c:v>
                </c:pt>
                <c:pt idx="487">
                  <c:v>-213</c:v>
                </c:pt>
                <c:pt idx="488">
                  <c:v>-212</c:v>
                </c:pt>
                <c:pt idx="489">
                  <c:v>-211</c:v>
                </c:pt>
                <c:pt idx="490">
                  <c:v>-210</c:v>
                </c:pt>
                <c:pt idx="491">
                  <c:v>-209</c:v>
                </c:pt>
                <c:pt idx="492">
                  <c:v>-208</c:v>
                </c:pt>
                <c:pt idx="493">
                  <c:v>-207</c:v>
                </c:pt>
                <c:pt idx="494">
                  <c:v>-206</c:v>
                </c:pt>
                <c:pt idx="495">
                  <c:v>-205</c:v>
                </c:pt>
                <c:pt idx="496">
                  <c:v>-204</c:v>
                </c:pt>
                <c:pt idx="497">
                  <c:v>-203</c:v>
                </c:pt>
                <c:pt idx="498">
                  <c:v>-202</c:v>
                </c:pt>
                <c:pt idx="499">
                  <c:v>-201</c:v>
                </c:pt>
                <c:pt idx="500">
                  <c:v>-200</c:v>
                </c:pt>
                <c:pt idx="501">
                  <c:v>-199</c:v>
                </c:pt>
                <c:pt idx="502">
                  <c:v>-198</c:v>
                </c:pt>
                <c:pt idx="503">
                  <c:v>-197</c:v>
                </c:pt>
                <c:pt idx="504">
                  <c:v>-196</c:v>
                </c:pt>
                <c:pt idx="505">
                  <c:v>-195</c:v>
                </c:pt>
                <c:pt idx="506">
                  <c:v>-194</c:v>
                </c:pt>
                <c:pt idx="507">
                  <c:v>-193</c:v>
                </c:pt>
                <c:pt idx="508">
                  <c:v>-192</c:v>
                </c:pt>
                <c:pt idx="509">
                  <c:v>-191</c:v>
                </c:pt>
                <c:pt idx="510">
                  <c:v>-190</c:v>
                </c:pt>
                <c:pt idx="511">
                  <c:v>-189</c:v>
                </c:pt>
                <c:pt idx="512">
                  <c:v>-188</c:v>
                </c:pt>
                <c:pt idx="513">
                  <c:v>-187</c:v>
                </c:pt>
                <c:pt idx="514">
                  <c:v>-186</c:v>
                </c:pt>
                <c:pt idx="515">
                  <c:v>-185</c:v>
                </c:pt>
                <c:pt idx="516">
                  <c:v>-184</c:v>
                </c:pt>
                <c:pt idx="517">
                  <c:v>-183</c:v>
                </c:pt>
                <c:pt idx="518">
                  <c:v>-182</c:v>
                </c:pt>
                <c:pt idx="519">
                  <c:v>-181</c:v>
                </c:pt>
                <c:pt idx="520">
                  <c:v>-180</c:v>
                </c:pt>
                <c:pt idx="521">
                  <c:v>-179</c:v>
                </c:pt>
                <c:pt idx="522">
                  <c:v>-178</c:v>
                </c:pt>
                <c:pt idx="523">
                  <c:v>-177</c:v>
                </c:pt>
                <c:pt idx="524">
                  <c:v>-176</c:v>
                </c:pt>
                <c:pt idx="525">
                  <c:v>-175</c:v>
                </c:pt>
                <c:pt idx="526">
                  <c:v>-174</c:v>
                </c:pt>
                <c:pt idx="527">
                  <c:v>-173</c:v>
                </c:pt>
                <c:pt idx="528">
                  <c:v>-172</c:v>
                </c:pt>
                <c:pt idx="529">
                  <c:v>-171</c:v>
                </c:pt>
                <c:pt idx="530">
                  <c:v>-170</c:v>
                </c:pt>
                <c:pt idx="531">
                  <c:v>-169</c:v>
                </c:pt>
                <c:pt idx="532">
                  <c:v>-168</c:v>
                </c:pt>
                <c:pt idx="533">
                  <c:v>-167</c:v>
                </c:pt>
                <c:pt idx="534">
                  <c:v>-166</c:v>
                </c:pt>
                <c:pt idx="535">
                  <c:v>-165</c:v>
                </c:pt>
                <c:pt idx="536">
                  <c:v>-164</c:v>
                </c:pt>
                <c:pt idx="537">
                  <c:v>-163</c:v>
                </c:pt>
                <c:pt idx="538">
                  <c:v>-162</c:v>
                </c:pt>
                <c:pt idx="539">
                  <c:v>-161</c:v>
                </c:pt>
                <c:pt idx="540">
                  <c:v>-160</c:v>
                </c:pt>
                <c:pt idx="541">
                  <c:v>-159</c:v>
                </c:pt>
                <c:pt idx="542">
                  <c:v>-158</c:v>
                </c:pt>
                <c:pt idx="543">
                  <c:v>-157</c:v>
                </c:pt>
                <c:pt idx="544">
                  <c:v>-156</c:v>
                </c:pt>
                <c:pt idx="545">
                  <c:v>-155</c:v>
                </c:pt>
                <c:pt idx="546">
                  <c:v>-154</c:v>
                </c:pt>
                <c:pt idx="547">
                  <c:v>-153</c:v>
                </c:pt>
                <c:pt idx="548">
                  <c:v>-152</c:v>
                </c:pt>
                <c:pt idx="549">
                  <c:v>-151</c:v>
                </c:pt>
                <c:pt idx="550">
                  <c:v>-150</c:v>
                </c:pt>
                <c:pt idx="551">
                  <c:v>-149</c:v>
                </c:pt>
                <c:pt idx="552">
                  <c:v>-148</c:v>
                </c:pt>
                <c:pt idx="553">
                  <c:v>-147</c:v>
                </c:pt>
                <c:pt idx="554">
                  <c:v>-146</c:v>
                </c:pt>
                <c:pt idx="555">
                  <c:v>-145</c:v>
                </c:pt>
                <c:pt idx="556">
                  <c:v>-144</c:v>
                </c:pt>
                <c:pt idx="557">
                  <c:v>-143</c:v>
                </c:pt>
                <c:pt idx="558">
                  <c:v>-142</c:v>
                </c:pt>
                <c:pt idx="559">
                  <c:v>-141</c:v>
                </c:pt>
                <c:pt idx="560">
                  <c:v>-140</c:v>
                </c:pt>
                <c:pt idx="561">
                  <c:v>-139</c:v>
                </c:pt>
                <c:pt idx="562">
                  <c:v>-138</c:v>
                </c:pt>
                <c:pt idx="563">
                  <c:v>-137</c:v>
                </c:pt>
                <c:pt idx="564">
                  <c:v>-136</c:v>
                </c:pt>
                <c:pt idx="565">
                  <c:v>-135</c:v>
                </c:pt>
                <c:pt idx="566">
                  <c:v>-134</c:v>
                </c:pt>
                <c:pt idx="567">
                  <c:v>-133</c:v>
                </c:pt>
                <c:pt idx="568">
                  <c:v>-132</c:v>
                </c:pt>
                <c:pt idx="569">
                  <c:v>-131</c:v>
                </c:pt>
                <c:pt idx="570">
                  <c:v>-130</c:v>
                </c:pt>
                <c:pt idx="571">
                  <c:v>-129</c:v>
                </c:pt>
                <c:pt idx="572">
                  <c:v>-128</c:v>
                </c:pt>
                <c:pt idx="573">
                  <c:v>-127</c:v>
                </c:pt>
                <c:pt idx="574">
                  <c:v>-126</c:v>
                </c:pt>
                <c:pt idx="575">
                  <c:v>-125</c:v>
                </c:pt>
                <c:pt idx="576">
                  <c:v>-124</c:v>
                </c:pt>
                <c:pt idx="577">
                  <c:v>-123</c:v>
                </c:pt>
                <c:pt idx="578">
                  <c:v>-122</c:v>
                </c:pt>
                <c:pt idx="579">
                  <c:v>-121</c:v>
                </c:pt>
                <c:pt idx="580">
                  <c:v>-120</c:v>
                </c:pt>
                <c:pt idx="581">
                  <c:v>-119</c:v>
                </c:pt>
                <c:pt idx="582">
                  <c:v>-118</c:v>
                </c:pt>
                <c:pt idx="583">
                  <c:v>-117</c:v>
                </c:pt>
                <c:pt idx="584">
                  <c:v>-116</c:v>
                </c:pt>
                <c:pt idx="585">
                  <c:v>-115</c:v>
                </c:pt>
                <c:pt idx="586">
                  <c:v>-114</c:v>
                </c:pt>
                <c:pt idx="587">
                  <c:v>-113</c:v>
                </c:pt>
                <c:pt idx="588">
                  <c:v>-112</c:v>
                </c:pt>
                <c:pt idx="589">
                  <c:v>-111</c:v>
                </c:pt>
                <c:pt idx="590">
                  <c:v>-110</c:v>
                </c:pt>
                <c:pt idx="591">
                  <c:v>-109</c:v>
                </c:pt>
                <c:pt idx="592">
                  <c:v>-108</c:v>
                </c:pt>
                <c:pt idx="593">
                  <c:v>-107</c:v>
                </c:pt>
                <c:pt idx="594">
                  <c:v>-106</c:v>
                </c:pt>
                <c:pt idx="595">
                  <c:v>-105</c:v>
                </c:pt>
                <c:pt idx="596">
                  <c:v>-104</c:v>
                </c:pt>
                <c:pt idx="597">
                  <c:v>-103</c:v>
                </c:pt>
                <c:pt idx="598">
                  <c:v>-102</c:v>
                </c:pt>
                <c:pt idx="599">
                  <c:v>-101</c:v>
                </c:pt>
                <c:pt idx="600">
                  <c:v>-100</c:v>
                </c:pt>
                <c:pt idx="601">
                  <c:v>-99</c:v>
                </c:pt>
                <c:pt idx="602">
                  <c:v>-98</c:v>
                </c:pt>
                <c:pt idx="603">
                  <c:v>-97</c:v>
                </c:pt>
                <c:pt idx="604">
                  <c:v>-96</c:v>
                </c:pt>
                <c:pt idx="605">
                  <c:v>-95</c:v>
                </c:pt>
                <c:pt idx="606">
                  <c:v>-94</c:v>
                </c:pt>
                <c:pt idx="607">
                  <c:v>-93</c:v>
                </c:pt>
                <c:pt idx="608">
                  <c:v>-92</c:v>
                </c:pt>
                <c:pt idx="609">
                  <c:v>-91</c:v>
                </c:pt>
                <c:pt idx="610">
                  <c:v>-90</c:v>
                </c:pt>
                <c:pt idx="611">
                  <c:v>-89</c:v>
                </c:pt>
                <c:pt idx="612">
                  <c:v>-88</c:v>
                </c:pt>
                <c:pt idx="613">
                  <c:v>-87</c:v>
                </c:pt>
                <c:pt idx="614">
                  <c:v>-86</c:v>
                </c:pt>
                <c:pt idx="615">
                  <c:v>-85</c:v>
                </c:pt>
                <c:pt idx="616">
                  <c:v>-84</c:v>
                </c:pt>
                <c:pt idx="617">
                  <c:v>-83</c:v>
                </c:pt>
                <c:pt idx="618">
                  <c:v>-82</c:v>
                </c:pt>
                <c:pt idx="619">
                  <c:v>-81</c:v>
                </c:pt>
                <c:pt idx="620">
                  <c:v>-80</c:v>
                </c:pt>
                <c:pt idx="621">
                  <c:v>-79</c:v>
                </c:pt>
                <c:pt idx="622">
                  <c:v>-78</c:v>
                </c:pt>
                <c:pt idx="623">
                  <c:v>-77</c:v>
                </c:pt>
                <c:pt idx="624">
                  <c:v>-76</c:v>
                </c:pt>
                <c:pt idx="625">
                  <c:v>-75</c:v>
                </c:pt>
                <c:pt idx="626">
                  <c:v>-74</c:v>
                </c:pt>
                <c:pt idx="627">
                  <c:v>-73</c:v>
                </c:pt>
                <c:pt idx="628">
                  <c:v>-72</c:v>
                </c:pt>
                <c:pt idx="629">
                  <c:v>-71</c:v>
                </c:pt>
                <c:pt idx="630">
                  <c:v>-70</c:v>
                </c:pt>
                <c:pt idx="631">
                  <c:v>-69</c:v>
                </c:pt>
                <c:pt idx="632">
                  <c:v>-68</c:v>
                </c:pt>
                <c:pt idx="633">
                  <c:v>-67</c:v>
                </c:pt>
                <c:pt idx="634">
                  <c:v>-66</c:v>
                </c:pt>
                <c:pt idx="635">
                  <c:v>-65</c:v>
                </c:pt>
                <c:pt idx="636">
                  <c:v>-64</c:v>
                </c:pt>
                <c:pt idx="637">
                  <c:v>-63</c:v>
                </c:pt>
                <c:pt idx="638">
                  <c:v>-62</c:v>
                </c:pt>
                <c:pt idx="639">
                  <c:v>-61</c:v>
                </c:pt>
                <c:pt idx="640">
                  <c:v>-60</c:v>
                </c:pt>
                <c:pt idx="641">
                  <c:v>-59</c:v>
                </c:pt>
                <c:pt idx="642">
                  <c:v>-58</c:v>
                </c:pt>
                <c:pt idx="643">
                  <c:v>-57</c:v>
                </c:pt>
                <c:pt idx="644">
                  <c:v>-56</c:v>
                </c:pt>
                <c:pt idx="645">
                  <c:v>-55</c:v>
                </c:pt>
                <c:pt idx="646">
                  <c:v>-54</c:v>
                </c:pt>
                <c:pt idx="647">
                  <c:v>-53</c:v>
                </c:pt>
                <c:pt idx="648">
                  <c:v>-52</c:v>
                </c:pt>
                <c:pt idx="649">
                  <c:v>-51</c:v>
                </c:pt>
                <c:pt idx="650">
                  <c:v>-50</c:v>
                </c:pt>
                <c:pt idx="651">
                  <c:v>-49</c:v>
                </c:pt>
                <c:pt idx="652">
                  <c:v>-48</c:v>
                </c:pt>
                <c:pt idx="653">
                  <c:v>-47</c:v>
                </c:pt>
                <c:pt idx="654">
                  <c:v>-46</c:v>
                </c:pt>
                <c:pt idx="655">
                  <c:v>-45</c:v>
                </c:pt>
                <c:pt idx="656">
                  <c:v>-44</c:v>
                </c:pt>
                <c:pt idx="657">
                  <c:v>-43</c:v>
                </c:pt>
                <c:pt idx="658">
                  <c:v>-42</c:v>
                </c:pt>
                <c:pt idx="659">
                  <c:v>-41</c:v>
                </c:pt>
                <c:pt idx="660">
                  <c:v>-40</c:v>
                </c:pt>
                <c:pt idx="661">
                  <c:v>-39</c:v>
                </c:pt>
                <c:pt idx="662">
                  <c:v>-38</c:v>
                </c:pt>
                <c:pt idx="663">
                  <c:v>-37</c:v>
                </c:pt>
                <c:pt idx="664">
                  <c:v>-36</c:v>
                </c:pt>
                <c:pt idx="665">
                  <c:v>-35</c:v>
                </c:pt>
                <c:pt idx="666">
                  <c:v>-34</c:v>
                </c:pt>
                <c:pt idx="667">
                  <c:v>-33</c:v>
                </c:pt>
                <c:pt idx="668">
                  <c:v>-32</c:v>
                </c:pt>
                <c:pt idx="669">
                  <c:v>-31</c:v>
                </c:pt>
                <c:pt idx="670">
                  <c:v>-30</c:v>
                </c:pt>
                <c:pt idx="671">
                  <c:v>-29</c:v>
                </c:pt>
                <c:pt idx="672">
                  <c:v>-28</c:v>
                </c:pt>
                <c:pt idx="673">
                  <c:v>-27</c:v>
                </c:pt>
                <c:pt idx="674">
                  <c:v>-26</c:v>
                </c:pt>
                <c:pt idx="675">
                  <c:v>-25</c:v>
                </c:pt>
                <c:pt idx="676">
                  <c:v>-24</c:v>
                </c:pt>
                <c:pt idx="677">
                  <c:v>-23</c:v>
                </c:pt>
                <c:pt idx="678">
                  <c:v>-22</c:v>
                </c:pt>
                <c:pt idx="679">
                  <c:v>-21</c:v>
                </c:pt>
                <c:pt idx="680">
                  <c:v>-20</c:v>
                </c:pt>
                <c:pt idx="681">
                  <c:v>-19</c:v>
                </c:pt>
                <c:pt idx="682">
                  <c:v>-18</c:v>
                </c:pt>
                <c:pt idx="683">
                  <c:v>-17</c:v>
                </c:pt>
                <c:pt idx="684">
                  <c:v>-16</c:v>
                </c:pt>
                <c:pt idx="685">
                  <c:v>-15</c:v>
                </c:pt>
                <c:pt idx="686">
                  <c:v>-14</c:v>
                </c:pt>
                <c:pt idx="687">
                  <c:v>-13</c:v>
                </c:pt>
                <c:pt idx="688">
                  <c:v>-12</c:v>
                </c:pt>
                <c:pt idx="689">
                  <c:v>-11</c:v>
                </c:pt>
                <c:pt idx="690">
                  <c:v>-10</c:v>
                </c:pt>
                <c:pt idx="691">
                  <c:v>-9</c:v>
                </c:pt>
                <c:pt idx="692">
                  <c:v>-8</c:v>
                </c:pt>
                <c:pt idx="693">
                  <c:v>-7</c:v>
                </c:pt>
                <c:pt idx="694">
                  <c:v>-6</c:v>
                </c:pt>
                <c:pt idx="695">
                  <c:v>-5</c:v>
                </c:pt>
                <c:pt idx="696">
                  <c:v>-4</c:v>
                </c:pt>
                <c:pt idx="697">
                  <c:v>-3</c:v>
                </c:pt>
                <c:pt idx="698">
                  <c:v>-2</c:v>
                </c:pt>
                <c:pt idx="699">
                  <c:v>-1</c:v>
                </c:pt>
                <c:pt idx="700">
                  <c:v>0</c:v>
                </c:pt>
                <c:pt idx="701">
                  <c:v>1</c:v>
                </c:pt>
                <c:pt idx="702">
                  <c:v>2</c:v>
                </c:pt>
                <c:pt idx="703">
                  <c:v>3</c:v>
                </c:pt>
                <c:pt idx="704">
                  <c:v>4</c:v>
                </c:pt>
                <c:pt idx="705">
                  <c:v>5</c:v>
                </c:pt>
                <c:pt idx="706">
                  <c:v>6</c:v>
                </c:pt>
                <c:pt idx="707">
                  <c:v>7</c:v>
                </c:pt>
                <c:pt idx="708">
                  <c:v>8</c:v>
                </c:pt>
                <c:pt idx="709">
                  <c:v>9</c:v>
                </c:pt>
                <c:pt idx="710">
                  <c:v>10</c:v>
                </c:pt>
                <c:pt idx="711">
                  <c:v>11</c:v>
                </c:pt>
                <c:pt idx="712">
                  <c:v>12</c:v>
                </c:pt>
                <c:pt idx="713">
                  <c:v>13</c:v>
                </c:pt>
                <c:pt idx="714">
                  <c:v>14</c:v>
                </c:pt>
                <c:pt idx="715">
                  <c:v>15</c:v>
                </c:pt>
                <c:pt idx="716">
                  <c:v>16</c:v>
                </c:pt>
                <c:pt idx="717">
                  <c:v>17</c:v>
                </c:pt>
                <c:pt idx="718">
                  <c:v>18</c:v>
                </c:pt>
                <c:pt idx="719">
                  <c:v>19</c:v>
                </c:pt>
                <c:pt idx="720">
                  <c:v>20</c:v>
                </c:pt>
                <c:pt idx="721">
                  <c:v>21</c:v>
                </c:pt>
                <c:pt idx="722">
                  <c:v>22</c:v>
                </c:pt>
                <c:pt idx="723">
                  <c:v>23</c:v>
                </c:pt>
                <c:pt idx="724">
                  <c:v>24</c:v>
                </c:pt>
                <c:pt idx="725">
                  <c:v>25</c:v>
                </c:pt>
                <c:pt idx="726">
                  <c:v>26</c:v>
                </c:pt>
                <c:pt idx="727">
                  <c:v>27</c:v>
                </c:pt>
                <c:pt idx="728">
                  <c:v>28</c:v>
                </c:pt>
                <c:pt idx="729">
                  <c:v>29</c:v>
                </c:pt>
                <c:pt idx="730">
                  <c:v>30</c:v>
                </c:pt>
                <c:pt idx="731">
                  <c:v>31</c:v>
                </c:pt>
                <c:pt idx="732">
                  <c:v>32</c:v>
                </c:pt>
                <c:pt idx="733">
                  <c:v>33</c:v>
                </c:pt>
                <c:pt idx="734">
                  <c:v>34</c:v>
                </c:pt>
                <c:pt idx="735">
                  <c:v>35</c:v>
                </c:pt>
                <c:pt idx="736">
                  <c:v>36</c:v>
                </c:pt>
                <c:pt idx="737">
                  <c:v>37</c:v>
                </c:pt>
                <c:pt idx="738">
                  <c:v>38</c:v>
                </c:pt>
                <c:pt idx="739">
                  <c:v>39</c:v>
                </c:pt>
                <c:pt idx="740">
                  <c:v>40</c:v>
                </c:pt>
                <c:pt idx="741">
                  <c:v>41</c:v>
                </c:pt>
                <c:pt idx="742">
                  <c:v>42</c:v>
                </c:pt>
                <c:pt idx="743">
                  <c:v>43</c:v>
                </c:pt>
                <c:pt idx="744">
                  <c:v>44</c:v>
                </c:pt>
                <c:pt idx="745">
                  <c:v>45</c:v>
                </c:pt>
                <c:pt idx="746">
                  <c:v>46</c:v>
                </c:pt>
                <c:pt idx="747">
                  <c:v>47</c:v>
                </c:pt>
                <c:pt idx="748">
                  <c:v>48</c:v>
                </c:pt>
                <c:pt idx="749">
                  <c:v>49</c:v>
                </c:pt>
                <c:pt idx="750">
                  <c:v>50</c:v>
                </c:pt>
                <c:pt idx="751">
                  <c:v>51</c:v>
                </c:pt>
                <c:pt idx="752">
                  <c:v>52</c:v>
                </c:pt>
                <c:pt idx="753">
                  <c:v>53</c:v>
                </c:pt>
                <c:pt idx="754">
                  <c:v>54</c:v>
                </c:pt>
                <c:pt idx="755">
                  <c:v>55</c:v>
                </c:pt>
                <c:pt idx="756">
                  <c:v>56</c:v>
                </c:pt>
                <c:pt idx="757">
                  <c:v>57</c:v>
                </c:pt>
                <c:pt idx="758">
                  <c:v>58</c:v>
                </c:pt>
                <c:pt idx="759">
                  <c:v>59</c:v>
                </c:pt>
                <c:pt idx="760">
                  <c:v>60</c:v>
                </c:pt>
                <c:pt idx="761">
                  <c:v>61</c:v>
                </c:pt>
                <c:pt idx="762">
                  <c:v>62</c:v>
                </c:pt>
                <c:pt idx="763">
                  <c:v>63</c:v>
                </c:pt>
                <c:pt idx="764">
                  <c:v>64</c:v>
                </c:pt>
                <c:pt idx="765">
                  <c:v>65</c:v>
                </c:pt>
                <c:pt idx="766">
                  <c:v>66</c:v>
                </c:pt>
                <c:pt idx="767">
                  <c:v>67</c:v>
                </c:pt>
                <c:pt idx="768">
                  <c:v>68</c:v>
                </c:pt>
                <c:pt idx="769">
                  <c:v>69</c:v>
                </c:pt>
                <c:pt idx="770">
                  <c:v>70</c:v>
                </c:pt>
                <c:pt idx="771">
                  <c:v>71</c:v>
                </c:pt>
                <c:pt idx="772">
                  <c:v>72</c:v>
                </c:pt>
                <c:pt idx="773">
                  <c:v>73</c:v>
                </c:pt>
                <c:pt idx="774">
                  <c:v>74</c:v>
                </c:pt>
                <c:pt idx="775">
                  <c:v>75</c:v>
                </c:pt>
                <c:pt idx="776">
                  <c:v>76</c:v>
                </c:pt>
                <c:pt idx="777">
                  <c:v>77</c:v>
                </c:pt>
                <c:pt idx="778">
                  <c:v>78</c:v>
                </c:pt>
                <c:pt idx="779">
                  <c:v>79</c:v>
                </c:pt>
                <c:pt idx="780">
                  <c:v>80</c:v>
                </c:pt>
                <c:pt idx="781">
                  <c:v>81</c:v>
                </c:pt>
                <c:pt idx="782">
                  <c:v>82</c:v>
                </c:pt>
                <c:pt idx="783">
                  <c:v>83</c:v>
                </c:pt>
                <c:pt idx="784">
                  <c:v>84</c:v>
                </c:pt>
                <c:pt idx="785">
                  <c:v>85</c:v>
                </c:pt>
                <c:pt idx="786">
                  <c:v>86</c:v>
                </c:pt>
                <c:pt idx="787">
                  <c:v>87</c:v>
                </c:pt>
                <c:pt idx="788">
                  <c:v>88</c:v>
                </c:pt>
                <c:pt idx="789">
                  <c:v>89</c:v>
                </c:pt>
                <c:pt idx="790">
                  <c:v>90</c:v>
                </c:pt>
                <c:pt idx="791">
                  <c:v>91</c:v>
                </c:pt>
                <c:pt idx="792">
                  <c:v>92</c:v>
                </c:pt>
                <c:pt idx="793">
                  <c:v>93</c:v>
                </c:pt>
                <c:pt idx="794">
                  <c:v>94</c:v>
                </c:pt>
                <c:pt idx="795">
                  <c:v>95</c:v>
                </c:pt>
                <c:pt idx="796">
                  <c:v>96</c:v>
                </c:pt>
                <c:pt idx="797">
                  <c:v>97</c:v>
                </c:pt>
                <c:pt idx="798">
                  <c:v>98</c:v>
                </c:pt>
                <c:pt idx="799">
                  <c:v>99</c:v>
                </c:pt>
                <c:pt idx="800">
                  <c:v>100</c:v>
                </c:pt>
                <c:pt idx="801">
                  <c:v>101</c:v>
                </c:pt>
                <c:pt idx="802">
                  <c:v>102</c:v>
                </c:pt>
                <c:pt idx="803">
                  <c:v>103</c:v>
                </c:pt>
                <c:pt idx="804">
                  <c:v>104</c:v>
                </c:pt>
                <c:pt idx="805">
                  <c:v>105</c:v>
                </c:pt>
                <c:pt idx="806">
                  <c:v>106</c:v>
                </c:pt>
                <c:pt idx="807">
                  <c:v>107</c:v>
                </c:pt>
                <c:pt idx="808">
                  <c:v>108</c:v>
                </c:pt>
                <c:pt idx="809">
                  <c:v>109</c:v>
                </c:pt>
                <c:pt idx="810">
                  <c:v>110</c:v>
                </c:pt>
                <c:pt idx="811">
                  <c:v>111</c:v>
                </c:pt>
                <c:pt idx="812">
                  <c:v>112</c:v>
                </c:pt>
                <c:pt idx="813">
                  <c:v>113</c:v>
                </c:pt>
                <c:pt idx="814">
                  <c:v>114</c:v>
                </c:pt>
                <c:pt idx="815">
                  <c:v>115</c:v>
                </c:pt>
                <c:pt idx="816">
                  <c:v>116</c:v>
                </c:pt>
                <c:pt idx="817">
                  <c:v>117</c:v>
                </c:pt>
                <c:pt idx="818">
                  <c:v>118</c:v>
                </c:pt>
                <c:pt idx="819">
                  <c:v>119</c:v>
                </c:pt>
                <c:pt idx="820">
                  <c:v>120</c:v>
                </c:pt>
                <c:pt idx="821">
                  <c:v>121</c:v>
                </c:pt>
                <c:pt idx="822">
                  <c:v>122</c:v>
                </c:pt>
                <c:pt idx="823">
                  <c:v>123</c:v>
                </c:pt>
                <c:pt idx="824">
                  <c:v>124</c:v>
                </c:pt>
                <c:pt idx="825">
                  <c:v>125</c:v>
                </c:pt>
                <c:pt idx="826">
                  <c:v>126</c:v>
                </c:pt>
                <c:pt idx="827">
                  <c:v>127</c:v>
                </c:pt>
                <c:pt idx="828">
                  <c:v>128</c:v>
                </c:pt>
                <c:pt idx="829">
                  <c:v>129</c:v>
                </c:pt>
                <c:pt idx="830">
                  <c:v>130</c:v>
                </c:pt>
                <c:pt idx="831">
                  <c:v>131</c:v>
                </c:pt>
                <c:pt idx="832">
                  <c:v>132</c:v>
                </c:pt>
                <c:pt idx="833">
                  <c:v>133</c:v>
                </c:pt>
                <c:pt idx="834">
                  <c:v>134</c:v>
                </c:pt>
                <c:pt idx="835">
                  <c:v>135</c:v>
                </c:pt>
                <c:pt idx="836">
                  <c:v>136</c:v>
                </c:pt>
                <c:pt idx="837">
                  <c:v>137</c:v>
                </c:pt>
                <c:pt idx="838">
                  <c:v>138</c:v>
                </c:pt>
                <c:pt idx="839">
                  <c:v>139</c:v>
                </c:pt>
                <c:pt idx="840">
                  <c:v>140</c:v>
                </c:pt>
                <c:pt idx="841">
                  <c:v>141</c:v>
                </c:pt>
                <c:pt idx="842">
                  <c:v>142</c:v>
                </c:pt>
                <c:pt idx="843">
                  <c:v>143</c:v>
                </c:pt>
                <c:pt idx="844">
                  <c:v>144</c:v>
                </c:pt>
                <c:pt idx="845">
                  <c:v>145</c:v>
                </c:pt>
                <c:pt idx="846">
                  <c:v>146</c:v>
                </c:pt>
                <c:pt idx="847">
                  <c:v>147</c:v>
                </c:pt>
                <c:pt idx="848">
                  <c:v>148</c:v>
                </c:pt>
                <c:pt idx="849">
                  <c:v>149</c:v>
                </c:pt>
                <c:pt idx="850">
                  <c:v>150</c:v>
                </c:pt>
                <c:pt idx="851">
                  <c:v>151</c:v>
                </c:pt>
                <c:pt idx="852">
                  <c:v>152</c:v>
                </c:pt>
                <c:pt idx="853">
                  <c:v>153</c:v>
                </c:pt>
                <c:pt idx="854">
                  <c:v>154</c:v>
                </c:pt>
                <c:pt idx="855">
                  <c:v>155</c:v>
                </c:pt>
                <c:pt idx="856">
                  <c:v>156</c:v>
                </c:pt>
                <c:pt idx="857">
                  <c:v>157</c:v>
                </c:pt>
                <c:pt idx="858">
                  <c:v>158</c:v>
                </c:pt>
                <c:pt idx="859">
                  <c:v>159</c:v>
                </c:pt>
                <c:pt idx="860">
                  <c:v>160</c:v>
                </c:pt>
                <c:pt idx="861">
                  <c:v>161</c:v>
                </c:pt>
                <c:pt idx="862">
                  <c:v>162</c:v>
                </c:pt>
                <c:pt idx="863">
                  <c:v>163</c:v>
                </c:pt>
                <c:pt idx="864">
                  <c:v>164</c:v>
                </c:pt>
                <c:pt idx="865">
                  <c:v>165</c:v>
                </c:pt>
                <c:pt idx="866">
                  <c:v>166</c:v>
                </c:pt>
                <c:pt idx="867">
                  <c:v>167</c:v>
                </c:pt>
                <c:pt idx="868">
                  <c:v>168</c:v>
                </c:pt>
                <c:pt idx="869">
                  <c:v>169</c:v>
                </c:pt>
                <c:pt idx="870">
                  <c:v>170</c:v>
                </c:pt>
                <c:pt idx="871">
                  <c:v>171</c:v>
                </c:pt>
                <c:pt idx="872">
                  <c:v>172</c:v>
                </c:pt>
                <c:pt idx="873">
                  <c:v>173</c:v>
                </c:pt>
                <c:pt idx="874">
                  <c:v>174</c:v>
                </c:pt>
                <c:pt idx="875">
                  <c:v>175</c:v>
                </c:pt>
                <c:pt idx="876">
                  <c:v>176</c:v>
                </c:pt>
                <c:pt idx="877">
                  <c:v>177</c:v>
                </c:pt>
                <c:pt idx="878">
                  <c:v>178</c:v>
                </c:pt>
                <c:pt idx="879">
                  <c:v>179</c:v>
                </c:pt>
                <c:pt idx="880">
                  <c:v>180</c:v>
                </c:pt>
                <c:pt idx="881">
                  <c:v>181</c:v>
                </c:pt>
                <c:pt idx="882">
                  <c:v>182</c:v>
                </c:pt>
                <c:pt idx="883">
                  <c:v>183</c:v>
                </c:pt>
                <c:pt idx="884">
                  <c:v>184</c:v>
                </c:pt>
                <c:pt idx="885">
                  <c:v>185</c:v>
                </c:pt>
                <c:pt idx="886">
                  <c:v>186</c:v>
                </c:pt>
                <c:pt idx="887">
                  <c:v>187</c:v>
                </c:pt>
                <c:pt idx="888">
                  <c:v>188</c:v>
                </c:pt>
                <c:pt idx="889">
                  <c:v>189</c:v>
                </c:pt>
                <c:pt idx="890">
                  <c:v>190</c:v>
                </c:pt>
                <c:pt idx="891">
                  <c:v>191</c:v>
                </c:pt>
                <c:pt idx="892">
                  <c:v>192</c:v>
                </c:pt>
                <c:pt idx="893">
                  <c:v>193</c:v>
                </c:pt>
                <c:pt idx="894">
                  <c:v>194</c:v>
                </c:pt>
                <c:pt idx="895">
                  <c:v>195</c:v>
                </c:pt>
                <c:pt idx="896">
                  <c:v>196</c:v>
                </c:pt>
                <c:pt idx="897">
                  <c:v>197</c:v>
                </c:pt>
                <c:pt idx="898">
                  <c:v>198</c:v>
                </c:pt>
                <c:pt idx="899">
                  <c:v>199</c:v>
                </c:pt>
                <c:pt idx="900">
                  <c:v>200</c:v>
                </c:pt>
                <c:pt idx="901">
                  <c:v>201</c:v>
                </c:pt>
                <c:pt idx="902">
                  <c:v>202</c:v>
                </c:pt>
                <c:pt idx="903">
                  <c:v>203</c:v>
                </c:pt>
                <c:pt idx="904">
                  <c:v>204</c:v>
                </c:pt>
                <c:pt idx="905">
                  <c:v>205</c:v>
                </c:pt>
                <c:pt idx="906">
                  <c:v>206</c:v>
                </c:pt>
                <c:pt idx="907">
                  <c:v>207</c:v>
                </c:pt>
                <c:pt idx="908">
                  <c:v>208</c:v>
                </c:pt>
                <c:pt idx="909">
                  <c:v>209</c:v>
                </c:pt>
                <c:pt idx="910">
                  <c:v>210</c:v>
                </c:pt>
                <c:pt idx="911">
                  <c:v>211</c:v>
                </c:pt>
                <c:pt idx="912">
                  <c:v>212</c:v>
                </c:pt>
                <c:pt idx="913">
                  <c:v>213</c:v>
                </c:pt>
                <c:pt idx="914">
                  <c:v>214</c:v>
                </c:pt>
                <c:pt idx="915">
                  <c:v>215</c:v>
                </c:pt>
                <c:pt idx="916">
                  <c:v>216</c:v>
                </c:pt>
                <c:pt idx="917">
                  <c:v>217</c:v>
                </c:pt>
                <c:pt idx="918">
                  <c:v>218</c:v>
                </c:pt>
                <c:pt idx="919">
                  <c:v>219</c:v>
                </c:pt>
                <c:pt idx="920">
                  <c:v>220</c:v>
                </c:pt>
                <c:pt idx="921">
                  <c:v>221</c:v>
                </c:pt>
                <c:pt idx="922">
                  <c:v>222</c:v>
                </c:pt>
                <c:pt idx="923">
                  <c:v>223</c:v>
                </c:pt>
                <c:pt idx="924">
                  <c:v>224</c:v>
                </c:pt>
                <c:pt idx="925">
                  <c:v>225</c:v>
                </c:pt>
                <c:pt idx="926">
                  <c:v>226</c:v>
                </c:pt>
                <c:pt idx="927">
                  <c:v>227</c:v>
                </c:pt>
                <c:pt idx="928">
                  <c:v>228</c:v>
                </c:pt>
                <c:pt idx="929">
                  <c:v>229</c:v>
                </c:pt>
                <c:pt idx="930">
                  <c:v>230</c:v>
                </c:pt>
                <c:pt idx="931">
                  <c:v>231</c:v>
                </c:pt>
                <c:pt idx="932">
                  <c:v>232</c:v>
                </c:pt>
                <c:pt idx="933">
                  <c:v>233</c:v>
                </c:pt>
                <c:pt idx="934">
                  <c:v>234</c:v>
                </c:pt>
                <c:pt idx="935">
                  <c:v>235</c:v>
                </c:pt>
                <c:pt idx="936">
                  <c:v>236</c:v>
                </c:pt>
                <c:pt idx="937">
                  <c:v>237</c:v>
                </c:pt>
                <c:pt idx="938">
                  <c:v>238</c:v>
                </c:pt>
                <c:pt idx="939">
                  <c:v>239</c:v>
                </c:pt>
                <c:pt idx="940">
                  <c:v>240</c:v>
                </c:pt>
                <c:pt idx="941">
                  <c:v>241</c:v>
                </c:pt>
                <c:pt idx="942">
                  <c:v>242</c:v>
                </c:pt>
                <c:pt idx="943">
                  <c:v>243</c:v>
                </c:pt>
                <c:pt idx="944">
                  <c:v>244</c:v>
                </c:pt>
                <c:pt idx="945">
                  <c:v>245</c:v>
                </c:pt>
                <c:pt idx="946">
                  <c:v>246</c:v>
                </c:pt>
                <c:pt idx="947">
                  <c:v>247</c:v>
                </c:pt>
                <c:pt idx="948">
                  <c:v>248</c:v>
                </c:pt>
                <c:pt idx="949">
                  <c:v>249</c:v>
                </c:pt>
                <c:pt idx="950">
                  <c:v>250</c:v>
                </c:pt>
                <c:pt idx="951">
                  <c:v>251</c:v>
                </c:pt>
                <c:pt idx="952">
                  <c:v>252</c:v>
                </c:pt>
                <c:pt idx="953">
                  <c:v>253</c:v>
                </c:pt>
                <c:pt idx="954">
                  <c:v>254</c:v>
                </c:pt>
                <c:pt idx="955">
                  <c:v>255</c:v>
                </c:pt>
                <c:pt idx="956">
                  <c:v>256</c:v>
                </c:pt>
                <c:pt idx="957">
                  <c:v>257</c:v>
                </c:pt>
                <c:pt idx="958">
                  <c:v>258</c:v>
                </c:pt>
                <c:pt idx="959">
                  <c:v>259</c:v>
                </c:pt>
                <c:pt idx="960">
                  <c:v>260</c:v>
                </c:pt>
                <c:pt idx="961">
                  <c:v>261</c:v>
                </c:pt>
                <c:pt idx="962">
                  <c:v>262</c:v>
                </c:pt>
                <c:pt idx="963">
                  <c:v>263</c:v>
                </c:pt>
                <c:pt idx="964">
                  <c:v>264</c:v>
                </c:pt>
                <c:pt idx="965">
                  <c:v>265</c:v>
                </c:pt>
                <c:pt idx="966">
                  <c:v>266</c:v>
                </c:pt>
                <c:pt idx="967">
                  <c:v>267</c:v>
                </c:pt>
                <c:pt idx="968">
                  <c:v>268</c:v>
                </c:pt>
                <c:pt idx="969">
                  <c:v>269</c:v>
                </c:pt>
                <c:pt idx="970">
                  <c:v>270</c:v>
                </c:pt>
                <c:pt idx="971">
                  <c:v>271</c:v>
                </c:pt>
                <c:pt idx="972">
                  <c:v>272</c:v>
                </c:pt>
                <c:pt idx="973">
                  <c:v>273</c:v>
                </c:pt>
                <c:pt idx="974">
                  <c:v>274</c:v>
                </c:pt>
                <c:pt idx="975">
                  <c:v>275</c:v>
                </c:pt>
                <c:pt idx="976">
                  <c:v>276</c:v>
                </c:pt>
                <c:pt idx="977">
                  <c:v>277</c:v>
                </c:pt>
                <c:pt idx="978">
                  <c:v>278</c:v>
                </c:pt>
                <c:pt idx="979">
                  <c:v>279</c:v>
                </c:pt>
                <c:pt idx="980">
                  <c:v>280</c:v>
                </c:pt>
                <c:pt idx="981">
                  <c:v>281</c:v>
                </c:pt>
                <c:pt idx="982">
                  <c:v>282</c:v>
                </c:pt>
                <c:pt idx="983">
                  <c:v>283</c:v>
                </c:pt>
                <c:pt idx="984">
                  <c:v>284</c:v>
                </c:pt>
                <c:pt idx="985">
                  <c:v>285</c:v>
                </c:pt>
                <c:pt idx="986">
                  <c:v>286</c:v>
                </c:pt>
                <c:pt idx="987">
                  <c:v>287</c:v>
                </c:pt>
                <c:pt idx="988">
                  <c:v>288</c:v>
                </c:pt>
                <c:pt idx="989">
                  <c:v>289</c:v>
                </c:pt>
                <c:pt idx="990">
                  <c:v>290</c:v>
                </c:pt>
                <c:pt idx="991">
                  <c:v>291</c:v>
                </c:pt>
                <c:pt idx="992">
                  <c:v>292</c:v>
                </c:pt>
                <c:pt idx="993">
                  <c:v>293</c:v>
                </c:pt>
                <c:pt idx="994">
                  <c:v>294</c:v>
                </c:pt>
                <c:pt idx="995">
                  <c:v>295</c:v>
                </c:pt>
                <c:pt idx="996">
                  <c:v>296</c:v>
                </c:pt>
                <c:pt idx="997">
                  <c:v>297</c:v>
                </c:pt>
                <c:pt idx="998">
                  <c:v>298</c:v>
                </c:pt>
                <c:pt idx="999">
                  <c:v>299</c:v>
                </c:pt>
                <c:pt idx="1000">
                  <c:v>300</c:v>
                </c:pt>
                <c:pt idx="1001">
                  <c:v>301</c:v>
                </c:pt>
                <c:pt idx="1002">
                  <c:v>302</c:v>
                </c:pt>
                <c:pt idx="1003">
                  <c:v>303</c:v>
                </c:pt>
                <c:pt idx="1004">
                  <c:v>304</c:v>
                </c:pt>
                <c:pt idx="1005">
                  <c:v>305</c:v>
                </c:pt>
                <c:pt idx="1006">
                  <c:v>306</c:v>
                </c:pt>
                <c:pt idx="1007">
                  <c:v>307</c:v>
                </c:pt>
                <c:pt idx="1008">
                  <c:v>308</c:v>
                </c:pt>
                <c:pt idx="1009">
                  <c:v>309</c:v>
                </c:pt>
                <c:pt idx="1010">
                  <c:v>310</c:v>
                </c:pt>
                <c:pt idx="1011">
                  <c:v>311</c:v>
                </c:pt>
                <c:pt idx="1012">
                  <c:v>312</c:v>
                </c:pt>
                <c:pt idx="1013">
                  <c:v>313</c:v>
                </c:pt>
                <c:pt idx="1014">
                  <c:v>314</c:v>
                </c:pt>
                <c:pt idx="1015">
                  <c:v>315</c:v>
                </c:pt>
                <c:pt idx="1016">
                  <c:v>316</c:v>
                </c:pt>
                <c:pt idx="1017">
                  <c:v>317</c:v>
                </c:pt>
                <c:pt idx="1018">
                  <c:v>318</c:v>
                </c:pt>
                <c:pt idx="1019">
                  <c:v>319</c:v>
                </c:pt>
                <c:pt idx="1020">
                  <c:v>320</c:v>
                </c:pt>
                <c:pt idx="1021">
                  <c:v>321</c:v>
                </c:pt>
                <c:pt idx="1022">
                  <c:v>322</c:v>
                </c:pt>
                <c:pt idx="1023">
                  <c:v>323</c:v>
                </c:pt>
                <c:pt idx="1024">
                  <c:v>324</c:v>
                </c:pt>
                <c:pt idx="1025">
                  <c:v>325</c:v>
                </c:pt>
                <c:pt idx="1026">
                  <c:v>326</c:v>
                </c:pt>
                <c:pt idx="1027">
                  <c:v>327</c:v>
                </c:pt>
                <c:pt idx="1028">
                  <c:v>328</c:v>
                </c:pt>
                <c:pt idx="1029">
                  <c:v>329</c:v>
                </c:pt>
                <c:pt idx="1030">
                  <c:v>330</c:v>
                </c:pt>
                <c:pt idx="1031">
                  <c:v>331</c:v>
                </c:pt>
                <c:pt idx="1032">
                  <c:v>332</c:v>
                </c:pt>
                <c:pt idx="1033">
                  <c:v>333</c:v>
                </c:pt>
                <c:pt idx="1034">
                  <c:v>334</c:v>
                </c:pt>
                <c:pt idx="1035">
                  <c:v>335</c:v>
                </c:pt>
                <c:pt idx="1036">
                  <c:v>336</c:v>
                </c:pt>
                <c:pt idx="1037">
                  <c:v>337</c:v>
                </c:pt>
                <c:pt idx="1038">
                  <c:v>338</c:v>
                </c:pt>
                <c:pt idx="1039">
                  <c:v>339</c:v>
                </c:pt>
                <c:pt idx="1040">
                  <c:v>340</c:v>
                </c:pt>
                <c:pt idx="1041">
                  <c:v>341</c:v>
                </c:pt>
                <c:pt idx="1042">
                  <c:v>342</c:v>
                </c:pt>
                <c:pt idx="1043">
                  <c:v>343</c:v>
                </c:pt>
                <c:pt idx="1044">
                  <c:v>344</c:v>
                </c:pt>
                <c:pt idx="1045">
                  <c:v>345</c:v>
                </c:pt>
                <c:pt idx="1046">
                  <c:v>346</c:v>
                </c:pt>
                <c:pt idx="1047">
                  <c:v>347</c:v>
                </c:pt>
                <c:pt idx="1048">
                  <c:v>348</c:v>
                </c:pt>
                <c:pt idx="1049">
                  <c:v>349</c:v>
                </c:pt>
                <c:pt idx="1050">
                  <c:v>350</c:v>
                </c:pt>
                <c:pt idx="1051">
                  <c:v>351</c:v>
                </c:pt>
                <c:pt idx="1052">
                  <c:v>352</c:v>
                </c:pt>
                <c:pt idx="1053">
                  <c:v>353</c:v>
                </c:pt>
                <c:pt idx="1054">
                  <c:v>354</c:v>
                </c:pt>
                <c:pt idx="1055">
                  <c:v>355</c:v>
                </c:pt>
                <c:pt idx="1056">
                  <c:v>356</c:v>
                </c:pt>
                <c:pt idx="1057">
                  <c:v>357</c:v>
                </c:pt>
                <c:pt idx="1058">
                  <c:v>358</c:v>
                </c:pt>
                <c:pt idx="1059">
                  <c:v>359</c:v>
                </c:pt>
                <c:pt idx="1060">
                  <c:v>360</c:v>
                </c:pt>
                <c:pt idx="1061">
                  <c:v>361</c:v>
                </c:pt>
                <c:pt idx="1062">
                  <c:v>362</c:v>
                </c:pt>
                <c:pt idx="1063">
                  <c:v>363</c:v>
                </c:pt>
                <c:pt idx="1064">
                  <c:v>364</c:v>
                </c:pt>
                <c:pt idx="1065">
                  <c:v>365</c:v>
                </c:pt>
                <c:pt idx="1066">
                  <c:v>366</c:v>
                </c:pt>
                <c:pt idx="1067">
                  <c:v>367</c:v>
                </c:pt>
                <c:pt idx="1068">
                  <c:v>368</c:v>
                </c:pt>
                <c:pt idx="1069">
                  <c:v>369</c:v>
                </c:pt>
                <c:pt idx="1070">
                  <c:v>370</c:v>
                </c:pt>
                <c:pt idx="1071">
                  <c:v>371</c:v>
                </c:pt>
                <c:pt idx="1072">
                  <c:v>372</c:v>
                </c:pt>
                <c:pt idx="1073">
                  <c:v>373</c:v>
                </c:pt>
                <c:pt idx="1074">
                  <c:v>374</c:v>
                </c:pt>
                <c:pt idx="1075">
                  <c:v>375</c:v>
                </c:pt>
                <c:pt idx="1076">
                  <c:v>376</c:v>
                </c:pt>
                <c:pt idx="1077">
                  <c:v>377</c:v>
                </c:pt>
                <c:pt idx="1078">
                  <c:v>378</c:v>
                </c:pt>
                <c:pt idx="1079">
                  <c:v>379</c:v>
                </c:pt>
                <c:pt idx="1080">
                  <c:v>380</c:v>
                </c:pt>
                <c:pt idx="1081">
                  <c:v>381</c:v>
                </c:pt>
                <c:pt idx="1082">
                  <c:v>382</c:v>
                </c:pt>
                <c:pt idx="1083">
                  <c:v>383</c:v>
                </c:pt>
                <c:pt idx="1084">
                  <c:v>384</c:v>
                </c:pt>
                <c:pt idx="1085">
                  <c:v>385</c:v>
                </c:pt>
                <c:pt idx="1086">
                  <c:v>386</c:v>
                </c:pt>
                <c:pt idx="1087">
                  <c:v>387</c:v>
                </c:pt>
                <c:pt idx="1088">
                  <c:v>388</c:v>
                </c:pt>
                <c:pt idx="1089">
                  <c:v>389</c:v>
                </c:pt>
                <c:pt idx="1090">
                  <c:v>390</c:v>
                </c:pt>
                <c:pt idx="1091">
                  <c:v>391</c:v>
                </c:pt>
                <c:pt idx="1092">
                  <c:v>392</c:v>
                </c:pt>
                <c:pt idx="1093">
                  <c:v>393</c:v>
                </c:pt>
                <c:pt idx="1094">
                  <c:v>394</c:v>
                </c:pt>
                <c:pt idx="1095">
                  <c:v>395</c:v>
                </c:pt>
                <c:pt idx="1096">
                  <c:v>396</c:v>
                </c:pt>
                <c:pt idx="1097">
                  <c:v>397</c:v>
                </c:pt>
                <c:pt idx="1098">
                  <c:v>398</c:v>
                </c:pt>
                <c:pt idx="1099">
                  <c:v>399</c:v>
                </c:pt>
                <c:pt idx="1100">
                  <c:v>400</c:v>
                </c:pt>
                <c:pt idx="1101">
                  <c:v>401</c:v>
                </c:pt>
                <c:pt idx="1102">
                  <c:v>402</c:v>
                </c:pt>
                <c:pt idx="1103">
                  <c:v>403</c:v>
                </c:pt>
                <c:pt idx="1104">
                  <c:v>404</c:v>
                </c:pt>
                <c:pt idx="1105">
                  <c:v>405</c:v>
                </c:pt>
                <c:pt idx="1106">
                  <c:v>406</c:v>
                </c:pt>
                <c:pt idx="1107">
                  <c:v>407</c:v>
                </c:pt>
                <c:pt idx="1108">
                  <c:v>408</c:v>
                </c:pt>
                <c:pt idx="1109">
                  <c:v>409</c:v>
                </c:pt>
                <c:pt idx="1110">
                  <c:v>410</c:v>
                </c:pt>
                <c:pt idx="1111">
                  <c:v>411</c:v>
                </c:pt>
                <c:pt idx="1112">
                  <c:v>412</c:v>
                </c:pt>
                <c:pt idx="1113">
                  <c:v>413</c:v>
                </c:pt>
                <c:pt idx="1114">
                  <c:v>414</c:v>
                </c:pt>
                <c:pt idx="1115">
                  <c:v>415</c:v>
                </c:pt>
                <c:pt idx="1116">
                  <c:v>416</c:v>
                </c:pt>
                <c:pt idx="1117">
                  <c:v>417</c:v>
                </c:pt>
                <c:pt idx="1118">
                  <c:v>418</c:v>
                </c:pt>
                <c:pt idx="1119">
                  <c:v>419</c:v>
                </c:pt>
                <c:pt idx="1120">
                  <c:v>420</c:v>
                </c:pt>
                <c:pt idx="1121">
                  <c:v>421</c:v>
                </c:pt>
                <c:pt idx="1122">
                  <c:v>422</c:v>
                </c:pt>
                <c:pt idx="1123">
                  <c:v>423</c:v>
                </c:pt>
                <c:pt idx="1124">
                  <c:v>424</c:v>
                </c:pt>
                <c:pt idx="1125">
                  <c:v>425</c:v>
                </c:pt>
                <c:pt idx="1126">
                  <c:v>426</c:v>
                </c:pt>
                <c:pt idx="1127">
                  <c:v>427</c:v>
                </c:pt>
                <c:pt idx="1128">
                  <c:v>428</c:v>
                </c:pt>
                <c:pt idx="1129">
                  <c:v>429</c:v>
                </c:pt>
                <c:pt idx="1130">
                  <c:v>430</c:v>
                </c:pt>
                <c:pt idx="1131">
                  <c:v>431</c:v>
                </c:pt>
                <c:pt idx="1132">
                  <c:v>432</c:v>
                </c:pt>
                <c:pt idx="1133">
                  <c:v>433</c:v>
                </c:pt>
                <c:pt idx="1134">
                  <c:v>434</c:v>
                </c:pt>
                <c:pt idx="1135">
                  <c:v>435</c:v>
                </c:pt>
                <c:pt idx="1136">
                  <c:v>436</c:v>
                </c:pt>
                <c:pt idx="1137">
                  <c:v>437</c:v>
                </c:pt>
                <c:pt idx="1138">
                  <c:v>438</c:v>
                </c:pt>
                <c:pt idx="1139">
                  <c:v>439</c:v>
                </c:pt>
                <c:pt idx="1140">
                  <c:v>440</c:v>
                </c:pt>
                <c:pt idx="1141">
                  <c:v>441</c:v>
                </c:pt>
                <c:pt idx="1142">
                  <c:v>442</c:v>
                </c:pt>
                <c:pt idx="1143">
                  <c:v>443</c:v>
                </c:pt>
                <c:pt idx="1144">
                  <c:v>444</c:v>
                </c:pt>
                <c:pt idx="1145">
                  <c:v>445</c:v>
                </c:pt>
                <c:pt idx="1146">
                  <c:v>446</c:v>
                </c:pt>
                <c:pt idx="1147">
                  <c:v>447</c:v>
                </c:pt>
                <c:pt idx="1148">
                  <c:v>448</c:v>
                </c:pt>
                <c:pt idx="1149">
                  <c:v>449</c:v>
                </c:pt>
                <c:pt idx="1150">
                  <c:v>450</c:v>
                </c:pt>
                <c:pt idx="1151">
                  <c:v>451</c:v>
                </c:pt>
                <c:pt idx="1152">
                  <c:v>452</c:v>
                </c:pt>
                <c:pt idx="1153">
                  <c:v>453</c:v>
                </c:pt>
                <c:pt idx="1154">
                  <c:v>454</c:v>
                </c:pt>
                <c:pt idx="1155">
                  <c:v>455</c:v>
                </c:pt>
                <c:pt idx="1156">
                  <c:v>456</c:v>
                </c:pt>
                <c:pt idx="1157">
                  <c:v>457</c:v>
                </c:pt>
                <c:pt idx="1158">
                  <c:v>458</c:v>
                </c:pt>
                <c:pt idx="1159">
                  <c:v>459</c:v>
                </c:pt>
                <c:pt idx="1160">
                  <c:v>460</c:v>
                </c:pt>
                <c:pt idx="1161">
                  <c:v>461</c:v>
                </c:pt>
                <c:pt idx="1162">
                  <c:v>462</c:v>
                </c:pt>
                <c:pt idx="1163">
                  <c:v>463</c:v>
                </c:pt>
                <c:pt idx="1164">
                  <c:v>464</c:v>
                </c:pt>
                <c:pt idx="1165">
                  <c:v>465</c:v>
                </c:pt>
                <c:pt idx="1166">
                  <c:v>466</c:v>
                </c:pt>
                <c:pt idx="1167">
                  <c:v>467</c:v>
                </c:pt>
                <c:pt idx="1168">
                  <c:v>468</c:v>
                </c:pt>
                <c:pt idx="1169">
                  <c:v>469</c:v>
                </c:pt>
                <c:pt idx="1170">
                  <c:v>470</c:v>
                </c:pt>
                <c:pt idx="1171">
                  <c:v>471</c:v>
                </c:pt>
                <c:pt idx="1172">
                  <c:v>472</c:v>
                </c:pt>
                <c:pt idx="1173">
                  <c:v>473</c:v>
                </c:pt>
                <c:pt idx="1174">
                  <c:v>474</c:v>
                </c:pt>
                <c:pt idx="1175">
                  <c:v>475</c:v>
                </c:pt>
                <c:pt idx="1176">
                  <c:v>476</c:v>
                </c:pt>
                <c:pt idx="1177">
                  <c:v>477</c:v>
                </c:pt>
                <c:pt idx="1178">
                  <c:v>478</c:v>
                </c:pt>
                <c:pt idx="1179">
                  <c:v>479</c:v>
                </c:pt>
                <c:pt idx="1180">
                  <c:v>480</c:v>
                </c:pt>
                <c:pt idx="1181">
                  <c:v>481</c:v>
                </c:pt>
                <c:pt idx="1182">
                  <c:v>482</c:v>
                </c:pt>
                <c:pt idx="1183">
                  <c:v>483</c:v>
                </c:pt>
                <c:pt idx="1184">
                  <c:v>484</c:v>
                </c:pt>
                <c:pt idx="1185">
                  <c:v>485</c:v>
                </c:pt>
                <c:pt idx="1186">
                  <c:v>486</c:v>
                </c:pt>
                <c:pt idx="1187">
                  <c:v>487</c:v>
                </c:pt>
                <c:pt idx="1188">
                  <c:v>488</c:v>
                </c:pt>
                <c:pt idx="1189">
                  <c:v>489</c:v>
                </c:pt>
                <c:pt idx="1190">
                  <c:v>490</c:v>
                </c:pt>
                <c:pt idx="1191">
                  <c:v>491</c:v>
                </c:pt>
                <c:pt idx="1192">
                  <c:v>492</c:v>
                </c:pt>
                <c:pt idx="1193">
                  <c:v>493</c:v>
                </c:pt>
                <c:pt idx="1194">
                  <c:v>494</c:v>
                </c:pt>
                <c:pt idx="1195">
                  <c:v>495</c:v>
                </c:pt>
                <c:pt idx="1196">
                  <c:v>496</c:v>
                </c:pt>
                <c:pt idx="1197">
                  <c:v>497</c:v>
                </c:pt>
                <c:pt idx="1198">
                  <c:v>498</c:v>
                </c:pt>
                <c:pt idx="1199">
                  <c:v>499</c:v>
                </c:pt>
                <c:pt idx="1200">
                  <c:v>500</c:v>
                </c:pt>
                <c:pt idx="1201">
                  <c:v>501</c:v>
                </c:pt>
                <c:pt idx="1202">
                  <c:v>502</c:v>
                </c:pt>
                <c:pt idx="1203">
                  <c:v>503</c:v>
                </c:pt>
                <c:pt idx="1204">
                  <c:v>504</c:v>
                </c:pt>
                <c:pt idx="1205">
                  <c:v>505</c:v>
                </c:pt>
                <c:pt idx="1206">
                  <c:v>506</c:v>
                </c:pt>
                <c:pt idx="1207">
                  <c:v>507</c:v>
                </c:pt>
                <c:pt idx="1208">
                  <c:v>508</c:v>
                </c:pt>
                <c:pt idx="1209">
                  <c:v>509</c:v>
                </c:pt>
                <c:pt idx="1210">
                  <c:v>510</c:v>
                </c:pt>
                <c:pt idx="1211">
                  <c:v>511</c:v>
                </c:pt>
                <c:pt idx="1212">
                  <c:v>512</c:v>
                </c:pt>
                <c:pt idx="1213">
                  <c:v>513</c:v>
                </c:pt>
                <c:pt idx="1214">
                  <c:v>514</c:v>
                </c:pt>
                <c:pt idx="1215">
                  <c:v>515</c:v>
                </c:pt>
                <c:pt idx="1216">
                  <c:v>516</c:v>
                </c:pt>
                <c:pt idx="1217">
                  <c:v>517</c:v>
                </c:pt>
                <c:pt idx="1218">
                  <c:v>518</c:v>
                </c:pt>
                <c:pt idx="1219">
                  <c:v>519</c:v>
                </c:pt>
                <c:pt idx="1220">
                  <c:v>520</c:v>
                </c:pt>
                <c:pt idx="1221">
                  <c:v>521</c:v>
                </c:pt>
                <c:pt idx="1222">
                  <c:v>522</c:v>
                </c:pt>
                <c:pt idx="1223">
                  <c:v>523</c:v>
                </c:pt>
                <c:pt idx="1224">
                  <c:v>524</c:v>
                </c:pt>
                <c:pt idx="1225">
                  <c:v>525</c:v>
                </c:pt>
                <c:pt idx="1226">
                  <c:v>526</c:v>
                </c:pt>
                <c:pt idx="1227">
                  <c:v>527</c:v>
                </c:pt>
                <c:pt idx="1228">
                  <c:v>528</c:v>
                </c:pt>
                <c:pt idx="1229">
                  <c:v>529</c:v>
                </c:pt>
                <c:pt idx="1230">
                  <c:v>530</c:v>
                </c:pt>
                <c:pt idx="1231">
                  <c:v>531</c:v>
                </c:pt>
                <c:pt idx="1232">
                  <c:v>532</c:v>
                </c:pt>
                <c:pt idx="1233">
                  <c:v>533</c:v>
                </c:pt>
                <c:pt idx="1234">
                  <c:v>534</c:v>
                </c:pt>
                <c:pt idx="1235">
                  <c:v>535</c:v>
                </c:pt>
                <c:pt idx="1236">
                  <c:v>536</c:v>
                </c:pt>
                <c:pt idx="1237">
                  <c:v>537</c:v>
                </c:pt>
                <c:pt idx="1238">
                  <c:v>538</c:v>
                </c:pt>
                <c:pt idx="1239">
                  <c:v>539</c:v>
                </c:pt>
                <c:pt idx="1240">
                  <c:v>540</c:v>
                </c:pt>
                <c:pt idx="1241">
                  <c:v>541</c:v>
                </c:pt>
                <c:pt idx="1242">
                  <c:v>542</c:v>
                </c:pt>
                <c:pt idx="1243">
                  <c:v>543</c:v>
                </c:pt>
                <c:pt idx="1244">
                  <c:v>544</c:v>
                </c:pt>
                <c:pt idx="1245">
                  <c:v>545</c:v>
                </c:pt>
                <c:pt idx="1246">
                  <c:v>546</c:v>
                </c:pt>
                <c:pt idx="1247">
                  <c:v>547</c:v>
                </c:pt>
                <c:pt idx="1248">
                  <c:v>548</c:v>
                </c:pt>
                <c:pt idx="1249">
                  <c:v>549</c:v>
                </c:pt>
                <c:pt idx="1250">
                  <c:v>550</c:v>
                </c:pt>
                <c:pt idx="1251">
                  <c:v>551</c:v>
                </c:pt>
                <c:pt idx="1252">
                  <c:v>552</c:v>
                </c:pt>
                <c:pt idx="1253">
                  <c:v>553</c:v>
                </c:pt>
                <c:pt idx="1254">
                  <c:v>554</c:v>
                </c:pt>
                <c:pt idx="1255">
                  <c:v>555</c:v>
                </c:pt>
                <c:pt idx="1256">
                  <c:v>556</c:v>
                </c:pt>
                <c:pt idx="1257">
                  <c:v>557</c:v>
                </c:pt>
                <c:pt idx="1258">
                  <c:v>558</c:v>
                </c:pt>
                <c:pt idx="1259">
                  <c:v>559</c:v>
                </c:pt>
                <c:pt idx="1260">
                  <c:v>560</c:v>
                </c:pt>
                <c:pt idx="1261">
                  <c:v>561</c:v>
                </c:pt>
                <c:pt idx="1262">
                  <c:v>562</c:v>
                </c:pt>
                <c:pt idx="1263">
                  <c:v>563</c:v>
                </c:pt>
                <c:pt idx="1264">
                  <c:v>564</c:v>
                </c:pt>
                <c:pt idx="1265">
                  <c:v>565</c:v>
                </c:pt>
                <c:pt idx="1266">
                  <c:v>566</c:v>
                </c:pt>
                <c:pt idx="1267">
                  <c:v>567</c:v>
                </c:pt>
                <c:pt idx="1268">
                  <c:v>568</c:v>
                </c:pt>
                <c:pt idx="1269">
                  <c:v>569</c:v>
                </c:pt>
                <c:pt idx="1270">
                  <c:v>570</c:v>
                </c:pt>
                <c:pt idx="1271">
                  <c:v>571</c:v>
                </c:pt>
                <c:pt idx="1272">
                  <c:v>572</c:v>
                </c:pt>
                <c:pt idx="1273">
                  <c:v>573</c:v>
                </c:pt>
                <c:pt idx="1274">
                  <c:v>574</c:v>
                </c:pt>
                <c:pt idx="1275">
                  <c:v>575</c:v>
                </c:pt>
                <c:pt idx="1276">
                  <c:v>576</c:v>
                </c:pt>
                <c:pt idx="1277">
                  <c:v>577</c:v>
                </c:pt>
                <c:pt idx="1278">
                  <c:v>578</c:v>
                </c:pt>
                <c:pt idx="1279">
                  <c:v>579</c:v>
                </c:pt>
                <c:pt idx="1280">
                  <c:v>580</c:v>
                </c:pt>
                <c:pt idx="1281">
                  <c:v>581</c:v>
                </c:pt>
                <c:pt idx="1282">
                  <c:v>582</c:v>
                </c:pt>
                <c:pt idx="1283">
                  <c:v>583</c:v>
                </c:pt>
                <c:pt idx="1284">
                  <c:v>584</c:v>
                </c:pt>
                <c:pt idx="1285">
                  <c:v>585</c:v>
                </c:pt>
                <c:pt idx="1286">
                  <c:v>586</c:v>
                </c:pt>
                <c:pt idx="1287">
                  <c:v>587</c:v>
                </c:pt>
                <c:pt idx="1288">
                  <c:v>588</c:v>
                </c:pt>
                <c:pt idx="1289">
                  <c:v>589</c:v>
                </c:pt>
                <c:pt idx="1290">
                  <c:v>590</c:v>
                </c:pt>
                <c:pt idx="1291">
                  <c:v>591</c:v>
                </c:pt>
                <c:pt idx="1292">
                  <c:v>592</c:v>
                </c:pt>
                <c:pt idx="1293">
                  <c:v>593</c:v>
                </c:pt>
                <c:pt idx="1294">
                  <c:v>594</c:v>
                </c:pt>
                <c:pt idx="1295">
                  <c:v>595</c:v>
                </c:pt>
                <c:pt idx="1296">
                  <c:v>596</c:v>
                </c:pt>
                <c:pt idx="1297">
                  <c:v>597</c:v>
                </c:pt>
                <c:pt idx="1298">
                  <c:v>598</c:v>
                </c:pt>
                <c:pt idx="1299">
                  <c:v>599</c:v>
                </c:pt>
                <c:pt idx="1300">
                  <c:v>600</c:v>
                </c:pt>
                <c:pt idx="1301">
                  <c:v>601</c:v>
                </c:pt>
                <c:pt idx="1302">
                  <c:v>602</c:v>
                </c:pt>
                <c:pt idx="1303">
                  <c:v>603</c:v>
                </c:pt>
                <c:pt idx="1304">
                  <c:v>604</c:v>
                </c:pt>
                <c:pt idx="1305">
                  <c:v>605</c:v>
                </c:pt>
                <c:pt idx="1306">
                  <c:v>606</c:v>
                </c:pt>
                <c:pt idx="1307">
                  <c:v>607</c:v>
                </c:pt>
                <c:pt idx="1308">
                  <c:v>608</c:v>
                </c:pt>
                <c:pt idx="1309">
                  <c:v>609</c:v>
                </c:pt>
                <c:pt idx="1310">
                  <c:v>610</c:v>
                </c:pt>
                <c:pt idx="1311">
                  <c:v>611</c:v>
                </c:pt>
                <c:pt idx="1312">
                  <c:v>612</c:v>
                </c:pt>
                <c:pt idx="1313">
                  <c:v>613</c:v>
                </c:pt>
                <c:pt idx="1314">
                  <c:v>614</c:v>
                </c:pt>
                <c:pt idx="1315">
                  <c:v>615</c:v>
                </c:pt>
                <c:pt idx="1316">
                  <c:v>616</c:v>
                </c:pt>
                <c:pt idx="1317">
                  <c:v>617</c:v>
                </c:pt>
                <c:pt idx="1318">
                  <c:v>618</c:v>
                </c:pt>
                <c:pt idx="1319">
                  <c:v>619</c:v>
                </c:pt>
                <c:pt idx="1320">
                  <c:v>620</c:v>
                </c:pt>
                <c:pt idx="1321">
                  <c:v>621</c:v>
                </c:pt>
                <c:pt idx="1322">
                  <c:v>622</c:v>
                </c:pt>
                <c:pt idx="1323">
                  <c:v>623</c:v>
                </c:pt>
                <c:pt idx="1324">
                  <c:v>624</c:v>
                </c:pt>
                <c:pt idx="1325">
                  <c:v>625</c:v>
                </c:pt>
                <c:pt idx="1326">
                  <c:v>626</c:v>
                </c:pt>
                <c:pt idx="1327">
                  <c:v>627</c:v>
                </c:pt>
                <c:pt idx="1328">
                  <c:v>628</c:v>
                </c:pt>
                <c:pt idx="1329">
                  <c:v>629</c:v>
                </c:pt>
                <c:pt idx="1330">
                  <c:v>630</c:v>
                </c:pt>
                <c:pt idx="1331">
                  <c:v>631</c:v>
                </c:pt>
                <c:pt idx="1332">
                  <c:v>632</c:v>
                </c:pt>
                <c:pt idx="1333">
                  <c:v>633</c:v>
                </c:pt>
                <c:pt idx="1334">
                  <c:v>634</c:v>
                </c:pt>
                <c:pt idx="1335">
                  <c:v>635</c:v>
                </c:pt>
                <c:pt idx="1336">
                  <c:v>636</c:v>
                </c:pt>
                <c:pt idx="1337">
                  <c:v>637</c:v>
                </c:pt>
                <c:pt idx="1338">
                  <c:v>638</c:v>
                </c:pt>
                <c:pt idx="1339">
                  <c:v>639</c:v>
                </c:pt>
                <c:pt idx="1340">
                  <c:v>640</c:v>
                </c:pt>
                <c:pt idx="1341">
                  <c:v>641</c:v>
                </c:pt>
                <c:pt idx="1342">
                  <c:v>642</c:v>
                </c:pt>
                <c:pt idx="1343">
                  <c:v>643</c:v>
                </c:pt>
                <c:pt idx="1344">
                  <c:v>644</c:v>
                </c:pt>
                <c:pt idx="1345">
                  <c:v>645</c:v>
                </c:pt>
                <c:pt idx="1346">
                  <c:v>646</c:v>
                </c:pt>
                <c:pt idx="1347">
                  <c:v>647</c:v>
                </c:pt>
                <c:pt idx="1348">
                  <c:v>648</c:v>
                </c:pt>
                <c:pt idx="1349">
                  <c:v>649</c:v>
                </c:pt>
                <c:pt idx="1350">
                  <c:v>650</c:v>
                </c:pt>
                <c:pt idx="1351">
                  <c:v>651</c:v>
                </c:pt>
                <c:pt idx="1352">
                  <c:v>652</c:v>
                </c:pt>
                <c:pt idx="1353">
                  <c:v>653</c:v>
                </c:pt>
                <c:pt idx="1354">
                  <c:v>654</c:v>
                </c:pt>
                <c:pt idx="1355">
                  <c:v>655</c:v>
                </c:pt>
                <c:pt idx="1356">
                  <c:v>656</c:v>
                </c:pt>
                <c:pt idx="1357">
                  <c:v>657</c:v>
                </c:pt>
                <c:pt idx="1358">
                  <c:v>658</c:v>
                </c:pt>
                <c:pt idx="1359">
                  <c:v>659</c:v>
                </c:pt>
                <c:pt idx="1360">
                  <c:v>660</c:v>
                </c:pt>
                <c:pt idx="1361">
                  <c:v>661</c:v>
                </c:pt>
                <c:pt idx="1362">
                  <c:v>662</c:v>
                </c:pt>
                <c:pt idx="1363">
                  <c:v>663</c:v>
                </c:pt>
                <c:pt idx="1364">
                  <c:v>664</c:v>
                </c:pt>
                <c:pt idx="1365">
                  <c:v>665</c:v>
                </c:pt>
                <c:pt idx="1366">
                  <c:v>666</c:v>
                </c:pt>
                <c:pt idx="1367">
                  <c:v>667</c:v>
                </c:pt>
                <c:pt idx="1368">
                  <c:v>668</c:v>
                </c:pt>
                <c:pt idx="1369">
                  <c:v>669</c:v>
                </c:pt>
                <c:pt idx="1370">
                  <c:v>670</c:v>
                </c:pt>
                <c:pt idx="1371">
                  <c:v>671</c:v>
                </c:pt>
                <c:pt idx="1372">
                  <c:v>672</c:v>
                </c:pt>
                <c:pt idx="1373">
                  <c:v>673</c:v>
                </c:pt>
                <c:pt idx="1374">
                  <c:v>674</c:v>
                </c:pt>
                <c:pt idx="1375">
                  <c:v>675</c:v>
                </c:pt>
                <c:pt idx="1376">
                  <c:v>676</c:v>
                </c:pt>
                <c:pt idx="1377">
                  <c:v>677</c:v>
                </c:pt>
                <c:pt idx="1378">
                  <c:v>678</c:v>
                </c:pt>
                <c:pt idx="1379">
                  <c:v>679</c:v>
                </c:pt>
                <c:pt idx="1380">
                  <c:v>680</c:v>
                </c:pt>
                <c:pt idx="1381">
                  <c:v>681</c:v>
                </c:pt>
                <c:pt idx="1382">
                  <c:v>682</c:v>
                </c:pt>
                <c:pt idx="1383">
                  <c:v>683</c:v>
                </c:pt>
                <c:pt idx="1384">
                  <c:v>684</c:v>
                </c:pt>
                <c:pt idx="1385">
                  <c:v>685</c:v>
                </c:pt>
                <c:pt idx="1386">
                  <c:v>686</c:v>
                </c:pt>
                <c:pt idx="1387">
                  <c:v>687</c:v>
                </c:pt>
                <c:pt idx="1388">
                  <c:v>688</c:v>
                </c:pt>
                <c:pt idx="1389">
                  <c:v>689</c:v>
                </c:pt>
                <c:pt idx="1390">
                  <c:v>690</c:v>
                </c:pt>
                <c:pt idx="1391">
                  <c:v>691</c:v>
                </c:pt>
                <c:pt idx="1392">
                  <c:v>692</c:v>
                </c:pt>
                <c:pt idx="1393">
                  <c:v>693</c:v>
                </c:pt>
                <c:pt idx="1394">
                  <c:v>694</c:v>
                </c:pt>
                <c:pt idx="1395">
                  <c:v>695</c:v>
                </c:pt>
                <c:pt idx="1396">
                  <c:v>696</c:v>
                </c:pt>
                <c:pt idx="1397">
                  <c:v>697</c:v>
                </c:pt>
                <c:pt idx="1398">
                  <c:v>698</c:v>
                </c:pt>
                <c:pt idx="1399">
                  <c:v>699</c:v>
                </c:pt>
                <c:pt idx="1400">
                  <c:v>700</c:v>
                </c:pt>
              </c:numCache>
            </c:numRef>
          </c:cat>
          <c:val>
            <c:numRef>
              <c:f>WaterLine!$G$34:$G$1434</c:f>
              <c:numCache>
                <c:formatCode>General</c:formatCode>
                <c:ptCount val="14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-5.9684599687901851E-2</c:v>
                </c:pt>
                <c:pt idx="522">
                  <c:v>-5.9392402930619426E-2</c:v>
                </c:pt>
                <c:pt idx="523">
                  <c:v>-5.9104297588923771E-2</c:v>
                </c:pt>
                <c:pt idx="524">
                  <c:v>-5.8814396110076217E-2</c:v>
                </c:pt>
                <c:pt idx="525">
                  <c:v>-5.8529453717312663E-2</c:v>
                </c:pt>
                <c:pt idx="526">
                  <c:v>-5.8242161724230357E-2</c:v>
                </c:pt>
                <c:pt idx="527">
                  <c:v>-5.7961223431547637E-2</c:v>
                </c:pt>
                <c:pt idx="528">
                  <c:v>-5.7677873292636406E-2</c:v>
                </c:pt>
                <c:pt idx="529">
                  <c:v>-5.7399153753003418E-2</c:v>
                </c:pt>
                <c:pt idx="530">
                  <c:v>-5.7119135390294673E-2</c:v>
                </c:pt>
                <c:pt idx="531">
                  <c:v>-5.684296540731637E-2</c:v>
                </c:pt>
                <c:pt idx="532">
                  <c:v>-5.6566446919806168E-2</c:v>
                </c:pt>
                <c:pt idx="533">
                  <c:v>-5.6293259362544035E-2</c:v>
                </c:pt>
                <c:pt idx="534">
                  <c:v>-5.6020296879648157E-2</c:v>
                </c:pt>
                <c:pt idx="535">
                  <c:v>-5.5748300584188115E-2</c:v>
                </c:pt>
                <c:pt idx="536">
                  <c:v>-5.5479085613150403E-2</c:v>
                </c:pt>
                <c:pt idx="537">
                  <c:v>-5.5210782651755608E-2</c:v>
                </c:pt>
                <c:pt idx="538">
                  <c:v>-5.4943308894131349E-2</c:v>
                </c:pt>
                <c:pt idx="539">
                  <c:v>-5.4676694901584E-2</c:v>
                </c:pt>
                <c:pt idx="540">
                  <c:v>-5.4413727588066507E-2</c:v>
                </c:pt>
                <c:pt idx="541">
                  <c:v>-5.4147754970099271E-2</c:v>
                </c:pt>
                <c:pt idx="542">
                  <c:v>-5.3887541592530397E-2</c:v>
                </c:pt>
                <c:pt idx="543">
                  <c:v>-5.3626392626373587E-2</c:v>
                </c:pt>
                <c:pt idx="544">
                  <c:v>-5.3366934551739575E-2</c:v>
                </c:pt>
                <c:pt idx="545">
                  <c:v>-5.3108158318067922E-2</c:v>
                </c:pt>
                <c:pt idx="546">
                  <c:v>-5.2850275813074887E-2</c:v>
                </c:pt>
                <c:pt idx="547">
                  <c:v>-5.2594335513983737E-2</c:v>
                </c:pt>
                <c:pt idx="548">
                  <c:v>-5.2339649586215842E-2</c:v>
                </c:pt>
                <c:pt idx="549">
                  <c:v>-5.2085364836184311E-2</c:v>
                </c:pt>
                <c:pt idx="550">
                  <c:v>-5.1832638123059382E-2</c:v>
                </c:pt>
                <c:pt idx="551">
                  <c:v>-5.1579008470294951E-2</c:v>
                </c:pt>
                <c:pt idx="552">
                  <c:v>-5.1330544085175234E-2</c:v>
                </c:pt>
                <c:pt idx="553">
                  <c:v>-5.1078908901629916E-2</c:v>
                </c:pt>
                <c:pt idx="554">
                  <c:v>-5.083084059759102E-2</c:v>
                </c:pt>
                <c:pt idx="555">
                  <c:v>-5.0583179303771431E-2</c:v>
                </c:pt>
                <c:pt idx="556">
                  <c:v>-5.0336089272050799E-2</c:v>
                </c:pt>
                <c:pt idx="557">
                  <c:v>-5.0089275567451352E-2</c:v>
                </c:pt>
                <c:pt idx="558">
                  <c:v>-4.9844906642146469E-2</c:v>
                </c:pt>
                <c:pt idx="559">
                  <c:v>-4.9600875597366922E-2</c:v>
                </c:pt>
                <c:pt idx="560">
                  <c:v>-4.9357440025502797E-2</c:v>
                </c:pt>
                <c:pt idx="561">
                  <c:v>-4.9114030014870025E-2</c:v>
                </c:pt>
                <c:pt idx="562">
                  <c:v>-4.8873111686287274E-2</c:v>
                </c:pt>
                <c:pt idx="563">
                  <c:v>-4.8633315133894683E-2</c:v>
                </c:pt>
                <c:pt idx="564">
                  <c:v>-4.8392481130115073E-2</c:v>
                </c:pt>
                <c:pt idx="565">
                  <c:v>-4.8154314291352307E-2</c:v>
                </c:pt>
                <c:pt idx="566">
                  <c:v>-4.79142122287044E-2</c:v>
                </c:pt>
                <c:pt idx="567">
                  <c:v>-4.7678476687924132E-2</c:v>
                </c:pt>
                <c:pt idx="568">
                  <c:v>-4.7440685577740282E-2</c:v>
                </c:pt>
                <c:pt idx="569">
                  <c:v>-4.720568271065062E-2</c:v>
                </c:pt>
                <c:pt idx="570">
                  <c:v>-4.6969089170094236E-2</c:v>
                </c:pt>
                <c:pt idx="571">
                  <c:v>-4.6734965795582895E-2</c:v>
                </c:pt>
                <c:pt idx="572">
                  <c:v>-4.6500985563273645E-2</c:v>
                </c:pt>
                <c:pt idx="573">
                  <c:v>-4.6268772856272733E-2</c:v>
                </c:pt>
                <c:pt idx="574">
                  <c:v>-4.6035291314488802E-2</c:v>
                </c:pt>
                <c:pt idx="575">
                  <c:v>-4.5803068512185519E-2</c:v>
                </c:pt>
                <c:pt idx="576">
                  <c:v>-4.5572720398673994E-2</c:v>
                </c:pt>
                <c:pt idx="577">
                  <c:v>-4.5341725325826587E-2</c:v>
                </c:pt>
                <c:pt idx="578">
                  <c:v>-4.5112579165632383E-2</c:v>
                </c:pt>
                <c:pt idx="579">
                  <c:v>-4.488253635809869E-2</c:v>
                </c:pt>
                <c:pt idx="580">
                  <c:v>-4.4653293107664638E-2</c:v>
                </c:pt>
                <c:pt idx="581">
                  <c:v>-4.4426000730553028E-2</c:v>
                </c:pt>
                <c:pt idx="582">
                  <c:v>-4.4198438613552327E-2</c:v>
                </c:pt>
                <c:pt idx="583">
                  <c:v>-4.3971410552241963E-2</c:v>
                </c:pt>
                <c:pt idx="584">
                  <c:v>-4.3744878200115522E-2</c:v>
                </c:pt>
                <c:pt idx="585">
                  <c:v>-4.351822479156553E-2</c:v>
                </c:pt>
                <c:pt idx="586">
                  <c:v>-4.329319180328639E-2</c:v>
                </c:pt>
                <c:pt idx="587">
                  <c:v>-4.3068616363278522E-2</c:v>
                </c:pt>
                <c:pt idx="588">
                  <c:v>-4.2844007117878391E-2</c:v>
                </c:pt>
                <c:pt idx="589">
                  <c:v>-4.2620825948716856E-2</c:v>
                </c:pt>
                <c:pt idx="590">
                  <c:v>-4.2396318529821286E-2</c:v>
                </c:pt>
                <c:pt idx="591">
                  <c:v>-4.2173667030436235E-2</c:v>
                </c:pt>
                <c:pt idx="592">
                  <c:v>-4.1951666703035073E-2</c:v>
                </c:pt>
                <c:pt idx="593">
                  <c:v>-4.1729583362158706E-2</c:v>
                </c:pt>
                <c:pt idx="594">
                  <c:v>-4.1508077708204638E-2</c:v>
                </c:pt>
                <c:pt idx="595">
                  <c:v>-4.1285711496996669E-2</c:v>
                </c:pt>
                <c:pt idx="596">
                  <c:v>-4.1066570597099172E-2</c:v>
                </c:pt>
                <c:pt idx="597">
                  <c:v>-4.0845566118530741E-2</c:v>
                </c:pt>
                <c:pt idx="598">
                  <c:v>-4.0626361786181064E-2</c:v>
                </c:pt>
                <c:pt idx="599">
                  <c:v>-4.0405680499556951E-2</c:v>
                </c:pt>
                <c:pt idx="600">
                  <c:v>-4.0187385854448365E-2</c:v>
                </c:pt>
                <c:pt idx="601">
                  <c:v>-3.9968230369247237E-2</c:v>
                </c:pt>
                <c:pt idx="602">
                  <c:v>-3.9749840663937164E-2</c:v>
                </c:pt>
                <c:pt idx="603">
                  <c:v>-3.9532585989775271E-2</c:v>
                </c:pt>
                <c:pt idx="604">
                  <c:v>-3.9313818971340453E-2</c:v>
                </c:pt>
                <c:pt idx="605">
                  <c:v>-3.9097587827523483E-2</c:v>
                </c:pt>
                <c:pt idx="606">
                  <c:v>-3.8879427662656951E-2</c:v>
                </c:pt>
                <c:pt idx="607">
                  <c:v>-3.8663924416376005E-2</c:v>
                </c:pt>
                <c:pt idx="608">
                  <c:v>-3.8446409265304737E-2</c:v>
                </c:pt>
                <c:pt idx="609">
                  <c:v>-3.8231053599087517E-2</c:v>
                </c:pt>
                <c:pt idx="610">
                  <c:v>-3.801510552806775E-2</c:v>
                </c:pt>
                <c:pt idx="611">
                  <c:v>-3.7799183777799783E-2</c:v>
                </c:pt>
                <c:pt idx="612">
                  <c:v>-3.7585183204370765E-2</c:v>
                </c:pt>
                <c:pt idx="613">
                  <c:v>-3.7369211334389973E-2</c:v>
                </c:pt>
                <c:pt idx="614">
                  <c:v>-3.7155691372291244E-2</c:v>
                </c:pt>
                <c:pt idx="615">
                  <c:v>-3.69406018470535E-2</c:v>
                </c:pt>
                <c:pt idx="616">
                  <c:v>-3.6726846723144746E-2</c:v>
                </c:pt>
                <c:pt idx="617">
                  <c:v>-3.6512744190915214E-2</c:v>
                </c:pt>
                <c:pt idx="618">
                  <c:v>-3.6299347744822796E-2</c:v>
                </c:pt>
                <c:pt idx="619">
                  <c:v>-3.6085793952931766E-2</c:v>
                </c:pt>
                <c:pt idx="620">
                  <c:v>-3.5872667695571181E-2</c:v>
                </c:pt>
                <c:pt idx="621">
                  <c:v>-3.5659956729851672E-2</c:v>
                </c:pt>
                <c:pt idx="622">
                  <c:v>-3.5447077133515137E-2</c:v>
                </c:pt>
                <c:pt idx="623">
                  <c:v>-3.5234853324777049E-2</c:v>
                </c:pt>
                <c:pt idx="624">
                  <c:v>-3.5022265398708896E-2</c:v>
                </c:pt>
                <c:pt idx="625">
                  <c:v>-3.4810917451839174E-2</c:v>
                </c:pt>
                <c:pt idx="626">
                  <c:v>-3.4597956045811173E-2</c:v>
                </c:pt>
                <c:pt idx="627">
                  <c:v>-3.4386826984405872E-2</c:v>
                </c:pt>
                <c:pt idx="628">
                  <c:v>-3.4175187604958523E-2</c:v>
                </c:pt>
                <c:pt idx="629">
                  <c:v>-3.3963337951639971E-2</c:v>
                </c:pt>
                <c:pt idx="630">
                  <c:v>-3.3753265873428973E-2</c:v>
                </c:pt>
                <c:pt idx="631">
                  <c:v>-3.3541181386187446E-2</c:v>
                </c:pt>
                <c:pt idx="632">
                  <c:v>-3.3331425752397337E-2</c:v>
                </c:pt>
                <c:pt idx="633">
                  <c:v>-3.3119622478317012E-2</c:v>
                </c:pt>
                <c:pt idx="634">
                  <c:v>-3.2909808070861857E-2</c:v>
                </c:pt>
                <c:pt idx="635">
                  <c:v>-3.2699420353811348E-2</c:v>
                </c:pt>
                <c:pt idx="636">
                  <c:v>-3.2488690812179755E-2</c:v>
                </c:pt>
                <c:pt idx="637">
                  <c:v>-3.2278987202442266E-2</c:v>
                </c:pt>
                <c:pt idx="638">
                  <c:v>-3.2068512986874964E-2</c:v>
                </c:pt>
                <c:pt idx="639">
                  <c:v>-3.1859026882635533E-2</c:v>
                </c:pt>
                <c:pt idx="640">
                  <c:v>-3.1648816520704059E-2</c:v>
                </c:pt>
                <c:pt idx="641">
                  <c:v>-3.143958498831978E-2</c:v>
                </c:pt>
                <c:pt idx="642">
                  <c:v>-3.1229982801566081E-2</c:v>
                </c:pt>
                <c:pt idx="643">
                  <c:v>-3.1020088379790423E-2</c:v>
                </c:pt>
                <c:pt idx="644">
                  <c:v>-3.0810606362546622E-2</c:v>
                </c:pt>
                <c:pt idx="645">
                  <c:v>-3.0601664584047228E-2</c:v>
                </c:pt>
                <c:pt idx="646">
                  <c:v>-3.0392438686966727E-2</c:v>
                </c:pt>
                <c:pt idx="647">
                  <c:v>-3.0183534382175026E-2</c:v>
                </c:pt>
                <c:pt idx="648">
                  <c:v>-2.9974074139371254E-2</c:v>
                </c:pt>
                <c:pt idx="649">
                  <c:v>-2.9765560413981262E-2</c:v>
                </c:pt>
                <c:pt idx="650">
                  <c:v>-2.9556428088618247E-2</c:v>
                </c:pt>
                <c:pt idx="651">
                  <c:v>-2.9347599598143148E-2</c:v>
                </c:pt>
                <c:pt idx="652">
                  <c:v>-2.9138858538292567E-2</c:v>
                </c:pt>
                <c:pt idx="653">
                  <c:v>-2.8930122127416524E-2</c:v>
                </c:pt>
                <c:pt idx="654">
                  <c:v>-2.8721159302865118E-2</c:v>
                </c:pt>
                <c:pt idx="655">
                  <c:v>-2.8512858346125824E-2</c:v>
                </c:pt>
                <c:pt idx="656">
                  <c:v>-2.8304295735651408E-2</c:v>
                </c:pt>
                <c:pt idx="657">
                  <c:v>-2.8095799794954246E-2</c:v>
                </c:pt>
                <c:pt idx="658">
                  <c:v>-2.7887290508825657E-2</c:v>
                </c:pt>
                <c:pt idx="659">
                  <c:v>-2.7678840462893817E-2</c:v>
                </c:pt>
                <c:pt idx="660">
                  <c:v>-2.7470658849107821E-2</c:v>
                </c:pt>
                <c:pt idx="661">
                  <c:v>-2.7262026742253198E-2</c:v>
                </c:pt>
                <c:pt idx="662">
                  <c:v>-2.7053655777741881E-2</c:v>
                </c:pt>
                <c:pt idx="663">
                  <c:v>-2.6845031610843506E-2</c:v>
                </c:pt>
                <c:pt idx="664">
                  <c:v>-2.6636968666021943E-2</c:v>
                </c:pt>
                <c:pt idx="665">
                  <c:v>-2.6428632603483493E-2</c:v>
                </c:pt>
                <c:pt idx="666">
                  <c:v>-2.6220341347837461E-2</c:v>
                </c:pt>
                <c:pt idx="667">
                  <c:v>-2.6012019325381885E-2</c:v>
                </c:pt>
                <c:pt idx="668">
                  <c:v>-2.5803581176862878E-2</c:v>
                </c:pt>
                <c:pt idx="669">
                  <c:v>-2.5595414196359911E-2</c:v>
                </c:pt>
                <c:pt idx="670">
                  <c:v>-2.5387088482812459E-2</c:v>
                </c:pt>
                <c:pt idx="671">
                  <c:v>-2.5178993613032219E-2</c:v>
                </c:pt>
                <c:pt idx="672">
                  <c:v>-2.4970326413615851E-2</c:v>
                </c:pt>
                <c:pt idx="673">
                  <c:v>-2.4761951655893455E-2</c:v>
                </c:pt>
                <c:pt idx="674">
                  <c:v>-2.4553723600298838E-2</c:v>
                </c:pt>
                <c:pt idx="675">
                  <c:v>-2.4345458453371549E-2</c:v>
                </c:pt>
                <c:pt idx="676">
                  <c:v>-2.4136805455544419E-2</c:v>
                </c:pt>
                <c:pt idx="677">
                  <c:v>-2.3928498071732918E-2</c:v>
                </c:pt>
                <c:pt idx="678">
                  <c:v>-2.3720034791899991E-2</c:v>
                </c:pt>
                <c:pt idx="679">
                  <c:v>-2.351155027902152E-2</c:v>
                </c:pt>
                <c:pt idx="680">
                  <c:v>-2.3303127863520956E-2</c:v>
                </c:pt>
                <c:pt idx="681">
                  <c:v>-2.3094440118033077E-2</c:v>
                </c:pt>
                <c:pt idx="682">
                  <c:v>-2.2885841552017894E-2</c:v>
                </c:pt>
                <c:pt idx="683">
                  <c:v>-2.2677036155617003E-2</c:v>
                </c:pt>
                <c:pt idx="684">
                  <c:v>-2.246848443018834E-2</c:v>
                </c:pt>
                <c:pt idx="685">
                  <c:v>-2.225960405300853E-2</c:v>
                </c:pt>
                <c:pt idx="686">
                  <c:v>-2.2050990797467307E-2</c:v>
                </c:pt>
                <c:pt idx="687">
                  <c:v>-2.1842081790140355E-2</c:v>
                </c:pt>
                <c:pt idx="688">
                  <c:v>-2.1633229591380143E-2</c:v>
                </c:pt>
                <c:pt idx="689">
                  <c:v>-2.1424193294610205E-2</c:v>
                </c:pt>
                <c:pt idx="690">
                  <c:v>-2.1215224140028965E-2</c:v>
                </c:pt>
                <c:pt idx="691">
                  <c:v>-2.1006065672285246E-2</c:v>
                </c:pt>
                <c:pt idx="692">
                  <c:v>-2.0796896803037868E-2</c:v>
                </c:pt>
                <c:pt idx="693">
                  <c:v>-2.0587427037220607E-2</c:v>
                </c:pt>
                <c:pt idx="694">
                  <c:v>-2.0378385045297875E-2</c:v>
                </c:pt>
                <c:pt idx="695">
                  <c:v>-2.0168998660459181E-2</c:v>
                </c:pt>
                <c:pt idx="696">
                  <c:v>-1.9959508711927754E-2</c:v>
                </c:pt>
                <c:pt idx="697">
                  <c:v>-1.9749997204584702E-2</c:v>
                </c:pt>
                <c:pt idx="698">
                  <c:v>-1.954035804340748E-2</c:v>
                </c:pt>
                <c:pt idx="699">
                  <c:v>-1.933065739336115E-2</c:v>
                </c:pt>
                <c:pt idx="700">
                  <c:v>-1.9120861852144344E-2</c:v>
                </c:pt>
                <c:pt idx="701">
                  <c:v>0.18506505136191009</c:v>
                </c:pt>
                <c:pt idx="702">
                  <c:v>-2.2023127316614932E-2</c:v>
                </c:pt>
                <c:pt idx="703">
                  <c:v>-2.1791858375415529E-2</c:v>
                </c:pt>
                <c:pt idx="704">
                  <c:v>-2.1562585447991722E-2</c:v>
                </c:pt>
                <c:pt idx="705">
                  <c:v>-2.133564161544399E-2</c:v>
                </c:pt>
                <c:pt idx="706">
                  <c:v>-2.1110219817721543E-2</c:v>
                </c:pt>
                <c:pt idx="707">
                  <c:v>-2.0887090252081464E-2</c:v>
                </c:pt>
                <c:pt idx="708">
                  <c:v>-2.066578407629649E-2</c:v>
                </c:pt>
                <c:pt idx="709">
                  <c:v>-2.0446852203559018E-2</c:v>
                </c:pt>
                <c:pt idx="710">
                  <c:v>-2.022936526277519E-2</c:v>
                </c:pt>
                <c:pt idx="711">
                  <c:v>-2.0014173018353176E-2</c:v>
                </c:pt>
                <c:pt idx="712">
                  <c:v>-1.9800891313114022E-2</c:v>
                </c:pt>
                <c:pt idx="713">
                  <c:v>-1.9589459665006359E-2</c:v>
                </c:pt>
                <c:pt idx="714">
                  <c:v>-1.9380183259929851E-2</c:v>
                </c:pt>
                <c:pt idx="715">
                  <c:v>-1.9172738515539578E-2</c:v>
                </c:pt>
                <c:pt idx="716">
                  <c:v>-1.8967118152474427E-2</c:v>
                </c:pt>
                <c:pt idx="717">
                  <c:v>-1.8763775506943858E-2</c:v>
                </c:pt>
                <c:pt idx="718">
                  <c:v>-1.8561934266283941E-2</c:v>
                </c:pt>
                <c:pt idx="719">
                  <c:v>-1.8362252354599207E-2</c:v>
                </c:pt>
                <c:pt idx="720">
                  <c:v>-1.8164149753143732E-2</c:v>
                </c:pt>
                <c:pt idx="721">
                  <c:v>-1.7968488565429652E-2</c:v>
                </c:pt>
                <c:pt idx="722">
                  <c:v>-1.7774101786866225E-2</c:v>
                </c:pt>
                <c:pt idx="723">
                  <c:v>-1.7581830849280777E-2</c:v>
                </c:pt>
                <c:pt idx="724">
                  <c:v>-1.7391417136867204E-2</c:v>
                </c:pt>
                <c:pt idx="725">
                  <c:v>-1.7202653193361783E-2</c:v>
                </c:pt>
                <c:pt idx="726">
                  <c:v>-1.7016127612844656E-2</c:v>
                </c:pt>
                <c:pt idx="727">
                  <c:v>-1.6831233671268819E-2</c:v>
                </c:pt>
                <c:pt idx="728">
                  <c:v>-1.6648281190803971E-2</c:v>
                </c:pt>
                <c:pt idx="729">
                  <c:v>-1.6466904671521121E-2</c:v>
                </c:pt>
                <c:pt idx="730">
                  <c:v>-1.6287453334317803E-2</c:v>
                </c:pt>
                <c:pt idx="731">
                  <c:v>-1.6109915650581286E-2</c:v>
                </c:pt>
                <c:pt idx="732">
                  <c:v>-1.5933952957851716E-2</c:v>
                </c:pt>
                <c:pt idx="733">
                  <c:v>-1.5759656035143621E-2</c:v>
                </c:pt>
                <c:pt idx="734">
                  <c:v>-1.5587535619143722E-2</c:v>
                </c:pt>
                <c:pt idx="735">
                  <c:v>-1.5416986331633353E-2</c:v>
                </c:pt>
                <c:pt idx="736">
                  <c:v>-1.5248305107171234E-2</c:v>
                </c:pt>
                <c:pt idx="737">
                  <c:v>-1.5081144888313247E-2</c:v>
                </c:pt>
                <c:pt idx="738">
                  <c:v>-1.4915836998746101E-2</c:v>
                </c:pt>
                <c:pt idx="739">
                  <c:v>-1.4752259822838454E-2</c:v>
                </c:pt>
                <c:pt idx="740">
                  <c:v>-1.4590329646306799E-2</c:v>
                </c:pt>
                <c:pt idx="741">
                  <c:v>-1.4430449626736674E-2</c:v>
                </c:pt>
                <c:pt idx="742">
                  <c:v>-1.4271647098944129E-2</c:v>
                </c:pt>
                <c:pt idx="743">
                  <c:v>-1.4114913521950712E-2</c:v>
                </c:pt>
                <c:pt idx="744">
                  <c:v>-1.3960430776283062E-2</c:v>
                </c:pt>
                <c:pt idx="745">
                  <c:v>-1.3806612576740207E-2</c:v>
                </c:pt>
                <c:pt idx="746">
                  <c:v>-1.3655179060219069E-2</c:v>
                </c:pt>
                <c:pt idx="747">
                  <c:v>-1.3504797933709511E-2</c:v>
                </c:pt>
                <c:pt idx="748">
                  <c:v>-1.3356896894272552E-2</c:v>
                </c:pt>
                <c:pt idx="749">
                  <c:v>-1.3209724542413426E-2</c:v>
                </c:pt>
                <c:pt idx="750">
                  <c:v>-1.3064657838743443E-2</c:v>
                </c:pt>
                <c:pt idx="751">
                  <c:v>-1.2921577029327835E-2</c:v>
                </c:pt>
                <c:pt idx="752">
                  <c:v>-1.2779421430298754E-2</c:v>
                </c:pt>
                <c:pt idx="753">
                  <c:v>-1.2639685379124188E-2</c:v>
                </c:pt>
                <c:pt idx="754">
                  <c:v>-1.2500665147850754E-2</c:v>
                </c:pt>
                <c:pt idx="755">
                  <c:v>-1.2364042623644877E-2</c:v>
                </c:pt>
                <c:pt idx="756">
                  <c:v>-1.2228428151672688E-2</c:v>
                </c:pt>
                <c:pt idx="757">
                  <c:v>-1.20947339339601E-2</c:v>
                </c:pt>
                <c:pt idx="758">
                  <c:v>-1.1962692352948778E-2</c:v>
                </c:pt>
                <c:pt idx="759">
                  <c:v>-1.1831733069833206E-2</c:v>
                </c:pt>
                <c:pt idx="760">
                  <c:v>-1.17030147171171E-2</c:v>
                </c:pt>
                <c:pt idx="761">
                  <c:v>-1.1575282599949333E-2</c:v>
                </c:pt>
                <c:pt idx="762">
                  <c:v>-1.1449578898137247E-2</c:v>
                </c:pt>
                <c:pt idx="763">
                  <c:v>-1.1324855049792859E-2</c:v>
                </c:pt>
                <c:pt idx="764">
                  <c:v>-1.1202122451784646E-2</c:v>
                </c:pt>
                <c:pt idx="765">
                  <c:v>-1.108078346107888E-2</c:v>
                </c:pt>
                <c:pt idx="766">
                  <c:v>-1.0960677825174514E-2</c:v>
                </c:pt>
                <c:pt idx="767">
                  <c:v>-1.0842079075196409E-2</c:v>
                </c:pt>
                <c:pt idx="768">
                  <c:v>-1.0724889772333768E-2</c:v>
                </c:pt>
                <c:pt idx="769">
                  <c:v>-1.0609276600284545E-2</c:v>
                </c:pt>
                <c:pt idx="770">
                  <c:v>-1.0494809714206355E-2</c:v>
                </c:pt>
                <c:pt idx="771">
                  <c:v>-1.0381732446731462E-2</c:v>
                </c:pt>
                <c:pt idx="772">
                  <c:v>-1.0270136575012856E-2</c:v>
                </c:pt>
                <c:pt idx="773">
                  <c:v>-1.016001518717502E-2</c:v>
                </c:pt>
                <c:pt idx="774">
                  <c:v>-1.0051063819691564E-2</c:v>
                </c:pt>
                <c:pt idx="775">
                  <c:v>-9.9436944874398137E-3</c:v>
                </c:pt>
                <c:pt idx="776">
                  <c:v>-9.8375464557349801E-3</c:v>
                </c:pt>
                <c:pt idx="777">
                  <c:v>-9.7329215154502435E-3</c:v>
                </c:pt>
                <c:pt idx="778">
                  <c:v>-9.6295952689828823E-3</c:v>
                </c:pt>
                <c:pt idx="779">
                  <c:v>-9.5276137429820551E-3</c:v>
                </c:pt>
                <c:pt idx="780">
                  <c:v>-9.4268510566060115E-3</c:v>
                </c:pt>
                <c:pt idx="781">
                  <c:v>-9.3278959961011765E-3</c:v>
                </c:pt>
                <c:pt idx="782">
                  <c:v>-9.2298434629434212E-3</c:v>
                </c:pt>
                <c:pt idx="783">
                  <c:v>-9.1333391022025978E-3</c:v>
                </c:pt>
                <c:pt idx="784">
                  <c:v>-9.0379725659843757E-3</c:v>
                </c:pt>
                <c:pt idx="785">
                  <c:v>-8.9440911194458295E-3</c:v>
                </c:pt>
                <c:pt idx="786">
                  <c:v>-8.8516232715214471E-3</c:v>
                </c:pt>
                <c:pt idx="787">
                  <c:v>-8.7604699004799613E-3</c:v>
                </c:pt>
                <c:pt idx="788">
                  <c:v>-8.6704383447298028E-3</c:v>
                </c:pt>
                <c:pt idx="789">
                  <c:v>-8.5818730313853564E-3</c:v>
                </c:pt>
                <c:pt idx="790">
                  <c:v>-8.4947038540192921E-3</c:v>
                </c:pt>
                <c:pt idx="791">
                  <c:v>-8.4088354309521662E-3</c:v>
                </c:pt>
                <c:pt idx="792">
                  <c:v>-8.3240789148604222E-3</c:v>
                </c:pt>
                <c:pt idx="793">
                  <c:v>-8.2407703292091128E-3</c:v>
                </c:pt>
                <c:pt idx="794">
                  <c:v>-8.1589191849325005E-3</c:v>
                </c:pt>
                <c:pt idx="795">
                  <c:v>-8.0782725712680303E-3</c:v>
                </c:pt>
                <c:pt idx="796">
                  <c:v>-7.9985253635719289E-3</c:v>
                </c:pt>
                <c:pt idx="797">
                  <c:v>-7.9205507990884882E-3</c:v>
                </c:pt>
                <c:pt idx="798">
                  <c:v>-7.843936378844063E-3</c:v>
                </c:pt>
                <c:pt idx="799">
                  <c:v>-7.7683317810546271E-3</c:v>
                </c:pt>
                <c:pt idx="800">
                  <c:v>-7.693823485116269E-3</c:v>
                </c:pt>
                <c:pt idx="801">
                  <c:v>-7.6209892190988171E-3</c:v>
                </c:pt>
                <c:pt idx="802">
                  <c:v>-7.5494297914815434E-3</c:v>
                </c:pt>
                <c:pt idx="803">
                  <c:v>-7.4790833280538038E-3</c:v>
                </c:pt>
                <c:pt idx="804">
                  <c:v>-7.4096554740954446E-3</c:v>
                </c:pt>
                <c:pt idx="805">
                  <c:v>-7.3420622540893987E-3</c:v>
                </c:pt>
                <c:pt idx="806">
                  <c:v>-7.2751320345183501E-3</c:v>
                </c:pt>
                <c:pt idx="807">
                  <c:v>-7.2100322520043392E-3</c:v>
                </c:pt>
                <c:pt idx="808">
                  <c:v>-7.1456931661089129E-3</c:v>
                </c:pt>
                <c:pt idx="809">
                  <c:v>-7.0831682713681232E-3</c:v>
                </c:pt>
                <c:pt idx="810">
                  <c:v>-7.0215550965286866E-3</c:v>
                </c:pt>
                <c:pt idx="811">
                  <c:v>-6.9612423924887423E-3</c:v>
                </c:pt>
                <c:pt idx="812">
                  <c:v>-6.9018462312335771E-3</c:v>
                </c:pt>
                <c:pt idx="813">
                  <c:v>-6.8442371844064098E-3</c:v>
                </c:pt>
                <c:pt idx="814">
                  <c:v>-6.7874229366253758E-3</c:v>
                </c:pt>
                <c:pt idx="815">
                  <c:v>-6.7322546554891005E-3</c:v>
                </c:pt>
                <c:pt idx="816">
                  <c:v>-6.6779839747468372E-3</c:v>
                </c:pt>
                <c:pt idx="817">
                  <c:v>-6.625205973481485E-3</c:v>
                </c:pt>
                <c:pt idx="818">
                  <c:v>-6.5735542325811025E-3</c:v>
                </c:pt>
                <c:pt idx="819">
                  <c:v>-6.5230662667978834E-3</c:v>
                </c:pt>
                <c:pt idx="820">
                  <c:v>-6.4736356144372564E-3</c:v>
                </c:pt>
                <c:pt idx="821">
                  <c:v>-6.4258156714451786E-3</c:v>
                </c:pt>
                <c:pt idx="822">
                  <c:v>-6.3788633157599861E-3</c:v>
                </c:pt>
                <c:pt idx="823">
                  <c:v>-6.3334588001424663E-3</c:v>
                </c:pt>
                <c:pt idx="824">
                  <c:v>-6.288863723671767E-3</c:v>
                </c:pt>
                <c:pt idx="825">
                  <c:v>-6.2458857149323421E-3</c:v>
                </c:pt>
                <c:pt idx="826">
                  <c:v>-6.7675196703085305E-3</c:v>
                </c:pt>
                <c:pt idx="827">
                  <c:v>-6.718260669615006E-3</c:v>
                </c:pt>
                <c:pt idx="828">
                  <c:v>-6.6702755642040756E-3</c:v>
                </c:pt>
                <c:pt idx="829">
                  <c:v>-6.6236291286827509E-3</c:v>
                </c:pt>
                <c:pt idx="830">
                  <c:v>-6.5781656047576575E-3</c:v>
                </c:pt>
                <c:pt idx="831">
                  <c:v>-6.5340917974516799E-3</c:v>
                </c:pt>
                <c:pt idx="832">
                  <c:v>-6.4912412933963992E-3</c:v>
                </c:pt>
                <c:pt idx="833">
                  <c:v>-6.4497320015384219E-3</c:v>
                </c:pt>
                <c:pt idx="834">
                  <c:v>-6.4094350478072215E-3</c:v>
                </c:pt>
                <c:pt idx="835">
                  <c:v>-6.3705436088383749E-3</c:v>
                </c:pt>
                <c:pt idx="836">
                  <c:v>-6.3327248977884665E-3</c:v>
                </c:pt>
                <c:pt idx="837">
                  <c:v>-6.2962890597653143E-3</c:v>
                </c:pt>
                <c:pt idx="838">
                  <c:v>-6.2610605055049007E-3</c:v>
                </c:pt>
                <c:pt idx="839">
                  <c:v>-6.2271310469341756E-3</c:v>
                </c:pt>
                <c:pt idx="840">
                  <c:v>-6.1944147699293239E-3</c:v>
                </c:pt>
                <c:pt idx="841">
                  <c:v>-6.1630553745324335E-3</c:v>
                </c:pt>
                <c:pt idx="842">
                  <c:v>-6.1327542733451423E-3</c:v>
                </c:pt>
                <c:pt idx="843">
                  <c:v>-6.1037954178715381E-3</c:v>
                </c:pt>
                <c:pt idx="844">
                  <c:v>-6.0760588097750201E-3</c:v>
                </c:pt>
                <c:pt idx="845">
                  <c:v>-6.049551568416689E-3</c:v>
                </c:pt>
                <c:pt idx="846">
                  <c:v>-6.024271186156227E-3</c:v>
                </c:pt>
                <c:pt idx="847">
                  <c:v>-6.0002553851425944E-3</c:v>
                </c:pt>
                <c:pt idx="848">
                  <c:v>-5.977383157045324E-3</c:v>
                </c:pt>
                <c:pt idx="849">
                  <c:v>-5.9557578772064801E-3</c:v>
                </c:pt>
                <c:pt idx="850">
                  <c:v>-5.9353182652976955E-3</c:v>
                </c:pt>
                <c:pt idx="851">
                  <c:v>-5.9161104970222311E-3</c:v>
                </c:pt>
                <c:pt idx="852">
                  <c:v>-5.8981479070538967E-3</c:v>
                </c:pt>
                <c:pt idx="853">
                  <c:v>-5.881307804607161E-3</c:v>
                </c:pt>
                <c:pt idx="854">
                  <c:v>-5.8656966125418819E-3</c:v>
                </c:pt>
                <c:pt idx="855">
                  <c:v>-5.8512982699667759E-3</c:v>
                </c:pt>
                <c:pt idx="856">
                  <c:v>-5.8380659211572095E-3</c:v>
                </c:pt>
                <c:pt idx="857">
                  <c:v>-5.8259852482756003E-3</c:v>
                </c:pt>
                <c:pt idx="858">
                  <c:v>-5.8151732225546482E-3</c:v>
                </c:pt>
                <c:pt idx="859">
                  <c:v>-5.8054285314916854E-3</c:v>
                </c:pt>
                <c:pt idx="860">
                  <c:v>-5.7969125117018905E-3</c:v>
                </c:pt>
                <c:pt idx="861">
                  <c:v>-5.7895896116342271E-3</c:v>
                </c:pt>
                <c:pt idx="862">
                  <c:v>-5.7834394495479557E-3</c:v>
                </c:pt>
                <c:pt idx="863">
                  <c:v>-5.7783611820561021E-3</c:v>
                </c:pt>
                <c:pt idx="864">
                  <c:v>-5.7745251152461208E-3</c:v>
                </c:pt>
                <c:pt idx="865">
                  <c:v>-5.7718390060585989E-3</c:v>
                </c:pt>
                <c:pt idx="866">
                  <c:v>-5.7702693565708785E-3</c:v>
                </c:pt>
                <c:pt idx="867">
                  <c:v>-5.7699127794350602E-3</c:v>
                </c:pt>
                <c:pt idx="868">
                  <c:v>-5.770655978800221E-3</c:v>
                </c:pt>
                <c:pt idx="869">
                  <c:v>-5.7725163724988704E-3</c:v>
                </c:pt>
                <c:pt idx="870">
                  <c:v>-5.7755502477867537E-3</c:v>
                </c:pt>
                <c:pt idx="871">
                  <c:v>-5.7797729425921318E-3</c:v>
                </c:pt>
                <c:pt idx="872">
                  <c:v>-5.7850458227797219E-3</c:v>
                </c:pt>
                <c:pt idx="873">
                  <c:v>-5.7914617403724833E-3</c:v>
                </c:pt>
                <c:pt idx="874">
                  <c:v>-5.7990589342864496E-3</c:v>
                </c:pt>
                <c:pt idx="875">
                  <c:v>-5.8077318940448208E-3</c:v>
                </c:pt>
                <c:pt idx="876">
                  <c:v>-5.8175370041091412E-3</c:v>
                </c:pt>
                <c:pt idx="877">
                  <c:v>-5.8284730416353625E-3</c:v>
                </c:pt>
                <c:pt idx="878">
                  <c:v>-5.8405207618932309E-3</c:v>
                </c:pt>
                <c:pt idx="879">
                  <c:v>-5.8536924212440056E-3</c:v>
                </c:pt>
                <c:pt idx="880">
                  <c:v>-5.8679278209119445E-3</c:v>
                </c:pt>
                <c:pt idx="881">
                  <c:v>-5.8833216904048413E-3</c:v>
                </c:pt>
                <c:pt idx="882">
                  <c:v>-5.899821107327341E-3</c:v>
                </c:pt>
                <c:pt idx="883">
                  <c:v>-5.9173834544132831E-3</c:v>
                </c:pt>
                <c:pt idx="884">
                  <c:v>-5.9360712649834113E-3</c:v>
                </c:pt>
                <c:pt idx="885">
                  <c:v>-5.9558349657251597E-3</c:v>
                </c:pt>
                <c:pt idx="886">
                  <c:v>-5.9767597966775554E-3</c:v>
                </c:pt>
                <c:pt idx="887">
                  <c:v>-5.9986933345186344E-3</c:v>
                </c:pt>
                <c:pt idx="888">
                  <c:v>-6.0217389656251896E-3</c:v>
                </c:pt>
                <c:pt idx="889">
                  <c:v>-6.0458855812228762E-3</c:v>
                </c:pt>
                <c:pt idx="890">
                  <c:v>-6.0711108674809111E-3</c:v>
                </c:pt>
                <c:pt idx="891">
                  <c:v>-6.0974511526019626E-3</c:v>
                </c:pt>
                <c:pt idx="892">
                  <c:v>-6.1248152135320311E-3</c:v>
                </c:pt>
                <c:pt idx="893">
                  <c:v>-6.1532745069250439E-3</c:v>
                </c:pt>
                <c:pt idx="894">
                  <c:v>-6.1828189961339319E-3</c:v>
                </c:pt>
                <c:pt idx="895">
                  <c:v>-6.2134302734548896E-3</c:v>
                </c:pt>
                <c:pt idx="896">
                  <c:v>-6.2451172579507386E-3</c:v>
                </c:pt>
                <c:pt idx="897">
                  <c:v>-6.2778683456734541E-3</c:v>
                </c:pt>
                <c:pt idx="898">
                  <c:v>-6.3116878661340081E-3</c:v>
                </c:pt>
                <c:pt idx="899">
                  <c:v>-6.3466277655770398E-3</c:v>
                </c:pt>
                <c:pt idx="900">
                  <c:v>-6.3825157401460331E-3</c:v>
                </c:pt>
                <c:pt idx="901">
                  <c:v>2.3135141966218242E-2</c:v>
                </c:pt>
                <c:pt idx="902">
                  <c:v>2.3067656971608841E-2</c:v>
                </c:pt>
                <c:pt idx="903">
                  <c:v>2.3001220729149452E-2</c:v>
                </c:pt>
                <c:pt idx="904">
                  <c:v>2.2935831339481183E-2</c:v>
                </c:pt>
                <c:pt idx="905">
                  <c:v>2.2871490523463933E-2</c:v>
                </c:pt>
                <c:pt idx="906">
                  <c:v>2.2808190188754907E-2</c:v>
                </c:pt>
                <c:pt idx="907">
                  <c:v>2.274593984228801E-2</c:v>
                </c:pt>
                <c:pt idx="908">
                  <c:v>2.2684675744486071E-2</c:v>
                </c:pt>
                <c:pt idx="909">
                  <c:v>2.262456586882422E-2</c:v>
                </c:pt>
                <c:pt idx="910">
                  <c:v>2.2565430976989376E-2</c:v>
                </c:pt>
                <c:pt idx="911">
                  <c:v>2.2507343386180878E-2</c:v>
                </c:pt>
                <c:pt idx="912">
                  <c:v>2.2450295937719744E-2</c:v>
                </c:pt>
                <c:pt idx="913">
                  <c:v>2.2394281981906516E-2</c:v>
                </c:pt>
                <c:pt idx="914">
                  <c:v>2.2339317979717777E-2</c:v>
                </c:pt>
                <c:pt idx="915">
                  <c:v>2.228537908512962E-2</c:v>
                </c:pt>
                <c:pt idx="916">
                  <c:v>2.2232434768287845E-2</c:v>
                </c:pt>
                <c:pt idx="917">
                  <c:v>2.2180604126795345E-2</c:v>
                </c:pt>
                <c:pt idx="918">
                  <c:v>2.2129740915378449E-2</c:v>
                </c:pt>
                <c:pt idx="919">
                  <c:v>2.2079940584955438E-2</c:v>
                </c:pt>
                <c:pt idx="920">
                  <c:v>2.2031182573716279E-2</c:v>
                </c:pt>
                <c:pt idx="921">
                  <c:v>2.1983416741687023E-2</c:v>
                </c:pt>
                <c:pt idx="922">
                  <c:v>2.1936716682937174E-2</c:v>
                </c:pt>
                <c:pt idx="923">
                  <c:v>2.1891027771854255E-2</c:v>
                </c:pt>
                <c:pt idx="924">
                  <c:v>2.1846341548062753E-2</c:v>
                </c:pt>
                <c:pt idx="925">
                  <c:v>2.1802699873315845E-2</c:v>
                </c:pt>
                <c:pt idx="926">
                  <c:v>2.1760087234138581E-2</c:v>
                </c:pt>
                <c:pt idx="927">
                  <c:v>2.1718533861474043E-2</c:v>
                </c:pt>
                <c:pt idx="928">
                  <c:v>2.1677907709154454E-2</c:v>
                </c:pt>
                <c:pt idx="929">
                  <c:v>2.1638379347898251E-2</c:v>
                </c:pt>
                <c:pt idx="930">
                  <c:v>2.1599891119702619E-2</c:v>
                </c:pt>
                <c:pt idx="931">
                  <c:v>2.1562345255809134E-2</c:v>
                </c:pt>
                <c:pt idx="932">
                  <c:v>2.1525856706475111E-2</c:v>
                </c:pt>
                <c:pt idx="933">
                  <c:v>2.1490408712466547E-2</c:v>
                </c:pt>
                <c:pt idx="934">
                  <c:v>2.1455932554147239E-2</c:v>
                </c:pt>
                <c:pt idx="935">
                  <c:v>2.1422494680752635E-2</c:v>
                </c:pt>
                <c:pt idx="936">
                  <c:v>2.1390107677454751E-2</c:v>
                </c:pt>
                <c:pt idx="937">
                  <c:v>2.1358667315158897E-2</c:v>
                </c:pt>
                <c:pt idx="938">
                  <c:v>2.1328233409423802E-2</c:v>
                </c:pt>
                <c:pt idx="939">
                  <c:v>2.1298889482920913E-2</c:v>
                </c:pt>
                <c:pt idx="940">
                  <c:v>2.1270551051582487E-2</c:v>
                </c:pt>
                <c:pt idx="941">
                  <c:v>2.1243153831996153E-2</c:v>
                </c:pt>
                <c:pt idx="942">
                  <c:v>2.1216802919415301E-2</c:v>
                </c:pt>
                <c:pt idx="943">
                  <c:v>2.1191501869022744E-2</c:v>
                </c:pt>
                <c:pt idx="944">
                  <c:v>2.1167127329704272E-2</c:v>
                </c:pt>
                <c:pt idx="945">
                  <c:v>2.1143804134872823E-2</c:v>
                </c:pt>
                <c:pt idx="946">
                  <c:v>2.112152213099705E-2</c:v>
                </c:pt>
                <c:pt idx="947">
                  <c:v>2.1100137137224806E-2</c:v>
                </c:pt>
                <c:pt idx="948">
                  <c:v>2.1079860641002313E-2</c:v>
                </c:pt>
                <c:pt idx="949">
                  <c:v>2.1060593935725791E-2</c:v>
                </c:pt>
                <c:pt idx="950">
                  <c:v>2.1042246835442313E-2</c:v>
                </c:pt>
                <c:pt idx="951">
                  <c:v>2.1024947195243726E-2</c:v>
                </c:pt>
                <c:pt idx="952">
                  <c:v>2.100865512232275E-2</c:v>
                </c:pt>
                <c:pt idx="953">
                  <c:v>2.0993357920762179E-2</c:v>
                </c:pt>
                <c:pt idx="954">
                  <c:v>2.0979141280360381E-2</c:v>
                </c:pt>
                <c:pt idx="955">
                  <c:v>2.0965758366887854E-2</c:v>
                </c:pt>
                <c:pt idx="956">
                  <c:v>2.0953465181609232E-2</c:v>
                </c:pt>
                <c:pt idx="957">
                  <c:v>2.0942137757479884E-2</c:v>
                </c:pt>
                <c:pt idx="958">
                  <c:v>2.0931861382845085E-2</c:v>
                </c:pt>
                <c:pt idx="959">
                  <c:v>2.0922549318857619E-2</c:v>
                </c:pt>
                <c:pt idx="960">
                  <c:v>2.0914331923695073E-2</c:v>
                </c:pt>
                <c:pt idx="961">
                  <c:v>2.0906923081845719E-2</c:v>
                </c:pt>
                <c:pt idx="962">
                  <c:v>2.0900606703239788E-2</c:v>
                </c:pt>
                <c:pt idx="963">
                  <c:v>2.0895274495767779E-2</c:v>
                </c:pt>
                <c:pt idx="964">
                  <c:v>2.0890944956171609E-2</c:v>
                </c:pt>
                <c:pt idx="965">
                  <c:v>2.0887598688069886E-2</c:v>
                </c:pt>
                <c:pt idx="966">
                  <c:v>2.0885344532825201E-2</c:v>
                </c:pt>
                <c:pt idx="967">
                  <c:v>2.0883890979035868E-2</c:v>
                </c:pt>
                <c:pt idx="968">
                  <c:v>2.0883510860770116E-2</c:v>
                </c:pt>
                <c:pt idx="969">
                  <c:v>2.0884162093491199E-2</c:v>
                </c:pt>
                <c:pt idx="970">
                  <c:v>2.0885745505974995E-2</c:v>
                </c:pt>
                <c:pt idx="971">
                  <c:v>2.0888373699271767E-2</c:v>
                </c:pt>
                <c:pt idx="972">
                  <c:v>2.0892025755070875E-2</c:v>
                </c:pt>
                <c:pt idx="973">
                  <c:v>2.0896513543345208E-2</c:v>
                </c:pt>
                <c:pt idx="974">
                  <c:v>2.0902106614304472E-2</c:v>
                </c:pt>
                <c:pt idx="975">
                  <c:v>2.090862486791778E-2</c:v>
                </c:pt>
                <c:pt idx="976">
                  <c:v>2.091618941733131E-2</c:v>
                </c:pt>
                <c:pt idx="977">
                  <c:v>2.0924687966132893E-2</c:v>
                </c:pt>
                <c:pt idx="978">
                  <c:v>2.0934221609017811E-2</c:v>
                </c:pt>
                <c:pt idx="979">
                  <c:v>2.0944781837151538E-2</c:v>
                </c:pt>
                <c:pt idx="980">
                  <c:v>2.0956186142392141E-2</c:v>
                </c:pt>
                <c:pt idx="981">
                  <c:v>2.0968624601987784E-2</c:v>
                </c:pt>
                <c:pt idx="982">
                  <c:v>2.0982065073965828E-2</c:v>
                </c:pt>
                <c:pt idx="983">
                  <c:v>2.0996516641940133E-2</c:v>
                </c:pt>
                <c:pt idx="984">
                  <c:v>2.1011899278271073E-2</c:v>
                </c:pt>
                <c:pt idx="985">
                  <c:v>2.1028413993878559E-2</c:v>
                </c:pt>
                <c:pt idx="986">
                  <c:v>2.1045661496554402E-2</c:v>
                </c:pt>
                <c:pt idx="987">
                  <c:v>2.1064036901922378E-2</c:v>
                </c:pt>
                <c:pt idx="988">
                  <c:v>2.1083347430089106E-2</c:v>
                </c:pt>
                <c:pt idx="989">
                  <c:v>2.1103680012288351E-2</c:v>
                </c:pt>
                <c:pt idx="990">
                  <c:v>2.1124959342806449E-2</c:v>
                </c:pt>
                <c:pt idx="991">
                  <c:v>2.1147329288126571E-2</c:v>
                </c:pt>
                <c:pt idx="992">
                  <c:v>2.1170502575404981E-2</c:v>
                </c:pt>
                <c:pt idx="993">
                  <c:v>2.1194712100211177E-2</c:v>
                </c:pt>
                <c:pt idx="994">
                  <c:v>2.1219938138827388E-2</c:v>
                </c:pt>
                <c:pt idx="995">
                  <c:v>2.1246110278536179E-2</c:v>
                </c:pt>
                <c:pt idx="996">
                  <c:v>2.1273295495493727E-2</c:v>
                </c:pt>
                <c:pt idx="997">
                  <c:v>2.1301525640733843E-2</c:v>
                </c:pt>
                <c:pt idx="998">
                  <c:v>2.133056033381564E-2</c:v>
                </c:pt>
                <c:pt idx="999">
                  <c:v>2.1360641402875302E-2</c:v>
                </c:pt>
                <c:pt idx="1000">
                  <c:v>2.1391723875805013E-2</c:v>
                </c:pt>
                <c:pt idx="1001">
                  <c:v>2.1423776441537257E-2</c:v>
                </c:pt>
                <c:pt idx="1002">
                  <c:v>2.1456799600809262E-2</c:v>
                </c:pt>
                <c:pt idx="1003">
                  <c:v>2.1490820034866687E-2</c:v>
                </c:pt>
                <c:pt idx="1004">
                  <c:v>2.1525787380603845E-2</c:v>
                </c:pt>
                <c:pt idx="1005">
                  <c:v>2.1561756307217905E-2</c:v>
                </c:pt>
                <c:pt idx="1006">
                  <c:v>2.1598682515712397E-2</c:v>
                </c:pt>
                <c:pt idx="1007">
                  <c:v>2.1636820749840524E-2</c:v>
                </c:pt>
                <c:pt idx="1008">
                  <c:v>2.1675481770156324E-2</c:v>
                </c:pt>
                <c:pt idx="1009">
                  <c:v>2.1715342995712206E-2</c:v>
                </c:pt>
                <c:pt idx="1010">
                  <c:v>2.1756180048424056E-2</c:v>
                </c:pt>
                <c:pt idx="1011">
                  <c:v>2.1797990628545705E-2</c:v>
                </c:pt>
                <c:pt idx="1012">
                  <c:v>2.1840784392061607E-2</c:v>
                </c:pt>
                <c:pt idx="1013">
                  <c:v>2.188454018585162E-2</c:v>
                </c:pt>
                <c:pt idx="1014">
                  <c:v>2.1929286426317418E-2</c:v>
                </c:pt>
                <c:pt idx="1015">
                  <c:v>2.1974995677830123E-2</c:v>
                </c:pt>
                <c:pt idx="1016">
                  <c:v>2.2021687119963218E-2</c:v>
                </c:pt>
                <c:pt idx="1017">
                  <c:v>2.2069352678894205E-2</c:v>
                </c:pt>
                <c:pt idx="1018">
                  <c:v>2.2117993622501331E-2</c:v>
                </c:pt>
                <c:pt idx="1019">
                  <c:v>2.2167851749589573E-2</c:v>
                </c:pt>
                <c:pt idx="1020">
                  <c:v>2.2218205560623261E-2</c:v>
                </c:pt>
                <c:pt idx="1021">
                  <c:v>2.2269772610872707E-2</c:v>
                </c:pt>
                <c:pt idx="1022">
                  <c:v>2.2322314765357731E-2</c:v>
                </c:pt>
                <c:pt idx="1023">
                  <c:v>2.2375840939062641E-2</c:v>
                </c:pt>
                <c:pt idx="1024">
                  <c:v>2.2430332489935978E-2</c:v>
                </c:pt>
                <c:pt idx="1025">
                  <c:v>2.2485807987418838E-2</c:v>
                </c:pt>
                <c:pt idx="1026">
                  <c:v>2.2542258273066551E-2</c:v>
                </c:pt>
                <c:pt idx="1027">
                  <c:v>2.2599685354737886E-2</c:v>
                </c:pt>
                <c:pt idx="1028">
                  <c:v>2.2658090627945882E-2</c:v>
                </c:pt>
                <c:pt idx="1029">
                  <c:v>2.2717471539991152E-2</c:v>
                </c:pt>
                <c:pt idx="1030">
                  <c:v>2.2777831248589564E-2</c:v>
                </c:pt>
                <c:pt idx="1031">
                  <c:v>2.2839168425065282E-2</c:v>
                </c:pt>
                <c:pt idx="1032">
                  <c:v>2.2901744259936407E-2</c:v>
                </c:pt>
                <c:pt idx="1033">
                  <c:v>2.2964781458401973E-2</c:v>
                </c:pt>
                <c:pt idx="1034">
                  <c:v>2.3029055439526047E-2</c:v>
                </c:pt>
                <c:pt idx="1035">
                  <c:v>2.3094309065143648E-2</c:v>
                </c:pt>
                <c:pt idx="1036">
                  <c:v>2.3160542938544637E-2</c:v>
                </c:pt>
                <c:pt idx="1037">
                  <c:v>2.3227756461889015E-2</c:v>
                </c:pt>
                <c:pt idx="1038">
                  <c:v>2.3295951197027875E-2</c:v>
                </c:pt>
                <c:pt idx="1039">
                  <c:v>2.3365127355141624E-2</c:v>
                </c:pt>
                <c:pt idx="1040">
                  <c:v>2.3435284680786594E-2</c:v>
                </c:pt>
                <c:pt idx="1041">
                  <c:v>2.350642613064835E-2</c:v>
                </c:pt>
                <c:pt idx="1042">
                  <c:v>2.3578548691389756E-2</c:v>
                </c:pt>
                <c:pt idx="1043">
                  <c:v>2.3651656166144619E-2</c:v>
                </c:pt>
                <c:pt idx="1044">
                  <c:v>2.3726023517863126E-2</c:v>
                </c:pt>
                <c:pt idx="1045">
                  <c:v>2.3800824434484724E-2</c:v>
                </c:pt>
                <c:pt idx="1046">
                  <c:v>2.3876885131233649E-2</c:v>
                </c:pt>
                <c:pt idx="1047">
                  <c:v>2.395393273238966E-2</c:v>
                </c:pt>
                <c:pt idx="1048">
                  <c:v>2.4031966692184881E-2</c:v>
                </c:pt>
                <c:pt idx="1049">
                  <c:v>2.4110988506834019E-2</c:v>
                </c:pt>
                <c:pt idx="1050">
                  <c:v>2.4190998429567401E-2</c:v>
                </c:pt>
                <c:pt idx="1051">
                  <c:v>2.4271997637047349E-2</c:v>
                </c:pt>
                <c:pt idx="1052">
                  <c:v>2.4353986806847416E-2</c:v>
                </c:pt>
                <c:pt idx="1053">
                  <c:v>2.4436966706126384E-2</c:v>
                </c:pt>
                <c:pt idx="1054">
                  <c:v>2.4520938316037189E-2</c:v>
                </c:pt>
                <c:pt idx="1055">
                  <c:v>2.4605902511272149E-2</c:v>
                </c:pt>
                <c:pt idx="1056">
                  <c:v>2.4691860246246478E-2</c:v>
                </c:pt>
                <c:pt idx="1057">
                  <c:v>2.4779109905981755E-2</c:v>
                </c:pt>
                <c:pt idx="1058">
                  <c:v>2.4866761861837006E-2</c:v>
                </c:pt>
                <c:pt idx="1059">
                  <c:v>2.4955706079548889E-2</c:v>
                </c:pt>
                <c:pt idx="1060">
                  <c:v>2.5045647909323066E-2</c:v>
                </c:pt>
                <c:pt idx="1061">
                  <c:v>2.5136588649104397E-2</c:v>
                </c:pt>
                <c:pt idx="1062">
                  <c:v>2.522852881485349E-2</c:v>
                </c:pt>
                <c:pt idx="1063">
                  <c:v>2.5321470417612346E-2</c:v>
                </c:pt>
                <c:pt idx="1064">
                  <c:v>2.5415413664351405E-2</c:v>
                </c:pt>
                <c:pt idx="1065">
                  <c:v>2.5510361134976733E-2</c:v>
                </c:pt>
                <c:pt idx="1066">
                  <c:v>2.5606312209205839E-2</c:v>
                </c:pt>
                <c:pt idx="1067">
                  <c:v>2.5703270374982878E-2</c:v>
                </c:pt>
                <c:pt idx="1068">
                  <c:v>2.5801234673938467E-2</c:v>
                </c:pt>
                <c:pt idx="1069">
                  <c:v>2.5900525822414977E-2</c:v>
                </c:pt>
                <c:pt idx="1070">
                  <c:v>2.60001948229025E-2</c:v>
                </c:pt>
                <c:pt idx="1071">
                  <c:v>2.6101188888688398E-2</c:v>
                </c:pt>
                <c:pt idx="1072">
                  <c:v>2.6203198343242917E-2</c:v>
                </c:pt>
                <c:pt idx="1073">
                  <c:v>2.6306220448166329E-2</c:v>
                </c:pt>
                <c:pt idx="1074">
                  <c:v>2.6410260523441309E-2</c:v>
                </c:pt>
                <c:pt idx="1075">
                  <c:v>2.6515315810158313E-2</c:v>
                </c:pt>
                <c:pt idx="1076">
                  <c:v>2.6621393728543552E-2</c:v>
                </c:pt>
                <c:pt idx="1077">
                  <c:v>2.6728489190830373E-2</c:v>
                </c:pt>
                <c:pt idx="1078">
                  <c:v>2.6836611376854336E-2</c:v>
                </c:pt>
                <c:pt idx="1079">
                  <c:v>2.6945753928281135E-2</c:v>
                </c:pt>
                <c:pt idx="1080">
                  <c:v>2.7055926549135023E-2</c:v>
                </c:pt>
                <c:pt idx="1081">
                  <c:v>2.7167127162240234E-2</c:v>
                </c:pt>
                <c:pt idx="1082">
                  <c:v>2.7279693993772725E-2</c:v>
                </c:pt>
                <c:pt idx="1083">
                  <c:v>2.7392620773582621E-2</c:v>
                </c:pt>
                <c:pt idx="1084">
                  <c:v>2.7506915810757704E-2</c:v>
                </c:pt>
                <c:pt idx="1085">
                  <c:v>2.7622249588478809E-2</c:v>
                </c:pt>
                <c:pt idx="1086">
                  <c:v>2.7738616599400245E-2</c:v>
                </c:pt>
                <c:pt idx="1087">
                  <c:v>2.7856031730344455E-2</c:v>
                </c:pt>
                <c:pt idx="1088">
                  <c:v>2.7974481475698809E-2</c:v>
                </c:pt>
                <c:pt idx="1089">
                  <c:v>2.80939801074922E-2</c:v>
                </c:pt>
                <c:pt idx="1090">
                  <c:v>2.8214530967382245E-2</c:v>
                </c:pt>
                <c:pt idx="1091">
                  <c:v>2.8336121831561201E-2</c:v>
                </c:pt>
                <c:pt idx="1092">
                  <c:v>2.8458778490808356E-2</c:v>
                </c:pt>
                <c:pt idx="1093">
                  <c:v>2.8582472067590459E-2</c:v>
                </c:pt>
                <c:pt idx="1094">
                  <c:v>2.8707598982297355E-2</c:v>
                </c:pt>
                <c:pt idx="1095">
                  <c:v>2.883305231072697E-2</c:v>
                </c:pt>
                <c:pt idx="1096">
                  <c:v>2.8959944566377516E-2</c:v>
                </c:pt>
                <c:pt idx="1097">
                  <c:v>2.9087880236193797E-2</c:v>
                </c:pt>
                <c:pt idx="1098">
                  <c:v>2.9216901579165011E-2</c:v>
                </c:pt>
                <c:pt idx="1099">
                  <c:v>2.9346979159353026E-2</c:v>
                </c:pt>
                <c:pt idx="1100">
                  <c:v>2.9478137269794757E-2</c:v>
                </c:pt>
                <c:pt idx="1101">
                  <c:v>2.9610125075031135E-2</c:v>
                </c:pt>
                <c:pt idx="1102">
                  <c:v>2.9741699824011647E-2</c:v>
                </c:pt>
                <c:pt idx="1103">
                  <c:v>2.9872634032894751E-2</c:v>
                </c:pt>
                <c:pt idx="1104">
                  <c:v>3.0002924586710833E-2</c:v>
                </c:pt>
                <c:pt idx="1105">
                  <c:v>3.0132542616623681E-2</c:v>
                </c:pt>
                <c:pt idx="1106">
                  <c:v>3.0261556594410877E-2</c:v>
                </c:pt>
                <c:pt idx="1107">
                  <c:v>3.0389918370829605E-2</c:v>
                </c:pt>
                <c:pt idx="1108">
                  <c:v>3.0517618756668696E-2</c:v>
                </c:pt>
                <c:pt idx="1109">
                  <c:v>3.064466723858672E-2</c:v>
                </c:pt>
                <c:pt idx="1110">
                  <c:v>3.0771110754319153E-2</c:v>
                </c:pt>
                <c:pt idx="1111">
                  <c:v>3.0896987871894765E-2</c:v>
                </c:pt>
                <c:pt idx="1112">
                  <c:v>3.1022122793078921E-2</c:v>
                </c:pt>
                <c:pt idx="1113">
                  <c:v>3.1146757700970085E-2</c:v>
                </c:pt>
                <c:pt idx="1114">
                  <c:v>3.1270656080771175E-2</c:v>
                </c:pt>
                <c:pt idx="1115">
                  <c:v>3.1394061171145182E-2</c:v>
                </c:pt>
                <c:pt idx="1116">
                  <c:v>3.1516736431527193E-2</c:v>
                </c:pt>
                <c:pt idx="1117">
                  <c:v>3.1638865006964778E-2</c:v>
                </c:pt>
                <c:pt idx="1118">
                  <c:v>3.1760391272673161E-2</c:v>
                </c:pt>
                <c:pt idx="1119">
                  <c:v>3.1881316204316335E-2</c:v>
                </c:pt>
                <c:pt idx="1120">
                  <c:v>3.2001645266714007E-2</c:v>
                </c:pt>
                <c:pt idx="1121">
                  <c:v>3.212150121066415E-2</c:v>
                </c:pt>
                <c:pt idx="1122">
                  <c:v>3.22405312731604E-2</c:v>
                </c:pt>
                <c:pt idx="1123">
                  <c:v>3.2359092105462395E-2</c:v>
                </c:pt>
                <c:pt idx="1124">
                  <c:v>3.2477072846461397E-2</c:v>
                </c:pt>
                <c:pt idx="1125">
                  <c:v>3.259447617698541E-2</c:v>
                </c:pt>
                <c:pt idx="1126">
                  <c:v>3.271142393829507E-2</c:v>
                </c:pt>
                <c:pt idx="1127">
                  <c:v>3.2827564988238578E-2</c:v>
                </c:pt>
                <c:pt idx="1128">
                  <c:v>3.2943258294686473E-2</c:v>
                </c:pt>
                <c:pt idx="1129">
                  <c:v>3.3058269891377279E-2</c:v>
                </c:pt>
                <c:pt idx="1130">
                  <c:v>3.3173196401918403E-2</c:v>
                </c:pt>
                <c:pt idx="1131">
                  <c:v>3.328698026060195E-2</c:v>
                </c:pt>
                <c:pt idx="1132">
                  <c:v>3.3400446880431645E-2</c:v>
                </c:pt>
                <c:pt idx="1133">
                  <c:v>3.3513373800889923E-2</c:v>
                </c:pt>
                <c:pt idx="1134">
                  <c:v>3.3625752749667726E-2</c:v>
                </c:pt>
                <c:pt idx="1135">
                  <c:v>3.3737602524791299E-2</c:v>
                </c:pt>
                <c:pt idx="1136">
                  <c:v>3.3848915168647409E-2</c:v>
                </c:pt>
                <c:pt idx="1137">
                  <c:v>3.3959698110606951E-2</c:v>
                </c:pt>
                <c:pt idx="1138">
                  <c:v>3.4069965442729E-2</c:v>
                </c:pt>
                <c:pt idx="1139">
                  <c:v>3.4179704666179589E-2</c:v>
                </c:pt>
                <c:pt idx="1140">
                  <c:v>3.4288938425273585E-2</c:v>
                </c:pt>
                <c:pt idx="1141">
                  <c:v>3.439789777603508E-2</c:v>
                </c:pt>
                <c:pt idx="1142">
                  <c:v>3.4505871918828035E-2</c:v>
                </c:pt>
                <c:pt idx="1143">
                  <c:v>3.461359279530285E-2</c:v>
                </c:pt>
                <c:pt idx="1144">
                  <c:v>3.4720812398582268E-2</c:v>
                </c:pt>
                <c:pt idx="1145">
                  <c:v>3.4827547890500909E-2</c:v>
                </c:pt>
                <c:pt idx="1146">
                  <c:v>3.493379609255598E-2</c:v>
                </c:pt>
                <c:pt idx="1147">
                  <c:v>3.5039564847664906E-2</c:v>
                </c:pt>
                <c:pt idx="1148">
                  <c:v>3.5144859337478351E-2</c:v>
                </c:pt>
                <c:pt idx="1149">
                  <c:v>3.5249686345530051E-2</c:v>
                </c:pt>
                <c:pt idx="1150">
                  <c:v>3.5354046605412748E-2</c:v>
                </c:pt>
                <c:pt idx="1151">
                  <c:v>3.5457940433957447E-2</c:v>
                </c:pt>
                <c:pt idx="1152">
                  <c:v>3.5561638796483663E-2</c:v>
                </c:pt>
                <c:pt idx="1153">
                  <c:v>3.5664166791264051E-2</c:v>
                </c:pt>
                <c:pt idx="1154">
                  <c:v>3.5767201595884757E-2</c:v>
                </c:pt>
                <c:pt idx="1155">
                  <c:v>3.5869079635808987E-2</c:v>
                </c:pt>
                <c:pt idx="1156">
                  <c:v>3.5970786302488733E-2</c:v>
                </c:pt>
                <c:pt idx="1157">
                  <c:v>3.6072054526307795E-2</c:v>
                </c:pt>
                <c:pt idx="1158">
                  <c:v>3.6172669103827104E-2</c:v>
                </c:pt>
                <c:pt idx="1159">
                  <c:v>3.6273580346776413E-2</c:v>
                </c:pt>
                <c:pt idx="1160">
                  <c:v>3.6373601998544558E-2</c:v>
                </c:pt>
                <c:pt idx="1161">
                  <c:v>3.6472768573290182E-2</c:v>
                </c:pt>
                <c:pt idx="1162">
                  <c:v>3.6572476791619124E-2</c:v>
                </c:pt>
                <c:pt idx="1163">
                  <c:v>3.6670850749484174E-2</c:v>
                </c:pt>
                <c:pt idx="1164">
                  <c:v>3.6769789833616784E-2</c:v>
                </c:pt>
                <c:pt idx="1165">
                  <c:v>3.6867390889945284E-2</c:v>
                </c:pt>
                <c:pt idx="1166">
                  <c:v>3.6965596275653212E-2</c:v>
                </c:pt>
                <c:pt idx="1167">
                  <c:v>3.7062949168408466E-2</c:v>
                </c:pt>
                <c:pt idx="1168">
                  <c:v>3.7159475227877437E-2</c:v>
                </c:pt>
                <c:pt idx="1169">
                  <c:v>3.7256598001082608E-2</c:v>
                </c:pt>
                <c:pt idx="1170">
                  <c:v>3.7352414681159019E-2</c:v>
                </c:pt>
                <c:pt idx="1171">
                  <c:v>3.7448867899964711E-2</c:v>
                </c:pt>
                <c:pt idx="1172">
                  <c:v>3.7544031293734292E-2</c:v>
                </c:pt>
                <c:pt idx="1173">
                  <c:v>3.7639825348509959E-2</c:v>
                </c:pt>
                <c:pt idx="1174">
                  <c:v>3.7734341893170154E-2</c:v>
                </c:pt>
                <c:pt idx="1175">
                  <c:v>3.7829024265558786E-2</c:v>
                </c:pt>
                <c:pt idx="1176">
                  <c:v>3.7923897444969157E-2</c:v>
                </c:pt>
                <c:pt idx="1177">
                  <c:v>3.8017984035498387E-2</c:v>
                </c:pt>
                <c:pt idx="1178">
                  <c:v>3.8111322386303215E-2</c:v>
                </c:pt>
                <c:pt idx="1179">
                  <c:v>3.8205317474432121E-2</c:v>
                </c:pt>
                <c:pt idx="1180">
                  <c:v>3.8298075351161032E-2</c:v>
                </c:pt>
                <c:pt idx="1181">
                  <c:v>3.8391552542474727E-2</c:v>
                </c:pt>
                <c:pt idx="1182">
                  <c:v>3.848427902631002E-2</c:v>
                </c:pt>
                <c:pt idx="1183">
                  <c:v>3.8576261415538937E-2</c:v>
                </c:pt>
                <c:pt idx="1184">
                  <c:v>3.8669003963988757E-2</c:v>
                </c:pt>
                <c:pt idx="1185">
                  <c:v>3.8760531159738321E-2</c:v>
                </c:pt>
                <c:pt idx="1186">
                  <c:v>3.8852730944405778E-2</c:v>
                </c:pt>
                <c:pt idx="1187">
                  <c:v>3.8944321526958703E-2</c:v>
                </c:pt>
                <c:pt idx="1188">
                  <c:v>3.9035154215699919E-2</c:v>
                </c:pt>
                <c:pt idx="1189">
                  <c:v>3.9126757928563904E-2</c:v>
                </c:pt>
                <c:pt idx="1190">
                  <c:v>3.9217255022304442E-2</c:v>
                </c:pt>
                <c:pt idx="1191">
                  <c:v>3.9308445588734031E-2</c:v>
                </c:pt>
                <c:pt idx="1192">
                  <c:v>3.9398576203140578E-2</c:v>
                </c:pt>
                <c:pt idx="1193">
                  <c:v>3.9488937901595023E-2</c:v>
                </c:pt>
                <c:pt idx="1194">
                  <c:v>3.9579650262410837E-2</c:v>
                </c:pt>
                <c:pt idx="1195">
                  <c:v>3.9669293123854033E-2</c:v>
                </c:pt>
                <c:pt idx="1196">
                  <c:v>3.9759666056038867E-2</c:v>
                </c:pt>
                <c:pt idx="1197">
                  <c:v>3.9848993668751831E-2</c:v>
                </c:pt>
                <c:pt idx="1198">
                  <c:v>3.9939170802174573E-2</c:v>
                </c:pt>
                <c:pt idx="1199">
                  <c:v>4.0028669830547869E-2</c:v>
                </c:pt>
                <c:pt idx="1200">
                  <c:v>4.0117685418351812E-2</c:v>
                </c:pt>
                <c:pt idx="1201">
                  <c:v>4.0207445281865262E-2</c:v>
                </c:pt>
                <c:pt idx="1202">
                  <c:v>4.0296206075783658E-2</c:v>
                </c:pt>
                <c:pt idx="1203">
                  <c:v>4.0385878071717229E-2</c:v>
                </c:pt>
                <c:pt idx="1204">
                  <c:v>4.0474911438220573E-2</c:v>
                </c:pt>
                <c:pt idx="1205">
                  <c:v>4.0563963737476172E-2</c:v>
                </c:pt>
                <c:pt idx="1206">
                  <c:v>4.0651925555092561E-2</c:v>
                </c:pt>
                <c:pt idx="1207">
                  <c:v>4.0741771230511148E-2</c:v>
                </c:pt>
                <c:pt idx="1208">
                  <c:v>4.0830668267020087E-2</c:v>
                </c:pt>
                <c:pt idx="1209">
                  <c:v>4.091946237012678E-2</c:v>
                </c:pt>
                <c:pt idx="1210">
                  <c:v>4.1007840581869459E-2</c:v>
                </c:pt>
                <c:pt idx="1211">
                  <c:v>4.1096600708254272E-2</c:v>
                </c:pt>
                <c:pt idx="1212">
                  <c:v>4.1185861885143282E-2</c:v>
                </c:pt>
                <c:pt idx="1213">
                  <c:v>4.1274710582513308E-2</c:v>
                </c:pt>
                <c:pt idx="1214">
                  <c:v>4.1363003265836085E-2</c:v>
                </c:pt>
                <c:pt idx="1215">
                  <c:v>4.1452361940400806E-2</c:v>
                </c:pt>
                <c:pt idx="1216">
                  <c:v>4.1540269184217493E-2</c:v>
                </c:pt>
                <c:pt idx="1217">
                  <c:v>4.1630115802870904E-2</c:v>
                </c:pt>
                <c:pt idx="1218">
                  <c:v>4.1719155776263506E-2</c:v>
                </c:pt>
                <c:pt idx="1219">
                  <c:v>4.1808149550991658E-2</c:v>
                </c:pt>
                <c:pt idx="1220">
                  <c:v>4.1897319731834415E-2</c:v>
                </c:pt>
                <c:pt idx="1221">
                  <c:v>4.198552928124144E-2</c:v>
                </c:pt>
                <c:pt idx="1222">
                  <c:v>4.2075769654804418E-2</c:v>
                </c:pt>
                <c:pt idx="1223">
                  <c:v>4.216522503280018E-2</c:v>
                </c:pt>
                <c:pt idx="1224">
                  <c:v>4.225467752160128E-2</c:v>
                </c:pt>
                <c:pt idx="1225">
                  <c:v>4.2344384579941163E-2</c:v>
                </c:pt>
                <c:pt idx="1226">
                  <c:v>4.2433165375598492E-2</c:v>
                </c:pt>
                <c:pt idx="1227">
                  <c:v>4.2523551410035054E-2</c:v>
                </c:pt>
                <c:pt idx="1228">
                  <c:v>4.2614636851446619E-2</c:v>
                </c:pt>
                <c:pt idx="1229">
                  <c:v>4.2703869379632664E-2</c:v>
                </c:pt>
                <c:pt idx="1230">
                  <c:v>4.2794355665112249E-2</c:v>
                </c:pt>
                <c:pt idx="1231">
                  <c:v>4.288488974096083E-2</c:v>
                </c:pt>
                <c:pt idx="1232">
                  <c:v>4.2976642331794324E-2</c:v>
                </c:pt>
                <c:pt idx="1233">
                  <c:v>4.3066739042604496E-2</c:v>
                </c:pt>
                <c:pt idx="1234">
                  <c:v>4.3158870364539581E-2</c:v>
                </c:pt>
                <c:pt idx="1235">
                  <c:v>4.3248485327186614E-2</c:v>
                </c:pt>
                <c:pt idx="1236">
                  <c:v>4.3342007891453704E-2</c:v>
                </c:pt>
                <c:pt idx="1237">
                  <c:v>4.3432989641246422E-2</c:v>
                </c:pt>
                <c:pt idx="1238">
                  <c:v>4.3526197972649783E-2</c:v>
                </c:pt>
                <c:pt idx="1239">
                  <c:v>4.3617647281624983E-2</c:v>
                </c:pt>
                <c:pt idx="1240">
                  <c:v>4.3710466085496336E-2</c:v>
                </c:pt>
                <c:pt idx="1241">
                  <c:v>4.3803423453301349E-2</c:v>
                </c:pt>
                <c:pt idx="1242">
                  <c:v>4.3897695628615452E-2</c:v>
                </c:pt>
                <c:pt idx="1243">
                  <c:v>4.3990464197442236E-2</c:v>
                </c:pt>
                <c:pt idx="1244">
                  <c:v>4.4084367850615536E-2</c:v>
                </c:pt>
                <c:pt idx="1245">
                  <c:v>4.4178745660847341E-2</c:v>
                </c:pt>
                <c:pt idx="1246">
                  <c:v>4.4274261664845938E-2</c:v>
                </c:pt>
                <c:pt idx="1247">
                  <c:v>4.4368302337531418E-2</c:v>
                </c:pt>
                <c:pt idx="1248">
                  <c:v>4.4463709654404937E-2</c:v>
                </c:pt>
                <c:pt idx="1249">
                  <c:v>4.4560346774972004E-2</c:v>
                </c:pt>
                <c:pt idx="1250">
                  <c:v>4.4654655855193681E-2</c:v>
                </c:pt>
                <c:pt idx="1251">
                  <c:v>4.4752977280790418E-2</c:v>
                </c:pt>
                <c:pt idx="1252">
                  <c:v>4.4848941810275988E-2</c:v>
                </c:pt>
                <c:pt idx="1253">
                  <c:v>4.4947297389185792E-2</c:v>
                </c:pt>
                <c:pt idx="1254">
                  <c:v>4.5044002900496594E-2</c:v>
                </c:pt>
                <c:pt idx="1255">
                  <c:v>4.5142338797766968E-2</c:v>
                </c:pt>
                <c:pt idx="1256">
                  <c:v>4.5240881528272325E-2</c:v>
                </c:pt>
                <c:pt idx="1257">
                  <c:v>4.5340938342683046E-2</c:v>
                </c:pt>
                <c:pt idx="1258">
                  <c:v>4.5439555828515665E-2</c:v>
                </c:pt>
                <c:pt idx="1259">
                  <c:v>4.5540698916575195E-2</c:v>
                </c:pt>
                <c:pt idx="1260">
                  <c:v>4.5639190305287514E-2</c:v>
                </c:pt>
                <c:pt idx="1261">
                  <c:v>4.5742134218926367E-2</c:v>
                </c:pt>
                <c:pt idx="1262">
                  <c:v>4.4339558577185301E-2</c:v>
                </c:pt>
                <c:pt idx="1263">
                  <c:v>4.4377073308680792E-2</c:v>
                </c:pt>
                <c:pt idx="1264">
                  <c:v>4.4371129936010334E-2</c:v>
                </c:pt>
                <c:pt idx="1265">
                  <c:v>4.4317309574338992E-2</c:v>
                </c:pt>
                <c:pt idx="1266">
                  <c:v>4.421694650488206E-2</c:v>
                </c:pt>
                <c:pt idx="1267">
                  <c:v>4.4067210624930908E-2</c:v>
                </c:pt>
                <c:pt idx="1268">
                  <c:v>4.3867235397669901E-2</c:v>
                </c:pt>
                <c:pt idx="1269">
                  <c:v>4.361194988110384E-2</c:v>
                </c:pt>
                <c:pt idx="1270">
                  <c:v>4.330178526893036E-2</c:v>
                </c:pt>
                <c:pt idx="1271">
                  <c:v>4.29328968412932E-2</c:v>
                </c:pt>
                <c:pt idx="1272">
                  <c:v>4.2502729791188187E-2</c:v>
                </c:pt>
                <c:pt idx="1273">
                  <c:v>4.2005259016569596E-2</c:v>
                </c:pt>
                <c:pt idx="1274">
                  <c:v>4.1439114347618045E-2</c:v>
                </c:pt>
                <c:pt idx="1275">
                  <c:v>4.0795108511261446E-2</c:v>
                </c:pt>
                <c:pt idx="1276">
                  <c:v>4.0073131886437352E-2</c:v>
                </c:pt>
                <c:pt idx="1277">
                  <c:v>3.9260301559963295E-2</c:v>
                </c:pt>
                <c:pt idx="1278">
                  <c:v>3.8352507962159166E-2</c:v>
                </c:pt>
                <c:pt idx="1279">
                  <c:v>3.7337003606623398E-2</c:v>
                </c:pt>
                <c:pt idx="1280">
                  <c:v>3.6228214607014309E-2</c:v>
                </c:pt>
                <c:pt idx="1281">
                  <c:v>3.5109247071616778E-2</c:v>
                </c:pt>
                <c:pt idx="1282">
                  <c:v>3.4003535508389859E-2</c:v>
                </c:pt>
                <c:pt idx="1283">
                  <c:v>3.2909629112936045E-2</c:v>
                </c:pt>
                <c:pt idx="1284">
                  <c:v>3.183267107277743E-2</c:v>
                </c:pt>
                <c:pt idx="1285">
                  <c:v>3.0775767039550317E-2</c:v>
                </c:pt>
                <c:pt idx="1286">
                  <c:v>2.9743558745160215E-2</c:v>
                </c:pt>
                <c:pt idx="1287">
                  <c:v>2.8743681725323711E-2</c:v>
                </c:pt>
                <c:pt idx="1288">
                  <c:v>2.7780655096719897E-2</c:v>
                </c:pt>
                <c:pt idx="1289">
                  <c:v>2.6867207740792765E-2</c:v>
                </c:pt>
                <c:pt idx="1290">
                  <c:v>2.6013153175838966E-2</c:v>
                </c:pt>
                <c:pt idx="1291">
                  <c:v>2.5231743966571685E-2</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numCache>
            </c:numRef>
          </c:val>
        </c:ser>
        <c:marker val="1"/>
        <c:axId val="129603456"/>
        <c:axId val="129604992"/>
      </c:lineChart>
      <c:lineChart>
        <c:grouping val="standard"/>
        <c:ser>
          <c:idx val="2"/>
          <c:order val="1"/>
          <c:tx>
            <c:v>Curvature</c:v>
          </c:tx>
          <c:spPr>
            <a:ln w="12700"/>
          </c:spPr>
          <c:marker>
            <c:symbol val="none"/>
          </c:marker>
          <c:cat>
            <c:numRef>
              <c:f>WaterLine!$A$34:$A$1434</c:f>
              <c:numCache>
                <c:formatCode>General</c:formatCode>
                <c:ptCount val="1401"/>
                <c:pt idx="0">
                  <c:v>-700</c:v>
                </c:pt>
                <c:pt idx="1">
                  <c:v>-699</c:v>
                </c:pt>
                <c:pt idx="2">
                  <c:v>-698</c:v>
                </c:pt>
                <c:pt idx="3">
                  <c:v>-697</c:v>
                </c:pt>
                <c:pt idx="4">
                  <c:v>-696</c:v>
                </c:pt>
                <c:pt idx="5">
                  <c:v>-695</c:v>
                </c:pt>
                <c:pt idx="6">
                  <c:v>-694</c:v>
                </c:pt>
                <c:pt idx="7">
                  <c:v>-693</c:v>
                </c:pt>
                <c:pt idx="8">
                  <c:v>-692</c:v>
                </c:pt>
                <c:pt idx="9">
                  <c:v>-691</c:v>
                </c:pt>
                <c:pt idx="10">
                  <c:v>-690</c:v>
                </c:pt>
                <c:pt idx="11">
                  <c:v>-689</c:v>
                </c:pt>
                <c:pt idx="12">
                  <c:v>-688</c:v>
                </c:pt>
                <c:pt idx="13">
                  <c:v>-687</c:v>
                </c:pt>
                <c:pt idx="14">
                  <c:v>-686</c:v>
                </c:pt>
                <c:pt idx="15">
                  <c:v>-685</c:v>
                </c:pt>
                <c:pt idx="16">
                  <c:v>-684</c:v>
                </c:pt>
                <c:pt idx="17">
                  <c:v>-683</c:v>
                </c:pt>
                <c:pt idx="18">
                  <c:v>-682</c:v>
                </c:pt>
                <c:pt idx="19">
                  <c:v>-681</c:v>
                </c:pt>
                <c:pt idx="20">
                  <c:v>-680</c:v>
                </c:pt>
                <c:pt idx="21">
                  <c:v>-679</c:v>
                </c:pt>
                <c:pt idx="22">
                  <c:v>-678</c:v>
                </c:pt>
                <c:pt idx="23">
                  <c:v>-677</c:v>
                </c:pt>
                <c:pt idx="24">
                  <c:v>-676</c:v>
                </c:pt>
                <c:pt idx="25">
                  <c:v>-675</c:v>
                </c:pt>
                <c:pt idx="26">
                  <c:v>-674</c:v>
                </c:pt>
                <c:pt idx="27">
                  <c:v>-673</c:v>
                </c:pt>
                <c:pt idx="28">
                  <c:v>-672</c:v>
                </c:pt>
                <c:pt idx="29">
                  <c:v>-671</c:v>
                </c:pt>
                <c:pt idx="30">
                  <c:v>-670</c:v>
                </c:pt>
                <c:pt idx="31">
                  <c:v>-669</c:v>
                </c:pt>
                <c:pt idx="32">
                  <c:v>-668</c:v>
                </c:pt>
                <c:pt idx="33">
                  <c:v>-667</c:v>
                </c:pt>
                <c:pt idx="34">
                  <c:v>-666</c:v>
                </c:pt>
                <c:pt idx="35">
                  <c:v>-665</c:v>
                </c:pt>
                <c:pt idx="36">
                  <c:v>-664</c:v>
                </c:pt>
                <c:pt idx="37">
                  <c:v>-663</c:v>
                </c:pt>
                <c:pt idx="38">
                  <c:v>-662</c:v>
                </c:pt>
                <c:pt idx="39">
                  <c:v>-661</c:v>
                </c:pt>
                <c:pt idx="40">
                  <c:v>-660</c:v>
                </c:pt>
                <c:pt idx="41">
                  <c:v>-659</c:v>
                </c:pt>
                <c:pt idx="42">
                  <c:v>-658</c:v>
                </c:pt>
                <c:pt idx="43">
                  <c:v>-657</c:v>
                </c:pt>
                <c:pt idx="44">
                  <c:v>-656</c:v>
                </c:pt>
                <c:pt idx="45">
                  <c:v>-655</c:v>
                </c:pt>
                <c:pt idx="46">
                  <c:v>-654</c:v>
                </c:pt>
                <c:pt idx="47">
                  <c:v>-653</c:v>
                </c:pt>
                <c:pt idx="48">
                  <c:v>-652</c:v>
                </c:pt>
                <c:pt idx="49">
                  <c:v>-651</c:v>
                </c:pt>
                <c:pt idx="50">
                  <c:v>-650</c:v>
                </c:pt>
                <c:pt idx="51">
                  <c:v>-649</c:v>
                </c:pt>
                <c:pt idx="52">
                  <c:v>-648</c:v>
                </c:pt>
                <c:pt idx="53">
                  <c:v>-647</c:v>
                </c:pt>
                <c:pt idx="54">
                  <c:v>-646</c:v>
                </c:pt>
                <c:pt idx="55">
                  <c:v>-645</c:v>
                </c:pt>
                <c:pt idx="56">
                  <c:v>-644</c:v>
                </c:pt>
                <c:pt idx="57">
                  <c:v>-643</c:v>
                </c:pt>
                <c:pt idx="58">
                  <c:v>-642</c:v>
                </c:pt>
                <c:pt idx="59">
                  <c:v>-641</c:v>
                </c:pt>
                <c:pt idx="60">
                  <c:v>-640</c:v>
                </c:pt>
                <c:pt idx="61">
                  <c:v>-639</c:v>
                </c:pt>
                <c:pt idx="62">
                  <c:v>-638</c:v>
                </c:pt>
                <c:pt idx="63">
                  <c:v>-637</c:v>
                </c:pt>
                <c:pt idx="64">
                  <c:v>-636</c:v>
                </c:pt>
                <c:pt idx="65">
                  <c:v>-635</c:v>
                </c:pt>
                <c:pt idx="66">
                  <c:v>-634</c:v>
                </c:pt>
                <c:pt idx="67">
                  <c:v>-633</c:v>
                </c:pt>
                <c:pt idx="68">
                  <c:v>-632</c:v>
                </c:pt>
                <c:pt idx="69">
                  <c:v>-631</c:v>
                </c:pt>
                <c:pt idx="70">
                  <c:v>-630</c:v>
                </c:pt>
                <c:pt idx="71">
                  <c:v>-629</c:v>
                </c:pt>
                <c:pt idx="72">
                  <c:v>-628</c:v>
                </c:pt>
                <c:pt idx="73">
                  <c:v>-627</c:v>
                </c:pt>
                <c:pt idx="74">
                  <c:v>-626</c:v>
                </c:pt>
                <c:pt idx="75">
                  <c:v>-625</c:v>
                </c:pt>
                <c:pt idx="76">
                  <c:v>-624</c:v>
                </c:pt>
                <c:pt idx="77">
                  <c:v>-623</c:v>
                </c:pt>
                <c:pt idx="78">
                  <c:v>-622</c:v>
                </c:pt>
                <c:pt idx="79">
                  <c:v>-621</c:v>
                </c:pt>
                <c:pt idx="80">
                  <c:v>-620</c:v>
                </c:pt>
                <c:pt idx="81">
                  <c:v>-619</c:v>
                </c:pt>
                <c:pt idx="82">
                  <c:v>-618</c:v>
                </c:pt>
                <c:pt idx="83">
                  <c:v>-617</c:v>
                </c:pt>
                <c:pt idx="84">
                  <c:v>-616</c:v>
                </c:pt>
                <c:pt idx="85">
                  <c:v>-615</c:v>
                </c:pt>
                <c:pt idx="86">
                  <c:v>-614</c:v>
                </c:pt>
                <c:pt idx="87">
                  <c:v>-613</c:v>
                </c:pt>
                <c:pt idx="88">
                  <c:v>-612</c:v>
                </c:pt>
                <c:pt idx="89">
                  <c:v>-611</c:v>
                </c:pt>
                <c:pt idx="90">
                  <c:v>-610</c:v>
                </c:pt>
                <c:pt idx="91">
                  <c:v>-609</c:v>
                </c:pt>
                <c:pt idx="92">
                  <c:v>-608</c:v>
                </c:pt>
                <c:pt idx="93">
                  <c:v>-607</c:v>
                </c:pt>
                <c:pt idx="94">
                  <c:v>-606</c:v>
                </c:pt>
                <c:pt idx="95">
                  <c:v>-605</c:v>
                </c:pt>
                <c:pt idx="96">
                  <c:v>-604</c:v>
                </c:pt>
                <c:pt idx="97">
                  <c:v>-603</c:v>
                </c:pt>
                <c:pt idx="98">
                  <c:v>-602</c:v>
                </c:pt>
                <c:pt idx="99">
                  <c:v>-601</c:v>
                </c:pt>
                <c:pt idx="100">
                  <c:v>-600</c:v>
                </c:pt>
                <c:pt idx="101">
                  <c:v>-599</c:v>
                </c:pt>
                <c:pt idx="102">
                  <c:v>-598</c:v>
                </c:pt>
                <c:pt idx="103">
                  <c:v>-597</c:v>
                </c:pt>
                <c:pt idx="104">
                  <c:v>-596</c:v>
                </c:pt>
                <c:pt idx="105">
                  <c:v>-595</c:v>
                </c:pt>
                <c:pt idx="106">
                  <c:v>-594</c:v>
                </c:pt>
                <c:pt idx="107">
                  <c:v>-593</c:v>
                </c:pt>
                <c:pt idx="108">
                  <c:v>-592</c:v>
                </c:pt>
                <c:pt idx="109">
                  <c:v>-591</c:v>
                </c:pt>
                <c:pt idx="110">
                  <c:v>-590</c:v>
                </c:pt>
                <c:pt idx="111">
                  <c:v>-589</c:v>
                </c:pt>
                <c:pt idx="112">
                  <c:v>-588</c:v>
                </c:pt>
                <c:pt idx="113">
                  <c:v>-587</c:v>
                </c:pt>
                <c:pt idx="114">
                  <c:v>-586</c:v>
                </c:pt>
                <c:pt idx="115">
                  <c:v>-585</c:v>
                </c:pt>
                <c:pt idx="116">
                  <c:v>-584</c:v>
                </c:pt>
                <c:pt idx="117">
                  <c:v>-583</c:v>
                </c:pt>
                <c:pt idx="118">
                  <c:v>-582</c:v>
                </c:pt>
                <c:pt idx="119">
                  <c:v>-581</c:v>
                </c:pt>
                <c:pt idx="120">
                  <c:v>-580</c:v>
                </c:pt>
                <c:pt idx="121">
                  <c:v>-579</c:v>
                </c:pt>
                <c:pt idx="122">
                  <c:v>-578</c:v>
                </c:pt>
                <c:pt idx="123">
                  <c:v>-577</c:v>
                </c:pt>
                <c:pt idx="124">
                  <c:v>-576</c:v>
                </c:pt>
                <c:pt idx="125">
                  <c:v>-575</c:v>
                </c:pt>
                <c:pt idx="126">
                  <c:v>-574</c:v>
                </c:pt>
                <c:pt idx="127">
                  <c:v>-573</c:v>
                </c:pt>
                <c:pt idx="128">
                  <c:v>-572</c:v>
                </c:pt>
                <c:pt idx="129">
                  <c:v>-571</c:v>
                </c:pt>
                <c:pt idx="130">
                  <c:v>-570</c:v>
                </c:pt>
                <c:pt idx="131">
                  <c:v>-569</c:v>
                </c:pt>
                <c:pt idx="132">
                  <c:v>-568</c:v>
                </c:pt>
                <c:pt idx="133">
                  <c:v>-567</c:v>
                </c:pt>
                <c:pt idx="134">
                  <c:v>-566</c:v>
                </c:pt>
                <c:pt idx="135">
                  <c:v>-565</c:v>
                </c:pt>
                <c:pt idx="136">
                  <c:v>-564</c:v>
                </c:pt>
                <c:pt idx="137">
                  <c:v>-563</c:v>
                </c:pt>
                <c:pt idx="138">
                  <c:v>-562</c:v>
                </c:pt>
                <c:pt idx="139">
                  <c:v>-561</c:v>
                </c:pt>
                <c:pt idx="140">
                  <c:v>-560</c:v>
                </c:pt>
                <c:pt idx="141">
                  <c:v>-559</c:v>
                </c:pt>
                <c:pt idx="142">
                  <c:v>-558</c:v>
                </c:pt>
                <c:pt idx="143">
                  <c:v>-557</c:v>
                </c:pt>
                <c:pt idx="144">
                  <c:v>-556</c:v>
                </c:pt>
                <c:pt idx="145">
                  <c:v>-555</c:v>
                </c:pt>
                <c:pt idx="146">
                  <c:v>-554</c:v>
                </c:pt>
                <c:pt idx="147">
                  <c:v>-553</c:v>
                </c:pt>
                <c:pt idx="148">
                  <c:v>-552</c:v>
                </c:pt>
                <c:pt idx="149">
                  <c:v>-551</c:v>
                </c:pt>
                <c:pt idx="150">
                  <c:v>-550</c:v>
                </c:pt>
                <c:pt idx="151">
                  <c:v>-549</c:v>
                </c:pt>
                <c:pt idx="152">
                  <c:v>-548</c:v>
                </c:pt>
                <c:pt idx="153">
                  <c:v>-547</c:v>
                </c:pt>
                <c:pt idx="154">
                  <c:v>-546</c:v>
                </c:pt>
                <c:pt idx="155">
                  <c:v>-545</c:v>
                </c:pt>
                <c:pt idx="156">
                  <c:v>-544</c:v>
                </c:pt>
                <c:pt idx="157">
                  <c:v>-543</c:v>
                </c:pt>
                <c:pt idx="158">
                  <c:v>-542</c:v>
                </c:pt>
                <c:pt idx="159">
                  <c:v>-541</c:v>
                </c:pt>
                <c:pt idx="160">
                  <c:v>-540</c:v>
                </c:pt>
                <c:pt idx="161">
                  <c:v>-539</c:v>
                </c:pt>
                <c:pt idx="162">
                  <c:v>-538</c:v>
                </c:pt>
                <c:pt idx="163">
                  <c:v>-537</c:v>
                </c:pt>
                <c:pt idx="164">
                  <c:v>-536</c:v>
                </c:pt>
                <c:pt idx="165">
                  <c:v>-535</c:v>
                </c:pt>
                <c:pt idx="166">
                  <c:v>-534</c:v>
                </c:pt>
                <c:pt idx="167">
                  <c:v>-533</c:v>
                </c:pt>
                <c:pt idx="168">
                  <c:v>-532</c:v>
                </c:pt>
                <c:pt idx="169">
                  <c:v>-531</c:v>
                </c:pt>
                <c:pt idx="170">
                  <c:v>-530</c:v>
                </c:pt>
                <c:pt idx="171">
                  <c:v>-529</c:v>
                </c:pt>
                <c:pt idx="172">
                  <c:v>-528</c:v>
                </c:pt>
                <c:pt idx="173">
                  <c:v>-527</c:v>
                </c:pt>
                <c:pt idx="174">
                  <c:v>-526</c:v>
                </c:pt>
                <c:pt idx="175">
                  <c:v>-525</c:v>
                </c:pt>
                <c:pt idx="176">
                  <c:v>-524</c:v>
                </c:pt>
                <c:pt idx="177">
                  <c:v>-523</c:v>
                </c:pt>
                <c:pt idx="178">
                  <c:v>-522</c:v>
                </c:pt>
                <c:pt idx="179">
                  <c:v>-521</c:v>
                </c:pt>
                <c:pt idx="180">
                  <c:v>-520</c:v>
                </c:pt>
                <c:pt idx="181">
                  <c:v>-519</c:v>
                </c:pt>
                <c:pt idx="182">
                  <c:v>-518</c:v>
                </c:pt>
                <c:pt idx="183">
                  <c:v>-517</c:v>
                </c:pt>
                <c:pt idx="184">
                  <c:v>-516</c:v>
                </c:pt>
                <c:pt idx="185">
                  <c:v>-515</c:v>
                </c:pt>
                <c:pt idx="186">
                  <c:v>-514</c:v>
                </c:pt>
                <c:pt idx="187">
                  <c:v>-513</c:v>
                </c:pt>
                <c:pt idx="188">
                  <c:v>-512</c:v>
                </c:pt>
                <c:pt idx="189">
                  <c:v>-511</c:v>
                </c:pt>
                <c:pt idx="190">
                  <c:v>-510</c:v>
                </c:pt>
                <c:pt idx="191">
                  <c:v>-509</c:v>
                </c:pt>
                <c:pt idx="192">
                  <c:v>-508</c:v>
                </c:pt>
                <c:pt idx="193">
                  <c:v>-507</c:v>
                </c:pt>
                <c:pt idx="194">
                  <c:v>-506</c:v>
                </c:pt>
                <c:pt idx="195">
                  <c:v>-505</c:v>
                </c:pt>
                <c:pt idx="196">
                  <c:v>-504</c:v>
                </c:pt>
                <c:pt idx="197">
                  <c:v>-503</c:v>
                </c:pt>
                <c:pt idx="198">
                  <c:v>-502</c:v>
                </c:pt>
                <c:pt idx="199">
                  <c:v>-501</c:v>
                </c:pt>
                <c:pt idx="200">
                  <c:v>-500</c:v>
                </c:pt>
                <c:pt idx="201">
                  <c:v>-499</c:v>
                </c:pt>
                <c:pt idx="202">
                  <c:v>-498</c:v>
                </c:pt>
                <c:pt idx="203">
                  <c:v>-497</c:v>
                </c:pt>
                <c:pt idx="204">
                  <c:v>-496</c:v>
                </c:pt>
                <c:pt idx="205">
                  <c:v>-495</c:v>
                </c:pt>
                <c:pt idx="206">
                  <c:v>-494</c:v>
                </c:pt>
                <c:pt idx="207">
                  <c:v>-493</c:v>
                </c:pt>
                <c:pt idx="208">
                  <c:v>-492</c:v>
                </c:pt>
                <c:pt idx="209">
                  <c:v>-491</c:v>
                </c:pt>
                <c:pt idx="210">
                  <c:v>-490</c:v>
                </c:pt>
                <c:pt idx="211">
                  <c:v>-489</c:v>
                </c:pt>
                <c:pt idx="212">
                  <c:v>-488</c:v>
                </c:pt>
                <c:pt idx="213">
                  <c:v>-487</c:v>
                </c:pt>
                <c:pt idx="214">
                  <c:v>-486</c:v>
                </c:pt>
                <c:pt idx="215">
                  <c:v>-485</c:v>
                </c:pt>
                <c:pt idx="216">
                  <c:v>-484</c:v>
                </c:pt>
                <c:pt idx="217">
                  <c:v>-483</c:v>
                </c:pt>
                <c:pt idx="218">
                  <c:v>-482</c:v>
                </c:pt>
                <c:pt idx="219">
                  <c:v>-481</c:v>
                </c:pt>
                <c:pt idx="220">
                  <c:v>-480</c:v>
                </c:pt>
                <c:pt idx="221">
                  <c:v>-479</c:v>
                </c:pt>
                <c:pt idx="222">
                  <c:v>-478</c:v>
                </c:pt>
                <c:pt idx="223">
                  <c:v>-477</c:v>
                </c:pt>
                <c:pt idx="224">
                  <c:v>-476</c:v>
                </c:pt>
                <c:pt idx="225">
                  <c:v>-475</c:v>
                </c:pt>
                <c:pt idx="226">
                  <c:v>-474</c:v>
                </c:pt>
                <c:pt idx="227">
                  <c:v>-473</c:v>
                </c:pt>
                <c:pt idx="228">
                  <c:v>-472</c:v>
                </c:pt>
                <c:pt idx="229">
                  <c:v>-471</c:v>
                </c:pt>
                <c:pt idx="230">
                  <c:v>-470</c:v>
                </c:pt>
                <c:pt idx="231">
                  <c:v>-469</c:v>
                </c:pt>
                <c:pt idx="232">
                  <c:v>-468</c:v>
                </c:pt>
                <c:pt idx="233">
                  <c:v>-467</c:v>
                </c:pt>
                <c:pt idx="234">
                  <c:v>-466</c:v>
                </c:pt>
                <c:pt idx="235">
                  <c:v>-465</c:v>
                </c:pt>
                <c:pt idx="236">
                  <c:v>-464</c:v>
                </c:pt>
                <c:pt idx="237">
                  <c:v>-463</c:v>
                </c:pt>
                <c:pt idx="238">
                  <c:v>-462</c:v>
                </c:pt>
                <c:pt idx="239">
                  <c:v>-461</c:v>
                </c:pt>
                <c:pt idx="240">
                  <c:v>-460</c:v>
                </c:pt>
                <c:pt idx="241">
                  <c:v>-459</c:v>
                </c:pt>
                <c:pt idx="242">
                  <c:v>-458</c:v>
                </c:pt>
                <c:pt idx="243">
                  <c:v>-457</c:v>
                </c:pt>
                <c:pt idx="244">
                  <c:v>-456</c:v>
                </c:pt>
                <c:pt idx="245">
                  <c:v>-455</c:v>
                </c:pt>
                <c:pt idx="246">
                  <c:v>-454</c:v>
                </c:pt>
                <c:pt idx="247">
                  <c:v>-453</c:v>
                </c:pt>
                <c:pt idx="248">
                  <c:v>-452</c:v>
                </c:pt>
                <c:pt idx="249">
                  <c:v>-451</c:v>
                </c:pt>
                <c:pt idx="250">
                  <c:v>-450</c:v>
                </c:pt>
                <c:pt idx="251">
                  <c:v>-449</c:v>
                </c:pt>
                <c:pt idx="252">
                  <c:v>-448</c:v>
                </c:pt>
                <c:pt idx="253">
                  <c:v>-447</c:v>
                </c:pt>
                <c:pt idx="254">
                  <c:v>-446</c:v>
                </c:pt>
                <c:pt idx="255">
                  <c:v>-445</c:v>
                </c:pt>
                <c:pt idx="256">
                  <c:v>-444</c:v>
                </c:pt>
                <c:pt idx="257">
                  <c:v>-443</c:v>
                </c:pt>
                <c:pt idx="258">
                  <c:v>-442</c:v>
                </c:pt>
                <c:pt idx="259">
                  <c:v>-441</c:v>
                </c:pt>
                <c:pt idx="260">
                  <c:v>-440</c:v>
                </c:pt>
                <c:pt idx="261">
                  <c:v>-439</c:v>
                </c:pt>
                <c:pt idx="262">
                  <c:v>-438</c:v>
                </c:pt>
                <c:pt idx="263">
                  <c:v>-437</c:v>
                </c:pt>
                <c:pt idx="264">
                  <c:v>-436</c:v>
                </c:pt>
                <c:pt idx="265">
                  <c:v>-435</c:v>
                </c:pt>
                <c:pt idx="266">
                  <c:v>-434</c:v>
                </c:pt>
                <c:pt idx="267">
                  <c:v>-433</c:v>
                </c:pt>
                <c:pt idx="268">
                  <c:v>-432</c:v>
                </c:pt>
                <c:pt idx="269">
                  <c:v>-431</c:v>
                </c:pt>
                <c:pt idx="270">
                  <c:v>-430</c:v>
                </c:pt>
                <c:pt idx="271">
                  <c:v>-429</c:v>
                </c:pt>
                <c:pt idx="272">
                  <c:v>-428</c:v>
                </c:pt>
                <c:pt idx="273">
                  <c:v>-427</c:v>
                </c:pt>
                <c:pt idx="274">
                  <c:v>-426</c:v>
                </c:pt>
                <c:pt idx="275">
                  <c:v>-425</c:v>
                </c:pt>
                <c:pt idx="276">
                  <c:v>-424</c:v>
                </c:pt>
                <c:pt idx="277">
                  <c:v>-423</c:v>
                </c:pt>
                <c:pt idx="278">
                  <c:v>-422</c:v>
                </c:pt>
                <c:pt idx="279">
                  <c:v>-421</c:v>
                </c:pt>
                <c:pt idx="280">
                  <c:v>-420</c:v>
                </c:pt>
                <c:pt idx="281">
                  <c:v>-419</c:v>
                </c:pt>
                <c:pt idx="282">
                  <c:v>-418</c:v>
                </c:pt>
                <c:pt idx="283">
                  <c:v>-417</c:v>
                </c:pt>
                <c:pt idx="284">
                  <c:v>-416</c:v>
                </c:pt>
                <c:pt idx="285">
                  <c:v>-415</c:v>
                </c:pt>
                <c:pt idx="286">
                  <c:v>-414</c:v>
                </c:pt>
                <c:pt idx="287">
                  <c:v>-413</c:v>
                </c:pt>
                <c:pt idx="288">
                  <c:v>-412</c:v>
                </c:pt>
                <c:pt idx="289">
                  <c:v>-411</c:v>
                </c:pt>
                <c:pt idx="290">
                  <c:v>-410</c:v>
                </c:pt>
                <c:pt idx="291">
                  <c:v>-409</c:v>
                </c:pt>
                <c:pt idx="292">
                  <c:v>-408</c:v>
                </c:pt>
                <c:pt idx="293">
                  <c:v>-407</c:v>
                </c:pt>
                <c:pt idx="294">
                  <c:v>-406</c:v>
                </c:pt>
                <c:pt idx="295">
                  <c:v>-405</c:v>
                </c:pt>
                <c:pt idx="296">
                  <c:v>-404</c:v>
                </c:pt>
                <c:pt idx="297">
                  <c:v>-403</c:v>
                </c:pt>
                <c:pt idx="298">
                  <c:v>-402</c:v>
                </c:pt>
                <c:pt idx="299">
                  <c:v>-401</c:v>
                </c:pt>
                <c:pt idx="300">
                  <c:v>-400</c:v>
                </c:pt>
                <c:pt idx="301">
                  <c:v>-399</c:v>
                </c:pt>
                <c:pt idx="302">
                  <c:v>-398</c:v>
                </c:pt>
                <c:pt idx="303">
                  <c:v>-397</c:v>
                </c:pt>
                <c:pt idx="304">
                  <c:v>-396</c:v>
                </c:pt>
                <c:pt idx="305">
                  <c:v>-395</c:v>
                </c:pt>
                <c:pt idx="306">
                  <c:v>-394</c:v>
                </c:pt>
                <c:pt idx="307">
                  <c:v>-393</c:v>
                </c:pt>
                <c:pt idx="308">
                  <c:v>-392</c:v>
                </c:pt>
                <c:pt idx="309">
                  <c:v>-391</c:v>
                </c:pt>
                <c:pt idx="310">
                  <c:v>-390</c:v>
                </c:pt>
                <c:pt idx="311">
                  <c:v>-389</c:v>
                </c:pt>
                <c:pt idx="312">
                  <c:v>-388</c:v>
                </c:pt>
                <c:pt idx="313">
                  <c:v>-387</c:v>
                </c:pt>
                <c:pt idx="314">
                  <c:v>-386</c:v>
                </c:pt>
                <c:pt idx="315">
                  <c:v>-385</c:v>
                </c:pt>
                <c:pt idx="316">
                  <c:v>-384</c:v>
                </c:pt>
                <c:pt idx="317">
                  <c:v>-383</c:v>
                </c:pt>
                <c:pt idx="318">
                  <c:v>-382</c:v>
                </c:pt>
                <c:pt idx="319">
                  <c:v>-381</c:v>
                </c:pt>
                <c:pt idx="320">
                  <c:v>-380</c:v>
                </c:pt>
                <c:pt idx="321">
                  <c:v>-379</c:v>
                </c:pt>
                <c:pt idx="322">
                  <c:v>-378</c:v>
                </c:pt>
                <c:pt idx="323">
                  <c:v>-377</c:v>
                </c:pt>
                <c:pt idx="324">
                  <c:v>-376</c:v>
                </c:pt>
                <c:pt idx="325">
                  <c:v>-375</c:v>
                </c:pt>
                <c:pt idx="326">
                  <c:v>-374</c:v>
                </c:pt>
                <c:pt idx="327">
                  <c:v>-373</c:v>
                </c:pt>
                <c:pt idx="328">
                  <c:v>-372</c:v>
                </c:pt>
                <c:pt idx="329">
                  <c:v>-371</c:v>
                </c:pt>
                <c:pt idx="330">
                  <c:v>-370</c:v>
                </c:pt>
                <c:pt idx="331">
                  <c:v>-369</c:v>
                </c:pt>
                <c:pt idx="332">
                  <c:v>-368</c:v>
                </c:pt>
                <c:pt idx="333">
                  <c:v>-367</c:v>
                </c:pt>
                <c:pt idx="334">
                  <c:v>-366</c:v>
                </c:pt>
                <c:pt idx="335">
                  <c:v>-365</c:v>
                </c:pt>
                <c:pt idx="336">
                  <c:v>-364</c:v>
                </c:pt>
                <c:pt idx="337">
                  <c:v>-363</c:v>
                </c:pt>
                <c:pt idx="338">
                  <c:v>-362</c:v>
                </c:pt>
                <c:pt idx="339">
                  <c:v>-361</c:v>
                </c:pt>
                <c:pt idx="340">
                  <c:v>-360</c:v>
                </c:pt>
                <c:pt idx="341">
                  <c:v>-359</c:v>
                </c:pt>
                <c:pt idx="342">
                  <c:v>-358</c:v>
                </c:pt>
                <c:pt idx="343">
                  <c:v>-357</c:v>
                </c:pt>
                <c:pt idx="344">
                  <c:v>-356</c:v>
                </c:pt>
                <c:pt idx="345">
                  <c:v>-355</c:v>
                </c:pt>
                <c:pt idx="346">
                  <c:v>-354</c:v>
                </c:pt>
                <c:pt idx="347">
                  <c:v>-353</c:v>
                </c:pt>
                <c:pt idx="348">
                  <c:v>-352</c:v>
                </c:pt>
                <c:pt idx="349">
                  <c:v>-351</c:v>
                </c:pt>
                <c:pt idx="350">
                  <c:v>-350</c:v>
                </c:pt>
                <c:pt idx="351">
                  <c:v>-349</c:v>
                </c:pt>
                <c:pt idx="352">
                  <c:v>-348</c:v>
                </c:pt>
                <c:pt idx="353">
                  <c:v>-347</c:v>
                </c:pt>
                <c:pt idx="354">
                  <c:v>-346</c:v>
                </c:pt>
                <c:pt idx="355">
                  <c:v>-345</c:v>
                </c:pt>
                <c:pt idx="356">
                  <c:v>-344</c:v>
                </c:pt>
                <c:pt idx="357">
                  <c:v>-343</c:v>
                </c:pt>
                <c:pt idx="358">
                  <c:v>-342</c:v>
                </c:pt>
                <c:pt idx="359">
                  <c:v>-341</c:v>
                </c:pt>
                <c:pt idx="360">
                  <c:v>-340</c:v>
                </c:pt>
                <c:pt idx="361">
                  <c:v>-339</c:v>
                </c:pt>
                <c:pt idx="362">
                  <c:v>-338</c:v>
                </c:pt>
                <c:pt idx="363">
                  <c:v>-337</c:v>
                </c:pt>
                <c:pt idx="364">
                  <c:v>-336</c:v>
                </c:pt>
                <c:pt idx="365">
                  <c:v>-335</c:v>
                </c:pt>
                <c:pt idx="366">
                  <c:v>-334</c:v>
                </c:pt>
                <c:pt idx="367">
                  <c:v>-333</c:v>
                </c:pt>
                <c:pt idx="368">
                  <c:v>-332</c:v>
                </c:pt>
                <c:pt idx="369">
                  <c:v>-331</c:v>
                </c:pt>
                <c:pt idx="370">
                  <c:v>-330</c:v>
                </c:pt>
                <c:pt idx="371">
                  <c:v>-329</c:v>
                </c:pt>
                <c:pt idx="372">
                  <c:v>-328</c:v>
                </c:pt>
                <c:pt idx="373">
                  <c:v>-327</c:v>
                </c:pt>
                <c:pt idx="374">
                  <c:v>-326</c:v>
                </c:pt>
                <c:pt idx="375">
                  <c:v>-325</c:v>
                </c:pt>
                <c:pt idx="376">
                  <c:v>-324</c:v>
                </c:pt>
                <c:pt idx="377">
                  <c:v>-323</c:v>
                </c:pt>
                <c:pt idx="378">
                  <c:v>-322</c:v>
                </c:pt>
                <c:pt idx="379">
                  <c:v>-321</c:v>
                </c:pt>
                <c:pt idx="380">
                  <c:v>-320</c:v>
                </c:pt>
                <c:pt idx="381">
                  <c:v>-319</c:v>
                </c:pt>
                <c:pt idx="382">
                  <c:v>-318</c:v>
                </c:pt>
                <c:pt idx="383">
                  <c:v>-317</c:v>
                </c:pt>
                <c:pt idx="384">
                  <c:v>-316</c:v>
                </c:pt>
                <c:pt idx="385">
                  <c:v>-315</c:v>
                </c:pt>
                <c:pt idx="386">
                  <c:v>-314</c:v>
                </c:pt>
                <c:pt idx="387">
                  <c:v>-313</c:v>
                </c:pt>
                <c:pt idx="388">
                  <c:v>-312</c:v>
                </c:pt>
                <c:pt idx="389">
                  <c:v>-311</c:v>
                </c:pt>
                <c:pt idx="390">
                  <c:v>-310</c:v>
                </c:pt>
                <c:pt idx="391">
                  <c:v>-309</c:v>
                </c:pt>
                <c:pt idx="392">
                  <c:v>-308</c:v>
                </c:pt>
                <c:pt idx="393">
                  <c:v>-307</c:v>
                </c:pt>
                <c:pt idx="394">
                  <c:v>-306</c:v>
                </c:pt>
                <c:pt idx="395">
                  <c:v>-305</c:v>
                </c:pt>
                <c:pt idx="396">
                  <c:v>-304</c:v>
                </c:pt>
                <c:pt idx="397">
                  <c:v>-303</c:v>
                </c:pt>
                <c:pt idx="398">
                  <c:v>-302</c:v>
                </c:pt>
                <c:pt idx="399">
                  <c:v>-301</c:v>
                </c:pt>
                <c:pt idx="400">
                  <c:v>-300</c:v>
                </c:pt>
                <c:pt idx="401">
                  <c:v>-299</c:v>
                </c:pt>
                <c:pt idx="402">
                  <c:v>-298</c:v>
                </c:pt>
                <c:pt idx="403">
                  <c:v>-297</c:v>
                </c:pt>
                <c:pt idx="404">
                  <c:v>-296</c:v>
                </c:pt>
                <c:pt idx="405">
                  <c:v>-295</c:v>
                </c:pt>
                <c:pt idx="406">
                  <c:v>-294</c:v>
                </c:pt>
                <c:pt idx="407">
                  <c:v>-293</c:v>
                </c:pt>
                <c:pt idx="408">
                  <c:v>-292</c:v>
                </c:pt>
                <c:pt idx="409">
                  <c:v>-291</c:v>
                </c:pt>
                <c:pt idx="410">
                  <c:v>-290</c:v>
                </c:pt>
                <c:pt idx="411">
                  <c:v>-289</c:v>
                </c:pt>
                <c:pt idx="412">
                  <c:v>-288</c:v>
                </c:pt>
                <c:pt idx="413">
                  <c:v>-287</c:v>
                </c:pt>
                <c:pt idx="414">
                  <c:v>-286</c:v>
                </c:pt>
                <c:pt idx="415">
                  <c:v>-285</c:v>
                </c:pt>
                <c:pt idx="416">
                  <c:v>-284</c:v>
                </c:pt>
                <c:pt idx="417">
                  <c:v>-283</c:v>
                </c:pt>
                <c:pt idx="418">
                  <c:v>-282</c:v>
                </c:pt>
                <c:pt idx="419">
                  <c:v>-281</c:v>
                </c:pt>
                <c:pt idx="420">
                  <c:v>-280</c:v>
                </c:pt>
                <c:pt idx="421">
                  <c:v>-279</c:v>
                </c:pt>
                <c:pt idx="422">
                  <c:v>-278</c:v>
                </c:pt>
                <c:pt idx="423">
                  <c:v>-277</c:v>
                </c:pt>
                <c:pt idx="424">
                  <c:v>-276</c:v>
                </c:pt>
                <c:pt idx="425">
                  <c:v>-275</c:v>
                </c:pt>
                <c:pt idx="426">
                  <c:v>-274</c:v>
                </c:pt>
                <c:pt idx="427">
                  <c:v>-273</c:v>
                </c:pt>
                <c:pt idx="428">
                  <c:v>-272</c:v>
                </c:pt>
                <c:pt idx="429">
                  <c:v>-271</c:v>
                </c:pt>
                <c:pt idx="430">
                  <c:v>-270</c:v>
                </c:pt>
                <c:pt idx="431">
                  <c:v>-269</c:v>
                </c:pt>
                <c:pt idx="432">
                  <c:v>-268</c:v>
                </c:pt>
                <c:pt idx="433">
                  <c:v>-267</c:v>
                </c:pt>
                <c:pt idx="434">
                  <c:v>-266</c:v>
                </c:pt>
                <c:pt idx="435">
                  <c:v>-265</c:v>
                </c:pt>
                <c:pt idx="436">
                  <c:v>-264</c:v>
                </c:pt>
                <c:pt idx="437">
                  <c:v>-263</c:v>
                </c:pt>
                <c:pt idx="438">
                  <c:v>-262</c:v>
                </c:pt>
                <c:pt idx="439">
                  <c:v>-261</c:v>
                </c:pt>
                <c:pt idx="440">
                  <c:v>-260</c:v>
                </c:pt>
                <c:pt idx="441">
                  <c:v>-259</c:v>
                </c:pt>
                <c:pt idx="442">
                  <c:v>-258</c:v>
                </c:pt>
                <c:pt idx="443">
                  <c:v>-257</c:v>
                </c:pt>
                <c:pt idx="444">
                  <c:v>-256</c:v>
                </c:pt>
                <c:pt idx="445">
                  <c:v>-255</c:v>
                </c:pt>
                <c:pt idx="446">
                  <c:v>-254</c:v>
                </c:pt>
                <c:pt idx="447">
                  <c:v>-253</c:v>
                </c:pt>
                <c:pt idx="448">
                  <c:v>-252</c:v>
                </c:pt>
                <c:pt idx="449">
                  <c:v>-251</c:v>
                </c:pt>
                <c:pt idx="450">
                  <c:v>-250</c:v>
                </c:pt>
                <c:pt idx="451">
                  <c:v>-249</c:v>
                </c:pt>
                <c:pt idx="452">
                  <c:v>-248</c:v>
                </c:pt>
                <c:pt idx="453">
                  <c:v>-247</c:v>
                </c:pt>
                <c:pt idx="454">
                  <c:v>-246</c:v>
                </c:pt>
                <c:pt idx="455">
                  <c:v>-245</c:v>
                </c:pt>
                <c:pt idx="456">
                  <c:v>-244</c:v>
                </c:pt>
                <c:pt idx="457">
                  <c:v>-243</c:v>
                </c:pt>
                <c:pt idx="458">
                  <c:v>-242</c:v>
                </c:pt>
                <c:pt idx="459">
                  <c:v>-241</c:v>
                </c:pt>
                <c:pt idx="460">
                  <c:v>-240</c:v>
                </c:pt>
                <c:pt idx="461">
                  <c:v>-239</c:v>
                </c:pt>
                <c:pt idx="462">
                  <c:v>-238</c:v>
                </c:pt>
                <c:pt idx="463">
                  <c:v>-237</c:v>
                </c:pt>
                <c:pt idx="464">
                  <c:v>-236</c:v>
                </c:pt>
                <c:pt idx="465">
                  <c:v>-235</c:v>
                </c:pt>
                <c:pt idx="466">
                  <c:v>-234</c:v>
                </c:pt>
                <c:pt idx="467">
                  <c:v>-233</c:v>
                </c:pt>
                <c:pt idx="468">
                  <c:v>-232</c:v>
                </c:pt>
                <c:pt idx="469">
                  <c:v>-231</c:v>
                </c:pt>
                <c:pt idx="470">
                  <c:v>-230</c:v>
                </c:pt>
                <c:pt idx="471">
                  <c:v>-229</c:v>
                </c:pt>
                <c:pt idx="472">
                  <c:v>-228</c:v>
                </c:pt>
                <c:pt idx="473">
                  <c:v>-227</c:v>
                </c:pt>
                <c:pt idx="474">
                  <c:v>-226</c:v>
                </c:pt>
                <c:pt idx="475">
                  <c:v>-225</c:v>
                </c:pt>
                <c:pt idx="476">
                  <c:v>-224</c:v>
                </c:pt>
                <c:pt idx="477">
                  <c:v>-223</c:v>
                </c:pt>
                <c:pt idx="478">
                  <c:v>-222</c:v>
                </c:pt>
                <c:pt idx="479">
                  <c:v>-221</c:v>
                </c:pt>
                <c:pt idx="480">
                  <c:v>-220</c:v>
                </c:pt>
                <c:pt idx="481">
                  <c:v>-219</c:v>
                </c:pt>
                <c:pt idx="482">
                  <c:v>-218</c:v>
                </c:pt>
                <c:pt idx="483">
                  <c:v>-217</c:v>
                </c:pt>
                <c:pt idx="484">
                  <c:v>-216</c:v>
                </c:pt>
                <c:pt idx="485">
                  <c:v>-215</c:v>
                </c:pt>
                <c:pt idx="486">
                  <c:v>-214</c:v>
                </c:pt>
                <c:pt idx="487">
                  <c:v>-213</c:v>
                </c:pt>
                <c:pt idx="488">
                  <c:v>-212</c:v>
                </c:pt>
                <c:pt idx="489">
                  <c:v>-211</c:v>
                </c:pt>
                <c:pt idx="490">
                  <c:v>-210</c:v>
                </c:pt>
                <c:pt idx="491">
                  <c:v>-209</c:v>
                </c:pt>
                <c:pt idx="492">
                  <c:v>-208</c:v>
                </c:pt>
                <c:pt idx="493">
                  <c:v>-207</c:v>
                </c:pt>
                <c:pt idx="494">
                  <c:v>-206</c:v>
                </c:pt>
                <c:pt idx="495">
                  <c:v>-205</c:v>
                </c:pt>
                <c:pt idx="496">
                  <c:v>-204</c:v>
                </c:pt>
                <c:pt idx="497">
                  <c:v>-203</c:v>
                </c:pt>
                <c:pt idx="498">
                  <c:v>-202</c:v>
                </c:pt>
                <c:pt idx="499">
                  <c:v>-201</c:v>
                </c:pt>
                <c:pt idx="500">
                  <c:v>-200</c:v>
                </c:pt>
                <c:pt idx="501">
                  <c:v>-199</c:v>
                </c:pt>
                <c:pt idx="502">
                  <c:v>-198</c:v>
                </c:pt>
                <c:pt idx="503">
                  <c:v>-197</c:v>
                </c:pt>
                <c:pt idx="504">
                  <c:v>-196</c:v>
                </c:pt>
                <c:pt idx="505">
                  <c:v>-195</c:v>
                </c:pt>
                <c:pt idx="506">
                  <c:v>-194</c:v>
                </c:pt>
                <c:pt idx="507">
                  <c:v>-193</c:v>
                </c:pt>
                <c:pt idx="508">
                  <c:v>-192</c:v>
                </c:pt>
                <c:pt idx="509">
                  <c:v>-191</c:v>
                </c:pt>
                <c:pt idx="510">
                  <c:v>-190</c:v>
                </c:pt>
                <c:pt idx="511">
                  <c:v>-189</c:v>
                </c:pt>
                <c:pt idx="512">
                  <c:v>-188</c:v>
                </c:pt>
                <c:pt idx="513">
                  <c:v>-187</c:v>
                </c:pt>
                <c:pt idx="514">
                  <c:v>-186</c:v>
                </c:pt>
                <c:pt idx="515">
                  <c:v>-185</c:v>
                </c:pt>
                <c:pt idx="516">
                  <c:v>-184</c:v>
                </c:pt>
                <c:pt idx="517">
                  <c:v>-183</c:v>
                </c:pt>
                <c:pt idx="518">
                  <c:v>-182</c:v>
                </c:pt>
                <c:pt idx="519">
                  <c:v>-181</c:v>
                </c:pt>
                <c:pt idx="520">
                  <c:v>-180</c:v>
                </c:pt>
                <c:pt idx="521">
                  <c:v>-179</c:v>
                </c:pt>
                <c:pt idx="522">
                  <c:v>-178</c:v>
                </c:pt>
                <c:pt idx="523">
                  <c:v>-177</c:v>
                </c:pt>
                <c:pt idx="524">
                  <c:v>-176</c:v>
                </c:pt>
                <c:pt idx="525">
                  <c:v>-175</c:v>
                </c:pt>
                <c:pt idx="526">
                  <c:v>-174</c:v>
                </c:pt>
                <c:pt idx="527">
                  <c:v>-173</c:v>
                </c:pt>
                <c:pt idx="528">
                  <c:v>-172</c:v>
                </c:pt>
                <c:pt idx="529">
                  <c:v>-171</c:v>
                </c:pt>
                <c:pt idx="530">
                  <c:v>-170</c:v>
                </c:pt>
                <c:pt idx="531">
                  <c:v>-169</c:v>
                </c:pt>
                <c:pt idx="532">
                  <c:v>-168</c:v>
                </c:pt>
                <c:pt idx="533">
                  <c:v>-167</c:v>
                </c:pt>
                <c:pt idx="534">
                  <c:v>-166</c:v>
                </c:pt>
                <c:pt idx="535">
                  <c:v>-165</c:v>
                </c:pt>
                <c:pt idx="536">
                  <c:v>-164</c:v>
                </c:pt>
                <c:pt idx="537">
                  <c:v>-163</c:v>
                </c:pt>
                <c:pt idx="538">
                  <c:v>-162</c:v>
                </c:pt>
                <c:pt idx="539">
                  <c:v>-161</c:v>
                </c:pt>
                <c:pt idx="540">
                  <c:v>-160</c:v>
                </c:pt>
                <c:pt idx="541">
                  <c:v>-159</c:v>
                </c:pt>
                <c:pt idx="542">
                  <c:v>-158</c:v>
                </c:pt>
                <c:pt idx="543">
                  <c:v>-157</c:v>
                </c:pt>
                <c:pt idx="544">
                  <c:v>-156</c:v>
                </c:pt>
                <c:pt idx="545">
                  <c:v>-155</c:v>
                </c:pt>
                <c:pt idx="546">
                  <c:v>-154</c:v>
                </c:pt>
                <c:pt idx="547">
                  <c:v>-153</c:v>
                </c:pt>
                <c:pt idx="548">
                  <c:v>-152</c:v>
                </c:pt>
                <c:pt idx="549">
                  <c:v>-151</c:v>
                </c:pt>
                <c:pt idx="550">
                  <c:v>-150</c:v>
                </c:pt>
                <c:pt idx="551">
                  <c:v>-149</c:v>
                </c:pt>
                <c:pt idx="552">
                  <c:v>-148</c:v>
                </c:pt>
                <c:pt idx="553">
                  <c:v>-147</c:v>
                </c:pt>
                <c:pt idx="554">
                  <c:v>-146</c:v>
                </c:pt>
                <c:pt idx="555">
                  <c:v>-145</c:v>
                </c:pt>
                <c:pt idx="556">
                  <c:v>-144</c:v>
                </c:pt>
                <c:pt idx="557">
                  <c:v>-143</c:v>
                </c:pt>
                <c:pt idx="558">
                  <c:v>-142</c:v>
                </c:pt>
                <c:pt idx="559">
                  <c:v>-141</c:v>
                </c:pt>
                <c:pt idx="560">
                  <c:v>-140</c:v>
                </c:pt>
                <c:pt idx="561">
                  <c:v>-139</c:v>
                </c:pt>
                <c:pt idx="562">
                  <c:v>-138</c:v>
                </c:pt>
                <c:pt idx="563">
                  <c:v>-137</c:v>
                </c:pt>
                <c:pt idx="564">
                  <c:v>-136</c:v>
                </c:pt>
                <c:pt idx="565">
                  <c:v>-135</c:v>
                </c:pt>
                <c:pt idx="566">
                  <c:v>-134</c:v>
                </c:pt>
                <c:pt idx="567">
                  <c:v>-133</c:v>
                </c:pt>
                <c:pt idx="568">
                  <c:v>-132</c:v>
                </c:pt>
                <c:pt idx="569">
                  <c:v>-131</c:v>
                </c:pt>
                <c:pt idx="570">
                  <c:v>-130</c:v>
                </c:pt>
                <c:pt idx="571">
                  <c:v>-129</c:v>
                </c:pt>
                <c:pt idx="572">
                  <c:v>-128</c:v>
                </c:pt>
                <c:pt idx="573">
                  <c:v>-127</c:v>
                </c:pt>
                <c:pt idx="574">
                  <c:v>-126</c:v>
                </c:pt>
                <c:pt idx="575">
                  <c:v>-125</c:v>
                </c:pt>
                <c:pt idx="576">
                  <c:v>-124</c:v>
                </c:pt>
                <c:pt idx="577">
                  <c:v>-123</c:v>
                </c:pt>
                <c:pt idx="578">
                  <c:v>-122</c:v>
                </c:pt>
                <c:pt idx="579">
                  <c:v>-121</c:v>
                </c:pt>
                <c:pt idx="580">
                  <c:v>-120</c:v>
                </c:pt>
                <c:pt idx="581">
                  <c:v>-119</c:v>
                </c:pt>
                <c:pt idx="582">
                  <c:v>-118</c:v>
                </c:pt>
                <c:pt idx="583">
                  <c:v>-117</c:v>
                </c:pt>
                <c:pt idx="584">
                  <c:v>-116</c:v>
                </c:pt>
                <c:pt idx="585">
                  <c:v>-115</c:v>
                </c:pt>
                <c:pt idx="586">
                  <c:v>-114</c:v>
                </c:pt>
                <c:pt idx="587">
                  <c:v>-113</c:v>
                </c:pt>
                <c:pt idx="588">
                  <c:v>-112</c:v>
                </c:pt>
                <c:pt idx="589">
                  <c:v>-111</c:v>
                </c:pt>
                <c:pt idx="590">
                  <c:v>-110</c:v>
                </c:pt>
                <c:pt idx="591">
                  <c:v>-109</c:v>
                </c:pt>
                <c:pt idx="592">
                  <c:v>-108</c:v>
                </c:pt>
                <c:pt idx="593">
                  <c:v>-107</c:v>
                </c:pt>
                <c:pt idx="594">
                  <c:v>-106</c:v>
                </c:pt>
                <c:pt idx="595">
                  <c:v>-105</c:v>
                </c:pt>
                <c:pt idx="596">
                  <c:v>-104</c:v>
                </c:pt>
                <c:pt idx="597">
                  <c:v>-103</c:v>
                </c:pt>
                <c:pt idx="598">
                  <c:v>-102</c:v>
                </c:pt>
                <c:pt idx="599">
                  <c:v>-101</c:v>
                </c:pt>
                <c:pt idx="600">
                  <c:v>-100</c:v>
                </c:pt>
                <c:pt idx="601">
                  <c:v>-99</c:v>
                </c:pt>
                <c:pt idx="602">
                  <c:v>-98</c:v>
                </c:pt>
                <c:pt idx="603">
                  <c:v>-97</c:v>
                </c:pt>
                <c:pt idx="604">
                  <c:v>-96</c:v>
                </c:pt>
                <c:pt idx="605">
                  <c:v>-95</c:v>
                </c:pt>
                <c:pt idx="606">
                  <c:v>-94</c:v>
                </c:pt>
                <c:pt idx="607">
                  <c:v>-93</c:v>
                </c:pt>
                <c:pt idx="608">
                  <c:v>-92</c:v>
                </c:pt>
                <c:pt idx="609">
                  <c:v>-91</c:v>
                </c:pt>
                <c:pt idx="610">
                  <c:v>-90</c:v>
                </c:pt>
                <c:pt idx="611">
                  <c:v>-89</c:v>
                </c:pt>
                <c:pt idx="612">
                  <c:v>-88</c:v>
                </c:pt>
                <c:pt idx="613">
                  <c:v>-87</c:v>
                </c:pt>
                <c:pt idx="614">
                  <c:v>-86</c:v>
                </c:pt>
                <c:pt idx="615">
                  <c:v>-85</c:v>
                </c:pt>
                <c:pt idx="616">
                  <c:v>-84</c:v>
                </c:pt>
                <c:pt idx="617">
                  <c:v>-83</c:v>
                </c:pt>
                <c:pt idx="618">
                  <c:v>-82</c:v>
                </c:pt>
                <c:pt idx="619">
                  <c:v>-81</c:v>
                </c:pt>
                <c:pt idx="620">
                  <c:v>-80</c:v>
                </c:pt>
                <c:pt idx="621">
                  <c:v>-79</c:v>
                </c:pt>
                <c:pt idx="622">
                  <c:v>-78</c:v>
                </c:pt>
                <c:pt idx="623">
                  <c:v>-77</c:v>
                </c:pt>
                <c:pt idx="624">
                  <c:v>-76</c:v>
                </c:pt>
                <c:pt idx="625">
                  <c:v>-75</c:v>
                </c:pt>
                <c:pt idx="626">
                  <c:v>-74</c:v>
                </c:pt>
                <c:pt idx="627">
                  <c:v>-73</c:v>
                </c:pt>
                <c:pt idx="628">
                  <c:v>-72</c:v>
                </c:pt>
                <c:pt idx="629">
                  <c:v>-71</c:v>
                </c:pt>
                <c:pt idx="630">
                  <c:v>-70</c:v>
                </c:pt>
                <c:pt idx="631">
                  <c:v>-69</c:v>
                </c:pt>
                <c:pt idx="632">
                  <c:v>-68</c:v>
                </c:pt>
                <c:pt idx="633">
                  <c:v>-67</c:v>
                </c:pt>
                <c:pt idx="634">
                  <c:v>-66</c:v>
                </c:pt>
                <c:pt idx="635">
                  <c:v>-65</c:v>
                </c:pt>
                <c:pt idx="636">
                  <c:v>-64</c:v>
                </c:pt>
                <c:pt idx="637">
                  <c:v>-63</c:v>
                </c:pt>
                <c:pt idx="638">
                  <c:v>-62</c:v>
                </c:pt>
                <c:pt idx="639">
                  <c:v>-61</c:v>
                </c:pt>
                <c:pt idx="640">
                  <c:v>-60</c:v>
                </c:pt>
                <c:pt idx="641">
                  <c:v>-59</c:v>
                </c:pt>
                <c:pt idx="642">
                  <c:v>-58</c:v>
                </c:pt>
                <c:pt idx="643">
                  <c:v>-57</c:v>
                </c:pt>
                <c:pt idx="644">
                  <c:v>-56</c:v>
                </c:pt>
                <c:pt idx="645">
                  <c:v>-55</c:v>
                </c:pt>
                <c:pt idx="646">
                  <c:v>-54</c:v>
                </c:pt>
                <c:pt idx="647">
                  <c:v>-53</c:v>
                </c:pt>
                <c:pt idx="648">
                  <c:v>-52</c:v>
                </c:pt>
                <c:pt idx="649">
                  <c:v>-51</c:v>
                </c:pt>
                <c:pt idx="650">
                  <c:v>-50</c:v>
                </c:pt>
                <c:pt idx="651">
                  <c:v>-49</c:v>
                </c:pt>
                <c:pt idx="652">
                  <c:v>-48</c:v>
                </c:pt>
                <c:pt idx="653">
                  <c:v>-47</c:v>
                </c:pt>
                <c:pt idx="654">
                  <c:v>-46</c:v>
                </c:pt>
                <c:pt idx="655">
                  <c:v>-45</c:v>
                </c:pt>
                <c:pt idx="656">
                  <c:v>-44</c:v>
                </c:pt>
                <c:pt idx="657">
                  <c:v>-43</c:v>
                </c:pt>
                <c:pt idx="658">
                  <c:v>-42</c:v>
                </c:pt>
                <c:pt idx="659">
                  <c:v>-41</c:v>
                </c:pt>
                <c:pt idx="660">
                  <c:v>-40</c:v>
                </c:pt>
                <c:pt idx="661">
                  <c:v>-39</c:v>
                </c:pt>
                <c:pt idx="662">
                  <c:v>-38</c:v>
                </c:pt>
                <c:pt idx="663">
                  <c:v>-37</c:v>
                </c:pt>
                <c:pt idx="664">
                  <c:v>-36</c:v>
                </c:pt>
                <c:pt idx="665">
                  <c:v>-35</c:v>
                </c:pt>
                <c:pt idx="666">
                  <c:v>-34</c:v>
                </c:pt>
                <c:pt idx="667">
                  <c:v>-33</c:v>
                </c:pt>
                <c:pt idx="668">
                  <c:v>-32</c:v>
                </c:pt>
                <c:pt idx="669">
                  <c:v>-31</c:v>
                </c:pt>
                <c:pt idx="670">
                  <c:v>-30</c:v>
                </c:pt>
                <c:pt idx="671">
                  <c:v>-29</c:v>
                </c:pt>
                <c:pt idx="672">
                  <c:v>-28</c:v>
                </c:pt>
                <c:pt idx="673">
                  <c:v>-27</c:v>
                </c:pt>
                <c:pt idx="674">
                  <c:v>-26</c:v>
                </c:pt>
                <c:pt idx="675">
                  <c:v>-25</c:v>
                </c:pt>
                <c:pt idx="676">
                  <c:v>-24</c:v>
                </c:pt>
                <c:pt idx="677">
                  <c:v>-23</c:v>
                </c:pt>
                <c:pt idx="678">
                  <c:v>-22</c:v>
                </c:pt>
                <c:pt idx="679">
                  <c:v>-21</c:v>
                </c:pt>
                <c:pt idx="680">
                  <c:v>-20</c:v>
                </c:pt>
                <c:pt idx="681">
                  <c:v>-19</c:v>
                </c:pt>
                <c:pt idx="682">
                  <c:v>-18</c:v>
                </c:pt>
                <c:pt idx="683">
                  <c:v>-17</c:v>
                </c:pt>
                <c:pt idx="684">
                  <c:v>-16</c:v>
                </c:pt>
                <c:pt idx="685">
                  <c:v>-15</c:v>
                </c:pt>
                <c:pt idx="686">
                  <c:v>-14</c:v>
                </c:pt>
                <c:pt idx="687">
                  <c:v>-13</c:v>
                </c:pt>
                <c:pt idx="688">
                  <c:v>-12</c:v>
                </c:pt>
                <c:pt idx="689">
                  <c:v>-11</c:v>
                </c:pt>
                <c:pt idx="690">
                  <c:v>-10</c:v>
                </c:pt>
                <c:pt idx="691">
                  <c:v>-9</c:v>
                </c:pt>
                <c:pt idx="692">
                  <c:v>-8</c:v>
                </c:pt>
                <c:pt idx="693">
                  <c:v>-7</c:v>
                </c:pt>
                <c:pt idx="694">
                  <c:v>-6</c:v>
                </c:pt>
                <c:pt idx="695">
                  <c:v>-5</c:v>
                </c:pt>
                <c:pt idx="696">
                  <c:v>-4</c:v>
                </c:pt>
                <c:pt idx="697">
                  <c:v>-3</c:v>
                </c:pt>
                <c:pt idx="698">
                  <c:v>-2</c:v>
                </c:pt>
                <c:pt idx="699">
                  <c:v>-1</c:v>
                </c:pt>
                <c:pt idx="700">
                  <c:v>0</c:v>
                </c:pt>
                <c:pt idx="701">
                  <c:v>1</c:v>
                </c:pt>
                <c:pt idx="702">
                  <c:v>2</c:v>
                </c:pt>
                <c:pt idx="703">
                  <c:v>3</c:v>
                </c:pt>
                <c:pt idx="704">
                  <c:v>4</c:v>
                </c:pt>
                <c:pt idx="705">
                  <c:v>5</c:v>
                </c:pt>
                <c:pt idx="706">
                  <c:v>6</c:v>
                </c:pt>
                <c:pt idx="707">
                  <c:v>7</c:v>
                </c:pt>
                <c:pt idx="708">
                  <c:v>8</c:v>
                </c:pt>
                <c:pt idx="709">
                  <c:v>9</c:v>
                </c:pt>
                <c:pt idx="710">
                  <c:v>10</c:v>
                </c:pt>
                <c:pt idx="711">
                  <c:v>11</c:v>
                </c:pt>
                <c:pt idx="712">
                  <c:v>12</c:v>
                </c:pt>
                <c:pt idx="713">
                  <c:v>13</c:v>
                </c:pt>
                <c:pt idx="714">
                  <c:v>14</c:v>
                </c:pt>
                <c:pt idx="715">
                  <c:v>15</c:v>
                </c:pt>
                <c:pt idx="716">
                  <c:v>16</c:v>
                </c:pt>
                <c:pt idx="717">
                  <c:v>17</c:v>
                </c:pt>
                <c:pt idx="718">
                  <c:v>18</c:v>
                </c:pt>
                <c:pt idx="719">
                  <c:v>19</c:v>
                </c:pt>
                <c:pt idx="720">
                  <c:v>20</c:v>
                </c:pt>
                <c:pt idx="721">
                  <c:v>21</c:v>
                </c:pt>
                <c:pt idx="722">
                  <c:v>22</c:v>
                </c:pt>
                <c:pt idx="723">
                  <c:v>23</c:v>
                </c:pt>
                <c:pt idx="724">
                  <c:v>24</c:v>
                </c:pt>
                <c:pt idx="725">
                  <c:v>25</c:v>
                </c:pt>
                <c:pt idx="726">
                  <c:v>26</c:v>
                </c:pt>
                <c:pt idx="727">
                  <c:v>27</c:v>
                </c:pt>
                <c:pt idx="728">
                  <c:v>28</c:v>
                </c:pt>
                <c:pt idx="729">
                  <c:v>29</c:v>
                </c:pt>
                <c:pt idx="730">
                  <c:v>30</c:v>
                </c:pt>
                <c:pt idx="731">
                  <c:v>31</c:v>
                </c:pt>
                <c:pt idx="732">
                  <c:v>32</c:v>
                </c:pt>
                <c:pt idx="733">
                  <c:v>33</c:v>
                </c:pt>
                <c:pt idx="734">
                  <c:v>34</c:v>
                </c:pt>
                <c:pt idx="735">
                  <c:v>35</c:v>
                </c:pt>
                <c:pt idx="736">
                  <c:v>36</c:v>
                </c:pt>
                <c:pt idx="737">
                  <c:v>37</c:v>
                </c:pt>
                <c:pt idx="738">
                  <c:v>38</c:v>
                </c:pt>
                <c:pt idx="739">
                  <c:v>39</c:v>
                </c:pt>
                <c:pt idx="740">
                  <c:v>40</c:v>
                </c:pt>
                <c:pt idx="741">
                  <c:v>41</c:v>
                </c:pt>
                <c:pt idx="742">
                  <c:v>42</c:v>
                </c:pt>
                <c:pt idx="743">
                  <c:v>43</c:v>
                </c:pt>
                <c:pt idx="744">
                  <c:v>44</c:v>
                </c:pt>
                <c:pt idx="745">
                  <c:v>45</c:v>
                </c:pt>
                <c:pt idx="746">
                  <c:v>46</c:v>
                </c:pt>
                <c:pt idx="747">
                  <c:v>47</c:v>
                </c:pt>
                <c:pt idx="748">
                  <c:v>48</c:v>
                </c:pt>
                <c:pt idx="749">
                  <c:v>49</c:v>
                </c:pt>
                <c:pt idx="750">
                  <c:v>50</c:v>
                </c:pt>
                <c:pt idx="751">
                  <c:v>51</c:v>
                </c:pt>
                <c:pt idx="752">
                  <c:v>52</c:v>
                </c:pt>
                <c:pt idx="753">
                  <c:v>53</c:v>
                </c:pt>
                <c:pt idx="754">
                  <c:v>54</c:v>
                </c:pt>
                <c:pt idx="755">
                  <c:v>55</c:v>
                </c:pt>
                <c:pt idx="756">
                  <c:v>56</c:v>
                </c:pt>
                <c:pt idx="757">
                  <c:v>57</c:v>
                </c:pt>
                <c:pt idx="758">
                  <c:v>58</c:v>
                </c:pt>
                <c:pt idx="759">
                  <c:v>59</c:v>
                </c:pt>
                <c:pt idx="760">
                  <c:v>60</c:v>
                </c:pt>
                <c:pt idx="761">
                  <c:v>61</c:v>
                </c:pt>
                <c:pt idx="762">
                  <c:v>62</c:v>
                </c:pt>
                <c:pt idx="763">
                  <c:v>63</c:v>
                </c:pt>
                <c:pt idx="764">
                  <c:v>64</c:v>
                </c:pt>
                <c:pt idx="765">
                  <c:v>65</c:v>
                </c:pt>
                <c:pt idx="766">
                  <c:v>66</c:v>
                </c:pt>
                <c:pt idx="767">
                  <c:v>67</c:v>
                </c:pt>
                <c:pt idx="768">
                  <c:v>68</c:v>
                </c:pt>
                <c:pt idx="769">
                  <c:v>69</c:v>
                </c:pt>
                <c:pt idx="770">
                  <c:v>70</c:v>
                </c:pt>
                <c:pt idx="771">
                  <c:v>71</c:v>
                </c:pt>
                <c:pt idx="772">
                  <c:v>72</c:v>
                </c:pt>
                <c:pt idx="773">
                  <c:v>73</c:v>
                </c:pt>
                <c:pt idx="774">
                  <c:v>74</c:v>
                </c:pt>
                <c:pt idx="775">
                  <c:v>75</c:v>
                </c:pt>
                <c:pt idx="776">
                  <c:v>76</c:v>
                </c:pt>
                <c:pt idx="777">
                  <c:v>77</c:v>
                </c:pt>
                <c:pt idx="778">
                  <c:v>78</c:v>
                </c:pt>
                <c:pt idx="779">
                  <c:v>79</c:v>
                </c:pt>
                <c:pt idx="780">
                  <c:v>80</c:v>
                </c:pt>
                <c:pt idx="781">
                  <c:v>81</c:v>
                </c:pt>
                <c:pt idx="782">
                  <c:v>82</c:v>
                </c:pt>
                <c:pt idx="783">
                  <c:v>83</c:v>
                </c:pt>
                <c:pt idx="784">
                  <c:v>84</c:v>
                </c:pt>
                <c:pt idx="785">
                  <c:v>85</c:v>
                </c:pt>
                <c:pt idx="786">
                  <c:v>86</c:v>
                </c:pt>
                <c:pt idx="787">
                  <c:v>87</c:v>
                </c:pt>
                <c:pt idx="788">
                  <c:v>88</c:v>
                </c:pt>
                <c:pt idx="789">
                  <c:v>89</c:v>
                </c:pt>
                <c:pt idx="790">
                  <c:v>90</c:v>
                </c:pt>
                <c:pt idx="791">
                  <c:v>91</c:v>
                </c:pt>
                <c:pt idx="792">
                  <c:v>92</c:v>
                </c:pt>
                <c:pt idx="793">
                  <c:v>93</c:v>
                </c:pt>
                <c:pt idx="794">
                  <c:v>94</c:v>
                </c:pt>
                <c:pt idx="795">
                  <c:v>95</c:v>
                </c:pt>
                <c:pt idx="796">
                  <c:v>96</c:v>
                </c:pt>
                <c:pt idx="797">
                  <c:v>97</c:v>
                </c:pt>
                <c:pt idx="798">
                  <c:v>98</c:v>
                </c:pt>
                <c:pt idx="799">
                  <c:v>99</c:v>
                </c:pt>
                <c:pt idx="800">
                  <c:v>100</c:v>
                </c:pt>
                <c:pt idx="801">
                  <c:v>101</c:v>
                </c:pt>
                <c:pt idx="802">
                  <c:v>102</c:v>
                </c:pt>
                <c:pt idx="803">
                  <c:v>103</c:v>
                </c:pt>
                <c:pt idx="804">
                  <c:v>104</c:v>
                </c:pt>
                <c:pt idx="805">
                  <c:v>105</c:v>
                </c:pt>
                <c:pt idx="806">
                  <c:v>106</c:v>
                </c:pt>
                <c:pt idx="807">
                  <c:v>107</c:v>
                </c:pt>
                <c:pt idx="808">
                  <c:v>108</c:v>
                </c:pt>
                <c:pt idx="809">
                  <c:v>109</c:v>
                </c:pt>
                <c:pt idx="810">
                  <c:v>110</c:v>
                </c:pt>
                <c:pt idx="811">
                  <c:v>111</c:v>
                </c:pt>
                <c:pt idx="812">
                  <c:v>112</c:v>
                </c:pt>
                <c:pt idx="813">
                  <c:v>113</c:v>
                </c:pt>
                <c:pt idx="814">
                  <c:v>114</c:v>
                </c:pt>
                <c:pt idx="815">
                  <c:v>115</c:v>
                </c:pt>
                <c:pt idx="816">
                  <c:v>116</c:v>
                </c:pt>
                <c:pt idx="817">
                  <c:v>117</c:v>
                </c:pt>
                <c:pt idx="818">
                  <c:v>118</c:v>
                </c:pt>
                <c:pt idx="819">
                  <c:v>119</c:v>
                </c:pt>
                <c:pt idx="820">
                  <c:v>120</c:v>
                </c:pt>
                <c:pt idx="821">
                  <c:v>121</c:v>
                </c:pt>
                <c:pt idx="822">
                  <c:v>122</c:v>
                </c:pt>
                <c:pt idx="823">
                  <c:v>123</c:v>
                </c:pt>
                <c:pt idx="824">
                  <c:v>124</c:v>
                </c:pt>
                <c:pt idx="825">
                  <c:v>125</c:v>
                </c:pt>
                <c:pt idx="826">
                  <c:v>126</c:v>
                </c:pt>
                <c:pt idx="827">
                  <c:v>127</c:v>
                </c:pt>
                <c:pt idx="828">
                  <c:v>128</c:v>
                </c:pt>
                <c:pt idx="829">
                  <c:v>129</c:v>
                </c:pt>
                <c:pt idx="830">
                  <c:v>130</c:v>
                </c:pt>
                <c:pt idx="831">
                  <c:v>131</c:v>
                </c:pt>
                <c:pt idx="832">
                  <c:v>132</c:v>
                </c:pt>
                <c:pt idx="833">
                  <c:v>133</c:v>
                </c:pt>
                <c:pt idx="834">
                  <c:v>134</c:v>
                </c:pt>
                <c:pt idx="835">
                  <c:v>135</c:v>
                </c:pt>
                <c:pt idx="836">
                  <c:v>136</c:v>
                </c:pt>
                <c:pt idx="837">
                  <c:v>137</c:v>
                </c:pt>
                <c:pt idx="838">
                  <c:v>138</c:v>
                </c:pt>
                <c:pt idx="839">
                  <c:v>139</c:v>
                </c:pt>
                <c:pt idx="840">
                  <c:v>140</c:v>
                </c:pt>
                <c:pt idx="841">
                  <c:v>141</c:v>
                </c:pt>
                <c:pt idx="842">
                  <c:v>142</c:v>
                </c:pt>
                <c:pt idx="843">
                  <c:v>143</c:v>
                </c:pt>
                <c:pt idx="844">
                  <c:v>144</c:v>
                </c:pt>
                <c:pt idx="845">
                  <c:v>145</c:v>
                </c:pt>
                <c:pt idx="846">
                  <c:v>146</c:v>
                </c:pt>
                <c:pt idx="847">
                  <c:v>147</c:v>
                </c:pt>
                <c:pt idx="848">
                  <c:v>148</c:v>
                </c:pt>
                <c:pt idx="849">
                  <c:v>149</c:v>
                </c:pt>
                <c:pt idx="850">
                  <c:v>150</c:v>
                </c:pt>
                <c:pt idx="851">
                  <c:v>151</c:v>
                </c:pt>
                <c:pt idx="852">
                  <c:v>152</c:v>
                </c:pt>
                <c:pt idx="853">
                  <c:v>153</c:v>
                </c:pt>
                <c:pt idx="854">
                  <c:v>154</c:v>
                </c:pt>
                <c:pt idx="855">
                  <c:v>155</c:v>
                </c:pt>
                <c:pt idx="856">
                  <c:v>156</c:v>
                </c:pt>
                <c:pt idx="857">
                  <c:v>157</c:v>
                </c:pt>
                <c:pt idx="858">
                  <c:v>158</c:v>
                </c:pt>
                <c:pt idx="859">
                  <c:v>159</c:v>
                </c:pt>
                <c:pt idx="860">
                  <c:v>160</c:v>
                </c:pt>
                <c:pt idx="861">
                  <c:v>161</c:v>
                </c:pt>
                <c:pt idx="862">
                  <c:v>162</c:v>
                </c:pt>
                <c:pt idx="863">
                  <c:v>163</c:v>
                </c:pt>
                <c:pt idx="864">
                  <c:v>164</c:v>
                </c:pt>
                <c:pt idx="865">
                  <c:v>165</c:v>
                </c:pt>
                <c:pt idx="866">
                  <c:v>166</c:v>
                </c:pt>
                <c:pt idx="867">
                  <c:v>167</c:v>
                </c:pt>
                <c:pt idx="868">
                  <c:v>168</c:v>
                </c:pt>
                <c:pt idx="869">
                  <c:v>169</c:v>
                </c:pt>
                <c:pt idx="870">
                  <c:v>170</c:v>
                </c:pt>
                <c:pt idx="871">
                  <c:v>171</c:v>
                </c:pt>
                <c:pt idx="872">
                  <c:v>172</c:v>
                </c:pt>
                <c:pt idx="873">
                  <c:v>173</c:v>
                </c:pt>
                <c:pt idx="874">
                  <c:v>174</c:v>
                </c:pt>
                <c:pt idx="875">
                  <c:v>175</c:v>
                </c:pt>
                <c:pt idx="876">
                  <c:v>176</c:v>
                </c:pt>
                <c:pt idx="877">
                  <c:v>177</c:v>
                </c:pt>
                <c:pt idx="878">
                  <c:v>178</c:v>
                </c:pt>
                <c:pt idx="879">
                  <c:v>179</c:v>
                </c:pt>
                <c:pt idx="880">
                  <c:v>180</c:v>
                </c:pt>
                <c:pt idx="881">
                  <c:v>181</c:v>
                </c:pt>
                <c:pt idx="882">
                  <c:v>182</c:v>
                </c:pt>
                <c:pt idx="883">
                  <c:v>183</c:v>
                </c:pt>
                <c:pt idx="884">
                  <c:v>184</c:v>
                </c:pt>
                <c:pt idx="885">
                  <c:v>185</c:v>
                </c:pt>
                <c:pt idx="886">
                  <c:v>186</c:v>
                </c:pt>
                <c:pt idx="887">
                  <c:v>187</c:v>
                </c:pt>
                <c:pt idx="888">
                  <c:v>188</c:v>
                </c:pt>
                <c:pt idx="889">
                  <c:v>189</c:v>
                </c:pt>
                <c:pt idx="890">
                  <c:v>190</c:v>
                </c:pt>
                <c:pt idx="891">
                  <c:v>191</c:v>
                </c:pt>
                <c:pt idx="892">
                  <c:v>192</c:v>
                </c:pt>
                <c:pt idx="893">
                  <c:v>193</c:v>
                </c:pt>
                <c:pt idx="894">
                  <c:v>194</c:v>
                </c:pt>
                <c:pt idx="895">
                  <c:v>195</c:v>
                </c:pt>
                <c:pt idx="896">
                  <c:v>196</c:v>
                </c:pt>
                <c:pt idx="897">
                  <c:v>197</c:v>
                </c:pt>
                <c:pt idx="898">
                  <c:v>198</c:v>
                </c:pt>
                <c:pt idx="899">
                  <c:v>199</c:v>
                </c:pt>
                <c:pt idx="900">
                  <c:v>200</c:v>
                </c:pt>
                <c:pt idx="901">
                  <c:v>201</c:v>
                </c:pt>
                <c:pt idx="902">
                  <c:v>202</c:v>
                </c:pt>
                <c:pt idx="903">
                  <c:v>203</c:v>
                </c:pt>
                <c:pt idx="904">
                  <c:v>204</c:v>
                </c:pt>
                <c:pt idx="905">
                  <c:v>205</c:v>
                </c:pt>
                <c:pt idx="906">
                  <c:v>206</c:v>
                </c:pt>
                <c:pt idx="907">
                  <c:v>207</c:v>
                </c:pt>
                <c:pt idx="908">
                  <c:v>208</c:v>
                </c:pt>
                <c:pt idx="909">
                  <c:v>209</c:v>
                </c:pt>
                <c:pt idx="910">
                  <c:v>210</c:v>
                </c:pt>
                <c:pt idx="911">
                  <c:v>211</c:v>
                </c:pt>
                <c:pt idx="912">
                  <c:v>212</c:v>
                </c:pt>
                <c:pt idx="913">
                  <c:v>213</c:v>
                </c:pt>
                <c:pt idx="914">
                  <c:v>214</c:v>
                </c:pt>
                <c:pt idx="915">
                  <c:v>215</c:v>
                </c:pt>
                <c:pt idx="916">
                  <c:v>216</c:v>
                </c:pt>
                <c:pt idx="917">
                  <c:v>217</c:v>
                </c:pt>
                <c:pt idx="918">
                  <c:v>218</c:v>
                </c:pt>
                <c:pt idx="919">
                  <c:v>219</c:v>
                </c:pt>
                <c:pt idx="920">
                  <c:v>220</c:v>
                </c:pt>
                <c:pt idx="921">
                  <c:v>221</c:v>
                </c:pt>
                <c:pt idx="922">
                  <c:v>222</c:v>
                </c:pt>
                <c:pt idx="923">
                  <c:v>223</c:v>
                </c:pt>
                <c:pt idx="924">
                  <c:v>224</c:v>
                </c:pt>
                <c:pt idx="925">
                  <c:v>225</c:v>
                </c:pt>
                <c:pt idx="926">
                  <c:v>226</c:v>
                </c:pt>
                <c:pt idx="927">
                  <c:v>227</c:v>
                </c:pt>
                <c:pt idx="928">
                  <c:v>228</c:v>
                </c:pt>
                <c:pt idx="929">
                  <c:v>229</c:v>
                </c:pt>
                <c:pt idx="930">
                  <c:v>230</c:v>
                </c:pt>
                <c:pt idx="931">
                  <c:v>231</c:v>
                </c:pt>
                <c:pt idx="932">
                  <c:v>232</c:v>
                </c:pt>
                <c:pt idx="933">
                  <c:v>233</c:v>
                </c:pt>
                <c:pt idx="934">
                  <c:v>234</c:v>
                </c:pt>
                <c:pt idx="935">
                  <c:v>235</c:v>
                </c:pt>
                <c:pt idx="936">
                  <c:v>236</c:v>
                </c:pt>
                <c:pt idx="937">
                  <c:v>237</c:v>
                </c:pt>
                <c:pt idx="938">
                  <c:v>238</c:v>
                </c:pt>
                <c:pt idx="939">
                  <c:v>239</c:v>
                </c:pt>
                <c:pt idx="940">
                  <c:v>240</c:v>
                </c:pt>
                <c:pt idx="941">
                  <c:v>241</c:v>
                </c:pt>
                <c:pt idx="942">
                  <c:v>242</c:v>
                </c:pt>
                <c:pt idx="943">
                  <c:v>243</c:v>
                </c:pt>
                <c:pt idx="944">
                  <c:v>244</c:v>
                </c:pt>
                <c:pt idx="945">
                  <c:v>245</c:v>
                </c:pt>
                <c:pt idx="946">
                  <c:v>246</c:v>
                </c:pt>
                <c:pt idx="947">
                  <c:v>247</c:v>
                </c:pt>
                <c:pt idx="948">
                  <c:v>248</c:v>
                </c:pt>
                <c:pt idx="949">
                  <c:v>249</c:v>
                </c:pt>
                <c:pt idx="950">
                  <c:v>250</c:v>
                </c:pt>
                <c:pt idx="951">
                  <c:v>251</c:v>
                </c:pt>
                <c:pt idx="952">
                  <c:v>252</c:v>
                </c:pt>
                <c:pt idx="953">
                  <c:v>253</c:v>
                </c:pt>
                <c:pt idx="954">
                  <c:v>254</c:v>
                </c:pt>
                <c:pt idx="955">
                  <c:v>255</c:v>
                </c:pt>
                <c:pt idx="956">
                  <c:v>256</c:v>
                </c:pt>
                <c:pt idx="957">
                  <c:v>257</c:v>
                </c:pt>
                <c:pt idx="958">
                  <c:v>258</c:v>
                </c:pt>
                <c:pt idx="959">
                  <c:v>259</c:v>
                </c:pt>
                <c:pt idx="960">
                  <c:v>260</c:v>
                </c:pt>
                <c:pt idx="961">
                  <c:v>261</c:v>
                </c:pt>
                <c:pt idx="962">
                  <c:v>262</c:v>
                </c:pt>
                <c:pt idx="963">
                  <c:v>263</c:v>
                </c:pt>
                <c:pt idx="964">
                  <c:v>264</c:v>
                </c:pt>
                <c:pt idx="965">
                  <c:v>265</c:v>
                </c:pt>
                <c:pt idx="966">
                  <c:v>266</c:v>
                </c:pt>
                <c:pt idx="967">
                  <c:v>267</c:v>
                </c:pt>
                <c:pt idx="968">
                  <c:v>268</c:v>
                </c:pt>
                <c:pt idx="969">
                  <c:v>269</c:v>
                </c:pt>
                <c:pt idx="970">
                  <c:v>270</c:v>
                </c:pt>
                <c:pt idx="971">
                  <c:v>271</c:v>
                </c:pt>
                <c:pt idx="972">
                  <c:v>272</c:v>
                </c:pt>
                <c:pt idx="973">
                  <c:v>273</c:v>
                </c:pt>
                <c:pt idx="974">
                  <c:v>274</c:v>
                </c:pt>
                <c:pt idx="975">
                  <c:v>275</c:v>
                </c:pt>
                <c:pt idx="976">
                  <c:v>276</c:v>
                </c:pt>
                <c:pt idx="977">
                  <c:v>277</c:v>
                </c:pt>
                <c:pt idx="978">
                  <c:v>278</c:v>
                </c:pt>
                <c:pt idx="979">
                  <c:v>279</c:v>
                </c:pt>
                <c:pt idx="980">
                  <c:v>280</c:v>
                </c:pt>
                <c:pt idx="981">
                  <c:v>281</c:v>
                </c:pt>
                <c:pt idx="982">
                  <c:v>282</c:v>
                </c:pt>
                <c:pt idx="983">
                  <c:v>283</c:v>
                </c:pt>
                <c:pt idx="984">
                  <c:v>284</c:v>
                </c:pt>
                <c:pt idx="985">
                  <c:v>285</c:v>
                </c:pt>
                <c:pt idx="986">
                  <c:v>286</c:v>
                </c:pt>
                <c:pt idx="987">
                  <c:v>287</c:v>
                </c:pt>
                <c:pt idx="988">
                  <c:v>288</c:v>
                </c:pt>
                <c:pt idx="989">
                  <c:v>289</c:v>
                </c:pt>
                <c:pt idx="990">
                  <c:v>290</c:v>
                </c:pt>
                <c:pt idx="991">
                  <c:v>291</c:v>
                </c:pt>
                <c:pt idx="992">
                  <c:v>292</c:v>
                </c:pt>
                <c:pt idx="993">
                  <c:v>293</c:v>
                </c:pt>
                <c:pt idx="994">
                  <c:v>294</c:v>
                </c:pt>
                <c:pt idx="995">
                  <c:v>295</c:v>
                </c:pt>
                <c:pt idx="996">
                  <c:v>296</c:v>
                </c:pt>
                <c:pt idx="997">
                  <c:v>297</c:v>
                </c:pt>
                <c:pt idx="998">
                  <c:v>298</c:v>
                </c:pt>
                <c:pt idx="999">
                  <c:v>299</c:v>
                </c:pt>
                <c:pt idx="1000">
                  <c:v>300</c:v>
                </c:pt>
                <c:pt idx="1001">
                  <c:v>301</c:v>
                </c:pt>
                <c:pt idx="1002">
                  <c:v>302</c:v>
                </c:pt>
                <c:pt idx="1003">
                  <c:v>303</c:v>
                </c:pt>
                <c:pt idx="1004">
                  <c:v>304</c:v>
                </c:pt>
                <c:pt idx="1005">
                  <c:v>305</c:v>
                </c:pt>
                <c:pt idx="1006">
                  <c:v>306</c:v>
                </c:pt>
                <c:pt idx="1007">
                  <c:v>307</c:v>
                </c:pt>
                <c:pt idx="1008">
                  <c:v>308</c:v>
                </c:pt>
                <c:pt idx="1009">
                  <c:v>309</c:v>
                </c:pt>
                <c:pt idx="1010">
                  <c:v>310</c:v>
                </c:pt>
                <c:pt idx="1011">
                  <c:v>311</c:v>
                </c:pt>
                <c:pt idx="1012">
                  <c:v>312</c:v>
                </c:pt>
                <c:pt idx="1013">
                  <c:v>313</c:v>
                </c:pt>
                <c:pt idx="1014">
                  <c:v>314</c:v>
                </c:pt>
                <c:pt idx="1015">
                  <c:v>315</c:v>
                </c:pt>
                <c:pt idx="1016">
                  <c:v>316</c:v>
                </c:pt>
                <c:pt idx="1017">
                  <c:v>317</c:v>
                </c:pt>
                <c:pt idx="1018">
                  <c:v>318</c:v>
                </c:pt>
                <c:pt idx="1019">
                  <c:v>319</c:v>
                </c:pt>
                <c:pt idx="1020">
                  <c:v>320</c:v>
                </c:pt>
                <c:pt idx="1021">
                  <c:v>321</c:v>
                </c:pt>
                <c:pt idx="1022">
                  <c:v>322</c:v>
                </c:pt>
                <c:pt idx="1023">
                  <c:v>323</c:v>
                </c:pt>
                <c:pt idx="1024">
                  <c:v>324</c:v>
                </c:pt>
                <c:pt idx="1025">
                  <c:v>325</c:v>
                </c:pt>
                <c:pt idx="1026">
                  <c:v>326</c:v>
                </c:pt>
                <c:pt idx="1027">
                  <c:v>327</c:v>
                </c:pt>
                <c:pt idx="1028">
                  <c:v>328</c:v>
                </c:pt>
                <c:pt idx="1029">
                  <c:v>329</c:v>
                </c:pt>
                <c:pt idx="1030">
                  <c:v>330</c:v>
                </c:pt>
                <c:pt idx="1031">
                  <c:v>331</c:v>
                </c:pt>
                <c:pt idx="1032">
                  <c:v>332</c:v>
                </c:pt>
                <c:pt idx="1033">
                  <c:v>333</c:v>
                </c:pt>
                <c:pt idx="1034">
                  <c:v>334</c:v>
                </c:pt>
                <c:pt idx="1035">
                  <c:v>335</c:v>
                </c:pt>
                <c:pt idx="1036">
                  <c:v>336</c:v>
                </c:pt>
                <c:pt idx="1037">
                  <c:v>337</c:v>
                </c:pt>
                <c:pt idx="1038">
                  <c:v>338</c:v>
                </c:pt>
                <c:pt idx="1039">
                  <c:v>339</c:v>
                </c:pt>
                <c:pt idx="1040">
                  <c:v>340</c:v>
                </c:pt>
                <c:pt idx="1041">
                  <c:v>341</c:v>
                </c:pt>
                <c:pt idx="1042">
                  <c:v>342</c:v>
                </c:pt>
                <c:pt idx="1043">
                  <c:v>343</c:v>
                </c:pt>
                <c:pt idx="1044">
                  <c:v>344</c:v>
                </c:pt>
                <c:pt idx="1045">
                  <c:v>345</c:v>
                </c:pt>
                <c:pt idx="1046">
                  <c:v>346</c:v>
                </c:pt>
                <c:pt idx="1047">
                  <c:v>347</c:v>
                </c:pt>
                <c:pt idx="1048">
                  <c:v>348</c:v>
                </c:pt>
                <c:pt idx="1049">
                  <c:v>349</c:v>
                </c:pt>
                <c:pt idx="1050">
                  <c:v>350</c:v>
                </c:pt>
                <c:pt idx="1051">
                  <c:v>351</c:v>
                </c:pt>
                <c:pt idx="1052">
                  <c:v>352</c:v>
                </c:pt>
                <c:pt idx="1053">
                  <c:v>353</c:v>
                </c:pt>
                <c:pt idx="1054">
                  <c:v>354</c:v>
                </c:pt>
                <c:pt idx="1055">
                  <c:v>355</c:v>
                </c:pt>
                <c:pt idx="1056">
                  <c:v>356</c:v>
                </c:pt>
                <c:pt idx="1057">
                  <c:v>357</c:v>
                </c:pt>
                <c:pt idx="1058">
                  <c:v>358</c:v>
                </c:pt>
                <c:pt idx="1059">
                  <c:v>359</c:v>
                </c:pt>
                <c:pt idx="1060">
                  <c:v>360</c:v>
                </c:pt>
                <c:pt idx="1061">
                  <c:v>361</c:v>
                </c:pt>
                <c:pt idx="1062">
                  <c:v>362</c:v>
                </c:pt>
                <c:pt idx="1063">
                  <c:v>363</c:v>
                </c:pt>
                <c:pt idx="1064">
                  <c:v>364</c:v>
                </c:pt>
                <c:pt idx="1065">
                  <c:v>365</c:v>
                </c:pt>
                <c:pt idx="1066">
                  <c:v>366</c:v>
                </c:pt>
                <c:pt idx="1067">
                  <c:v>367</c:v>
                </c:pt>
                <c:pt idx="1068">
                  <c:v>368</c:v>
                </c:pt>
                <c:pt idx="1069">
                  <c:v>369</c:v>
                </c:pt>
                <c:pt idx="1070">
                  <c:v>370</c:v>
                </c:pt>
                <c:pt idx="1071">
                  <c:v>371</c:v>
                </c:pt>
                <c:pt idx="1072">
                  <c:v>372</c:v>
                </c:pt>
                <c:pt idx="1073">
                  <c:v>373</c:v>
                </c:pt>
                <c:pt idx="1074">
                  <c:v>374</c:v>
                </c:pt>
                <c:pt idx="1075">
                  <c:v>375</c:v>
                </c:pt>
                <c:pt idx="1076">
                  <c:v>376</c:v>
                </c:pt>
                <c:pt idx="1077">
                  <c:v>377</c:v>
                </c:pt>
                <c:pt idx="1078">
                  <c:v>378</c:v>
                </c:pt>
                <c:pt idx="1079">
                  <c:v>379</c:v>
                </c:pt>
                <c:pt idx="1080">
                  <c:v>380</c:v>
                </c:pt>
                <c:pt idx="1081">
                  <c:v>381</c:v>
                </c:pt>
                <c:pt idx="1082">
                  <c:v>382</c:v>
                </c:pt>
                <c:pt idx="1083">
                  <c:v>383</c:v>
                </c:pt>
                <c:pt idx="1084">
                  <c:v>384</c:v>
                </c:pt>
                <c:pt idx="1085">
                  <c:v>385</c:v>
                </c:pt>
                <c:pt idx="1086">
                  <c:v>386</c:v>
                </c:pt>
                <c:pt idx="1087">
                  <c:v>387</c:v>
                </c:pt>
                <c:pt idx="1088">
                  <c:v>388</c:v>
                </c:pt>
                <c:pt idx="1089">
                  <c:v>389</c:v>
                </c:pt>
                <c:pt idx="1090">
                  <c:v>390</c:v>
                </c:pt>
                <c:pt idx="1091">
                  <c:v>391</c:v>
                </c:pt>
                <c:pt idx="1092">
                  <c:v>392</c:v>
                </c:pt>
                <c:pt idx="1093">
                  <c:v>393</c:v>
                </c:pt>
                <c:pt idx="1094">
                  <c:v>394</c:v>
                </c:pt>
                <c:pt idx="1095">
                  <c:v>395</c:v>
                </c:pt>
                <c:pt idx="1096">
                  <c:v>396</c:v>
                </c:pt>
                <c:pt idx="1097">
                  <c:v>397</c:v>
                </c:pt>
                <c:pt idx="1098">
                  <c:v>398</c:v>
                </c:pt>
                <c:pt idx="1099">
                  <c:v>399</c:v>
                </c:pt>
                <c:pt idx="1100">
                  <c:v>400</c:v>
                </c:pt>
                <c:pt idx="1101">
                  <c:v>401</c:v>
                </c:pt>
                <c:pt idx="1102">
                  <c:v>402</c:v>
                </c:pt>
                <c:pt idx="1103">
                  <c:v>403</c:v>
                </c:pt>
                <c:pt idx="1104">
                  <c:v>404</c:v>
                </c:pt>
                <c:pt idx="1105">
                  <c:v>405</c:v>
                </c:pt>
                <c:pt idx="1106">
                  <c:v>406</c:v>
                </c:pt>
                <c:pt idx="1107">
                  <c:v>407</c:v>
                </c:pt>
                <c:pt idx="1108">
                  <c:v>408</c:v>
                </c:pt>
                <c:pt idx="1109">
                  <c:v>409</c:v>
                </c:pt>
                <c:pt idx="1110">
                  <c:v>410</c:v>
                </c:pt>
                <c:pt idx="1111">
                  <c:v>411</c:v>
                </c:pt>
                <c:pt idx="1112">
                  <c:v>412</c:v>
                </c:pt>
                <c:pt idx="1113">
                  <c:v>413</c:v>
                </c:pt>
                <c:pt idx="1114">
                  <c:v>414</c:v>
                </c:pt>
                <c:pt idx="1115">
                  <c:v>415</c:v>
                </c:pt>
                <c:pt idx="1116">
                  <c:v>416</c:v>
                </c:pt>
                <c:pt idx="1117">
                  <c:v>417</c:v>
                </c:pt>
                <c:pt idx="1118">
                  <c:v>418</c:v>
                </c:pt>
                <c:pt idx="1119">
                  <c:v>419</c:v>
                </c:pt>
                <c:pt idx="1120">
                  <c:v>420</c:v>
                </c:pt>
                <c:pt idx="1121">
                  <c:v>421</c:v>
                </c:pt>
                <c:pt idx="1122">
                  <c:v>422</c:v>
                </c:pt>
                <c:pt idx="1123">
                  <c:v>423</c:v>
                </c:pt>
                <c:pt idx="1124">
                  <c:v>424</c:v>
                </c:pt>
                <c:pt idx="1125">
                  <c:v>425</c:v>
                </c:pt>
                <c:pt idx="1126">
                  <c:v>426</c:v>
                </c:pt>
                <c:pt idx="1127">
                  <c:v>427</c:v>
                </c:pt>
                <c:pt idx="1128">
                  <c:v>428</c:v>
                </c:pt>
                <c:pt idx="1129">
                  <c:v>429</c:v>
                </c:pt>
                <c:pt idx="1130">
                  <c:v>430</c:v>
                </c:pt>
                <c:pt idx="1131">
                  <c:v>431</c:v>
                </c:pt>
                <c:pt idx="1132">
                  <c:v>432</c:v>
                </c:pt>
                <c:pt idx="1133">
                  <c:v>433</c:v>
                </c:pt>
                <c:pt idx="1134">
                  <c:v>434</c:v>
                </c:pt>
                <c:pt idx="1135">
                  <c:v>435</c:v>
                </c:pt>
                <c:pt idx="1136">
                  <c:v>436</c:v>
                </c:pt>
                <c:pt idx="1137">
                  <c:v>437</c:v>
                </c:pt>
                <c:pt idx="1138">
                  <c:v>438</c:v>
                </c:pt>
                <c:pt idx="1139">
                  <c:v>439</c:v>
                </c:pt>
                <c:pt idx="1140">
                  <c:v>440</c:v>
                </c:pt>
                <c:pt idx="1141">
                  <c:v>441</c:v>
                </c:pt>
                <c:pt idx="1142">
                  <c:v>442</c:v>
                </c:pt>
                <c:pt idx="1143">
                  <c:v>443</c:v>
                </c:pt>
                <c:pt idx="1144">
                  <c:v>444</c:v>
                </c:pt>
                <c:pt idx="1145">
                  <c:v>445</c:v>
                </c:pt>
                <c:pt idx="1146">
                  <c:v>446</c:v>
                </c:pt>
                <c:pt idx="1147">
                  <c:v>447</c:v>
                </c:pt>
                <c:pt idx="1148">
                  <c:v>448</c:v>
                </c:pt>
                <c:pt idx="1149">
                  <c:v>449</c:v>
                </c:pt>
                <c:pt idx="1150">
                  <c:v>450</c:v>
                </c:pt>
                <c:pt idx="1151">
                  <c:v>451</c:v>
                </c:pt>
                <c:pt idx="1152">
                  <c:v>452</c:v>
                </c:pt>
                <c:pt idx="1153">
                  <c:v>453</c:v>
                </c:pt>
                <c:pt idx="1154">
                  <c:v>454</c:v>
                </c:pt>
                <c:pt idx="1155">
                  <c:v>455</c:v>
                </c:pt>
                <c:pt idx="1156">
                  <c:v>456</c:v>
                </c:pt>
                <c:pt idx="1157">
                  <c:v>457</c:v>
                </c:pt>
                <c:pt idx="1158">
                  <c:v>458</c:v>
                </c:pt>
                <c:pt idx="1159">
                  <c:v>459</c:v>
                </c:pt>
                <c:pt idx="1160">
                  <c:v>460</c:v>
                </c:pt>
                <c:pt idx="1161">
                  <c:v>461</c:v>
                </c:pt>
                <c:pt idx="1162">
                  <c:v>462</c:v>
                </c:pt>
                <c:pt idx="1163">
                  <c:v>463</c:v>
                </c:pt>
                <c:pt idx="1164">
                  <c:v>464</c:v>
                </c:pt>
                <c:pt idx="1165">
                  <c:v>465</c:v>
                </c:pt>
                <c:pt idx="1166">
                  <c:v>466</c:v>
                </c:pt>
                <c:pt idx="1167">
                  <c:v>467</c:v>
                </c:pt>
                <c:pt idx="1168">
                  <c:v>468</c:v>
                </c:pt>
                <c:pt idx="1169">
                  <c:v>469</c:v>
                </c:pt>
                <c:pt idx="1170">
                  <c:v>470</c:v>
                </c:pt>
                <c:pt idx="1171">
                  <c:v>471</c:v>
                </c:pt>
                <c:pt idx="1172">
                  <c:v>472</c:v>
                </c:pt>
                <c:pt idx="1173">
                  <c:v>473</c:v>
                </c:pt>
                <c:pt idx="1174">
                  <c:v>474</c:v>
                </c:pt>
                <c:pt idx="1175">
                  <c:v>475</c:v>
                </c:pt>
                <c:pt idx="1176">
                  <c:v>476</c:v>
                </c:pt>
                <c:pt idx="1177">
                  <c:v>477</c:v>
                </c:pt>
                <c:pt idx="1178">
                  <c:v>478</c:v>
                </c:pt>
                <c:pt idx="1179">
                  <c:v>479</c:v>
                </c:pt>
                <c:pt idx="1180">
                  <c:v>480</c:v>
                </c:pt>
                <c:pt idx="1181">
                  <c:v>481</c:v>
                </c:pt>
                <c:pt idx="1182">
                  <c:v>482</c:v>
                </c:pt>
                <c:pt idx="1183">
                  <c:v>483</c:v>
                </c:pt>
                <c:pt idx="1184">
                  <c:v>484</c:v>
                </c:pt>
                <c:pt idx="1185">
                  <c:v>485</c:v>
                </c:pt>
                <c:pt idx="1186">
                  <c:v>486</c:v>
                </c:pt>
                <c:pt idx="1187">
                  <c:v>487</c:v>
                </c:pt>
                <c:pt idx="1188">
                  <c:v>488</c:v>
                </c:pt>
                <c:pt idx="1189">
                  <c:v>489</c:v>
                </c:pt>
                <c:pt idx="1190">
                  <c:v>490</c:v>
                </c:pt>
                <c:pt idx="1191">
                  <c:v>491</c:v>
                </c:pt>
                <c:pt idx="1192">
                  <c:v>492</c:v>
                </c:pt>
                <c:pt idx="1193">
                  <c:v>493</c:v>
                </c:pt>
                <c:pt idx="1194">
                  <c:v>494</c:v>
                </c:pt>
                <c:pt idx="1195">
                  <c:v>495</c:v>
                </c:pt>
                <c:pt idx="1196">
                  <c:v>496</c:v>
                </c:pt>
                <c:pt idx="1197">
                  <c:v>497</c:v>
                </c:pt>
                <c:pt idx="1198">
                  <c:v>498</c:v>
                </c:pt>
                <c:pt idx="1199">
                  <c:v>499</c:v>
                </c:pt>
                <c:pt idx="1200">
                  <c:v>500</c:v>
                </c:pt>
                <c:pt idx="1201">
                  <c:v>501</c:v>
                </c:pt>
                <c:pt idx="1202">
                  <c:v>502</c:v>
                </c:pt>
                <c:pt idx="1203">
                  <c:v>503</c:v>
                </c:pt>
                <c:pt idx="1204">
                  <c:v>504</c:v>
                </c:pt>
                <c:pt idx="1205">
                  <c:v>505</c:v>
                </c:pt>
                <c:pt idx="1206">
                  <c:v>506</c:v>
                </c:pt>
                <c:pt idx="1207">
                  <c:v>507</c:v>
                </c:pt>
                <c:pt idx="1208">
                  <c:v>508</c:v>
                </c:pt>
                <c:pt idx="1209">
                  <c:v>509</c:v>
                </c:pt>
                <c:pt idx="1210">
                  <c:v>510</c:v>
                </c:pt>
                <c:pt idx="1211">
                  <c:v>511</c:v>
                </c:pt>
                <c:pt idx="1212">
                  <c:v>512</c:v>
                </c:pt>
                <c:pt idx="1213">
                  <c:v>513</c:v>
                </c:pt>
                <c:pt idx="1214">
                  <c:v>514</c:v>
                </c:pt>
                <c:pt idx="1215">
                  <c:v>515</c:v>
                </c:pt>
                <c:pt idx="1216">
                  <c:v>516</c:v>
                </c:pt>
                <c:pt idx="1217">
                  <c:v>517</c:v>
                </c:pt>
                <c:pt idx="1218">
                  <c:v>518</c:v>
                </c:pt>
                <c:pt idx="1219">
                  <c:v>519</c:v>
                </c:pt>
                <c:pt idx="1220">
                  <c:v>520</c:v>
                </c:pt>
                <c:pt idx="1221">
                  <c:v>521</c:v>
                </c:pt>
                <c:pt idx="1222">
                  <c:v>522</c:v>
                </c:pt>
                <c:pt idx="1223">
                  <c:v>523</c:v>
                </c:pt>
                <c:pt idx="1224">
                  <c:v>524</c:v>
                </c:pt>
                <c:pt idx="1225">
                  <c:v>525</c:v>
                </c:pt>
                <c:pt idx="1226">
                  <c:v>526</c:v>
                </c:pt>
                <c:pt idx="1227">
                  <c:v>527</c:v>
                </c:pt>
                <c:pt idx="1228">
                  <c:v>528</c:v>
                </c:pt>
                <c:pt idx="1229">
                  <c:v>529</c:v>
                </c:pt>
                <c:pt idx="1230">
                  <c:v>530</c:v>
                </c:pt>
                <c:pt idx="1231">
                  <c:v>531</c:v>
                </c:pt>
                <c:pt idx="1232">
                  <c:v>532</c:v>
                </c:pt>
                <c:pt idx="1233">
                  <c:v>533</c:v>
                </c:pt>
                <c:pt idx="1234">
                  <c:v>534</c:v>
                </c:pt>
                <c:pt idx="1235">
                  <c:v>535</c:v>
                </c:pt>
                <c:pt idx="1236">
                  <c:v>536</c:v>
                </c:pt>
                <c:pt idx="1237">
                  <c:v>537</c:v>
                </c:pt>
                <c:pt idx="1238">
                  <c:v>538</c:v>
                </c:pt>
                <c:pt idx="1239">
                  <c:v>539</c:v>
                </c:pt>
                <c:pt idx="1240">
                  <c:v>540</c:v>
                </c:pt>
                <c:pt idx="1241">
                  <c:v>541</c:v>
                </c:pt>
                <c:pt idx="1242">
                  <c:v>542</c:v>
                </c:pt>
                <c:pt idx="1243">
                  <c:v>543</c:v>
                </c:pt>
                <c:pt idx="1244">
                  <c:v>544</c:v>
                </c:pt>
                <c:pt idx="1245">
                  <c:v>545</c:v>
                </c:pt>
                <c:pt idx="1246">
                  <c:v>546</c:v>
                </c:pt>
                <c:pt idx="1247">
                  <c:v>547</c:v>
                </c:pt>
                <c:pt idx="1248">
                  <c:v>548</c:v>
                </c:pt>
                <c:pt idx="1249">
                  <c:v>549</c:v>
                </c:pt>
                <c:pt idx="1250">
                  <c:v>550</c:v>
                </c:pt>
                <c:pt idx="1251">
                  <c:v>551</c:v>
                </c:pt>
                <c:pt idx="1252">
                  <c:v>552</c:v>
                </c:pt>
                <c:pt idx="1253">
                  <c:v>553</c:v>
                </c:pt>
                <c:pt idx="1254">
                  <c:v>554</c:v>
                </c:pt>
                <c:pt idx="1255">
                  <c:v>555</c:v>
                </c:pt>
                <c:pt idx="1256">
                  <c:v>556</c:v>
                </c:pt>
                <c:pt idx="1257">
                  <c:v>557</c:v>
                </c:pt>
                <c:pt idx="1258">
                  <c:v>558</c:v>
                </c:pt>
                <c:pt idx="1259">
                  <c:v>559</c:v>
                </c:pt>
                <c:pt idx="1260">
                  <c:v>560</c:v>
                </c:pt>
                <c:pt idx="1261">
                  <c:v>561</c:v>
                </c:pt>
                <c:pt idx="1262">
                  <c:v>562</c:v>
                </c:pt>
                <c:pt idx="1263">
                  <c:v>563</c:v>
                </c:pt>
                <c:pt idx="1264">
                  <c:v>564</c:v>
                </c:pt>
                <c:pt idx="1265">
                  <c:v>565</c:v>
                </c:pt>
                <c:pt idx="1266">
                  <c:v>566</c:v>
                </c:pt>
                <c:pt idx="1267">
                  <c:v>567</c:v>
                </c:pt>
                <c:pt idx="1268">
                  <c:v>568</c:v>
                </c:pt>
                <c:pt idx="1269">
                  <c:v>569</c:v>
                </c:pt>
                <c:pt idx="1270">
                  <c:v>570</c:v>
                </c:pt>
                <c:pt idx="1271">
                  <c:v>571</c:v>
                </c:pt>
                <c:pt idx="1272">
                  <c:v>572</c:v>
                </c:pt>
                <c:pt idx="1273">
                  <c:v>573</c:v>
                </c:pt>
                <c:pt idx="1274">
                  <c:v>574</c:v>
                </c:pt>
                <c:pt idx="1275">
                  <c:v>575</c:v>
                </c:pt>
                <c:pt idx="1276">
                  <c:v>576</c:v>
                </c:pt>
                <c:pt idx="1277">
                  <c:v>577</c:v>
                </c:pt>
                <c:pt idx="1278">
                  <c:v>578</c:v>
                </c:pt>
                <c:pt idx="1279">
                  <c:v>579</c:v>
                </c:pt>
                <c:pt idx="1280">
                  <c:v>580</c:v>
                </c:pt>
                <c:pt idx="1281">
                  <c:v>581</c:v>
                </c:pt>
                <c:pt idx="1282">
                  <c:v>582</c:v>
                </c:pt>
                <c:pt idx="1283">
                  <c:v>583</c:v>
                </c:pt>
                <c:pt idx="1284">
                  <c:v>584</c:v>
                </c:pt>
                <c:pt idx="1285">
                  <c:v>585</c:v>
                </c:pt>
                <c:pt idx="1286">
                  <c:v>586</c:v>
                </c:pt>
                <c:pt idx="1287">
                  <c:v>587</c:v>
                </c:pt>
                <c:pt idx="1288">
                  <c:v>588</c:v>
                </c:pt>
                <c:pt idx="1289">
                  <c:v>589</c:v>
                </c:pt>
                <c:pt idx="1290">
                  <c:v>590</c:v>
                </c:pt>
                <c:pt idx="1291">
                  <c:v>591</c:v>
                </c:pt>
                <c:pt idx="1292">
                  <c:v>592</c:v>
                </c:pt>
                <c:pt idx="1293">
                  <c:v>593</c:v>
                </c:pt>
                <c:pt idx="1294">
                  <c:v>594</c:v>
                </c:pt>
                <c:pt idx="1295">
                  <c:v>595</c:v>
                </c:pt>
                <c:pt idx="1296">
                  <c:v>596</c:v>
                </c:pt>
                <c:pt idx="1297">
                  <c:v>597</c:v>
                </c:pt>
                <c:pt idx="1298">
                  <c:v>598</c:v>
                </c:pt>
                <c:pt idx="1299">
                  <c:v>599</c:v>
                </c:pt>
                <c:pt idx="1300">
                  <c:v>600</c:v>
                </c:pt>
                <c:pt idx="1301">
                  <c:v>601</c:v>
                </c:pt>
                <c:pt idx="1302">
                  <c:v>602</c:v>
                </c:pt>
                <c:pt idx="1303">
                  <c:v>603</c:v>
                </c:pt>
                <c:pt idx="1304">
                  <c:v>604</c:v>
                </c:pt>
                <c:pt idx="1305">
                  <c:v>605</c:v>
                </c:pt>
                <c:pt idx="1306">
                  <c:v>606</c:v>
                </c:pt>
                <c:pt idx="1307">
                  <c:v>607</c:v>
                </c:pt>
                <c:pt idx="1308">
                  <c:v>608</c:v>
                </c:pt>
                <c:pt idx="1309">
                  <c:v>609</c:v>
                </c:pt>
                <c:pt idx="1310">
                  <c:v>610</c:v>
                </c:pt>
                <c:pt idx="1311">
                  <c:v>611</c:v>
                </c:pt>
                <c:pt idx="1312">
                  <c:v>612</c:v>
                </c:pt>
                <c:pt idx="1313">
                  <c:v>613</c:v>
                </c:pt>
                <c:pt idx="1314">
                  <c:v>614</c:v>
                </c:pt>
                <c:pt idx="1315">
                  <c:v>615</c:v>
                </c:pt>
                <c:pt idx="1316">
                  <c:v>616</c:v>
                </c:pt>
                <c:pt idx="1317">
                  <c:v>617</c:v>
                </c:pt>
                <c:pt idx="1318">
                  <c:v>618</c:v>
                </c:pt>
                <c:pt idx="1319">
                  <c:v>619</c:v>
                </c:pt>
                <c:pt idx="1320">
                  <c:v>620</c:v>
                </c:pt>
                <c:pt idx="1321">
                  <c:v>621</c:v>
                </c:pt>
                <c:pt idx="1322">
                  <c:v>622</c:v>
                </c:pt>
                <c:pt idx="1323">
                  <c:v>623</c:v>
                </c:pt>
                <c:pt idx="1324">
                  <c:v>624</c:v>
                </c:pt>
                <c:pt idx="1325">
                  <c:v>625</c:v>
                </c:pt>
                <c:pt idx="1326">
                  <c:v>626</c:v>
                </c:pt>
                <c:pt idx="1327">
                  <c:v>627</c:v>
                </c:pt>
                <c:pt idx="1328">
                  <c:v>628</c:v>
                </c:pt>
                <c:pt idx="1329">
                  <c:v>629</c:v>
                </c:pt>
                <c:pt idx="1330">
                  <c:v>630</c:v>
                </c:pt>
                <c:pt idx="1331">
                  <c:v>631</c:v>
                </c:pt>
                <c:pt idx="1332">
                  <c:v>632</c:v>
                </c:pt>
                <c:pt idx="1333">
                  <c:v>633</c:v>
                </c:pt>
                <c:pt idx="1334">
                  <c:v>634</c:v>
                </c:pt>
                <c:pt idx="1335">
                  <c:v>635</c:v>
                </c:pt>
                <c:pt idx="1336">
                  <c:v>636</c:v>
                </c:pt>
                <c:pt idx="1337">
                  <c:v>637</c:v>
                </c:pt>
                <c:pt idx="1338">
                  <c:v>638</c:v>
                </c:pt>
                <c:pt idx="1339">
                  <c:v>639</c:v>
                </c:pt>
                <c:pt idx="1340">
                  <c:v>640</c:v>
                </c:pt>
                <c:pt idx="1341">
                  <c:v>641</c:v>
                </c:pt>
                <c:pt idx="1342">
                  <c:v>642</c:v>
                </c:pt>
                <c:pt idx="1343">
                  <c:v>643</c:v>
                </c:pt>
                <c:pt idx="1344">
                  <c:v>644</c:v>
                </c:pt>
                <c:pt idx="1345">
                  <c:v>645</c:v>
                </c:pt>
                <c:pt idx="1346">
                  <c:v>646</c:v>
                </c:pt>
                <c:pt idx="1347">
                  <c:v>647</c:v>
                </c:pt>
                <c:pt idx="1348">
                  <c:v>648</c:v>
                </c:pt>
                <c:pt idx="1349">
                  <c:v>649</c:v>
                </c:pt>
                <c:pt idx="1350">
                  <c:v>650</c:v>
                </c:pt>
                <c:pt idx="1351">
                  <c:v>651</c:v>
                </c:pt>
                <c:pt idx="1352">
                  <c:v>652</c:v>
                </c:pt>
                <c:pt idx="1353">
                  <c:v>653</c:v>
                </c:pt>
                <c:pt idx="1354">
                  <c:v>654</c:v>
                </c:pt>
                <c:pt idx="1355">
                  <c:v>655</c:v>
                </c:pt>
                <c:pt idx="1356">
                  <c:v>656</c:v>
                </c:pt>
                <c:pt idx="1357">
                  <c:v>657</c:v>
                </c:pt>
                <c:pt idx="1358">
                  <c:v>658</c:v>
                </c:pt>
                <c:pt idx="1359">
                  <c:v>659</c:v>
                </c:pt>
                <c:pt idx="1360">
                  <c:v>660</c:v>
                </c:pt>
                <c:pt idx="1361">
                  <c:v>661</c:v>
                </c:pt>
                <c:pt idx="1362">
                  <c:v>662</c:v>
                </c:pt>
                <c:pt idx="1363">
                  <c:v>663</c:v>
                </c:pt>
                <c:pt idx="1364">
                  <c:v>664</c:v>
                </c:pt>
                <c:pt idx="1365">
                  <c:v>665</c:v>
                </c:pt>
                <c:pt idx="1366">
                  <c:v>666</c:v>
                </c:pt>
                <c:pt idx="1367">
                  <c:v>667</c:v>
                </c:pt>
                <c:pt idx="1368">
                  <c:v>668</c:v>
                </c:pt>
                <c:pt idx="1369">
                  <c:v>669</c:v>
                </c:pt>
                <c:pt idx="1370">
                  <c:v>670</c:v>
                </c:pt>
                <c:pt idx="1371">
                  <c:v>671</c:v>
                </c:pt>
                <c:pt idx="1372">
                  <c:v>672</c:v>
                </c:pt>
                <c:pt idx="1373">
                  <c:v>673</c:v>
                </c:pt>
                <c:pt idx="1374">
                  <c:v>674</c:v>
                </c:pt>
                <c:pt idx="1375">
                  <c:v>675</c:v>
                </c:pt>
                <c:pt idx="1376">
                  <c:v>676</c:v>
                </c:pt>
                <c:pt idx="1377">
                  <c:v>677</c:v>
                </c:pt>
                <c:pt idx="1378">
                  <c:v>678</c:v>
                </c:pt>
                <c:pt idx="1379">
                  <c:v>679</c:v>
                </c:pt>
                <c:pt idx="1380">
                  <c:v>680</c:v>
                </c:pt>
                <c:pt idx="1381">
                  <c:v>681</c:v>
                </c:pt>
                <c:pt idx="1382">
                  <c:v>682</c:v>
                </c:pt>
                <c:pt idx="1383">
                  <c:v>683</c:v>
                </c:pt>
                <c:pt idx="1384">
                  <c:v>684</c:v>
                </c:pt>
                <c:pt idx="1385">
                  <c:v>685</c:v>
                </c:pt>
                <c:pt idx="1386">
                  <c:v>686</c:v>
                </c:pt>
                <c:pt idx="1387">
                  <c:v>687</c:v>
                </c:pt>
                <c:pt idx="1388">
                  <c:v>688</c:v>
                </c:pt>
                <c:pt idx="1389">
                  <c:v>689</c:v>
                </c:pt>
                <c:pt idx="1390">
                  <c:v>690</c:v>
                </c:pt>
                <c:pt idx="1391">
                  <c:v>691</c:v>
                </c:pt>
                <c:pt idx="1392">
                  <c:v>692</c:v>
                </c:pt>
                <c:pt idx="1393">
                  <c:v>693</c:v>
                </c:pt>
                <c:pt idx="1394">
                  <c:v>694</c:v>
                </c:pt>
                <c:pt idx="1395">
                  <c:v>695</c:v>
                </c:pt>
                <c:pt idx="1396">
                  <c:v>696</c:v>
                </c:pt>
                <c:pt idx="1397">
                  <c:v>697</c:v>
                </c:pt>
                <c:pt idx="1398">
                  <c:v>698</c:v>
                </c:pt>
                <c:pt idx="1399">
                  <c:v>699</c:v>
                </c:pt>
                <c:pt idx="1400">
                  <c:v>700</c:v>
                </c:pt>
              </c:numCache>
            </c:numRef>
          </c:cat>
          <c:val>
            <c:numRef>
              <c:f>WaterLine!$H$34:$H$1434</c:f>
              <c:numCache>
                <c:formatCode>General</c:formatCode>
                <c:ptCount val="14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2.9219675728242578E-4</c:v>
                </c:pt>
                <c:pt idx="523">
                  <c:v>2.8810534169565472E-4</c:v>
                </c:pt>
                <c:pt idx="524">
                  <c:v>2.8990147884755402E-4</c:v>
                </c:pt>
                <c:pt idx="525">
                  <c:v>2.8494239276355415E-4</c:v>
                </c:pt>
                <c:pt idx="526">
                  <c:v>2.8729199308230591E-4</c:v>
                </c:pt>
                <c:pt idx="527">
                  <c:v>2.8093829268271975E-4</c:v>
                </c:pt>
                <c:pt idx="528">
                  <c:v>2.833501389112314E-4</c:v>
                </c:pt>
                <c:pt idx="529">
                  <c:v>2.7871953963298779E-4</c:v>
                </c:pt>
                <c:pt idx="530">
                  <c:v>2.8001836270874492E-4</c:v>
                </c:pt>
                <c:pt idx="531">
                  <c:v>2.7616998297830264E-4</c:v>
                </c:pt>
                <c:pt idx="532">
                  <c:v>2.7651848751020225E-4</c:v>
                </c:pt>
                <c:pt idx="533">
                  <c:v>2.731875572621334E-4</c:v>
                </c:pt>
                <c:pt idx="534">
                  <c:v>2.7296248289587766E-4</c:v>
                </c:pt>
                <c:pt idx="535">
                  <c:v>2.7199629546004189E-4</c:v>
                </c:pt>
                <c:pt idx="536">
                  <c:v>2.692149710377123E-4</c:v>
                </c:pt>
                <c:pt idx="537">
                  <c:v>2.6830296139479515E-4</c:v>
                </c:pt>
                <c:pt idx="538">
                  <c:v>2.6747375762425918E-4</c:v>
                </c:pt>
                <c:pt idx="539">
                  <c:v>2.6661399254734874E-4</c:v>
                </c:pt>
                <c:pt idx="540">
                  <c:v>2.6296731351749258E-4</c:v>
                </c:pt>
                <c:pt idx="541">
                  <c:v>2.6597261796723615E-4</c:v>
                </c:pt>
                <c:pt idx="542">
                  <c:v>2.6021337756887419E-4</c:v>
                </c:pt>
                <c:pt idx="543">
                  <c:v>2.6114896615681005E-4</c:v>
                </c:pt>
                <c:pt idx="544">
                  <c:v>2.5945807463401138E-4</c:v>
                </c:pt>
                <c:pt idx="545">
                  <c:v>2.587762336716537E-4</c:v>
                </c:pt>
                <c:pt idx="546">
                  <c:v>2.5788250499303444E-4</c:v>
                </c:pt>
                <c:pt idx="547">
                  <c:v>2.5594029909115079E-4</c:v>
                </c:pt>
                <c:pt idx="548">
                  <c:v>2.5468592776789478E-4</c:v>
                </c:pt>
                <c:pt idx="549">
                  <c:v>2.5428475003153039E-4</c:v>
                </c:pt>
                <c:pt idx="550">
                  <c:v>2.5272671312492889E-4</c:v>
                </c:pt>
                <c:pt idx="551">
                  <c:v>2.5362965276443106E-4</c:v>
                </c:pt>
                <c:pt idx="552">
                  <c:v>2.4846438511971769E-4</c:v>
                </c:pt>
                <c:pt idx="553">
                  <c:v>2.5163518354531789E-4</c:v>
                </c:pt>
                <c:pt idx="554">
                  <c:v>2.4806830403889535E-4</c:v>
                </c:pt>
                <c:pt idx="555">
                  <c:v>2.476612938195899E-4</c:v>
                </c:pt>
                <c:pt idx="556">
                  <c:v>2.4709003172063149E-4</c:v>
                </c:pt>
                <c:pt idx="557">
                  <c:v>2.4681370459944674E-4</c:v>
                </c:pt>
                <c:pt idx="558">
                  <c:v>2.4436892530488308E-4</c:v>
                </c:pt>
                <c:pt idx="559">
                  <c:v>2.4403104477954685E-4</c:v>
                </c:pt>
                <c:pt idx="560">
                  <c:v>2.4343557186412568E-4</c:v>
                </c:pt>
                <c:pt idx="561">
                  <c:v>2.434100106327719E-4</c:v>
                </c:pt>
                <c:pt idx="562">
                  <c:v>2.4091832858275097E-4</c:v>
                </c:pt>
                <c:pt idx="563">
                  <c:v>2.3979655239259046E-4</c:v>
                </c:pt>
                <c:pt idx="564">
                  <c:v>2.4083400377961084E-4</c:v>
                </c:pt>
                <c:pt idx="565">
                  <c:v>2.3816683876276556E-4</c:v>
                </c:pt>
                <c:pt idx="566">
                  <c:v>2.4010206264790668E-4</c:v>
                </c:pt>
                <c:pt idx="567">
                  <c:v>2.3573554078026859E-4</c:v>
                </c:pt>
                <c:pt idx="568">
                  <c:v>2.3779111018384924E-4</c:v>
                </c:pt>
                <c:pt idx="569">
                  <c:v>2.35002867089662E-4</c:v>
                </c:pt>
                <c:pt idx="570">
                  <c:v>2.365935405563846E-4</c:v>
                </c:pt>
                <c:pt idx="571">
                  <c:v>2.3412337451134135E-4</c:v>
                </c:pt>
                <c:pt idx="572">
                  <c:v>2.3398023230924991E-4</c:v>
                </c:pt>
                <c:pt idx="573">
                  <c:v>2.3221270700091168E-4</c:v>
                </c:pt>
                <c:pt idx="574">
                  <c:v>2.3348154178393088E-4</c:v>
                </c:pt>
                <c:pt idx="575">
                  <c:v>2.3222280230328352E-4</c:v>
                </c:pt>
                <c:pt idx="576">
                  <c:v>2.3034811351152484E-4</c:v>
                </c:pt>
                <c:pt idx="577">
                  <c:v>2.3099507284740639E-4</c:v>
                </c:pt>
                <c:pt idx="578">
                  <c:v>2.2914616019420464E-4</c:v>
                </c:pt>
                <c:pt idx="579">
                  <c:v>2.3004280753369244E-4</c:v>
                </c:pt>
                <c:pt idx="580">
                  <c:v>2.2924325043405247E-4</c:v>
                </c:pt>
                <c:pt idx="581">
                  <c:v>2.2729237711160977E-4</c:v>
                </c:pt>
                <c:pt idx="582">
                  <c:v>2.2756211700070139E-4</c:v>
                </c:pt>
                <c:pt idx="583">
                  <c:v>2.2702806131036368E-4</c:v>
                </c:pt>
                <c:pt idx="584">
                  <c:v>2.2653235212644063E-4</c:v>
                </c:pt>
                <c:pt idx="585">
                  <c:v>2.2665340854999272E-4</c:v>
                </c:pt>
                <c:pt idx="586">
                  <c:v>2.2503298827913909E-4</c:v>
                </c:pt>
                <c:pt idx="587">
                  <c:v>2.2457544000786811E-4</c:v>
                </c:pt>
                <c:pt idx="588">
                  <c:v>2.2460924540013139E-4</c:v>
                </c:pt>
                <c:pt idx="589">
                  <c:v>2.2318116916153485E-4</c:v>
                </c:pt>
                <c:pt idx="590">
                  <c:v>2.245074188955698E-4</c:v>
                </c:pt>
                <c:pt idx="591">
                  <c:v>2.2265149938505147E-4</c:v>
                </c:pt>
                <c:pt idx="592">
                  <c:v>2.2200032740116171E-4</c:v>
                </c:pt>
                <c:pt idx="593">
                  <c:v>2.2208334087636672E-4</c:v>
                </c:pt>
                <c:pt idx="594">
                  <c:v>2.2150565395406829E-4</c:v>
                </c:pt>
                <c:pt idx="595">
                  <c:v>2.223662112079694E-4</c:v>
                </c:pt>
                <c:pt idx="596">
                  <c:v>2.1914089989749641E-4</c:v>
                </c:pt>
                <c:pt idx="597">
                  <c:v>2.2100447856843175E-4</c:v>
                </c:pt>
                <c:pt idx="598">
                  <c:v>2.1920433234967618E-4</c:v>
                </c:pt>
                <c:pt idx="599">
                  <c:v>2.2068128662411368E-4</c:v>
                </c:pt>
                <c:pt idx="600">
                  <c:v>2.1829464510858543E-4</c:v>
                </c:pt>
                <c:pt idx="601">
                  <c:v>2.1915548520112793E-4</c:v>
                </c:pt>
                <c:pt idx="602">
                  <c:v>2.1838970531007362E-4</c:v>
                </c:pt>
                <c:pt idx="603">
                  <c:v>2.1725467416189304E-4</c:v>
                </c:pt>
                <c:pt idx="604">
                  <c:v>2.1876701843481783E-4</c:v>
                </c:pt>
                <c:pt idx="605">
                  <c:v>2.1623114381696951E-4</c:v>
                </c:pt>
                <c:pt idx="606">
                  <c:v>2.1816016486653211E-4</c:v>
                </c:pt>
                <c:pt idx="607">
                  <c:v>2.1550324628094586E-4</c:v>
                </c:pt>
                <c:pt idx="608">
                  <c:v>2.1751515107126806E-4</c:v>
                </c:pt>
                <c:pt idx="609">
                  <c:v>2.1535566621722069E-4</c:v>
                </c:pt>
                <c:pt idx="610">
                  <c:v>2.1594807101976699E-4</c:v>
                </c:pt>
                <c:pt idx="611">
                  <c:v>2.1592175026796667E-4</c:v>
                </c:pt>
                <c:pt idx="612">
                  <c:v>2.1400057342901846E-4</c:v>
                </c:pt>
                <c:pt idx="613">
                  <c:v>2.159718699807911E-4</c:v>
                </c:pt>
                <c:pt idx="614">
                  <c:v>2.1351996209872937E-4</c:v>
                </c:pt>
                <c:pt idx="615">
                  <c:v>2.1508952523774383E-4</c:v>
                </c:pt>
                <c:pt idx="616">
                  <c:v>2.1375512390875429E-4</c:v>
                </c:pt>
                <c:pt idx="617">
                  <c:v>2.1410253222953202E-4</c:v>
                </c:pt>
                <c:pt idx="618">
                  <c:v>2.1339644609241759E-4</c:v>
                </c:pt>
                <c:pt idx="619">
                  <c:v>2.1355379189103019E-4</c:v>
                </c:pt>
                <c:pt idx="620">
                  <c:v>2.1312625736058521E-4</c:v>
                </c:pt>
                <c:pt idx="621">
                  <c:v>2.127109657195092E-4</c:v>
                </c:pt>
                <c:pt idx="622">
                  <c:v>2.1287959633653486E-4</c:v>
                </c:pt>
                <c:pt idx="623">
                  <c:v>2.1222380873808788E-4</c:v>
                </c:pt>
                <c:pt idx="624">
                  <c:v>2.1258792606815291E-4</c:v>
                </c:pt>
                <c:pt idx="625">
                  <c:v>2.1134794686972214E-4</c:v>
                </c:pt>
                <c:pt idx="626">
                  <c:v>2.1296140602800051E-4</c:v>
                </c:pt>
                <c:pt idx="627">
                  <c:v>2.1112906140530185E-4</c:v>
                </c:pt>
                <c:pt idx="628">
                  <c:v>2.1163937944734812E-4</c:v>
                </c:pt>
                <c:pt idx="629">
                  <c:v>2.118496533185521E-4</c:v>
                </c:pt>
                <c:pt idx="630">
                  <c:v>2.1007207821099882E-4</c:v>
                </c:pt>
                <c:pt idx="631">
                  <c:v>2.1208448724152618E-4</c:v>
                </c:pt>
                <c:pt idx="632">
                  <c:v>2.0975563379010964E-4</c:v>
                </c:pt>
                <c:pt idx="633">
                  <c:v>2.118032740803244E-4</c:v>
                </c:pt>
                <c:pt idx="634">
                  <c:v>2.0981440745515556E-4</c:v>
                </c:pt>
                <c:pt idx="635">
                  <c:v>2.1038771705050863E-4</c:v>
                </c:pt>
                <c:pt idx="636">
                  <c:v>2.1072954163159352E-4</c:v>
                </c:pt>
                <c:pt idx="637">
                  <c:v>2.0970360973748825E-4</c:v>
                </c:pt>
                <c:pt idx="638">
                  <c:v>2.1047421556730228E-4</c:v>
                </c:pt>
                <c:pt idx="639">
                  <c:v>2.0948610423943137E-4</c:v>
                </c:pt>
                <c:pt idx="640">
                  <c:v>2.1021036193147324E-4</c:v>
                </c:pt>
                <c:pt idx="641">
                  <c:v>2.0923153238427972E-4</c:v>
                </c:pt>
                <c:pt idx="642">
                  <c:v>2.0960218675369902E-4</c:v>
                </c:pt>
                <c:pt idx="643">
                  <c:v>2.098944217756582E-4</c:v>
                </c:pt>
                <c:pt idx="644">
                  <c:v>2.0948201724380056E-4</c:v>
                </c:pt>
                <c:pt idx="645">
                  <c:v>2.089417784993941E-4</c:v>
                </c:pt>
                <c:pt idx="646">
                  <c:v>2.0922589708050054E-4</c:v>
                </c:pt>
                <c:pt idx="647">
                  <c:v>2.0890430479170163E-4</c:v>
                </c:pt>
                <c:pt idx="648">
                  <c:v>2.0946024280377173E-4</c:v>
                </c:pt>
                <c:pt idx="649">
                  <c:v>2.0851372538999158E-4</c:v>
                </c:pt>
                <c:pt idx="650">
                  <c:v>2.0913232536301507E-4</c:v>
                </c:pt>
                <c:pt idx="651">
                  <c:v>2.0882849047509922E-4</c:v>
                </c:pt>
                <c:pt idx="652">
                  <c:v>2.0874105985058122E-4</c:v>
                </c:pt>
                <c:pt idx="653">
                  <c:v>2.0873641087604256E-4</c:v>
                </c:pt>
                <c:pt idx="654">
                  <c:v>2.0896282455140636E-4</c:v>
                </c:pt>
                <c:pt idx="655">
                  <c:v>2.083009567392935E-4</c:v>
                </c:pt>
                <c:pt idx="656">
                  <c:v>2.0856261047441649E-4</c:v>
                </c:pt>
                <c:pt idx="657">
                  <c:v>2.0849594069716204E-4</c:v>
                </c:pt>
                <c:pt idx="658">
                  <c:v>2.0850928612858866E-4</c:v>
                </c:pt>
                <c:pt idx="659">
                  <c:v>2.0845004593184058E-4</c:v>
                </c:pt>
                <c:pt idx="660">
                  <c:v>2.0818161378599598E-4</c:v>
                </c:pt>
                <c:pt idx="661">
                  <c:v>2.0863210685462263E-4</c:v>
                </c:pt>
                <c:pt idx="662">
                  <c:v>2.0837096451131742E-4</c:v>
                </c:pt>
                <c:pt idx="663">
                  <c:v>2.086241668983746E-4</c:v>
                </c:pt>
                <c:pt idx="664">
                  <c:v>2.0806294482156318E-4</c:v>
                </c:pt>
                <c:pt idx="665">
                  <c:v>2.0833606253845005E-4</c:v>
                </c:pt>
                <c:pt idx="666">
                  <c:v>2.0829125564603146E-4</c:v>
                </c:pt>
                <c:pt idx="667">
                  <c:v>2.0832202245557596E-4</c:v>
                </c:pt>
                <c:pt idx="668">
                  <c:v>2.0843814851900788E-4</c:v>
                </c:pt>
                <c:pt idx="669">
                  <c:v>2.0816698050296623E-4</c:v>
                </c:pt>
                <c:pt idx="670">
                  <c:v>2.0832571354745255E-4</c:v>
                </c:pt>
                <c:pt idx="671">
                  <c:v>2.0809486978023983E-4</c:v>
                </c:pt>
                <c:pt idx="672">
                  <c:v>2.0866719941636802E-4</c:v>
                </c:pt>
                <c:pt idx="673">
                  <c:v>2.08374757722396E-4</c:v>
                </c:pt>
                <c:pt idx="674">
                  <c:v>2.0822805559461699E-4</c:v>
                </c:pt>
                <c:pt idx="675">
                  <c:v>2.0826514692728892E-4</c:v>
                </c:pt>
                <c:pt idx="676">
                  <c:v>2.0865299782713009E-4</c:v>
                </c:pt>
                <c:pt idx="677">
                  <c:v>2.0830738381150127E-4</c:v>
                </c:pt>
                <c:pt idx="678">
                  <c:v>2.0846327983292667E-4</c:v>
                </c:pt>
                <c:pt idx="679">
                  <c:v>2.084845128784707E-4</c:v>
                </c:pt>
                <c:pt idx="680">
                  <c:v>2.0842241550056428E-4</c:v>
                </c:pt>
                <c:pt idx="681">
                  <c:v>2.0868774548787883E-4</c:v>
                </c:pt>
                <c:pt idx="682">
                  <c:v>2.0859856601518345E-4</c:v>
                </c:pt>
                <c:pt idx="683">
                  <c:v>2.0880539640089069E-4</c:v>
                </c:pt>
                <c:pt idx="684">
                  <c:v>2.0855172542866285E-4</c:v>
                </c:pt>
                <c:pt idx="685">
                  <c:v>2.0888037717980978E-4</c:v>
                </c:pt>
                <c:pt idx="686">
                  <c:v>2.0861325554122345E-4</c:v>
                </c:pt>
                <c:pt idx="687">
                  <c:v>2.0890900732695172E-4</c:v>
                </c:pt>
                <c:pt idx="688">
                  <c:v>2.088521987602121E-4</c:v>
                </c:pt>
                <c:pt idx="689">
                  <c:v>2.0903629676993774E-4</c:v>
                </c:pt>
                <c:pt idx="690">
                  <c:v>2.0896915458123999E-4</c:v>
                </c:pt>
                <c:pt idx="691">
                  <c:v>2.0915846774371971E-4</c:v>
                </c:pt>
                <c:pt idx="692">
                  <c:v>2.091688692473781E-4</c:v>
                </c:pt>
                <c:pt idx="693">
                  <c:v>2.0946976581726062E-4</c:v>
                </c:pt>
                <c:pt idx="694">
                  <c:v>2.0904199192273154E-4</c:v>
                </c:pt>
                <c:pt idx="695">
                  <c:v>2.0938638483869454E-4</c:v>
                </c:pt>
                <c:pt idx="696">
                  <c:v>2.0948994853142722E-4</c:v>
                </c:pt>
                <c:pt idx="697">
                  <c:v>2.0951150734305202E-4</c:v>
                </c:pt>
                <c:pt idx="698">
                  <c:v>2.0963916117722192E-4</c:v>
                </c:pt>
                <c:pt idx="699">
                  <c:v>2.0970065004632943E-4</c:v>
                </c:pt>
                <c:pt idx="700">
                  <c:v>2.0979554121680621E-4</c:v>
                </c:pt>
                <c:pt idx="701">
                  <c:v>0.20418591321405444</c:v>
                </c:pt>
                <c:pt idx="702">
                  <c:v>-0.20708817867852503</c:v>
                </c:pt>
                <c:pt idx="703">
                  <c:v>2.3126894119940289E-4</c:v>
                </c:pt>
                <c:pt idx="704">
                  <c:v>2.29272927423807E-4</c:v>
                </c:pt>
                <c:pt idx="705">
                  <c:v>2.2694383254773243E-4</c:v>
                </c:pt>
                <c:pt idx="706">
                  <c:v>2.2542179772244708E-4</c:v>
                </c:pt>
                <c:pt idx="707">
                  <c:v>2.2312956564007891E-4</c:v>
                </c:pt>
                <c:pt idx="708">
                  <c:v>2.2130617578497436E-4</c:v>
                </c:pt>
                <c:pt idx="709">
                  <c:v>2.1893187273747117E-4</c:v>
                </c:pt>
                <c:pt idx="710">
                  <c:v>2.1748694078382869E-4</c:v>
                </c:pt>
                <c:pt idx="711">
                  <c:v>2.1519224442201335E-4</c:v>
                </c:pt>
                <c:pt idx="712">
                  <c:v>2.1328170523915446E-4</c:v>
                </c:pt>
                <c:pt idx="713">
                  <c:v>2.114316481076628E-4</c:v>
                </c:pt>
                <c:pt idx="714">
                  <c:v>2.0927640507650835E-4</c:v>
                </c:pt>
                <c:pt idx="715">
                  <c:v>2.0744474439027272E-4</c:v>
                </c:pt>
                <c:pt idx="716">
                  <c:v>2.0562036306515097E-4</c:v>
                </c:pt>
                <c:pt idx="717">
                  <c:v>2.0334264553056869E-4</c:v>
                </c:pt>
                <c:pt idx="718">
                  <c:v>2.0184124065991682E-4</c:v>
                </c:pt>
                <c:pt idx="719">
                  <c:v>1.9968191168473481E-4</c:v>
                </c:pt>
                <c:pt idx="720">
                  <c:v>1.9810260145547431E-4</c:v>
                </c:pt>
                <c:pt idx="721">
                  <c:v>1.9566118771408014E-4</c:v>
                </c:pt>
                <c:pt idx="722">
                  <c:v>1.9438677856342679E-4</c:v>
                </c:pt>
                <c:pt idx="723">
                  <c:v>1.9227093758544811E-4</c:v>
                </c:pt>
                <c:pt idx="724">
                  <c:v>1.9041371241357297E-4</c:v>
                </c:pt>
                <c:pt idx="725">
                  <c:v>1.8876394350542114E-4</c:v>
                </c:pt>
                <c:pt idx="726">
                  <c:v>1.8652558051712731E-4</c:v>
                </c:pt>
                <c:pt idx="727">
                  <c:v>1.8489394157583661E-4</c:v>
                </c:pt>
                <c:pt idx="728">
                  <c:v>1.8295248046484858E-4</c:v>
                </c:pt>
                <c:pt idx="729">
                  <c:v>1.8137651928284981E-4</c:v>
                </c:pt>
                <c:pt idx="730">
                  <c:v>1.7945133720331796E-4</c:v>
                </c:pt>
                <c:pt idx="731">
                  <c:v>1.7753768373651724E-4</c:v>
                </c:pt>
                <c:pt idx="732">
                  <c:v>1.7596269272956988E-4</c:v>
                </c:pt>
                <c:pt idx="733">
                  <c:v>1.7429692270809483E-4</c:v>
                </c:pt>
                <c:pt idx="734">
                  <c:v>1.7212041599989902E-4</c:v>
                </c:pt>
                <c:pt idx="735">
                  <c:v>1.7054928751036869E-4</c:v>
                </c:pt>
                <c:pt idx="736">
                  <c:v>1.6868122446211942E-4</c:v>
                </c:pt>
                <c:pt idx="737">
                  <c:v>1.6716021885798682E-4</c:v>
                </c:pt>
                <c:pt idx="738">
                  <c:v>1.6530788956714559E-4</c:v>
                </c:pt>
                <c:pt idx="739">
                  <c:v>1.6357717590764764E-4</c:v>
                </c:pt>
                <c:pt idx="740">
                  <c:v>1.6193017653165498E-4</c:v>
                </c:pt>
                <c:pt idx="741">
                  <c:v>1.5988001957012443E-4</c:v>
                </c:pt>
                <c:pt idx="742">
                  <c:v>1.5880252779254533E-4</c:v>
                </c:pt>
                <c:pt idx="743">
                  <c:v>1.567335769934175E-4</c:v>
                </c:pt>
                <c:pt idx="744">
                  <c:v>1.5448274566765008E-4</c:v>
                </c:pt>
                <c:pt idx="745">
                  <c:v>1.5381819954285447E-4</c:v>
                </c:pt>
                <c:pt idx="746">
                  <c:v>1.5143351652113779E-4</c:v>
                </c:pt>
                <c:pt idx="747">
                  <c:v>1.5038112650955782E-4</c:v>
                </c:pt>
                <c:pt idx="748">
                  <c:v>1.4790103943695954E-4</c:v>
                </c:pt>
                <c:pt idx="749">
                  <c:v>1.4717235185912614E-4</c:v>
                </c:pt>
                <c:pt idx="750">
                  <c:v>1.4506670366998264E-4</c:v>
                </c:pt>
                <c:pt idx="751">
                  <c:v>1.4308080941560775E-4</c:v>
                </c:pt>
                <c:pt idx="752">
                  <c:v>1.4215559902908126E-4</c:v>
                </c:pt>
                <c:pt idx="753">
                  <c:v>1.39736051174566E-4</c:v>
                </c:pt>
                <c:pt idx="754">
                  <c:v>1.3902023127343455E-4</c:v>
                </c:pt>
                <c:pt idx="755">
                  <c:v>1.3662252420587606E-4</c:v>
                </c:pt>
                <c:pt idx="756">
                  <c:v>1.3561447197218968E-4</c:v>
                </c:pt>
                <c:pt idx="757">
                  <c:v>1.3369421771258772E-4</c:v>
                </c:pt>
                <c:pt idx="758">
                  <c:v>1.320415810113218E-4</c:v>
                </c:pt>
                <c:pt idx="759">
                  <c:v>1.3095928311557259E-4</c:v>
                </c:pt>
                <c:pt idx="760">
                  <c:v>1.2871835271610621E-4</c:v>
                </c:pt>
                <c:pt idx="761">
                  <c:v>1.27732117167767E-4</c:v>
                </c:pt>
                <c:pt idx="762">
                  <c:v>1.2570370181208546E-4</c:v>
                </c:pt>
                <c:pt idx="763">
                  <c:v>1.2472384834438799E-4</c:v>
                </c:pt>
                <c:pt idx="764">
                  <c:v>1.2273259800821279E-4</c:v>
                </c:pt>
                <c:pt idx="765">
                  <c:v>1.2133899070576604E-4</c:v>
                </c:pt>
                <c:pt idx="766">
                  <c:v>1.2010563590436618E-4</c:v>
                </c:pt>
                <c:pt idx="767">
                  <c:v>1.1859874997810493E-4</c:v>
                </c:pt>
                <c:pt idx="768">
                  <c:v>1.171893028626414E-4</c:v>
                </c:pt>
                <c:pt idx="769">
                  <c:v>1.1561317204922261E-4</c:v>
                </c:pt>
                <c:pt idx="770">
                  <c:v>1.1446688607819056E-4</c:v>
                </c:pt>
                <c:pt idx="771">
                  <c:v>1.1307726747489255E-4</c:v>
                </c:pt>
                <c:pt idx="772">
                  <c:v>1.1159587171860608E-4</c:v>
                </c:pt>
                <c:pt idx="773">
                  <c:v>1.1012138783783598E-4</c:v>
                </c:pt>
                <c:pt idx="774">
                  <c:v>1.0895136748345635E-4</c:v>
                </c:pt>
                <c:pt idx="775">
                  <c:v>1.0736933225174994E-4</c:v>
                </c:pt>
                <c:pt idx="776">
                  <c:v>1.0614803170483356E-4</c:v>
                </c:pt>
                <c:pt idx="777">
                  <c:v>1.0462494028473657E-4</c:v>
                </c:pt>
                <c:pt idx="778">
                  <c:v>1.0332624646736122E-4</c:v>
                </c:pt>
                <c:pt idx="779">
                  <c:v>1.0198152600082722E-4</c:v>
                </c:pt>
                <c:pt idx="780">
                  <c:v>1.0076268637604358E-4</c:v>
                </c:pt>
                <c:pt idx="781">
                  <c:v>9.8955060504835046E-5</c:v>
                </c:pt>
                <c:pt idx="782">
                  <c:v>9.8052533157755306E-5</c:v>
                </c:pt>
                <c:pt idx="783">
                  <c:v>9.6504360740823358E-5</c:v>
                </c:pt>
                <c:pt idx="784">
                  <c:v>9.5366536218222109E-5</c:v>
                </c:pt>
                <c:pt idx="785">
                  <c:v>9.3881446538546243E-5</c:v>
                </c:pt>
                <c:pt idx="786">
                  <c:v>9.246784792438234E-5</c:v>
                </c:pt>
                <c:pt idx="787">
                  <c:v>9.1153371041485798E-5</c:v>
                </c:pt>
                <c:pt idx="788">
                  <c:v>9.0031555750158532E-5</c:v>
                </c:pt>
                <c:pt idx="789">
                  <c:v>8.8565313344446395E-5</c:v>
                </c:pt>
                <c:pt idx="790">
                  <c:v>8.7169177366064332E-5</c:v>
                </c:pt>
                <c:pt idx="791">
                  <c:v>8.5868423067125832E-5</c:v>
                </c:pt>
                <c:pt idx="792">
                  <c:v>8.4756516091744061E-5</c:v>
                </c:pt>
                <c:pt idx="793">
                  <c:v>8.3308585651309386E-5</c:v>
                </c:pt>
                <c:pt idx="794">
                  <c:v>8.1851144276612331E-5</c:v>
                </c:pt>
                <c:pt idx="795">
                  <c:v>8.0646613664470124E-5</c:v>
                </c:pt>
                <c:pt idx="796">
                  <c:v>7.9747207696101441E-5</c:v>
                </c:pt>
                <c:pt idx="797">
                  <c:v>7.7974564483440645E-5</c:v>
                </c:pt>
                <c:pt idx="798">
                  <c:v>7.6614420244425219E-5</c:v>
                </c:pt>
                <c:pt idx="799">
                  <c:v>7.5604597789435957E-5</c:v>
                </c:pt>
                <c:pt idx="800">
                  <c:v>7.450829593835806E-5</c:v>
                </c:pt>
                <c:pt idx="801">
                  <c:v>7.283426601745191E-5</c:v>
                </c:pt>
                <c:pt idx="802">
                  <c:v>7.1559427617273741E-5</c:v>
                </c:pt>
                <c:pt idx="803">
                  <c:v>7.0346463427739536E-5</c:v>
                </c:pt>
                <c:pt idx="804">
                  <c:v>6.9427853958359265E-5</c:v>
                </c:pt>
                <c:pt idx="805">
                  <c:v>6.759322000604584E-5</c:v>
                </c:pt>
                <c:pt idx="806">
                  <c:v>6.693021957104861E-5</c:v>
                </c:pt>
                <c:pt idx="807">
                  <c:v>6.509978251401094E-5</c:v>
                </c:pt>
                <c:pt idx="808">
                  <c:v>6.4339085895426251E-5</c:v>
                </c:pt>
                <c:pt idx="809">
                  <c:v>6.2524894740789705E-5</c:v>
                </c:pt>
                <c:pt idx="810">
                  <c:v>6.1613174839436624E-5</c:v>
                </c:pt>
                <c:pt idx="811">
                  <c:v>6.0312704039944265E-5</c:v>
                </c:pt>
                <c:pt idx="812">
                  <c:v>5.9396161255165225E-5</c:v>
                </c:pt>
                <c:pt idx="813">
                  <c:v>5.7609046827167276E-5</c:v>
                </c:pt>
                <c:pt idx="814">
                  <c:v>5.6814247781034055E-5</c:v>
                </c:pt>
                <c:pt idx="815">
                  <c:v>5.5168281136275255E-5</c:v>
                </c:pt>
                <c:pt idx="816">
                  <c:v>5.4270680742263266E-5</c:v>
                </c:pt>
                <c:pt idx="817">
                  <c:v>5.2778001265352259E-5</c:v>
                </c:pt>
                <c:pt idx="818">
                  <c:v>5.1651740900382492E-5</c:v>
                </c:pt>
                <c:pt idx="819">
                  <c:v>5.0487965783219124E-5</c:v>
                </c:pt>
                <c:pt idx="820">
                  <c:v>4.9430652360626937E-5</c:v>
                </c:pt>
                <c:pt idx="821">
                  <c:v>4.7819942992077813E-5</c:v>
                </c:pt>
                <c:pt idx="822">
                  <c:v>4.6952355685192515E-5</c:v>
                </c:pt>
                <c:pt idx="823">
                  <c:v>4.5404515617519792E-5</c:v>
                </c:pt>
                <c:pt idx="824">
                  <c:v>4.4595076470699269E-5</c:v>
                </c:pt>
                <c:pt idx="825">
                  <c:v>4.2978008739424922E-5</c:v>
                </c:pt>
                <c:pt idx="826">
                  <c:v>-5.216339553761884E-4</c:v>
                </c:pt>
                <c:pt idx="827">
                  <c:v>4.9259000693524513E-5</c:v>
                </c:pt>
                <c:pt idx="828">
                  <c:v>4.7985105410930373E-5</c:v>
                </c:pt>
                <c:pt idx="829">
                  <c:v>4.6646435521324747E-5</c:v>
                </c:pt>
                <c:pt idx="830">
                  <c:v>4.5463523925093341E-5</c:v>
                </c:pt>
                <c:pt idx="831">
                  <c:v>4.4073807305977653E-5</c:v>
                </c:pt>
                <c:pt idx="832">
                  <c:v>4.285050405528068E-5</c:v>
                </c:pt>
                <c:pt idx="833">
                  <c:v>4.150929185797736E-5</c:v>
                </c:pt>
                <c:pt idx="834">
                  <c:v>4.0296953731200347E-5</c:v>
                </c:pt>
                <c:pt idx="835">
                  <c:v>3.8891438968846614E-5</c:v>
                </c:pt>
                <c:pt idx="836">
                  <c:v>3.7818711049908416E-5</c:v>
                </c:pt>
                <c:pt idx="837">
                  <c:v>3.6435838023152201E-5</c:v>
                </c:pt>
                <c:pt idx="838">
                  <c:v>3.5228554260413603E-5</c:v>
                </c:pt>
                <c:pt idx="839">
                  <c:v>3.3929458570725046E-5</c:v>
                </c:pt>
                <c:pt idx="840">
                  <c:v>3.271627700485169E-5</c:v>
                </c:pt>
                <c:pt idx="841">
                  <c:v>3.1359395396890477E-5</c:v>
                </c:pt>
                <c:pt idx="842">
                  <c:v>3.0301101187291124E-5</c:v>
                </c:pt>
                <c:pt idx="843">
                  <c:v>2.8958855473604217E-5</c:v>
                </c:pt>
                <c:pt idx="844">
                  <c:v>2.7736608096518012E-5</c:v>
                </c:pt>
                <c:pt idx="845">
                  <c:v>2.6507241358331157E-5</c:v>
                </c:pt>
                <c:pt idx="846">
                  <c:v>2.528038226046192E-5</c:v>
                </c:pt>
                <c:pt idx="847">
                  <c:v>2.4015801013632654E-5</c:v>
                </c:pt>
                <c:pt idx="848">
                  <c:v>2.2872228097270408E-5</c:v>
                </c:pt>
                <c:pt idx="849">
                  <c:v>2.162527983884388E-5</c:v>
                </c:pt>
                <c:pt idx="850">
                  <c:v>2.0439611908784627E-5</c:v>
                </c:pt>
                <c:pt idx="851">
                  <c:v>1.9207768275464332E-5</c:v>
                </c:pt>
                <c:pt idx="852">
                  <c:v>1.7962589968334441E-5</c:v>
                </c:pt>
                <c:pt idx="853">
                  <c:v>1.6840102446735727E-5</c:v>
                </c:pt>
                <c:pt idx="854">
                  <c:v>1.5611192065279056E-5</c:v>
                </c:pt>
                <c:pt idx="855">
                  <c:v>1.4398342575105971E-5</c:v>
                </c:pt>
                <c:pt idx="856">
                  <c:v>1.3232348809566474E-5</c:v>
                </c:pt>
                <c:pt idx="857">
                  <c:v>1.2080672881609189E-5</c:v>
                </c:pt>
                <c:pt idx="858">
                  <c:v>1.0812025720952079E-5</c:v>
                </c:pt>
                <c:pt idx="859">
                  <c:v>9.7446910629628292E-6</c:v>
                </c:pt>
                <c:pt idx="860">
                  <c:v>8.5160197897948819E-6</c:v>
                </c:pt>
                <c:pt idx="861">
                  <c:v>7.3229000676633405E-6</c:v>
                </c:pt>
                <c:pt idx="862">
                  <c:v>6.1501620862713935E-6</c:v>
                </c:pt>
                <c:pt idx="863">
                  <c:v>5.0782674918536941E-6</c:v>
                </c:pt>
                <c:pt idx="864">
                  <c:v>3.8360668099812756E-6</c:v>
                </c:pt>
                <c:pt idx="865">
                  <c:v>2.686109187521879E-6</c:v>
                </c:pt>
                <c:pt idx="866">
                  <c:v>1.5696494877204259E-6</c:v>
                </c:pt>
                <c:pt idx="867">
                  <c:v>3.5657713581827011E-7</c:v>
                </c:pt>
                <c:pt idx="868">
                  <c:v>-7.4319936516076268E-7</c:v>
                </c:pt>
                <c:pt idx="869">
                  <c:v>-1.8603936986494318E-6</c:v>
                </c:pt>
                <c:pt idx="870">
                  <c:v>-3.0338752878833475E-6</c:v>
                </c:pt>
                <c:pt idx="871">
                  <c:v>-4.2226948053780688E-6</c:v>
                </c:pt>
                <c:pt idx="872">
                  <c:v>-5.2728801875900899E-6</c:v>
                </c:pt>
                <c:pt idx="873">
                  <c:v>-6.4159175927613887E-6</c:v>
                </c:pt>
                <c:pt idx="874">
                  <c:v>-7.5971939139662936E-6</c:v>
                </c:pt>
                <c:pt idx="875">
                  <c:v>-8.6729597583712348E-6</c:v>
                </c:pt>
                <c:pt idx="876">
                  <c:v>-9.8051100643203881E-6</c:v>
                </c:pt>
                <c:pt idx="877">
                  <c:v>-1.0936037526221298E-5</c:v>
                </c:pt>
                <c:pt idx="878">
                  <c:v>-1.2047720257868377E-5</c:v>
                </c:pt>
                <c:pt idx="879">
                  <c:v>-1.3171659350774689E-5</c:v>
                </c:pt>
                <c:pt idx="880">
                  <c:v>-1.4235399667938964E-5</c:v>
                </c:pt>
                <c:pt idx="881">
                  <c:v>-1.5393869492896783E-5</c:v>
                </c:pt>
                <c:pt idx="882">
                  <c:v>-1.6499416922499677E-5</c:v>
                </c:pt>
                <c:pt idx="883">
                  <c:v>-1.7562347085942065E-5</c:v>
                </c:pt>
                <c:pt idx="884">
                  <c:v>-1.8687810570128249E-5</c:v>
                </c:pt>
                <c:pt idx="885">
                  <c:v>-1.976370074174838E-5</c:v>
                </c:pt>
                <c:pt idx="886">
                  <c:v>-2.0924830952395723E-5</c:v>
                </c:pt>
                <c:pt idx="887">
                  <c:v>-2.1933537841078987E-5</c:v>
                </c:pt>
                <c:pt idx="888">
                  <c:v>-2.304563110655522E-5</c:v>
                </c:pt>
                <c:pt idx="889">
                  <c:v>-2.4146615597686605E-5</c:v>
                </c:pt>
                <c:pt idx="890">
                  <c:v>-2.5225286258034885E-5</c:v>
                </c:pt>
                <c:pt idx="891">
                  <c:v>-2.6340285121051465E-5</c:v>
                </c:pt>
                <c:pt idx="892">
                  <c:v>-2.736406093006849E-5</c:v>
                </c:pt>
                <c:pt idx="893">
                  <c:v>-2.8459293393012786E-5</c:v>
                </c:pt>
                <c:pt idx="894">
                  <c:v>-2.9544489208888081E-5</c:v>
                </c:pt>
                <c:pt idx="895">
                  <c:v>-3.0611277320957697E-5</c:v>
                </c:pt>
                <c:pt idx="896">
                  <c:v>-3.1686984495848947E-5</c:v>
                </c:pt>
                <c:pt idx="897">
                  <c:v>-3.2751087722715511E-5</c:v>
                </c:pt>
                <c:pt idx="898">
                  <c:v>-3.3819520460554031E-5</c:v>
                </c:pt>
                <c:pt idx="899">
                  <c:v>-3.4939899443031663E-5</c:v>
                </c:pt>
                <c:pt idx="900">
                  <c:v>-3.5887974568993286E-5</c:v>
                </c:pt>
                <c:pt idx="901">
                  <c:v>2.9517657706364275E-2</c:v>
                </c:pt>
                <c:pt idx="902">
                  <c:v>-6.7484994609401383E-5</c:v>
                </c:pt>
                <c:pt idx="903">
                  <c:v>-6.643624245938895E-5</c:v>
                </c:pt>
                <c:pt idx="904">
                  <c:v>-6.5389389668268905E-5</c:v>
                </c:pt>
                <c:pt idx="905">
                  <c:v>-6.4340816017249836E-5</c:v>
                </c:pt>
                <c:pt idx="906">
                  <c:v>-6.3300334709026629E-5</c:v>
                </c:pt>
                <c:pt idx="907">
                  <c:v>-6.2250346466896644E-5</c:v>
                </c:pt>
                <c:pt idx="908">
                  <c:v>-6.1264097801938533E-5</c:v>
                </c:pt>
                <c:pt idx="909">
                  <c:v>-6.010987566185122E-5</c:v>
                </c:pt>
                <c:pt idx="910">
                  <c:v>-5.9134891834844439E-5</c:v>
                </c:pt>
                <c:pt idx="911">
                  <c:v>-5.808759080849768E-5</c:v>
                </c:pt>
                <c:pt idx="912">
                  <c:v>-5.7047448461133854E-5</c:v>
                </c:pt>
                <c:pt idx="913">
                  <c:v>-5.6013955813227767E-5</c:v>
                </c:pt>
                <c:pt idx="914">
                  <c:v>-5.4964002188739869E-5</c:v>
                </c:pt>
                <c:pt idx="915">
                  <c:v>-5.3938894588156927E-5</c:v>
                </c:pt>
                <c:pt idx="916">
                  <c:v>-5.2944316841774253E-5</c:v>
                </c:pt>
                <c:pt idx="917">
                  <c:v>-5.1830641492500718E-5</c:v>
                </c:pt>
                <c:pt idx="918">
                  <c:v>-5.0863211416896092E-5</c:v>
                </c:pt>
                <c:pt idx="919">
                  <c:v>-4.9800330423011019E-5</c:v>
                </c:pt>
                <c:pt idx="920">
                  <c:v>-4.875801123915835E-5</c:v>
                </c:pt>
                <c:pt idx="921">
                  <c:v>-4.7765832029256217E-5</c:v>
                </c:pt>
                <c:pt idx="922">
                  <c:v>-4.6700058749848949E-5</c:v>
                </c:pt>
                <c:pt idx="923">
                  <c:v>-4.5688911082919503E-5</c:v>
                </c:pt>
                <c:pt idx="924">
                  <c:v>-4.4686223791501334E-5</c:v>
                </c:pt>
                <c:pt idx="925">
                  <c:v>-4.3641674746908166E-5</c:v>
                </c:pt>
                <c:pt idx="926">
                  <c:v>-4.26126391772641E-5</c:v>
                </c:pt>
                <c:pt idx="927">
                  <c:v>-4.1553372664537847E-5</c:v>
                </c:pt>
                <c:pt idx="928">
                  <c:v>-4.0626152319589437E-5</c:v>
                </c:pt>
                <c:pt idx="929">
                  <c:v>-3.9528361256202516E-5</c:v>
                </c:pt>
                <c:pt idx="930">
                  <c:v>-3.8488228195632246E-5</c:v>
                </c:pt>
                <c:pt idx="931">
                  <c:v>-3.7545863893484466E-5</c:v>
                </c:pt>
                <c:pt idx="932">
                  <c:v>-3.6488549334023901E-5</c:v>
                </c:pt>
                <c:pt idx="933">
                  <c:v>-3.544799400856391E-5</c:v>
                </c:pt>
                <c:pt idx="934">
                  <c:v>-3.4476158319307615E-5</c:v>
                </c:pt>
                <c:pt idx="935">
                  <c:v>-3.3437873394603912E-5</c:v>
                </c:pt>
                <c:pt idx="936">
                  <c:v>-3.2387003297884576E-5</c:v>
                </c:pt>
                <c:pt idx="937">
                  <c:v>-3.1440362295853674E-5</c:v>
                </c:pt>
                <c:pt idx="938">
                  <c:v>-3.0433905735094413E-5</c:v>
                </c:pt>
                <c:pt idx="939">
                  <c:v>-2.9343926502889417E-5</c:v>
                </c:pt>
                <c:pt idx="940">
                  <c:v>-2.8338431338426062E-5</c:v>
                </c:pt>
                <c:pt idx="941">
                  <c:v>-2.7397219586333676E-5</c:v>
                </c:pt>
                <c:pt idx="942">
                  <c:v>-2.6350912580852537E-5</c:v>
                </c:pt>
                <c:pt idx="943">
                  <c:v>-2.530105039255659E-5</c:v>
                </c:pt>
                <c:pt idx="944">
                  <c:v>-2.4374539318472443E-5</c:v>
                </c:pt>
                <c:pt idx="945">
                  <c:v>-2.3323194831448291E-5</c:v>
                </c:pt>
                <c:pt idx="946">
                  <c:v>-2.2282003875773171E-5</c:v>
                </c:pt>
                <c:pt idx="947">
                  <c:v>-2.1384993772244343E-5</c:v>
                </c:pt>
                <c:pt idx="948">
                  <c:v>-2.0276496222493279E-5</c:v>
                </c:pt>
                <c:pt idx="949">
                  <c:v>-1.9266705276521634E-5</c:v>
                </c:pt>
                <c:pt idx="950">
                  <c:v>-1.8347100283477857E-5</c:v>
                </c:pt>
                <c:pt idx="951">
                  <c:v>-1.7299640198586985E-5</c:v>
                </c:pt>
                <c:pt idx="952">
                  <c:v>-1.6292072920975897E-5</c:v>
                </c:pt>
                <c:pt idx="953">
                  <c:v>-1.5297201560571239E-5</c:v>
                </c:pt>
                <c:pt idx="954">
                  <c:v>-1.4216640401798486E-5</c:v>
                </c:pt>
                <c:pt idx="955">
                  <c:v>-1.338291347252607E-5</c:v>
                </c:pt>
                <c:pt idx="956">
                  <c:v>-1.2293185278622332E-5</c:v>
                </c:pt>
                <c:pt idx="957">
                  <c:v>-1.1327424129348174E-5</c:v>
                </c:pt>
                <c:pt idx="958">
                  <c:v>-1.0276374634798913E-5</c:v>
                </c:pt>
                <c:pt idx="959">
                  <c:v>-9.3120639874655353E-6</c:v>
                </c:pt>
                <c:pt idx="960">
                  <c:v>-8.2173951625463815E-6</c:v>
                </c:pt>
                <c:pt idx="961">
                  <c:v>-7.4088418493545305E-6</c:v>
                </c:pt>
                <c:pt idx="962">
                  <c:v>-6.3163786059305949E-6</c:v>
                </c:pt>
                <c:pt idx="963">
                  <c:v>-5.3322074720085766E-6</c:v>
                </c:pt>
                <c:pt idx="964">
                  <c:v>-4.3295395961706618E-6</c:v>
                </c:pt>
                <c:pt idx="965">
                  <c:v>-3.3462681017226714E-6</c:v>
                </c:pt>
                <c:pt idx="966">
                  <c:v>-2.2541552446853075E-6</c:v>
                </c:pt>
                <c:pt idx="967">
                  <c:v>-1.453553789332318E-6</c:v>
                </c:pt>
                <c:pt idx="968">
                  <c:v>-3.8011826575257146E-7</c:v>
                </c:pt>
                <c:pt idx="969">
                  <c:v>6.5123272108280617E-7</c:v>
                </c:pt>
                <c:pt idx="970">
                  <c:v>1.5834124837965646E-6</c:v>
                </c:pt>
                <c:pt idx="971">
                  <c:v>2.6281932967719968E-6</c:v>
                </c:pt>
                <c:pt idx="972">
                  <c:v>3.6520557991082114E-6</c:v>
                </c:pt>
                <c:pt idx="973">
                  <c:v>4.4877882743321607E-6</c:v>
                </c:pt>
                <c:pt idx="974">
                  <c:v>5.5930709592644234E-6</c:v>
                </c:pt>
                <c:pt idx="975">
                  <c:v>6.5182536133079338E-6</c:v>
                </c:pt>
                <c:pt idx="976">
                  <c:v>7.5645494135301306E-6</c:v>
                </c:pt>
                <c:pt idx="977">
                  <c:v>8.4985488015831834E-6</c:v>
                </c:pt>
                <c:pt idx="978">
                  <c:v>9.5336428849179811E-6</c:v>
                </c:pt>
                <c:pt idx="979">
                  <c:v>1.0560228133726923E-5</c:v>
                </c:pt>
                <c:pt idx="980">
                  <c:v>1.1404305240603207E-5</c:v>
                </c:pt>
                <c:pt idx="981">
                  <c:v>1.2438459595642826E-5</c:v>
                </c:pt>
                <c:pt idx="982">
                  <c:v>1.3440471978043433E-5</c:v>
                </c:pt>
                <c:pt idx="983">
                  <c:v>1.4451567974305135E-5</c:v>
                </c:pt>
                <c:pt idx="984">
                  <c:v>1.5382636330940613E-5</c:v>
                </c:pt>
                <c:pt idx="985">
                  <c:v>1.6514715607485186E-5</c:v>
                </c:pt>
                <c:pt idx="986">
                  <c:v>1.7247502675843407E-5</c:v>
                </c:pt>
                <c:pt idx="987">
                  <c:v>1.8375405367976327E-5</c:v>
                </c:pt>
                <c:pt idx="988">
                  <c:v>1.9310528166727181E-5</c:v>
                </c:pt>
                <c:pt idx="989">
                  <c:v>2.0332582199245053E-5</c:v>
                </c:pt>
                <c:pt idx="990">
                  <c:v>2.127933051809805E-5</c:v>
                </c:pt>
                <c:pt idx="991">
                  <c:v>2.2369945320122042E-5</c:v>
                </c:pt>
                <c:pt idx="992">
                  <c:v>2.3173287278410726E-5</c:v>
                </c:pt>
                <c:pt idx="993">
                  <c:v>2.4209524806195759E-5</c:v>
                </c:pt>
                <c:pt idx="994">
                  <c:v>2.5226038616210644E-5</c:v>
                </c:pt>
                <c:pt idx="995">
                  <c:v>2.6172139708791065E-5</c:v>
                </c:pt>
                <c:pt idx="996">
                  <c:v>2.7185216957548164E-5</c:v>
                </c:pt>
                <c:pt idx="997">
                  <c:v>2.8230145240115689E-5</c:v>
                </c:pt>
                <c:pt idx="998">
                  <c:v>2.9034693081797514E-5</c:v>
                </c:pt>
                <c:pt idx="999">
                  <c:v>3.0081069059662013E-5</c:v>
                </c:pt>
                <c:pt idx="1000">
                  <c:v>3.1082472929711003E-5</c:v>
                </c:pt>
                <c:pt idx="1001">
                  <c:v>3.2052565732243465E-5</c:v>
                </c:pt>
                <c:pt idx="1002">
                  <c:v>3.3023159272005387E-5</c:v>
                </c:pt>
                <c:pt idx="1003">
                  <c:v>3.4020434057424609E-5</c:v>
                </c:pt>
                <c:pt idx="1004">
                  <c:v>3.4967345737157984E-5</c:v>
                </c:pt>
                <c:pt idx="1005">
                  <c:v>3.5968926614060592E-5</c:v>
                </c:pt>
                <c:pt idx="1006">
                  <c:v>3.692620849449213E-5</c:v>
                </c:pt>
                <c:pt idx="1007">
                  <c:v>3.8138234128126669E-5</c:v>
                </c:pt>
                <c:pt idx="1008">
                  <c:v>3.8661020315799988E-5</c:v>
                </c:pt>
                <c:pt idx="1009">
                  <c:v>3.9861225555881674E-5</c:v>
                </c:pt>
                <c:pt idx="1010">
                  <c:v>4.0837052711850674E-5</c:v>
                </c:pt>
                <c:pt idx="1011">
                  <c:v>4.18105801216484E-5</c:v>
                </c:pt>
                <c:pt idx="1012">
                  <c:v>4.2793763515902583E-5</c:v>
                </c:pt>
                <c:pt idx="1013">
                  <c:v>4.3755793790012376E-5</c:v>
                </c:pt>
                <c:pt idx="1014">
                  <c:v>4.4746240465798337E-5</c:v>
                </c:pt>
                <c:pt idx="1015">
                  <c:v>4.5709251512704441E-5</c:v>
                </c:pt>
                <c:pt idx="1016">
                  <c:v>4.6691442133095507E-5</c:v>
                </c:pt>
                <c:pt idx="1017">
                  <c:v>4.7665558930987117E-5</c:v>
                </c:pt>
                <c:pt idx="1018">
                  <c:v>4.8640943607125564E-5</c:v>
                </c:pt>
                <c:pt idx="1019">
                  <c:v>4.9858127088242554E-5</c:v>
                </c:pt>
                <c:pt idx="1020">
                  <c:v>5.0353811033687634E-5</c:v>
                </c:pt>
                <c:pt idx="1021">
                  <c:v>5.1567050249445856E-5</c:v>
                </c:pt>
                <c:pt idx="1022">
                  <c:v>5.2542154485024639E-5</c:v>
                </c:pt>
                <c:pt idx="1023">
                  <c:v>5.3526173704909752E-5</c:v>
                </c:pt>
                <c:pt idx="1024">
                  <c:v>5.4491550873336791E-5</c:v>
                </c:pt>
                <c:pt idx="1025">
                  <c:v>5.5475497482859737E-5</c:v>
                </c:pt>
                <c:pt idx="1026">
                  <c:v>5.6450285647713372E-5</c:v>
                </c:pt>
                <c:pt idx="1027">
                  <c:v>5.7427081671335145E-5</c:v>
                </c:pt>
                <c:pt idx="1028">
                  <c:v>5.8405273207995378E-5</c:v>
                </c:pt>
                <c:pt idx="1029">
                  <c:v>5.9380912045270406E-5</c:v>
                </c:pt>
                <c:pt idx="1030">
                  <c:v>6.0359708598411999E-5</c:v>
                </c:pt>
                <c:pt idx="1031">
                  <c:v>6.133717647571757E-5</c:v>
                </c:pt>
                <c:pt idx="1032">
                  <c:v>6.2575834871125835E-5</c:v>
                </c:pt>
                <c:pt idx="1033">
                  <c:v>6.3037198465565325E-5</c:v>
                </c:pt>
                <c:pt idx="1034">
                  <c:v>6.4273981124074453E-5</c:v>
                </c:pt>
                <c:pt idx="1035">
                  <c:v>6.5253625617600619E-5</c:v>
                </c:pt>
                <c:pt idx="1036">
                  <c:v>6.6233873400989296E-5</c:v>
                </c:pt>
                <c:pt idx="1037">
                  <c:v>6.7213523344378245E-5</c:v>
                </c:pt>
                <c:pt idx="1038">
                  <c:v>6.8194735138860096E-5</c:v>
                </c:pt>
                <c:pt idx="1039">
                  <c:v>6.9176158113748443E-5</c:v>
                </c:pt>
                <c:pt idx="1040">
                  <c:v>7.015732564497057E-5</c:v>
                </c:pt>
                <c:pt idx="1041">
                  <c:v>7.1141449861755746E-5</c:v>
                </c:pt>
                <c:pt idx="1042">
                  <c:v>7.212256074140555E-5</c:v>
                </c:pt>
                <c:pt idx="1043">
                  <c:v>7.3107474754863233E-5</c:v>
                </c:pt>
                <c:pt idx="1044">
                  <c:v>7.436735171850728E-5</c:v>
                </c:pt>
                <c:pt idx="1045">
                  <c:v>7.4800916621597935E-5</c:v>
                </c:pt>
                <c:pt idx="1046">
                  <c:v>7.6060696748925238E-5</c:v>
                </c:pt>
                <c:pt idx="1047">
                  <c:v>7.7047601156010614E-5</c:v>
                </c:pt>
                <c:pt idx="1048">
                  <c:v>7.8033959795220653E-5</c:v>
                </c:pt>
                <c:pt idx="1049">
                  <c:v>7.9021814649138378E-5</c:v>
                </c:pt>
                <c:pt idx="1050">
                  <c:v>8.00099227333817E-5</c:v>
                </c:pt>
                <c:pt idx="1051">
                  <c:v>8.0999207479948154E-5</c:v>
                </c:pt>
                <c:pt idx="1052">
                  <c:v>8.198916980006743E-5</c:v>
                </c:pt>
                <c:pt idx="1053">
                  <c:v>8.297989927896765E-5</c:v>
                </c:pt>
                <c:pt idx="1054">
                  <c:v>8.3971609910804546E-5</c:v>
                </c:pt>
                <c:pt idx="1055">
                  <c:v>8.4964195234960016E-5</c:v>
                </c:pt>
                <c:pt idx="1056">
                  <c:v>8.5957734974329014E-5</c:v>
                </c:pt>
                <c:pt idx="1057">
                  <c:v>8.7249659735277874E-5</c:v>
                </c:pt>
                <c:pt idx="1058">
                  <c:v>8.7651955855250208E-5</c:v>
                </c:pt>
                <c:pt idx="1059">
                  <c:v>8.8944217711883766E-5</c:v>
                </c:pt>
                <c:pt idx="1060">
                  <c:v>8.9941829774176085E-5</c:v>
                </c:pt>
                <c:pt idx="1061">
                  <c:v>9.0940739781331104E-5</c:v>
                </c:pt>
                <c:pt idx="1062">
                  <c:v>9.1940165749093694E-5</c:v>
                </c:pt>
                <c:pt idx="1063">
                  <c:v>9.2941602758855879E-5</c:v>
                </c:pt>
                <c:pt idx="1064">
                  <c:v>9.394324673905885E-5</c:v>
                </c:pt>
                <c:pt idx="1065">
                  <c:v>9.4947470625328378E-5</c:v>
                </c:pt>
                <c:pt idx="1066">
                  <c:v>9.595107422910587E-5</c:v>
                </c:pt>
                <c:pt idx="1067">
                  <c:v>9.6958165777039085E-5</c:v>
                </c:pt>
                <c:pt idx="1068">
                  <c:v>9.7964298955588447E-5</c:v>
                </c:pt>
                <c:pt idx="1069">
                  <c:v>9.9291148476510216E-5</c:v>
                </c:pt>
                <c:pt idx="1070">
                  <c:v>9.9669000487523363E-5</c:v>
                </c:pt>
                <c:pt idx="1071">
                  <c:v>1.0099406578589765E-4</c:v>
                </c:pt>
                <c:pt idx="1072">
                  <c:v>1.0200945455451915E-4</c:v>
                </c:pt>
                <c:pt idx="1073">
                  <c:v>1.0302210492341146E-4</c:v>
                </c:pt>
                <c:pt idx="1074">
                  <c:v>1.0404007527498038E-4</c:v>
                </c:pt>
                <c:pt idx="1075">
                  <c:v>1.0505528671700404E-4</c:v>
                </c:pt>
                <c:pt idx="1076">
                  <c:v>1.0607791838523895E-4</c:v>
                </c:pt>
                <c:pt idx="1077">
                  <c:v>1.0709546228682143E-4</c:v>
                </c:pt>
                <c:pt idx="1078">
                  <c:v>1.0812218602396229E-4</c:v>
                </c:pt>
                <c:pt idx="1079">
                  <c:v>1.0914255142679963E-4</c:v>
                </c:pt>
                <c:pt idx="1080">
                  <c:v>1.1017262085388779E-4</c:v>
                </c:pt>
                <c:pt idx="1081">
                  <c:v>1.1120061310521123E-4</c:v>
                </c:pt>
                <c:pt idx="1082">
                  <c:v>1.1256683153249014E-4</c:v>
                </c:pt>
                <c:pt idx="1083">
                  <c:v>1.1292677980989652E-4</c:v>
                </c:pt>
                <c:pt idx="1084">
                  <c:v>1.1429503717508283E-4</c:v>
                </c:pt>
                <c:pt idx="1085">
                  <c:v>1.1533377772110498E-4</c:v>
                </c:pt>
                <c:pt idx="1086">
                  <c:v>1.1636701092143653E-4</c:v>
                </c:pt>
                <c:pt idx="1087">
                  <c:v>1.1741513094420952E-4</c:v>
                </c:pt>
                <c:pt idx="1088">
                  <c:v>1.1844974535435426E-4</c:v>
                </c:pt>
                <c:pt idx="1089">
                  <c:v>1.1949863179339104E-4</c:v>
                </c:pt>
                <c:pt idx="1090">
                  <c:v>1.205508598900451E-4</c:v>
                </c:pt>
                <c:pt idx="1091">
                  <c:v>1.2159086417895537E-4</c:v>
                </c:pt>
                <c:pt idx="1092">
                  <c:v>1.2265665924715563E-4</c:v>
                </c:pt>
                <c:pt idx="1093">
                  <c:v>1.2369357678210235E-4</c:v>
                </c:pt>
                <c:pt idx="1094">
                  <c:v>1.2512691470689674E-4</c:v>
                </c:pt>
                <c:pt idx="1095">
                  <c:v>1.2545332842961443E-4</c:v>
                </c:pt>
                <c:pt idx="1096">
                  <c:v>1.2689225565054585E-4</c:v>
                </c:pt>
                <c:pt idx="1097">
                  <c:v>1.2793566981628146E-4</c:v>
                </c:pt>
                <c:pt idx="1098">
                  <c:v>1.2902134297121393E-4</c:v>
                </c:pt>
                <c:pt idx="1099">
                  <c:v>1.3007758018801496E-4</c:v>
                </c:pt>
                <c:pt idx="1100">
                  <c:v>1.3115811044173142E-4</c:v>
                </c:pt>
                <c:pt idx="1101">
                  <c:v>1.3198780523637765E-4</c:v>
                </c:pt>
                <c:pt idx="1102">
                  <c:v>1.3157474898051191E-4</c:v>
                </c:pt>
                <c:pt idx="1103">
                  <c:v>1.3093420888310447E-4</c:v>
                </c:pt>
                <c:pt idx="1104">
                  <c:v>1.3029055381608146E-4</c:v>
                </c:pt>
                <c:pt idx="1105">
                  <c:v>1.2961802991284799E-4</c:v>
                </c:pt>
                <c:pt idx="1106">
                  <c:v>1.290139777871957E-4</c:v>
                </c:pt>
                <c:pt idx="1107">
                  <c:v>1.2836177641872837E-4</c:v>
                </c:pt>
                <c:pt idx="1108">
                  <c:v>1.2770038583909127E-4</c:v>
                </c:pt>
                <c:pt idx="1109">
                  <c:v>1.2704848191802398E-4</c:v>
                </c:pt>
                <c:pt idx="1110">
                  <c:v>1.2644351573243284E-4</c:v>
                </c:pt>
                <c:pt idx="1111">
                  <c:v>1.2587711757561237E-4</c:v>
                </c:pt>
                <c:pt idx="1112">
                  <c:v>1.251349211841557E-4</c:v>
                </c:pt>
                <c:pt idx="1113">
                  <c:v>1.2463490789116349E-4</c:v>
                </c:pt>
                <c:pt idx="1114">
                  <c:v>1.2389837980109064E-4</c:v>
                </c:pt>
                <c:pt idx="1115">
                  <c:v>1.2340509037400693E-4</c:v>
                </c:pt>
                <c:pt idx="1116">
                  <c:v>1.2267526038201026E-4</c:v>
                </c:pt>
                <c:pt idx="1117">
                  <c:v>1.221285754375856E-4</c:v>
                </c:pt>
                <c:pt idx="1118">
                  <c:v>1.2152626570838265E-4</c:v>
                </c:pt>
                <c:pt idx="1119">
                  <c:v>1.2092493164317375E-4</c:v>
                </c:pt>
                <c:pt idx="1120">
                  <c:v>1.2032906239767271E-4</c:v>
                </c:pt>
                <c:pt idx="1121">
                  <c:v>1.1985594395014232E-4</c:v>
                </c:pt>
                <c:pt idx="1122">
                  <c:v>1.1903006249625037E-4</c:v>
                </c:pt>
                <c:pt idx="1123">
                  <c:v>1.1856083230199488E-4</c:v>
                </c:pt>
                <c:pt idx="1124">
                  <c:v>1.1798074099900191E-4</c:v>
                </c:pt>
                <c:pt idx="1125">
                  <c:v>1.1740333052401297E-4</c:v>
                </c:pt>
                <c:pt idx="1126">
                  <c:v>1.1694776130966034E-4</c:v>
                </c:pt>
                <c:pt idx="1127">
                  <c:v>1.1614104994350782E-4</c:v>
                </c:pt>
                <c:pt idx="1128">
                  <c:v>1.1569330644789488E-4</c:v>
                </c:pt>
                <c:pt idx="1129">
                  <c:v>1.1501159669080607E-4</c:v>
                </c:pt>
                <c:pt idx="1130">
                  <c:v>1.1492651054112457E-4</c:v>
                </c:pt>
                <c:pt idx="1131">
                  <c:v>1.1378385868354712E-4</c:v>
                </c:pt>
                <c:pt idx="1132">
                  <c:v>1.1346661982969408E-4</c:v>
                </c:pt>
                <c:pt idx="1133">
                  <c:v>1.1292692045827835E-4</c:v>
                </c:pt>
                <c:pt idx="1134">
                  <c:v>1.1237894877780263E-4</c:v>
                </c:pt>
                <c:pt idx="1135">
                  <c:v>1.1184977512357364E-4</c:v>
                </c:pt>
                <c:pt idx="1136">
                  <c:v>1.1131264385610962E-4</c:v>
                </c:pt>
                <c:pt idx="1137">
                  <c:v>1.1078294195954186E-4</c:v>
                </c:pt>
                <c:pt idx="1138">
                  <c:v>1.1026733212204931E-4</c:v>
                </c:pt>
                <c:pt idx="1139">
                  <c:v>1.0973922345058895E-4</c:v>
                </c:pt>
                <c:pt idx="1140">
                  <c:v>1.0923375909399624E-4</c:v>
                </c:pt>
                <c:pt idx="1141">
                  <c:v>1.0895935076149499E-4</c:v>
                </c:pt>
                <c:pt idx="1142">
                  <c:v>1.0797414279295481E-4</c:v>
                </c:pt>
                <c:pt idx="1143">
                  <c:v>1.0772087647481499E-4</c:v>
                </c:pt>
                <c:pt idx="1144">
                  <c:v>1.0721960327941815E-4</c:v>
                </c:pt>
                <c:pt idx="1145">
                  <c:v>1.067354919186414E-4</c:v>
                </c:pt>
                <c:pt idx="1146">
                  <c:v>1.0624820205507035E-4</c:v>
                </c:pt>
                <c:pt idx="1147">
                  <c:v>1.0576875510892592E-4</c:v>
                </c:pt>
                <c:pt idx="1148">
                  <c:v>1.0529448981344558E-4</c:v>
                </c:pt>
                <c:pt idx="1149">
                  <c:v>1.0482700805169998E-4</c:v>
                </c:pt>
                <c:pt idx="1150">
                  <c:v>1.0436025988269648E-4</c:v>
                </c:pt>
                <c:pt idx="1151">
                  <c:v>1.0389382854469886E-4</c:v>
                </c:pt>
                <c:pt idx="1152">
                  <c:v>1.0369836252621667E-4</c:v>
                </c:pt>
                <c:pt idx="1153">
                  <c:v>1.025279947803881E-4</c:v>
                </c:pt>
                <c:pt idx="1154">
                  <c:v>1.0303480462070524E-4</c:v>
                </c:pt>
                <c:pt idx="1155">
                  <c:v>1.0187803992423028E-4</c:v>
                </c:pt>
                <c:pt idx="1156">
                  <c:v>1.0170666667974615E-4</c:v>
                </c:pt>
                <c:pt idx="1157">
                  <c:v>1.0126822381906209E-4</c:v>
                </c:pt>
                <c:pt idx="1158">
                  <c:v>1.0061457751930902E-4</c:v>
                </c:pt>
                <c:pt idx="1159">
                  <c:v>1.0091124294930864E-4</c:v>
                </c:pt>
                <c:pt idx="1160">
                  <c:v>1.0002165176814515E-4</c:v>
                </c:pt>
                <c:pt idx="1161">
                  <c:v>9.9166574745623848E-5</c:v>
                </c:pt>
                <c:pt idx="1162">
                  <c:v>9.9708218328942166E-5</c:v>
                </c:pt>
                <c:pt idx="1163">
                  <c:v>9.8373957865049988E-5</c:v>
                </c:pt>
                <c:pt idx="1164">
                  <c:v>9.8939084132609878E-5</c:v>
                </c:pt>
                <c:pt idx="1165">
                  <c:v>9.7601056328500135E-5</c:v>
                </c:pt>
                <c:pt idx="1166">
                  <c:v>9.8205385707927917E-5</c:v>
                </c:pt>
                <c:pt idx="1167">
                  <c:v>9.7352892755253606E-5</c:v>
                </c:pt>
                <c:pt idx="1168">
                  <c:v>9.6526059468970971E-5</c:v>
                </c:pt>
                <c:pt idx="1169">
                  <c:v>9.7122773205171598E-5</c:v>
                </c:pt>
                <c:pt idx="1170">
                  <c:v>9.5816680076410421E-5</c:v>
                </c:pt>
                <c:pt idx="1171">
                  <c:v>9.6453218805692131E-5</c:v>
                </c:pt>
                <c:pt idx="1172">
                  <c:v>9.5163393769581717E-5</c:v>
                </c:pt>
                <c:pt idx="1173">
                  <c:v>9.5794054775666382E-5</c:v>
                </c:pt>
                <c:pt idx="1174">
                  <c:v>9.4516544660194768E-5</c:v>
                </c:pt>
                <c:pt idx="1175">
                  <c:v>9.468237238863253E-5</c:v>
                </c:pt>
                <c:pt idx="1176">
                  <c:v>9.4873179410370767E-5</c:v>
                </c:pt>
                <c:pt idx="1177">
                  <c:v>9.4086590529229852E-5</c:v>
                </c:pt>
                <c:pt idx="1178">
                  <c:v>9.3338350804827996E-5</c:v>
                </c:pt>
                <c:pt idx="1179">
                  <c:v>9.3995088128906445E-5</c:v>
                </c:pt>
                <c:pt idx="1180">
                  <c:v>9.275787672891056E-5</c:v>
                </c:pt>
                <c:pt idx="1181">
                  <c:v>9.3477191313695585E-5</c:v>
                </c:pt>
                <c:pt idx="1182">
                  <c:v>9.2726483835292584E-5</c:v>
                </c:pt>
                <c:pt idx="1183">
                  <c:v>9.1982389228917327E-5</c:v>
                </c:pt>
                <c:pt idx="1184">
                  <c:v>9.2742548449820106E-5</c:v>
                </c:pt>
                <c:pt idx="1185">
                  <c:v>9.1527195749563361E-5</c:v>
                </c:pt>
                <c:pt idx="1186">
                  <c:v>9.2199784667457152E-5</c:v>
                </c:pt>
                <c:pt idx="1187">
                  <c:v>9.1590582552925071E-5</c:v>
                </c:pt>
                <c:pt idx="1188">
                  <c:v>9.0832688741215861E-5</c:v>
                </c:pt>
                <c:pt idx="1189">
                  <c:v>9.160371286398572E-5</c:v>
                </c:pt>
                <c:pt idx="1190">
                  <c:v>9.0497093740538048E-5</c:v>
                </c:pt>
                <c:pt idx="1191">
                  <c:v>9.1190566429588671E-5</c:v>
                </c:pt>
                <c:pt idx="1192">
                  <c:v>9.0130614406547238E-5</c:v>
                </c:pt>
                <c:pt idx="1193">
                  <c:v>9.0361698454444195E-5</c:v>
                </c:pt>
                <c:pt idx="1194">
                  <c:v>9.0712360815814463E-5</c:v>
                </c:pt>
                <c:pt idx="1195">
                  <c:v>8.9642861443195443E-5</c:v>
                </c:pt>
                <c:pt idx="1196">
                  <c:v>9.0372932184834553E-5</c:v>
                </c:pt>
                <c:pt idx="1197">
                  <c:v>8.9327612712963855E-5</c:v>
                </c:pt>
                <c:pt idx="1198">
                  <c:v>9.0177133422741917E-5</c:v>
                </c:pt>
                <c:pt idx="1199">
                  <c:v>8.9499028373296596E-5</c:v>
                </c:pt>
                <c:pt idx="1200">
                  <c:v>8.9015587803942253E-5</c:v>
                </c:pt>
                <c:pt idx="1201">
                  <c:v>8.975986351345E-5</c:v>
                </c:pt>
                <c:pt idx="1202">
                  <c:v>8.876079391839653E-5</c:v>
                </c:pt>
                <c:pt idx="1203">
                  <c:v>8.9671995933571225E-5</c:v>
                </c:pt>
                <c:pt idx="1204">
                  <c:v>8.9033366503343814E-5</c:v>
                </c:pt>
                <c:pt idx="1205">
                  <c:v>8.9052299255598655E-5</c:v>
                </c:pt>
                <c:pt idx="1206">
                  <c:v>8.7961817616388771E-5</c:v>
                </c:pt>
                <c:pt idx="1207">
                  <c:v>8.9845675418587234E-5</c:v>
                </c:pt>
                <c:pt idx="1208">
                  <c:v>8.8897036508939209E-5</c:v>
                </c:pt>
                <c:pt idx="1209">
                  <c:v>8.8794103106693001E-5</c:v>
                </c:pt>
                <c:pt idx="1210">
                  <c:v>8.8378211742679014E-5</c:v>
                </c:pt>
                <c:pt idx="1211">
                  <c:v>8.8760126384812565E-5</c:v>
                </c:pt>
                <c:pt idx="1212">
                  <c:v>8.9261176889010585E-5</c:v>
                </c:pt>
                <c:pt idx="1213">
                  <c:v>8.884869737002532E-5</c:v>
                </c:pt>
                <c:pt idx="1214">
                  <c:v>8.8292683322777066E-5</c:v>
                </c:pt>
                <c:pt idx="1215">
                  <c:v>8.9358674564721241E-5</c:v>
                </c:pt>
                <c:pt idx="1216">
                  <c:v>8.7907243816687242E-5</c:v>
                </c:pt>
                <c:pt idx="1217">
                  <c:v>8.9846618653410815E-5</c:v>
                </c:pt>
                <c:pt idx="1218">
                  <c:v>8.9039973392601723E-5</c:v>
                </c:pt>
                <c:pt idx="1219">
                  <c:v>8.8993774728152175E-5</c:v>
                </c:pt>
                <c:pt idx="1220">
                  <c:v>8.9170180842756963E-5</c:v>
                </c:pt>
                <c:pt idx="1221">
                  <c:v>8.8209549407025634E-5</c:v>
                </c:pt>
                <c:pt idx="1222">
                  <c:v>9.0240373562977538E-5</c:v>
                </c:pt>
                <c:pt idx="1223">
                  <c:v>8.9455377995761864E-5</c:v>
                </c:pt>
                <c:pt idx="1224">
                  <c:v>8.9452488801100571E-5</c:v>
                </c:pt>
                <c:pt idx="1225">
                  <c:v>8.9707058339882906E-5</c:v>
                </c:pt>
                <c:pt idx="1226">
                  <c:v>8.8780795657328326E-5</c:v>
                </c:pt>
                <c:pt idx="1227">
                  <c:v>9.0386034436562568E-5</c:v>
                </c:pt>
                <c:pt idx="1228">
                  <c:v>9.1085441411564716E-5</c:v>
                </c:pt>
                <c:pt idx="1229">
                  <c:v>8.9232528186045101E-5</c:v>
                </c:pt>
                <c:pt idx="1230">
                  <c:v>9.0486285479585149E-5</c:v>
                </c:pt>
                <c:pt idx="1231">
                  <c:v>9.0534075848580642E-5</c:v>
                </c:pt>
                <c:pt idx="1232">
                  <c:v>9.1752590833493741E-5</c:v>
                </c:pt>
                <c:pt idx="1233">
                  <c:v>9.0096710810172453E-5</c:v>
                </c:pt>
                <c:pt idx="1234">
                  <c:v>9.2131321935084998E-5</c:v>
                </c:pt>
                <c:pt idx="1235">
                  <c:v>8.9614962647033281E-5</c:v>
                </c:pt>
                <c:pt idx="1236">
                  <c:v>9.3522564267090047E-5</c:v>
                </c:pt>
                <c:pt idx="1237">
                  <c:v>9.0981749792717892E-5</c:v>
                </c:pt>
                <c:pt idx="1238">
                  <c:v>9.3208331403360489E-5</c:v>
                </c:pt>
                <c:pt idx="1239">
                  <c:v>9.1449308975199983E-5</c:v>
                </c:pt>
                <c:pt idx="1240">
                  <c:v>9.2818803871352884E-5</c:v>
                </c:pt>
                <c:pt idx="1241">
                  <c:v>9.2957367805013291E-5</c:v>
                </c:pt>
                <c:pt idx="1242">
                  <c:v>9.4272175314102924E-5</c:v>
                </c:pt>
                <c:pt idx="1243">
                  <c:v>9.2768568826784303E-5</c:v>
                </c:pt>
                <c:pt idx="1244">
                  <c:v>9.3903653173299517E-5</c:v>
                </c:pt>
                <c:pt idx="1245">
                  <c:v>9.4377810231804915E-5</c:v>
                </c:pt>
                <c:pt idx="1246">
                  <c:v>9.5516003998596943E-5</c:v>
                </c:pt>
                <c:pt idx="1247">
                  <c:v>9.4040672685480331E-5</c:v>
                </c:pt>
                <c:pt idx="1248">
                  <c:v>9.5407316873519221E-5</c:v>
                </c:pt>
                <c:pt idx="1249">
                  <c:v>9.6637120567066859E-5</c:v>
                </c:pt>
                <c:pt idx="1250">
                  <c:v>9.4309080221677277E-5</c:v>
                </c:pt>
                <c:pt idx="1251">
                  <c:v>9.8321425596736844E-5</c:v>
                </c:pt>
                <c:pt idx="1252">
                  <c:v>9.5964529485570438E-5</c:v>
                </c:pt>
                <c:pt idx="1253">
                  <c:v>9.8355578909803398E-5</c:v>
                </c:pt>
                <c:pt idx="1254">
                  <c:v>9.6705511310801739E-5</c:v>
                </c:pt>
                <c:pt idx="1255">
                  <c:v>9.8335897270374062E-5</c:v>
                </c:pt>
                <c:pt idx="1256">
                  <c:v>9.8542730505357667E-5</c:v>
                </c:pt>
                <c:pt idx="1257">
                  <c:v>1.0005681441072056E-4</c:v>
                </c:pt>
                <c:pt idx="1258">
                  <c:v>9.8617485832619423E-5</c:v>
                </c:pt>
                <c:pt idx="1259">
                  <c:v>1.0114308805952987E-4</c:v>
                </c:pt>
                <c:pt idx="1260">
                  <c:v>9.849138871231844E-5</c:v>
                </c:pt>
                <c:pt idx="1261">
                  <c:v>1.0294391363885325E-4</c:v>
                </c:pt>
                <c:pt idx="1262">
                  <c:v>-1.4025756417410662E-3</c:v>
                </c:pt>
                <c:pt idx="1263">
                  <c:v>3.751473149549156E-5</c:v>
                </c:pt>
                <c:pt idx="1264">
                  <c:v>-5.9433726704583023E-6</c:v>
                </c:pt>
                <c:pt idx="1265">
                  <c:v>-5.3820361671341743E-5</c:v>
                </c:pt>
                <c:pt idx="1266">
                  <c:v>-1.0036306945693241E-4</c:v>
                </c:pt>
                <c:pt idx="1267">
                  <c:v>-1.4973587995115167E-4</c:v>
                </c:pt>
                <c:pt idx="1268">
                  <c:v>-1.9997522726100669E-4</c:v>
                </c:pt>
                <c:pt idx="1269">
                  <c:v>-2.5528551656606169E-4</c:v>
                </c:pt>
                <c:pt idx="1270">
                  <c:v>-3.1016461217348024E-4</c:v>
                </c:pt>
                <c:pt idx="1271">
                  <c:v>-3.6888842763715957E-4</c:v>
                </c:pt>
                <c:pt idx="1272">
                  <c:v>-4.3016705010501255E-4</c:v>
                </c:pt>
                <c:pt idx="1273">
                  <c:v>-4.9747077461859135E-4</c:v>
                </c:pt>
                <c:pt idx="1274">
                  <c:v>-5.6614466895155147E-4</c:v>
                </c:pt>
                <c:pt idx="1275">
                  <c:v>-6.4400583635659814E-4</c:v>
                </c:pt>
                <c:pt idx="1276">
                  <c:v>-7.2197662482409442E-4</c:v>
                </c:pt>
                <c:pt idx="1277">
                  <c:v>-8.1283032647405662E-4</c:v>
                </c:pt>
                <c:pt idx="1278">
                  <c:v>-9.077935978041296E-4</c:v>
                </c:pt>
                <c:pt idx="1279">
                  <c:v>-1.0155043555357679E-3</c:v>
                </c:pt>
                <c:pt idx="1280">
                  <c:v>-1.1087889996090894E-3</c:v>
                </c:pt>
                <c:pt idx="1281">
                  <c:v>-1.1189675353975304E-3</c:v>
                </c:pt>
                <c:pt idx="1282">
                  <c:v>-1.1057115632269188E-3</c:v>
                </c:pt>
                <c:pt idx="1283">
                  <c:v>-1.0939063954538142E-3</c:v>
                </c:pt>
                <c:pt idx="1284">
                  <c:v>-1.0769580401586154E-3</c:v>
                </c:pt>
                <c:pt idx="1285">
                  <c:v>-1.0569040332271129E-3</c:v>
                </c:pt>
                <c:pt idx="1286">
                  <c:v>-1.0322082943901023E-3</c:v>
                </c:pt>
                <c:pt idx="1287">
                  <c:v>-9.9987701983650368E-4</c:v>
                </c:pt>
                <c:pt idx="1288">
                  <c:v>-9.6302662860381361E-4</c:v>
                </c:pt>
                <c:pt idx="1289">
                  <c:v>-9.1344735592713278E-4</c:v>
                </c:pt>
                <c:pt idx="1290">
                  <c:v>-8.5405456495379894E-4</c:v>
                </c:pt>
                <c:pt idx="1291">
                  <c:v>-7.8140920926728086E-4</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numCache>
            </c:numRef>
          </c:val>
        </c:ser>
        <c:marker val="1"/>
        <c:axId val="129866368"/>
        <c:axId val="129864832"/>
      </c:lineChart>
      <c:catAx>
        <c:axId val="129603456"/>
        <c:scaling>
          <c:orientation val="minMax"/>
        </c:scaling>
        <c:axPos val="b"/>
        <c:numFmt formatCode="General" sourceLinked="1"/>
        <c:tickLblPos val="nextTo"/>
        <c:txPr>
          <a:bodyPr/>
          <a:lstStyle/>
          <a:p>
            <a:pPr>
              <a:defRPr lang="en-US"/>
            </a:pPr>
            <a:endParaRPr lang="en-US"/>
          </a:p>
        </c:txPr>
        <c:crossAx val="129604992"/>
        <c:crosses val="autoZero"/>
        <c:auto val="1"/>
        <c:lblAlgn val="ctr"/>
        <c:lblOffset val="100"/>
        <c:tickMarkSkip val="10"/>
      </c:catAx>
      <c:valAx>
        <c:axId val="129604992"/>
        <c:scaling>
          <c:orientation val="minMax"/>
        </c:scaling>
        <c:axPos val="l"/>
        <c:majorGridlines/>
        <c:numFmt formatCode="General" sourceLinked="1"/>
        <c:tickLblPos val="nextTo"/>
        <c:txPr>
          <a:bodyPr/>
          <a:lstStyle/>
          <a:p>
            <a:pPr>
              <a:defRPr lang="en-US"/>
            </a:pPr>
            <a:endParaRPr lang="en-US"/>
          </a:p>
        </c:txPr>
        <c:crossAx val="129603456"/>
        <c:crosses val="autoZero"/>
        <c:crossBetween val="between"/>
      </c:valAx>
      <c:valAx>
        <c:axId val="129864832"/>
        <c:scaling>
          <c:orientation val="minMax"/>
        </c:scaling>
        <c:axPos val="r"/>
        <c:numFmt formatCode="General" sourceLinked="1"/>
        <c:tickLblPos val="nextTo"/>
        <c:txPr>
          <a:bodyPr/>
          <a:lstStyle/>
          <a:p>
            <a:pPr>
              <a:defRPr lang="en-US"/>
            </a:pPr>
            <a:endParaRPr lang="en-US"/>
          </a:p>
        </c:txPr>
        <c:crossAx val="129866368"/>
        <c:crosses val="max"/>
        <c:crossBetween val="between"/>
      </c:valAx>
      <c:catAx>
        <c:axId val="129866368"/>
        <c:scaling>
          <c:orientation val="minMax"/>
        </c:scaling>
        <c:delete val="1"/>
        <c:axPos val="b"/>
        <c:numFmt formatCode="General" sourceLinked="1"/>
        <c:tickLblPos val="nextTo"/>
        <c:crossAx val="129864832"/>
        <c:crosses val="autoZero"/>
        <c:auto val="1"/>
        <c:lblAlgn val="ctr"/>
        <c:lblOffset val="100"/>
      </c:catAx>
    </c:plotArea>
    <c:legend>
      <c:legendPos val="b"/>
      <c:txPr>
        <a:bodyPr/>
        <a:lstStyle/>
        <a:p>
          <a:pPr>
            <a:defRPr lang="en-US"/>
          </a:pPr>
          <a:endParaRPr lang="en-US"/>
        </a:p>
      </c:txPr>
    </c:legend>
    <c:plotVisOnly val="1"/>
  </c:chart>
  <c:printSettings>
    <c:headerFooter/>
    <c:pageMargins b="0.75000000000001166" l="0.70000000000000062" r="0.70000000000000062" t="0.750000000000011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Components of Flexural Rigidity</a:t>
            </a:r>
          </a:p>
        </c:rich>
      </c:tx>
    </c:title>
    <c:plotArea>
      <c:layout/>
      <c:lineChart>
        <c:grouping val="standard"/>
        <c:ser>
          <c:idx val="0"/>
          <c:order val="0"/>
          <c:tx>
            <c:strRef>
              <c:f>Core!$J$48:$J$49</c:f>
              <c:strCache>
                <c:ptCount val="1"/>
                <c:pt idx="0">
                  <c:v>Concave m</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Core!$J$50:$J$751</c:f>
              <c:numCache>
                <c:formatCode>0.00</c:formatCode>
                <c:ptCount val="702"/>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1.2990024936213177E-12</c:v>
                </c:pt>
                <c:pt idx="302">
                  <c:v>5.3713708884777259E-4</c:v>
                </c:pt>
                <c:pt idx="303">
                  <c:v>2.6881320380509181E-3</c:v>
                </c:pt>
                <c:pt idx="304">
                  <c:v>6.9614414563342105E-3</c:v>
                </c:pt>
                <c:pt idx="305">
                  <c:v>1.3356360260395444E-2</c:v>
                </c:pt>
                <c:pt idx="306">
                  <c:v>2.1394990107101351E-2</c:v>
                </c:pt>
                <c:pt idx="307">
                  <c:v>3.0656580270667429E-2</c:v>
                </c:pt>
                <c:pt idx="308">
                  <c:v>4.0915563741148527E-2</c:v>
                </c:pt>
                <c:pt idx="309">
                  <c:v>5.2156037240417556E-2</c:v>
                </c:pt>
                <c:pt idx="310">
                  <c:v>6.4612923003664738E-2</c:v>
                </c:pt>
                <c:pt idx="311">
                  <c:v>7.252268572948628E-2</c:v>
                </c:pt>
                <c:pt idx="312">
                  <c:v>8.0800667863220765E-2</c:v>
                </c:pt>
                <c:pt idx="313">
                  <c:v>8.9439457567980163E-2</c:v>
                </c:pt>
                <c:pt idx="314">
                  <c:v>9.8427731637745763E-2</c:v>
                </c:pt>
                <c:pt idx="315">
                  <c:v>0.10775016126067383</c:v>
                </c:pt>
                <c:pt idx="316">
                  <c:v>0.11738732830068135</c:v>
                </c:pt>
                <c:pt idx="317">
                  <c:v>0.12731549694888655</c:v>
                </c:pt>
                <c:pt idx="318">
                  <c:v>0.13750661542065812</c:v>
                </c:pt>
                <c:pt idx="319">
                  <c:v>0.14792813841432204</c:v>
                </c:pt>
                <c:pt idx="320">
                  <c:v>0.15854309557958712</c:v>
                </c:pt>
                <c:pt idx="321">
                  <c:v>0.16930997192268632</c:v>
                </c:pt>
                <c:pt idx="322">
                  <c:v>0.18018277494386767</c:v>
                </c:pt>
                <c:pt idx="323">
                  <c:v>0.19111676082424778</c:v>
                </c:pt>
                <c:pt idx="324">
                  <c:v>0.20208797999326425</c:v>
                </c:pt>
                <c:pt idx="325">
                  <c:v>0.213079788303211</c:v>
                </c:pt>
                <c:pt idx="326">
                  <c:v>0.22407807664412646</c:v>
                </c:pt>
                <c:pt idx="327">
                  <c:v>0.23507094658858799</c:v>
                </c:pt>
                <c:pt idx="328">
                  <c:v>0.24604915307717409</c:v>
                </c:pt>
                <c:pt idx="329">
                  <c:v>0.25700572000334981</c:v>
                </c:pt>
                <c:pt idx="330">
                  <c:v>0.26793640128118623</c:v>
                </c:pt>
                <c:pt idx="331">
                  <c:v>0.27883924214063832</c:v>
                </c:pt>
                <c:pt idx="332">
                  <c:v>0.28971503131030119</c:v>
                </c:pt>
                <c:pt idx="333">
                  <c:v>0.30056697635597229</c:v>
                </c:pt>
                <c:pt idx="334">
                  <c:v>0.31140085658511113</c:v>
                </c:pt>
                <c:pt idx="335">
                  <c:v>0.32222499209201882</c:v>
                </c:pt>
                <c:pt idx="336">
                  <c:v>0.33305022321184413</c:v>
                </c:pt>
                <c:pt idx="337">
                  <c:v>0.34388998207022353</c:v>
                </c:pt>
                <c:pt idx="338">
                  <c:v>0.35476017218347111</c:v>
                </c:pt>
                <c:pt idx="339">
                  <c:v>0.36567927624598595</c:v>
                </c:pt>
                <c:pt idx="340">
                  <c:v>0.37666829960591269</c:v>
                </c:pt>
                <c:pt idx="341">
                  <c:v>0.38686917265222848</c:v>
                </c:pt>
                <c:pt idx="342">
                  <c:v>0.39711970092247917</c:v>
                </c:pt>
                <c:pt idx="343">
                  <c:v>0.40741973399144094</c:v>
                </c:pt>
                <c:pt idx="344">
                  <c:v>0.41776937848242784</c:v>
                </c:pt>
                <c:pt idx="345">
                  <c:v>0.42816847835046529</c:v>
                </c:pt>
                <c:pt idx="346">
                  <c:v>0.43861695930818934</c:v>
                </c:pt>
                <c:pt idx="347">
                  <c:v>0.44911469530803494</c:v>
                </c:pt>
                <c:pt idx="348">
                  <c:v>0.45966169915593613</c:v>
                </c:pt>
                <c:pt idx="349">
                  <c:v>0.47025778814723451</c:v>
                </c:pt>
                <c:pt idx="350">
                  <c:v>0.48090297145961797</c:v>
                </c:pt>
                <c:pt idx="351">
                  <c:v>0.49159710655794797</c:v>
                </c:pt>
                <c:pt idx="352">
                  <c:v>0.50234004291249523</c:v>
                </c:pt>
                <c:pt idx="353">
                  <c:v>0.51313178422683769</c:v>
                </c:pt>
                <c:pt idx="354">
                  <c:v>0.52397211810697653</c:v>
                </c:pt>
                <c:pt idx="355">
                  <c:v>0.53486104458801054</c:v>
                </c:pt>
                <c:pt idx="356">
                  <c:v>0.54579839652559203</c:v>
                </c:pt>
                <c:pt idx="357">
                  <c:v>0.55678399873287943</c:v>
                </c:pt>
                <c:pt idx="358">
                  <c:v>0.5678178457171833</c:v>
                </c:pt>
                <c:pt idx="359">
                  <c:v>0.57889969520607298</c:v>
                </c:pt>
                <c:pt idx="360">
                  <c:v>0.59002953800682645</c:v>
                </c:pt>
                <c:pt idx="361">
                  <c:v>0.60120718221237757</c:v>
                </c:pt>
                <c:pt idx="362">
                  <c:v>0.61243242783191243</c:v>
                </c:pt>
                <c:pt idx="363">
                  <c:v>0.62370526010437932</c:v>
                </c:pt>
                <c:pt idx="364">
                  <c:v>0.6350254067200426</c:v>
                </c:pt>
                <c:pt idx="365">
                  <c:v>0.64639284919574902</c:v>
                </c:pt>
                <c:pt idx="366">
                  <c:v>0.65780737073575246</c:v>
                </c:pt>
                <c:pt idx="367">
                  <c:v>0.66926874642711021</c:v>
                </c:pt>
                <c:pt idx="368">
                  <c:v>0.68077695219169254</c:v>
                </c:pt>
                <c:pt idx="369">
                  <c:v>0.69233168555338176</c:v>
                </c:pt>
                <c:pt idx="370">
                  <c:v>0.70393291869866426</c:v>
                </c:pt>
                <c:pt idx="371">
                  <c:v>0.7155804098473485</c:v>
                </c:pt>
                <c:pt idx="372">
                  <c:v>0.7272739090740542</c:v>
                </c:pt>
                <c:pt idx="373">
                  <c:v>0.73901338295777308</c:v>
                </c:pt>
                <c:pt idx="374">
                  <c:v>0.75079849875888471</c:v>
                </c:pt>
                <c:pt idx="375">
                  <c:v>0.7626292193168166</c:v>
                </c:pt>
                <c:pt idx="376">
                  <c:v>0.77450527779945921</c:v>
                </c:pt>
                <c:pt idx="377">
                  <c:v>0.78642639920928659</c:v>
                </c:pt>
                <c:pt idx="378">
                  <c:v>0.79839254078011412</c:v>
                </c:pt>
                <c:pt idx="379">
                  <c:v>0.81040333944247234</c:v>
                </c:pt>
                <c:pt idx="380">
                  <c:v>0.82245874869635294</c:v>
                </c:pt>
                <c:pt idx="381">
                  <c:v>0.83455847662010663</c:v>
                </c:pt>
                <c:pt idx="382">
                  <c:v>0.84670222311402243</c:v>
                </c:pt>
                <c:pt idx="383">
                  <c:v>0.85888993608760933</c:v>
                </c:pt>
                <c:pt idx="384">
                  <c:v>0.87112122210863663</c:v>
                </c:pt>
                <c:pt idx="385">
                  <c:v>0.88339602536816331</c:v>
                </c:pt>
                <c:pt idx="386">
                  <c:v>0.89571402884775242</c:v>
                </c:pt>
                <c:pt idx="387">
                  <c:v>0.90807490734554541</c:v>
                </c:pt>
                <c:pt idx="388">
                  <c:v>0.92047859949257216</c:v>
                </c:pt>
                <c:pt idx="389">
                  <c:v>0.93292468149200147</c:v>
                </c:pt>
                <c:pt idx="390">
                  <c:v>0.94541308828163162</c:v>
                </c:pt>
                <c:pt idx="391">
                  <c:v>0.95794347776893707</c:v>
                </c:pt>
                <c:pt idx="392">
                  <c:v>0.97051549968099993</c:v>
                </c:pt>
                <c:pt idx="393">
                  <c:v>0.98312908343953065</c:v>
                </c:pt>
                <c:pt idx="394">
                  <c:v>0.99578377491508008</c:v>
                </c:pt>
                <c:pt idx="395">
                  <c:v>1.0084794998705542</c:v>
                </c:pt>
                <c:pt idx="396">
                  <c:v>1.0212158911944076</c:v>
                </c:pt>
                <c:pt idx="397">
                  <c:v>1.0339925736034663</c:v>
                </c:pt>
                <c:pt idx="398">
                  <c:v>1.0468094674041215</c:v>
                </c:pt>
                <c:pt idx="399">
                  <c:v>1.0596660881988937</c:v>
                </c:pt>
                <c:pt idx="400">
                  <c:v>1.0725623526795742</c:v>
                </c:pt>
                <c:pt idx="401">
                  <c:v>1.0854978687997494</c:v>
                </c:pt>
                <c:pt idx="402">
                  <c:v>1.0984722363589294</c:v>
                </c:pt>
                <c:pt idx="403">
                  <c:v>1.1114853666662665</c:v>
                </c:pt>
                <c:pt idx="404">
                  <c:v>1.124536745153812</c:v>
                </c:pt>
                <c:pt idx="405">
                  <c:v>1.1376262795703158</c:v>
                </c:pt>
                <c:pt idx="406">
                  <c:v>1.1507535530505197</c:v>
                </c:pt>
                <c:pt idx="407">
                  <c:v>1.1639181406001715</c:v>
                </c:pt>
                <c:pt idx="408">
                  <c:v>1.1771199446727563</c:v>
                </c:pt>
                <c:pt idx="409">
                  <c:v>1.1903585335807583</c:v>
                </c:pt>
                <c:pt idx="410">
                  <c:v>1.2036334675254046</c:v>
                </c:pt>
                <c:pt idx="411">
                  <c:v>1.2169446437257796</c:v>
                </c:pt>
                <c:pt idx="412">
                  <c:v>1.2302914996295227</c:v>
                </c:pt>
                <c:pt idx="413">
                  <c:v>1.2436739290018177</c:v>
                </c:pt>
                <c:pt idx="414">
                  <c:v>1.2570914755862213</c:v>
                </c:pt>
                <c:pt idx="415">
                  <c:v>1.2705436750528911</c:v>
                </c:pt>
                <c:pt idx="416">
                  <c:v>1.2840304160434735</c:v>
                </c:pt>
                <c:pt idx="417">
                  <c:v>1.2975511062466649</c:v>
                </c:pt>
                <c:pt idx="418">
                  <c:v>1.3111055084622396</c:v>
                </c:pt>
                <c:pt idx="419">
                  <c:v>1.324693385936712</c:v>
                </c:pt>
                <c:pt idx="420">
                  <c:v>1.3383141909002263</c:v>
                </c:pt>
                <c:pt idx="421">
                  <c:v>1.3519676167400267</c:v>
                </c:pt>
                <c:pt idx="422">
                  <c:v>1.3656533551957293</c:v>
                </c:pt>
                <c:pt idx="423">
                  <c:v>1.3793709047145777</c:v>
                </c:pt>
                <c:pt idx="424">
                  <c:v>1.3931199489988213</c:v>
                </c:pt>
                <c:pt idx="425">
                  <c:v>1.4069001051874646</c:v>
                </c:pt>
                <c:pt idx="426">
                  <c:v>1.4207109866915433</c:v>
                </c:pt>
                <c:pt idx="427">
                  <c:v>1.4345522692070836</c:v>
                </c:pt>
                <c:pt idx="428">
                  <c:v>1.4484234272446843</c:v>
                </c:pt>
                <c:pt idx="429">
                  <c:v>1.462324128568292</c:v>
                </c:pt>
                <c:pt idx="430">
                  <c:v>1.4762539717851471</c:v>
                </c:pt>
                <c:pt idx="431">
                  <c:v>1.4902125518287082</c:v>
                </c:pt>
                <c:pt idx="432">
                  <c:v>1.5041995286193899</c:v>
                </c:pt>
                <c:pt idx="433">
                  <c:v>1.5182143530143819</c:v>
                </c:pt>
                <c:pt idx="434">
                  <c:v>1.53225667711957</c:v>
                </c:pt>
                <c:pt idx="435">
                  <c:v>1.5463260812972972</c:v>
                </c:pt>
                <c:pt idx="436">
                  <c:v>1.5604221422979256</c:v>
                </c:pt>
                <c:pt idx="437">
                  <c:v>1.5745445045604545</c:v>
                </c:pt>
                <c:pt idx="438">
                  <c:v>1.5886925956037516</c:v>
                </c:pt>
                <c:pt idx="439">
                  <c:v>1.6028660521809308</c:v>
                </c:pt>
                <c:pt idx="440">
                  <c:v>1.6170644367260909</c:v>
                </c:pt>
                <c:pt idx="441">
                  <c:v>1.631287308128458</c:v>
                </c:pt>
                <c:pt idx="442">
                  <c:v>1.6455342956666841</c:v>
                </c:pt>
                <c:pt idx="443">
                  <c:v>1.6598048038663387</c:v>
                </c:pt>
                <c:pt idx="444">
                  <c:v>1.6740984544605959</c:v>
                </c:pt>
                <c:pt idx="445">
                  <c:v>1.6884147922992907</c:v>
                </c:pt>
                <c:pt idx="446">
                  <c:v>1.7027533587603665</c:v>
                </c:pt>
                <c:pt idx="447">
                  <c:v>1.7171137683092215</c:v>
                </c:pt>
                <c:pt idx="448">
                  <c:v>1.7314954028543315</c:v>
                </c:pt>
                <c:pt idx="449">
                  <c:v>1.7458978694670608</c:v>
                </c:pt>
                <c:pt idx="450">
                  <c:v>1.7603206957856508</c:v>
                </c:pt>
                <c:pt idx="451">
                  <c:v>1.7747634846935079</c:v>
                </c:pt>
                <c:pt idx="452">
                  <c:v>1.7892256002954245</c:v>
                </c:pt>
                <c:pt idx="453">
                  <c:v>1.803706638209746</c:v>
                </c:pt>
                <c:pt idx="454">
                  <c:v>1.8182061125906788</c:v>
                </c:pt>
                <c:pt idx="455">
                  <c:v>1.8327235342632802</c:v>
                </c:pt>
                <c:pt idx="456">
                  <c:v>1.8472584107397561</c:v>
                </c:pt>
                <c:pt idx="457">
                  <c:v>1.8618102462376764</c:v>
                </c:pt>
                <c:pt idx="458">
                  <c:v>1.8763785828418169</c:v>
                </c:pt>
                <c:pt idx="459">
                  <c:v>1.8909628362009288</c:v>
                </c:pt>
                <c:pt idx="460">
                  <c:v>1.9055625833026462</c:v>
                </c:pt>
                <c:pt idx="461">
                  <c:v>1.920177232289908</c:v>
                </c:pt>
                <c:pt idx="462">
                  <c:v>1.9348063125755683</c:v>
                </c:pt>
                <c:pt idx="463">
                  <c:v>1.9494493514222326</c:v>
                </c:pt>
                <c:pt idx="464">
                  <c:v>1.964105745855909</c:v>
                </c:pt>
                <c:pt idx="465">
                  <c:v>1.9787750595213287</c:v>
                </c:pt>
                <c:pt idx="466">
                  <c:v>1.993456682130174</c:v>
                </c:pt>
                <c:pt idx="467">
                  <c:v>2.0081501286441479</c:v>
                </c:pt>
                <c:pt idx="468">
                  <c:v>2.022854911965005</c:v>
                </c:pt>
                <c:pt idx="469">
                  <c:v>2.0375704109820734</c:v>
                </c:pt>
                <c:pt idx="470">
                  <c:v>2.0522961764632033</c:v>
                </c:pt>
                <c:pt idx="471">
                  <c:v>2.0670315801852621</c:v>
                </c:pt>
                <c:pt idx="472">
                  <c:v>2.0817761679009692</c:v>
                </c:pt>
                <c:pt idx="473">
                  <c:v>2.0965293043582269</c:v>
                </c:pt>
                <c:pt idx="474">
                  <c:v>2.1112904851033449</c:v>
                </c:pt>
                <c:pt idx="475">
                  <c:v>2.1260591582291242</c:v>
                </c:pt>
                <c:pt idx="476">
                  <c:v>2.1408347917928698</c:v>
                </c:pt>
                <c:pt idx="477">
                  <c:v>2.1556168054171634</c:v>
                </c:pt>
                <c:pt idx="478">
                  <c:v>2.1704046384759019</c:v>
                </c:pt>
                <c:pt idx="479">
                  <c:v>2.1851977274800345</c:v>
                </c:pt>
                <c:pt idx="480">
                  <c:v>2.1999954826996095</c:v>
                </c:pt>
                <c:pt idx="481">
                  <c:v>2.2147973816589417</c:v>
                </c:pt>
                <c:pt idx="482">
                  <c:v>2.2296028291399637</c:v>
                </c:pt>
                <c:pt idx="483">
                  <c:v>2.2444112504231772</c:v>
                </c:pt>
                <c:pt idx="484">
                  <c:v>2.2592220441321489</c:v>
                </c:pt>
                <c:pt idx="485">
                  <c:v>2.2740346777548117</c:v>
                </c:pt>
                <c:pt idx="486">
                  <c:v>2.2888485446078168</c:v>
                </c:pt>
                <c:pt idx="487">
                  <c:v>2.3036630469639947</c:v>
                </c:pt>
                <c:pt idx="488">
                  <c:v>2.3184776208012874</c:v>
                </c:pt>
                <c:pt idx="489">
                  <c:v>2.3332916508957808</c:v>
                </c:pt>
                <c:pt idx="490">
                  <c:v>2.3481045620665717</c:v>
                </c:pt>
                <c:pt idx="491">
                  <c:v>2.3629157521373432</c:v>
                </c:pt>
                <c:pt idx="492">
                  <c:v>2.3777246224716979</c:v>
                </c:pt>
                <c:pt idx="493">
                  <c:v>2.3925305718958159</c:v>
                </c:pt>
                <c:pt idx="494">
                  <c:v>2.4073331988566449</c:v>
                </c:pt>
                <c:pt idx="495">
                  <c:v>2.4221315692425303</c:v>
                </c:pt>
                <c:pt idx="496">
                  <c:v>2.4369260512516719</c:v>
                </c:pt>
                <c:pt idx="497">
                  <c:v>2.4517155453173531</c:v>
                </c:pt>
                <c:pt idx="498">
                  <c:v>2.4665004329196614</c:v>
                </c:pt>
                <c:pt idx="499">
                  <c:v>2.4812796101781966</c:v>
                </c:pt>
                <c:pt idx="500">
                  <c:v>2.4960534718709706</c:v>
                </c:pt>
                <c:pt idx="501">
                  <c:v>2.5108209098293548</c:v>
                </c:pt>
                <c:pt idx="502">
                  <c:v>2.5255823321441393</c:v>
                </c:pt>
                <c:pt idx="503">
                  <c:v>2.5403370114732291</c:v>
                </c:pt>
                <c:pt idx="504">
                  <c:v>2.5550842139594447</c:v>
                </c:pt>
                <c:pt idx="505">
                  <c:v>2.5698243676832888</c:v>
                </c:pt>
                <c:pt idx="506">
                  <c:v>2.5845563538610445</c:v>
                </c:pt>
                <c:pt idx="507">
                  <c:v>2.5992806139122746</c:v>
                </c:pt>
                <c:pt idx="508">
                  <c:v>2.6139960248483405</c:v>
                </c:pt>
                <c:pt idx="509">
                  <c:v>2.6287030414328956</c:v>
                </c:pt>
                <c:pt idx="510">
                  <c:v>2.6434005364953346</c:v>
                </c:pt>
                <c:pt idx="511">
                  <c:v>2.658088978149074</c:v>
                </c:pt>
                <c:pt idx="512">
                  <c:v>2.6727672350622216</c:v>
                </c:pt>
                <c:pt idx="513">
                  <c:v>2.6874357887003688</c:v>
                </c:pt>
                <c:pt idx="514">
                  <c:v>2.7020939127725563</c:v>
                </c:pt>
                <c:pt idx="515">
                  <c:v>2.7167408745571309</c:v>
                </c:pt>
                <c:pt idx="516">
                  <c:v>2.7313771755475238</c:v>
                </c:pt>
                <c:pt idx="517">
                  <c:v>2.7460016741036157</c:v>
                </c:pt>
                <c:pt idx="518">
                  <c:v>2.760614885068057</c:v>
                </c:pt>
                <c:pt idx="519">
                  <c:v>2.7752156627133391</c:v>
                </c:pt>
                <c:pt idx="520">
                  <c:v>2.7898045352262479</c:v>
                </c:pt>
                <c:pt idx="521">
                  <c:v>2.8043803528118323</c:v>
                </c:pt>
                <c:pt idx="522">
                  <c:v>2.8189436569954065</c:v>
                </c:pt>
                <c:pt idx="523">
                  <c:v>2.8334937226975172</c:v>
                </c:pt>
                <c:pt idx="524">
                  <c:v>2.8480298184816304</c:v>
                </c:pt>
                <c:pt idx="525">
                  <c:v>2.8625525058633627</c:v>
                </c:pt>
                <c:pt idx="526">
                  <c:v>2.877060624963522</c:v>
                </c:pt>
                <c:pt idx="527">
                  <c:v>2.8915547506107551</c:v>
                </c:pt>
                <c:pt idx="528">
                  <c:v>2.9060337189250189</c:v>
                </c:pt>
                <c:pt idx="529">
                  <c:v>2.920498118035562</c:v>
                </c:pt>
                <c:pt idx="530">
                  <c:v>2.9349467800790174</c:v>
                </c:pt>
                <c:pt idx="531">
                  <c:v>2.9493803064702444</c:v>
                </c:pt>
                <c:pt idx="532">
                  <c:v>2.9637975253804005</c:v>
                </c:pt>
                <c:pt idx="533">
                  <c:v>2.9781990514937653</c:v>
                </c:pt>
                <c:pt idx="534">
                  <c:v>2.9925841615269766</c:v>
                </c:pt>
                <c:pt idx="535">
                  <c:v>3.0069521259345144</c:v>
                </c:pt>
                <c:pt idx="536">
                  <c:v>3.021303579268567</c:v>
                </c:pt>
                <c:pt idx="537">
                  <c:v>3.0356373398631917</c:v>
                </c:pt>
                <c:pt idx="538">
                  <c:v>3.0499540554900717</c:v>
                </c:pt>
                <c:pt idx="539">
                  <c:v>3.0642525405778938</c:v>
                </c:pt>
                <c:pt idx="540">
                  <c:v>3.0785334560955544</c:v>
                </c:pt>
                <c:pt idx="541">
                  <c:v>3.0927956125829468</c:v>
                </c:pt>
                <c:pt idx="542">
                  <c:v>3.1070396841811916</c:v>
                </c:pt>
                <c:pt idx="543">
                  <c:v>3.121264949258288</c:v>
                </c:pt>
                <c:pt idx="544">
                  <c:v>3.1354706800001453</c:v>
                </c:pt>
                <c:pt idx="545">
                  <c:v>3.1496575702590368</c:v>
                </c:pt>
                <c:pt idx="546">
                  <c:v>3.1638244209217912</c:v>
                </c:pt>
                <c:pt idx="547">
                  <c:v>3.1779719389453676</c:v>
                </c:pt>
                <c:pt idx="548">
                  <c:v>3.1920989213828226</c:v>
                </c:pt>
                <c:pt idx="549">
                  <c:v>3.2062060882667041</c:v>
                </c:pt>
                <c:pt idx="550">
                  <c:v>3.2202922328316799</c:v>
                </c:pt>
                <c:pt idx="551">
                  <c:v>3.2343580881538849</c:v>
                </c:pt>
                <c:pt idx="552">
                  <c:v>3.2484029343522409</c:v>
                </c:pt>
                <c:pt idx="553">
                  <c:v>3.2624260454518206</c:v>
                </c:pt>
                <c:pt idx="554">
                  <c:v>3.2764281740315941</c:v>
                </c:pt>
                <c:pt idx="555">
                  <c:v>3.2904081038467377</c:v>
                </c:pt>
                <c:pt idx="556">
                  <c:v>3.3043666004354244</c:v>
                </c:pt>
                <c:pt idx="557">
                  <c:v>3.3183024437861759</c:v>
                </c:pt>
                <c:pt idx="558">
                  <c:v>3.3322164123597879</c:v>
                </c:pt>
                <c:pt idx="559">
                  <c:v>3.3461072823928655</c:v>
                </c:pt>
                <c:pt idx="560">
                  <c:v>3.3599758452302306</c:v>
                </c:pt>
                <c:pt idx="561">
                  <c:v>3.3738208733713519</c:v>
                </c:pt>
                <c:pt idx="562">
                  <c:v>3.3876434355997147</c:v>
                </c:pt>
                <c:pt idx="563">
                  <c:v>3.4014420204596552</c:v>
                </c:pt>
                <c:pt idx="564">
                  <c:v>3.4152169643905337</c:v>
                </c:pt>
                <c:pt idx="565">
                  <c:v>3.4289680272362641</c:v>
                </c:pt>
                <c:pt idx="566">
                  <c:v>3.442695039181793</c:v>
                </c:pt>
                <c:pt idx="567">
                  <c:v>3.4563977659578105</c:v>
                </c:pt>
                <c:pt idx="568">
                  <c:v>3.4700760408965614</c:v>
                </c:pt>
                <c:pt idx="569">
                  <c:v>3.4837296356071041</c:v>
                </c:pt>
                <c:pt idx="570">
                  <c:v>3.4973583865479316</c:v>
                </c:pt>
                <c:pt idx="571">
                  <c:v>3.5109623434603718</c:v>
                </c:pt>
                <c:pt idx="572">
                  <c:v>3.524540787948748</c:v>
                </c:pt>
                <c:pt idx="573">
                  <c:v>3.5380938175791474</c:v>
                </c:pt>
                <c:pt idx="574">
                  <c:v>3.5516212186086218</c:v>
                </c:pt>
                <c:pt idx="575">
                  <c:v>3.5651228352155546</c:v>
                </c:pt>
                <c:pt idx="576">
                  <c:v>3.5785984594950104</c:v>
                </c:pt>
                <c:pt idx="577">
                  <c:v>3.5920479386742765</c:v>
                </c:pt>
                <c:pt idx="578">
                  <c:v>3.6054713487786048</c:v>
                </c:pt>
                <c:pt idx="579">
                  <c:v>3.6188677057423866</c:v>
                </c:pt>
                <c:pt idx="580">
                  <c:v>3.6322379273687213</c:v>
                </c:pt>
                <c:pt idx="581">
                  <c:v>3.6455810189864786</c:v>
                </c:pt>
                <c:pt idx="582">
                  <c:v>3.6588971024453443</c:v>
                </c:pt>
                <c:pt idx="583">
                  <c:v>3.6721859901571197</c:v>
                </c:pt>
                <c:pt idx="584">
                  <c:v>3.6854475398415034</c:v>
                </c:pt>
                <c:pt idx="585">
                  <c:v>3.6986815696772837</c:v>
                </c:pt>
                <c:pt idx="586">
                  <c:v>3.7118879403299436</c:v>
                </c:pt>
                <c:pt idx="587">
                  <c:v>3.7250667611826227</c:v>
                </c:pt>
                <c:pt idx="588">
                  <c:v>3.7382170394582617</c:v>
                </c:pt>
                <c:pt idx="589">
                  <c:v>3.7513397482420294</c:v>
                </c:pt>
                <c:pt idx="590">
                  <c:v>3.7644336073776627</c:v>
                </c:pt>
                <c:pt idx="591">
                  <c:v>3.7774996020813298</c:v>
                </c:pt>
                <c:pt idx="592">
                  <c:v>3.7905367308678137</c:v>
                </c:pt>
                <c:pt idx="593">
                  <c:v>3.8035451444286803</c:v>
                </c:pt>
                <c:pt idx="594">
                  <c:v>3.8165246866519307</c:v>
                </c:pt>
                <c:pt idx="595">
                  <c:v>3.829475231170143</c:v>
                </c:pt>
                <c:pt idx="596">
                  <c:v>3.842396920143603</c:v>
                </c:pt>
                <c:pt idx="597">
                  <c:v>3.8552887521665258</c:v>
                </c:pt>
                <c:pt idx="598">
                  <c:v>3.8681517544493387</c:v>
                </c:pt>
                <c:pt idx="599">
                  <c:v>3.8809846310611822</c:v>
                </c:pt>
                <c:pt idx="600">
                  <c:v>3.8937884210743543</c:v>
                </c:pt>
                <c:pt idx="601">
                  <c:v>3.9065621175251319</c:v>
                </c:pt>
                <c:pt idx="602">
                  <c:v>3.919305893974824</c:v>
                </c:pt>
                <c:pt idx="603">
                  <c:v>3.9320199176207709</c:v>
                </c:pt>
                <c:pt idx="604">
                  <c:v>3.9447031803989585</c:v>
                </c:pt>
                <c:pt idx="605">
                  <c:v>3.9573567507598195</c:v>
                </c:pt>
                <c:pt idx="606">
                  <c:v>3.9699793206858081</c:v>
                </c:pt>
                <c:pt idx="607">
                  <c:v>3.9825719702656772</c:v>
                </c:pt>
                <c:pt idx="608">
                  <c:v>3.995133388058028</c:v>
                </c:pt>
                <c:pt idx="609">
                  <c:v>4.0076646657238122</c:v>
                </c:pt>
                <c:pt idx="610">
                  <c:v>4.0201644884114636</c:v>
                </c:pt>
                <c:pt idx="611">
                  <c:v>4.0326339592876561</c:v>
                </c:pt>
                <c:pt idx="612">
                  <c:v>4.0450723696653101</c:v>
                </c:pt>
                <c:pt idx="613">
                  <c:v>4.0574790054622536</c:v>
                </c:pt>
                <c:pt idx="614">
                  <c:v>4.069854986976094</c:v>
                </c:pt>
                <c:pt idx="615">
                  <c:v>4.0821989908869609</c:v>
                </c:pt>
                <c:pt idx="616">
                  <c:v>4.0945121488275547</c:v>
                </c:pt>
                <c:pt idx="617">
                  <c:v>4.1067931341134871</c:v>
                </c:pt>
                <c:pt idx="618">
                  <c:v>4.1190430896432302</c:v>
                </c:pt>
                <c:pt idx="619">
                  <c:v>4.1312606853815801</c:v>
                </c:pt>
                <c:pt idx="620">
                  <c:v>4.1434470754213635</c:v>
                </c:pt>
                <c:pt idx="621">
                  <c:v>4.1556015523556349</c:v>
                </c:pt>
                <c:pt idx="622">
                  <c:v>4.1677234035050166</c:v>
                </c:pt>
                <c:pt idx="623">
                  <c:v>4.1798137996212388</c:v>
                </c:pt>
                <c:pt idx="624">
                  <c:v>4.1918714023506363</c:v>
                </c:pt>
                <c:pt idx="625">
                  <c:v>4.2038973934603661</c:v>
                </c:pt>
                <c:pt idx="626">
                  <c:v>4.2158904312932535</c:v>
                </c:pt>
                <c:pt idx="627">
                  <c:v>4.2278517085577789</c:v>
                </c:pt>
                <c:pt idx="628">
                  <c:v>4.2397798803079061</c:v>
                </c:pt>
                <c:pt idx="629">
                  <c:v>4.2516761501194731</c:v>
                </c:pt>
                <c:pt idx="630">
                  <c:v>4.2635398117044048</c:v>
                </c:pt>
                <c:pt idx="631">
                  <c:v>4.275370153631382</c:v>
                </c:pt>
                <c:pt idx="632">
                  <c:v>4.2871683956380728</c:v>
                </c:pt>
                <c:pt idx="633">
                  <c:v>4.2989331846147865</c:v>
                </c:pt>
                <c:pt idx="634">
                  <c:v>4.3106657509788668</c:v>
                </c:pt>
                <c:pt idx="635">
                  <c:v>4.3223650636849857</c:v>
                </c:pt>
                <c:pt idx="636">
                  <c:v>4.3340313878390013</c:v>
                </c:pt>
                <c:pt idx="637">
                  <c:v>4.3456646667989665</c:v>
                </c:pt>
                <c:pt idx="638">
                  <c:v>4.3572648457461769</c:v>
                </c:pt>
                <c:pt idx="639">
                  <c:v>4.3688318716756989</c:v>
                </c:pt>
                <c:pt idx="640">
                  <c:v>4.3803656933905835</c:v>
                </c:pt>
                <c:pt idx="641">
                  <c:v>4.3918662614920132</c:v>
                </c:pt>
                <c:pt idx="642">
                  <c:v>4.4033335283720243</c:v>
                </c:pt>
                <c:pt idx="643">
                  <c:v>4.4147674482055512</c:v>
                </c:pt>
                <c:pt idx="644">
                  <c:v>4.4261679769422253</c:v>
                </c:pt>
                <c:pt idx="645">
                  <c:v>4.4375354060643444</c:v>
                </c:pt>
                <c:pt idx="646">
                  <c:v>4.4488690283437133</c:v>
                </c:pt>
                <c:pt idx="647">
                  <c:v>4.4601691379382906</c:v>
                </c:pt>
                <c:pt idx="648">
                  <c:v>4.4714356978145409</c:v>
                </c:pt>
                <c:pt idx="649">
                  <c:v>4.4826686726727951</c:v>
                </c:pt>
                <c:pt idx="650">
                  <c:v>4.4938680289386275</c:v>
                </c:pt>
                <c:pt idx="651">
                  <c:v>4.505033734755246</c:v>
                </c:pt>
                <c:pt idx="652">
                  <c:v>4.5161657599740339</c:v>
                </c:pt>
                <c:pt idx="653">
                  <c:v>4.5272640761475307</c:v>
                </c:pt>
                <c:pt idx="654">
                  <c:v>4.5383286565200596</c:v>
                </c:pt>
                <c:pt idx="655">
                  <c:v>4.5493598179507044</c:v>
                </c:pt>
                <c:pt idx="656">
                  <c:v>4.5603568539804176</c:v>
                </c:pt>
                <c:pt idx="657">
                  <c:v>4.5713200840077537</c:v>
                </c:pt>
                <c:pt idx="658">
                  <c:v>4.5822494879612723</c:v>
                </c:pt>
                <c:pt idx="659">
                  <c:v>4.5931450474192541</c:v>
                </c:pt>
                <c:pt idx="660">
                  <c:v>4.6040067456016294</c:v>
                </c:pt>
                <c:pt idx="661">
                  <c:v>4.6148345673609699</c:v>
                </c:pt>
                <c:pt idx="662">
                  <c:v>4.625628499174268</c:v>
                </c:pt>
                <c:pt idx="663">
                  <c:v>4.6363885291338809</c:v>
                </c:pt>
                <c:pt idx="664">
                  <c:v>4.6471149959567013</c:v>
                </c:pt>
                <c:pt idx="665">
                  <c:v>4.6578071936776233</c:v>
                </c:pt>
                <c:pt idx="666">
                  <c:v>4.6684654634269052</c:v>
                </c:pt>
                <c:pt idx="667">
                  <c:v>4.6790897996737222</c:v>
                </c:pt>
                <c:pt idx="668">
                  <c:v>4.6896801984586798</c:v>
                </c:pt>
                <c:pt idx="669">
                  <c:v>4.7002368292213115</c:v>
                </c:pt>
                <c:pt idx="670">
                  <c:v>4.7107593477586818</c:v>
                </c:pt>
                <c:pt idx="671">
                  <c:v>4.7212479263042342</c:v>
                </c:pt>
                <c:pt idx="672">
                  <c:v>4.7317025671014576</c:v>
                </c:pt>
                <c:pt idx="673">
                  <c:v>4.7421232739228678</c:v>
                </c:pt>
                <c:pt idx="674">
                  <c:v>4.7525102353022559</c:v>
                </c:pt>
                <c:pt idx="675">
                  <c:v>4.762863091999928</c:v>
                </c:pt>
                <c:pt idx="676">
                  <c:v>4.7731820351203131</c:v>
                </c:pt>
                <c:pt idx="677">
                  <c:v>4.783467248708555</c:v>
                </c:pt>
                <c:pt idx="678">
                  <c:v>4.7937183958526717</c:v>
                </c:pt>
                <c:pt idx="679">
                  <c:v>4.8039356632602859</c:v>
                </c:pt>
                <c:pt idx="680">
                  <c:v>4.8141190651570733</c:v>
                </c:pt>
                <c:pt idx="681">
                  <c:v>4.8242686172274523</c:v>
                </c:pt>
                <c:pt idx="682">
                  <c:v>4.8343843366035175</c:v>
                </c:pt>
                <c:pt idx="683">
                  <c:v>4.8444662418587097</c:v>
                </c:pt>
                <c:pt idx="684">
                  <c:v>4.8545145405461909</c:v>
                </c:pt>
                <c:pt idx="685">
                  <c:v>4.8645288794120383</c:v>
                </c:pt>
                <c:pt idx="686">
                  <c:v>4.8745096452907566</c:v>
                </c:pt>
                <c:pt idx="687">
                  <c:v>4.8844565089772525</c:v>
                </c:pt>
                <c:pt idx="688">
                  <c:v>4.8943696726905319</c:v>
                </c:pt>
                <c:pt idx="689">
                  <c:v>4.9042491634551615</c:v>
                </c:pt>
                <c:pt idx="690">
                  <c:v>4.9140950096734786</c:v>
                </c:pt>
                <c:pt idx="691">
                  <c:v>4.9239072411156739</c:v>
                </c:pt>
                <c:pt idx="692">
                  <c:v>4.9336858889110857</c:v>
                </c:pt>
                <c:pt idx="693">
                  <c:v>4.9434309855388072</c:v>
                </c:pt>
                <c:pt idx="694">
                  <c:v>4.9531429355820613</c:v>
                </c:pt>
                <c:pt idx="695">
                  <c:v>4.9628210333414868</c:v>
                </c:pt>
                <c:pt idx="696">
                  <c:v>4.9724656853781486</c:v>
                </c:pt>
                <c:pt idx="697">
                  <c:v>4.9820769294812211</c:v>
                </c:pt>
                <c:pt idx="698">
                  <c:v>4.9916548047446163</c:v>
                </c:pt>
                <c:pt idx="699">
                  <c:v>5.0011993515577551</c:v>
                </c:pt>
                <c:pt idx="700">
                  <c:v>5.0107106115965925</c:v>
                </c:pt>
                <c:pt idx="701">
                  <c:v>5.0201886278151795</c:v>
                </c:pt>
              </c:numCache>
            </c:numRef>
          </c:val>
        </c:ser>
        <c:ser>
          <c:idx val="1"/>
          <c:order val="1"/>
          <c:tx>
            <c:strRef>
              <c:f>Core!$K$48:$K$49</c:f>
              <c:strCache>
                <c:ptCount val="1"/>
                <c:pt idx="0">
                  <c:v>Due to Laminate Concave (Nm^2) Nm2</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Core!$K$50:$K$751</c:f>
              <c:numCache>
                <c:formatCode>0.00</c:formatCode>
                <c:ptCount val="70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7.9961755697093065E-30</c:v>
                </c:pt>
                <c:pt idx="302">
                  <c:v>2.3177872319318868E-8</c:v>
                </c:pt>
                <c:pt idx="303">
                  <c:v>1.1403985529107618E-6</c:v>
                </c:pt>
                <c:pt idx="304">
                  <c:v>1.112710505342337E-5</c:v>
                </c:pt>
                <c:pt idx="305">
                  <c:v>5.2242872776280398E-5</c:v>
                </c:pt>
                <c:pt idx="306">
                  <c:v>1.5818175474307692E-4</c:v>
                </c:pt>
                <c:pt idx="307">
                  <c:v>3.6575156776744698E-4</c:v>
                </c:pt>
                <c:pt idx="308">
                  <c:v>7.1305734031343066E-4</c:v>
                </c:pt>
                <c:pt idx="309">
                  <c:v>1.246292048176489E-3</c:v>
                </c:pt>
                <c:pt idx="310">
                  <c:v>2.0376910248112727E-3</c:v>
                </c:pt>
                <c:pt idx="311">
                  <c:v>2.6086373064096715E-3</c:v>
                </c:pt>
                <c:pt idx="312">
                  <c:v>3.2894540223325787E-3</c:v>
                </c:pt>
                <c:pt idx="313">
                  <c:v>4.0927829881518864E-3</c:v>
                </c:pt>
                <c:pt idx="314">
                  <c:v>5.0312802059017184E-3</c:v>
                </c:pt>
                <c:pt idx="315">
                  <c:v>6.1172843705245752E-3</c:v>
                </c:pt>
                <c:pt idx="316">
                  <c:v>7.3624323638656272E-3</c:v>
                </c:pt>
                <c:pt idx="317">
                  <c:v>8.7771972032242886E-3</c:v>
                </c:pt>
                <c:pt idx="318">
                  <c:v>1.0370406565640176E-2</c:v>
                </c:pt>
                <c:pt idx="319">
                  <c:v>1.2148687949325335E-2</c:v>
                </c:pt>
                <c:pt idx="320">
                  <c:v>1.4115923186237089E-2</c:v>
                </c:pt>
                <c:pt idx="321">
                  <c:v>1.6272647322820803E-2</c:v>
                </c:pt>
                <c:pt idx="322">
                  <c:v>1.8615480195937461E-2</c:v>
                </c:pt>
                <c:pt idx="323">
                  <c:v>2.1138159977821799E-2</c:v>
                </c:pt>
                <c:pt idx="324">
                  <c:v>2.3837365509265188E-2</c:v>
                </c:pt>
                <c:pt idx="325">
                  <c:v>2.6710312843172896E-2</c:v>
                </c:pt>
                <c:pt idx="326">
                  <c:v>2.9753813114200632E-2</c:v>
                </c:pt>
                <c:pt idx="327">
                  <c:v>3.2964384411645224E-2</c:v>
                </c:pt>
                <c:pt idx="328">
                  <c:v>3.6338620710222619E-2</c:v>
                </c:pt>
                <c:pt idx="329">
                  <c:v>3.9873291123066604E-2</c:v>
                </c:pt>
                <c:pt idx="330">
                  <c:v>4.3565745758606368E-2</c:v>
                </c:pt>
                <c:pt idx="331">
                  <c:v>4.7413987632252741E-2</c:v>
                </c:pt>
                <c:pt idx="332">
                  <c:v>5.1417094416047048E-2</c:v>
                </c:pt>
                <c:pt idx="333">
                  <c:v>5.5575326946587192E-2</c:v>
                </c:pt>
                <c:pt idx="334">
                  <c:v>5.9890432283696601E-2</c:v>
                </c:pt>
                <c:pt idx="335">
                  <c:v>6.4365870582701781E-2</c:v>
                </c:pt>
                <c:pt idx="336">
                  <c:v>6.9007044516366939E-2</c:v>
                </c:pt>
                <c:pt idx="337">
                  <c:v>7.3821578716768435E-2</c:v>
                </c:pt>
                <c:pt idx="338">
                  <c:v>7.8819504158600742E-2</c:v>
                </c:pt>
                <c:pt idx="339">
                  <c:v>8.4013569088330201E-2</c:v>
                </c:pt>
                <c:pt idx="340">
                  <c:v>8.9419474874378888E-2</c:v>
                </c:pt>
                <c:pt idx="341">
                  <c:v>9.4510283195570671E-2</c:v>
                </c:pt>
                <c:pt idx="342">
                  <c:v>9.977664465974459E-2</c:v>
                </c:pt>
                <c:pt idx="343">
                  <c:v>0.1052213029358805</c:v>
                </c:pt>
                <c:pt idx="344">
                  <c:v>0.11084718823674364</c:v>
                </c:pt>
                <c:pt idx="345">
                  <c:v>0.11665708210087279</c:v>
                </c:pt>
                <c:pt idx="346">
                  <c:v>0.12265383748771513</c:v>
                </c:pt>
                <c:pt idx="347">
                  <c:v>0.12884028923063096</c:v>
                </c:pt>
                <c:pt idx="348">
                  <c:v>0.1352193911570784</c:v>
                </c:pt>
                <c:pt idx="349">
                  <c:v>0.14179397380684389</c:v>
                </c:pt>
                <c:pt idx="350">
                  <c:v>0.14856702908863759</c:v>
                </c:pt>
                <c:pt idx="351">
                  <c:v>0.15554145313914544</c:v>
                </c:pt>
                <c:pt idx="352">
                  <c:v>0.162720149808492</c:v>
                </c:pt>
                <c:pt idx="353">
                  <c:v>0.17010616590885239</c:v>
                </c:pt>
                <c:pt idx="354">
                  <c:v>0.17770238814415928</c:v>
                </c:pt>
                <c:pt idx="355">
                  <c:v>0.18551189835233886</c:v>
                </c:pt>
                <c:pt idx="356">
                  <c:v>0.19353765346038582</c:v>
                </c:pt>
                <c:pt idx="357">
                  <c:v>0.20178261502804776</c:v>
                </c:pt>
                <c:pt idx="358">
                  <c:v>0.21024991489986841</c:v>
                </c:pt>
                <c:pt idx="359">
                  <c:v>0.21894248295436289</c:v>
                </c:pt>
                <c:pt idx="360">
                  <c:v>0.22786348258706507</c:v>
                </c:pt>
                <c:pt idx="361">
                  <c:v>0.2370159192555473</c:v>
                </c:pt>
                <c:pt idx="362">
                  <c:v>0.24640279968255119</c:v>
                </c:pt>
                <c:pt idx="363">
                  <c:v>0.25602733174204395</c:v>
                </c:pt>
                <c:pt idx="364">
                  <c:v>0.26589247419145512</c:v>
                </c:pt>
                <c:pt idx="365">
                  <c:v>0.27600146255968111</c:v>
                </c:pt>
                <c:pt idx="366">
                  <c:v>0.28635733733015944</c:v>
                </c:pt>
                <c:pt idx="367">
                  <c:v>0.29696313659771056</c:v>
                </c:pt>
                <c:pt idx="368">
                  <c:v>0.30782213420909094</c:v>
                </c:pt>
                <c:pt idx="369">
                  <c:v>0.31893730219682409</c:v>
                </c:pt>
                <c:pt idx="370">
                  <c:v>0.33031193774520234</c:v>
                </c:pt>
                <c:pt idx="371">
                  <c:v>0.34194910161751274</c:v>
                </c:pt>
                <c:pt idx="372">
                  <c:v>0.35385184824819937</c:v>
                </c:pt>
                <c:pt idx="373">
                  <c:v>0.36602350634994291</c:v>
                </c:pt>
                <c:pt idx="374">
                  <c:v>0.37846704432779305</c:v>
                </c:pt>
                <c:pt idx="375">
                  <c:v>0.39118580949731829</c:v>
                </c:pt>
                <c:pt idx="376">
                  <c:v>0.40418286692350452</c:v>
                </c:pt>
                <c:pt idx="377">
                  <c:v>0.41746127112161152</c:v>
                </c:pt>
                <c:pt idx="378">
                  <c:v>0.43102439352593475</c:v>
                </c:pt>
                <c:pt idx="379">
                  <c:v>0.44487518072911236</c:v>
                </c:pt>
                <c:pt idx="380">
                  <c:v>0.45901701762457275</c:v>
                </c:pt>
                <c:pt idx="381">
                  <c:v>0.47345295639043439</c:v>
                </c:pt>
                <c:pt idx="382">
                  <c:v>0.48818603415949574</c:v>
                </c:pt>
                <c:pt idx="383">
                  <c:v>0.5032196519265868</c:v>
                </c:pt>
                <c:pt idx="384">
                  <c:v>0.51855671503502332</c:v>
                </c:pt>
                <c:pt idx="385">
                  <c:v>0.53420063239669136</c:v>
                </c:pt>
                <c:pt idx="386">
                  <c:v>0.55015442493489453</c:v>
                </c:pt>
                <c:pt idx="387">
                  <c:v>0.56642109376529837</c:v>
                </c:pt>
                <c:pt idx="388">
                  <c:v>0.58300405529773391</c:v>
                </c:pt>
                <c:pt idx="389">
                  <c:v>0.59990615297306693</c:v>
                </c:pt>
                <c:pt idx="390">
                  <c:v>0.6171308051928539</c:v>
                </c:pt>
                <c:pt idx="391">
                  <c:v>0.63468098211861079</c:v>
                </c:pt>
                <c:pt idx="392">
                  <c:v>0.65255962908717546</c:v>
                </c:pt>
                <c:pt idx="393">
                  <c:v>0.67077016283136748</c:v>
                </c:pt>
                <c:pt idx="394">
                  <c:v>0.689315343072608</c:v>
                </c:pt>
                <c:pt idx="395">
                  <c:v>0.70819858224463139</c:v>
                </c:pt>
                <c:pt idx="396">
                  <c:v>0.72742277915581699</c:v>
                </c:pt>
                <c:pt idx="397">
                  <c:v>0.74699080252763894</c:v>
                </c:pt>
                <c:pt idx="398">
                  <c:v>0.7669060534287564</c:v>
                </c:pt>
                <c:pt idx="399">
                  <c:v>0.78717118493923965</c:v>
                </c:pt>
                <c:pt idx="400">
                  <c:v>0.80778958719566951</c:v>
                </c:pt>
                <c:pt idx="401">
                  <c:v>0.82876406603568353</c:v>
                </c:pt>
                <c:pt idx="402">
                  <c:v>0.85009739172201748</c:v>
                </c:pt>
                <c:pt idx="403">
                  <c:v>0.87179293283531789</c:v>
                </c:pt>
                <c:pt idx="404">
                  <c:v>0.89385321185953837</c:v>
                </c:pt>
                <c:pt idx="405">
                  <c:v>0.9162815794949174</c:v>
                </c:pt>
                <c:pt idx="406">
                  <c:v>0.93908072604160708</c:v>
                </c:pt>
                <c:pt idx="407">
                  <c:v>0.96225330052725799</c:v>
                </c:pt>
                <c:pt idx="408">
                  <c:v>0.98580262145215358</c:v>
                </c:pt>
                <c:pt idx="409">
                  <c:v>1.0097312985987092</c:v>
                </c:pt>
                <c:pt idx="410">
                  <c:v>1.0340418969644241</c:v>
                </c:pt>
                <c:pt idx="411">
                  <c:v>1.0587376962688422</c:v>
                </c:pt>
                <c:pt idx="412">
                  <c:v>1.0838209578857201</c:v>
                </c:pt>
                <c:pt idx="413">
                  <c:v>1.1092949319570606</c:v>
                </c:pt>
                <c:pt idx="414">
                  <c:v>1.1351620748589282</c:v>
                </c:pt>
                <c:pt idx="415">
                  <c:v>1.1614247921937615</c:v>
                </c:pt>
                <c:pt idx="416">
                  <c:v>1.1880862840604303</c:v>
                </c:pt>
                <c:pt idx="417">
                  <c:v>1.2151486147552542</c:v>
                </c:pt>
                <c:pt idx="418">
                  <c:v>1.2426146528951043</c:v>
                </c:pt>
                <c:pt idx="419">
                  <c:v>1.2704872593104559</c:v>
                </c:pt>
                <c:pt idx="420">
                  <c:v>1.2987685204615205</c:v>
                </c:pt>
                <c:pt idx="421">
                  <c:v>1.327461077783479</c:v>
                </c:pt>
                <c:pt idx="422">
                  <c:v>1.3565675506061314</c:v>
                </c:pt>
                <c:pt idx="423">
                  <c:v>1.3860900472421431</c:v>
                </c:pt>
                <c:pt idx="424">
                  <c:v>1.4160311119388631</c:v>
                </c:pt>
                <c:pt idx="425">
                  <c:v>1.4463930951494137</c:v>
                </c:pt>
                <c:pt idx="426">
                  <c:v>1.4771783089931469</c:v>
                </c:pt>
                <c:pt idx="427">
                  <c:v>1.5083892023001464</c:v>
                </c:pt>
                <c:pt idx="428">
                  <c:v>1.5400276590530797</c:v>
                </c:pt>
                <c:pt idx="429">
                  <c:v>1.5720960432625286</c:v>
                </c:pt>
                <c:pt idx="430">
                  <c:v>1.6045965041327535</c:v>
                </c:pt>
                <c:pt idx="431">
                  <c:v>1.6375311477312728</c:v>
                </c:pt>
                <c:pt idx="432">
                  <c:v>1.6709022294378966</c:v>
                </c:pt>
                <c:pt idx="433">
                  <c:v>1.7047113829317531</c:v>
                </c:pt>
                <c:pt idx="434">
                  <c:v>1.7389607689274649</c:v>
                </c:pt>
                <c:pt idx="435">
                  <c:v>1.7736523112843414</c:v>
                </c:pt>
                <c:pt idx="436">
                  <c:v>1.8087878858862454</c:v>
                </c:pt>
                <c:pt idx="437">
                  <c:v>1.8443695314953592</c:v>
                </c:pt>
                <c:pt idx="438">
                  <c:v>1.8803986052927033</c:v>
                </c:pt>
                <c:pt idx="439">
                  <c:v>1.9168770414753042</c:v>
                </c:pt>
                <c:pt idx="440">
                  <c:v>1.9538065143226553</c:v>
                </c:pt>
                <c:pt idx="441">
                  <c:v>1.9911886452886818</c:v>
                </c:pt>
                <c:pt idx="442">
                  <c:v>2.0290252332758243</c:v>
                </c:pt>
                <c:pt idx="443">
                  <c:v>2.0673173326980989</c:v>
                </c:pt>
                <c:pt idx="444">
                  <c:v>2.1060666280004798</c:v>
                </c:pt>
                <c:pt idx="445">
                  <c:v>2.145274519652467</c:v>
                </c:pt>
                <c:pt idx="446">
                  <c:v>2.1849423504685102</c:v>
                </c:pt>
                <c:pt idx="447">
                  <c:v>2.2250716563214441</c:v>
                </c:pt>
                <c:pt idx="448">
                  <c:v>2.2656631626776318</c:v>
                </c:pt>
                <c:pt idx="449">
                  <c:v>2.3067182811297187</c:v>
                </c:pt>
                <c:pt idx="450">
                  <c:v>2.3482381142719269</c:v>
                </c:pt>
                <c:pt idx="451">
                  <c:v>2.3902239710226958</c:v>
                </c:pt>
                <c:pt idx="452">
                  <c:v>2.432676295001738</c:v>
                </c:pt>
                <c:pt idx="453">
                  <c:v>2.4755962630835686</c:v>
                </c:pt>
                <c:pt idx="454">
                  <c:v>2.5189847224446233</c:v>
                </c:pt>
                <c:pt idx="455">
                  <c:v>2.5628424540601977</c:v>
                </c:pt>
                <c:pt idx="456">
                  <c:v>2.6071701717719731</c:v>
                </c:pt>
                <c:pt idx="457">
                  <c:v>2.6519685213650637</c:v>
                </c:pt>
                <c:pt idx="458">
                  <c:v>2.6972382297575908</c:v>
                </c:pt>
                <c:pt idx="459">
                  <c:v>2.742979505964581</c:v>
                </c:pt>
                <c:pt idx="460">
                  <c:v>2.7891930886899088</c:v>
                </c:pt>
                <c:pt idx="461">
                  <c:v>2.8358790351227521</c:v>
                </c:pt>
                <c:pt idx="462">
                  <c:v>2.8830377895018953</c:v>
                </c:pt>
                <c:pt idx="463">
                  <c:v>2.9306697320878268</c:v>
                </c:pt>
                <c:pt idx="464">
                  <c:v>2.9787746853151242</c:v>
                </c:pt>
                <c:pt idx="465">
                  <c:v>3.0273530442366625</c:v>
                </c:pt>
                <c:pt idx="466">
                  <c:v>3.0764044701865769</c:v>
                </c:pt>
                <c:pt idx="467">
                  <c:v>3.125929043105617</c:v>
                </c:pt>
                <c:pt idx="468">
                  <c:v>3.1759267750108355</c:v>
                </c:pt>
                <c:pt idx="469">
                  <c:v>3.2263970788400655</c:v>
                </c:pt>
                <c:pt idx="470">
                  <c:v>3.2773399852757032</c:v>
                </c:pt>
                <c:pt idx="471">
                  <c:v>3.3287547372601631</c:v>
                </c:pt>
                <c:pt idx="472">
                  <c:v>3.3806412141480187</c:v>
                </c:pt>
                <c:pt idx="473">
                  <c:v>3.4329984854510203</c:v>
                </c:pt>
                <c:pt idx="474">
                  <c:v>3.4858260863372208</c:v>
                </c:pt>
                <c:pt idx="475">
                  <c:v>3.5391232864453008</c:v>
                </c:pt>
                <c:pt idx="476">
                  <c:v>3.5928893686144505</c:v>
                </c:pt>
                <c:pt idx="477">
                  <c:v>3.6471233381538024</c:v>
                </c:pt>
                <c:pt idx="478">
                  <c:v>3.7018242093864169</c:v>
                </c:pt>
                <c:pt idx="479">
                  <c:v>3.7569909100121808</c:v>
                </c:pt>
                <c:pt idx="480">
                  <c:v>3.812622177395216</c:v>
                </c:pt>
                <c:pt idx="481">
                  <c:v>3.8687169683702458</c:v>
                </c:pt>
                <c:pt idx="482">
                  <c:v>3.9252738448008908</c:v>
                </c:pt>
                <c:pt idx="483">
                  <c:v>3.9822913806641309</c:v>
                </c:pt>
                <c:pt idx="484">
                  <c:v>4.0397679512012994</c:v>
                </c:pt>
                <c:pt idx="485">
                  <c:v>4.0977021650687986</c:v>
                </c:pt>
                <c:pt idx="486">
                  <c:v>4.1560922165613015</c:v>
                </c:pt>
                <c:pt idx="487">
                  <c:v>4.2149362585479393</c:v>
                </c:pt>
                <c:pt idx="488">
                  <c:v>4.2742325196588284</c:v>
                </c:pt>
                <c:pt idx="489">
                  <c:v>4.3339789094220036</c:v>
                </c:pt>
                <c:pt idx="490">
                  <c:v>4.394173442650577</c:v>
                </c:pt>
                <c:pt idx="491">
                  <c:v>4.4548139252741281</c:v>
                </c:pt>
                <c:pt idx="492">
                  <c:v>4.5158980966286375</c:v>
                </c:pt>
                <c:pt idx="493">
                  <c:v>4.5774236003281166</c:v>
                </c:pt>
                <c:pt idx="494">
                  <c:v>4.6393889732424878</c:v>
                </c:pt>
                <c:pt idx="495">
                  <c:v>4.7017900704819704</c:v>
                </c:pt>
                <c:pt idx="496">
                  <c:v>4.7646290835036904</c:v>
                </c:pt>
                <c:pt idx="497">
                  <c:v>4.8279009153116244</c:v>
                </c:pt>
                <c:pt idx="498">
                  <c:v>4.8916077748221021</c:v>
                </c:pt>
                <c:pt idx="499">
                  <c:v>4.9557443901571565</c:v>
                </c:pt>
                <c:pt idx="500">
                  <c:v>5.0203129903399795</c:v>
                </c:pt>
                <c:pt idx="501">
                  <c:v>5.0853081286329589</c:v>
                </c:pt>
                <c:pt idx="502">
                  <c:v>5.150732056850349</c:v>
                </c:pt>
                <c:pt idx="503">
                  <c:v>5.2165811625673184</c:v>
                </c:pt>
                <c:pt idx="504">
                  <c:v>5.2828516957866363</c:v>
                </c:pt>
                <c:pt idx="505">
                  <c:v>5.3495459475975347</c:v>
                </c:pt>
                <c:pt idx="506">
                  <c:v>5.4166580345232989</c:v>
                </c:pt>
                <c:pt idx="507">
                  <c:v>5.4841902772766904</c:v>
                </c:pt>
                <c:pt idx="508">
                  <c:v>5.5521366179754965</c:v>
                </c:pt>
                <c:pt idx="509">
                  <c:v>5.6204994097268424</c:v>
                </c:pt>
                <c:pt idx="510">
                  <c:v>5.6892724204780425</c:v>
                </c:pt>
                <c:pt idx="511">
                  <c:v>5.7584580385354185</c:v>
                </c:pt>
                <c:pt idx="512">
                  <c:v>5.8280498579471169</c:v>
                </c:pt>
                <c:pt idx="513">
                  <c:v>5.8980503050388124</c:v>
                </c:pt>
                <c:pt idx="514">
                  <c:v>5.9684550970545907</c:v>
                </c:pt>
                <c:pt idx="515">
                  <c:v>6.0392598108608775</c:v>
                </c:pt>
                <c:pt idx="516">
                  <c:v>6.1104669351375795</c:v>
                </c:pt>
                <c:pt idx="517">
                  <c:v>6.1820696306797682</c:v>
                </c:pt>
                <c:pt idx="518">
                  <c:v>6.2540704313115656</c:v>
                </c:pt>
                <c:pt idx="519">
                  <c:v>6.3264623252275234</c:v>
                </c:pt>
                <c:pt idx="520">
                  <c:v>6.3992478942683819</c:v>
                </c:pt>
                <c:pt idx="521">
                  <c:v>6.4724199544866412</c:v>
                </c:pt>
                <c:pt idx="522">
                  <c:v>6.5459811386293429</c:v>
                </c:pt>
                <c:pt idx="523">
                  <c:v>6.6199266371538741</c:v>
                </c:pt>
                <c:pt idx="524">
                  <c:v>6.6942514984454675</c:v>
                </c:pt>
                <c:pt idx="525">
                  <c:v>6.7689584370348568</c:v>
                </c:pt>
                <c:pt idx="526">
                  <c:v>6.8440398408625311</c:v>
                </c:pt>
                <c:pt idx="527">
                  <c:v>6.9194984826090948</c:v>
                </c:pt>
                <c:pt idx="528">
                  <c:v>6.9953265799598796</c:v>
                </c:pt>
                <c:pt idx="529">
                  <c:v>7.0715269666558722</c:v>
                </c:pt>
                <c:pt idx="530">
                  <c:v>7.1480916907387684</c:v>
                </c:pt>
                <c:pt idx="531">
                  <c:v>7.2250236499186418</c:v>
                </c:pt>
                <c:pt idx="532">
                  <c:v>7.3023147232395607</c:v>
                </c:pt>
                <c:pt idx="533">
                  <c:v>7.379967875292083</c:v>
                </c:pt>
                <c:pt idx="534">
                  <c:v>7.4579776835805438</c:v>
                </c:pt>
                <c:pt idx="535">
                  <c:v>7.5363385821354258</c:v>
                </c:pt>
                <c:pt idx="536">
                  <c:v>7.615053641312131</c:v>
                </c:pt>
                <c:pt idx="537">
                  <c:v>7.6941143206839318</c:v>
                </c:pt>
                <c:pt idx="538">
                  <c:v>7.7735237647429445</c:v>
                </c:pt>
                <c:pt idx="539">
                  <c:v>7.8532732665561351</c:v>
                </c:pt>
                <c:pt idx="540">
                  <c:v>7.9333660476479695</c:v>
                </c:pt>
                <c:pt idx="541">
                  <c:v>8.0137932353520007</c:v>
                </c:pt>
                <c:pt idx="542">
                  <c:v>8.0945581311067603</c:v>
                </c:pt>
                <c:pt idx="543">
                  <c:v>8.1756548388003267</c:v>
                </c:pt>
                <c:pt idx="544">
                  <c:v>8.2570773181908343</c:v>
                </c:pt>
                <c:pt idx="545">
                  <c:v>8.3388289959851551</c:v>
                </c:pt>
                <c:pt idx="546">
                  <c:v>8.4209005887136659</c:v>
                </c:pt>
                <c:pt idx="547">
                  <c:v>8.5032956101630788</c:v>
                </c:pt>
                <c:pt idx="548">
                  <c:v>8.5860046140183073</c:v>
                </c:pt>
                <c:pt idx="549">
                  <c:v>8.6690312039917501</c:v>
                </c:pt>
                <c:pt idx="550">
                  <c:v>8.7523657717981269</c:v>
                </c:pt>
                <c:pt idx="551">
                  <c:v>8.8360120138978804</c:v>
                </c:pt>
                <c:pt idx="552">
                  <c:v>8.9199635873646166</c:v>
                </c:pt>
                <c:pt idx="553">
                  <c:v>9.0042140049160828</c:v>
                </c:pt>
                <c:pt idx="554">
                  <c:v>9.0887671073915026</c:v>
                </c:pt>
                <c:pt idx="555">
                  <c:v>9.1736128855383399</c:v>
                </c:pt>
                <c:pt idx="556">
                  <c:v>9.2587552799299004</c:v>
                </c:pt>
                <c:pt idx="557">
                  <c:v>9.3441841225529902</c:v>
                </c:pt>
                <c:pt idx="558">
                  <c:v>9.4299034564712869</c:v>
                </c:pt>
                <c:pt idx="559">
                  <c:v>9.5159029558682313</c:v>
                </c:pt>
                <c:pt idx="560">
                  <c:v>9.602186769027572</c:v>
                </c:pt>
                <c:pt idx="561">
                  <c:v>9.6887444133029685</c:v>
                </c:pt>
                <c:pt idx="562">
                  <c:v>9.7755820868667058</c:v>
                </c:pt>
                <c:pt idx="563">
                  <c:v>9.8626871127125444</c:v>
                </c:pt>
                <c:pt idx="564">
                  <c:v>9.9500602949175505</c:v>
                </c:pt>
                <c:pt idx="565">
                  <c:v>10.037698194239622</c:v>
                </c:pt>
                <c:pt idx="566">
                  <c:v>10.125597865823456</c:v>
                </c:pt>
                <c:pt idx="567">
                  <c:v>10.213755858547277</c:v>
                </c:pt>
                <c:pt idx="568">
                  <c:v>10.302169200966386</c:v>
                </c:pt>
                <c:pt idx="569">
                  <c:v>10.390834432143674</c:v>
                </c:pt>
                <c:pt idx="570">
                  <c:v>10.479748555615867</c:v>
                </c:pt>
                <c:pt idx="571">
                  <c:v>10.568910187511044</c:v>
                </c:pt>
                <c:pt idx="572">
                  <c:v>10.658312044497649</c:v>
                </c:pt>
                <c:pt idx="573">
                  <c:v>10.747953050290304</c:v>
                </c:pt>
                <c:pt idx="574">
                  <c:v>10.837829728336965</c:v>
                </c:pt>
                <c:pt idx="575">
                  <c:v>10.927939026431909</c:v>
                </c:pt>
                <c:pt idx="576">
                  <c:v>11.018277465313766</c:v>
                </c:pt>
                <c:pt idx="577">
                  <c:v>11.108841973175316</c:v>
                </c:pt>
                <c:pt idx="578">
                  <c:v>11.199631267772967</c:v>
                </c:pt>
                <c:pt idx="579">
                  <c:v>11.290635666020794</c:v>
                </c:pt>
                <c:pt idx="580">
                  <c:v>11.381860512654661</c:v>
                </c:pt>
                <c:pt idx="581">
                  <c:v>11.473295970161629</c:v>
                </c:pt>
                <c:pt idx="582">
                  <c:v>11.564941044427655</c:v>
                </c:pt>
                <c:pt idx="583">
                  <c:v>11.656792262302954</c:v>
                </c:pt>
                <c:pt idx="584">
                  <c:v>11.748846495298078</c:v>
                </c:pt>
                <c:pt idx="585">
                  <c:v>11.84110027638472</c:v>
                </c:pt>
                <c:pt idx="586">
                  <c:v>11.933550464230368</c:v>
                </c:pt>
                <c:pt idx="587">
                  <c:v>12.026195944668766</c:v>
                </c:pt>
                <c:pt idx="588">
                  <c:v>12.119026530505737</c:v>
                </c:pt>
                <c:pt idx="589">
                  <c:v>12.212048184918782</c:v>
                </c:pt>
                <c:pt idx="590">
                  <c:v>12.305248267121668</c:v>
                </c:pt>
                <c:pt idx="591">
                  <c:v>12.398632883936317</c:v>
                </c:pt>
                <c:pt idx="592">
                  <c:v>12.492191620528597</c:v>
                </c:pt>
                <c:pt idx="593">
                  <c:v>12.585923630089411</c:v>
                </c:pt>
                <c:pt idx="594">
                  <c:v>12.679825496415308</c:v>
                </c:pt>
                <c:pt idx="595">
                  <c:v>12.773894038285139</c:v>
                </c:pt>
                <c:pt idx="596">
                  <c:v>12.868128349544822</c:v>
                </c:pt>
                <c:pt idx="597">
                  <c:v>12.962517762825462</c:v>
                </c:pt>
                <c:pt idx="598">
                  <c:v>13.057068904520508</c:v>
                </c:pt>
                <c:pt idx="599">
                  <c:v>13.151768510056062</c:v>
                </c:pt>
                <c:pt idx="600">
                  <c:v>13.246623358900786</c:v>
                </c:pt>
                <c:pt idx="601">
                  <c:v>13.341622592473252</c:v>
                </c:pt>
                <c:pt idx="602">
                  <c:v>13.43676552046843</c:v>
                </c:pt>
                <c:pt idx="603">
                  <c:v>13.53205142445327</c:v>
                </c:pt>
                <c:pt idx="604">
                  <c:v>13.627469279923522</c:v>
                </c:pt>
                <c:pt idx="605">
                  <c:v>13.72302625756449</c:v>
                </c:pt>
                <c:pt idx="606">
                  <c:v>13.818708622912936</c:v>
                </c:pt>
                <c:pt idx="607">
                  <c:v>13.914523706431227</c:v>
                </c:pt>
                <c:pt idx="608">
                  <c:v>14.01045764184741</c:v>
                </c:pt>
                <c:pt idx="609">
                  <c:v>14.106517921209242</c:v>
                </c:pt>
                <c:pt idx="610">
                  <c:v>14.202690547520817</c:v>
                </c:pt>
                <c:pt idx="611">
                  <c:v>14.298983176179679</c:v>
                </c:pt>
                <c:pt idx="612">
                  <c:v>14.395387201815245</c:v>
                </c:pt>
                <c:pt idx="613">
                  <c:v>14.491893881055013</c:v>
                </c:pt>
                <c:pt idx="614">
                  <c:v>14.588511117516989</c:v>
                </c:pt>
                <c:pt idx="615">
                  <c:v>14.685224592091931</c:v>
                </c:pt>
                <c:pt idx="616">
                  <c:v>14.782042375942533</c:v>
                </c:pt>
                <c:pt idx="617">
                  <c:v>14.878950022980966</c:v>
                </c:pt>
                <c:pt idx="618">
                  <c:v>14.975955773509865</c:v>
                </c:pt>
                <c:pt idx="619">
                  <c:v>15.073045055525469</c:v>
                </c:pt>
                <c:pt idx="620">
                  <c:v>15.170226280006959</c:v>
                </c:pt>
                <c:pt idx="621">
                  <c:v>15.267490604145223</c:v>
                </c:pt>
                <c:pt idx="622">
                  <c:v>15.364829048933352</c:v>
                </c:pt>
                <c:pt idx="623">
                  <c:v>15.462250284160511</c:v>
                </c:pt>
                <c:pt idx="624">
                  <c:v>15.559739427628411</c:v>
                </c:pt>
                <c:pt idx="625">
                  <c:v>15.657305323448726</c:v>
                </c:pt>
                <c:pt idx="626">
                  <c:v>15.754932967170136</c:v>
                </c:pt>
                <c:pt idx="627">
                  <c:v>15.852631378588589</c:v>
                </c:pt>
                <c:pt idx="628">
                  <c:v>15.950385432038344</c:v>
                </c:pt>
                <c:pt idx="629">
                  <c:v>16.048204324317553</c:v>
                </c:pt>
                <c:pt idx="630">
                  <c:v>16.146078998356703</c:v>
                </c:pt>
                <c:pt idx="631">
                  <c:v>16.244000262859075</c:v>
                </c:pt>
                <c:pt idx="632">
                  <c:v>16.341977582495645</c:v>
                </c:pt>
                <c:pt idx="633">
                  <c:v>16.439995533011718</c:v>
                </c:pt>
                <c:pt idx="634">
                  <c:v>16.538063759156945</c:v>
                </c:pt>
                <c:pt idx="635">
                  <c:v>16.636169906629764</c:v>
                </c:pt>
                <c:pt idx="636">
                  <c:v>16.734314238541735</c:v>
                </c:pt>
                <c:pt idx="637">
                  <c:v>16.832493884090635</c:v>
                </c:pt>
                <c:pt idx="638">
                  <c:v>16.930705989140108</c:v>
                </c:pt>
                <c:pt idx="639">
                  <c:v>17.0289477164606</c:v>
                </c:pt>
                <c:pt idx="640">
                  <c:v>17.127216245995481</c:v>
                </c:pt>
                <c:pt idx="641">
                  <c:v>17.225508775092102</c:v>
                </c:pt>
                <c:pt idx="642">
                  <c:v>17.323822518749406</c:v>
                </c:pt>
                <c:pt idx="643">
                  <c:v>17.422154709856745</c:v>
                </c:pt>
                <c:pt idx="644">
                  <c:v>17.52050259942742</c:v>
                </c:pt>
                <c:pt idx="645">
                  <c:v>17.618866831025741</c:v>
                </c:pt>
                <c:pt idx="646">
                  <c:v>17.71723796285066</c:v>
                </c:pt>
                <c:pt idx="647">
                  <c:v>17.815616657199673</c:v>
                </c:pt>
                <c:pt idx="648">
                  <c:v>17.914000239846125</c:v>
                </c:pt>
                <c:pt idx="649">
                  <c:v>18.012386055803468</c:v>
                </c:pt>
                <c:pt idx="650">
                  <c:v>18.110771469534281</c:v>
                </c:pt>
                <c:pt idx="651">
                  <c:v>18.209153865164051</c:v>
                </c:pt>
                <c:pt idx="652">
                  <c:v>18.307530646676415</c:v>
                </c:pt>
                <c:pt idx="653">
                  <c:v>18.405899238124668</c:v>
                </c:pt>
                <c:pt idx="654">
                  <c:v>18.50425708382075</c:v>
                </c:pt>
                <c:pt idx="655">
                  <c:v>18.602605208941046</c:v>
                </c:pt>
                <c:pt idx="656">
                  <c:v>18.700933996653074</c:v>
                </c:pt>
                <c:pt idx="657">
                  <c:v>18.7992444950217</c:v>
                </c:pt>
                <c:pt idx="658">
                  <c:v>18.897534231299808</c:v>
                </c:pt>
                <c:pt idx="659">
                  <c:v>18.995800753929892</c:v>
                </c:pt>
                <c:pt idx="660">
                  <c:v>19.094041632722611</c:v>
                </c:pt>
                <c:pt idx="661">
                  <c:v>19.192254459024113</c:v>
                </c:pt>
                <c:pt idx="662">
                  <c:v>19.290436845886347</c:v>
                </c:pt>
                <c:pt idx="663">
                  <c:v>19.388586428227033</c:v>
                </c:pt>
                <c:pt idx="664">
                  <c:v>19.486704590168063</c:v>
                </c:pt>
                <c:pt idx="665">
                  <c:v>19.584781574952505</c:v>
                </c:pt>
                <c:pt idx="666">
                  <c:v>19.682818792748641</c:v>
                </c:pt>
                <c:pt idx="667">
                  <c:v>19.78081396751595</c:v>
                </c:pt>
                <c:pt idx="668">
                  <c:v>19.878764845838436</c:v>
                </c:pt>
                <c:pt idx="669">
                  <c:v>19.97667105708048</c:v>
                </c:pt>
                <c:pt idx="670">
                  <c:v>20.074526681796762</c:v>
                </c:pt>
                <c:pt idx="671">
                  <c:v>20.172331387029555</c:v>
                </c:pt>
                <c:pt idx="672">
                  <c:v>20.270083011283461</c:v>
                </c:pt>
                <c:pt idx="673">
                  <c:v>20.36777941637359</c:v>
                </c:pt>
                <c:pt idx="674">
                  <c:v>20.465420497294378</c:v>
                </c:pt>
                <c:pt idx="675">
                  <c:v>20.563000153398647</c:v>
                </c:pt>
                <c:pt idx="676">
                  <c:v>20.660518316835191</c:v>
                </c:pt>
                <c:pt idx="677">
                  <c:v>20.757974869773431</c:v>
                </c:pt>
                <c:pt idx="678">
                  <c:v>20.855363948728829</c:v>
                </c:pt>
                <c:pt idx="679">
                  <c:v>20.952685475555342</c:v>
                </c:pt>
                <c:pt idx="680">
                  <c:v>21.049937478502684</c:v>
                </c:pt>
                <c:pt idx="681">
                  <c:v>21.147118010032901</c:v>
                </c:pt>
                <c:pt idx="682">
                  <c:v>21.244225146898316</c:v>
                </c:pt>
                <c:pt idx="683">
                  <c:v>21.341256990257541</c:v>
                </c:pt>
                <c:pt idx="684">
                  <c:v>21.43821377544247</c:v>
                </c:pt>
                <c:pt idx="685">
                  <c:v>21.535089443185939</c:v>
                </c:pt>
                <c:pt idx="686">
                  <c:v>21.631886267422395</c:v>
                </c:pt>
                <c:pt idx="687">
                  <c:v>21.728598457239851</c:v>
                </c:pt>
                <c:pt idx="688">
                  <c:v>21.825226228241256</c:v>
                </c:pt>
                <c:pt idx="689">
                  <c:v>21.921767829718572</c:v>
                </c:pt>
                <c:pt idx="690">
                  <c:v>22.018221535923857</c:v>
                </c:pt>
                <c:pt idx="691">
                  <c:v>22.114585646128258</c:v>
                </c:pt>
                <c:pt idx="692">
                  <c:v>22.210858484688639</c:v>
                </c:pt>
                <c:pt idx="693">
                  <c:v>22.307038401105022</c:v>
                </c:pt>
                <c:pt idx="694">
                  <c:v>22.403128042015091</c:v>
                </c:pt>
                <c:pt idx="695">
                  <c:v>22.499117281276447</c:v>
                </c:pt>
                <c:pt idx="696">
                  <c:v>22.595008798307251</c:v>
                </c:pt>
                <c:pt idx="697">
                  <c:v>22.690801043737405</c:v>
                </c:pt>
                <c:pt idx="698">
                  <c:v>22.786492493598779</c:v>
                </c:pt>
                <c:pt idx="699">
                  <c:v>22.882081649365794</c:v>
                </c:pt>
                <c:pt idx="700">
                  <c:v>22.977567037995588</c:v>
                </c:pt>
                <c:pt idx="701">
                  <c:v>23.072947211969968</c:v>
                </c:pt>
              </c:numCache>
            </c:numRef>
          </c:val>
        </c:ser>
        <c:ser>
          <c:idx val="2"/>
          <c:order val="2"/>
          <c:tx>
            <c:strRef>
              <c:f>Core!$L$48:$L$49</c:f>
              <c:strCache>
                <c:ptCount val="1"/>
                <c:pt idx="0">
                  <c:v>Due to top and bottom laminates Nm^2</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Core!$L$50:$L$751</c:f>
              <c:numCache>
                <c:formatCode>0.00</c:formatCode>
                <c:ptCount val="70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0</c:v>
                </c:pt>
                <c:pt idx="302">
                  <c:v>8.1338903937212326</c:v>
                </c:pt>
                <c:pt idx="303">
                  <c:v>15.979033067732519</c:v>
                </c:pt>
                <c:pt idx="304">
                  <c:v>23.247639895934675</c:v>
                </c:pt>
                <c:pt idx="305">
                  <c:v>29.651442955444075</c:v>
                </c:pt>
                <c:pt idx="306">
                  <c:v>34.98865441601594</c:v>
                </c:pt>
                <c:pt idx="307">
                  <c:v>39.403410449814942</c:v>
                </c:pt>
                <c:pt idx="308">
                  <c:v>43.126320703767298</c:v>
                </c:pt>
                <c:pt idx="309">
                  <c:v>46.388003627447318</c:v>
                </c:pt>
                <c:pt idx="310">
                  <c:v>49.41907220249999</c:v>
                </c:pt>
                <c:pt idx="311">
                  <c:v>50.218180680248921</c:v>
                </c:pt>
                <c:pt idx="312">
                  <c:v>51.013949914734269</c:v>
                </c:pt>
                <c:pt idx="313">
                  <c:v>51.803062626047748</c:v>
                </c:pt>
                <c:pt idx="314">
                  <c:v>52.58217957092576</c:v>
                </c:pt>
                <c:pt idx="315">
                  <c:v>53.34796333638436</c:v>
                </c:pt>
                <c:pt idx="316">
                  <c:v>54.097091151676402</c:v>
                </c:pt>
                <c:pt idx="317">
                  <c:v>54.826225603817932</c:v>
                </c:pt>
                <c:pt idx="318">
                  <c:v>55.532040261502601</c:v>
                </c:pt>
                <c:pt idx="319">
                  <c:v>56.21119588146685</c:v>
                </c:pt>
                <c:pt idx="320">
                  <c:v>56.860366032404336</c:v>
                </c:pt>
                <c:pt idx="321">
                  <c:v>57.476216046750494</c:v>
                </c:pt>
                <c:pt idx="322">
                  <c:v>58.055414917499995</c:v>
                </c:pt>
                <c:pt idx="323">
                  <c:v>58.595553379677938</c:v>
                </c:pt>
                <c:pt idx="324">
                  <c:v>59.097937167354289</c:v>
                </c:pt>
                <c:pt idx="325">
                  <c:v>59.564773312549178</c:v>
                </c:pt>
                <c:pt idx="326">
                  <c:v>59.998297421569944</c:v>
                </c:pt>
                <c:pt idx="327">
                  <c:v>60.400716378679768</c:v>
                </c:pt>
                <c:pt idx="328">
                  <c:v>60.774265928410209</c:v>
                </c:pt>
                <c:pt idx="329">
                  <c:v>61.121152826332938</c:v>
                </c:pt>
                <c:pt idx="330">
                  <c:v>61.443612936138308</c:v>
                </c:pt>
                <c:pt idx="331">
                  <c:v>61.743852903771909</c:v>
                </c:pt>
                <c:pt idx="332">
                  <c:v>62.024105006243332</c:v>
                </c:pt>
                <c:pt idx="333">
                  <c:v>62.286586859259955</c:v>
                </c:pt>
                <c:pt idx="334">
                  <c:v>62.533519743854619</c:v>
                </c:pt>
                <c:pt idx="335">
                  <c:v>62.767124941060288</c:v>
                </c:pt>
                <c:pt idx="336">
                  <c:v>62.989621874223694</c:v>
                </c:pt>
                <c:pt idx="337">
                  <c:v>63.20323553766476</c:v>
                </c:pt>
                <c:pt idx="338">
                  <c:v>63.410184426780859</c:v>
                </c:pt>
                <c:pt idx="339">
                  <c:v>63.612691217880297</c:v>
                </c:pt>
                <c:pt idx="340">
                  <c:v>63.812976727499994</c:v>
                </c:pt>
                <c:pt idx="341">
                  <c:v>63.936056645946735</c:v>
                </c:pt>
                <c:pt idx="342">
                  <c:v>64.059133752778337</c:v>
                </c:pt>
                <c:pt idx="343">
                  <c:v>64.182197915261128</c:v>
                </c:pt>
                <c:pt idx="344">
                  <c:v>64.305260964016867</c:v>
                </c:pt>
                <c:pt idx="345">
                  <c:v>64.428312766311905</c:v>
                </c:pt>
                <c:pt idx="346">
                  <c:v>64.551350510531094</c:v>
                </c:pt>
                <c:pt idx="347">
                  <c:v>64.674367724500044</c:v>
                </c:pt>
                <c:pt idx="348">
                  <c:v>64.797368917721997</c:v>
                </c:pt>
                <c:pt idx="349">
                  <c:v>64.920343957463402</c:v>
                </c:pt>
                <c:pt idx="350">
                  <c:v>65.043297353227445</c:v>
                </c:pt>
                <c:pt idx="351">
                  <c:v>65.166222632839791</c:v>
                </c:pt>
                <c:pt idx="352">
                  <c:v>65.289113324126049</c:v>
                </c:pt>
                <c:pt idx="353">
                  <c:v>65.411973936589447</c:v>
                </c:pt>
                <c:pt idx="354">
                  <c:v>65.534794337496422</c:v>
                </c:pt>
                <c:pt idx="355">
                  <c:v>65.657579036350214</c:v>
                </c:pt>
                <c:pt idx="356">
                  <c:v>65.780321560976446</c:v>
                </c:pt>
                <c:pt idx="357">
                  <c:v>65.903015439200729</c:v>
                </c:pt>
                <c:pt idx="358">
                  <c:v>66.025665180526303</c:v>
                </c:pt>
                <c:pt idx="359">
                  <c:v>66.148260652219605</c:v>
                </c:pt>
                <c:pt idx="360">
                  <c:v>66.270806363783862</c:v>
                </c:pt>
                <c:pt idx="361">
                  <c:v>66.393295843044697</c:v>
                </c:pt>
                <c:pt idx="362">
                  <c:v>66.51572261782772</c:v>
                </c:pt>
                <c:pt idx="363">
                  <c:v>66.6380911976362</c:v>
                </c:pt>
                <c:pt idx="364">
                  <c:v>66.760391449736531</c:v>
                </c:pt>
                <c:pt idx="365">
                  <c:v>66.882627883631969</c:v>
                </c:pt>
                <c:pt idx="366">
                  <c:v>67.004794027148137</c:v>
                </c:pt>
                <c:pt idx="367">
                  <c:v>67.126883408110629</c:v>
                </c:pt>
                <c:pt idx="368">
                  <c:v>67.248900536022745</c:v>
                </c:pt>
                <c:pt idx="369">
                  <c:v>67.370835278150835</c:v>
                </c:pt>
                <c:pt idx="370">
                  <c:v>67.492692143998184</c:v>
                </c:pt>
                <c:pt idx="371">
                  <c:v>67.6144646613904</c:v>
                </c:pt>
                <c:pt idx="372">
                  <c:v>67.736146358153121</c:v>
                </c:pt>
                <c:pt idx="373">
                  <c:v>67.857741743789546</c:v>
                </c:pt>
                <c:pt idx="374">
                  <c:v>67.979240685566126</c:v>
                </c:pt>
                <c:pt idx="375">
                  <c:v>68.100647692986101</c:v>
                </c:pt>
                <c:pt idx="376">
                  <c:v>68.221956293875095</c:v>
                </c:pt>
                <c:pt idx="377">
                  <c:v>68.343160016058732</c:v>
                </c:pt>
                <c:pt idx="378">
                  <c:v>68.464263369040239</c:v>
                </c:pt>
                <c:pt idx="379">
                  <c:v>68.585256220086023</c:v>
                </c:pt>
                <c:pt idx="380">
                  <c:v>68.706143078699384</c:v>
                </c:pt>
                <c:pt idx="381">
                  <c:v>68.826917472705858</c:v>
                </c:pt>
                <c:pt idx="382">
                  <c:v>68.947572929931127</c:v>
                </c:pt>
                <c:pt idx="383">
                  <c:v>69.06811395987846</c:v>
                </c:pt>
                <c:pt idx="384">
                  <c:v>69.188530429814165</c:v>
                </c:pt>
                <c:pt idx="385">
                  <c:v>69.308826849241598</c:v>
                </c:pt>
                <c:pt idx="386">
                  <c:v>69.428996745986339</c:v>
                </c:pt>
                <c:pt idx="387">
                  <c:v>69.549033647873955</c:v>
                </c:pt>
                <c:pt idx="388">
                  <c:v>69.668942064407773</c:v>
                </c:pt>
                <c:pt idx="389">
                  <c:v>69.788711862854157</c:v>
                </c:pt>
                <c:pt idx="390">
                  <c:v>69.908347552716393</c:v>
                </c:pt>
                <c:pt idx="391">
                  <c:v>70.02784266182006</c:v>
                </c:pt>
                <c:pt idx="392">
                  <c:v>70.14719071799081</c:v>
                </c:pt>
                <c:pt idx="393">
                  <c:v>70.266396230731829</c:v>
                </c:pt>
                <c:pt idx="394">
                  <c:v>70.385449067309622</c:v>
                </c:pt>
                <c:pt idx="395">
                  <c:v>70.504353737227376</c:v>
                </c:pt>
                <c:pt idx="396">
                  <c:v>70.623103768310727</c:v>
                </c:pt>
                <c:pt idx="397">
                  <c:v>70.741692688385271</c:v>
                </c:pt>
                <c:pt idx="398">
                  <c:v>70.860125006954291</c:v>
                </c:pt>
                <c:pt idx="399">
                  <c:v>70.978390591284167</c:v>
                </c:pt>
                <c:pt idx="400">
                  <c:v>71.096493950878184</c:v>
                </c:pt>
                <c:pt idx="401">
                  <c:v>71.214428613561921</c:v>
                </c:pt>
                <c:pt idx="402">
                  <c:v>71.332188107161016</c:v>
                </c:pt>
                <c:pt idx="403">
                  <c:v>71.449776941178726</c:v>
                </c:pt>
                <c:pt idx="404">
                  <c:v>71.567184982881443</c:v>
                </c:pt>
                <c:pt idx="405">
                  <c:v>71.684416741772409</c:v>
                </c:pt>
                <c:pt idx="406">
                  <c:v>71.801465745677291</c:v>
                </c:pt>
                <c:pt idx="407">
                  <c:v>71.91832552242164</c:v>
                </c:pt>
                <c:pt idx="408">
                  <c:v>72.035000581508754</c:v>
                </c:pt>
                <c:pt idx="409">
                  <c:v>72.151484450764258</c:v>
                </c:pt>
                <c:pt idx="410">
                  <c:v>72.267770658013703</c:v>
                </c:pt>
                <c:pt idx="411">
                  <c:v>72.383863712760416</c:v>
                </c:pt>
                <c:pt idx="412">
                  <c:v>72.499753482270762</c:v>
                </c:pt>
                <c:pt idx="413">
                  <c:v>72.615444476047998</c:v>
                </c:pt>
                <c:pt idx="414">
                  <c:v>72.730930221917788</c:v>
                </c:pt>
                <c:pt idx="415">
                  <c:v>72.846204247705671</c:v>
                </c:pt>
                <c:pt idx="416">
                  <c:v>72.961271062914946</c:v>
                </c:pt>
                <c:pt idx="417">
                  <c:v>73.07612053481202</c:v>
                </c:pt>
                <c:pt idx="418">
                  <c:v>73.190753512340891</c:v>
                </c:pt>
                <c:pt idx="419">
                  <c:v>73.305170844445655</c:v>
                </c:pt>
                <c:pt idx="420">
                  <c:v>73.419364228672322</c:v>
                </c:pt>
                <c:pt idx="421">
                  <c:v>73.533332683685273</c:v>
                </c:pt>
                <c:pt idx="422">
                  <c:v>73.647075228149006</c:v>
                </c:pt>
                <c:pt idx="423">
                  <c:v>73.760585389889073</c:v>
                </c:pt>
                <c:pt idx="424">
                  <c:v>73.873862187569969</c:v>
                </c:pt>
                <c:pt idx="425">
                  <c:v>73.986902809576463</c:v>
                </c:pt>
                <c:pt idx="426">
                  <c:v>74.099704444293479</c:v>
                </c:pt>
                <c:pt idx="427">
                  <c:v>74.212266110385329</c:v>
                </c:pt>
                <c:pt idx="428">
                  <c:v>74.324581335677735</c:v>
                </c:pt>
                <c:pt idx="429">
                  <c:v>74.436649138835065</c:v>
                </c:pt>
                <c:pt idx="430">
                  <c:v>74.548466708242159</c:v>
                </c:pt>
                <c:pt idx="431">
                  <c:v>74.660031232283899</c:v>
                </c:pt>
                <c:pt idx="432">
                  <c:v>74.771341729624666</c:v>
                </c:pt>
                <c:pt idx="433">
                  <c:v>74.882391728090084</c:v>
                </c:pt>
                <c:pt idx="434">
                  <c:v>74.993180246344593</c:v>
                </c:pt>
                <c:pt idx="435">
                  <c:v>75.103704472773018</c:v>
                </c:pt>
                <c:pt idx="436">
                  <c:v>75.21396159576021</c:v>
                </c:pt>
                <c:pt idx="437">
                  <c:v>75.323950633970583</c:v>
                </c:pt>
                <c:pt idx="438">
                  <c:v>75.433665115229729</c:v>
                </c:pt>
                <c:pt idx="439">
                  <c:v>75.543104058202161</c:v>
                </c:pt>
                <c:pt idx="440">
                  <c:v>75.65226465127266</c:v>
                </c:pt>
                <c:pt idx="441">
                  <c:v>75.761144082826007</c:v>
                </c:pt>
                <c:pt idx="442">
                  <c:v>75.869741371526715</c:v>
                </c:pt>
                <c:pt idx="443">
                  <c:v>75.978050045200391</c:v>
                </c:pt>
                <c:pt idx="444">
                  <c:v>76.086069122511418</c:v>
                </c:pt>
                <c:pt idx="445">
                  <c:v>76.19379579184465</c:v>
                </c:pt>
                <c:pt idx="446">
                  <c:v>76.30122724158494</c:v>
                </c:pt>
                <c:pt idx="447">
                  <c:v>76.408362490396684</c:v>
                </c:pt>
                <c:pt idx="448">
                  <c:v>76.515195066105548</c:v>
                </c:pt>
                <c:pt idx="449">
                  <c:v>76.62172398737593</c:v>
                </c:pt>
                <c:pt idx="450">
                  <c:v>76.727946442592653</c:v>
                </c:pt>
                <c:pt idx="451">
                  <c:v>76.833861450420201</c:v>
                </c:pt>
                <c:pt idx="452">
                  <c:v>76.939462538684126</c:v>
                </c:pt>
                <c:pt idx="453">
                  <c:v>77.044748726048908</c:v>
                </c:pt>
                <c:pt idx="454">
                  <c:v>77.14971720089936</c:v>
                </c:pt>
                <c:pt idx="455">
                  <c:v>77.25436515162032</c:v>
                </c:pt>
                <c:pt idx="456">
                  <c:v>77.358689766596584</c:v>
                </c:pt>
                <c:pt idx="457">
                  <c:v>77.462688234213033</c:v>
                </c:pt>
                <c:pt idx="458">
                  <c:v>77.566358657994257</c:v>
                </c:pt>
                <c:pt idx="459">
                  <c:v>77.669696396045481</c:v>
                </c:pt>
                <c:pt idx="460">
                  <c:v>77.7727004670312</c:v>
                </c:pt>
                <c:pt idx="461">
                  <c:v>77.875366229056539</c:v>
                </c:pt>
                <c:pt idx="462">
                  <c:v>77.977691785646229</c:v>
                </c:pt>
                <c:pt idx="463">
                  <c:v>78.079675240324818</c:v>
                </c:pt>
                <c:pt idx="464">
                  <c:v>78.181311951197614</c:v>
                </c:pt>
                <c:pt idx="465">
                  <c:v>78.282600936928944</c:v>
                </c:pt>
                <c:pt idx="466">
                  <c:v>78.38353755562413</c:v>
                </c:pt>
                <c:pt idx="467">
                  <c:v>78.484119910807749</c:v>
                </c:pt>
                <c:pt idx="468">
                  <c:v>78.584346106004446</c:v>
                </c:pt>
                <c:pt idx="469">
                  <c:v>78.684211499319446</c:v>
                </c:pt>
                <c:pt idx="470">
                  <c:v>78.783715109417187</c:v>
                </c:pt>
                <c:pt idx="471">
                  <c:v>78.882852294402909</c:v>
                </c:pt>
                <c:pt idx="472">
                  <c:v>78.981622072941008</c:v>
                </c:pt>
                <c:pt idx="473">
                  <c:v>79.080019803136722</c:v>
                </c:pt>
                <c:pt idx="474">
                  <c:v>79.178043588514697</c:v>
                </c:pt>
                <c:pt idx="475">
                  <c:v>79.275690617459745</c:v>
                </c:pt>
                <c:pt idx="476">
                  <c:v>79.3729585359266</c:v>
                </c:pt>
                <c:pt idx="477">
                  <c:v>79.469844074730219</c:v>
                </c:pt>
                <c:pt idx="478">
                  <c:v>79.566344422255384</c:v>
                </c:pt>
                <c:pt idx="479">
                  <c:v>79.662456766886947</c:v>
                </c:pt>
                <c:pt idx="480">
                  <c:v>79.758177839439838</c:v>
                </c:pt>
                <c:pt idx="481">
                  <c:v>79.85350574343866</c:v>
                </c:pt>
                <c:pt idx="482">
                  <c:v>79.948437209698383</c:v>
                </c:pt>
                <c:pt idx="483">
                  <c:v>80.042969426603833</c:v>
                </c:pt>
                <c:pt idx="484">
                  <c:v>80.137099124969893</c:v>
                </c:pt>
                <c:pt idx="485">
                  <c:v>80.23082440832124</c:v>
                </c:pt>
                <c:pt idx="486">
                  <c:v>80.324142007472787</c:v>
                </c:pt>
                <c:pt idx="487">
                  <c:v>80.417048882024417</c:v>
                </c:pt>
                <c:pt idx="488">
                  <c:v>80.509542677930853</c:v>
                </c:pt>
                <c:pt idx="489">
                  <c:v>80.601620126007006</c:v>
                </c:pt>
                <c:pt idx="490">
                  <c:v>80.69327875781515</c:v>
                </c:pt>
                <c:pt idx="491">
                  <c:v>80.784515647347661</c:v>
                </c:pt>
                <c:pt idx="492">
                  <c:v>80.875327982989319</c:v>
                </c:pt>
                <c:pt idx="493">
                  <c:v>80.965712953124992</c:v>
                </c:pt>
                <c:pt idx="494">
                  <c:v>81.05567142242802</c:v>
                </c:pt>
                <c:pt idx="495">
                  <c:v>81.145194590077693</c:v>
                </c:pt>
                <c:pt idx="496">
                  <c:v>81.234297271049556</c:v>
                </c:pt>
                <c:pt idx="497">
                  <c:v>81.322967676086918</c:v>
                </c:pt>
                <c:pt idx="498">
                  <c:v>81.411220648934105</c:v>
                </c:pt>
                <c:pt idx="499">
                  <c:v>81.499044371668205</c:v>
                </c:pt>
                <c:pt idx="500">
                  <c:v>81.586453716597177</c:v>
                </c:pt>
                <c:pt idx="501">
                  <c:v>81.673436837337078</c:v>
                </c:pt>
                <c:pt idx="502">
                  <c:v>81.760008634554296</c:v>
                </c:pt>
                <c:pt idx="503">
                  <c:v>81.846163941499427</c:v>
                </c:pt>
                <c:pt idx="504">
                  <c:v>81.931897563321016</c:v>
                </c:pt>
                <c:pt idx="505">
                  <c:v>82.017224442838483</c:v>
                </c:pt>
                <c:pt idx="506">
                  <c:v>82.102132663412817</c:v>
                </c:pt>
                <c:pt idx="507">
                  <c:v>82.18663719570911</c:v>
                </c:pt>
                <c:pt idx="508">
                  <c:v>82.270726095345253</c:v>
                </c:pt>
                <c:pt idx="509">
                  <c:v>82.354414360626819</c:v>
                </c:pt>
                <c:pt idx="510">
                  <c:v>82.437690019633806</c:v>
                </c:pt>
                <c:pt idx="511">
                  <c:v>82.520568098107162</c:v>
                </c:pt>
                <c:pt idx="512">
                  <c:v>82.603036596794027</c:v>
                </c:pt>
                <c:pt idx="513">
                  <c:v>82.685110568665635</c:v>
                </c:pt>
                <c:pt idx="514">
                  <c:v>82.766784770679138</c:v>
                </c:pt>
                <c:pt idx="515">
                  <c:v>82.848053932817777</c:v>
                </c:pt>
                <c:pt idx="516">
                  <c:v>82.928933148513607</c:v>
                </c:pt>
                <c:pt idx="517">
                  <c:v>83.009410351079111</c:v>
                </c:pt>
                <c:pt idx="518">
                  <c:v>83.089500660663745</c:v>
                </c:pt>
                <c:pt idx="519">
                  <c:v>83.169191983965092</c:v>
                </c:pt>
                <c:pt idx="520">
                  <c:v>83.248499467645047</c:v>
                </c:pt>
                <c:pt idx="521">
                  <c:v>83.327410991991329</c:v>
                </c:pt>
                <c:pt idx="522">
                  <c:v>83.405941729973065</c:v>
                </c:pt>
                <c:pt idx="523">
                  <c:v>83.484086378433005</c:v>
                </c:pt>
                <c:pt idx="524">
                  <c:v>83.561839608163268</c:v>
                </c:pt>
                <c:pt idx="525">
                  <c:v>83.639216631209081</c:v>
                </c:pt>
                <c:pt idx="526">
                  <c:v>83.716205262731251</c:v>
                </c:pt>
                <c:pt idx="527">
                  <c:v>83.792820740569383</c:v>
                </c:pt>
                <c:pt idx="528">
                  <c:v>83.869050854192452</c:v>
                </c:pt>
                <c:pt idx="529">
                  <c:v>83.944910867029421</c:v>
                </c:pt>
                <c:pt idx="530">
                  <c:v>84.020388543062452</c:v>
                </c:pt>
                <c:pt idx="531">
                  <c:v>84.095499171104706</c:v>
                </c:pt>
                <c:pt idx="532">
                  <c:v>84.170230489856763</c:v>
                </c:pt>
                <c:pt idx="533">
                  <c:v>84.244597813310776</c:v>
                </c:pt>
                <c:pt idx="534">
                  <c:v>84.318595767656973</c:v>
                </c:pt>
                <c:pt idx="535">
                  <c:v>84.392218954163141</c:v>
                </c:pt>
                <c:pt idx="536">
                  <c:v>84.465482724205202</c:v>
                </c:pt>
                <c:pt idx="537">
                  <c:v>84.538374754177312</c:v>
                </c:pt>
                <c:pt idx="538">
                  <c:v>84.610910420121726</c:v>
                </c:pt>
                <c:pt idx="539">
                  <c:v>84.683077373868855</c:v>
                </c:pt>
                <c:pt idx="540">
                  <c:v>84.754891015922041</c:v>
                </c:pt>
                <c:pt idx="541">
                  <c:v>84.826338973753238</c:v>
                </c:pt>
                <c:pt idx="542">
                  <c:v>84.897436672121742</c:v>
                </c:pt>
                <c:pt idx="543">
                  <c:v>84.968178681718797</c:v>
                </c:pt>
                <c:pt idx="544">
                  <c:v>85.038559549236254</c:v>
                </c:pt>
                <c:pt idx="545">
                  <c:v>85.108594735432703</c:v>
                </c:pt>
                <c:pt idx="546">
                  <c:v>85.178271807781158</c:v>
                </c:pt>
                <c:pt idx="547">
                  <c:v>85.247606250783463</c:v>
                </c:pt>
                <c:pt idx="548">
                  <c:v>85.316585608271978</c:v>
                </c:pt>
                <c:pt idx="549">
                  <c:v>85.385225388286571</c:v>
                </c:pt>
                <c:pt idx="550">
                  <c:v>85.453513111224211</c:v>
                </c:pt>
                <c:pt idx="551">
                  <c:v>85.521464308457624</c:v>
                </c:pt>
                <c:pt idx="552">
                  <c:v>85.589073497255995</c:v>
                </c:pt>
                <c:pt idx="553">
                  <c:v>85.656335171812088</c:v>
                </c:pt>
                <c:pt idx="554">
                  <c:v>85.723264898113328</c:v>
                </c:pt>
                <c:pt idx="555">
                  <c:v>85.789850138865489</c:v>
                </c:pt>
                <c:pt idx="556">
                  <c:v>85.856106482876086</c:v>
                </c:pt>
                <c:pt idx="557">
                  <c:v>85.922021370133322</c:v>
                </c:pt>
                <c:pt idx="558">
                  <c:v>85.987610412059752</c:v>
                </c:pt>
                <c:pt idx="559">
                  <c:v>86.052861026131183</c:v>
                </c:pt>
                <c:pt idx="560">
                  <c:v>86.117788846179948</c:v>
                </c:pt>
                <c:pt idx="561">
                  <c:v>86.18238126737451</c:v>
                </c:pt>
                <c:pt idx="562">
                  <c:v>86.246657606311274</c:v>
                </c:pt>
                <c:pt idx="563">
                  <c:v>86.310601336108562</c:v>
                </c:pt>
                <c:pt idx="564">
                  <c:v>86.374221531850907</c:v>
                </c:pt>
                <c:pt idx="565">
                  <c:v>86.437519240261039</c:v>
                </c:pt>
                <c:pt idx="566">
                  <c:v>86.500496443873573</c:v>
                </c:pt>
                <c:pt idx="567">
                  <c:v>86.563154211103083</c:v>
                </c:pt>
                <c:pt idx="568">
                  <c:v>86.625494502894782</c:v>
                </c:pt>
                <c:pt idx="569">
                  <c:v>86.687518409150115</c:v>
                </c:pt>
                <c:pt idx="570">
                  <c:v>86.749227869430044</c:v>
                </c:pt>
                <c:pt idx="571">
                  <c:v>86.810627655476907</c:v>
                </c:pt>
                <c:pt idx="572">
                  <c:v>86.871712173279846</c:v>
                </c:pt>
                <c:pt idx="573">
                  <c:v>86.932486789480535</c:v>
                </c:pt>
                <c:pt idx="574">
                  <c:v>86.99295264679985</c:v>
                </c:pt>
                <c:pt idx="575">
                  <c:v>87.053111632235755</c:v>
                </c:pt>
                <c:pt idx="576">
                  <c:v>87.112964909277963</c:v>
                </c:pt>
                <c:pt idx="577">
                  <c:v>87.172514344258062</c:v>
                </c:pt>
                <c:pt idx="578">
                  <c:v>87.231764781788854</c:v>
                </c:pt>
                <c:pt idx="579">
                  <c:v>87.290707086063009</c:v>
                </c:pt>
                <c:pt idx="580">
                  <c:v>87.349357103729602</c:v>
                </c:pt>
                <c:pt idx="581">
                  <c:v>87.407705533488652</c:v>
                </c:pt>
                <c:pt idx="582">
                  <c:v>87.465757696175004</c:v>
                </c:pt>
                <c:pt idx="583">
                  <c:v>87.52351482635396</c:v>
                </c:pt>
                <c:pt idx="584">
                  <c:v>87.580978719640527</c:v>
                </c:pt>
                <c:pt idx="585">
                  <c:v>87.638150630445878</c:v>
                </c:pt>
                <c:pt idx="586">
                  <c:v>87.695032334641724</c:v>
                </c:pt>
                <c:pt idx="587">
                  <c:v>87.751628766839147</c:v>
                </c:pt>
                <c:pt idx="588">
                  <c:v>87.807930701694119</c:v>
                </c:pt>
                <c:pt idx="589">
                  <c:v>87.863954074930888</c:v>
                </c:pt>
                <c:pt idx="590">
                  <c:v>87.919685981313208</c:v>
                </c:pt>
                <c:pt idx="591">
                  <c:v>87.975142375795798</c:v>
                </c:pt>
                <c:pt idx="592">
                  <c:v>88.030313902784812</c:v>
                </c:pt>
                <c:pt idx="593">
                  <c:v>88.085205829949388</c:v>
                </c:pt>
                <c:pt idx="594">
                  <c:v>88.139819498468313</c:v>
                </c:pt>
                <c:pt idx="595">
                  <c:v>88.194156597907238</c:v>
                </c:pt>
                <c:pt idx="596">
                  <c:v>88.248222148721766</c:v>
                </c:pt>
                <c:pt idx="597">
                  <c:v>88.302006840184816</c:v>
                </c:pt>
                <c:pt idx="598">
                  <c:v>88.355526692942192</c:v>
                </c:pt>
                <c:pt idx="599">
                  <c:v>88.408768717297647</c:v>
                </c:pt>
                <c:pt idx="600">
                  <c:v>88.461748952204374</c:v>
                </c:pt>
                <c:pt idx="601">
                  <c:v>88.514457999953919</c:v>
                </c:pt>
                <c:pt idx="602">
                  <c:v>88.566901087023837</c:v>
                </c:pt>
                <c:pt idx="603">
                  <c:v>88.619083297765982</c:v>
                </c:pt>
                <c:pt idx="604">
                  <c:v>88.670995257916047</c:v>
                </c:pt>
                <c:pt idx="605">
                  <c:v>88.72265305129811</c:v>
                </c:pt>
                <c:pt idx="606">
                  <c:v>88.774043625396587</c:v>
                </c:pt>
                <c:pt idx="607">
                  <c:v>88.825183081625028</c:v>
                </c:pt>
                <c:pt idx="608">
                  <c:v>88.876058349980951</c:v>
                </c:pt>
                <c:pt idx="609">
                  <c:v>88.926685549262231</c:v>
                </c:pt>
                <c:pt idx="610">
                  <c:v>88.977051592184651</c:v>
                </c:pt>
                <c:pt idx="611">
                  <c:v>89.027172614725259</c:v>
                </c:pt>
                <c:pt idx="612">
                  <c:v>89.077042831081883</c:v>
                </c:pt>
                <c:pt idx="613">
                  <c:v>89.126656438529636</c:v>
                </c:pt>
                <c:pt idx="614">
                  <c:v>89.176029598429665</c:v>
                </c:pt>
                <c:pt idx="615">
                  <c:v>89.225149181190901</c:v>
                </c:pt>
                <c:pt idx="616">
                  <c:v>89.274031364840809</c:v>
                </c:pt>
                <c:pt idx="617">
                  <c:v>89.32266300322452</c:v>
                </c:pt>
                <c:pt idx="618">
                  <c:v>89.371060290830798</c:v>
                </c:pt>
                <c:pt idx="619">
                  <c:v>89.419210065146075</c:v>
                </c:pt>
                <c:pt idx="620">
                  <c:v>89.467128536915197</c:v>
                </c:pt>
                <c:pt idx="621">
                  <c:v>89.514809882836701</c:v>
                </c:pt>
                <c:pt idx="622">
                  <c:v>89.56224826360949</c:v>
                </c:pt>
                <c:pt idx="623">
                  <c:v>89.609459913977901</c:v>
                </c:pt>
                <c:pt idx="624">
                  <c:v>89.656431631429186</c:v>
                </c:pt>
                <c:pt idx="625">
                  <c:v>89.703179666451035</c:v>
                </c:pt>
                <c:pt idx="626">
                  <c:v>89.749690800889866</c:v>
                </c:pt>
                <c:pt idx="627">
                  <c:v>89.795981300771587</c:v>
                </c:pt>
                <c:pt idx="628">
                  <c:v>89.842037932507012</c:v>
                </c:pt>
                <c:pt idx="629">
                  <c:v>89.887876977455065</c:v>
                </c:pt>
                <c:pt idx="630">
                  <c:v>89.933492576891908</c:v>
                </c:pt>
                <c:pt idx="631">
                  <c:v>89.978878857017051</c:v>
                </c:pt>
                <c:pt idx="632">
                  <c:v>90.024052121804317</c:v>
                </c:pt>
                <c:pt idx="633">
                  <c:v>90.068999099972984</c:v>
                </c:pt>
                <c:pt idx="634">
                  <c:v>90.113736110317191</c:v>
                </c:pt>
                <c:pt idx="635">
                  <c:v>90.158253571084899</c:v>
                </c:pt>
                <c:pt idx="636">
                  <c:v>90.20255670294604</c:v>
                </c:pt>
                <c:pt idx="637">
                  <c:v>90.246647025965046</c:v>
                </c:pt>
                <c:pt idx="638">
                  <c:v>90.290526060206389</c:v>
                </c:pt>
                <c:pt idx="639">
                  <c:v>90.334195325734484</c:v>
                </c:pt>
                <c:pt idx="640">
                  <c:v>90.37765634261379</c:v>
                </c:pt>
                <c:pt idx="641">
                  <c:v>90.420910630908693</c:v>
                </c:pt>
                <c:pt idx="642">
                  <c:v>90.463959710683696</c:v>
                </c:pt>
                <c:pt idx="643">
                  <c:v>90.506805102003213</c:v>
                </c:pt>
                <c:pt idx="644">
                  <c:v>90.549448324931703</c:v>
                </c:pt>
                <c:pt idx="645">
                  <c:v>90.591894621215644</c:v>
                </c:pt>
                <c:pt idx="646">
                  <c:v>90.634138069228385</c:v>
                </c:pt>
                <c:pt idx="647">
                  <c:v>90.676183909030598</c:v>
                </c:pt>
                <c:pt idx="648">
                  <c:v>90.7180336606867</c:v>
                </c:pt>
                <c:pt idx="649">
                  <c:v>90.759688844261163</c:v>
                </c:pt>
                <c:pt idx="650">
                  <c:v>90.801150979818374</c:v>
                </c:pt>
                <c:pt idx="651">
                  <c:v>90.842421587422834</c:v>
                </c:pt>
                <c:pt idx="652">
                  <c:v>90.883502187138959</c:v>
                </c:pt>
                <c:pt idx="653">
                  <c:v>90.92439429903115</c:v>
                </c:pt>
                <c:pt idx="654">
                  <c:v>90.965099443163894</c:v>
                </c:pt>
                <c:pt idx="655">
                  <c:v>91.005622877437176</c:v>
                </c:pt>
                <c:pt idx="656">
                  <c:v>91.045958647789149</c:v>
                </c:pt>
                <c:pt idx="657">
                  <c:v>91.086112010562189</c:v>
                </c:pt>
                <c:pt idx="658">
                  <c:v>91.126084485820684</c:v>
                </c:pt>
                <c:pt idx="659">
                  <c:v>91.165877593629091</c:v>
                </c:pt>
                <c:pt idx="660">
                  <c:v>91.205492854051855</c:v>
                </c:pt>
                <c:pt idx="661">
                  <c:v>91.244931787153419</c:v>
                </c:pt>
                <c:pt idx="662">
                  <c:v>91.284195912998229</c:v>
                </c:pt>
                <c:pt idx="663">
                  <c:v>91.323286751650727</c:v>
                </c:pt>
                <c:pt idx="664">
                  <c:v>91.362209574452962</c:v>
                </c:pt>
                <c:pt idx="665">
                  <c:v>91.400958400343569</c:v>
                </c:pt>
                <c:pt idx="666">
                  <c:v>91.439538499222365</c:v>
                </c:pt>
                <c:pt idx="667">
                  <c:v>91.47795139115378</c:v>
                </c:pt>
                <c:pt idx="668">
                  <c:v>91.51619859620223</c:v>
                </c:pt>
                <c:pt idx="669">
                  <c:v>91.55428346471183</c:v>
                </c:pt>
                <c:pt idx="670">
                  <c:v>91.592203856187723</c:v>
                </c:pt>
                <c:pt idx="671">
                  <c:v>91.629963120974026</c:v>
                </c:pt>
                <c:pt idx="672">
                  <c:v>91.667562779135125</c:v>
                </c:pt>
                <c:pt idx="673">
                  <c:v>91.705004350735479</c:v>
                </c:pt>
                <c:pt idx="674">
                  <c:v>91.742291290555272</c:v>
                </c:pt>
                <c:pt idx="675">
                  <c:v>91.779421250528742</c:v>
                </c:pt>
                <c:pt idx="676">
                  <c:v>91.816397684121938</c:v>
                </c:pt>
                <c:pt idx="677">
                  <c:v>91.853223941678948</c:v>
                </c:pt>
                <c:pt idx="678">
                  <c:v>91.889897882705</c:v>
                </c:pt>
                <c:pt idx="679">
                  <c:v>91.926422857544139</c:v>
                </c:pt>
                <c:pt idx="680">
                  <c:v>91.962800386260767</c:v>
                </c:pt>
                <c:pt idx="681">
                  <c:v>91.99903198891937</c:v>
                </c:pt>
                <c:pt idx="682">
                  <c:v>92.035119185584378</c:v>
                </c:pt>
                <c:pt idx="683">
                  <c:v>92.071063496320207</c:v>
                </c:pt>
                <c:pt idx="684">
                  <c:v>92.106868388342718</c:v>
                </c:pt>
                <c:pt idx="685">
                  <c:v>92.142531488586627</c:v>
                </c:pt>
                <c:pt idx="686">
                  <c:v>92.178058093361443</c:v>
                </c:pt>
                <c:pt idx="687">
                  <c:v>92.213446062172466</c:v>
                </c:pt>
                <c:pt idx="688">
                  <c:v>92.248698745363683</c:v>
                </c:pt>
                <c:pt idx="689">
                  <c:v>92.283817662999567</c:v>
                </c:pt>
                <c:pt idx="690">
                  <c:v>92.318804335144549</c:v>
                </c:pt>
                <c:pt idx="691">
                  <c:v>92.353660281863057</c:v>
                </c:pt>
                <c:pt idx="692">
                  <c:v>92.388387023219579</c:v>
                </c:pt>
                <c:pt idx="693">
                  <c:v>92.422986079278502</c:v>
                </c:pt>
                <c:pt idx="694">
                  <c:v>92.457462758688905</c:v>
                </c:pt>
                <c:pt idx="695">
                  <c:v>92.491811005390829</c:v>
                </c:pt>
                <c:pt idx="696">
                  <c:v>92.526036126975669</c:v>
                </c:pt>
                <c:pt idx="697">
                  <c:v>92.560139643507881</c:v>
                </c:pt>
                <c:pt idx="698">
                  <c:v>92.594123075051897</c:v>
                </c:pt>
                <c:pt idx="699">
                  <c:v>92.627987941672103</c:v>
                </c:pt>
                <c:pt idx="700">
                  <c:v>92.661735763433029</c:v>
                </c:pt>
                <c:pt idx="701">
                  <c:v>92.695368060399076</c:v>
                </c:pt>
              </c:numCache>
            </c:numRef>
          </c:val>
        </c:ser>
        <c:ser>
          <c:idx val="3"/>
          <c:order val="3"/>
          <c:tx>
            <c:strRef>
              <c:f>Core!$M$48:$M$49</c:f>
              <c:strCache>
                <c:ptCount val="1"/>
                <c:pt idx="0">
                  <c:v>Due to glass sidewalls Nm^2</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Core!$M$50:$M$751</c:f>
              <c:numCache>
                <c:formatCode>0.00</c:formatCode>
                <c:ptCount val="702"/>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numCache>
            </c:numRef>
          </c:val>
        </c:ser>
        <c:ser>
          <c:idx val="4"/>
          <c:order val="4"/>
          <c:tx>
            <c:strRef>
              <c:f>Core!$N$48:$N$49</c:f>
              <c:strCache>
                <c:ptCount val="1"/>
                <c:pt idx="0">
                  <c:v>Due to Alt. sidewalls Nm^2</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Core!$N$50:$N$751</c:f>
              <c:numCache>
                <c:formatCode>0.00</c:formatCode>
                <c:ptCount val="702"/>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3.8333333333333335</c:v>
                </c:pt>
                <c:pt idx="303">
                  <c:v>3.8333333333333335</c:v>
                </c:pt>
                <c:pt idx="304">
                  <c:v>3.8333333333333335</c:v>
                </c:pt>
                <c:pt idx="305">
                  <c:v>3.8333333333333335</c:v>
                </c:pt>
                <c:pt idx="306">
                  <c:v>3.8333333333333335</c:v>
                </c:pt>
                <c:pt idx="307">
                  <c:v>3.8333333333333335</c:v>
                </c:pt>
                <c:pt idx="308">
                  <c:v>3.8333333333333335</c:v>
                </c:pt>
                <c:pt idx="309">
                  <c:v>3.8333333333333335</c:v>
                </c:pt>
                <c:pt idx="310">
                  <c:v>3.8333333333333335</c:v>
                </c:pt>
                <c:pt idx="311">
                  <c:v>3.8333333333333335</c:v>
                </c:pt>
                <c:pt idx="312">
                  <c:v>3.8333333333333335</c:v>
                </c:pt>
                <c:pt idx="313">
                  <c:v>3.8333333333333335</c:v>
                </c:pt>
                <c:pt idx="314">
                  <c:v>3.8333333333333335</c:v>
                </c:pt>
                <c:pt idx="315">
                  <c:v>3.8333333333333335</c:v>
                </c:pt>
                <c:pt idx="316">
                  <c:v>3.8333333333333335</c:v>
                </c:pt>
                <c:pt idx="317">
                  <c:v>3.8333333333333335</c:v>
                </c:pt>
                <c:pt idx="318">
                  <c:v>3.8333333333333335</c:v>
                </c:pt>
                <c:pt idx="319">
                  <c:v>3.8333333333333335</c:v>
                </c:pt>
                <c:pt idx="320">
                  <c:v>3.8333333333333335</c:v>
                </c:pt>
                <c:pt idx="321">
                  <c:v>3.8333333333333335</c:v>
                </c:pt>
                <c:pt idx="322">
                  <c:v>3.8333333333333335</c:v>
                </c:pt>
                <c:pt idx="323">
                  <c:v>3.8333333333333335</c:v>
                </c:pt>
                <c:pt idx="324">
                  <c:v>3.8333333333333335</c:v>
                </c:pt>
                <c:pt idx="325">
                  <c:v>3.8333333333333335</c:v>
                </c:pt>
                <c:pt idx="326">
                  <c:v>3.8333333333333335</c:v>
                </c:pt>
                <c:pt idx="327">
                  <c:v>3.8333333333333335</c:v>
                </c:pt>
                <c:pt idx="328">
                  <c:v>3.8333333333333335</c:v>
                </c:pt>
                <c:pt idx="329">
                  <c:v>3.8333333333333335</c:v>
                </c:pt>
                <c:pt idx="330">
                  <c:v>3.8333333333333335</c:v>
                </c:pt>
                <c:pt idx="331">
                  <c:v>3.8333333333333335</c:v>
                </c:pt>
                <c:pt idx="332">
                  <c:v>3.8333333333333335</c:v>
                </c:pt>
                <c:pt idx="333">
                  <c:v>3.8333333333333335</c:v>
                </c:pt>
                <c:pt idx="334">
                  <c:v>3.8333333333333335</c:v>
                </c:pt>
                <c:pt idx="335">
                  <c:v>3.8333333333333335</c:v>
                </c:pt>
                <c:pt idx="336">
                  <c:v>3.8333333333333335</c:v>
                </c:pt>
                <c:pt idx="337">
                  <c:v>3.8333333333333335</c:v>
                </c:pt>
                <c:pt idx="338">
                  <c:v>3.8333333333333335</c:v>
                </c:pt>
                <c:pt idx="339">
                  <c:v>3.8333333333333335</c:v>
                </c:pt>
                <c:pt idx="340">
                  <c:v>3.8333333333333335</c:v>
                </c:pt>
                <c:pt idx="341">
                  <c:v>3.8333333333333335</c:v>
                </c:pt>
                <c:pt idx="342">
                  <c:v>3.8333333333333335</c:v>
                </c:pt>
                <c:pt idx="343">
                  <c:v>3.8333333333333335</c:v>
                </c:pt>
                <c:pt idx="344">
                  <c:v>3.8333333333333335</c:v>
                </c:pt>
                <c:pt idx="345">
                  <c:v>3.8333333333333335</c:v>
                </c:pt>
                <c:pt idx="346">
                  <c:v>3.8333333333333335</c:v>
                </c:pt>
                <c:pt idx="347">
                  <c:v>3.8333333333333335</c:v>
                </c:pt>
                <c:pt idx="348">
                  <c:v>3.8333333333333335</c:v>
                </c:pt>
                <c:pt idx="349">
                  <c:v>3.8333333333333335</c:v>
                </c:pt>
                <c:pt idx="350">
                  <c:v>3.8333333333333335</c:v>
                </c:pt>
                <c:pt idx="351">
                  <c:v>3.8333333333333335</c:v>
                </c:pt>
                <c:pt idx="352">
                  <c:v>3.8333333333333335</c:v>
                </c:pt>
                <c:pt idx="353">
                  <c:v>3.8333333333333335</c:v>
                </c:pt>
                <c:pt idx="354">
                  <c:v>3.8333333333333335</c:v>
                </c:pt>
                <c:pt idx="355">
                  <c:v>3.8333333333333335</c:v>
                </c:pt>
                <c:pt idx="356">
                  <c:v>3.8333333333333335</c:v>
                </c:pt>
                <c:pt idx="357">
                  <c:v>3.8333333333333335</c:v>
                </c:pt>
                <c:pt idx="358">
                  <c:v>3.8333333333333335</c:v>
                </c:pt>
                <c:pt idx="359">
                  <c:v>3.8333333333333335</c:v>
                </c:pt>
                <c:pt idx="360">
                  <c:v>3.8333333333333335</c:v>
                </c:pt>
                <c:pt idx="361">
                  <c:v>3.8333333333333335</c:v>
                </c:pt>
                <c:pt idx="362">
                  <c:v>3.8333333333333335</c:v>
                </c:pt>
                <c:pt idx="363">
                  <c:v>3.8333333333333335</c:v>
                </c:pt>
                <c:pt idx="364">
                  <c:v>3.8333333333333335</c:v>
                </c:pt>
                <c:pt idx="365">
                  <c:v>3.8333333333333335</c:v>
                </c:pt>
                <c:pt idx="366">
                  <c:v>3.8333333333333335</c:v>
                </c:pt>
                <c:pt idx="367">
                  <c:v>3.8333333333333335</c:v>
                </c:pt>
                <c:pt idx="368">
                  <c:v>3.8333333333333335</c:v>
                </c:pt>
                <c:pt idx="369">
                  <c:v>3.8333333333333335</c:v>
                </c:pt>
                <c:pt idx="370">
                  <c:v>3.8333333333333335</c:v>
                </c:pt>
                <c:pt idx="371">
                  <c:v>3.8333333333333335</c:v>
                </c:pt>
                <c:pt idx="372">
                  <c:v>3.8333333333333335</c:v>
                </c:pt>
                <c:pt idx="373">
                  <c:v>3.8333333333333335</c:v>
                </c:pt>
                <c:pt idx="374">
                  <c:v>3.8333333333333335</c:v>
                </c:pt>
                <c:pt idx="375">
                  <c:v>3.8333333333333335</c:v>
                </c:pt>
                <c:pt idx="376">
                  <c:v>3.8333333333333335</c:v>
                </c:pt>
                <c:pt idx="377">
                  <c:v>3.8333333333333335</c:v>
                </c:pt>
                <c:pt idx="378">
                  <c:v>3.8333333333333335</c:v>
                </c:pt>
                <c:pt idx="379">
                  <c:v>3.8333333333333335</c:v>
                </c:pt>
                <c:pt idx="380">
                  <c:v>3.8333333333333335</c:v>
                </c:pt>
                <c:pt idx="381">
                  <c:v>3.8333333333333335</c:v>
                </c:pt>
                <c:pt idx="382">
                  <c:v>3.8333333333333335</c:v>
                </c:pt>
                <c:pt idx="383">
                  <c:v>3.8333333333333335</c:v>
                </c:pt>
                <c:pt idx="384">
                  <c:v>3.8333333333333335</c:v>
                </c:pt>
                <c:pt idx="385">
                  <c:v>3.8333333333333335</c:v>
                </c:pt>
                <c:pt idx="386">
                  <c:v>3.8333333333333335</c:v>
                </c:pt>
                <c:pt idx="387">
                  <c:v>3.8333333333333335</c:v>
                </c:pt>
                <c:pt idx="388">
                  <c:v>3.8333333333333335</c:v>
                </c:pt>
                <c:pt idx="389">
                  <c:v>3.8333333333333335</c:v>
                </c:pt>
                <c:pt idx="390">
                  <c:v>3.8333333333333335</c:v>
                </c:pt>
                <c:pt idx="391">
                  <c:v>3.8333333333333335</c:v>
                </c:pt>
                <c:pt idx="392">
                  <c:v>3.8333333333333335</c:v>
                </c:pt>
                <c:pt idx="393">
                  <c:v>3.8333333333333335</c:v>
                </c:pt>
                <c:pt idx="394">
                  <c:v>3.8333333333333335</c:v>
                </c:pt>
                <c:pt idx="395">
                  <c:v>3.8333333333333335</c:v>
                </c:pt>
                <c:pt idx="396">
                  <c:v>3.8333333333333335</c:v>
                </c:pt>
                <c:pt idx="397">
                  <c:v>3.8333333333333335</c:v>
                </c:pt>
                <c:pt idx="398">
                  <c:v>3.8333333333333335</c:v>
                </c:pt>
                <c:pt idx="399">
                  <c:v>3.8333333333333335</c:v>
                </c:pt>
                <c:pt idx="400">
                  <c:v>3.8333333333333335</c:v>
                </c:pt>
                <c:pt idx="401">
                  <c:v>3.8333333333333335</c:v>
                </c:pt>
                <c:pt idx="402">
                  <c:v>3.8333333333333335</c:v>
                </c:pt>
                <c:pt idx="403">
                  <c:v>3.8333333333333335</c:v>
                </c:pt>
                <c:pt idx="404">
                  <c:v>3.8333333333333335</c:v>
                </c:pt>
                <c:pt idx="405">
                  <c:v>3.8333333333333335</c:v>
                </c:pt>
                <c:pt idx="406">
                  <c:v>3.8333333333333335</c:v>
                </c:pt>
                <c:pt idx="407">
                  <c:v>3.8333333333333335</c:v>
                </c:pt>
                <c:pt idx="408">
                  <c:v>3.8333333333333335</c:v>
                </c:pt>
                <c:pt idx="409">
                  <c:v>3.8333333333333335</c:v>
                </c:pt>
                <c:pt idx="410">
                  <c:v>3.8333333333333335</c:v>
                </c:pt>
                <c:pt idx="411">
                  <c:v>3.8333333333333335</c:v>
                </c:pt>
                <c:pt idx="412">
                  <c:v>3.8333333333333335</c:v>
                </c:pt>
                <c:pt idx="413">
                  <c:v>3.8333333333333335</c:v>
                </c:pt>
                <c:pt idx="414">
                  <c:v>3.8333333333333335</c:v>
                </c:pt>
                <c:pt idx="415">
                  <c:v>3.8333333333333335</c:v>
                </c:pt>
                <c:pt idx="416">
                  <c:v>3.8333333333333335</c:v>
                </c:pt>
                <c:pt idx="417">
                  <c:v>3.8333333333333335</c:v>
                </c:pt>
                <c:pt idx="418">
                  <c:v>3.8333333333333335</c:v>
                </c:pt>
                <c:pt idx="419">
                  <c:v>3.8333333333333335</c:v>
                </c:pt>
                <c:pt idx="420">
                  <c:v>3.8333333333333335</c:v>
                </c:pt>
                <c:pt idx="421">
                  <c:v>3.8333333333333335</c:v>
                </c:pt>
                <c:pt idx="422">
                  <c:v>3.8333333333333335</c:v>
                </c:pt>
                <c:pt idx="423">
                  <c:v>3.8333333333333335</c:v>
                </c:pt>
                <c:pt idx="424">
                  <c:v>3.8333333333333335</c:v>
                </c:pt>
                <c:pt idx="425">
                  <c:v>3.8333333333333335</c:v>
                </c:pt>
                <c:pt idx="426">
                  <c:v>3.8333333333333335</c:v>
                </c:pt>
                <c:pt idx="427">
                  <c:v>3.8333333333333335</c:v>
                </c:pt>
                <c:pt idx="428">
                  <c:v>3.8333333333333335</c:v>
                </c:pt>
                <c:pt idx="429">
                  <c:v>3.8333333333333335</c:v>
                </c:pt>
                <c:pt idx="430">
                  <c:v>3.8333333333333335</c:v>
                </c:pt>
                <c:pt idx="431">
                  <c:v>3.8333333333333335</c:v>
                </c:pt>
                <c:pt idx="432">
                  <c:v>3.8333333333333335</c:v>
                </c:pt>
                <c:pt idx="433">
                  <c:v>3.8333333333333335</c:v>
                </c:pt>
                <c:pt idx="434">
                  <c:v>3.8333333333333335</c:v>
                </c:pt>
                <c:pt idx="435">
                  <c:v>3.8333333333333335</c:v>
                </c:pt>
                <c:pt idx="436">
                  <c:v>3.8333333333333335</c:v>
                </c:pt>
                <c:pt idx="437">
                  <c:v>3.8333333333333335</c:v>
                </c:pt>
                <c:pt idx="438">
                  <c:v>3.8333333333333335</c:v>
                </c:pt>
                <c:pt idx="439">
                  <c:v>3.8333333333333335</c:v>
                </c:pt>
                <c:pt idx="440">
                  <c:v>3.8333333333333335</c:v>
                </c:pt>
                <c:pt idx="441">
                  <c:v>3.8333333333333335</c:v>
                </c:pt>
                <c:pt idx="442">
                  <c:v>3.8333333333333335</c:v>
                </c:pt>
                <c:pt idx="443">
                  <c:v>3.8333333333333335</c:v>
                </c:pt>
                <c:pt idx="444">
                  <c:v>3.8333333333333335</c:v>
                </c:pt>
                <c:pt idx="445">
                  <c:v>3.8333333333333335</c:v>
                </c:pt>
                <c:pt idx="446">
                  <c:v>3.8333333333333335</c:v>
                </c:pt>
                <c:pt idx="447">
                  <c:v>3.8333333333333335</c:v>
                </c:pt>
                <c:pt idx="448">
                  <c:v>3.8333333333333335</c:v>
                </c:pt>
                <c:pt idx="449">
                  <c:v>3.8333333333333335</c:v>
                </c:pt>
                <c:pt idx="450">
                  <c:v>3.8333333333333335</c:v>
                </c:pt>
                <c:pt idx="451">
                  <c:v>3.8333333333333335</c:v>
                </c:pt>
                <c:pt idx="452">
                  <c:v>3.8333333333333335</c:v>
                </c:pt>
                <c:pt idx="453">
                  <c:v>3.8333333333333335</c:v>
                </c:pt>
                <c:pt idx="454">
                  <c:v>3.8333333333333335</c:v>
                </c:pt>
                <c:pt idx="455">
                  <c:v>3.8333333333333335</c:v>
                </c:pt>
                <c:pt idx="456">
                  <c:v>3.8333333333333335</c:v>
                </c:pt>
                <c:pt idx="457">
                  <c:v>3.8333333333333335</c:v>
                </c:pt>
                <c:pt idx="458">
                  <c:v>3.8333333333333335</c:v>
                </c:pt>
                <c:pt idx="459">
                  <c:v>3.8333333333333335</c:v>
                </c:pt>
                <c:pt idx="460">
                  <c:v>3.8333333333333335</c:v>
                </c:pt>
                <c:pt idx="461">
                  <c:v>3.8333333333333335</c:v>
                </c:pt>
                <c:pt idx="462">
                  <c:v>3.8333333333333335</c:v>
                </c:pt>
                <c:pt idx="463">
                  <c:v>3.8333333333333335</c:v>
                </c:pt>
                <c:pt idx="464">
                  <c:v>3.8333333333333335</c:v>
                </c:pt>
                <c:pt idx="465">
                  <c:v>3.8333333333333335</c:v>
                </c:pt>
                <c:pt idx="466">
                  <c:v>3.8333333333333335</c:v>
                </c:pt>
                <c:pt idx="467">
                  <c:v>3.8333333333333335</c:v>
                </c:pt>
                <c:pt idx="468">
                  <c:v>3.8333333333333335</c:v>
                </c:pt>
                <c:pt idx="469">
                  <c:v>3.8333333333333335</c:v>
                </c:pt>
                <c:pt idx="470">
                  <c:v>3.8333333333333335</c:v>
                </c:pt>
                <c:pt idx="471">
                  <c:v>3.8333333333333335</c:v>
                </c:pt>
                <c:pt idx="472">
                  <c:v>3.8333333333333335</c:v>
                </c:pt>
                <c:pt idx="473">
                  <c:v>3.8333333333333335</c:v>
                </c:pt>
                <c:pt idx="474">
                  <c:v>3.8333333333333335</c:v>
                </c:pt>
                <c:pt idx="475">
                  <c:v>3.8333333333333335</c:v>
                </c:pt>
                <c:pt idx="476">
                  <c:v>3.8333333333333335</c:v>
                </c:pt>
                <c:pt idx="477">
                  <c:v>3.8333333333333335</c:v>
                </c:pt>
                <c:pt idx="478">
                  <c:v>3.8333333333333335</c:v>
                </c:pt>
                <c:pt idx="479">
                  <c:v>3.8333333333333335</c:v>
                </c:pt>
                <c:pt idx="480">
                  <c:v>3.8333333333333335</c:v>
                </c:pt>
                <c:pt idx="481">
                  <c:v>3.8333333333333335</c:v>
                </c:pt>
                <c:pt idx="482">
                  <c:v>3.8333333333333335</c:v>
                </c:pt>
                <c:pt idx="483">
                  <c:v>3.8333333333333335</c:v>
                </c:pt>
                <c:pt idx="484">
                  <c:v>3.8333333333333335</c:v>
                </c:pt>
                <c:pt idx="485">
                  <c:v>3.8333333333333335</c:v>
                </c:pt>
                <c:pt idx="486">
                  <c:v>3.8333333333333335</c:v>
                </c:pt>
                <c:pt idx="487">
                  <c:v>3.8333333333333335</c:v>
                </c:pt>
                <c:pt idx="488">
                  <c:v>3.8333333333333335</c:v>
                </c:pt>
                <c:pt idx="489">
                  <c:v>3.8333333333333335</c:v>
                </c:pt>
                <c:pt idx="490">
                  <c:v>3.8333333333333335</c:v>
                </c:pt>
                <c:pt idx="491">
                  <c:v>3.8333333333333335</c:v>
                </c:pt>
                <c:pt idx="492">
                  <c:v>3.8333333333333335</c:v>
                </c:pt>
                <c:pt idx="493">
                  <c:v>3.8333333333333335</c:v>
                </c:pt>
                <c:pt idx="494">
                  <c:v>3.8333333333333335</c:v>
                </c:pt>
                <c:pt idx="495">
                  <c:v>3.8333333333333335</c:v>
                </c:pt>
                <c:pt idx="496">
                  <c:v>3.8333333333333335</c:v>
                </c:pt>
                <c:pt idx="497">
                  <c:v>3.8333333333333335</c:v>
                </c:pt>
                <c:pt idx="498">
                  <c:v>3.8333333333333335</c:v>
                </c:pt>
                <c:pt idx="499">
                  <c:v>3.8333333333333335</c:v>
                </c:pt>
                <c:pt idx="500">
                  <c:v>3.8333333333333335</c:v>
                </c:pt>
                <c:pt idx="501">
                  <c:v>3.8333333333333335</c:v>
                </c:pt>
                <c:pt idx="502">
                  <c:v>3.8333333333333335</c:v>
                </c:pt>
                <c:pt idx="503">
                  <c:v>3.8333333333333335</c:v>
                </c:pt>
                <c:pt idx="504">
                  <c:v>3.8333333333333335</c:v>
                </c:pt>
                <c:pt idx="505">
                  <c:v>3.8333333333333335</c:v>
                </c:pt>
                <c:pt idx="506">
                  <c:v>3.8333333333333335</c:v>
                </c:pt>
                <c:pt idx="507">
                  <c:v>3.8333333333333335</c:v>
                </c:pt>
                <c:pt idx="508">
                  <c:v>3.8333333333333335</c:v>
                </c:pt>
                <c:pt idx="509">
                  <c:v>3.8333333333333335</c:v>
                </c:pt>
                <c:pt idx="510">
                  <c:v>3.8333333333333335</c:v>
                </c:pt>
                <c:pt idx="511">
                  <c:v>3.8333333333333335</c:v>
                </c:pt>
                <c:pt idx="512">
                  <c:v>3.8333333333333335</c:v>
                </c:pt>
                <c:pt idx="513">
                  <c:v>3.8333333333333335</c:v>
                </c:pt>
                <c:pt idx="514">
                  <c:v>3.8333333333333335</c:v>
                </c:pt>
                <c:pt idx="515">
                  <c:v>3.8333333333333335</c:v>
                </c:pt>
                <c:pt idx="516">
                  <c:v>3.8333333333333335</c:v>
                </c:pt>
                <c:pt idx="517">
                  <c:v>3.8333333333333335</c:v>
                </c:pt>
                <c:pt idx="518">
                  <c:v>3.8333333333333335</c:v>
                </c:pt>
                <c:pt idx="519">
                  <c:v>3.8333333333333335</c:v>
                </c:pt>
                <c:pt idx="520">
                  <c:v>3.8333333333333335</c:v>
                </c:pt>
                <c:pt idx="521">
                  <c:v>3.8333333333333335</c:v>
                </c:pt>
                <c:pt idx="522">
                  <c:v>3.8333333333333335</c:v>
                </c:pt>
                <c:pt idx="523">
                  <c:v>3.8333333333333335</c:v>
                </c:pt>
                <c:pt idx="524">
                  <c:v>3.8333333333333335</c:v>
                </c:pt>
                <c:pt idx="525">
                  <c:v>3.8333333333333335</c:v>
                </c:pt>
                <c:pt idx="526">
                  <c:v>3.8333333333333335</c:v>
                </c:pt>
                <c:pt idx="527">
                  <c:v>3.8333333333333335</c:v>
                </c:pt>
                <c:pt idx="528">
                  <c:v>3.8333333333333335</c:v>
                </c:pt>
                <c:pt idx="529">
                  <c:v>3.8333333333333335</c:v>
                </c:pt>
                <c:pt idx="530">
                  <c:v>3.8333333333333335</c:v>
                </c:pt>
                <c:pt idx="531">
                  <c:v>3.8333333333333335</c:v>
                </c:pt>
                <c:pt idx="532">
                  <c:v>3.8333333333333335</c:v>
                </c:pt>
                <c:pt idx="533">
                  <c:v>3.8333333333333335</c:v>
                </c:pt>
                <c:pt idx="534">
                  <c:v>3.8333333333333335</c:v>
                </c:pt>
                <c:pt idx="535">
                  <c:v>3.8333333333333335</c:v>
                </c:pt>
                <c:pt idx="536">
                  <c:v>3.8333333333333335</c:v>
                </c:pt>
                <c:pt idx="537">
                  <c:v>3.8333333333333335</c:v>
                </c:pt>
                <c:pt idx="538">
                  <c:v>3.8333333333333335</c:v>
                </c:pt>
                <c:pt idx="539">
                  <c:v>3.8333333333333335</c:v>
                </c:pt>
                <c:pt idx="540">
                  <c:v>3.8333333333333335</c:v>
                </c:pt>
                <c:pt idx="541">
                  <c:v>3.8333333333333335</c:v>
                </c:pt>
                <c:pt idx="542">
                  <c:v>3.8333333333333335</c:v>
                </c:pt>
                <c:pt idx="543">
                  <c:v>3.8333333333333335</c:v>
                </c:pt>
                <c:pt idx="544">
                  <c:v>3.8333333333333335</c:v>
                </c:pt>
                <c:pt idx="545">
                  <c:v>3.8333333333333335</c:v>
                </c:pt>
                <c:pt idx="546">
                  <c:v>3.8333333333333335</c:v>
                </c:pt>
                <c:pt idx="547">
                  <c:v>3.8333333333333335</c:v>
                </c:pt>
                <c:pt idx="548">
                  <c:v>3.8333333333333335</c:v>
                </c:pt>
                <c:pt idx="549">
                  <c:v>3.8333333333333335</c:v>
                </c:pt>
                <c:pt idx="550">
                  <c:v>3.8333333333333335</c:v>
                </c:pt>
                <c:pt idx="551">
                  <c:v>3.8333333333333335</c:v>
                </c:pt>
                <c:pt idx="552">
                  <c:v>3.8333333333333335</c:v>
                </c:pt>
                <c:pt idx="553">
                  <c:v>3.8333333333333335</c:v>
                </c:pt>
                <c:pt idx="554">
                  <c:v>3.8333333333333335</c:v>
                </c:pt>
                <c:pt idx="555">
                  <c:v>3.8333333333333335</c:v>
                </c:pt>
                <c:pt idx="556">
                  <c:v>3.8333333333333335</c:v>
                </c:pt>
                <c:pt idx="557">
                  <c:v>3.8333333333333335</c:v>
                </c:pt>
                <c:pt idx="558">
                  <c:v>3.8333333333333335</c:v>
                </c:pt>
                <c:pt idx="559">
                  <c:v>3.8333333333333335</c:v>
                </c:pt>
                <c:pt idx="560">
                  <c:v>3.8333333333333335</c:v>
                </c:pt>
                <c:pt idx="561">
                  <c:v>3.8333333333333335</c:v>
                </c:pt>
                <c:pt idx="562">
                  <c:v>3.8333333333333335</c:v>
                </c:pt>
                <c:pt idx="563">
                  <c:v>3.8333333333333335</c:v>
                </c:pt>
                <c:pt idx="564">
                  <c:v>3.8333333333333335</c:v>
                </c:pt>
                <c:pt idx="565">
                  <c:v>3.8333333333333335</c:v>
                </c:pt>
                <c:pt idx="566">
                  <c:v>3.8333333333333335</c:v>
                </c:pt>
                <c:pt idx="567">
                  <c:v>3.8333333333333335</c:v>
                </c:pt>
                <c:pt idx="568">
                  <c:v>3.8333333333333335</c:v>
                </c:pt>
                <c:pt idx="569">
                  <c:v>3.8333333333333335</c:v>
                </c:pt>
                <c:pt idx="570">
                  <c:v>3.8333333333333335</c:v>
                </c:pt>
                <c:pt idx="571">
                  <c:v>3.8333333333333335</c:v>
                </c:pt>
                <c:pt idx="572">
                  <c:v>3.8333333333333335</c:v>
                </c:pt>
                <c:pt idx="573">
                  <c:v>3.8333333333333335</c:v>
                </c:pt>
                <c:pt idx="574">
                  <c:v>3.8333333333333335</c:v>
                </c:pt>
                <c:pt idx="575">
                  <c:v>3.8333333333333335</c:v>
                </c:pt>
                <c:pt idx="576">
                  <c:v>3.8333333333333335</c:v>
                </c:pt>
                <c:pt idx="577">
                  <c:v>3.8333333333333335</c:v>
                </c:pt>
                <c:pt idx="578">
                  <c:v>3.8333333333333335</c:v>
                </c:pt>
                <c:pt idx="579">
                  <c:v>3.8333333333333335</c:v>
                </c:pt>
                <c:pt idx="580">
                  <c:v>3.8333333333333335</c:v>
                </c:pt>
                <c:pt idx="581">
                  <c:v>3.8333333333333335</c:v>
                </c:pt>
                <c:pt idx="582">
                  <c:v>3.8333333333333335</c:v>
                </c:pt>
                <c:pt idx="583">
                  <c:v>3.8333333333333335</c:v>
                </c:pt>
                <c:pt idx="584">
                  <c:v>3.8333333333333335</c:v>
                </c:pt>
                <c:pt idx="585">
                  <c:v>3.8333333333333335</c:v>
                </c:pt>
                <c:pt idx="586">
                  <c:v>3.8333333333333335</c:v>
                </c:pt>
                <c:pt idx="587">
                  <c:v>3.8333333333333335</c:v>
                </c:pt>
                <c:pt idx="588">
                  <c:v>3.8333333333333335</c:v>
                </c:pt>
                <c:pt idx="589">
                  <c:v>3.8333333333333335</c:v>
                </c:pt>
                <c:pt idx="590">
                  <c:v>3.8333333333333335</c:v>
                </c:pt>
                <c:pt idx="591">
                  <c:v>3.8333333333333335</c:v>
                </c:pt>
                <c:pt idx="592">
                  <c:v>3.8333333333333335</c:v>
                </c:pt>
                <c:pt idx="593">
                  <c:v>3.8333333333333335</c:v>
                </c:pt>
                <c:pt idx="594">
                  <c:v>3.8333333333333335</c:v>
                </c:pt>
                <c:pt idx="595">
                  <c:v>3.8333333333333335</c:v>
                </c:pt>
                <c:pt idx="596">
                  <c:v>3.8333333333333335</c:v>
                </c:pt>
                <c:pt idx="597">
                  <c:v>3.8333333333333335</c:v>
                </c:pt>
                <c:pt idx="598">
                  <c:v>3.8333333333333335</c:v>
                </c:pt>
                <c:pt idx="599">
                  <c:v>3.8333333333333335</c:v>
                </c:pt>
                <c:pt idx="600">
                  <c:v>3.8333333333333335</c:v>
                </c:pt>
                <c:pt idx="601">
                  <c:v>3.8333333333333335</c:v>
                </c:pt>
                <c:pt idx="602">
                  <c:v>3.8333333333333335</c:v>
                </c:pt>
                <c:pt idx="603">
                  <c:v>3.8333333333333335</c:v>
                </c:pt>
                <c:pt idx="604">
                  <c:v>3.8333333333333335</c:v>
                </c:pt>
                <c:pt idx="605">
                  <c:v>3.8333333333333335</c:v>
                </c:pt>
                <c:pt idx="606">
                  <c:v>3.8333333333333335</c:v>
                </c:pt>
                <c:pt idx="607">
                  <c:v>3.8333333333333335</c:v>
                </c:pt>
                <c:pt idx="608">
                  <c:v>3.8333333333333335</c:v>
                </c:pt>
                <c:pt idx="609">
                  <c:v>3.8333333333333335</c:v>
                </c:pt>
                <c:pt idx="610">
                  <c:v>3.8333333333333335</c:v>
                </c:pt>
                <c:pt idx="611">
                  <c:v>3.8333333333333335</c:v>
                </c:pt>
                <c:pt idx="612">
                  <c:v>3.8333333333333335</c:v>
                </c:pt>
                <c:pt idx="613">
                  <c:v>3.8333333333333335</c:v>
                </c:pt>
                <c:pt idx="614">
                  <c:v>3.8333333333333335</c:v>
                </c:pt>
                <c:pt idx="615">
                  <c:v>3.8333333333333335</c:v>
                </c:pt>
                <c:pt idx="616">
                  <c:v>3.8333333333333335</c:v>
                </c:pt>
                <c:pt idx="617">
                  <c:v>3.8333333333333335</c:v>
                </c:pt>
                <c:pt idx="618">
                  <c:v>3.8333333333333335</c:v>
                </c:pt>
                <c:pt idx="619">
                  <c:v>3.8333333333333335</c:v>
                </c:pt>
                <c:pt idx="620">
                  <c:v>3.8333333333333335</c:v>
                </c:pt>
                <c:pt idx="621">
                  <c:v>3.8333333333333335</c:v>
                </c:pt>
                <c:pt idx="622">
                  <c:v>3.8333333333333335</c:v>
                </c:pt>
                <c:pt idx="623">
                  <c:v>3.8333333333333335</c:v>
                </c:pt>
                <c:pt idx="624">
                  <c:v>3.8333333333333335</c:v>
                </c:pt>
                <c:pt idx="625">
                  <c:v>3.8333333333333335</c:v>
                </c:pt>
                <c:pt idx="626">
                  <c:v>3.8333333333333335</c:v>
                </c:pt>
                <c:pt idx="627">
                  <c:v>3.8333333333333335</c:v>
                </c:pt>
                <c:pt idx="628">
                  <c:v>3.8333333333333335</c:v>
                </c:pt>
                <c:pt idx="629">
                  <c:v>3.8333333333333335</c:v>
                </c:pt>
                <c:pt idx="630">
                  <c:v>3.8333333333333335</c:v>
                </c:pt>
                <c:pt idx="631">
                  <c:v>3.8333333333333335</c:v>
                </c:pt>
                <c:pt idx="632">
                  <c:v>3.8333333333333335</c:v>
                </c:pt>
                <c:pt idx="633">
                  <c:v>3.8333333333333335</c:v>
                </c:pt>
                <c:pt idx="634">
                  <c:v>3.8333333333333335</c:v>
                </c:pt>
                <c:pt idx="635">
                  <c:v>3.8333333333333335</c:v>
                </c:pt>
                <c:pt idx="636">
                  <c:v>3.8333333333333335</c:v>
                </c:pt>
                <c:pt idx="637">
                  <c:v>3.8333333333333335</c:v>
                </c:pt>
                <c:pt idx="638">
                  <c:v>3.8333333333333335</c:v>
                </c:pt>
                <c:pt idx="639">
                  <c:v>3.8333333333333335</c:v>
                </c:pt>
                <c:pt idx="640">
                  <c:v>3.8333333333333335</c:v>
                </c:pt>
                <c:pt idx="641">
                  <c:v>3.8333333333333335</c:v>
                </c:pt>
                <c:pt idx="642">
                  <c:v>3.8333333333333335</c:v>
                </c:pt>
                <c:pt idx="643">
                  <c:v>3.8333333333333335</c:v>
                </c:pt>
                <c:pt idx="644">
                  <c:v>3.8333333333333335</c:v>
                </c:pt>
                <c:pt idx="645">
                  <c:v>3.8333333333333335</c:v>
                </c:pt>
                <c:pt idx="646">
                  <c:v>3.8333333333333335</c:v>
                </c:pt>
                <c:pt idx="647">
                  <c:v>3.8333333333333335</c:v>
                </c:pt>
                <c:pt idx="648">
                  <c:v>3.8333333333333335</c:v>
                </c:pt>
                <c:pt idx="649">
                  <c:v>3.8333333333333335</c:v>
                </c:pt>
                <c:pt idx="650">
                  <c:v>3.8333333333333335</c:v>
                </c:pt>
                <c:pt idx="651">
                  <c:v>3.8333333333333335</c:v>
                </c:pt>
                <c:pt idx="652">
                  <c:v>3.8333333333333335</c:v>
                </c:pt>
                <c:pt idx="653">
                  <c:v>3.8333333333333335</c:v>
                </c:pt>
                <c:pt idx="654">
                  <c:v>3.8333333333333335</c:v>
                </c:pt>
                <c:pt idx="655">
                  <c:v>3.8333333333333335</c:v>
                </c:pt>
                <c:pt idx="656">
                  <c:v>3.8333333333333335</c:v>
                </c:pt>
                <c:pt idx="657">
                  <c:v>3.8333333333333335</c:v>
                </c:pt>
                <c:pt idx="658">
                  <c:v>3.8333333333333335</c:v>
                </c:pt>
                <c:pt idx="659">
                  <c:v>3.8333333333333335</c:v>
                </c:pt>
                <c:pt idx="660">
                  <c:v>3.8333333333333335</c:v>
                </c:pt>
                <c:pt idx="661">
                  <c:v>3.8333333333333335</c:v>
                </c:pt>
                <c:pt idx="662">
                  <c:v>3.8333333333333335</c:v>
                </c:pt>
                <c:pt idx="663">
                  <c:v>3.8333333333333335</c:v>
                </c:pt>
                <c:pt idx="664">
                  <c:v>3.8333333333333335</c:v>
                </c:pt>
                <c:pt idx="665">
                  <c:v>3.8333333333333335</c:v>
                </c:pt>
                <c:pt idx="666">
                  <c:v>3.8333333333333335</c:v>
                </c:pt>
                <c:pt idx="667">
                  <c:v>3.8333333333333335</c:v>
                </c:pt>
                <c:pt idx="668">
                  <c:v>3.8333333333333335</c:v>
                </c:pt>
                <c:pt idx="669">
                  <c:v>3.8333333333333335</c:v>
                </c:pt>
                <c:pt idx="670">
                  <c:v>3.8333333333333335</c:v>
                </c:pt>
                <c:pt idx="671">
                  <c:v>3.8333333333333335</c:v>
                </c:pt>
                <c:pt idx="672">
                  <c:v>3.8333333333333335</c:v>
                </c:pt>
                <c:pt idx="673">
                  <c:v>3.8333333333333335</c:v>
                </c:pt>
                <c:pt idx="674">
                  <c:v>3.8333333333333335</c:v>
                </c:pt>
                <c:pt idx="675">
                  <c:v>3.8333333333333335</c:v>
                </c:pt>
                <c:pt idx="676">
                  <c:v>3.8333333333333335</c:v>
                </c:pt>
                <c:pt idx="677">
                  <c:v>3.8333333333333335</c:v>
                </c:pt>
                <c:pt idx="678">
                  <c:v>3.8333333333333335</c:v>
                </c:pt>
                <c:pt idx="679">
                  <c:v>3.8333333333333335</c:v>
                </c:pt>
                <c:pt idx="680">
                  <c:v>3.8333333333333335</c:v>
                </c:pt>
                <c:pt idx="681">
                  <c:v>3.8333333333333335</c:v>
                </c:pt>
                <c:pt idx="682">
                  <c:v>3.8333333333333335</c:v>
                </c:pt>
                <c:pt idx="683">
                  <c:v>3.8333333333333335</c:v>
                </c:pt>
                <c:pt idx="684">
                  <c:v>3.8333333333333335</c:v>
                </c:pt>
                <c:pt idx="685">
                  <c:v>3.8333333333333335</c:v>
                </c:pt>
                <c:pt idx="686">
                  <c:v>3.8333333333333335</c:v>
                </c:pt>
                <c:pt idx="687">
                  <c:v>3.8333333333333335</c:v>
                </c:pt>
                <c:pt idx="688">
                  <c:v>3.8333333333333335</c:v>
                </c:pt>
                <c:pt idx="689">
                  <c:v>3.8333333333333335</c:v>
                </c:pt>
                <c:pt idx="690">
                  <c:v>3.8333333333333335</c:v>
                </c:pt>
                <c:pt idx="691">
                  <c:v>3.8333333333333335</c:v>
                </c:pt>
                <c:pt idx="692">
                  <c:v>3.8333333333333335</c:v>
                </c:pt>
                <c:pt idx="693">
                  <c:v>3.8333333333333335</c:v>
                </c:pt>
                <c:pt idx="694">
                  <c:v>3.8333333333333335</c:v>
                </c:pt>
                <c:pt idx="695">
                  <c:v>3.8333333333333335</c:v>
                </c:pt>
                <c:pt idx="696">
                  <c:v>3.8333333333333335</c:v>
                </c:pt>
                <c:pt idx="697">
                  <c:v>3.8333333333333335</c:v>
                </c:pt>
                <c:pt idx="698">
                  <c:v>3.8333333333333335</c:v>
                </c:pt>
                <c:pt idx="699">
                  <c:v>3.8333333333333335</c:v>
                </c:pt>
                <c:pt idx="700">
                  <c:v>3.8333333333333335</c:v>
                </c:pt>
                <c:pt idx="701">
                  <c:v>3.8333333333333335</c:v>
                </c:pt>
              </c:numCache>
            </c:numRef>
          </c:val>
        </c:ser>
        <c:ser>
          <c:idx val="5"/>
          <c:order val="5"/>
          <c:tx>
            <c:strRef>
              <c:f>Core!$O$48:$O$49</c:f>
              <c:strCache>
                <c:ptCount val="1"/>
                <c:pt idx="0">
                  <c:v>Due to core material (including concave) Nm^2</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Core!$O$50:$O$751</c:f>
              <c:numCache>
                <c:formatCode>0.00</c:formatCode>
                <c:ptCount val="70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0</c:v>
                </c:pt>
                <c:pt idx="302">
                  <c:v>6.6104009978035574</c:v>
                </c:pt>
                <c:pt idx="303">
                  <c:v>11.319482307661707</c:v>
                </c:pt>
                <c:pt idx="304">
                  <c:v>15.682513348429495</c:v>
                </c:pt>
                <c:pt idx="305">
                  <c:v>19.526502990955734</c:v>
                </c:pt>
                <c:pt idx="306">
                  <c:v>22.730391049921245</c:v>
                </c:pt>
                <c:pt idx="307">
                  <c:v>25.380764862880653</c:v>
                </c:pt>
                <c:pt idx="308">
                  <c:v>27.61611996253848</c:v>
                </c:pt>
                <c:pt idx="309">
                  <c:v>29.574972256447694</c:v>
                </c:pt>
                <c:pt idx="310">
                  <c:v>31.39588314837572</c:v>
                </c:pt>
                <c:pt idx="311">
                  <c:v>31.876634952718142</c:v>
                </c:pt>
                <c:pt idx="312">
                  <c:v>32.35558965947002</c:v>
                </c:pt>
                <c:pt idx="313">
                  <c:v>32.830779691213067</c:v>
                </c:pt>
                <c:pt idx="314">
                  <c:v>33.300224287377041</c:v>
                </c:pt>
                <c:pt idx="315">
                  <c:v>33.761943167090088</c:v>
                </c:pt>
                <c:pt idx="316">
                  <c:v>34.213963502430317</c:v>
                </c:pt>
                <c:pt idx="317">
                  <c:v>34.654301479349641</c:v>
                </c:pt>
                <c:pt idx="318">
                  <c:v>35.080976782920438</c:v>
                </c:pt>
                <c:pt idx="319">
                  <c:v>35.491997283454069</c:v>
                </c:pt>
                <c:pt idx="320">
                  <c:v>35.885373404586161</c:v>
                </c:pt>
                <c:pt idx="321">
                  <c:v>36.259104372902669</c:v>
                </c:pt>
                <c:pt idx="322">
                  <c:v>36.611184304751639</c:v>
                </c:pt>
                <c:pt idx="323">
                  <c:v>36.940155230978668</c:v>
                </c:pt>
                <c:pt idx="324">
                  <c:v>37.246794653047104</c:v>
                </c:pt>
                <c:pt idx="325">
                  <c:v>37.53242210002788</c:v>
                </c:pt>
                <c:pt idx="326">
                  <c:v>37.798373507123507</c:v>
                </c:pt>
                <c:pt idx="327">
                  <c:v>38.045967031012665</c:v>
                </c:pt>
                <c:pt idx="328">
                  <c:v>38.276538301807548</c:v>
                </c:pt>
                <c:pt idx="329">
                  <c:v>38.491405882449058</c:v>
                </c:pt>
                <c:pt idx="330">
                  <c:v>38.691906898092491</c:v>
                </c:pt>
                <c:pt idx="331">
                  <c:v>38.879362158151309</c:v>
                </c:pt>
                <c:pt idx="332">
                  <c:v>39.055109865279128</c:v>
                </c:pt>
                <c:pt idx="333">
                  <c:v>39.220481630410752</c:v>
                </c:pt>
                <c:pt idx="334">
                  <c:v>39.376814037397082</c:v>
                </c:pt>
                <c:pt idx="335">
                  <c:v>39.525446864572899</c:v>
                </c:pt>
                <c:pt idx="336">
                  <c:v>39.667722396092699</c:v>
                </c:pt>
                <c:pt idx="337">
                  <c:v>39.804990400674932</c:v>
                </c:pt>
                <c:pt idx="338">
                  <c:v>39.938601228744631</c:v>
                </c:pt>
                <c:pt idx="339">
                  <c:v>40.069912801095178</c:v>
                </c:pt>
                <c:pt idx="340">
                  <c:v>40.200287420603679</c:v>
                </c:pt>
                <c:pt idx="341">
                  <c:v>40.283732763938552</c:v>
                </c:pt>
                <c:pt idx="342">
                  <c:v>40.367505223690074</c:v>
                </c:pt>
                <c:pt idx="343">
                  <c:v>40.451603808425709</c:v>
                </c:pt>
                <c:pt idx="344">
                  <c:v>40.536041057343951</c:v>
                </c:pt>
                <c:pt idx="345">
                  <c:v>40.620816048013054</c:v>
                </c:pt>
                <c:pt idx="346">
                  <c:v>40.705932384904983</c:v>
                </c:pt>
                <c:pt idx="347">
                  <c:v>40.791391440636765</c:v>
                </c:pt>
                <c:pt idx="348">
                  <c:v>40.877201400642754</c:v>
                </c:pt>
                <c:pt idx="349">
                  <c:v>40.963361430669167</c:v>
                </c:pt>
                <c:pt idx="350">
                  <c:v>41.049879785509916</c:v>
                </c:pt>
                <c:pt idx="351">
                  <c:v>41.136757948842678</c:v>
                </c:pt>
                <c:pt idx="352">
                  <c:v>41.223997417937106</c:v>
                </c:pt>
                <c:pt idx="353">
                  <c:v>41.311606547475286</c:v>
                </c:pt>
                <c:pt idx="354">
                  <c:v>41.399584603913347</c:v>
                </c:pt>
                <c:pt idx="355">
                  <c:v>41.487940005578977</c:v>
                </c:pt>
                <c:pt idx="356">
                  <c:v>41.576674345449945</c:v>
                </c:pt>
                <c:pt idx="357">
                  <c:v>41.665789224361227</c:v>
                </c:pt>
                <c:pt idx="358">
                  <c:v>41.755293151382631</c:v>
                </c:pt>
                <c:pt idx="359">
                  <c:v>41.845185469482651</c:v>
                </c:pt>
                <c:pt idx="360">
                  <c:v>41.935474744893995</c:v>
                </c:pt>
                <c:pt idx="361">
                  <c:v>42.026162657060901</c:v>
                </c:pt>
                <c:pt idx="362">
                  <c:v>42.117250887024198</c:v>
                </c:pt>
                <c:pt idx="363">
                  <c:v>42.208748081455788</c:v>
                </c:pt>
                <c:pt idx="364">
                  <c:v>42.300653633245467</c:v>
                </c:pt>
                <c:pt idx="365">
                  <c:v>42.392976238973851</c:v>
                </c:pt>
                <c:pt idx="366">
                  <c:v>42.485717639437269</c:v>
                </c:pt>
                <c:pt idx="367">
                  <c:v>42.578879570243721</c:v>
                </c:pt>
                <c:pt idx="368">
                  <c:v>42.672470796952545</c:v>
                </c:pt>
                <c:pt idx="369">
                  <c:v>42.766490733388352</c:v>
                </c:pt>
                <c:pt idx="370">
                  <c:v>42.860948186994051</c:v>
                </c:pt>
                <c:pt idx="371">
                  <c:v>42.955844932531505</c:v>
                </c:pt>
                <c:pt idx="372">
                  <c:v>43.051182732265403</c:v>
                </c:pt>
                <c:pt idx="373">
                  <c:v>43.146970450006705</c:v>
                </c:pt>
                <c:pt idx="374">
                  <c:v>43.243207489152283</c:v>
                </c:pt>
                <c:pt idx="375">
                  <c:v>43.339902746608892</c:v>
                </c:pt>
                <c:pt idx="376">
                  <c:v>43.437058001464273</c:v>
                </c:pt>
                <c:pt idx="377">
                  <c:v>43.534675012487014</c:v>
                </c:pt>
                <c:pt idx="378">
                  <c:v>43.632762719208195</c:v>
                </c:pt>
                <c:pt idx="379">
                  <c:v>43.731320480890439</c:v>
                </c:pt>
                <c:pt idx="380">
                  <c:v>43.830357260625746</c:v>
                </c:pt>
                <c:pt idx="381">
                  <c:v>43.929874809976617</c:v>
                </c:pt>
                <c:pt idx="382">
                  <c:v>44.029874851862878</c:v>
                </c:pt>
                <c:pt idx="383">
                  <c:v>44.130366377147894</c:v>
                </c:pt>
                <c:pt idx="384">
                  <c:v>44.231348664967598</c:v>
                </c:pt>
                <c:pt idx="385">
                  <c:v>44.332830719484747</c:v>
                </c:pt>
                <c:pt idx="386">
                  <c:v>44.434814230733259</c:v>
                </c:pt>
                <c:pt idx="387">
                  <c:v>44.537300851293878</c:v>
                </c:pt>
                <c:pt idx="388">
                  <c:v>44.640299597179428</c:v>
                </c:pt>
                <c:pt idx="389">
                  <c:v>44.743809629187972</c:v>
                </c:pt>
                <c:pt idx="390">
                  <c:v>44.84783996567198</c:v>
                </c:pt>
                <c:pt idx="391">
                  <c:v>44.952392199056504</c:v>
                </c:pt>
                <c:pt idx="392">
                  <c:v>45.057467875038945</c:v>
                </c:pt>
                <c:pt idx="393">
                  <c:v>45.16307600687486</c:v>
                </c:pt>
                <c:pt idx="394">
                  <c:v>45.269215596692668</c:v>
                </c:pt>
                <c:pt idx="395">
                  <c:v>45.375895648462702</c:v>
                </c:pt>
                <c:pt idx="396">
                  <c:v>45.483117618946608</c:v>
                </c:pt>
                <c:pt idx="397">
                  <c:v>45.590882908457331</c:v>
                </c:pt>
                <c:pt idx="398">
                  <c:v>45.699200497958437</c:v>
                </c:pt>
                <c:pt idx="399">
                  <c:v>45.808069188566087</c:v>
                </c:pt>
                <c:pt idx="400">
                  <c:v>45.91749793971217</c:v>
                </c:pt>
                <c:pt idx="401">
                  <c:v>46.027488032573814</c:v>
                </c:pt>
                <c:pt idx="402">
                  <c:v>46.138040681748308</c:v>
                </c:pt>
                <c:pt idx="403">
                  <c:v>46.249164804853052</c:v>
                </c:pt>
                <c:pt idx="404">
                  <c:v>46.360858957772592</c:v>
                </c:pt>
                <c:pt idx="405">
                  <c:v>46.473132023774234</c:v>
                </c:pt>
                <c:pt idx="406">
                  <c:v>46.585985066806607</c:v>
                </c:pt>
                <c:pt idx="407">
                  <c:v>46.699419073726794</c:v>
                </c:pt>
                <c:pt idx="408">
                  <c:v>46.813442866358777</c:v>
                </c:pt>
                <c:pt idx="409">
                  <c:v>46.928057357666674</c:v>
                </c:pt>
                <c:pt idx="410">
                  <c:v>47.043263377045903</c:v>
                </c:pt>
                <c:pt idx="411">
                  <c:v>47.15906967274865</c:v>
                </c:pt>
                <c:pt idx="412">
                  <c:v>47.275474312086835</c:v>
                </c:pt>
                <c:pt idx="413">
                  <c:v>47.392485987404278</c:v>
                </c:pt>
                <c:pt idx="414">
                  <c:v>47.510105324614507</c:v>
                </c:pt>
                <c:pt idx="415">
                  <c:v>47.628332855024041</c:v>
                </c:pt>
                <c:pt idx="416">
                  <c:v>47.74717717665952</c:v>
                </c:pt>
                <c:pt idx="417">
                  <c:v>47.866635989023095</c:v>
                </c:pt>
                <c:pt idx="418">
                  <c:v>47.986715076557971</c:v>
                </c:pt>
                <c:pt idx="419">
                  <c:v>48.107420208780432</c:v>
                </c:pt>
                <c:pt idx="420">
                  <c:v>48.228750223991398</c:v>
                </c:pt>
                <c:pt idx="421">
                  <c:v>48.350709385067837</c:v>
                </c:pt>
                <c:pt idx="422">
                  <c:v>48.473301913464141</c:v>
                </c:pt>
                <c:pt idx="423">
                  <c:v>48.596527785808526</c:v>
                </c:pt>
                <c:pt idx="424">
                  <c:v>48.720391083566106</c:v>
                </c:pt>
                <c:pt idx="425">
                  <c:v>48.844894429527812</c:v>
                </c:pt>
                <c:pt idx="426">
                  <c:v>48.970040375051049</c:v>
                </c:pt>
                <c:pt idx="427">
                  <c:v>49.095832823564614</c:v>
                </c:pt>
                <c:pt idx="428">
                  <c:v>49.222271334050859</c:v>
                </c:pt>
                <c:pt idx="429">
                  <c:v>49.349359652036576</c:v>
                </c:pt>
                <c:pt idx="430">
                  <c:v>49.477100025524791</c:v>
                </c:pt>
                <c:pt idx="431">
                  <c:v>49.605494622252095</c:v>
                </c:pt>
                <c:pt idx="432">
                  <c:v>49.734546985413843</c:v>
                </c:pt>
                <c:pt idx="433">
                  <c:v>49.864256208571163</c:v>
                </c:pt>
                <c:pt idx="434">
                  <c:v>49.994625658914849</c:v>
                </c:pt>
                <c:pt idx="435">
                  <c:v>50.125657165355911</c:v>
                </c:pt>
                <c:pt idx="436">
                  <c:v>50.257352467645156</c:v>
                </c:pt>
                <c:pt idx="437">
                  <c:v>50.389714706161911</c:v>
                </c:pt>
                <c:pt idx="438">
                  <c:v>50.522742460890079</c:v>
                </c:pt>
                <c:pt idx="439">
                  <c:v>50.656438678011838</c:v>
                </c:pt>
                <c:pt idx="440">
                  <c:v>50.790804722811323</c:v>
                </c:pt>
                <c:pt idx="441">
                  <c:v>50.925841862502587</c:v>
                </c:pt>
                <c:pt idx="442">
                  <c:v>51.061552791952657</c:v>
                </c:pt>
                <c:pt idx="443">
                  <c:v>51.197935529300608</c:v>
                </c:pt>
                <c:pt idx="444">
                  <c:v>51.334992557047485</c:v>
                </c:pt>
                <c:pt idx="445">
                  <c:v>51.472724732348318</c:v>
                </c:pt>
                <c:pt idx="446">
                  <c:v>51.611132805420951</c:v>
                </c:pt>
                <c:pt idx="447">
                  <c:v>51.750218983079861</c:v>
                </c:pt>
                <c:pt idx="448">
                  <c:v>51.889980673538702</c:v>
                </c:pt>
                <c:pt idx="449">
                  <c:v>52.030419853214667</c:v>
                </c:pt>
                <c:pt idx="450">
                  <c:v>52.171536826958011</c:v>
                </c:pt>
                <c:pt idx="451">
                  <c:v>52.313333380806306</c:v>
                </c:pt>
                <c:pt idx="452">
                  <c:v>52.455806400727894</c:v>
                </c:pt>
                <c:pt idx="453">
                  <c:v>52.598957428118119</c:v>
                </c:pt>
                <c:pt idx="454">
                  <c:v>52.742786294577279</c:v>
                </c:pt>
                <c:pt idx="455">
                  <c:v>52.887292709089216</c:v>
                </c:pt>
                <c:pt idx="456">
                  <c:v>53.032476256311412</c:v>
                </c:pt>
                <c:pt idx="457">
                  <c:v>53.178336394882919</c:v>
                </c:pt>
                <c:pt idx="458">
                  <c:v>53.324873283271302</c:v>
                </c:pt>
                <c:pt idx="459">
                  <c:v>53.47208447224493</c:v>
                </c:pt>
                <c:pt idx="460">
                  <c:v>53.619970691752513</c:v>
                </c:pt>
                <c:pt idx="461">
                  <c:v>53.768529211577309</c:v>
                </c:pt>
                <c:pt idx="462">
                  <c:v>53.917759666989809</c:v>
                </c:pt>
                <c:pt idx="463">
                  <c:v>54.067661574867145</c:v>
                </c:pt>
                <c:pt idx="464">
                  <c:v>54.218231770657418</c:v>
                </c:pt>
                <c:pt idx="465">
                  <c:v>54.369470348421871</c:v>
                </c:pt>
                <c:pt idx="466">
                  <c:v>54.521373845628759</c:v>
                </c:pt>
                <c:pt idx="467">
                  <c:v>54.67394122364032</c:v>
                </c:pt>
                <c:pt idx="468">
                  <c:v>54.82717131820268</c:v>
                </c:pt>
                <c:pt idx="469">
                  <c:v>54.981060207458981</c:v>
                </c:pt>
                <c:pt idx="470">
                  <c:v>55.135607311643206</c:v>
                </c:pt>
                <c:pt idx="471">
                  <c:v>55.290808394628989</c:v>
                </c:pt>
                <c:pt idx="472">
                  <c:v>55.446662596907849</c:v>
                </c:pt>
                <c:pt idx="473">
                  <c:v>55.603165361795746</c:v>
                </c:pt>
                <c:pt idx="474">
                  <c:v>55.760314643557102</c:v>
                </c:pt>
                <c:pt idx="475">
                  <c:v>55.91810735562435</c:v>
                </c:pt>
                <c:pt idx="476">
                  <c:v>56.076540710915246</c:v>
                </c:pt>
                <c:pt idx="477">
                  <c:v>56.23561085937056</c:v>
                </c:pt>
                <c:pt idx="478">
                  <c:v>56.395314242710164</c:v>
                </c:pt>
                <c:pt idx="479">
                  <c:v>56.555647142640979</c:v>
                </c:pt>
                <c:pt idx="480">
                  <c:v>56.716605214145432</c:v>
                </c:pt>
                <c:pt idx="481">
                  <c:v>56.87818534308078</c:v>
                </c:pt>
                <c:pt idx="482">
                  <c:v>57.040382860310793</c:v>
                </c:pt>
                <c:pt idx="483">
                  <c:v>57.203193394276497</c:v>
                </c:pt>
                <c:pt idx="484">
                  <c:v>57.366611931235369</c:v>
                </c:pt>
                <c:pt idx="485">
                  <c:v>57.530634714134102</c:v>
                </c:pt>
                <c:pt idx="486">
                  <c:v>57.695256395164158</c:v>
                </c:pt>
                <c:pt idx="487">
                  <c:v>57.860471687680658</c:v>
                </c:pt>
                <c:pt idx="488">
                  <c:v>58.026275857828757</c:v>
                </c:pt>
                <c:pt idx="489">
                  <c:v>58.192663032154172</c:v>
                </c:pt>
                <c:pt idx="490">
                  <c:v>58.359628013343048</c:v>
                </c:pt>
                <c:pt idx="491">
                  <c:v>58.527164943252288</c:v>
                </c:pt>
                <c:pt idx="492">
                  <c:v>58.69526790969357</c:v>
                </c:pt>
                <c:pt idx="493">
                  <c:v>58.863930823854574</c:v>
                </c:pt>
                <c:pt idx="494">
                  <c:v>59.033151457736963</c:v>
                </c:pt>
                <c:pt idx="495">
                  <c:v>59.202916817858359</c:v>
                </c:pt>
                <c:pt idx="496">
                  <c:v>59.373239815791585</c:v>
                </c:pt>
                <c:pt idx="497">
                  <c:v>59.544103902784457</c:v>
                </c:pt>
                <c:pt idx="498">
                  <c:v>59.715522040276667</c:v>
                </c:pt>
                <c:pt idx="499">
                  <c:v>59.887477339713342</c:v>
                </c:pt>
                <c:pt idx="500">
                  <c:v>60.059982817176625</c:v>
                </c:pt>
                <c:pt idx="501">
                  <c:v>60.233021244502709</c:v>
                </c:pt>
                <c:pt idx="502">
                  <c:v>60.406605697258158</c:v>
                </c:pt>
                <c:pt idx="503">
                  <c:v>60.580726352479168</c:v>
                </c:pt>
                <c:pt idx="504">
                  <c:v>60.755373116511095</c:v>
                </c:pt>
                <c:pt idx="505">
                  <c:v>60.930559163326059</c:v>
                </c:pt>
                <c:pt idx="506">
                  <c:v>61.106266417156242</c:v>
                </c:pt>
                <c:pt idx="507">
                  <c:v>61.282508123783877</c:v>
                </c:pt>
                <c:pt idx="508">
                  <c:v>61.45926586919763</c:v>
                </c:pt>
                <c:pt idx="509">
                  <c:v>61.636552975988018</c:v>
                </c:pt>
                <c:pt idx="510">
                  <c:v>61.814350692482869</c:v>
                </c:pt>
                <c:pt idx="511">
                  <c:v>61.992672423141116</c:v>
                </c:pt>
                <c:pt idx="512">
                  <c:v>62.171499079278433</c:v>
                </c:pt>
                <c:pt idx="513">
                  <c:v>62.350844152309577</c:v>
                </c:pt>
                <c:pt idx="514">
                  <c:v>62.530696538166026</c:v>
                </c:pt>
                <c:pt idx="515">
                  <c:v>62.711044857683632</c:v>
                </c:pt>
                <c:pt idx="516">
                  <c:v>62.891902742316461</c:v>
                </c:pt>
                <c:pt idx="517">
                  <c:v>63.073250264251584</c:v>
                </c:pt>
                <c:pt idx="518">
                  <c:v>63.255101154750506</c:v>
                </c:pt>
                <c:pt idx="519">
                  <c:v>63.437435151897091</c:v>
                </c:pt>
                <c:pt idx="520">
                  <c:v>63.620266091940756</c:v>
                </c:pt>
                <c:pt idx="521">
                  <c:v>63.803573379852914</c:v>
                </c:pt>
                <c:pt idx="522">
                  <c:v>63.987370962082437</c:v>
                </c:pt>
                <c:pt idx="523">
                  <c:v>64.171646728180022</c:v>
                </c:pt>
                <c:pt idx="524">
                  <c:v>64.356388290097854</c:v>
                </c:pt>
                <c:pt idx="525">
                  <c:v>64.541609769364683</c:v>
                </c:pt>
                <c:pt idx="526">
                  <c:v>64.727289742938424</c:v>
                </c:pt>
                <c:pt idx="527">
                  <c:v>64.913442455607893</c:v>
                </c:pt>
                <c:pt idx="528">
                  <c:v>65.100046155201213</c:v>
                </c:pt>
                <c:pt idx="529">
                  <c:v>65.287115215014239</c:v>
                </c:pt>
                <c:pt idx="530">
                  <c:v>65.474627555015132</c:v>
                </c:pt>
                <c:pt idx="531">
                  <c:v>65.662597682249611</c:v>
                </c:pt>
                <c:pt idx="532">
                  <c:v>65.851003190158735</c:v>
                </c:pt>
                <c:pt idx="533">
                  <c:v>66.039858724785063</c:v>
                </c:pt>
                <c:pt idx="534">
                  <c:v>66.229151004781116</c:v>
                </c:pt>
                <c:pt idx="535">
                  <c:v>66.418866469367785</c:v>
                </c:pt>
                <c:pt idx="536">
                  <c:v>66.609019982892008</c:v>
                </c:pt>
                <c:pt idx="537">
                  <c:v>66.799588328667369</c:v>
                </c:pt>
                <c:pt idx="538">
                  <c:v>66.990586523110736</c:v>
                </c:pt>
                <c:pt idx="539">
                  <c:v>67.181991028093137</c:v>
                </c:pt>
                <c:pt idx="540">
                  <c:v>67.373817017316796</c:v>
                </c:pt>
                <c:pt idx="541">
                  <c:v>67.566040632774062</c:v>
                </c:pt>
                <c:pt idx="542">
                  <c:v>67.758677210641352</c:v>
                </c:pt>
                <c:pt idx="543">
                  <c:v>67.951712564676441</c:v>
                </c:pt>
                <c:pt idx="544">
                  <c:v>68.145132228603728</c:v>
                </c:pt>
                <c:pt idx="545">
                  <c:v>68.338951792027956</c:v>
                </c:pt>
                <c:pt idx="546">
                  <c:v>68.533146604357995</c:v>
                </c:pt>
                <c:pt idx="547">
                  <c:v>68.727732430571251</c:v>
                </c:pt>
                <c:pt idx="548">
                  <c:v>68.922684306004243</c:v>
                </c:pt>
                <c:pt idx="549">
                  <c:v>69.118018176127805</c:v>
                </c:pt>
                <c:pt idx="550">
                  <c:v>69.313708763956072</c:v>
                </c:pt>
                <c:pt idx="551">
                  <c:v>69.509772200529937</c:v>
                </c:pt>
                <c:pt idx="552">
                  <c:v>69.706193445586138</c:v>
                </c:pt>
                <c:pt idx="553">
                  <c:v>69.902957179014706</c:v>
                </c:pt>
                <c:pt idx="554">
                  <c:v>70.100079819663748</c:v>
                </c:pt>
                <c:pt idx="555">
                  <c:v>70.297535317632736</c:v>
                </c:pt>
                <c:pt idx="556">
                  <c:v>70.495340289900128</c:v>
                </c:pt>
                <c:pt idx="557">
                  <c:v>70.693468380633519</c:v>
                </c:pt>
                <c:pt idx="558">
                  <c:v>70.891936409894527</c:v>
                </c:pt>
                <c:pt idx="559">
                  <c:v>71.090717717817867</c:v>
                </c:pt>
                <c:pt idx="560">
                  <c:v>71.289829332451532</c:v>
                </c:pt>
                <c:pt idx="561">
                  <c:v>71.489244291825869</c:v>
                </c:pt>
                <c:pt idx="562">
                  <c:v>71.68898562289921</c:v>
                </c:pt>
                <c:pt idx="563">
                  <c:v>71.889019955220391</c:v>
                </c:pt>
                <c:pt idx="564">
                  <c:v>72.089354200118308</c:v>
                </c:pt>
                <c:pt idx="565">
                  <c:v>72.289982608269625</c:v>
                </c:pt>
                <c:pt idx="566">
                  <c:v>72.490900905967806</c:v>
                </c:pt>
                <c:pt idx="567">
                  <c:v>72.692103335545937</c:v>
                </c:pt>
                <c:pt idx="568">
                  <c:v>72.893585561753042</c:v>
                </c:pt>
                <c:pt idx="569">
                  <c:v>73.095341822261432</c:v>
                </c:pt>
                <c:pt idx="570">
                  <c:v>73.297367723295068</c:v>
                </c:pt>
                <c:pt idx="571">
                  <c:v>73.499663550955958</c:v>
                </c:pt>
                <c:pt idx="572">
                  <c:v>73.702212468971638</c:v>
                </c:pt>
                <c:pt idx="573">
                  <c:v>73.905015689484969</c:v>
                </c:pt>
                <c:pt idx="574">
                  <c:v>74.108067454425296</c:v>
                </c:pt>
                <c:pt idx="575">
                  <c:v>74.311363236785738</c:v>
                </c:pt>
                <c:pt idx="576">
                  <c:v>74.514897286500755</c:v>
                </c:pt>
                <c:pt idx="577">
                  <c:v>74.718665028454581</c:v>
                </c:pt>
                <c:pt idx="578">
                  <c:v>74.922666981675249</c:v>
                </c:pt>
                <c:pt idx="579">
                  <c:v>75.126879753253959</c:v>
                </c:pt>
                <c:pt idx="580">
                  <c:v>75.331322709840364</c:v>
                </c:pt>
                <c:pt idx="581">
                  <c:v>75.535972074604459</c:v>
                </c:pt>
                <c:pt idx="582">
                  <c:v>75.740829185683722</c:v>
                </c:pt>
                <c:pt idx="583">
                  <c:v>75.945888348792522</c:v>
                </c:pt>
                <c:pt idx="584">
                  <c:v>76.151144843372819</c:v>
                </c:pt>
                <c:pt idx="585">
                  <c:v>76.356592998858773</c:v>
                </c:pt>
                <c:pt idx="586">
                  <c:v>76.562228059589074</c:v>
                </c:pt>
                <c:pt idx="587">
                  <c:v>76.768050910746325</c:v>
                </c:pt>
                <c:pt idx="588">
                  <c:v>76.974037178500424</c:v>
                </c:pt>
                <c:pt idx="589">
                  <c:v>77.180207425092746</c:v>
                </c:pt>
                <c:pt idx="590">
                  <c:v>77.386530536438812</c:v>
                </c:pt>
                <c:pt idx="591">
                  <c:v>77.593027351551356</c:v>
                </c:pt>
                <c:pt idx="592">
                  <c:v>77.799672999484883</c:v>
                </c:pt>
                <c:pt idx="593">
                  <c:v>78.00646906036107</c:v>
                </c:pt>
                <c:pt idx="594">
                  <c:v>78.213410011695927</c:v>
                </c:pt>
                <c:pt idx="595">
                  <c:v>78.420490974362565</c:v>
                </c:pt>
                <c:pt idx="596">
                  <c:v>78.62771327071178</c:v>
                </c:pt>
                <c:pt idx="597">
                  <c:v>78.835051592666431</c:v>
                </c:pt>
                <c:pt idx="598">
                  <c:v>79.04252777787589</c:v>
                </c:pt>
                <c:pt idx="599">
                  <c:v>79.250109513937176</c:v>
                </c:pt>
                <c:pt idx="600">
                  <c:v>79.45781893204844</c:v>
                </c:pt>
                <c:pt idx="601">
                  <c:v>79.665630320248439</c:v>
                </c:pt>
                <c:pt idx="602">
                  <c:v>79.873545524243497</c:v>
                </c:pt>
                <c:pt idx="603">
                  <c:v>80.081566252396158</c:v>
                </c:pt>
                <c:pt idx="604">
                  <c:v>80.28966650185275</c:v>
                </c:pt>
                <c:pt idx="605">
                  <c:v>80.497869152812129</c:v>
                </c:pt>
                <c:pt idx="606">
                  <c:v>80.706140990782615</c:v>
                </c:pt>
                <c:pt idx="607">
                  <c:v>80.914505201391265</c:v>
                </c:pt>
                <c:pt idx="608">
                  <c:v>81.122928317197847</c:v>
                </c:pt>
                <c:pt idx="609">
                  <c:v>81.331433832455218</c:v>
                </c:pt>
                <c:pt idx="610">
                  <c:v>81.539988028899629</c:v>
                </c:pt>
                <c:pt idx="611">
                  <c:v>81.748614712526319</c:v>
                </c:pt>
                <c:pt idx="612">
                  <c:v>81.957294504341874</c:v>
                </c:pt>
                <c:pt idx="613">
                  <c:v>82.16600776112611</c:v>
                </c:pt>
                <c:pt idx="614">
                  <c:v>82.374778762123469</c:v>
                </c:pt>
                <c:pt idx="615">
                  <c:v>82.583573171216727</c:v>
                </c:pt>
                <c:pt idx="616">
                  <c:v>82.792415586785268</c:v>
                </c:pt>
                <c:pt idx="617">
                  <c:v>83.001271429229973</c:v>
                </c:pt>
                <c:pt idx="618">
                  <c:v>83.210165618869624</c:v>
                </c:pt>
                <c:pt idx="619">
                  <c:v>83.419063334706877</c:v>
                </c:pt>
                <c:pt idx="620">
                  <c:v>83.627989821696005</c:v>
                </c:pt>
                <c:pt idx="621">
                  <c:v>83.836925242730629</c:v>
                </c:pt>
                <c:pt idx="622">
                  <c:v>84.045849500377102</c:v>
                </c:pt>
                <c:pt idx="623">
                  <c:v>84.25478833143994</c:v>
                </c:pt>
                <c:pt idx="624">
                  <c:v>84.463706320441446</c:v>
                </c:pt>
                <c:pt idx="625">
                  <c:v>84.672629535201864</c:v>
                </c:pt>
                <c:pt idx="626">
                  <c:v>84.881522326032282</c:v>
                </c:pt>
                <c:pt idx="627">
                  <c:v>85.090411094142411</c:v>
                </c:pt>
                <c:pt idx="628">
                  <c:v>85.299259957670898</c:v>
                </c:pt>
                <c:pt idx="629">
                  <c:v>85.508095653510054</c:v>
                </c:pt>
                <c:pt idx="630">
                  <c:v>85.716897930365377</c:v>
                </c:pt>
                <c:pt idx="631">
                  <c:v>85.925646280819535</c:v>
                </c:pt>
                <c:pt idx="632">
                  <c:v>86.134367949400811</c:v>
                </c:pt>
                <c:pt idx="633">
                  <c:v>86.343026482555928</c:v>
                </c:pt>
                <c:pt idx="634">
                  <c:v>86.551649465825918</c:v>
                </c:pt>
                <c:pt idx="635">
                  <c:v>86.760208328075691</c:v>
                </c:pt>
                <c:pt idx="636">
                  <c:v>86.96870667497565</c:v>
                </c:pt>
                <c:pt idx="637">
                  <c:v>87.177140105885499</c:v>
                </c:pt>
                <c:pt idx="638">
                  <c:v>87.38550425105484</c:v>
                </c:pt>
                <c:pt idx="639">
                  <c:v>87.593794772065522</c:v>
                </c:pt>
                <c:pt idx="640">
                  <c:v>87.802007362320936</c:v>
                </c:pt>
                <c:pt idx="641">
                  <c:v>88.010137747470012</c:v>
                </c:pt>
                <c:pt idx="642">
                  <c:v>88.218181685862248</c:v>
                </c:pt>
                <c:pt idx="643">
                  <c:v>88.426134968986105</c:v>
                </c:pt>
                <c:pt idx="644">
                  <c:v>88.633993421898182</c:v>
                </c:pt>
                <c:pt idx="645">
                  <c:v>88.841761365391392</c:v>
                </c:pt>
                <c:pt idx="646">
                  <c:v>89.049417804772048</c:v>
                </c:pt>
                <c:pt idx="647">
                  <c:v>89.256967094691547</c:v>
                </c:pt>
                <c:pt idx="648">
                  <c:v>89.464405198635944</c:v>
                </c:pt>
                <c:pt idx="649">
                  <c:v>89.671728115708589</c:v>
                </c:pt>
                <c:pt idx="650">
                  <c:v>89.878931881013912</c:v>
                </c:pt>
                <c:pt idx="651">
                  <c:v>90.086012566049817</c:v>
                </c:pt>
                <c:pt idx="652">
                  <c:v>90.292966279065979</c:v>
                </c:pt>
                <c:pt idx="653">
                  <c:v>90.499789165452157</c:v>
                </c:pt>
                <c:pt idx="654">
                  <c:v>90.706477408084908</c:v>
                </c:pt>
                <c:pt idx="655">
                  <c:v>90.913036042080009</c:v>
                </c:pt>
                <c:pt idx="656">
                  <c:v>91.119443732706756</c:v>
                </c:pt>
                <c:pt idx="657">
                  <c:v>91.325705556647748</c:v>
                </c:pt>
                <c:pt idx="658">
                  <c:v>91.531817850224769</c:v>
                </c:pt>
                <c:pt idx="659">
                  <c:v>91.737776988954622</c:v>
                </c:pt>
                <c:pt idx="660">
                  <c:v>91.943579387876582</c:v>
                </c:pt>
                <c:pt idx="661">
                  <c:v>92.14922150185906</c:v>
                </c:pt>
                <c:pt idx="662">
                  <c:v>92.354699825912334</c:v>
                </c:pt>
                <c:pt idx="663">
                  <c:v>92.560010895481454</c:v>
                </c:pt>
                <c:pt idx="664">
                  <c:v>92.765160416306941</c:v>
                </c:pt>
                <c:pt idx="665">
                  <c:v>92.970126781319607</c:v>
                </c:pt>
                <c:pt idx="666">
                  <c:v>93.174915743692026</c:v>
                </c:pt>
                <c:pt idx="667">
                  <c:v>93.379524003503491</c:v>
                </c:pt>
                <c:pt idx="668">
                  <c:v>93.583948302658982</c:v>
                </c:pt>
                <c:pt idx="669">
                  <c:v>93.788189955930477</c:v>
                </c:pt>
                <c:pt idx="670">
                  <c:v>93.99223674341664</c:v>
                </c:pt>
                <c:pt idx="671">
                  <c:v>94.196090049596364</c:v>
                </c:pt>
                <c:pt idx="672">
                  <c:v>94.399746786284439</c:v>
                </c:pt>
                <c:pt idx="673">
                  <c:v>94.603203908378404</c:v>
                </c:pt>
                <c:pt idx="674">
                  <c:v>94.806463283654509</c:v>
                </c:pt>
                <c:pt idx="675">
                  <c:v>95.009512233976693</c:v>
                </c:pt>
                <c:pt idx="676">
                  <c:v>95.21235269505857</c:v>
                </c:pt>
                <c:pt idx="677">
                  <c:v>95.41498644841792</c:v>
                </c:pt>
                <c:pt idx="678">
                  <c:v>95.617401378517698</c:v>
                </c:pt>
                <c:pt idx="679">
                  <c:v>95.819599340258506</c:v>
                </c:pt>
                <c:pt idx="680">
                  <c:v>96.02157759608464</c:v>
                </c:pt>
                <c:pt idx="681">
                  <c:v>96.223333453173495</c:v>
                </c:pt>
                <c:pt idx="682">
                  <c:v>96.424864263577419</c:v>
                </c:pt>
                <c:pt idx="683">
                  <c:v>96.626167424436431</c:v>
                </c:pt>
                <c:pt idx="684">
                  <c:v>96.827245439185091</c:v>
                </c:pt>
                <c:pt idx="685">
                  <c:v>97.028085692378127</c:v>
                </c:pt>
                <c:pt idx="686">
                  <c:v>97.228695546576489</c:v>
                </c:pt>
                <c:pt idx="687">
                  <c:v>97.429063021287902</c:v>
                </c:pt>
                <c:pt idx="688">
                  <c:v>97.629190513574372</c:v>
                </c:pt>
                <c:pt idx="689">
                  <c:v>97.829075694196177</c:v>
                </c:pt>
                <c:pt idx="690">
                  <c:v>98.028716280011778</c:v>
                </c:pt>
                <c:pt idx="691">
                  <c:v>98.228110034085404</c:v>
                </c:pt>
                <c:pt idx="692">
                  <c:v>98.427254765808257</c:v>
                </c:pt>
                <c:pt idx="693">
                  <c:v>98.62614833100298</c:v>
                </c:pt>
                <c:pt idx="694">
                  <c:v>98.82479878693664</c:v>
                </c:pt>
                <c:pt idx="695">
                  <c:v>99.02318380613471</c:v>
                </c:pt>
                <c:pt idx="696">
                  <c:v>99.221311505862118</c:v>
                </c:pt>
                <c:pt idx="697">
                  <c:v>99.419179928681046</c:v>
                </c:pt>
                <c:pt idx="698">
                  <c:v>99.616787164055339</c:v>
                </c:pt>
                <c:pt idx="699">
                  <c:v>99.814131348424041</c:v>
                </c:pt>
                <c:pt idx="700">
                  <c:v>100.01121066527394</c:v>
                </c:pt>
                <c:pt idx="701">
                  <c:v>100.20802334521588</c:v>
                </c:pt>
              </c:numCache>
            </c:numRef>
          </c:val>
        </c:ser>
        <c:marker val="1"/>
        <c:axId val="132832640"/>
        <c:axId val="132847104"/>
      </c:lineChart>
      <c:catAx>
        <c:axId val="132832640"/>
        <c:scaling>
          <c:orientation val="minMax"/>
        </c:scaling>
        <c:axPos val="b"/>
        <c:title>
          <c:tx>
            <c:rich>
              <a:bodyPr/>
              <a:lstStyle/>
              <a:p>
                <a:pPr>
                  <a:defRPr lang="en-US"/>
                </a:pPr>
                <a:r>
                  <a:rPr lang="en-US"/>
                  <a:t>Distance from center (mm)</a:t>
                </a:r>
              </a:p>
            </c:rich>
          </c:tx>
        </c:title>
        <c:numFmt formatCode="0" sourceLinked="0"/>
        <c:tickLblPos val="nextTo"/>
        <c:txPr>
          <a:bodyPr/>
          <a:lstStyle/>
          <a:p>
            <a:pPr>
              <a:defRPr lang="en-US"/>
            </a:pPr>
            <a:endParaRPr lang="en-US"/>
          </a:p>
        </c:txPr>
        <c:crossAx val="132847104"/>
        <c:crosses val="autoZero"/>
        <c:auto val="1"/>
        <c:lblAlgn val="ctr"/>
        <c:lblOffset val="100"/>
      </c:catAx>
      <c:valAx>
        <c:axId val="132847104"/>
        <c:scaling>
          <c:orientation val="minMax"/>
        </c:scaling>
        <c:axPos val="l"/>
        <c:majorGridlines/>
        <c:title>
          <c:tx>
            <c:rich>
              <a:bodyPr rot="-5400000" vert="horz"/>
              <a:lstStyle/>
              <a:p>
                <a:pPr>
                  <a:defRPr lang="en-US"/>
                </a:pPr>
                <a:r>
                  <a:rPr lang="en-US"/>
                  <a:t>E*I (Nm^2)</a:t>
                </a:r>
              </a:p>
            </c:rich>
          </c:tx>
        </c:title>
        <c:numFmt formatCode="General" sourceLinked="1"/>
        <c:tickLblPos val="nextTo"/>
        <c:txPr>
          <a:bodyPr/>
          <a:lstStyle/>
          <a:p>
            <a:pPr>
              <a:defRPr lang="en-US"/>
            </a:pPr>
            <a:endParaRPr lang="en-US"/>
          </a:p>
        </c:txPr>
        <c:crossAx val="132832640"/>
        <c:crosses val="autoZero"/>
        <c:crossBetween val="between"/>
      </c:valAx>
    </c:plotArea>
    <c:legend>
      <c:legendPos val="r"/>
      <c:txPr>
        <a:bodyPr/>
        <a:lstStyle/>
        <a:p>
          <a:pPr>
            <a:defRPr lang="en-US"/>
          </a:pPr>
          <a:endParaRPr lang="en-US"/>
        </a:p>
      </c:txPr>
    </c:legend>
    <c:plotVisOnly val="1"/>
  </c:chart>
  <c:printSettings>
    <c:headerFooter/>
    <c:pageMargins b="0.75000000000000588" l="0.70000000000000062" r="0.70000000000000062" t="0.750000000000005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Components of Flexural Rigidity</a:t>
            </a:r>
          </a:p>
        </c:rich>
      </c:tx>
    </c:title>
    <c:plotArea>
      <c:layout/>
      <c:lineChart>
        <c:grouping val="standard"/>
        <c:ser>
          <c:idx val="0"/>
          <c:order val="0"/>
          <c:tx>
            <c:strRef>
              <c:f>Core!$J$48:$J$49</c:f>
              <c:strCache>
                <c:ptCount val="1"/>
                <c:pt idx="0">
                  <c:v>Concave m</c:v>
                </c:pt>
              </c:strCache>
            </c:strRef>
          </c:tx>
          <c:marker>
            <c:symbol val="none"/>
          </c:marker>
          <c:cat>
            <c:numRef>
              <c:f>Core!$A$51:$A$950</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cat>
          <c:val>
            <c:numRef>
              <c:f>Core!$J$50:$J$950</c:f>
              <c:numCache>
                <c:formatCode>0.00</c:formatCode>
                <c:ptCount val="90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1.2990024936213177E-12</c:v>
                </c:pt>
                <c:pt idx="302">
                  <c:v>5.3713708884777259E-4</c:v>
                </c:pt>
                <c:pt idx="303">
                  <c:v>2.6881320380509181E-3</c:v>
                </c:pt>
                <c:pt idx="304">
                  <c:v>6.9614414563342105E-3</c:v>
                </c:pt>
                <c:pt idx="305">
                  <c:v>1.3356360260395444E-2</c:v>
                </c:pt>
                <c:pt idx="306">
                  <c:v>2.1394990107101351E-2</c:v>
                </c:pt>
                <c:pt idx="307">
                  <c:v>3.0656580270667429E-2</c:v>
                </c:pt>
                <c:pt idx="308">
                  <c:v>4.0915563741148527E-2</c:v>
                </c:pt>
                <c:pt idx="309">
                  <c:v>5.2156037240417556E-2</c:v>
                </c:pt>
                <c:pt idx="310">
                  <c:v>6.4612923003664738E-2</c:v>
                </c:pt>
                <c:pt idx="311">
                  <c:v>7.252268572948628E-2</c:v>
                </c:pt>
                <c:pt idx="312">
                  <c:v>8.0800667863220765E-2</c:v>
                </c:pt>
                <c:pt idx="313">
                  <c:v>8.9439457567980163E-2</c:v>
                </c:pt>
                <c:pt idx="314">
                  <c:v>9.8427731637745763E-2</c:v>
                </c:pt>
                <c:pt idx="315">
                  <c:v>0.10775016126067383</c:v>
                </c:pt>
                <c:pt idx="316">
                  <c:v>0.11738732830068135</c:v>
                </c:pt>
                <c:pt idx="317">
                  <c:v>0.12731549694888655</c:v>
                </c:pt>
                <c:pt idx="318">
                  <c:v>0.13750661542065812</c:v>
                </c:pt>
                <c:pt idx="319">
                  <c:v>0.14792813841432204</c:v>
                </c:pt>
                <c:pt idx="320">
                  <c:v>0.15854309557958712</c:v>
                </c:pt>
                <c:pt idx="321">
                  <c:v>0.16930997192268632</c:v>
                </c:pt>
                <c:pt idx="322">
                  <c:v>0.18018277494386767</c:v>
                </c:pt>
                <c:pt idx="323">
                  <c:v>0.19111676082424778</c:v>
                </c:pt>
                <c:pt idx="324">
                  <c:v>0.20208797999326425</c:v>
                </c:pt>
                <c:pt idx="325">
                  <c:v>0.213079788303211</c:v>
                </c:pt>
                <c:pt idx="326">
                  <c:v>0.22407807664412646</c:v>
                </c:pt>
                <c:pt idx="327">
                  <c:v>0.23507094658858799</c:v>
                </c:pt>
                <c:pt idx="328">
                  <c:v>0.24604915307717409</c:v>
                </c:pt>
                <c:pt idx="329">
                  <c:v>0.25700572000334981</c:v>
                </c:pt>
                <c:pt idx="330">
                  <c:v>0.26793640128118623</c:v>
                </c:pt>
                <c:pt idx="331">
                  <c:v>0.27883924214063832</c:v>
                </c:pt>
                <c:pt idx="332">
                  <c:v>0.28971503131030119</c:v>
                </c:pt>
                <c:pt idx="333">
                  <c:v>0.30056697635597229</c:v>
                </c:pt>
                <c:pt idx="334">
                  <c:v>0.31140085658511113</c:v>
                </c:pt>
                <c:pt idx="335">
                  <c:v>0.32222499209201882</c:v>
                </c:pt>
                <c:pt idx="336">
                  <c:v>0.33305022321184413</c:v>
                </c:pt>
                <c:pt idx="337">
                  <c:v>0.34388998207022353</c:v>
                </c:pt>
                <c:pt idx="338">
                  <c:v>0.35476017218347111</c:v>
                </c:pt>
                <c:pt idx="339">
                  <c:v>0.36567927624598595</c:v>
                </c:pt>
                <c:pt idx="340">
                  <c:v>0.37666829960591269</c:v>
                </c:pt>
                <c:pt idx="341">
                  <c:v>0.38686917265222848</c:v>
                </c:pt>
                <c:pt idx="342">
                  <c:v>0.39711970092247917</c:v>
                </c:pt>
                <c:pt idx="343">
                  <c:v>0.40741973399144094</c:v>
                </c:pt>
                <c:pt idx="344">
                  <c:v>0.41776937848242784</c:v>
                </c:pt>
                <c:pt idx="345">
                  <c:v>0.42816847835046529</c:v>
                </c:pt>
                <c:pt idx="346">
                  <c:v>0.43861695930818934</c:v>
                </c:pt>
                <c:pt idx="347">
                  <c:v>0.44911469530803494</c:v>
                </c:pt>
                <c:pt idx="348">
                  <c:v>0.45966169915593613</c:v>
                </c:pt>
                <c:pt idx="349">
                  <c:v>0.47025778814723451</c:v>
                </c:pt>
                <c:pt idx="350">
                  <c:v>0.48090297145961797</c:v>
                </c:pt>
                <c:pt idx="351">
                  <c:v>0.49159710655794797</c:v>
                </c:pt>
                <c:pt idx="352">
                  <c:v>0.50234004291249523</c:v>
                </c:pt>
                <c:pt idx="353">
                  <c:v>0.51313178422683769</c:v>
                </c:pt>
                <c:pt idx="354">
                  <c:v>0.52397211810697653</c:v>
                </c:pt>
                <c:pt idx="355">
                  <c:v>0.53486104458801054</c:v>
                </c:pt>
                <c:pt idx="356">
                  <c:v>0.54579839652559203</c:v>
                </c:pt>
                <c:pt idx="357">
                  <c:v>0.55678399873287943</c:v>
                </c:pt>
                <c:pt idx="358">
                  <c:v>0.5678178457171833</c:v>
                </c:pt>
                <c:pt idx="359">
                  <c:v>0.57889969520607298</c:v>
                </c:pt>
                <c:pt idx="360">
                  <c:v>0.59002953800682645</c:v>
                </c:pt>
                <c:pt idx="361">
                  <c:v>0.60120718221237757</c:v>
                </c:pt>
                <c:pt idx="362">
                  <c:v>0.61243242783191243</c:v>
                </c:pt>
                <c:pt idx="363">
                  <c:v>0.62370526010437932</c:v>
                </c:pt>
                <c:pt idx="364">
                  <c:v>0.6350254067200426</c:v>
                </c:pt>
                <c:pt idx="365">
                  <c:v>0.64639284919574902</c:v>
                </c:pt>
                <c:pt idx="366">
                  <c:v>0.65780737073575246</c:v>
                </c:pt>
                <c:pt idx="367">
                  <c:v>0.66926874642711021</c:v>
                </c:pt>
                <c:pt idx="368">
                  <c:v>0.68077695219169254</c:v>
                </c:pt>
                <c:pt idx="369">
                  <c:v>0.69233168555338176</c:v>
                </c:pt>
                <c:pt idx="370">
                  <c:v>0.70393291869866426</c:v>
                </c:pt>
                <c:pt idx="371">
                  <c:v>0.7155804098473485</c:v>
                </c:pt>
                <c:pt idx="372">
                  <c:v>0.7272739090740542</c:v>
                </c:pt>
                <c:pt idx="373">
                  <c:v>0.73901338295777308</c:v>
                </c:pt>
                <c:pt idx="374">
                  <c:v>0.75079849875888471</c:v>
                </c:pt>
                <c:pt idx="375">
                  <c:v>0.7626292193168166</c:v>
                </c:pt>
                <c:pt idx="376">
                  <c:v>0.77450527779945921</c:v>
                </c:pt>
                <c:pt idx="377">
                  <c:v>0.78642639920928659</c:v>
                </c:pt>
                <c:pt idx="378">
                  <c:v>0.79839254078011412</c:v>
                </c:pt>
                <c:pt idx="379">
                  <c:v>0.81040333944247234</c:v>
                </c:pt>
                <c:pt idx="380">
                  <c:v>0.82245874869635294</c:v>
                </c:pt>
                <c:pt idx="381">
                  <c:v>0.83455847662010663</c:v>
                </c:pt>
                <c:pt idx="382">
                  <c:v>0.84670222311402243</c:v>
                </c:pt>
                <c:pt idx="383">
                  <c:v>0.85888993608760933</c:v>
                </c:pt>
                <c:pt idx="384">
                  <c:v>0.87112122210863663</c:v>
                </c:pt>
                <c:pt idx="385">
                  <c:v>0.88339602536816331</c:v>
                </c:pt>
                <c:pt idx="386">
                  <c:v>0.89571402884775242</c:v>
                </c:pt>
                <c:pt idx="387">
                  <c:v>0.90807490734554541</c:v>
                </c:pt>
                <c:pt idx="388">
                  <c:v>0.92047859949257216</c:v>
                </c:pt>
                <c:pt idx="389">
                  <c:v>0.93292468149200147</c:v>
                </c:pt>
                <c:pt idx="390">
                  <c:v>0.94541308828163162</c:v>
                </c:pt>
                <c:pt idx="391">
                  <c:v>0.95794347776893707</c:v>
                </c:pt>
                <c:pt idx="392">
                  <c:v>0.97051549968099993</c:v>
                </c:pt>
                <c:pt idx="393">
                  <c:v>0.98312908343953065</c:v>
                </c:pt>
                <c:pt idx="394">
                  <c:v>0.99578377491508008</c:v>
                </c:pt>
                <c:pt idx="395">
                  <c:v>1.0084794998705542</c:v>
                </c:pt>
                <c:pt idx="396">
                  <c:v>1.0212158911944076</c:v>
                </c:pt>
                <c:pt idx="397">
                  <c:v>1.0339925736034663</c:v>
                </c:pt>
                <c:pt idx="398">
                  <c:v>1.0468094674041215</c:v>
                </c:pt>
                <c:pt idx="399">
                  <c:v>1.0596660881988937</c:v>
                </c:pt>
                <c:pt idx="400">
                  <c:v>1.0725623526795742</c:v>
                </c:pt>
                <c:pt idx="401">
                  <c:v>1.0854978687997494</c:v>
                </c:pt>
                <c:pt idx="402">
                  <c:v>1.0984722363589294</c:v>
                </c:pt>
                <c:pt idx="403">
                  <c:v>1.1114853666662665</c:v>
                </c:pt>
                <c:pt idx="404">
                  <c:v>1.124536745153812</c:v>
                </c:pt>
                <c:pt idx="405">
                  <c:v>1.1376262795703158</c:v>
                </c:pt>
                <c:pt idx="406">
                  <c:v>1.1507535530505197</c:v>
                </c:pt>
                <c:pt idx="407">
                  <c:v>1.1639181406001715</c:v>
                </c:pt>
                <c:pt idx="408">
                  <c:v>1.1771199446727563</c:v>
                </c:pt>
                <c:pt idx="409">
                  <c:v>1.1903585335807583</c:v>
                </c:pt>
                <c:pt idx="410">
                  <c:v>1.2036334675254046</c:v>
                </c:pt>
                <c:pt idx="411">
                  <c:v>1.2169446437257796</c:v>
                </c:pt>
                <c:pt idx="412">
                  <c:v>1.2302914996295227</c:v>
                </c:pt>
                <c:pt idx="413">
                  <c:v>1.2436739290018177</c:v>
                </c:pt>
                <c:pt idx="414">
                  <c:v>1.2570914755862213</c:v>
                </c:pt>
                <c:pt idx="415">
                  <c:v>1.2705436750528911</c:v>
                </c:pt>
                <c:pt idx="416">
                  <c:v>1.2840304160434735</c:v>
                </c:pt>
                <c:pt idx="417">
                  <c:v>1.2975511062466649</c:v>
                </c:pt>
                <c:pt idx="418">
                  <c:v>1.3111055084622396</c:v>
                </c:pt>
                <c:pt idx="419">
                  <c:v>1.324693385936712</c:v>
                </c:pt>
                <c:pt idx="420">
                  <c:v>1.3383141909002263</c:v>
                </c:pt>
                <c:pt idx="421">
                  <c:v>1.3519676167400267</c:v>
                </c:pt>
                <c:pt idx="422">
                  <c:v>1.3656533551957293</c:v>
                </c:pt>
                <c:pt idx="423">
                  <c:v>1.3793709047145777</c:v>
                </c:pt>
                <c:pt idx="424">
                  <c:v>1.3931199489988213</c:v>
                </c:pt>
                <c:pt idx="425">
                  <c:v>1.4069001051874646</c:v>
                </c:pt>
                <c:pt idx="426">
                  <c:v>1.4207109866915433</c:v>
                </c:pt>
                <c:pt idx="427">
                  <c:v>1.4345522692070836</c:v>
                </c:pt>
                <c:pt idx="428">
                  <c:v>1.4484234272446843</c:v>
                </c:pt>
                <c:pt idx="429">
                  <c:v>1.462324128568292</c:v>
                </c:pt>
                <c:pt idx="430">
                  <c:v>1.4762539717851471</c:v>
                </c:pt>
                <c:pt idx="431">
                  <c:v>1.4902125518287082</c:v>
                </c:pt>
                <c:pt idx="432">
                  <c:v>1.5041995286193899</c:v>
                </c:pt>
                <c:pt idx="433">
                  <c:v>1.5182143530143819</c:v>
                </c:pt>
                <c:pt idx="434">
                  <c:v>1.53225667711957</c:v>
                </c:pt>
                <c:pt idx="435">
                  <c:v>1.5463260812972972</c:v>
                </c:pt>
                <c:pt idx="436">
                  <c:v>1.5604221422979256</c:v>
                </c:pt>
                <c:pt idx="437">
                  <c:v>1.5745445045604545</c:v>
                </c:pt>
                <c:pt idx="438">
                  <c:v>1.5886925956037516</c:v>
                </c:pt>
                <c:pt idx="439">
                  <c:v>1.6028660521809308</c:v>
                </c:pt>
                <c:pt idx="440">
                  <c:v>1.6170644367260909</c:v>
                </c:pt>
                <c:pt idx="441">
                  <c:v>1.631287308128458</c:v>
                </c:pt>
                <c:pt idx="442">
                  <c:v>1.6455342956666841</c:v>
                </c:pt>
                <c:pt idx="443">
                  <c:v>1.6598048038663387</c:v>
                </c:pt>
                <c:pt idx="444">
                  <c:v>1.6740984544605959</c:v>
                </c:pt>
                <c:pt idx="445">
                  <c:v>1.6884147922992907</c:v>
                </c:pt>
                <c:pt idx="446">
                  <c:v>1.7027533587603665</c:v>
                </c:pt>
                <c:pt idx="447">
                  <c:v>1.7171137683092215</c:v>
                </c:pt>
                <c:pt idx="448">
                  <c:v>1.7314954028543315</c:v>
                </c:pt>
                <c:pt idx="449">
                  <c:v>1.7458978694670608</c:v>
                </c:pt>
                <c:pt idx="450">
                  <c:v>1.7603206957856508</c:v>
                </c:pt>
                <c:pt idx="451">
                  <c:v>1.7747634846935079</c:v>
                </c:pt>
                <c:pt idx="452">
                  <c:v>1.7892256002954245</c:v>
                </c:pt>
                <c:pt idx="453">
                  <c:v>1.803706638209746</c:v>
                </c:pt>
                <c:pt idx="454">
                  <c:v>1.8182061125906788</c:v>
                </c:pt>
                <c:pt idx="455">
                  <c:v>1.8327235342632802</c:v>
                </c:pt>
                <c:pt idx="456">
                  <c:v>1.8472584107397561</c:v>
                </c:pt>
                <c:pt idx="457">
                  <c:v>1.8618102462376764</c:v>
                </c:pt>
                <c:pt idx="458">
                  <c:v>1.8763785828418169</c:v>
                </c:pt>
                <c:pt idx="459">
                  <c:v>1.8909628362009288</c:v>
                </c:pt>
                <c:pt idx="460">
                  <c:v>1.9055625833026462</c:v>
                </c:pt>
                <c:pt idx="461">
                  <c:v>1.920177232289908</c:v>
                </c:pt>
                <c:pt idx="462">
                  <c:v>1.9348063125755683</c:v>
                </c:pt>
                <c:pt idx="463">
                  <c:v>1.9494493514222326</c:v>
                </c:pt>
                <c:pt idx="464">
                  <c:v>1.964105745855909</c:v>
                </c:pt>
                <c:pt idx="465">
                  <c:v>1.9787750595213287</c:v>
                </c:pt>
                <c:pt idx="466">
                  <c:v>1.993456682130174</c:v>
                </c:pt>
                <c:pt idx="467">
                  <c:v>2.0081501286441479</c:v>
                </c:pt>
                <c:pt idx="468">
                  <c:v>2.022854911965005</c:v>
                </c:pt>
                <c:pt idx="469">
                  <c:v>2.0375704109820734</c:v>
                </c:pt>
                <c:pt idx="470">
                  <c:v>2.0522961764632033</c:v>
                </c:pt>
                <c:pt idx="471">
                  <c:v>2.0670315801852621</c:v>
                </c:pt>
                <c:pt idx="472">
                  <c:v>2.0817761679009692</c:v>
                </c:pt>
                <c:pt idx="473">
                  <c:v>2.0965293043582269</c:v>
                </c:pt>
                <c:pt idx="474">
                  <c:v>2.1112904851033449</c:v>
                </c:pt>
                <c:pt idx="475">
                  <c:v>2.1260591582291242</c:v>
                </c:pt>
                <c:pt idx="476">
                  <c:v>2.1408347917928698</c:v>
                </c:pt>
                <c:pt idx="477">
                  <c:v>2.1556168054171634</c:v>
                </c:pt>
                <c:pt idx="478">
                  <c:v>2.1704046384759019</c:v>
                </c:pt>
                <c:pt idx="479">
                  <c:v>2.1851977274800345</c:v>
                </c:pt>
                <c:pt idx="480">
                  <c:v>2.1999954826996095</c:v>
                </c:pt>
                <c:pt idx="481">
                  <c:v>2.2147973816589417</c:v>
                </c:pt>
                <c:pt idx="482">
                  <c:v>2.2296028291399637</c:v>
                </c:pt>
                <c:pt idx="483">
                  <c:v>2.2444112504231772</c:v>
                </c:pt>
                <c:pt idx="484">
                  <c:v>2.2592220441321489</c:v>
                </c:pt>
                <c:pt idx="485">
                  <c:v>2.2740346777548117</c:v>
                </c:pt>
                <c:pt idx="486">
                  <c:v>2.2888485446078168</c:v>
                </c:pt>
                <c:pt idx="487">
                  <c:v>2.3036630469639947</c:v>
                </c:pt>
                <c:pt idx="488">
                  <c:v>2.3184776208012874</c:v>
                </c:pt>
                <c:pt idx="489">
                  <c:v>2.3332916508957808</c:v>
                </c:pt>
                <c:pt idx="490">
                  <c:v>2.3481045620665717</c:v>
                </c:pt>
                <c:pt idx="491">
                  <c:v>2.3629157521373432</c:v>
                </c:pt>
                <c:pt idx="492">
                  <c:v>2.3777246224716979</c:v>
                </c:pt>
                <c:pt idx="493">
                  <c:v>2.3925305718958159</c:v>
                </c:pt>
                <c:pt idx="494">
                  <c:v>2.4073331988566449</c:v>
                </c:pt>
                <c:pt idx="495">
                  <c:v>2.4221315692425303</c:v>
                </c:pt>
                <c:pt idx="496">
                  <c:v>2.4369260512516719</c:v>
                </c:pt>
                <c:pt idx="497">
                  <c:v>2.4517155453173531</c:v>
                </c:pt>
                <c:pt idx="498">
                  <c:v>2.4665004329196614</c:v>
                </c:pt>
                <c:pt idx="499">
                  <c:v>2.4812796101781966</c:v>
                </c:pt>
                <c:pt idx="500">
                  <c:v>2.4960534718709706</c:v>
                </c:pt>
                <c:pt idx="501">
                  <c:v>2.5108209098293548</c:v>
                </c:pt>
                <c:pt idx="502">
                  <c:v>2.5255823321441393</c:v>
                </c:pt>
                <c:pt idx="503">
                  <c:v>2.5403370114732291</c:v>
                </c:pt>
                <c:pt idx="504">
                  <c:v>2.5550842139594447</c:v>
                </c:pt>
                <c:pt idx="505">
                  <c:v>2.5698243676832888</c:v>
                </c:pt>
                <c:pt idx="506">
                  <c:v>2.5845563538610445</c:v>
                </c:pt>
                <c:pt idx="507">
                  <c:v>2.5992806139122746</c:v>
                </c:pt>
                <c:pt idx="508">
                  <c:v>2.6139960248483405</c:v>
                </c:pt>
                <c:pt idx="509">
                  <c:v>2.6287030414328956</c:v>
                </c:pt>
                <c:pt idx="510">
                  <c:v>2.6434005364953346</c:v>
                </c:pt>
                <c:pt idx="511">
                  <c:v>2.658088978149074</c:v>
                </c:pt>
                <c:pt idx="512">
                  <c:v>2.6727672350622216</c:v>
                </c:pt>
                <c:pt idx="513">
                  <c:v>2.6874357887003688</c:v>
                </c:pt>
                <c:pt idx="514">
                  <c:v>2.7020939127725563</c:v>
                </c:pt>
                <c:pt idx="515">
                  <c:v>2.7167408745571309</c:v>
                </c:pt>
                <c:pt idx="516">
                  <c:v>2.7313771755475238</c:v>
                </c:pt>
                <c:pt idx="517">
                  <c:v>2.7460016741036157</c:v>
                </c:pt>
                <c:pt idx="518">
                  <c:v>2.760614885068057</c:v>
                </c:pt>
                <c:pt idx="519">
                  <c:v>2.7752156627133391</c:v>
                </c:pt>
                <c:pt idx="520">
                  <c:v>2.7898045352262479</c:v>
                </c:pt>
                <c:pt idx="521">
                  <c:v>2.8043803528118323</c:v>
                </c:pt>
                <c:pt idx="522">
                  <c:v>2.8189436569954065</c:v>
                </c:pt>
                <c:pt idx="523">
                  <c:v>2.8334937226975172</c:v>
                </c:pt>
                <c:pt idx="524">
                  <c:v>2.8480298184816304</c:v>
                </c:pt>
                <c:pt idx="525">
                  <c:v>2.8625525058633627</c:v>
                </c:pt>
                <c:pt idx="526">
                  <c:v>2.877060624963522</c:v>
                </c:pt>
                <c:pt idx="527">
                  <c:v>2.8915547506107551</c:v>
                </c:pt>
                <c:pt idx="528">
                  <c:v>2.9060337189250189</c:v>
                </c:pt>
                <c:pt idx="529">
                  <c:v>2.920498118035562</c:v>
                </c:pt>
                <c:pt idx="530">
                  <c:v>2.9349467800790174</c:v>
                </c:pt>
                <c:pt idx="531">
                  <c:v>2.9493803064702444</c:v>
                </c:pt>
                <c:pt idx="532">
                  <c:v>2.9637975253804005</c:v>
                </c:pt>
                <c:pt idx="533">
                  <c:v>2.9781990514937653</c:v>
                </c:pt>
                <c:pt idx="534">
                  <c:v>2.9925841615269766</c:v>
                </c:pt>
                <c:pt idx="535">
                  <c:v>3.0069521259345144</c:v>
                </c:pt>
                <c:pt idx="536">
                  <c:v>3.021303579268567</c:v>
                </c:pt>
                <c:pt idx="537">
                  <c:v>3.0356373398631917</c:v>
                </c:pt>
                <c:pt idx="538">
                  <c:v>3.0499540554900717</c:v>
                </c:pt>
                <c:pt idx="539">
                  <c:v>3.0642525405778938</c:v>
                </c:pt>
                <c:pt idx="540">
                  <c:v>3.0785334560955544</c:v>
                </c:pt>
                <c:pt idx="541">
                  <c:v>3.0927956125829468</c:v>
                </c:pt>
                <c:pt idx="542">
                  <c:v>3.1070396841811916</c:v>
                </c:pt>
                <c:pt idx="543">
                  <c:v>3.121264949258288</c:v>
                </c:pt>
                <c:pt idx="544">
                  <c:v>3.1354706800001453</c:v>
                </c:pt>
                <c:pt idx="545">
                  <c:v>3.1496575702590368</c:v>
                </c:pt>
                <c:pt idx="546">
                  <c:v>3.1638244209217912</c:v>
                </c:pt>
                <c:pt idx="547">
                  <c:v>3.1779719389453676</c:v>
                </c:pt>
                <c:pt idx="548">
                  <c:v>3.1920989213828226</c:v>
                </c:pt>
                <c:pt idx="549">
                  <c:v>3.2062060882667041</c:v>
                </c:pt>
                <c:pt idx="550">
                  <c:v>3.2202922328316799</c:v>
                </c:pt>
                <c:pt idx="551">
                  <c:v>3.2343580881538849</c:v>
                </c:pt>
                <c:pt idx="552">
                  <c:v>3.2484029343522409</c:v>
                </c:pt>
                <c:pt idx="553">
                  <c:v>3.2624260454518206</c:v>
                </c:pt>
                <c:pt idx="554">
                  <c:v>3.2764281740315941</c:v>
                </c:pt>
                <c:pt idx="555">
                  <c:v>3.2904081038467377</c:v>
                </c:pt>
                <c:pt idx="556">
                  <c:v>3.3043666004354244</c:v>
                </c:pt>
                <c:pt idx="557">
                  <c:v>3.3183024437861759</c:v>
                </c:pt>
                <c:pt idx="558">
                  <c:v>3.3322164123597879</c:v>
                </c:pt>
                <c:pt idx="559">
                  <c:v>3.3461072823928655</c:v>
                </c:pt>
                <c:pt idx="560">
                  <c:v>3.3599758452302306</c:v>
                </c:pt>
                <c:pt idx="561">
                  <c:v>3.3738208733713519</c:v>
                </c:pt>
                <c:pt idx="562">
                  <c:v>3.3876434355997147</c:v>
                </c:pt>
                <c:pt idx="563">
                  <c:v>3.4014420204596552</c:v>
                </c:pt>
                <c:pt idx="564">
                  <c:v>3.4152169643905337</c:v>
                </c:pt>
                <c:pt idx="565">
                  <c:v>3.4289680272362641</c:v>
                </c:pt>
                <c:pt idx="566">
                  <c:v>3.442695039181793</c:v>
                </c:pt>
                <c:pt idx="567">
                  <c:v>3.4563977659578105</c:v>
                </c:pt>
                <c:pt idx="568">
                  <c:v>3.4700760408965614</c:v>
                </c:pt>
                <c:pt idx="569">
                  <c:v>3.4837296356071041</c:v>
                </c:pt>
                <c:pt idx="570">
                  <c:v>3.4973583865479316</c:v>
                </c:pt>
                <c:pt idx="571">
                  <c:v>3.5109623434603718</c:v>
                </c:pt>
                <c:pt idx="572">
                  <c:v>3.524540787948748</c:v>
                </c:pt>
                <c:pt idx="573">
                  <c:v>3.5380938175791474</c:v>
                </c:pt>
                <c:pt idx="574">
                  <c:v>3.5516212186086218</c:v>
                </c:pt>
                <c:pt idx="575">
                  <c:v>3.5651228352155546</c:v>
                </c:pt>
                <c:pt idx="576">
                  <c:v>3.5785984594950104</c:v>
                </c:pt>
                <c:pt idx="577">
                  <c:v>3.5920479386742765</c:v>
                </c:pt>
                <c:pt idx="578">
                  <c:v>3.6054713487786048</c:v>
                </c:pt>
                <c:pt idx="579">
                  <c:v>3.6188677057423866</c:v>
                </c:pt>
                <c:pt idx="580">
                  <c:v>3.6322379273687213</c:v>
                </c:pt>
                <c:pt idx="581">
                  <c:v>3.6455810189864786</c:v>
                </c:pt>
                <c:pt idx="582">
                  <c:v>3.6588971024453443</c:v>
                </c:pt>
                <c:pt idx="583">
                  <c:v>3.6721859901571197</c:v>
                </c:pt>
                <c:pt idx="584">
                  <c:v>3.6854475398415034</c:v>
                </c:pt>
                <c:pt idx="585">
                  <c:v>3.6986815696772837</c:v>
                </c:pt>
                <c:pt idx="586">
                  <c:v>3.7118879403299436</c:v>
                </c:pt>
                <c:pt idx="587">
                  <c:v>3.7250667611826227</c:v>
                </c:pt>
                <c:pt idx="588">
                  <c:v>3.7382170394582617</c:v>
                </c:pt>
                <c:pt idx="589">
                  <c:v>3.7513397482420294</c:v>
                </c:pt>
                <c:pt idx="590">
                  <c:v>3.7644336073776627</c:v>
                </c:pt>
                <c:pt idx="591">
                  <c:v>3.7774996020813298</c:v>
                </c:pt>
                <c:pt idx="592">
                  <c:v>3.7905367308678137</c:v>
                </c:pt>
                <c:pt idx="593">
                  <c:v>3.8035451444286803</c:v>
                </c:pt>
                <c:pt idx="594">
                  <c:v>3.8165246866519307</c:v>
                </c:pt>
                <c:pt idx="595">
                  <c:v>3.829475231170143</c:v>
                </c:pt>
                <c:pt idx="596">
                  <c:v>3.842396920143603</c:v>
                </c:pt>
                <c:pt idx="597">
                  <c:v>3.8552887521665258</c:v>
                </c:pt>
                <c:pt idx="598">
                  <c:v>3.8681517544493387</c:v>
                </c:pt>
                <c:pt idx="599">
                  <c:v>3.8809846310611822</c:v>
                </c:pt>
                <c:pt idx="600">
                  <c:v>3.8937884210743543</c:v>
                </c:pt>
                <c:pt idx="601">
                  <c:v>3.9065621175251319</c:v>
                </c:pt>
                <c:pt idx="602">
                  <c:v>3.919305893974824</c:v>
                </c:pt>
                <c:pt idx="603">
                  <c:v>3.9320199176207709</c:v>
                </c:pt>
                <c:pt idx="604">
                  <c:v>3.9447031803989585</c:v>
                </c:pt>
                <c:pt idx="605">
                  <c:v>3.9573567507598195</c:v>
                </c:pt>
                <c:pt idx="606">
                  <c:v>3.9699793206858081</c:v>
                </c:pt>
                <c:pt idx="607">
                  <c:v>3.9825719702656772</c:v>
                </c:pt>
                <c:pt idx="608">
                  <c:v>3.995133388058028</c:v>
                </c:pt>
                <c:pt idx="609">
                  <c:v>4.0076646657238122</c:v>
                </c:pt>
                <c:pt idx="610">
                  <c:v>4.0201644884114636</c:v>
                </c:pt>
                <c:pt idx="611">
                  <c:v>4.0326339592876561</c:v>
                </c:pt>
                <c:pt idx="612">
                  <c:v>4.0450723696653101</c:v>
                </c:pt>
                <c:pt idx="613">
                  <c:v>4.0574790054622536</c:v>
                </c:pt>
                <c:pt idx="614">
                  <c:v>4.069854986976094</c:v>
                </c:pt>
                <c:pt idx="615">
                  <c:v>4.0821989908869609</c:v>
                </c:pt>
                <c:pt idx="616">
                  <c:v>4.0945121488275547</c:v>
                </c:pt>
                <c:pt idx="617">
                  <c:v>4.1067931341134871</c:v>
                </c:pt>
                <c:pt idx="618">
                  <c:v>4.1190430896432302</c:v>
                </c:pt>
                <c:pt idx="619">
                  <c:v>4.1312606853815801</c:v>
                </c:pt>
                <c:pt idx="620">
                  <c:v>4.1434470754213635</c:v>
                </c:pt>
                <c:pt idx="621">
                  <c:v>4.1556015523556349</c:v>
                </c:pt>
                <c:pt idx="622">
                  <c:v>4.1677234035050166</c:v>
                </c:pt>
                <c:pt idx="623">
                  <c:v>4.1798137996212388</c:v>
                </c:pt>
                <c:pt idx="624">
                  <c:v>4.1918714023506363</c:v>
                </c:pt>
                <c:pt idx="625">
                  <c:v>4.2038973934603661</c:v>
                </c:pt>
                <c:pt idx="626">
                  <c:v>4.2158904312932535</c:v>
                </c:pt>
                <c:pt idx="627">
                  <c:v>4.2278517085577789</c:v>
                </c:pt>
                <c:pt idx="628">
                  <c:v>4.2397798803079061</c:v>
                </c:pt>
                <c:pt idx="629">
                  <c:v>4.2516761501194731</c:v>
                </c:pt>
                <c:pt idx="630">
                  <c:v>4.2635398117044048</c:v>
                </c:pt>
                <c:pt idx="631">
                  <c:v>4.275370153631382</c:v>
                </c:pt>
                <c:pt idx="632">
                  <c:v>4.2871683956380728</c:v>
                </c:pt>
                <c:pt idx="633">
                  <c:v>4.2989331846147865</c:v>
                </c:pt>
                <c:pt idx="634">
                  <c:v>4.3106657509788668</c:v>
                </c:pt>
                <c:pt idx="635">
                  <c:v>4.3223650636849857</c:v>
                </c:pt>
                <c:pt idx="636">
                  <c:v>4.3340313878390013</c:v>
                </c:pt>
                <c:pt idx="637">
                  <c:v>4.3456646667989665</c:v>
                </c:pt>
                <c:pt idx="638">
                  <c:v>4.3572648457461769</c:v>
                </c:pt>
                <c:pt idx="639">
                  <c:v>4.3688318716756989</c:v>
                </c:pt>
                <c:pt idx="640">
                  <c:v>4.3803656933905835</c:v>
                </c:pt>
                <c:pt idx="641">
                  <c:v>4.3918662614920132</c:v>
                </c:pt>
                <c:pt idx="642">
                  <c:v>4.4033335283720243</c:v>
                </c:pt>
                <c:pt idx="643">
                  <c:v>4.4147674482055512</c:v>
                </c:pt>
                <c:pt idx="644">
                  <c:v>4.4261679769422253</c:v>
                </c:pt>
                <c:pt idx="645">
                  <c:v>4.4375354060643444</c:v>
                </c:pt>
                <c:pt idx="646">
                  <c:v>4.4488690283437133</c:v>
                </c:pt>
                <c:pt idx="647">
                  <c:v>4.4601691379382906</c:v>
                </c:pt>
                <c:pt idx="648">
                  <c:v>4.4714356978145409</c:v>
                </c:pt>
                <c:pt idx="649">
                  <c:v>4.4826686726727951</c:v>
                </c:pt>
                <c:pt idx="650">
                  <c:v>4.4938680289386275</c:v>
                </c:pt>
                <c:pt idx="651">
                  <c:v>4.505033734755246</c:v>
                </c:pt>
                <c:pt idx="652">
                  <c:v>4.5161657599740339</c:v>
                </c:pt>
                <c:pt idx="653">
                  <c:v>4.5272640761475307</c:v>
                </c:pt>
                <c:pt idx="654">
                  <c:v>4.5383286565200596</c:v>
                </c:pt>
                <c:pt idx="655">
                  <c:v>4.5493598179507044</c:v>
                </c:pt>
                <c:pt idx="656">
                  <c:v>4.5603568539804176</c:v>
                </c:pt>
                <c:pt idx="657">
                  <c:v>4.5713200840077537</c:v>
                </c:pt>
                <c:pt idx="658">
                  <c:v>4.5822494879612723</c:v>
                </c:pt>
                <c:pt idx="659">
                  <c:v>4.5931450474192541</c:v>
                </c:pt>
                <c:pt idx="660">
                  <c:v>4.6040067456016294</c:v>
                </c:pt>
                <c:pt idx="661">
                  <c:v>4.6148345673609699</c:v>
                </c:pt>
                <c:pt idx="662">
                  <c:v>4.625628499174268</c:v>
                </c:pt>
                <c:pt idx="663">
                  <c:v>4.6363885291338809</c:v>
                </c:pt>
                <c:pt idx="664">
                  <c:v>4.6471149959567013</c:v>
                </c:pt>
                <c:pt idx="665">
                  <c:v>4.6578071936776233</c:v>
                </c:pt>
                <c:pt idx="666">
                  <c:v>4.6684654634269052</c:v>
                </c:pt>
                <c:pt idx="667">
                  <c:v>4.6790897996737222</c:v>
                </c:pt>
                <c:pt idx="668">
                  <c:v>4.6896801984586798</c:v>
                </c:pt>
                <c:pt idx="669">
                  <c:v>4.7002368292213115</c:v>
                </c:pt>
                <c:pt idx="670">
                  <c:v>4.7107593477586818</c:v>
                </c:pt>
                <c:pt idx="671">
                  <c:v>4.7212479263042342</c:v>
                </c:pt>
                <c:pt idx="672">
                  <c:v>4.7317025671014576</c:v>
                </c:pt>
                <c:pt idx="673">
                  <c:v>4.7421232739228678</c:v>
                </c:pt>
                <c:pt idx="674">
                  <c:v>4.7525102353022559</c:v>
                </c:pt>
                <c:pt idx="675">
                  <c:v>4.762863091999928</c:v>
                </c:pt>
                <c:pt idx="676">
                  <c:v>4.7731820351203131</c:v>
                </c:pt>
                <c:pt idx="677">
                  <c:v>4.783467248708555</c:v>
                </c:pt>
                <c:pt idx="678">
                  <c:v>4.7937183958526717</c:v>
                </c:pt>
                <c:pt idx="679">
                  <c:v>4.8039356632602859</c:v>
                </c:pt>
                <c:pt idx="680">
                  <c:v>4.8141190651570733</c:v>
                </c:pt>
                <c:pt idx="681">
                  <c:v>4.8242686172274523</c:v>
                </c:pt>
                <c:pt idx="682">
                  <c:v>4.8343843366035175</c:v>
                </c:pt>
                <c:pt idx="683">
                  <c:v>4.8444662418587097</c:v>
                </c:pt>
                <c:pt idx="684">
                  <c:v>4.8545145405461909</c:v>
                </c:pt>
                <c:pt idx="685">
                  <c:v>4.8645288794120383</c:v>
                </c:pt>
                <c:pt idx="686">
                  <c:v>4.8745096452907566</c:v>
                </c:pt>
                <c:pt idx="687">
                  <c:v>4.8844565089772525</c:v>
                </c:pt>
                <c:pt idx="688">
                  <c:v>4.8943696726905319</c:v>
                </c:pt>
                <c:pt idx="689">
                  <c:v>4.9042491634551615</c:v>
                </c:pt>
                <c:pt idx="690">
                  <c:v>4.9140950096734786</c:v>
                </c:pt>
                <c:pt idx="691">
                  <c:v>4.9239072411156739</c:v>
                </c:pt>
                <c:pt idx="692">
                  <c:v>4.9336858889110857</c:v>
                </c:pt>
                <c:pt idx="693">
                  <c:v>4.9434309855388072</c:v>
                </c:pt>
                <c:pt idx="694">
                  <c:v>4.9531429355820613</c:v>
                </c:pt>
                <c:pt idx="695">
                  <c:v>4.9628210333414868</c:v>
                </c:pt>
                <c:pt idx="696">
                  <c:v>4.9724656853781486</c:v>
                </c:pt>
                <c:pt idx="697">
                  <c:v>4.9820769294812211</c:v>
                </c:pt>
                <c:pt idx="698">
                  <c:v>4.9916548047446163</c:v>
                </c:pt>
                <c:pt idx="699">
                  <c:v>5.0011993515577551</c:v>
                </c:pt>
                <c:pt idx="700">
                  <c:v>5.0107106115965925</c:v>
                </c:pt>
                <c:pt idx="701">
                  <c:v>5.0201886278151795</c:v>
                </c:pt>
                <c:pt idx="702">
                  <c:v>5.0296334444347117</c:v>
                </c:pt>
                <c:pt idx="703">
                  <c:v>5.0390454836387608</c:v>
                </c:pt>
                <c:pt idx="704">
                  <c:v>5.0484240393969575</c:v>
                </c:pt>
                <c:pt idx="705">
                  <c:v>5.0577695357371342</c:v>
                </c:pt>
                <c:pt idx="706">
                  <c:v>5.0670820218631327</c:v>
                </c:pt>
                <c:pt idx="707">
                  <c:v>5.0763615482015201</c:v>
                </c:pt>
                <c:pt idx="708">
                  <c:v>5.0856081663921868</c:v>
                </c:pt>
                <c:pt idx="709">
                  <c:v>5.0948219292797869</c:v>
                </c:pt>
                <c:pt idx="710">
                  <c:v>5.1040028909037538</c:v>
                </c:pt>
                <c:pt idx="711">
                  <c:v>5.113151297364082</c:v>
                </c:pt>
                <c:pt idx="712">
                  <c:v>5.1222668236220725</c:v>
                </c:pt>
                <c:pt idx="713">
                  <c:v>5.1313497178129861</c:v>
                </c:pt>
                <c:pt idx="714">
                  <c:v>5.140400038665172</c:v>
                </c:pt>
                <c:pt idx="715">
                  <c:v>5.1494178460572737</c:v>
                </c:pt>
                <c:pt idx="716">
                  <c:v>5.1584033934023577</c:v>
                </c:pt>
                <c:pt idx="717">
                  <c:v>5.1673563583582922</c:v>
                </c:pt>
                <c:pt idx="718">
                  <c:v>5.1762769962901736</c:v>
                </c:pt>
                <c:pt idx="719">
                  <c:v>5.1851653715822774</c:v>
                </c:pt>
                <c:pt idx="720">
                  <c:v>5.1940217433014952</c:v>
                </c:pt>
                <c:pt idx="721">
                  <c:v>5.202845791160648</c:v>
                </c:pt>
                <c:pt idx="722">
                  <c:v>5.2116377761124753</c:v>
                </c:pt>
                <c:pt idx="723">
                  <c:v>5.2203978602213921</c:v>
                </c:pt>
                <c:pt idx="724">
                  <c:v>5.2291259267731665</c:v>
                </c:pt>
                <c:pt idx="725">
                  <c:v>5.237822241293733</c:v>
                </c:pt>
                <c:pt idx="726">
                  <c:v>5.2464866729425506</c:v>
                </c:pt>
                <c:pt idx="727">
                  <c:v>5.2551194897707498</c:v>
                </c:pt>
                <c:pt idx="728">
                  <c:v>5.2637205782754419</c:v>
                </c:pt>
                <c:pt idx="729">
                  <c:v>5.2722901071441326</c:v>
                </c:pt>
                <c:pt idx="730">
                  <c:v>5.280828254655602</c:v>
                </c:pt>
                <c:pt idx="731">
                  <c:v>5.2893349877335547</c:v>
                </c:pt>
                <c:pt idx="732">
                  <c:v>5.297810298061659</c:v>
                </c:pt>
                <c:pt idx="733">
                  <c:v>5.306254358792196</c:v>
                </c:pt>
                <c:pt idx="734">
                  <c:v>5.3146672498952183</c:v>
                </c:pt>
                <c:pt idx="735">
                  <c:v>5.3230492500800022</c:v>
                </c:pt>
                <c:pt idx="736">
                  <c:v>5.3314000459559514</c:v>
                </c:pt>
                <c:pt idx="737">
                  <c:v>5.3397199178688712</c:v>
                </c:pt>
                <c:pt idx="738">
                  <c:v>5.3480089495959158</c:v>
                </c:pt>
                <c:pt idx="739">
                  <c:v>5.3562672258427524</c:v>
                </c:pt>
                <c:pt idx="740">
                  <c:v>5.3644950313175874</c:v>
                </c:pt>
                <c:pt idx="741">
                  <c:v>5.3726920546477244</c:v>
                </c:pt>
                <c:pt idx="742">
                  <c:v>5.3808585820945503</c:v>
                </c:pt>
                <c:pt idx="743">
                  <c:v>5.3889947019879134</c:v>
                </c:pt>
                <c:pt idx="744">
                  <c:v>5.3971006035887052</c:v>
                </c:pt>
                <c:pt idx="745">
                  <c:v>5.4051761770103859</c:v>
                </c:pt>
                <c:pt idx="746">
                  <c:v>5.4132217134242637</c:v>
                </c:pt>
                <c:pt idx="747">
                  <c:v>5.4212371041650469</c:v>
                </c:pt>
                <c:pt idx="748">
                  <c:v>5.4292226426007915</c:v>
                </c:pt>
                <c:pt idx="749">
                  <c:v>5.4371782212592024</c:v>
                </c:pt>
                <c:pt idx="750">
                  <c:v>5.4451040830730708</c:v>
                </c:pt>
                <c:pt idx="751">
                  <c:v>5.4530002794956589</c:v>
                </c:pt>
                <c:pt idx="752">
                  <c:v>5.4608668976746086</c:v>
                </c:pt>
                <c:pt idx="753">
                  <c:v>5.4687040431800016</c:v>
                </c:pt>
                <c:pt idx="754">
                  <c:v>5.4765118046998804</c:v>
                </c:pt>
                <c:pt idx="755">
                  <c:v>5.4842902365158626</c:v>
                </c:pt>
                <c:pt idx="756">
                  <c:v>5.4920395875608978</c:v>
                </c:pt>
                <c:pt idx="757">
                  <c:v>5.4997597548378998</c:v>
                </c:pt>
                <c:pt idx="758">
                  <c:v>5.5074510420424705</c:v>
                </c:pt>
                <c:pt idx="759">
                  <c:v>5.5151133472238394</c:v>
                </c:pt>
                <c:pt idx="760">
                  <c:v>5.5227469250444097</c:v>
                </c:pt>
                <c:pt idx="761">
                  <c:v>5.530351827471673</c:v>
                </c:pt>
                <c:pt idx="762">
                  <c:v>5.5379281580477482</c:v>
                </c:pt>
                <c:pt idx="763">
                  <c:v>5.545475994323799</c:v>
                </c:pt>
                <c:pt idx="764">
                  <c:v>5.5529954946241267</c:v>
                </c:pt>
                <c:pt idx="765">
                  <c:v>5.5604867379211651</c:v>
                </c:pt>
                <c:pt idx="766">
                  <c:v>5.5679498305411563</c:v>
                </c:pt>
                <c:pt idx="767">
                  <c:v>5.5753848794836847</c:v>
                </c:pt>
                <c:pt idx="768">
                  <c:v>5.5827919667154946</c:v>
                </c:pt>
                <c:pt idx="769">
                  <c:v>5.590171251924871</c:v>
                </c:pt>
                <c:pt idx="770">
                  <c:v>5.5975228049573147</c:v>
                </c:pt>
                <c:pt idx="771">
                  <c:v>5.6048467622997524</c:v>
                </c:pt>
                <c:pt idx="772">
                  <c:v>5.6121432078482227</c:v>
                </c:pt>
                <c:pt idx="773">
                  <c:v>5.6194122714956958</c:v>
                </c:pt>
                <c:pt idx="774">
                  <c:v>5.6266540588356637</c:v>
                </c:pt>
                <c:pt idx="775">
                  <c:v>5.6338686814974537</c:v>
                </c:pt>
                <c:pt idx="776">
                  <c:v>5.6410562522794825</c:v>
                </c:pt>
                <c:pt idx="777">
                  <c:v>5.6461367393186999</c:v>
                </c:pt>
                <c:pt idx="778">
                  <c:v>5.6511857850882858</c:v>
                </c:pt>
                <c:pt idx="779">
                  <c:v>5.6562048240382836</c:v>
                </c:pt>
                <c:pt idx="780">
                  <c:v>5.6611921184873317</c:v>
                </c:pt>
                <c:pt idx="781">
                  <c:v>5.6661491044897474</c:v>
                </c:pt>
                <c:pt idx="782">
                  <c:v>5.6710740411196161</c:v>
                </c:pt>
                <c:pt idx="783">
                  <c:v>5.6759683660302889</c:v>
                </c:pt>
                <c:pt idx="784">
                  <c:v>5.6808311316405691</c:v>
                </c:pt>
                <c:pt idx="785">
                  <c:v>5.6856621847318554</c:v>
                </c:pt>
                <c:pt idx="786">
                  <c:v>5.690460574021861</c:v>
                </c:pt>
                <c:pt idx="787">
                  <c:v>5.6952277403455227</c:v>
                </c:pt>
                <c:pt idx="788">
                  <c:v>5.699961933436926</c:v>
                </c:pt>
                <c:pt idx="789">
                  <c:v>5.7046645957130941</c:v>
                </c:pt>
                <c:pt idx="790">
                  <c:v>5.7093339739284019</c:v>
                </c:pt>
                <c:pt idx="791">
                  <c:v>5.7139715120759638</c:v>
                </c:pt>
                <c:pt idx="792">
                  <c:v>5.7185762550628318</c:v>
                </c:pt>
                <c:pt idx="793">
                  <c:v>5.7231480468687597</c:v>
                </c:pt>
                <c:pt idx="794">
                  <c:v>5.727685929003008</c:v>
                </c:pt>
                <c:pt idx="795">
                  <c:v>5.7321913485950073</c:v>
                </c:pt>
                <c:pt idx="796">
                  <c:v>5.7366625438609509</c:v>
                </c:pt>
                <c:pt idx="797">
                  <c:v>5.741100963490033</c:v>
                </c:pt>
                <c:pt idx="798">
                  <c:v>5.7455048429876374</c:v>
                </c:pt>
                <c:pt idx="799">
                  <c:v>5.7498756325964617</c:v>
                </c:pt>
                <c:pt idx="800">
                  <c:v>5.7542123704941561</c:v>
                </c:pt>
                <c:pt idx="801">
                  <c:v>5.7585144954394654</c:v>
                </c:pt>
                <c:pt idx="802">
                  <c:v>5.7627818480923105</c:v>
                </c:pt>
                <c:pt idx="803">
                  <c:v>5.7670154791289727</c:v>
                </c:pt>
                <c:pt idx="804">
                  <c:v>5.7712144236591234</c:v>
                </c:pt>
                <c:pt idx="805">
                  <c:v>5.7753781184777138</c:v>
                </c:pt>
                <c:pt idx="806">
                  <c:v>5.7795064033370354</c:v>
                </c:pt>
                <c:pt idx="807">
                  <c:v>5.7836003309745889</c:v>
                </c:pt>
                <c:pt idx="808">
                  <c:v>5.7876585289987492</c:v>
                </c:pt>
                <c:pt idx="809">
                  <c:v>5.791681241435036</c:v>
                </c:pt>
                <c:pt idx="810">
                  <c:v>5.7956683079650828</c:v>
                </c:pt>
                <c:pt idx="811">
                  <c:v>5.7996199734243845</c:v>
                </c:pt>
                <c:pt idx="812">
                  <c:v>5.8035352666942508</c:v>
                </c:pt>
                <c:pt idx="813">
                  <c:v>5.807414432038235</c:v>
                </c:pt>
                <c:pt idx="814">
                  <c:v>5.8112573084562307</c:v>
                </c:pt>
                <c:pt idx="815">
                  <c:v>5.8150641410387474</c:v>
                </c:pt>
                <c:pt idx="816">
                  <c:v>5.8188339562331288</c:v>
                </c:pt>
                <c:pt idx="817">
                  <c:v>5.8225669986313058</c:v>
                </c:pt>
                <c:pt idx="818">
                  <c:v>5.8262631066806971</c:v>
                </c:pt>
                <c:pt idx="819">
                  <c:v>5.8299225258172029</c:v>
                </c:pt>
                <c:pt idx="820">
                  <c:v>5.8335440766012532</c:v>
                </c:pt>
                <c:pt idx="821">
                  <c:v>5.8371288187812018</c:v>
                </c:pt>
                <c:pt idx="822">
                  <c:v>5.840675368120281</c:v>
                </c:pt>
                <c:pt idx="823">
                  <c:v>5.8441845814693565</c:v>
                </c:pt>
                <c:pt idx="824">
                  <c:v>5.8476556850958561</c:v>
                </c:pt>
                <c:pt idx="825">
                  <c:v>5.8510889248243201</c:v>
                </c:pt>
                <c:pt idx="826">
                  <c:v>5.8544837301520456</c:v>
                </c:pt>
                <c:pt idx="827">
                  <c:v>5.8578403471876923</c:v>
                </c:pt>
                <c:pt idx="828">
                  <c:v>5.8611582049395823</c:v>
                </c:pt>
                <c:pt idx="829">
                  <c:v>5.8644374475471333</c:v>
                </c:pt>
                <c:pt idx="830">
                  <c:v>5.8676778103996048</c:v>
                </c:pt>
                <c:pt idx="831">
                  <c:v>5.870879131046955</c:v>
                </c:pt>
                <c:pt idx="832">
                  <c:v>5.8740412470286607</c:v>
                </c:pt>
                <c:pt idx="833">
                  <c:v>5.8771639958807169</c:v>
                </c:pt>
                <c:pt idx="834">
                  <c:v>5.8802472151444407</c:v>
                </c:pt>
                <c:pt idx="835">
                  <c:v>5.8832907423751877</c:v>
                </c:pt>
                <c:pt idx="836">
                  <c:v>5.8862944151508261</c:v>
                </c:pt>
                <c:pt idx="837">
                  <c:v>5.8892580710788049</c:v>
                </c:pt>
                <c:pt idx="838">
                  <c:v>5.8921815478064632</c:v>
                </c:pt>
                <c:pt idx="839">
                  <c:v>5.8950643798239044</c:v>
                </c:pt>
                <c:pt idx="840">
                  <c:v>5.8979078052983445</c:v>
                </c:pt>
                <c:pt idx="841">
                  <c:v>5.9007102941476424</c:v>
                </c:pt>
                <c:pt idx="842">
                  <c:v>5.903473604892949</c:v>
                </c:pt>
                <c:pt idx="843">
                  <c:v>5.9061962071359266</c:v>
                </c:pt>
                <c:pt idx="844">
                  <c:v>5.9088798615930731</c:v>
                </c:pt>
                <c:pt idx="845">
                  <c:v>5.9115230375561749</c:v>
                </c:pt>
                <c:pt idx="846">
                  <c:v>5.9141266739966429</c:v>
                </c:pt>
                <c:pt idx="847">
                  <c:v>5.916691711511807</c:v>
                </c:pt>
                <c:pt idx="848">
                  <c:v>5.9192166189431603</c:v>
                </c:pt>
                <c:pt idx="849">
                  <c:v>5.921703162181716</c:v>
                </c:pt>
                <c:pt idx="850">
                  <c:v>5.9241498097760195</c:v>
                </c:pt>
                <c:pt idx="851">
                  <c:v>5.926558329562444</c:v>
                </c:pt>
                <c:pt idx="852">
                  <c:v>5.9289271898038729</c:v>
                </c:pt>
                <c:pt idx="853">
                  <c:v>5.931257334420482</c:v>
                </c:pt>
                <c:pt idx="854">
                  <c:v>5.9335497087657316</c:v>
                </c:pt>
                <c:pt idx="855">
                  <c:v>5.9358027806880873</c:v>
                </c:pt>
                <c:pt idx="856">
                  <c:v>5.9380183225742416</c:v>
                </c:pt>
                <c:pt idx="857">
                  <c:v>5.94019480200327</c:v>
                </c:pt>
                <c:pt idx="858">
                  <c:v>5.9423339930587789</c:v>
                </c:pt>
                <c:pt idx="859">
                  <c:v>5.9444343630580079</c:v>
                </c:pt>
                <c:pt idx="860">
                  <c:v>5.9464968602374126</c:v>
                </c:pt>
                <c:pt idx="861">
                  <c:v>5.9485224340769429</c:v>
                </c:pt>
                <c:pt idx="862">
                  <c:v>5.9505095515134832</c:v>
                </c:pt>
                <c:pt idx="863">
                  <c:v>5.9524595765024033</c:v>
                </c:pt>
                <c:pt idx="864">
                  <c:v>5.9543722179172924</c:v>
                </c:pt>
                <c:pt idx="865">
                  <c:v>5.9562475987773427</c:v>
                </c:pt>
                <c:pt idx="866">
                  <c:v>5.9580858423917737</c:v>
                </c:pt>
                <c:pt idx="867">
                  <c:v>5.9598870723518056</c:v>
                </c:pt>
                <c:pt idx="868">
                  <c:v>5.9616514125228823</c:v>
                </c:pt>
                <c:pt idx="869">
                  <c:v>5.9633785723924735</c:v>
                </c:pt>
                <c:pt idx="870">
                  <c:v>5.9650690907712338</c:v>
                </c:pt>
                <c:pt idx="871">
                  <c:v>5.9667235072144029</c:v>
                </c:pt>
                <c:pt idx="872">
                  <c:v>5.9683415319227731</c:v>
                </c:pt>
                <c:pt idx="873">
                  <c:v>5.9699232900157311</c:v>
                </c:pt>
                <c:pt idx="874">
                  <c:v>5.9714689068397035</c:v>
                </c:pt>
                <c:pt idx="875">
                  <c:v>5.9729785079611863</c:v>
                </c:pt>
                <c:pt idx="876">
                  <c:v>5.9744522191570768</c:v>
                </c:pt>
                <c:pt idx="877">
                  <c:v>5.9758897511176476</c:v>
                </c:pt>
                <c:pt idx="878">
                  <c:v>5.9772920605324593</c:v>
                </c:pt>
                <c:pt idx="879">
                  <c:v>5.9786588585481226</c:v>
                </c:pt>
                <c:pt idx="880">
                  <c:v>5.9799902717105935</c:v>
                </c:pt>
                <c:pt idx="881">
                  <c:v>5.9812864267380572</c:v>
                </c:pt>
                <c:pt idx="882">
                  <c:v>5.9825472427041264</c:v>
                </c:pt>
                <c:pt idx="883">
                  <c:v>5.983773262239227</c:v>
                </c:pt>
                <c:pt idx="884">
                  <c:v>5.9849644047535859</c:v>
                </c:pt>
                <c:pt idx="885">
                  <c:v>5.9861205896847958</c:v>
                </c:pt>
                <c:pt idx="886">
                  <c:v>5.9872421522696682</c:v>
                </c:pt>
                <c:pt idx="887">
                  <c:v>5.9883294281875292</c:v>
                </c:pt>
                <c:pt idx="888">
                  <c:v>5.9893823371856127</c:v>
                </c:pt>
                <c:pt idx="889">
                  <c:v>5.9904007990949841</c:v>
                </c:pt>
                <c:pt idx="890">
                  <c:v>5.9913853577985732</c:v>
                </c:pt>
                <c:pt idx="891">
                  <c:v>5.9923359333486665</c:v>
                </c:pt>
                <c:pt idx="892">
                  <c:v>5.9932525498273339</c:v>
                </c:pt>
                <c:pt idx="893">
                  <c:v>5.9941354394303401</c:v>
                </c:pt>
                <c:pt idx="894">
                  <c:v>5.9949847303778308</c:v>
                </c:pt>
                <c:pt idx="895">
                  <c:v>5.9958005510799124</c:v>
                </c:pt>
                <c:pt idx="896">
                  <c:v>5.9965831339372215</c:v>
                </c:pt>
                <c:pt idx="897">
                  <c:v>5.9973323992765124</c:v>
                </c:pt>
                <c:pt idx="898">
                  <c:v>5.9980485796027398</c:v>
                </c:pt>
                <c:pt idx="899">
                  <c:v>5.9987318555077254</c:v>
                </c:pt>
                <c:pt idx="900">
                  <c:v>5.9993822774449654</c:v>
                </c:pt>
              </c:numCache>
            </c:numRef>
          </c:val>
        </c:ser>
        <c:ser>
          <c:idx val="1"/>
          <c:order val="1"/>
          <c:tx>
            <c:strRef>
              <c:f>Core!$K$48:$K$49</c:f>
              <c:strCache>
                <c:ptCount val="1"/>
                <c:pt idx="0">
                  <c:v>Due to Laminate Concave (Nm^2) Nm2</c:v>
                </c:pt>
              </c:strCache>
            </c:strRef>
          </c:tx>
          <c:spPr>
            <a:ln>
              <a:prstDash val="sysDash"/>
            </a:ln>
          </c:spPr>
          <c:marker>
            <c:symbol val="none"/>
          </c:marker>
          <c:cat>
            <c:numRef>
              <c:f>Core!$A$51:$A$950</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cat>
          <c:val>
            <c:numRef>
              <c:f>Core!$K$50:$K$950</c:f>
              <c:numCache>
                <c:formatCode>0.00</c:formatCode>
                <c:ptCount val="90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7.9961755697093065E-30</c:v>
                </c:pt>
                <c:pt idx="302">
                  <c:v>2.3177872319318868E-8</c:v>
                </c:pt>
                <c:pt idx="303">
                  <c:v>1.1403985529107618E-6</c:v>
                </c:pt>
                <c:pt idx="304">
                  <c:v>1.112710505342337E-5</c:v>
                </c:pt>
                <c:pt idx="305">
                  <c:v>5.2242872776280398E-5</c:v>
                </c:pt>
                <c:pt idx="306">
                  <c:v>1.5818175474307692E-4</c:v>
                </c:pt>
                <c:pt idx="307">
                  <c:v>3.6575156776744698E-4</c:v>
                </c:pt>
                <c:pt idx="308">
                  <c:v>7.1305734031343066E-4</c:v>
                </c:pt>
                <c:pt idx="309">
                  <c:v>1.246292048176489E-3</c:v>
                </c:pt>
                <c:pt idx="310">
                  <c:v>2.0376910248112727E-3</c:v>
                </c:pt>
                <c:pt idx="311">
                  <c:v>2.6086373064096715E-3</c:v>
                </c:pt>
                <c:pt idx="312">
                  <c:v>3.2894540223325787E-3</c:v>
                </c:pt>
                <c:pt idx="313">
                  <c:v>4.0927829881518864E-3</c:v>
                </c:pt>
                <c:pt idx="314">
                  <c:v>5.0312802059017184E-3</c:v>
                </c:pt>
                <c:pt idx="315">
                  <c:v>6.1172843705245752E-3</c:v>
                </c:pt>
                <c:pt idx="316">
                  <c:v>7.3624323638656272E-3</c:v>
                </c:pt>
                <c:pt idx="317">
                  <c:v>8.7771972032242886E-3</c:v>
                </c:pt>
                <c:pt idx="318">
                  <c:v>1.0370406565640176E-2</c:v>
                </c:pt>
                <c:pt idx="319">
                  <c:v>1.2148687949325335E-2</c:v>
                </c:pt>
                <c:pt idx="320">
                  <c:v>1.4115923186237089E-2</c:v>
                </c:pt>
                <c:pt idx="321">
                  <c:v>1.6272647322820803E-2</c:v>
                </c:pt>
                <c:pt idx="322">
                  <c:v>1.8615480195937461E-2</c:v>
                </c:pt>
                <c:pt idx="323">
                  <c:v>2.1138159977821799E-2</c:v>
                </c:pt>
                <c:pt idx="324">
                  <c:v>2.3837365509265188E-2</c:v>
                </c:pt>
                <c:pt idx="325">
                  <c:v>2.6710312843172896E-2</c:v>
                </c:pt>
                <c:pt idx="326">
                  <c:v>2.9753813114200632E-2</c:v>
                </c:pt>
                <c:pt idx="327">
                  <c:v>3.2964384411645224E-2</c:v>
                </c:pt>
                <c:pt idx="328">
                  <c:v>3.6338620710222619E-2</c:v>
                </c:pt>
                <c:pt idx="329">
                  <c:v>3.9873291123066604E-2</c:v>
                </c:pt>
                <c:pt idx="330">
                  <c:v>4.3565745758606368E-2</c:v>
                </c:pt>
                <c:pt idx="331">
                  <c:v>4.7413987632252741E-2</c:v>
                </c:pt>
                <c:pt idx="332">
                  <c:v>5.1417094416047048E-2</c:v>
                </c:pt>
                <c:pt idx="333">
                  <c:v>5.5575326946587192E-2</c:v>
                </c:pt>
                <c:pt idx="334">
                  <c:v>5.9890432283696601E-2</c:v>
                </c:pt>
                <c:pt idx="335">
                  <c:v>6.4365870582701781E-2</c:v>
                </c:pt>
                <c:pt idx="336">
                  <c:v>6.9007044516366939E-2</c:v>
                </c:pt>
                <c:pt idx="337">
                  <c:v>7.3821578716768435E-2</c:v>
                </c:pt>
                <c:pt idx="338">
                  <c:v>7.8819504158600742E-2</c:v>
                </c:pt>
                <c:pt idx="339">
                  <c:v>8.4013569088330201E-2</c:v>
                </c:pt>
                <c:pt idx="340">
                  <c:v>8.9419474874378888E-2</c:v>
                </c:pt>
                <c:pt idx="341">
                  <c:v>9.4510283195570671E-2</c:v>
                </c:pt>
                <c:pt idx="342">
                  <c:v>9.977664465974459E-2</c:v>
                </c:pt>
                <c:pt idx="343">
                  <c:v>0.1052213029358805</c:v>
                </c:pt>
                <c:pt idx="344">
                  <c:v>0.11084718823674364</c:v>
                </c:pt>
                <c:pt idx="345">
                  <c:v>0.11665708210087279</c:v>
                </c:pt>
                <c:pt idx="346">
                  <c:v>0.12265383748771513</c:v>
                </c:pt>
                <c:pt idx="347">
                  <c:v>0.12884028923063096</c:v>
                </c:pt>
                <c:pt idx="348">
                  <c:v>0.1352193911570784</c:v>
                </c:pt>
                <c:pt idx="349">
                  <c:v>0.14179397380684389</c:v>
                </c:pt>
                <c:pt idx="350">
                  <c:v>0.14856702908863759</c:v>
                </c:pt>
                <c:pt idx="351">
                  <c:v>0.15554145313914544</c:v>
                </c:pt>
                <c:pt idx="352">
                  <c:v>0.162720149808492</c:v>
                </c:pt>
                <c:pt idx="353">
                  <c:v>0.17010616590885239</c:v>
                </c:pt>
                <c:pt idx="354">
                  <c:v>0.17770238814415928</c:v>
                </c:pt>
                <c:pt idx="355">
                  <c:v>0.18551189835233886</c:v>
                </c:pt>
                <c:pt idx="356">
                  <c:v>0.19353765346038582</c:v>
                </c:pt>
                <c:pt idx="357">
                  <c:v>0.20178261502804776</c:v>
                </c:pt>
                <c:pt idx="358">
                  <c:v>0.21024991489986841</c:v>
                </c:pt>
                <c:pt idx="359">
                  <c:v>0.21894248295436289</c:v>
                </c:pt>
                <c:pt idx="360">
                  <c:v>0.22786348258706507</c:v>
                </c:pt>
                <c:pt idx="361">
                  <c:v>0.2370159192555473</c:v>
                </c:pt>
                <c:pt idx="362">
                  <c:v>0.24640279968255119</c:v>
                </c:pt>
                <c:pt idx="363">
                  <c:v>0.25602733174204395</c:v>
                </c:pt>
                <c:pt idx="364">
                  <c:v>0.26589247419145512</c:v>
                </c:pt>
                <c:pt idx="365">
                  <c:v>0.27600146255968111</c:v>
                </c:pt>
                <c:pt idx="366">
                  <c:v>0.28635733733015944</c:v>
                </c:pt>
                <c:pt idx="367">
                  <c:v>0.29696313659771056</c:v>
                </c:pt>
                <c:pt idx="368">
                  <c:v>0.30782213420909094</c:v>
                </c:pt>
                <c:pt idx="369">
                  <c:v>0.31893730219682409</c:v>
                </c:pt>
                <c:pt idx="370">
                  <c:v>0.33031193774520234</c:v>
                </c:pt>
                <c:pt idx="371">
                  <c:v>0.34194910161751274</c:v>
                </c:pt>
                <c:pt idx="372">
                  <c:v>0.35385184824819937</c:v>
                </c:pt>
                <c:pt idx="373">
                  <c:v>0.36602350634994291</c:v>
                </c:pt>
                <c:pt idx="374">
                  <c:v>0.37846704432779305</c:v>
                </c:pt>
                <c:pt idx="375">
                  <c:v>0.39118580949731829</c:v>
                </c:pt>
                <c:pt idx="376">
                  <c:v>0.40418286692350452</c:v>
                </c:pt>
                <c:pt idx="377">
                  <c:v>0.41746127112161152</c:v>
                </c:pt>
                <c:pt idx="378">
                  <c:v>0.43102439352593475</c:v>
                </c:pt>
                <c:pt idx="379">
                  <c:v>0.44487518072911236</c:v>
                </c:pt>
                <c:pt idx="380">
                  <c:v>0.45901701762457275</c:v>
                </c:pt>
                <c:pt idx="381">
                  <c:v>0.47345295639043439</c:v>
                </c:pt>
                <c:pt idx="382">
                  <c:v>0.48818603415949574</c:v>
                </c:pt>
                <c:pt idx="383">
                  <c:v>0.5032196519265868</c:v>
                </c:pt>
                <c:pt idx="384">
                  <c:v>0.51855671503502332</c:v>
                </c:pt>
                <c:pt idx="385">
                  <c:v>0.53420063239669136</c:v>
                </c:pt>
                <c:pt idx="386">
                  <c:v>0.55015442493489453</c:v>
                </c:pt>
                <c:pt idx="387">
                  <c:v>0.56642109376529837</c:v>
                </c:pt>
                <c:pt idx="388">
                  <c:v>0.58300405529773391</c:v>
                </c:pt>
                <c:pt idx="389">
                  <c:v>0.59990615297306693</c:v>
                </c:pt>
                <c:pt idx="390">
                  <c:v>0.6171308051928539</c:v>
                </c:pt>
                <c:pt idx="391">
                  <c:v>0.63468098211861079</c:v>
                </c:pt>
                <c:pt idx="392">
                  <c:v>0.65255962908717546</c:v>
                </c:pt>
                <c:pt idx="393">
                  <c:v>0.67077016283136748</c:v>
                </c:pt>
                <c:pt idx="394">
                  <c:v>0.689315343072608</c:v>
                </c:pt>
                <c:pt idx="395">
                  <c:v>0.70819858224463139</c:v>
                </c:pt>
                <c:pt idx="396">
                  <c:v>0.72742277915581699</c:v>
                </c:pt>
                <c:pt idx="397">
                  <c:v>0.74699080252763894</c:v>
                </c:pt>
                <c:pt idx="398">
                  <c:v>0.7669060534287564</c:v>
                </c:pt>
                <c:pt idx="399">
                  <c:v>0.78717118493923965</c:v>
                </c:pt>
                <c:pt idx="400">
                  <c:v>0.80778958719566951</c:v>
                </c:pt>
                <c:pt idx="401">
                  <c:v>0.82876406603568353</c:v>
                </c:pt>
                <c:pt idx="402">
                  <c:v>0.85009739172201748</c:v>
                </c:pt>
                <c:pt idx="403">
                  <c:v>0.87179293283531789</c:v>
                </c:pt>
                <c:pt idx="404">
                  <c:v>0.89385321185953837</c:v>
                </c:pt>
                <c:pt idx="405">
                  <c:v>0.9162815794949174</c:v>
                </c:pt>
                <c:pt idx="406">
                  <c:v>0.93908072604160708</c:v>
                </c:pt>
                <c:pt idx="407">
                  <c:v>0.96225330052725799</c:v>
                </c:pt>
                <c:pt idx="408">
                  <c:v>0.98580262145215358</c:v>
                </c:pt>
                <c:pt idx="409">
                  <c:v>1.0097312985987092</c:v>
                </c:pt>
                <c:pt idx="410">
                  <c:v>1.0340418969644241</c:v>
                </c:pt>
                <c:pt idx="411">
                  <c:v>1.0587376962688422</c:v>
                </c:pt>
                <c:pt idx="412">
                  <c:v>1.0838209578857201</c:v>
                </c:pt>
                <c:pt idx="413">
                  <c:v>1.1092949319570606</c:v>
                </c:pt>
                <c:pt idx="414">
                  <c:v>1.1351620748589282</c:v>
                </c:pt>
                <c:pt idx="415">
                  <c:v>1.1614247921937615</c:v>
                </c:pt>
                <c:pt idx="416">
                  <c:v>1.1880862840604303</c:v>
                </c:pt>
                <c:pt idx="417">
                  <c:v>1.2151486147552542</c:v>
                </c:pt>
                <c:pt idx="418">
                  <c:v>1.2426146528951043</c:v>
                </c:pt>
                <c:pt idx="419">
                  <c:v>1.2704872593104559</c:v>
                </c:pt>
                <c:pt idx="420">
                  <c:v>1.2987685204615205</c:v>
                </c:pt>
                <c:pt idx="421">
                  <c:v>1.327461077783479</c:v>
                </c:pt>
                <c:pt idx="422">
                  <c:v>1.3565675506061314</c:v>
                </c:pt>
                <c:pt idx="423">
                  <c:v>1.3860900472421431</c:v>
                </c:pt>
                <c:pt idx="424">
                  <c:v>1.4160311119388631</c:v>
                </c:pt>
                <c:pt idx="425">
                  <c:v>1.4463930951494137</c:v>
                </c:pt>
                <c:pt idx="426">
                  <c:v>1.4771783089931469</c:v>
                </c:pt>
                <c:pt idx="427">
                  <c:v>1.5083892023001464</c:v>
                </c:pt>
                <c:pt idx="428">
                  <c:v>1.5400276590530797</c:v>
                </c:pt>
                <c:pt idx="429">
                  <c:v>1.5720960432625286</c:v>
                </c:pt>
                <c:pt idx="430">
                  <c:v>1.6045965041327535</c:v>
                </c:pt>
                <c:pt idx="431">
                  <c:v>1.6375311477312728</c:v>
                </c:pt>
                <c:pt idx="432">
                  <c:v>1.6709022294378966</c:v>
                </c:pt>
                <c:pt idx="433">
                  <c:v>1.7047113829317531</c:v>
                </c:pt>
                <c:pt idx="434">
                  <c:v>1.7389607689274649</c:v>
                </c:pt>
                <c:pt idx="435">
                  <c:v>1.7736523112843414</c:v>
                </c:pt>
                <c:pt idx="436">
                  <c:v>1.8087878858862454</c:v>
                </c:pt>
                <c:pt idx="437">
                  <c:v>1.8443695314953592</c:v>
                </c:pt>
                <c:pt idx="438">
                  <c:v>1.8803986052927033</c:v>
                </c:pt>
                <c:pt idx="439">
                  <c:v>1.9168770414753042</c:v>
                </c:pt>
                <c:pt idx="440">
                  <c:v>1.9538065143226553</c:v>
                </c:pt>
                <c:pt idx="441">
                  <c:v>1.9911886452886818</c:v>
                </c:pt>
                <c:pt idx="442">
                  <c:v>2.0290252332758243</c:v>
                </c:pt>
                <c:pt idx="443">
                  <c:v>2.0673173326980989</c:v>
                </c:pt>
                <c:pt idx="444">
                  <c:v>2.1060666280004798</c:v>
                </c:pt>
                <c:pt idx="445">
                  <c:v>2.145274519652467</c:v>
                </c:pt>
                <c:pt idx="446">
                  <c:v>2.1849423504685102</c:v>
                </c:pt>
                <c:pt idx="447">
                  <c:v>2.2250716563214441</c:v>
                </c:pt>
                <c:pt idx="448">
                  <c:v>2.2656631626776318</c:v>
                </c:pt>
                <c:pt idx="449">
                  <c:v>2.3067182811297187</c:v>
                </c:pt>
                <c:pt idx="450">
                  <c:v>2.3482381142719269</c:v>
                </c:pt>
                <c:pt idx="451">
                  <c:v>2.3902239710226958</c:v>
                </c:pt>
                <c:pt idx="452">
                  <c:v>2.432676295001738</c:v>
                </c:pt>
                <c:pt idx="453">
                  <c:v>2.4755962630835686</c:v>
                </c:pt>
                <c:pt idx="454">
                  <c:v>2.5189847224446233</c:v>
                </c:pt>
                <c:pt idx="455">
                  <c:v>2.5628424540601977</c:v>
                </c:pt>
                <c:pt idx="456">
                  <c:v>2.6071701717719731</c:v>
                </c:pt>
                <c:pt idx="457">
                  <c:v>2.6519685213650637</c:v>
                </c:pt>
                <c:pt idx="458">
                  <c:v>2.6972382297575908</c:v>
                </c:pt>
                <c:pt idx="459">
                  <c:v>2.742979505964581</c:v>
                </c:pt>
                <c:pt idx="460">
                  <c:v>2.7891930886899088</c:v>
                </c:pt>
                <c:pt idx="461">
                  <c:v>2.8358790351227521</c:v>
                </c:pt>
                <c:pt idx="462">
                  <c:v>2.8830377895018953</c:v>
                </c:pt>
                <c:pt idx="463">
                  <c:v>2.9306697320878268</c:v>
                </c:pt>
                <c:pt idx="464">
                  <c:v>2.9787746853151242</c:v>
                </c:pt>
                <c:pt idx="465">
                  <c:v>3.0273530442366625</c:v>
                </c:pt>
                <c:pt idx="466">
                  <c:v>3.0764044701865769</c:v>
                </c:pt>
                <c:pt idx="467">
                  <c:v>3.125929043105617</c:v>
                </c:pt>
                <c:pt idx="468">
                  <c:v>3.1759267750108355</c:v>
                </c:pt>
                <c:pt idx="469">
                  <c:v>3.2263970788400655</c:v>
                </c:pt>
                <c:pt idx="470">
                  <c:v>3.2773399852757032</c:v>
                </c:pt>
                <c:pt idx="471">
                  <c:v>3.3287547372601631</c:v>
                </c:pt>
                <c:pt idx="472">
                  <c:v>3.3806412141480187</c:v>
                </c:pt>
                <c:pt idx="473">
                  <c:v>3.4329984854510203</c:v>
                </c:pt>
                <c:pt idx="474">
                  <c:v>3.4858260863372208</c:v>
                </c:pt>
                <c:pt idx="475">
                  <c:v>3.5391232864453008</c:v>
                </c:pt>
                <c:pt idx="476">
                  <c:v>3.5928893686144505</c:v>
                </c:pt>
                <c:pt idx="477">
                  <c:v>3.6471233381538024</c:v>
                </c:pt>
                <c:pt idx="478">
                  <c:v>3.7018242093864169</c:v>
                </c:pt>
                <c:pt idx="479">
                  <c:v>3.7569909100121808</c:v>
                </c:pt>
                <c:pt idx="480">
                  <c:v>3.812622177395216</c:v>
                </c:pt>
                <c:pt idx="481">
                  <c:v>3.8687169683702458</c:v>
                </c:pt>
                <c:pt idx="482">
                  <c:v>3.9252738448008908</c:v>
                </c:pt>
                <c:pt idx="483">
                  <c:v>3.9822913806641309</c:v>
                </c:pt>
                <c:pt idx="484">
                  <c:v>4.0397679512012994</c:v>
                </c:pt>
                <c:pt idx="485">
                  <c:v>4.0977021650687986</c:v>
                </c:pt>
                <c:pt idx="486">
                  <c:v>4.1560922165613015</c:v>
                </c:pt>
                <c:pt idx="487">
                  <c:v>4.2149362585479393</c:v>
                </c:pt>
                <c:pt idx="488">
                  <c:v>4.2742325196588284</c:v>
                </c:pt>
                <c:pt idx="489">
                  <c:v>4.3339789094220036</c:v>
                </c:pt>
                <c:pt idx="490">
                  <c:v>4.394173442650577</c:v>
                </c:pt>
                <c:pt idx="491">
                  <c:v>4.4548139252741281</c:v>
                </c:pt>
                <c:pt idx="492">
                  <c:v>4.5158980966286375</c:v>
                </c:pt>
                <c:pt idx="493">
                  <c:v>4.5774236003281166</c:v>
                </c:pt>
                <c:pt idx="494">
                  <c:v>4.6393889732424878</c:v>
                </c:pt>
                <c:pt idx="495">
                  <c:v>4.7017900704819704</c:v>
                </c:pt>
                <c:pt idx="496">
                  <c:v>4.7646290835036904</c:v>
                </c:pt>
                <c:pt idx="497">
                  <c:v>4.8279009153116244</c:v>
                </c:pt>
                <c:pt idx="498">
                  <c:v>4.8916077748221021</c:v>
                </c:pt>
                <c:pt idx="499">
                  <c:v>4.9557443901571565</c:v>
                </c:pt>
                <c:pt idx="500">
                  <c:v>5.0203129903399795</c:v>
                </c:pt>
                <c:pt idx="501">
                  <c:v>5.0853081286329589</c:v>
                </c:pt>
                <c:pt idx="502">
                  <c:v>5.150732056850349</c:v>
                </c:pt>
                <c:pt idx="503">
                  <c:v>5.2165811625673184</c:v>
                </c:pt>
                <c:pt idx="504">
                  <c:v>5.2828516957866363</c:v>
                </c:pt>
                <c:pt idx="505">
                  <c:v>5.3495459475975347</c:v>
                </c:pt>
                <c:pt idx="506">
                  <c:v>5.4166580345232989</c:v>
                </c:pt>
                <c:pt idx="507">
                  <c:v>5.4841902772766904</c:v>
                </c:pt>
                <c:pt idx="508">
                  <c:v>5.5521366179754965</c:v>
                </c:pt>
                <c:pt idx="509">
                  <c:v>5.6204994097268424</c:v>
                </c:pt>
                <c:pt idx="510">
                  <c:v>5.6892724204780425</c:v>
                </c:pt>
                <c:pt idx="511">
                  <c:v>5.7584580385354185</c:v>
                </c:pt>
                <c:pt idx="512">
                  <c:v>5.8280498579471169</c:v>
                </c:pt>
                <c:pt idx="513">
                  <c:v>5.8980503050388124</c:v>
                </c:pt>
                <c:pt idx="514">
                  <c:v>5.9684550970545907</c:v>
                </c:pt>
                <c:pt idx="515">
                  <c:v>6.0392598108608775</c:v>
                </c:pt>
                <c:pt idx="516">
                  <c:v>6.1104669351375795</c:v>
                </c:pt>
                <c:pt idx="517">
                  <c:v>6.1820696306797682</c:v>
                </c:pt>
                <c:pt idx="518">
                  <c:v>6.2540704313115656</c:v>
                </c:pt>
                <c:pt idx="519">
                  <c:v>6.3264623252275234</c:v>
                </c:pt>
                <c:pt idx="520">
                  <c:v>6.3992478942683819</c:v>
                </c:pt>
                <c:pt idx="521">
                  <c:v>6.4724199544866412</c:v>
                </c:pt>
                <c:pt idx="522">
                  <c:v>6.5459811386293429</c:v>
                </c:pt>
                <c:pt idx="523">
                  <c:v>6.6199266371538741</c:v>
                </c:pt>
                <c:pt idx="524">
                  <c:v>6.6942514984454675</c:v>
                </c:pt>
                <c:pt idx="525">
                  <c:v>6.7689584370348568</c:v>
                </c:pt>
                <c:pt idx="526">
                  <c:v>6.8440398408625311</c:v>
                </c:pt>
                <c:pt idx="527">
                  <c:v>6.9194984826090948</c:v>
                </c:pt>
                <c:pt idx="528">
                  <c:v>6.9953265799598796</c:v>
                </c:pt>
                <c:pt idx="529">
                  <c:v>7.0715269666558722</c:v>
                </c:pt>
                <c:pt idx="530">
                  <c:v>7.1480916907387684</c:v>
                </c:pt>
                <c:pt idx="531">
                  <c:v>7.2250236499186418</c:v>
                </c:pt>
                <c:pt idx="532">
                  <c:v>7.3023147232395607</c:v>
                </c:pt>
                <c:pt idx="533">
                  <c:v>7.379967875292083</c:v>
                </c:pt>
                <c:pt idx="534">
                  <c:v>7.4579776835805438</c:v>
                </c:pt>
                <c:pt idx="535">
                  <c:v>7.5363385821354258</c:v>
                </c:pt>
                <c:pt idx="536">
                  <c:v>7.615053641312131</c:v>
                </c:pt>
                <c:pt idx="537">
                  <c:v>7.6941143206839318</c:v>
                </c:pt>
                <c:pt idx="538">
                  <c:v>7.7735237647429445</c:v>
                </c:pt>
                <c:pt idx="539">
                  <c:v>7.8532732665561351</c:v>
                </c:pt>
                <c:pt idx="540">
                  <c:v>7.9333660476479695</c:v>
                </c:pt>
                <c:pt idx="541">
                  <c:v>8.0137932353520007</c:v>
                </c:pt>
                <c:pt idx="542">
                  <c:v>8.0945581311067603</c:v>
                </c:pt>
                <c:pt idx="543">
                  <c:v>8.1756548388003267</c:v>
                </c:pt>
                <c:pt idx="544">
                  <c:v>8.2570773181908343</c:v>
                </c:pt>
                <c:pt idx="545">
                  <c:v>8.3388289959851551</c:v>
                </c:pt>
                <c:pt idx="546">
                  <c:v>8.4209005887136659</c:v>
                </c:pt>
                <c:pt idx="547">
                  <c:v>8.5032956101630788</c:v>
                </c:pt>
                <c:pt idx="548">
                  <c:v>8.5860046140183073</c:v>
                </c:pt>
                <c:pt idx="549">
                  <c:v>8.6690312039917501</c:v>
                </c:pt>
                <c:pt idx="550">
                  <c:v>8.7523657717981269</c:v>
                </c:pt>
                <c:pt idx="551">
                  <c:v>8.8360120138978804</c:v>
                </c:pt>
                <c:pt idx="552">
                  <c:v>8.9199635873646166</c:v>
                </c:pt>
                <c:pt idx="553">
                  <c:v>9.0042140049160828</c:v>
                </c:pt>
                <c:pt idx="554">
                  <c:v>9.0887671073915026</c:v>
                </c:pt>
                <c:pt idx="555">
                  <c:v>9.1736128855383399</c:v>
                </c:pt>
                <c:pt idx="556">
                  <c:v>9.2587552799299004</c:v>
                </c:pt>
                <c:pt idx="557">
                  <c:v>9.3441841225529902</c:v>
                </c:pt>
                <c:pt idx="558">
                  <c:v>9.4299034564712869</c:v>
                </c:pt>
                <c:pt idx="559">
                  <c:v>9.5159029558682313</c:v>
                </c:pt>
                <c:pt idx="560">
                  <c:v>9.602186769027572</c:v>
                </c:pt>
                <c:pt idx="561">
                  <c:v>9.6887444133029685</c:v>
                </c:pt>
                <c:pt idx="562">
                  <c:v>9.7755820868667058</c:v>
                </c:pt>
                <c:pt idx="563">
                  <c:v>9.8626871127125444</c:v>
                </c:pt>
                <c:pt idx="564">
                  <c:v>9.9500602949175505</c:v>
                </c:pt>
                <c:pt idx="565">
                  <c:v>10.037698194239622</c:v>
                </c:pt>
                <c:pt idx="566">
                  <c:v>10.125597865823456</c:v>
                </c:pt>
                <c:pt idx="567">
                  <c:v>10.213755858547277</c:v>
                </c:pt>
                <c:pt idx="568">
                  <c:v>10.302169200966386</c:v>
                </c:pt>
                <c:pt idx="569">
                  <c:v>10.390834432143674</c:v>
                </c:pt>
                <c:pt idx="570">
                  <c:v>10.479748555615867</c:v>
                </c:pt>
                <c:pt idx="571">
                  <c:v>10.568910187511044</c:v>
                </c:pt>
                <c:pt idx="572">
                  <c:v>10.658312044497649</c:v>
                </c:pt>
                <c:pt idx="573">
                  <c:v>10.747953050290304</c:v>
                </c:pt>
                <c:pt idx="574">
                  <c:v>10.837829728336965</c:v>
                </c:pt>
                <c:pt idx="575">
                  <c:v>10.927939026431909</c:v>
                </c:pt>
                <c:pt idx="576">
                  <c:v>11.018277465313766</c:v>
                </c:pt>
                <c:pt idx="577">
                  <c:v>11.108841973175316</c:v>
                </c:pt>
                <c:pt idx="578">
                  <c:v>11.199631267772967</c:v>
                </c:pt>
                <c:pt idx="579">
                  <c:v>11.290635666020794</c:v>
                </c:pt>
                <c:pt idx="580">
                  <c:v>11.381860512654661</c:v>
                </c:pt>
                <c:pt idx="581">
                  <c:v>11.473295970161629</c:v>
                </c:pt>
                <c:pt idx="582">
                  <c:v>11.564941044427655</c:v>
                </c:pt>
                <c:pt idx="583">
                  <c:v>11.656792262302954</c:v>
                </c:pt>
                <c:pt idx="584">
                  <c:v>11.748846495298078</c:v>
                </c:pt>
                <c:pt idx="585">
                  <c:v>11.84110027638472</c:v>
                </c:pt>
                <c:pt idx="586">
                  <c:v>11.933550464230368</c:v>
                </c:pt>
                <c:pt idx="587">
                  <c:v>12.026195944668766</c:v>
                </c:pt>
                <c:pt idx="588">
                  <c:v>12.119026530505737</c:v>
                </c:pt>
                <c:pt idx="589">
                  <c:v>12.212048184918782</c:v>
                </c:pt>
                <c:pt idx="590">
                  <c:v>12.305248267121668</c:v>
                </c:pt>
                <c:pt idx="591">
                  <c:v>12.398632883936317</c:v>
                </c:pt>
                <c:pt idx="592">
                  <c:v>12.492191620528597</c:v>
                </c:pt>
                <c:pt idx="593">
                  <c:v>12.585923630089411</c:v>
                </c:pt>
                <c:pt idx="594">
                  <c:v>12.679825496415308</c:v>
                </c:pt>
                <c:pt idx="595">
                  <c:v>12.773894038285139</c:v>
                </c:pt>
                <c:pt idx="596">
                  <c:v>12.868128349544822</c:v>
                </c:pt>
                <c:pt idx="597">
                  <c:v>12.962517762825462</c:v>
                </c:pt>
                <c:pt idx="598">
                  <c:v>13.057068904520508</c:v>
                </c:pt>
                <c:pt idx="599">
                  <c:v>13.151768510056062</c:v>
                </c:pt>
                <c:pt idx="600">
                  <c:v>13.246623358900786</c:v>
                </c:pt>
                <c:pt idx="601">
                  <c:v>13.341622592473252</c:v>
                </c:pt>
                <c:pt idx="602">
                  <c:v>13.43676552046843</c:v>
                </c:pt>
                <c:pt idx="603">
                  <c:v>13.53205142445327</c:v>
                </c:pt>
                <c:pt idx="604">
                  <c:v>13.627469279923522</c:v>
                </c:pt>
                <c:pt idx="605">
                  <c:v>13.72302625756449</c:v>
                </c:pt>
                <c:pt idx="606">
                  <c:v>13.818708622912936</c:v>
                </c:pt>
                <c:pt idx="607">
                  <c:v>13.914523706431227</c:v>
                </c:pt>
                <c:pt idx="608">
                  <c:v>14.01045764184741</c:v>
                </c:pt>
                <c:pt idx="609">
                  <c:v>14.106517921209242</c:v>
                </c:pt>
                <c:pt idx="610">
                  <c:v>14.202690547520817</c:v>
                </c:pt>
                <c:pt idx="611">
                  <c:v>14.298983176179679</c:v>
                </c:pt>
                <c:pt idx="612">
                  <c:v>14.395387201815245</c:v>
                </c:pt>
                <c:pt idx="613">
                  <c:v>14.491893881055013</c:v>
                </c:pt>
                <c:pt idx="614">
                  <c:v>14.588511117516989</c:v>
                </c:pt>
                <c:pt idx="615">
                  <c:v>14.685224592091931</c:v>
                </c:pt>
                <c:pt idx="616">
                  <c:v>14.782042375942533</c:v>
                </c:pt>
                <c:pt idx="617">
                  <c:v>14.878950022980966</c:v>
                </c:pt>
                <c:pt idx="618">
                  <c:v>14.975955773509865</c:v>
                </c:pt>
                <c:pt idx="619">
                  <c:v>15.073045055525469</c:v>
                </c:pt>
                <c:pt idx="620">
                  <c:v>15.170226280006959</c:v>
                </c:pt>
                <c:pt idx="621">
                  <c:v>15.267490604145223</c:v>
                </c:pt>
                <c:pt idx="622">
                  <c:v>15.364829048933352</c:v>
                </c:pt>
                <c:pt idx="623">
                  <c:v>15.462250284160511</c:v>
                </c:pt>
                <c:pt idx="624">
                  <c:v>15.559739427628411</c:v>
                </c:pt>
                <c:pt idx="625">
                  <c:v>15.657305323448726</c:v>
                </c:pt>
                <c:pt idx="626">
                  <c:v>15.754932967170136</c:v>
                </c:pt>
                <c:pt idx="627">
                  <c:v>15.852631378588589</c:v>
                </c:pt>
                <c:pt idx="628">
                  <c:v>15.950385432038344</c:v>
                </c:pt>
                <c:pt idx="629">
                  <c:v>16.048204324317553</c:v>
                </c:pt>
                <c:pt idx="630">
                  <c:v>16.146078998356703</c:v>
                </c:pt>
                <c:pt idx="631">
                  <c:v>16.244000262859075</c:v>
                </c:pt>
                <c:pt idx="632">
                  <c:v>16.341977582495645</c:v>
                </c:pt>
                <c:pt idx="633">
                  <c:v>16.439995533011718</c:v>
                </c:pt>
                <c:pt idx="634">
                  <c:v>16.538063759156945</c:v>
                </c:pt>
                <c:pt idx="635">
                  <c:v>16.636169906629764</c:v>
                </c:pt>
                <c:pt idx="636">
                  <c:v>16.734314238541735</c:v>
                </c:pt>
                <c:pt idx="637">
                  <c:v>16.832493884090635</c:v>
                </c:pt>
                <c:pt idx="638">
                  <c:v>16.930705989140108</c:v>
                </c:pt>
                <c:pt idx="639">
                  <c:v>17.0289477164606</c:v>
                </c:pt>
                <c:pt idx="640">
                  <c:v>17.127216245995481</c:v>
                </c:pt>
                <c:pt idx="641">
                  <c:v>17.225508775092102</c:v>
                </c:pt>
                <c:pt idx="642">
                  <c:v>17.323822518749406</c:v>
                </c:pt>
                <c:pt idx="643">
                  <c:v>17.422154709856745</c:v>
                </c:pt>
                <c:pt idx="644">
                  <c:v>17.52050259942742</c:v>
                </c:pt>
                <c:pt idx="645">
                  <c:v>17.618866831025741</c:v>
                </c:pt>
                <c:pt idx="646">
                  <c:v>17.71723796285066</c:v>
                </c:pt>
                <c:pt idx="647">
                  <c:v>17.815616657199673</c:v>
                </c:pt>
                <c:pt idx="648">
                  <c:v>17.914000239846125</c:v>
                </c:pt>
                <c:pt idx="649">
                  <c:v>18.012386055803468</c:v>
                </c:pt>
                <c:pt idx="650">
                  <c:v>18.110771469534281</c:v>
                </c:pt>
                <c:pt idx="651">
                  <c:v>18.209153865164051</c:v>
                </c:pt>
                <c:pt idx="652">
                  <c:v>18.307530646676415</c:v>
                </c:pt>
                <c:pt idx="653">
                  <c:v>18.405899238124668</c:v>
                </c:pt>
                <c:pt idx="654">
                  <c:v>18.50425708382075</c:v>
                </c:pt>
                <c:pt idx="655">
                  <c:v>18.602605208941046</c:v>
                </c:pt>
                <c:pt idx="656">
                  <c:v>18.700933996653074</c:v>
                </c:pt>
                <c:pt idx="657">
                  <c:v>18.7992444950217</c:v>
                </c:pt>
                <c:pt idx="658">
                  <c:v>18.897534231299808</c:v>
                </c:pt>
                <c:pt idx="659">
                  <c:v>18.995800753929892</c:v>
                </c:pt>
                <c:pt idx="660">
                  <c:v>19.094041632722611</c:v>
                </c:pt>
                <c:pt idx="661">
                  <c:v>19.192254459024113</c:v>
                </c:pt>
                <c:pt idx="662">
                  <c:v>19.290436845886347</c:v>
                </c:pt>
                <c:pt idx="663">
                  <c:v>19.388586428227033</c:v>
                </c:pt>
                <c:pt idx="664">
                  <c:v>19.486704590168063</c:v>
                </c:pt>
                <c:pt idx="665">
                  <c:v>19.584781574952505</c:v>
                </c:pt>
                <c:pt idx="666">
                  <c:v>19.682818792748641</c:v>
                </c:pt>
                <c:pt idx="667">
                  <c:v>19.78081396751595</c:v>
                </c:pt>
                <c:pt idx="668">
                  <c:v>19.878764845838436</c:v>
                </c:pt>
                <c:pt idx="669">
                  <c:v>19.97667105708048</c:v>
                </c:pt>
                <c:pt idx="670">
                  <c:v>20.074526681796762</c:v>
                </c:pt>
                <c:pt idx="671">
                  <c:v>20.172331387029555</c:v>
                </c:pt>
                <c:pt idx="672">
                  <c:v>20.270083011283461</c:v>
                </c:pt>
                <c:pt idx="673">
                  <c:v>20.36777941637359</c:v>
                </c:pt>
                <c:pt idx="674">
                  <c:v>20.465420497294378</c:v>
                </c:pt>
                <c:pt idx="675">
                  <c:v>20.563000153398647</c:v>
                </c:pt>
                <c:pt idx="676">
                  <c:v>20.660518316835191</c:v>
                </c:pt>
                <c:pt idx="677">
                  <c:v>20.757974869773431</c:v>
                </c:pt>
                <c:pt idx="678">
                  <c:v>20.855363948728829</c:v>
                </c:pt>
                <c:pt idx="679">
                  <c:v>20.952685475555342</c:v>
                </c:pt>
                <c:pt idx="680">
                  <c:v>21.049937478502684</c:v>
                </c:pt>
                <c:pt idx="681">
                  <c:v>21.147118010032901</c:v>
                </c:pt>
                <c:pt idx="682">
                  <c:v>21.244225146898316</c:v>
                </c:pt>
                <c:pt idx="683">
                  <c:v>21.341256990257541</c:v>
                </c:pt>
                <c:pt idx="684">
                  <c:v>21.43821377544247</c:v>
                </c:pt>
                <c:pt idx="685">
                  <c:v>21.535089443185939</c:v>
                </c:pt>
                <c:pt idx="686">
                  <c:v>21.631886267422395</c:v>
                </c:pt>
                <c:pt idx="687">
                  <c:v>21.728598457239851</c:v>
                </c:pt>
                <c:pt idx="688">
                  <c:v>21.825226228241256</c:v>
                </c:pt>
                <c:pt idx="689">
                  <c:v>21.921767829718572</c:v>
                </c:pt>
                <c:pt idx="690">
                  <c:v>22.018221535923857</c:v>
                </c:pt>
                <c:pt idx="691">
                  <c:v>22.114585646128258</c:v>
                </c:pt>
                <c:pt idx="692">
                  <c:v>22.210858484688639</c:v>
                </c:pt>
                <c:pt idx="693">
                  <c:v>22.307038401105022</c:v>
                </c:pt>
                <c:pt idx="694">
                  <c:v>22.403128042015091</c:v>
                </c:pt>
                <c:pt idx="695">
                  <c:v>22.499117281276447</c:v>
                </c:pt>
                <c:pt idx="696">
                  <c:v>22.595008798307251</c:v>
                </c:pt>
                <c:pt idx="697">
                  <c:v>22.690801043737405</c:v>
                </c:pt>
                <c:pt idx="698">
                  <c:v>22.786492493598779</c:v>
                </c:pt>
                <c:pt idx="699">
                  <c:v>22.882081649365794</c:v>
                </c:pt>
                <c:pt idx="700">
                  <c:v>22.977567037995588</c:v>
                </c:pt>
                <c:pt idx="701">
                  <c:v>23.072947211969968</c:v>
                </c:pt>
                <c:pt idx="702">
                  <c:v>23.168220749311484</c:v>
                </c:pt>
                <c:pt idx="703">
                  <c:v>23.263390684182252</c:v>
                </c:pt>
                <c:pt idx="704">
                  <c:v>23.358446802158539</c:v>
                </c:pt>
                <c:pt idx="705">
                  <c:v>23.453392171148653</c:v>
                </c:pt>
                <c:pt idx="706">
                  <c:v>23.548225471657073</c:v>
                </c:pt>
                <c:pt idx="707">
                  <c:v>23.642945409861134</c:v>
                </c:pt>
                <c:pt idx="708">
                  <c:v>23.737550717624163</c:v>
                </c:pt>
                <c:pt idx="709">
                  <c:v>23.832040152513763</c:v>
                </c:pt>
                <c:pt idx="710">
                  <c:v>23.926412497804009</c:v>
                </c:pt>
                <c:pt idx="711">
                  <c:v>24.020668847078838</c:v>
                </c:pt>
                <c:pt idx="712">
                  <c:v>24.114803474451517</c:v>
                </c:pt>
                <c:pt idx="713">
                  <c:v>24.208817516352166</c:v>
                </c:pt>
                <c:pt idx="714">
                  <c:v>24.302709858938538</c:v>
                </c:pt>
                <c:pt idx="715">
                  <c:v>24.396479414096298</c:v>
                </c:pt>
                <c:pt idx="716">
                  <c:v>24.49012744671575</c:v>
                </c:pt>
                <c:pt idx="717">
                  <c:v>24.583648273975882</c:v>
                </c:pt>
                <c:pt idx="718">
                  <c:v>24.677043203659711</c:v>
                </c:pt>
                <c:pt idx="719">
                  <c:v>24.770311250440784</c:v>
                </c:pt>
                <c:pt idx="720">
                  <c:v>24.863453815751679</c:v>
                </c:pt>
                <c:pt idx="721">
                  <c:v>24.956465251751265</c:v>
                </c:pt>
                <c:pt idx="722">
                  <c:v>25.049347002716896</c:v>
                </c:pt>
                <c:pt idx="723">
                  <c:v>25.14209933106207</c:v>
                </c:pt>
                <c:pt idx="724">
                  <c:v>25.234719092902324</c:v>
                </c:pt>
                <c:pt idx="725">
                  <c:v>25.327207848049746</c:v>
                </c:pt>
                <c:pt idx="726">
                  <c:v>25.419562294642859</c:v>
                </c:pt>
                <c:pt idx="727">
                  <c:v>25.51178405790704</c:v>
                </c:pt>
                <c:pt idx="728">
                  <c:v>25.603870065609904</c:v>
                </c:pt>
                <c:pt idx="729">
                  <c:v>25.695820744477601</c:v>
                </c:pt>
                <c:pt idx="730">
                  <c:v>25.787636662515816</c:v>
                </c:pt>
                <c:pt idx="731">
                  <c:v>25.87931577535689</c:v>
                </c:pt>
                <c:pt idx="732">
                  <c:v>25.970856350108662</c:v>
                </c:pt>
                <c:pt idx="733">
                  <c:v>26.062258929735833</c:v>
                </c:pt>
                <c:pt idx="734">
                  <c:v>26.153522910741316</c:v>
                </c:pt>
                <c:pt idx="735">
                  <c:v>26.244650199595725</c:v>
                </c:pt>
                <c:pt idx="736">
                  <c:v>26.335635281387265</c:v>
                </c:pt>
                <c:pt idx="737">
                  <c:v>26.426480104588464</c:v>
                </c:pt>
                <c:pt idx="738">
                  <c:v>26.517184165884053</c:v>
                </c:pt>
                <c:pt idx="739">
                  <c:v>26.607746986857258</c:v>
                </c:pt>
                <c:pt idx="740">
                  <c:v>26.698170638884395</c:v>
                </c:pt>
                <c:pt idx="741">
                  <c:v>26.788449651218635</c:v>
                </c:pt>
                <c:pt idx="742">
                  <c:v>26.878586136744943</c:v>
                </c:pt>
                <c:pt idx="743">
                  <c:v>26.968579716023569</c:v>
                </c:pt>
                <c:pt idx="744">
                  <c:v>27.058431312486629</c:v>
                </c:pt>
                <c:pt idx="745">
                  <c:v>27.148138043086831</c:v>
                </c:pt>
                <c:pt idx="746">
                  <c:v>27.237702162400129</c:v>
                </c:pt>
                <c:pt idx="747">
                  <c:v>27.327120820452137</c:v>
                </c:pt>
                <c:pt idx="748">
                  <c:v>27.41639633611134</c:v>
                </c:pt>
                <c:pt idx="749">
                  <c:v>27.505525892279959</c:v>
                </c:pt>
                <c:pt idx="750">
                  <c:v>27.594511192495705</c:v>
                </c:pt>
                <c:pt idx="751">
                  <c:v>27.68335148992151</c:v>
                </c:pt>
                <c:pt idx="752">
                  <c:v>27.772046509820605</c:v>
                </c:pt>
                <c:pt idx="753">
                  <c:v>27.860596229326489</c:v>
                </c:pt>
                <c:pt idx="754">
                  <c:v>27.949000420279269</c:v>
                </c:pt>
                <c:pt idx="755">
                  <c:v>28.037258418912739</c:v>
                </c:pt>
                <c:pt idx="756">
                  <c:v>28.125372111629542</c:v>
                </c:pt>
                <c:pt idx="757">
                  <c:v>28.213338810468809</c:v>
                </c:pt>
                <c:pt idx="758">
                  <c:v>28.301161149289836</c:v>
                </c:pt>
                <c:pt idx="759">
                  <c:v>28.388836471778429</c:v>
                </c:pt>
                <c:pt idx="760">
                  <c:v>28.476366803581197</c:v>
                </c:pt>
                <c:pt idx="761">
                  <c:v>28.56375152919011</c:v>
                </c:pt>
                <c:pt idx="762">
                  <c:v>28.650990722204494</c:v>
                </c:pt>
                <c:pt idx="763">
                  <c:v>28.738084126474135</c:v>
                </c:pt>
                <c:pt idx="764">
                  <c:v>28.82503256575113</c:v>
                </c:pt>
                <c:pt idx="765">
                  <c:v>28.911835830423026</c:v>
                </c:pt>
                <c:pt idx="766">
                  <c:v>28.998494085205884</c:v>
                </c:pt>
                <c:pt idx="767">
                  <c:v>29.085007517333807</c:v>
                </c:pt>
                <c:pt idx="768">
                  <c:v>29.171375994194335</c:v>
                </c:pt>
                <c:pt idx="769">
                  <c:v>29.257600431353271</c:v>
                </c:pt>
                <c:pt idx="770">
                  <c:v>29.343680561895191</c:v>
                </c:pt>
                <c:pt idx="771">
                  <c:v>29.42961702099322</c:v>
                </c:pt>
                <c:pt idx="772">
                  <c:v>29.515409754680519</c:v>
                </c:pt>
                <c:pt idx="773">
                  <c:v>29.601059337874915</c:v>
                </c:pt>
                <c:pt idx="774">
                  <c:v>29.686566033874339</c:v>
                </c:pt>
                <c:pt idx="775">
                  <c:v>29.771930200308685</c:v>
                </c:pt>
                <c:pt idx="776">
                  <c:v>29.85715222406651</c:v>
                </c:pt>
                <c:pt idx="777">
                  <c:v>29.914130792684805</c:v>
                </c:pt>
                <c:pt idx="778">
                  <c:v>29.970833031580636</c:v>
                </c:pt>
                <c:pt idx="779">
                  <c:v>30.027277407860225</c:v>
                </c:pt>
                <c:pt idx="780">
                  <c:v>30.083439501243959</c:v>
                </c:pt>
                <c:pt idx="781">
                  <c:v>30.139337837540417</c:v>
                </c:pt>
                <c:pt idx="782">
                  <c:v>30.194947904396631</c:v>
                </c:pt>
                <c:pt idx="783">
                  <c:v>30.250288286253085</c:v>
                </c:pt>
                <c:pt idx="784">
                  <c:v>30.305345212113536</c:v>
                </c:pt>
                <c:pt idx="785">
                  <c:v>30.360115679554138</c:v>
                </c:pt>
                <c:pt idx="786">
                  <c:v>30.41458581022502</c:v>
                </c:pt>
                <c:pt idx="787">
                  <c:v>30.468774305627392</c:v>
                </c:pt>
                <c:pt idx="788">
                  <c:v>30.522656386669546</c:v>
                </c:pt>
                <c:pt idx="789">
                  <c:v>30.576250813278211</c:v>
                </c:pt>
                <c:pt idx="790">
                  <c:v>30.629532720732819</c:v>
                </c:pt>
                <c:pt idx="791">
                  <c:v>30.682520927318876</c:v>
                </c:pt>
                <c:pt idx="792">
                  <c:v>30.735201459830499</c:v>
                </c:pt>
                <c:pt idx="793">
                  <c:v>30.787571261393829</c:v>
                </c:pt>
                <c:pt idx="794">
                  <c:v>30.839616259011883</c:v>
                </c:pt>
                <c:pt idx="795">
                  <c:v>30.891355387525469</c:v>
                </c:pt>
                <c:pt idx="796">
                  <c:v>30.942763535563685</c:v>
                </c:pt>
                <c:pt idx="797">
                  <c:v>30.993859696159895</c:v>
                </c:pt>
                <c:pt idx="798">
                  <c:v>31.044618679253457</c:v>
                </c:pt>
                <c:pt idx="799">
                  <c:v>31.095059536011085</c:v>
                </c:pt>
                <c:pt idx="800">
                  <c:v>31.145168111333813</c:v>
                </c:pt>
                <c:pt idx="801">
                  <c:v>31.19493574314302</c:v>
                </c:pt>
                <c:pt idx="802">
                  <c:v>31.244359304816893</c:v>
                </c:pt>
                <c:pt idx="803">
                  <c:v>31.293452407734947</c:v>
                </c:pt>
                <c:pt idx="804">
                  <c:v>31.342200813939737</c:v>
                </c:pt>
                <c:pt idx="805">
                  <c:v>31.390595813780493</c:v>
                </c:pt>
                <c:pt idx="806">
                  <c:v>31.438634267146028</c:v>
                </c:pt>
                <c:pt idx="807">
                  <c:v>31.486329868686717</c:v>
                </c:pt>
                <c:pt idx="808">
                  <c:v>31.533662682957239</c:v>
                </c:pt>
                <c:pt idx="809">
                  <c:v>31.580635190267522</c:v>
                </c:pt>
                <c:pt idx="810">
                  <c:v>31.627244264121913</c:v>
                </c:pt>
                <c:pt idx="811">
                  <c:v>31.673492419400699</c:v>
                </c:pt>
                <c:pt idx="812">
                  <c:v>31.719365246655112</c:v>
                </c:pt>
                <c:pt idx="813">
                  <c:v>31.764865249870393</c:v>
                </c:pt>
                <c:pt idx="814">
                  <c:v>31.809989296021016</c:v>
                </c:pt>
                <c:pt idx="815">
                  <c:v>31.854739924361066</c:v>
                </c:pt>
                <c:pt idx="816">
                  <c:v>31.899102660866351</c:v>
                </c:pt>
                <c:pt idx="817">
                  <c:v>31.943080036171295</c:v>
                </c:pt>
                <c:pt idx="818">
                  <c:v>31.986668914764412</c:v>
                </c:pt>
                <c:pt idx="819">
                  <c:v>32.029871863272213</c:v>
                </c:pt>
                <c:pt idx="820">
                  <c:v>32.072671494741776</c:v>
                </c:pt>
                <c:pt idx="821">
                  <c:v>32.115081791307318</c:v>
                </c:pt>
                <c:pt idx="822">
                  <c:v>32.157082481231896</c:v>
                </c:pt>
                <c:pt idx="823">
                  <c:v>32.19868472543525</c:v>
                </c:pt>
                <c:pt idx="824">
                  <c:v>32.239876807991855</c:v>
                </c:pt>
                <c:pt idx="825">
                  <c:v>32.280661332279941</c:v>
                </c:pt>
                <c:pt idx="826">
                  <c:v>32.321029430418406</c:v>
                </c:pt>
                <c:pt idx="827">
                  <c:v>32.360983723237283</c:v>
                </c:pt>
                <c:pt idx="828">
                  <c:v>32.400515334231478</c:v>
                </c:pt>
                <c:pt idx="829">
                  <c:v>32.439625460154595</c:v>
                </c:pt>
                <c:pt idx="830">
                  <c:v>32.478309544294881</c:v>
                </c:pt>
                <c:pt idx="831">
                  <c:v>32.516564472339518</c:v>
                </c:pt>
                <c:pt idx="832">
                  <c:v>32.554387133552943</c:v>
                </c:pt>
                <c:pt idx="833">
                  <c:v>32.591774421047361</c:v>
                </c:pt>
                <c:pt idx="834">
                  <c:v>32.628723232074677</c:v>
                </c:pt>
                <c:pt idx="835">
                  <c:v>32.665230468319052</c:v>
                </c:pt>
                <c:pt idx="836">
                  <c:v>32.701293036188126</c:v>
                </c:pt>
                <c:pt idx="837">
                  <c:v>32.736907847090272</c:v>
                </c:pt>
                <c:pt idx="838">
                  <c:v>32.772071817749072</c:v>
                </c:pt>
                <c:pt idx="839">
                  <c:v>32.806777568538259</c:v>
                </c:pt>
                <c:pt idx="840">
                  <c:v>32.841041901108937</c:v>
                </c:pt>
                <c:pt idx="841">
                  <c:v>32.874842346107165</c:v>
                </c:pt>
                <c:pt idx="842">
                  <c:v>32.908203133818638</c:v>
                </c:pt>
                <c:pt idx="843">
                  <c:v>32.941101792092439</c:v>
                </c:pt>
                <c:pt idx="844">
                  <c:v>32.973562635453533</c:v>
                </c:pt>
                <c:pt idx="845">
                  <c:v>33.005563189294591</c:v>
                </c:pt>
                <c:pt idx="846">
                  <c:v>33.037116116716597</c:v>
                </c:pt>
                <c:pt idx="847">
                  <c:v>33.068234141741094</c:v>
                </c:pt>
                <c:pt idx="848">
                  <c:v>33.098894786730966</c:v>
                </c:pt>
                <c:pt idx="849">
                  <c:v>33.129122567656509</c:v>
                </c:pt>
                <c:pt idx="850">
                  <c:v>33.158895005256248</c:v>
                </c:pt>
                <c:pt idx="851">
                  <c:v>33.188236692427658</c:v>
                </c:pt>
                <c:pt idx="852">
                  <c:v>33.217125148611267</c:v>
                </c:pt>
                <c:pt idx="853">
                  <c:v>33.245573240428556</c:v>
                </c:pt>
                <c:pt idx="854">
                  <c:v>33.273593889660184</c:v>
                </c:pt>
                <c:pt idx="855">
                  <c:v>33.301164614404662</c:v>
                </c:pt>
                <c:pt idx="856">
                  <c:v>33.328310190716735</c:v>
                </c:pt>
                <c:pt idx="857">
                  <c:v>33.355008136162986</c:v>
                </c:pt>
                <c:pt idx="858">
                  <c:v>33.381283296422531</c:v>
                </c:pt>
                <c:pt idx="859">
                  <c:v>33.407113188837414</c:v>
                </c:pt>
                <c:pt idx="860">
                  <c:v>33.432510865307243</c:v>
                </c:pt>
                <c:pt idx="861">
                  <c:v>33.45748942718371</c:v>
                </c:pt>
                <c:pt idx="862">
                  <c:v>33.482026392018533</c:v>
                </c:pt>
                <c:pt idx="863">
                  <c:v>33.506140827992105</c:v>
                </c:pt>
                <c:pt idx="864">
                  <c:v>33.529828080495058</c:v>
                </c:pt>
                <c:pt idx="865">
                  <c:v>33.553089445222007</c:v>
                </c:pt>
                <c:pt idx="866">
                  <c:v>33.575926233277649</c:v>
                </c:pt>
                <c:pt idx="867">
                  <c:v>33.598339770951718</c:v>
                </c:pt>
                <c:pt idx="868">
                  <c:v>33.620331399496784</c:v>
                </c:pt>
                <c:pt idx="869">
                  <c:v>33.641896510849911</c:v>
                </c:pt>
                <c:pt idx="870">
                  <c:v>33.663042432214283</c:v>
                </c:pt>
                <c:pt idx="871">
                  <c:v>33.683776520535233</c:v>
                </c:pt>
                <c:pt idx="872">
                  <c:v>33.70409421007345</c:v>
                </c:pt>
                <c:pt idx="873">
                  <c:v>33.723996913554068</c:v>
                </c:pt>
                <c:pt idx="874">
                  <c:v>33.743486057325157</c:v>
                </c:pt>
                <c:pt idx="875">
                  <c:v>33.762563081144542</c:v>
                </c:pt>
                <c:pt idx="876">
                  <c:v>33.781229437936332</c:v>
                </c:pt>
                <c:pt idx="877">
                  <c:v>33.79948060474463</c:v>
                </c:pt>
                <c:pt idx="878">
                  <c:v>33.817330035108391</c:v>
                </c:pt>
                <c:pt idx="879">
                  <c:v>33.834773234164963</c:v>
                </c:pt>
                <c:pt idx="880">
                  <c:v>33.851811705343891</c:v>
                </c:pt>
                <c:pt idx="881">
                  <c:v>33.868446964140531</c:v>
                </c:pt>
                <c:pt idx="882">
                  <c:v>33.884677536881043</c:v>
                </c:pt>
                <c:pt idx="883">
                  <c:v>33.900510963368745</c:v>
                </c:pt>
                <c:pt idx="884">
                  <c:v>33.915945794212291</c:v>
                </c:pt>
                <c:pt idx="885">
                  <c:v>33.930980586426465</c:v>
                </c:pt>
                <c:pt idx="886">
                  <c:v>33.945619913865123</c:v>
                </c:pt>
                <c:pt idx="887">
                  <c:v>33.959868368692717</c:v>
                </c:pt>
                <c:pt idx="888">
                  <c:v>33.973724539175642</c:v>
                </c:pt>
                <c:pt idx="889">
                  <c:v>33.987187020657494</c:v>
                </c:pt>
                <c:pt idx="890">
                  <c:v>34.000263443981304</c:v>
                </c:pt>
                <c:pt idx="891">
                  <c:v>34.012952425473962</c:v>
                </c:pt>
                <c:pt idx="892">
                  <c:v>34.025254093094816</c:v>
                </c:pt>
                <c:pt idx="893">
                  <c:v>34.037171595001091</c:v>
                </c:pt>
                <c:pt idx="894">
                  <c:v>34.048706583082463</c:v>
                </c:pt>
                <c:pt idx="895">
                  <c:v>34.059860720048178</c:v>
                </c:pt>
                <c:pt idx="896">
                  <c:v>34.070637183064527</c:v>
                </c:pt>
                <c:pt idx="897">
                  <c:v>34.081034636496661</c:v>
                </c:pt>
                <c:pt idx="898">
                  <c:v>34.091056274364483</c:v>
                </c:pt>
                <c:pt idx="899">
                  <c:v>34.100704546970924</c:v>
                </c:pt>
                <c:pt idx="900">
                  <c:v>34.109980026084294</c:v>
                </c:pt>
              </c:numCache>
            </c:numRef>
          </c:val>
        </c:ser>
        <c:ser>
          <c:idx val="2"/>
          <c:order val="2"/>
          <c:tx>
            <c:strRef>
              <c:f>Core!$L$48:$L$49</c:f>
              <c:strCache>
                <c:ptCount val="1"/>
                <c:pt idx="0">
                  <c:v>Due to top and bottom laminates Nm^2</c:v>
                </c:pt>
              </c:strCache>
            </c:strRef>
          </c:tx>
          <c:spPr>
            <a:ln>
              <a:prstDash val="sysDash"/>
            </a:ln>
          </c:spPr>
          <c:marker>
            <c:symbol val="none"/>
          </c:marker>
          <c:cat>
            <c:numRef>
              <c:f>Core!$A$51:$A$951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Core!$L$50:$L$951</c:f>
              <c:numCache>
                <c:formatCode>0.00</c:formatCode>
                <c:ptCount val="90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0</c:v>
                </c:pt>
                <c:pt idx="302">
                  <c:v>8.1338903937212326</c:v>
                </c:pt>
                <c:pt idx="303">
                  <c:v>15.979033067732519</c:v>
                </c:pt>
                <c:pt idx="304">
                  <c:v>23.247639895934675</c:v>
                </c:pt>
                <c:pt idx="305">
                  <c:v>29.651442955444075</c:v>
                </c:pt>
                <c:pt idx="306">
                  <c:v>34.98865441601594</c:v>
                </c:pt>
                <c:pt idx="307">
                  <c:v>39.403410449814942</c:v>
                </c:pt>
                <c:pt idx="308">
                  <c:v>43.126320703767298</c:v>
                </c:pt>
                <c:pt idx="309">
                  <c:v>46.388003627447318</c:v>
                </c:pt>
                <c:pt idx="310">
                  <c:v>49.41907220249999</c:v>
                </c:pt>
                <c:pt idx="311">
                  <c:v>50.218180680248921</c:v>
                </c:pt>
                <c:pt idx="312">
                  <c:v>51.013949914734269</c:v>
                </c:pt>
                <c:pt idx="313">
                  <c:v>51.803062626047748</c:v>
                </c:pt>
                <c:pt idx="314">
                  <c:v>52.58217957092576</c:v>
                </c:pt>
                <c:pt idx="315">
                  <c:v>53.34796333638436</c:v>
                </c:pt>
                <c:pt idx="316">
                  <c:v>54.097091151676402</c:v>
                </c:pt>
                <c:pt idx="317">
                  <c:v>54.826225603817932</c:v>
                </c:pt>
                <c:pt idx="318">
                  <c:v>55.532040261502601</c:v>
                </c:pt>
                <c:pt idx="319">
                  <c:v>56.21119588146685</c:v>
                </c:pt>
                <c:pt idx="320">
                  <c:v>56.860366032404336</c:v>
                </c:pt>
                <c:pt idx="321">
                  <c:v>57.476216046750494</c:v>
                </c:pt>
                <c:pt idx="322">
                  <c:v>58.055414917499995</c:v>
                </c:pt>
                <c:pt idx="323">
                  <c:v>58.595553379677938</c:v>
                </c:pt>
                <c:pt idx="324">
                  <c:v>59.097937167354289</c:v>
                </c:pt>
                <c:pt idx="325">
                  <c:v>59.564773312549178</c:v>
                </c:pt>
                <c:pt idx="326">
                  <c:v>59.998297421569944</c:v>
                </c:pt>
                <c:pt idx="327">
                  <c:v>60.400716378679768</c:v>
                </c:pt>
                <c:pt idx="328">
                  <c:v>60.774265928410209</c:v>
                </c:pt>
                <c:pt idx="329">
                  <c:v>61.121152826332938</c:v>
                </c:pt>
                <c:pt idx="330">
                  <c:v>61.443612936138308</c:v>
                </c:pt>
                <c:pt idx="331">
                  <c:v>61.743852903771909</c:v>
                </c:pt>
                <c:pt idx="332">
                  <c:v>62.024105006243332</c:v>
                </c:pt>
                <c:pt idx="333">
                  <c:v>62.286586859259955</c:v>
                </c:pt>
                <c:pt idx="334">
                  <c:v>62.533519743854619</c:v>
                </c:pt>
                <c:pt idx="335">
                  <c:v>62.767124941060288</c:v>
                </c:pt>
                <c:pt idx="336">
                  <c:v>62.989621874223694</c:v>
                </c:pt>
                <c:pt idx="337">
                  <c:v>63.20323553766476</c:v>
                </c:pt>
                <c:pt idx="338">
                  <c:v>63.410184426780859</c:v>
                </c:pt>
                <c:pt idx="339">
                  <c:v>63.612691217880297</c:v>
                </c:pt>
                <c:pt idx="340">
                  <c:v>63.812976727499994</c:v>
                </c:pt>
                <c:pt idx="341">
                  <c:v>63.936056645946735</c:v>
                </c:pt>
                <c:pt idx="342">
                  <c:v>64.059133752778337</c:v>
                </c:pt>
                <c:pt idx="343">
                  <c:v>64.182197915261128</c:v>
                </c:pt>
                <c:pt idx="344">
                  <c:v>64.305260964016867</c:v>
                </c:pt>
                <c:pt idx="345">
                  <c:v>64.428312766311905</c:v>
                </c:pt>
                <c:pt idx="346">
                  <c:v>64.551350510531094</c:v>
                </c:pt>
                <c:pt idx="347">
                  <c:v>64.674367724500044</c:v>
                </c:pt>
                <c:pt idx="348">
                  <c:v>64.797368917721997</c:v>
                </c:pt>
                <c:pt idx="349">
                  <c:v>64.920343957463402</c:v>
                </c:pt>
                <c:pt idx="350">
                  <c:v>65.043297353227445</c:v>
                </c:pt>
                <c:pt idx="351">
                  <c:v>65.166222632839791</c:v>
                </c:pt>
                <c:pt idx="352">
                  <c:v>65.289113324126049</c:v>
                </c:pt>
                <c:pt idx="353">
                  <c:v>65.411973936589447</c:v>
                </c:pt>
                <c:pt idx="354">
                  <c:v>65.534794337496422</c:v>
                </c:pt>
                <c:pt idx="355">
                  <c:v>65.657579036350214</c:v>
                </c:pt>
                <c:pt idx="356">
                  <c:v>65.780321560976446</c:v>
                </c:pt>
                <c:pt idx="357">
                  <c:v>65.903015439200729</c:v>
                </c:pt>
                <c:pt idx="358">
                  <c:v>66.025665180526303</c:v>
                </c:pt>
                <c:pt idx="359">
                  <c:v>66.148260652219605</c:v>
                </c:pt>
                <c:pt idx="360">
                  <c:v>66.270806363783862</c:v>
                </c:pt>
                <c:pt idx="361">
                  <c:v>66.393295843044697</c:v>
                </c:pt>
                <c:pt idx="362">
                  <c:v>66.51572261782772</c:v>
                </c:pt>
                <c:pt idx="363">
                  <c:v>66.6380911976362</c:v>
                </c:pt>
                <c:pt idx="364">
                  <c:v>66.760391449736531</c:v>
                </c:pt>
                <c:pt idx="365">
                  <c:v>66.882627883631969</c:v>
                </c:pt>
                <c:pt idx="366">
                  <c:v>67.004794027148137</c:v>
                </c:pt>
                <c:pt idx="367">
                  <c:v>67.126883408110629</c:v>
                </c:pt>
                <c:pt idx="368">
                  <c:v>67.248900536022745</c:v>
                </c:pt>
                <c:pt idx="369">
                  <c:v>67.370835278150835</c:v>
                </c:pt>
                <c:pt idx="370">
                  <c:v>67.492692143998184</c:v>
                </c:pt>
                <c:pt idx="371">
                  <c:v>67.6144646613904</c:v>
                </c:pt>
                <c:pt idx="372">
                  <c:v>67.736146358153121</c:v>
                </c:pt>
                <c:pt idx="373">
                  <c:v>67.857741743789546</c:v>
                </c:pt>
                <c:pt idx="374">
                  <c:v>67.979240685566126</c:v>
                </c:pt>
                <c:pt idx="375">
                  <c:v>68.100647692986101</c:v>
                </c:pt>
                <c:pt idx="376">
                  <c:v>68.221956293875095</c:v>
                </c:pt>
                <c:pt idx="377">
                  <c:v>68.343160016058732</c:v>
                </c:pt>
                <c:pt idx="378">
                  <c:v>68.464263369040239</c:v>
                </c:pt>
                <c:pt idx="379">
                  <c:v>68.585256220086023</c:v>
                </c:pt>
                <c:pt idx="380">
                  <c:v>68.706143078699384</c:v>
                </c:pt>
                <c:pt idx="381">
                  <c:v>68.826917472705858</c:v>
                </c:pt>
                <c:pt idx="382">
                  <c:v>68.947572929931127</c:v>
                </c:pt>
                <c:pt idx="383">
                  <c:v>69.06811395987846</c:v>
                </c:pt>
                <c:pt idx="384">
                  <c:v>69.188530429814165</c:v>
                </c:pt>
                <c:pt idx="385">
                  <c:v>69.308826849241598</c:v>
                </c:pt>
                <c:pt idx="386">
                  <c:v>69.428996745986339</c:v>
                </c:pt>
                <c:pt idx="387">
                  <c:v>69.549033647873955</c:v>
                </c:pt>
                <c:pt idx="388">
                  <c:v>69.668942064407773</c:v>
                </c:pt>
                <c:pt idx="389">
                  <c:v>69.788711862854157</c:v>
                </c:pt>
                <c:pt idx="390">
                  <c:v>69.908347552716393</c:v>
                </c:pt>
                <c:pt idx="391">
                  <c:v>70.02784266182006</c:v>
                </c:pt>
                <c:pt idx="392">
                  <c:v>70.14719071799081</c:v>
                </c:pt>
                <c:pt idx="393">
                  <c:v>70.266396230731829</c:v>
                </c:pt>
                <c:pt idx="394">
                  <c:v>70.385449067309622</c:v>
                </c:pt>
                <c:pt idx="395">
                  <c:v>70.504353737227376</c:v>
                </c:pt>
                <c:pt idx="396">
                  <c:v>70.623103768310727</c:v>
                </c:pt>
                <c:pt idx="397">
                  <c:v>70.741692688385271</c:v>
                </c:pt>
                <c:pt idx="398">
                  <c:v>70.860125006954291</c:v>
                </c:pt>
                <c:pt idx="399">
                  <c:v>70.978390591284167</c:v>
                </c:pt>
                <c:pt idx="400">
                  <c:v>71.096493950878184</c:v>
                </c:pt>
                <c:pt idx="401">
                  <c:v>71.214428613561921</c:v>
                </c:pt>
                <c:pt idx="402">
                  <c:v>71.332188107161016</c:v>
                </c:pt>
                <c:pt idx="403">
                  <c:v>71.449776941178726</c:v>
                </c:pt>
                <c:pt idx="404">
                  <c:v>71.567184982881443</c:v>
                </c:pt>
                <c:pt idx="405">
                  <c:v>71.684416741772409</c:v>
                </c:pt>
                <c:pt idx="406">
                  <c:v>71.801465745677291</c:v>
                </c:pt>
                <c:pt idx="407">
                  <c:v>71.91832552242164</c:v>
                </c:pt>
                <c:pt idx="408">
                  <c:v>72.035000581508754</c:v>
                </c:pt>
                <c:pt idx="409">
                  <c:v>72.151484450764258</c:v>
                </c:pt>
                <c:pt idx="410">
                  <c:v>72.267770658013703</c:v>
                </c:pt>
                <c:pt idx="411">
                  <c:v>72.383863712760416</c:v>
                </c:pt>
                <c:pt idx="412">
                  <c:v>72.499753482270762</c:v>
                </c:pt>
                <c:pt idx="413">
                  <c:v>72.615444476047998</c:v>
                </c:pt>
                <c:pt idx="414">
                  <c:v>72.730930221917788</c:v>
                </c:pt>
                <c:pt idx="415">
                  <c:v>72.846204247705671</c:v>
                </c:pt>
                <c:pt idx="416">
                  <c:v>72.961271062914946</c:v>
                </c:pt>
                <c:pt idx="417">
                  <c:v>73.07612053481202</c:v>
                </c:pt>
                <c:pt idx="418">
                  <c:v>73.190753512340891</c:v>
                </c:pt>
                <c:pt idx="419">
                  <c:v>73.305170844445655</c:v>
                </c:pt>
                <c:pt idx="420">
                  <c:v>73.419364228672322</c:v>
                </c:pt>
                <c:pt idx="421">
                  <c:v>73.533332683685273</c:v>
                </c:pt>
                <c:pt idx="422">
                  <c:v>73.647075228149006</c:v>
                </c:pt>
                <c:pt idx="423">
                  <c:v>73.760585389889073</c:v>
                </c:pt>
                <c:pt idx="424">
                  <c:v>73.873862187569969</c:v>
                </c:pt>
                <c:pt idx="425">
                  <c:v>73.986902809576463</c:v>
                </c:pt>
                <c:pt idx="426">
                  <c:v>74.099704444293479</c:v>
                </c:pt>
                <c:pt idx="427">
                  <c:v>74.212266110385329</c:v>
                </c:pt>
                <c:pt idx="428">
                  <c:v>74.324581335677735</c:v>
                </c:pt>
                <c:pt idx="429">
                  <c:v>74.436649138835065</c:v>
                </c:pt>
                <c:pt idx="430">
                  <c:v>74.548466708242159</c:v>
                </c:pt>
                <c:pt idx="431">
                  <c:v>74.660031232283899</c:v>
                </c:pt>
                <c:pt idx="432">
                  <c:v>74.771341729624666</c:v>
                </c:pt>
                <c:pt idx="433">
                  <c:v>74.882391728090084</c:v>
                </c:pt>
                <c:pt idx="434">
                  <c:v>74.993180246344593</c:v>
                </c:pt>
                <c:pt idx="435">
                  <c:v>75.103704472773018</c:v>
                </c:pt>
                <c:pt idx="436">
                  <c:v>75.21396159576021</c:v>
                </c:pt>
                <c:pt idx="437">
                  <c:v>75.323950633970583</c:v>
                </c:pt>
                <c:pt idx="438">
                  <c:v>75.433665115229729</c:v>
                </c:pt>
                <c:pt idx="439">
                  <c:v>75.543104058202161</c:v>
                </c:pt>
                <c:pt idx="440">
                  <c:v>75.65226465127266</c:v>
                </c:pt>
                <c:pt idx="441">
                  <c:v>75.761144082826007</c:v>
                </c:pt>
                <c:pt idx="442">
                  <c:v>75.869741371526715</c:v>
                </c:pt>
                <c:pt idx="443">
                  <c:v>75.978050045200391</c:v>
                </c:pt>
                <c:pt idx="444">
                  <c:v>76.086069122511418</c:v>
                </c:pt>
                <c:pt idx="445">
                  <c:v>76.19379579184465</c:v>
                </c:pt>
                <c:pt idx="446">
                  <c:v>76.30122724158494</c:v>
                </c:pt>
                <c:pt idx="447">
                  <c:v>76.408362490396684</c:v>
                </c:pt>
                <c:pt idx="448">
                  <c:v>76.515195066105548</c:v>
                </c:pt>
                <c:pt idx="449">
                  <c:v>76.62172398737593</c:v>
                </c:pt>
                <c:pt idx="450">
                  <c:v>76.727946442592653</c:v>
                </c:pt>
                <c:pt idx="451">
                  <c:v>76.833861450420201</c:v>
                </c:pt>
                <c:pt idx="452">
                  <c:v>76.939462538684126</c:v>
                </c:pt>
                <c:pt idx="453">
                  <c:v>77.044748726048908</c:v>
                </c:pt>
                <c:pt idx="454">
                  <c:v>77.14971720089936</c:v>
                </c:pt>
                <c:pt idx="455">
                  <c:v>77.25436515162032</c:v>
                </c:pt>
                <c:pt idx="456">
                  <c:v>77.358689766596584</c:v>
                </c:pt>
                <c:pt idx="457">
                  <c:v>77.462688234213033</c:v>
                </c:pt>
                <c:pt idx="458">
                  <c:v>77.566358657994257</c:v>
                </c:pt>
                <c:pt idx="459">
                  <c:v>77.669696396045481</c:v>
                </c:pt>
                <c:pt idx="460">
                  <c:v>77.7727004670312</c:v>
                </c:pt>
                <c:pt idx="461">
                  <c:v>77.875366229056539</c:v>
                </c:pt>
                <c:pt idx="462">
                  <c:v>77.977691785646229</c:v>
                </c:pt>
                <c:pt idx="463">
                  <c:v>78.079675240324818</c:v>
                </c:pt>
                <c:pt idx="464">
                  <c:v>78.181311951197614</c:v>
                </c:pt>
                <c:pt idx="465">
                  <c:v>78.282600936928944</c:v>
                </c:pt>
                <c:pt idx="466">
                  <c:v>78.38353755562413</c:v>
                </c:pt>
                <c:pt idx="467">
                  <c:v>78.484119910807749</c:v>
                </c:pt>
                <c:pt idx="468">
                  <c:v>78.584346106004446</c:v>
                </c:pt>
                <c:pt idx="469">
                  <c:v>78.684211499319446</c:v>
                </c:pt>
                <c:pt idx="470">
                  <c:v>78.783715109417187</c:v>
                </c:pt>
                <c:pt idx="471">
                  <c:v>78.882852294402909</c:v>
                </c:pt>
                <c:pt idx="472">
                  <c:v>78.981622072941008</c:v>
                </c:pt>
                <c:pt idx="473">
                  <c:v>79.080019803136722</c:v>
                </c:pt>
                <c:pt idx="474">
                  <c:v>79.178043588514697</c:v>
                </c:pt>
                <c:pt idx="475">
                  <c:v>79.275690617459745</c:v>
                </c:pt>
                <c:pt idx="476">
                  <c:v>79.3729585359266</c:v>
                </c:pt>
                <c:pt idx="477">
                  <c:v>79.469844074730219</c:v>
                </c:pt>
                <c:pt idx="478">
                  <c:v>79.566344422255384</c:v>
                </c:pt>
                <c:pt idx="479">
                  <c:v>79.662456766886947</c:v>
                </c:pt>
                <c:pt idx="480">
                  <c:v>79.758177839439838</c:v>
                </c:pt>
                <c:pt idx="481">
                  <c:v>79.85350574343866</c:v>
                </c:pt>
                <c:pt idx="482">
                  <c:v>79.948437209698383</c:v>
                </c:pt>
                <c:pt idx="483">
                  <c:v>80.042969426603833</c:v>
                </c:pt>
                <c:pt idx="484">
                  <c:v>80.137099124969893</c:v>
                </c:pt>
                <c:pt idx="485">
                  <c:v>80.23082440832124</c:v>
                </c:pt>
                <c:pt idx="486">
                  <c:v>80.324142007472787</c:v>
                </c:pt>
                <c:pt idx="487">
                  <c:v>80.417048882024417</c:v>
                </c:pt>
                <c:pt idx="488">
                  <c:v>80.509542677930853</c:v>
                </c:pt>
                <c:pt idx="489">
                  <c:v>80.601620126007006</c:v>
                </c:pt>
                <c:pt idx="490">
                  <c:v>80.69327875781515</c:v>
                </c:pt>
                <c:pt idx="491">
                  <c:v>80.784515647347661</c:v>
                </c:pt>
                <c:pt idx="492">
                  <c:v>80.875327982989319</c:v>
                </c:pt>
                <c:pt idx="493">
                  <c:v>80.965712953124992</c:v>
                </c:pt>
                <c:pt idx="494">
                  <c:v>81.05567142242802</c:v>
                </c:pt>
                <c:pt idx="495">
                  <c:v>81.145194590077693</c:v>
                </c:pt>
                <c:pt idx="496">
                  <c:v>81.234297271049556</c:v>
                </c:pt>
                <c:pt idx="497">
                  <c:v>81.322967676086918</c:v>
                </c:pt>
                <c:pt idx="498">
                  <c:v>81.411220648934105</c:v>
                </c:pt>
                <c:pt idx="499">
                  <c:v>81.499044371668205</c:v>
                </c:pt>
                <c:pt idx="500">
                  <c:v>81.586453716597177</c:v>
                </c:pt>
                <c:pt idx="501">
                  <c:v>81.673436837337078</c:v>
                </c:pt>
                <c:pt idx="502">
                  <c:v>81.760008634554296</c:v>
                </c:pt>
                <c:pt idx="503">
                  <c:v>81.846163941499427</c:v>
                </c:pt>
                <c:pt idx="504">
                  <c:v>81.931897563321016</c:v>
                </c:pt>
                <c:pt idx="505">
                  <c:v>82.017224442838483</c:v>
                </c:pt>
                <c:pt idx="506">
                  <c:v>82.102132663412817</c:v>
                </c:pt>
                <c:pt idx="507">
                  <c:v>82.18663719570911</c:v>
                </c:pt>
                <c:pt idx="508">
                  <c:v>82.270726095345253</c:v>
                </c:pt>
                <c:pt idx="509">
                  <c:v>82.354414360626819</c:v>
                </c:pt>
                <c:pt idx="510">
                  <c:v>82.437690019633806</c:v>
                </c:pt>
                <c:pt idx="511">
                  <c:v>82.520568098107162</c:v>
                </c:pt>
                <c:pt idx="512">
                  <c:v>82.603036596794027</c:v>
                </c:pt>
                <c:pt idx="513">
                  <c:v>82.685110568665635</c:v>
                </c:pt>
                <c:pt idx="514">
                  <c:v>82.766784770679138</c:v>
                </c:pt>
                <c:pt idx="515">
                  <c:v>82.848053932817777</c:v>
                </c:pt>
                <c:pt idx="516">
                  <c:v>82.928933148513607</c:v>
                </c:pt>
                <c:pt idx="517">
                  <c:v>83.009410351079111</c:v>
                </c:pt>
                <c:pt idx="518">
                  <c:v>83.089500660663745</c:v>
                </c:pt>
                <c:pt idx="519">
                  <c:v>83.169191983965092</c:v>
                </c:pt>
                <c:pt idx="520">
                  <c:v>83.248499467645047</c:v>
                </c:pt>
                <c:pt idx="521">
                  <c:v>83.327410991991329</c:v>
                </c:pt>
                <c:pt idx="522">
                  <c:v>83.405941729973065</c:v>
                </c:pt>
                <c:pt idx="523">
                  <c:v>83.484086378433005</c:v>
                </c:pt>
                <c:pt idx="524">
                  <c:v>83.561839608163268</c:v>
                </c:pt>
                <c:pt idx="525">
                  <c:v>83.639216631209081</c:v>
                </c:pt>
                <c:pt idx="526">
                  <c:v>83.716205262731251</c:v>
                </c:pt>
                <c:pt idx="527">
                  <c:v>83.792820740569383</c:v>
                </c:pt>
                <c:pt idx="528">
                  <c:v>83.869050854192452</c:v>
                </c:pt>
                <c:pt idx="529">
                  <c:v>83.944910867029421</c:v>
                </c:pt>
                <c:pt idx="530">
                  <c:v>84.020388543062452</c:v>
                </c:pt>
                <c:pt idx="531">
                  <c:v>84.095499171104706</c:v>
                </c:pt>
                <c:pt idx="532">
                  <c:v>84.170230489856763</c:v>
                </c:pt>
                <c:pt idx="533">
                  <c:v>84.244597813310776</c:v>
                </c:pt>
                <c:pt idx="534">
                  <c:v>84.318595767656973</c:v>
                </c:pt>
                <c:pt idx="535">
                  <c:v>84.392218954163141</c:v>
                </c:pt>
                <c:pt idx="536">
                  <c:v>84.465482724205202</c:v>
                </c:pt>
                <c:pt idx="537">
                  <c:v>84.538374754177312</c:v>
                </c:pt>
                <c:pt idx="538">
                  <c:v>84.610910420121726</c:v>
                </c:pt>
                <c:pt idx="539">
                  <c:v>84.683077373868855</c:v>
                </c:pt>
                <c:pt idx="540">
                  <c:v>84.754891015922041</c:v>
                </c:pt>
                <c:pt idx="541">
                  <c:v>84.826338973753238</c:v>
                </c:pt>
                <c:pt idx="542">
                  <c:v>84.897436672121742</c:v>
                </c:pt>
                <c:pt idx="543">
                  <c:v>84.968178681718797</c:v>
                </c:pt>
                <c:pt idx="544">
                  <c:v>85.038559549236254</c:v>
                </c:pt>
                <c:pt idx="545">
                  <c:v>85.108594735432703</c:v>
                </c:pt>
                <c:pt idx="546">
                  <c:v>85.178271807781158</c:v>
                </c:pt>
                <c:pt idx="547">
                  <c:v>85.247606250783463</c:v>
                </c:pt>
                <c:pt idx="548">
                  <c:v>85.316585608271978</c:v>
                </c:pt>
                <c:pt idx="549">
                  <c:v>85.385225388286571</c:v>
                </c:pt>
                <c:pt idx="550">
                  <c:v>85.453513111224211</c:v>
                </c:pt>
                <c:pt idx="551">
                  <c:v>85.521464308457624</c:v>
                </c:pt>
                <c:pt idx="552">
                  <c:v>85.589073497255995</c:v>
                </c:pt>
                <c:pt idx="553">
                  <c:v>85.656335171812088</c:v>
                </c:pt>
                <c:pt idx="554">
                  <c:v>85.723264898113328</c:v>
                </c:pt>
                <c:pt idx="555">
                  <c:v>85.789850138865489</c:v>
                </c:pt>
                <c:pt idx="556">
                  <c:v>85.856106482876086</c:v>
                </c:pt>
                <c:pt idx="557">
                  <c:v>85.922021370133322</c:v>
                </c:pt>
                <c:pt idx="558">
                  <c:v>85.987610412059752</c:v>
                </c:pt>
                <c:pt idx="559">
                  <c:v>86.052861026131183</c:v>
                </c:pt>
                <c:pt idx="560">
                  <c:v>86.117788846179948</c:v>
                </c:pt>
                <c:pt idx="561">
                  <c:v>86.18238126737451</c:v>
                </c:pt>
                <c:pt idx="562">
                  <c:v>86.246657606311274</c:v>
                </c:pt>
                <c:pt idx="563">
                  <c:v>86.310601336108562</c:v>
                </c:pt>
                <c:pt idx="564">
                  <c:v>86.374221531850907</c:v>
                </c:pt>
                <c:pt idx="565">
                  <c:v>86.437519240261039</c:v>
                </c:pt>
                <c:pt idx="566">
                  <c:v>86.500496443873573</c:v>
                </c:pt>
                <c:pt idx="567">
                  <c:v>86.563154211103083</c:v>
                </c:pt>
                <c:pt idx="568">
                  <c:v>86.625494502894782</c:v>
                </c:pt>
                <c:pt idx="569">
                  <c:v>86.687518409150115</c:v>
                </c:pt>
                <c:pt idx="570">
                  <c:v>86.749227869430044</c:v>
                </c:pt>
                <c:pt idx="571">
                  <c:v>86.810627655476907</c:v>
                </c:pt>
                <c:pt idx="572">
                  <c:v>86.871712173279846</c:v>
                </c:pt>
                <c:pt idx="573">
                  <c:v>86.932486789480535</c:v>
                </c:pt>
                <c:pt idx="574">
                  <c:v>86.99295264679985</c:v>
                </c:pt>
                <c:pt idx="575">
                  <c:v>87.053111632235755</c:v>
                </c:pt>
                <c:pt idx="576">
                  <c:v>87.112964909277963</c:v>
                </c:pt>
                <c:pt idx="577">
                  <c:v>87.172514344258062</c:v>
                </c:pt>
                <c:pt idx="578">
                  <c:v>87.231764781788854</c:v>
                </c:pt>
                <c:pt idx="579">
                  <c:v>87.290707086063009</c:v>
                </c:pt>
                <c:pt idx="580">
                  <c:v>87.349357103729602</c:v>
                </c:pt>
                <c:pt idx="581">
                  <c:v>87.407705533488652</c:v>
                </c:pt>
                <c:pt idx="582">
                  <c:v>87.465757696175004</c:v>
                </c:pt>
                <c:pt idx="583">
                  <c:v>87.52351482635396</c:v>
                </c:pt>
                <c:pt idx="584">
                  <c:v>87.580978719640527</c:v>
                </c:pt>
                <c:pt idx="585">
                  <c:v>87.638150630445878</c:v>
                </c:pt>
                <c:pt idx="586">
                  <c:v>87.695032334641724</c:v>
                </c:pt>
                <c:pt idx="587">
                  <c:v>87.751628766839147</c:v>
                </c:pt>
                <c:pt idx="588">
                  <c:v>87.807930701694119</c:v>
                </c:pt>
                <c:pt idx="589">
                  <c:v>87.863954074930888</c:v>
                </c:pt>
                <c:pt idx="590">
                  <c:v>87.919685981313208</c:v>
                </c:pt>
                <c:pt idx="591">
                  <c:v>87.975142375795798</c:v>
                </c:pt>
                <c:pt idx="592">
                  <c:v>88.030313902784812</c:v>
                </c:pt>
                <c:pt idx="593">
                  <c:v>88.085205829949388</c:v>
                </c:pt>
                <c:pt idx="594">
                  <c:v>88.139819498468313</c:v>
                </c:pt>
                <c:pt idx="595">
                  <c:v>88.194156597907238</c:v>
                </c:pt>
                <c:pt idx="596">
                  <c:v>88.248222148721766</c:v>
                </c:pt>
                <c:pt idx="597">
                  <c:v>88.302006840184816</c:v>
                </c:pt>
                <c:pt idx="598">
                  <c:v>88.355526692942192</c:v>
                </c:pt>
                <c:pt idx="599">
                  <c:v>88.408768717297647</c:v>
                </c:pt>
                <c:pt idx="600">
                  <c:v>88.461748952204374</c:v>
                </c:pt>
                <c:pt idx="601">
                  <c:v>88.514457999953919</c:v>
                </c:pt>
                <c:pt idx="602">
                  <c:v>88.566901087023837</c:v>
                </c:pt>
                <c:pt idx="603">
                  <c:v>88.619083297765982</c:v>
                </c:pt>
                <c:pt idx="604">
                  <c:v>88.670995257916047</c:v>
                </c:pt>
                <c:pt idx="605">
                  <c:v>88.72265305129811</c:v>
                </c:pt>
                <c:pt idx="606">
                  <c:v>88.774043625396587</c:v>
                </c:pt>
                <c:pt idx="607">
                  <c:v>88.825183081625028</c:v>
                </c:pt>
                <c:pt idx="608">
                  <c:v>88.876058349980951</c:v>
                </c:pt>
                <c:pt idx="609">
                  <c:v>88.926685549262231</c:v>
                </c:pt>
                <c:pt idx="610">
                  <c:v>88.977051592184651</c:v>
                </c:pt>
                <c:pt idx="611">
                  <c:v>89.027172614725259</c:v>
                </c:pt>
                <c:pt idx="612">
                  <c:v>89.077042831081883</c:v>
                </c:pt>
                <c:pt idx="613">
                  <c:v>89.126656438529636</c:v>
                </c:pt>
                <c:pt idx="614">
                  <c:v>89.176029598429665</c:v>
                </c:pt>
                <c:pt idx="615">
                  <c:v>89.225149181190901</c:v>
                </c:pt>
                <c:pt idx="616">
                  <c:v>89.274031364840809</c:v>
                </c:pt>
                <c:pt idx="617">
                  <c:v>89.32266300322452</c:v>
                </c:pt>
                <c:pt idx="618">
                  <c:v>89.371060290830798</c:v>
                </c:pt>
                <c:pt idx="619">
                  <c:v>89.419210065146075</c:v>
                </c:pt>
                <c:pt idx="620">
                  <c:v>89.467128536915197</c:v>
                </c:pt>
                <c:pt idx="621">
                  <c:v>89.514809882836701</c:v>
                </c:pt>
                <c:pt idx="622">
                  <c:v>89.56224826360949</c:v>
                </c:pt>
                <c:pt idx="623">
                  <c:v>89.609459913977901</c:v>
                </c:pt>
                <c:pt idx="624">
                  <c:v>89.656431631429186</c:v>
                </c:pt>
                <c:pt idx="625">
                  <c:v>89.703179666451035</c:v>
                </c:pt>
                <c:pt idx="626">
                  <c:v>89.749690800889866</c:v>
                </c:pt>
                <c:pt idx="627">
                  <c:v>89.795981300771587</c:v>
                </c:pt>
                <c:pt idx="628">
                  <c:v>89.842037932507012</c:v>
                </c:pt>
                <c:pt idx="629">
                  <c:v>89.887876977455065</c:v>
                </c:pt>
                <c:pt idx="630">
                  <c:v>89.933492576891908</c:v>
                </c:pt>
                <c:pt idx="631">
                  <c:v>89.978878857017051</c:v>
                </c:pt>
                <c:pt idx="632">
                  <c:v>90.024052121804317</c:v>
                </c:pt>
                <c:pt idx="633">
                  <c:v>90.068999099972984</c:v>
                </c:pt>
                <c:pt idx="634">
                  <c:v>90.113736110317191</c:v>
                </c:pt>
                <c:pt idx="635">
                  <c:v>90.158253571084899</c:v>
                </c:pt>
                <c:pt idx="636">
                  <c:v>90.20255670294604</c:v>
                </c:pt>
                <c:pt idx="637">
                  <c:v>90.246647025965046</c:v>
                </c:pt>
                <c:pt idx="638">
                  <c:v>90.290526060206389</c:v>
                </c:pt>
                <c:pt idx="639">
                  <c:v>90.334195325734484</c:v>
                </c:pt>
                <c:pt idx="640">
                  <c:v>90.37765634261379</c:v>
                </c:pt>
                <c:pt idx="641">
                  <c:v>90.420910630908693</c:v>
                </c:pt>
                <c:pt idx="642">
                  <c:v>90.463959710683696</c:v>
                </c:pt>
                <c:pt idx="643">
                  <c:v>90.506805102003213</c:v>
                </c:pt>
                <c:pt idx="644">
                  <c:v>90.549448324931703</c:v>
                </c:pt>
                <c:pt idx="645">
                  <c:v>90.591894621215644</c:v>
                </c:pt>
                <c:pt idx="646">
                  <c:v>90.634138069228385</c:v>
                </c:pt>
                <c:pt idx="647">
                  <c:v>90.676183909030598</c:v>
                </c:pt>
                <c:pt idx="648">
                  <c:v>90.7180336606867</c:v>
                </c:pt>
                <c:pt idx="649">
                  <c:v>90.759688844261163</c:v>
                </c:pt>
                <c:pt idx="650">
                  <c:v>90.801150979818374</c:v>
                </c:pt>
                <c:pt idx="651">
                  <c:v>90.842421587422834</c:v>
                </c:pt>
                <c:pt idx="652">
                  <c:v>90.883502187138959</c:v>
                </c:pt>
                <c:pt idx="653">
                  <c:v>90.92439429903115</c:v>
                </c:pt>
                <c:pt idx="654">
                  <c:v>90.965099443163894</c:v>
                </c:pt>
                <c:pt idx="655">
                  <c:v>91.005622877437176</c:v>
                </c:pt>
                <c:pt idx="656">
                  <c:v>91.045958647789149</c:v>
                </c:pt>
                <c:pt idx="657">
                  <c:v>91.086112010562189</c:v>
                </c:pt>
                <c:pt idx="658">
                  <c:v>91.126084485820684</c:v>
                </c:pt>
                <c:pt idx="659">
                  <c:v>91.165877593629091</c:v>
                </c:pt>
                <c:pt idx="660">
                  <c:v>91.205492854051855</c:v>
                </c:pt>
                <c:pt idx="661">
                  <c:v>91.244931787153419</c:v>
                </c:pt>
                <c:pt idx="662">
                  <c:v>91.284195912998229</c:v>
                </c:pt>
                <c:pt idx="663">
                  <c:v>91.323286751650727</c:v>
                </c:pt>
                <c:pt idx="664">
                  <c:v>91.362209574452962</c:v>
                </c:pt>
                <c:pt idx="665">
                  <c:v>91.400958400343569</c:v>
                </c:pt>
                <c:pt idx="666">
                  <c:v>91.439538499222365</c:v>
                </c:pt>
                <c:pt idx="667">
                  <c:v>91.47795139115378</c:v>
                </c:pt>
                <c:pt idx="668">
                  <c:v>91.51619859620223</c:v>
                </c:pt>
                <c:pt idx="669">
                  <c:v>91.55428346471183</c:v>
                </c:pt>
                <c:pt idx="670">
                  <c:v>91.592203856187723</c:v>
                </c:pt>
                <c:pt idx="671">
                  <c:v>91.629963120974026</c:v>
                </c:pt>
                <c:pt idx="672">
                  <c:v>91.667562779135125</c:v>
                </c:pt>
                <c:pt idx="673">
                  <c:v>91.705004350735479</c:v>
                </c:pt>
                <c:pt idx="674">
                  <c:v>91.742291290555272</c:v>
                </c:pt>
                <c:pt idx="675">
                  <c:v>91.779421250528742</c:v>
                </c:pt>
                <c:pt idx="676">
                  <c:v>91.816397684121938</c:v>
                </c:pt>
                <c:pt idx="677">
                  <c:v>91.853223941678948</c:v>
                </c:pt>
                <c:pt idx="678">
                  <c:v>91.889897882705</c:v>
                </c:pt>
                <c:pt idx="679">
                  <c:v>91.926422857544139</c:v>
                </c:pt>
                <c:pt idx="680">
                  <c:v>91.962800386260767</c:v>
                </c:pt>
                <c:pt idx="681">
                  <c:v>91.99903198891937</c:v>
                </c:pt>
                <c:pt idx="682">
                  <c:v>92.035119185584378</c:v>
                </c:pt>
                <c:pt idx="683">
                  <c:v>92.071063496320207</c:v>
                </c:pt>
                <c:pt idx="684">
                  <c:v>92.106868388342718</c:v>
                </c:pt>
                <c:pt idx="685">
                  <c:v>92.142531488586627</c:v>
                </c:pt>
                <c:pt idx="686">
                  <c:v>92.178058093361443</c:v>
                </c:pt>
                <c:pt idx="687">
                  <c:v>92.213446062172466</c:v>
                </c:pt>
                <c:pt idx="688">
                  <c:v>92.248698745363683</c:v>
                </c:pt>
                <c:pt idx="689">
                  <c:v>92.283817662999567</c:v>
                </c:pt>
                <c:pt idx="690">
                  <c:v>92.318804335144549</c:v>
                </c:pt>
                <c:pt idx="691">
                  <c:v>92.353660281863057</c:v>
                </c:pt>
                <c:pt idx="692">
                  <c:v>92.388387023219579</c:v>
                </c:pt>
                <c:pt idx="693">
                  <c:v>92.422986079278502</c:v>
                </c:pt>
                <c:pt idx="694">
                  <c:v>92.457462758688905</c:v>
                </c:pt>
                <c:pt idx="695">
                  <c:v>92.491811005390829</c:v>
                </c:pt>
                <c:pt idx="696">
                  <c:v>92.526036126975669</c:v>
                </c:pt>
                <c:pt idx="697">
                  <c:v>92.560139643507881</c:v>
                </c:pt>
                <c:pt idx="698">
                  <c:v>92.594123075051897</c:v>
                </c:pt>
                <c:pt idx="699">
                  <c:v>92.627987941672103</c:v>
                </c:pt>
                <c:pt idx="700">
                  <c:v>92.661735763433029</c:v>
                </c:pt>
                <c:pt idx="701">
                  <c:v>92.695368060399076</c:v>
                </c:pt>
                <c:pt idx="702">
                  <c:v>92.72888635263466</c:v>
                </c:pt>
                <c:pt idx="703">
                  <c:v>92.762295957731041</c:v>
                </c:pt>
                <c:pt idx="704">
                  <c:v>92.795590801628535</c:v>
                </c:pt>
                <c:pt idx="705">
                  <c:v>92.828776200976108</c:v>
                </c:pt>
                <c:pt idx="706">
                  <c:v>92.861853675838148</c:v>
                </c:pt>
                <c:pt idx="707">
                  <c:v>92.89482474627917</c:v>
                </c:pt>
                <c:pt idx="708">
                  <c:v>92.927690932363518</c:v>
                </c:pt>
                <c:pt idx="709">
                  <c:v>92.960453754155736</c:v>
                </c:pt>
                <c:pt idx="710">
                  <c:v>92.993114731720198</c:v>
                </c:pt>
                <c:pt idx="711">
                  <c:v>93.025677287423136</c:v>
                </c:pt>
                <c:pt idx="712">
                  <c:v>93.058139137138866</c:v>
                </c:pt>
                <c:pt idx="713">
                  <c:v>93.090503702813777</c:v>
                </c:pt>
                <c:pt idx="714">
                  <c:v>93.122772504512312</c:v>
                </c:pt>
                <c:pt idx="715">
                  <c:v>93.154947062298874</c:v>
                </c:pt>
                <c:pt idx="716">
                  <c:v>93.187030800542914</c:v>
                </c:pt>
                <c:pt idx="717">
                  <c:v>93.219021431080279</c:v>
                </c:pt>
                <c:pt idx="718">
                  <c:v>93.250922377892635</c:v>
                </c:pt>
                <c:pt idx="719">
                  <c:v>93.282735161044386</c:v>
                </c:pt>
                <c:pt idx="720">
                  <c:v>93.314463206392091</c:v>
                </c:pt>
                <c:pt idx="721">
                  <c:v>93.346104222771714</c:v>
                </c:pt>
                <c:pt idx="722">
                  <c:v>93.377661635677654</c:v>
                </c:pt>
                <c:pt idx="723">
                  <c:v>93.409137880314162</c:v>
                </c:pt>
                <c:pt idx="724">
                  <c:v>93.440532646466011</c:v>
                </c:pt>
                <c:pt idx="725">
                  <c:v>93.471849361704543</c:v>
                </c:pt>
                <c:pt idx="726">
                  <c:v>93.503087561683827</c:v>
                </c:pt>
                <c:pt idx="727">
                  <c:v>93.534250673645033</c:v>
                </c:pt>
                <c:pt idx="728">
                  <c:v>93.565338387372947</c:v>
                </c:pt>
                <c:pt idx="729">
                  <c:v>93.596353138071848</c:v>
                </c:pt>
                <c:pt idx="730">
                  <c:v>93.627297439727641</c:v>
                </c:pt>
                <c:pt idx="731">
                  <c:v>93.658171739993278</c:v>
                </c:pt>
                <c:pt idx="732">
                  <c:v>93.688976722277033</c:v>
                </c:pt>
                <c:pt idx="733">
                  <c:v>93.7197148217831</c:v>
                </c:pt>
                <c:pt idx="734">
                  <c:v>93.750387558575909</c:v>
                </c:pt>
                <c:pt idx="735">
                  <c:v>93.780998363175428</c:v>
                </c:pt>
                <c:pt idx="736">
                  <c:v>93.811544934994743</c:v>
                </c:pt>
                <c:pt idx="737">
                  <c:v>93.842030704287708</c:v>
                </c:pt>
                <c:pt idx="738">
                  <c:v>93.872457191118812</c:v>
                </c:pt>
                <c:pt idx="739">
                  <c:v>93.902825915552455</c:v>
                </c:pt>
                <c:pt idx="740">
                  <c:v>93.933140309342576</c:v>
                </c:pt>
                <c:pt idx="741">
                  <c:v>93.963398069402203</c:v>
                </c:pt>
                <c:pt idx="742">
                  <c:v>93.993602627251335</c:v>
                </c:pt>
                <c:pt idx="743">
                  <c:v>94.023755502954373</c:v>
                </c:pt>
                <c:pt idx="744">
                  <c:v>94.053859172856363</c:v>
                </c:pt>
                <c:pt idx="745">
                  <c:v>94.083913244561515</c:v>
                </c:pt>
                <c:pt idx="746">
                  <c:v>94.113921150789977</c:v>
                </c:pt>
                <c:pt idx="747">
                  <c:v>94.143882498742144</c:v>
                </c:pt>
                <c:pt idx="748">
                  <c:v>94.173800721529247</c:v>
                </c:pt>
                <c:pt idx="749">
                  <c:v>94.203675425973387</c:v>
                </c:pt>
                <c:pt idx="750">
                  <c:v>94.233509546282818</c:v>
                </c:pt>
                <c:pt idx="751">
                  <c:v>94.26330418673227</c:v>
                </c:pt>
                <c:pt idx="752">
                  <c:v>94.293060783904295</c:v>
                </c:pt>
                <c:pt idx="753">
                  <c:v>94.32278094149585</c:v>
                </c:pt>
                <c:pt idx="754">
                  <c:v>94.352466095775412</c:v>
                </c:pt>
                <c:pt idx="755">
                  <c:v>94.382117351096227</c:v>
                </c:pt>
                <c:pt idx="756">
                  <c:v>94.41173764237324</c:v>
                </c:pt>
                <c:pt idx="757">
                  <c:v>94.441326575172198</c:v>
                </c:pt>
                <c:pt idx="758">
                  <c:v>94.470887584174804</c:v>
                </c:pt>
                <c:pt idx="759">
                  <c:v>94.50042027469685</c:v>
                </c:pt>
                <c:pt idx="760">
                  <c:v>94.529927602901552</c:v>
                </c:pt>
                <c:pt idx="761">
                  <c:v>94.55941061014731</c:v>
                </c:pt>
                <c:pt idx="762">
                  <c:v>94.588870816493753</c:v>
                </c:pt>
                <c:pt idx="763">
                  <c:v>94.618309491960119</c:v>
                </c:pt>
                <c:pt idx="764">
                  <c:v>94.647728656666857</c:v>
                </c:pt>
                <c:pt idx="765">
                  <c:v>94.677129580654793</c:v>
                </c:pt>
                <c:pt idx="766">
                  <c:v>94.706513783983581</c:v>
                </c:pt>
                <c:pt idx="767">
                  <c:v>94.735882786712835</c:v>
                </c:pt>
                <c:pt idx="768">
                  <c:v>94.765237869447446</c:v>
                </c:pt>
                <c:pt idx="769">
                  <c:v>94.794581031150514</c:v>
                </c:pt>
                <c:pt idx="770">
                  <c:v>94.823913427360253</c:v>
                </c:pt>
                <c:pt idx="771">
                  <c:v>94.853236828278909</c:v>
                </c:pt>
                <c:pt idx="772">
                  <c:v>94.882552509160789</c:v>
                </c:pt>
                <c:pt idx="773">
                  <c:v>94.911862166995974</c:v>
                </c:pt>
                <c:pt idx="774">
                  <c:v>94.941167267322513</c:v>
                </c:pt>
                <c:pt idx="775">
                  <c:v>94.97046932619152</c:v>
                </c:pt>
                <c:pt idx="776">
                  <c:v>94.999769864999976</c:v>
                </c:pt>
                <c:pt idx="777">
                  <c:v>95.009850893210697</c:v>
                </c:pt>
                <c:pt idx="778">
                  <c:v>95.019923364037837</c:v>
                </c:pt>
                <c:pt idx="779">
                  <c:v>95.03000068345311</c:v>
                </c:pt>
                <c:pt idx="780">
                  <c:v>95.040066972954477</c:v>
                </c:pt>
                <c:pt idx="781">
                  <c:v>95.050135638513694</c:v>
                </c:pt>
                <c:pt idx="782">
                  <c:v>95.060190801628693</c:v>
                </c:pt>
                <c:pt idx="783">
                  <c:v>95.070245868271229</c:v>
                </c:pt>
                <c:pt idx="784">
                  <c:v>95.080292281057709</c:v>
                </c:pt>
                <c:pt idx="785">
                  <c:v>95.090328803722954</c:v>
                </c:pt>
                <c:pt idx="786">
                  <c:v>95.100346878883414</c:v>
                </c:pt>
                <c:pt idx="787">
                  <c:v>95.110359912510788</c:v>
                </c:pt>
                <c:pt idx="788">
                  <c:v>95.120352026103035</c:v>
                </c:pt>
                <c:pt idx="789">
                  <c:v>95.130336625631912</c:v>
                </c:pt>
                <c:pt idx="790">
                  <c:v>95.140297832595394</c:v>
                </c:pt>
                <c:pt idx="791">
                  <c:v>95.150249052965165</c:v>
                </c:pt>
                <c:pt idx="792">
                  <c:v>95.16018172935766</c:v>
                </c:pt>
                <c:pt idx="793">
                  <c:v>95.170094625507716</c:v>
                </c:pt>
                <c:pt idx="794">
                  <c:v>95.179979184031779</c:v>
                </c:pt>
                <c:pt idx="795">
                  <c:v>95.189848810901523</c:v>
                </c:pt>
                <c:pt idx="796">
                  <c:v>95.199687627614949</c:v>
                </c:pt>
                <c:pt idx="797">
                  <c:v>95.209509040143786</c:v>
                </c:pt>
                <c:pt idx="798">
                  <c:v>95.219297169986007</c:v>
                </c:pt>
                <c:pt idx="799">
                  <c:v>95.229065423113269</c:v>
                </c:pt>
                <c:pt idx="800">
                  <c:v>95.238805242142107</c:v>
                </c:pt>
                <c:pt idx="801">
                  <c:v>95.24851173024804</c:v>
                </c:pt>
                <c:pt idx="802">
                  <c:v>95.258183651165965</c:v>
                </c:pt>
                <c:pt idx="803">
                  <c:v>95.267830750308406</c:v>
                </c:pt>
                <c:pt idx="804">
                  <c:v>95.277444470291698</c:v>
                </c:pt>
                <c:pt idx="805">
                  <c:v>95.287019914291548</c:v>
                </c:pt>
                <c:pt idx="806">
                  <c:v>95.296555846042779</c:v>
                </c:pt>
                <c:pt idx="807">
                  <c:v>95.306062010957874</c:v>
                </c:pt>
                <c:pt idx="808">
                  <c:v>95.315526191094037</c:v>
                </c:pt>
                <c:pt idx="809">
                  <c:v>95.324950810745349</c:v>
                </c:pt>
                <c:pt idx="810">
                  <c:v>95.334334633646662</c:v>
                </c:pt>
                <c:pt idx="811">
                  <c:v>95.343680084092028</c:v>
                </c:pt>
                <c:pt idx="812">
                  <c:v>95.352978604697839</c:v>
                </c:pt>
                <c:pt idx="813">
                  <c:v>95.362232619758217</c:v>
                </c:pt>
                <c:pt idx="814">
                  <c:v>95.371440893007943</c:v>
                </c:pt>
                <c:pt idx="815">
                  <c:v>95.380605848741155</c:v>
                </c:pt>
                <c:pt idx="816">
                  <c:v>95.389718929574187</c:v>
                </c:pt>
                <c:pt idx="817">
                  <c:v>95.39878255980112</c:v>
                </c:pt>
                <c:pt idx="818">
                  <c:v>95.407795503156876</c:v>
                </c:pt>
                <c:pt idx="819">
                  <c:v>95.416760183935466</c:v>
                </c:pt>
                <c:pt idx="820">
                  <c:v>95.425666214473679</c:v>
                </c:pt>
                <c:pt idx="821">
                  <c:v>95.434523340184057</c:v>
                </c:pt>
                <c:pt idx="822">
                  <c:v>95.443319343123761</c:v>
                </c:pt>
                <c:pt idx="823">
                  <c:v>95.452062138425703</c:v>
                </c:pt>
                <c:pt idx="824">
                  <c:v>95.460744998985902</c:v>
                </c:pt>
                <c:pt idx="825">
                  <c:v>95.469370349098412</c:v>
                </c:pt>
                <c:pt idx="826">
                  <c:v>95.477933291938868</c:v>
                </c:pt>
                <c:pt idx="827">
                  <c:v>95.486436251801337</c:v>
                </c:pt>
                <c:pt idx="828">
                  <c:v>95.494874331861467</c:v>
                </c:pt>
                <c:pt idx="829">
                  <c:v>95.503249041273492</c:v>
                </c:pt>
                <c:pt idx="830">
                  <c:v>95.511558228632481</c:v>
                </c:pt>
                <c:pt idx="831">
                  <c:v>95.519800657673244</c:v>
                </c:pt>
                <c:pt idx="832">
                  <c:v>95.527975092130674</c:v>
                </c:pt>
                <c:pt idx="833">
                  <c:v>95.53608029573958</c:v>
                </c:pt>
                <c:pt idx="834">
                  <c:v>95.544115032234856</c:v>
                </c:pt>
                <c:pt idx="835">
                  <c:v>95.552078065351324</c:v>
                </c:pt>
                <c:pt idx="836">
                  <c:v>95.559968158823807</c:v>
                </c:pt>
                <c:pt idx="837">
                  <c:v>95.567784076387184</c:v>
                </c:pt>
                <c:pt idx="838">
                  <c:v>95.575524581776293</c:v>
                </c:pt>
                <c:pt idx="839">
                  <c:v>95.583185737294244</c:v>
                </c:pt>
                <c:pt idx="840">
                  <c:v>95.590778782142053</c:v>
                </c:pt>
                <c:pt idx="841">
                  <c:v>95.598290290724478</c:v>
                </c:pt>
                <c:pt idx="842">
                  <c:v>95.605736121920117</c:v>
                </c:pt>
                <c:pt idx="843">
                  <c:v>95.613102850133757</c:v>
                </c:pt>
                <c:pt idx="844">
                  <c:v>95.62040633424391</c:v>
                </c:pt>
                <c:pt idx="845">
                  <c:v>95.627633148655434</c:v>
                </c:pt>
                <c:pt idx="846">
                  <c:v>95.634791831128425</c:v>
                </c:pt>
                <c:pt idx="847">
                  <c:v>95.641890919422977</c:v>
                </c:pt>
                <c:pt idx="848">
                  <c:v>95.648916987943949</c:v>
                </c:pt>
                <c:pt idx="849">
                  <c:v>95.655885895569824</c:v>
                </c:pt>
                <c:pt idx="850">
                  <c:v>95.662784216705475</c:v>
                </c:pt>
                <c:pt idx="851">
                  <c:v>95.6696278102294</c:v>
                </c:pt>
                <c:pt idx="852">
                  <c:v>95.676403250546443</c:v>
                </c:pt>
                <c:pt idx="853">
                  <c:v>95.683119075416656</c:v>
                </c:pt>
                <c:pt idx="854">
                  <c:v>95.689783822600234</c:v>
                </c:pt>
                <c:pt idx="855">
                  <c:v>95.696384066501935</c:v>
                </c:pt>
                <c:pt idx="856">
                  <c:v>95.7029356660003</c:v>
                </c:pt>
                <c:pt idx="857">
                  <c:v>95.709425195500174</c:v>
                </c:pt>
                <c:pt idx="858">
                  <c:v>95.715868513880082</c:v>
                </c:pt>
                <c:pt idx="859">
                  <c:v>95.722252195544826</c:v>
                </c:pt>
                <c:pt idx="860">
                  <c:v>95.728584778254529</c:v>
                </c:pt>
                <c:pt idx="861">
                  <c:v>95.734874799769329</c:v>
                </c:pt>
                <c:pt idx="862">
                  <c:v>95.741108834493986</c:v>
                </c:pt>
                <c:pt idx="863">
                  <c:v>95.747299080747837</c:v>
                </c:pt>
                <c:pt idx="864">
                  <c:v>95.753443094613374</c:v>
                </c:pt>
                <c:pt idx="865">
                  <c:v>95.759542092732261</c:v>
                </c:pt>
                <c:pt idx="866">
                  <c:v>95.765597291746161</c:v>
                </c:pt>
                <c:pt idx="867">
                  <c:v>95.771609908296767</c:v>
                </c:pt>
                <c:pt idx="868">
                  <c:v>95.777581159025772</c:v>
                </c:pt>
                <c:pt idx="869">
                  <c:v>95.783508600015608</c:v>
                </c:pt>
                <c:pt idx="870">
                  <c:v>95.789397108053706</c:v>
                </c:pt>
                <c:pt idx="871">
                  <c:v>95.795251561098254</c:v>
                </c:pt>
                <c:pt idx="872">
                  <c:v>95.801069514890187</c:v>
                </c:pt>
                <c:pt idx="873">
                  <c:v>95.80685218607114</c:v>
                </c:pt>
                <c:pt idx="874">
                  <c:v>95.812600791282833</c:v>
                </c:pt>
                <c:pt idx="875">
                  <c:v>95.818316547166958</c:v>
                </c:pt>
                <c:pt idx="876">
                  <c:v>95.824000670365152</c:v>
                </c:pt>
                <c:pt idx="877">
                  <c:v>95.82965071695989</c:v>
                </c:pt>
                <c:pt idx="878">
                  <c:v>95.83527522471131</c:v>
                </c:pt>
                <c:pt idx="879">
                  <c:v>95.840871749701847</c:v>
                </c:pt>
                <c:pt idx="880">
                  <c:v>95.846441508573164</c:v>
                </c:pt>
                <c:pt idx="881">
                  <c:v>95.851985717966983</c:v>
                </c:pt>
                <c:pt idx="882">
                  <c:v>95.857503764245365</c:v>
                </c:pt>
                <c:pt idx="883">
                  <c:v>95.863000524609177</c:v>
                </c:pt>
                <c:pt idx="884">
                  <c:v>95.868475385420481</c:v>
                </c:pt>
                <c:pt idx="885">
                  <c:v>95.873927733041398</c:v>
                </c:pt>
                <c:pt idx="886">
                  <c:v>95.879360613766124</c:v>
                </c:pt>
                <c:pt idx="887">
                  <c:v>95.88477707575349</c:v>
                </c:pt>
                <c:pt idx="888">
                  <c:v>95.890176504756226</c:v>
                </c:pt>
                <c:pt idx="889">
                  <c:v>95.895558287136382</c:v>
                </c:pt>
                <c:pt idx="890">
                  <c:v>95.900927300094864</c:v>
                </c:pt>
                <c:pt idx="891">
                  <c:v>95.906282929993793</c:v>
                </c:pt>
                <c:pt idx="892">
                  <c:v>95.911625478334955</c:v>
                </c:pt>
                <c:pt idx="893">
                  <c:v>95.916957076899891</c:v>
                </c:pt>
                <c:pt idx="894">
                  <c:v>95.922278941966482</c:v>
                </c:pt>
                <c:pt idx="895">
                  <c:v>95.927592290900236</c:v>
                </c:pt>
                <c:pt idx="896">
                  <c:v>95.932899255123175</c:v>
                </c:pt>
                <c:pt idx="897">
                  <c:v>95.938199220997319</c:v>
                </c:pt>
                <c:pt idx="898">
                  <c:v>95.943494320116599</c:v>
                </c:pt>
                <c:pt idx="899">
                  <c:v>95.948786227067089</c:v>
                </c:pt>
                <c:pt idx="900">
                  <c:v>95.954075471854594</c:v>
                </c:pt>
                <c:pt idx="901">
                  <c:v>95.959363499999967</c:v>
                </c:pt>
              </c:numCache>
            </c:numRef>
          </c:val>
        </c:ser>
        <c:ser>
          <c:idx val="3"/>
          <c:order val="3"/>
          <c:tx>
            <c:strRef>
              <c:f>Core!$M$48:$M$49</c:f>
              <c:strCache>
                <c:ptCount val="1"/>
                <c:pt idx="0">
                  <c:v>Due to glass sidewalls Nm^2</c:v>
                </c:pt>
              </c:strCache>
            </c:strRef>
          </c:tx>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Core!$M$50:$M$751</c:f>
              <c:numCache>
                <c:formatCode>0.00</c:formatCode>
                <c:ptCount val="702"/>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numCache>
            </c:numRef>
          </c:val>
        </c:ser>
        <c:ser>
          <c:idx val="4"/>
          <c:order val="4"/>
          <c:tx>
            <c:strRef>
              <c:f>Core!$N$48:$N$49</c:f>
              <c:strCache>
                <c:ptCount val="1"/>
                <c:pt idx="0">
                  <c:v>Due to Alt. sidewalls Nm^2</c:v>
                </c:pt>
              </c:strCache>
            </c:strRef>
          </c:tx>
          <c:marker>
            <c:symbol val="none"/>
          </c:marker>
          <c:cat>
            <c:numRef>
              <c:f>Core!$A$51:$A$950</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cat>
          <c:val>
            <c:numRef>
              <c:f>Core!$N$50:$N$950</c:f>
              <c:numCache>
                <c:formatCode>0.00</c:formatCode>
                <c:ptCount val="90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3.8333333333333335</c:v>
                </c:pt>
                <c:pt idx="303">
                  <c:v>3.8333333333333335</c:v>
                </c:pt>
                <c:pt idx="304">
                  <c:v>3.8333333333333335</c:v>
                </c:pt>
                <c:pt idx="305">
                  <c:v>3.8333333333333335</c:v>
                </c:pt>
                <c:pt idx="306">
                  <c:v>3.8333333333333335</c:v>
                </c:pt>
                <c:pt idx="307">
                  <c:v>3.8333333333333335</c:v>
                </c:pt>
                <c:pt idx="308">
                  <c:v>3.8333333333333335</c:v>
                </c:pt>
                <c:pt idx="309">
                  <c:v>3.8333333333333335</c:v>
                </c:pt>
                <c:pt idx="310">
                  <c:v>3.8333333333333335</c:v>
                </c:pt>
                <c:pt idx="311">
                  <c:v>3.8333333333333335</c:v>
                </c:pt>
                <c:pt idx="312">
                  <c:v>3.8333333333333335</c:v>
                </c:pt>
                <c:pt idx="313">
                  <c:v>3.8333333333333335</c:v>
                </c:pt>
                <c:pt idx="314">
                  <c:v>3.8333333333333335</c:v>
                </c:pt>
                <c:pt idx="315">
                  <c:v>3.8333333333333335</c:v>
                </c:pt>
                <c:pt idx="316">
                  <c:v>3.8333333333333335</c:v>
                </c:pt>
                <c:pt idx="317">
                  <c:v>3.8333333333333335</c:v>
                </c:pt>
                <c:pt idx="318">
                  <c:v>3.8333333333333335</c:v>
                </c:pt>
                <c:pt idx="319">
                  <c:v>3.8333333333333335</c:v>
                </c:pt>
                <c:pt idx="320">
                  <c:v>3.8333333333333335</c:v>
                </c:pt>
                <c:pt idx="321">
                  <c:v>3.8333333333333335</c:v>
                </c:pt>
                <c:pt idx="322">
                  <c:v>3.8333333333333335</c:v>
                </c:pt>
                <c:pt idx="323">
                  <c:v>3.8333333333333335</c:v>
                </c:pt>
                <c:pt idx="324">
                  <c:v>3.8333333333333335</c:v>
                </c:pt>
                <c:pt idx="325">
                  <c:v>3.8333333333333335</c:v>
                </c:pt>
                <c:pt idx="326">
                  <c:v>3.8333333333333335</c:v>
                </c:pt>
                <c:pt idx="327">
                  <c:v>3.8333333333333335</c:v>
                </c:pt>
                <c:pt idx="328">
                  <c:v>3.8333333333333335</c:v>
                </c:pt>
                <c:pt idx="329">
                  <c:v>3.8333333333333335</c:v>
                </c:pt>
                <c:pt idx="330">
                  <c:v>3.8333333333333335</c:v>
                </c:pt>
                <c:pt idx="331">
                  <c:v>3.8333333333333335</c:v>
                </c:pt>
                <c:pt idx="332">
                  <c:v>3.8333333333333335</c:v>
                </c:pt>
                <c:pt idx="333">
                  <c:v>3.8333333333333335</c:v>
                </c:pt>
                <c:pt idx="334">
                  <c:v>3.8333333333333335</c:v>
                </c:pt>
                <c:pt idx="335">
                  <c:v>3.8333333333333335</c:v>
                </c:pt>
                <c:pt idx="336">
                  <c:v>3.8333333333333335</c:v>
                </c:pt>
                <c:pt idx="337">
                  <c:v>3.8333333333333335</c:v>
                </c:pt>
                <c:pt idx="338">
                  <c:v>3.8333333333333335</c:v>
                </c:pt>
                <c:pt idx="339">
                  <c:v>3.8333333333333335</c:v>
                </c:pt>
                <c:pt idx="340">
                  <c:v>3.8333333333333335</c:v>
                </c:pt>
                <c:pt idx="341">
                  <c:v>3.8333333333333335</c:v>
                </c:pt>
                <c:pt idx="342">
                  <c:v>3.8333333333333335</c:v>
                </c:pt>
                <c:pt idx="343">
                  <c:v>3.8333333333333335</c:v>
                </c:pt>
                <c:pt idx="344">
                  <c:v>3.8333333333333335</c:v>
                </c:pt>
                <c:pt idx="345">
                  <c:v>3.8333333333333335</c:v>
                </c:pt>
                <c:pt idx="346">
                  <c:v>3.8333333333333335</c:v>
                </c:pt>
                <c:pt idx="347">
                  <c:v>3.8333333333333335</c:v>
                </c:pt>
                <c:pt idx="348">
                  <c:v>3.8333333333333335</c:v>
                </c:pt>
                <c:pt idx="349">
                  <c:v>3.8333333333333335</c:v>
                </c:pt>
                <c:pt idx="350">
                  <c:v>3.8333333333333335</c:v>
                </c:pt>
                <c:pt idx="351">
                  <c:v>3.8333333333333335</c:v>
                </c:pt>
                <c:pt idx="352">
                  <c:v>3.8333333333333335</c:v>
                </c:pt>
                <c:pt idx="353">
                  <c:v>3.8333333333333335</c:v>
                </c:pt>
                <c:pt idx="354">
                  <c:v>3.8333333333333335</c:v>
                </c:pt>
                <c:pt idx="355">
                  <c:v>3.8333333333333335</c:v>
                </c:pt>
                <c:pt idx="356">
                  <c:v>3.8333333333333335</c:v>
                </c:pt>
                <c:pt idx="357">
                  <c:v>3.8333333333333335</c:v>
                </c:pt>
                <c:pt idx="358">
                  <c:v>3.8333333333333335</c:v>
                </c:pt>
                <c:pt idx="359">
                  <c:v>3.8333333333333335</c:v>
                </c:pt>
                <c:pt idx="360">
                  <c:v>3.8333333333333335</c:v>
                </c:pt>
                <c:pt idx="361">
                  <c:v>3.8333333333333335</c:v>
                </c:pt>
                <c:pt idx="362">
                  <c:v>3.8333333333333335</c:v>
                </c:pt>
                <c:pt idx="363">
                  <c:v>3.8333333333333335</c:v>
                </c:pt>
                <c:pt idx="364">
                  <c:v>3.8333333333333335</c:v>
                </c:pt>
                <c:pt idx="365">
                  <c:v>3.8333333333333335</c:v>
                </c:pt>
                <c:pt idx="366">
                  <c:v>3.8333333333333335</c:v>
                </c:pt>
                <c:pt idx="367">
                  <c:v>3.8333333333333335</c:v>
                </c:pt>
                <c:pt idx="368">
                  <c:v>3.8333333333333335</c:v>
                </c:pt>
                <c:pt idx="369">
                  <c:v>3.8333333333333335</c:v>
                </c:pt>
                <c:pt idx="370">
                  <c:v>3.8333333333333335</c:v>
                </c:pt>
                <c:pt idx="371">
                  <c:v>3.8333333333333335</c:v>
                </c:pt>
                <c:pt idx="372">
                  <c:v>3.8333333333333335</c:v>
                </c:pt>
                <c:pt idx="373">
                  <c:v>3.8333333333333335</c:v>
                </c:pt>
                <c:pt idx="374">
                  <c:v>3.8333333333333335</c:v>
                </c:pt>
                <c:pt idx="375">
                  <c:v>3.8333333333333335</c:v>
                </c:pt>
                <c:pt idx="376">
                  <c:v>3.8333333333333335</c:v>
                </c:pt>
                <c:pt idx="377">
                  <c:v>3.8333333333333335</c:v>
                </c:pt>
                <c:pt idx="378">
                  <c:v>3.8333333333333335</c:v>
                </c:pt>
                <c:pt idx="379">
                  <c:v>3.8333333333333335</c:v>
                </c:pt>
                <c:pt idx="380">
                  <c:v>3.8333333333333335</c:v>
                </c:pt>
                <c:pt idx="381">
                  <c:v>3.8333333333333335</c:v>
                </c:pt>
                <c:pt idx="382">
                  <c:v>3.8333333333333335</c:v>
                </c:pt>
                <c:pt idx="383">
                  <c:v>3.8333333333333335</c:v>
                </c:pt>
                <c:pt idx="384">
                  <c:v>3.8333333333333335</c:v>
                </c:pt>
                <c:pt idx="385">
                  <c:v>3.8333333333333335</c:v>
                </c:pt>
                <c:pt idx="386">
                  <c:v>3.8333333333333335</c:v>
                </c:pt>
                <c:pt idx="387">
                  <c:v>3.8333333333333335</c:v>
                </c:pt>
                <c:pt idx="388">
                  <c:v>3.8333333333333335</c:v>
                </c:pt>
                <c:pt idx="389">
                  <c:v>3.8333333333333335</c:v>
                </c:pt>
                <c:pt idx="390">
                  <c:v>3.8333333333333335</c:v>
                </c:pt>
                <c:pt idx="391">
                  <c:v>3.8333333333333335</c:v>
                </c:pt>
                <c:pt idx="392">
                  <c:v>3.8333333333333335</c:v>
                </c:pt>
                <c:pt idx="393">
                  <c:v>3.8333333333333335</c:v>
                </c:pt>
                <c:pt idx="394">
                  <c:v>3.8333333333333335</c:v>
                </c:pt>
                <c:pt idx="395">
                  <c:v>3.8333333333333335</c:v>
                </c:pt>
                <c:pt idx="396">
                  <c:v>3.8333333333333335</c:v>
                </c:pt>
                <c:pt idx="397">
                  <c:v>3.8333333333333335</c:v>
                </c:pt>
                <c:pt idx="398">
                  <c:v>3.8333333333333335</c:v>
                </c:pt>
                <c:pt idx="399">
                  <c:v>3.8333333333333335</c:v>
                </c:pt>
                <c:pt idx="400">
                  <c:v>3.8333333333333335</c:v>
                </c:pt>
                <c:pt idx="401">
                  <c:v>3.8333333333333335</c:v>
                </c:pt>
                <c:pt idx="402">
                  <c:v>3.8333333333333335</c:v>
                </c:pt>
                <c:pt idx="403">
                  <c:v>3.8333333333333335</c:v>
                </c:pt>
                <c:pt idx="404">
                  <c:v>3.8333333333333335</c:v>
                </c:pt>
                <c:pt idx="405">
                  <c:v>3.8333333333333335</c:v>
                </c:pt>
                <c:pt idx="406">
                  <c:v>3.8333333333333335</c:v>
                </c:pt>
                <c:pt idx="407">
                  <c:v>3.8333333333333335</c:v>
                </c:pt>
                <c:pt idx="408">
                  <c:v>3.8333333333333335</c:v>
                </c:pt>
                <c:pt idx="409">
                  <c:v>3.8333333333333335</c:v>
                </c:pt>
                <c:pt idx="410">
                  <c:v>3.8333333333333335</c:v>
                </c:pt>
                <c:pt idx="411">
                  <c:v>3.8333333333333335</c:v>
                </c:pt>
                <c:pt idx="412">
                  <c:v>3.8333333333333335</c:v>
                </c:pt>
                <c:pt idx="413">
                  <c:v>3.8333333333333335</c:v>
                </c:pt>
                <c:pt idx="414">
                  <c:v>3.8333333333333335</c:v>
                </c:pt>
                <c:pt idx="415">
                  <c:v>3.8333333333333335</c:v>
                </c:pt>
                <c:pt idx="416">
                  <c:v>3.8333333333333335</c:v>
                </c:pt>
                <c:pt idx="417">
                  <c:v>3.8333333333333335</c:v>
                </c:pt>
                <c:pt idx="418">
                  <c:v>3.8333333333333335</c:v>
                </c:pt>
                <c:pt idx="419">
                  <c:v>3.8333333333333335</c:v>
                </c:pt>
                <c:pt idx="420">
                  <c:v>3.8333333333333335</c:v>
                </c:pt>
                <c:pt idx="421">
                  <c:v>3.8333333333333335</c:v>
                </c:pt>
                <c:pt idx="422">
                  <c:v>3.8333333333333335</c:v>
                </c:pt>
                <c:pt idx="423">
                  <c:v>3.8333333333333335</c:v>
                </c:pt>
                <c:pt idx="424">
                  <c:v>3.8333333333333335</c:v>
                </c:pt>
                <c:pt idx="425">
                  <c:v>3.8333333333333335</c:v>
                </c:pt>
                <c:pt idx="426">
                  <c:v>3.8333333333333335</c:v>
                </c:pt>
                <c:pt idx="427">
                  <c:v>3.8333333333333335</c:v>
                </c:pt>
                <c:pt idx="428">
                  <c:v>3.8333333333333335</c:v>
                </c:pt>
                <c:pt idx="429">
                  <c:v>3.8333333333333335</c:v>
                </c:pt>
                <c:pt idx="430">
                  <c:v>3.8333333333333335</c:v>
                </c:pt>
                <c:pt idx="431">
                  <c:v>3.8333333333333335</c:v>
                </c:pt>
                <c:pt idx="432">
                  <c:v>3.8333333333333335</c:v>
                </c:pt>
                <c:pt idx="433">
                  <c:v>3.8333333333333335</c:v>
                </c:pt>
                <c:pt idx="434">
                  <c:v>3.8333333333333335</c:v>
                </c:pt>
                <c:pt idx="435">
                  <c:v>3.8333333333333335</c:v>
                </c:pt>
                <c:pt idx="436">
                  <c:v>3.8333333333333335</c:v>
                </c:pt>
                <c:pt idx="437">
                  <c:v>3.8333333333333335</c:v>
                </c:pt>
                <c:pt idx="438">
                  <c:v>3.8333333333333335</c:v>
                </c:pt>
                <c:pt idx="439">
                  <c:v>3.8333333333333335</c:v>
                </c:pt>
                <c:pt idx="440">
                  <c:v>3.8333333333333335</c:v>
                </c:pt>
                <c:pt idx="441">
                  <c:v>3.8333333333333335</c:v>
                </c:pt>
                <c:pt idx="442">
                  <c:v>3.8333333333333335</c:v>
                </c:pt>
                <c:pt idx="443">
                  <c:v>3.8333333333333335</c:v>
                </c:pt>
                <c:pt idx="444">
                  <c:v>3.8333333333333335</c:v>
                </c:pt>
                <c:pt idx="445">
                  <c:v>3.8333333333333335</c:v>
                </c:pt>
                <c:pt idx="446">
                  <c:v>3.8333333333333335</c:v>
                </c:pt>
                <c:pt idx="447">
                  <c:v>3.8333333333333335</c:v>
                </c:pt>
                <c:pt idx="448">
                  <c:v>3.8333333333333335</c:v>
                </c:pt>
                <c:pt idx="449">
                  <c:v>3.8333333333333335</c:v>
                </c:pt>
                <c:pt idx="450">
                  <c:v>3.8333333333333335</c:v>
                </c:pt>
                <c:pt idx="451">
                  <c:v>3.8333333333333335</c:v>
                </c:pt>
                <c:pt idx="452">
                  <c:v>3.8333333333333335</c:v>
                </c:pt>
                <c:pt idx="453">
                  <c:v>3.8333333333333335</c:v>
                </c:pt>
                <c:pt idx="454">
                  <c:v>3.8333333333333335</c:v>
                </c:pt>
                <c:pt idx="455">
                  <c:v>3.8333333333333335</c:v>
                </c:pt>
                <c:pt idx="456">
                  <c:v>3.8333333333333335</c:v>
                </c:pt>
                <c:pt idx="457">
                  <c:v>3.8333333333333335</c:v>
                </c:pt>
                <c:pt idx="458">
                  <c:v>3.8333333333333335</c:v>
                </c:pt>
                <c:pt idx="459">
                  <c:v>3.8333333333333335</c:v>
                </c:pt>
                <c:pt idx="460">
                  <c:v>3.8333333333333335</c:v>
                </c:pt>
                <c:pt idx="461">
                  <c:v>3.8333333333333335</c:v>
                </c:pt>
                <c:pt idx="462">
                  <c:v>3.8333333333333335</c:v>
                </c:pt>
                <c:pt idx="463">
                  <c:v>3.8333333333333335</c:v>
                </c:pt>
                <c:pt idx="464">
                  <c:v>3.8333333333333335</c:v>
                </c:pt>
                <c:pt idx="465">
                  <c:v>3.8333333333333335</c:v>
                </c:pt>
                <c:pt idx="466">
                  <c:v>3.8333333333333335</c:v>
                </c:pt>
                <c:pt idx="467">
                  <c:v>3.8333333333333335</c:v>
                </c:pt>
                <c:pt idx="468">
                  <c:v>3.8333333333333335</c:v>
                </c:pt>
                <c:pt idx="469">
                  <c:v>3.8333333333333335</c:v>
                </c:pt>
                <c:pt idx="470">
                  <c:v>3.8333333333333335</c:v>
                </c:pt>
                <c:pt idx="471">
                  <c:v>3.8333333333333335</c:v>
                </c:pt>
                <c:pt idx="472">
                  <c:v>3.8333333333333335</c:v>
                </c:pt>
                <c:pt idx="473">
                  <c:v>3.8333333333333335</c:v>
                </c:pt>
                <c:pt idx="474">
                  <c:v>3.8333333333333335</c:v>
                </c:pt>
                <c:pt idx="475">
                  <c:v>3.8333333333333335</c:v>
                </c:pt>
                <c:pt idx="476">
                  <c:v>3.8333333333333335</c:v>
                </c:pt>
                <c:pt idx="477">
                  <c:v>3.8333333333333335</c:v>
                </c:pt>
                <c:pt idx="478">
                  <c:v>3.8333333333333335</c:v>
                </c:pt>
                <c:pt idx="479">
                  <c:v>3.8333333333333335</c:v>
                </c:pt>
                <c:pt idx="480">
                  <c:v>3.8333333333333335</c:v>
                </c:pt>
                <c:pt idx="481">
                  <c:v>3.8333333333333335</c:v>
                </c:pt>
                <c:pt idx="482">
                  <c:v>3.8333333333333335</c:v>
                </c:pt>
                <c:pt idx="483">
                  <c:v>3.8333333333333335</c:v>
                </c:pt>
                <c:pt idx="484">
                  <c:v>3.8333333333333335</c:v>
                </c:pt>
                <c:pt idx="485">
                  <c:v>3.8333333333333335</c:v>
                </c:pt>
                <c:pt idx="486">
                  <c:v>3.8333333333333335</c:v>
                </c:pt>
                <c:pt idx="487">
                  <c:v>3.8333333333333335</c:v>
                </c:pt>
                <c:pt idx="488">
                  <c:v>3.8333333333333335</c:v>
                </c:pt>
                <c:pt idx="489">
                  <c:v>3.8333333333333335</c:v>
                </c:pt>
                <c:pt idx="490">
                  <c:v>3.8333333333333335</c:v>
                </c:pt>
                <c:pt idx="491">
                  <c:v>3.8333333333333335</c:v>
                </c:pt>
                <c:pt idx="492">
                  <c:v>3.8333333333333335</c:v>
                </c:pt>
                <c:pt idx="493">
                  <c:v>3.8333333333333335</c:v>
                </c:pt>
                <c:pt idx="494">
                  <c:v>3.8333333333333335</c:v>
                </c:pt>
                <c:pt idx="495">
                  <c:v>3.8333333333333335</c:v>
                </c:pt>
                <c:pt idx="496">
                  <c:v>3.8333333333333335</c:v>
                </c:pt>
                <c:pt idx="497">
                  <c:v>3.8333333333333335</c:v>
                </c:pt>
                <c:pt idx="498">
                  <c:v>3.8333333333333335</c:v>
                </c:pt>
                <c:pt idx="499">
                  <c:v>3.8333333333333335</c:v>
                </c:pt>
                <c:pt idx="500">
                  <c:v>3.8333333333333335</c:v>
                </c:pt>
                <c:pt idx="501">
                  <c:v>3.8333333333333335</c:v>
                </c:pt>
                <c:pt idx="502">
                  <c:v>3.8333333333333335</c:v>
                </c:pt>
                <c:pt idx="503">
                  <c:v>3.8333333333333335</c:v>
                </c:pt>
                <c:pt idx="504">
                  <c:v>3.8333333333333335</c:v>
                </c:pt>
                <c:pt idx="505">
                  <c:v>3.8333333333333335</c:v>
                </c:pt>
                <c:pt idx="506">
                  <c:v>3.8333333333333335</c:v>
                </c:pt>
                <c:pt idx="507">
                  <c:v>3.8333333333333335</c:v>
                </c:pt>
                <c:pt idx="508">
                  <c:v>3.8333333333333335</c:v>
                </c:pt>
                <c:pt idx="509">
                  <c:v>3.8333333333333335</c:v>
                </c:pt>
                <c:pt idx="510">
                  <c:v>3.8333333333333335</c:v>
                </c:pt>
                <c:pt idx="511">
                  <c:v>3.8333333333333335</c:v>
                </c:pt>
                <c:pt idx="512">
                  <c:v>3.8333333333333335</c:v>
                </c:pt>
                <c:pt idx="513">
                  <c:v>3.8333333333333335</c:v>
                </c:pt>
                <c:pt idx="514">
                  <c:v>3.8333333333333335</c:v>
                </c:pt>
                <c:pt idx="515">
                  <c:v>3.8333333333333335</c:v>
                </c:pt>
                <c:pt idx="516">
                  <c:v>3.8333333333333335</c:v>
                </c:pt>
                <c:pt idx="517">
                  <c:v>3.8333333333333335</c:v>
                </c:pt>
                <c:pt idx="518">
                  <c:v>3.8333333333333335</c:v>
                </c:pt>
                <c:pt idx="519">
                  <c:v>3.8333333333333335</c:v>
                </c:pt>
                <c:pt idx="520">
                  <c:v>3.8333333333333335</c:v>
                </c:pt>
                <c:pt idx="521">
                  <c:v>3.8333333333333335</c:v>
                </c:pt>
                <c:pt idx="522">
                  <c:v>3.8333333333333335</c:v>
                </c:pt>
                <c:pt idx="523">
                  <c:v>3.8333333333333335</c:v>
                </c:pt>
                <c:pt idx="524">
                  <c:v>3.8333333333333335</c:v>
                </c:pt>
                <c:pt idx="525">
                  <c:v>3.8333333333333335</c:v>
                </c:pt>
                <c:pt idx="526">
                  <c:v>3.8333333333333335</c:v>
                </c:pt>
                <c:pt idx="527">
                  <c:v>3.8333333333333335</c:v>
                </c:pt>
                <c:pt idx="528">
                  <c:v>3.8333333333333335</c:v>
                </c:pt>
                <c:pt idx="529">
                  <c:v>3.8333333333333335</c:v>
                </c:pt>
                <c:pt idx="530">
                  <c:v>3.8333333333333335</c:v>
                </c:pt>
                <c:pt idx="531">
                  <c:v>3.8333333333333335</c:v>
                </c:pt>
                <c:pt idx="532">
                  <c:v>3.8333333333333335</c:v>
                </c:pt>
                <c:pt idx="533">
                  <c:v>3.8333333333333335</c:v>
                </c:pt>
                <c:pt idx="534">
                  <c:v>3.8333333333333335</c:v>
                </c:pt>
                <c:pt idx="535">
                  <c:v>3.8333333333333335</c:v>
                </c:pt>
                <c:pt idx="536">
                  <c:v>3.8333333333333335</c:v>
                </c:pt>
                <c:pt idx="537">
                  <c:v>3.8333333333333335</c:v>
                </c:pt>
                <c:pt idx="538">
                  <c:v>3.8333333333333335</c:v>
                </c:pt>
                <c:pt idx="539">
                  <c:v>3.8333333333333335</c:v>
                </c:pt>
                <c:pt idx="540">
                  <c:v>3.8333333333333335</c:v>
                </c:pt>
                <c:pt idx="541">
                  <c:v>3.8333333333333335</c:v>
                </c:pt>
                <c:pt idx="542">
                  <c:v>3.8333333333333335</c:v>
                </c:pt>
                <c:pt idx="543">
                  <c:v>3.8333333333333335</c:v>
                </c:pt>
                <c:pt idx="544">
                  <c:v>3.8333333333333335</c:v>
                </c:pt>
                <c:pt idx="545">
                  <c:v>3.8333333333333335</c:v>
                </c:pt>
                <c:pt idx="546">
                  <c:v>3.8333333333333335</c:v>
                </c:pt>
                <c:pt idx="547">
                  <c:v>3.8333333333333335</c:v>
                </c:pt>
                <c:pt idx="548">
                  <c:v>3.8333333333333335</c:v>
                </c:pt>
                <c:pt idx="549">
                  <c:v>3.8333333333333335</c:v>
                </c:pt>
                <c:pt idx="550">
                  <c:v>3.8333333333333335</c:v>
                </c:pt>
                <c:pt idx="551">
                  <c:v>3.8333333333333335</c:v>
                </c:pt>
                <c:pt idx="552">
                  <c:v>3.8333333333333335</c:v>
                </c:pt>
                <c:pt idx="553">
                  <c:v>3.8333333333333335</c:v>
                </c:pt>
                <c:pt idx="554">
                  <c:v>3.8333333333333335</c:v>
                </c:pt>
                <c:pt idx="555">
                  <c:v>3.8333333333333335</c:v>
                </c:pt>
                <c:pt idx="556">
                  <c:v>3.8333333333333335</c:v>
                </c:pt>
                <c:pt idx="557">
                  <c:v>3.8333333333333335</c:v>
                </c:pt>
                <c:pt idx="558">
                  <c:v>3.8333333333333335</c:v>
                </c:pt>
                <c:pt idx="559">
                  <c:v>3.8333333333333335</c:v>
                </c:pt>
                <c:pt idx="560">
                  <c:v>3.8333333333333335</c:v>
                </c:pt>
                <c:pt idx="561">
                  <c:v>3.8333333333333335</c:v>
                </c:pt>
                <c:pt idx="562">
                  <c:v>3.8333333333333335</c:v>
                </c:pt>
                <c:pt idx="563">
                  <c:v>3.8333333333333335</c:v>
                </c:pt>
                <c:pt idx="564">
                  <c:v>3.8333333333333335</c:v>
                </c:pt>
                <c:pt idx="565">
                  <c:v>3.8333333333333335</c:v>
                </c:pt>
                <c:pt idx="566">
                  <c:v>3.8333333333333335</c:v>
                </c:pt>
                <c:pt idx="567">
                  <c:v>3.8333333333333335</c:v>
                </c:pt>
                <c:pt idx="568">
                  <c:v>3.8333333333333335</c:v>
                </c:pt>
                <c:pt idx="569">
                  <c:v>3.8333333333333335</c:v>
                </c:pt>
                <c:pt idx="570">
                  <c:v>3.8333333333333335</c:v>
                </c:pt>
                <c:pt idx="571">
                  <c:v>3.8333333333333335</c:v>
                </c:pt>
                <c:pt idx="572">
                  <c:v>3.8333333333333335</c:v>
                </c:pt>
                <c:pt idx="573">
                  <c:v>3.8333333333333335</c:v>
                </c:pt>
                <c:pt idx="574">
                  <c:v>3.8333333333333335</c:v>
                </c:pt>
                <c:pt idx="575">
                  <c:v>3.8333333333333335</c:v>
                </c:pt>
                <c:pt idx="576">
                  <c:v>3.8333333333333335</c:v>
                </c:pt>
                <c:pt idx="577">
                  <c:v>3.8333333333333335</c:v>
                </c:pt>
                <c:pt idx="578">
                  <c:v>3.8333333333333335</c:v>
                </c:pt>
                <c:pt idx="579">
                  <c:v>3.8333333333333335</c:v>
                </c:pt>
                <c:pt idx="580">
                  <c:v>3.8333333333333335</c:v>
                </c:pt>
                <c:pt idx="581">
                  <c:v>3.8333333333333335</c:v>
                </c:pt>
                <c:pt idx="582">
                  <c:v>3.8333333333333335</c:v>
                </c:pt>
                <c:pt idx="583">
                  <c:v>3.8333333333333335</c:v>
                </c:pt>
                <c:pt idx="584">
                  <c:v>3.8333333333333335</c:v>
                </c:pt>
                <c:pt idx="585">
                  <c:v>3.8333333333333335</c:v>
                </c:pt>
                <c:pt idx="586">
                  <c:v>3.8333333333333335</c:v>
                </c:pt>
                <c:pt idx="587">
                  <c:v>3.8333333333333335</c:v>
                </c:pt>
                <c:pt idx="588">
                  <c:v>3.8333333333333335</c:v>
                </c:pt>
                <c:pt idx="589">
                  <c:v>3.8333333333333335</c:v>
                </c:pt>
                <c:pt idx="590">
                  <c:v>3.8333333333333335</c:v>
                </c:pt>
                <c:pt idx="591">
                  <c:v>3.8333333333333335</c:v>
                </c:pt>
                <c:pt idx="592">
                  <c:v>3.8333333333333335</c:v>
                </c:pt>
                <c:pt idx="593">
                  <c:v>3.8333333333333335</c:v>
                </c:pt>
                <c:pt idx="594">
                  <c:v>3.8333333333333335</c:v>
                </c:pt>
                <c:pt idx="595">
                  <c:v>3.8333333333333335</c:v>
                </c:pt>
                <c:pt idx="596">
                  <c:v>3.8333333333333335</c:v>
                </c:pt>
                <c:pt idx="597">
                  <c:v>3.8333333333333335</c:v>
                </c:pt>
                <c:pt idx="598">
                  <c:v>3.8333333333333335</c:v>
                </c:pt>
                <c:pt idx="599">
                  <c:v>3.8333333333333335</c:v>
                </c:pt>
                <c:pt idx="600">
                  <c:v>3.8333333333333335</c:v>
                </c:pt>
                <c:pt idx="601">
                  <c:v>3.8333333333333335</c:v>
                </c:pt>
                <c:pt idx="602">
                  <c:v>3.8333333333333335</c:v>
                </c:pt>
                <c:pt idx="603">
                  <c:v>3.8333333333333335</c:v>
                </c:pt>
                <c:pt idx="604">
                  <c:v>3.8333333333333335</c:v>
                </c:pt>
                <c:pt idx="605">
                  <c:v>3.8333333333333335</c:v>
                </c:pt>
                <c:pt idx="606">
                  <c:v>3.8333333333333335</c:v>
                </c:pt>
                <c:pt idx="607">
                  <c:v>3.8333333333333335</c:v>
                </c:pt>
                <c:pt idx="608">
                  <c:v>3.8333333333333335</c:v>
                </c:pt>
                <c:pt idx="609">
                  <c:v>3.8333333333333335</c:v>
                </c:pt>
                <c:pt idx="610">
                  <c:v>3.8333333333333335</c:v>
                </c:pt>
                <c:pt idx="611">
                  <c:v>3.8333333333333335</c:v>
                </c:pt>
                <c:pt idx="612">
                  <c:v>3.8333333333333335</c:v>
                </c:pt>
                <c:pt idx="613">
                  <c:v>3.8333333333333335</c:v>
                </c:pt>
                <c:pt idx="614">
                  <c:v>3.8333333333333335</c:v>
                </c:pt>
                <c:pt idx="615">
                  <c:v>3.8333333333333335</c:v>
                </c:pt>
                <c:pt idx="616">
                  <c:v>3.8333333333333335</c:v>
                </c:pt>
                <c:pt idx="617">
                  <c:v>3.8333333333333335</c:v>
                </c:pt>
                <c:pt idx="618">
                  <c:v>3.8333333333333335</c:v>
                </c:pt>
                <c:pt idx="619">
                  <c:v>3.8333333333333335</c:v>
                </c:pt>
                <c:pt idx="620">
                  <c:v>3.8333333333333335</c:v>
                </c:pt>
                <c:pt idx="621">
                  <c:v>3.8333333333333335</c:v>
                </c:pt>
                <c:pt idx="622">
                  <c:v>3.8333333333333335</c:v>
                </c:pt>
                <c:pt idx="623">
                  <c:v>3.8333333333333335</c:v>
                </c:pt>
                <c:pt idx="624">
                  <c:v>3.8333333333333335</c:v>
                </c:pt>
                <c:pt idx="625">
                  <c:v>3.8333333333333335</c:v>
                </c:pt>
                <c:pt idx="626">
                  <c:v>3.8333333333333335</c:v>
                </c:pt>
                <c:pt idx="627">
                  <c:v>3.8333333333333335</c:v>
                </c:pt>
                <c:pt idx="628">
                  <c:v>3.8333333333333335</c:v>
                </c:pt>
                <c:pt idx="629">
                  <c:v>3.8333333333333335</c:v>
                </c:pt>
                <c:pt idx="630">
                  <c:v>3.8333333333333335</c:v>
                </c:pt>
                <c:pt idx="631">
                  <c:v>3.8333333333333335</c:v>
                </c:pt>
                <c:pt idx="632">
                  <c:v>3.8333333333333335</c:v>
                </c:pt>
                <c:pt idx="633">
                  <c:v>3.8333333333333335</c:v>
                </c:pt>
                <c:pt idx="634">
                  <c:v>3.8333333333333335</c:v>
                </c:pt>
                <c:pt idx="635">
                  <c:v>3.8333333333333335</c:v>
                </c:pt>
                <c:pt idx="636">
                  <c:v>3.8333333333333335</c:v>
                </c:pt>
                <c:pt idx="637">
                  <c:v>3.8333333333333335</c:v>
                </c:pt>
                <c:pt idx="638">
                  <c:v>3.8333333333333335</c:v>
                </c:pt>
                <c:pt idx="639">
                  <c:v>3.8333333333333335</c:v>
                </c:pt>
                <c:pt idx="640">
                  <c:v>3.8333333333333335</c:v>
                </c:pt>
                <c:pt idx="641">
                  <c:v>3.8333333333333335</c:v>
                </c:pt>
                <c:pt idx="642">
                  <c:v>3.8333333333333335</c:v>
                </c:pt>
                <c:pt idx="643">
                  <c:v>3.8333333333333335</c:v>
                </c:pt>
                <c:pt idx="644">
                  <c:v>3.8333333333333335</c:v>
                </c:pt>
                <c:pt idx="645">
                  <c:v>3.8333333333333335</c:v>
                </c:pt>
                <c:pt idx="646">
                  <c:v>3.8333333333333335</c:v>
                </c:pt>
                <c:pt idx="647">
                  <c:v>3.8333333333333335</c:v>
                </c:pt>
                <c:pt idx="648">
                  <c:v>3.8333333333333335</c:v>
                </c:pt>
                <c:pt idx="649">
                  <c:v>3.8333333333333335</c:v>
                </c:pt>
                <c:pt idx="650">
                  <c:v>3.8333333333333335</c:v>
                </c:pt>
                <c:pt idx="651">
                  <c:v>3.8333333333333335</c:v>
                </c:pt>
                <c:pt idx="652">
                  <c:v>3.8333333333333335</c:v>
                </c:pt>
                <c:pt idx="653">
                  <c:v>3.8333333333333335</c:v>
                </c:pt>
                <c:pt idx="654">
                  <c:v>3.8333333333333335</c:v>
                </c:pt>
                <c:pt idx="655">
                  <c:v>3.8333333333333335</c:v>
                </c:pt>
                <c:pt idx="656">
                  <c:v>3.8333333333333335</c:v>
                </c:pt>
                <c:pt idx="657">
                  <c:v>3.8333333333333335</c:v>
                </c:pt>
                <c:pt idx="658">
                  <c:v>3.8333333333333335</c:v>
                </c:pt>
                <c:pt idx="659">
                  <c:v>3.8333333333333335</c:v>
                </c:pt>
                <c:pt idx="660">
                  <c:v>3.8333333333333335</c:v>
                </c:pt>
                <c:pt idx="661">
                  <c:v>3.8333333333333335</c:v>
                </c:pt>
                <c:pt idx="662">
                  <c:v>3.8333333333333335</c:v>
                </c:pt>
                <c:pt idx="663">
                  <c:v>3.8333333333333335</c:v>
                </c:pt>
                <c:pt idx="664">
                  <c:v>3.8333333333333335</c:v>
                </c:pt>
                <c:pt idx="665">
                  <c:v>3.8333333333333335</c:v>
                </c:pt>
                <c:pt idx="666">
                  <c:v>3.8333333333333335</c:v>
                </c:pt>
                <c:pt idx="667">
                  <c:v>3.8333333333333335</c:v>
                </c:pt>
                <c:pt idx="668">
                  <c:v>3.8333333333333335</c:v>
                </c:pt>
                <c:pt idx="669">
                  <c:v>3.8333333333333335</c:v>
                </c:pt>
                <c:pt idx="670">
                  <c:v>3.8333333333333335</c:v>
                </c:pt>
                <c:pt idx="671">
                  <c:v>3.8333333333333335</c:v>
                </c:pt>
                <c:pt idx="672">
                  <c:v>3.8333333333333335</c:v>
                </c:pt>
                <c:pt idx="673">
                  <c:v>3.8333333333333335</c:v>
                </c:pt>
                <c:pt idx="674">
                  <c:v>3.8333333333333335</c:v>
                </c:pt>
                <c:pt idx="675">
                  <c:v>3.8333333333333335</c:v>
                </c:pt>
                <c:pt idx="676">
                  <c:v>3.8333333333333335</c:v>
                </c:pt>
                <c:pt idx="677">
                  <c:v>3.8333333333333335</c:v>
                </c:pt>
                <c:pt idx="678">
                  <c:v>3.8333333333333335</c:v>
                </c:pt>
                <c:pt idx="679">
                  <c:v>3.8333333333333335</c:v>
                </c:pt>
                <c:pt idx="680">
                  <c:v>3.8333333333333335</c:v>
                </c:pt>
                <c:pt idx="681">
                  <c:v>3.8333333333333335</c:v>
                </c:pt>
                <c:pt idx="682">
                  <c:v>3.8333333333333335</c:v>
                </c:pt>
                <c:pt idx="683">
                  <c:v>3.8333333333333335</c:v>
                </c:pt>
                <c:pt idx="684">
                  <c:v>3.8333333333333335</c:v>
                </c:pt>
                <c:pt idx="685">
                  <c:v>3.8333333333333335</c:v>
                </c:pt>
                <c:pt idx="686">
                  <c:v>3.8333333333333335</c:v>
                </c:pt>
                <c:pt idx="687">
                  <c:v>3.8333333333333335</c:v>
                </c:pt>
                <c:pt idx="688">
                  <c:v>3.8333333333333335</c:v>
                </c:pt>
                <c:pt idx="689">
                  <c:v>3.8333333333333335</c:v>
                </c:pt>
                <c:pt idx="690">
                  <c:v>3.8333333333333335</c:v>
                </c:pt>
                <c:pt idx="691">
                  <c:v>3.8333333333333335</c:v>
                </c:pt>
                <c:pt idx="692">
                  <c:v>3.8333333333333335</c:v>
                </c:pt>
                <c:pt idx="693">
                  <c:v>3.8333333333333335</c:v>
                </c:pt>
                <c:pt idx="694">
                  <c:v>3.8333333333333335</c:v>
                </c:pt>
                <c:pt idx="695">
                  <c:v>3.8333333333333335</c:v>
                </c:pt>
                <c:pt idx="696">
                  <c:v>3.8333333333333335</c:v>
                </c:pt>
                <c:pt idx="697">
                  <c:v>3.8333333333333335</c:v>
                </c:pt>
                <c:pt idx="698">
                  <c:v>3.8333333333333335</c:v>
                </c:pt>
                <c:pt idx="699">
                  <c:v>3.8333333333333335</c:v>
                </c:pt>
                <c:pt idx="700">
                  <c:v>3.8333333333333335</c:v>
                </c:pt>
                <c:pt idx="701">
                  <c:v>3.8333333333333335</c:v>
                </c:pt>
                <c:pt idx="702">
                  <c:v>3.8333333333333335</c:v>
                </c:pt>
                <c:pt idx="703">
                  <c:v>3.8333333333333335</c:v>
                </c:pt>
                <c:pt idx="704">
                  <c:v>3.8333333333333335</c:v>
                </c:pt>
                <c:pt idx="705">
                  <c:v>3.8333333333333335</c:v>
                </c:pt>
                <c:pt idx="706">
                  <c:v>3.8333333333333335</c:v>
                </c:pt>
                <c:pt idx="707">
                  <c:v>3.8333333333333335</c:v>
                </c:pt>
                <c:pt idx="708">
                  <c:v>3.8333333333333335</c:v>
                </c:pt>
                <c:pt idx="709">
                  <c:v>3.8333333333333335</c:v>
                </c:pt>
                <c:pt idx="710">
                  <c:v>3.8333333333333335</c:v>
                </c:pt>
                <c:pt idx="711">
                  <c:v>3.8333333333333335</c:v>
                </c:pt>
                <c:pt idx="712">
                  <c:v>3.8333333333333335</c:v>
                </c:pt>
                <c:pt idx="713">
                  <c:v>3.8333333333333335</c:v>
                </c:pt>
                <c:pt idx="714">
                  <c:v>3.8333333333333335</c:v>
                </c:pt>
                <c:pt idx="715">
                  <c:v>3.8333333333333335</c:v>
                </c:pt>
                <c:pt idx="716">
                  <c:v>3.8333333333333335</c:v>
                </c:pt>
                <c:pt idx="717">
                  <c:v>3.8333333333333335</c:v>
                </c:pt>
                <c:pt idx="718">
                  <c:v>3.8333333333333335</c:v>
                </c:pt>
                <c:pt idx="719">
                  <c:v>3.8333333333333335</c:v>
                </c:pt>
                <c:pt idx="720">
                  <c:v>3.8333333333333335</c:v>
                </c:pt>
                <c:pt idx="721">
                  <c:v>3.8333333333333335</c:v>
                </c:pt>
                <c:pt idx="722">
                  <c:v>3.8333333333333335</c:v>
                </c:pt>
                <c:pt idx="723">
                  <c:v>3.8333333333333335</c:v>
                </c:pt>
                <c:pt idx="724">
                  <c:v>3.8333333333333335</c:v>
                </c:pt>
                <c:pt idx="725">
                  <c:v>3.8333333333333335</c:v>
                </c:pt>
                <c:pt idx="726">
                  <c:v>3.8333333333333335</c:v>
                </c:pt>
                <c:pt idx="727">
                  <c:v>3.8333333333333335</c:v>
                </c:pt>
                <c:pt idx="728">
                  <c:v>3.8333333333333335</c:v>
                </c:pt>
                <c:pt idx="729">
                  <c:v>3.8333333333333335</c:v>
                </c:pt>
                <c:pt idx="730">
                  <c:v>3.8333333333333335</c:v>
                </c:pt>
                <c:pt idx="731">
                  <c:v>3.8333333333333335</c:v>
                </c:pt>
                <c:pt idx="732">
                  <c:v>3.8333333333333335</c:v>
                </c:pt>
                <c:pt idx="733">
                  <c:v>3.8333333333333335</c:v>
                </c:pt>
                <c:pt idx="734">
                  <c:v>3.8333333333333335</c:v>
                </c:pt>
                <c:pt idx="735">
                  <c:v>3.8333333333333335</c:v>
                </c:pt>
                <c:pt idx="736">
                  <c:v>3.8333333333333335</c:v>
                </c:pt>
                <c:pt idx="737">
                  <c:v>3.8333333333333335</c:v>
                </c:pt>
                <c:pt idx="738">
                  <c:v>3.8333333333333335</c:v>
                </c:pt>
                <c:pt idx="739">
                  <c:v>3.8333333333333335</c:v>
                </c:pt>
                <c:pt idx="740">
                  <c:v>3.8333333333333335</c:v>
                </c:pt>
                <c:pt idx="741">
                  <c:v>3.8333333333333335</c:v>
                </c:pt>
                <c:pt idx="742">
                  <c:v>3.8333333333333335</c:v>
                </c:pt>
                <c:pt idx="743">
                  <c:v>3.8333333333333335</c:v>
                </c:pt>
                <c:pt idx="744">
                  <c:v>3.8333333333333335</c:v>
                </c:pt>
                <c:pt idx="745">
                  <c:v>3.8333333333333335</c:v>
                </c:pt>
                <c:pt idx="746">
                  <c:v>3.8333333333333335</c:v>
                </c:pt>
                <c:pt idx="747">
                  <c:v>3.8333333333333335</c:v>
                </c:pt>
                <c:pt idx="748">
                  <c:v>3.8333333333333335</c:v>
                </c:pt>
                <c:pt idx="749">
                  <c:v>3.8333333333333335</c:v>
                </c:pt>
                <c:pt idx="750">
                  <c:v>3.8333333333333335</c:v>
                </c:pt>
                <c:pt idx="751">
                  <c:v>3.8333333333333335</c:v>
                </c:pt>
                <c:pt idx="752">
                  <c:v>3.8333333333333335</c:v>
                </c:pt>
                <c:pt idx="753">
                  <c:v>3.8333333333333335</c:v>
                </c:pt>
                <c:pt idx="754">
                  <c:v>3.8333333333333335</c:v>
                </c:pt>
                <c:pt idx="755">
                  <c:v>3.8333333333333335</c:v>
                </c:pt>
                <c:pt idx="756">
                  <c:v>3.8333333333333335</c:v>
                </c:pt>
                <c:pt idx="757">
                  <c:v>3.8333333333333335</c:v>
                </c:pt>
                <c:pt idx="758">
                  <c:v>3.8333333333333335</c:v>
                </c:pt>
                <c:pt idx="759">
                  <c:v>3.8333333333333335</c:v>
                </c:pt>
                <c:pt idx="760">
                  <c:v>3.8333333333333335</c:v>
                </c:pt>
                <c:pt idx="761">
                  <c:v>3.8333333333333335</c:v>
                </c:pt>
                <c:pt idx="762">
                  <c:v>3.8333333333333335</c:v>
                </c:pt>
                <c:pt idx="763">
                  <c:v>3.8333333333333335</c:v>
                </c:pt>
                <c:pt idx="764">
                  <c:v>3.8333333333333335</c:v>
                </c:pt>
                <c:pt idx="765">
                  <c:v>3.8333333333333335</c:v>
                </c:pt>
                <c:pt idx="766">
                  <c:v>3.8333333333333335</c:v>
                </c:pt>
                <c:pt idx="767">
                  <c:v>3.8333333333333335</c:v>
                </c:pt>
                <c:pt idx="768">
                  <c:v>3.8333333333333335</c:v>
                </c:pt>
                <c:pt idx="769">
                  <c:v>3.8333333333333335</c:v>
                </c:pt>
                <c:pt idx="770">
                  <c:v>3.8333333333333335</c:v>
                </c:pt>
                <c:pt idx="771">
                  <c:v>3.8333333333333335</c:v>
                </c:pt>
                <c:pt idx="772">
                  <c:v>3.8333333333333335</c:v>
                </c:pt>
                <c:pt idx="773">
                  <c:v>3.8333333333333335</c:v>
                </c:pt>
                <c:pt idx="774">
                  <c:v>3.8333333333333335</c:v>
                </c:pt>
                <c:pt idx="775">
                  <c:v>3.8333333333333335</c:v>
                </c:pt>
                <c:pt idx="776">
                  <c:v>3.8333333333333335</c:v>
                </c:pt>
                <c:pt idx="777">
                  <c:v>3.8333333333333335</c:v>
                </c:pt>
                <c:pt idx="778">
                  <c:v>3.8333333333333335</c:v>
                </c:pt>
                <c:pt idx="779">
                  <c:v>3.8333333333333335</c:v>
                </c:pt>
                <c:pt idx="780">
                  <c:v>3.8333333333333335</c:v>
                </c:pt>
                <c:pt idx="781">
                  <c:v>3.8333333333333335</c:v>
                </c:pt>
                <c:pt idx="782">
                  <c:v>3.8333333333333335</c:v>
                </c:pt>
                <c:pt idx="783">
                  <c:v>3.8333333333333335</c:v>
                </c:pt>
                <c:pt idx="784">
                  <c:v>3.8333333333333335</c:v>
                </c:pt>
                <c:pt idx="785">
                  <c:v>3.8333333333333335</c:v>
                </c:pt>
                <c:pt idx="786">
                  <c:v>3.8333333333333335</c:v>
                </c:pt>
                <c:pt idx="787">
                  <c:v>3.8333333333333335</c:v>
                </c:pt>
                <c:pt idx="788">
                  <c:v>3.8333333333333335</c:v>
                </c:pt>
                <c:pt idx="789">
                  <c:v>3.8333333333333335</c:v>
                </c:pt>
                <c:pt idx="790">
                  <c:v>3.8333333333333335</c:v>
                </c:pt>
                <c:pt idx="791">
                  <c:v>3.8333333333333335</c:v>
                </c:pt>
                <c:pt idx="792">
                  <c:v>3.8333333333333335</c:v>
                </c:pt>
                <c:pt idx="793">
                  <c:v>3.8333333333333335</c:v>
                </c:pt>
                <c:pt idx="794">
                  <c:v>3.8333333333333335</c:v>
                </c:pt>
                <c:pt idx="795">
                  <c:v>3.8333333333333335</c:v>
                </c:pt>
                <c:pt idx="796">
                  <c:v>3.8333333333333335</c:v>
                </c:pt>
                <c:pt idx="797">
                  <c:v>3.8333333333333335</c:v>
                </c:pt>
                <c:pt idx="798">
                  <c:v>3.8333333333333335</c:v>
                </c:pt>
                <c:pt idx="799">
                  <c:v>3.8333333333333335</c:v>
                </c:pt>
                <c:pt idx="800">
                  <c:v>3.8333333333333335</c:v>
                </c:pt>
                <c:pt idx="801">
                  <c:v>3.8333333333333335</c:v>
                </c:pt>
                <c:pt idx="802">
                  <c:v>3.8333333333333335</c:v>
                </c:pt>
                <c:pt idx="803">
                  <c:v>3.8333333333333335</c:v>
                </c:pt>
                <c:pt idx="804">
                  <c:v>3.8333333333333335</c:v>
                </c:pt>
                <c:pt idx="805">
                  <c:v>3.8333333333333335</c:v>
                </c:pt>
                <c:pt idx="806">
                  <c:v>3.8333333333333335</c:v>
                </c:pt>
                <c:pt idx="807">
                  <c:v>3.8333333333333335</c:v>
                </c:pt>
                <c:pt idx="808">
                  <c:v>3.8333333333333335</c:v>
                </c:pt>
                <c:pt idx="809">
                  <c:v>3.8333333333333335</c:v>
                </c:pt>
                <c:pt idx="810">
                  <c:v>3.8333333333333335</c:v>
                </c:pt>
                <c:pt idx="811">
                  <c:v>3.8333333333333335</c:v>
                </c:pt>
                <c:pt idx="812">
                  <c:v>3.8333333333333335</c:v>
                </c:pt>
                <c:pt idx="813">
                  <c:v>3.8333333333333335</c:v>
                </c:pt>
                <c:pt idx="814">
                  <c:v>3.8333333333333335</c:v>
                </c:pt>
                <c:pt idx="815">
                  <c:v>3.8333333333333335</c:v>
                </c:pt>
                <c:pt idx="816">
                  <c:v>3.8333333333333335</c:v>
                </c:pt>
                <c:pt idx="817">
                  <c:v>3.8333333333333335</c:v>
                </c:pt>
                <c:pt idx="818">
                  <c:v>3.8333333333333335</c:v>
                </c:pt>
                <c:pt idx="819">
                  <c:v>3.8333333333333335</c:v>
                </c:pt>
                <c:pt idx="820">
                  <c:v>3.8333333333333335</c:v>
                </c:pt>
                <c:pt idx="821">
                  <c:v>3.8333333333333335</c:v>
                </c:pt>
                <c:pt idx="822">
                  <c:v>3.8333333333333335</c:v>
                </c:pt>
                <c:pt idx="823">
                  <c:v>3.8333333333333335</c:v>
                </c:pt>
                <c:pt idx="824">
                  <c:v>3.8333333333333335</c:v>
                </c:pt>
                <c:pt idx="825">
                  <c:v>3.8333333333333335</c:v>
                </c:pt>
                <c:pt idx="826">
                  <c:v>3.8333333333333335</c:v>
                </c:pt>
                <c:pt idx="827">
                  <c:v>3.8333333333333335</c:v>
                </c:pt>
                <c:pt idx="828">
                  <c:v>3.8333333333333335</c:v>
                </c:pt>
                <c:pt idx="829">
                  <c:v>3.8333333333333335</c:v>
                </c:pt>
                <c:pt idx="830">
                  <c:v>3.8333333333333335</c:v>
                </c:pt>
                <c:pt idx="831">
                  <c:v>3.8333333333333335</c:v>
                </c:pt>
                <c:pt idx="832">
                  <c:v>3.8333333333333335</c:v>
                </c:pt>
                <c:pt idx="833">
                  <c:v>3.8333333333333335</c:v>
                </c:pt>
                <c:pt idx="834">
                  <c:v>3.8333333333333335</c:v>
                </c:pt>
                <c:pt idx="835">
                  <c:v>3.8333333333333335</c:v>
                </c:pt>
                <c:pt idx="836">
                  <c:v>3.8333333333333335</c:v>
                </c:pt>
                <c:pt idx="837">
                  <c:v>3.8333333333333335</c:v>
                </c:pt>
                <c:pt idx="838">
                  <c:v>3.8333333333333335</c:v>
                </c:pt>
                <c:pt idx="839">
                  <c:v>3.8333333333333335</c:v>
                </c:pt>
                <c:pt idx="840">
                  <c:v>3.8333333333333335</c:v>
                </c:pt>
                <c:pt idx="841">
                  <c:v>3.8333333333333335</c:v>
                </c:pt>
                <c:pt idx="842">
                  <c:v>3.8333333333333335</c:v>
                </c:pt>
                <c:pt idx="843">
                  <c:v>3.8333333333333335</c:v>
                </c:pt>
                <c:pt idx="844">
                  <c:v>3.8333333333333335</c:v>
                </c:pt>
                <c:pt idx="845">
                  <c:v>3.8333333333333335</c:v>
                </c:pt>
                <c:pt idx="846">
                  <c:v>3.8333333333333335</c:v>
                </c:pt>
                <c:pt idx="847">
                  <c:v>3.8333333333333335</c:v>
                </c:pt>
                <c:pt idx="848">
                  <c:v>3.8333333333333335</c:v>
                </c:pt>
                <c:pt idx="849">
                  <c:v>3.8333333333333335</c:v>
                </c:pt>
                <c:pt idx="850">
                  <c:v>3.8333333333333335</c:v>
                </c:pt>
                <c:pt idx="851">
                  <c:v>3.8333333333333335</c:v>
                </c:pt>
                <c:pt idx="852">
                  <c:v>3.8333333333333335</c:v>
                </c:pt>
                <c:pt idx="853">
                  <c:v>3.8333333333333335</c:v>
                </c:pt>
                <c:pt idx="854">
                  <c:v>3.8333333333333335</c:v>
                </c:pt>
                <c:pt idx="855">
                  <c:v>3.8333333333333335</c:v>
                </c:pt>
                <c:pt idx="856">
                  <c:v>3.8333333333333335</c:v>
                </c:pt>
                <c:pt idx="857">
                  <c:v>3.8333333333333335</c:v>
                </c:pt>
                <c:pt idx="858">
                  <c:v>3.8333333333333335</c:v>
                </c:pt>
                <c:pt idx="859">
                  <c:v>3.8333333333333335</c:v>
                </c:pt>
                <c:pt idx="860">
                  <c:v>3.8333333333333335</c:v>
                </c:pt>
                <c:pt idx="861">
                  <c:v>3.8333333333333335</c:v>
                </c:pt>
                <c:pt idx="862">
                  <c:v>3.8333333333333335</c:v>
                </c:pt>
                <c:pt idx="863">
                  <c:v>3.8333333333333335</c:v>
                </c:pt>
                <c:pt idx="864">
                  <c:v>3.8333333333333335</c:v>
                </c:pt>
                <c:pt idx="865">
                  <c:v>3.8333333333333335</c:v>
                </c:pt>
                <c:pt idx="866">
                  <c:v>3.8333333333333335</c:v>
                </c:pt>
                <c:pt idx="867">
                  <c:v>3.8333333333333335</c:v>
                </c:pt>
                <c:pt idx="868">
                  <c:v>3.8333333333333335</c:v>
                </c:pt>
                <c:pt idx="869">
                  <c:v>3.8333333333333335</c:v>
                </c:pt>
                <c:pt idx="870">
                  <c:v>3.8333333333333335</c:v>
                </c:pt>
                <c:pt idx="871">
                  <c:v>3.8333333333333335</c:v>
                </c:pt>
                <c:pt idx="872">
                  <c:v>3.8333333333333335</c:v>
                </c:pt>
                <c:pt idx="873">
                  <c:v>3.8333333333333335</c:v>
                </c:pt>
                <c:pt idx="874">
                  <c:v>3.8333333333333335</c:v>
                </c:pt>
                <c:pt idx="875">
                  <c:v>3.8333333333333335</c:v>
                </c:pt>
                <c:pt idx="876">
                  <c:v>3.8333333333333335</c:v>
                </c:pt>
                <c:pt idx="877">
                  <c:v>3.8333333333333335</c:v>
                </c:pt>
                <c:pt idx="878">
                  <c:v>3.8333333333333335</c:v>
                </c:pt>
                <c:pt idx="879">
                  <c:v>3.8333333333333335</c:v>
                </c:pt>
                <c:pt idx="880">
                  <c:v>3.8333333333333335</c:v>
                </c:pt>
                <c:pt idx="881">
                  <c:v>3.8333333333333335</c:v>
                </c:pt>
                <c:pt idx="882">
                  <c:v>3.8333333333333335</c:v>
                </c:pt>
                <c:pt idx="883">
                  <c:v>3.8333333333333335</c:v>
                </c:pt>
                <c:pt idx="884">
                  <c:v>3.8333333333333335</c:v>
                </c:pt>
                <c:pt idx="885">
                  <c:v>3.8333333333333335</c:v>
                </c:pt>
                <c:pt idx="886">
                  <c:v>3.8333333333333335</c:v>
                </c:pt>
                <c:pt idx="887">
                  <c:v>3.8333333333333335</c:v>
                </c:pt>
                <c:pt idx="888">
                  <c:v>3.8333333333333335</c:v>
                </c:pt>
                <c:pt idx="889">
                  <c:v>3.8333333333333335</c:v>
                </c:pt>
                <c:pt idx="890">
                  <c:v>3.8333333333333335</c:v>
                </c:pt>
                <c:pt idx="891">
                  <c:v>3.8333333333333335</c:v>
                </c:pt>
                <c:pt idx="892">
                  <c:v>3.8333333333333335</c:v>
                </c:pt>
                <c:pt idx="893">
                  <c:v>3.8333333333333335</c:v>
                </c:pt>
                <c:pt idx="894">
                  <c:v>3.8333333333333335</c:v>
                </c:pt>
                <c:pt idx="895">
                  <c:v>3.8333333333333335</c:v>
                </c:pt>
                <c:pt idx="896">
                  <c:v>3.8333333333333335</c:v>
                </c:pt>
                <c:pt idx="897">
                  <c:v>3.8333333333333335</c:v>
                </c:pt>
                <c:pt idx="898">
                  <c:v>3.8333333333333335</c:v>
                </c:pt>
                <c:pt idx="899">
                  <c:v>3.8333333333333335</c:v>
                </c:pt>
                <c:pt idx="900">
                  <c:v>3.8333333333333335</c:v>
                </c:pt>
              </c:numCache>
            </c:numRef>
          </c:val>
        </c:ser>
        <c:ser>
          <c:idx val="5"/>
          <c:order val="5"/>
          <c:tx>
            <c:strRef>
              <c:f>Core!$O$48:$O$49</c:f>
              <c:strCache>
                <c:ptCount val="1"/>
                <c:pt idx="0">
                  <c:v>Due to core material (including concave) Nm^2</c:v>
                </c:pt>
              </c:strCache>
            </c:strRef>
          </c:tx>
          <c:spPr>
            <a:ln>
              <a:prstDash val="dashDot"/>
            </a:ln>
          </c:spPr>
          <c:marker>
            <c:symbol val="none"/>
          </c:marker>
          <c:cat>
            <c:numRef>
              <c:f>Core!$A$51:$A$950</c:f>
              <c:numCache>
                <c:formatCode>0</c:formatCode>
                <c:ptCount val="900"/>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numCache>
            </c:numRef>
          </c:cat>
          <c:val>
            <c:numRef>
              <c:f>Core!$O$50:$O$950</c:f>
              <c:numCache>
                <c:formatCode>0.00</c:formatCode>
                <c:ptCount val="90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0</c:v>
                </c:pt>
                <c:pt idx="302">
                  <c:v>6.6104009978035574</c:v>
                </c:pt>
                <c:pt idx="303">
                  <c:v>11.319482307661707</c:v>
                </c:pt>
                <c:pt idx="304">
                  <c:v>15.682513348429495</c:v>
                </c:pt>
                <c:pt idx="305">
                  <c:v>19.526502990955734</c:v>
                </c:pt>
                <c:pt idx="306">
                  <c:v>22.730391049921245</c:v>
                </c:pt>
                <c:pt idx="307">
                  <c:v>25.380764862880653</c:v>
                </c:pt>
                <c:pt idx="308">
                  <c:v>27.61611996253848</c:v>
                </c:pt>
                <c:pt idx="309">
                  <c:v>29.574972256447694</c:v>
                </c:pt>
                <c:pt idx="310">
                  <c:v>31.39588314837572</c:v>
                </c:pt>
                <c:pt idx="311">
                  <c:v>31.876634952718142</c:v>
                </c:pt>
                <c:pt idx="312">
                  <c:v>32.35558965947002</c:v>
                </c:pt>
                <c:pt idx="313">
                  <c:v>32.830779691213067</c:v>
                </c:pt>
                <c:pt idx="314">
                  <c:v>33.300224287377041</c:v>
                </c:pt>
                <c:pt idx="315">
                  <c:v>33.761943167090088</c:v>
                </c:pt>
                <c:pt idx="316">
                  <c:v>34.213963502430317</c:v>
                </c:pt>
                <c:pt idx="317">
                  <c:v>34.654301479349641</c:v>
                </c:pt>
                <c:pt idx="318">
                  <c:v>35.080976782920438</c:v>
                </c:pt>
                <c:pt idx="319">
                  <c:v>35.491997283454069</c:v>
                </c:pt>
                <c:pt idx="320">
                  <c:v>35.885373404586161</c:v>
                </c:pt>
                <c:pt idx="321">
                  <c:v>36.259104372902669</c:v>
                </c:pt>
                <c:pt idx="322">
                  <c:v>36.611184304751639</c:v>
                </c:pt>
                <c:pt idx="323">
                  <c:v>36.940155230978668</c:v>
                </c:pt>
                <c:pt idx="324">
                  <c:v>37.246794653047104</c:v>
                </c:pt>
                <c:pt idx="325">
                  <c:v>37.53242210002788</c:v>
                </c:pt>
                <c:pt idx="326">
                  <c:v>37.798373507123507</c:v>
                </c:pt>
                <c:pt idx="327">
                  <c:v>38.045967031012665</c:v>
                </c:pt>
                <c:pt idx="328">
                  <c:v>38.276538301807548</c:v>
                </c:pt>
                <c:pt idx="329">
                  <c:v>38.491405882449058</c:v>
                </c:pt>
                <c:pt idx="330">
                  <c:v>38.691906898092491</c:v>
                </c:pt>
                <c:pt idx="331">
                  <c:v>38.879362158151309</c:v>
                </c:pt>
                <c:pt idx="332">
                  <c:v>39.055109865279128</c:v>
                </c:pt>
                <c:pt idx="333">
                  <c:v>39.220481630410752</c:v>
                </c:pt>
                <c:pt idx="334">
                  <c:v>39.376814037397082</c:v>
                </c:pt>
                <c:pt idx="335">
                  <c:v>39.525446864572899</c:v>
                </c:pt>
                <c:pt idx="336">
                  <c:v>39.667722396092699</c:v>
                </c:pt>
                <c:pt idx="337">
                  <c:v>39.804990400674932</c:v>
                </c:pt>
                <c:pt idx="338">
                  <c:v>39.938601228744631</c:v>
                </c:pt>
                <c:pt idx="339">
                  <c:v>40.069912801095178</c:v>
                </c:pt>
                <c:pt idx="340">
                  <c:v>40.200287420603679</c:v>
                </c:pt>
                <c:pt idx="341">
                  <c:v>40.283732763938552</c:v>
                </c:pt>
                <c:pt idx="342">
                  <c:v>40.367505223690074</c:v>
                </c:pt>
                <c:pt idx="343">
                  <c:v>40.451603808425709</c:v>
                </c:pt>
                <c:pt idx="344">
                  <c:v>40.536041057343951</c:v>
                </c:pt>
                <c:pt idx="345">
                  <c:v>40.620816048013054</c:v>
                </c:pt>
                <c:pt idx="346">
                  <c:v>40.705932384904983</c:v>
                </c:pt>
                <c:pt idx="347">
                  <c:v>40.791391440636765</c:v>
                </c:pt>
                <c:pt idx="348">
                  <c:v>40.877201400642754</c:v>
                </c:pt>
                <c:pt idx="349">
                  <c:v>40.963361430669167</c:v>
                </c:pt>
                <c:pt idx="350">
                  <c:v>41.049879785509916</c:v>
                </c:pt>
                <c:pt idx="351">
                  <c:v>41.136757948842678</c:v>
                </c:pt>
                <c:pt idx="352">
                  <c:v>41.223997417937106</c:v>
                </c:pt>
                <c:pt idx="353">
                  <c:v>41.311606547475286</c:v>
                </c:pt>
                <c:pt idx="354">
                  <c:v>41.399584603913347</c:v>
                </c:pt>
                <c:pt idx="355">
                  <c:v>41.487940005578977</c:v>
                </c:pt>
                <c:pt idx="356">
                  <c:v>41.576674345449945</c:v>
                </c:pt>
                <c:pt idx="357">
                  <c:v>41.665789224361227</c:v>
                </c:pt>
                <c:pt idx="358">
                  <c:v>41.755293151382631</c:v>
                </c:pt>
                <c:pt idx="359">
                  <c:v>41.845185469482651</c:v>
                </c:pt>
                <c:pt idx="360">
                  <c:v>41.935474744893995</c:v>
                </c:pt>
                <c:pt idx="361">
                  <c:v>42.026162657060901</c:v>
                </c:pt>
                <c:pt idx="362">
                  <c:v>42.117250887024198</c:v>
                </c:pt>
                <c:pt idx="363">
                  <c:v>42.208748081455788</c:v>
                </c:pt>
                <c:pt idx="364">
                  <c:v>42.300653633245467</c:v>
                </c:pt>
                <c:pt idx="365">
                  <c:v>42.392976238973851</c:v>
                </c:pt>
                <c:pt idx="366">
                  <c:v>42.485717639437269</c:v>
                </c:pt>
                <c:pt idx="367">
                  <c:v>42.578879570243721</c:v>
                </c:pt>
                <c:pt idx="368">
                  <c:v>42.672470796952545</c:v>
                </c:pt>
                <c:pt idx="369">
                  <c:v>42.766490733388352</c:v>
                </c:pt>
                <c:pt idx="370">
                  <c:v>42.860948186994051</c:v>
                </c:pt>
                <c:pt idx="371">
                  <c:v>42.955844932531505</c:v>
                </c:pt>
                <c:pt idx="372">
                  <c:v>43.051182732265403</c:v>
                </c:pt>
                <c:pt idx="373">
                  <c:v>43.146970450006705</c:v>
                </c:pt>
                <c:pt idx="374">
                  <c:v>43.243207489152283</c:v>
                </c:pt>
                <c:pt idx="375">
                  <c:v>43.339902746608892</c:v>
                </c:pt>
                <c:pt idx="376">
                  <c:v>43.437058001464273</c:v>
                </c:pt>
                <c:pt idx="377">
                  <c:v>43.534675012487014</c:v>
                </c:pt>
                <c:pt idx="378">
                  <c:v>43.632762719208195</c:v>
                </c:pt>
                <c:pt idx="379">
                  <c:v>43.731320480890439</c:v>
                </c:pt>
                <c:pt idx="380">
                  <c:v>43.830357260625746</c:v>
                </c:pt>
                <c:pt idx="381">
                  <c:v>43.929874809976617</c:v>
                </c:pt>
                <c:pt idx="382">
                  <c:v>44.029874851862878</c:v>
                </c:pt>
                <c:pt idx="383">
                  <c:v>44.130366377147894</c:v>
                </c:pt>
                <c:pt idx="384">
                  <c:v>44.231348664967598</c:v>
                </c:pt>
                <c:pt idx="385">
                  <c:v>44.332830719484747</c:v>
                </c:pt>
                <c:pt idx="386">
                  <c:v>44.434814230733259</c:v>
                </c:pt>
                <c:pt idx="387">
                  <c:v>44.537300851293878</c:v>
                </c:pt>
                <c:pt idx="388">
                  <c:v>44.640299597179428</c:v>
                </c:pt>
                <c:pt idx="389">
                  <c:v>44.743809629187972</c:v>
                </c:pt>
                <c:pt idx="390">
                  <c:v>44.84783996567198</c:v>
                </c:pt>
                <c:pt idx="391">
                  <c:v>44.952392199056504</c:v>
                </c:pt>
                <c:pt idx="392">
                  <c:v>45.057467875038945</c:v>
                </c:pt>
                <c:pt idx="393">
                  <c:v>45.16307600687486</c:v>
                </c:pt>
                <c:pt idx="394">
                  <c:v>45.269215596692668</c:v>
                </c:pt>
                <c:pt idx="395">
                  <c:v>45.375895648462702</c:v>
                </c:pt>
                <c:pt idx="396">
                  <c:v>45.483117618946608</c:v>
                </c:pt>
                <c:pt idx="397">
                  <c:v>45.590882908457331</c:v>
                </c:pt>
                <c:pt idx="398">
                  <c:v>45.699200497958437</c:v>
                </c:pt>
                <c:pt idx="399">
                  <c:v>45.808069188566087</c:v>
                </c:pt>
                <c:pt idx="400">
                  <c:v>45.91749793971217</c:v>
                </c:pt>
                <c:pt idx="401">
                  <c:v>46.027488032573814</c:v>
                </c:pt>
                <c:pt idx="402">
                  <c:v>46.138040681748308</c:v>
                </c:pt>
                <c:pt idx="403">
                  <c:v>46.249164804853052</c:v>
                </c:pt>
                <c:pt idx="404">
                  <c:v>46.360858957772592</c:v>
                </c:pt>
                <c:pt idx="405">
                  <c:v>46.473132023774234</c:v>
                </c:pt>
                <c:pt idx="406">
                  <c:v>46.585985066806607</c:v>
                </c:pt>
                <c:pt idx="407">
                  <c:v>46.699419073726794</c:v>
                </c:pt>
                <c:pt idx="408">
                  <c:v>46.813442866358777</c:v>
                </c:pt>
                <c:pt idx="409">
                  <c:v>46.928057357666674</c:v>
                </c:pt>
                <c:pt idx="410">
                  <c:v>47.043263377045903</c:v>
                </c:pt>
                <c:pt idx="411">
                  <c:v>47.15906967274865</c:v>
                </c:pt>
                <c:pt idx="412">
                  <c:v>47.275474312086835</c:v>
                </c:pt>
                <c:pt idx="413">
                  <c:v>47.392485987404278</c:v>
                </c:pt>
                <c:pt idx="414">
                  <c:v>47.510105324614507</c:v>
                </c:pt>
                <c:pt idx="415">
                  <c:v>47.628332855024041</c:v>
                </c:pt>
                <c:pt idx="416">
                  <c:v>47.74717717665952</c:v>
                </c:pt>
                <c:pt idx="417">
                  <c:v>47.866635989023095</c:v>
                </c:pt>
                <c:pt idx="418">
                  <c:v>47.986715076557971</c:v>
                </c:pt>
                <c:pt idx="419">
                  <c:v>48.107420208780432</c:v>
                </c:pt>
                <c:pt idx="420">
                  <c:v>48.228750223991398</c:v>
                </c:pt>
                <c:pt idx="421">
                  <c:v>48.350709385067837</c:v>
                </c:pt>
                <c:pt idx="422">
                  <c:v>48.473301913464141</c:v>
                </c:pt>
                <c:pt idx="423">
                  <c:v>48.596527785808526</c:v>
                </c:pt>
                <c:pt idx="424">
                  <c:v>48.720391083566106</c:v>
                </c:pt>
                <c:pt idx="425">
                  <c:v>48.844894429527812</c:v>
                </c:pt>
                <c:pt idx="426">
                  <c:v>48.970040375051049</c:v>
                </c:pt>
                <c:pt idx="427">
                  <c:v>49.095832823564614</c:v>
                </c:pt>
                <c:pt idx="428">
                  <c:v>49.222271334050859</c:v>
                </c:pt>
                <c:pt idx="429">
                  <c:v>49.349359652036576</c:v>
                </c:pt>
                <c:pt idx="430">
                  <c:v>49.477100025524791</c:v>
                </c:pt>
                <c:pt idx="431">
                  <c:v>49.605494622252095</c:v>
                </c:pt>
                <c:pt idx="432">
                  <c:v>49.734546985413843</c:v>
                </c:pt>
                <c:pt idx="433">
                  <c:v>49.864256208571163</c:v>
                </c:pt>
                <c:pt idx="434">
                  <c:v>49.994625658914849</c:v>
                </c:pt>
                <c:pt idx="435">
                  <c:v>50.125657165355911</c:v>
                </c:pt>
                <c:pt idx="436">
                  <c:v>50.257352467645156</c:v>
                </c:pt>
                <c:pt idx="437">
                  <c:v>50.389714706161911</c:v>
                </c:pt>
                <c:pt idx="438">
                  <c:v>50.522742460890079</c:v>
                </c:pt>
                <c:pt idx="439">
                  <c:v>50.656438678011838</c:v>
                </c:pt>
                <c:pt idx="440">
                  <c:v>50.790804722811323</c:v>
                </c:pt>
                <c:pt idx="441">
                  <c:v>50.925841862502587</c:v>
                </c:pt>
                <c:pt idx="442">
                  <c:v>51.061552791952657</c:v>
                </c:pt>
                <c:pt idx="443">
                  <c:v>51.197935529300608</c:v>
                </c:pt>
                <c:pt idx="444">
                  <c:v>51.334992557047485</c:v>
                </c:pt>
                <c:pt idx="445">
                  <c:v>51.472724732348318</c:v>
                </c:pt>
                <c:pt idx="446">
                  <c:v>51.611132805420951</c:v>
                </c:pt>
                <c:pt idx="447">
                  <c:v>51.750218983079861</c:v>
                </c:pt>
                <c:pt idx="448">
                  <c:v>51.889980673538702</c:v>
                </c:pt>
                <c:pt idx="449">
                  <c:v>52.030419853214667</c:v>
                </c:pt>
                <c:pt idx="450">
                  <c:v>52.171536826958011</c:v>
                </c:pt>
                <c:pt idx="451">
                  <c:v>52.313333380806306</c:v>
                </c:pt>
                <c:pt idx="452">
                  <c:v>52.455806400727894</c:v>
                </c:pt>
                <c:pt idx="453">
                  <c:v>52.598957428118119</c:v>
                </c:pt>
                <c:pt idx="454">
                  <c:v>52.742786294577279</c:v>
                </c:pt>
                <c:pt idx="455">
                  <c:v>52.887292709089216</c:v>
                </c:pt>
                <c:pt idx="456">
                  <c:v>53.032476256311412</c:v>
                </c:pt>
                <c:pt idx="457">
                  <c:v>53.178336394882919</c:v>
                </c:pt>
                <c:pt idx="458">
                  <c:v>53.324873283271302</c:v>
                </c:pt>
                <c:pt idx="459">
                  <c:v>53.47208447224493</c:v>
                </c:pt>
                <c:pt idx="460">
                  <c:v>53.619970691752513</c:v>
                </c:pt>
                <c:pt idx="461">
                  <c:v>53.768529211577309</c:v>
                </c:pt>
                <c:pt idx="462">
                  <c:v>53.917759666989809</c:v>
                </c:pt>
                <c:pt idx="463">
                  <c:v>54.067661574867145</c:v>
                </c:pt>
                <c:pt idx="464">
                  <c:v>54.218231770657418</c:v>
                </c:pt>
                <c:pt idx="465">
                  <c:v>54.369470348421871</c:v>
                </c:pt>
                <c:pt idx="466">
                  <c:v>54.521373845628759</c:v>
                </c:pt>
                <c:pt idx="467">
                  <c:v>54.67394122364032</c:v>
                </c:pt>
                <c:pt idx="468">
                  <c:v>54.82717131820268</c:v>
                </c:pt>
                <c:pt idx="469">
                  <c:v>54.981060207458981</c:v>
                </c:pt>
                <c:pt idx="470">
                  <c:v>55.135607311643206</c:v>
                </c:pt>
                <c:pt idx="471">
                  <c:v>55.290808394628989</c:v>
                </c:pt>
                <c:pt idx="472">
                  <c:v>55.446662596907849</c:v>
                </c:pt>
                <c:pt idx="473">
                  <c:v>55.603165361795746</c:v>
                </c:pt>
                <c:pt idx="474">
                  <c:v>55.760314643557102</c:v>
                </c:pt>
                <c:pt idx="475">
                  <c:v>55.91810735562435</c:v>
                </c:pt>
                <c:pt idx="476">
                  <c:v>56.076540710915246</c:v>
                </c:pt>
                <c:pt idx="477">
                  <c:v>56.23561085937056</c:v>
                </c:pt>
                <c:pt idx="478">
                  <c:v>56.395314242710164</c:v>
                </c:pt>
                <c:pt idx="479">
                  <c:v>56.555647142640979</c:v>
                </c:pt>
                <c:pt idx="480">
                  <c:v>56.716605214145432</c:v>
                </c:pt>
                <c:pt idx="481">
                  <c:v>56.87818534308078</c:v>
                </c:pt>
                <c:pt idx="482">
                  <c:v>57.040382860310793</c:v>
                </c:pt>
                <c:pt idx="483">
                  <c:v>57.203193394276497</c:v>
                </c:pt>
                <c:pt idx="484">
                  <c:v>57.366611931235369</c:v>
                </c:pt>
                <c:pt idx="485">
                  <c:v>57.530634714134102</c:v>
                </c:pt>
                <c:pt idx="486">
                  <c:v>57.695256395164158</c:v>
                </c:pt>
                <c:pt idx="487">
                  <c:v>57.860471687680658</c:v>
                </c:pt>
                <c:pt idx="488">
                  <c:v>58.026275857828757</c:v>
                </c:pt>
                <c:pt idx="489">
                  <c:v>58.192663032154172</c:v>
                </c:pt>
                <c:pt idx="490">
                  <c:v>58.359628013343048</c:v>
                </c:pt>
                <c:pt idx="491">
                  <c:v>58.527164943252288</c:v>
                </c:pt>
                <c:pt idx="492">
                  <c:v>58.69526790969357</c:v>
                </c:pt>
                <c:pt idx="493">
                  <c:v>58.863930823854574</c:v>
                </c:pt>
                <c:pt idx="494">
                  <c:v>59.033151457736963</c:v>
                </c:pt>
                <c:pt idx="495">
                  <c:v>59.202916817858359</c:v>
                </c:pt>
                <c:pt idx="496">
                  <c:v>59.373239815791585</c:v>
                </c:pt>
                <c:pt idx="497">
                  <c:v>59.544103902784457</c:v>
                </c:pt>
                <c:pt idx="498">
                  <c:v>59.715522040276667</c:v>
                </c:pt>
                <c:pt idx="499">
                  <c:v>59.887477339713342</c:v>
                </c:pt>
                <c:pt idx="500">
                  <c:v>60.059982817176625</c:v>
                </c:pt>
                <c:pt idx="501">
                  <c:v>60.233021244502709</c:v>
                </c:pt>
                <c:pt idx="502">
                  <c:v>60.406605697258158</c:v>
                </c:pt>
                <c:pt idx="503">
                  <c:v>60.580726352479168</c:v>
                </c:pt>
                <c:pt idx="504">
                  <c:v>60.755373116511095</c:v>
                </c:pt>
                <c:pt idx="505">
                  <c:v>60.930559163326059</c:v>
                </c:pt>
                <c:pt idx="506">
                  <c:v>61.106266417156242</c:v>
                </c:pt>
                <c:pt idx="507">
                  <c:v>61.282508123783877</c:v>
                </c:pt>
                <c:pt idx="508">
                  <c:v>61.45926586919763</c:v>
                </c:pt>
                <c:pt idx="509">
                  <c:v>61.636552975988018</c:v>
                </c:pt>
                <c:pt idx="510">
                  <c:v>61.814350692482869</c:v>
                </c:pt>
                <c:pt idx="511">
                  <c:v>61.992672423141116</c:v>
                </c:pt>
                <c:pt idx="512">
                  <c:v>62.171499079278433</c:v>
                </c:pt>
                <c:pt idx="513">
                  <c:v>62.350844152309577</c:v>
                </c:pt>
                <c:pt idx="514">
                  <c:v>62.530696538166026</c:v>
                </c:pt>
                <c:pt idx="515">
                  <c:v>62.711044857683632</c:v>
                </c:pt>
                <c:pt idx="516">
                  <c:v>62.891902742316461</c:v>
                </c:pt>
                <c:pt idx="517">
                  <c:v>63.073250264251584</c:v>
                </c:pt>
                <c:pt idx="518">
                  <c:v>63.255101154750506</c:v>
                </c:pt>
                <c:pt idx="519">
                  <c:v>63.437435151897091</c:v>
                </c:pt>
                <c:pt idx="520">
                  <c:v>63.620266091940756</c:v>
                </c:pt>
                <c:pt idx="521">
                  <c:v>63.803573379852914</c:v>
                </c:pt>
                <c:pt idx="522">
                  <c:v>63.987370962082437</c:v>
                </c:pt>
                <c:pt idx="523">
                  <c:v>64.171646728180022</c:v>
                </c:pt>
                <c:pt idx="524">
                  <c:v>64.356388290097854</c:v>
                </c:pt>
                <c:pt idx="525">
                  <c:v>64.541609769364683</c:v>
                </c:pt>
                <c:pt idx="526">
                  <c:v>64.727289742938424</c:v>
                </c:pt>
                <c:pt idx="527">
                  <c:v>64.913442455607893</c:v>
                </c:pt>
                <c:pt idx="528">
                  <c:v>65.100046155201213</c:v>
                </c:pt>
                <c:pt idx="529">
                  <c:v>65.287115215014239</c:v>
                </c:pt>
                <c:pt idx="530">
                  <c:v>65.474627555015132</c:v>
                </c:pt>
                <c:pt idx="531">
                  <c:v>65.662597682249611</c:v>
                </c:pt>
                <c:pt idx="532">
                  <c:v>65.851003190158735</c:v>
                </c:pt>
                <c:pt idx="533">
                  <c:v>66.039858724785063</c:v>
                </c:pt>
                <c:pt idx="534">
                  <c:v>66.229151004781116</c:v>
                </c:pt>
                <c:pt idx="535">
                  <c:v>66.418866469367785</c:v>
                </c:pt>
                <c:pt idx="536">
                  <c:v>66.609019982892008</c:v>
                </c:pt>
                <c:pt idx="537">
                  <c:v>66.799588328667369</c:v>
                </c:pt>
                <c:pt idx="538">
                  <c:v>66.990586523110736</c:v>
                </c:pt>
                <c:pt idx="539">
                  <c:v>67.181991028093137</c:v>
                </c:pt>
                <c:pt idx="540">
                  <c:v>67.373817017316796</c:v>
                </c:pt>
                <c:pt idx="541">
                  <c:v>67.566040632774062</c:v>
                </c:pt>
                <c:pt idx="542">
                  <c:v>67.758677210641352</c:v>
                </c:pt>
                <c:pt idx="543">
                  <c:v>67.951712564676441</c:v>
                </c:pt>
                <c:pt idx="544">
                  <c:v>68.145132228603728</c:v>
                </c:pt>
                <c:pt idx="545">
                  <c:v>68.338951792027956</c:v>
                </c:pt>
                <c:pt idx="546">
                  <c:v>68.533146604357995</c:v>
                </c:pt>
                <c:pt idx="547">
                  <c:v>68.727732430571251</c:v>
                </c:pt>
                <c:pt idx="548">
                  <c:v>68.922684306004243</c:v>
                </c:pt>
                <c:pt idx="549">
                  <c:v>69.118018176127805</c:v>
                </c:pt>
                <c:pt idx="550">
                  <c:v>69.313708763956072</c:v>
                </c:pt>
                <c:pt idx="551">
                  <c:v>69.509772200529937</c:v>
                </c:pt>
                <c:pt idx="552">
                  <c:v>69.706193445586138</c:v>
                </c:pt>
                <c:pt idx="553">
                  <c:v>69.902957179014706</c:v>
                </c:pt>
                <c:pt idx="554">
                  <c:v>70.100079819663748</c:v>
                </c:pt>
                <c:pt idx="555">
                  <c:v>70.297535317632736</c:v>
                </c:pt>
                <c:pt idx="556">
                  <c:v>70.495340289900128</c:v>
                </c:pt>
                <c:pt idx="557">
                  <c:v>70.693468380633519</c:v>
                </c:pt>
                <c:pt idx="558">
                  <c:v>70.891936409894527</c:v>
                </c:pt>
                <c:pt idx="559">
                  <c:v>71.090717717817867</c:v>
                </c:pt>
                <c:pt idx="560">
                  <c:v>71.289829332451532</c:v>
                </c:pt>
                <c:pt idx="561">
                  <c:v>71.489244291825869</c:v>
                </c:pt>
                <c:pt idx="562">
                  <c:v>71.68898562289921</c:v>
                </c:pt>
                <c:pt idx="563">
                  <c:v>71.889019955220391</c:v>
                </c:pt>
                <c:pt idx="564">
                  <c:v>72.089354200118308</c:v>
                </c:pt>
                <c:pt idx="565">
                  <c:v>72.289982608269625</c:v>
                </c:pt>
                <c:pt idx="566">
                  <c:v>72.490900905967806</c:v>
                </c:pt>
                <c:pt idx="567">
                  <c:v>72.692103335545937</c:v>
                </c:pt>
                <c:pt idx="568">
                  <c:v>72.893585561753042</c:v>
                </c:pt>
                <c:pt idx="569">
                  <c:v>73.095341822261432</c:v>
                </c:pt>
                <c:pt idx="570">
                  <c:v>73.297367723295068</c:v>
                </c:pt>
                <c:pt idx="571">
                  <c:v>73.499663550955958</c:v>
                </c:pt>
                <c:pt idx="572">
                  <c:v>73.702212468971638</c:v>
                </c:pt>
                <c:pt idx="573">
                  <c:v>73.905015689484969</c:v>
                </c:pt>
                <c:pt idx="574">
                  <c:v>74.108067454425296</c:v>
                </c:pt>
                <c:pt idx="575">
                  <c:v>74.311363236785738</c:v>
                </c:pt>
                <c:pt idx="576">
                  <c:v>74.514897286500755</c:v>
                </c:pt>
                <c:pt idx="577">
                  <c:v>74.718665028454581</c:v>
                </c:pt>
                <c:pt idx="578">
                  <c:v>74.922666981675249</c:v>
                </c:pt>
                <c:pt idx="579">
                  <c:v>75.126879753253959</c:v>
                </c:pt>
                <c:pt idx="580">
                  <c:v>75.331322709840364</c:v>
                </c:pt>
                <c:pt idx="581">
                  <c:v>75.535972074604459</c:v>
                </c:pt>
                <c:pt idx="582">
                  <c:v>75.740829185683722</c:v>
                </c:pt>
                <c:pt idx="583">
                  <c:v>75.945888348792522</c:v>
                </c:pt>
                <c:pt idx="584">
                  <c:v>76.151144843372819</c:v>
                </c:pt>
                <c:pt idx="585">
                  <c:v>76.356592998858773</c:v>
                </c:pt>
                <c:pt idx="586">
                  <c:v>76.562228059589074</c:v>
                </c:pt>
                <c:pt idx="587">
                  <c:v>76.768050910746325</c:v>
                </c:pt>
                <c:pt idx="588">
                  <c:v>76.974037178500424</c:v>
                </c:pt>
                <c:pt idx="589">
                  <c:v>77.180207425092746</c:v>
                </c:pt>
                <c:pt idx="590">
                  <c:v>77.386530536438812</c:v>
                </c:pt>
                <c:pt idx="591">
                  <c:v>77.593027351551356</c:v>
                </c:pt>
                <c:pt idx="592">
                  <c:v>77.799672999484883</c:v>
                </c:pt>
                <c:pt idx="593">
                  <c:v>78.00646906036107</c:v>
                </c:pt>
                <c:pt idx="594">
                  <c:v>78.213410011695927</c:v>
                </c:pt>
                <c:pt idx="595">
                  <c:v>78.420490974362565</c:v>
                </c:pt>
                <c:pt idx="596">
                  <c:v>78.62771327071178</c:v>
                </c:pt>
                <c:pt idx="597">
                  <c:v>78.835051592666431</c:v>
                </c:pt>
                <c:pt idx="598">
                  <c:v>79.04252777787589</c:v>
                </c:pt>
                <c:pt idx="599">
                  <c:v>79.250109513937176</c:v>
                </c:pt>
                <c:pt idx="600">
                  <c:v>79.45781893204844</c:v>
                </c:pt>
                <c:pt idx="601">
                  <c:v>79.665630320248439</c:v>
                </c:pt>
                <c:pt idx="602">
                  <c:v>79.873545524243497</c:v>
                </c:pt>
                <c:pt idx="603">
                  <c:v>80.081566252396158</c:v>
                </c:pt>
                <c:pt idx="604">
                  <c:v>80.28966650185275</c:v>
                </c:pt>
                <c:pt idx="605">
                  <c:v>80.497869152812129</c:v>
                </c:pt>
                <c:pt idx="606">
                  <c:v>80.706140990782615</c:v>
                </c:pt>
                <c:pt idx="607">
                  <c:v>80.914505201391265</c:v>
                </c:pt>
                <c:pt idx="608">
                  <c:v>81.122928317197847</c:v>
                </c:pt>
                <c:pt idx="609">
                  <c:v>81.331433832455218</c:v>
                </c:pt>
                <c:pt idx="610">
                  <c:v>81.539988028899629</c:v>
                </c:pt>
                <c:pt idx="611">
                  <c:v>81.748614712526319</c:v>
                </c:pt>
                <c:pt idx="612">
                  <c:v>81.957294504341874</c:v>
                </c:pt>
                <c:pt idx="613">
                  <c:v>82.16600776112611</c:v>
                </c:pt>
                <c:pt idx="614">
                  <c:v>82.374778762123469</c:v>
                </c:pt>
                <c:pt idx="615">
                  <c:v>82.583573171216727</c:v>
                </c:pt>
                <c:pt idx="616">
                  <c:v>82.792415586785268</c:v>
                </c:pt>
                <c:pt idx="617">
                  <c:v>83.001271429229973</c:v>
                </c:pt>
                <c:pt idx="618">
                  <c:v>83.210165618869624</c:v>
                </c:pt>
                <c:pt idx="619">
                  <c:v>83.419063334706877</c:v>
                </c:pt>
                <c:pt idx="620">
                  <c:v>83.627989821696005</c:v>
                </c:pt>
                <c:pt idx="621">
                  <c:v>83.836925242730629</c:v>
                </c:pt>
                <c:pt idx="622">
                  <c:v>84.045849500377102</c:v>
                </c:pt>
                <c:pt idx="623">
                  <c:v>84.25478833143994</c:v>
                </c:pt>
                <c:pt idx="624">
                  <c:v>84.463706320441446</c:v>
                </c:pt>
                <c:pt idx="625">
                  <c:v>84.672629535201864</c:v>
                </c:pt>
                <c:pt idx="626">
                  <c:v>84.881522326032282</c:v>
                </c:pt>
                <c:pt idx="627">
                  <c:v>85.090411094142411</c:v>
                </c:pt>
                <c:pt idx="628">
                  <c:v>85.299259957670898</c:v>
                </c:pt>
                <c:pt idx="629">
                  <c:v>85.508095653510054</c:v>
                </c:pt>
                <c:pt idx="630">
                  <c:v>85.716897930365377</c:v>
                </c:pt>
                <c:pt idx="631">
                  <c:v>85.925646280819535</c:v>
                </c:pt>
                <c:pt idx="632">
                  <c:v>86.134367949400811</c:v>
                </c:pt>
                <c:pt idx="633">
                  <c:v>86.343026482555928</c:v>
                </c:pt>
                <c:pt idx="634">
                  <c:v>86.551649465825918</c:v>
                </c:pt>
                <c:pt idx="635">
                  <c:v>86.760208328075691</c:v>
                </c:pt>
                <c:pt idx="636">
                  <c:v>86.96870667497565</c:v>
                </c:pt>
                <c:pt idx="637">
                  <c:v>87.177140105885499</c:v>
                </c:pt>
                <c:pt idx="638">
                  <c:v>87.38550425105484</c:v>
                </c:pt>
                <c:pt idx="639">
                  <c:v>87.593794772065522</c:v>
                </c:pt>
                <c:pt idx="640">
                  <c:v>87.802007362320936</c:v>
                </c:pt>
                <c:pt idx="641">
                  <c:v>88.010137747470012</c:v>
                </c:pt>
                <c:pt idx="642">
                  <c:v>88.218181685862248</c:v>
                </c:pt>
                <c:pt idx="643">
                  <c:v>88.426134968986105</c:v>
                </c:pt>
                <c:pt idx="644">
                  <c:v>88.633993421898182</c:v>
                </c:pt>
                <c:pt idx="645">
                  <c:v>88.841761365391392</c:v>
                </c:pt>
                <c:pt idx="646">
                  <c:v>89.049417804772048</c:v>
                </c:pt>
                <c:pt idx="647">
                  <c:v>89.256967094691547</c:v>
                </c:pt>
                <c:pt idx="648">
                  <c:v>89.464405198635944</c:v>
                </c:pt>
                <c:pt idx="649">
                  <c:v>89.671728115708589</c:v>
                </c:pt>
                <c:pt idx="650">
                  <c:v>89.878931881013912</c:v>
                </c:pt>
                <c:pt idx="651">
                  <c:v>90.086012566049817</c:v>
                </c:pt>
                <c:pt idx="652">
                  <c:v>90.292966279065979</c:v>
                </c:pt>
                <c:pt idx="653">
                  <c:v>90.499789165452157</c:v>
                </c:pt>
                <c:pt idx="654">
                  <c:v>90.706477408084908</c:v>
                </c:pt>
                <c:pt idx="655">
                  <c:v>90.913036042080009</c:v>
                </c:pt>
                <c:pt idx="656">
                  <c:v>91.119443732706756</c:v>
                </c:pt>
                <c:pt idx="657">
                  <c:v>91.325705556647748</c:v>
                </c:pt>
                <c:pt idx="658">
                  <c:v>91.531817850224769</c:v>
                </c:pt>
                <c:pt idx="659">
                  <c:v>91.737776988954622</c:v>
                </c:pt>
                <c:pt idx="660">
                  <c:v>91.943579387876582</c:v>
                </c:pt>
                <c:pt idx="661">
                  <c:v>92.14922150185906</c:v>
                </c:pt>
                <c:pt idx="662">
                  <c:v>92.354699825912334</c:v>
                </c:pt>
                <c:pt idx="663">
                  <c:v>92.560010895481454</c:v>
                </c:pt>
                <c:pt idx="664">
                  <c:v>92.765160416306941</c:v>
                </c:pt>
                <c:pt idx="665">
                  <c:v>92.970126781319607</c:v>
                </c:pt>
                <c:pt idx="666">
                  <c:v>93.174915743692026</c:v>
                </c:pt>
                <c:pt idx="667">
                  <c:v>93.379524003503491</c:v>
                </c:pt>
                <c:pt idx="668">
                  <c:v>93.583948302658982</c:v>
                </c:pt>
                <c:pt idx="669">
                  <c:v>93.788189955930477</c:v>
                </c:pt>
                <c:pt idx="670">
                  <c:v>93.99223674341664</c:v>
                </c:pt>
                <c:pt idx="671">
                  <c:v>94.196090049596364</c:v>
                </c:pt>
                <c:pt idx="672">
                  <c:v>94.399746786284439</c:v>
                </c:pt>
                <c:pt idx="673">
                  <c:v>94.603203908378404</c:v>
                </c:pt>
                <c:pt idx="674">
                  <c:v>94.806463283654509</c:v>
                </c:pt>
                <c:pt idx="675">
                  <c:v>95.009512233976693</c:v>
                </c:pt>
                <c:pt idx="676">
                  <c:v>95.21235269505857</c:v>
                </c:pt>
                <c:pt idx="677">
                  <c:v>95.41498644841792</c:v>
                </c:pt>
                <c:pt idx="678">
                  <c:v>95.617401378517698</c:v>
                </c:pt>
                <c:pt idx="679">
                  <c:v>95.819599340258506</c:v>
                </c:pt>
                <c:pt idx="680">
                  <c:v>96.02157759608464</c:v>
                </c:pt>
                <c:pt idx="681">
                  <c:v>96.223333453173495</c:v>
                </c:pt>
                <c:pt idx="682">
                  <c:v>96.424864263577419</c:v>
                </c:pt>
                <c:pt idx="683">
                  <c:v>96.626167424436431</c:v>
                </c:pt>
                <c:pt idx="684">
                  <c:v>96.827245439185091</c:v>
                </c:pt>
                <c:pt idx="685">
                  <c:v>97.028085692378127</c:v>
                </c:pt>
                <c:pt idx="686">
                  <c:v>97.228695546576489</c:v>
                </c:pt>
                <c:pt idx="687">
                  <c:v>97.429063021287902</c:v>
                </c:pt>
                <c:pt idx="688">
                  <c:v>97.629190513574372</c:v>
                </c:pt>
                <c:pt idx="689">
                  <c:v>97.829075694196177</c:v>
                </c:pt>
                <c:pt idx="690">
                  <c:v>98.028716280011778</c:v>
                </c:pt>
                <c:pt idx="691">
                  <c:v>98.228110034085404</c:v>
                </c:pt>
                <c:pt idx="692">
                  <c:v>98.427254765808257</c:v>
                </c:pt>
                <c:pt idx="693">
                  <c:v>98.62614833100298</c:v>
                </c:pt>
                <c:pt idx="694">
                  <c:v>98.82479878693664</c:v>
                </c:pt>
                <c:pt idx="695">
                  <c:v>99.02318380613471</c:v>
                </c:pt>
                <c:pt idx="696">
                  <c:v>99.221311505862118</c:v>
                </c:pt>
                <c:pt idx="697">
                  <c:v>99.419179928681046</c:v>
                </c:pt>
                <c:pt idx="698">
                  <c:v>99.616787164055339</c:v>
                </c:pt>
                <c:pt idx="699">
                  <c:v>99.814131348424041</c:v>
                </c:pt>
                <c:pt idx="700">
                  <c:v>100.01121066527394</c:v>
                </c:pt>
                <c:pt idx="701">
                  <c:v>100.20802334521588</c:v>
                </c:pt>
                <c:pt idx="702">
                  <c:v>100.40456766601257</c:v>
                </c:pt>
                <c:pt idx="703">
                  <c:v>100.60085240489362</c:v>
                </c:pt>
                <c:pt idx="704">
                  <c:v>100.79685506237067</c:v>
                </c:pt>
                <c:pt idx="705">
                  <c:v>100.99258447749926</c:v>
                </c:pt>
                <c:pt idx="706">
                  <c:v>101.18803911722534</c:v>
                </c:pt>
                <c:pt idx="707">
                  <c:v>101.38321749588405</c:v>
                </c:pt>
                <c:pt idx="708">
                  <c:v>101.57811817522241</c:v>
                </c:pt>
                <c:pt idx="709">
                  <c:v>101.77273976443198</c:v>
                </c:pt>
                <c:pt idx="710">
                  <c:v>101.96708092015128</c:v>
                </c:pt>
                <c:pt idx="711">
                  <c:v>102.16114570229657</c:v>
                </c:pt>
                <c:pt idx="712">
                  <c:v>102.35492216686931</c:v>
                </c:pt>
                <c:pt idx="713">
                  <c:v>102.54841445265598</c:v>
                </c:pt>
                <c:pt idx="714">
                  <c:v>102.74162140617736</c:v>
                </c:pt>
                <c:pt idx="715">
                  <c:v>102.93454192143497</c:v>
                </c:pt>
                <c:pt idx="716">
                  <c:v>103.1271803754741</c:v>
                </c:pt>
                <c:pt idx="717">
                  <c:v>103.31952490179272</c:v>
                </c:pt>
                <c:pt idx="718">
                  <c:v>103.51157995639954</c:v>
                </c:pt>
                <c:pt idx="719">
                  <c:v>103.70334462297669</c:v>
                </c:pt>
                <c:pt idx="720">
                  <c:v>103.89482353125133</c:v>
                </c:pt>
                <c:pt idx="721">
                  <c:v>104.08600487781248</c:v>
                </c:pt>
                <c:pt idx="722">
                  <c:v>104.27689337126866</c:v>
                </c:pt>
                <c:pt idx="723">
                  <c:v>104.46749094594135</c:v>
                </c:pt>
                <c:pt idx="724">
                  <c:v>104.65779160588974</c:v>
                </c:pt>
                <c:pt idx="725">
                  <c:v>104.84780027394643</c:v>
                </c:pt>
                <c:pt idx="726">
                  <c:v>105.03751057039976</c:v>
                </c:pt>
                <c:pt idx="727">
                  <c:v>105.22692753849149</c:v>
                </c:pt>
                <c:pt idx="728">
                  <c:v>105.41604531463241</c:v>
                </c:pt>
                <c:pt idx="729">
                  <c:v>105.60486613623326</c:v>
                </c:pt>
                <c:pt idx="730">
                  <c:v>105.79339254849044</c:v>
                </c:pt>
                <c:pt idx="731">
                  <c:v>105.98162103846353</c:v>
                </c:pt>
                <c:pt idx="732">
                  <c:v>106.16954880923845</c:v>
                </c:pt>
                <c:pt idx="733">
                  <c:v>106.35717831257809</c:v>
                </c:pt>
                <c:pt idx="734">
                  <c:v>106.54450933661211</c:v>
                </c:pt>
                <c:pt idx="735">
                  <c:v>106.73154744498734</c:v>
                </c:pt>
                <c:pt idx="736">
                  <c:v>106.91828107508849</c:v>
                </c:pt>
                <c:pt idx="737">
                  <c:v>107.10471586791435</c:v>
                </c:pt>
                <c:pt idx="738">
                  <c:v>107.29085179638055</c:v>
                </c:pt>
                <c:pt idx="739">
                  <c:v>107.47668887932552</c:v>
                </c:pt>
                <c:pt idx="740">
                  <c:v>107.66223298510212</c:v>
                </c:pt>
                <c:pt idx="741">
                  <c:v>107.84747263143521</c:v>
                </c:pt>
                <c:pt idx="742">
                  <c:v>108.03241376312891</c:v>
                </c:pt>
                <c:pt idx="743">
                  <c:v>108.21705658156388</c:v>
                </c:pt>
                <c:pt idx="744">
                  <c:v>108.4014042646544</c:v>
                </c:pt>
                <c:pt idx="745">
                  <c:v>108.5854512491119</c:v>
                </c:pt>
                <c:pt idx="746">
                  <c:v>108.76920374155763</c:v>
                </c:pt>
                <c:pt idx="747">
                  <c:v>108.9526562395227</c:v>
                </c:pt>
                <c:pt idx="748">
                  <c:v>109.1358150683471</c:v>
                </c:pt>
                <c:pt idx="749">
                  <c:v>109.31867478603144</c:v>
                </c:pt>
                <c:pt idx="750">
                  <c:v>109.50124028374644</c:v>
                </c:pt>
                <c:pt idx="751">
                  <c:v>109.68351083583705</c:v>
                </c:pt>
                <c:pt idx="752">
                  <c:v>109.86548678665487</c:v>
                </c:pt>
                <c:pt idx="753">
                  <c:v>110.04716904528763</c:v>
                </c:pt>
                <c:pt idx="754">
                  <c:v>110.22855804177783</c:v>
                </c:pt>
                <c:pt idx="755">
                  <c:v>110.40965320373823</c:v>
                </c:pt>
                <c:pt idx="756">
                  <c:v>110.59045975973798</c:v>
                </c:pt>
                <c:pt idx="757">
                  <c:v>110.77097250540267</c:v>
                </c:pt>
                <c:pt idx="758">
                  <c:v>110.95119834742829</c:v>
                </c:pt>
                <c:pt idx="759">
                  <c:v>111.13113213970044</c:v>
                </c:pt>
                <c:pt idx="760">
                  <c:v>111.31077938017549</c:v>
                </c:pt>
                <c:pt idx="761">
                  <c:v>111.49013954761246</c:v>
                </c:pt>
                <c:pt idx="762">
                  <c:v>111.66921367869307</c:v>
                </c:pt>
                <c:pt idx="763">
                  <c:v>111.84800205202434</c:v>
                </c:pt>
                <c:pt idx="764">
                  <c:v>112.02650738753137</c:v>
                </c:pt>
                <c:pt idx="765">
                  <c:v>112.20473004960972</c:v>
                </c:pt>
                <c:pt idx="766">
                  <c:v>112.38267124289054</c:v>
                </c:pt>
                <c:pt idx="767">
                  <c:v>112.56033221350803</c:v>
                </c:pt>
                <c:pt idx="768">
                  <c:v>112.73771347415251</c:v>
                </c:pt>
                <c:pt idx="769">
                  <c:v>112.91481790121136</c:v>
                </c:pt>
                <c:pt idx="770">
                  <c:v>113.09164568465953</c:v>
                </c:pt>
                <c:pt idx="771">
                  <c:v>113.26819904656847</c:v>
                </c:pt>
                <c:pt idx="772">
                  <c:v>113.4444786413589</c:v>
                </c:pt>
                <c:pt idx="773">
                  <c:v>113.62048653602359</c:v>
                </c:pt>
                <c:pt idx="774">
                  <c:v>113.79622408408915</c:v>
                </c:pt>
                <c:pt idx="775">
                  <c:v>113.97169284329672</c:v>
                </c:pt>
                <c:pt idx="776">
                  <c:v>114.14689442851682</c:v>
                </c:pt>
                <c:pt idx="777">
                  <c:v>114.25848649792628</c:v>
                </c:pt>
                <c:pt idx="778">
                  <c:v>114.36956027514937</c:v>
                </c:pt>
                <c:pt idx="779">
                  <c:v>114.48015784410249</c:v>
                </c:pt>
                <c:pt idx="780">
                  <c:v>114.59022464492148</c:v>
                </c:pt>
                <c:pt idx="781">
                  <c:v>114.69980286975508</c:v>
                </c:pt>
                <c:pt idx="782">
                  <c:v>114.80883778940715</c:v>
                </c:pt>
                <c:pt idx="783">
                  <c:v>114.91737170412873</c:v>
                </c:pt>
                <c:pt idx="784">
                  <c:v>115.02537408177503</c:v>
                </c:pt>
                <c:pt idx="785">
                  <c:v>115.13283863727095</c:v>
                </c:pt>
                <c:pt idx="786">
                  <c:v>115.23973464102369</c:v>
                </c:pt>
                <c:pt idx="787">
                  <c:v>115.34610460911384</c:v>
                </c:pt>
                <c:pt idx="788">
                  <c:v>115.45189332183872</c:v>
                </c:pt>
                <c:pt idx="789">
                  <c:v>115.55714340300013</c:v>
                </c:pt>
                <c:pt idx="790">
                  <c:v>115.66179947545044</c:v>
                </c:pt>
                <c:pt idx="791">
                  <c:v>115.76590427058917</c:v>
                </c:pt>
                <c:pt idx="792">
                  <c:v>115.8694268847436</c:v>
                </c:pt>
                <c:pt idx="793">
                  <c:v>115.97236093331045</c:v>
                </c:pt>
                <c:pt idx="794">
                  <c:v>116.07467532911576</c:v>
                </c:pt>
                <c:pt idx="795">
                  <c:v>116.17641301845477</c:v>
                </c:pt>
                <c:pt idx="796">
                  <c:v>116.27751817072036</c:v>
                </c:pt>
                <c:pt idx="797">
                  <c:v>116.37803383949853</c:v>
                </c:pt>
                <c:pt idx="798">
                  <c:v>116.47790404953166</c:v>
                </c:pt>
                <c:pt idx="799">
                  <c:v>116.57717196158698</c:v>
                </c:pt>
                <c:pt idx="800">
                  <c:v>116.6758063379262</c:v>
                </c:pt>
                <c:pt idx="801">
                  <c:v>116.77378826455269</c:v>
                </c:pt>
                <c:pt idx="802">
                  <c:v>116.87111122931788</c:v>
                </c:pt>
                <c:pt idx="803">
                  <c:v>116.96780616768859</c:v>
                </c:pt>
                <c:pt idx="804">
                  <c:v>117.06384168980308</c:v>
                </c:pt>
                <c:pt idx="805">
                  <c:v>117.15919879449075</c:v>
                </c:pt>
                <c:pt idx="806">
                  <c:v>117.25387094515909</c:v>
                </c:pt>
                <c:pt idx="807">
                  <c:v>117.34788923090811</c:v>
                </c:pt>
                <c:pt idx="808">
                  <c:v>117.44120956230405</c:v>
                </c:pt>
                <c:pt idx="809">
                  <c:v>117.53383796116826</c:v>
                </c:pt>
                <c:pt idx="810">
                  <c:v>117.62576791635475</c:v>
                </c:pt>
                <c:pt idx="811">
                  <c:v>117.71700551350051</c:v>
                </c:pt>
                <c:pt idx="812">
                  <c:v>117.80751904791596</c:v>
                </c:pt>
                <c:pt idx="813">
                  <c:v>117.89731458538651</c:v>
                </c:pt>
                <c:pt idx="814">
                  <c:v>117.98638560314505</c:v>
                </c:pt>
                <c:pt idx="815">
                  <c:v>118.07473823207897</c:v>
                </c:pt>
                <c:pt idx="816">
                  <c:v>118.16234064906551</c:v>
                </c:pt>
                <c:pt idx="817">
                  <c:v>118.24919896933191</c:v>
                </c:pt>
                <c:pt idx="818">
                  <c:v>118.33530666593978</c:v>
                </c:pt>
                <c:pt idx="819">
                  <c:v>118.4206699205501</c:v>
                </c:pt>
                <c:pt idx="820">
                  <c:v>118.50525044236815</c:v>
                </c:pt>
                <c:pt idx="821">
                  <c:v>118.58907985092199</c:v>
                </c:pt>
                <c:pt idx="822">
                  <c:v>118.67211343933634</c:v>
                </c:pt>
                <c:pt idx="823">
                  <c:v>118.75437652803168</c:v>
                </c:pt>
                <c:pt idx="824">
                  <c:v>118.83584347787941</c:v>
                </c:pt>
                <c:pt idx="825">
                  <c:v>118.91652053878614</c:v>
                </c:pt>
                <c:pt idx="826">
                  <c:v>118.99638842051678</c:v>
                </c:pt>
                <c:pt idx="827">
                  <c:v>119.07545340529948</c:v>
                </c:pt>
                <c:pt idx="828">
                  <c:v>119.15369618724279</c:v>
                </c:pt>
                <c:pt idx="829">
                  <c:v>119.23111987434459</c:v>
                </c:pt>
                <c:pt idx="830">
                  <c:v>119.30771477176899</c:v>
                </c:pt>
                <c:pt idx="831">
                  <c:v>119.38347439294202</c:v>
                </c:pt>
                <c:pt idx="832">
                  <c:v>119.4583922579791</c:v>
                </c:pt>
                <c:pt idx="833">
                  <c:v>119.53246189418283</c:v>
                </c:pt>
                <c:pt idx="834">
                  <c:v>119.60567683658081</c:v>
                </c:pt>
                <c:pt idx="835">
                  <c:v>119.6780306284638</c:v>
                </c:pt>
                <c:pt idx="836">
                  <c:v>119.74951682192244</c:v>
                </c:pt>
                <c:pt idx="837">
                  <c:v>119.82012897835692</c:v>
                </c:pt>
                <c:pt idx="838">
                  <c:v>119.88986066905649</c:v>
                </c:pt>
                <c:pt idx="839">
                  <c:v>119.95869592435824</c:v>
                </c:pt>
                <c:pt idx="840">
                  <c:v>120.02667245820827</c:v>
                </c:pt>
                <c:pt idx="841">
                  <c:v>120.09374079092613</c:v>
                </c:pt>
                <c:pt idx="842">
                  <c:v>120.15995510266265</c:v>
                </c:pt>
                <c:pt idx="843">
                  <c:v>120.22526590881371</c:v>
                </c:pt>
                <c:pt idx="844">
                  <c:v>120.28972754472228</c:v>
                </c:pt>
                <c:pt idx="845">
                  <c:v>120.35329052148711</c:v>
                </c:pt>
                <c:pt idx="846">
                  <c:v>120.41598330294721</c:v>
                </c:pt>
                <c:pt idx="847">
                  <c:v>120.47783446511954</c:v>
                </c:pt>
                <c:pt idx="848">
                  <c:v>120.53879451386214</c:v>
                </c:pt>
                <c:pt idx="849">
                  <c:v>120.5989181556438</c:v>
                </c:pt>
                <c:pt idx="850">
                  <c:v>120.65815589355641</c:v>
                </c:pt>
                <c:pt idx="851">
                  <c:v>120.71656257579575</c:v>
                </c:pt>
                <c:pt idx="852">
                  <c:v>120.77408870328823</c:v>
                </c:pt>
                <c:pt idx="853">
                  <c:v>120.83076311502481</c:v>
                </c:pt>
                <c:pt idx="854">
                  <c:v>120.88661475156465</c:v>
                </c:pt>
                <c:pt idx="855">
                  <c:v>120.94159411169944</c:v>
                </c:pt>
                <c:pt idx="856">
                  <c:v>120.9957563810721</c:v>
                </c:pt>
                <c:pt idx="857">
                  <c:v>121.04905205771831</c:v>
                </c:pt>
                <c:pt idx="858">
                  <c:v>121.1015364555591</c:v>
                </c:pt>
                <c:pt idx="859">
                  <c:v>121.15316007244022</c:v>
                </c:pt>
                <c:pt idx="860">
                  <c:v>121.20395208890781</c:v>
                </c:pt>
                <c:pt idx="861">
                  <c:v>121.25394177656632</c:v>
                </c:pt>
                <c:pt idx="862">
                  <c:v>121.30307963398238</c:v>
                </c:pt>
                <c:pt idx="863">
                  <c:v>121.35140812840534</c:v>
                </c:pt>
                <c:pt idx="864">
                  <c:v>121.39891721129079</c:v>
                </c:pt>
                <c:pt idx="865">
                  <c:v>121.44560999923755</c:v>
                </c:pt>
                <c:pt idx="866">
                  <c:v>121.49148963729306</c:v>
                </c:pt>
                <c:pt idx="867">
                  <c:v>121.53655929853898</c:v>
                </c:pt>
                <c:pt idx="868">
                  <c:v>121.58082218368199</c:v>
                </c:pt>
                <c:pt idx="869">
                  <c:v>121.62426833032879</c:v>
                </c:pt>
                <c:pt idx="870">
                  <c:v>121.66691416973268</c:v>
                </c:pt>
                <c:pt idx="871">
                  <c:v>121.70877618865266</c:v>
                </c:pt>
                <c:pt idx="872">
                  <c:v>121.74984450263973</c:v>
                </c:pt>
                <c:pt idx="873">
                  <c:v>121.79012244436943</c:v>
                </c:pt>
                <c:pt idx="874">
                  <c:v>121.8296133716737</c:v>
                </c:pt>
                <c:pt idx="875">
                  <c:v>121.86832066714852</c:v>
                </c:pt>
                <c:pt idx="876">
                  <c:v>121.90624773770489</c:v>
                </c:pt>
                <c:pt idx="877">
                  <c:v>121.94338477831728</c:v>
                </c:pt>
                <c:pt idx="878">
                  <c:v>121.97976171002449</c:v>
                </c:pt>
                <c:pt idx="879">
                  <c:v>122.01536877966227</c:v>
                </c:pt>
                <c:pt idx="880">
                  <c:v>122.05020948742393</c:v>
                </c:pt>
                <c:pt idx="881">
                  <c:v>122.08428735579055</c:v>
                </c:pt>
                <c:pt idx="882">
                  <c:v>122.11759929907159</c:v>
                </c:pt>
                <c:pt idx="883">
                  <c:v>122.15016214102293</c:v>
                </c:pt>
                <c:pt idx="884">
                  <c:v>122.1819728408009</c:v>
                </c:pt>
                <c:pt idx="885">
                  <c:v>122.21302836944828</c:v>
                </c:pt>
                <c:pt idx="886">
                  <c:v>122.24333898505434</c:v>
                </c:pt>
                <c:pt idx="887">
                  <c:v>122.27291498059658</c:v>
                </c:pt>
                <c:pt idx="888">
                  <c:v>122.30175338450184</c:v>
                </c:pt>
                <c:pt idx="889">
                  <c:v>122.32985123868603</c:v>
                </c:pt>
                <c:pt idx="890">
                  <c:v>122.35722553494746</c:v>
                </c:pt>
                <c:pt idx="891">
                  <c:v>122.38387335396973</c:v>
                </c:pt>
                <c:pt idx="892">
                  <c:v>122.40979511201068</c:v>
                </c:pt>
                <c:pt idx="893">
                  <c:v>122.43499789072291</c:v>
                </c:pt>
                <c:pt idx="894">
                  <c:v>122.45948546440773</c:v>
                </c:pt>
                <c:pt idx="895">
                  <c:v>122.48326162801195</c:v>
                </c:pt>
                <c:pt idx="896">
                  <c:v>122.50633351656865</c:v>
                </c:pt>
                <c:pt idx="897">
                  <c:v>122.52869829965825</c:v>
                </c:pt>
                <c:pt idx="898">
                  <c:v>122.55036314358489</c:v>
                </c:pt>
                <c:pt idx="899">
                  <c:v>122.57133356959187</c:v>
                </c:pt>
                <c:pt idx="900">
                  <c:v>122.59161094952482</c:v>
                </c:pt>
              </c:numCache>
            </c:numRef>
          </c:val>
        </c:ser>
        <c:marker val="1"/>
        <c:axId val="132622592"/>
        <c:axId val="133120384"/>
      </c:lineChart>
      <c:catAx>
        <c:axId val="132622592"/>
        <c:scaling>
          <c:orientation val="minMax"/>
        </c:scaling>
        <c:axPos val="b"/>
        <c:title>
          <c:tx>
            <c:rich>
              <a:bodyPr/>
              <a:lstStyle/>
              <a:p>
                <a:pPr>
                  <a:defRPr lang="en-US"/>
                </a:pPr>
                <a:r>
                  <a:rPr lang="en-US"/>
                  <a:t>Distance from center (mm)</a:t>
                </a:r>
              </a:p>
            </c:rich>
          </c:tx>
        </c:title>
        <c:numFmt formatCode="0" sourceLinked="0"/>
        <c:tickLblPos val="nextTo"/>
        <c:txPr>
          <a:bodyPr/>
          <a:lstStyle/>
          <a:p>
            <a:pPr>
              <a:defRPr lang="en-US"/>
            </a:pPr>
            <a:endParaRPr lang="en-US"/>
          </a:p>
        </c:txPr>
        <c:crossAx val="133120384"/>
        <c:crosses val="autoZero"/>
        <c:auto val="1"/>
        <c:lblAlgn val="ctr"/>
        <c:lblOffset val="100"/>
      </c:catAx>
      <c:valAx>
        <c:axId val="133120384"/>
        <c:scaling>
          <c:orientation val="minMax"/>
        </c:scaling>
        <c:axPos val="l"/>
        <c:majorGridlines/>
        <c:title>
          <c:tx>
            <c:rich>
              <a:bodyPr rot="-5400000" vert="horz"/>
              <a:lstStyle/>
              <a:p>
                <a:pPr>
                  <a:defRPr lang="en-US"/>
                </a:pPr>
                <a:r>
                  <a:rPr lang="en-US"/>
                  <a:t>E*I (Nm^2)</a:t>
                </a:r>
              </a:p>
            </c:rich>
          </c:tx>
        </c:title>
        <c:numFmt formatCode="General" sourceLinked="1"/>
        <c:tickLblPos val="nextTo"/>
        <c:txPr>
          <a:bodyPr/>
          <a:lstStyle/>
          <a:p>
            <a:pPr>
              <a:defRPr lang="en-US"/>
            </a:pPr>
            <a:endParaRPr lang="en-US"/>
          </a:p>
        </c:txPr>
        <c:crossAx val="132622592"/>
        <c:crosses val="autoZero"/>
        <c:crossBetween val="between"/>
      </c:valAx>
    </c:plotArea>
    <c:legend>
      <c:legendPos val="r"/>
      <c:legendEntry>
        <c:idx val="0"/>
        <c:delete val="1"/>
      </c:legendEntry>
      <c:txPr>
        <a:bodyPr/>
        <a:lstStyle/>
        <a:p>
          <a:pPr>
            <a:defRPr lang="en-US"/>
          </a:pPr>
          <a:endParaRPr lang="en-US"/>
        </a:p>
      </c:txPr>
    </c:legend>
    <c:plotVisOnly val="1"/>
  </c:chart>
  <c:printSettings>
    <c:headerFooter/>
    <c:pageMargins b="0.75000000000000611" l="0.70000000000000062" r="0.70000000000000062" t="0.7500000000000061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sz="1400"/>
            </a:pPr>
            <a:r>
              <a:rPr lang="en-US" sz="1400"/>
              <a:t>Flex Profile of Board Test Tip Force (neutral axis curvature</a:t>
            </a:r>
            <a:r>
              <a:rPr lang="en-US" sz="1400" baseline="0"/>
              <a:t>)</a:t>
            </a:r>
          </a:p>
        </c:rich>
      </c:tx>
      <c:layout>
        <c:manualLayout>
          <c:xMode val="edge"/>
          <c:yMode val="edge"/>
          <c:x val="0.34364294181057597"/>
          <c:y val="3.7940381022998154E-2"/>
        </c:manualLayout>
      </c:layout>
      <c:overlay val="1"/>
      <c:spPr>
        <a:noFill/>
        <a:ln w="25400">
          <a:noFill/>
        </a:ln>
      </c:spPr>
    </c:title>
    <c:plotArea>
      <c:layout>
        <c:manualLayout>
          <c:layoutTarget val="inner"/>
          <c:xMode val="edge"/>
          <c:yMode val="edge"/>
          <c:x val="9.6817038824860396E-2"/>
          <c:y val="0.14487657505482388"/>
          <c:w val="0.8196291779967636"/>
          <c:h val="0.5795063002192955"/>
        </c:manualLayout>
      </c:layout>
      <c:lineChart>
        <c:grouping val="standard"/>
        <c:ser>
          <c:idx val="0"/>
          <c:order val="0"/>
          <c:tx>
            <c:v>Board Centre Flex Profile</c:v>
          </c:tx>
          <c:marker>
            <c:symbol val="none"/>
          </c:marker>
          <c:cat>
            <c:numRef>
              <c:f>Core!$A$51:$A$951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Core!$U$51:$U$951</c:f>
              <c:numCache>
                <c:formatCode>0.00</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64.773291278388001</c:v>
                </c:pt>
                <c:pt idx="301">
                  <c:v>64.596803991652024</c:v>
                </c:pt>
                <c:pt idx="302">
                  <c:v>64.420316704916033</c:v>
                </c:pt>
                <c:pt idx="303">
                  <c:v>64.243840183818975</c:v>
                </c:pt>
                <c:pt idx="304">
                  <c:v>64.067376511299869</c:v>
                </c:pt>
                <c:pt idx="305">
                  <c:v>63.890926869438509</c:v>
                </c:pt>
                <c:pt idx="306">
                  <c:v>63.714492318690255</c:v>
                </c:pt>
                <c:pt idx="307">
                  <c:v>63.538074014226048</c:v>
                </c:pt>
                <c:pt idx="308">
                  <c:v>63.36167319791651</c:v>
                </c:pt>
                <c:pt idx="309">
                  <c:v>63.185291154279938</c:v>
                </c:pt>
                <c:pt idx="310">
                  <c:v>63.008929161382888</c:v>
                </c:pt>
                <c:pt idx="311">
                  <c:v>62.832588432432139</c:v>
                </c:pt>
                <c:pt idx="312">
                  <c:v>62.656270978034733</c:v>
                </c:pt>
                <c:pt idx="313">
                  <c:v>62.479978751212279</c:v>
                </c:pt>
                <c:pt idx="314">
                  <c:v>62.303713651840894</c:v>
                </c:pt>
                <c:pt idx="315">
                  <c:v>62.127477531267196</c:v>
                </c:pt>
                <c:pt idx="316">
                  <c:v>61.951272197057357</c:v>
                </c:pt>
                <c:pt idx="317">
                  <c:v>61.77509941784497</c:v>
                </c:pt>
                <c:pt idx="318">
                  <c:v>61.598960928276355</c:v>
                </c:pt>
                <c:pt idx="319">
                  <c:v>61.42285843402891</c:v>
                </c:pt>
                <c:pt idx="320">
                  <c:v>61.246793616912946</c:v>
                </c:pt>
                <c:pt idx="321">
                  <c:v>61.070768140045011</c:v>
                </c:pt>
                <c:pt idx="322">
                  <c:v>60.894783653114239</c:v>
                </c:pt>
                <c:pt idx="323">
                  <c:v>60.718841797749626</c:v>
                </c:pt>
                <c:pt idx="324">
                  <c:v>60.542944212352083</c:v>
                </c:pt>
                <c:pt idx="325">
                  <c:v>60.367092534266519</c:v>
                </c:pt>
                <c:pt idx="326">
                  <c:v>60.191288401062778</c:v>
                </c:pt>
                <c:pt idx="327">
                  <c:v>60.015533451529102</c:v>
                </c:pt>
                <c:pt idx="328">
                  <c:v>59.839829326435712</c:v>
                </c:pt>
                <c:pt idx="329">
                  <c:v>59.664177669035809</c:v>
                </c:pt>
                <c:pt idx="330">
                  <c:v>59.488580125358553</c:v>
                </c:pt>
                <c:pt idx="331">
                  <c:v>59.313038344253307</c:v>
                </c:pt>
                <c:pt idx="332">
                  <c:v>59.137553977238994</c:v>
                </c:pt>
                <c:pt idx="333">
                  <c:v>58.962128678115093</c:v>
                </c:pt>
                <c:pt idx="334">
                  <c:v>58.786764102371478</c:v>
                </c:pt>
                <c:pt idx="335">
                  <c:v>58.611461906382878</c:v>
                </c:pt>
                <c:pt idx="336">
                  <c:v>58.436223746392443</c:v>
                </c:pt>
                <c:pt idx="337">
                  <c:v>58.261051277287102</c:v>
                </c:pt>
                <c:pt idx="338">
                  <c:v>58.08594615115846</c:v>
                </c:pt>
                <c:pt idx="339">
                  <c:v>57.910910015662409</c:v>
                </c:pt>
                <c:pt idx="340">
                  <c:v>57.735944512168849</c:v>
                </c:pt>
                <c:pt idx="341">
                  <c:v>57.561051273709872</c:v>
                </c:pt>
                <c:pt idx="342">
                  <c:v>57.38623200820598</c:v>
                </c:pt>
                <c:pt idx="343">
                  <c:v>57.211488416557735</c:v>
                </c:pt>
                <c:pt idx="344">
                  <c:v>57.036822192669405</c:v>
                </c:pt>
                <c:pt idx="345">
                  <c:v>56.862235023447177</c:v>
                </c:pt>
                <c:pt idx="346">
                  <c:v>56.687728588822281</c:v>
                </c:pt>
                <c:pt idx="347">
                  <c:v>56.513304561765572</c:v>
                </c:pt>
                <c:pt idx="348">
                  <c:v>56.338964608306568</c:v>
                </c:pt>
                <c:pt idx="349">
                  <c:v>56.16471038753869</c:v>
                </c:pt>
                <c:pt idx="350">
                  <c:v>55.990543551642503</c:v>
                </c:pt>
                <c:pt idx="351">
                  <c:v>55.816465745890312</c:v>
                </c:pt>
                <c:pt idx="352">
                  <c:v>55.642478608664518</c:v>
                </c:pt>
                <c:pt idx="353">
                  <c:v>55.468583771476204</c:v>
                </c:pt>
                <c:pt idx="354">
                  <c:v>55.294782858968617</c:v>
                </c:pt>
                <c:pt idx="355">
                  <c:v>55.121077488940486</c:v>
                </c:pt>
                <c:pt idx="356">
                  <c:v>54.947469272348798</c:v>
                </c:pt>
                <c:pt idx="357">
                  <c:v>54.773959813326819</c:v>
                </c:pt>
                <c:pt idx="358">
                  <c:v>54.600550709202224</c:v>
                </c:pt>
                <c:pt idx="359">
                  <c:v>54.427243550498893</c:v>
                </c:pt>
                <c:pt idx="360">
                  <c:v>54.254039920960274</c:v>
                </c:pt>
                <c:pt idx="361">
                  <c:v>54.080941397550497</c:v>
                </c:pt>
                <c:pt idx="362">
                  <c:v>53.907949550472026</c:v>
                </c:pt>
                <c:pt idx="363">
                  <c:v>53.735065943183372</c:v>
                </c:pt>
                <c:pt idx="364">
                  <c:v>53.562292132399335</c:v>
                </c:pt>
                <c:pt idx="365">
                  <c:v>53.389629668114381</c:v>
                </c:pt>
                <c:pt idx="366">
                  <c:v>53.217080093602299</c:v>
                </c:pt>
                <c:pt idx="367">
                  <c:v>53.044644945433376</c:v>
                </c:pt>
                <c:pt idx="368">
                  <c:v>52.8723257534919</c:v>
                </c:pt>
                <c:pt idx="369">
                  <c:v>52.700124040974877</c:v>
                </c:pt>
                <c:pt idx="370">
                  <c:v>52.528041324415476</c:v>
                </c:pt>
                <c:pt idx="371">
                  <c:v>52.356079113681268</c:v>
                </c:pt>
                <c:pt idx="372">
                  <c:v>52.184238911991173</c:v>
                </c:pt>
                <c:pt idx="373">
                  <c:v>52.012522215932648</c:v>
                </c:pt>
                <c:pt idx="374">
                  <c:v>51.8409305154591</c:v>
                </c:pt>
                <c:pt idx="375">
                  <c:v>51.669465293913447</c:v>
                </c:pt>
                <c:pt idx="376">
                  <c:v>51.498128028025057</c:v>
                </c:pt>
                <c:pt idx="377">
                  <c:v>51.326920187926511</c:v>
                </c:pt>
                <c:pt idx="378">
                  <c:v>51.155843237170657</c:v>
                </c:pt>
                <c:pt idx="379">
                  <c:v>50.98489863272674</c:v>
                </c:pt>
                <c:pt idx="380">
                  <c:v>50.814087825004272</c:v>
                </c:pt>
                <c:pt idx="381">
                  <c:v>50.64341225784873</c:v>
                </c:pt>
                <c:pt idx="382">
                  <c:v>50.472873368558275</c:v>
                </c:pt>
                <c:pt idx="383">
                  <c:v>50.30247258790078</c:v>
                </c:pt>
                <c:pt idx="384">
                  <c:v>50.13221134010881</c:v>
                </c:pt>
                <c:pt idx="385">
                  <c:v>49.962091042903914</c:v>
                </c:pt>
                <c:pt idx="386">
                  <c:v>49.792113107491197</c:v>
                </c:pt>
                <c:pt idx="387">
                  <c:v>49.622278938576159</c:v>
                </c:pt>
                <c:pt idx="388">
                  <c:v>49.452589934381777</c:v>
                </c:pt>
                <c:pt idx="389">
                  <c:v>49.283047486642538</c:v>
                </c:pt>
                <c:pt idx="390">
                  <c:v>49.113652980629169</c:v>
                </c:pt>
                <c:pt idx="391">
                  <c:v>48.944407795142411</c:v>
                </c:pt>
                <c:pt idx="392">
                  <c:v>48.775313302529952</c:v>
                </c:pt>
                <c:pt idx="393">
                  <c:v>48.606370868703792</c:v>
                </c:pt>
                <c:pt idx="394">
                  <c:v>48.43758185313343</c:v>
                </c:pt>
                <c:pt idx="395">
                  <c:v>48.268947608871251</c:v>
                </c:pt>
                <c:pt idx="396">
                  <c:v>48.10046948254552</c:v>
                </c:pt>
                <c:pt idx="397">
                  <c:v>47.932148814377712</c:v>
                </c:pt>
                <c:pt idx="398">
                  <c:v>47.76398693820019</c:v>
                </c:pt>
                <c:pt idx="399">
                  <c:v>47.595985181448803</c:v>
                </c:pt>
                <c:pt idx="400">
                  <c:v>47.428144865189012</c:v>
                </c:pt>
                <c:pt idx="401">
                  <c:v>47.260467304108325</c:v>
                </c:pt>
                <c:pt idx="402">
                  <c:v>47.092953806534126</c:v>
                </c:pt>
                <c:pt idx="403">
                  <c:v>46.925605674451894</c:v>
                </c:pt>
                <c:pt idx="404">
                  <c:v>46.758424203497277</c:v>
                </c:pt>
                <c:pt idx="405">
                  <c:v>46.591410682983238</c:v>
                </c:pt>
                <c:pt idx="406">
                  <c:v>46.424566395892043</c:v>
                </c:pt>
                <c:pt idx="407">
                  <c:v>46.257892618893734</c:v>
                </c:pt>
                <c:pt idx="408">
                  <c:v>46.091390622365083</c:v>
                </c:pt>
                <c:pt idx="409">
                  <c:v>45.925061670381361</c:v>
                </c:pt>
                <c:pt idx="410">
                  <c:v>45.75890702073535</c:v>
                </c:pt>
                <c:pt idx="411">
                  <c:v>45.592927924956804</c:v>
                </c:pt>
                <c:pt idx="412">
                  <c:v>45.427125628304054</c:v>
                </c:pt>
                <c:pt idx="413">
                  <c:v>45.261501369793081</c:v>
                </c:pt>
                <c:pt idx="414">
                  <c:v>45.096056382189161</c:v>
                </c:pt>
                <c:pt idx="415">
                  <c:v>44.930791892026825</c:v>
                </c:pt>
                <c:pt idx="416">
                  <c:v>44.765709119630252</c:v>
                </c:pt>
                <c:pt idx="417">
                  <c:v>44.600809279104936</c:v>
                </c:pt>
                <c:pt idx="418">
                  <c:v>44.43609357836808</c:v>
                </c:pt>
                <c:pt idx="419">
                  <c:v>44.271563219150167</c:v>
                </c:pt>
                <c:pt idx="420">
                  <c:v>44.107219396996442</c:v>
                </c:pt>
                <c:pt idx="421">
                  <c:v>43.943063301293208</c:v>
                </c:pt>
                <c:pt idx="422">
                  <c:v>43.779096115274662</c:v>
                </c:pt>
                <c:pt idx="423">
                  <c:v>43.615319016029744</c:v>
                </c:pt>
                <c:pt idx="424">
                  <c:v>43.451733174524371</c:v>
                </c:pt>
                <c:pt idx="425">
                  <c:v>43.288339755608717</c:v>
                </c:pt>
                <c:pt idx="426">
                  <c:v>43.125139918029767</c:v>
                </c:pt>
                <c:pt idx="427">
                  <c:v>42.962134814444106</c:v>
                </c:pt>
                <c:pt idx="428">
                  <c:v>42.799325591425649</c:v>
                </c:pt>
                <c:pt idx="429">
                  <c:v>42.636713389489302</c:v>
                </c:pt>
                <c:pt idx="430">
                  <c:v>42.474299343099197</c:v>
                </c:pt>
                <c:pt idx="431">
                  <c:v>42.312084580682424</c:v>
                </c:pt>
                <c:pt idx="432">
                  <c:v>42.150070224643031</c:v>
                </c:pt>
                <c:pt idx="433">
                  <c:v>41.988257391370766</c:v>
                </c:pt>
                <c:pt idx="434">
                  <c:v>41.826647191266389</c:v>
                </c:pt>
                <c:pt idx="435">
                  <c:v>41.665240728751051</c:v>
                </c:pt>
                <c:pt idx="436">
                  <c:v>41.504039102281325</c:v>
                </c:pt>
                <c:pt idx="437">
                  <c:v>41.343043404364558</c:v>
                </c:pt>
                <c:pt idx="438">
                  <c:v>41.182254721568889</c:v>
                </c:pt>
                <c:pt idx="439">
                  <c:v>41.021674134550288</c:v>
                </c:pt>
                <c:pt idx="440">
                  <c:v>40.861302718063271</c:v>
                </c:pt>
                <c:pt idx="441">
                  <c:v>40.701141540977403</c:v>
                </c:pt>
                <c:pt idx="442">
                  <c:v>40.541191666294147</c:v>
                </c:pt>
                <c:pt idx="443">
                  <c:v>40.381454151158366</c:v>
                </c:pt>
                <c:pt idx="444">
                  <c:v>40.221930046887195</c:v>
                </c:pt>
                <c:pt idx="445">
                  <c:v>40.06262039898224</c:v>
                </c:pt>
                <c:pt idx="446">
                  <c:v>39.903526247147731</c:v>
                </c:pt>
                <c:pt idx="447">
                  <c:v>39.744648625309075</c:v>
                </c:pt>
                <c:pt idx="448">
                  <c:v>39.585988561625832</c:v>
                </c:pt>
                <c:pt idx="449">
                  <c:v>39.42754707852275</c:v>
                </c:pt>
                <c:pt idx="450">
                  <c:v>39.269325192703469</c:v>
                </c:pt>
                <c:pt idx="451">
                  <c:v>39.111323915170544</c:v>
                </c:pt>
                <c:pt idx="452">
                  <c:v>38.95354425123972</c:v>
                </c:pt>
                <c:pt idx="453">
                  <c:v>38.795987200572746</c:v>
                </c:pt>
                <c:pt idx="454">
                  <c:v>38.638653757192465</c:v>
                </c:pt>
                <c:pt idx="455">
                  <c:v>38.481544909504358</c:v>
                </c:pt>
                <c:pt idx="456">
                  <c:v>38.324661640318375</c:v>
                </c:pt>
                <c:pt idx="457">
                  <c:v>38.16800492687134</c:v>
                </c:pt>
                <c:pt idx="458">
                  <c:v>38.011575740849565</c:v>
                </c:pt>
                <c:pt idx="459">
                  <c:v>37.855375048408874</c:v>
                </c:pt>
                <c:pt idx="460">
                  <c:v>37.699403810204345</c:v>
                </c:pt>
                <c:pt idx="461">
                  <c:v>37.543662981408048</c:v>
                </c:pt>
                <c:pt idx="462">
                  <c:v>37.388153511739645</c:v>
                </c:pt>
                <c:pt idx="463">
                  <c:v>37.232876345488094</c:v>
                </c:pt>
                <c:pt idx="464">
                  <c:v>37.0778324215336</c:v>
                </c:pt>
                <c:pt idx="465">
                  <c:v>36.923022673379698</c:v>
                </c:pt>
                <c:pt idx="466">
                  <c:v>36.768448029172923</c:v>
                </c:pt>
                <c:pt idx="467">
                  <c:v>36.614109411735789</c:v>
                </c:pt>
                <c:pt idx="468">
                  <c:v>36.460007738590541</c:v>
                </c:pt>
                <c:pt idx="469">
                  <c:v>36.306143921983235</c:v>
                </c:pt>
                <c:pt idx="470">
                  <c:v>36.15251886891825</c:v>
                </c:pt>
                <c:pt idx="471">
                  <c:v>35.999133481179953</c:v>
                </c:pt>
                <c:pt idx="472">
                  <c:v>35.845988655368117</c:v>
                </c:pt>
                <c:pt idx="473">
                  <c:v>35.693085282920471</c:v>
                </c:pt>
                <c:pt idx="474">
                  <c:v>35.540424250149158</c:v>
                </c:pt>
                <c:pt idx="475">
                  <c:v>35.388006438267475</c:v>
                </c:pt>
                <c:pt idx="476">
                  <c:v>35.235832723420522</c:v>
                </c:pt>
                <c:pt idx="477">
                  <c:v>35.083903976714574</c:v>
                </c:pt>
                <c:pt idx="478">
                  <c:v>34.932221064250328</c:v>
                </c:pt>
                <c:pt idx="479">
                  <c:v>34.780784847154898</c:v>
                </c:pt>
                <c:pt idx="480">
                  <c:v>34.629596181614382</c:v>
                </c:pt>
                <c:pt idx="481">
                  <c:v>34.478655918908586</c:v>
                </c:pt>
                <c:pt idx="482">
                  <c:v>34.327964905440908</c:v>
                </c:pt>
                <c:pt idx="483">
                  <c:v>34.177523982774055</c:v>
                </c:pt>
                <c:pt idx="484">
                  <c:v>34.027333987664498</c:v>
                </c:pt>
                <c:pt idx="485">
                  <c:v>33.877395752099048</c:v>
                </c:pt>
                <c:pt idx="486">
                  <c:v>33.727710103326743</c:v>
                </c:pt>
                <c:pt idx="487">
                  <c:v>33.578277863896396</c:v>
                </c:pt>
                <c:pt idx="488">
                  <c:v>33.429099851693941</c:v>
                </c:pt>
                <c:pt idx="489">
                  <c:v>33.280176879977311</c:v>
                </c:pt>
                <c:pt idx="490">
                  <c:v>33.131509757415699</c:v>
                </c:pt>
                <c:pt idx="491">
                  <c:v>32.983099288125807</c:v>
                </c:pt>
                <c:pt idx="492">
                  <c:v>32.834946271710727</c:v>
                </c:pt>
                <c:pt idx="493">
                  <c:v>32.687051503298569</c:v>
                </c:pt>
                <c:pt idx="494">
                  <c:v>32.539415773581773</c:v>
                </c:pt>
                <c:pt idx="495">
                  <c:v>32.392039868841572</c:v>
                </c:pt>
                <c:pt idx="496">
                  <c:v>32.244924571012874</c:v>
                </c:pt>
                <c:pt idx="497">
                  <c:v>32.098070657651448</c:v>
                </c:pt>
                <c:pt idx="498">
                  <c:v>31.95147890201179</c:v>
                </c:pt>
                <c:pt idx="499">
                  <c:v>31.805150073014037</c:v>
                </c:pt>
                <c:pt idx="500">
                  <c:v>31.659084935322657</c:v>
                </c:pt>
                <c:pt idx="501">
                  <c:v>31.513284249312914</c:v>
                </c:pt>
                <c:pt idx="502">
                  <c:v>31.36774877115068</c:v>
                </c:pt>
                <c:pt idx="503">
                  <c:v>31.222479252758358</c:v>
                </c:pt>
                <c:pt idx="504">
                  <c:v>31.077476441866601</c:v>
                </c:pt>
                <c:pt idx="505">
                  <c:v>30.932741082066851</c:v>
                </c:pt>
                <c:pt idx="506">
                  <c:v>30.788273912776667</c:v>
                </c:pt>
                <c:pt idx="507">
                  <c:v>30.644075669321783</c:v>
                </c:pt>
                <c:pt idx="508">
                  <c:v>30.500147082901041</c:v>
                </c:pt>
                <c:pt idx="509">
                  <c:v>30.356488880669339</c:v>
                </c:pt>
                <c:pt idx="510">
                  <c:v>30.213101785702133</c:v>
                </c:pt>
                <c:pt idx="511">
                  <c:v>30.069986517079258</c:v>
                </c:pt>
                <c:pt idx="512">
                  <c:v>29.927143789848984</c:v>
                </c:pt>
                <c:pt idx="513">
                  <c:v>29.78457431511276</c:v>
                </c:pt>
                <c:pt idx="514">
                  <c:v>29.642278799988741</c:v>
                </c:pt>
                <c:pt idx="515">
                  <c:v>29.500257947666633</c:v>
                </c:pt>
                <c:pt idx="516">
                  <c:v>29.358512457463192</c:v>
                </c:pt>
                <c:pt idx="517">
                  <c:v>29.217043024785134</c:v>
                </c:pt>
                <c:pt idx="518">
                  <c:v>29.075850341216004</c:v>
                </c:pt>
                <c:pt idx="519">
                  <c:v>28.93493509447854</c:v>
                </c:pt>
                <c:pt idx="520">
                  <c:v>28.794297968522443</c:v>
                </c:pt>
                <c:pt idx="521">
                  <c:v>28.653939643486236</c:v>
                </c:pt>
                <c:pt idx="522">
                  <c:v>28.513860795785845</c:v>
                </c:pt>
                <c:pt idx="523">
                  <c:v>28.374062098075939</c:v>
                </c:pt>
                <c:pt idx="524">
                  <c:v>28.234544219307047</c:v>
                </c:pt>
                <c:pt idx="525">
                  <c:v>28.095307824783347</c:v>
                </c:pt>
                <c:pt idx="526">
                  <c:v>27.956353576123231</c:v>
                </c:pt>
                <c:pt idx="527">
                  <c:v>27.817682131349972</c:v>
                </c:pt>
                <c:pt idx="528">
                  <c:v>27.679294144851674</c:v>
                </c:pt>
                <c:pt idx="529">
                  <c:v>27.541190267472771</c:v>
                </c:pt>
                <c:pt idx="530">
                  <c:v>27.403371146473429</c:v>
                </c:pt>
                <c:pt idx="531">
                  <c:v>27.265837425621793</c:v>
                </c:pt>
                <c:pt idx="532">
                  <c:v>27.128589745152855</c:v>
                </c:pt>
                <c:pt idx="533">
                  <c:v>26.991628741861476</c:v>
                </c:pt>
                <c:pt idx="534">
                  <c:v>26.854955049060642</c:v>
                </c:pt>
                <c:pt idx="535">
                  <c:v>26.718569296641046</c:v>
                </c:pt>
                <c:pt idx="536">
                  <c:v>26.582472111131416</c:v>
                </c:pt>
                <c:pt idx="537">
                  <c:v>26.446664115655832</c:v>
                </c:pt>
                <c:pt idx="538">
                  <c:v>26.311145930028669</c:v>
                </c:pt>
                <c:pt idx="539">
                  <c:v>26.175918170711352</c:v>
                </c:pt>
                <c:pt idx="540">
                  <c:v>26.040981450907999</c:v>
                </c:pt>
                <c:pt idx="541">
                  <c:v>25.906336380521516</c:v>
                </c:pt>
                <c:pt idx="542">
                  <c:v>25.77198356625</c:v>
                </c:pt>
                <c:pt idx="543">
                  <c:v>25.637923611542202</c:v>
                </c:pt>
                <c:pt idx="544">
                  <c:v>25.504157116658845</c:v>
                </c:pt>
                <c:pt idx="545">
                  <c:v>25.370684678734722</c:v>
                </c:pt>
                <c:pt idx="546">
                  <c:v>25.237506891733101</c:v>
                </c:pt>
                <c:pt idx="547">
                  <c:v>25.104624346543936</c:v>
                </c:pt>
                <c:pt idx="548">
                  <c:v>24.972037630937585</c:v>
                </c:pt>
                <c:pt idx="549">
                  <c:v>24.839747329663712</c:v>
                </c:pt>
                <c:pt idx="550">
                  <c:v>24.707754024404306</c:v>
                </c:pt>
                <c:pt idx="551">
                  <c:v>24.576058293873253</c:v>
                </c:pt>
                <c:pt idx="552">
                  <c:v>24.444660713768666</c:v>
                </c:pt>
                <c:pt idx="553">
                  <c:v>24.313561856835804</c:v>
                </c:pt>
                <c:pt idx="554">
                  <c:v>24.182762292930612</c:v>
                </c:pt>
                <c:pt idx="555">
                  <c:v>24.052262588970983</c:v>
                </c:pt>
                <c:pt idx="556">
                  <c:v>23.922063309037966</c:v>
                </c:pt>
                <c:pt idx="557">
                  <c:v>23.792165014326283</c:v>
                </c:pt>
                <c:pt idx="558">
                  <c:v>23.662568263246111</c:v>
                </c:pt>
                <c:pt idx="559">
                  <c:v>23.533273611372916</c:v>
                </c:pt>
                <c:pt idx="560">
                  <c:v>23.404281611549827</c:v>
                </c:pt>
                <c:pt idx="561">
                  <c:v>23.275592813836706</c:v>
                </c:pt>
                <c:pt idx="562">
                  <c:v>23.147207765613178</c:v>
                </c:pt>
                <c:pt idx="563">
                  <c:v>23.019127011506647</c:v>
                </c:pt>
                <c:pt idx="564">
                  <c:v>22.891351093517368</c:v>
                </c:pt>
                <c:pt idx="565">
                  <c:v>22.763880551002593</c:v>
                </c:pt>
                <c:pt idx="566">
                  <c:v>22.636715920704837</c:v>
                </c:pt>
                <c:pt idx="567">
                  <c:v>22.509857736774929</c:v>
                </c:pt>
                <c:pt idx="568">
                  <c:v>22.383306530800017</c:v>
                </c:pt>
                <c:pt idx="569">
                  <c:v>22.257062831826662</c:v>
                </c:pt>
                <c:pt idx="570">
                  <c:v>22.131127166388595</c:v>
                </c:pt>
                <c:pt idx="571">
                  <c:v>22.005500058529758</c:v>
                </c:pt>
                <c:pt idx="572">
                  <c:v>21.880182029811039</c:v>
                </c:pt>
                <c:pt idx="573">
                  <c:v>21.755173599375944</c:v>
                </c:pt>
                <c:pt idx="574">
                  <c:v>21.630475283953917</c:v>
                </c:pt>
                <c:pt idx="575">
                  <c:v>21.50608759788755</c:v>
                </c:pt>
                <c:pt idx="576">
                  <c:v>21.382011053155505</c:v>
                </c:pt>
                <c:pt idx="577">
                  <c:v>21.258246159399437</c:v>
                </c:pt>
                <c:pt idx="578">
                  <c:v>21.134793423946881</c:v>
                </c:pt>
                <c:pt idx="579">
                  <c:v>21.01165335181653</c:v>
                </c:pt>
                <c:pt idx="580">
                  <c:v>20.888826445805151</c:v>
                </c:pt>
                <c:pt idx="581">
                  <c:v>20.766313206428386</c:v>
                </c:pt>
                <c:pt idx="582">
                  <c:v>20.644114132008578</c:v>
                </c:pt>
                <c:pt idx="583">
                  <c:v>20.522229718676957</c:v>
                </c:pt>
                <c:pt idx="584">
                  <c:v>20.400660460399603</c:v>
                </c:pt>
                <c:pt idx="585">
                  <c:v>20.279406848999997</c:v>
                </c:pt>
                <c:pt idx="586">
                  <c:v>20.158469374184698</c:v>
                </c:pt>
                <c:pt idx="587">
                  <c:v>20.03784852356587</c:v>
                </c:pt>
                <c:pt idx="588">
                  <c:v>19.917544782664578</c:v>
                </c:pt>
                <c:pt idx="589">
                  <c:v>19.797558634999259</c:v>
                </c:pt>
                <c:pt idx="590">
                  <c:v>19.677890562022512</c:v>
                </c:pt>
                <c:pt idx="591">
                  <c:v>19.558541043231948</c:v>
                </c:pt>
                <c:pt idx="592">
                  <c:v>19.439510556106004</c:v>
                </c:pt>
                <c:pt idx="593">
                  <c:v>19.320799576193465</c:v>
                </c:pt>
                <c:pt idx="594">
                  <c:v>19.2024085771139</c:v>
                </c:pt>
                <c:pt idx="595">
                  <c:v>19.084338030581851</c:v>
                </c:pt>
                <c:pt idx="596">
                  <c:v>18.966588406428851</c:v>
                </c:pt>
                <c:pt idx="597">
                  <c:v>18.84916017260457</c:v>
                </c:pt>
                <c:pt idx="598">
                  <c:v>18.732053795266722</c:v>
                </c:pt>
                <c:pt idx="599">
                  <c:v>18.615269738713696</c:v>
                </c:pt>
                <c:pt idx="600">
                  <c:v>18.498808465497419</c:v>
                </c:pt>
                <c:pt idx="601">
                  <c:v>18.382670436355077</c:v>
                </c:pt>
                <c:pt idx="602">
                  <c:v>18.266856110299667</c:v>
                </c:pt>
                <c:pt idx="603">
                  <c:v>18.151365944618938</c:v>
                </c:pt>
                <c:pt idx="604">
                  <c:v>18.036200394874825</c:v>
                </c:pt>
                <c:pt idx="605">
                  <c:v>17.92135991499433</c:v>
                </c:pt>
                <c:pt idx="606">
                  <c:v>17.806844957198894</c:v>
                </c:pt>
                <c:pt idx="607">
                  <c:v>17.692655972118661</c:v>
                </c:pt>
                <c:pt idx="608">
                  <c:v>17.578793408720973</c:v>
                </c:pt>
                <c:pt idx="609">
                  <c:v>17.46525771442505</c:v>
                </c:pt>
                <c:pt idx="610">
                  <c:v>17.352049335029445</c:v>
                </c:pt>
                <c:pt idx="611">
                  <c:v>17.239168714827208</c:v>
                </c:pt>
                <c:pt idx="612">
                  <c:v>17.126616296532355</c:v>
                </c:pt>
                <c:pt idx="613">
                  <c:v>17.014392521347791</c:v>
                </c:pt>
                <c:pt idx="614">
                  <c:v>16.902497829033695</c:v>
                </c:pt>
                <c:pt idx="615">
                  <c:v>16.790932657832627</c:v>
                </c:pt>
                <c:pt idx="616">
                  <c:v>16.679697444585614</c:v>
                </c:pt>
                <c:pt idx="617">
                  <c:v>16.568792624656226</c:v>
                </c:pt>
                <c:pt idx="618">
                  <c:v>16.458218632047075</c:v>
                </c:pt>
                <c:pt idx="619">
                  <c:v>16.347975899322954</c:v>
                </c:pt>
                <c:pt idx="620">
                  <c:v>16.238064857727672</c:v>
                </c:pt>
                <c:pt idx="621">
                  <c:v>16.128485937106216</c:v>
                </c:pt>
                <c:pt idx="622">
                  <c:v>16.019239565972867</c:v>
                </c:pt>
                <c:pt idx="623">
                  <c:v>15.910326171579753</c:v>
                </c:pt>
                <c:pt idx="624">
                  <c:v>15.801746179837588</c:v>
                </c:pt>
                <c:pt idx="625">
                  <c:v>15.693500015433415</c:v>
                </c:pt>
                <c:pt idx="626">
                  <c:v>15.585588101750378</c:v>
                </c:pt>
                <c:pt idx="627">
                  <c:v>15.478010860985792</c:v>
                </c:pt>
                <c:pt idx="628">
                  <c:v>15.370768714069939</c:v>
                </c:pt>
                <c:pt idx="629">
                  <c:v>15.263862080784516</c:v>
                </c:pt>
                <c:pt idx="630">
                  <c:v>15.157291379680444</c:v>
                </c:pt>
                <c:pt idx="631">
                  <c:v>15.051057028146046</c:v>
                </c:pt>
                <c:pt idx="632">
                  <c:v>14.945159442475722</c:v>
                </c:pt>
                <c:pt idx="633">
                  <c:v>14.839599037786311</c:v>
                </c:pt>
                <c:pt idx="634">
                  <c:v>14.734376228136378</c:v>
                </c:pt>
                <c:pt idx="635">
                  <c:v>14.6294914264416</c:v>
                </c:pt>
                <c:pt idx="636">
                  <c:v>14.524945044568682</c:v>
                </c:pt>
                <c:pt idx="637">
                  <c:v>14.420737493326914</c:v>
                </c:pt>
                <c:pt idx="638">
                  <c:v>14.31686918248511</c:v>
                </c:pt>
                <c:pt idx="639">
                  <c:v>14.213340520788382</c:v>
                </c:pt>
                <c:pt idx="640">
                  <c:v>14.110151915974768</c:v>
                </c:pt>
                <c:pt idx="641">
                  <c:v>14.007303774791685</c:v>
                </c:pt>
                <c:pt idx="642">
                  <c:v>13.904796503012234</c:v>
                </c:pt>
                <c:pt idx="643">
                  <c:v>13.80263050545131</c:v>
                </c:pt>
                <c:pt idx="644">
                  <c:v>13.700806185981593</c:v>
                </c:pt>
                <c:pt idx="645">
                  <c:v>13.599323947549346</c:v>
                </c:pt>
                <c:pt idx="646">
                  <c:v>13.498184192163533</c:v>
                </c:pt>
                <c:pt idx="647">
                  <c:v>13.397387320964265</c:v>
                </c:pt>
                <c:pt idx="648">
                  <c:v>13.296933734211677</c:v>
                </c:pt>
                <c:pt idx="649">
                  <c:v>13.196823831301069</c:v>
                </c:pt>
                <c:pt idx="650">
                  <c:v>13.097058010777905</c:v>
                </c:pt>
                <c:pt idx="651">
                  <c:v>12.997636670352623</c:v>
                </c:pt>
                <c:pt idx="652">
                  <c:v>12.898560206915302</c:v>
                </c:pt>
                <c:pt idx="653">
                  <c:v>12.799829016550159</c:v>
                </c:pt>
                <c:pt idx="654">
                  <c:v>12.701443494549862</c:v>
                </c:pt>
                <c:pt idx="655">
                  <c:v>12.603404035429703</c:v>
                </c:pt>
                <c:pt idx="656">
                  <c:v>12.505711032914286</c:v>
                </c:pt>
                <c:pt idx="657">
                  <c:v>12.408364880005909</c:v>
                </c:pt>
                <c:pt idx="658">
                  <c:v>12.311365968970993</c:v>
                </c:pt>
                <c:pt idx="659">
                  <c:v>12.214714691353596</c:v>
                </c:pt>
                <c:pt idx="660">
                  <c:v>12.118411437988739</c:v>
                </c:pt>
                <c:pt idx="661">
                  <c:v>12.022456599015589</c:v>
                </c:pt>
                <c:pt idx="662">
                  <c:v>11.926850563890481</c:v>
                </c:pt>
                <c:pt idx="663">
                  <c:v>11.831593721399736</c:v>
                </c:pt>
                <c:pt idx="664">
                  <c:v>11.736686459672361</c:v>
                </c:pt>
                <c:pt idx="665">
                  <c:v>11.642129166164546</c:v>
                </c:pt>
                <c:pt idx="666">
                  <c:v>11.54792222772797</c:v>
                </c:pt>
                <c:pt idx="667">
                  <c:v>11.454066030594047</c:v>
                </c:pt>
                <c:pt idx="668">
                  <c:v>11.360560960385955</c:v>
                </c:pt>
                <c:pt idx="669">
                  <c:v>11.267407402130493</c:v>
                </c:pt>
                <c:pt idx="670">
                  <c:v>11.174605740255936</c:v>
                </c:pt>
                <c:pt idx="671">
                  <c:v>11.082156358631222</c:v>
                </c:pt>
                <c:pt idx="672">
                  <c:v>10.990059640563492</c:v>
                </c:pt>
                <c:pt idx="673">
                  <c:v>10.898315968809321</c:v>
                </c:pt>
                <c:pt idx="674">
                  <c:v>10.806925725585739</c:v>
                </c:pt>
                <c:pt idx="675">
                  <c:v>10.715889292566343</c:v>
                </c:pt>
                <c:pt idx="676">
                  <c:v>10.625207050921526</c:v>
                </c:pt>
                <c:pt idx="677">
                  <c:v>10.534879381314308</c:v>
                </c:pt>
                <c:pt idx="678">
                  <c:v>10.444906663896633</c:v>
                </c:pt>
                <c:pt idx="679">
                  <c:v>10.35528927834774</c:v>
                </c:pt>
                <c:pt idx="680">
                  <c:v>10.266027603870187</c:v>
                </c:pt>
                <c:pt idx="681">
                  <c:v>10.177122019199746</c:v>
                </c:pt>
                <c:pt idx="682">
                  <c:v>10.088572902615168</c:v>
                </c:pt>
                <c:pt idx="683">
                  <c:v>10.000380631947762</c:v>
                </c:pt>
                <c:pt idx="684">
                  <c:v>9.9125455845908181</c:v>
                </c:pt>
                <c:pt idx="685">
                  <c:v>9.8250681374936679</c:v>
                </c:pt>
                <c:pt idx="686">
                  <c:v>9.7379486672011826</c:v>
                </c:pt>
                <c:pt idx="687">
                  <c:v>9.6511875498331818</c:v>
                </c:pt>
                <c:pt idx="688">
                  <c:v>9.5647851611219217</c:v>
                </c:pt>
                <c:pt idx="689">
                  <c:v>9.4787418764064082</c:v>
                </c:pt>
                <c:pt idx="690">
                  <c:v>9.3930580706408513</c:v>
                </c:pt>
                <c:pt idx="691">
                  <c:v>9.3077341184030047</c:v>
                </c:pt>
                <c:pt idx="692">
                  <c:v>9.2227703939023016</c:v>
                </c:pt>
                <c:pt idx="693">
                  <c:v>9.1381672709878838</c:v>
                </c:pt>
                <c:pt idx="694">
                  <c:v>9.0539251231564339</c:v>
                </c:pt>
                <c:pt idx="695">
                  <c:v>8.9700443235296099</c:v>
                </c:pt>
                <c:pt idx="696">
                  <c:v>8.8865252449220318</c:v>
                </c:pt>
                <c:pt idx="697">
                  <c:v>8.8033682598184804</c:v>
                </c:pt>
                <c:pt idx="698">
                  <c:v>8.7205737403811145</c:v>
                </c:pt>
                <c:pt idx="699">
                  <c:v>8.6381420584565571</c:v>
                </c:pt>
                <c:pt idx="700">
                  <c:v>8.556073585582805</c:v>
                </c:pt>
                <c:pt idx="701">
                  <c:v>8.4743686929959985</c:v>
                </c:pt>
                <c:pt idx="702">
                  <c:v>8.393027751637046</c:v>
                </c:pt>
                <c:pt idx="703">
                  <c:v>8.3120511321580679</c:v>
                </c:pt>
                <c:pt idx="704">
                  <c:v>8.2314392048978249</c:v>
                </c:pt>
                <c:pt idx="705">
                  <c:v>8.1511923399495956</c:v>
                </c:pt>
                <c:pt idx="706">
                  <c:v>8.07131090713637</c:v>
                </c:pt>
                <c:pt idx="707">
                  <c:v>7.9917952760166937</c:v>
                </c:pt>
                <c:pt idx="708">
                  <c:v>7.9126458158903912</c:v>
                </c:pt>
                <c:pt idx="709">
                  <c:v>7.8338628958041188</c:v>
                </c:pt>
                <c:pt idx="710">
                  <c:v>7.7554468845567808</c:v>
                </c:pt>
                <c:pt idx="711">
                  <c:v>7.6773981507047893</c:v>
                </c:pt>
                <c:pt idx="712">
                  <c:v>7.599717062551461</c:v>
                </c:pt>
                <c:pt idx="713">
                  <c:v>7.5224039881834033</c:v>
                </c:pt>
                <c:pt idx="714">
                  <c:v>7.445459295459651</c:v>
                </c:pt>
                <c:pt idx="715">
                  <c:v>7.3688833520163408</c:v>
                </c:pt>
                <c:pt idx="716">
                  <c:v>7.2926765252712391</c:v>
                </c:pt>
                <c:pt idx="717">
                  <c:v>7.2168391824122446</c:v>
                </c:pt>
                <c:pt idx="718">
                  <c:v>7.1413716904333846</c:v>
                </c:pt>
                <c:pt idx="719">
                  <c:v>7.0662744161230604</c:v>
                </c:pt>
                <c:pt idx="720">
                  <c:v>6.9915477260680001</c:v>
                </c:pt>
                <c:pt idx="721">
                  <c:v>6.917191986641039</c:v>
                </c:pt>
                <c:pt idx="722">
                  <c:v>6.8432075640368364</c:v>
                </c:pt>
                <c:pt idx="723">
                  <c:v>6.7695948242594008</c:v>
                </c:pt>
                <c:pt idx="724">
                  <c:v>6.6963541331177385</c:v>
                </c:pt>
                <c:pt idx="725">
                  <c:v>6.6234858562445806</c:v>
                </c:pt>
                <c:pt idx="726">
                  <c:v>6.5509903590833423</c:v>
                </c:pt>
                <c:pt idx="727">
                  <c:v>6.4788680069079296</c:v>
                </c:pt>
                <c:pt idx="728">
                  <c:v>6.4071191648093615</c:v>
                </c:pt>
                <c:pt idx="729">
                  <c:v>6.3357441977140683</c:v>
                </c:pt>
                <c:pt idx="730">
                  <c:v>6.2647434703786526</c:v>
                </c:pt>
                <c:pt idx="731">
                  <c:v>6.1941173473837994</c:v>
                </c:pt>
                <c:pt idx="732">
                  <c:v>6.1238661931457328</c:v>
                </c:pt>
                <c:pt idx="733">
                  <c:v>6.0539903719255621</c:v>
                </c:pt>
                <c:pt idx="734">
                  <c:v>5.9844902478234632</c:v>
                </c:pt>
                <c:pt idx="735">
                  <c:v>5.9153661847805674</c:v>
                </c:pt>
                <c:pt idx="736">
                  <c:v>5.8466185465641702</c:v>
                </c:pt>
                <c:pt idx="737">
                  <c:v>5.7782476968023939</c:v>
                </c:pt>
                <c:pt idx="738">
                  <c:v>5.7102539989691596</c:v>
                </c:pt>
                <c:pt idx="739">
                  <c:v>5.6426378163855624</c:v>
                </c:pt>
                <c:pt idx="740">
                  <c:v>5.575399512221078</c:v>
                </c:pt>
                <c:pt idx="741">
                  <c:v>5.5085394494779827</c:v>
                </c:pt>
                <c:pt idx="742">
                  <c:v>5.4420579910256555</c:v>
                </c:pt>
                <c:pt idx="743">
                  <c:v>5.3759554995847605</c:v>
                </c:pt>
                <c:pt idx="744">
                  <c:v>5.3102323377279568</c:v>
                </c:pt>
                <c:pt idx="745">
                  <c:v>5.2448888678720635</c:v>
                </c:pt>
                <c:pt idx="746">
                  <c:v>5.1799254522953229</c:v>
                </c:pt>
                <c:pt idx="747">
                  <c:v>5.115342453120892</c:v>
                </c:pt>
                <c:pt idx="748">
                  <c:v>5.0511402323338999</c:v>
                </c:pt>
                <c:pt idx="749">
                  <c:v>4.9873191517646411</c:v>
                </c:pt>
                <c:pt idx="750">
                  <c:v>4.9238795731054479</c:v>
                </c:pt>
                <c:pt idx="751">
                  <c:v>4.8608218578979887</c:v>
                </c:pt>
                <c:pt idx="752">
                  <c:v>4.7981463675366696</c:v>
                </c:pt>
                <c:pt idx="753">
                  <c:v>4.7358534632689464</c:v>
                </c:pt>
                <c:pt idx="754">
                  <c:v>4.6739435061940444</c:v>
                </c:pt>
                <c:pt idx="755">
                  <c:v>4.612416857263046</c:v>
                </c:pt>
                <c:pt idx="756">
                  <c:v>4.5512738772818322</c:v>
                </c:pt>
                <c:pt idx="757">
                  <c:v>4.4905149268975117</c:v>
                </c:pt>
                <c:pt idx="758">
                  <c:v>4.4301403666145633</c:v>
                </c:pt>
                <c:pt idx="759">
                  <c:v>4.3701505567764984</c:v>
                </c:pt>
                <c:pt idx="760">
                  <c:v>4.3105458575818414</c:v>
                </c:pt>
                <c:pt idx="761">
                  <c:v>4.2513266290698084</c:v>
                </c:pt>
                <c:pt idx="762">
                  <c:v>4.1924932311231426</c:v>
                </c:pt>
                <c:pt idx="763">
                  <c:v>4.134046023466504</c:v>
                </c:pt>
                <c:pt idx="764">
                  <c:v>4.0759853656670169</c:v>
                </c:pt>
                <c:pt idx="765">
                  <c:v>4.0183116171278987</c:v>
                </c:pt>
                <c:pt idx="766">
                  <c:v>3.9610251370887752</c:v>
                </c:pt>
                <c:pt idx="767">
                  <c:v>3.9041262846236302</c:v>
                </c:pt>
                <c:pt idx="768">
                  <c:v>3.847615418638612</c:v>
                </c:pt>
                <c:pt idx="769">
                  <c:v>3.7914928978719509</c:v>
                </c:pt>
                <c:pt idx="770">
                  <c:v>3.7357590808871821</c:v>
                </c:pt>
                <c:pt idx="771">
                  <c:v>3.6804143260739672</c:v>
                </c:pt>
                <c:pt idx="772">
                  <c:v>3.6254589916431916</c:v>
                </c:pt>
                <c:pt idx="773">
                  <c:v>3.5708934356264779</c:v>
                </c:pt>
                <c:pt idx="774">
                  <c:v>3.5167180158717315</c:v>
                </c:pt>
                <c:pt idx="775">
                  <c:v>3.4629330900406941</c:v>
                </c:pt>
                <c:pt idx="776">
                  <c:v>3.4095390156059362</c:v>
                </c:pt>
                <c:pt idx="777">
                  <c:v>3.3565361498476856</c:v>
                </c:pt>
                <c:pt idx="778">
                  <c:v>3.3039250281628898</c:v>
                </c:pt>
                <c:pt idx="779">
                  <c:v>3.2517061864574361</c:v>
                </c:pt>
                <c:pt idx="780">
                  <c:v>3.1998801610309773</c:v>
                </c:pt>
                <c:pt idx="781">
                  <c:v>3.1484474887340874</c:v>
                </c:pt>
                <c:pt idx="782">
                  <c:v>3.0974087068527258</c:v>
                </c:pt>
                <c:pt idx="783">
                  <c:v>3.0467643532660733</c:v>
                </c:pt>
                <c:pt idx="784">
                  <c:v>2.9965149663306296</c:v>
                </c:pt>
                <c:pt idx="785">
                  <c:v>2.9466610849698855</c:v>
                </c:pt>
                <c:pt idx="786">
                  <c:v>2.8972032486956185</c:v>
                </c:pt>
                <c:pt idx="787">
                  <c:v>2.8481419976983759</c:v>
                </c:pt>
                <c:pt idx="788">
                  <c:v>2.7994778727308454</c:v>
                </c:pt>
                <c:pt idx="789">
                  <c:v>2.7512114152677287</c:v>
                </c:pt>
                <c:pt idx="790">
                  <c:v>2.7033431673887551</c:v>
                </c:pt>
                <c:pt idx="791">
                  <c:v>2.6558736719392328</c:v>
                </c:pt>
                <c:pt idx="792">
                  <c:v>2.6088034724127032</c:v>
                </c:pt>
                <c:pt idx="793">
                  <c:v>2.5621331130422815</c:v>
                </c:pt>
                <c:pt idx="794">
                  <c:v>2.5158631388225943</c:v>
                </c:pt>
                <c:pt idx="795">
                  <c:v>2.4699940956019248</c:v>
                </c:pt>
                <c:pt idx="796">
                  <c:v>2.4245265299641527</c:v>
                </c:pt>
                <c:pt idx="797">
                  <c:v>2.379460989391335</c:v>
                </c:pt>
                <c:pt idx="798">
                  <c:v>2.3347980221452871</c:v>
                </c:pt>
                <c:pt idx="799">
                  <c:v>2.2905381774308364</c:v>
                </c:pt>
                <c:pt idx="800">
                  <c:v>2.2466820052770538</c:v>
                </c:pt>
                <c:pt idx="801">
                  <c:v>2.2032300566302676</c:v>
                </c:pt>
                <c:pt idx="802">
                  <c:v>2.1601828834121548</c:v>
                </c:pt>
                <c:pt idx="803">
                  <c:v>2.1175410385425883</c:v>
                </c:pt>
                <c:pt idx="804">
                  <c:v>2.0753050758556135</c:v>
                </c:pt>
                <c:pt idx="805">
                  <c:v>2.0334755501933026</c:v>
                </c:pt>
                <c:pt idx="806">
                  <c:v>1.9920530174644262</c:v>
                </c:pt>
                <c:pt idx="807">
                  <c:v>1.9510380346676193</c:v>
                </c:pt>
                <c:pt idx="808">
                  <c:v>1.9104311598069219</c:v>
                </c:pt>
                <c:pt idx="809">
                  <c:v>1.8702329520224323</c:v>
                </c:pt>
                <c:pt idx="810">
                  <c:v>1.8304439715776906</c:v>
                </c:pt>
                <c:pt idx="811">
                  <c:v>1.791064779882982</c:v>
                </c:pt>
                <c:pt idx="812">
                  <c:v>1.7520959394825593</c:v>
                </c:pt>
                <c:pt idx="813">
                  <c:v>1.7135380141503682</c:v>
                </c:pt>
                <c:pt idx="814">
                  <c:v>1.6753915688775001</c:v>
                </c:pt>
                <c:pt idx="815">
                  <c:v>1.6376571698958249</c:v>
                </c:pt>
                <c:pt idx="816">
                  <c:v>1.6003353846652904</c:v>
                </c:pt>
                <c:pt idx="817">
                  <c:v>1.5634267819704901</c:v>
                </c:pt>
                <c:pt idx="818">
                  <c:v>1.5269319319081938</c:v>
                </c:pt>
                <c:pt idx="819">
                  <c:v>1.4908514059113136</c:v>
                </c:pt>
                <c:pt idx="820">
                  <c:v>1.4551857767362812</c:v>
                </c:pt>
                <c:pt idx="821">
                  <c:v>1.4199356185788361</c:v>
                </c:pt>
                <c:pt idx="822">
                  <c:v>1.3851015069881254</c:v>
                </c:pt>
                <c:pt idx="823">
                  <c:v>1.350684019001319</c:v>
                </c:pt>
                <c:pt idx="824">
                  <c:v>1.3166837330759631</c:v>
                </c:pt>
                <c:pt idx="825">
                  <c:v>1.2831012291697539</c:v>
                </c:pt>
                <c:pt idx="826">
                  <c:v>1.2499370887281365</c:v>
                </c:pt>
                <c:pt idx="827">
                  <c:v>1.217191894745977</c:v>
                </c:pt>
                <c:pt idx="828">
                  <c:v>1.1848662317552088</c:v>
                </c:pt>
                <c:pt idx="829">
                  <c:v>1.1529606858868024</c:v>
                </c:pt>
                <c:pt idx="830">
                  <c:v>1.121475844867788</c:v>
                </c:pt>
                <c:pt idx="831">
                  <c:v>1.0904122980555422</c:v>
                </c:pt>
                <c:pt idx="832">
                  <c:v>1.0597706364628738</c:v>
                </c:pt>
                <c:pt idx="833">
                  <c:v>1.0295514527831928</c:v>
                </c:pt>
                <c:pt idx="834">
                  <c:v>0.99975534141576905</c:v>
                </c:pt>
                <c:pt idx="835">
                  <c:v>0.97038289849108184</c:v>
                </c:pt>
                <c:pt idx="836">
                  <c:v>0.94143472189625332</c:v>
                </c:pt>
                <c:pt idx="837">
                  <c:v>0.91291141130057918</c:v>
                </c:pt>
                <c:pt idx="838">
                  <c:v>0.88481356818114298</c:v>
                </c:pt>
                <c:pt idx="839">
                  <c:v>0.85714179584852335</c:v>
                </c:pt>
                <c:pt idx="840">
                  <c:v>0.82989669950060108</c:v>
                </c:pt>
                <c:pt idx="841">
                  <c:v>0.80307888611902079</c:v>
                </c:pt>
                <c:pt idx="842">
                  <c:v>0.7766889646214683</c:v>
                </c:pt>
                <c:pt idx="843">
                  <c:v>0.75072754570971933</c:v>
                </c:pt>
                <c:pt idx="844">
                  <c:v>0.72519524202227093</c:v>
                </c:pt>
                <c:pt idx="845">
                  <c:v>0.7000926679817141</c:v>
                </c:pt>
                <c:pt idx="846">
                  <c:v>0.67542043994772061</c:v>
                </c:pt>
                <c:pt idx="847">
                  <c:v>0.65117917614054999</c:v>
                </c:pt>
                <c:pt idx="848">
                  <c:v>0.62736949656396257</c:v>
                </c:pt>
                <c:pt idx="849">
                  <c:v>0.60399202315873979</c:v>
                </c:pt>
                <c:pt idx="850">
                  <c:v>0.58104737964836983</c:v>
                </c:pt>
                <c:pt idx="851">
                  <c:v>0.55853619169292557</c:v>
                </c:pt>
                <c:pt idx="852">
                  <c:v>0.53645908673407638</c:v>
                </c:pt>
                <c:pt idx="853">
                  <c:v>0.51481669414932507</c:v>
                </c:pt>
                <c:pt idx="854">
                  <c:v>0.4936096451740587</c:v>
                </c:pt>
                <c:pt idx="855">
                  <c:v>0.4728385728230049</c:v>
                </c:pt>
                <c:pt idx="856">
                  <c:v>0.45250411204500818</c:v>
                </c:pt>
                <c:pt idx="857">
                  <c:v>0.43260689956635812</c:v>
                </c:pt>
                <c:pt idx="858">
                  <c:v>0.41314757404592745</c:v>
                </c:pt>
                <c:pt idx="859">
                  <c:v>0.39412677591782591</c:v>
                </c:pt>
                <c:pt idx="860">
                  <c:v>0.3755451475469026</c:v>
                </c:pt>
                <c:pt idx="861">
                  <c:v>0.35740333314934636</c:v>
                </c:pt>
                <c:pt idx="862">
                  <c:v>0.33970197871269003</c:v>
                </c:pt>
                <c:pt idx="863">
                  <c:v>0.32244173215186039</c:v>
                </c:pt>
                <c:pt idx="864">
                  <c:v>0.30562324318965284</c:v>
                </c:pt>
                <c:pt idx="865">
                  <c:v>0.28924716339463163</c:v>
                </c:pt>
                <c:pt idx="866">
                  <c:v>0.27331414617957733</c:v>
                </c:pt>
                <c:pt idx="867">
                  <c:v>0.25782484679985918</c:v>
                </c:pt>
                <c:pt idx="868">
                  <c:v>0.24277992235173004</c:v>
                </c:pt>
                <c:pt idx="869">
                  <c:v>0.22818003177054627</c:v>
                </c:pt>
                <c:pt idx="870">
                  <c:v>0.21402583586880608</c:v>
                </c:pt>
                <c:pt idx="871">
                  <c:v>0.20031799729445765</c:v>
                </c:pt>
                <c:pt idx="872">
                  <c:v>0.18705718048885836</c:v>
                </c:pt>
                <c:pt idx="873">
                  <c:v>0.17424405172459095</c:v>
                </c:pt>
                <c:pt idx="874">
                  <c:v>0.1618792791033053</c:v>
                </c:pt>
                <c:pt idx="875">
                  <c:v>0.14996353255348593</c:v>
                </c:pt>
                <c:pt idx="876">
                  <c:v>0.13849748382814417</c:v>
                </c:pt>
                <c:pt idx="877">
                  <c:v>0.12748180650243593</c:v>
                </c:pt>
                <c:pt idx="878">
                  <c:v>0.11691717601162045</c:v>
                </c:pt>
                <c:pt idx="879">
                  <c:v>0.1068042695677633</c:v>
                </c:pt>
                <c:pt idx="880">
                  <c:v>9.7143766197481676E-2</c:v>
                </c:pt>
                <c:pt idx="881">
                  <c:v>8.7936346739265078E-2</c:v>
                </c:pt>
                <c:pt idx="882">
                  <c:v>7.9182693840722407E-2</c:v>
                </c:pt>
                <c:pt idx="883">
                  <c:v>7.0883491976125854E-2</c:v>
                </c:pt>
                <c:pt idx="884">
                  <c:v>6.3039427402802273E-2</c:v>
                </c:pt>
                <c:pt idx="885">
                  <c:v>5.5651188178497686E-2</c:v>
                </c:pt>
                <c:pt idx="886">
                  <c:v>4.8719464178799354E-2</c:v>
                </c:pt>
                <c:pt idx="887">
                  <c:v>4.224494707361999E-2</c:v>
                </c:pt>
                <c:pt idx="888">
                  <c:v>3.6228330303458164E-2</c:v>
                </c:pt>
                <c:pt idx="889">
                  <c:v>3.067030909660869E-2</c:v>
                </c:pt>
                <c:pt idx="890">
                  <c:v>2.557158048642421E-2</c:v>
                </c:pt>
                <c:pt idx="891">
                  <c:v>2.093284326674064E-2</c:v>
                </c:pt>
                <c:pt idx="892">
                  <c:v>1.6754798008961878E-2</c:v>
                </c:pt>
                <c:pt idx="893">
                  <c:v>1.3038147068854698E-2</c:v>
                </c:pt>
                <c:pt idx="894">
                  <c:v>9.783594572607893E-3</c:v>
                </c:pt>
                <c:pt idx="895">
                  <c:v>6.9918464131398092E-3</c:v>
                </c:pt>
                <c:pt idx="896">
                  <c:v>4.6636102463221175E-3</c:v>
                </c:pt>
                <c:pt idx="897">
                  <c:v>2.7995954767312614E-3</c:v>
                </c:pt>
                <c:pt idx="898">
                  <c:v>1.4005132745491722E-3</c:v>
                </c:pt>
                <c:pt idx="899">
                  <c:v>4.6707656118735919E-4</c:v>
                </c:pt>
                <c:pt idx="900">
                  <c:v>0</c:v>
                </c:pt>
              </c:numCache>
            </c:numRef>
          </c:val>
        </c:ser>
        <c:ser>
          <c:idx val="1"/>
          <c:order val="1"/>
          <c:tx>
            <c:v>Tip Flex Profile</c:v>
          </c:tx>
          <c:spPr>
            <a:ln w="12700">
              <a:solidFill>
                <a:srgbClr val="FF00FF"/>
              </a:solidFill>
              <a:prstDash val="solid"/>
            </a:ln>
          </c:spPr>
          <c:marker>
            <c:symbol val="none"/>
          </c:marker>
          <c:cat>
            <c:numRef>
              <c:f>Core!$A$51:$A$951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Core!$Y$51:$Y$951</c:f>
              <c:numCache>
                <c:formatCode>0.00</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11.047945659972056</c:v>
                </c:pt>
                <c:pt idx="301">
                  <c:v>10.988886607060357</c:v>
                </c:pt>
                <c:pt idx="302">
                  <c:v>10.929827554148659</c:v>
                </c:pt>
                <c:pt idx="303">
                  <c:v>10.870779266875877</c:v>
                </c:pt>
                <c:pt idx="304">
                  <c:v>10.811743828181061</c:v>
                </c:pt>
                <c:pt idx="305">
                  <c:v>10.752722420143982</c:v>
                </c:pt>
                <c:pt idx="306">
                  <c:v>10.693716103220014</c:v>
                </c:pt>
                <c:pt idx="307">
                  <c:v>10.634726032580097</c:v>
                </c:pt>
                <c:pt idx="308">
                  <c:v>10.575753450094842</c:v>
                </c:pt>
                <c:pt idx="309">
                  <c:v>10.516799640282519</c:v>
                </c:pt>
                <c:pt idx="310">
                  <c:v>10.457865881209718</c:v>
                </c:pt>
                <c:pt idx="311">
                  <c:v>10.398953386083285</c:v>
                </c:pt>
                <c:pt idx="312">
                  <c:v>10.340064165510176</c:v>
                </c:pt>
                <c:pt idx="313">
                  <c:v>10.281200172512051</c:v>
                </c:pt>
                <c:pt idx="314">
                  <c:v>10.222363306964933</c:v>
                </c:pt>
                <c:pt idx="315">
                  <c:v>10.163555420215525</c:v>
                </c:pt>
                <c:pt idx="316">
                  <c:v>10.104778319829967</c:v>
                </c:pt>
                <c:pt idx="317">
                  <c:v>10.046033774441858</c:v>
                </c:pt>
                <c:pt idx="318">
                  <c:v>9.987323518697524</c:v>
                </c:pt>
                <c:pt idx="319">
                  <c:v>9.9286492582743477</c:v>
                </c:pt>
                <c:pt idx="320">
                  <c:v>9.8700126749826733</c:v>
                </c:pt>
                <c:pt idx="321">
                  <c:v>9.8114154319390163</c:v>
                </c:pt>
                <c:pt idx="322">
                  <c:v>9.7528591788325087</c:v>
                </c:pt>
                <c:pt idx="323">
                  <c:v>9.6943455572921788</c:v>
                </c:pt>
                <c:pt idx="324">
                  <c:v>9.6358762057189153</c:v>
                </c:pt>
                <c:pt idx="325">
                  <c:v>9.5774527614576321</c:v>
                </c:pt>
                <c:pt idx="326">
                  <c:v>9.5190768620781689</c:v>
                </c:pt>
                <c:pt idx="327">
                  <c:v>9.460750146368774</c:v>
                </c:pt>
                <c:pt idx="328">
                  <c:v>9.4024742550996656</c:v>
                </c:pt>
                <c:pt idx="329">
                  <c:v>9.3442508315240627</c:v>
                </c:pt>
                <c:pt idx="330">
                  <c:v>9.2860815216710737</c:v>
                </c:pt>
                <c:pt idx="331">
                  <c:v>9.2279679743901006</c:v>
                </c:pt>
                <c:pt idx="332">
                  <c:v>9.1699118412000722</c:v>
                </c:pt>
                <c:pt idx="333">
                  <c:v>9.1119147759004573</c:v>
                </c:pt>
                <c:pt idx="334">
                  <c:v>9.053978433981122</c:v>
                </c:pt>
                <c:pt idx="335">
                  <c:v>8.9961044718168033</c:v>
                </c:pt>
                <c:pt idx="336">
                  <c:v>8.9382945456506544</c:v>
                </c:pt>
                <c:pt idx="337">
                  <c:v>8.8805503103696015</c:v>
                </c:pt>
                <c:pt idx="338">
                  <c:v>8.8228734180652335</c:v>
                </c:pt>
                <c:pt idx="339">
                  <c:v>8.7652655163934678</c:v>
                </c:pt>
                <c:pt idx="340">
                  <c:v>8.7077282467241766</c:v>
                </c:pt>
                <c:pt idx="341">
                  <c:v>8.6502632420894852</c:v>
                </c:pt>
                <c:pt idx="342">
                  <c:v>8.5928722104098778</c:v>
                </c:pt>
                <c:pt idx="343">
                  <c:v>8.5355568525859127</c:v>
                </c:pt>
                <c:pt idx="344">
                  <c:v>8.4783188625218617</c:v>
                </c:pt>
                <c:pt idx="345">
                  <c:v>8.4211599271239166</c:v>
                </c:pt>
                <c:pt idx="346">
                  <c:v>8.3640817263233007</c:v>
                </c:pt>
                <c:pt idx="347">
                  <c:v>8.3070859330908764</c:v>
                </c:pt>
                <c:pt idx="348">
                  <c:v>8.2501742134561642</c:v>
                </c:pt>
                <c:pt idx="349">
                  <c:v>8.1933482265125583</c:v>
                </c:pt>
                <c:pt idx="350">
                  <c:v>8.1366096244406521</c:v>
                </c:pt>
                <c:pt idx="351">
                  <c:v>8.0799600525127406</c:v>
                </c:pt>
                <c:pt idx="352">
                  <c:v>8.0234011491112245</c:v>
                </c:pt>
                <c:pt idx="353">
                  <c:v>7.9669345457471916</c:v>
                </c:pt>
                <c:pt idx="354">
                  <c:v>7.9105618670638886</c:v>
                </c:pt>
                <c:pt idx="355">
                  <c:v>7.8542847308600319</c:v>
                </c:pt>
                <c:pt idx="356">
                  <c:v>7.7981047480926229</c:v>
                </c:pt>
                <c:pt idx="357">
                  <c:v>7.7420235228949323</c:v>
                </c:pt>
                <c:pt idx="358">
                  <c:v>7.6860426525946188</c:v>
                </c:pt>
                <c:pt idx="359">
                  <c:v>7.630163727715578</c:v>
                </c:pt>
                <c:pt idx="360">
                  <c:v>7.5743883320012344</c:v>
                </c:pt>
                <c:pt idx="361">
                  <c:v>7.5187180424157356</c:v>
                </c:pt>
                <c:pt idx="362">
                  <c:v>7.4631544291615413</c:v>
                </c:pt>
                <c:pt idx="363">
                  <c:v>7.4076990556971545</c:v>
                </c:pt>
                <c:pt idx="364">
                  <c:v>7.3523534787373972</c:v>
                </c:pt>
                <c:pt idx="365">
                  <c:v>7.297119248276732</c:v>
                </c:pt>
                <c:pt idx="366">
                  <c:v>7.2419979075889254</c:v>
                </c:pt>
                <c:pt idx="367">
                  <c:v>7.1869909932442866</c:v>
                </c:pt>
                <c:pt idx="368">
                  <c:v>7.1321000351270847</c:v>
                </c:pt>
                <c:pt idx="369">
                  <c:v>7.0773265564343344</c:v>
                </c:pt>
                <c:pt idx="370">
                  <c:v>7.022672073699213</c:v>
                </c:pt>
                <c:pt idx="371">
                  <c:v>6.9681380967892812</c:v>
                </c:pt>
                <c:pt idx="372">
                  <c:v>6.9137261289234662</c:v>
                </c:pt>
                <c:pt idx="373">
                  <c:v>6.8594376666892245</c:v>
                </c:pt>
                <c:pt idx="374">
                  <c:v>6.8052742000399551</c:v>
                </c:pt>
                <c:pt idx="375">
                  <c:v>6.7512372123185864</c:v>
                </c:pt>
                <c:pt idx="376">
                  <c:v>6.6973281802544751</c:v>
                </c:pt>
                <c:pt idx="377">
                  <c:v>6.6435485739802109</c:v>
                </c:pt>
                <c:pt idx="378">
                  <c:v>6.5898998570486356</c:v>
                </c:pt>
                <c:pt idx="379">
                  <c:v>6.5363834864289982</c:v>
                </c:pt>
                <c:pt idx="380">
                  <c:v>6.4830009125308115</c:v>
                </c:pt>
                <c:pt idx="381">
                  <c:v>6.429753579199545</c:v>
                </c:pt>
                <c:pt idx="382">
                  <c:v>6.3766429237333764</c:v>
                </c:pt>
                <c:pt idx="383">
                  <c:v>6.3236703769001634</c:v>
                </c:pt>
                <c:pt idx="384">
                  <c:v>6.2708373629324825</c:v>
                </c:pt>
                <c:pt idx="385">
                  <c:v>6.218145299551864</c:v>
                </c:pt>
                <c:pt idx="386">
                  <c:v>6.1655955979634189</c:v>
                </c:pt>
                <c:pt idx="387">
                  <c:v>6.1131896628726619</c:v>
                </c:pt>
                <c:pt idx="388">
                  <c:v>6.0609288925025568</c:v>
                </c:pt>
                <c:pt idx="389">
                  <c:v>6.0088146785875898</c:v>
                </c:pt>
                <c:pt idx="390">
                  <c:v>5.956848406398505</c:v>
                </c:pt>
                <c:pt idx="391">
                  <c:v>5.9050314547360223</c:v>
                </c:pt>
                <c:pt idx="392">
                  <c:v>5.8533651959478536</c:v>
                </c:pt>
                <c:pt idx="393">
                  <c:v>5.8018509959459745</c:v>
                </c:pt>
                <c:pt idx="394">
                  <c:v>5.750490214199889</c:v>
                </c:pt>
                <c:pt idx="395">
                  <c:v>5.6992842037619891</c:v>
                </c:pt>
                <c:pt idx="396">
                  <c:v>5.648234311260536</c:v>
                </c:pt>
                <c:pt idx="397">
                  <c:v>5.597341876917012</c:v>
                </c:pt>
                <c:pt idx="398">
                  <c:v>5.5466082345637755</c:v>
                </c:pt>
                <c:pt idx="399">
                  <c:v>5.4960347116366641</c:v>
                </c:pt>
                <c:pt idx="400">
                  <c:v>5.4456226292011536</c:v>
                </c:pt>
                <c:pt idx="401">
                  <c:v>5.3953733019447476</c:v>
                </c:pt>
                <c:pt idx="402">
                  <c:v>5.3452880381948349</c:v>
                </c:pt>
                <c:pt idx="403">
                  <c:v>5.2953681399368797</c:v>
                </c:pt>
                <c:pt idx="404">
                  <c:v>5.2456149028065431</c:v>
                </c:pt>
                <c:pt idx="405">
                  <c:v>5.1960296161167907</c:v>
                </c:pt>
                <c:pt idx="406">
                  <c:v>5.146613562849871</c:v>
                </c:pt>
                <c:pt idx="407">
                  <c:v>5.0973680196758435</c:v>
                </c:pt>
                <c:pt idx="408">
                  <c:v>5.0482942569714684</c:v>
                </c:pt>
                <c:pt idx="409">
                  <c:v>4.9993935388120212</c:v>
                </c:pt>
                <c:pt idx="410">
                  <c:v>4.9506671229903016</c:v>
                </c:pt>
                <c:pt idx="411">
                  <c:v>4.9021162610360305</c:v>
                </c:pt>
                <c:pt idx="412">
                  <c:v>4.8537421982075637</c:v>
                </c:pt>
                <c:pt idx="413">
                  <c:v>4.8055461735208711</c:v>
                </c:pt>
                <c:pt idx="414">
                  <c:v>4.7575294197412301</c:v>
                </c:pt>
                <c:pt idx="415">
                  <c:v>4.7096931634031796</c:v>
                </c:pt>
                <c:pt idx="416">
                  <c:v>4.6620386248308874</c:v>
                </c:pt>
                <c:pt idx="417">
                  <c:v>4.6145670181298524</c:v>
                </c:pt>
                <c:pt idx="418">
                  <c:v>4.5672795512172755</c:v>
                </c:pt>
                <c:pt idx="419">
                  <c:v>4.5201774258236451</c:v>
                </c:pt>
                <c:pt idx="420">
                  <c:v>4.4732618374942019</c:v>
                </c:pt>
                <c:pt idx="421">
                  <c:v>4.4265339756152517</c:v>
                </c:pt>
                <c:pt idx="422">
                  <c:v>4.3799950234209852</c:v>
                </c:pt>
                <c:pt idx="423">
                  <c:v>4.3336461580003487</c:v>
                </c:pt>
                <c:pt idx="424">
                  <c:v>4.287488550319253</c:v>
                </c:pt>
                <c:pt idx="425">
                  <c:v>4.2415233652278763</c:v>
                </c:pt>
                <c:pt idx="426">
                  <c:v>4.195751761473212</c:v>
                </c:pt>
                <c:pt idx="427">
                  <c:v>4.1501748917118357</c:v>
                </c:pt>
                <c:pt idx="428">
                  <c:v>4.1047939025176614</c:v>
                </c:pt>
                <c:pt idx="429">
                  <c:v>4.0596099344055867</c:v>
                </c:pt>
                <c:pt idx="430">
                  <c:v>4.0146241218397538</c:v>
                </c:pt>
                <c:pt idx="431">
                  <c:v>3.9698375932472674</c:v>
                </c:pt>
                <c:pt idx="432">
                  <c:v>3.9252514710321487</c:v>
                </c:pt>
                <c:pt idx="433">
                  <c:v>3.880866871584165</c:v>
                </c:pt>
                <c:pt idx="434">
                  <c:v>3.8366849053040726</c:v>
                </c:pt>
                <c:pt idx="435">
                  <c:v>3.7927066766130171</c:v>
                </c:pt>
                <c:pt idx="436">
                  <c:v>3.7489332839675757</c:v>
                </c:pt>
                <c:pt idx="437">
                  <c:v>3.7053658198750843</c:v>
                </c:pt>
                <c:pt idx="438">
                  <c:v>3.6620053709036888</c:v>
                </c:pt>
                <c:pt idx="439">
                  <c:v>3.6188530177093692</c:v>
                </c:pt>
                <c:pt idx="440">
                  <c:v>3.5759098350466294</c:v>
                </c:pt>
                <c:pt idx="441">
                  <c:v>3.5331768917850344</c:v>
                </c:pt>
                <c:pt idx="442">
                  <c:v>3.4906552509260651</c:v>
                </c:pt>
                <c:pt idx="443">
                  <c:v>3.4483459696145613</c:v>
                </c:pt>
                <c:pt idx="444">
                  <c:v>3.4062500991676719</c:v>
                </c:pt>
                <c:pt idx="445">
                  <c:v>3.3643686850869954</c:v>
                </c:pt>
                <c:pt idx="446">
                  <c:v>3.3227027670767684</c:v>
                </c:pt>
                <c:pt idx="447">
                  <c:v>3.2812533790623992</c:v>
                </c:pt>
                <c:pt idx="448">
                  <c:v>3.2400215492034419</c:v>
                </c:pt>
                <c:pt idx="449">
                  <c:v>3.1990082999246363</c:v>
                </c:pt>
                <c:pt idx="450">
                  <c:v>3.1582146479296354</c:v>
                </c:pt>
                <c:pt idx="451">
                  <c:v>3.1176416042209878</c:v>
                </c:pt>
                <c:pt idx="452">
                  <c:v>3.0772901741144425</c:v>
                </c:pt>
                <c:pt idx="453">
                  <c:v>3.0371613572717471</c:v>
                </c:pt>
                <c:pt idx="454">
                  <c:v>2.9972561477157527</c:v>
                </c:pt>
                <c:pt idx="455">
                  <c:v>2.9575755338519207</c:v>
                </c:pt>
                <c:pt idx="456">
                  <c:v>2.9181204984902314</c:v>
                </c:pt>
                <c:pt idx="457">
                  <c:v>2.8788920188674791</c:v>
                </c:pt>
                <c:pt idx="458">
                  <c:v>2.8398910666699853</c:v>
                </c:pt>
                <c:pt idx="459">
                  <c:v>2.8011186080535633</c:v>
                </c:pt>
                <c:pt idx="460">
                  <c:v>2.762575603673322</c:v>
                </c:pt>
                <c:pt idx="461">
                  <c:v>2.7242630087013011</c:v>
                </c:pt>
                <c:pt idx="462">
                  <c:v>2.6861817728571813</c:v>
                </c:pt>
                <c:pt idx="463">
                  <c:v>2.6483328404299114</c:v>
                </c:pt>
                <c:pt idx="464">
                  <c:v>2.6107171502996902</c:v>
                </c:pt>
                <c:pt idx="465">
                  <c:v>2.5733356359700754</c:v>
                </c:pt>
                <c:pt idx="466">
                  <c:v>2.5361892255875791</c:v>
                </c:pt>
                <c:pt idx="467">
                  <c:v>2.4992788419747227</c:v>
                </c:pt>
                <c:pt idx="468">
                  <c:v>2.4626054026537498</c:v>
                </c:pt>
                <c:pt idx="469">
                  <c:v>2.4261698198707258</c:v>
                </c:pt>
                <c:pt idx="470">
                  <c:v>2.3899730006300302</c:v>
                </c:pt>
                <c:pt idx="471">
                  <c:v>2.3540158467160097</c:v>
                </c:pt>
                <c:pt idx="472">
                  <c:v>2.318299254728454</c:v>
                </c:pt>
                <c:pt idx="473">
                  <c:v>2.2828241161050924</c:v>
                </c:pt>
                <c:pt idx="474">
                  <c:v>2.247591317158053</c:v>
                </c:pt>
                <c:pt idx="475">
                  <c:v>2.2126017391006458</c:v>
                </c:pt>
                <c:pt idx="476">
                  <c:v>2.177856258077977</c:v>
                </c:pt>
                <c:pt idx="477">
                  <c:v>2.1433557451963097</c:v>
                </c:pt>
                <c:pt idx="478">
                  <c:v>2.109101066556331</c:v>
                </c:pt>
                <c:pt idx="479">
                  <c:v>2.0750930832851795</c:v>
                </c:pt>
                <c:pt idx="480">
                  <c:v>2.0413326515689501</c:v>
                </c:pt>
                <c:pt idx="481">
                  <c:v>2.0078206226874311</c:v>
                </c:pt>
                <c:pt idx="482">
                  <c:v>1.9745578430440331</c:v>
                </c:pt>
                <c:pt idx="483">
                  <c:v>1.941545154201475</c:v>
                </c:pt>
                <c:pt idx="484">
                  <c:v>1.9087833929161915</c:v>
                </c:pt>
                <c:pt idx="485">
                  <c:v>1.8762733911750245</c:v>
                </c:pt>
                <c:pt idx="486">
                  <c:v>1.8440159762269914</c:v>
                </c:pt>
                <c:pt idx="487">
                  <c:v>1.8120119706209312</c:v>
                </c:pt>
                <c:pt idx="488">
                  <c:v>1.78026219224275</c:v>
                </c:pt>
                <c:pt idx="489">
                  <c:v>1.7487674543504106</c:v>
                </c:pt>
                <c:pt idx="490">
                  <c:v>1.7175285656130659</c:v>
                </c:pt>
                <c:pt idx="491">
                  <c:v>1.6865463301474604</c:v>
                </c:pt>
                <c:pt idx="492">
                  <c:v>1.6558215475566569</c:v>
                </c:pt>
                <c:pt idx="493">
                  <c:v>1.6253550129687844</c:v>
                </c:pt>
                <c:pt idx="494">
                  <c:v>1.5951475170762732</c:v>
                </c:pt>
                <c:pt idx="495">
                  <c:v>1.5651998461603507</c:v>
                </c:pt>
                <c:pt idx="496">
                  <c:v>1.5355127821559384</c:v>
                </c:pt>
                <c:pt idx="497">
                  <c:v>1.5060871026187859</c:v>
                </c:pt>
                <c:pt idx="498">
                  <c:v>1.4769235808034311</c:v>
                </c:pt>
                <c:pt idx="499">
                  <c:v>1.4480229856299502</c:v>
                </c:pt>
                <c:pt idx="500">
                  <c:v>1.4193860817628401</c:v>
                </c:pt>
                <c:pt idx="501">
                  <c:v>1.3910136295773792</c:v>
                </c:pt>
                <c:pt idx="502">
                  <c:v>1.3629063852394252</c:v>
                </c:pt>
                <c:pt idx="503">
                  <c:v>1.3350651006713772</c:v>
                </c:pt>
                <c:pt idx="504">
                  <c:v>1.3074905236038998</c:v>
                </c:pt>
                <c:pt idx="505">
                  <c:v>1.2801833976284311</c:v>
                </c:pt>
                <c:pt idx="506">
                  <c:v>1.2531444621625265</c:v>
                </c:pt>
                <c:pt idx="507">
                  <c:v>1.2263744525319229</c:v>
                </c:pt>
                <c:pt idx="508">
                  <c:v>1.1998740999354605</c:v>
                </c:pt>
                <c:pt idx="509">
                  <c:v>1.1736441315280406</c:v>
                </c:pt>
                <c:pt idx="510">
                  <c:v>1.1476852703851119</c:v>
                </c:pt>
                <c:pt idx="511">
                  <c:v>1.1219982355865168</c:v>
                </c:pt>
                <c:pt idx="512">
                  <c:v>1.0965837421805291</c:v>
                </c:pt>
                <c:pt idx="513">
                  <c:v>1.0714425012685822</c:v>
                </c:pt>
                <c:pt idx="514">
                  <c:v>1.0465752199688476</c:v>
                </c:pt>
                <c:pt idx="515">
                  <c:v>1.021982601471018</c:v>
                </c:pt>
                <c:pt idx="516">
                  <c:v>0.997665345091861</c:v>
                </c:pt>
                <c:pt idx="517">
                  <c:v>0.97362414623808469</c:v>
                </c:pt>
                <c:pt idx="518">
                  <c:v>0.94985969649323032</c:v>
                </c:pt>
                <c:pt idx="519">
                  <c:v>0.92637268358004643</c:v>
                </c:pt>
                <c:pt idx="520">
                  <c:v>0.90316379144823145</c:v>
                </c:pt>
                <c:pt idx="521">
                  <c:v>0.88023370023630509</c:v>
                </c:pt>
                <c:pt idx="522">
                  <c:v>0.85758308636019043</c:v>
                </c:pt>
                <c:pt idx="523">
                  <c:v>0.83521262247456851</c:v>
                </c:pt>
                <c:pt idx="524">
                  <c:v>0.8131229775299561</c:v>
                </c:pt>
                <c:pt idx="525">
                  <c:v>0.79131481683053473</c:v>
                </c:pt>
                <c:pt idx="526">
                  <c:v>0.76978880199470412</c:v>
                </c:pt>
                <c:pt idx="527">
                  <c:v>0.74854559104572227</c:v>
                </c:pt>
                <c:pt idx="528">
                  <c:v>0.72758583837170798</c:v>
                </c:pt>
                <c:pt idx="529">
                  <c:v>0.70691019481708472</c:v>
                </c:pt>
                <c:pt idx="530">
                  <c:v>0.68651930764202074</c:v>
                </c:pt>
                <c:pt idx="531">
                  <c:v>0.66641382061466503</c:v>
                </c:pt>
                <c:pt idx="532">
                  <c:v>0.64659437397001018</c:v>
                </c:pt>
                <c:pt idx="533">
                  <c:v>0.62706160450291126</c:v>
                </c:pt>
                <c:pt idx="534">
                  <c:v>0.60781614552635677</c:v>
                </c:pt>
                <c:pt idx="535">
                  <c:v>0.58885862693104596</c:v>
                </c:pt>
                <c:pt idx="536">
                  <c:v>0.57018967524569353</c:v>
                </c:pt>
                <c:pt idx="537">
                  <c:v>0.55180991359438503</c:v>
                </c:pt>
                <c:pt idx="538">
                  <c:v>0.53371996179150571</c:v>
                </c:pt>
                <c:pt idx="539">
                  <c:v>0.51592043629847073</c:v>
                </c:pt>
                <c:pt idx="540">
                  <c:v>0.49841195031939667</c:v>
                </c:pt>
                <c:pt idx="541">
                  <c:v>0.48119511375719237</c:v>
                </c:pt>
                <c:pt idx="542">
                  <c:v>0.46427053330996193</c:v>
                </c:pt>
                <c:pt idx="543">
                  <c:v>0.44763881242644366</c:v>
                </c:pt>
                <c:pt idx="544">
                  <c:v>0.43130055136737</c:v>
                </c:pt>
                <c:pt idx="545">
                  <c:v>0.41525634726752725</c:v>
                </c:pt>
                <c:pt idx="546">
                  <c:v>0.39950679409019163</c:v>
                </c:pt>
                <c:pt idx="547">
                  <c:v>0.38405248272530845</c:v>
                </c:pt>
                <c:pt idx="548">
                  <c:v>0.36889400094324271</c:v>
                </c:pt>
                <c:pt idx="549">
                  <c:v>0.35403193349364881</c:v>
                </c:pt>
                <c:pt idx="550">
                  <c:v>0.33946686205852278</c:v>
                </c:pt>
                <c:pt idx="551">
                  <c:v>0.32519936535175104</c:v>
                </c:pt>
                <c:pt idx="552">
                  <c:v>0.31123001907145104</c:v>
                </c:pt>
                <c:pt idx="553">
                  <c:v>0.29755939596286918</c:v>
                </c:pt>
                <c:pt idx="554">
                  <c:v>0.28418806588195378</c:v>
                </c:pt>
                <c:pt idx="555">
                  <c:v>0.27111659574660596</c:v>
                </c:pt>
                <c:pt idx="556">
                  <c:v>0.25834554963787487</c:v>
                </c:pt>
                <c:pt idx="557">
                  <c:v>0.24587548875046733</c:v>
                </c:pt>
                <c:pt idx="558">
                  <c:v>0.23370697149458095</c:v>
                </c:pt>
                <c:pt idx="559">
                  <c:v>0.22184055344566003</c:v>
                </c:pt>
                <c:pt idx="560">
                  <c:v>0.21027678744685613</c:v>
                </c:pt>
                <c:pt idx="561">
                  <c:v>0.1990162235580181</c:v>
                </c:pt>
                <c:pt idx="562">
                  <c:v>0.18805940915876915</c:v>
                </c:pt>
                <c:pt idx="563">
                  <c:v>0.17740688887651798</c:v>
                </c:pt>
                <c:pt idx="564">
                  <c:v>0.16705920471152017</c:v>
                </c:pt>
                <c:pt idx="565">
                  <c:v>0.15701689602102492</c:v>
                </c:pt>
                <c:pt idx="566">
                  <c:v>0.14728049954755262</c:v>
                </c:pt>
                <c:pt idx="567">
                  <c:v>0.13785054944191708</c:v>
                </c:pt>
                <c:pt idx="568">
                  <c:v>0.12872757729129011</c:v>
                </c:pt>
                <c:pt idx="569">
                  <c:v>0.11991211214221077</c:v>
                </c:pt>
                <c:pt idx="570">
                  <c:v>0.11140468052842611</c:v>
                </c:pt>
                <c:pt idx="571">
                  <c:v>0.1032058064938768</c:v>
                </c:pt>
                <c:pt idx="572">
                  <c:v>9.5316011599437769E-2</c:v>
                </c:pt>
                <c:pt idx="573">
                  <c:v>8.7735814988623498E-2</c:v>
                </c:pt>
                <c:pt idx="574">
                  <c:v>8.0465733390874372E-2</c:v>
                </c:pt>
                <c:pt idx="575">
                  <c:v>7.350628114879186E-2</c:v>
                </c:pt>
                <c:pt idx="576">
                  <c:v>6.685797024102437E-2</c:v>
                </c:pt>
                <c:pt idx="577">
                  <c:v>6.0521310309241738E-2</c:v>
                </c:pt>
                <c:pt idx="578">
                  <c:v>5.4496808680965417E-2</c:v>
                </c:pt>
                <c:pt idx="579">
                  <c:v>4.8784970374892982E-2</c:v>
                </c:pt>
                <c:pt idx="580">
                  <c:v>4.3386298187802395E-2</c:v>
                </c:pt>
                <c:pt idx="581">
                  <c:v>3.8301292635311714E-2</c:v>
                </c:pt>
                <c:pt idx="582">
                  <c:v>3.3530452039786704E-2</c:v>
                </c:pt>
                <c:pt idx="583">
                  <c:v>2.9074272532451845E-2</c:v>
                </c:pt>
                <c:pt idx="584">
                  <c:v>2.493324807937642E-2</c:v>
                </c:pt>
                <c:pt idx="585">
                  <c:v>2.110787050404269E-2</c:v>
                </c:pt>
                <c:pt idx="586">
                  <c:v>1.759862951302936E-2</c:v>
                </c:pt>
                <c:pt idx="587">
                  <c:v>1.4406012718486436E-2</c:v>
                </c:pt>
                <c:pt idx="588">
                  <c:v>1.1530505641472451E-2</c:v>
                </c:pt>
                <c:pt idx="589">
                  <c:v>8.972591800433501E-3</c:v>
                </c:pt>
                <c:pt idx="590">
                  <c:v>6.732752647971056E-3</c:v>
                </c:pt>
                <c:pt idx="591">
                  <c:v>4.8114676816823311E-3</c:v>
                </c:pt>
                <c:pt idx="592">
                  <c:v>3.209214380021563E-3</c:v>
                </c:pt>
                <c:pt idx="593">
                  <c:v>1.9264682917684622E-3</c:v>
                </c:pt>
                <c:pt idx="594">
                  <c:v>9.6370303648158945E-4</c:v>
                </c:pt>
                <c:pt idx="595">
                  <c:v>3.2139032871850783E-4</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numCache>
            </c:numRef>
          </c:val>
        </c:ser>
        <c:marker val="1"/>
        <c:axId val="133029248"/>
        <c:axId val="1725952"/>
      </c:lineChart>
      <c:lineChart>
        <c:grouping val="standard"/>
        <c:ser>
          <c:idx val="2"/>
          <c:order val="2"/>
          <c:tx>
            <c:v>Radius of Curvature (Centre) RHS</c:v>
          </c:tx>
          <c:spPr>
            <a:ln w="12700">
              <a:solidFill>
                <a:srgbClr val="000000"/>
              </a:solidFill>
              <a:prstDash val="sysDash"/>
            </a:ln>
          </c:spPr>
          <c:marker>
            <c:symbol val="none"/>
          </c:marker>
          <c:cat>
            <c:numRef>
              <c:f>Core!$A$51:$A$951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Core!$Q$51:$Q$951</c:f>
              <c:numCache>
                <c:formatCode>0.00</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92.888123740179964</c:v>
                </c:pt>
                <c:pt idx="302">
                  <c:v>77.829624622815274</c:v>
                </c:pt>
                <c:pt idx="303">
                  <c:v>71.272496174670934</c:v>
                </c:pt>
                <c:pt idx="304">
                  <c:v>66.264164403257396</c:v>
                </c:pt>
                <c:pt idx="305">
                  <c:v>61.552536981025263</c:v>
                </c:pt>
                <c:pt idx="306">
                  <c:v>57.18156199799725</c:v>
                </c:pt>
                <c:pt idx="307">
                  <c:v>53.268919326413879</c:v>
                </c:pt>
                <c:pt idx="308">
                  <c:v>49.873472193297822</c:v>
                </c:pt>
                <c:pt idx="309">
                  <c:v>47.027959097352145</c:v>
                </c:pt>
                <c:pt idx="310">
                  <c:v>42.965378801803404</c:v>
                </c:pt>
                <c:pt idx="311">
                  <c:v>39.639164709799978</c:v>
                </c:pt>
                <c:pt idx="312">
                  <c:v>36.863028513992631</c:v>
                </c:pt>
                <c:pt idx="313">
                  <c:v>34.507987873785396</c:v>
                </c:pt>
                <c:pt idx="314">
                  <c:v>32.481913257563683</c:v>
                </c:pt>
                <c:pt idx="315">
                  <c:v>30.717250139934638</c:v>
                </c:pt>
                <c:pt idx="316">
                  <c:v>29.163324254282539</c:v>
                </c:pt>
                <c:pt idx="317">
                  <c:v>27.781388465977063</c:v>
                </c:pt>
                <c:pt idx="318">
                  <c:v>26.541298662834329</c:v>
                </c:pt>
                <c:pt idx="319">
                  <c:v>25.419260182502651</c:v>
                </c:pt>
                <c:pt idx="320">
                  <c:v>24.396231600077328</c:v>
                </c:pt>
                <c:pt idx="321">
                  <c:v>23.456797151376406</c:v>
                </c:pt>
                <c:pt idx="322">
                  <c:v>22.588677296356309</c:v>
                </c:pt>
                <c:pt idx="323">
                  <c:v>21.783022286792171</c:v>
                </c:pt>
                <c:pt idx="324">
                  <c:v>21.032758137240329</c:v>
                </c:pt>
                <c:pt idx="325">
                  <c:v>20.331951615028196</c:v>
                </c:pt>
                <c:pt idx="326">
                  <c:v>19.675573293737962</c:v>
                </c:pt>
                <c:pt idx="327">
                  <c:v>19.059347441529873</c:v>
                </c:pt>
                <c:pt idx="328">
                  <c:v>18.479600952363999</c:v>
                </c:pt>
                <c:pt idx="329">
                  <c:v>17.933175674710817</c:v>
                </c:pt>
                <c:pt idx="330">
                  <c:v>17.417327063814799</c:v>
                </c:pt>
                <c:pt idx="331">
                  <c:v>16.929671822463202</c:v>
                </c:pt>
                <c:pt idx="332">
                  <c:v>16.468121429679783</c:v>
                </c:pt>
                <c:pt idx="333">
                  <c:v>16.030842052555869</c:v>
                </c:pt>
                <c:pt idx="334">
                  <c:v>15.61621632493371</c:v>
                </c:pt>
                <c:pt idx="335">
                  <c:v>15.222812092595158</c:v>
                </c:pt>
                <c:pt idx="336">
                  <c:v>14.849358451443027</c:v>
                </c:pt>
                <c:pt idx="337">
                  <c:v>14.494721417975326</c:v>
                </c:pt>
                <c:pt idx="338">
                  <c:v>14.157888279131202</c:v>
                </c:pt>
                <c:pt idx="339">
                  <c:v>13.837950891834794</c:v>
                </c:pt>
                <c:pt idx="340">
                  <c:v>13.518454128301773</c:v>
                </c:pt>
                <c:pt idx="341">
                  <c:v>13.214603531031889</c:v>
                </c:pt>
                <c:pt idx="342">
                  <c:v>12.925280519042387</c:v>
                </c:pt>
                <c:pt idx="343">
                  <c:v>12.649474714294291</c:v>
                </c:pt>
                <c:pt idx="344">
                  <c:v>12.386263548836267</c:v>
                </c:pt>
                <c:pt idx="345">
                  <c:v>12.13480778513968</c:v>
                </c:pt>
                <c:pt idx="346">
                  <c:v>11.894340520402258</c:v>
                </c:pt>
                <c:pt idx="347">
                  <c:v>11.664162025835655</c:v>
                </c:pt>
                <c:pt idx="348">
                  <c:v>11.443628405757577</c:v>
                </c:pt>
                <c:pt idx="349">
                  <c:v>11.23215076542442</c:v>
                </c:pt>
                <c:pt idx="350">
                  <c:v>11.029185536815495</c:v>
                </c:pt>
                <c:pt idx="351">
                  <c:v>10.834231786784803</c:v>
                </c:pt>
                <c:pt idx="352">
                  <c:v>10.646828844548741</c:v>
                </c:pt>
                <c:pt idx="353">
                  <c:v>10.466548553102571</c:v>
                </c:pt>
                <c:pt idx="354">
                  <c:v>10.292996692001376</c:v>
                </c:pt>
                <c:pt idx="355">
                  <c:v>10.125806081201828</c:v>
                </c:pt>
                <c:pt idx="356">
                  <c:v>9.9646357689217275</c:v>
                </c:pt>
                <c:pt idx="357">
                  <c:v>9.8091703140475541</c:v>
                </c:pt>
                <c:pt idx="358">
                  <c:v>9.6591139601715472</c:v>
                </c:pt>
                <c:pt idx="359">
                  <c:v>9.5141930444574783</c:v>
                </c:pt>
                <c:pt idx="360">
                  <c:v>9.3741506460578723</c:v>
                </c:pt>
                <c:pt idx="361">
                  <c:v>9.2387466916285081</c:v>
                </c:pt>
                <c:pt idx="362">
                  <c:v>9.1077580600134969</c:v>
                </c:pt>
                <c:pt idx="363">
                  <c:v>8.9809738801989507</c:v>
                </c:pt>
                <c:pt idx="364">
                  <c:v>8.8581983530077189</c:v>
                </c:pt>
                <c:pt idx="365">
                  <c:v>8.7392463336345294</c:v>
                </c:pt>
                <c:pt idx="366">
                  <c:v>8.6239438975973783</c:v>
                </c:pt>
                <c:pt idx="367">
                  <c:v>8.5121288657102756</c:v>
                </c:pt>
                <c:pt idx="368">
                  <c:v>8.40364681228451</c:v>
                </c:pt>
                <c:pt idx="369">
                  <c:v>8.2983540291355631</c:v>
                </c:pt>
                <c:pt idx="370">
                  <c:v>8.1961137163480533</c:v>
                </c:pt>
                <c:pt idx="371">
                  <c:v>8.0967967797183142</c:v>
                </c:pt>
                <c:pt idx="372">
                  <c:v>8.0002825717694108</c:v>
                </c:pt>
                <c:pt idx="373">
                  <c:v>7.9064553802999678</c:v>
                </c:pt>
                <c:pt idx="374">
                  <c:v>7.8152074042179489</c:v>
                </c:pt>
                <c:pt idx="375">
                  <c:v>7.7264353663730807</c:v>
                </c:pt>
                <c:pt idx="376">
                  <c:v>7.6400414232237299</c:v>
                </c:pt>
                <c:pt idx="377">
                  <c:v>7.5559340139680327</c:v>
                </c:pt>
                <c:pt idx="378">
                  <c:v>7.4740246932717254</c:v>
                </c:pt>
                <c:pt idx="379">
                  <c:v>7.394231056347027</c:v>
                </c:pt>
                <c:pt idx="380">
                  <c:v>7.3164736607753902</c:v>
                </c:pt>
                <c:pt idx="381">
                  <c:v>7.2406769845238781</c:v>
                </c:pt>
                <c:pt idx="382">
                  <c:v>7.1667703245296508</c:v>
                </c:pt>
                <c:pt idx="383">
                  <c:v>7.0946848881415718</c:v>
                </c:pt>
                <c:pt idx="384">
                  <c:v>7.0243566389557355</c:v>
                </c:pt>
                <c:pt idx="385">
                  <c:v>6.9557234549992835</c:v>
                </c:pt>
                <c:pt idx="386">
                  <c:v>6.8887261003643294</c:v>
                </c:pt>
                <c:pt idx="387">
                  <c:v>6.8233091408171429</c:v>
                </c:pt>
                <c:pt idx="388">
                  <c:v>6.759418237406166</c:v>
                </c:pt>
                <c:pt idx="389">
                  <c:v>6.6970029020738515</c:v>
                </c:pt>
                <c:pt idx="390">
                  <c:v>6.6360138431293612</c:v>
                </c:pt>
                <c:pt idx="391">
                  <c:v>6.5764039316181471</c:v>
                </c:pt>
                <c:pt idx="392">
                  <c:v>6.518129115965837</c:v>
                </c:pt>
                <c:pt idx="393">
                  <c:v>6.4611458785165707</c:v>
                </c:pt>
                <c:pt idx="394">
                  <c:v>6.4054138990036193</c:v>
                </c:pt>
                <c:pt idx="395">
                  <c:v>6.3508935526182357</c:v>
                </c:pt>
                <c:pt idx="396">
                  <c:v>6.2975468610783105</c:v>
                </c:pt>
                <c:pt idx="397">
                  <c:v>6.2453383964780835</c:v>
                </c:pt>
                <c:pt idx="398">
                  <c:v>6.1942328723532052</c:v>
                </c:pt>
                <c:pt idx="399">
                  <c:v>6.1441977177333005</c:v>
                </c:pt>
                <c:pt idx="400">
                  <c:v>6.0952007022752372</c:v>
                </c:pt>
                <c:pt idx="401">
                  <c:v>6.0472108670279541</c:v>
                </c:pt>
                <c:pt idx="402">
                  <c:v>6.0001994123627664</c:v>
                </c:pt>
                <c:pt idx="403">
                  <c:v>5.9541374022255775</c:v>
                </c:pt>
                <c:pt idx="404">
                  <c:v>5.9089982537680239</c:v>
                </c:pt>
                <c:pt idx="405">
                  <c:v>5.8647554700885163</c:v>
                </c:pt>
                <c:pt idx="406">
                  <c:v>5.8213835485853318</c:v>
                </c:pt>
                <c:pt idx="407">
                  <c:v>5.7788588505912628</c:v>
                </c:pt>
                <c:pt idx="408">
                  <c:v>5.7371577055723595</c:v>
                </c:pt>
                <c:pt idx="409">
                  <c:v>5.6962573057503372</c:v>
                </c:pt>
                <c:pt idx="410">
                  <c:v>5.6561365643232371</c:v>
                </c:pt>
                <c:pt idx="411">
                  <c:v>5.6167739678187676</c:v>
                </c:pt>
                <c:pt idx="412">
                  <c:v>5.5781499432474408</c:v>
                </c:pt>
                <c:pt idx="413">
                  <c:v>5.5402447325099358</c:v>
                </c:pt>
                <c:pt idx="414">
                  <c:v>5.5030392643972279</c:v>
                </c:pt>
                <c:pt idx="415">
                  <c:v>5.4665159937812273</c:v>
                </c:pt>
                <c:pt idx="416">
                  <c:v>5.4306568306863658</c:v>
                </c:pt>
                <c:pt idx="417">
                  <c:v>5.3954451527832177</c:v>
                </c:pt>
                <c:pt idx="418">
                  <c:v>5.360864900248723</c:v>
                </c:pt>
                <c:pt idx="419">
                  <c:v>5.3268998448091835</c:v>
                </c:pt>
                <c:pt idx="420">
                  <c:v>5.2935348533279134</c:v>
                </c:pt>
                <c:pt idx="421">
                  <c:v>5.2607552903120913</c:v>
                </c:pt>
                <c:pt idx="422">
                  <c:v>5.2285465801751263</c:v>
                </c:pt>
                <c:pt idx="423">
                  <c:v>5.1968950291222864</c:v>
                </c:pt>
                <c:pt idx="424">
                  <c:v>5.1657872446607671</c:v>
                </c:pt>
                <c:pt idx="425">
                  <c:v>5.1352102584668398</c:v>
                </c:pt>
                <c:pt idx="426">
                  <c:v>5.1051516456183901</c:v>
                </c:pt>
                <c:pt idx="427">
                  <c:v>5.0755989630753939</c:v>
                </c:pt>
                <c:pt idx="428">
                  <c:v>5.0465405534166994</c:v>
                </c:pt>
                <c:pt idx="429">
                  <c:v>5.0179649833811251</c:v>
                </c:pt>
                <c:pt idx="430">
                  <c:v>4.9898611667538688</c:v>
                </c:pt>
                <c:pt idx="431">
                  <c:v>4.9622184838858674</c:v>
                </c:pt>
                <c:pt idx="432">
                  <c:v>4.93502623685327</c:v>
                </c:pt>
                <c:pt idx="433">
                  <c:v>4.9082744363729418</c:v>
                </c:pt>
                <c:pt idx="434">
                  <c:v>4.8819532568189032</c:v>
                </c:pt>
                <c:pt idx="435">
                  <c:v>4.8560531586157385</c:v>
                </c:pt>
                <c:pt idx="436">
                  <c:v>4.8305650075353368</c:v>
                </c:pt>
                <c:pt idx="437">
                  <c:v>4.8054795443337897</c:v>
                </c:pt>
                <c:pt idx="438">
                  <c:v>4.780788156196472</c:v>
                </c:pt>
                <c:pt idx="439">
                  <c:v>4.7564823461057539</c:v>
                </c:pt>
                <c:pt idx="440">
                  <c:v>4.7325538544268069</c:v>
                </c:pt>
                <c:pt idx="441">
                  <c:v>4.7089947776627135</c:v>
                </c:pt>
                <c:pt idx="442">
                  <c:v>4.6857970507229725</c:v>
                </c:pt>
                <c:pt idx="443">
                  <c:v>4.6629532042270174</c:v>
                </c:pt>
                <c:pt idx="444">
                  <c:v>4.640455846429818</c:v>
                </c:pt>
                <c:pt idx="445">
                  <c:v>4.6182977838209558</c:v>
                </c:pt>
                <c:pt idx="446">
                  <c:v>4.5964721391483332</c:v>
                </c:pt>
                <c:pt idx="447">
                  <c:v>4.574971844750177</c:v>
                </c:pt>
                <c:pt idx="448">
                  <c:v>4.5537903869950549</c:v>
                </c:pt>
                <c:pt idx="449">
                  <c:v>4.5329212992334202</c:v>
                </c:pt>
                <c:pt idx="450">
                  <c:v>4.5123584045194178</c:v>
                </c:pt>
                <c:pt idx="451">
                  <c:v>4.4920953168128177</c:v>
                </c:pt>
                <c:pt idx="452">
                  <c:v>4.4721261760060509</c:v>
                </c:pt>
                <c:pt idx="453">
                  <c:v>4.4524451487338101</c:v>
                </c:pt>
                <c:pt idx="454">
                  <c:v>4.4330465470163327</c:v>
                </c:pt>
                <c:pt idx="455">
                  <c:v>4.4139248234843</c:v>
                </c:pt>
                <c:pt idx="456">
                  <c:v>4.3950745667882805</c:v>
                </c:pt>
                <c:pt idx="457">
                  <c:v>4.3764905574635824</c:v>
                </c:pt>
                <c:pt idx="458">
                  <c:v>4.3581675223920353</c:v>
                </c:pt>
                <c:pt idx="459">
                  <c:v>4.3401005528555645</c:v>
                </c:pt>
                <c:pt idx="460">
                  <c:v>4.3222846190340602</c:v>
                </c:pt>
                <c:pt idx="461">
                  <c:v>4.3047149868158767</c:v>
                </c:pt>
                <c:pt idx="462">
                  <c:v>4.2873870333522568</c:v>
                </c:pt>
                <c:pt idx="463">
                  <c:v>4.2702960656596165</c:v>
                </c:pt>
                <c:pt idx="464">
                  <c:v>4.2534377336256348</c:v>
                </c:pt>
                <c:pt idx="465">
                  <c:v>4.2368075516597816</c:v>
                </c:pt>
                <c:pt idx="466">
                  <c:v>4.220401310568886</c:v>
                </c:pt>
                <c:pt idx="467">
                  <c:v>4.2042148961841708</c:v>
                </c:pt>
                <c:pt idx="468">
                  <c:v>4.1882441106830894</c:v>
                </c:pt>
                <c:pt idx="469">
                  <c:v>4.1724850810553091</c:v>
                </c:pt>
                <c:pt idx="470">
                  <c:v>4.156933787047806</c:v>
                </c:pt>
                <c:pt idx="471">
                  <c:v>4.14158652682252</c:v>
                </c:pt>
                <c:pt idx="472">
                  <c:v>4.1264394472010704</c:v>
                </c:pt>
                <c:pt idx="473">
                  <c:v>4.1114889494723217</c:v>
                </c:pt>
                <c:pt idx="474">
                  <c:v>4.0967314538178945</c:v>
                </c:pt>
                <c:pt idx="475">
                  <c:v>4.0821634842511321</c:v>
                </c:pt>
                <c:pt idx="476">
                  <c:v>4.0677815797042012</c:v>
                </c:pt>
                <c:pt idx="477">
                  <c:v>4.0535823787481728</c:v>
                </c:pt>
                <c:pt idx="478">
                  <c:v>4.03956258856386</c:v>
                </c:pt>
                <c:pt idx="479">
                  <c:v>4.0257189543104417</c:v>
                </c:pt>
                <c:pt idx="480">
                  <c:v>4.0120483718950837</c:v>
                </c:pt>
                <c:pt idx="481">
                  <c:v>3.9985477140371102</c:v>
                </c:pt>
                <c:pt idx="482">
                  <c:v>3.9852139432658737</c:v>
                </c:pt>
                <c:pt idx="483">
                  <c:v>3.9720440530256798</c:v>
                </c:pt>
                <c:pt idx="484">
                  <c:v>3.9590351799146055</c:v>
                </c:pt>
                <c:pt idx="485">
                  <c:v>3.946184431149502</c:v>
                </c:pt>
                <c:pt idx="486">
                  <c:v>3.9334889828383419</c:v>
                </c:pt>
                <c:pt idx="487">
                  <c:v>3.9209461066511171</c:v>
                </c:pt>
                <c:pt idx="488">
                  <c:v>3.908553069173311</c:v>
                </c:pt>
                <c:pt idx="489">
                  <c:v>3.8963072366968814</c:v>
                </c:pt>
                <c:pt idx="490">
                  <c:v>3.8842059960317736</c:v>
                </c:pt>
                <c:pt idx="491">
                  <c:v>3.8722467885509118</c:v>
                </c:pt>
                <c:pt idx="492">
                  <c:v>3.8604271018396097</c:v>
                </c:pt>
                <c:pt idx="493">
                  <c:v>3.8487446939570154</c:v>
                </c:pt>
                <c:pt idx="494">
                  <c:v>3.8371967734987464</c:v>
                </c:pt>
                <c:pt idx="495">
                  <c:v>3.8257820385558503</c:v>
                </c:pt>
                <c:pt idx="496">
                  <c:v>3.8144975976407225</c:v>
                </c:pt>
                <c:pt idx="497">
                  <c:v>3.8033422283595484</c:v>
                </c:pt>
                <c:pt idx="498">
                  <c:v>3.7923131170422226</c:v>
                </c:pt>
                <c:pt idx="499">
                  <c:v>3.7814091170212842</c:v>
                </c:pt>
                <c:pt idx="500">
                  <c:v>3.7706274885951516</c:v>
                </c:pt>
                <c:pt idx="501">
                  <c:v>3.7599671572635853</c:v>
                </c:pt>
                <c:pt idx="502">
                  <c:v>3.749425861135625</c:v>
                </c:pt>
                <c:pt idx="503">
                  <c:v>3.7390013721416766</c:v>
                </c:pt>
                <c:pt idx="504">
                  <c:v>3.7286927178209663</c:v>
                </c:pt>
                <c:pt idx="505">
                  <c:v>3.7184973280103826</c:v>
                </c:pt>
                <c:pt idx="506">
                  <c:v>3.7084142944199758</c:v>
                </c:pt>
                <c:pt idx="507">
                  <c:v>3.6984411090785438</c:v>
                </c:pt>
                <c:pt idx="508">
                  <c:v>3.688576924992188</c:v>
                </c:pt>
                <c:pt idx="509">
                  <c:v>3.6788192934432549</c:v>
                </c:pt>
                <c:pt idx="510">
                  <c:v>3.6691674260265961</c:v>
                </c:pt>
                <c:pt idx="511">
                  <c:v>3.6596189305059927</c:v>
                </c:pt>
                <c:pt idx="512">
                  <c:v>3.6501730745129093</c:v>
                </c:pt>
                <c:pt idx="513">
                  <c:v>3.640827928151011</c:v>
                </c:pt>
                <c:pt idx="514">
                  <c:v>3.6315815872592432</c:v>
                </c:pt>
                <c:pt idx="515">
                  <c:v>3.6224333990535111</c:v>
                </c:pt>
                <c:pt idx="516">
                  <c:v>3.6133811013736983</c:v>
                </c:pt>
                <c:pt idx="517">
                  <c:v>3.6044240917064316</c:v>
                </c:pt>
                <c:pt idx="518">
                  <c:v>3.5955601558353902</c:v>
                </c:pt>
                <c:pt idx="519">
                  <c:v>3.586788739433505</c:v>
                </c:pt>
                <c:pt idx="520">
                  <c:v>3.5781076740832773</c:v>
                </c:pt>
                <c:pt idx="521">
                  <c:v>3.5695164516746187</c:v>
                </c:pt>
                <c:pt idx="522">
                  <c:v>3.5610133575923473</c:v>
                </c:pt>
                <c:pt idx="523">
                  <c:v>3.5525966979829575</c:v>
                </c:pt>
                <c:pt idx="524">
                  <c:v>3.5442660306013831</c:v>
                </c:pt>
                <c:pt idx="525">
                  <c:v>3.5360192928859009</c:v>
                </c:pt>
                <c:pt idx="526">
                  <c:v>3.5278560843389308</c:v>
                </c:pt>
                <c:pt idx="527">
                  <c:v>3.5197743815569793</c:v>
                </c:pt>
                <c:pt idx="528">
                  <c:v>3.511773824167387</c:v>
                </c:pt>
                <c:pt idx="529">
                  <c:v>3.5038524262478097</c:v>
                </c:pt>
                <c:pt idx="530">
                  <c:v>3.4960098660131802</c:v>
                </c:pt>
                <c:pt idx="531">
                  <c:v>3.4882441934326489</c:v>
                </c:pt>
                <c:pt idx="532">
                  <c:v>3.4805551238517514</c:v>
                </c:pt>
                <c:pt idx="533">
                  <c:v>3.4729411542779389</c:v>
                </c:pt>
                <c:pt idx="534">
                  <c:v>3.4654007978418737</c:v>
                </c:pt>
                <c:pt idx="535">
                  <c:v>3.4579338230158014</c:v>
                </c:pt>
                <c:pt idx="536">
                  <c:v>3.4505383630691089</c:v>
                </c:pt>
                <c:pt idx="537">
                  <c:v>3.4432142202807747</c:v>
                </c:pt>
                <c:pt idx="538">
                  <c:v>3.4359595588624252</c:v>
                </c:pt>
                <c:pt idx="539">
                  <c:v>3.4287742136866139</c:v>
                </c:pt>
                <c:pt idx="540">
                  <c:v>3.4216563786502632</c:v>
                </c:pt>
                <c:pt idx="541">
                  <c:v>3.4146059200664558</c:v>
                </c:pt>
                <c:pt idx="542">
                  <c:v>3.4076214755894396</c:v>
                </c:pt>
                <c:pt idx="543">
                  <c:v>3.4007016960774514</c:v>
                </c:pt>
                <c:pt idx="544">
                  <c:v>3.393846492966786</c:v>
                </c:pt>
                <c:pt idx="545">
                  <c:v>3.3870541292691048</c:v>
                </c:pt>
                <c:pt idx="546">
                  <c:v>3.3803245452205513</c:v>
                </c:pt>
                <c:pt idx="547">
                  <c:v>3.3736560295876084</c:v>
                </c:pt>
                <c:pt idx="548">
                  <c:v>3.3670485504382954</c:v>
                </c:pt>
                <c:pt idx="549">
                  <c:v>3.3605004212914009</c:v>
                </c:pt>
                <c:pt idx="550">
                  <c:v>3.3540116371243753</c:v>
                </c:pt>
                <c:pt idx="551">
                  <c:v>3.347580953456974</c:v>
                </c:pt>
                <c:pt idx="552">
                  <c:v>3.3412071366880203</c:v>
                </c:pt>
                <c:pt idx="553">
                  <c:v>3.3348902205237532</c:v>
                </c:pt>
                <c:pt idx="554">
                  <c:v>3.3286285762868095</c:v>
                </c:pt>
                <c:pt idx="555">
                  <c:v>3.322422262471362</c:v>
                </c:pt>
                <c:pt idx="556">
                  <c:v>3.3162696720049443</c:v>
                </c:pt>
                <c:pt idx="557">
                  <c:v>3.3101708873883053</c:v>
                </c:pt>
                <c:pt idx="558">
                  <c:v>3.3041243223478798</c:v>
                </c:pt>
                <c:pt idx="559">
                  <c:v>3.2981300826446405</c:v>
                </c:pt>
                <c:pt idx="560">
                  <c:v>3.2921866020353203</c:v>
                </c:pt>
                <c:pt idx="561">
                  <c:v>3.2862942270002016</c:v>
                </c:pt>
                <c:pt idx="562">
                  <c:v>3.2804511781941761</c:v>
                </c:pt>
                <c:pt idx="563">
                  <c:v>3.2746572121714843</c:v>
                </c:pt>
                <c:pt idx="564">
                  <c:v>3.2689116169716592</c:v>
                </c:pt>
                <c:pt idx="565">
                  <c:v>3.2632137462075126</c:v>
                </c:pt>
                <c:pt idx="566">
                  <c:v>3.2575629086189775</c:v>
                </c:pt>
                <c:pt idx="567">
                  <c:v>3.251958475635722</c:v>
                </c:pt>
                <c:pt idx="568">
                  <c:v>3.2463997760613537</c:v>
                </c:pt>
                <c:pt idx="569">
                  <c:v>3.2408861985441324</c:v>
                </c:pt>
                <c:pt idx="570">
                  <c:v>3.2354173097643932</c:v>
                </c:pt>
                <c:pt idx="571">
                  <c:v>3.2299920667911892</c:v>
                </c:pt>
                <c:pt idx="572">
                  <c:v>3.22461008938583</c:v>
                </c:pt>
                <c:pt idx="573">
                  <c:v>3.2192707538991838</c:v>
                </c:pt>
                <c:pt idx="574">
                  <c:v>3.2139734895764005</c:v>
                </c:pt>
                <c:pt idx="575">
                  <c:v>3.2087176908077417</c:v>
                </c:pt>
                <c:pt idx="576">
                  <c:v>3.2035028021598055</c:v>
                </c:pt>
                <c:pt idx="577">
                  <c:v>3.1983284542341233</c:v>
                </c:pt>
                <c:pt idx="578">
                  <c:v>3.1931934503358108</c:v>
                </c:pt>
                <c:pt idx="579">
                  <c:v>3.1880980942573114</c:v>
                </c:pt>
                <c:pt idx="580">
                  <c:v>3.1830411948497868</c:v>
                </c:pt>
                <c:pt idx="581">
                  <c:v>3.1780224423419878</c:v>
                </c:pt>
                <c:pt idx="582">
                  <c:v>3.1730412902621055</c:v>
                </c:pt>
                <c:pt idx="583">
                  <c:v>3.1680972330679285</c:v>
                </c:pt>
                <c:pt idx="584">
                  <c:v>3.1631897401236393</c:v>
                </c:pt>
                <c:pt idx="585">
                  <c:v>3.1583183191542896</c:v>
                </c:pt>
                <c:pt idx="586">
                  <c:v>3.1534826740487332</c:v>
                </c:pt>
                <c:pt idx="587">
                  <c:v>3.1486816680145226</c:v>
                </c:pt>
                <c:pt idx="588">
                  <c:v>3.1439156774006207</c:v>
                </c:pt>
                <c:pt idx="589">
                  <c:v>3.1391833584464885</c:v>
                </c:pt>
                <c:pt idx="590">
                  <c:v>3.1344851024933926</c:v>
                </c:pt>
                <c:pt idx="591">
                  <c:v>3.1298197913424675</c:v>
                </c:pt>
                <c:pt idx="592">
                  <c:v>3.1251871892762537</c:v>
                </c:pt>
                <c:pt idx="593">
                  <c:v>3.1205868317391277</c:v>
                </c:pt>
                <c:pt idx="594">
                  <c:v>3.1160182813586443</c:v>
                </c:pt>
                <c:pt idx="595">
                  <c:v>3.1114813068188423</c:v>
                </c:pt>
                <c:pt idx="596">
                  <c:v>3.1069748231251695</c:v>
                </c:pt>
                <c:pt idx="597">
                  <c:v>3.1024992711897625</c:v>
                </c:pt>
                <c:pt idx="598">
                  <c:v>3.0980533569567821</c:v>
                </c:pt>
                <c:pt idx="599">
                  <c:v>3.0936375347238618</c:v>
                </c:pt>
                <c:pt idx="600">
                  <c:v>3.0892507374334826</c:v>
                </c:pt>
                <c:pt idx="601">
                  <c:v>3.0848927818117788</c:v>
                </c:pt>
                <c:pt idx="602">
                  <c:v>3.0805634819196812</c:v>
                </c:pt>
                <c:pt idx="603">
                  <c:v>3.0762617883337562</c:v>
                </c:pt>
                <c:pt idx="604">
                  <c:v>3.0719881874178956</c:v>
                </c:pt>
                <c:pt idx="605">
                  <c:v>3.0677414192200896</c:v>
                </c:pt>
                <c:pt idx="606">
                  <c:v>3.0635219823983797</c:v>
                </c:pt>
                <c:pt idx="607">
                  <c:v>3.0593286260970607</c:v>
                </c:pt>
                <c:pt idx="608">
                  <c:v>3.0551618609782474</c:v>
                </c:pt>
                <c:pt idx="609">
                  <c:v>3.051020445015185</c:v>
                </c:pt>
                <c:pt idx="610">
                  <c:v>3.0469049005929771</c:v>
                </c:pt>
                <c:pt idx="611">
                  <c:v>3.042814435218204</c:v>
                </c:pt>
                <c:pt idx="612">
                  <c:v>3.0387482598404505</c:v>
                </c:pt>
                <c:pt idx="613">
                  <c:v>3.034706913920183</c:v>
                </c:pt>
                <c:pt idx="614">
                  <c:v>3.0306891763986128</c:v>
                </c:pt>
                <c:pt idx="615">
                  <c:v>3.0266955977920946</c:v>
                </c:pt>
                <c:pt idx="616">
                  <c:v>3.0227249650121641</c:v>
                </c:pt>
                <c:pt idx="617">
                  <c:v>3.0187778393776594</c:v>
                </c:pt>
                <c:pt idx="618">
                  <c:v>3.014853015545782</c:v>
                </c:pt>
                <c:pt idx="619">
                  <c:v>3.0109510653910889</c:v>
                </c:pt>
                <c:pt idx="620">
                  <c:v>3.0070712353600921</c:v>
                </c:pt>
                <c:pt idx="621">
                  <c:v>3.0032127748637585</c:v>
                </c:pt>
                <c:pt idx="622">
                  <c:v>2.9993762711632246</c:v>
                </c:pt>
                <c:pt idx="623">
                  <c:v>2.9955605373503467</c:v>
                </c:pt>
                <c:pt idx="624">
                  <c:v>2.9917661706548606</c:v>
                </c:pt>
                <c:pt idx="625">
                  <c:v>2.987991991191163</c:v>
                </c:pt>
                <c:pt idx="626">
                  <c:v>2.9842386059330659</c:v>
                </c:pt>
                <c:pt idx="627">
                  <c:v>2.9805048418279751</c:v>
                </c:pt>
                <c:pt idx="628">
                  <c:v>2.9767913153752441</c:v>
                </c:pt>
                <c:pt idx="629">
                  <c:v>2.973097307582786</c:v>
                </c:pt>
                <c:pt idx="630">
                  <c:v>2.9694221020307423</c:v>
                </c:pt>
                <c:pt idx="631">
                  <c:v>2.9657663291092762</c:v>
                </c:pt>
                <c:pt idx="632">
                  <c:v>2.9621288320613548</c:v>
                </c:pt>
                <c:pt idx="633">
                  <c:v>2.9585102502797809</c:v>
                </c:pt>
                <c:pt idx="634">
                  <c:v>2.9549096577713128</c:v>
                </c:pt>
                <c:pt idx="635">
                  <c:v>2.951327029101444</c:v>
                </c:pt>
                <c:pt idx="636">
                  <c:v>2.9477621182927756</c:v>
                </c:pt>
                <c:pt idx="637">
                  <c:v>2.9442146829930955</c:v>
                </c:pt>
                <c:pt idx="638">
                  <c:v>2.9406844844318631</c:v>
                </c:pt>
                <c:pt idx="639">
                  <c:v>2.9371712873785185</c:v>
                </c:pt>
                <c:pt idx="640">
                  <c:v>2.9336748601000608</c:v>
                </c:pt>
                <c:pt idx="641">
                  <c:v>2.9301949743200684</c:v>
                </c:pt>
                <c:pt idx="642">
                  <c:v>2.9267314051780606</c:v>
                </c:pt>
                <c:pt idx="643">
                  <c:v>2.9232839311893679</c:v>
                </c:pt>
                <c:pt idx="644">
                  <c:v>2.9198525603338097</c:v>
                </c:pt>
                <c:pt idx="645">
                  <c:v>2.9164366256548466</c:v>
                </c:pt>
                <c:pt idx="646">
                  <c:v>2.9130361415354789</c:v>
                </c:pt>
                <c:pt idx="647">
                  <c:v>2.9096508996037764</c:v>
                </c:pt>
                <c:pt idx="648">
                  <c:v>2.9062806946710715</c:v>
                </c:pt>
                <c:pt idx="649">
                  <c:v>2.902925324694841</c:v>
                </c:pt>
                <c:pt idx="650">
                  <c:v>2.8995845907424291</c:v>
                </c:pt>
                <c:pt idx="651">
                  <c:v>2.8962582969546249</c:v>
                </c:pt>
                <c:pt idx="652">
                  <c:v>2.8929462505105299</c:v>
                </c:pt>
                <c:pt idx="653">
                  <c:v>2.8896482615921091</c:v>
                </c:pt>
                <c:pt idx="654">
                  <c:v>2.8863643709292597</c:v>
                </c:pt>
                <c:pt idx="655">
                  <c:v>2.8830939395842581</c:v>
                </c:pt>
                <c:pt idx="656">
                  <c:v>2.8798370139826535</c:v>
                </c:pt>
                <c:pt idx="657">
                  <c:v>2.8765934159758904</c:v>
                </c:pt>
                <c:pt idx="658">
                  <c:v>2.8733629702492594</c:v>
                </c:pt>
                <c:pt idx="659">
                  <c:v>2.8701455042894759</c:v>
                </c:pt>
                <c:pt idx="660">
                  <c:v>2.86694084835236</c:v>
                </c:pt>
                <c:pt idx="661">
                  <c:v>2.8637488354311667</c:v>
                </c:pt>
                <c:pt idx="662">
                  <c:v>2.8605693012250351</c:v>
                </c:pt>
                <c:pt idx="663">
                  <c:v>2.8574023128686132</c:v>
                </c:pt>
                <c:pt idx="664">
                  <c:v>2.8542472539828165</c:v>
                </c:pt>
                <c:pt idx="665">
                  <c:v>2.8511041968355668</c:v>
                </c:pt>
                <c:pt idx="666">
                  <c:v>2.8479729876435318</c:v>
                </c:pt>
                <c:pt idx="667">
                  <c:v>2.8448534751775605</c:v>
                </c:pt>
                <c:pt idx="668">
                  <c:v>2.8417456224328279</c:v>
                </c:pt>
                <c:pt idx="669">
                  <c:v>2.8386490598202503</c:v>
                </c:pt>
                <c:pt idx="670">
                  <c:v>2.8355637552828821</c:v>
                </c:pt>
                <c:pt idx="671">
                  <c:v>2.8324895675207058</c:v>
                </c:pt>
                <c:pt idx="672">
                  <c:v>2.8294263576454406</c:v>
                </c:pt>
                <c:pt idx="673">
                  <c:v>2.8263741073034514</c:v>
                </c:pt>
                <c:pt idx="674">
                  <c:v>2.8233324461395375</c:v>
                </c:pt>
                <c:pt idx="675">
                  <c:v>2.8203013603913205</c:v>
                </c:pt>
                <c:pt idx="676">
                  <c:v>2.8172808323564311</c:v>
                </c:pt>
                <c:pt idx="677">
                  <c:v>2.8142705111841488</c:v>
                </c:pt>
                <c:pt idx="678">
                  <c:v>2.8112703836863933</c:v>
                </c:pt>
                <c:pt idx="679">
                  <c:v>2.808280327100019</c:v>
                </c:pt>
                <c:pt idx="680">
                  <c:v>2.8053002208613038</c:v>
                </c:pt>
                <c:pt idx="681">
                  <c:v>2.8023299465799667</c:v>
                </c:pt>
                <c:pt idx="682">
                  <c:v>2.7993693880150197</c:v>
                </c:pt>
                <c:pt idx="683">
                  <c:v>2.7964185500822927</c:v>
                </c:pt>
                <c:pt idx="684">
                  <c:v>2.7934770827797402</c:v>
                </c:pt>
                <c:pt idx="685">
                  <c:v>2.7905451070219955</c:v>
                </c:pt>
                <c:pt idx="686">
                  <c:v>2.7876222911144239</c:v>
                </c:pt>
                <c:pt idx="687">
                  <c:v>2.7847086410918944</c:v>
                </c:pt>
                <c:pt idx="688">
                  <c:v>2.7818040530959749</c:v>
                </c:pt>
                <c:pt idx="689">
                  <c:v>2.7789084252495311</c:v>
                </c:pt>
                <c:pt idx="690">
                  <c:v>2.776021657633462</c:v>
                </c:pt>
                <c:pt idx="691">
                  <c:v>2.7731436522640638</c:v>
                </c:pt>
                <c:pt idx="692">
                  <c:v>2.7702743130704057</c:v>
                </c:pt>
                <c:pt idx="693">
                  <c:v>2.7674137776205341</c:v>
                </c:pt>
                <c:pt idx="694">
                  <c:v>2.7645614901793825</c:v>
                </c:pt>
                <c:pt idx="695">
                  <c:v>2.7617175919554224</c:v>
                </c:pt>
                <c:pt idx="696">
                  <c:v>2.7588819943088341</c:v>
                </c:pt>
                <c:pt idx="697">
                  <c:v>2.7560546104035182</c:v>
                </c:pt>
                <c:pt idx="698">
                  <c:v>2.7532353551858701</c:v>
                </c:pt>
                <c:pt idx="699">
                  <c:v>2.750424145363858</c:v>
                </c:pt>
                <c:pt idx="700">
                  <c:v>2.7476208993864781</c:v>
                </c:pt>
                <c:pt idx="701">
                  <c:v>2.7448255374225941</c:v>
                </c:pt>
                <c:pt idx="702">
                  <c:v>2.7420382136833363</c:v>
                </c:pt>
                <c:pt idx="703">
                  <c:v>2.7392583870904601</c:v>
                </c:pt>
                <c:pt idx="704">
                  <c:v>2.7364862151356109</c:v>
                </c:pt>
                <c:pt idx="705">
                  <c:v>2.7337216246673322</c:v>
                </c:pt>
                <c:pt idx="706">
                  <c:v>2.7309645441546513</c:v>
                </c:pt>
                <c:pt idx="707">
                  <c:v>2.7282149036676095</c:v>
                </c:pt>
                <c:pt idx="708">
                  <c:v>2.7254726348582703</c:v>
                </c:pt>
                <c:pt idx="709">
                  <c:v>2.7227376709414282</c:v>
                </c:pt>
                <c:pt idx="710">
                  <c:v>2.7200100630503887</c:v>
                </c:pt>
                <c:pt idx="711">
                  <c:v>2.7172895147420077</c:v>
                </c:pt>
                <c:pt idx="712">
                  <c:v>2.714576080159651</c:v>
                </c:pt>
                <c:pt idx="713">
                  <c:v>2.7118696985830697</c:v>
                </c:pt>
                <c:pt idx="714">
                  <c:v>2.7091703107628442</c:v>
                </c:pt>
                <c:pt idx="715">
                  <c:v>2.7064779753742898</c:v>
                </c:pt>
                <c:pt idx="716">
                  <c:v>2.7037924031271898</c:v>
                </c:pt>
                <c:pt idx="717">
                  <c:v>2.7011136555309978</c:v>
                </c:pt>
                <c:pt idx="718">
                  <c:v>2.6984416790406125</c:v>
                </c:pt>
                <c:pt idx="719">
                  <c:v>2.6957765380277858</c:v>
                </c:pt>
                <c:pt idx="720">
                  <c:v>2.6931179486389141</c:v>
                </c:pt>
                <c:pt idx="721">
                  <c:v>2.690465977945327</c:v>
                </c:pt>
                <c:pt idx="722">
                  <c:v>2.6878206337754844</c:v>
                </c:pt>
                <c:pt idx="723">
                  <c:v>2.6851817574301586</c:v>
                </c:pt>
                <c:pt idx="724">
                  <c:v>2.6825494200121942</c:v>
                </c:pt>
                <c:pt idx="725">
                  <c:v>2.6799234560007035</c:v>
                </c:pt>
                <c:pt idx="726">
                  <c:v>2.6773039390067712</c:v>
                </c:pt>
                <c:pt idx="727">
                  <c:v>2.6746907154677815</c:v>
                </c:pt>
                <c:pt idx="728">
                  <c:v>2.672083800842477</c:v>
                </c:pt>
                <c:pt idx="729">
                  <c:v>2.66948321659752</c:v>
                </c:pt>
                <c:pt idx="730">
                  <c:v>2.6668888591528725</c:v>
                </c:pt>
                <c:pt idx="731">
                  <c:v>2.66430064054475</c:v>
                </c:pt>
                <c:pt idx="732">
                  <c:v>2.6617185809887771</c:v>
                </c:pt>
                <c:pt idx="733">
                  <c:v>2.6591426459499155</c:v>
                </c:pt>
                <c:pt idx="734">
                  <c:v>2.6565729186761735</c:v>
                </c:pt>
                <c:pt idx="735">
                  <c:v>2.6540091336184348</c:v>
                </c:pt>
                <c:pt idx="736">
                  <c:v>2.6514513762628877</c:v>
                </c:pt>
                <c:pt idx="737">
                  <c:v>2.6488996165528231</c:v>
                </c:pt>
                <c:pt idx="738">
                  <c:v>2.6463538255144816</c:v>
                </c:pt>
                <c:pt idx="739">
                  <c:v>2.6438140918754263</c:v>
                </c:pt>
                <c:pt idx="740">
                  <c:v>2.6412801555157883</c:v>
                </c:pt>
                <c:pt idx="741">
                  <c:v>2.6387521072614346</c:v>
                </c:pt>
                <c:pt idx="742">
                  <c:v>2.6362299223289041</c:v>
                </c:pt>
                <c:pt idx="743">
                  <c:v>2.6337136352520396</c:v>
                </c:pt>
                <c:pt idx="744">
                  <c:v>2.6312031066451982</c:v>
                </c:pt>
                <c:pt idx="745">
                  <c:v>2.6286984313267534</c:v>
                </c:pt>
                <c:pt idx="746">
                  <c:v>2.6261994718839721</c:v>
                </c:pt>
                <c:pt idx="747">
                  <c:v>2.6237063250483335</c:v>
                </c:pt>
                <c:pt idx="748">
                  <c:v>2.6212188553305595</c:v>
                </c:pt>
                <c:pt idx="749">
                  <c:v>2.6187371309115623</c:v>
                </c:pt>
                <c:pt idx="750">
                  <c:v>2.6162611093980463</c:v>
                </c:pt>
                <c:pt idx="751">
                  <c:v>2.6137907695533604</c:v>
                </c:pt>
                <c:pt idx="752">
                  <c:v>2.6113261012106559</c:v>
                </c:pt>
                <c:pt idx="753">
                  <c:v>2.6088670848914552</c:v>
                </c:pt>
                <c:pt idx="754">
                  <c:v>2.6064136817960408</c:v>
                </c:pt>
                <c:pt idx="755">
                  <c:v>2.6039659653524625</c:v>
                </c:pt>
                <c:pt idx="756">
                  <c:v>2.6015238072848357</c:v>
                </c:pt>
                <c:pt idx="757">
                  <c:v>2.5990873130659327</c:v>
                </c:pt>
                <c:pt idx="758">
                  <c:v>2.5966563561081775</c:v>
                </c:pt>
                <c:pt idx="759">
                  <c:v>2.5942310143789933</c:v>
                </c:pt>
                <c:pt idx="760">
                  <c:v>2.59181125022047</c:v>
                </c:pt>
                <c:pt idx="761">
                  <c:v>2.5893970558646924</c:v>
                </c:pt>
                <c:pt idx="762">
                  <c:v>2.5869884091319473</c:v>
                </c:pt>
                <c:pt idx="763">
                  <c:v>2.5845853341607201</c:v>
                </c:pt>
                <c:pt idx="764">
                  <c:v>2.5821878102803972</c:v>
                </c:pt>
                <c:pt idx="765">
                  <c:v>2.5797958327463801</c:v>
                </c:pt>
                <c:pt idx="766">
                  <c:v>2.5774093975417167</c:v>
                </c:pt>
                <c:pt idx="767">
                  <c:v>2.5750284868429079</c:v>
                </c:pt>
                <c:pt idx="768">
                  <c:v>2.5726531271052191</c:v>
                </c:pt>
                <c:pt idx="769">
                  <c:v>2.5702832943203444</c:v>
                </c:pt>
                <c:pt idx="770">
                  <c:v>2.5679190024380207</c:v>
                </c:pt>
                <c:pt idx="771">
                  <c:v>2.5655602360778507</c:v>
                </c:pt>
                <c:pt idx="772">
                  <c:v>2.5632070060829215</c:v>
                </c:pt>
                <c:pt idx="773">
                  <c:v>2.5608593099219807</c:v>
                </c:pt>
                <c:pt idx="774">
                  <c:v>2.5585171487671969</c:v>
                </c:pt>
                <c:pt idx="775">
                  <c:v>2.556180524746491</c:v>
                </c:pt>
                <c:pt idx="776">
                  <c:v>2.5526869907264191</c:v>
                </c:pt>
                <c:pt idx="777">
                  <c:v>2.5491996855775803</c:v>
                </c:pt>
                <c:pt idx="778">
                  <c:v>2.5457193438153678</c:v>
                </c:pt>
                <c:pt idx="779">
                  <c:v>2.5422449316540003</c:v>
                </c:pt>
                <c:pt idx="780">
                  <c:v>2.5387771841577345</c:v>
                </c:pt>
                <c:pt idx="781">
                  <c:v>2.5353150709850913</c:v>
                </c:pt>
                <c:pt idx="782">
                  <c:v>2.5318593277177008</c:v>
                </c:pt>
                <c:pt idx="783">
                  <c:v>2.5284093675805344</c:v>
                </c:pt>
                <c:pt idx="784">
                  <c:v>2.5249650460111712</c:v>
                </c:pt>
                <c:pt idx="785">
                  <c:v>2.5215257800357262</c:v>
                </c:pt>
                <c:pt idx="786">
                  <c:v>2.5180923061788616</c:v>
                </c:pt>
                <c:pt idx="787">
                  <c:v>2.5146636043936823</c:v>
                </c:pt>
                <c:pt idx="788">
                  <c:v>2.5112404116315945</c:v>
                </c:pt>
                <c:pt idx="789">
                  <c:v>2.5078217112690386</c:v>
                </c:pt>
                <c:pt idx="790">
                  <c:v>2.5044082406551689</c:v>
                </c:pt>
                <c:pt idx="791">
                  <c:v>2.5009994236992372</c:v>
                </c:pt>
                <c:pt idx="792">
                  <c:v>2.4975951235116396</c:v>
                </c:pt>
                <c:pt idx="793">
                  <c:v>2.4941947678041867</c:v>
                </c:pt>
                <c:pt idx="794">
                  <c:v>2.4907990946378047</c:v>
                </c:pt>
                <c:pt idx="795">
                  <c:v>2.4874070976488114</c:v>
                </c:pt>
                <c:pt idx="796">
                  <c:v>2.4840195152130597</c:v>
                </c:pt>
                <c:pt idx="797">
                  <c:v>2.4806353443873688</c:v>
                </c:pt>
                <c:pt idx="798">
                  <c:v>2.4772553238357902</c:v>
                </c:pt>
                <c:pt idx="799">
                  <c:v>2.4738788880234015</c:v>
                </c:pt>
                <c:pt idx="800">
                  <c:v>2.4705056907127712</c:v>
                </c:pt>
                <c:pt idx="801">
                  <c:v>2.4671356039783836</c:v>
                </c:pt>
                <c:pt idx="802">
                  <c:v>2.4637691499906902</c:v>
                </c:pt>
                <c:pt idx="803">
                  <c:v>2.4604057684629015</c:v>
                </c:pt>
                <c:pt idx="804">
                  <c:v>2.457045117618017</c:v>
                </c:pt>
                <c:pt idx="805">
                  <c:v>2.4536870731849625</c:v>
                </c:pt>
                <c:pt idx="806">
                  <c:v>2.4503321585364235</c:v>
                </c:pt>
                <c:pt idx="807">
                  <c:v>2.4469796032513673</c:v>
                </c:pt>
                <c:pt idx="808">
                  <c:v>2.4436295009401032</c:v>
                </c:pt>
                <c:pt idx="809">
                  <c:v>2.440281730328651</c:v>
                </c:pt>
                <c:pt idx="810">
                  <c:v>2.4369363857875155</c:v>
                </c:pt>
                <c:pt idx="811">
                  <c:v>2.4335929181272231</c:v>
                </c:pt>
                <c:pt idx="812">
                  <c:v>2.4302514237143402</c:v>
                </c:pt>
                <c:pt idx="813">
                  <c:v>2.4269117848489996</c:v>
                </c:pt>
                <c:pt idx="814">
                  <c:v>2.423574098623682</c:v>
                </c:pt>
                <c:pt idx="815">
                  <c:v>2.4202378210955278</c:v>
                </c:pt>
                <c:pt idx="816">
                  <c:v>2.4169030513433882</c:v>
                </c:pt>
                <c:pt idx="817">
                  <c:v>2.4135696752146458</c:v>
                </c:pt>
                <c:pt idx="818">
                  <c:v>2.4102377924815745</c:v>
                </c:pt>
                <c:pt idx="819">
                  <c:v>2.4069067580435162</c:v>
                </c:pt>
                <c:pt idx="820">
                  <c:v>2.4035770991898722</c:v>
                </c:pt>
                <c:pt idx="821">
                  <c:v>2.4002480671499553</c:v>
                </c:pt>
                <c:pt idx="822">
                  <c:v>2.3969200835749613</c:v>
                </c:pt>
                <c:pt idx="823">
                  <c:v>2.3935927210152057</c:v>
                </c:pt>
                <c:pt idx="824">
                  <c:v>2.3902660835257428</c:v>
                </c:pt>
                <c:pt idx="825">
                  <c:v>2.3869398521543559</c:v>
                </c:pt>
                <c:pt idx="826">
                  <c:v>2.3836141322592339</c:v>
                </c:pt>
                <c:pt idx="827">
                  <c:v>2.3802886070841467</c:v>
                </c:pt>
                <c:pt idx="828">
                  <c:v>2.3769633305786555</c:v>
                </c:pt>
                <c:pt idx="829">
                  <c:v>2.373638146295177</c:v>
                </c:pt>
                <c:pt idx="830">
                  <c:v>2.3703129514744163</c:v>
                </c:pt>
                <c:pt idx="831">
                  <c:v>2.3669876442278346</c:v>
                </c:pt>
                <c:pt idx="832">
                  <c:v>2.3636621235366833</c:v>
                </c:pt>
                <c:pt idx="833">
                  <c:v>2.3603362892516295</c:v>
                </c:pt>
                <c:pt idx="834">
                  <c:v>2.3570100420923925</c:v>
                </c:pt>
                <c:pt idx="835">
                  <c:v>2.3536832836473618</c:v>
                </c:pt>
                <c:pt idx="836">
                  <c:v>2.3503559163728331</c:v>
                </c:pt>
                <c:pt idx="837">
                  <c:v>2.347027843593251</c:v>
                </c:pt>
                <c:pt idx="838">
                  <c:v>2.3436988156461349</c:v>
                </c:pt>
                <c:pt idx="839">
                  <c:v>2.3403694478181132</c:v>
                </c:pt>
                <c:pt idx="840">
                  <c:v>2.3370389514915844</c:v>
                </c:pt>
                <c:pt idx="841">
                  <c:v>2.3337082041749975</c:v>
                </c:pt>
                <c:pt idx="842">
                  <c:v>2.3303764195975392</c:v>
                </c:pt>
                <c:pt idx="843">
                  <c:v>2.3270444737362159</c:v>
                </c:pt>
                <c:pt idx="844">
                  <c:v>2.3237115826541408</c:v>
                </c:pt>
                <c:pt idx="845">
                  <c:v>2.3203782071938126</c:v>
                </c:pt>
                <c:pt idx="846">
                  <c:v>2.3170448064067486</c:v>
                </c:pt>
                <c:pt idx="847">
                  <c:v>2.3137105998342813</c:v>
                </c:pt>
                <c:pt idx="848">
                  <c:v>2.3103764594179155</c:v>
                </c:pt>
                <c:pt idx="849">
                  <c:v>2.3070416070022901</c:v>
                </c:pt>
                <c:pt idx="850">
                  <c:v>2.3037069128344196</c:v>
                </c:pt>
                <c:pt idx="851">
                  <c:v>2.3003716010506285</c:v>
                </c:pt>
                <c:pt idx="852">
                  <c:v>2.2970361301105378</c:v>
                </c:pt>
                <c:pt idx="853">
                  <c:v>2.2937009565746691</c:v>
                </c:pt>
                <c:pt idx="854">
                  <c:v>2.2903653079958426</c:v>
                </c:pt>
                <c:pt idx="855">
                  <c:v>2.2870300501902925</c:v>
                </c:pt>
                <c:pt idx="856">
                  <c:v>2.2836944129740542</c:v>
                </c:pt>
                <c:pt idx="857">
                  <c:v>2.2803592603159339</c:v>
                </c:pt>
                <c:pt idx="858">
                  <c:v>2.2770238242845502</c:v>
                </c:pt>
                <c:pt idx="859">
                  <c:v>2.2736885605170207</c:v>
                </c:pt>
                <c:pt idx="860">
                  <c:v>2.2703539226504708</c:v>
                </c:pt>
                <c:pt idx="861">
                  <c:v>2.2670191461125508</c:v>
                </c:pt>
                <c:pt idx="862">
                  <c:v>2.26368488763771</c:v>
                </c:pt>
                <c:pt idx="863">
                  <c:v>2.2603509921823499</c:v>
                </c:pt>
                <c:pt idx="864">
                  <c:v>2.2570175077174217</c:v>
                </c:pt>
                <c:pt idx="865">
                  <c:v>2.2536844822623912</c:v>
                </c:pt>
                <c:pt idx="866">
                  <c:v>2.2503519638791589</c:v>
                </c:pt>
                <c:pt idx="867">
                  <c:v>2.2470200006661187</c:v>
                </c:pt>
                <c:pt idx="868">
                  <c:v>2.2436884399166166</c:v>
                </c:pt>
                <c:pt idx="869">
                  <c:v>2.2403575311365027</c:v>
                </c:pt>
                <c:pt idx="870">
                  <c:v>2.2370275228387673</c:v>
                </c:pt>
                <c:pt idx="871">
                  <c:v>2.2336982623549626</c:v>
                </c:pt>
                <c:pt idx="872">
                  <c:v>2.2303697978787413</c:v>
                </c:pt>
                <c:pt idx="873">
                  <c:v>2.2270421776057159</c:v>
                </c:pt>
                <c:pt idx="874">
                  <c:v>2.2237154497281653</c:v>
                </c:pt>
                <c:pt idx="875">
                  <c:v>2.2203896624290409</c:v>
                </c:pt>
                <c:pt idx="876">
                  <c:v>2.2170646652200965</c:v>
                </c:pt>
                <c:pt idx="877">
                  <c:v>2.2137409038403599</c:v>
                </c:pt>
                <c:pt idx="878">
                  <c:v>2.210418227481509</c:v>
                </c:pt>
                <c:pt idx="879">
                  <c:v>2.2070966842372566</c:v>
                </c:pt>
                <c:pt idx="880">
                  <c:v>2.2037763221657882</c:v>
                </c:pt>
                <c:pt idx="881">
                  <c:v>2.2004570906500112</c:v>
                </c:pt>
                <c:pt idx="882">
                  <c:v>2.1971392350715995</c:v>
                </c:pt>
                <c:pt idx="883">
                  <c:v>2.1938227045777619</c:v>
                </c:pt>
                <c:pt idx="884">
                  <c:v>2.1905074488206293</c:v>
                </c:pt>
                <c:pt idx="885">
                  <c:v>2.187193614068538</c:v>
                </c:pt>
                <c:pt idx="886">
                  <c:v>2.1838813460612299</c:v>
                </c:pt>
                <c:pt idx="887">
                  <c:v>2.1805705942228877</c:v>
                </c:pt>
                <c:pt idx="888">
                  <c:v>2.1772613085018131</c:v>
                </c:pt>
                <c:pt idx="889">
                  <c:v>2.1739537318536248</c:v>
                </c:pt>
                <c:pt idx="890">
                  <c:v>2.1706478139217862</c:v>
                </c:pt>
                <c:pt idx="891">
                  <c:v>2.1673435534414027</c:v>
                </c:pt>
                <c:pt idx="892">
                  <c:v>2.1640410464185575</c:v>
                </c:pt>
                <c:pt idx="893">
                  <c:v>2.1607403399897978</c:v>
                </c:pt>
                <c:pt idx="894">
                  <c:v>2.1574414812482634</c:v>
                </c:pt>
                <c:pt idx="895">
                  <c:v>2.1541445654461318</c:v>
                </c:pt>
                <c:pt idx="896">
                  <c:v>2.1508495427054162</c:v>
                </c:pt>
                <c:pt idx="897">
                  <c:v>2.1475565081356724</c:v>
                </c:pt>
                <c:pt idx="898">
                  <c:v>2.1442655324160809</c:v>
                </c:pt>
                <c:pt idx="899">
                  <c:v>2.140976625883114</c:v>
                </c:pt>
                <c:pt idx="900">
                  <c:v>1.326005806944444</c:v>
                </c:pt>
              </c:numCache>
            </c:numRef>
          </c:val>
        </c:ser>
        <c:marker val="1"/>
        <c:axId val="1727872"/>
        <c:axId val="1729664"/>
      </c:lineChart>
      <c:catAx>
        <c:axId val="133029248"/>
        <c:scaling>
          <c:orientation val="minMax"/>
        </c:scaling>
        <c:axPos val="b"/>
        <c:title>
          <c:tx>
            <c:rich>
              <a:bodyPr/>
              <a:lstStyle/>
              <a:p>
                <a:pPr>
                  <a:defRPr lang="en-US"/>
                </a:pPr>
                <a:r>
                  <a:rPr lang="en-US"/>
                  <a:t>Distance from centre of board (mm)</a:t>
                </a:r>
              </a:p>
            </c:rich>
          </c:tx>
          <c:layout>
            <c:manualLayout>
              <c:xMode val="edge"/>
              <c:yMode val="edge"/>
              <c:x val="0.39576599344181174"/>
              <c:y val="0.83861476563078563"/>
            </c:manualLayout>
          </c:layout>
          <c:spPr>
            <a:noFill/>
            <a:ln w="25400">
              <a:noFill/>
            </a:ln>
          </c:spPr>
        </c:title>
        <c:numFmt formatCode="0" sourceLinked="0"/>
        <c:tickLblPos val="nextTo"/>
        <c:txPr>
          <a:bodyPr/>
          <a:lstStyle/>
          <a:p>
            <a:pPr>
              <a:defRPr lang="en-US"/>
            </a:pPr>
            <a:endParaRPr lang="en-US"/>
          </a:p>
        </c:txPr>
        <c:crossAx val="1725952"/>
        <c:crosses val="autoZero"/>
        <c:auto val="1"/>
        <c:lblAlgn val="ctr"/>
        <c:lblOffset val="100"/>
        <c:tickMarkSkip val="10"/>
      </c:catAx>
      <c:valAx>
        <c:axId val="1725952"/>
        <c:scaling>
          <c:orientation val="minMax"/>
          <c:max val="150"/>
          <c:min val="0"/>
        </c:scaling>
        <c:axPos val="l"/>
        <c:majorGridlines/>
        <c:title>
          <c:tx>
            <c:rich>
              <a:bodyPr rot="-5400000" vert="horz"/>
              <a:lstStyle/>
              <a:p>
                <a:pPr>
                  <a:defRPr lang="en-US"/>
                </a:pPr>
                <a:r>
                  <a:rPr lang="en-US"/>
                  <a:t>Displacement (mm)</a:t>
                </a:r>
              </a:p>
            </c:rich>
          </c:tx>
          <c:spPr>
            <a:noFill/>
            <a:ln w="25400">
              <a:noFill/>
            </a:ln>
          </c:spPr>
        </c:title>
        <c:numFmt formatCode="0" sourceLinked="0"/>
        <c:tickLblPos val="nextTo"/>
        <c:txPr>
          <a:bodyPr/>
          <a:lstStyle/>
          <a:p>
            <a:pPr>
              <a:defRPr lang="en-US"/>
            </a:pPr>
            <a:endParaRPr lang="en-US"/>
          </a:p>
        </c:txPr>
        <c:crossAx val="133029248"/>
        <c:crosses val="autoZero"/>
        <c:crossBetween val="between"/>
        <c:majorUnit val="10"/>
        <c:minorUnit val="5"/>
      </c:valAx>
      <c:catAx>
        <c:axId val="1727872"/>
        <c:scaling>
          <c:orientation val="minMax"/>
        </c:scaling>
        <c:delete val="1"/>
        <c:axPos val="b"/>
        <c:numFmt formatCode="0" sourceLinked="1"/>
        <c:tickLblPos val="nextTo"/>
        <c:crossAx val="1729664"/>
        <c:crosses val="autoZero"/>
        <c:auto val="1"/>
        <c:lblAlgn val="ctr"/>
        <c:lblOffset val="100"/>
      </c:catAx>
      <c:valAx>
        <c:axId val="1729664"/>
        <c:scaling>
          <c:orientation val="minMax"/>
          <c:max val="20"/>
        </c:scaling>
        <c:axPos val="r"/>
        <c:title>
          <c:tx>
            <c:rich>
              <a:bodyPr/>
              <a:lstStyle/>
              <a:p>
                <a:pPr>
                  <a:defRPr lang="en-US" sz="1000" b="1" i="0" u="none" strike="noStrike" baseline="0">
                    <a:solidFill>
                      <a:srgbClr val="000000"/>
                    </a:solidFill>
                    <a:latin typeface="Calibri"/>
                    <a:ea typeface="Calibri"/>
                    <a:cs typeface="Calibri"/>
                  </a:defRPr>
                </a:pPr>
                <a:r>
                  <a:rPr lang="en-US"/>
                  <a:t>Radius of Curvature (m)</a:t>
                </a:r>
              </a:p>
            </c:rich>
          </c:tx>
          <c:layout>
            <c:manualLayout>
              <c:xMode val="edge"/>
              <c:yMode val="edge"/>
              <c:x val="0.9509289389224227"/>
              <c:y val="0.20141379854020813"/>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lang="en-US" sz="1000" b="0" i="0" u="none" strike="noStrike" baseline="0">
                <a:solidFill>
                  <a:srgbClr val="000000"/>
                </a:solidFill>
                <a:latin typeface="Calibri"/>
                <a:ea typeface="Calibri"/>
                <a:cs typeface="Calibri"/>
              </a:defRPr>
            </a:pPr>
            <a:endParaRPr lang="en-US"/>
          </a:p>
        </c:txPr>
        <c:crossAx val="1727872"/>
        <c:crosses val="max"/>
        <c:crossBetween val="between"/>
      </c:valAx>
    </c:plotArea>
    <c:legend>
      <c:legendPos val="b"/>
      <c:layout>
        <c:manualLayout>
          <c:xMode val="edge"/>
          <c:yMode val="edge"/>
          <c:x val="9.6022891037824548E-2"/>
          <c:y val="0.90769942158486505"/>
          <c:w val="0.8268965517241379"/>
          <c:h val="7.7030514955601828E-2"/>
        </c:manualLayout>
      </c:layout>
      <c:txPr>
        <a:bodyPr/>
        <a:lstStyle/>
        <a:p>
          <a:pPr>
            <a:defRPr lang="en-US"/>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Maximum stress and strain (top layer)</a:t>
            </a:r>
          </a:p>
        </c:rich>
      </c:tx>
      <c:overlay val="1"/>
    </c:title>
    <c:plotArea>
      <c:layout>
        <c:manualLayout>
          <c:layoutTarget val="inner"/>
          <c:xMode val="edge"/>
          <c:yMode val="edge"/>
          <c:x val="8.2574789831465781E-2"/>
          <c:y val="0.12825564355098956"/>
          <c:w val="0.83237291815717884"/>
          <c:h val="0.5038841261995336"/>
        </c:manualLayout>
      </c:layout>
      <c:lineChart>
        <c:grouping val="standard"/>
        <c:ser>
          <c:idx val="0"/>
          <c:order val="0"/>
          <c:tx>
            <c:v>Top layer max stress (compression)</c:v>
          </c:tx>
          <c:marker>
            <c:symbol val="none"/>
          </c:marker>
          <c:cat>
            <c:numRef>
              <c:f>Core!$A$51:$A$951</c:f>
              <c:numCache>
                <c:formatCode>0</c:formatCode>
                <c:ptCount val="9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pt idx="701">
                  <c:v>-199</c:v>
                </c:pt>
                <c:pt idx="702">
                  <c:v>-198</c:v>
                </c:pt>
                <c:pt idx="703">
                  <c:v>-197</c:v>
                </c:pt>
                <c:pt idx="704">
                  <c:v>-196</c:v>
                </c:pt>
                <c:pt idx="705">
                  <c:v>-195</c:v>
                </c:pt>
                <c:pt idx="706">
                  <c:v>-194</c:v>
                </c:pt>
                <c:pt idx="707">
                  <c:v>-193</c:v>
                </c:pt>
                <c:pt idx="708">
                  <c:v>-192</c:v>
                </c:pt>
                <c:pt idx="709">
                  <c:v>-191</c:v>
                </c:pt>
                <c:pt idx="710">
                  <c:v>-190</c:v>
                </c:pt>
                <c:pt idx="711">
                  <c:v>-189</c:v>
                </c:pt>
                <c:pt idx="712">
                  <c:v>-188</c:v>
                </c:pt>
                <c:pt idx="713">
                  <c:v>-187</c:v>
                </c:pt>
                <c:pt idx="714">
                  <c:v>-186</c:v>
                </c:pt>
                <c:pt idx="715">
                  <c:v>-185</c:v>
                </c:pt>
                <c:pt idx="716">
                  <c:v>-184</c:v>
                </c:pt>
                <c:pt idx="717">
                  <c:v>-183</c:v>
                </c:pt>
                <c:pt idx="718">
                  <c:v>-182</c:v>
                </c:pt>
                <c:pt idx="719">
                  <c:v>-181</c:v>
                </c:pt>
                <c:pt idx="720">
                  <c:v>-180</c:v>
                </c:pt>
                <c:pt idx="721">
                  <c:v>-179</c:v>
                </c:pt>
                <c:pt idx="722">
                  <c:v>-178</c:v>
                </c:pt>
                <c:pt idx="723">
                  <c:v>-177</c:v>
                </c:pt>
                <c:pt idx="724">
                  <c:v>-176</c:v>
                </c:pt>
                <c:pt idx="725">
                  <c:v>-175</c:v>
                </c:pt>
                <c:pt idx="726">
                  <c:v>-174</c:v>
                </c:pt>
                <c:pt idx="727">
                  <c:v>-173</c:v>
                </c:pt>
                <c:pt idx="728">
                  <c:v>-172</c:v>
                </c:pt>
                <c:pt idx="729">
                  <c:v>-171</c:v>
                </c:pt>
                <c:pt idx="730">
                  <c:v>-170</c:v>
                </c:pt>
                <c:pt idx="731">
                  <c:v>-169</c:v>
                </c:pt>
                <c:pt idx="732">
                  <c:v>-168</c:v>
                </c:pt>
                <c:pt idx="733">
                  <c:v>-167</c:v>
                </c:pt>
                <c:pt idx="734">
                  <c:v>-166</c:v>
                </c:pt>
                <c:pt idx="735">
                  <c:v>-165</c:v>
                </c:pt>
                <c:pt idx="736">
                  <c:v>-164</c:v>
                </c:pt>
                <c:pt idx="737">
                  <c:v>-163</c:v>
                </c:pt>
                <c:pt idx="738">
                  <c:v>-162</c:v>
                </c:pt>
                <c:pt idx="739">
                  <c:v>-161</c:v>
                </c:pt>
                <c:pt idx="740">
                  <c:v>-160</c:v>
                </c:pt>
                <c:pt idx="741">
                  <c:v>-159</c:v>
                </c:pt>
                <c:pt idx="742">
                  <c:v>-158</c:v>
                </c:pt>
                <c:pt idx="743">
                  <c:v>-157</c:v>
                </c:pt>
                <c:pt idx="744">
                  <c:v>-156</c:v>
                </c:pt>
                <c:pt idx="745">
                  <c:v>-155</c:v>
                </c:pt>
                <c:pt idx="746">
                  <c:v>-154</c:v>
                </c:pt>
                <c:pt idx="747">
                  <c:v>-153</c:v>
                </c:pt>
                <c:pt idx="748">
                  <c:v>-152</c:v>
                </c:pt>
                <c:pt idx="749">
                  <c:v>-151</c:v>
                </c:pt>
                <c:pt idx="750">
                  <c:v>-150</c:v>
                </c:pt>
                <c:pt idx="751">
                  <c:v>-149</c:v>
                </c:pt>
                <c:pt idx="752">
                  <c:v>-148</c:v>
                </c:pt>
                <c:pt idx="753">
                  <c:v>-147</c:v>
                </c:pt>
                <c:pt idx="754">
                  <c:v>-146</c:v>
                </c:pt>
                <c:pt idx="755">
                  <c:v>-145</c:v>
                </c:pt>
                <c:pt idx="756">
                  <c:v>-144</c:v>
                </c:pt>
                <c:pt idx="757">
                  <c:v>-143</c:v>
                </c:pt>
                <c:pt idx="758">
                  <c:v>-142</c:v>
                </c:pt>
                <c:pt idx="759">
                  <c:v>-141</c:v>
                </c:pt>
                <c:pt idx="760">
                  <c:v>-140</c:v>
                </c:pt>
                <c:pt idx="761">
                  <c:v>-139</c:v>
                </c:pt>
                <c:pt idx="762">
                  <c:v>-138</c:v>
                </c:pt>
                <c:pt idx="763">
                  <c:v>-137</c:v>
                </c:pt>
                <c:pt idx="764">
                  <c:v>-136</c:v>
                </c:pt>
                <c:pt idx="765">
                  <c:v>-135</c:v>
                </c:pt>
                <c:pt idx="766">
                  <c:v>-134</c:v>
                </c:pt>
                <c:pt idx="767">
                  <c:v>-133</c:v>
                </c:pt>
                <c:pt idx="768">
                  <c:v>-132</c:v>
                </c:pt>
                <c:pt idx="769">
                  <c:v>-131</c:v>
                </c:pt>
                <c:pt idx="770">
                  <c:v>-130</c:v>
                </c:pt>
                <c:pt idx="771">
                  <c:v>-129</c:v>
                </c:pt>
                <c:pt idx="772">
                  <c:v>-128</c:v>
                </c:pt>
                <c:pt idx="773">
                  <c:v>-127</c:v>
                </c:pt>
                <c:pt idx="774">
                  <c:v>-126</c:v>
                </c:pt>
                <c:pt idx="775">
                  <c:v>-125</c:v>
                </c:pt>
                <c:pt idx="776">
                  <c:v>-124</c:v>
                </c:pt>
                <c:pt idx="777">
                  <c:v>-123</c:v>
                </c:pt>
                <c:pt idx="778">
                  <c:v>-122</c:v>
                </c:pt>
                <c:pt idx="779">
                  <c:v>-121</c:v>
                </c:pt>
                <c:pt idx="780">
                  <c:v>-120</c:v>
                </c:pt>
                <c:pt idx="781">
                  <c:v>-119</c:v>
                </c:pt>
                <c:pt idx="782">
                  <c:v>-118</c:v>
                </c:pt>
                <c:pt idx="783">
                  <c:v>-117</c:v>
                </c:pt>
                <c:pt idx="784">
                  <c:v>-116</c:v>
                </c:pt>
                <c:pt idx="785">
                  <c:v>-115</c:v>
                </c:pt>
                <c:pt idx="786">
                  <c:v>-114</c:v>
                </c:pt>
                <c:pt idx="787">
                  <c:v>-113</c:v>
                </c:pt>
                <c:pt idx="788">
                  <c:v>-112</c:v>
                </c:pt>
                <c:pt idx="789">
                  <c:v>-111</c:v>
                </c:pt>
                <c:pt idx="790">
                  <c:v>-110</c:v>
                </c:pt>
                <c:pt idx="791">
                  <c:v>-109</c:v>
                </c:pt>
                <c:pt idx="792">
                  <c:v>-108</c:v>
                </c:pt>
                <c:pt idx="793">
                  <c:v>-107</c:v>
                </c:pt>
                <c:pt idx="794">
                  <c:v>-106</c:v>
                </c:pt>
                <c:pt idx="795">
                  <c:v>-105</c:v>
                </c:pt>
                <c:pt idx="796">
                  <c:v>-104</c:v>
                </c:pt>
                <c:pt idx="797">
                  <c:v>-103</c:v>
                </c:pt>
                <c:pt idx="798">
                  <c:v>-102</c:v>
                </c:pt>
                <c:pt idx="799">
                  <c:v>-101</c:v>
                </c:pt>
                <c:pt idx="800">
                  <c:v>-100</c:v>
                </c:pt>
                <c:pt idx="801">
                  <c:v>-99</c:v>
                </c:pt>
                <c:pt idx="802">
                  <c:v>-98</c:v>
                </c:pt>
                <c:pt idx="803">
                  <c:v>-97</c:v>
                </c:pt>
                <c:pt idx="804">
                  <c:v>-96</c:v>
                </c:pt>
                <c:pt idx="805">
                  <c:v>-95</c:v>
                </c:pt>
                <c:pt idx="806">
                  <c:v>-94</c:v>
                </c:pt>
                <c:pt idx="807">
                  <c:v>-93</c:v>
                </c:pt>
                <c:pt idx="808">
                  <c:v>-92</c:v>
                </c:pt>
                <c:pt idx="809">
                  <c:v>-91</c:v>
                </c:pt>
                <c:pt idx="810">
                  <c:v>-90</c:v>
                </c:pt>
                <c:pt idx="811">
                  <c:v>-89</c:v>
                </c:pt>
                <c:pt idx="812">
                  <c:v>-88</c:v>
                </c:pt>
                <c:pt idx="813">
                  <c:v>-87</c:v>
                </c:pt>
                <c:pt idx="814">
                  <c:v>-86</c:v>
                </c:pt>
                <c:pt idx="815">
                  <c:v>-85</c:v>
                </c:pt>
                <c:pt idx="816">
                  <c:v>-84</c:v>
                </c:pt>
                <c:pt idx="817">
                  <c:v>-83</c:v>
                </c:pt>
                <c:pt idx="818">
                  <c:v>-82</c:v>
                </c:pt>
                <c:pt idx="819">
                  <c:v>-81</c:v>
                </c:pt>
                <c:pt idx="820">
                  <c:v>-80</c:v>
                </c:pt>
                <c:pt idx="821">
                  <c:v>-79</c:v>
                </c:pt>
                <c:pt idx="822">
                  <c:v>-78</c:v>
                </c:pt>
                <c:pt idx="823">
                  <c:v>-77</c:v>
                </c:pt>
                <c:pt idx="824">
                  <c:v>-76</c:v>
                </c:pt>
                <c:pt idx="825">
                  <c:v>-75</c:v>
                </c:pt>
                <c:pt idx="826">
                  <c:v>-74</c:v>
                </c:pt>
                <c:pt idx="827">
                  <c:v>-73</c:v>
                </c:pt>
                <c:pt idx="828">
                  <c:v>-72</c:v>
                </c:pt>
                <c:pt idx="829">
                  <c:v>-71</c:v>
                </c:pt>
                <c:pt idx="830">
                  <c:v>-70</c:v>
                </c:pt>
                <c:pt idx="831">
                  <c:v>-69</c:v>
                </c:pt>
                <c:pt idx="832">
                  <c:v>-68</c:v>
                </c:pt>
                <c:pt idx="833">
                  <c:v>-67</c:v>
                </c:pt>
                <c:pt idx="834">
                  <c:v>-66</c:v>
                </c:pt>
                <c:pt idx="835">
                  <c:v>-65</c:v>
                </c:pt>
                <c:pt idx="836">
                  <c:v>-64</c:v>
                </c:pt>
                <c:pt idx="837">
                  <c:v>-63</c:v>
                </c:pt>
                <c:pt idx="838">
                  <c:v>-62</c:v>
                </c:pt>
                <c:pt idx="839">
                  <c:v>-61</c:v>
                </c:pt>
                <c:pt idx="840">
                  <c:v>-60</c:v>
                </c:pt>
                <c:pt idx="841">
                  <c:v>-59</c:v>
                </c:pt>
                <c:pt idx="842">
                  <c:v>-58</c:v>
                </c:pt>
                <c:pt idx="843">
                  <c:v>-57</c:v>
                </c:pt>
                <c:pt idx="844">
                  <c:v>-56</c:v>
                </c:pt>
                <c:pt idx="845">
                  <c:v>-55</c:v>
                </c:pt>
                <c:pt idx="846">
                  <c:v>-54</c:v>
                </c:pt>
                <c:pt idx="847">
                  <c:v>-53</c:v>
                </c:pt>
                <c:pt idx="848">
                  <c:v>-52</c:v>
                </c:pt>
                <c:pt idx="849">
                  <c:v>-51</c:v>
                </c:pt>
                <c:pt idx="850">
                  <c:v>-50</c:v>
                </c:pt>
                <c:pt idx="851">
                  <c:v>-49</c:v>
                </c:pt>
                <c:pt idx="852">
                  <c:v>-48</c:v>
                </c:pt>
                <c:pt idx="853">
                  <c:v>-47</c:v>
                </c:pt>
                <c:pt idx="854">
                  <c:v>-46</c:v>
                </c:pt>
                <c:pt idx="855">
                  <c:v>-45</c:v>
                </c:pt>
                <c:pt idx="856">
                  <c:v>-44</c:v>
                </c:pt>
                <c:pt idx="857">
                  <c:v>-43</c:v>
                </c:pt>
                <c:pt idx="858">
                  <c:v>-42</c:v>
                </c:pt>
                <c:pt idx="859">
                  <c:v>-41</c:v>
                </c:pt>
                <c:pt idx="860">
                  <c:v>-40</c:v>
                </c:pt>
                <c:pt idx="861">
                  <c:v>-39</c:v>
                </c:pt>
                <c:pt idx="862">
                  <c:v>-38</c:v>
                </c:pt>
                <c:pt idx="863">
                  <c:v>-37</c:v>
                </c:pt>
                <c:pt idx="864">
                  <c:v>-36</c:v>
                </c:pt>
                <c:pt idx="865">
                  <c:v>-35</c:v>
                </c:pt>
                <c:pt idx="866">
                  <c:v>-34</c:v>
                </c:pt>
                <c:pt idx="867">
                  <c:v>-33</c:v>
                </c:pt>
                <c:pt idx="868">
                  <c:v>-32</c:v>
                </c:pt>
                <c:pt idx="869">
                  <c:v>-31</c:v>
                </c:pt>
                <c:pt idx="870">
                  <c:v>-30</c:v>
                </c:pt>
                <c:pt idx="871">
                  <c:v>-29</c:v>
                </c:pt>
                <c:pt idx="872">
                  <c:v>-28</c:v>
                </c:pt>
                <c:pt idx="873">
                  <c:v>-27</c:v>
                </c:pt>
                <c:pt idx="874">
                  <c:v>-26</c:v>
                </c:pt>
                <c:pt idx="875">
                  <c:v>-25</c:v>
                </c:pt>
                <c:pt idx="876">
                  <c:v>-24</c:v>
                </c:pt>
                <c:pt idx="877">
                  <c:v>-23</c:v>
                </c:pt>
                <c:pt idx="878">
                  <c:v>-22</c:v>
                </c:pt>
                <c:pt idx="879">
                  <c:v>-21</c:v>
                </c:pt>
                <c:pt idx="880">
                  <c:v>-20</c:v>
                </c:pt>
                <c:pt idx="881">
                  <c:v>-19</c:v>
                </c:pt>
                <c:pt idx="882">
                  <c:v>-18</c:v>
                </c:pt>
                <c:pt idx="883">
                  <c:v>-17</c:v>
                </c:pt>
                <c:pt idx="884">
                  <c:v>-16</c:v>
                </c:pt>
                <c:pt idx="885">
                  <c:v>-15</c:v>
                </c:pt>
                <c:pt idx="886">
                  <c:v>-14</c:v>
                </c:pt>
                <c:pt idx="887">
                  <c:v>-13</c:v>
                </c:pt>
                <c:pt idx="888">
                  <c:v>-12</c:v>
                </c:pt>
                <c:pt idx="889">
                  <c:v>-11</c:v>
                </c:pt>
                <c:pt idx="890">
                  <c:v>-10</c:v>
                </c:pt>
                <c:pt idx="891">
                  <c:v>-9</c:v>
                </c:pt>
                <c:pt idx="892">
                  <c:v>-8</c:v>
                </c:pt>
                <c:pt idx="893">
                  <c:v>-7</c:v>
                </c:pt>
                <c:pt idx="894">
                  <c:v>-6</c:v>
                </c:pt>
                <c:pt idx="895">
                  <c:v>-5</c:v>
                </c:pt>
                <c:pt idx="896">
                  <c:v>-4</c:v>
                </c:pt>
                <c:pt idx="897">
                  <c:v>-3</c:v>
                </c:pt>
                <c:pt idx="898">
                  <c:v>-2</c:v>
                </c:pt>
                <c:pt idx="899">
                  <c:v>-1</c:v>
                </c:pt>
                <c:pt idx="900">
                  <c:v>0</c:v>
                </c:pt>
              </c:numCache>
            </c:numRef>
          </c:cat>
          <c:val>
            <c:numRef>
              <c:f>Core!$AD$51:$AD$951</c:f>
              <c:numCache>
                <c:formatCode>0.00</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0.48916927722483122</c:v>
                </c:pt>
                <c:pt idx="302">
                  <c:v>0.58395341857724303</c:v>
                </c:pt>
                <c:pt idx="303">
                  <c:v>0.6379803015273835</c:v>
                </c:pt>
                <c:pt idx="304">
                  <c:v>0.6866868828447219</c:v>
                </c:pt>
                <c:pt idx="305">
                  <c:v>0.73990962334457733</c:v>
                </c:pt>
                <c:pt idx="306">
                  <c:v>0.79728620150348739</c:v>
                </c:pt>
                <c:pt idx="307">
                  <c:v>0.85681973755223029</c:v>
                </c:pt>
                <c:pt idx="308">
                  <c:v>0.91629087578698176</c:v>
                </c:pt>
                <c:pt idx="309">
                  <c:v>0.97306996361780684</c:v>
                </c:pt>
                <c:pt idx="310">
                  <c:v>1.066007727890989</c:v>
                </c:pt>
                <c:pt idx="311">
                  <c:v>1.1565131723508533</c:v>
                </c:pt>
                <c:pt idx="312">
                  <c:v>1.2447926760259553</c:v>
                </c:pt>
                <c:pt idx="313">
                  <c:v>1.3310600486542206</c:v>
                </c:pt>
                <c:pt idx="314">
                  <c:v>1.415534445322415</c:v>
                </c:pt>
                <c:pt idx="315">
                  <c:v>1.4984387864876558</c:v>
                </c:pt>
                <c:pt idx="316">
                  <c:v>1.5799995797115136</c:v>
                </c:pt>
                <c:pt idx="317">
                  <c:v>1.6604457559544605</c:v>
                </c:pt>
                <c:pt idx="318">
                  <c:v>1.7400090641475439</c:v>
                </c:pt>
                <c:pt idx="319">
                  <c:v>1.8189234508427978</c:v>
                </c:pt>
                <c:pt idx="320">
                  <c:v>1.8974259776302627</c:v>
                </c:pt>
                <c:pt idx="321">
                  <c:v>1.975757099197998</c:v>
                </c:pt>
                <c:pt idx="322">
                  <c:v>2.0541323275848042</c:v>
                </c:pt>
                <c:pt idx="323">
                  <c:v>2.1326480046276131</c:v>
                </c:pt>
                <c:pt idx="324">
                  <c:v>2.2113604595080463</c:v>
                </c:pt>
                <c:pt idx="325">
                  <c:v>2.2903129998917087</c:v>
                </c:pt>
                <c:pt idx="326">
                  <c:v>2.3695385361823496</c:v>
                </c:pt>
                <c:pt idx="327">
                  <c:v>2.4490582010535102</c:v>
                </c:pt>
                <c:pt idx="328">
                  <c:v>2.5288838244846641</c:v>
                </c:pt>
                <c:pt idx="329">
                  <c:v>2.6090162095520344</c:v>
                </c:pt>
                <c:pt idx="330">
                  <c:v>2.6894475482078049</c:v>
                </c:pt>
                <c:pt idx="331">
                  <c:v>2.7701595776396446</c:v>
                </c:pt>
                <c:pt idx="332">
                  <c:v>2.8511252694530653</c:v>
                </c:pt>
                <c:pt idx="333">
                  <c:v>2.9323082592875438</c:v>
                </c:pt>
                <c:pt idx="334">
                  <c:v>3.0136630913230871</c:v>
                </c:pt>
                <c:pt idx="335">
                  <c:v>3.0951353941412183</c:v>
                </c:pt>
                <c:pt idx="336">
                  <c:v>3.1766616546662503</c:v>
                </c:pt>
                <c:pt idx="337">
                  <c:v>3.2581698494471376</c:v>
                </c:pt>
                <c:pt idx="338">
                  <c:v>3.3395791105755497</c:v>
                </c:pt>
                <c:pt idx="339">
                  <c:v>3.4208001561657104</c:v>
                </c:pt>
                <c:pt idx="340">
                  <c:v>3.5054571976067974</c:v>
                </c:pt>
                <c:pt idx="341">
                  <c:v>3.589976093020355</c:v>
                </c:pt>
                <c:pt idx="342">
                  <c:v>3.6743580949097248</c:v>
                </c:pt>
                <c:pt idx="343">
                  <c:v>3.7586033399510561</c:v>
                </c:pt>
                <c:pt idx="344">
                  <c:v>3.8427130342142748</c:v>
                </c:pt>
                <c:pt idx="345">
                  <c:v>3.9266880033406308</c:v>
                </c:pt>
                <c:pt idx="346">
                  <c:v>4.0105292510243231</c:v>
                </c:pt>
                <c:pt idx="347">
                  <c:v>4.094237170324968</c:v>
                </c:pt>
                <c:pt idx="348">
                  <c:v>4.1778129260816206</c:v>
                </c:pt>
                <c:pt idx="349">
                  <c:v>4.2612568570859466</c:v>
                </c:pt>
                <c:pt idx="350">
                  <c:v>4.34456988956887</c:v>
                </c:pt>
                <c:pt idx="351">
                  <c:v>4.4277529428178193</c:v>
                </c:pt>
                <c:pt idx="352">
                  <c:v>4.5108062739680141</c:v>
                </c:pt>
                <c:pt idx="353">
                  <c:v>4.5937309793937509</c:v>
                </c:pt>
                <c:pt idx="354">
                  <c:v>4.6765272617133808</c:v>
                </c:pt>
                <c:pt idx="355">
                  <c:v>4.7591959609985111</c:v>
                </c:pt>
                <c:pt idx="356">
                  <c:v>4.8417379095481792</c:v>
                </c:pt>
                <c:pt idx="357">
                  <c:v>4.9241532282422753</c:v>
                </c:pt>
                <c:pt idx="358">
                  <c:v>5.0064429421819598</c:v>
                </c:pt>
                <c:pt idx="359">
                  <c:v>5.0886071178714571</c:v>
                </c:pt>
                <c:pt idx="360">
                  <c:v>5.1706465075269117</c:v>
                </c:pt>
                <c:pt idx="361">
                  <c:v>5.252561855029465</c:v>
                </c:pt>
                <c:pt idx="362">
                  <c:v>5.3343531456532896</c:v>
                </c:pt>
                <c:pt idx="363">
                  <c:v>5.4160213316350028</c:v>
                </c:pt>
                <c:pt idx="364">
                  <c:v>5.497566344411255</c:v>
                </c:pt>
                <c:pt idx="365">
                  <c:v>5.5789888478107477</c:v>
                </c:pt>
                <c:pt idx="366">
                  <c:v>5.6602894970341131</c:v>
                </c:pt>
                <c:pt idx="367">
                  <c:v>5.7414681433952612</c:v>
                </c:pt>
                <c:pt idx="368">
                  <c:v>5.8225256659034468</c:v>
                </c:pt>
                <c:pt idx="369">
                  <c:v>5.9034618629741216</c:v>
                </c:pt>
                <c:pt idx="370">
                  <c:v>5.9842773106917564</c:v>
                </c:pt>
                <c:pt idx="371">
                  <c:v>6.0649725764887892</c:v>
                </c:pt>
                <c:pt idx="372">
                  <c:v>6.1455473803687637</c:v>
                </c:pt>
                <c:pt idx="373">
                  <c:v>6.2260025289854992</c:v>
                </c:pt>
                <c:pt idx="374">
                  <c:v>6.3063376907857798</c:v>
                </c:pt>
                <c:pt idx="375">
                  <c:v>6.3865533559302738</c:v>
                </c:pt>
                <c:pt idx="376">
                  <c:v>6.4666500061730288</c:v>
                </c:pt>
                <c:pt idx="377">
                  <c:v>6.5466272338635534</c:v>
                </c:pt>
                <c:pt idx="378">
                  <c:v>6.6264857754037934</c:v>
                </c:pt>
                <c:pt idx="379">
                  <c:v>6.7062251733297371</c:v>
                </c:pt>
                <c:pt idx="380">
                  <c:v>6.7858458348713917</c:v>
                </c:pt>
                <c:pt idx="381">
                  <c:v>6.8653481593642542</c:v>
                </c:pt>
                <c:pt idx="382">
                  <c:v>6.9447316161600439</c:v>
                </c:pt>
                <c:pt idx="383">
                  <c:v>7.0239968747338857</c:v>
                </c:pt>
                <c:pt idx="384">
                  <c:v>7.1031433567635753</c:v>
                </c:pt>
                <c:pt idx="385">
                  <c:v>7.1821713907002298</c:v>
                </c:pt>
                <c:pt idx="386">
                  <c:v>7.2610812978744974</c:v>
                </c:pt>
                <c:pt idx="387">
                  <c:v>7.3398724302819041</c:v>
                </c:pt>
                <c:pt idx="388">
                  <c:v>7.4185453949947586</c:v>
                </c:pt>
                <c:pt idx="389">
                  <c:v>7.4970994988618189</c:v>
                </c:pt>
                <c:pt idx="390">
                  <c:v>7.5755349968410766</c:v>
                </c:pt>
                <c:pt idx="391">
                  <c:v>7.6538521377996709</c:v>
                </c:pt>
                <c:pt idx="392">
                  <c:v>7.7320501629776572</c:v>
                </c:pt>
                <c:pt idx="393">
                  <c:v>7.8101296227368167</c:v>
                </c:pt>
                <c:pt idx="394">
                  <c:v>7.8880897160716588</c:v>
                </c:pt>
                <c:pt idx="395">
                  <c:v>7.965930630832684</c:v>
                </c:pt>
                <c:pt idx="396">
                  <c:v>8.0436525500542047</c:v>
                </c:pt>
                <c:pt idx="397">
                  <c:v>8.1212546117452469</c:v>
                </c:pt>
                <c:pt idx="398">
                  <c:v>8.1987373163735224</c:v>
                </c:pt>
                <c:pt idx="399">
                  <c:v>8.2760997629605555</c:v>
                </c:pt>
                <c:pt idx="400">
                  <c:v>8.3533420796863975</c:v>
                </c:pt>
                <c:pt idx="401">
                  <c:v>8.4304643914244526</c:v>
                </c:pt>
                <c:pt idx="402">
                  <c:v>8.5074657413532897</c:v>
                </c:pt>
                <c:pt idx="403">
                  <c:v>8.5843465879318508</c:v>
                </c:pt>
                <c:pt idx="404">
                  <c:v>8.6611059389440879</c:v>
                </c:pt>
                <c:pt idx="405">
                  <c:v>8.7377438713307249</c:v>
                </c:pt>
                <c:pt idx="406">
                  <c:v>8.8142604604555146</c:v>
                </c:pt>
                <c:pt idx="407">
                  <c:v>8.8906546638842094</c:v>
                </c:pt>
                <c:pt idx="408">
                  <c:v>8.9669265322483245</c:v>
                </c:pt>
                <c:pt idx="409">
                  <c:v>9.0430761157385486</c:v>
                </c:pt>
                <c:pt idx="410">
                  <c:v>9.1191023252919923</c:v>
                </c:pt>
                <c:pt idx="411">
                  <c:v>9.1950055710264387</c:v>
                </c:pt>
                <c:pt idx="412">
                  <c:v>9.2707847348606141</c:v>
                </c:pt>
                <c:pt idx="413">
                  <c:v>9.3464398315625434</c:v>
                </c:pt>
                <c:pt idx="414">
                  <c:v>9.4219708775059896</c:v>
                </c:pt>
                <c:pt idx="415">
                  <c:v>9.4973767142852701</c:v>
                </c:pt>
                <c:pt idx="416">
                  <c:v>9.5726577349962323</c:v>
                </c:pt>
                <c:pt idx="417">
                  <c:v>9.6478131538264833</c:v>
                </c:pt>
                <c:pt idx="418">
                  <c:v>9.7228421682745392</c:v>
                </c:pt>
                <c:pt idx="419">
                  <c:v>9.7977449653506437</c:v>
                </c:pt>
                <c:pt idx="420">
                  <c:v>9.8725209317471521</c:v>
                </c:pt>
                <c:pt idx="421">
                  <c:v>9.947169443850898</c:v>
                </c:pt>
                <c:pt idx="422">
                  <c:v>10.021690482959833</c:v>
                </c:pt>
                <c:pt idx="423">
                  <c:v>10.096083417551496</c:v>
                </c:pt>
                <c:pt idx="424">
                  <c:v>10.170347814637651</c:v>
                </c:pt>
                <c:pt idx="425">
                  <c:v>10.244483237837425</c:v>
                </c:pt>
                <c:pt idx="426">
                  <c:v>10.318489037897688</c:v>
                </c:pt>
                <c:pt idx="427">
                  <c:v>10.392365191762064</c:v>
                </c:pt>
                <c:pt idx="428">
                  <c:v>10.466111047080387</c:v>
                </c:pt>
                <c:pt idx="429">
                  <c:v>10.539726158758592</c:v>
                </c:pt>
                <c:pt idx="430">
                  <c:v>10.613210080753522</c:v>
                </c:pt>
                <c:pt idx="431">
                  <c:v>10.686562150263992</c:v>
                </c:pt>
                <c:pt idx="432">
                  <c:v>10.759782352182077</c:v>
                </c:pt>
                <c:pt idx="433">
                  <c:v>10.832870025578615</c:v>
                </c:pt>
                <c:pt idx="434">
                  <c:v>10.905824725611815</c:v>
                </c:pt>
                <c:pt idx="435">
                  <c:v>10.978646008999334</c:v>
                </c:pt>
                <c:pt idx="436">
                  <c:v>11.05133321180978</c:v>
                </c:pt>
                <c:pt idx="437">
                  <c:v>11.123886339543461</c:v>
                </c:pt>
                <c:pt idx="438">
                  <c:v>11.196304735216154</c:v>
                </c:pt>
                <c:pt idx="439">
                  <c:v>11.268587966866692</c:v>
                </c:pt>
                <c:pt idx="440">
                  <c:v>11.340735606640301</c:v>
                </c:pt>
                <c:pt idx="441">
                  <c:v>11.412747002094671</c:v>
                </c:pt>
                <c:pt idx="442">
                  <c:v>11.484622192224611</c:v>
                </c:pt>
                <c:pt idx="443">
                  <c:v>11.5563605366647</c:v>
                </c:pt>
                <c:pt idx="444">
                  <c:v>11.627961629103162</c:v>
                </c:pt>
                <c:pt idx="445">
                  <c:v>11.699425069894096</c:v>
                </c:pt>
                <c:pt idx="446">
                  <c:v>11.770750230776228</c:v>
                </c:pt>
                <c:pt idx="447">
                  <c:v>11.84193719721903</c:v>
                </c:pt>
                <c:pt idx="448">
                  <c:v>11.91298535816918</c:v>
                </c:pt>
                <c:pt idx="449">
                  <c:v>11.983894345743009</c:v>
                </c:pt>
                <c:pt idx="450">
                  <c:v>12.054663560128512</c:v>
                </c:pt>
                <c:pt idx="451">
                  <c:v>12.125293133297072</c:v>
                </c:pt>
                <c:pt idx="452">
                  <c:v>12.195782486714929</c:v>
                </c:pt>
                <c:pt idx="453">
                  <c:v>12.266131292363243</c:v>
                </c:pt>
                <c:pt idx="454">
                  <c:v>12.336339233442359</c:v>
                </c:pt>
                <c:pt idx="455">
                  <c:v>12.406406004868096</c:v>
                </c:pt>
                <c:pt idx="456">
                  <c:v>12.476331313766094</c:v>
                </c:pt>
                <c:pt idx="457">
                  <c:v>12.546114754619408</c:v>
                </c:pt>
                <c:pt idx="458">
                  <c:v>12.61575631043695</c:v>
                </c:pt>
                <c:pt idx="459">
                  <c:v>12.68525547652329</c:v>
                </c:pt>
                <c:pt idx="460">
                  <c:v>12.754612266486308</c:v>
                </c:pt>
                <c:pt idx="461">
                  <c:v>12.823826329767536</c:v>
                </c:pt>
                <c:pt idx="462">
                  <c:v>12.892897328117549</c:v>
                </c:pt>
                <c:pt idx="463">
                  <c:v>12.961825324659156</c:v>
                </c:pt>
                <c:pt idx="464">
                  <c:v>13.030609883217119</c:v>
                </c:pt>
                <c:pt idx="465">
                  <c:v>13.099251102289667</c:v>
                </c:pt>
                <c:pt idx="466">
                  <c:v>13.167748708008544</c:v>
                </c:pt>
                <c:pt idx="467">
                  <c:v>13.236102441063142</c:v>
                </c:pt>
                <c:pt idx="468">
                  <c:v>13.304312456475882</c:v>
                </c:pt>
                <c:pt idx="469">
                  <c:v>13.372378397977771</c:v>
                </c:pt>
                <c:pt idx="470">
                  <c:v>13.440300460525718</c:v>
                </c:pt>
                <c:pt idx="471">
                  <c:v>13.508078322867341</c:v>
                </c:pt>
                <c:pt idx="472">
                  <c:v>13.575712221647096</c:v>
                </c:pt>
                <c:pt idx="473">
                  <c:v>13.643202009086245</c:v>
                </c:pt>
                <c:pt idx="474">
                  <c:v>13.710547692415217</c:v>
                </c:pt>
                <c:pt idx="475">
                  <c:v>13.777749230580662</c:v>
                </c:pt>
                <c:pt idx="476">
                  <c:v>13.844806741291857</c:v>
                </c:pt>
                <c:pt idx="477">
                  <c:v>13.911720295516631</c:v>
                </c:pt>
                <c:pt idx="478">
                  <c:v>13.978489986259831</c:v>
                </c:pt>
                <c:pt idx="479">
                  <c:v>14.0451159995827</c:v>
                </c:pt>
                <c:pt idx="480">
                  <c:v>14.111598332820012</c:v>
                </c:pt>
                <c:pt idx="481">
                  <c:v>14.177937217622807</c:v>
                </c:pt>
                <c:pt idx="482">
                  <c:v>14.244132838919224</c:v>
                </c:pt>
                <c:pt idx="483">
                  <c:v>14.310185477695134</c:v>
                </c:pt>
                <c:pt idx="484">
                  <c:v>14.376095223064462</c:v>
                </c:pt>
                <c:pt idx="485">
                  <c:v>14.44186240445287</c:v>
                </c:pt>
                <c:pt idx="486">
                  <c:v>14.507487341091288</c:v>
                </c:pt>
                <c:pt idx="487">
                  <c:v>14.572970267655489</c:v>
                </c:pt>
                <c:pt idx="488">
                  <c:v>14.638311591059267</c:v>
                </c:pt>
                <c:pt idx="489">
                  <c:v>14.703511615275845</c:v>
                </c:pt>
                <c:pt idx="490">
                  <c:v>14.768570744193809</c:v>
                </c:pt>
                <c:pt idx="491">
                  <c:v>14.833489389758645</c:v>
                </c:pt>
                <c:pt idx="492">
                  <c:v>14.898267990695237</c:v>
                </c:pt>
                <c:pt idx="493">
                  <c:v>14.96290640125023</c:v>
                </c:pt>
                <c:pt idx="494">
                  <c:v>15.027406106383951</c:v>
                </c:pt>
                <c:pt idx="495">
                  <c:v>15.091764669583121</c:v>
                </c:pt>
                <c:pt idx="496">
                  <c:v>15.155984115790494</c:v>
                </c:pt>
                <c:pt idx="497">
                  <c:v>15.220062004773606</c:v>
                </c:pt>
                <c:pt idx="498">
                  <c:v>15.284000414961266</c:v>
                </c:pt>
                <c:pt idx="499">
                  <c:v>15.347796902456187</c:v>
                </c:pt>
                <c:pt idx="500">
                  <c:v>15.411453599735502</c:v>
                </c:pt>
                <c:pt idx="501">
                  <c:v>15.474968059234891</c:v>
                </c:pt>
                <c:pt idx="502">
                  <c:v>15.538341297877409</c:v>
                </c:pt>
                <c:pt idx="503">
                  <c:v>15.601574374694211</c:v>
                </c:pt>
                <c:pt idx="504">
                  <c:v>15.664664836496387</c:v>
                </c:pt>
                <c:pt idx="505">
                  <c:v>15.727614952965062</c:v>
                </c:pt>
                <c:pt idx="506">
                  <c:v>15.790422267002507</c:v>
                </c:pt>
                <c:pt idx="507">
                  <c:v>15.853089103859681</c:v>
                </c:pt>
                <c:pt idx="508">
                  <c:v>15.915613002343878</c:v>
                </c:pt>
                <c:pt idx="509">
                  <c:v>15.977996343589526</c:v>
                </c:pt>
                <c:pt idx="510">
                  <c:v>16.040236662075003</c:v>
                </c:pt>
                <c:pt idx="511">
                  <c:v>16.102336395080766</c:v>
                </c:pt>
                <c:pt idx="512">
                  <c:v>16.164293072476184</c:v>
                </c:pt>
                <c:pt idx="513">
                  <c:v>16.226107934819744</c:v>
                </c:pt>
                <c:pt idx="514">
                  <c:v>16.287782266292165</c:v>
                </c:pt>
                <c:pt idx="515">
                  <c:v>16.349313589228444</c:v>
                </c:pt>
                <c:pt idx="516">
                  <c:v>16.410704482104421</c:v>
                </c:pt>
                <c:pt idx="517">
                  <c:v>16.471952461757457</c:v>
                </c:pt>
                <c:pt idx="518">
                  <c:v>16.533060163352079</c:v>
                </c:pt>
                <c:pt idx="519">
                  <c:v>16.594025097802472</c:v>
                </c:pt>
                <c:pt idx="520">
                  <c:v>16.654849957016118</c:v>
                </c:pt>
                <c:pt idx="521">
                  <c:v>16.71553224552158</c:v>
                </c:pt>
                <c:pt idx="522">
                  <c:v>16.776073388150476</c:v>
                </c:pt>
                <c:pt idx="523">
                  <c:v>16.836474854042429</c:v>
                </c:pt>
                <c:pt idx="524">
                  <c:v>16.896734137204447</c:v>
                </c:pt>
                <c:pt idx="525">
                  <c:v>16.956854071369698</c:v>
                </c:pt>
                <c:pt idx="526">
                  <c:v>17.016832142854369</c:v>
                </c:pt>
                <c:pt idx="527">
                  <c:v>17.076671242007741</c:v>
                </c:pt>
                <c:pt idx="528">
                  <c:v>17.136368846878735</c:v>
                </c:pt>
                <c:pt idx="529">
                  <c:v>17.195927904313045</c:v>
                </c:pt>
                <c:pt idx="530">
                  <c:v>17.255345883487742</c:v>
                </c:pt>
                <c:pt idx="531">
                  <c:v>17.314625787591169</c:v>
                </c:pt>
                <c:pt idx="532">
                  <c:v>17.373765076297747</c:v>
                </c:pt>
                <c:pt idx="533">
                  <c:v>17.432765395350472</c:v>
                </c:pt>
                <c:pt idx="534">
                  <c:v>17.491628435071721</c:v>
                </c:pt>
                <c:pt idx="535">
                  <c:v>17.550351639646863</c:v>
                </c:pt>
                <c:pt idx="536">
                  <c:v>17.608938152239919</c:v>
                </c:pt>
                <c:pt idx="537">
                  <c:v>17.667385405854322</c:v>
                </c:pt>
                <c:pt idx="538">
                  <c:v>17.725696599214704</c:v>
                </c:pt>
                <c:pt idx="539">
                  <c:v>17.783869153434718</c:v>
                </c:pt>
                <c:pt idx="540">
                  <c:v>17.841906322513186</c:v>
                </c:pt>
                <c:pt idx="541">
                  <c:v>17.899805514948309</c:v>
                </c:pt>
                <c:pt idx="542">
                  <c:v>17.95756855014082</c:v>
                </c:pt>
                <c:pt idx="543">
                  <c:v>18.015197291913761</c:v>
                </c:pt>
                <c:pt idx="544">
                  <c:v>18.07268912844637</c:v>
                </c:pt>
                <c:pt idx="545">
                  <c:v>18.130047450509423</c:v>
                </c:pt>
                <c:pt idx="546">
                  <c:v>18.187269631785107</c:v>
                </c:pt>
                <c:pt idx="547">
                  <c:v>18.244359117128784</c:v>
                </c:pt>
                <c:pt idx="548">
                  <c:v>18.301313264950387</c:v>
                </c:pt>
                <c:pt idx="549">
                  <c:v>18.358135573802681</c:v>
                </c:pt>
                <c:pt idx="550">
                  <c:v>18.414823386037924</c:v>
                </c:pt>
                <c:pt idx="551">
                  <c:v>18.471378685915713</c:v>
                </c:pt>
                <c:pt idx="552">
                  <c:v>18.527803501691324</c:v>
                </c:pt>
                <c:pt idx="553">
                  <c:v>18.584095150139053</c:v>
                </c:pt>
                <c:pt idx="554">
                  <c:v>18.640257262244251</c:v>
                </c:pt>
                <c:pt idx="555">
                  <c:v>18.696287136724102</c:v>
                </c:pt>
                <c:pt idx="556">
                  <c:v>18.752188456771094</c:v>
                </c:pt>
                <c:pt idx="557">
                  <c:v>18.807958502235138</c:v>
                </c:pt>
                <c:pt idx="558">
                  <c:v>18.863601008056943</c:v>
                </c:pt>
                <c:pt idx="559">
                  <c:v>18.919113234405419</c:v>
                </c:pt>
                <c:pt idx="560">
                  <c:v>18.974498967498175</c:v>
                </c:pt>
                <c:pt idx="561">
                  <c:v>19.029754590116777</c:v>
                </c:pt>
                <c:pt idx="562">
                  <c:v>19.084884844479276</c:v>
                </c:pt>
                <c:pt idx="563">
                  <c:v>19.139888509784068</c:v>
                </c:pt>
                <c:pt idx="564">
                  <c:v>19.194766244954167</c:v>
                </c:pt>
                <c:pt idx="565">
                  <c:v>19.249518494728683</c:v>
                </c:pt>
                <c:pt idx="566">
                  <c:v>19.304145927536105</c:v>
                </c:pt>
                <c:pt idx="567">
                  <c:v>19.358649005561293</c:v>
                </c:pt>
                <c:pt idx="568">
                  <c:v>19.413028406033618</c:v>
                </c:pt>
                <c:pt idx="569">
                  <c:v>19.467284607962569</c:v>
                </c:pt>
                <c:pt idx="570">
                  <c:v>19.521417403609302</c:v>
                </c:pt>
                <c:pt idx="571">
                  <c:v>19.575429117137027</c:v>
                </c:pt>
                <c:pt idx="572">
                  <c:v>19.629319411612617</c:v>
                </c:pt>
                <c:pt idx="573">
                  <c:v>19.68308898318184</c:v>
                </c:pt>
                <c:pt idx="574">
                  <c:v>19.736738350187707</c:v>
                </c:pt>
                <c:pt idx="575">
                  <c:v>19.790268215109695</c:v>
                </c:pt>
                <c:pt idx="576">
                  <c:v>19.843679110931859</c:v>
                </c:pt>
                <c:pt idx="577">
                  <c:v>19.896970824212577</c:v>
                </c:pt>
                <c:pt idx="578">
                  <c:v>19.950146666614824</c:v>
                </c:pt>
                <c:pt idx="579">
                  <c:v>20.003203656780016</c:v>
                </c:pt>
                <c:pt idx="580">
                  <c:v>20.056145169097267</c:v>
                </c:pt>
                <c:pt idx="581">
                  <c:v>20.10897088405358</c:v>
                </c:pt>
                <c:pt idx="582">
                  <c:v>20.161681520797949</c:v>
                </c:pt>
                <c:pt idx="583">
                  <c:v>20.214277658666578</c:v>
                </c:pt>
                <c:pt idx="584">
                  <c:v>20.266760020018278</c:v>
                </c:pt>
                <c:pt idx="585">
                  <c:v>20.319129196047196</c:v>
                </c:pt>
                <c:pt idx="586">
                  <c:v>20.37138495307568</c:v>
                </c:pt>
                <c:pt idx="587">
                  <c:v>20.423530769245698</c:v>
                </c:pt>
                <c:pt idx="588">
                  <c:v>20.475563528762745</c:v>
                </c:pt>
                <c:pt idx="589">
                  <c:v>20.527487703807566</c:v>
                </c:pt>
                <c:pt idx="590">
                  <c:v>20.579300146658667</c:v>
                </c:pt>
                <c:pt idx="591">
                  <c:v>20.631004417966864</c:v>
                </c:pt>
                <c:pt idx="592">
                  <c:v>20.682600201550692</c:v>
                </c:pt>
                <c:pt idx="593">
                  <c:v>20.734088225905282</c:v>
                </c:pt>
                <c:pt idx="594">
                  <c:v>20.785469128134658</c:v>
                </c:pt>
                <c:pt idx="595">
                  <c:v>20.836742640369248</c:v>
                </c:pt>
                <c:pt idx="596">
                  <c:v>20.887912396083411</c:v>
                </c:pt>
                <c:pt idx="597">
                  <c:v>20.938975130208547</c:v>
                </c:pt>
                <c:pt idx="598">
                  <c:v>20.989935505183812</c:v>
                </c:pt>
                <c:pt idx="599">
                  <c:v>21.040790220865148</c:v>
                </c:pt>
                <c:pt idx="600">
                  <c:v>21.091542977724167</c:v>
                </c:pt>
                <c:pt idx="601">
                  <c:v>21.142193448328815</c:v>
                </c:pt>
                <c:pt idx="602">
                  <c:v>21.192741329105747</c:v>
                </c:pt>
                <c:pt idx="603">
                  <c:v>21.243190366854087</c:v>
                </c:pt>
                <c:pt idx="604">
                  <c:v>21.293537170873567</c:v>
                </c:pt>
                <c:pt idx="605">
                  <c:v>21.343786544352884</c:v>
                </c:pt>
                <c:pt idx="606">
                  <c:v>21.39393505926002</c:v>
                </c:pt>
                <c:pt idx="607">
                  <c:v>21.443987557869008</c:v>
                </c:pt>
                <c:pt idx="608">
                  <c:v>21.49394057420475</c:v>
                </c:pt>
                <c:pt idx="609">
                  <c:v>21.543798989135258</c:v>
                </c:pt>
                <c:pt idx="610">
                  <c:v>21.593559298145969</c:v>
                </c:pt>
                <c:pt idx="611">
                  <c:v>21.643224295029533</c:v>
                </c:pt>
                <c:pt idx="612">
                  <c:v>21.69279681170655</c:v>
                </c:pt>
                <c:pt idx="613">
                  <c:v>21.742273284769912</c:v>
                </c:pt>
                <c:pt idx="614">
                  <c:v>21.79165868946664</c:v>
                </c:pt>
                <c:pt idx="615">
                  <c:v>21.84094942242751</c:v>
                </c:pt>
                <c:pt idx="616">
                  <c:v>21.89015049582671</c:v>
                </c:pt>
                <c:pt idx="617">
                  <c:v>21.93925826579116</c:v>
                </c:pt>
                <c:pt idx="618">
                  <c:v>21.988277780961177</c:v>
                </c:pt>
                <c:pt idx="619">
                  <c:v>22.037205356434949</c:v>
                </c:pt>
                <c:pt idx="620">
                  <c:v>22.086043864798309</c:v>
                </c:pt>
                <c:pt idx="621">
                  <c:v>22.134796215811321</c:v>
                </c:pt>
                <c:pt idx="622">
                  <c:v>22.18345866207817</c:v>
                </c:pt>
                <c:pt idx="623">
                  <c:v>22.232036341436693</c:v>
                </c:pt>
                <c:pt idx="624">
                  <c:v>22.280525464218162</c:v>
                </c:pt>
                <c:pt idx="625">
                  <c:v>22.328931203171887</c:v>
                </c:pt>
                <c:pt idx="626">
                  <c:v>22.377249725887598</c:v>
                </c:pt>
                <c:pt idx="627">
                  <c:v>22.425486239598211</c:v>
                </c:pt>
                <c:pt idx="628">
                  <c:v>22.47363686869879</c:v>
                </c:pt>
                <c:pt idx="629">
                  <c:v>22.52170455529026</c:v>
                </c:pt>
                <c:pt idx="630">
                  <c:v>22.5696922777251</c:v>
                </c:pt>
                <c:pt idx="631">
                  <c:v>22.617596094791555</c:v>
                </c:pt>
                <c:pt idx="632">
                  <c:v>22.665421298115074</c:v>
                </c:pt>
                <c:pt idx="633">
                  <c:v>22.71316390222648</c:v>
                </c:pt>
                <c:pt idx="634">
                  <c:v>22.76082805798211</c:v>
                </c:pt>
                <c:pt idx="635">
                  <c:v>22.808413256715955</c:v>
                </c:pt>
                <c:pt idx="636">
                  <c:v>22.855920150797719</c:v>
                </c:pt>
                <c:pt idx="637">
                  <c:v>22.903349389406731</c:v>
                </c:pt>
                <c:pt idx="638">
                  <c:v>22.950701618440011</c:v>
                </c:pt>
                <c:pt idx="639">
                  <c:v>22.997977480418744</c:v>
                </c:pt>
                <c:pt idx="640">
                  <c:v>23.04517761439952</c:v>
                </c:pt>
                <c:pt idx="641">
                  <c:v>23.092302655884904</c:v>
                </c:pt>
                <c:pt idx="642">
                  <c:v>23.139353236736046</c:v>
                </c:pt>
                <c:pt idx="643">
                  <c:v>23.186329985086772</c:v>
                </c:pt>
                <c:pt idx="644">
                  <c:v>23.233232303034246</c:v>
                </c:pt>
                <c:pt idx="645">
                  <c:v>23.280063250621993</c:v>
                </c:pt>
                <c:pt idx="646">
                  <c:v>23.326822226912007</c:v>
                </c:pt>
                <c:pt idx="647">
                  <c:v>23.373509844299264</c:v>
                </c:pt>
                <c:pt idx="648">
                  <c:v>23.42012671104332</c:v>
                </c:pt>
                <c:pt idx="649">
                  <c:v>23.466673431191385</c:v>
                </c:pt>
                <c:pt idx="650">
                  <c:v>23.513150604501625</c:v>
                </c:pt>
                <c:pt idx="651">
                  <c:v>23.559558826369731</c:v>
                </c:pt>
                <c:pt idx="652">
                  <c:v>23.605898687754458</c:v>
                </c:pt>
                <c:pt idx="653">
                  <c:v>23.652170775106718</c:v>
                </c:pt>
                <c:pt idx="654">
                  <c:v>23.698374399816803</c:v>
                </c:pt>
                <c:pt idx="655">
                  <c:v>23.744512675260609</c:v>
                </c:pt>
                <c:pt idx="656">
                  <c:v>23.790584908280906</c:v>
                </c:pt>
                <c:pt idx="657">
                  <c:v>23.836591666605216</c:v>
                </c:pt>
                <c:pt idx="658">
                  <c:v>23.882533513114261</c:v>
                </c:pt>
                <c:pt idx="659">
                  <c:v>23.928411005777779</c:v>
                </c:pt>
                <c:pt idx="660">
                  <c:v>23.974224697592472</c:v>
                </c:pt>
                <c:pt idx="661">
                  <c:v>24.019975136520529</c:v>
                </c:pt>
                <c:pt idx="662">
                  <c:v>24.06566286543017</c:v>
                </c:pt>
                <c:pt idx="663">
                  <c:v>24.111287108345984</c:v>
                </c:pt>
                <c:pt idx="664">
                  <c:v>24.156851020370169</c:v>
                </c:pt>
                <c:pt idx="665">
                  <c:v>24.202353819838674</c:v>
                </c:pt>
                <c:pt idx="666">
                  <c:v>24.247796028668763</c:v>
                </c:pt>
                <c:pt idx="667">
                  <c:v>24.293178163403923</c:v>
                </c:pt>
                <c:pt idx="668">
                  <c:v>24.338500083764892</c:v>
                </c:pt>
                <c:pt idx="669">
                  <c:v>24.383763596094823</c:v>
                </c:pt>
                <c:pt idx="670">
                  <c:v>24.428968551192455</c:v>
                </c:pt>
                <c:pt idx="671">
                  <c:v>24.474115443589447</c:v>
                </c:pt>
                <c:pt idx="672">
                  <c:v>24.519204762192217</c:v>
                </c:pt>
                <c:pt idx="673">
                  <c:v>24.564236290678611</c:v>
                </c:pt>
                <c:pt idx="674">
                  <c:v>24.609211903015584</c:v>
                </c:pt>
                <c:pt idx="675">
                  <c:v>24.654131374073508</c:v>
                </c:pt>
                <c:pt idx="676">
                  <c:v>24.698994501786917</c:v>
                </c:pt>
                <c:pt idx="677">
                  <c:v>24.743803080229625</c:v>
                </c:pt>
                <c:pt idx="678">
                  <c:v>24.788556897676951</c:v>
                </c:pt>
                <c:pt idx="679">
                  <c:v>24.833256402423718</c:v>
                </c:pt>
                <c:pt idx="680">
                  <c:v>24.87790203679862</c:v>
                </c:pt>
                <c:pt idx="681">
                  <c:v>24.922494237128966</c:v>
                </c:pt>
                <c:pt idx="682">
                  <c:v>24.967033433701296</c:v>
                </c:pt>
                <c:pt idx="683">
                  <c:v>25.011519324665024</c:v>
                </c:pt>
                <c:pt idx="684">
                  <c:v>25.055953777619983</c:v>
                </c:pt>
                <c:pt idx="685">
                  <c:v>25.100335794495376</c:v>
                </c:pt>
                <c:pt idx="686">
                  <c:v>25.144667152223739</c:v>
                </c:pt>
                <c:pt idx="687">
                  <c:v>25.188947565840245</c:v>
                </c:pt>
                <c:pt idx="688">
                  <c:v>25.233177428686997</c:v>
                </c:pt>
                <c:pt idx="689">
                  <c:v>25.277357127838993</c:v>
                </c:pt>
                <c:pt idx="690">
                  <c:v>25.321487044076687</c:v>
                </c:pt>
                <c:pt idx="691">
                  <c:v>25.365567551858057</c:v>
                </c:pt>
                <c:pt idx="692">
                  <c:v>25.409599019292465</c:v>
                </c:pt>
                <c:pt idx="693">
                  <c:v>25.453580352937252</c:v>
                </c:pt>
                <c:pt idx="694">
                  <c:v>25.497514813852877</c:v>
                </c:pt>
                <c:pt idx="695">
                  <c:v>25.541401300409035</c:v>
                </c:pt>
                <c:pt idx="696">
                  <c:v>25.585240155071357</c:v>
                </c:pt>
                <c:pt idx="697">
                  <c:v>25.62903171383736</c:v>
                </c:pt>
                <c:pt idx="698">
                  <c:v>25.672776306215425</c:v>
                </c:pt>
                <c:pt idx="699">
                  <c:v>25.716474255204421</c:v>
                </c:pt>
                <c:pt idx="700">
                  <c:v>25.760125877273385</c:v>
                </c:pt>
                <c:pt idx="701">
                  <c:v>25.803731482345313</c:v>
                </c:pt>
                <c:pt idx="702">
                  <c:v>25.84728987719603</c:v>
                </c:pt>
                <c:pt idx="703">
                  <c:v>25.890804347197093</c:v>
                </c:pt>
                <c:pt idx="704">
                  <c:v>25.934273690516459</c:v>
                </c:pt>
                <c:pt idx="705">
                  <c:v>25.977698190717174</c:v>
                </c:pt>
                <c:pt idx="706">
                  <c:v>26.021078124734174</c:v>
                </c:pt>
                <c:pt idx="707">
                  <c:v>26.064413762860923</c:v>
                </c:pt>
                <c:pt idx="708">
                  <c:v>26.107705368735704</c:v>
                </c:pt>
                <c:pt idx="709">
                  <c:v>26.150953199330583</c:v>
                </c:pt>
                <c:pt idx="710">
                  <c:v>26.194156738498791</c:v>
                </c:pt>
                <c:pt idx="711">
                  <c:v>26.237317760475197</c:v>
                </c:pt>
                <c:pt idx="712">
                  <c:v>26.280435737980401</c:v>
                </c:pt>
                <c:pt idx="713">
                  <c:v>26.323510901213119</c:v>
                </c:pt>
                <c:pt idx="714">
                  <c:v>26.366543473654446</c:v>
                </c:pt>
                <c:pt idx="715">
                  <c:v>26.409532894409114</c:v>
                </c:pt>
                <c:pt idx="716">
                  <c:v>26.452480926580588</c:v>
                </c:pt>
                <c:pt idx="717">
                  <c:v>26.495386998039276</c:v>
                </c:pt>
                <c:pt idx="718">
                  <c:v>26.538251305330288</c:v>
                </c:pt>
                <c:pt idx="719">
                  <c:v>26.581073251705195</c:v>
                </c:pt>
                <c:pt idx="720">
                  <c:v>26.623854591090311</c:v>
                </c:pt>
                <c:pt idx="721">
                  <c:v>26.66659471544509</c:v>
                </c:pt>
                <c:pt idx="722">
                  <c:v>26.709293413636889</c:v>
                </c:pt>
                <c:pt idx="723">
                  <c:v>26.751951608771332</c:v>
                </c:pt>
                <c:pt idx="724">
                  <c:v>26.794568662253475</c:v>
                </c:pt>
                <c:pt idx="725">
                  <c:v>26.837145551973673</c:v>
                </c:pt>
                <c:pt idx="726">
                  <c:v>26.879681622082874</c:v>
                </c:pt>
                <c:pt idx="727">
                  <c:v>26.922177776521185</c:v>
                </c:pt>
                <c:pt idx="728">
                  <c:v>26.964633760614166</c:v>
                </c:pt>
                <c:pt idx="729">
                  <c:v>27.007049275633641</c:v>
                </c:pt>
                <c:pt idx="730">
                  <c:v>27.049424889113713</c:v>
                </c:pt>
                <c:pt idx="731">
                  <c:v>27.091761066076916</c:v>
                </c:pt>
                <c:pt idx="732">
                  <c:v>27.134057520884056</c:v>
                </c:pt>
                <c:pt idx="733">
                  <c:v>27.176314348693641</c:v>
                </c:pt>
                <c:pt idx="734">
                  <c:v>27.218530818677085</c:v>
                </c:pt>
                <c:pt idx="735">
                  <c:v>27.260708648842858</c:v>
                </c:pt>
                <c:pt idx="736">
                  <c:v>27.302847097027737</c:v>
                </c:pt>
                <c:pt idx="737">
                  <c:v>27.344946231431457</c:v>
                </c:pt>
                <c:pt idx="738">
                  <c:v>27.387006113529083</c:v>
                </c:pt>
                <c:pt idx="739">
                  <c:v>27.429025968187258</c:v>
                </c:pt>
                <c:pt idx="740">
                  <c:v>27.471007501116929</c:v>
                </c:pt>
                <c:pt idx="741">
                  <c:v>27.51294992589126</c:v>
                </c:pt>
                <c:pt idx="742">
                  <c:v>27.554853277158195</c:v>
                </c:pt>
                <c:pt idx="743">
                  <c:v>27.596717163723913</c:v>
                </c:pt>
                <c:pt idx="744">
                  <c:v>27.638542444143642</c:v>
                </c:pt>
                <c:pt idx="745">
                  <c:v>27.680328293682813</c:v>
                </c:pt>
                <c:pt idx="746">
                  <c:v>27.72207556176101</c:v>
                </c:pt>
                <c:pt idx="747">
                  <c:v>27.763783406169114</c:v>
                </c:pt>
                <c:pt idx="748">
                  <c:v>27.805452667210879</c:v>
                </c:pt>
                <c:pt idx="749">
                  <c:v>27.847082707237593</c:v>
                </c:pt>
                <c:pt idx="750">
                  <c:v>27.888673691565096</c:v>
                </c:pt>
                <c:pt idx="751">
                  <c:v>27.930225632214682</c:v>
                </c:pt>
                <c:pt idx="752">
                  <c:v>27.97173846015415</c:v>
                </c:pt>
                <c:pt idx="753">
                  <c:v>28.013212174565016</c:v>
                </c:pt>
                <c:pt idx="754">
                  <c:v>28.054646917701103</c:v>
                </c:pt>
                <c:pt idx="755">
                  <c:v>28.096042001797301</c:v>
                </c:pt>
                <c:pt idx="756">
                  <c:v>28.137398230983074</c:v>
                </c:pt>
                <c:pt idx="757">
                  <c:v>28.178714676774685</c:v>
                </c:pt>
                <c:pt idx="758">
                  <c:v>28.219992134344377</c:v>
                </c:pt>
                <c:pt idx="759">
                  <c:v>28.261229875979691</c:v>
                </c:pt>
                <c:pt idx="760">
                  <c:v>28.302428034602755</c:v>
                </c:pt>
                <c:pt idx="761">
                  <c:v>28.343586519917494</c:v>
                </c:pt>
                <c:pt idx="762">
                  <c:v>28.384705349705303</c:v>
                </c:pt>
                <c:pt idx="763">
                  <c:v>28.425784192090898</c:v>
                </c:pt>
                <c:pt idx="764">
                  <c:v>28.466823051793462</c:v>
                </c:pt>
                <c:pt idx="765">
                  <c:v>28.50782181292108</c:v>
                </c:pt>
                <c:pt idx="766">
                  <c:v>28.54878035322989</c:v>
                </c:pt>
                <c:pt idx="767">
                  <c:v>28.589698655009986</c:v>
                </c:pt>
                <c:pt idx="768">
                  <c:v>28.630576361883094</c:v>
                </c:pt>
                <c:pt idx="769">
                  <c:v>28.671413501450676</c:v>
                </c:pt>
                <c:pt idx="770">
                  <c:v>28.712209810067488</c:v>
                </c:pt>
                <c:pt idx="771">
                  <c:v>28.752965247982395</c:v>
                </c:pt>
                <c:pt idx="772">
                  <c:v>28.793679572817961</c:v>
                </c:pt>
                <c:pt idx="773">
                  <c:v>28.834352643835516</c:v>
                </c:pt>
                <c:pt idx="774">
                  <c:v>28.874984290589097</c:v>
                </c:pt>
                <c:pt idx="775">
                  <c:v>28.915574333968376</c:v>
                </c:pt>
                <c:pt idx="776">
                  <c:v>28.965194873882236</c:v>
                </c:pt>
                <c:pt idx="777">
                  <c:v>29.014818256047178</c:v>
                </c:pt>
                <c:pt idx="778">
                  <c:v>29.064438586565689</c:v>
                </c:pt>
                <c:pt idx="779">
                  <c:v>29.114063833515196</c:v>
                </c:pt>
                <c:pt idx="780">
                  <c:v>29.163688081060211</c:v>
                </c:pt>
                <c:pt idx="781">
                  <c:v>29.213319339356705</c:v>
                </c:pt>
                <c:pt idx="782">
                  <c:v>29.262951670637285</c:v>
                </c:pt>
                <c:pt idx="783">
                  <c:v>29.31258961483897</c:v>
                </c:pt>
                <c:pt idx="784">
                  <c:v>29.362234228640421</c:v>
                </c:pt>
                <c:pt idx="785">
                  <c:v>29.411890101755603</c:v>
                </c:pt>
                <c:pt idx="786">
                  <c:v>29.461551252573724</c:v>
                </c:pt>
                <c:pt idx="787">
                  <c:v>29.511225816685414</c:v>
                </c:pt>
                <c:pt idx="788">
                  <c:v>29.560907790568528</c:v>
                </c:pt>
                <c:pt idx="789">
                  <c:v>29.610605351359727</c:v>
                </c:pt>
                <c:pt idx="790">
                  <c:v>29.660312473633102</c:v>
                </c:pt>
                <c:pt idx="791">
                  <c:v>29.710033800356239</c:v>
                </c:pt>
                <c:pt idx="792">
                  <c:v>29.759770427486806</c:v>
                </c:pt>
                <c:pt idx="793">
                  <c:v>29.809527047176186</c:v>
                </c:pt>
                <c:pt idx="794">
                  <c:v>29.859297590211021</c:v>
                </c:pt>
                <c:pt idx="795">
                  <c:v>29.909090357589555</c:v>
                </c:pt>
                <c:pt idx="796">
                  <c:v>29.958899258214831</c:v>
                </c:pt>
                <c:pt idx="797">
                  <c:v>30.008732634116924</c:v>
                </c:pt>
                <c:pt idx="798">
                  <c:v>30.05858437232353</c:v>
                </c:pt>
                <c:pt idx="799">
                  <c:v>30.108459217306965</c:v>
                </c:pt>
                <c:pt idx="800">
                  <c:v>30.158360126474228</c:v>
                </c:pt>
                <c:pt idx="801">
                  <c:v>30.208288250532174</c:v>
                </c:pt>
                <c:pt idx="802">
                  <c:v>30.258239252009869</c:v>
                </c:pt>
                <c:pt idx="803">
                  <c:v>30.308217925579871</c:v>
                </c:pt>
                <c:pt idx="804">
                  <c:v>30.358227263055365</c:v>
                </c:pt>
                <c:pt idx="805">
                  <c:v>30.408268433840515</c:v>
                </c:pt>
                <c:pt idx="806">
                  <c:v>30.458337072384651</c:v>
                </c:pt>
                <c:pt idx="807">
                  <c:v>30.508439873613018</c:v>
                </c:pt>
                <c:pt idx="808">
                  <c:v>30.55857616651447</c:v>
                </c:pt>
                <c:pt idx="809">
                  <c:v>30.608747127326549</c:v>
                </c:pt>
                <c:pt idx="810">
                  <c:v>30.658952074844937</c:v>
                </c:pt>
                <c:pt idx="811">
                  <c:v>30.70919591469298</c:v>
                </c:pt>
                <c:pt idx="812">
                  <c:v>30.75947797868773</c:v>
                </c:pt>
                <c:pt idx="813">
                  <c:v>30.809799461368666</c:v>
                </c:pt>
                <c:pt idx="814">
                  <c:v>30.860159684327893</c:v>
                </c:pt>
                <c:pt idx="815">
                  <c:v>30.910563602297042</c:v>
                </c:pt>
                <c:pt idx="816">
                  <c:v>30.961010549768623</c:v>
                </c:pt>
                <c:pt idx="817">
                  <c:v>31.011501739369557</c:v>
                </c:pt>
                <c:pt idx="818">
                  <c:v>31.062036495336795</c:v>
                </c:pt>
                <c:pt idx="819">
                  <c:v>31.112620769539106</c:v>
                </c:pt>
                <c:pt idx="820">
                  <c:v>31.163250103644213</c:v>
                </c:pt>
                <c:pt idx="821">
                  <c:v>31.213931424062761</c:v>
                </c:pt>
                <c:pt idx="822">
                  <c:v>31.264661212447827</c:v>
                </c:pt>
                <c:pt idx="823">
                  <c:v>31.315443564744854</c:v>
                </c:pt>
                <c:pt idx="824">
                  <c:v>31.366277814618154</c:v>
                </c:pt>
                <c:pt idx="825">
                  <c:v>31.417167124202312</c:v>
                </c:pt>
                <c:pt idx="826">
                  <c:v>31.46811082830849</c:v>
                </c:pt>
                <c:pt idx="827">
                  <c:v>31.51911210547215</c:v>
                </c:pt>
                <c:pt idx="828">
                  <c:v>31.570170774395134</c:v>
                </c:pt>
                <c:pt idx="829">
                  <c:v>31.621288581620785</c:v>
                </c:pt>
                <c:pt idx="830">
                  <c:v>31.672466797161754</c:v>
                </c:pt>
                <c:pt idx="831">
                  <c:v>31.723706695358352</c:v>
                </c:pt>
                <c:pt idx="832">
                  <c:v>31.775009554869222</c:v>
                </c:pt>
                <c:pt idx="833">
                  <c:v>31.826376658658823</c:v>
                </c:pt>
                <c:pt idx="834">
                  <c:v>31.877809293985234</c:v>
                </c:pt>
                <c:pt idx="835">
                  <c:v>31.929308752388369</c:v>
                </c:pt>
                <c:pt idx="836">
                  <c:v>31.980876329681049</c:v>
                </c:pt>
                <c:pt idx="837">
                  <c:v>32.032513325934062</c:v>
                </c:pt>
                <c:pt idx="838">
                  <c:v>32.084222498560372</c:v>
                </c:pt>
                <c:pt idx="839">
                  <c:v>32.135998441094586</c:v>
                </c:pt>
                <c:pt idx="840">
                  <c:v>32.187849017838381</c:v>
                </c:pt>
                <c:pt idx="841">
                  <c:v>32.239766305021746</c:v>
                </c:pt>
                <c:pt idx="842">
                  <c:v>32.291758185374242</c:v>
                </c:pt>
                <c:pt idx="843">
                  <c:v>32.343816693284978</c:v>
                </c:pt>
                <c:pt idx="844">
                  <c:v>32.39594972989957</c:v>
                </c:pt>
                <c:pt idx="845">
                  <c:v>32.448153278546229</c:v>
                </c:pt>
                <c:pt idx="846">
                  <c:v>32.500423286691458</c:v>
                </c:pt>
                <c:pt idx="847">
                  <c:v>32.552767683076659</c:v>
                </c:pt>
                <c:pt idx="848">
                  <c:v>32.605178397875527</c:v>
                </c:pt>
                <c:pt idx="849">
                  <c:v>32.657663378210941</c:v>
                </c:pt>
                <c:pt idx="850">
                  <c:v>32.710214512727823</c:v>
                </c:pt>
                <c:pt idx="851">
                  <c:v>32.76283976691456</c:v>
                </c:pt>
                <c:pt idx="852">
                  <c:v>32.815535031040071</c:v>
                </c:pt>
                <c:pt idx="853">
                  <c:v>32.868296159765251</c:v>
                </c:pt>
                <c:pt idx="854">
                  <c:v>32.921131146094808</c:v>
                </c:pt>
                <c:pt idx="855">
                  <c:v>32.974031775263676</c:v>
                </c:pt>
                <c:pt idx="856">
                  <c:v>33.027006058602765</c:v>
                </c:pt>
                <c:pt idx="857">
                  <c:v>33.080045740149146</c:v>
                </c:pt>
                <c:pt idx="858">
                  <c:v>33.133158849541061</c:v>
                </c:pt>
                <c:pt idx="859">
                  <c:v>33.186341184799858</c:v>
                </c:pt>
                <c:pt idx="860">
                  <c:v>33.239588508606232</c:v>
                </c:pt>
                <c:pt idx="861">
                  <c:v>33.292908878026225</c:v>
                </c:pt>
                <c:pt idx="862">
                  <c:v>33.346295993170891</c:v>
                </c:pt>
                <c:pt idx="863">
                  <c:v>33.399751753467847</c:v>
                </c:pt>
                <c:pt idx="864">
                  <c:v>33.453276001457738</c:v>
                </c:pt>
                <c:pt idx="865">
                  <c:v>33.506868574048688</c:v>
                </c:pt>
                <c:pt idx="866">
                  <c:v>33.560529302527264</c:v>
                </c:pt>
                <c:pt idx="867">
                  <c:v>33.61425801256884</c:v>
                </c:pt>
                <c:pt idx="868">
                  <c:v>33.668056604959858</c:v>
                </c:pt>
                <c:pt idx="869">
                  <c:v>33.721922821039591</c:v>
                </c:pt>
                <c:pt idx="870">
                  <c:v>33.775854381230097</c:v>
                </c:pt>
                <c:pt idx="871">
                  <c:v>33.829853169776101</c:v>
                </c:pt>
                <c:pt idx="872">
                  <c:v>33.883918984459001</c:v>
                </c:pt>
                <c:pt idx="873">
                  <c:v>33.938051617515107</c:v>
                </c:pt>
                <c:pt idx="874">
                  <c:v>33.992250855645317</c:v>
                </c:pt>
                <c:pt idx="875">
                  <c:v>34.046516480030235</c:v>
                </c:pt>
                <c:pt idx="876">
                  <c:v>34.100850376258371</c:v>
                </c:pt>
                <c:pt idx="877">
                  <c:v>34.155248098288226</c:v>
                </c:pt>
                <c:pt idx="878">
                  <c:v>34.209711517085786</c:v>
                </c:pt>
                <c:pt idx="879">
                  <c:v>34.264240391855679</c:v>
                </c:pt>
                <c:pt idx="880">
                  <c:v>34.318834476339312</c:v>
                </c:pt>
                <c:pt idx="881">
                  <c:v>34.37349458284276</c:v>
                </c:pt>
                <c:pt idx="882">
                  <c:v>34.428218327985611</c:v>
                </c:pt>
                <c:pt idx="883">
                  <c:v>34.483006511400603</c:v>
                </c:pt>
                <c:pt idx="884">
                  <c:v>34.537859934516916</c:v>
                </c:pt>
                <c:pt idx="885">
                  <c:v>34.59277725847646</c:v>
                </c:pt>
                <c:pt idx="886">
                  <c:v>34.647757130748936</c:v>
                </c:pt>
                <c:pt idx="887">
                  <c:v>34.702800336949359</c:v>
                </c:pt>
                <c:pt idx="888">
                  <c:v>34.757907664146536</c:v>
                </c:pt>
                <c:pt idx="889">
                  <c:v>34.81307666605575</c:v>
                </c:pt>
                <c:pt idx="890">
                  <c:v>34.868308117265933</c:v>
                </c:pt>
                <c:pt idx="891">
                  <c:v>34.923602253211229</c:v>
                </c:pt>
                <c:pt idx="892">
                  <c:v>34.9789582238406</c:v>
                </c:pt>
                <c:pt idx="893">
                  <c:v>35.034375713215212</c:v>
                </c:pt>
                <c:pt idx="894">
                  <c:v>35.089854399464336</c:v>
                </c:pt>
                <c:pt idx="895">
                  <c:v>35.145393411562928</c:v>
                </c:pt>
                <c:pt idx="896">
                  <c:v>35.200993505712553</c:v>
                </c:pt>
                <c:pt idx="897">
                  <c:v>35.256653801173954</c:v>
                </c:pt>
                <c:pt idx="898">
                  <c:v>35.312373681695391</c:v>
                </c:pt>
                <c:pt idx="899">
                  <c:v>35.368153209513935</c:v>
                </c:pt>
                <c:pt idx="900">
                  <c:v>34.264785606179174</c:v>
                </c:pt>
              </c:numCache>
            </c:numRef>
          </c:val>
        </c:ser>
        <c:marker val="1"/>
        <c:axId val="1747968"/>
        <c:axId val="1762432"/>
      </c:lineChart>
      <c:lineChart>
        <c:grouping val="standard"/>
        <c:ser>
          <c:idx val="2"/>
          <c:order val="1"/>
          <c:tx>
            <c:v>Top Layer Max Strain (compressive)</c:v>
          </c:tx>
          <c:spPr>
            <a:ln w="12700">
              <a:prstDash val="dashDot"/>
            </a:ln>
          </c:spPr>
          <c:marker>
            <c:symbol val="none"/>
          </c:marker>
          <c:cat>
            <c:numRef>
              <c:f>Core!$A$51:$A$751</c:f>
              <c:numCache>
                <c:formatCode>0</c:formatCode>
                <c:ptCount val="701"/>
                <c:pt idx="0">
                  <c:v>-900</c:v>
                </c:pt>
                <c:pt idx="1">
                  <c:v>-899</c:v>
                </c:pt>
                <c:pt idx="2">
                  <c:v>-898</c:v>
                </c:pt>
                <c:pt idx="3">
                  <c:v>-897</c:v>
                </c:pt>
                <c:pt idx="4">
                  <c:v>-896</c:v>
                </c:pt>
                <c:pt idx="5">
                  <c:v>-895</c:v>
                </c:pt>
                <c:pt idx="6">
                  <c:v>-894</c:v>
                </c:pt>
                <c:pt idx="7">
                  <c:v>-893</c:v>
                </c:pt>
                <c:pt idx="8">
                  <c:v>-892</c:v>
                </c:pt>
                <c:pt idx="9">
                  <c:v>-891</c:v>
                </c:pt>
                <c:pt idx="10">
                  <c:v>-890</c:v>
                </c:pt>
                <c:pt idx="11">
                  <c:v>-889</c:v>
                </c:pt>
                <c:pt idx="12">
                  <c:v>-888</c:v>
                </c:pt>
                <c:pt idx="13">
                  <c:v>-887</c:v>
                </c:pt>
                <c:pt idx="14">
                  <c:v>-886</c:v>
                </c:pt>
                <c:pt idx="15">
                  <c:v>-885</c:v>
                </c:pt>
                <c:pt idx="16">
                  <c:v>-884</c:v>
                </c:pt>
                <c:pt idx="17">
                  <c:v>-883</c:v>
                </c:pt>
                <c:pt idx="18">
                  <c:v>-882</c:v>
                </c:pt>
                <c:pt idx="19">
                  <c:v>-881</c:v>
                </c:pt>
                <c:pt idx="20">
                  <c:v>-880</c:v>
                </c:pt>
                <c:pt idx="21">
                  <c:v>-879</c:v>
                </c:pt>
                <c:pt idx="22">
                  <c:v>-878</c:v>
                </c:pt>
                <c:pt idx="23">
                  <c:v>-877</c:v>
                </c:pt>
                <c:pt idx="24">
                  <c:v>-876</c:v>
                </c:pt>
                <c:pt idx="25">
                  <c:v>-875</c:v>
                </c:pt>
                <c:pt idx="26">
                  <c:v>-874</c:v>
                </c:pt>
                <c:pt idx="27">
                  <c:v>-873</c:v>
                </c:pt>
                <c:pt idx="28">
                  <c:v>-872</c:v>
                </c:pt>
                <c:pt idx="29">
                  <c:v>-871</c:v>
                </c:pt>
                <c:pt idx="30">
                  <c:v>-870</c:v>
                </c:pt>
                <c:pt idx="31">
                  <c:v>-869</c:v>
                </c:pt>
                <c:pt idx="32">
                  <c:v>-868</c:v>
                </c:pt>
                <c:pt idx="33">
                  <c:v>-867</c:v>
                </c:pt>
                <c:pt idx="34">
                  <c:v>-866</c:v>
                </c:pt>
                <c:pt idx="35">
                  <c:v>-865</c:v>
                </c:pt>
                <c:pt idx="36">
                  <c:v>-864</c:v>
                </c:pt>
                <c:pt idx="37">
                  <c:v>-863</c:v>
                </c:pt>
                <c:pt idx="38">
                  <c:v>-862</c:v>
                </c:pt>
                <c:pt idx="39">
                  <c:v>-861</c:v>
                </c:pt>
                <c:pt idx="40">
                  <c:v>-860</c:v>
                </c:pt>
                <c:pt idx="41">
                  <c:v>-859</c:v>
                </c:pt>
                <c:pt idx="42">
                  <c:v>-858</c:v>
                </c:pt>
                <c:pt idx="43">
                  <c:v>-857</c:v>
                </c:pt>
                <c:pt idx="44">
                  <c:v>-856</c:v>
                </c:pt>
                <c:pt idx="45">
                  <c:v>-855</c:v>
                </c:pt>
                <c:pt idx="46">
                  <c:v>-854</c:v>
                </c:pt>
                <c:pt idx="47">
                  <c:v>-853</c:v>
                </c:pt>
                <c:pt idx="48">
                  <c:v>-852</c:v>
                </c:pt>
                <c:pt idx="49">
                  <c:v>-851</c:v>
                </c:pt>
                <c:pt idx="50">
                  <c:v>-850</c:v>
                </c:pt>
                <c:pt idx="51">
                  <c:v>-849</c:v>
                </c:pt>
                <c:pt idx="52">
                  <c:v>-848</c:v>
                </c:pt>
                <c:pt idx="53">
                  <c:v>-847</c:v>
                </c:pt>
                <c:pt idx="54">
                  <c:v>-846</c:v>
                </c:pt>
                <c:pt idx="55">
                  <c:v>-845</c:v>
                </c:pt>
                <c:pt idx="56">
                  <c:v>-844</c:v>
                </c:pt>
                <c:pt idx="57">
                  <c:v>-843</c:v>
                </c:pt>
                <c:pt idx="58">
                  <c:v>-842</c:v>
                </c:pt>
                <c:pt idx="59">
                  <c:v>-841</c:v>
                </c:pt>
                <c:pt idx="60">
                  <c:v>-840</c:v>
                </c:pt>
                <c:pt idx="61">
                  <c:v>-839</c:v>
                </c:pt>
                <c:pt idx="62">
                  <c:v>-838</c:v>
                </c:pt>
                <c:pt idx="63">
                  <c:v>-837</c:v>
                </c:pt>
                <c:pt idx="64">
                  <c:v>-836</c:v>
                </c:pt>
                <c:pt idx="65">
                  <c:v>-835</c:v>
                </c:pt>
                <c:pt idx="66">
                  <c:v>-834</c:v>
                </c:pt>
                <c:pt idx="67">
                  <c:v>-833</c:v>
                </c:pt>
                <c:pt idx="68">
                  <c:v>-832</c:v>
                </c:pt>
                <c:pt idx="69">
                  <c:v>-831</c:v>
                </c:pt>
                <c:pt idx="70">
                  <c:v>-830</c:v>
                </c:pt>
                <c:pt idx="71">
                  <c:v>-829</c:v>
                </c:pt>
                <c:pt idx="72">
                  <c:v>-828</c:v>
                </c:pt>
                <c:pt idx="73">
                  <c:v>-827</c:v>
                </c:pt>
                <c:pt idx="74">
                  <c:v>-826</c:v>
                </c:pt>
                <c:pt idx="75">
                  <c:v>-825</c:v>
                </c:pt>
                <c:pt idx="76">
                  <c:v>-824</c:v>
                </c:pt>
                <c:pt idx="77">
                  <c:v>-823</c:v>
                </c:pt>
                <c:pt idx="78">
                  <c:v>-822</c:v>
                </c:pt>
                <c:pt idx="79">
                  <c:v>-821</c:v>
                </c:pt>
                <c:pt idx="80">
                  <c:v>-820</c:v>
                </c:pt>
                <c:pt idx="81">
                  <c:v>-819</c:v>
                </c:pt>
                <c:pt idx="82">
                  <c:v>-818</c:v>
                </c:pt>
                <c:pt idx="83">
                  <c:v>-817</c:v>
                </c:pt>
                <c:pt idx="84">
                  <c:v>-816</c:v>
                </c:pt>
                <c:pt idx="85">
                  <c:v>-815</c:v>
                </c:pt>
                <c:pt idx="86">
                  <c:v>-814</c:v>
                </c:pt>
                <c:pt idx="87">
                  <c:v>-813</c:v>
                </c:pt>
                <c:pt idx="88">
                  <c:v>-812</c:v>
                </c:pt>
                <c:pt idx="89">
                  <c:v>-811</c:v>
                </c:pt>
                <c:pt idx="90">
                  <c:v>-810</c:v>
                </c:pt>
                <c:pt idx="91">
                  <c:v>-809</c:v>
                </c:pt>
                <c:pt idx="92">
                  <c:v>-808</c:v>
                </c:pt>
                <c:pt idx="93">
                  <c:v>-807</c:v>
                </c:pt>
                <c:pt idx="94">
                  <c:v>-806</c:v>
                </c:pt>
                <c:pt idx="95">
                  <c:v>-805</c:v>
                </c:pt>
                <c:pt idx="96">
                  <c:v>-804</c:v>
                </c:pt>
                <c:pt idx="97">
                  <c:v>-803</c:v>
                </c:pt>
                <c:pt idx="98">
                  <c:v>-802</c:v>
                </c:pt>
                <c:pt idx="99">
                  <c:v>-801</c:v>
                </c:pt>
                <c:pt idx="100">
                  <c:v>-800</c:v>
                </c:pt>
                <c:pt idx="101">
                  <c:v>-799</c:v>
                </c:pt>
                <c:pt idx="102">
                  <c:v>-798</c:v>
                </c:pt>
                <c:pt idx="103">
                  <c:v>-797</c:v>
                </c:pt>
                <c:pt idx="104">
                  <c:v>-796</c:v>
                </c:pt>
                <c:pt idx="105">
                  <c:v>-795</c:v>
                </c:pt>
                <c:pt idx="106">
                  <c:v>-794</c:v>
                </c:pt>
                <c:pt idx="107">
                  <c:v>-793</c:v>
                </c:pt>
                <c:pt idx="108">
                  <c:v>-792</c:v>
                </c:pt>
                <c:pt idx="109">
                  <c:v>-791</c:v>
                </c:pt>
                <c:pt idx="110">
                  <c:v>-790</c:v>
                </c:pt>
                <c:pt idx="111">
                  <c:v>-789</c:v>
                </c:pt>
                <c:pt idx="112">
                  <c:v>-788</c:v>
                </c:pt>
                <c:pt idx="113">
                  <c:v>-787</c:v>
                </c:pt>
                <c:pt idx="114">
                  <c:v>-786</c:v>
                </c:pt>
                <c:pt idx="115">
                  <c:v>-785</c:v>
                </c:pt>
                <c:pt idx="116">
                  <c:v>-784</c:v>
                </c:pt>
                <c:pt idx="117">
                  <c:v>-783</c:v>
                </c:pt>
                <c:pt idx="118">
                  <c:v>-782</c:v>
                </c:pt>
                <c:pt idx="119">
                  <c:v>-781</c:v>
                </c:pt>
                <c:pt idx="120">
                  <c:v>-780</c:v>
                </c:pt>
                <c:pt idx="121">
                  <c:v>-779</c:v>
                </c:pt>
                <c:pt idx="122">
                  <c:v>-778</c:v>
                </c:pt>
                <c:pt idx="123">
                  <c:v>-777</c:v>
                </c:pt>
                <c:pt idx="124">
                  <c:v>-776</c:v>
                </c:pt>
                <c:pt idx="125">
                  <c:v>-775</c:v>
                </c:pt>
                <c:pt idx="126">
                  <c:v>-774</c:v>
                </c:pt>
                <c:pt idx="127">
                  <c:v>-773</c:v>
                </c:pt>
                <c:pt idx="128">
                  <c:v>-772</c:v>
                </c:pt>
                <c:pt idx="129">
                  <c:v>-771</c:v>
                </c:pt>
                <c:pt idx="130">
                  <c:v>-770</c:v>
                </c:pt>
                <c:pt idx="131">
                  <c:v>-769</c:v>
                </c:pt>
                <c:pt idx="132">
                  <c:v>-768</c:v>
                </c:pt>
                <c:pt idx="133">
                  <c:v>-767</c:v>
                </c:pt>
                <c:pt idx="134">
                  <c:v>-766</c:v>
                </c:pt>
                <c:pt idx="135">
                  <c:v>-765</c:v>
                </c:pt>
                <c:pt idx="136">
                  <c:v>-764</c:v>
                </c:pt>
                <c:pt idx="137">
                  <c:v>-763</c:v>
                </c:pt>
                <c:pt idx="138">
                  <c:v>-762</c:v>
                </c:pt>
                <c:pt idx="139">
                  <c:v>-761</c:v>
                </c:pt>
                <c:pt idx="140">
                  <c:v>-760</c:v>
                </c:pt>
                <c:pt idx="141">
                  <c:v>-759</c:v>
                </c:pt>
                <c:pt idx="142">
                  <c:v>-758</c:v>
                </c:pt>
                <c:pt idx="143">
                  <c:v>-757</c:v>
                </c:pt>
                <c:pt idx="144">
                  <c:v>-756</c:v>
                </c:pt>
                <c:pt idx="145">
                  <c:v>-755</c:v>
                </c:pt>
                <c:pt idx="146">
                  <c:v>-754</c:v>
                </c:pt>
                <c:pt idx="147">
                  <c:v>-753</c:v>
                </c:pt>
                <c:pt idx="148">
                  <c:v>-752</c:v>
                </c:pt>
                <c:pt idx="149">
                  <c:v>-751</c:v>
                </c:pt>
                <c:pt idx="150">
                  <c:v>-750</c:v>
                </c:pt>
                <c:pt idx="151">
                  <c:v>-749</c:v>
                </c:pt>
                <c:pt idx="152">
                  <c:v>-748</c:v>
                </c:pt>
                <c:pt idx="153">
                  <c:v>-747</c:v>
                </c:pt>
                <c:pt idx="154">
                  <c:v>-746</c:v>
                </c:pt>
                <c:pt idx="155">
                  <c:v>-745</c:v>
                </c:pt>
                <c:pt idx="156">
                  <c:v>-744</c:v>
                </c:pt>
                <c:pt idx="157">
                  <c:v>-743</c:v>
                </c:pt>
                <c:pt idx="158">
                  <c:v>-742</c:v>
                </c:pt>
                <c:pt idx="159">
                  <c:v>-741</c:v>
                </c:pt>
                <c:pt idx="160">
                  <c:v>-740</c:v>
                </c:pt>
                <c:pt idx="161">
                  <c:v>-739</c:v>
                </c:pt>
                <c:pt idx="162">
                  <c:v>-738</c:v>
                </c:pt>
                <c:pt idx="163">
                  <c:v>-737</c:v>
                </c:pt>
                <c:pt idx="164">
                  <c:v>-736</c:v>
                </c:pt>
                <c:pt idx="165">
                  <c:v>-735</c:v>
                </c:pt>
                <c:pt idx="166">
                  <c:v>-734</c:v>
                </c:pt>
                <c:pt idx="167">
                  <c:v>-733</c:v>
                </c:pt>
                <c:pt idx="168">
                  <c:v>-732</c:v>
                </c:pt>
                <c:pt idx="169">
                  <c:v>-731</c:v>
                </c:pt>
                <c:pt idx="170">
                  <c:v>-730</c:v>
                </c:pt>
                <c:pt idx="171">
                  <c:v>-729</c:v>
                </c:pt>
                <c:pt idx="172">
                  <c:v>-728</c:v>
                </c:pt>
                <c:pt idx="173">
                  <c:v>-727</c:v>
                </c:pt>
                <c:pt idx="174">
                  <c:v>-726</c:v>
                </c:pt>
                <c:pt idx="175">
                  <c:v>-725</c:v>
                </c:pt>
                <c:pt idx="176">
                  <c:v>-724</c:v>
                </c:pt>
                <c:pt idx="177">
                  <c:v>-723</c:v>
                </c:pt>
                <c:pt idx="178">
                  <c:v>-722</c:v>
                </c:pt>
                <c:pt idx="179">
                  <c:v>-721</c:v>
                </c:pt>
                <c:pt idx="180">
                  <c:v>-720</c:v>
                </c:pt>
                <c:pt idx="181">
                  <c:v>-719</c:v>
                </c:pt>
                <c:pt idx="182">
                  <c:v>-718</c:v>
                </c:pt>
                <c:pt idx="183">
                  <c:v>-717</c:v>
                </c:pt>
                <c:pt idx="184">
                  <c:v>-716</c:v>
                </c:pt>
                <c:pt idx="185">
                  <c:v>-715</c:v>
                </c:pt>
                <c:pt idx="186">
                  <c:v>-714</c:v>
                </c:pt>
                <c:pt idx="187">
                  <c:v>-713</c:v>
                </c:pt>
                <c:pt idx="188">
                  <c:v>-712</c:v>
                </c:pt>
                <c:pt idx="189">
                  <c:v>-711</c:v>
                </c:pt>
                <c:pt idx="190">
                  <c:v>-710</c:v>
                </c:pt>
                <c:pt idx="191">
                  <c:v>-709</c:v>
                </c:pt>
                <c:pt idx="192">
                  <c:v>-708</c:v>
                </c:pt>
                <c:pt idx="193">
                  <c:v>-707</c:v>
                </c:pt>
                <c:pt idx="194">
                  <c:v>-706</c:v>
                </c:pt>
                <c:pt idx="195">
                  <c:v>-705</c:v>
                </c:pt>
                <c:pt idx="196">
                  <c:v>-704</c:v>
                </c:pt>
                <c:pt idx="197">
                  <c:v>-703</c:v>
                </c:pt>
                <c:pt idx="198">
                  <c:v>-702</c:v>
                </c:pt>
                <c:pt idx="199">
                  <c:v>-701</c:v>
                </c:pt>
                <c:pt idx="200">
                  <c:v>-700</c:v>
                </c:pt>
                <c:pt idx="201">
                  <c:v>-699</c:v>
                </c:pt>
                <c:pt idx="202">
                  <c:v>-698</c:v>
                </c:pt>
                <c:pt idx="203">
                  <c:v>-697</c:v>
                </c:pt>
                <c:pt idx="204">
                  <c:v>-696</c:v>
                </c:pt>
                <c:pt idx="205">
                  <c:v>-695</c:v>
                </c:pt>
                <c:pt idx="206">
                  <c:v>-694</c:v>
                </c:pt>
                <c:pt idx="207">
                  <c:v>-693</c:v>
                </c:pt>
                <c:pt idx="208">
                  <c:v>-692</c:v>
                </c:pt>
                <c:pt idx="209">
                  <c:v>-691</c:v>
                </c:pt>
                <c:pt idx="210">
                  <c:v>-690</c:v>
                </c:pt>
                <c:pt idx="211">
                  <c:v>-689</c:v>
                </c:pt>
                <c:pt idx="212">
                  <c:v>-688</c:v>
                </c:pt>
                <c:pt idx="213">
                  <c:v>-687</c:v>
                </c:pt>
                <c:pt idx="214">
                  <c:v>-686</c:v>
                </c:pt>
                <c:pt idx="215">
                  <c:v>-685</c:v>
                </c:pt>
                <c:pt idx="216">
                  <c:v>-684</c:v>
                </c:pt>
                <c:pt idx="217">
                  <c:v>-683</c:v>
                </c:pt>
                <c:pt idx="218">
                  <c:v>-682</c:v>
                </c:pt>
                <c:pt idx="219">
                  <c:v>-681</c:v>
                </c:pt>
                <c:pt idx="220">
                  <c:v>-680</c:v>
                </c:pt>
                <c:pt idx="221">
                  <c:v>-679</c:v>
                </c:pt>
                <c:pt idx="222">
                  <c:v>-678</c:v>
                </c:pt>
                <c:pt idx="223">
                  <c:v>-677</c:v>
                </c:pt>
                <c:pt idx="224">
                  <c:v>-676</c:v>
                </c:pt>
                <c:pt idx="225">
                  <c:v>-675</c:v>
                </c:pt>
                <c:pt idx="226">
                  <c:v>-674</c:v>
                </c:pt>
                <c:pt idx="227">
                  <c:v>-673</c:v>
                </c:pt>
                <c:pt idx="228">
                  <c:v>-672</c:v>
                </c:pt>
                <c:pt idx="229">
                  <c:v>-671</c:v>
                </c:pt>
                <c:pt idx="230">
                  <c:v>-670</c:v>
                </c:pt>
                <c:pt idx="231">
                  <c:v>-669</c:v>
                </c:pt>
                <c:pt idx="232">
                  <c:v>-668</c:v>
                </c:pt>
                <c:pt idx="233">
                  <c:v>-667</c:v>
                </c:pt>
                <c:pt idx="234">
                  <c:v>-666</c:v>
                </c:pt>
                <c:pt idx="235">
                  <c:v>-665</c:v>
                </c:pt>
                <c:pt idx="236">
                  <c:v>-664</c:v>
                </c:pt>
                <c:pt idx="237">
                  <c:v>-663</c:v>
                </c:pt>
                <c:pt idx="238">
                  <c:v>-662</c:v>
                </c:pt>
                <c:pt idx="239">
                  <c:v>-661</c:v>
                </c:pt>
                <c:pt idx="240">
                  <c:v>-660</c:v>
                </c:pt>
                <c:pt idx="241">
                  <c:v>-659</c:v>
                </c:pt>
                <c:pt idx="242">
                  <c:v>-658</c:v>
                </c:pt>
                <c:pt idx="243">
                  <c:v>-657</c:v>
                </c:pt>
                <c:pt idx="244">
                  <c:v>-656</c:v>
                </c:pt>
                <c:pt idx="245">
                  <c:v>-655</c:v>
                </c:pt>
                <c:pt idx="246">
                  <c:v>-654</c:v>
                </c:pt>
                <c:pt idx="247">
                  <c:v>-653</c:v>
                </c:pt>
                <c:pt idx="248">
                  <c:v>-652</c:v>
                </c:pt>
                <c:pt idx="249">
                  <c:v>-651</c:v>
                </c:pt>
                <c:pt idx="250">
                  <c:v>-650</c:v>
                </c:pt>
                <c:pt idx="251">
                  <c:v>-649</c:v>
                </c:pt>
                <c:pt idx="252">
                  <c:v>-648</c:v>
                </c:pt>
                <c:pt idx="253">
                  <c:v>-647</c:v>
                </c:pt>
                <c:pt idx="254">
                  <c:v>-646</c:v>
                </c:pt>
                <c:pt idx="255">
                  <c:v>-645</c:v>
                </c:pt>
                <c:pt idx="256">
                  <c:v>-644</c:v>
                </c:pt>
                <c:pt idx="257">
                  <c:v>-643</c:v>
                </c:pt>
                <c:pt idx="258">
                  <c:v>-642</c:v>
                </c:pt>
                <c:pt idx="259">
                  <c:v>-641</c:v>
                </c:pt>
                <c:pt idx="260">
                  <c:v>-640</c:v>
                </c:pt>
                <c:pt idx="261">
                  <c:v>-639</c:v>
                </c:pt>
                <c:pt idx="262">
                  <c:v>-638</c:v>
                </c:pt>
                <c:pt idx="263">
                  <c:v>-637</c:v>
                </c:pt>
                <c:pt idx="264">
                  <c:v>-636</c:v>
                </c:pt>
                <c:pt idx="265">
                  <c:v>-635</c:v>
                </c:pt>
                <c:pt idx="266">
                  <c:v>-634</c:v>
                </c:pt>
                <c:pt idx="267">
                  <c:v>-633</c:v>
                </c:pt>
                <c:pt idx="268">
                  <c:v>-632</c:v>
                </c:pt>
                <c:pt idx="269">
                  <c:v>-631</c:v>
                </c:pt>
                <c:pt idx="270">
                  <c:v>-630</c:v>
                </c:pt>
                <c:pt idx="271">
                  <c:v>-629</c:v>
                </c:pt>
                <c:pt idx="272">
                  <c:v>-628</c:v>
                </c:pt>
                <c:pt idx="273">
                  <c:v>-627</c:v>
                </c:pt>
                <c:pt idx="274">
                  <c:v>-626</c:v>
                </c:pt>
                <c:pt idx="275">
                  <c:v>-625</c:v>
                </c:pt>
                <c:pt idx="276">
                  <c:v>-624</c:v>
                </c:pt>
                <c:pt idx="277">
                  <c:v>-623</c:v>
                </c:pt>
                <c:pt idx="278">
                  <c:v>-622</c:v>
                </c:pt>
                <c:pt idx="279">
                  <c:v>-621</c:v>
                </c:pt>
                <c:pt idx="280">
                  <c:v>-620</c:v>
                </c:pt>
                <c:pt idx="281">
                  <c:v>-619</c:v>
                </c:pt>
                <c:pt idx="282">
                  <c:v>-618</c:v>
                </c:pt>
                <c:pt idx="283">
                  <c:v>-617</c:v>
                </c:pt>
                <c:pt idx="284">
                  <c:v>-616</c:v>
                </c:pt>
                <c:pt idx="285">
                  <c:v>-615</c:v>
                </c:pt>
                <c:pt idx="286">
                  <c:v>-614</c:v>
                </c:pt>
                <c:pt idx="287">
                  <c:v>-613</c:v>
                </c:pt>
                <c:pt idx="288">
                  <c:v>-612</c:v>
                </c:pt>
                <c:pt idx="289">
                  <c:v>-611</c:v>
                </c:pt>
                <c:pt idx="290">
                  <c:v>-610</c:v>
                </c:pt>
                <c:pt idx="291">
                  <c:v>-609</c:v>
                </c:pt>
                <c:pt idx="292">
                  <c:v>-608</c:v>
                </c:pt>
                <c:pt idx="293">
                  <c:v>-607</c:v>
                </c:pt>
                <c:pt idx="294">
                  <c:v>-606</c:v>
                </c:pt>
                <c:pt idx="295">
                  <c:v>-605</c:v>
                </c:pt>
                <c:pt idx="296">
                  <c:v>-604</c:v>
                </c:pt>
                <c:pt idx="297">
                  <c:v>-603</c:v>
                </c:pt>
                <c:pt idx="298">
                  <c:v>-602</c:v>
                </c:pt>
                <c:pt idx="299">
                  <c:v>-601</c:v>
                </c:pt>
                <c:pt idx="300">
                  <c:v>-600</c:v>
                </c:pt>
                <c:pt idx="301">
                  <c:v>-599</c:v>
                </c:pt>
                <c:pt idx="302">
                  <c:v>-598</c:v>
                </c:pt>
                <c:pt idx="303">
                  <c:v>-597</c:v>
                </c:pt>
                <c:pt idx="304">
                  <c:v>-596</c:v>
                </c:pt>
                <c:pt idx="305">
                  <c:v>-595</c:v>
                </c:pt>
                <c:pt idx="306">
                  <c:v>-594</c:v>
                </c:pt>
                <c:pt idx="307">
                  <c:v>-593</c:v>
                </c:pt>
                <c:pt idx="308">
                  <c:v>-592</c:v>
                </c:pt>
                <c:pt idx="309">
                  <c:v>-591</c:v>
                </c:pt>
                <c:pt idx="310">
                  <c:v>-590</c:v>
                </c:pt>
                <c:pt idx="311">
                  <c:v>-589</c:v>
                </c:pt>
                <c:pt idx="312">
                  <c:v>-588</c:v>
                </c:pt>
                <c:pt idx="313">
                  <c:v>-587</c:v>
                </c:pt>
                <c:pt idx="314">
                  <c:v>-586</c:v>
                </c:pt>
                <c:pt idx="315">
                  <c:v>-585</c:v>
                </c:pt>
                <c:pt idx="316">
                  <c:v>-584</c:v>
                </c:pt>
                <c:pt idx="317">
                  <c:v>-583</c:v>
                </c:pt>
                <c:pt idx="318">
                  <c:v>-582</c:v>
                </c:pt>
                <c:pt idx="319">
                  <c:v>-581</c:v>
                </c:pt>
                <c:pt idx="320">
                  <c:v>-580</c:v>
                </c:pt>
                <c:pt idx="321">
                  <c:v>-579</c:v>
                </c:pt>
                <c:pt idx="322">
                  <c:v>-578</c:v>
                </c:pt>
                <c:pt idx="323">
                  <c:v>-577</c:v>
                </c:pt>
                <c:pt idx="324">
                  <c:v>-576</c:v>
                </c:pt>
                <c:pt idx="325">
                  <c:v>-575</c:v>
                </c:pt>
                <c:pt idx="326">
                  <c:v>-574</c:v>
                </c:pt>
                <c:pt idx="327">
                  <c:v>-573</c:v>
                </c:pt>
                <c:pt idx="328">
                  <c:v>-572</c:v>
                </c:pt>
                <c:pt idx="329">
                  <c:v>-571</c:v>
                </c:pt>
                <c:pt idx="330">
                  <c:v>-570</c:v>
                </c:pt>
                <c:pt idx="331">
                  <c:v>-569</c:v>
                </c:pt>
                <c:pt idx="332">
                  <c:v>-568</c:v>
                </c:pt>
                <c:pt idx="333">
                  <c:v>-567</c:v>
                </c:pt>
                <c:pt idx="334">
                  <c:v>-566</c:v>
                </c:pt>
                <c:pt idx="335">
                  <c:v>-565</c:v>
                </c:pt>
                <c:pt idx="336">
                  <c:v>-564</c:v>
                </c:pt>
                <c:pt idx="337">
                  <c:v>-563</c:v>
                </c:pt>
                <c:pt idx="338">
                  <c:v>-562</c:v>
                </c:pt>
                <c:pt idx="339">
                  <c:v>-561</c:v>
                </c:pt>
                <c:pt idx="340">
                  <c:v>-560</c:v>
                </c:pt>
                <c:pt idx="341">
                  <c:v>-559</c:v>
                </c:pt>
                <c:pt idx="342">
                  <c:v>-558</c:v>
                </c:pt>
                <c:pt idx="343">
                  <c:v>-557</c:v>
                </c:pt>
                <c:pt idx="344">
                  <c:v>-556</c:v>
                </c:pt>
                <c:pt idx="345">
                  <c:v>-555</c:v>
                </c:pt>
                <c:pt idx="346">
                  <c:v>-554</c:v>
                </c:pt>
                <c:pt idx="347">
                  <c:v>-553</c:v>
                </c:pt>
                <c:pt idx="348">
                  <c:v>-552</c:v>
                </c:pt>
                <c:pt idx="349">
                  <c:v>-551</c:v>
                </c:pt>
                <c:pt idx="350">
                  <c:v>-550</c:v>
                </c:pt>
                <c:pt idx="351">
                  <c:v>-549</c:v>
                </c:pt>
                <c:pt idx="352">
                  <c:v>-548</c:v>
                </c:pt>
                <c:pt idx="353">
                  <c:v>-547</c:v>
                </c:pt>
                <c:pt idx="354">
                  <c:v>-546</c:v>
                </c:pt>
                <c:pt idx="355">
                  <c:v>-545</c:v>
                </c:pt>
                <c:pt idx="356">
                  <c:v>-544</c:v>
                </c:pt>
                <c:pt idx="357">
                  <c:v>-543</c:v>
                </c:pt>
                <c:pt idx="358">
                  <c:v>-542</c:v>
                </c:pt>
                <c:pt idx="359">
                  <c:v>-541</c:v>
                </c:pt>
                <c:pt idx="360">
                  <c:v>-540</c:v>
                </c:pt>
                <c:pt idx="361">
                  <c:v>-539</c:v>
                </c:pt>
                <c:pt idx="362">
                  <c:v>-538</c:v>
                </c:pt>
                <c:pt idx="363">
                  <c:v>-537</c:v>
                </c:pt>
                <c:pt idx="364">
                  <c:v>-536</c:v>
                </c:pt>
                <c:pt idx="365">
                  <c:v>-535</c:v>
                </c:pt>
                <c:pt idx="366">
                  <c:v>-534</c:v>
                </c:pt>
                <c:pt idx="367">
                  <c:v>-533</c:v>
                </c:pt>
                <c:pt idx="368">
                  <c:v>-532</c:v>
                </c:pt>
                <c:pt idx="369">
                  <c:v>-531</c:v>
                </c:pt>
                <c:pt idx="370">
                  <c:v>-530</c:v>
                </c:pt>
                <c:pt idx="371">
                  <c:v>-529</c:v>
                </c:pt>
                <c:pt idx="372">
                  <c:v>-528</c:v>
                </c:pt>
                <c:pt idx="373">
                  <c:v>-527</c:v>
                </c:pt>
                <c:pt idx="374">
                  <c:v>-526</c:v>
                </c:pt>
                <c:pt idx="375">
                  <c:v>-525</c:v>
                </c:pt>
                <c:pt idx="376">
                  <c:v>-524</c:v>
                </c:pt>
                <c:pt idx="377">
                  <c:v>-523</c:v>
                </c:pt>
                <c:pt idx="378">
                  <c:v>-522</c:v>
                </c:pt>
                <c:pt idx="379">
                  <c:v>-521</c:v>
                </c:pt>
                <c:pt idx="380">
                  <c:v>-520</c:v>
                </c:pt>
                <c:pt idx="381">
                  <c:v>-519</c:v>
                </c:pt>
                <c:pt idx="382">
                  <c:v>-518</c:v>
                </c:pt>
                <c:pt idx="383">
                  <c:v>-517</c:v>
                </c:pt>
                <c:pt idx="384">
                  <c:v>-516</c:v>
                </c:pt>
                <c:pt idx="385">
                  <c:v>-515</c:v>
                </c:pt>
                <c:pt idx="386">
                  <c:v>-514</c:v>
                </c:pt>
                <c:pt idx="387">
                  <c:v>-513</c:v>
                </c:pt>
                <c:pt idx="388">
                  <c:v>-512</c:v>
                </c:pt>
                <c:pt idx="389">
                  <c:v>-511</c:v>
                </c:pt>
                <c:pt idx="390">
                  <c:v>-510</c:v>
                </c:pt>
                <c:pt idx="391">
                  <c:v>-509</c:v>
                </c:pt>
                <c:pt idx="392">
                  <c:v>-508</c:v>
                </c:pt>
                <c:pt idx="393">
                  <c:v>-507</c:v>
                </c:pt>
                <c:pt idx="394">
                  <c:v>-506</c:v>
                </c:pt>
                <c:pt idx="395">
                  <c:v>-505</c:v>
                </c:pt>
                <c:pt idx="396">
                  <c:v>-504</c:v>
                </c:pt>
                <c:pt idx="397">
                  <c:v>-503</c:v>
                </c:pt>
                <c:pt idx="398">
                  <c:v>-502</c:v>
                </c:pt>
                <c:pt idx="399">
                  <c:v>-501</c:v>
                </c:pt>
                <c:pt idx="400">
                  <c:v>-500</c:v>
                </c:pt>
                <c:pt idx="401">
                  <c:v>-499</c:v>
                </c:pt>
                <c:pt idx="402">
                  <c:v>-498</c:v>
                </c:pt>
                <c:pt idx="403">
                  <c:v>-497</c:v>
                </c:pt>
                <c:pt idx="404">
                  <c:v>-496</c:v>
                </c:pt>
                <c:pt idx="405">
                  <c:v>-495</c:v>
                </c:pt>
                <c:pt idx="406">
                  <c:v>-494</c:v>
                </c:pt>
                <c:pt idx="407">
                  <c:v>-493</c:v>
                </c:pt>
                <c:pt idx="408">
                  <c:v>-492</c:v>
                </c:pt>
                <c:pt idx="409">
                  <c:v>-491</c:v>
                </c:pt>
                <c:pt idx="410">
                  <c:v>-490</c:v>
                </c:pt>
                <c:pt idx="411">
                  <c:v>-489</c:v>
                </c:pt>
                <c:pt idx="412">
                  <c:v>-488</c:v>
                </c:pt>
                <c:pt idx="413">
                  <c:v>-487</c:v>
                </c:pt>
                <c:pt idx="414">
                  <c:v>-486</c:v>
                </c:pt>
                <c:pt idx="415">
                  <c:v>-485</c:v>
                </c:pt>
                <c:pt idx="416">
                  <c:v>-484</c:v>
                </c:pt>
                <c:pt idx="417">
                  <c:v>-483</c:v>
                </c:pt>
                <c:pt idx="418">
                  <c:v>-482</c:v>
                </c:pt>
                <c:pt idx="419">
                  <c:v>-481</c:v>
                </c:pt>
                <c:pt idx="420">
                  <c:v>-480</c:v>
                </c:pt>
                <c:pt idx="421">
                  <c:v>-479</c:v>
                </c:pt>
                <c:pt idx="422">
                  <c:v>-478</c:v>
                </c:pt>
                <c:pt idx="423">
                  <c:v>-477</c:v>
                </c:pt>
                <c:pt idx="424">
                  <c:v>-476</c:v>
                </c:pt>
                <c:pt idx="425">
                  <c:v>-475</c:v>
                </c:pt>
                <c:pt idx="426">
                  <c:v>-474</c:v>
                </c:pt>
                <c:pt idx="427">
                  <c:v>-473</c:v>
                </c:pt>
                <c:pt idx="428">
                  <c:v>-472</c:v>
                </c:pt>
                <c:pt idx="429">
                  <c:v>-471</c:v>
                </c:pt>
                <c:pt idx="430">
                  <c:v>-470</c:v>
                </c:pt>
                <c:pt idx="431">
                  <c:v>-469</c:v>
                </c:pt>
                <c:pt idx="432">
                  <c:v>-468</c:v>
                </c:pt>
                <c:pt idx="433">
                  <c:v>-467</c:v>
                </c:pt>
                <c:pt idx="434">
                  <c:v>-466</c:v>
                </c:pt>
                <c:pt idx="435">
                  <c:v>-465</c:v>
                </c:pt>
                <c:pt idx="436">
                  <c:v>-464</c:v>
                </c:pt>
                <c:pt idx="437">
                  <c:v>-463</c:v>
                </c:pt>
                <c:pt idx="438">
                  <c:v>-462</c:v>
                </c:pt>
                <c:pt idx="439">
                  <c:v>-461</c:v>
                </c:pt>
                <c:pt idx="440">
                  <c:v>-460</c:v>
                </c:pt>
                <c:pt idx="441">
                  <c:v>-459</c:v>
                </c:pt>
                <c:pt idx="442">
                  <c:v>-458</c:v>
                </c:pt>
                <c:pt idx="443">
                  <c:v>-457</c:v>
                </c:pt>
                <c:pt idx="444">
                  <c:v>-456</c:v>
                </c:pt>
                <c:pt idx="445">
                  <c:v>-455</c:v>
                </c:pt>
                <c:pt idx="446">
                  <c:v>-454</c:v>
                </c:pt>
                <c:pt idx="447">
                  <c:v>-453</c:v>
                </c:pt>
                <c:pt idx="448">
                  <c:v>-452</c:v>
                </c:pt>
                <c:pt idx="449">
                  <c:v>-451</c:v>
                </c:pt>
                <c:pt idx="450">
                  <c:v>-450</c:v>
                </c:pt>
                <c:pt idx="451">
                  <c:v>-449</c:v>
                </c:pt>
                <c:pt idx="452">
                  <c:v>-448</c:v>
                </c:pt>
                <c:pt idx="453">
                  <c:v>-447</c:v>
                </c:pt>
                <c:pt idx="454">
                  <c:v>-446</c:v>
                </c:pt>
                <c:pt idx="455">
                  <c:v>-445</c:v>
                </c:pt>
                <c:pt idx="456">
                  <c:v>-444</c:v>
                </c:pt>
                <c:pt idx="457">
                  <c:v>-443</c:v>
                </c:pt>
                <c:pt idx="458">
                  <c:v>-442</c:v>
                </c:pt>
                <c:pt idx="459">
                  <c:v>-441</c:v>
                </c:pt>
                <c:pt idx="460">
                  <c:v>-440</c:v>
                </c:pt>
                <c:pt idx="461">
                  <c:v>-439</c:v>
                </c:pt>
                <c:pt idx="462">
                  <c:v>-438</c:v>
                </c:pt>
                <c:pt idx="463">
                  <c:v>-437</c:v>
                </c:pt>
                <c:pt idx="464">
                  <c:v>-436</c:v>
                </c:pt>
                <c:pt idx="465">
                  <c:v>-435</c:v>
                </c:pt>
                <c:pt idx="466">
                  <c:v>-434</c:v>
                </c:pt>
                <c:pt idx="467">
                  <c:v>-433</c:v>
                </c:pt>
                <c:pt idx="468">
                  <c:v>-432</c:v>
                </c:pt>
                <c:pt idx="469">
                  <c:v>-431</c:v>
                </c:pt>
                <c:pt idx="470">
                  <c:v>-430</c:v>
                </c:pt>
                <c:pt idx="471">
                  <c:v>-429</c:v>
                </c:pt>
                <c:pt idx="472">
                  <c:v>-428</c:v>
                </c:pt>
                <c:pt idx="473">
                  <c:v>-427</c:v>
                </c:pt>
                <c:pt idx="474">
                  <c:v>-426</c:v>
                </c:pt>
                <c:pt idx="475">
                  <c:v>-425</c:v>
                </c:pt>
                <c:pt idx="476">
                  <c:v>-424</c:v>
                </c:pt>
                <c:pt idx="477">
                  <c:v>-423</c:v>
                </c:pt>
                <c:pt idx="478">
                  <c:v>-422</c:v>
                </c:pt>
                <c:pt idx="479">
                  <c:v>-421</c:v>
                </c:pt>
                <c:pt idx="480">
                  <c:v>-420</c:v>
                </c:pt>
                <c:pt idx="481">
                  <c:v>-419</c:v>
                </c:pt>
                <c:pt idx="482">
                  <c:v>-418</c:v>
                </c:pt>
                <c:pt idx="483">
                  <c:v>-417</c:v>
                </c:pt>
                <c:pt idx="484">
                  <c:v>-416</c:v>
                </c:pt>
                <c:pt idx="485">
                  <c:v>-415</c:v>
                </c:pt>
                <c:pt idx="486">
                  <c:v>-414</c:v>
                </c:pt>
                <c:pt idx="487">
                  <c:v>-413</c:v>
                </c:pt>
                <c:pt idx="488">
                  <c:v>-412</c:v>
                </c:pt>
                <c:pt idx="489">
                  <c:v>-411</c:v>
                </c:pt>
                <c:pt idx="490">
                  <c:v>-410</c:v>
                </c:pt>
                <c:pt idx="491">
                  <c:v>-409</c:v>
                </c:pt>
                <c:pt idx="492">
                  <c:v>-408</c:v>
                </c:pt>
                <c:pt idx="493">
                  <c:v>-407</c:v>
                </c:pt>
                <c:pt idx="494">
                  <c:v>-406</c:v>
                </c:pt>
                <c:pt idx="495">
                  <c:v>-405</c:v>
                </c:pt>
                <c:pt idx="496">
                  <c:v>-404</c:v>
                </c:pt>
                <c:pt idx="497">
                  <c:v>-403</c:v>
                </c:pt>
                <c:pt idx="498">
                  <c:v>-402</c:v>
                </c:pt>
                <c:pt idx="499">
                  <c:v>-401</c:v>
                </c:pt>
                <c:pt idx="500">
                  <c:v>-400</c:v>
                </c:pt>
                <c:pt idx="501">
                  <c:v>-399</c:v>
                </c:pt>
                <c:pt idx="502">
                  <c:v>-398</c:v>
                </c:pt>
                <c:pt idx="503">
                  <c:v>-397</c:v>
                </c:pt>
                <c:pt idx="504">
                  <c:v>-396</c:v>
                </c:pt>
                <c:pt idx="505">
                  <c:v>-395</c:v>
                </c:pt>
                <c:pt idx="506">
                  <c:v>-394</c:v>
                </c:pt>
                <c:pt idx="507">
                  <c:v>-393</c:v>
                </c:pt>
                <c:pt idx="508">
                  <c:v>-392</c:v>
                </c:pt>
                <c:pt idx="509">
                  <c:v>-391</c:v>
                </c:pt>
                <c:pt idx="510">
                  <c:v>-390</c:v>
                </c:pt>
                <c:pt idx="511">
                  <c:v>-389</c:v>
                </c:pt>
                <c:pt idx="512">
                  <c:v>-388</c:v>
                </c:pt>
                <c:pt idx="513">
                  <c:v>-387</c:v>
                </c:pt>
                <c:pt idx="514">
                  <c:v>-386</c:v>
                </c:pt>
                <c:pt idx="515">
                  <c:v>-385</c:v>
                </c:pt>
                <c:pt idx="516">
                  <c:v>-384</c:v>
                </c:pt>
                <c:pt idx="517">
                  <c:v>-383</c:v>
                </c:pt>
                <c:pt idx="518">
                  <c:v>-382</c:v>
                </c:pt>
                <c:pt idx="519">
                  <c:v>-381</c:v>
                </c:pt>
                <c:pt idx="520">
                  <c:v>-380</c:v>
                </c:pt>
                <c:pt idx="521">
                  <c:v>-379</c:v>
                </c:pt>
                <c:pt idx="522">
                  <c:v>-378</c:v>
                </c:pt>
                <c:pt idx="523">
                  <c:v>-377</c:v>
                </c:pt>
                <c:pt idx="524">
                  <c:v>-376</c:v>
                </c:pt>
                <c:pt idx="525">
                  <c:v>-375</c:v>
                </c:pt>
                <c:pt idx="526">
                  <c:v>-374</c:v>
                </c:pt>
                <c:pt idx="527">
                  <c:v>-373</c:v>
                </c:pt>
                <c:pt idx="528">
                  <c:v>-372</c:v>
                </c:pt>
                <c:pt idx="529">
                  <c:v>-371</c:v>
                </c:pt>
                <c:pt idx="530">
                  <c:v>-370</c:v>
                </c:pt>
                <c:pt idx="531">
                  <c:v>-369</c:v>
                </c:pt>
                <c:pt idx="532">
                  <c:v>-368</c:v>
                </c:pt>
                <c:pt idx="533">
                  <c:v>-367</c:v>
                </c:pt>
                <c:pt idx="534">
                  <c:v>-366</c:v>
                </c:pt>
                <c:pt idx="535">
                  <c:v>-365</c:v>
                </c:pt>
                <c:pt idx="536">
                  <c:v>-364</c:v>
                </c:pt>
                <c:pt idx="537">
                  <c:v>-363</c:v>
                </c:pt>
                <c:pt idx="538">
                  <c:v>-362</c:v>
                </c:pt>
                <c:pt idx="539">
                  <c:v>-361</c:v>
                </c:pt>
                <c:pt idx="540">
                  <c:v>-360</c:v>
                </c:pt>
                <c:pt idx="541">
                  <c:v>-359</c:v>
                </c:pt>
                <c:pt idx="542">
                  <c:v>-358</c:v>
                </c:pt>
                <c:pt idx="543">
                  <c:v>-357</c:v>
                </c:pt>
                <c:pt idx="544">
                  <c:v>-356</c:v>
                </c:pt>
                <c:pt idx="545">
                  <c:v>-355</c:v>
                </c:pt>
                <c:pt idx="546">
                  <c:v>-354</c:v>
                </c:pt>
                <c:pt idx="547">
                  <c:v>-353</c:v>
                </c:pt>
                <c:pt idx="548">
                  <c:v>-352</c:v>
                </c:pt>
                <c:pt idx="549">
                  <c:v>-351</c:v>
                </c:pt>
                <c:pt idx="550">
                  <c:v>-350</c:v>
                </c:pt>
                <c:pt idx="551">
                  <c:v>-349</c:v>
                </c:pt>
                <c:pt idx="552">
                  <c:v>-348</c:v>
                </c:pt>
                <c:pt idx="553">
                  <c:v>-347</c:v>
                </c:pt>
                <c:pt idx="554">
                  <c:v>-346</c:v>
                </c:pt>
                <c:pt idx="555">
                  <c:v>-345</c:v>
                </c:pt>
                <c:pt idx="556">
                  <c:v>-344</c:v>
                </c:pt>
                <c:pt idx="557">
                  <c:v>-343</c:v>
                </c:pt>
                <c:pt idx="558">
                  <c:v>-342</c:v>
                </c:pt>
                <c:pt idx="559">
                  <c:v>-341</c:v>
                </c:pt>
                <c:pt idx="560">
                  <c:v>-340</c:v>
                </c:pt>
                <c:pt idx="561">
                  <c:v>-339</c:v>
                </c:pt>
                <c:pt idx="562">
                  <c:v>-338</c:v>
                </c:pt>
                <c:pt idx="563">
                  <c:v>-337</c:v>
                </c:pt>
                <c:pt idx="564">
                  <c:v>-336</c:v>
                </c:pt>
                <c:pt idx="565">
                  <c:v>-335</c:v>
                </c:pt>
                <c:pt idx="566">
                  <c:v>-334</c:v>
                </c:pt>
                <c:pt idx="567">
                  <c:v>-333</c:v>
                </c:pt>
                <c:pt idx="568">
                  <c:v>-332</c:v>
                </c:pt>
                <c:pt idx="569">
                  <c:v>-331</c:v>
                </c:pt>
                <c:pt idx="570">
                  <c:v>-330</c:v>
                </c:pt>
                <c:pt idx="571">
                  <c:v>-329</c:v>
                </c:pt>
                <c:pt idx="572">
                  <c:v>-328</c:v>
                </c:pt>
                <c:pt idx="573">
                  <c:v>-327</c:v>
                </c:pt>
                <c:pt idx="574">
                  <c:v>-326</c:v>
                </c:pt>
                <c:pt idx="575">
                  <c:v>-325</c:v>
                </c:pt>
                <c:pt idx="576">
                  <c:v>-324</c:v>
                </c:pt>
                <c:pt idx="577">
                  <c:v>-323</c:v>
                </c:pt>
                <c:pt idx="578">
                  <c:v>-322</c:v>
                </c:pt>
                <c:pt idx="579">
                  <c:v>-321</c:v>
                </c:pt>
                <c:pt idx="580">
                  <c:v>-320</c:v>
                </c:pt>
                <c:pt idx="581">
                  <c:v>-319</c:v>
                </c:pt>
                <c:pt idx="582">
                  <c:v>-318</c:v>
                </c:pt>
                <c:pt idx="583">
                  <c:v>-317</c:v>
                </c:pt>
                <c:pt idx="584">
                  <c:v>-316</c:v>
                </c:pt>
                <c:pt idx="585">
                  <c:v>-315</c:v>
                </c:pt>
                <c:pt idx="586">
                  <c:v>-314</c:v>
                </c:pt>
                <c:pt idx="587">
                  <c:v>-313</c:v>
                </c:pt>
                <c:pt idx="588">
                  <c:v>-312</c:v>
                </c:pt>
                <c:pt idx="589">
                  <c:v>-311</c:v>
                </c:pt>
                <c:pt idx="590">
                  <c:v>-310</c:v>
                </c:pt>
                <c:pt idx="591">
                  <c:v>-309</c:v>
                </c:pt>
                <c:pt idx="592">
                  <c:v>-308</c:v>
                </c:pt>
                <c:pt idx="593">
                  <c:v>-307</c:v>
                </c:pt>
                <c:pt idx="594">
                  <c:v>-306</c:v>
                </c:pt>
                <c:pt idx="595">
                  <c:v>-305</c:v>
                </c:pt>
                <c:pt idx="596">
                  <c:v>-304</c:v>
                </c:pt>
                <c:pt idx="597">
                  <c:v>-303</c:v>
                </c:pt>
                <c:pt idx="598">
                  <c:v>-302</c:v>
                </c:pt>
                <c:pt idx="599">
                  <c:v>-301</c:v>
                </c:pt>
                <c:pt idx="600">
                  <c:v>-300</c:v>
                </c:pt>
                <c:pt idx="601">
                  <c:v>-299</c:v>
                </c:pt>
                <c:pt idx="602">
                  <c:v>-298</c:v>
                </c:pt>
                <c:pt idx="603">
                  <c:v>-297</c:v>
                </c:pt>
                <c:pt idx="604">
                  <c:v>-296</c:v>
                </c:pt>
                <c:pt idx="605">
                  <c:v>-295</c:v>
                </c:pt>
                <c:pt idx="606">
                  <c:v>-294</c:v>
                </c:pt>
                <c:pt idx="607">
                  <c:v>-293</c:v>
                </c:pt>
                <c:pt idx="608">
                  <c:v>-292</c:v>
                </c:pt>
                <c:pt idx="609">
                  <c:v>-291</c:v>
                </c:pt>
                <c:pt idx="610">
                  <c:v>-290</c:v>
                </c:pt>
                <c:pt idx="611">
                  <c:v>-289</c:v>
                </c:pt>
                <c:pt idx="612">
                  <c:v>-288</c:v>
                </c:pt>
                <c:pt idx="613">
                  <c:v>-287</c:v>
                </c:pt>
                <c:pt idx="614">
                  <c:v>-286</c:v>
                </c:pt>
                <c:pt idx="615">
                  <c:v>-285</c:v>
                </c:pt>
                <c:pt idx="616">
                  <c:v>-284</c:v>
                </c:pt>
                <c:pt idx="617">
                  <c:v>-283</c:v>
                </c:pt>
                <c:pt idx="618">
                  <c:v>-282</c:v>
                </c:pt>
                <c:pt idx="619">
                  <c:v>-281</c:v>
                </c:pt>
                <c:pt idx="620">
                  <c:v>-280</c:v>
                </c:pt>
                <c:pt idx="621">
                  <c:v>-279</c:v>
                </c:pt>
                <c:pt idx="622">
                  <c:v>-278</c:v>
                </c:pt>
                <c:pt idx="623">
                  <c:v>-277</c:v>
                </c:pt>
                <c:pt idx="624">
                  <c:v>-276</c:v>
                </c:pt>
                <c:pt idx="625">
                  <c:v>-275</c:v>
                </c:pt>
                <c:pt idx="626">
                  <c:v>-274</c:v>
                </c:pt>
                <c:pt idx="627">
                  <c:v>-273</c:v>
                </c:pt>
                <c:pt idx="628">
                  <c:v>-272</c:v>
                </c:pt>
                <c:pt idx="629">
                  <c:v>-271</c:v>
                </c:pt>
                <c:pt idx="630">
                  <c:v>-270</c:v>
                </c:pt>
                <c:pt idx="631">
                  <c:v>-269</c:v>
                </c:pt>
                <c:pt idx="632">
                  <c:v>-268</c:v>
                </c:pt>
                <c:pt idx="633">
                  <c:v>-267</c:v>
                </c:pt>
                <c:pt idx="634">
                  <c:v>-266</c:v>
                </c:pt>
                <c:pt idx="635">
                  <c:v>-265</c:v>
                </c:pt>
                <c:pt idx="636">
                  <c:v>-264</c:v>
                </c:pt>
                <c:pt idx="637">
                  <c:v>-263</c:v>
                </c:pt>
                <c:pt idx="638">
                  <c:v>-262</c:v>
                </c:pt>
                <c:pt idx="639">
                  <c:v>-261</c:v>
                </c:pt>
                <c:pt idx="640">
                  <c:v>-260</c:v>
                </c:pt>
                <c:pt idx="641">
                  <c:v>-259</c:v>
                </c:pt>
                <c:pt idx="642">
                  <c:v>-258</c:v>
                </c:pt>
                <c:pt idx="643">
                  <c:v>-257</c:v>
                </c:pt>
                <c:pt idx="644">
                  <c:v>-256</c:v>
                </c:pt>
                <c:pt idx="645">
                  <c:v>-255</c:v>
                </c:pt>
                <c:pt idx="646">
                  <c:v>-254</c:v>
                </c:pt>
                <c:pt idx="647">
                  <c:v>-253</c:v>
                </c:pt>
                <c:pt idx="648">
                  <c:v>-252</c:v>
                </c:pt>
                <c:pt idx="649">
                  <c:v>-251</c:v>
                </c:pt>
                <c:pt idx="650">
                  <c:v>-250</c:v>
                </c:pt>
                <c:pt idx="651">
                  <c:v>-249</c:v>
                </c:pt>
                <c:pt idx="652">
                  <c:v>-248</c:v>
                </c:pt>
                <c:pt idx="653">
                  <c:v>-247</c:v>
                </c:pt>
                <c:pt idx="654">
                  <c:v>-246</c:v>
                </c:pt>
                <c:pt idx="655">
                  <c:v>-245</c:v>
                </c:pt>
                <c:pt idx="656">
                  <c:v>-244</c:v>
                </c:pt>
                <c:pt idx="657">
                  <c:v>-243</c:v>
                </c:pt>
                <c:pt idx="658">
                  <c:v>-242</c:v>
                </c:pt>
                <c:pt idx="659">
                  <c:v>-241</c:v>
                </c:pt>
                <c:pt idx="660">
                  <c:v>-240</c:v>
                </c:pt>
                <c:pt idx="661">
                  <c:v>-239</c:v>
                </c:pt>
                <c:pt idx="662">
                  <c:v>-238</c:v>
                </c:pt>
                <c:pt idx="663">
                  <c:v>-237</c:v>
                </c:pt>
                <c:pt idx="664">
                  <c:v>-236</c:v>
                </c:pt>
                <c:pt idx="665">
                  <c:v>-235</c:v>
                </c:pt>
                <c:pt idx="666">
                  <c:v>-234</c:v>
                </c:pt>
                <c:pt idx="667">
                  <c:v>-233</c:v>
                </c:pt>
                <c:pt idx="668">
                  <c:v>-232</c:v>
                </c:pt>
                <c:pt idx="669">
                  <c:v>-231</c:v>
                </c:pt>
                <c:pt idx="670">
                  <c:v>-230</c:v>
                </c:pt>
                <c:pt idx="671">
                  <c:v>-229</c:v>
                </c:pt>
                <c:pt idx="672">
                  <c:v>-228</c:v>
                </c:pt>
                <c:pt idx="673">
                  <c:v>-227</c:v>
                </c:pt>
                <c:pt idx="674">
                  <c:v>-226</c:v>
                </c:pt>
                <c:pt idx="675">
                  <c:v>-225</c:v>
                </c:pt>
                <c:pt idx="676">
                  <c:v>-224</c:v>
                </c:pt>
                <c:pt idx="677">
                  <c:v>-223</c:v>
                </c:pt>
                <c:pt idx="678">
                  <c:v>-222</c:v>
                </c:pt>
                <c:pt idx="679">
                  <c:v>-221</c:v>
                </c:pt>
                <c:pt idx="680">
                  <c:v>-220</c:v>
                </c:pt>
                <c:pt idx="681">
                  <c:v>-219</c:v>
                </c:pt>
                <c:pt idx="682">
                  <c:v>-218</c:v>
                </c:pt>
                <c:pt idx="683">
                  <c:v>-217</c:v>
                </c:pt>
                <c:pt idx="684">
                  <c:v>-216</c:v>
                </c:pt>
                <c:pt idx="685">
                  <c:v>-215</c:v>
                </c:pt>
                <c:pt idx="686">
                  <c:v>-214</c:v>
                </c:pt>
                <c:pt idx="687">
                  <c:v>-213</c:v>
                </c:pt>
                <c:pt idx="688">
                  <c:v>-212</c:v>
                </c:pt>
                <c:pt idx="689">
                  <c:v>-211</c:v>
                </c:pt>
                <c:pt idx="690">
                  <c:v>-210</c:v>
                </c:pt>
                <c:pt idx="691">
                  <c:v>-209</c:v>
                </c:pt>
                <c:pt idx="692">
                  <c:v>-208</c:v>
                </c:pt>
                <c:pt idx="693">
                  <c:v>-207</c:v>
                </c:pt>
                <c:pt idx="694">
                  <c:v>-206</c:v>
                </c:pt>
                <c:pt idx="695">
                  <c:v>-205</c:v>
                </c:pt>
                <c:pt idx="696">
                  <c:v>-204</c:v>
                </c:pt>
                <c:pt idx="697">
                  <c:v>-203</c:v>
                </c:pt>
                <c:pt idx="698">
                  <c:v>-202</c:v>
                </c:pt>
                <c:pt idx="699">
                  <c:v>-201</c:v>
                </c:pt>
                <c:pt idx="700">
                  <c:v>-200</c:v>
                </c:pt>
              </c:numCache>
            </c:numRef>
          </c:cat>
          <c:val>
            <c:numRef>
              <c:f>Core!$AF$51:$AF$951</c:f>
              <c:numCache>
                <c:formatCode>0.00</c:formatCode>
                <c:ptCount val="9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3.2298844296695774E-3</c:v>
                </c:pt>
                <c:pt idx="302">
                  <c:v>3.8557246788172087E-3</c:v>
                </c:pt>
                <c:pt idx="303">
                  <c:v>4.2124531083175664E-3</c:v>
                </c:pt>
                <c:pt idx="304">
                  <c:v>4.5340526771044691E-3</c:v>
                </c:pt>
                <c:pt idx="305">
                  <c:v>4.8854715189010633E-3</c:v>
                </c:pt>
                <c:pt idx="306">
                  <c:v>5.264317298984687E-3</c:v>
                </c:pt>
                <c:pt idx="307">
                  <c:v>5.6574050297144079E-3</c:v>
                </c:pt>
                <c:pt idx="308">
                  <c:v>6.0500807604734873E-3</c:v>
                </c:pt>
                <c:pt idx="309">
                  <c:v>6.4249814344406577E-3</c:v>
                </c:pt>
                <c:pt idx="310">
                  <c:v>7.0386304343476678E-3</c:v>
                </c:pt>
                <c:pt idx="311">
                  <c:v>7.6362193252928435E-3</c:v>
                </c:pt>
                <c:pt idx="312">
                  <c:v>8.2191107856821651E-3</c:v>
                </c:pt>
                <c:pt idx="313">
                  <c:v>8.7887165573718538E-3</c:v>
                </c:pt>
                <c:pt idx="314">
                  <c:v>9.346483676460425E-3</c:v>
                </c:pt>
                <c:pt idx="315">
                  <c:v>9.8938840410147041E-3</c:v>
                </c:pt>
                <c:pt idx="316">
                  <c:v>1.043241323401666E-2</c:v>
                </c:pt>
                <c:pt idx="317">
                  <c:v>1.0963582839654271E-2</c:v>
                </c:pt>
                <c:pt idx="318">
                  <c:v>1.1488923048597378E-2</c:v>
                </c:pt>
                <c:pt idx="319">
                  <c:v>1.200997856195656E-2</c:v>
                </c:pt>
                <c:pt idx="320">
                  <c:v>1.2528314648799591E-2</c:v>
                </c:pt>
                <c:pt idx="321">
                  <c:v>1.3045518982124676E-2</c:v>
                </c:pt>
                <c:pt idx="322">
                  <c:v>1.3563014543731652E-2</c:v>
                </c:pt>
                <c:pt idx="323">
                  <c:v>1.4081437459014157E-2</c:v>
                </c:pt>
                <c:pt idx="324">
                  <c:v>1.460115965800772E-2</c:v>
                </c:pt>
                <c:pt idx="325">
                  <c:v>1.512246709234776E-2</c:v>
                </c:pt>
                <c:pt idx="326">
                  <c:v>1.5645577062681715E-2</c:v>
                </c:pt>
                <c:pt idx="327">
                  <c:v>1.617062910371956E-2</c:v>
                </c:pt>
                <c:pt idx="328">
                  <c:v>1.6697701326389931E-2</c:v>
                </c:pt>
                <c:pt idx="329">
                  <c:v>1.7226799033240453E-2</c:v>
                </c:pt>
                <c:pt idx="330">
                  <c:v>1.7757870669332498E-2</c:v>
                </c:pt>
                <c:pt idx="331">
                  <c:v>1.8290795649061171E-2</c:v>
                </c:pt>
                <c:pt idx="332">
                  <c:v>1.8825395509480036E-2</c:v>
                </c:pt>
                <c:pt idx="333">
                  <c:v>1.9361430144173353E-2</c:v>
                </c:pt>
                <c:pt idx="334">
                  <c:v>1.9898599417682759E-2</c:v>
                </c:pt>
                <c:pt idx="335">
                  <c:v>2.0436544326681329E-2</c:v>
                </c:pt>
                <c:pt idx="336">
                  <c:v>2.0974845507354126E-2</c:v>
                </c:pt>
                <c:pt idx="337">
                  <c:v>2.1513027403622854E-2</c:v>
                </c:pt>
                <c:pt idx="338">
                  <c:v>2.2050556061271383E-2</c:v>
                </c:pt>
                <c:pt idx="339">
                  <c:v>2.2586841970315845E-2</c:v>
                </c:pt>
                <c:pt idx="340">
                  <c:v>2.3145815055387139E-2</c:v>
                </c:pt>
                <c:pt idx="341">
                  <c:v>2.3703875990566541E-2</c:v>
                </c:pt>
                <c:pt idx="342">
                  <c:v>2.4261033045876779E-2</c:v>
                </c:pt>
                <c:pt idx="343">
                  <c:v>2.4817287123762442E-2</c:v>
                </c:pt>
                <c:pt idx="344">
                  <c:v>2.5372646187655935E-2</c:v>
                </c:pt>
                <c:pt idx="345">
                  <c:v>2.5927115689097124E-2</c:v>
                </c:pt>
                <c:pt idx="346">
                  <c:v>2.6480702255272999E-2</c:v>
                </c:pt>
                <c:pt idx="347">
                  <c:v>2.7033408481475601E-2</c:v>
                </c:pt>
                <c:pt idx="348">
                  <c:v>2.7585242058898351E-2</c:v>
                </c:pt>
                <c:pt idx="349">
                  <c:v>2.8136205224513149E-2</c:v>
                </c:pt>
                <c:pt idx="350">
                  <c:v>2.868630409403285E-2</c:v>
                </c:pt>
                <c:pt idx="351">
                  <c:v>2.9235544737323843E-2</c:v>
                </c:pt>
                <c:pt idx="352">
                  <c:v>2.9783928852197255E-2</c:v>
                </c:pt>
                <c:pt idx="353">
                  <c:v>3.0331463677787746E-2</c:v>
                </c:pt>
                <c:pt idx="354">
                  <c:v>3.0878150551942735E-2</c:v>
                </c:pt>
                <c:pt idx="355">
                  <c:v>3.1423995021482784E-2</c:v>
                </c:pt>
                <c:pt idx="356">
                  <c:v>3.1969002581907782E-2</c:v>
                </c:pt>
                <c:pt idx="357">
                  <c:v>3.2513174031362828E-2</c:v>
                </c:pt>
                <c:pt idx="358">
                  <c:v>3.3056516138380704E-2</c:v>
                </c:pt>
                <c:pt idx="359">
                  <c:v>3.3599029342075162E-2</c:v>
                </c:pt>
                <c:pt idx="360">
                  <c:v>3.4140718609175141E-2</c:v>
                </c:pt>
                <c:pt idx="361">
                  <c:v>3.4681588851375303E-2</c:v>
                </c:pt>
                <c:pt idx="362">
                  <c:v>3.5221639971444008E-2</c:v>
                </c:pt>
                <c:pt idx="363">
                  <c:v>3.5760878256804386E-2</c:v>
                </c:pt>
                <c:pt idx="364">
                  <c:v>3.6299303254746701E-2</c:v>
                </c:pt>
                <c:pt idx="365">
                  <c:v>3.6836919348395745E-2</c:v>
                </c:pt>
                <c:pt idx="366">
                  <c:v>3.7373730863906933E-2</c:v>
                </c:pt>
                <c:pt idx="367">
                  <c:v>3.7909736819536514E-2</c:v>
                </c:pt>
                <c:pt idx="368">
                  <c:v>3.8444943019202336E-2</c:v>
                </c:pt>
                <c:pt idx="369">
                  <c:v>3.8979348131882974E-2</c:v>
                </c:pt>
                <c:pt idx="370">
                  <c:v>3.9512955961346054E-2</c:v>
                </c:pt>
                <c:pt idx="371">
                  <c:v>4.0045770254231602E-2</c:v>
                </c:pt>
                <c:pt idx="372">
                  <c:v>4.0577789161780439E-2</c:v>
                </c:pt>
                <c:pt idx="373">
                  <c:v>4.1109018010162326E-2</c:v>
                </c:pt>
                <c:pt idx="374">
                  <c:v>4.1639454610199356E-2</c:v>
                </c:pt>
                <c:pt idx="375">
                  <c:v>4.2169102198321921E-2</c:v>
                </c:pt>
                <c:pt idx="376">
                  <c:v>4.2697963955453208E-2</c:v>
                </c:pt>
                <c:pt idx="377">
                  <c:v>4.3226037189960605E-2</c:v>
                </c:pt>
                <c:pt idx="378">
                  <c:v>4.3753326764155165E-2</c:v>
                </c:pt>
                <c:pt idx="379">
                  <c:v>4.4279829657495821E-2</c:v>
                </c:pt>
                <c:pt idx="380">
                  <c:v>4.4805548558838809E-2</c:v>
                </c:pt>
                <c:pt idx="381">
                  <c:v>4.5330486104914532E-2</c:v>
                </c:pt>
                <c:pt idx="382">
                  <c:v>4.5854638791961187E-2</c:v>
                </c:pt>
                <c:pt idx="383">
                  <c:v>4.6378011040385761E-2</c:v>
                </c:pt>
                <c:pt idx="384">
                  <c:v>4.6900599031645326E-2</c:v>
                </c:pt>
                <c:pt idx="385">
                  <c:v>4.742240493443526E-2</c:v>
                </c:pt>
                <c:pt idx="386">
                  <c:v>4.7943430870435927E-2</c:v>
                </c:pt>
                <c:pt idx="387">
                  <c:v>4.8463672561006671E-2</c:v>
                </c:pt>
                <c:pt idx="388">
                  <c:v>4.8983134014521465E-2</c:v>
                </c:pt>
                <c:pt idx="389">
                  <c:v>4.9501810654244797E-2</c:v>
                </c:pt>
                <c:pt idx="390">
                  <c:v>5.0019704163611997E-2</c:v>
                </c:pt>
                <c:pt idx="391">
                  <c:v>5.053681618584175E-2</c:v>
                </c:pt>
                <c:pt idx="392">
                  <c:v>5.1053141710997743E-2</c:v>
                </c:pt>
                <c:pt idx="393">
                  <c:v>5.1568684373005956E-2</c:v>
                </c:pt>
                <c:pt idx="394">
                  <c:v>5.2083438882991384E-2</c:v>
                </c:pt>
                <c:pt idx="395">
                  <c:v>5.2597406481292366E-2</c:v>
                </c:pt>
                <c:pt idx="396">
                  <c:v>5.3110588376446922E-2</c:v>
                </c:pt>
                <c:pt idx="397">
                  <c:v>5.3622978876905425E-2</c:v>
                </c:pt>
                <c:pt idx="398">
                  <c:v>5.4134581287153552E-2</c:v>
                </c:pt>
                <c:pt idx="399">
                  <c:v>5.4645389658215159E-2</c:v>
                </c:pt>
                <c:pt idx="400">
                  <c:v>5.5155404836436862E-2</c:v>
                </c:pt>
                <c:pt idx="401">
                  <c:v>5.5664627646332135E-2</c:v>
                </c:pt>
                <c:pt idx="402">
                  <c:v>5.6173051770205262E-2</c:v>
                </c:pt>
                <c:pt idx="403">
                  <c:v>5.6680680235166647E-2</c:v>
                </c:pt>
                <c:pt idx="404">
                  <c:v>5.7187506489817172E-2</c:v>
                </c:pt>
                <c:pt idx="405">
                  <c:v>5.7693531042180668E-2</c:v>
                </c:pt>
                <c:pt idx="406">
                  <c:v>5.8198754389868532E-2</c:v>
                </c:pt>
                <c:pt idx="407">
                  <c:v>5.8703169649901188E-2</c:v>
                </c:pt>
                <c:pt idx="408">
                  <c:v>5.9206777156588154E-2</c:v>
                </c:pt>
                <c:pt idx="409">
                  <c:v>5.9709577241328263E-2</c:v>
                </c:pt>
                <c:pt idx="410">
                  <c:v>6.0211562713262543E-2</c:v>
                </c:pt>
                <c:pt idx="411">
                  <c:v>6.0712736280314664E-2</c:v>
                </c:pt>
                <c:pt idx="412">
                  <c:v>6.1213090560023206E-2</c:v>
                </c:pt>
                <c:pt idx="413">
                  <c:v>6.1712625649898448E-2</c:v>
                </c:pt>
                <c:pt idx="414">
                  <c:v>6.2211341658052956E-2</c:v>
                </c:pt>
                <c:pt idx="415">
                  <c:v>6.2709230935771562E-2</c:v>
                </c:pt>
                <c:pt idx="416">
                  <c:v>6.3206296078585536E-2</c:v>
                </c:pt>
                <c:pt idx="417">
                  <c:v>6.3702531897936787E-2</c:v>
                </c:pt>
                <c:pt idx="418">
                  <c:v>6.4197933095072574E-2</c:v>
                </c:pt>
                <c:pt idx="419">
                  <c:v>6.4692500904783193E-2</c:v>
                </c:pt>
                <c:pt idx="420">
                  <c:v>6.5186231277524015E-2</c:v>
                </c:pt>
                <c:pt idx="421">
                  <c:v>6.5679120095705201E-2</c:v>
                </c:pt>
                <c:pt idx="422">
                  <c:v>6.6171167235840947E-2</c:v>
                </c:pt>
                <c:pt idx="423">
                  <c:v>6.6662368528117938E-2</c:v>
                </c:pt>
                <c:pt idx="424">
                  <c:v>6.7152721113603639E-2</c:v>
                </c:pt>
                <c:pt idx="425">
                  <c:v>6.7642222110964642E-2</c:v>
                </c:pt>
                <c:pt idx="426">
                  <c:v>6.8130867233315656E-2</c:v>
                </c:pt>
                <c:pt idx="427">
                  <c:v>6.8618656328420152E-2</c:v>
                </c:pt>
                <c:pt idx="428">
                  <c:v>6.9105585088943766E-2</c:v>
                </c:pt>
                <c:pt idx="429">
                  <c:v>6.9591650576021652E-2</c:v>
                </c:pt>
                <c:pt idx="430">
                  <c:v>7.0076849844522282E-2</c:v>
                </c:pt>
                <c:pt idx="431">
                  <c:v>7.0561178518105394E-2</c:v>
                </c:pt>
                <c:pt idx="432">
                  <c:v>7.1044636497016422E-2</c:v>
                </c:pt>
                <c:pt idx="433">
                  <c:v>7.1527219417275648E-2</c:v>
                </c:pt>
                <c:pt idx="434">
                  <c:v>7.2008924341683947E-2</c:v>
                </c:pt>
                <c:pt idx="435">
                  <c:v>7.2489748343338892E-2</c:v>
                </c:pt>
                <c:pt idx="436">
                  <c:v>7.2969687038437661E-2</c:v>
                </c:pt>
                <c:pt idx="437">
                  <c:v>7.3448740463297663E-2</c:v>
                </c:pt>
                <c:pt idx="438">
                  <c:v>7.3926904279986771E-2</c:v>
                </c:pt>
                <c:pt idx="439">
                  <c:v>7.4404175636354E-2</c:v>
                </c:pt>
                <c:pt idx="440">
                  <c:v>7.4880551707362006E-2</c:v>
                </c:pt>
                <c:pt idx="441">
                  <c:v>7.5356028185067994E-2</c:v>
                </c:pt>
                <c:pt idx="442">
                  <c:v>7.5830605326946701E-2</c:v>
                </c:pt>
                <c:pt idx="443">
                  <c:v>7.630427890479656E-2</c:v>
                </c:pt>
                <c:pt idx="444">
                  <c:v>7.6777046235824237E-2</c:v>
                </c:pt>
                <c:pt idx="445">
                  <c:v>7.7248904681249786E-2</c:v>
                </c:pt>
                <c:pt idx="446">
                  <c:v>7.7719850092792864E-2</c:v>
                </c:pt>
                <c:pt idx="447">
                  <c:v>7.8189883034790852E-2</c:v>
                </c:pt>
                <c:pt idx="448">
                  <c:v>7.8658999472583979E-2</c:v>
                </c:pt>
                <c:pt idx="449">
                  <c:v>7.9127196977111791E-2</c:v>
                </c:pt>
                <c:pt idx="450">
                  <c:v>7.9594471587938642E-2</c:v>
                </c:pt>
                <c:pt idx="451">
                  <c:v>8.0060824176444501E-2</c:v>
                </c:pt>
                <c:pt idx="452">
                  <c:v>8.0526250922689585E-2</c:v>
                </c:pt>
                <c:pt idx="453">
                  <c:v>8.099074966083275E-2</c:v>
                </c:pt>
                <c:pt idx="454">
                  <c:v>8.1454318299110859E-2</c:v>
                </c:pt>
                <c:pt idx="455">
                  <c:v>8.191695482311559E-2</c:v>
                </c:pt>
                <c:pt idx="456">
                  <c:v>8.237865729905762E-2</c:v>
                </c:pt>
                <c:pt idx="457">
                  <c:v>8.2839423049391708E-2</c:v>
                </c:pt>
                <c:pt idx="458">
                  <c:v>8.3299251961929208E-2</c:v>
                </c:pt>
                <c:pt idx="459">
                  <c:v>8.3758140704269651E-2</c:v>
                </c:pt>
                <c:pt idx="460">
                  <c:v>8.4216089366263111E-2</c:v>
                </c:pt>
                <c:pt idx="461">
                  <c:v>8.4673095633243892E-2</c:v>
                </c:pt>
                <c:pt idx="462">
                  <c:v>8.5129157271820383E-2</c:v>
                </c:pt>
                <c:pt idx="463">
                  <c:v>8.5584274698779578E-2</c:v>
                </c:pt>
                <c:pt idx="464">
                  <c:v>8.6038445034145816E-2</c:v>
                </c:pt>
                <c:pt idx="465">
                  <c:v>8.6491668928282694E-2</c:v>
                </c:pt>
                <c:pt idx="466">
                  <c:v>8.6943944572894283E-2</c:v>
                </c:pt>
                <c:pt idx="467">
                  <c:v>8.7395270255805818E-2</c:v>
                </c:pt>
                <c:pt idx="468">
                  <c:v>8.7845647000598548E-2</c:v>
                </c:pt>
                <c:pt idx="469">
                  <c:v>8.8295072454901369E-2</c:v>
                </c:pt>
                <c:pt idx="470">
                  <c:v>8.874354790597476E-2</c:v>
                </c:pt>
                <c:pt idx="471">
                  <c:v>8.9191071232655156E-2</c:v>
                </c:pt>
                <c:pt idx="472">
                  <c:v>8.9637643997457342E-2</c:v>
                </c:pt>
                <c:pt idx="473">
                  <c:v>9.0083265224628617E-2</c:v>
                </c:pt>
                <c:pt idx="474">
                  <c:v>9.0527934961910028E-2</c:v>
                </c:pt>
                <c:pt idx="475">
                  <c:v>9.0971652938234726E-2</c:v>
                </c:pt>
                <c:pt idx="476">
                  <c:v>9.1414419930812923E-2</c:v>
                </c:pt>
                <c:pt idx="477">
                  <c:v>9.1856236408230638E-2</c:v>
                </c:pt>
                <c:pt idx="478">
                  <c:v>9.2297102984579826E-2</c:v>
                </c:pt>
                <c:pt idx="479">
                  <c:v>9.2737020888384702E-2</c:v>
                </c:pt>
                <c:pt idx="480">
                  <c:v>9.3175990102047329E-2</c:v>
                </c:pt>
                <c:pt idx="481">
                  <c:v>9.3614012155112017E-2</c:v>
                </c:pt>
                <c:pt idx="482">
                  <c:v>9.4051088268621352E-2</c:v>
                </c:pt>
                <c:pt idx="483">
                  <c:v>9.4487220297867422E-2</c:v>
                </c:pt>
                <c:pt idx="484">
                  <c:v>9.492240883125122E-2</c:v>
                </c:pt>
                <c:pt idx="485">
                  <c:v>9.5356656043902782E-2</c:v>
                </c:pt>
                <c:pt idx="486">
                  <c:v>9.5789964043638556E-2</c:v>
                </c:pt>
                <c:pt idx="487">
                  <c:v>9.6222334379974489E-2</c:v>
                </c:pt>
                <c:pt idx="488">
                  <c:v>9.6653769739678957E-2</c:v>
                </c:pt>
                <c:pt idx="489">
                  <c:v>9.7084272129824803E-2</c:v>
                </c:pt>
                <c:pt idx="490">
                  <c:v>9.7513844217205534E-2</c:v>
                </c:pt>
                <c:pt idx="491">
                  <c:v>9.7942488721812743E-2</c:v>
                </c:pt>
                <c:pt idx="492">
                  <c:v>9.8370208540456847E-2</c:v>
                </c:pt>
                <c:pt idx="493">
                  <c:v>9.8797002710758364E-2</c:v>
                </c:pt>
                <c:pt idx="494">
                  <c:v>9.922288103760582E-2</c:v>
                </c:pt>
                <c:pt idx="495">
                  <c:v>9.9647827433201636E-2</c:v>
                </c:pt>
                <c:pt idx="496">
                  <c:v>0.10007185526782761</c:v>
                </c:pt>
                <c:pt idx="497">
                  <c:v>0.10049494842912916</c:v>
                </c:pt>
                <c:pt idx="498">
                  <c:v>0.10091712064054552</c:v>
                </c:pt>
                <c:pt idx="499">
                  <c:v>0.10133835576552404</c:v>
                </c:pt>
                <c:pt idx="500">
                  <c:v>0.10175866788437396</c:v>
                </c:pt>
                <c:pt idx="501">
                  <c:v>0.10217804083632995</c:v>
                </c:pt>
                <c:pt idx="502">
                  <c:v>0.1025964813359264</c:v>
                </c:pt>
                <c:pt idx="503">
                  <c:v>0.10301399637572892</c:v>
                </c:pt>
                <c:pt idx="504">
                  <c:v>0.10343056975783413</c:v>
                </c:pt>
                <c:pt idx="505">
                  <c:v>0.10384621646848111</c:v>
                </c:pt>
                <c:pt idx="506">
                  <c:v>0.10426092028395739</c:v>
                </c:pt>
                <c:pt idx="507">
                  <c:v>0.10467469655741823</c:v>
                </c:pt>
                <c:pt idx="508">
                  <c:v>0.10508752903811291</c:v>
                </c:pt>
                <c:pt idx="509">
                  <c:v>0.10549943344818377</c:v>
                </c:pt>
                <c:pt idx="510">
                  <c:v>0.10591039350829712</c:v>
                </c:pt>
                <c:pt idx="511">
                  <c:v>0.10632042531131602</c:v>
                </c:pt>
                <c:pt idx="512">
                  <c:v>0.10672951254747445</c:v>
                </c:pt>
                <c:pt idx="513">
                  <c:v>0.1071376634079257</c:v>
                </c:pt>
                <c:pt idx="514">
                  <c:v>0.10754488637185175</c:v>
                </c:pt>
                <c:pt idx="515">
                  <c:v>0.10795116507973861</c:v>
                </c:pt>
                <c:pt idx="516">
                  <c:v>0.10835651655673355</c:v>
                </c:pt>
                <c:pt idx="517">
                  <c:v>0.10876092440702285</c:v>
                </c:pt>
                <c:pt idx="518">
                  <c:v>0.1091644060300575</c:v>
                </c:pt>
                <c:pt idx="519">
                  <c:v>0.10956694499091428</c:v>
                </c:pt>
                <c:pt idx="520">
                  <c:v>0.10996855906370633</c:v>
                </c:pt>
                <c:pt idx="521">
                  <c:v>0.11036923177134741</c:v>
                </c:pt>
                <c:pt idx="522">
                  <c:v>0.11076897252170856</c:v>
                </c:pt>
                <c:pt idx="523">
                  <c:v>0.11116779101521745</c:v>
                </c:pt>
                <c:pt idx="524">
                  <c:v>0.11156567070531623</c:v>
                </c:pt>
                <c:pt idx="525">
                  <c:v>0.11196263030256388</c:v>
                </c:pt>
                <c:pt idx="526">
                  <c:v>0.11235865320962171</c:v>
                </c:pt>
                <c:pt idx="527">
                  <c:v>0.11275375851087326</c:v>
                </c:pt>
                <c:pt idx="528">
                  <c:v>0.11314792955439276</c:v>
                </c:pt>
                <c:pt idx="529">
                  <c:v>0.11354118579759805</c:v>
                </c:pt>
                <c:pt idx="530">
                  <c:v>0.11393351052998424</c:v>
                </c:pt>
                <c:pt idx="531">
                  <c:v>0.11432492358098818</c:v>
                </c:pt>
                <c:pt idx="532">
                  <c:v>0.11471540817736099</c:v>
                </c:pt>
                <c:pt idx="533">
                  <c:v>0.11510497518560617</c:v>
                </c:pt>
                <c:pt idx="534">
                  <c:v>0.11549363576657576</c:v>
                </c:pt>
                <c:pt idx="535">
                  <c:v>0.11588137304474985</c:v>
                </c:pt>
                <c:pt idx="536">
                  <c:v>0.11626820777379598</c:v>
                </c:pt>
                <c:pt idx="537">
                  <c:v>0.11665412300436215</c:v>
                </c:pt>
                <c:pt idx="538">
                  <c:v>0.1170391398569712</c:v>
                </c:pt>
                <c:pt idx="539">
                  <c:v>0.11742324130376543</c:v>
                </c:pt>
                <c:pt idx="540">
                  <c:v>0.11780644883023172</c:v>
                </c:pt>
                <c:pt idx="541">
                  <c:v>0.1181887453252152</c:v>
                </c:pt>
                <c:pt idx="542">
                  <c:v>0.11857014280184577</c:v>
                </c:pt>
                <c:pt idx="543">
                  <c:v>0.11895065356656478</c:v>
                </c:pt>
                <c:pt idx="544">
                  <c:v>0.11933026037405534</c:v>
                </c:pt>
                <c:pt idx="545">
                  <c:v>0.11970898561288157</c:v>
                </c:pt>
                <c:pt idx="546">
                  <c:v>0.1200868119420055</c:v>
                </c:pt>
                <c:pt idx="547">
                  <c:v>0.12046376210710068</c:v>
                </c:pt>
                <c:pt idx="548">
                  <c:v>0.12083981866628959</c:v>
                </c:pt>
                <c:pt idx="549">
                  <c:v>0.12121500471979871</c:v>
                </c:pt>
                <c:pt idx="550">
                  <c:v>0.12158930271972501</c:v>
                </c:pt>
                <c:pt idx="551">
                  <c:v>0.12196272576772768</c:v>
                </c:pt>
                <c:pt idx="552">
                  <c:v>0.12233528725596043</c:v>
                </c:pt>
                <c:pt idx="553">
                  <c:v>0.12270696946763412</c:v>
                </c:pt>
                <c:pt idx="554">
                  <c:v>0.12307779637740053</c:v>
                </c:pt>
                <c:pt idx="555">
                  <c:v>0.12344775014924306</c:v>
                </c:pt>
                <c:pt idx="556">
                  <c:v>0.12381685510252646</c:v>
                </c:pt>
                <c:pt idx="557">
                  <c:v>0.12418509327665753</c:v>
                </c:pt>
                <c:pt idx="558">
                  <c:v>0.12455248933268384</c:v>
                </c:pt>
                <c:pt idx="559">
                  <c:v>0.12491902518006255</c:v>
                </c:pt>
                <c:pt idx="560">
                  <c:v>0.12528472581841216</c:v>
                </c:pt>
                <c:pt idx="561">
                  <c:v>0.12564956736398103</c:v>
                </c:pt>
                <c:pt idx="562">
                  <c:v>0.12601358112866257</c:v>
                </c:pt>
                <c:pt idx="563">
                  <c:v>0.12637675905175411</c:v>
                </c:pt>
                <c:pt idx="564">
                  <c:v>0.1267391054839892</c:v>
                </c:pt>
                <c:pt idx="565">
                  <c:v>0.12710062336188896</c:v>
                </c:pt>
                <c:pt idx="566">
                  <c:v>0.12746131709894967</c:v>
                </c:pt>
                <c:pt idx="567">
                  <c:v>0.1278211897468832</c:v>
                </c:pt>
                <c:pt idx="568">
                  <c:v>0.12818024577729617</c:v>
                </c:pt>
                <c:pt idx="569">
                  <c:v>0.12853848835299003</c:v>
                </c:pt>
                <c:pt idx="570">
                  <c:v>0.1288959161023078</c:v>
                </c:pt>
                <c:pt idx="571">
                  <c:v>0.12925254437122252</c:v>
                </c:pt>
                <c:pt idx="572">
                  <c:v>0.12960837093503394</c:v>
                </c:pt>
                <c:pt idx="573">
                  <c:v>0.12996340039024973</c:v>
                </c:pt>
                <c:pt idx="574">
                  <c:v>0.13031763615938255</c:v>
                </c:pt>
                <c:pt idx="575">
                  <c:v>0.13067108288076029</c:v>
                </c:pt>
                <c:pt idx="576">
                  <c:v>0.13102374407356743</c:v>
                </c:pt>
                <c:pt idx="577">
                  <c:v>0.13137561832849268</c:v>
                </c:pt>
                <c:pt idx="578">
                  <c:v>0.13172672751176756</c:v>
                </c:pt>
                <c:pt idx="579">
                  <c:v>0.13207705193809274</c:v>
                </c:pt>
                <c:pt idx="580">
                  <c:v>0.13242661388786756</c:v>
                </c:pt>
                <c:pt idx="581">
                  <c:v>0.13277541125141321</c:v>
                </c:pt>
                <c:pt idx="582">
                  <c:v>0.13312344877712307</c:v>
                </c:pt>
                <c:pt idx="583">
                  <c:v>0.13347073029023526</c:v>
                </c:pt>
                <c:pt idx="584">
                  <c:v>0.13381726056033691</c:v>
                </c:pt>
                <c:pt idx="585">
                  <c:v>0.13416304349096173</c:v>
                </c:pt>
                <c:pt idx="586">
                  <c:v>0.13450807753918409</c:v>
                </c:pt>
                <c:pt idx="587">
                  <c:v>0.13485238567046223</c:v>
                </c:pt>
                <c:pt idx="588">
                  <c:v>0.13519594731184389</c:v>
                </c:pt>
                <c:pt idx="589">
                  <c:v>0.13553879199222155</c:v>
                </c:pt>
                <c:pt idx="590">
                  <c:v>0.13588089892783556</c:v>
                </c:pt>
                <c:pt idx="591">
                  <c:v>0.13622229162893321</c:v>
                </c:pt>
                <c:pt idx="592">
                  <c:v>0.13656296800783302</c:v>
                </c:pt>
                <c:pt idx="593">
                  <c:v>0.13690293287463906</c:v>
                </c:pt>
                <c:pt idx="594">
                  <c:v>0.13724219043601849</c:v>
                </c:pt>
                <c:pt idx="595">
                  <c:v>0.13758073892328349</c:v>
                </c:pt>
                <c:pt idx="596">
                  <c:v>0.13791860232752015</c:v>
                </c:pt>
                <c:pt idx="597">
                  <c:v>0.13825575909015003</c:v>
                </c:pt>
                <c:pt idx="598">
                  <c:v>0.13859223999630288</c:v>
                </c:pt>
                <c:pt idx="599">
                  <c:v>0.13892802325580411</c:v>
                </c:pt>
                <c:pt idx="600">
                  <c:v>0.13926313330210902</c:v>
                </c:pt>
                <c:pt idx="601">
                  <c:v>0.1395975679732509</c:v>
                </c:pt>
                <c:pt idx="602">
                  <c:v>0.13993132526479715</c:v>
                </c:pt>
                <c:pt idx="603">
                  <c:v>0.14026442991609414</c:v>
                </c:pt>
                <c:pt idx="604">
                  <c:v>0.14059685953904327</c:v>
                </c:pt>
                <c:pt idx="605">
                  <c:v>0.14092864584811454</c:v>
                </c:pt>
                <c:pt idx="606">
                  <c:v>0.14125976620871555</c:v>
                </c:pt>
                <c:pt idx="607">
                  <c:v>0.1415902525933887</c:v>
                </c:pt>
                <c:pt idx="608">
                  <c:v>0.14192008211701126</c:v>
                </c:pt>
                <c:pt idx="609">
                  <c:v>0.14224928700695375</c:v>
                </c:pt>
                <c:pt idx="610">
                  <c:v>0.1425778441236252</c:v>
                </c:pt>
                <c:pt idx="611">
                  <c:v>0.14290577191386555</c:v>
                </c:pt>
                <c:pt idx="612">
                  <c:v>0.14323308907626583</c:v>
                </c:pt>
                <c:pt idx="613">
                  <c:v>0.14355977208237963</c:v>
                </c:pt>
                <c:pt idx="614">
                  <c:v>0.1438858537827428</c:v>
                </c:pt>
                <c:pt idx="615">
                  <c:v>0.14421131038504725</c:v>
                </c:pt>
                <c:pt idx="616">
                  <c:v>0.14453617498365134</c:v>
                </c:pt>
                <c:pt idx="617">
                  <c:v>0.14486042351880837</c:v>
                </c:pt>
                <c:pt idx="618">
                  <c:v>0.14518408932565507</c:v>
                </c:pt>
                <c:pt idx="619">
                  <c:v>0.1455071480735404</c:v>
                </c:pt>
                <c:pt idx="620">
                  <c:v>0.14582961872955952</c:v>
                </c:pt>
                <c:pt idx="621">
                  <c:v>0.14615152050626154</c:v>
                </c:pt>
                <c:pt idx="622">
                  <c:v>0.14647282866036029</c:v>
                </c:pt>
                <c:pt idx="623">
                  <c:v>0.14679357711594546</c:v>
                </c:pt>
                <c:pt idx="624">
                  <c:v>0.14711374085061152</c:v>
                </c:pt>
                <c:pt idx="625">
                  <c:v>0.14743335401896146</c:v>
                </c:pt>
                <c:pt idx="626">
                  <c:v>0.14775239131637616</c:v>
                </c:pt>
                <c:pt idx="627">
                  <c:v>0.14807088712514677</c:v>
                </c:pt>
                <c:pt idx="628">
                  <c:v>0.14838881585544861</c:v>
                </c:pt>
                <c:pt idx="629">
                  <c:v>0.14870619693337078</c:v>
                </c:pt>
                <c:pt idx="630">
                  <c:v>0.14902305002436395</c:v>
                </c:pt>
                <c:pt idx="631">
                  <c:v>0.14933934910541516</c:v>
                </c:pt>
                <c:pt idx="632">
                  <c:v>0.14965512911604206</c:v>
                </c:pt>
                <c:pt idx="633">
                  <c:v>0.14997036374100897</c:v>
                </c:pt>
                <c:pt idx="634">
                  <c:v>0.15028508038756913</c:v>
                </c:pt>
                <c:pt idx="635">
                  <c:v>0.15059927569710518</c:v>
                </c:pt>
                <c:pt idx="636">
                  <c:v>0.15091295397708049</c:v>
                </c:pt>
                <c:pt idx="637">
                  <c:v>0.15122611951389306</c:v>
                </c:pt>
                <c:pt idx="638">
                  <c:v>0.15153877657226847</c:v>
                </c:pt>
                <c:pt idx="639">
                  <c:v>0.15185092939464234</c:v>
                </c:pt>
                <c:pt idx="640">
                  <c:v>0.1521625822005743</c:v>
                </c:pt>
                <c:pt idx="641">
                  <c:v>0.15247373918615745</c:v>
                </c:pt>
                <c:pt idx="642">
                  <c:v>0.15278440452344144</c:v>
                </c:pt>
                <c:pt idx="643">
                  <c:v>0.15309458235986509</c:v>
                </c:pt>
                <c:pt idx="644">
                  <c:v>0.15340426874759855</c:v>
                </c:pt>
                <c:pt idx="645">
                  <c:v>0.15371348389148182</c:v>
                </c:pt>
                <c:pt idx="646">
                  <c:v>0.15402222382364436</c:v>
                </c:pt>
                <c:pt idx="647">
                  <c:v>0.15433049258760473</c:v>
                </c:pt>
                <c:pt idx="648">
                  <c:v>0.15463829419957595</c:v>
                </c:pt>
                <c:pt idx="649">
                  <c:v>0.15494563264795796</c:v>
                </c:pt>
                <c:pt idx="650">
                  <c:v>0.1552525118928309</c:v>
                </c:pt>
                <c:pt idx="651">
                  <c:v>0.15555893586547043</c:v>
                </c:pt>
                <c:pt idx="652">
                  <c:v>0.15586490846785606</c:v>
                </c:pt>
                <c:pt idx="653">
                  <c:v>0.15617043357220289</c:v>
                </c:pt>
                <c:pt idx="654">
                  <c:v>0.15647550663176218</c:v>
                </c:pt>
                <c:pt idx="655">
                  <c:v>0.15678014820351663</c:v>
                </c:pt>
                <c:pt idx="656">
                  <c:v>0.15708435371069113</c:v>
                </c:pt>
                <c:pt idx="657">
                  <c:v>0.15738812690187412</c:v>
                </c:pt>
                <c:pt idx="658">
                  <c:v>0.15769147149365156</c:v>
                </c:pt>
                <c:pt idx="659">
                  <c:v>0.15799439117018324</c:v>
                </c:pt>
                <c:pt idx="660">
                  <c:v>0.15829688958279295</c:v>
                </c:pt>
                <c:pt idx="661">
                  <c:v>0.15859897034956272</c:v>
                </c:pt>
                <c:pt idx="662">
                  <c:v>0.15890063705494001</c:v>
                </c:pt>
                <c:pt idx="663">
                  <c:v>0.15920188457531836</c:v>
                </c:pt>
                <c:pt idx="664">
                  <c:v>0.1595027337431906</c:v>
                </c:pt>
                <c:pt idx="665">
                  <c:v>0.15980317939738925</c:v>
                </c:pt>
                <c:pt idx="666">
                  <c:v>0.16010322498402701</c:v>
                </c:pt>
                <c:pt idx="667">
                  <c:v>0.16040287391373462</c:v>
                </c:pt>
                <c:pt idx="668">
                  <c:v>0.16070212526027686</c:v>
                </c:pt>
                <c:pt idx="669">
                  <c:v>0.16100099095056714</c:v>
                </c:pt>
                <c:pt idx="670">
                  <c:v>0.16129946999946015</c:v>
                </c:pt>
                <c:pt idx="671">
                  <c:v>0.16159756567224706</c:v>
                </c:pt>
                <c:pt idx="672">
                  <c:v>0.16189528119707663</c:v>
                </c:pt>
                <c:pt idx="673">
                  <c:v>0.16219261514561809</c:v>
                </c:pt>
                <c:pt idx="674">
                  <c:v>0.16248957989129093</c:v>
                </c:pt>
                <c:pt idx="675">
                  <c:v>0.16278617394761041</c:v>
                </c:pt>
                <c:pt idx="676">
                  <c:v>0.16308239598037969</c:v>
                </c:pt>
                <c:pt idx="677">
                  <c:v>0.16337825783550025</c:v>
                </c:pt>
                <c:pt idx="678">
                  <c:v>0.16367375811499749</c:v>
                </c:pt>
                <c:pt idx="679">
                  <c:v>0.16396889977887014</c:v>
                </c:pt>
                <c:pt idx="680">
                  <c:v>0.16426368574772393</c:v>
                </c:pt>
                <c:pt idx="681">
                  <c:v>0.16455811890253852</c:v>
                </c:pt>
                <c:pt idx="682">
                  <c:v>0.16485220208440779</c:v>
                </c:pt>
                <c:pt idx="683">
                  <c:v>0.16514593330027416</c:v>
                </c:pt>
                <c:pt idx="684">
                  <c:v>0.16543932488151639</c:v>
                </c:pt>
                <c:pt idx="685">
                  <c:v>0.16573237023807763</c:v>
                </c:pt>
                <c:pt idx="686">
                  <c:v>0.16602508110267911</c:v>
                </c:pt>
                <c:pt idx="687">
                  <c:v>0.16631745559375644</c:v>
                </c:pt>
                <c:pt idx="688">
                  <c:v>0.16660949630846691</c:v>
                </c:pt>
                <c:pt idx="689">
                  <c:v>0.16690120580258735</c:v>
                </c:pt>
                <c:pt idx="690">
                  <c:v>0.16719258659033304</c:v>
                </c:pt>
                <c:pt idx="691">
                  <c:v>0.16748364114417316</c:v>
                </c:pt>
                <c:pt idx="692">
                  <c:v>0.16777437189465841</c:v>
                </c:pt>
                <c:pt idx="693">
                  <c:v>0.16806477162201108</c:v>
                </c:pt>
                <c:pt idx="694">
                  <c:v>0.16835486185834472</c:v>
                </c:pt>
                <c:pt idx="695">
                  <c:v>0.16864463532982027</c:v>
                </c:pt>
                <c:pt idx="696">
                  <c:v>0.16893409429766815</c:v>
                </c:pt>
                <c:pt idx="697">
                  <c:v>0.169223240980411</c:v>
                </c:pt>
                <c:pt idx="698">
                  <c:v>0.16951207755372508</c:v>
                </c:pt>
                <c:pt idx="699">
                  <c:v>0.16980060615030573</c:v>
                </c:pt>
                <c:pt idx="700">
                  <c:v>0.17008882885973312</c:v>
                </c:pt>
                <c:pt idx="701">
                  <c:v>0.17037674772836517</c:v>
                </c:pt>
                <c:pt idx="702">
                  <c:v>0.17066435487758741</c:v>
                </c:pt>
                <c:pt idx="703">
                  <c:v>0.1709516720000345</c:v>
                </c:pt>
                <c:pt idx="704">
                  <c:v>0.17123869116025589</c:v>
                </c:pt>
                <c:pt idx="705">
                  <c:v>0.17152541423056025</c:v>
                </c:pt>
                <c:pt idx="706">
                  <c:v>0.17181184303949221</c:v>
                </c:pt>
                <c:pt idx="707">
                  <c:v>0.17209797937174401</c:v>
                </c:pt>
                <c:pt idx="708">
                  <c:v>0.1723838249680652</c:v>
                </c:pt>
                <c:pt idx="709">
                  <c:v>0.17266938152518968</c:v>
                </c:pt>
                <c:pt idx="710">
                  <c:v>0.17295464563510612</c:v>
                </c:pt>
                <c:pt idx="711">
                  <c:v>0.17323962901272358</c:v>
                </c:pt>
                <c:pt idx="712">
                  <c:v>0.17352432817652427</c:v>
                </c:pt>
                <c:pt idx="713">
                  <c:v>0.17380874464646315</c:v>
                </c:pt>
                <c:pt idx="714">
                  <c:v>0.17409287989813998</c:v>
                </c:pt>
                <c:pt idx="715">
                  <c:v>0.17437673022807845</c:v>
                </c:pt>
                <c:pt idx="716">
                  <c:v>0.17466030727768911</c:v>
                </c:pt>
                <c:pt idx="717">
                  <c:v>0.1749436072693176</c:v>
                </c:pt>
                <c:pt idx="718">
                  <c:v>0.17522663150071097</c:v>
                </c:pt>
                <c:pt idx="719">
                  <c:v>0.17550937603166172</c:v>
                </c:pt>
                <c:pt idx="720">
                  <c:v>0.17579185244298565</c:v>
                </c:pt>
                <c:pt idx="721">
                  <c:v>0.17607405671991574</c:v>
                </c:pt>
                <c:pt idx="722">
                  <c:v>0.1763559874683864</c:v>
                </c:pt>
                <c:pt idx="723">
                  <c:v>0.17663765078347482</c:v>
                </c:pt>
                <c:pt idx="724">
                  <c:v>0.17691904244866946</c:v>
                </c:pt>
                <c:pt idx="725">
                  <c:v>0.17720016892077992</c:v>
                </c:pt>
                <c:pt idx="726">
                  <c:v>0.17748102586936929</c:v>
                </c:pt>
                <c:pt idx="727">
                  <c:v>0.1777616192629688</c:v>
                </c:pt>
                <c:pt idx="728">
                  <c:v>0.17804194742001533</c:v>
                </c:pt>
                <c:pt idx="729">
                  <c:v>0.178322008368068</c:v>
                </c:pt>
                <c:pt idx="730">
                  <c:v>0.17860180585443808</c:v>
                </c:pt>
                <c:pt idx="731">
                  <c:v>0.17888134294957403</c:v>
                </c:pt>
                <c:pt idx="732">
                  <c:v>0.17916061776745884</c:v>
                </c:pt>
                <c:pt idx="733">
                  <c:v>0.17943963093640461</c:v>
                </c:pt>
                <c:pt idx="734">
                  <c:v>0.17971837763090001</c:v>
                </c:pt>
                <c:pt idx="735">
                  <c:v>0.17999686919460275</c:v>
                </c:pt>
                <c:pt idx="736">
                  <c:v>0.18027510072716121</c:v>
                </c:pt>
                <c:pt idx="737">
                  <c:v>0.18055307267888426</c:v>
                </c:pt>
                <c:pt idx="738">
                  <c:v>0.18083078545567915</c:v>
                </c:pt>
                <c:pt idx="739">
                  <c:v>0.18110823393949929</c:v>
                </c:pt>
                <c:pt idx="740">
                  <c:v>0.18138542939280428</c:v>
                </c:pt>
                <c:pt idx="741">
                  <c:v>0.18166236662297897</c:v>
                </c:pt>
                <c:pt idx="742">
                  <c:v>0.18193904585879664</c:v>
                </c:pt>
                <c:pt idx="743">
                  <c:v>0.18221546451728471</c:v>
                </c:pt>
                <c:pt idx="744">
                  <c:v>0.1824916282673073</c:v>
                </c:pt>
                <c:pt idx="745">
                  <c:v>0.18276753166331114</c:v>
                </c:pt>
                <c:pt idx="746">
                  <c:v>0.18304318031383962</c:v>
                </c:pt>
                <c:pt idx="747">
                  <c:v>0.18331856865795856</c:v>
                </c:pt>
                <c:pt idx="748">
                  <c:v>0.18359370224402141</c:v>
                </c:pt>
                <c:pt idx="749">
                  <c:v>0.18386857686176444</c:v>
                </c:pt>
                <c:pt idx="750">
                  <c:v>0.18414319360273423</c:v>
                </c:pt>
                <c:pt idx="751">
                  <c:v>0.18441755254630493</c:v>
                </c:pt>
                <c:pt idx="752">
                  <c:v>0.18469165323667108</c:v>
                </c:pt>
                <c:pt idx="753">
                  <c:v>0.1849654956684284</c:v>
                </c:pt>
                <c:pt idx="754">
                  <c:v>0.18523908078084972</c:v>
                </c:pt>
                <c:pt idx="755">
                  <c:v>0.18551240403276303</c:v>
                </c:pt>
                <c:pt idx="756">
                  <c:v>0.1857854707336703</c:v>
                </c:pt>
                <c:pt idx="757">
                  <c:v>0.18605827475298381</c:v>
                </c:pt>
                <c:pt idx="758">
                  <c:v>0.18633082134106277</c:v>
                </c:pt>
                <c:pt idx="759">
                  <c:v>0.18660310569297112</c:v>
                </c:pt>
                <c:pt idx="760">
                  <c:v>0.18687512868636638</c:v>
                </c:pt>
                <c:pt idx="761">
                  <c:v>0.18714688972504206</c:v>
                </c:pt>
                <c:pt idx="762">
                  <c:v>0.18741838892640511</c:v>
                </c:pt>
                <c:pt idx="763">
                  <c:v>0.18768962409915108</c:v>
                </c:pt>
                <c:pt idx="764">
                  <c:v>0.1879605952744397</c:v>
                </c:pt>
                <c:pt idx="765">
                  <c:v>0.18823130168706048</c:v>
                </c:pt>
                <c:pt idx="766">
                  <c:v>0.18850174252986224</c:v>
                </c:pt>
                <c:pt idx="767">
                  <c:v>0.18877191768591015</c:v>
                </c:pt>
                <c:pt idx="768">
                  <c:v>0.18904182480211149</c:v>
                </c:pt>
                <c:pt idx="769">
                  <c:v>0.18931146406071306</c:v>
                </c:pt>
                <c:pt idx="770">
                  <c:v>0.18958083372091944</c:v>
                </c:pt>
                <c:pt idx="771">
                  <c:v>0.18984993352026194</c:v>
                </c:pt>
                <c:pt idx="772">
                  <c:v>0.19011876185837209</c:v>
                </c:pt>
                <c:pt idx="773">
                  <c:v>0.19038731780598134</c:v>
                </c:pt>
                <c:pt idx="774">
                  <c:v>0.19065560023766995</c:v>
                </c:pt>
                <c:pt idx="775">
                  <c:v>0.19092360797080909</c:v>
                </c:pt>
                <c:pt idx="776">
                  <c:v>0.19125124222079473</c:v>
                </c:pt>
                <c:pt idx="777">
                  <c:v>0.19157889523758143</c:v>
                </c:pt>
                <c:pt idx="778">
                  <c:v>0.19190652810497252</c:v>
                </c:pt>
                <c:pt idx="779">
                  <c:v>0.19223419343454934</c:v>
                </c:pt>
                <c:pt idx="780">
                  <c:v>0.1925618521652632</c:v>
                </c:pt>
                <c:pt idx="781">
                  <c:v>0.1928895571865315</c:v>
                </c:pt>
                <c:pt idx="782">
                  <c:v>0.19321726929249367</c:v>
                </c:pt>
                <c:pt idx="783">
                  <c:v>0.19354501845942293</c:v>
                </c:pt>
                <c:pt idx="784">
                  <c:v>0.1938728116643518</c:v>
                </c:pt>
                <c:pt idx="785">
                  <c:v>0.19420067921222042</c:v>
                </c:pt>
                <c:pt idx="786">
                  <c:v>0.19452858160767933</c:v>
                </c:pt>
                <c:pt idx="787">
                  <c:v>0.19485657256836517</c:v>
                </c:pt>
                <c:pt idx="788">
                  <c:v>0.19518461245425228</c:v>
                </c:pt>
                <c:pt idx="789">
                  <c:v>0.19551275525729728</c:v>
                </c:pt>
                <c:pt idx="790">
                  <c:v>0.19584096119284844</c:v>
                </c:pt>
                <c:pt idx="791">
                  <c:v>0.19616926091746864</c:v>
                </c:pt>
                <c:pt idx="792">
                  <c:v>0.19649766166754162</c:v>
                </c:pt>
                <c:pt idx="793">
                  <c:v>0.19682619442438085</c:v>
                </c:pt>
                <c:pt idx="794">
                  <c:v>0.19715481911421501</c:v>
                </c:pt>
                <c:pt idx="795">
                  <c:v>0.19748359054683334</c:v>
                </c:pt>
                <c:pt idx="796">
                  <c:v>0.19781246850397169</c:v>
                </c:pt>
                <c:pt idx="797">
                  <c:v>0.19814150806634401</c:v>
                </c:pt>
                <c:pt idx="798">
                  <c:v>0.1984706688712477</c:v>
                </c:pt>
                <c:pt idx="799">
                  <c:v>0.19879998224546055</c:v>
                </c:pt>
                <c:pt idx="800">
                  <c:v>0.1991294677161346</c:v>
                </c:pt>
                <c:pt idx="801">
                  <c:v>0.19945913288115119</c:v>
                </c:pt>
                <c:pt idx="802">
                  <c:v>0.19978894910107919</c:v>
                </c:pt>
                <c:pt idx="803">
                  <c:v>0.20011894803415836</c:v>
                </c:pt>
                <c:pt idx="804">
                  <c:v>0.20044914943471759</c:v>
                </c:pt>
                <c:pt idx="805">
                  <c:v>0.20077956102409283</c:v>
                </c:pt>
                <c:pt idx="806">
                  <c:v>0.20111015397744816</c:v>
                </c:pt>
                <c:pt idx="807">
                  <c:v>0.20144097250000215</c:v>
                </c:pt>
                <c:pt idx="808">
                  <c:v>0.20177201216120583</c:v>
                </c:pt>
                <c:pt idx="809">
                  <c:v>0.20210328072751443</c:v>
                </c:pt>
                <c:pt idx="810">
                  <c:v>0.2024347737010756</c:v>
                </c:pt>
                <c:pt idx="811">
                  <c:v>0.20276652347271434</c:v>
                </c:pt>
                <c:pt idx="812">
                  <c:v>0.20309852563055558</c:v>
                </c:pt>
                <c:pt idx="813">
                  <c:v>0.20343078806189863</c:v>
                </c:pt>
                <c:pt idx="814">
                  <c:v>0.20376330628735526</c:v>
                </c:pt>
                <c:pt idx="815">
                  <c:v>0.2040961130220024</c:v>
                </c:pt>
                <c:pt idx="816">
                  <c:v>0.20442920387163058</c:v>
                </c:pt>
                <c:pt idx="817">
                  <c:v>0.20476258684296664</c:v>
                </c:pt>
                <c:pt idx="818">
                  <c:v>0.20509625747408586</c:v>
                </c:pt>
                <c:pt idx="819">
                  <c:v>0.20543025506395715</c:v>
                </c:pt>
                <c:pt idx="820">
                  <c:v>0.20576455017512676</c:v>
                </c:pt>
                <c:pt idx="821">
                  <c:v>0.2060991885412638</c:v>
                </c:pt>
                <c:pt idx="822">
                  <c:v>0.20643414693144507</c:v>
                </c:pt>
                <c:pt idx="823">
                  <c:v>0.20676945239035835</c:v>
                </c:pt>
                <c:pt idx="824">
                  <c:v>0.20710510051832584</c:v>
                </c:pt>
                <c:pt idx="825">
                  <c:v>0.20744111219427364</c:v>
                </c:pt>
                <c:pt idx="826">
                  <c:v>0.20777748302609639</c:v>
                </c:pt>
                <c:pt idx="827">
                  <c:v>0.20811423400101187</c:v>
                </c:pt>
                <c:pt idx="828">
                  <c:v>0.20845136392194558</c:v>
                </c:pt>
                <c:pt idx="829">
                  <c:v>0.20878888432096501</c:v>
                </c:pt>
                <c:pt idx="830">
                  <c:v>0.20912680358370334</c:v>
                </c:pt>
                <c:pt idx="831">
                  <c:v>0.20946513012436827</c:v>
                </c:pt>
                <c:pt idx="832">
                  <c:v>0.20980387238568068</c:v>
                </c:pt>
                <c:pt idx="833">
                  <c:v>0.21014303883879176</c:v>
                </c:pt>
                <c:pt idx="834">
                  <c:v>0.21048263798320263</c:v>
                </c:pt>
                <c:pt idx="835">
                  <c:v>0.21082267834668658</c:v>
                </c:pt>
                <c:pt idx="836">
                  <c:v>0.21116316848522984</c:v>
                </c:pt>
                <c:pt idx="837">
                  <c:v>0.21150411698293334</c:v>
                </c:pt>
                <c:pt idx="838">
                  <c:v>0.21184554204642944</c:v>
                </c:pt>
                <c:pt idx="839">
                  <c:v>0.2121874079779357</c:v>
                </c:pt>
                <c:pt idx="840">
                  <c:v>0.21252976670382356</c:v>
                </c:pt>
                <c:pt idx="841">
                  <c:v>0.2128725659050644</c:v>
                </c:pt>
                <c:pt idx="842">
                  <c:v>0.21321585762970513</c:v>
                </c:pt>
                <c:pt idx="843">
                  <c:v>0.21355958928245045</c:v>
                </c:pt>
                <c:pt idx="844">
                  <c:v>0.21390381303294462</c:v>
                </c:pt>
                <c:pt idx="845">
                  <c:v>0.21424850235992757</c:v>
                </c:pt>
                <c:pt idx="846">
                  <c:v>0.21459363050535146</c:v>
                </c:pt>
                <c:pt idx="847">
                  <c:v>0.2149392498210701</c:v>
                </c:pt>
                <c:pt idx="848">
                  <c:v>0.21528530702367504</c:v>
                </c:pt>
                <c:pt idx="849">
                  <c:v>0.21563185458638912</c:v>
                </c:pt>
                <c:pt idx="850">
                  <c:v>0.21597883895159803</c:v>
                </c:pt>
                <c:pt idx="851">
                  <c:v>0.21632631271378816</c:v>
                </c:pt>
                <c:pt idx="852">
                  <c:v>0.21667424873724794</c:v>
                </c:pt>
                <c:pt idx="853">
                  <c:v>0.21702261965115333</c:v>
                </c:pt>
                <c:pt idx="854">
                  <c:v>0.21737147823167535</c:v>
                </c:pt>
                <c:pt idx="855">
                  <c:v>0.2177207702384048</c:v>
                </c:pt>
                <c:pt idx="856">
                  <c:v>0.21807054856851688</c:v>
                </c:pt>
                <c:pt idx="857">
                  <c:v>0.2184207587095813</c:v>
                </c:pt>
                <c:pt idx="858">
                  <c:v>0.21877145367965287</c:v>
                </c:pt>
                <c:pt idx="859">
                  <c:v>0.21912260573392811</c:v>
                </c:pt>
                <c:pt idx="860">
                  <c:v>0.21947418689425668</c:v>
                </c:pt>
                <c:pt idx="861">
                  <c:v>0.21982625035979336</c:v>
                </c:pt>
                <c:pt idx="862">
                  <c:v>0.2201787545336634</c:v>
                </c:pt>
                <c:pt idx="863">
                  <c:v>0.22053171195739779</c:v>
                </c:pt>
                <c:pt idx="864">
                  <c:v>0.2208851215913247</c:v>
                </c:pt>
                <c:pt idx="865">
                  <c:v>0.22123898235858194</c:v>
                </c:pt>
                <c:pt idx="866">
                  <c:v>0.2215932931451893</c:v>
                </c:pt>
                <c:pt idx="867">
                  <c:v>0.22194805280011703</c:v>
                </c:pt>
                <c:pt idx="868">
                  <c:v>0.22230327387386817</c:v>
                </c:pt>
                <c:pt idx="869">
                  <c:v>0.22265894145296922</c:v>
                </c:pt>
                <c:pt idx="870">
                  <c:v>0.22301504048583434</c:v>
                </c:pt>
                <c:pt idx="871">
                  <c:v>0.22337158341374516</c:v>
                </c:pt>
                <c:pt idx="872">
                  <c:v>0.22372856890149367</c:v>
                </c:pt>
                <c:pt idx="873">
                  <c:v>0.22408599557725886</c:v>
                </c:pt>
                <c:pt idx="874">
                  <c:v>0.22444386203267047</c:v>
                </c:pt>
                <c:pt idx="875">
                  <c:v>0.22480216682290893</c:v>
                </c:pt>
                <c:pt idx="876">
                  <c:v>0.22516092239812852</c:v>
                </c:pt>
                <c:pt idx="877">
                  <c:v>0.22552009940202891</c:v>
                </c:pt>
                <c:pt idx="878">
                  <c:v>0.22587971018821479</c:v>
                </c:pt>
                <c:pt idx="879">
                  <c:v>0.22623975316676379</c:v>
                </c:pt>
                <c:pt idx="880">
                  <c:v>0.22660022671168084</c:v>
                </c:pt>
                <c:pt idx="881">
                  <c:v>0.22696113618645644</c:v>
                </c:pt>
                <c:pt idx="882">
                  <c:v>0.22732246585411842</c:v>
                </c:pt>
                <c:pt idx="883">
                  <c:v>0.22768422099447777</c:v>
                </c:pt>
                <c:pt idx="884">
                  <c:v>0.2280464068992071</c:v>
                </c:pt>
                <c:pt idx="885">
                  <c:v>0.22840901472810091</c:v>
                </c:pt>
                <c:pt idx="886">
                  <c:v>0.22877203555067899</c:v>
                </c:pt>
                <c:pt idx="887">
                  <c:v>0.22913547455419625</c:v>
                </c:pt>
                <c:pt idx="888">
                  <c:v>0.22949933693550656</c:v>
                </c:pt>
                <c:pt idx="889">
                  <c:v>0.22986360654229357</c:v>
                </c:pt>
                <c:pt idx="890">
                  <c:v>0.23022828848900917</c:v>
                </c:pt>
                <c:pt idx="891">
                  <c:v>0.23059338433017679</c:v>
                </c:pt>
                <c:pt idx="892">
                  <c:v>0.23095888845308368</c:v>
                </c:pt>
                <c:pt idx="893">
                  <c:v>0.23132479877165052</c:v>
                </c:pt>
                <c:pt idx="894">
                  <c:v>0.23169111316063082</c:v>
                </c:pt>
                <c:pt idx="895">
                  <c:v>0.23205782586882492</c:v>
                </c:pt>
                <c:pt idx="896">
                  <c:v>0.23242494188927668</c:v>
                </c:pt>
                <c:pt idx="897">
                  <c:v>0.23279245540664534</c:v>
                </c:pt>
                <c:pt idx="898">
                  <c:v>0.23316036235194706</c:v>
                </c:pt>
                <c:pt idx="899">
                  <c:v>0.23352866313612047</c:v>
                </c:pt>
                <c:pt idx="900">
                  <c:v>0.22624335310514149</c:v>
                </c:pt>
              </c:numCache>
            </c:numRef>
          </c:val>
        </c:ser>
        <c:marker val="1"/>
        <c:axId val="133440640"/>
        <c:axId val="1764352"/>
      </c:lineChart>
      <c:catAx>
        <c:axId val="1747968"/>
        <c:scaling>
          <c:orientation val="minMax"/>
        </c:scaling>
        <c:axPos val="b"/>
        <c:title>
          <c:tx>
            <c:rich>
              <a:bodyPr/>
              <a:lstStyle/>
              <a:p>
                <a:pPr>
                  <a:defRPr lang="en-US"/>
                </a:pPr>
                <a:r>
                  <a:rPr lang="en-US"/>
                  <a:t>Distance from centre (mm)</a:t>
                </a:r>
              </a:p>
            </c:rich>
          </c:tx>
        </c:title>
        <c:numFmt formatCode="0" sourceLinked="0"/>
        <c:tickLblPos val="nextTo"/>
        <c:txPr>
          <a:bodyPr/>
          <a:lstStyle/>
          <a:p>
            <a:pPr>
              <a:defRPr lang="en-US"/>
            </a:pPr>
            <a:endParaRPr lang="en-US"/>
          </a:p>
        </c:txPr>
        <c:crossAx val="1762432"/>
        <c:crosses val="autoZero"/>
        <c:auto val="1"/>
        <c:lblAlgn val="ctr"/>
        <c:lblOffset val="100"/>
      </c:catAx>
      <c:valAx>
        <c:axId val="1762432"/>
        <c:scaling>
          <c:orientation val="minMax"/>
        </c:scaling>
        <c:axPos val="l"/>
        <c:majorGridlines/>
        <c:title>
          <c:tx>
            <c:rich>
              <a:bodyPr rot="-5400000" vert="horz"/>
              <a:lstStyle/>
              <a:p>
                <a:pPr>
                  <a:defRPr lang="en-US"/>
                </a:pPr>
                <a:r>
                  <a:rPr lang="en-US"/>
                  <a:t>Max Stress (Mpa)</a:t>
                </a:r>
              </a:p>
            </c:rich>
          </c:tx>
        </c:title>
        <c:numFmt formatCode="0" sourceLinked="0"/>
        <c:tickLblPos val="nextTo"/>
        <c:txPr>
          <a:bodyPr/>
          <a:lstStyle/>
          <a:p>
            <a:pPr>
              <a:defRPr lang="en-US"/>
            </a:pPr>
            <a:endParaRPr lang="en-US"/>
          </a:p>
        </c:txPr>
        <c:crossAx val="1747968"/>
        <c:crosses val="autoZero"/>
        <c:crossBetween val="between"/>
      </c:valAx>
      <c:valAx>
        <c:axId val="1764352"/>
        <c:scaling>
          <c:orientation val="minMax"/>
          <c:max val="0.5"/>
          <c:min val="0"/>
        </c:scaling>
        <c:axPos val="r"/>
        <c:title>
          <c:tx>
            <c:rich>
              <a:bodyPr rot="-5400000" vert="horz"/>
              <a:lstStyle/>
              <a:p>
                <a:pPr>
                  <a:defRPr lang="en-US"/>
                </a:pPr>
                <a:r>
                  <a:rPr lang="en-US"/>
                  <a:t>Max Strain (%)</a:t>
                </a:r>
              </a:p>
            </c:rich>
          </c:tx>
        </c:title>
        <c:numFmt formatCode="0.00" sourceLinked="1"/>
        <c:tickLblPos val="nextTo"/>
        <c:txPr>
          <a:bodyPr/>
          <a:lstStyle/>
          <a:p>
            <a:pPr>
              <a:defRPr lang="en-US"/>
            </a:pPr>
            <a:endParaRPr lang="en-US"/>
          </a:p>
        </c:txPr>
        <c:crossAx val="133440640"/>
        <c:crosses val="max"/>
        <c:crossBetween val="between"/>
      </c:valAx>
      <c:catAx>
        <c:axId val="133440640"/>
        <c:scaling>
          <c:orientation val="minMax"/>
        </c:scaling>
        <c:delete val="1"/>
        <c:axPos val="b"/>
        <c:numFmt formatCode="0" sourceLinked="1"/>
        <c:tickLblPos val="nextTo"/>
        <c:crossAx val="1764352"/>
        <c:crosses val="autoZero"/>
        <c:auto val="1"/>
        <c:lblAlgn val="ctr"/>
        <c:lblOffset val="100"/>
      </c:catAx>
    </c:plotArea>
    <c:legend>
      <c:legendPos val="b"/>
      <c:txPr>
        <a:bodyPr/>
        <a:lstStyle/>
        <a:p>
          <a:pPr>
            <a:defRPr lang="en-US"/>
          </a:pPr>
          <a:endParaRPr lang="en-US"/>
        </a:p>
      </c:txPr>
    </c:legend>
    <c:plotVisOnly val="1"/>
  </c:chart>
  <c:printSettings>
    <c:headerFooter/>
    <c:pageMargins b="0.75000000000001432" l="0.70000000000000062" r="0.70000000000000062" t="0.75000000000001432"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lang="en-US"/>
            </a:pPr>
            <a:r>
              <a:rPr lang="en-US"/>
              <a:t>Maximum Stress &amp; Strain (bottom</a:t>
            </a:r>
            <a:r>
              <a:rPr lang="en-US" baseline="0"/>
              <a:t> layer)</a:t>
            </a:r>
            <a:endParaRPr lang="en-US"/>
          </a:p>
        </c:rich>
      </c:tx>
      <c:overlay val="1"/>
    </c:title>
    <c:plotArea>
      <c:layout>
        <c:manualLayout>
          <c:layoutTarget val="inner"/>
          <c:xMode val="edge"/>
          <c:yMode val="edge"/>
          <c:x val="7.8873715617386389E-2"/>
          <c:y val="0.13862601553432741"/>
          <c:w val="0.85538425549945274"/>
          <c:h val="0.5038841261995336"/>
        </c:manualLayout>
      </c:layout>
      <c:lineChart>
        <c:grouping val="standard"/>
        <c:ser>
          <c:idx val="1"/>
          <c:order val="0"/>
          <c:tx>
            <c:v>Bottom Layer Max Stress (Tension)</c:v>
          </c:tx>
          <c:marker>
            <c:symbol val="none"/>
          </c:marker>
          <c:cat>
            <c:numRef>
              <c:f>Core!$A$87:$A$787</c:f>
              <c:numCache>
                <c:formatCode>0</c:formatCode>
                <c:ptCount val="701"/>
                <c:pt idx="0">
                  <c:v>-864</c:v>
                </c:pt>
                <c:pt idx="1">
                  <c:v>-863</c:v>
                </c:pt>
                <c:pt idx="2">
                  <c:v>-862</c:v>
                </c:pt>
                <c:pt idx="3">
                  <c:v>-861</c:v>
                </c:pt>
                <c:pt idx="4">
                  <c:v>-860</c:v>
                </c:pt>
                <c:pt idx="5">
                  <c:v>-859</c:v>
                </c:pt>
                <c:pt idx="6">
                  <c:v>-858</c:v>
                </c:pt>
                <c:pt idx="7">
                  <c:v>-857</c:v>
                </c:pt>
                <c:pt idx="8">
                  <c:v>-856</c:v>
                </c:pt>
                <c:pt idx="9">
                  <c:v>-855</c:v>
                </c:pt>
                <c:pt idx="10">
                  <c:v>-854</c:v>
                </c:pt>
                <c:pt idx="11">
                  <c:v>-853</c:v>
                </c:pt>
                <c:pt idx="12">
                  <c:v>-852</c:v>
                </c:pt>
                <c:pt idx="13">
                  <c:v>-851</c:v>
                </c:pt>
                <c:pt idx="14">
                  <c:v>-850</c:v>
                </c:pt>
                <c:pt idx="15">
                  <c:v>-849</c:v>
                </c:pt>
                <c:pt idx="16">
                  <c:v>-848</c:v>
                </c:pt>
                <c:pt idx="17">
                  <c:v>-847</c:v>
                </c:pt>
                <c:pt idx="18">
                  <c:v>-846</c:v>
                </c:pt>
                <c:pt idx="19">
                  <c:v>-845</c:v>
                </c:pt>
                <c:pt idx="20">
                  <c:v>-844</c:v>
                </c:pt>
                <c:pt idx="21">
                  <c:v>-843</c:v>
                </c:pt>
                <c:pt idx="22">
                  <c:v>-842</c:v>
                </c:pt>
                <c:pt idx="23">
                  <c:v>-841</c:v>
                </c:pt>
                <c:pt idx="24">
                  <c:v>-840</c:v>
                </c:pt>
                <c:pt idx="25">
                  <c:v>-839</c:v>
                </c:pt>
                <c:pt idx="26">
                  <c:v>-838</c:v>
                </c:pt>
                <c:pt idx="27">
                  <c:v>-837</c:v>
                </c:pt>
                <c:pt idx="28">
                  <c:v>-836</c:v>
                </c:pt>
                <c:pt idx="29">
                  <c:v>-835</c:v>
                </c:pt>
                <c:pt idx="30">
                  <c:v>-834</c:v>
                </c:pt>
                <c:pt idx="31">
                  <c:v>-833</c:v>
                </c:pt>
                <c:pt idx="32">
                  <c:v>-832</c:v>
                </c:pt>
                <c:pt idx="33">
                  <c:v>-831</c:v>
                </c:pt>
                <c:pt idx="34">
                  <c:v>-830</c:v>
                </c:pt>
                <c:pt idx="35">
                  <c:v>-829</c:v>
                </c:pt>
                <c:pt idx="36">
                  <c:v>-828</c:v>
                </c:pt>
                <c:pt idx="37">
                  <c:v>-827</c:v>
                </c:pt>
                <c:pt idx="38">
                  <c:v>-826</c:v>
                </c:pt>
                <c:pt idx="39">
                  <c:v>-825</c:v>
                </c:pt>
                <c:pt idx="40">
                  <c:v>-824</c:v>
                </c:pt>
                <c:pt idx="41">
                  <c:v>-823</c:v>
                </c:pt>
                <c:pt idx="42">
                  <c:v>-822</c:v>
                </c:pt>
                <c:pt idx="43">
                  <c:v>-821</c:v>
                </c:pt>
                <c:pt idx="44">
                  <c:v>-820</c:v>
                </c:pt>
                <c:pt idx="45">
                  <c:v>-819</c:v>
                </c:pt>
                <c:pt idx="46">
                  <c:v>-818</c:v>
                </c:pt>
                <c:pt idx="47">
                  <c:v>-817</c:v>
                </c:pt>
                <c:pt idx="48">
                  <c:v>-816</c:v>
                </c:pt>
                <c:pt idx="49">
                  <c:v>-815</c:v>
                </c:pt>
                <c:pt idx="50">
                  <c:v>-814</c:v>
                </c:pt>
                <c:pt idx="51">
                  <c:v>-813</c:v>
                </c:pt>
                <c:pt idx="52">
                  <c:v>-812</c:v>
                </c:pt>
                <c:pt idx="53">
                  <c:v>-811</c:v>
                </c:pt>
                <c:pt idx="54">
                  <c:v>-810</c:v>
                </c:pt>
                <c:pt idx="55">
                  <c:v>-809</c:v>
                </c:pt>
                <c:pt idx="56">
                  <c:v>-808</c:v>
                </c:pt>
                <c:pt idx="57">
                  <c:v>-807</c:v>
                </c:pt>
                <c:pt idx="58">
                  <c:v>-806</c:v>
                </c:pt>
                <c:pt idx="59">
                  <c:v>-805</c:v>
                </c:pt>
                <c:pt idx="60">
                  <c:v>-804</c:v>
                </c:pt>
                <c:pt idx="61">
                  <c:v>-803</c:v>
                </c:pt>
                <c:pt idx="62">
                  <c:v>-802</c:v>
                </c:pt>
                <c:pt idx="63">
                  <c:v>-801</c:v>
                </c:pt>
                <c:pt idx="64">
                  <c:v>-800</c:v>
                </c:pt>
                <c:pt idx="65">
                  <c:v>-799</c:v>
                </c:pt>
                <c:pt idx="66">
                  <c:v>-798</c:v>
                </c:pt>
                <c:pt idx="67">
                  <c:v>-797</c:v>
                </c:pt>
                <c:pt idx="68">
                  <c:v>-796</c:v>
                </c:pt>
                <c:pt idx="69">
                  <c:v>-795</c:v>
                </c:pt>
                <c:pt idx="70">
                  <c:v>-794</c:v>
                </c:pt>
                <c:pt idx="71">
                  <c:v>-793</c:v>
                </c:pt>
                <c:pt idx="72">
                  <c:v>-792</c:v>
                </c:pt>
                <c:pt idx="73">
                  <c:v>-791</c:v>
                </c:pt>
                <c:pt idx="74">
                  <c:v>-790</c:v>
                </c:pt>
                <c:pt idx="75">
                  <c:v>-789</c:v>
                </c:pt>
                <c:pt idx="76">
                  <c:v>-788</c:v>
                </c:pt>
                <c:pt idx="77">
                  <c:v>-787</c:v>
                </c:pt>
                <c:pt idx="78">
                  <c:v>-786</c:v>
                </c:pt>
                <c:pt idx="79">
                  <c:v>-785</c:v>
                </c:pt>
                <c:pt idx="80">
                  <c:v>-784</c:v>
                </c:pt>
                <c:pt idx="81">
                  <c:v>-783</c:v>
                </c:pt>
                <c:pt idx="82">
                  <c:v>-782</c:v>
                </c:pt>
                <c:pt idx="83">
                  <c:v>-781</c:v>
                </c:pt>
                <c:pt idx="84">
                  <c:v>-780</c:v>
                </c:pt>
                <c:pt idx="85">
                  <c:v>-779</c:v>
                </c:pt>
                <c:pt idx="86">
                  <c:v>-778</c:v>
                </c:pt>
                <c:pt idx="87">
                  <c:v>-777</c:v>
                </c:pt>
                <c:pt idx="88">
                  <c:v>-776</c:v>
                </c:pt>
                <c:pt idx="89">
                  <c:v>-775</c:v>
                </c:pt>
                <c:pt idx="90">
                  <c:v>-774</c:v>
                </c:pt>
                <c:pt idx="91">
                  <c:v>-773</c:v>
                </c:pt>
                <c:pt idx="92">
                  <c:v>-772</c:v>
                </c:pt>
                <c:pt idx="93">
                  <c:v>-771</c:v>
                </c:pt>
                <c:pt idx="94">
                  <c:v>-770</c:v>
                </c:pt>
                <c:pt idx="95">
                  <c:v>-769</c:v>
                </c:pt>
                <c:pt idx="96">
                  <c:v>-768</c:v>
                </c:pt>
                <c:pt idx="97">
                  <c:v>-767</c:v>
                </c:pt>
                <c:pt idx="98">
                  <c:v>-766</c:v>
                </c:pt>
                <c:pt idx="99">
                  <c:v>-765</c:v>
                </c:pt>
                <c:pt idx="100">
                  <c:v>-764</c:v>
                </c:pt>
                <c:pt idx="101">
                  <c:v>-763</c:v>
                </c:pt>
                <c:pt idx="102">
                  <c:v>-762</c:v>
                </c:pt>
                <c:pt idx="103">
                  <c:v>-761</c:v>
                </c:pt>
                <c:pt idx="104">
                  <c:v>-760</c:v>
                </c:pt>
                <c:pt idx="105">
                  <c:v>-759</c:v>
                </c:pt>
                <c:pt idx="106">
                  <c:v>-758</c:v>
                </c:pt>
                <c:pt idx="107">
                  <c:v>-757</c:v>
                </c:pt>
                <c:pt idx="108">
                  <c:v>-756</c:v>
                </c:pt>
                <c:pt idx="109">
                  <c:v>-755</c:v>
                </c:pt>
                <c:pt idx="110">
                  <c:v>-754</c:v>
                </c:pt>
                <c:pt idx="111">
                  <c:v>-753</c:v>
                </c:pt>
                <c:pt idx="112">
                  <c:v>-752</c:v>
                </c:pt>
                <c:pt idx="113">
                  <c:v>-751</c:v>
                </c:pt>
                <c:pt idx="114">
                  <c:v>-750</c:v>
                </c:pt>
                <c:pt idx="115">
                  <c:v>-749</c:v>
                </c:pt>
                <c:pt idx="116">
                  <c:v>-748</c:v>
                </c:pt>
                <c:pt idx="117">
                  <c:v>-747</c:v>
                </c:pt>
                <c:pt idx="118">
                  <c:v>-746</c:v>
                </c:pt>
                <c:pt idx="119">
                  <c:v>-745</c:v>
                </c:pt>
                <c:pt idx="120">
                  <c:v>-744</c:v>
                </c:pt>
                <c:pt idx="121">
                  <c:v>-743</c:v>
                </c:pt>
                <c:pt idx="122">
                  <c:v>-742</c:v>
                </c:pt>
                <c:pt idx="123">
                  <c:v>-741</c:v>
                </c:pt>
                <c:pt idx="124">
                  <c:v>-740</c:v>
                </c:pt>
                <c:pt idx="125">
                  <c:v>-739</c:v>
                </c:pt>
                <c:pt idx="126">
                  <c:v>-738</c:v>
                </c:pt>
                <c:pt idx="127">
                  <c:v>-737</c:v>
                </c:pt>
                <c:pt idx="128">
                  <c:v>-736</c:v>
                </c:pt>
                <c:pt idx="129">
                  <c:v>-735</c:v>
                </c:pt>
                <c:pt idx="130">
                  <c:v>-734</c:v>
                </c:pt>
                <c:pt idx="131">
                  <c:v>-733</c:v>
                </c:pt>
                <c:pt idx="132">
                  <c:v>-732</c:v>
                </c:pt>
                <c:pt idx="133">
                  <c:v>-731</c:v>
                </c:pt>
                <c:pt idx="134">
                  <c:v>-730</c:v>
                </c:pt>
                <c:pt idx="135">
                  <c:v>-729</c:v>
                </c:pt>
                <c:pt idx="136">
                  <c:v>-728</c:v>
                </c:pt>
                <c:pt idx="137">
                  <c:v>-727</c:v>
                </c:pt>
                <c:pt idx="138">
                  <c:v>-726</c:v>
                </c:pt>
                <c:pt idx="139">
                  <c:v>-725</c:v>
                </c:pt>
                <c:pt idx="140">
                  <c:v>-724</c:v>
                </c:pt>
                <c:pt idx="141">
                  <c:v>-723</c:v>
                </c:pt>
                <c:pt idx="142">
                  <c:v>-722</c:v>
                </c:pt>
                <c:pt idx="143">
                  <c:v>-721</c:v>
                </c:pt>
                <c:pt idx="144">
                  <c:v>-720</c:v>
                </c:pt>
                <c:pt idx="145">
                  <c:v>-719</c:v>
                </c:pt>
                <c:pt idx="146">
                  <c:v>-718</c:v>
                </c:pt>
                <c:pt idx="147">
                  <c:v>-717</c:v>
                </c:pt>
                <c:pt idx="148">
                  <c:v>-716</c:v>
                </c:pt>
                <c:pt idx="149">
                  <c:v>-715</c:v>
                </c:pt>
                <c:pt idx="150">
                  <c:v>-714</c:v>
                </c:pt>
                <c:pt idx="151">
                  <c:v>-713</c:v>
                </c:pt>
                <c:pt idx="152">
                  <c:v>-712</c:v>
                </c:pt>
                <c:pt idx="153">
                  <c:v>-711</c:v>
                </c:pt>
                <c:pt idx="154">
                  <c:v>-710</c:v>
                </c:pt>
                <c:pt idx="155">
                  <c:v>-709</c:v>
                </c:pt>
                <c:pt idx="156">
                  <c:v>-708</c:v>
                </c:pt>
                <c:pt idx="157">
                  <c:v>-707</c:v>
                </c:pt>
                <c:pt idx="158">
                  <c:v>-706</c:v>
                </c:pt>
                <c:pt idx="159">
                  <c:v>-705</c:v>
                </c:pt>
                <c:pt idx="160">
                  <c:v>-704</c:v>
                </c:pt>
                <c:pt idx="161">
                  <c:v>-703</c:v>
                </c:pt>
                <c:pt idx="162">
                  <c:v>-702</c:v>
                </c:pt>
                <c:pt idx="163">
                  <c:v>-701</c:v>
                </c:pt>
                <c:pt idx="164">
                  <c:v>-700</c:v>
                </c:pt>
                <c:pt idx="165">
                  <c:v>-699</c:v>
                </c:pt>
                <c:pt idx="166">
                  <c:v>-698</c:v>
                </c:pt>
                <c:pt idx="167">
                  <c:v>-697</c:v>
                </c:pt>
                <c:pt idx="168">
                  <c:v>-696</c:v>
                </c:pt>
                <c:pt idx="169">
                  <c:v>-695</c:v>
                </c:pt>
                <c:pt idx="170">
                  <c:v>-694</c:v>
                </c:pt>
                <c:pt idx="171">
                  <c:v>-693</c:v>
                </c:pt>
                <c:pt idx="172">
                  <c:v>-692</c:v>
                </c:pt>
                <c:pt idx="173">
                  <c:v>-691</c:v>
                </c:pt>
                <c:pt idx="174">
                  <c:v>-690</c:v>
                </c:pt>
                <c:pt idx="175">
                  <c:v>-689</c:v>
                </c:pt>
                <c:pt idx="176">
                  <c:v>-688</c:v>
                </c:pt>
                <c:pt idx="177">
                  <c:v>-687</c:v>
                </c:pt>
                <c:pt idx="178">
                  <c:v>-686</c:v>
                </c:pt>
                <c:pt idx="179">
                  <c:v>-685</c:v>
                </c:pt>
                <c:pt idx="180">
                  <c:v>-684</c:v>
                </c:pt>
                <c:pt idx="181">
                  <c:v>-683</c:v>
                </c:pt>
                <c:pt idx="182">
                  <c:v>-682</c:v>
                </c:pt>
                <c:pt idx="183">
                  <c:v>-681</c:v>
                </c:pt>
                <c:pt idx="184">
                  <c:v>-680</c:v>
                </c:pt>
                <c:pt idx="185">
                  <c:v>-679</c:v>
                </c:pt>
                <c:pt idx="186">
                  <c:v>-678</c:v>
                </c:pt>
                <c:pt idx="187">
                  <c:v>-677</c:v>
                </c:pt>
                <c:pt idx="188">
                  <c:v>-676</c:v>
                </c:pt>
                <c:pt idx="189">
                  <c:v>-675</c:v>
                </c:pt>
                <c:pt idx="190">
                  <c:v>-674</c:v>
                </c:pt>
                <c:pt idx="191">
                  <c:v>-673</c:v>
                </c:pt>
                <c:pt idx="192">
                  <c:v>-672</c:v>
                </c:pt>
                <c:pt idx="193">
                  <c:v>-671</c:v>
                </c:pt>
                <c:pt idx="194">
                  <c:v>-670</c:v>
                </c:pt>
                <c:pt idx="195">
                  <c:v>-669</c:v>
                </c:pt>
                <c:pt idx="196">
                  <c:v>-668</c:v>
                </c:pt>
                <c:pt idx="197">
                  <c:v>-667</c:v>
                </c:pt>
                <c:pt idx="198">
                  <c:v>-666</c:v>
                </c:pt>
                <c:pt idx="199">
                  <c:v>-665</c:v>
                </c:pt>
                <c:pt idx="200">
                  <c:v>-664</c:v>
                </c:pt>
                <c:pt idx="201">
                  <c:v>-663</c:v>
                </c:pt>
                <c:pt idx="202">
                  <c:v>-662</c:v>
                </c:pt>
                <c:pt idx="203">
                  <c:v>-661</c:v>
                </c:pt>
                <c:pt idx="204">
                  <c:v>-660</c:v>
                </c:pt>
                <c:pt idx="205">
                  <c:v>-659</c:v>
                </c:pt>
                <c:pt idx="206">
                  <c:v>-658</c:v>
                </c:pt>
                <c:pt idx="207">
                  <c:v>-657</c:v>
                </c:pt>
                <c:pt idx="208">
                  <c:v>-656</c:v>
                </c:pt>
                <c:pt idx="209">
                  <c:v>-655</c:v>
                </c:pt>
                <c:pt idx="210">
                  <c:v>-654</c:v>
                </c:pt>
                <c:pt idx="211">
                  <c:v>-653</c:v>
                </c:pt>
                <c:pt idx="212">
                  <c:v>-652</c:v>
                </c:pt>
                <c:pt idx="213">
                  <c:v>-651</c:v>
                </c:pt>
                <c:pt idx="214">
                  <c:v>-650</c:v>
                </c:pt>
                <c:pt idx="215">
                  <c:v>-649</c:v>
                </c:pt>
                <c:pt idx="216">
                  <c:v>-648</c:v>
                </c:pt>
                <c:pt idx="217">
                  <c:v>-647</c:v>
                </c:pt>
                <c:pt idx="218">
                  <c:v>-646</c:v>
                </c:pt>
                <c:pt idx="219">
                  <c:v>-645</c:v>
                </c:pt>
                <c:pt idx="220">
                  <c:v>-644</c:v>
                </c:pt>
                <c:pt idx="221">
                  <c:v>-643</c:v>
                </c:pt>
                <c:pt idx="222">
                  <c:v>-642</c:v>
                </c:pt>
                <c:pt idx="223">
                  <c:v>-641</c:v>
                </c:pt>
                <c:pt idx="224">
                  <c:v>-640</c:v>
                </c:pt>
                <c:pt idx="225">
                  <c:v>-639</c:v>
                </c:pt>
                <c:pt idx="226">
                  <c:v>-638</c:v>
                </c:pt>
                <c:pt idx="227">
                  <c:v>-637</c:v>
                </c:pt>
                <c:pt idx="228">
                  <c:v>-636</c:v>
                </c:pt>
                <c:pt idx="229">
                  <c:v>-635</c:v>
                </c:pt>
                <c:pt idx="230">
                  <c:v>-634</c:v>
                </c:pt>
                <c:pt idx="231">
                  <c:v>-633</c:v>
                </c:pt>
                <c:pt idx="232">
                  <c:v>-632</c:v>
                </c:pt>
                <c:pt idx="233">
                  <c:v>-631</c:v>
                </c:pt>
                <c:pt idx="234">
                  <c:v>-630</c:v>
                </c:pt>
                <c:pt idx="235">
                  <c:v>-629</c:v>
                </c:pt>
                <c:pt idx="236">
                  <c:v>-628</c:v>
                </c:pt>
                <c:pt idx="237">
                  <c:v>-627</c:v>
                </c:pt>
                <c:pt idx="238">
                  <c:v>-626</c:v>
                </c:pt>
                <c:pt idx="239">
                  <c:v>-625</c:v>
                </c:pt>
                <c:pt idx="240">
                  <c:v>-624</c:v>
                </c:pt>
                <c:pt idx="241">
                  <c:v>-623</c:v>
                </c:pt>
                <c:pt idx="242">
                  <c:v>-622</c:v>
                </c:pt>
                <c:pt idx="243">
                  <c:v>-621</c:v>
                </c:pt>
                <c:pt idx="244">
                  <c:v>-620</c:v>
                </c:pt>
                <c:pt idx="245">
                  <c:v>-619</c:v>
                </c:pt>
                <c:pt idx="246">
                  <c:v>-618</c:v>
                </c:pt>
                <c:pt idx="247">
                  <c:v>-617</c:v>
                </c:pt>
                <c:pt idx="248">
                  <c:v>-616</c:v>
                </c:pt>
                <c:pt idx="249">
                  <c:v>-615</c:v>
                </c:pt>
                <c:pt idx="250">
                  <c:v>-614</c:v>
                </c:pt>
                <c:pt idx="251">
                  <c:v>-613</c:v>
                </c:pt>
                <c:pt idx="252">
                  <c:v>-612</c:v>
                </c:pt>
                <c:pt idx="253">
                  <c:v>-611</c:v>
                </c:pt>
                <c:pt idx="254">
                  <c:v>-610</c:v>
                </c:pt>
                <c:pt idx="255">
                  <c:v>-609</c:v>
                </c:pt>
                <c:pt idx="256">
                  <c:v>-608</c:v>
                </c:pt>
                <c:pt idx="257">
                  <c:v>-607</c:v>
                </c:pt>
                <c:pt idx="258">
                  <c:v>-606</c:v>
                </c:pt>
                <c:pt idx="259">
                  <c:v>-605</c:v>
                </c:pt>
                <c:pt idx="260">
                  <c:v>-604</c:v>
                </c:pt>
                <c:pt idx="261">
                  <c:v>-603</c:v>
                </c:pt>
                <c:pt idx="262">
                  <c:v>-602</c:v>
                </c:pt>
                <c:pt idx="263">
                  <c:v>-601</c:v>
                </c:pt>
                <c:pt idx="264">
                  <c:v>-600</c:v>
                </c:pt>
                <c:pt idx="265">
                  <c:v>-599</c:v>
                </c:pt>
                <c:pt idx="266">
                  <c:v>-598</c:v>
                </c:pt>
                <c:pt idx="267">
                  <c:v>-597</c:v>
                </c:pt>
                <c:pt idx="268">
                  <c:v>-596</c:v>
                </c:pt>
                <c:pt idx="269">
                  <c:v>-595</c:v>
                </c:pt>
                <c:pt idx="270">
                  <c:v>-594</c:v>
                </c:pt>
                <c:pt idx="271">
                  <c:v>-593</c:v>
                </c:pt>
                <c:pt idx="272">
                  <c:v>-592</c:v>
                </c:pt>
                <c:pt idx="273">
                  <c:v>-591</c:v>
                </c:pt>
                <c:pt idx="274">
                  <c:v>-590</c:v>
                </c:pt>
                <c:pt idx="275">
                  <c:v>-589</c:v>
                </c:pt>
                <c:pt idx="276">
                  <c:v>-588</c:v>
                </c:pt>
                <c:pt idx="277">
                  <c:v>-587</c:v>
                </c:pt>
                <c:pt idx="278">
                  <c:v>-586</c:v>
                </c:pt>
                <c:pt idx="279">
                  <c:v>-585</c:v>
                </c:pt>
                <c:pt idx="280">
                  <c:v>-584</c:v>
                </c:pt>
                <c:pt idx="281">
                  <c:v>-583</c:v>
                </c:pt>
                <c:pt idx="282">
                  <c:v>-582</c:v>
                </c:pt>
                <c:pt idx="283">
                  <c:v>-581</c:v>
                </c:pt>
                <c:pt idx="284">
                  <c:v>-580</c:v>
                </c:pt>
                <c:pt idx="285">
                  <c:v>-579</c:v>
                </c:pt>
                <c:pt idx="286">
                  <c:v>-578</c:v>
                </c:pt>
                <c:pt idx="287">
                  <c:v>-577</c:v>
                </c:pt>
                <c:pt idx="288">
                  <c:v>-576</c:v>
                </c:pt>
                <c:pt idx="289">
                  <c:v>-575</c:v>
                </c:pt>
                <c:pt idx="290">
                  <c:v>-574</c:v>
                </c:pt>
                <c:pt idx="291">
                  <c:v>-573</c:v>
                </c:pt>
                <c:pt idx="292">
                  <c:v>-572</c:v>
                </c:pt>
                <c:pt idx="293">
                  <c:v>-571</c:v>
                </c:pt>
                <c:pt idx="294">
                  <c:v>-570</c:v>
                </c:pt>
                <c:pt idx="295">
                  <c:v>-569</c:v>
                </c:pt>
                <c:pt idx="296">
                  <c:v>-568</c:v>
                </c:pt>
                <c:pt idx="297">
                  <c:v>-567</c:v>
                </c:pt>
                <c:pt idx="298">
                  <c:v>-566</c:v>
                </c:pt>
                <c:pt idx="299">
                  <c:v>-565</c:v>
                </c:pt>
                <c:pt idx="300">
                  <c:v>-564</c:v>
                </c:pt>
                <c:pt idx="301">
                  <c:v>-563</c:v>
                </c:pt>
                <c:pt idx="302">
                  <c:v>-562</c:v>
                </c:pt>
                <c:pt idx="303">
                  <c:v>-561</c:v>
                </c:pt>
                <c:pt idx="304">
                  <c:v>-560</c:v>
                </c:pt>
                <c:pt idx="305">
                  <c:v>-559</c:v>
                </c:pt>
                <c:pt idx="306">
                  <c:v>-558</c:v>
                </c:pt>
                <c:pt idx="307">
                  <c:v>-557</c:v>
                </c:pt>
                <c:pt idx="308">
                  <c:v>-556</c:v>
                </c:pt>
                <c:pt idx="309">
                  <c:v>-555</c:v>
                </c:pt>
                <c:pt idx="310">
                  <c:v>-554</c:v>
                </c:pt>
                <c:pt idx="311">
                  <c:v>-553</c:v>
                </c:pt>
                <c:pt idx="312">
                  <c:v>-552</c:v>
                </c:pt>
                <c:pt idx="313">
                  <c:v>-551</c:v>
                </c:pt>
                <c:pt idx="314">
                  <c:v>-550</c:v>
                </c:pt>
                <c:pt idx="315">
                  <c:v>-549</c:v>
                </c:pt>
                <c:pt idx="316">
                  <c:v>-548</c:v>
                </c:pt>
                <c:pt idx="317">
                  <c:v>-547</c:v>
                </c:pt>
                <c:pt idx="318">
                  <c:v>-546</c:v>
                </c:pt>
                <c:pt idx="319">
                  <c:v>-545</c:v>
                </c:pt>
                <c:pt idx="320">
                  <c:v>-544</c:v>
                </c:pt>
                <c:pt idx="321">
                  <c:v>-543</c:v>
                </c:pt>
                <c:pt idx="322">
                  <c:v>-542</c:v>
                </c:pt>
                <c:pt idx="323">
                  <c:v>-541</c:v>
                </c:pt>
                <c:pt idx="324">
                  <c:v>-540</c:v>
                </c:pt>
                <c:pt idx="325">
                  <c:v>-539</c:v>
                </c:pt>
                <c:pt idx="326">
                  <c:v>-538</c:v>
                </c:pt>
                <c:pt idx="327">
                  <c:v>-537</c:v>
                </c:pt>
                <c:pt idx="328">
                  <c:v>-536</c:v>
                </c:pt>
                <c:pt idx="329">
                  <c:v>-535</c:v>
                </c:pt>
                <c:pt idx="330">
                  <c:v>-534</c:v>
                </c:pt>
                <c:pt idx="331">
                  <c:v>-533</c:v>
                </c:pt>
                <c:pt idx="332">
                  <c:v>-532</c:v>
                </c:pt>
                <c:pt idx="333">
                  <c:v>-531</c:v>
                </c:pt>
                <c:pt idx="334">
                  <c:v>-530</c:v>
                </c:pt>
                <c:pt idx="335">
                  <c:v>-529</c:v>
                </c:pt>
                <c:pt idx="336">
                  <c:v>-528</c:v>
                </c:pt>
                <c:pt idx="337">
                  <c:v>-527</c:v>
                </c:pt>
                <c:pt idx="338">
                  <c:v>-526</c:v>
                </c:pt>
                <c:pt idx="339">
                  <c:v>-525</c:v>
                </c:pt>
                <c:pt idx="340">
                  <c:v>-524</c:v>
                </c:pt>
                <c:pt idx="341">
                  <c:v>-523</c:v>
                </c:pt>
                <c:pt idx="342">
                  <c:v>-522</c:v>
                </c:pt>
                <c:pt idx="343">
                  <c:v>-521</c:v>
                </c:pt>
                <c:pt idx="344">
                  <c:v>-520</c:v>
                </c:pt>
                <c:pt idx="345">
                  <c:v>-519</c:v>
                </c:pt>
                <c:pt idx="346">
                  <c:v>-518</c:v>
                </c:pt>
                <c:pt idx="347">
                  <c:v>-517</c:v>
                </c:pt>
                <c:pt idx="348">
                  <c:v>-516</c:v>
                </c:pt>
                <c:pt idx="349">
                  <c:v>-515</c:v>
                </c:pt>
                <c:pt idx="350">
                  <c:v>-514</c:v>
                </c:pt>
                <c:pt idx="351">
                  <c:v>-513</c:v>
                </c:pt>
                <c:pt idx="352">
                  <c:v>-512</c:v>
                </c:pt>
                <c:pt idx="353">
                  <c:v>-511</c:v>
                </c:pt>
                <c:pt idx="354">
                  <c:v>-510</c:v>
                </c:pt>
                <c:pt idx="355">
                  <c:v>-509</c:v>
                </c:pt>
                <c:pt idx="356">
                  <c:v>-508</c:v>
                </c:pt>
                <c:pt idx="357">
                  <c:v>-507</c:v>
                </c:pt>
                <c:pt idx="358">
                  <c:v>-506</c:v>
                </c:pt>
                <c:pt idx="359">
                  <c:v>-505</c:v>
                </c:pt>
                <c:pt idx="360">
                  <c:v>-504</c:v>
                </c:pt>
                <c:pt idx="361">
                  <c:v>-503</c:v>
                </c:pt>
                <c:pt idx="362">
                  <c:v>-502</c:v>
                </c:pt>
                <c:pt idx="363">
                  <c:v>-501</c:v>
                </c:pt>
                <c:pt idx="364">
                  <c:v>-500</c:v>
                </c:pt>
                <c:pt idx="365">
                  <c:v>-499</c:v>
                </c:pt>
                <c:pt idx="366">
                  <c:v>-498</c:v>
                </c:pt>
                <c:pt idx="367">
                  <c:v>-497</c:v>
                </c:pt>
                <c:pt idx="368">
                  <c:v>-496</c:v>
                </c:pt>
                <c:pt idx="369">
                  <c:v>-495</c:v>
                </c:pt>
                <c:pt idx="370">
                  <c:v>-494</c:v>
                </c:pt>
                <c:pt idx="371">
                  <c:v>-493</c:v>
                </c:pt>
                <c:pt idx="372">
                  <c:v>-492</c:v>
                </c:pt>
                <c:pt idx="373">
                  <c:v>-491</c:v>
                </c:pt>
                <c:pt idx="374">
                  <c:v>-490</c:v>
                </c:pt>
                <c:pt idx="375">
                  <c:v>-489</c:v>
                </c:pt>
                <c:pt idx="376">
                  <c:v>-488</c:v>
                </c:pt>
                <c:pt idx="377">
                  <c:v>-487</c:v>
                </c:pt>
                <c:pt idx="378">
                  <c:v>-486</c:v>
                </c:pt>
                <c:pt idx="379">
                  <c:v>-485</c:v>
                </c:pt>
                <c:pt idx="380">
                  <c:v>-484</c:v>
                </c:pt>
                <c:pt idx="381">
                  <c:v>-483</c:v>
                </c:pt>
                <c:pt idx="382">
                  <c:v>-482</c:v>
                </c:pt>
                <c:pt idx="383">
                  <c:v>-481</c:v>
                </c:pt>
                <c:pt idx="384">
                  <c:v>-480</c:v>
                </c:pt>
                <c:pt idx="385">
                  <c:v>-479</c:v>
                </c:pt>
                <c:pt idx="386">
                  <c:v>-478</c:v>
                </c:pt>
                <c:pt idx="387">
                  <c:v>-477</c:v>
                </c:pt>
                <c:pt idx="388">
                  <c:v>-476</c:v>
                </c:pt>
                <c:pt idx="389">
                  <c:v>-475</c:v>
                </c:pt>
                <c:pt idx="390">
                  <c:v>-474</c:v>
                </c:pt>
                <c:pt idx="391">
                  <c:v>-473</c:v>
                </c:pt>
                <c:pt idx="392">
                  <c:v>-472</c:v>
                </c:pt>
                <c:pt idx="393">
                  <c:v>-471</c:v>
                </c:pt>
                <c:pt idx="394">
                  <c:v>-470</c:v>
                </c:pt>
                <c:pt idx="395">
                  <c:v>-469</c:v>
                </c:pt>
                <c:pt idx="396">
                  <c:v>-468</c:v>
                </c:pt>
                <c:pt idx="397">
                  <c:v>-467</c:v>
                </c:pt>
                <c:pt idx="398">
                  <c:v>-466</c:v>
                </c:pt>
                <c:pt idx="399">
                  <c:v>-465</c:v>
                </c:pt>
                <c:pt idx="400">
                  <c:v>-464</c:v>
                </c:pt>
                <c:pt idx="401">
                  <c:v>-463</c:v>
                </c:pt>
                <c:pt idx="402">
                  <c:v>-462</c:v>
                </c:pt>
                <c:pt idx="403">
                  <c:v>-461</c:v>
                </c:pt>
                <c:pt idx="404">
                  <c:v>-460</c:v>
                </c:pt>
                <c:pt idx="405">
                  <c:v>-459</c:v>
                </c:pt>
                <c:pt idx="406">
                  <c:v>-458</c:v>
                </c:pt>
                <c:pt idx="407">
                  <c:v>-457</c:v>
                </c:pt>
                <c:pt idx="408">
                  <c:v>-456</c:v>
                </c:pt>
                <c:pt idx="409">
                  <c:v>-455</c:v>
                </c:pt>
                <c:pt idx="410">
                  <c:v>-454</c:v>
                </c:pt>
                <c:pt idx="411">
                  <c:v>-453</c:v>
                </c:pt>
                <c:pt idx="412">
                  <c:v>-452</c:v>
                </c:pt>
                <c:pt idx="413">
                  <c:v>-451</c:v>
                </c:pt>
                <c:pt idx="414">
                  <c:v>-450</c:v>
                </c:pt>
                <c:pt idx="415">
                  <c:v>-449</c:v>
                </c:pt>
                <c:pt idx="416">
                  <c:v>-448</c:v>
                </c:pt>
                <c:pt idx="417">
                  <c:v>-447</c:v>
                </c:pt>
                <c:pt idx="418">
                  <c:v>-446</c:v>
                </c:pt>
                <c:pt idx="419">
                  <c:v>-445</c:v>
                </c:pt>
                <c:pt idx="420">
                  <c:v>-444</c:v>
                </c:pt>
                <c:pt idx="421">
                  <c:v>-443</c:v>
                </c:pt>
                <c:pt idx="422">
                  <c:v>-442</c:v>
                </c:pt>
                <c:pt idx="423">
                  <c:v>-441</c:v>
                </c:pt>
                <c:pt idx="424">
                  <c:v>-440</c:v>
                </c:pt>
                <c:pt idx="425">
                  <c:v>-439</c:v>
                </c:pt>
                <c:pt idx="426">
                  <c:v>-438</c:v>
                </c:pt>
                <c:pt idx="427">
                  <c:v>-437</c:v>
                </c:pt>
                <c:pt idx="428">
                  <c:v>-436</c:v>
                </c:pt>
                <c:pt idx="429">
                  <c:v>-435</c:v>
                </c:pt>
                <c:pt idx="430">
                  <c:v>-434</c:v>
                </c:pt>
                <c:pt idx="431">
                  <c:v>-433</c:v>
                </c:pt>
                <c:pt idx="432">
                  <c:v>-432</c:v>
                </c:pt>
                <c:pt idx="433">
                  <c:v>-431</c:v>
                </c:pt>
                <c:pt idx="434">
                  <c:v>-430</c:v>
                </c:pt>
                <c:pt idx="435">
                  <c:v>-429</c:v>
                </c:pt>
                <c:pt idx="436">
                  <c:v>-428</c:v>
                </c:pt>
                <c:pt idx="437">
                  <c:v>-427</c:v>
                </c:pt>
                <c:pt idx="438">
                  <c:v>-426</c:v>
                </c:pt>
                <c:pt idx="439">
                  <c:v>-425</c:v>
                </c:pt>
                <c:pt idx="440">
                  <c:v>-424</c:v>
                </c:pt>
                <c:pt idx="441">
                  <c:v>-423</c:v>
                </c:pt>
                <c:pt idx="442">
                  <c:v>-422</c:v>
                </c:pt>
                <c:pt idx="443">
                  <c:v>-421</c:v>
                </c:pt>
                <c:pt idx="444">
                  <c:v>-420</c:v>
                </c:pt>
                <c:pt idx="445">
                  <c:v>-419</c:v>
                </c:pt>
                <c:pt idx="446">
                  <c:v>-418</c:v>
                </c:pt>
                <c:pt idx="447">
                  <c:v>-417</c:v>
                </c:pt>
                <c:pt idx="448">
                  <c:v>-416</c:v>
                </c:pt>
                <c:pt idx="449">
                  <c:v>-415</c:v>
                </c:pt>
                <c:pt idx="450">
                  <c:v>-414</c:v>
                </c:pt>
                <c:pt idx="451">
                  <c:v>-413</c:v>
                </c:pt>
                <c:pt idx="452">
                  <c:v>-412</c:v>
                </c:pt>
                <c:pt idx="453">
                  <c:v>-411</c:v>
                </c:pt>
                <c:pt idx="454">
                  <c:v>-410</c:v>
                </c:pt>
                <c:pt idx="455">
                  <c:v>-409</c:v>
                </c:pt>
                <c:pt idx="456">
                  <c:v>-408</c:v>
                </c:pt>
                <c:pt idx="457">
                  <c:v>-407</c:v>
                </c:pt>
                <c:pt idx="458">
                  <c:v>-406</c:v>
                </c:pt>
                <c:pt idx="459">
                  <c:v>-405</c:v>
                </c:pt>
                <c:pt idx="460">
                  <c:v>-404</c:v>
                </c:pt>
                <c:pt idx="461">
                  <c:v>-403</c:v>
                </c:pt>
                <c:pt idx="462">
                  <c:v>-402</c:v>
                </c:pt>
                <c:pt idx="463">
                  <c:v>-401</c:v>
                </c:pt>
                <c:pt idx="464">
                  <c:v>-400</c:v>
                </c:pt>
                <c:pt idx="465">
                  <c:v>-399</c:v>
                </c:pt>
                <c:pt idx="466">
                  <c:v>-398</c:v>
                </c:pt>
                <c:pt idx="467">
                  <c:v>-397</c:v>
                </c:pt>
                <c:pt idx="468">
                  <c:v>-396</c:v>
                </c:pt>
                <c:pt idx="469">
                  <c:v>-395</c:v>
                </c:pt>
                <c:pt idx="470">
                  <c:v>-394</c:v>
                </c:pt>
                <c:pt idx="471">
                  <c:v>-393</c:v>
                </c:pt>
                <c:pt idx="472">
                  <c:v>-392</c:v>
                </c:pt>
                <c:pt idx="473">
                  <c:v>-391</c:v>
                </c:pt>
                <c:pt idx="474">
                  <c:v>-390</c:v>
                </c:pt>
                <c:pt idx="475">
                  <c:v>-389</c:v>
                </c:pt>
                <c:pt idx="476">
                  <c:v>-388</c:v>
                </c:pt>
                <c:pt idx="477">
                  <c:v>-387</c:v>
                </c:pt>
                <c:pt idx="478">
                  <c:v>-386</c:v>
                </c:pt>
                <c:pt idx="479">
                  <c:v>-385</c:v>
                </c:pt>
                <c:pt idx="480">
                  <c:v>-384</c:v>
                </c:pt>
                <c:pt idx="481">
                  <c:v>-383</c:v>
                </c:pt>
                <c:pt idx="482">
                  <c:v>-382</c:v>
                </c:pt>
                <c:pt idx="483">
                  <c:v>-381</c:v>
                </c:pt>
                <c:pt idx="484">
                  <c:v>-380</c:v>
                </c:pt>
                <c:pt idx="485">
                  <c:v>-379</c:v>
                </c:pt>
                <c:pt idx="486">
                  <c:v>-378</c:v>
                </c:pt>
                <c:pt idx="487">
                  <c:v>-377</c:v>
                </c:pt>
                <c:pt idx="488">
                  <c:v>-376</c:v>
                </c:pt>
                <c:pt idx="489">
                  <c:v>-375</c:v>
                </c:pt>
                <c:pt idx="490">
                  <c:v>-374</c:v>
                </c:pt>
                <c:pt idx="491">
                  <c:v>-373</c:v>
                </c:pt>
                <c:pt idx="492">
                  <c:v>-372</c:v>
                </c:pt>
                <c:pt idx="493">
                  <c:v>-371</c:v>
                </c:pt>
                <c:pt idx="494">
                  <c:v>-370</c:v>
                </c:pt>
                <c:pt idx="495">
                  <c:v>-369</c:v>
                </c:pt>
                <c:pt idx="496">
                  <c:v>-368</c:v>
                </c:pt>
                <c:pt idx="497">
                  <c:v>-367</c:v>
                </c:pt>
                <c:pt idx="498">
                  <c:v>-366</c:v>
                </c:pt>
                <c:pt idx="499">
                  <c:v>-365</c:v>
                </c:pt>
                <c:pt idx="500">
                  <c:v>-364</c:v>
                </c:pt>
                <c:pt idx="501">
                  <c:v>-363</c:v>
                </c:pt>
                <c:pt idx="502">
                  <c:v>-362</c:v>
                </c:pt>
                <c:pt idx="503">
                  <c:v>-361</c:v>
                </c:pt>
                <c:pt idx="504">
                  <c:v>-360</c:v>
                </c:pt>
                <c:pt idx="505">
                  <c:v>-359</c:v>
                </c:pt>
                <c:pt idx="506">
                  <c:v>-358</c:v>
                </c:pt>
                <c:pt idx="507">
                  <c:v>-357</c:v>
                </c:pt>
                <c:pt idx="508">
                  <c:v>-356</c:v>
                </c:pt>
                <c:pt idx="509">
                  <c:v>-355</c:v>
                </c:pt>
                <c:pt idx="510">
                  <c:v>-354</c:v>
                </c:pt>
                <c:pt idx="511">
                  <c:v>-353</c:v>
                </c:pt>
                <c:pt idx="512">
                  <c:v>-352</c:v>
                </c:pt>
                <c:pt idx="513">
                  <c:v>-351</c:v>
                </c:pt>
                <c:pt idx="514">
                  <c:v>-350</c:v>
                </c:pt>
                <c:pt idx="515">
                  <c:v>-349</c:v>
                </c:pt>
                <c:pt idx="516">
                  <c:v>-348</c:v>
                </c:pt>
                <c:pt idx="517">
                  <c:v>-347</c:v>
                </c:pt>
                <c:pt idx="518">
                  <c:v>-346</c:v>
                </c:pt>
                <c:pt idx="519">
                  <c:v>-345</c:v>
                </c:pt>
                <c:pt idx="520">
                  <c:v>-344</c:v>
                </c:pt>
                <c:pt idx="521">
                  <c:v>-343</c:v>
                </c:pt>
                <c:pt idx="522">
                  <c:v>-342</c:v>
                </c:pt>
                <c:pt idx="523">
                  <c:v>-341</c:v>
                </c:pt>
                <c:pt idx="524">
                  <c:v>-340</c:v>
                </c:pt>
                <c:pt idx="525">
                  <c:v>-339</c:v>
                </c:pt>
                <c:pt idx="526">
                  <c:v>-338</c:v>
                </c:pt>
                <c:pt idx="527">
                  <c:v>-337</c:v>
                </c:pt>
                <c:pt idx="528">
                  <c:v>-336</c:v>
                </c:pt>
                <c:pt idx="529">
                  <c:v>-335</c:v>
                </c:pt>
                <c:pt idx="530">
                  <c:v>-334</c:v>
                </c:pt>
                <c:pt idx="531">
                  <c:v>-333</c:v>
                </c:pt>
                <c:pt idx="532">
                  <c:v>-332</c:v>
                </c:pt>
                <c:pt idx="533">
                  <c:v>-331</c:v>
                </c:pt>
                <c:pt idx="534">
                  <c:v>-330</c:v>
                </c:pt>
                <c:pt idx="535">
                  <c:v>-329</c:v>
                </c:pt>
                <c:pt idx="536">
                  <c:v>-328</c:v>
                </c:pt>
                <c:pt idx="537">
                  <c:v>-327</c:v>
                </c:pt>
                <c:pt idx="538">
                  <c:v>-326</c:v>
                </c:pt>
                <c:pt idx="539">
                  <c:v>-325</c:v>
                </c:pt>
                <c:pt idx="540">
                  <c:v>-324</c:v>
                </c:pt>
                <c:pt idx="541">
                  <c:v>-323</c:v>
                </c:pt>
                <c:pt idx="542">
                  <c:v>-322</c:v>
                </c:pt>
                <c:pt idx="543">
                  <c:v>-321</c:v>
                </c:pt>
                <c:pt idx="544">
                  <c:v>-320</c:v>
                </c:pt>
                <c:pt idx="545">
                  <c:v>-319</c:v>
                </c:pt>
                <c:pt idx="546">
                  <c:v>-318</c:v>
                </c:pt>
                <c:pt idx="547">
                  <c:v>-317</c:v>
                </c:pt>
                <c:pt idx="548">
                  <c:v>-316</c:v>
                </c:pt>
                <c:pt idx="549">
                  <c:v>-315</c:v>
                </c:pt>
                <c:pt idx="550">
                  <c:v>-314</c:v>
                </c:pt>
                <c:pt idx="551">
                  <c:v>-313</c:v>
                </c:pt>
                <c:pt idx="552">
                  <c:v>-312</c:v>
                </c:pt>
                <c:pt idx="553">
                  <c:v>-311</c:v>
                </c:pt>
                <c:pt idx="554">
                  <c:v>-310</c:v>
                </c:pt>
                <c:pt idx="555">
                  <c:v>-309</c:v>
                </c:pt>
                <c:pt idx="556">
                  <c:v>-308</c:v>
                </c:pt>
                <c:pt idx="557">
                  <c:v>-307</c:v>
                </c:pt>
                <c:pt idx="558">
                  <c:v>-306</c:v>
                </c:pt>
                <c:pt idx="559">
                  <c:v>-305</c:v>
                </c:pt>
                <c:pt idx="560">
                  <c:v>-304</c:v>
                </c:pt>
                <c:pt idx="561">
                  <c:v>-303</c:v>
                </c:pt>
                <c:pt idx="562">
                  <c:v>-302</c:v>
                </c:pt>
                <c:pt idx="563">
                  <c:v>-301</c:v>
                </c:pt>
                <c:pt idx="564">
                  <c:v>-300</c:v>
                </c:pt>
                <c:pt idx="565">
                  <c:v>-299</c:v>
                </c:pt>
                <c:pt idx="566">
                  <c:v>-298</c:v>
                </c:pt>
                <c:pt idx="567">
                  <c:v>-297</c:v>
                </c:pt>
                <c:pt idx="568">
                  <c:v>-296</c:v>
                </c:pt>
                <c:pt idx="569">
                  <c:v>-295</c:v>
                </c:pt>
                <c:pt idx="570">
                  <c:v>-294</c:v>
                </c:pt>
                <c:pt idx="571">
                  <c:v>-293</c:v>
                </c:pt>
                <c:pt idx="572">
                  <c:v>-292</c:v>
                </c:pt>
                <c:pt idx="573">
                  <c:v>-291</c:v>
                </c:pt>
                <c:pt idx="574">
                  <c:v>-290</c:v>
                </c:pt>
                <c:pt idx="575">
                  <c:v>-289</c:v>
                </c:pt>
                <c:pt idx="576">
                  <c:v>-288</c:v>
                </c:pt>
                <c:pt idx="577">
                  <c:v>-287</c:v>
                </c:pt>
                <c:pt idx="578">
                  <c:v>-286</c:v>
                </c:pt>
                <c:pt idx="579">
                  <c:v>-285</c:v>
                </c:pt>
                <c:pt idx="580">
                  <c:v>-284</c:v>
                </c:pt>
                <c:pt idx="581">
                  <c:v>-283</c:v>
                </c:pt>
                <c:pt idx="582">
                  <c:v>-282</c:v>
                </c:pt>
                <c:pt idx="583">
                  <c:v>-281</c:v>
                </c:pt>
                <c:pt idx="584">
                  <c:v>-280</c:v>
                </c:pt>
                <c:pt idx="585">
                  <c:v>-279</c:v>
                </c:pt>
                <c:pt idx="586">
                  <c:v>-278</c:v>
                </c:pt>
                <c:pt idx="587">
                  <c:v>-277</c:v>
                </c:pt>
                <c:pt idx="588">
                  <c:v>-276</c:v>
                </c:pt>
                <c:pt idx="589">
                  <c:v>-275</c:v>
                </c:pt>
                <c:pt idx="590">
                  <c:v>-274</c:v>
                </c:pt>
                <c:pt idx="591">
                  <c:v>-273</c:v>
                </c:pt>
                <c:pt idx="592">
                  <c:v>-272</c:v>
                </c:pt>
                <c:pt idx="593">
                  <c:v>-271</c:v>
                </c:pt>
                <c:pt idx="594">
                  <c:v>-270</c:v>
                </c:pt>
                <c:pt idx="595">
                  <c:v>-269</c:v>
                </c:pt>
                <c:pt idx="596">
                  <c:v>-268</c:v>
                </c:pt>
                <c:pt idx="597">
                  <c:v>-267</c:v>
                </c:pt>
                <c:pt idx="598">
                  <c:v>-266</c:v>
                </c:pt>
                <c:pt idx="599">
                  <c:v>-265</c:v>
                </c:pt>
                <c:pt idx="600">
                  <c:v>-264</c:v>
                </c:pt>
                <c:pt idx="601">
                  <c:v>-263</c:v>
                </c:pt>
                <c:pt idx="602">
                  <c:v>-262</c:v>
                </c:pt>
                <c:pt idx="603">
                  <c:v>-261</c:v>
                </c:pt>
                <c:pt idx="604">
                  <c:v>-260</c:v>
                </c:pt>
                <c:pt idx="605">
                  <c:v>-259</c:v>
                </c:pt>
                <c:pt idx="606">
                  <c:v>-258</c:v>
                </c:pt>
                <c:pt idx="607">
                  <c:v>-257</c:v>
                </c:pt>
                <c:pt idx="608">
                  <c:v>-256</c:v>
                </c:pt>
                <c:pt idx="609">
                  <c:v>-255</c:v>
                </c:pt>
                <c:pt idx="610">
                  <c:v>-254</c:v>
                </c:pt>
                <c:pt idx="611">
                  <c:v>-253</c:v>
                </c:pt>
                <c:pt idx="612">
                  <c:v>-252</c:v>
                </c:pt>
                <c:pt idx="613">
                  <c:v>-251</c:v>
                </c:pt>
                <c:pt idx="614">
                  <c:v>-250</c:v>
                </c:pt>
                <c:pt idx="615">
                  <c:v>-249</c:v>
                </c:pt>
                <c:pt idx="616">
                  <c:v>-248</c:v>
                </c:pt>
                <c:pt idx="617">
                  <c:v>-247</c:v>
                </c:pt>
                <c:pt idx="618">
                  <c:v>-246</c:v>
                </c:pt>
                <c:pt idx="619">
                  <c:v>-245</c:v>
                </c:pt>
                <c:pt idx="620">
                  <c:v>-244</c:v>
                </c:pt>
                <c:pt idx="621">
                  <c:v>-243</c:v>
                </c:pt>
                <c:pt idx="622">
                  <c:v>-242</c:v>
                </c:pt>
                <c:pt idx="623">
                  <c:v>-241</c:v>
                </c:pt>
                <c:pt idx="624">
                  <c:v>-240</c:v>
                </c:pt>
                <c:pt idx="625">
                  <c:v>-239</c:v>
                </c:pt>
                <c:pt idx="626">
                  <c:v>-238</c:v>
                </c:pt>
                <c:pt idx="627">
                  <c:v>-237</c:v>
                </c:pt>
                <c:pt idx="628">
                  <c:v>-236</c:v>
                </c:pt>
                <c:pt idx="629">
                  <c:v>-235</c:v>
                </c:pt>
                <c:pt idx="630">
                  <c:v>-234</c:v>
                </c:pt>
                <c:pt idx="631">
                  <c:v>-233</c:v>
                </c:pt>
                <c:pt idx="632">
                  <c:v>-232</c:v>
                </c:pt>
                <c:pt idx="633">
                  <c:v>-231</c:v>
                </c:pt>
                <c:pt idx="634">
                  <c:v>-230</c:v>
                </c:pt>
                <c:pt idx="635">
                  <c:v>-229</c:v>
                </c:pt>
                <c:pt idx="636">
                  <c:v>-228</c:v>
                </c:pt>
                <c:pt idx="637">
                  <c:v>-227</c:v>
                </c:pt>
                <c:pt idx="638">
                  <c:v>-226</c:v>
                </c:pt>
                <c:pt idx="639">
                  <c:v>-225</c:v>
                </c:pt>
                <c:pt idx="640">
                  <c:v>-224</c:v>
                </c:pt>
                <c:pt idx="641">
                  <c:v>-223</c:v>
                </c:pt>
                <c:pt idx="642">
                  <c:v>-222</c:v>
                </c:pt>
                <c:pt idx="643">
                  <c:v>-221</c:v>
                </c:pt>
                <c:pt idx="644">
                  <c:v>-220</c:v>
                </c:pt>
                <c:pt idx="645">
                  <c:v>-219</c:v>
                </c:pt>
                <c:pt idx="646">
                  <c:v>-218</c:v>
                </c:pt>
                <c:pt idx="647">
                  <c:v>-217</c:v>
                </c:pt>
                <c:pt idx="648">
                  <c:v>-216</c:v>
                </c:pt>
                <c:pt idx="649">
                  <c:v>-215</c:v>
                </c:pt>
                <c:pt idx="650">
                  <c:v>-214</c:v>
                </c:pt>
                <c:pt idx="651">
                  <c:v>-213</c:v>
                </c:pt>
                <c:pt idx="652">
                  <c:v>-212</c:v>
                </c:pt>
                <c:pt idx="653">
                  <c:v>-211</c:v>
                </c:pt>
                <c:pt idx="654">
                  <c:v>-210</c:v>
                </c:pt>
                <c:pt idx="655">
                  <c:v>-209</c:v>
                </c:pt>
                <c:pt idx="656">
                  <c:v>-208</c:v>
                </c:pt>
                <c:pt idx="657">
                  <c:v>-207</c:v>
                </c:pt>
                <c:pt idx="658">
                  <c:v>-206</c:v>
                </c:pt>
                <c:pt idx="659">
                  <c:v>-205</c:v>
                </c:pt>
                <c:pt idx="660">
                  <c:v>-204</c:v>
                </c:pt>
                <c:pt idx="661">
                  <c:v>-203</c:v>
                </c:pt>
                <c:pt idx="662">
                  <c:v>-202</c:v>
                </c:pt>
                <c:pt idx="663">
                  <c:v>-201</c:v>
                </c:pt>
                <c:pt idx="664">
                  <c:v>-200</c:v>
                </c:pt>
                <c:pt idx="665">
                  <c:v>-199</c:v>
                </c:pt>
                <c:pt idx="666">
                  <c:v>-198</c:v>
                </c:pt>
                <c:pt idx="667">
                  <c:v>-197</c:v>
                </c:pt>
                <c:pt idx="668">
                  <c:v>-196</c:v>
                </c:pt>
                <c:pt idx="669">
                  <c:v>-195</c:v>
                </c:pt>
                <c:pt idx="670">
                  <c:v>-194</c:v>
                </c:pt>
                <c:pt idx="671">
                  <c:v>-193</c:v>
                </c:pt>
                <c:pt idx="672">
                  <c:v>-192</c:v>
                </c:pt>
                <c:pt idx="673">
                  <c:v>-191</c:v>
                </c:pt>
                <c:pt idx="674">
                  <c:v>-190</c:v>
                </c:pt>
                <c:pt idx="675">
                  <c:v>-189</c:v>
                </c:pt>
                <c:pt idx="676">
                  <c:v>-188</c:v>
                </c:pt>
                <c:pt idx="677">
                  <c:v>-187</c:v>
                </c:pt>
                <c:pt idx="678">
                  <c:v>-186</c:v>
                </c:pt>
                <c:pt idx="679">
                  <c:v>-185</c:v>
                </c:pt>
                <c:pt idx="680">
                  <c:v>-184</c:v>
                </c:pt>
                <c:pt idx="681">
                  <c:v>-183</c:v>
                </c:pt>
                <c:pt idx="682">
                  <c:v>-182</c:v>
                </c:pt>
                <c:pt idx="683">
                  <c:v>-181</c:v>
                </c:pt>
                <c:pt idx="684">
                  <c:v>-180</c:v>
                </c:pt>
                <c:pt idx="685">
                  <c:v>-179</c:v>
                </c:pt>
                <c:pt idx="686">
                  <c:v>-178</c:v>
                </c:pt>
                <c:pt idx="687">
                  <c:v>-177</c:v>
                </c:pt>
                <c:pt idx="688">
                  <c:v>-176</c:v>
                </c:pt>
                <c:pt idx="689">
                  <c:v>-175</c:v>
                </c:pt>
                <c:pt idx="690">
                  <c:v>-174</c:v>
                </c:pt>
                <c:pt idx="691">
                  <c:v>-173</c:v>
                </c:pt>
                <c:pt idx="692">
                  <c:v>-172</c:v>
                </c:pt>
                <c:pt idx="693">
                  <c:v>-171</c:v>
                </c:pt>
                <c:pt idx="694">
                  <c:v>-170</c:v>
                </c:pt>
                <c:pt idx="695">
                  <c:v>-169</c:v>
                </c:pt>
                <c:pt idx="696">
                  <c:v>-168</c:v>
                </c:pt>
                <c:pt idx="697">
                  <c:v>-167</c:v>
                </c:pt>
                <c:pt idx="698">
                  <c:v>-166</c:v>
                </c:pt>
                <c:pt idx="699">
                  <c:v>-165</c:v>
                </c:pt>
                <c:pt idx="700">
                  <c:v>-164</c:v>
                </c:pt>
              </c:numCache>
            </c:numRef>
          </c:cat>
          <c:val>
            <c:numRef>
              <c:f>Core!$AE$87:$AE$787</c:f>
              <c:numCache>
                <c:formatCode>0.00</c:formatCode>
                <c:ptCount val="7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0.4891108916068353</c:v>
                </c:pt>
                <c:pt idx="266">
                  <c:v>0.58360469075946586</c:v>
                </c:pt>
                <c:pt idx="267">
                  <c:v>0.63699411710808851</c:v>
                </c:pt>
                <c:pt idx="268">
                  <c:v>0.68465176140343509</c:v>
                </c:pt>
                <c:pt idx="269">
                  <c:v>0.73640010866553585</c:v>
                </c:pt>
                <c:pt idx="270">
                  <c:v>0.7918730694199384</c:v>
                </c:pt>
                <c:pt idx="271">
                  <c:v>0.84906449145147245</c:v>
                </c:pt>
                <c:pt idx="272">
                  <c:v>0.90573204298648813</c:v>
                </c:pt>
                <c:pt idx="273">
                  <c:v>0.95919780047736836</c:v>
                </c:pt>
                <c:pt idx="274">
                  <c:v>1.0489651155739879</c:v>
                </c:pt>
                <c:pt idx="275">
                  <c:v>1.1359319394537875</c:v>
                </c:pt>
                <c:pt idx="276">
                  <c:v>1.2202953278125495</c:v>
                </c:pt>
                <c:pt idx="277">
                  <c:v>1.3022609582779583</c:v>
                </c:pt>
                <c:pt idx="278">
                  <c:v>1.3820411979115932</c:v>
                </c:pt>
                <c:pt idx="279">
                  <c:v>1.4598536700646849</c:v>
                </c:pt>
                <c:pt idx="280">
                  <c:v>1.5359212454549083</c:v>
                </c:pt>
                <c:pt idx="281">
                  <c:v>1.6104710121648207</c:v>
                </c:pt>
                <c:pt idx="282">
                  <c:v>1.6837348351005261</c:v>
                </c:pt>
                <c:pt idx="283">
                  <c:v>1.7559488594674277</c:v>
                </c:pt>
                <c:pt idx="284">
                  <c:v>1.8273545894927332</c:v>
                </c:pt>
                <c:pt idx="285">
                  <c:v>1.89819929768664</c:v>
                </c:pt>
                <c:pt idx="286">
                  <c:v>1.9687065568176021</c:v>
                </c:pt>
                <c:pt idx="287">
                  <c:v>2.0389774098171998</c:v>
                </c:pt>
                <c:pt idx="288">
                  <c:v>2.1090719242079849</c:v>
                </c:pt>
                <c:pt idx="289">
                  <c:v>2.1790370701642172</c:v>
                </c:pt>
                <c:pt idx="290">
                  <c:v>2.248909323932653</c:v>
                </c:pt>
                <c:pt idx="291">
                  <c:v>2.3187130804015443</c:v>
                </c:pt>
                <c:pt idx="292">
                  <c:v>2.3884631252272222</c:v>
                </c:pt>
                <c:pt idx="293">
                  <c:v>2.4581626896735389</c:v>
                </c:pt>
                <c:pt idx="294">
                  <c:v>2.5278058823594689</c:v>
                </c:pt>
                <c:pt idx="295">
                  <c:v>2.5973756190218737</c:v>
                </c:pt>
                <c:pt idx="296">
                  <c:v>2.6668452995049585</c:v>
                </c:pt>
                <c:pt idx="297">
                  <c:v>2.7361780920274872</c:v>
                </c:pt>
                <c:pt idx="298">
                  <c:v>2.8053270842875673</c:v>
                </c:pt>
                <c:pt idx="299">
                  <c:v>2.8742353648397869</c:v>
                </c:pt>
                <c:pt idx="300">
                  <c:v>2.9428356739317669</c:v>
                </c:pt>
                <c:pt idx="301">
                  <c:v>3.0110509761638111</c:v>
                </c:pt>
                <c:pt idx="302">
                  <c:v>3.0787939958815569</c:v>
                </c:pt>
                <c:pt idx="303">
                  <c:v>3.1459675744972873</c:v>
                </c:pt>
                <c:pt idx="304">
                  <c:v>3.2165103078904758</c:v>
                </c:pt>
                <c:pt idx="305">
                  <c:v>3.2865532831057074</c:v>
                </c:pt>
                <c:pt idx="306">
                  <c:v>3.3560973943249834</c:v>
                </c:pt>
                <c:pt idx="307">
                  <c:v>3.4251423433628472</c:v>
                </c:pt>
                <c:pt idx="308">
                  <c:v>3.4936890225252326</c:v>
                </c:pt>
                <c:pt idx="309">
                  <c:v>3.561737934998531</c:v>
                </c:pt>
                <c:pt idx="310">
                  <c:v>3.6292898057052541</c:v>
                </c:pt>
                <c:pt idx="311">
                  <c:v>3.6963447140594567</c:v>
                </c:pt>
                <c:pt idx="312">
                  <c:v>3.7629036152979203</c:v>
                </c:pt>
                <c:pt idx="313">
                  <c:v>3.8289665803276738</c:v>
                </c:pt>
                <c:pt idx="314">
                  <c:v>3.8945343554067247</c:v>
                </c:pt>
                <c:pt idx="315">
                  <c:v>3.959607708432102</c:v>
                </c:pt>
                <c:pt idx="316">
                  <c:v>4.0241866992238524</c:v>
                </c:pt>
                <c:pt idx="317">
                  <c:v>4.0882723490161128</c:v>
                </c:pt>
                <c:pt idx="318">
                  <c:v>4.1518647114050964</c:v>
                </c:pt>
                <c:pt idx="319">
                  <c:v>4.2149645795334463</c:v>
                </c:pt>
                <c:pt idx="320">
                  <c:v>4.2775727689627612</c:v>
                </c:pt>
                <c:pt idx="321">
                  <c:v>4.3396893257875648</c:v>
                </c:pt>
                <c:pt idx="322">
                  <c:v>4.4013153418279849</c:v>
                </c:pt>
                <c:pt idx="323">
                  <c:v>4.4624508594455916</c:v>
                </c:pt>
                <c:pt idx="324">
                  <c:v>4.523096723836022</c:v>
                </c:pt>
                <c:pt idx="325">
                  <c:v>4.5832538035317141</c:v>
                </c:pt>
                <c:pt idx="326">
                  <c:v>4.6429221372680196</c:v>
                </c:pt>
                <c:pt idx="327">
                  <c:v>4.7021028926598101</c:v>
                </c:pt>
                <c:pt idx="328">
                  <c:v>4.7607961073784715</c:v>
                </c:pt>
                <c:pt idx="329">
                  <c:v>4.8190026843959171</c:v>
                </c:pt>
                <c:pt idx="330">
                  <c:v>4.8767235510582374</c:v>
                </c:pt>
                <c:pt idx="331">
                  <c:v>4.9339587455299556</c:v>
                </c:pt>
                <c:pt idx="332">
                  <c:v>4.990709516965576</c:v>
                </c:pt>
                <c:pt idx="333">
                  <c:v>5.046975905281224</c:v>
                </c:pt>
                <c:pt idx="334">
                  <c:v>5.1027588774163366</c:v>
                </c:pt>
                <c:pt idx="335">
                  <c:v>5.1580594258237804</c:v>
                </c:pt>
                <c:pt idx="336">
                  <c:v>5.2128775952258488</c:v>
                </c:pt>
                <c:pt idx="337">
                  <c:v>5.2672147225045602</c:v>
                </c:pt>
                <c:pt idx="338">
                  <c:v>5.3210708570610974</c:v>
                </c:pt>
                <c:pt idx="339">
                  <c:v>5.3744470363704497</c:v>
                </c:pt>
                <c:pt idx="340">
                  <c:v>5.427344324640031</c:v>
                </c:pt>
                <c:pt idx="341">
                  <c:v>5.4797627805297662</c:v>
                </c:pt>
                <c:pt idx="342">
                  <c:v>5.5317038351822694</c:v>
                </c:pt>
                <c:pt idx="343">
                  <c:v>5.5831675549376429</c:v>
                </c:pt>
                <c:pt idx="344">
                  <c:v>5.6341550546513401</c:v>
                </c:pt>
                <c:pt idx="345">
                  <c:v>5.684667477188178</c:v>
                </c:pt>
                <c:pt idx="346">
                  <c:v>5.7347049026827364</c:v>
                </c:pt>
                <c:pt idx="347">
                  <c:v>5.7842688633097978</c:v>
                </c:pt>
                <c:pt idx="348">
                  <c:v>5.833359449920386</c:v>
                </c:pt>
                <c:pt idx="349">
                  <c:v>5.8819778617673339</c:v>
                </c:pt>
                <c:pt idx="350">
                  <c:v>5.9301253274250696</c:v>
                </c:pt>
                <c:pt idx="351">
                  <c:v>5.9778019560961919</c:v>
                </c:pt>
                <c:pt idx="352">
                  <c:v>6.0250093878899795</c:v>
                </c:pt>
                <c:pt idx="353">
                  <c:v>6.0717477457556503</c:v>
                </c:pt>
                <c:pt idx="354">
                  <c:v>6.1180183204238405</c:v>
                </c:pt>
                <c:pt idx="355">
                  <c:v>6.1638224332695897</c:v>
                </c:pt>
                <c:pt idx="356">
                  <c:v>6.2091602301115021</c:v>
                </c:pt>
                <c:pt idx="357">
                  <c:v>6.2540334659107293</c:v>
                </c:pt>
                <c:pt idx="358">
                  <c:v>6.2984423032152108</c:v>
                </c:pt>
                <c:pt idx="359">
                  <c:v>6.3423881312629939</c:v>
                </c:pt>
                <c:pt idx="360">
                  <c:v>6.3858723712483219</c:v>
                </c:pt>
                <c:pt idx="361">
                  <c:v>6.4288952130015415</c:v>
                </c:pt>
                <c:pt idx="362">
                  <c:v>6.471458533153525</c:v>
                </c:pt>
                <c:pt idx="363">
                  <c:v>6.5135625411561335</c:v>
                </c:pt>
                <c:pt idx="364">
                  <c:v>6.5552087316231447</c:v>
                </c:pt>
                <c:pt idx="365">
                  <c:v>6.5963986323980519</c:v>
                </c:pt>
                <c:pt idx="366">
                  <c:v>6.6371324844608139</c:v>
                </c:pt>
                <c:pt idx="367">
                  <c:v>6.6774122927136919</c:v>
                </c:pt>
                <c:pt idx="368">
                  <c:v>6.7172383205171524</c:v>
                </c:pt>
                <c:pt idx="369">
                  <c:v>6.7566121744514334</c:v>
                </c:pt>
                <c:pt idx="370">
                  <c:v>6.7955354955389424</c:v>
                </c:pt>
                <c:pt idx="371">
                  <c:v>6.8340085826843717</c:v>
                </c:pt>
                <c:pt idx="372">
                  <c:v>6.8720331126538206</c:v>
                </c:pt>
                <c:pt idx="373">
                  <c:v>6.9096107973450032</c:v>
                </c:pt>
                <c:pt idx="374">
                  <c:v>6.9467419734785318</c:v>
                </c:pt>
                <c:pt idx="375">
                  <c:v>6.9834288640499844</c:v>
                </c:pt>
                <c:pt idx="376">
                  <c:v>7.0196718321956837</c:v>
                </c:pt>
                <c:pt idx="377">
                  <c:v>7.0554726763407389</c:v>
                </c:pt>
                <c:pt idx="378">
                  <c:v>7.0908332311075144</c:v>
                </c:pt>
                <c:pt idx="379">
                  <c:v>7.1257539009686592</c:v>
                </c:pt>
                <c:pt idx="380">
                  <c:v>7.160237052523434</c:v>
                </c:pt>
                <c:pt idx="381">
                  <c:v>7.1942836151722274</c:v>
                </c:pt>
                <c:pt idx="382">
                  <c:v>7.2278945254973834</c:v>
                </c:pt>
                <c:pt idx="383">
                  <c:v>7.261071986792575</c:v>
                </c:pt>
                <c:pt idx="384">
                  <c:v>7.293817232225055</c:v>
                </c:pt>
                <c:pt idx="385">
                  <c:v>7.3261315101665119</c:v>
                </c:pt>
                <c:pt idx="386">
                  <c:v>7.3580168566573514</c:v>
                </c:pt>
                <c:pt idx="387">
                  <c:v>7.3894745677032674</c:v>
                </c:pt>
                <c:pt idx="388">
                  <c:v>7.4205062161631048</c:v>
                </c:pt>
                <c:pt idx="389">
                  <c:v>7.4511133981862336</c:v>
                </c:pt>
                <c:pt idx="390">
                  <c:v>7.4812974685407072</c:v>
                </c:pt>
                <c:pt idx="391">
                  <c:v>7.5110605981943381</c:v>
                </c:pt>
                <c:pt idx="392">
                  <c:v>7.5404041910617368</c:v>
                </c:pt>
                <c:pt idx="393">
                  <c:v>7.5693299378766197</c:v>
                </c:pt>
                <c:pt idx="394">
                  <c:v>7.597839553341899</c:v>
                </c:pt>
                <c:pt idx="395">
                  <c:v>7.6259345022090868</c:v>
                </c:pt>
                <c:pt idx="396">
                  <c:v>7.6536170936822643</c:v>
                </c:pt>
                <c:pt idx="397">
                  <c:v>7.6808888428334923</c:v>
                </c:pt>
                <c:pt idx="398">
                  <c:v>7.7077515613130556</c:v>
                </c:pt>
                <c:pt idx="399">
                  <c:v>7.7342070852413913</c:v>
                </c:pt>
                <c:pt idx="400">
                  <c:v>7.7602569920790616</c:v>
                </c:pt>
                <c:pt idx="401">
                  <c:v>7.7859037316986131</c:v>
                </c:pt>
                <c:pt idx="402">
                  <c:v>7.8111489326944037</c:v>
                </c:pt>
                <c:pt idx="403">
                  <c:v>7.8359945297755846</c:v>
                </c:pt>
                <c:pt idx="404">
                  <c:v>7.860442482437346</c:v>
                </c:pt>
                <c:pt idx="405">
                  <c:v>7.8844944826587167</c:v>
                </c:pt>
                <c:pt idx="406">
                  <c:v>7.9081531224850874</c:v>
                </c:pt>
                <c:pt idx="407">
                  <c:v>7.9314201454628375</c:v>
                </c:pt>
                <c:pt idx="408">
                  <c:v>7.954297610560161</c:v>
                </c:pt>
                <c:pt idx="409">
                  <c:v>7.9767876016539132</c:v>
                </c:pt>
                <c:pt idx="410">
                  <c:v>7.998891926096964</c:v>
                </c:pt>
                <c:pt idx="411">
                  <c:v>8.0206133186436741</c:v>
                </c:pt>
                <c:pt idx="412">
                  <c:v>8.04195363825737</c:v>
                </c:pt>
                <c:pt idx="413">
                  <c:v>8.0629150683907564</c:v>
                </c:pt>
                <c:pt idx="414">
                  <c:v>8.0834995086532615</c:v>
                </c:pt>
                <c:pt idx="415">
                  <c:v>8.1037098076898282</c:v>
                </c:pt>
                <c:pt idx="416">
                  <c:v>8.1235479164702387</c:v>
                </c:pt>
                <c:pt idx="417">
                  <c:v>8.1430161175362006</c:v>
                </c:pt>
                <c:pt idx="418">
                  <c:v>8.162116718065878</c:v>
                </c:pt>
                <c:pt idx="419">
                  <c:v>8.1808520498052957</c:v>
                </c:pt>
                <c:pt idx="420">
                  <c:v>8.1992244689891649</c:v>
                </c:pt>
                <c:pt idx="421">
                  <c:v>8.2172361956142215</c:v>
                </c:pt>
                <c:pt idx="422">
                  <c:v>8.2348899550201651</c:v>
                </c:pt>
                <c:pt idx="423">
                  <c:v>8.2521878541875076</c:v>
                </c:pt>
                <c:pt idx="424">
                  <c:v>8.2691326703539811</c:v>
                </c:pt>
                <c:pt idx="425">
                  <c:v>8.2857267192289523</c:v>
                </c:pt>
                <c:pt idx="426">
                  <c:v>8.3019723368096514</c:v>
                </c:pt>
                <c:pt idx="427">
                  <c:v>8.317872377276073</c:v>
                </c:pt>
                <c:pt idx="428">
                  <c:v>8.3334290579481891</c:v>
                </c:pt>
                <c:pt idx="429">
                  <c:v>8.3486452836108818</c:v>
                </c:pt>
                <c:pt idx="430">
                  <c:v>8.3635234834388488</c:v>
                </c:pt>
                <c:pt idx="431">
                  <c:v>8.3780661061907011</c:v>
                </c:pt>
                <c:pt idx="432">
                  <c:v>8.3922761313796812</c:v>
                </c:pt>
                <c:pt idx="433">
                  <c:v>8.4061558830883492</c:v>
                </c:pt>
                <c:pt idx="434">
                  <c:v>8.4197083897800198</c:v>
                </c:pt>
                <c:pt idx="435">
                  <c:v>8.4329360170448346</c:v>
                </c:pt>
                <c:pt idx="436">
                  <c:v>8.4458418415384813</c:v>
                </c:pt>
                <c:pt idx="437">
                  <c:v>8.4584284444414326</c:v>
                </c:pt>
                <c:pt idx="438">
                  <c:v>8.4706986009717529</c:v>
                </c:pt>
                <c:pt idx="439">
                  <c:v>8.4826550196597204</c:v>
                </c:pt>
                <c:pt idx="440">
                  <c:v>8.4943006061601327</c:v>
                </c:pt>
                <c:pt idx="441">
                  <c:v>8.5056381998749568</c:v>
                </c:pt>
                <c:pt idx="442">
                  <c:v>8.5166706611473373</c:v>
                </c:pt>
                <c:pt idx="443">
                  <c:v>8.5274009610716117</c:v>
                </c:pt>
                <c:pt idx="444">
                  <c:v>8.5378318215022357</c:v>
                </c:pt>
                <c:pt idx="445">
                  <c:v>8.5479662537785632</c:v>
                </c:pt>
                <c:pt idx="446">
                  <c:v>8.5578071995951763</c:v>
                </c:pt>
                <c:pt idx="447">
                  <c:v>8.5673577121342603</c:v>
                </c:pt>
                <c:pt idx="448">
                  <c:v>8.5766205891148104</c:v>
                </c:pt>
                <c:pt idx="449">
                  <c:v>8.5855989219124247</c:v>
                </c:pt>
                <c:pt idx="450">
                  <c:v>8.5942957760001519</c:v>
                </c:pt>
                <c:pt idx="451">
                  <c:v>8.602714096089219</c:v>
                </c:pt>
                <c:pt idx="452">
                  <c:v>8.6108570313895036</c:v>
                </c:pt>
                <c:pt idx="453">
                  <c:v>8.6187275857672692</c:v>
                </c:pt>
                <c:pt idx="454">
                  <c:v>8.6263288743733408</c:v>
                </c:pt>
                <c:pt idx="455">
                  <c:v>8.6336640064756818</c:v>
                </c:pt>
                <c:pt idx="456">
                  <c:v>8.6407361085396399</c:v>
                </c:pt>
                <c:pt idx="457">
                  <c:v>8.6475475521329574</c:v>
                </c:pt>
                <c:pt idx="458">
                  <c:v>8.6541027499222061</c:v>
                </c:pt>
                <c:pt idx="459">
                  <c:v>8.660401151473863</c:v>
                </c:pt>
                <c:pt idx="460">
                  <c:v>8.6664478163212788</c:v>
                </c:pt>
                <c:pt idx="461">
                  <c:v>8.6722421632355235</c:v>
                </c:pt>
                <c:pt idx="462">
                  <c:v>8.6777892818435216</c:v>
                </c:pt>
                <c:pt idx="463">
                  <c:v>8.6830885592526368</c:v>
                </c:pt>
                <c:pt idx="464">
                  <c:v>8.6881451142324622</c:v>
                </c:pt>
                <c:pt idx="465">
                  <c:v>8.6929583013595622</c:v>
                </c:pt>
                <c:pt idx="466">
                  <c:v>8.6975318038985296</c:v>
                </c:pt>
                <c:pt idx="467">
                  <c:v>8.7018693341134874</c:v>
                </c:pt>
                <c:pt idx="468">
                  <c:v>8.7059701961765175</c:v>
                </c:pt>
                <c:pt idx="469">
                  <c:v>8.7098395775243187</c:v>
                </c:pt>
                <c:pt idx="470">
                  <c:v>8.7134767476605344</c:v>
                </c:pt>
                <c:pt idx="471">
                  <c:v>8.7168869198061731</c:v>
                </c:pt>
                <c:pt idx="472">
                  <c:v>8.7200693279608998</c:v>
                </c:pt>
                <c:pt idx="473">
                  <c:v>8.7230292101685265</c:v>
                </c:pt>
                <c:pt idx="474">
                  <c:v>8.7257657640953727</c:v>
                </c:pt>
                <c:pt idx="475">
                  <c:v>8.728284251653033</c:v>
                </c:pt>
                <c:pt idx="476">
                  <c:v>8.73058383336096</c:v>
                </c:pt>
                <c:pt idx="477">
                  <c:v>8.7326682469341907</c:v>
                </c:pt>
                <c:pt idx="478">
                  <c:v>8.7345412562753335</c:v>
                </c:pt>
                <c:pt idx="479">
                  <c:v>8.7362019646926203</c:v>
                </c:pt>
                <c:pt idx="480">
                  <c:v>8.7376556896067044</c:v>
                </c:pt>
                <c:pt idx="481">
                  <c:v>8.7389014952138986</c:v>
                </c:pt>
                <c:pt idx="482">
                  <c:v>8.739944719495492</c:v>
                </c:pt>
                <c:pt idx="483">
                  <c:v>8.7407843867817885</c:v>
                </c:pt>
                <c:pt idx="484">
                  <c:v>8.7414258546896662</c:v>
                </c:pt>
                <c:pt idx="485">
                  <c:v>8.7418681069459243</c:v>
                </c:pt>
                <c:pt idx="486">
                  <c:v>8.742114905430908</c:v>
                </c:pt>
                <c:pt idx="487">
                  <c:v>8.7421700359314869</c:v>
                </c:pt>
                <c:pt idx="488">
                  <c:v>8.742032419938349</c:v>
                </c:pt>
                <c:pt idx="489">
                  <c:v>8.7417074601870208</c:v>
                </c:pt>
                <c:pt idx="490">
                  <c:v>8.7411940358206106</c:v>
                </c:pt>
                <c:pt idx="491">
                  <c:v>8.7404975660688677</c:v>
                </c:pt>
                <c:pt idx="492">
                  <c:v>8.7396168870671733</c:v>
                </c:pt>
                <c:pt idx="493">
                  <c:v>8.7385574336756626</c:v>
                </c:pt>
                <c:pt idx="494">
                  <c:v>8.737317998387411</c:v>
                </c:pt>
                <c:pt idx="495">
                  <c:v>8.7359040308438356</c:v>
                </c:pt>
                <c:pt idx="496">
                  <c:v>8.7343142792845203</c:v>
                </c:pt>
                <c:pt idx="497">
                  <c:v>8.7325525119415524</c:v>
                </c:pt>
                <c:pt idx="498">
                  <c:v>8.7306225182930088</c:v>
                </c:pt>
                <c:pt idx="499">
                  <c:v>8.7285229791126433</c:v>
                </c:pt>
                <c:pt idx="500">
                  <c:v>8.726259377392644</c:v>
                </c:pt>
                <c:pt idx="501">
                  <c:v>8.7238303482412825</c:v>
                </c:pt>
                <c:pt idx="502">
                  <c:v>8.7212413865994733</c:v>
                </c:pt>
                <c:pt idx="503">
                  <c:v>8.718491081389848</c:v>
                </c:pt>
                <c:pt idx="504">
                  <c:v>8.7155849387354412</c:v>
                </c:pt>
                <c:pt idx="505">
                  <c:v>8.7125215008823957</c:v>
                </c:pt>
                <c:pt idx="506">
                  <c:v>8.7093045242171421</c:v>
                </c:pt>
                <c:pt idx="507">
                  <c:v>8.7059377843603318</c:v>
                </c:pt>
                <c:pt idx="508">
                  <c:v>8.702419752675695</c:v>
                </c:pt>
                <c:pt idx="509">
                  <c:v>8.6987559600250961</c:v>
                </c:pt>
                <c:pt idx="510">
                  <c:v>8.6949448299837044</c:v>
                </c:pt>
                <c:pt idx="511">
                  <c:v>8.6909919020763073</c:v>
                </c:pt>
                <c:pt idx="512">
                  <c:v>8.6868955516914692</c:v>
                </c:pt>
                <c:pt idx="513">
                  <c:v>8.6826613263445562</c:v>
                </c:pt>
                <c:pt idx="514">
                  <c:v>8.6782875528703247</c:v>
                </c:pt>
                <c:pt idx="515">
                  <c:v>8.6737779625470743</c:v>
                </c:pt>
                <c:pt idx="516">
                  <c:v>8.669136304044784</c:v>
                </c:pt>
                <c:pt idx="517">
                  <c:v>8.6643608307383424</c:v>
                </c:pt>
                <c:pt idx="518">
                  <c:v>8.6594571073202289</c:v>
                </c:pt>
                <c:pt idx="519">
                  <c:v>8.6544233378097637</c:v>
                </c:pt>
                <c:pt idx="520">
                  <c:v>8.6492650927110848</c:v>
                </c:pt>
                <c:pt idx="521">
                  <c:v>8.6439805264160583</c:v>
                </c:pt>
                <c:pt idx="522">
                  <c:v>8.6385752146670818</c:v>
                </c:pt>
                <c:pt idx="523">
                  <c:v>8.6330472619854373</c:v>
                </c:pt>
                <c:pt idx="524">
                  <c:v>8.6274022488002178</c:v>
                </c:pt>
                <c:pt idx="525">
                  <c:v>8.6216372507010117</c:v>
                </c:pt>
                <c:pt idx="526">
                  <c:v>8.6157588898446313</c:v>
                </c:pt>
                <c:pt idx="527">
                  <c:v>8.6097669464406312</c:v>
                </c:pt>
                <c:pt idx="528">
                  <c:v>8.6036633311819717</c:v>
                </c:pt>
                <c:pt idx="529">
                  <c:v>8.5974496913453251</c:v>
                </c:pt>
                <c:pt idx="530">
                  <c:v>8.5911279087944976</c:v>
                </c:pt>
                <c:pt idx="531">
                  <c:v>8.5846996121469257</c:v>
                </c:pt>
                <c:pt idx="532">
                  <c:v>8.5781666541285091</c:v>
                </c:pt>
                <c:pt idx="533">
                  <c:v>8.5715306444275932</c:v>
                </c:pt>
                <c:pt idx="534">
                  <c:v>8.564792403315808</c:v>
                </c:pt>
                <c:pt idx="535">
                  <c:v>8.5579555772949636</c:v>
                </c:pt>
                <c:pt idx="536">
                  <c:v>8.5510208019564313</c:v>
                </c:pt>
                <c:pt idx="537">
                  <c:v>8.5439898560047745</c:v>
                </c:pt>
                <c:pt idx="538">
                  <c:v>8.5368643007715139</c:v>
                </c:pt>
                <c:pt idx="539">
                  <c:v>8.5296458849446442</c:v>
                </c:pt>
                <c:pt idx="540">
                  <c:v>8.5223361501551285</c:v>
                </c:pt>
                <c:pt idx="541">
                  <c:v>8.5149357936647903</c:v>
                </c:pt>
                <c:pt idx="542">
                  <c:v>8.5074494008716677</c:v>
                </c:pt>
                <c:pt idx="543">
                  <c:v>8.4998745699170506</c:v>
                </c:pt>
                <c:pt idx="544">
                  <c:v>8.4922159146455787</c:v>
                </c:pt>
                <c:pt idx="545">
                  <c:v>8.4844739463845826</c:v>
                </c:pt>
                <c:pt idx="546">
                  <c:v>8.476650307368617</c:v>
                </c:pt>
                <c:pt idx="547">
                  <c:v>8.4687464690375176</c:v>
                </c:pt>
                <c:pt idx="548">
                  <c:v>8.4607640429069289</c:v>
                </c:pt>
                <c:pt idx="549">
                  <c:v>8.4527044800885971</c:v>
                </c:pt>
                <c:pt idx="550">
                  <c:v>8.4445683175132018</c:v>
                </c:pt>
                <c:pt idx="551">
                  <c:v>8.4363601171838098</c:v>
                </c:pt>
                <c:pt idx="552">
                  <c:v>8.4280772489477833</c:v>
                </c:pt>
                <c:pt idx="553">
                  <c:v>8.4197253127553804</c:v>
                </c:pt>
                <c:pt idx="554">
                  <c:v>8.4113016280044288</c:v>
                </c:pt>
                <c:pt idx="555">
                  <c:v>8.4028107640960723</c:v>
                </c:pt>
                <c:pt idx="556">
                  <c:v>8.3942530784105145</c:v>
                </c:pt>
                <c:pt idx="557">
                  <c:v>8.3856300433527711</c:v>
                </c:pt>
                <c:pt idx="558">
                  <c:v>8.3769430177204818</c:v>
                </c:pt>
                <c:pt idx="559">
                  <c:v>8.3681923775131128</c:v>
                </c:pt>
                <c:pt idx="560">
                  <c:v>8.3593826571791148</c:v>
                </c:pt>
                <c:pt idx="561">
                  <c:v>8.3505110008075114</c:v>
                </c:pt>
                <c:pt idx="562">
                  <c:v>8.3415830017350601</c:v>
                </c:pt>
                <c:pt idx="563">
                  <c:v>8.3325957543962055</c:v>
                </c:pt>
                <c:pt idx="564">
                  <c:v>8.3235537879382839</c:v>
                </c:pt>
                <c:pt idx="565">
                  <c:v>8.3144573340789449</c:v>
                </c:pt>
                <c:pt idx="566">
                  <c:v>8.3053066443686134</c:v>
                </c:pt>
                <c:pt idx="567">
                  <c:v>8.2961062299481139</c:v>
                </c:pt>
                <c:pt idx="568">
                  <c:v>8.286853062130433</c:v>
                </c:pt>
                <c:pt idx="569">
                  <c:v>8.2775527268370528</c:v>
                </c:pt>
                <c:pt idx="570">
                  <c:v>8.2682021465774636</c:v>
                </c:pt>
                <c:pt idx="571">
                  <c:v>8.2588069048913404</c:v>
                </c:pt>
                <c:pt idx="572">
                  <c:v>8.2493638757610146</c:v>
                </c:pt>
                <c:pt idx="573">
                  <c:v>8.2398786402513675</c:v>
                </c:pt>
                <c:pt idx="574">
                  <c:v>8.2303480241058971</c:v>
                </c:pt>
                <c:pt idx="575">
                  <c:v>8.2207754031589388</c:v>
                </c:pt>
                <c:pt idx="576">
                  <c:v>8.2111641632546135</c:v>
                </c:pt>
                <c:pt idx="577">
                  <c:v>8.2015110583496913</c:v>
                </c:pt>
                <c:pt idx="578">
                  <c:v>8.1918216630062251</c:v>
                </c:pt>
                <c:pt idx="579">
                  <c:v>8.182092683718885</c:v>
                </c:pt>
                <c:pt idx="580">
                  <c:v>8.1723296923548485</c:v>
                </c:pt>
                <c:pt idx="581">
                  <c:v>8.1625293482763759</c:v>
                </c:pt>
                <c:pt idx="582">
                  <c:v>8.1526972206176609</c:v>
                </c:pt>
                <c:pt idx="583">
                  <c:v>8.1428299219520444</c:v>
                </c:pt>
                <c:pt idx="584">
                  <c:v>8.1329307662161661</c:v>
                </c:pt>
                <c:pt idx="585">
                  <c:v>8.1230030768552979</c:v>
                </c:pt>
                <c:pt idx="586">
                  <c:v>8.1130433969177016</c:v>
                </c:pt>
                <c:pt idx="587">
                  <c:v>8.1030572886114083</c:v>
                </c:pt>
                <c:pt idx="588">
                  <c:v>8.093041249088694</c:v>
                </c:pt>
                <c:pt idx="589">
                  <c:v>8.083000837775252</c:v>
                </c:pt>
                <c:pt idx="590">
                  <c:v>8.072932506302898</c:v>
                </c:pt>
                <c:pt idx="591">
                  <c:v>8.0628418113195242</c:v>
                </c:pt>
                <c:pt idx="592">
                  <c:v>8.0527251593176548</c:v>
                </c:pt>
                <c:pt idx="593">
                  <c:v>8.042585803870713</c:v>
                </c:pt>
                <c:pt idx="594">
                  <c:v>8.0324270076587307</c:v>
                </c:pt>
                <c:pt idx="595">
                  <c:v>8.0222451101936052</c:v>
                </c:pt>
                <c:pt idx="596">
                  <c:v>8.0120456612686102</c:v>
                </c:pt>
                <c:pt idx="597">
                  <c:v>8.0018249562392043</c:v>
                </c:pt>
                <c:pt idx="598">
                  <c:v>7.9915873791576821</c:v>
                </c:pt>
                <c:pt idx="599">
                  <c:v>7.9813326707851058</c:v>
                </c:pt>
                <c:pt idx="600">
                  <c:v>7.9710617182916943</c:v>
                </c:pt>
                <c:pt idx="601">
                  <c:v>7.9607753973838582</c:v>
                </c:pt>
                <c:pt idx="602">
                  <c:v>7.95047457236649</c:v>
                </c:pt>
                <c:pt idx="603">
                  <c:v>7.9401600961962533</c:v>
                </c:pt>
                <c:pt idx="604">
                  <c:v>7.9298328105460048</c:v>
                </c:pt>
                <c:pt idx="605">
                  <c:v>7.9194935458630304</c:v>
                </c:pt>
                <c:pt idx="606">
                  <c:v>7.9091431214295786</c:v>
                </c:pt>
                <c:pt idx="607">
                  <c:v>7.8987823454244666</c:v>
                </c:pt>
                <c:pt idx="608">
                  <c:v>7.8884108269912252</c:v>
                </c:pt>
                <c:pt idx="609">
                  <c:v>7.8780317258447834</c:v>
                </c:pt>
                <c:pt idx="610">
                  <c:v>7.8676446316768205</c:v>
                </c:pt>
                <c:pt idx="611">
                  <c:v>7.8572503088773056</c:v>
                </c:pt>
                <c:pt idx="612">
                  <c:v>7.8468495110468099</c:v>
                </c:pt>
                <c:pt idx="613">
                  <c:v>7.8364429810616256</c:v>
                </c:pt>
                <c:pt idx="614">
                  <c:v>7.8260314511365081</c:v>
                </c:pt>
                <c:pt idx="615">
                  <c:v>7.8156156428926131</c:v>
                </c:pt>
                <c:pt idx="616">
                  <c:v>7.8051962674192508</c:v>
                </c:pt>
                <c:pt idx="617">
                  <c:v>7.7947740253421163</c:v>
                </c:pt>
                <c:pt idx="618">
                  <c:v>7.7843483950687098</c:v>
                </c:pt>
                <c:pt idx="619">
                  <c:v>7.7739224778109293</c:v>
                </c:pt>
                <c:pt idx="620">
                  <c:v>7.7634957337103572</c:v>
                </c:pt>
                <c:pt idx="621">
                  <c:v>7.7530688221962327</c:v>
                </c:pt>
                <c:pt idx="622">
                  <c:v>7.7426423925657311</c:v>
                </c:pt>
                <c:pt idx="623">
                  <c:v>7.7322170840498901</c:v>
                </c:pt>
                <c:pt idx="624">
                  <c:v>7.7217935258820756</c:v>
                </c:pt>
                <c:pt idx="625">
                  <c:v>7.7113723373645184</c:v>
                </c:pt>
                <c:pt idx="626">
                  <c:v>7.7009541279371163</c:v>
                </c:pt>
                <c:pt idx="627">
                  <c:v>7.6905382649151042</c:v>
                </c:pt>
                <c:pt idx="628">
                  <c:v>7.6801278006479246</c:v>
                </c:pt>
                <c:pt idx="629">
                  <c:v>7.6697220852990755</c:v>
                </c:pt>
                <c:pt idx="630">
                  <c:v>7.6593216895326579</c:v>
                </c:pt>
                <c:pt idx="631">
                  <c:v>7.6489271744916705</c:v>
                </c:pt>
                <c:pt idx="632">
                  <c:v>7.6385384863536228</c:v>
                </c:pt>
                <c:pt idx="633">
                  <c:v>7.6281573775933147</c:v>
                </c:pt>
                <c:pt idx="634">
                  <c:v>7.6177837765239556</c:v>
                </c:pt>
                <c:pt idx="635">
                  <c:v>7.6074182068732252</c:v>
                </c:pt>
                <c:pt idx="636">
                  <c:v>7.5970611831846551</c:v>
                </c:pt>
                <c:pt idx="637">
                  <c:v>7.5867125664408679</c:v>
                </c:pt>
                <c:pt idx="638">
                  <c:v>7.5763741406156671</c:v>
                </c:pt>
                <c:pt idx="639">
                  <c:v>7.5660457499738216</c:v>
                </c:pt>
                <c:pt idx="640">
                  <c:v>7.5557272608972657</c:v>
                </c:pt>
                <c:pt idx="641">
                  <c:v>7.5454203664406556</c:v>
                </c:pt>
                <c:pt idx="642">
                  <c:v>7.535124916180524</c:v>
                </c:pt>
                <c:pt idx="643">
                  <c:v>7.5248413622812187</c:v>
                </c:pt>
                <c:pt idx="644">
                  <c:v>7.5145701482640597</c:v>
                </c:pt>
                <c:pt idx="645">
                  <c:v>7.5043117090804534</c:v>
                </c:pt>
                <c:pt idx="646">
                  <c:v>7.4940664711721459</c:v>
                </c:pt>
                <c:pt idx="647">
                  <c:v>7.4838341954029381</c:v>
                </c:pt>
                <c:pt idx="648">
                  <c:v>7.473616604456053</c:v>
                </c:pt>
                <c:pt idx="649">
                  <c:v>7.4634128244886027</c:v>
                </c:pt>
                <c:pt idx="650">
                  <c:v>7.4532244863425818</c:v>
                </c:pt>
                <c:pt idx="651">
                  <c:v>7.4430513564489011</c:v>
                </c:pt>
                <c:pt idx="652">
                  <c:v>7.4328938116171717</c:v>
                </c:pt>
                <c:pt idx="653">
                  <c:v>7.42275222061508</c:v>
                </c:pt>
                <c:pt idx="654">
                  <c:v>7.4126269442365373</c:v>
                </c:pt>
                <c:pt idx="655">
                  <c:v>7.4025183353663371</c:v>
                </c:pt>
                <c:pt idx="656">
                  <c:v>7.3924267390464102</c:v>
                </c:pt>
                <c:pt idx="657">
                  <c:v>7.3823511979752254</c:v>
                </c:pt>
                <c:pt idx="658">
                  <c:v>7.3722946289111224</c:v>
                </c:pt>
                <c:pt idx="659">
                  <c:v>7.3622560611169989</c:v>
                </c:pt>
                <c:pt idx="660">
                  <c:v>7.3522358089070297</c:v>
                </c:pt>
                <c:pt idx="661">
                  <c:v>7.3422341790744969</c:v>
                </c:pt>
                <c:pt idx="662">
                  <c:v>7.3322514709559581</c:v>
                </c:pt>
                <c:pt idx="663">
                  <c:v>7.3222879764944135</c:v>
                </c:pt>
                <c:pt idx="664">
                  <c:v>7.3123439803007306</c:v>
                </c:pt>
                <c:pt idx="665">
                  <c:v>7.3024197597215945</c:v>
                </c:pt>
                <c:pt idx="666">
                  <c:v>7.2925142734306494</c:v>
                </c:pt>
                <c:pt idx="667">
                  <c:v>7.2826304055278595</c:v>
                </c:pt>
                <c:pt idx="668">
                  <c:v>7.2727671023043223</c:v>
                </c:pt>
                <c:pt idx="669">
                  <c:v>7.2629246126591775</c:v>
                </c:pt>
                <c:pt idx="670">
                  <c:v>7.2531031785343609</c:v>
                </c:pt>
                <c:pt idx="671">
                  <c:v>7.2433030349764724</c:v>
                </c:pt>
                <c:pt idx="672">
                  <c:v>7.2335244101959892</c:v>
                </c:pt>
                <c:pt idx="673">
                  <c:v>7.2237675256300715</c:v>
                </c:pt>
                <c:pt idx="674">
                  <c:v>7.2140319330872282</c:v>
                </c:pt>
                <c:pt idx="675">
                  <c:v>7.204319165587747</c:v>
                </c:pt>
                <c:pt idx="676">
                  <c:v>7.1946287625716154</c:v>
                </c:pt>
                <c:pt idx="677">
                  <c:v>7.1849609189776347</c:v>
                </c:pt>
                <c:pt idx="678">
                  <c:v>7.1753158232654197</c:v>
                </c:pt>
                <c:pt idx="679">
                  <c:v>7.1656929902327526</c:v>
                </c:pt>
                <c:pt idx="680">
                  <c:v>7.1560939292033074</c:v>
                </c:pt>
                <c:pt idx="681">
                  <c:v>7.1465181431704101</c:v>
                </c:pt>
                <c:pt idx="682">
                  <c:v>7.1369657952696226</c:v>
                </c:pt>
                <c:pt idx="683">
                  <c:v>7.1274363718262848</c:v>
                </c:pt>
                <c:pt idx="684">
                  <c:v>7.1179313640794009</c:v>
                </c:pt>
                <c:pt idx="685">
                  <c:v>7.1084502469880118</c:v>
                </c:pt>
                <c:pt idx="686">
                  <c:v>7.0989928362373549</c:v>
                </c:pt>
                <c:pt idx="687">
                  <c:v>7.0895599103473215</c:v>
                </c:pt>
                <c:pt idx="688">
                  <c:v>7.080150922441784</c:v>
                </c:pt>
                <c:pt idx="689">
                  <c:v>7.070766695120045</c:v>
                </c:pt>
                <c:pt idx="690">
                  <c:v>7.061406668666538</c:v>
                </c:pt>
                <c:pt idx="691">
                  <c:v>7.0520716009839299</c:v>
                </c:pt>
                <c:pt idx="692">
                  <c:v>7.0427612718131565</c:v>
                </c:pt>
                <c:pt idx="693">
                  <c:v>7.0334754259309484</c:v>
                </c:pt>
                <c:pt idx="694">
                  <c:v>7.0242145365145099</c:v>
                </c:pt>
                <c:pt idx="695">
                  <c:v>7.0149789887617606</c:v>
                </c:pt>
                <c:pt idx="696">
                  <c:v>7.0057685388804254</c:v>
                </c:pt>
                <c:pt idx="697">
                  <c:v>6.9965832630245952</c:v>
                </c:pt>
                <c:pt idx="698">
                  <c:v>6.9874225493496969</c:v>
                </c:pt>
                <c:pt idx="699">
                  <c:v>6.9782878278227702</c:v>
                </c:pt>
                <c:pt idx="700">
                  <c:v>6.9691784767839851</c:v>
                </c:pt>
              </c:numCache>
            </c:numRef>
          </c:val>
        </c:ser>
        <c:marker val="1"/>
        <c:axId val="133458560"/>
        <c:axId val="133464832"/>
      </c:lineChart>
      <c:lineChart>
        <c:grouping val="standard"/>
        <c:ser>
          <c:idx val="3"/>
          <c:order val="1"/>
          <c:tx>
            <c:v>Bottom Layer Max Strain (tensile)</c:v>
          </c:tx>
          <c:spPr>
            <a:ln w="12700">
              <a:prstDash val="dash"/>
            </a:ln>
          </c:spPr>
          <c:marker>
            <c:symbol val="none"/>
          </c:marker>
          <c:cat>
            <c:numRef>
              <c:f>Core!$A$87:$A$787</c:f>
              <c:numCache>
                <c:formatCode>0</c:formatCode>
                <c:ptCount val="701"/>
                <c:pt idx="0">
                  <c:v>-864</c:v>
                </c:pt>
                <c:pt idx="1">
                  <c:v>-863</c:v>
                </c:pt>
                <c:pt idx="2">
                  <c:v>-862</c:v>
                </c:pt>
                <c:pt idx="3">
                  <c:v>-861</c:v>
                </c:pt>
                <c:pt idx="4">
                  <c:v>-860</c:v>
                </c:pt>
                <c:pt idx="5">
                  <c:v>-859</c:v>
                </c:pt>
                <c:pt idx="6">
                  <c:v>-858</c:v>
                </c:pt>
                <c:pt idx="7">
                  <c:v>-857</c:v>
                </c:pt>
                <c:pt idx="8">
                  <c:v>-856</c:v>
                </c:pt>
                <c:pt idx="9">
                  <c:v>-855</c:v>
                </c:pt>
                <c:pt idx="10">
                  <c:v>-854</c:v>
                </c:pt>
                <c:pt idx="11">
                  <c:v>-853</c:v>
                </c:pt>
                <c:pt idx="12">
                  <c:v>-852</c:v>
                </c:pt>
                <c:pt idx="13">
                  <c:v>-851</c:v>
                </c:pt>
                <c:pt idx="14">
                  <c:v>-850</c:v>
                </c:pt>
                <c:pt idx="15">
                  <c:v>-849</c:v>
                </c:pt>
                <c:pt idx="16">
                  <c:v>-848</c:v>
                </c:pt>
                <c:pt idx="17">
                  <c:v>-847</c:v>
                </c:pt>
                <c:pt idx="18">
                  <c:v>-846</c:v>
                </c:pt>
                <c:pt idx="19">
                  <c:v>-845</c:v>
                </c:pt>
                <c:pt idx="20">
                  <c:v>-844</c:v>
                </c:pt>
                <c:pt idx="21">
                  <c:v>-843</c:v>
                </c:pt>
                <c:pt idx="22">
                  <c:v>-842</c:v>
                </c:pt>
                <c:pt idx="23">
                  <c:v>-841</c:v>
                </c:pt>
                <c:pt idx="24">
                  <c:v>-840</c:v>
                </c:pt>
                <c:pt idx="25">
                  <c:v>-839</c:v>
                </c:pt>
                <c:pt idx="26">
                  <c:v>-838</c:v>
                </c:pt>
                <c:pt idx="27">
                  <c:v>-837</c:v>
                </c:pt>
                <c:pt idx="28">
                  <c:v>-836</c:v>
                </c:pt>
                <c:pt idx="29">
                  <c:v>-835</c:v>
                </c:pt>
                <c:pt idx="30">
                  <c:v>-834</c:v>
                </c:pt>
                <c:pt idx="31">
                  <c:v>-833</c:v>
                </c:pt>
                <c:pt idx="32">
                  <c:v>-832</c:v>
                </c:pt>
                <c:pt idx="33">
                  <c:v>-831</c:v>
                </c:pt>
                <c:pt idx="34">
                  <c:v>-830</c:v>
                </c:pt>
                <c:pt idx="35">
                  <c:v>-829</c:v>
                </c:pt>
                <c:pt idx="36">
                  <c:v>-828</c:v>
                </c:pt>
                <c:pt idx="37">
                  <c:v>-827</c:v>
                </c:pt>
                <c:pt idx="38">
                  <c:v>-826</c:v>
                </c:pt>
                <c:pt idx="39">
                  <c:v>-825</c:v>
                </c:pt>
                <c:pt idx="40">
                  <c:v>-824</c:v>
                </c:pt>
                <c:pt idx="41">
                  <c:v>-823</c:v>
                </c:pt>
                <c:pt idx="42">
                  <c:v>-822</c:v>
                </c:pt>
                <c:pt idx="43">
                  <c:v>-821</c:v>
                </c:pt>
                <c:pt idx="44">
                  <c:v>-820</c:v>
                </c:pt>
                <c:pt idx="45">
                  <c:v>-819</c:v>
                </c:pt>
                <c:pt idx="46">
                  <c:v>-818</c:v>
                </c:pt>
                <c:pt idx="47">
                  <c:v>-817</c:v>
                </c:pt>
                <c:pt idx="48">
                  <c:v>-816</c:v>
                </c:pt>
                <c:pt idx="49">
                  <c:v>-815</c:v>
                </c:pt>
                <c:pt idx="50">
                  <c:v>-814</c:v>
                </c:pt>
                <c:pt idx="51">
                  <c:v>-813</c:v>
                </c:pt>
                <c:pt idx="52">
                  <c:v>-812</c:v>
                </c:pt>
                <c:pt idx="53">
                  <c:v>-811</c:v>
                </c:pt>
                <c:pt idx="54">
                  <c:v>-810</c:v>
                </c:pt>
                <c:pt idx="55">
                  <c:v>-809</c:v>
                </c:pt>
                <c:pt idx="56">
                  <c:v>-808</c:v>
                </c:pt>
                <c:pt idx="57">
                  <c:v>-807</c:v>
                </c:pt>
                <c:pt idx="58">
                  <c:v>-806</c:v>
                </c:pt>
                <c:pt idx="59">
                  <c:v>-805</c:v>
                </c:pt>
                <c:pt idx="60">
                  <c:v>-804</c:v>
                </c:pt>
                <c:pt idx="61">
                  <c:v>-803</c:v>
                </c:pt>
                <c:pt idx="62">
                  <c:v>-802</c:v>
                </c:pt>
                <c:pt idx="63">
                  <c:v>-801</c:v>
                </c:pt>
                <c:pt idx="64">
                  <c:v>-800</c:v>
                </c:pt>
                <c:pt idx="65">
                  <c:v>-799</c:v>
                </c:pt>
                <c:pt idx="66">
                  <c:v>-798</c:v>
                </c:pt>
                <c:pt idx="67">
                  <c:v>-797</c:v>
                </c:pt>
                <c:pt idx="68">
                  <c:v>-796</c:v>
                </c:pt>
                <c:pt idx="69">
                  <c:v>-795</c:v>
                </c:pt>
                <c:pt idx="70">
                  <c:v>-794</c:v>
                </c:pt>
                <c:pt idx="71">
                  <c:v>-793</c:v>
                </c:pt>
                <c:pt idx="72">
                  <c:v>-792</c:v>
                </c:pt>
                <c:pt idx="73">
                  <c:v>-791</c:v>
                </c:pt>
                <c:pt idx="74">
                  <c:v>-790</c:v>
                </c:pt>
                <c:pt idx="75">
                  <c:v>-789</c:v>
                </c:pt>
                <c:pt idx="76">
                  <c:v>-788</c:v>
                </c:pt>
                <c:pt idx="77">
                  <c:v>-787</c:v>
                </c:pt>
                <c:pt idx="78">
                  <c:v>-786</c:v>
                </c:pt>
                <c:pt idx="79">
                  <c:v>-785</c:v>
                </c:pt>
                <c:pt idx="80">
                  <c:v>-784</c:v>
                </c:pt>
                <c:pt idx="81">
                  <c:v>-783</c:v>
                </c:pt>
                <c:pt idx="82">
                  <c:v>-782</c:v>
                </c:pt>
                <c:pt idx="83">
                  <c:v>-781</c:v>
                </c:pt>
                <c:pt idx="84">
                  <c:v>-780</c:v>
                </c:pt>
                <c:pt idx="85">
                  <c:v>-779</c:v>
                </c:pt>
                <c:pt idx="86">
                  <c:v>-778</c:v>
                </c:pt>
                <c:pt idx="87">
                  <c:v>-777</c:v>
                </c:pt>
                <c:pt idx="88">
                  <c:v>-776</c:v>
                </c:pt>
                <c:pt idx="89">
                  <c:v>-775</c:v>
                </c:pt>
                <c:pt idx="90">
                  <c:v>-774</c:v>
                </c:pt>
                <c:pt idx="91">
                  <c:v>-773</c:v>
                </c:pt>
                <c:pt idx="92">
                  <c:v>-772</c:v>
                </c:pt>
                <c:pt idx="93">
                  <c:v>-771</c:v>
                </c:pt>
                <c:pt idx="94">
                  <c:v>-770</c:v>
                </c:pt>
                <c:pt idx="95">
                  <c:v>-769</c:v>
                </c:pt>
                <c:pt idx="96">
                  <c:v>-768</c:v>
                </c:pt>
                <c:pt idx="97">
                  <c:v>-767</c:v>
                </c:pt>
                <c:pt idx="98">
                  <c:v>-766</c:v>
                </c:pt>
                <c:pt idx="99">
                  <c:v>-765</c:v>
                </c:pt>
                <c:pt idx="100">
                  <c:v>-764</c:v>
                </c:pt>
                <c:pt idx="101">
                  <c:v>-763</c:v>
                </c:pt>
                <c:pt idx="102">
                  <c:v>-762</c:v>
                </c:pt>
                <c:pt idx="103">
                  <c:v>-761</c:v>
                </c:pt>
                <c:pt idx="104">
                  <c:v>-760</c:v>
                </c:pt>
                <c:pt idx="105">
                  <c:v>-759</c:v>
                </c:pt>
                <c:pt idx="106">
                  <c:v>-758</c:v>
                </c:pt>
                <c:pt idx="107">
                  <c:v>-757</c:v>
                </c:pt>
                <c:pt idx="108">
                  <c:v>-756</c:v>
                </c:pt>
                <c:pt idx="109">
                  <c:v>-755</c:v>
                </c:pt>
                <c:pt idx="110">
                  <c:v>-754</c:v>
                </c:pt>
                <c:pt idx="111">
                  <c:v>-753</c:v>
                </c:pt>
                <c:pt idx="112">
                  <c:v>-752</c:v>
                </c:pt>
                <c:pt idx="113">
                  <c:v>-751</c:v>
                </c:pt>
                <c:pt idx="114">
                  <c:v>-750</c:v>
                </c:pt>
                <c:pt idx="115">
                  <c:v>-749</c:v>
                </c:pt>
                <c:pt idx="116">
                  <c:v>-748</c:v>
                </c:pt>
                <c:pt idx="117">
                  <c:v>-747</c:v>
                </c:pt>
                <c:pt idx="118">
                  <c:v>-746</c:v>
                </c:pt>
                <c:pt idx="119">
                  <c:v>-745</c:v>
                </c:pt>
                <c:pt idx="120">
                  <c:v>-744</c:v>
                </c:pt>
                <c:pt idx="121">
                  <c:v>-743</c:v>
                </c:pt>
                <c:pt idx="122">
                  <c:v>-742</c:v>
                </c:pt>
                <c:pt idx="123">
                  <c:v>-741</c:v>
                </c:pt>
                <c:pt idx="124">
                  <c:v>-740</c:v>
                </c:pt>
                <c:pt idx="125">
                  <c:v>-739</c:v>
                </c:pt>
                <c:pt idx="126">
                  <c:v>-738</c:v>
                </c:pt>
                <c:pt idx="127">
                  <c:v>-737</c:v>
                </c:pt>
                <c:pt idx="128">
                  <c:v>-736</c:v>
                </c:pt>
                <c:pt idx="129">
                  <c:v>-735</c:v>
                </c:pt>
                <c:pt idx="130">
                  <c:v>-734</c:v>
                </c:pt>
                <c:pt idx="131">
                  <c:v>-733</c:v>
                </c:pt>
                <c:pt idx="132">
                  <c:v>-732</c:v>
                </c:pt>
                <c:pt idx="133">
                  <c:v>-731</c:v>
                </c:pt>
                <c:pt idx="134">
                  <c:v>-730</c:v>
                </c:pt>
                <c:pt idx="135">
                  <c:v>-729</c:v>
                </c:pt>
                <c:pt idx="136">
                  <c:v>-728</c:v>
                </c:pt>
                <c:pt idx="137">
                  <c:v>-727</c:v>
                </c:pt>
                <c:pt idx="138">
                  <c:v>-726</c:v>
                </c:pt>
                <c:pt idx="139">
                  <c:v>-725</c:v>
                </c:pt>
                <c:pt idx="140">
                  <c:v>-724</c:v>
                </c:pt>
                <c:pt idx="141">
                  <c:v>-723</c:v>
                </c:pt>
                <c:pt idx="142">
                  <c:v>-722</c:v>
                </c:pt>
                <c:pt idx="143">
                  <c:v>-721</c:v>
                </c:pt>
                <c:pt idx="144">
                  <c:v>-720</c:v>
                </c:pt>
                <c:pt idx="145">
                  <c:v>-719</c:v>
                </c:pt>
                <c:pt idx="146">
                  <c:v>-718</c:v>
                </c:pt>
                <c:pt idx="147">
                  <c:v>-717</c:v>
                </c:pt>
                <c:pt idx="148">
                  <c:v>-716</c:v>
                </c:pt>
                <c:pt idx="149">
                  <c:v>-715</c:v>
                </c:pt>
                <c:pt idx="150">
                  <c:v>-714</c:v>
                </c:pt>
                <c:pt idx="151">
                  <c:v>-713</c:v>
                </c:pt>
                <c:pt idx="152">
                  <c:v>-712</c:v>
                </c:pt>
                <c:pt idx="153">
                  <c:v>-711</c:v>
                </c:pt>
                <c:pt idx="154">
                  <c:v>-710</c:v>
                </c:pt>
                <c:pt idx="155">
                  <c:v>-709</c:v>
                </c:pt>
                <c:pt idx="156">
                  <c:v>-708</c:v>
                </c:pt>
                <c:pt idx="157">
                  <c:v>-707</c:v>
                </c:pt>
                <c:pt idx="158">
                  <c:v>-706</c:v>
                </c:pt>
                <c:pt idx="159">
                  <c:v>-705</c:v>
                </c:pt>
                <c:pt idx="160">
                  <c:v>-704</c:v>
                </c:pt>
                <c:pt idx="161">
                  <c:v>-703</c:v>
                </c:pt>
                <c:pt idx="162">
                  <c:v>-702</c:v>
                </c:pt>
                <c:pt idx="163">
                  <c:v>-701</c:v>
                </c:pt>
                <c:pt idx="164">
                  <c:v>-700</c:v>
                </c:pt>
                <c:pt idx="165">
                  <c:v>-699</c:v>
                </c:pt>
                <c:pt idx="166">
                  <c:v>-698</c:v>
                </c:pt>
                <c:pt idx="167">
                  <c:v>-697</c:v>
                </c:pt>
                <c:pt idx="168">
                  <c:v>-696</c:v>
                </c:pt>
                <c:pt idx="169">
                  <c:v>-695</c:v>
                </c:pt>
                <c:pt idx="170">
                  <c:v>-694</c:v>
                </c:pt>
                <c:pt idx="171">
                  <c:v>-693</c:v>
                </c:pt>
                <c:pt idx="172">
                  <c:v>-692</c:v>
                </c:pt>
                <c:pt idx="173">
                  <c:v>-691</c:v>
                </c:pt>
                <c:pt idx="174">
                  <c:v>-690</c:v>
                </c:pt>
                <c:pt idx="175">
                  <c:v>-689</c:v>
                </c:pt>
                <c:pt idx="176">
                  <c:v>-688</c:v>
                </c:pt>
                <c:pt idx="177">
                  <c:v>-687</c:v>
                </c:pt>
                <c:pt idx="178">
                  <c:v>-686</c:v>
                </c:pt>
                <c:pt idx="179">
                  <c:v>-685</c:v>
                </c:pt>
                <c:pt idx="180">
                  <c:v>-684</c:v>
                </c:pt>
                <c:pt idx="181">
                  <c:v>-683</c:v>
                </c:pt>
                <c:pt idx="182">
                  <c:v>-682</c:v>
                </c:pt>
                <c:pt idx="183">
                  <c:v>-681</c:v>
                </c:pt>
                <c:pt idx="184">
                  <c:v>-680</c:v>
                </c:pt>
                <c:pt idx="185">
                  <c:v>-679</c:v>
                </c:pt>
                <c:pt idx="186">
                  <c:v>-678</c:v>
                </c:pt>
                <c:pt idx="187">
                  <c:v>-677</c:v>
                </c:pt>
                <c:pt idx="188">
                  <c:v>-676</c:v>
                </c:pt>
                <c:pt idx="189">
                  <c:v>-675</c:v>
                </c:pt>
                <c:pt idx="190">
                  <c:v>-674</c:v>
                </c:pt>
                <c:pt idx="191">
                  <c:v>-673</c:v>
                </c:pt>
                <c:pt idx="192">
                  <c:v>-672</c:v>
                </c:pt>
                <c:pt idx="193">
                  <c:v>-671</c:v>
                </c:pt>
                <c:pt idx="194">
                  <c:v>-670</c:v>
                </c:pt>
                <c:pt idx="195">
                  <c:v>-669</c:v>
                </c:pt>
                <c:pt idx="196">
                  <c:v>-668</c:v>
                </c:pt>
                <c:pt idx="197">
                  <c:v>-667</c:v>
                </c:pt>
                <c:pt idx="198">
                  <c:v>-666</c:v>
                </c:pt>
                <c:pt idx="199">
                  <c:v>-665</c:v>
                </c:pt>
                <c:pt idx="200">
                  <c:v>-664</c:v>
                </c:pt>
                <c:pt idx="201">
                  <c:v>-663</c:v>
                </c:pt>
                <c:pt idx="202">
                  <c:v>-662</c:v>
                </c:pt>
                <c:pt idx="203">
                  <c:v>-661</c:v>
                </c:pt>
                <c:pt idx="204">
                  <c:v>-660</c:v>
                </c:pt>
                <c:pt idx="205">
                  <c:v>-659</c:v>
                </c:pt>
                <c:pt idx="206">
                  <c:v>-658</c:v>
                </c:pt>
                <c:pt idx="207">
                  <c:v>-657</c:v>
                </c:pt>
                <c:pt idx="208">
                  <c:v>-656</c:v>
                </c:pt>
                <c:pt idx="209">
                  <c:v>-655</c:v>
                </c:pt>
                <c:pt idx="210">
                  <c:v>-654</c:v>
                </c:pt>
                <c:pt idx="211">
                  <c:v>-653</c:v>
                </c:pt>
                <c:pt idx="212">
                  <c:v>-652</c:v>
                </c:pt>
                <c:pt idx="213">
                  <c:v>-651</c:v>
                </c:pt>
                <c:pt idx="214">
                  <c:v>-650</c:v>
                </c:pt>
                <c:pt idx="215">
                  <c:v>-649</c:v>
                </c:pt>
                <c:pt idx="216">
                  <c:v>-648</c:v>
                </c:pt>
                <c:pt idx="217">
                  <c:v>-647</c:v>
                </c:pt>
                <c:pt idx="218">
                  <c:v>-646</c:v>
                </c:pt>
                <c:pt idx="219">
                  <c:v>-645</c:v>
                </c:pt>
                <c:pt idx="220">
                  <c:v>-644</c:v>
                </c:pt>
                <c:pt idx="221">
                  <c:v>-643</c:v>
                </c:pt>
                <c:pt idx="222">
                  <c:v>-642</c:v>
                </c:pt>
                <c:pt idx="223">
                  <c:v>-641</c:v>
                </c:pt>
                <c:pt idx="224">
                  <c:v>-640</c:v>
                </c:pt>
                <c:pt idx="225">
                  <c:v>-639</c:v>
                </c:pt>
                <c:pt idx="226">
                  <c:v>-638</c:v>
                </c:pt>
                <c:pt idx="227">
                  <c:v>-637</c:v>
                </c:pt>
                <c:pt idx="228">
                  <c:v>-636</c:v>
                </c:pt>
                <c:pt idx="229">
                  <c:v>-635</c:v>
                </c:pt>
                <c:pt idx="230">
                  <c:v>-634</c:v>
                </c:pt>
                <c:pt idx="231">
                  <c:v>-633</c:v>
                </c:pt>
                <c:pt idx="232">
                  <c:v>-632</c:v>
                </c:pt>
                <c:pt idx="233">
                  <c:v>-631</c:v>
                </c:pt>
                <c:pt idx="234">
                  <c:v>-630</c:v>
                </c:pt>
                <c:pt idx="235">
                  <c:v>-629</c:v>
                </c:pt>
                <c:pt idx="236">
                  <c:v>-628</c:v>
                </c:pt>
                <c:pt idx="237">
                  <c:v>-627</c:v>
                </c:pt>
                <c:pt idx="238">
                  <c:v>-626</c:v>
                </c:pt>
                <c:pt idx="239">
                  <c:v>-625</c:v>
                </c:pt>
                <c:pt idx="240">
                  <c:v>-624</c:v>
                </c:pt>
                <c:pt idx="241">
                  <c:v>-623</c:v>
                </c:pt>
                <c:pt idx="242">
                  <c:v>-622</c:v>
                </c:pt>
                <c:pt idx="243">
                  <c:v>-621</c:v>
                </c:pt>
                <c:pt idx="244">
                  <c:v>-620</c:v>
                </c:pt>
                <c:pt idx="245">
                  <c:v>-619</c:v>
                </c:pt>
                <c:pt idx="246">
                  <c:v>-618</c:v>
                </c:pt>
                <c:pt idx="247">
                  <c:v>-617</c:v>
                </c:pt>
                <c:pt idx="248">
                  <c:v>-616</c:v>
                </c:pt>
                <c:pt idx="249">
                  <c:v>-615</c:v>
                </c:pt>
                <c:pt idx="250">
                  <c:v>-614</c:v>
                </c:pt>
                <c:pt idx="251">
                  <c:v>-613</c:v>
                </c:pt>
                <c:pt idx="252">
                  <c:v>-612</c:v>
                </c:pt>
                <c:pt idx="253">
                  <c:v>-611</c:v>
                </c:pt>
                <c:pt idx="254">
                  <c:v>-610</c:v>
                </c:pt>
                <c:pt idx="255">
                  <c:v>-609</c:v>
                </c:pt>
                <c:pt idx="256">
                  <c:v>-608</c:v>
                </c:pt>
                <c:pt idx="257">
                  <c:v>-607</c:v>
                </c:pt>
                <c:pt idx="258">
                  <c:v>-606</c:v>
                </c:pt>
                <c:pt idx="259">
                  <c:v>-605</c:v>
                </c:pt>
                <c:pt idx="260">
                  <c:v>-604</c:v>
                </c:pt>
                <c:pt idx="261">
                  <c:v>-603</c:v>
                </c:pt>
                <c:pt idx="262">
                  <c:v>-602</c:v>
                </c:pt>
                <c:pt idx="263">
                  <c:v>-601</c:v>
                </c:pt>
                <c:pt idx="264">
                  <c:v>-600</c:v>
                </c:pt>
                <c:pt idx="265">
                  <c:v>-599</c:v>
                </c:pt>
                <c:pt idx="266">
                  <c:v>-598</c:v>
                </c:pt>
                <c:pt idx="267">
                  <c:v>-597</c:v>
                </c:pt>
                <c:pt idx="268">
                  <c:v>-596</c:v>
                </c:pt>
                <c:pt idx="269">
                  <c:v>-595</c:v>
                </c:pt>
                <c:pt idx="270">
                  <c:v>-594</c:v>
                </c:pt>
                <c:pt idx="271">
                  <c:v>-593</c:v>
                </c:pt>
                <c:pt idx="272">
                  <c:v>-592</c:v>
                </c:pt>
                <c:pt idx="273">
                  <c:v>-591</c:v>
                </c:pt>
                <c:pt idx="274">
                  <c:v>-590</c:v>
                </c:pt>
                <c:pt idx="275">
                  <c:v>-589</c:v>
                </c:pt>
                <c:pt idx="276">
                  <c:v>-588</c:v>
                </c:pt>
                <c:pt idx="277">
                  <c:v>-587</c:v>
                </c:pt>
                <c:pt idx="278">
                  <c:v>-586</c:v>
                </c:pt>
                <c:pt idx="279">
                  <c:v>-585</c:v>
                </c:pt>
                <c:pt idx="280">
                  <c:v>-584</c:v>
                </c:pt>
                <c:pt idx="281">
                  <c:v>-583</c:v>
                </c:pt>
                <c:pt idx="282">
                  <c:v>-582</c:v>
                </c:pt>
                <c:pt idx="283">
                  <c:v>-581</c:v>
                </c:pt>
                <c:pt idx="284">
                  <c:v>-580</c:v>
                </c:pt>
                <c:pt idx="285">
                  <c:v>-579</c:v>
                </c:pt>
                <c:pt idx="286">
                  <c:v>-578</c:v>
                </c:pt>
                <c:pt idx="287">
                  <c:v>-577</c:v>
                </c:pt>
                <c:pt idx="288">
                  <c:v>-576</c:v>
                </c:pt>
                <c:pt idx="289">
                  <c:v>-575</c:v>
                </c:pt>
                <c:pt idx="290">
                  <c:v>-574</c:v>
                </c:pt>
                <c:pt idx="291">
                  <c:v>-573</c:v>
                </c:pt>
                <c:pt idx="292">
                  <c:v>-572</c:v>
                </c:pt>
                <c:pt idx="293">
                  <c:v>-571</c:v>
                </c:pt>
                <c:pt idx="294">
                  <c:v>-570</c:v>
                </c:pt>
                <c:pt idx="295">
                  <c:v>-569</c:v>
                </c:pt>
                <c:pt idx="296">
                  <c:v>-568</c:v>
                </c:pt>
                <c:pt idx="297">
                  <c:v>-567</c:v>
                </c:pt>
                <c:pt idx="298">
                  <c:v>-566</c:v>
                </c:pt>
                <c:pt idx="299">
                  <c:v>-565</c:v>
                </c:pt>
                <c:pt idx="300">
                  <c:v>-564</c:v>
                </c:pt>
                <c:pt idx="301">
                  <c:v>-563</c:v>
                </c:pt>
                <c:pt idx="302">
                  <c:v>-562</c:v>
                </c:pt>
                <c:pt idx="303">
                  <c:v>-561</c:v>
                </c:pt>
                <c:pt idx="304">
                  <c:v>-560</c:v>
                </c:pt>
                <c:pt idx="305">
                  <c:v>-559</c:v>
                </c:pt>
                <c:pt idx="306">
                  <c:v>-558</c:v>
                </c:pt>
                <c:pt idx="307">
                  <c:v>-557</c:v>
                </c:pt>
                <c:pt idx="308">
                  <c:v>-556</c:v>
                </c:pt>
                <c:pt idx="309">
                  <c:v>-555</c:v>
                </c:pt>
                <c:pt idx="310">
                  <c:v>-554</c:v>
                </c:pt>
                <c:pt idx="311">
                  <c:v>-553</c:v>
                </c:pt>
                <c:pt idx="312">
                  <c:v>-552</c:v>
                </c:pt>
                <c:pt idx="313">
                  <c:v>-551</c:v>
                </c:pt>
                <c:pt idx="314">
                  <c:v>-550</c:v>
                </c:pt>
                <c:pt idx="315">
                  <c:v>-549</c:v>
                </c:pt>
                <c:pt idx="316">
                  <c:v>-548</c:v>
                </c:pt>
                <c:pt idx="317">
                  <c:v>-547</c:v>
                </c:pt>
                <c:pt idx="318">
                  <c:v>-546</c:v>
                </c:pt>
                <c:pt idx="319">
                  <c:v>-545</c:v>
                </c:pt>
                <c:pt idx="320">
                  <c:v>-544</c:v>
                </c:pt>
                <c:pt idx="321">
                  <c:v>-543</c:v>
                </c:pt>
                <c:pt idx="322">
                  <c:v>-542</c:v>
                </c:pt>
                <c:pt idx="323">
                  <c:v>-541</c:v>
                </c:pt>
                <c:pt idx="324">
                  <c:v>-540</c:v>
                </c:pt>
                <c:pt idx="325">
                  <c:v>-539</c:v>
                </c:pt>
                <c:pt idx="326">
                  <c:v>-538</c:v>
                </c:pt>
                <c:pt idx="327">
                  <c:v>-537</c:v>
                </c:pt>
                <c:pt idx="328">
                  <c:v>-536</c:v>
                </c:pt>
                <c:pt idx="329">
                  <c:v>-535</c:v>
                </c:pt>
                <c:pt idx="330">
                  <c:v>-534</c:v>
                </c:pt>
                <c:pt idx="331">
                  <c:v>-533</c:v>
                </c:pt>
                <c:pt idx="332">
                  <c:v>-532</c:v>
                </c:pt>
                <c:pt idx="333">
                  <c:v>-531</c:v>
                </c:pt>
                <c:pt idx="334">
                  <c:v>-530</c:v>
                </c:pt>
                <c:pt idx="335">
                  <c:v>-529</c:v>
                </c:pt>
                <c:pt idx="336">
                  <c:v>-528</c:v>
                </c:pt>
                <c:pt idx="337">
                  <c:v>-527</c:v>
                </c:pt>
                <c:pt idx="338">
                  <c:v>-526</c:v>
                </c:pt>
                <c:pt idx="339">
                  <c:v>-525</c:v>
                </c:pt>
                <c:pt idx="340">
                  <c:v>-524</c:v>
                </c:pt>
                <c:pt idx="341">
                  <c:v>-523</c:v>
                </c:pt>
                <c:pt idx="342">
                  <c:v>-522</c:v>
                </c:pt>
                <c:pt idx="343">
                  <c:v>-521</c:v>
                </c:pt>
                <c:pt idx="344">
                  <c:v>-520</c:v>
                </c:pt>
                <c:pt idx="345">
                  <c:v>-519</c:v>
                </c:pt>
                <c:pt idx="346">
                  <c:v>-518</c:v>
                </c:pt>
                <c:pt idx="347">
                  <c:v>-517</c:v>
                </c:pt>
                <c:pt idx="348">
                  <c:v>-516</c:v>
                </c:pt>
                <c:pt idx="349">
                  <c:v>-515</c:v>
                </c:pt>
                <c:pt idx="350">
                  <c:v>-514</c:v>
                </c:pt>
                <c:pt idx="351">
                  <c:v>-513</c:v>
                </c:pt>
                <c:pt idx="352">
                  <c:v>-512</c:v>
                </c:pt>
                <c:pt idx="353">
                  <c:v>-511</c:v>
                </c:pt>
                <c:pt idx="354">
                  <c:v>-510</c:v>
                </c:pt>
                <c:pt idx="355">
                  <c:v>-509</c:v>
                </c:pt>
                <c:pt idx="356">
                  <c:v>-508</c:v>
                </c:pt>
                <c:pt idx="357">
                  <c:v>-507</c:v>
                </c:pt>
                <c:pt idx="358">
                  <c:v>-506</c:v>
                </c:pt>
                <c:pt idx="359">
                  <c:v>-505</c:v>
                </c:pt>
                <c:pt idx="360">
                  <c:v>-504</c:v>
                </c:pt>
                <c:pt idx="361">
                  <c:v>-503</c:v>
                </c:pt>
                <c:pt idx="362">
                  <c:v>-502</c:v>
                </c:pt>
                <c:pt idx="363">
                  <c:v>-501</c:v>
                </c:pt>
                <c:pt idx="364">
                  <c:v>-500</c:v>
                </c:pt>
                <c:pt idx="365">
                  <c:v>-499</c:v>
                </c:pt>
                <c:pt idx="366">
                  <c:v>-498</c:v>
                </c:pt>
                <c:pt idx="367">
                  <c:v>-497</c:v>
                </c:pt>
                <c:pt idx="368">
                  <c:v>-496</c:v>
                </c:pt>
                <c:pt idx="369">
                  <c:v>-495</c:v>
                </c:pt>
                <c:pt idx="370">
                  <c:v>-494</c:v>
                </c:pt>
                <c:pt idx="371">
                  <c:v>-493</c:v>
                </c:pt>
                <c:pt idx="372">
                  <c:v>-492</c:v>
                </c:pt>
                <c:pt idx="373">
                  <c:v>-491</c:v>
                </c:pt>
                <c:pt idx="374">
                  <c:v>-490</c:v>
                </c:pt>
                <c:pt idx="375">
                  <c:v>-489</c:v>
                </c:pt>
                <c:pt idx="376">
                  <c:v>-488</c:v>
                </c:pt>
                <c:pt idx="377">
                  <c:v>-487</c:v>
                </c:pt>
                <c:pt idx="378">
                  <c:v>-486</c:v>
                </c:pt>
                <c:pt idx="379">
                  <c:v>-485</c:v>
                </c:pt>
                <c:pt idx="380">
                  <c:v>-484</c:v>
                </c:pt>
                <c:pt idx="381">
                  <c:v>-483</c:v>
                </c:pt>
                <c:pt idx="382">
                  <c:v>-482</c:v>
                </c:pt>
                <c:pt idx="383">
                  <c:v>-481</c:v>
                </c:pt>
                <c:pt idx="384">
                  <c:v>-480</c:v>
                </c:pt>
                <c:pt idx="385">
                  <c:v>-479</c:v>
                </c:pt>
                <c:pt idx="386">
                  <c:v>-478</c:v>
                </c:pt>
                <c:pt idx="387">
                  <c:v>-477</c:v>
                </c:pt>
                <c:pt idx="388">
                  <c:v>-476</c:v>
                </c:pt>
                <c:pt idx="389">
                  <c:v>-475</c:v>
                </c:pt>
                <c:pt idx="390">
                  <c:v>-474</c:v>
                </c:pt>
                <c:pt idx="391">
                  <c:v>-473</c:v>
                </c:pt>
                <c:pt idx="392">
                  <c:v>-472</c:v>
                </c:pt>
                <c:pt idx="393">
                  <c:v>-471</c:v>
                </c:pt>
                <c:pt idx="394">
                  <c:v>-470</c:v>
                </c:pt>
                <c:pt idx="395">
                  <c:v>-469</c:v>
                </c:pt>
                <c:pt idx="396">
                  <c:v>-468</c:v>
                </c:pt>
                <c:pt idx="397">
                  <c:v>-467</c:v>
                </c:pt>
                <c:pt idx="398">
                  <c:v>-466</c:v>
                </c:pt>
                <c:pt idx="399">
                  <c:v>-465</c:v>
                </c:pt>
                <c:pt idx="400">
                  <c:v>-464</c:v>
                </c:pt>
                <c:pt idx="401">
                  <c:v>-463</c:v>
                </c:pt>
                <c:pt idx="402">
                  <c:v>-462</c:v>
                </c:pt>
                <c:pt idx="403">
                  <c:v>-461</c:v>
                </c:pt>
                <c:pt idx="404">
                  <c:v>-460</c:v>
                </c:pt>
                <c:pt idx="405">
                  <c:v>-459</c:v>
                </c:pt>
                <c:pt idx="406">
                  <c:v>-458</c:v>
                </c:pt>
                <c:pt idx="407">
                  <c:v>-457</c:v>
                </c:pt>
                <c:pt idx="408">
                  <c:v>-456</c:v>
                </c:pt>
                <c:pt idx="409">
                  <c:v>-455</c:v>
                </c:pt>
                <c:pt idx="410">
                  <c:v>-454</c:v>
                </c:pt>
                <c:pt idx="411">
                  <c:v>-453</c:v>
                </c:pt>
                <c:pt idx="412">
                  <c:v>-452</c:v>
                </c:pt>
                <c:pt idx="413">
                  <c:v>-451</c:v>
                </c:pt>
                <c:pt idx="414">
                  <c:v>-450</c:v>
                </c:pt>
                <c:pt idx="415">
                  <c:v>-449</c:v>
                </c:pt>
                <c:pt idx="416">
                  <c:v>-448</c:v>
                </c:pt>
                <c:pt idx="417">
                  <c:v>-447</c:v>
                </c:pt>
                <c:pt idx="418">
                  <c:v>-446</c:v>
                </c:pt>
                <c:pt idx="419">
                  <c:v>-445</c:v>
                </c:pt>
                <c:pt idx="420">
                  <c:v>-444</c:v>
                </c:pt>
                <c:pt idx="421">
                  <c:v>-443</c:v>
                </c:pt>
                <c:pt idx="422">
                  <c:v>-442</c:v>
                </c:pt>
                <c:pt idx="423">
                  <c:v>-441</c:v>
                </c:pt>
                <c:pt idx="424">
                  <c:v>-440</c:v>
                </c:pt>
                <c:pt idx="425">
                  <c:v>-439</c:v>
                </c:pt>
                <c:pt idx="426">
                  <c:v>-438</c:v>
                </c:pt>
                <c:pt idx="427">
                  <c:v>-437</c:v>
                </c:pt>
                <c:pt idx="428">
                  <c:v>-436</c:v>
                </c:pt>
                <c:pt idx="429">
                  <c:v>-435</c:v>
                </c:pt>
                <c:pt idx="430">
                  <c:v>-434</c:v>
                </c:pt>
                <c:pt idx="431">
                  <c:v>-433</c:v>
                </c:pt>
                <c:pt idx="432">
                  <c:v>-432</c:v>
                </c:pt>
                <c:pt idx="433">
                  <c:v>-431</c:v>
                </c:pt>
                <c:pt idx="434">
                  <c:v>-430</c:v>
                </c:pt>
                <c:pt idx="435">
                  <c:v>-429</c:v>
                </c:pt>
                <c:pt idx="436">
                  <c:v>-428</c:v>
                </c:pt>
                <c:pt idx="437">
                  <c:v>-427</c:v>
                </c:pt>
                <c:pt idx="438">
                  <c:v>-426</c:v>
                </c:pt>
                <c:pt idx="439">
                  <c:v>-425</c:v>
                </c:pt>
                <c:pt idx="440">
                  <c:v>-424</c:v>
                </c:pt>
                <c:pt idx="441">
                  <c:v>-423</c:v>
                </c:pt>
                <c:pt idx="442">
                  <c:v>-422</c:v>
                </c:pt>
                <c:pt idx="443">
                  <c:v>-421</c:v>
                </c:pt>
                <c:pt idx="444">
                  <c:v>-420</c:v>
                </c:pt>
                <c:pt idx="445">
                  <c:v>-419</c:v>
                </c:pt>
                <c:pt idx="446">
                  <c:v>-418</c:v>
                </c:pt>
                <c:pt idx="447">
                  <c:v>-417</c:v>
                </c:pt>
                <c:pt idx="448">
                  <c:v>-416</c:v>
                </c:pt>
                <c:pt idx="449">
                  <c:v>-415</c:v>
                </c:pt>
                <c:pt idx="450">
                  <c:v>-414</c:v>
                </c:pt>
                <c:pt idx="451">
                  <c:v>-413</c:v>
                </c:pt>
                <c:pt idx="452">
                  <c:v>-412</c:v>
                </c:pt>
                <c:pt idx="453">
                  <c:v>-411</c:v>
                </c:pt>
                <c:pt idx="454">
                  <c:v>-410</c:v>
                </c:pt>
                <c:pt idx="455">
                  <c:v>-409</c:v>
                </c:pt>
                <c:pt idx="456">
                  <c:v>-408</c:v>
                </c:pt>
                <c:pt idx="457">
                  <c:v>-407</c:v>
                </c:pt>
                <c:pt idx="458">
                  <c:v>-406</c:v>
                </c:pt>
                <c:pt idx="459">
                  <c:v>-405</c:v>
                </c:pt>
                <c:pt idx="460">
                  <c:v>-404</c:v>
                </c:pt>
                <c:pt idx="461">
                  <c:v>-403</c:v>
                </c:pt>
                <c:pt idx="462">
                  <c:v>-402</c:v>
                </c:pt>
                <c:pt idx="463">
                  <c:v>-401</c:v>
                </c:pt>
                <c:pt idx="464">
                  <c:v>-400</c:v>
                </c:pt>
                <c:pt idx="465">
                  <c:v>-399</c:v>
                </c:pt>
                <c:pt idx="466">
                  <c:v>-398</c:v>
                </c:pt>
                <c:pt idx="467">
                  <c:v>-397</c:v>
                </c:pt>
                <c:pt idx="468">
                  <c:v>-396</c:v>
                </c:pt>
                <c:pt idx="469">
                  <c:v>-395</c:v>
                </c:pt>
                <c:pt idx="470">
                  <c:v>-394</c:v>
                </c:pt>
                <c:pt idx="471">
                  <c:v>-393</c:v>
                </c:pt>
                <c:pt idx="472">
                  <c:v>-392</c:v>
                </c:pt>
                <c:pt idx="473">
                  <c:v>-391</c:v>
                </c:pt>
                <c:pt idx="474">
                  <c:v>-390</c:v>
                </c:pt>
                <c:pt idx="475">
                  <c:v>-389</c:v>
                </c:pt>
                <c:pt idx="476">
                  <c:v>-388</c:v>
                </c:pt>
                <c:pt idx="477">
                  <c:v>-387</c:v>
                </c:pt>
                <c:pt idx="478">
                  <c:v>-386</c:v>
                </c:pt>
                <c:pt idx="479">
                  <c:v>-385</c:v>
                </c:pt>
                <c:pt idx="480">
                  <c:v>-384</c:v>
                </c:pt>
                <c:pt idx="481">
                  <c:v>-383</c:v>
                </c:pt>
                <c:pt idx="482">
                  <c:v>-382</c:v>
                </c:pt>
                <c:pt idx="483">
                  <c:v>-381</c:v>
                </c:pt>
                <c:pt idx="484">
                  <c:v>-380</c:v>
                </c:pt>
                <c:pt idx="485">
                  <c:v>-379</c:v>
                </c:pt>
                <c:pt idx="486">
                  <c:v>-378</c:v>
                </c:pt>
                <c:pt idx="487">
                  <c:v>-377</c:v>
                </c:pt>
                <c:pt idx="488">
                  <c:v>-376</c:v>
                </c:pt>
                <c:pt idx="489">
                  <c:v>-375</c:v>
                </c:pt>
                <c:pt idx="490">
                  <c:v>-374</c:v>
                </c:pt>
                <c:pt idx="491">
                  <c:v>-373</c:v>
                </c:pt>
                <c:pt idx="492">
                  <c:v>-372</c:v>
                </c:pt>
                <c:pt idx="493">
                  <c:v>-371</c:v>
                </c:pt>
                <c:pt idx="494">
                  <c:v>-370</c:v>
                </c:pt>
                <c:pt idx="495">
                  <c:v>-369</c:v>
                </c:pt>
                <c:pt idx="496">
                  <c:v>-368</c:v>
                </c:pt>
                <c:pt idx="497">
                  <c:v>-367</c:v>
                </c:pt>
                <c:pt idx="498">
                  <c:v>-366</c:v>
                </c:pt>
                <c:pt idx="499">
                  <c:v>-365</c:v>
                </c:pt>
                <c:pt idx="500">
                  <c:v>-364</c:v>
                </c:pt>
                <c:pt idx="501">
                  <c:v>-363</c:v>
                </c:pt>
                <c:pt idx="502">
                  <c:v>-362</c:v>
                </c:pt>
                <c:pt idx="503">
                  <c:v>-361</c:v>
                </c:pt>
                <c:pt idx="504">
                  <c:v>-360</c:v>
                </c:pt>
                <c:pt idx="505">
                  <c:v>-359</c:v>
                </c:pt>
                <c:pt idx="506">
                  <c:v>-358</c:v>
                </c:pt>
                <c:pt idx="507">
                  <c:v>-357</c:v>
                </c:pt>
                <c:pt idx="508">
                  <c:v>-356</c:v>
                </c:pt>
                <c:pt idx="509">
                  <c:v>-355</c:v>
                </c:pt>
                <c:pt idx="510">
                  <c:v>-354</c:v>
                </c:pt>
                <c:pt idx="511">
                  <c:v>-353</c:v>
                </c:pt>
                <c:pt idx="512">
                  <c:v>-352</c:v>
                </c:pt>
                <c:pt idx="513">
                  <c:v>-351</c:v>
                </c:pt>
                <c:pt idx="514">
                  <c:v>-350</c:v>
                </c:pt>
                <c:pt idx="515">
                  <c:v>-349</c:v>
                </c:pt>
                <c:pt idx="516">
                  <c:v>-348</c:v>
                </c:pt>
                <c:pt idx="517">
                  <c:v>-347</c:v>
                </c:pt>
                <c:pt idx="518">
                  <c:v>-346</c:v>
                </c:pt>
                <c:pt idx="519">
                  <c:v>-345</c:v>
                </c:pt>
                <c:pt idx="520">
                  <c:v>-344</c:v>
                </c:pt>
                <c:pt idx="521">
                  <c:v>-343</c:v>
                </c:pt>
                <c:pt idx="522">
                  <c:v>-342</c:v>
                </c:pt>
                <c:pt idx="523">
                  <c:v>-341</c:v>
                </c:pt>
                <c:pt idx="524">
                  <c:v>-340</c:v>
                </c:pt>
                <c:pt idx="525">
                  <c:v>-339</c:v>
                </c:pt>
                <c:pt idx="526">
                  <c:v>-338</c:v>
                </c:pt>
                <c:pt idx="527">
                  <c:v>-337</c:v>
                </c:pt>
                <c:pt idx="528">
                  <c:v>-336</c:v>
                </c:pt>
                <c:pt idx="529">
                  <c:v>-335</c:v>
                </c:pt>
                <c:pt idx="530">
                  <c:v>-334</c:v>
                </c:pt>
                <c:pt idx="531">
                  <c:v>-333</c:v>
                </c:pt>
                <c:pt idx="532">
                  <c:v>-332</c:v>
                </c:pt>
                <c:pt idx="533">
                  <c:v>-331</c:v>
                </c:pt>
                <c:pt idx="534">
                  <c:v>-330</c:v>
                </c:pt>
                <c:pt idx="535">
                  <c:v>-329</c:v>
                </c:pt>
                <c:pt idx="536">
                  <c:v>-328</c:v>
                </c:pt>
                <c:pt idx="537">
                  <c:v>-327</c:v>
                </c:pt>
                <c:pt idx="538">
                  <c:v>-326</c:v>
                </c:pt>
                <c:pt idx="539">
                  <c:v>-325</c:v>
                </c:pt>
                <c:pt idx="540">
                  <c:v>-324</c:v>
                </c:pt>
                <c:pt idx="541">
                  <c:v>-323</c:v>
                </c:pt>
                <c:pt idx="542">
                  <c:v>-322</c:v>
                </c:pt>
                <c:pt idx="543">
                  <c:v>-321</c:v>
                </c:pt>
                <c:pt idx="544">
                  <c:v>-320</c:v>
                </c:pt>
                <c:pt idx="545">
                  <c:v>-319</c:v>
                </c:pt>
                <c:pt idx="546">
                  <c:v>-318</c:v>
                </c:pt>
                <c:pt idx="547">
                  <c:v>-317</c:v>
                </c:pt>
                <c:pt idx="548">
                  <c:v>-316</c:v>
                </c:pt>
                <c:pt idx="549">
                  <c:v>-315</c:v>
                </c:pt>
                <c:pt idx="550">
                  <c:v>-314</c:v>
                </c:pt>
                <c:pt idx="551">
                  <c:v>-313</c:v>
                </c:pt>
                <c:pt idx="552">
                  <c:v>-312</c:v>
                </c:pt>
                <c:pt idx="553">
                  <c:v>-311</c:v>
                </c:pt>
                <c:pt idx="554">
                  <c:v>-310</c:v>
                </c:pt>
                <c:pt idx="555">
                  <c:v>-309</c:v>
                </c:pt>
                <c:pt idx="556">
                  <c:v>-308</c:v>
                </c:pt>
                <c:pt idx="557">
                  <c:v>-307</c:v>
                </c:pt>
                <c:pt idx="558">
                  <c:v>-306</c:v>
                </c:pt>
                <c:pt idx="559">
                  <c:v>-305</c:v>
                </c:pt>
                <c:pt idx="560">
                  <c:v>-304</c:v>
                </c:pt>
                <c:pt idx="561">
                  <c:v>-303</c:v>
                </c:pt>
                <c:pt idx="562">
                  <c:v>-302</c:v>
                </c:pt>
                <c:pt idx="563">
                  <c:v>-301</c:v>
                </c:pt>
                <c:pt idx="564">
                  <c:v>-300</c:v>
                </c:pt>
                <c:pt idx="565">
                  <c:v>-299</c:v>
                </c:pt>
                <c:pt idx="566">
                  <c:v>-298</c:v>
                </c:pt>
                <c:pt idx="567">
                  <c:v>-297</c:v>
                </c:pt>
                <c:pt idx="568">
                  <c:v>-296</c:v>
                </c:pt>
                <c:pt idx="569">
                  <c:v>-295</c:v>
                </c:pt>
                <c:pt idx="570">
                  <c:v>-294</c:v>
                </c:pt>
                <c:pt idx="571">
                  <c:v>-293</c:v>
                </c:pt>
                <c:pt idx="572">
                  <c:v>-292</c:v>
                </c:pt>
                <c:pt idx="573">
                  <c:v>-291</c:v>
                </c:pt>
                <c:pt idx="574">
                  <c:v>-290</c:v>
                </c:pt>
                <c:pt idx="575">
                  <c:v>-289</c:v>
                </c:pt>
                <c:pt idx="576">
                  <c:v>-288</c:v>
                </c:pt>
                <c:pt idx="577">
                  <c:v>-287</c:v>
                </c:pt>
                <c:pt idx="578">
                  <c:v>-286</c:v>
                </c:pt>
                <c:pt idx="579">
                  <c:v>-285</c:v>
                </c:pt>
                <c:pt idx="580">
                  <c:v>-284</c:v>
                </c:pt>
                <c:pt idx="581">
                  <c:v>-283</c:v>
                </c:pt>
                <c:pt idx="582">
                  <c:v>-282</c:v>
                </c:pt>
                <c:pt idx="583">
                  <c:v>-281</c:v>
                </c:pt>
                <c:pt idx="584">
                  <c:v>-280</c:v>
                </c:pt>
                <c:pt idx="585">
                  <c:v>-279</c:v>
                </c:pt>
                <c:pt idx="586">
                  <c:v>-278</c:v>
                </c:pt>
                <c:pt idx="587">
                  <c:v>-277</c:v>
                </c:pt>
                <c:pt idx="588">
                  <c:v>-276</c:v>
                </c:pt>
                <c:pt idx="589">
                  <c:v>-275</c:v>
                </c:pt>
                <c:pt idx="590">
                  <c:v>-274</c:v>
                </c:pt>
                <c:pt idx="591">
                  <c:v>-273</c:v>
                </c:pt>
                <c:pt idx="592">
                  <c:v>-272</c:v>
                </c:pt>
                <c:pt idx="593">
                  <c:v>-271</c:v>
                </c:pt>
                <c:pt idx="594">
                  <c:v>-270</c:v>
                </c:pt>
                <c:pt idx="595">
                  <c:v>-269</c:v>
                </c:pt>
                <c:pt idx="596">
                  <c:v>-268</c:v>
                </c:pt>
                <c:pt idx="597">
                  <c:v>-267</c:v>
                </c:pt>
                <c:pt idx="598">
                  <c:v>-266</c:v>
                </c:pt>
                <c:pt idx="599">
                  <c:v>-265</c:v>
                </c:pt>
                <c:pt idx="600">
                  <c:v>-264</c:v>
                </c:pt>
                <c:pt idx="601">
                  <c:v>-263</c:v>
                </c:pt>
                <c:pt idx="602">
                  <c:v>-262</c:v>
                </c:pt>
                <c:pt idx="603">
                  <c:v>-261</c:v>
                </c:pt>
                <c:pt idx="604">
                  <c:v>-260</c:v>
                </c:pt>
                <c:pt idx="605">
                  <c:v>-259</c:v>
                </c:pt>
                <c:pt idx="606">
                  <c:v>-258</c:v>
                </c:pt>
                <c:pt idx="607">
                  <c:v>-257</c:v>
                </c:pt>
                <c:pt idx="608">
                  <c:v>-256</c:v>
                </c:pt>
                <c:pt idx="609">
                  <c:v>-255</c:v>
                </c:pt>
                <c:pt idx="610">
                  <c:v>-254</c:v>
                </c:pt>
                <c:pt idx="611">
                  <c:v>-253</c:v>
                </c:pt>
                <c:pt idx="612">
                  <c:v>-252</c:v>
                </c:pt>
                <c:pt idx="613">
                  <c:v>-251</c:v>
                </c:pt>
                <c:pt idx="614">
                  <c:v>-250</c:v>
                </c:pt>
                <c:pt idx="615">
                  <c:v>-249</c:v>
                </c:pt>
                <c:pt idx="616">
                  <c:v>-248</c:v>
                </c:pt>
                <c:pt idx="617">
                  <c:v>-247</c:v>
                </c:pt>
                <c:pt idx="618">
                  <c:v>-246</c:v>
                </c:pt>
                <c:pt idx="619">
                  <c:v>-245</c:v>
                </c:pt>
                <c:pt idx="620">
                  <c:v>-244</c:v>
                </c:pt>
                <c:pt idx="621">
                  <c:v>-243</c:v>
                </c:pt>
                <c:pt idx="622">
                  <c:v>-242</c:v>
                </c:pt>
                <c:pt idx="623">
                  <c:v>-241</c:v>
                </c:pt>
                <c:pt idx="624">
                  <c:v>-240</c:v>
                </c:pt>
                <c:pt idx="625">
                  <c:v>-239</c:v>
                </c:pt>
                <c:pt idx="626">
                  <c:v>-238</c:v>
                </c:pt>
                <c:pt idx="627">
                  <c:v>-237</c:v>
                </c:pt>
                <c:pt idx="628">
                  <c:v>-236</c:v>
                </c:pt>
                <c:pt idx="629">
                  <c:v>-235</c:v>
                </c:pt>
                <c:pt idx="630">
                  <c:v>-234</c:v>
                </c:pt>
                <c:pt idx="631">
                  <c:v>-233</c:v>
                </c:pt>
                <c:pt idx="632">
                  <c:v>-232</c:v>
                </c:pt>
                <c:pt idx="633">
                  <c:v>-231</c:v>
                </c:pt>
                <c:pt idx="634">
                  <c:v>-230</c:v>
                </c:pt>
                <c:pt idx="635">
                  <c:v>-229</c:v>
                </c:pt>
                <c:pt idx="636">
                  <c:v>-228</c:v>
                </c:pt>
                <c:pt idx="637">
                  <c:v>-227</c:v>
                </c:pt>
                <c:pt idx="638">
                  <c:v>-226</c:v>
                </c:pt>
                <c:pt idx="639">
                  <c:v>-225</c:v>
                </c:pt>
                <c:pt idx="640">
                  <c:v>-224</c:v>
                </c:pt>
                <c:pt idx="641">
                  <c:v>-223</c:v>
                </c:pt>
                <c:pt idx="642">
                  <c:v>-222</c:v>
                </c:pt>
                <c:pt idx="643">
                  <c:v>-221</c:v>
                </c:pt>
                <c:pt idx="644">
                  <c:v>-220</c:v>
                </c:pt>
                <c:pt idx="645">
                  <c:v>-219</c:v>
                </c:pt>
                <c:pt idx="646">
                  <c:v>-218</c:v>
                </c:pt>
                <c:pt idx="647">
                  <c:v>-217</c:v>
                </c:pt>
                <c:pt idx="648">
                  <c:v>-216</c:v>
                </c:pt>
                <c:pt idx="649">
                  <c:v>-215</c:v>
                </c:pt>
                <c:pt idx="650">
                  <c:v>-214</c:v>
                </c:pt>
                <c:pt idx="651">
                  <c:v>-213</c:v>
                </c:pt>
                <c:pt idx="652">
                  <c:v>-212</c:v>
                </c:pt>
                <c:pt idx="653">
                  <c:v>-211</c:v>
                </c:pt>
                <c:pt idx="654">
                  <c:v>-210</c:v>
                </c:pt>
                <c:pt idx="655">
                  <c:v>-209</c:v>
                </c:pt>
                <c:pt idx="656">
                  <c:v>-208</c:v>
                </c:pt>
                <c:pt idx="657">
                  <c:v>-207</c:v>
                </c:pt>
                <c:pt idx="658">
                  <c:v>-206</c:v>
                </c:pt>
                <c:pt idx="659">
                  <c:v>-205</c:v>
                </c:pt>
                <c:pt idx="660">
                  <c:v>-204</c:v>
                </c:pt>
                <c:pt idx="661">
                  <c:v>-203</c:v>
                </c:pt>
                <c:pt idx="662">
                  <c:v>-202</c:v>
                </c:pt>
                <c:pt idx="663">
                  <c:v>-201</c:v>
                </c:pt>
                <c:pt idx="664">
                  <c:v>-200</c:v>
                </c:pt>
                <c:pt idx="665">
                  <c:v>-199</c:v>
                </c:pt>
                <c:pt idx="666">
                  <c:v>-198</c:v>
                </c:pt>
                <c:pt idx="667">
                  <c:v>-197</c:v>
                </c:pt>
                <c:pt idx="668">
                  <c:v>-196</c:v>
                </c:pt>
                <c:pt idx="669">
                  <c:v>-195</c:v>
                </c:pt>
                <c:pt idx="670">
                  <c:v>-194</c:v>
                </c:pt>
                <c:pt idx="671">
                  <c:v>-193</c:v>
                </c:pt>
                <c:pt idx="672">
                  <c:v>-192</c:v>
                </c:pt>
                <c:pt idx="673">
                  <c:v>-191</c:v>
                </c:pt>
                <c:pt idx="674">
                  <c:v>-190</c:v>
                </c:pt>
                <c:pt idx="675">
                  <c:v>-189</c:v>
                </c:pt>
                <c:pt idx="676">
                  <c:v>-188</c:v>
                </c:pt>
                <c:pt idx="677">
                  <c:v>-187</c:v>
                </c:pt>
                <c:pt idx="678">
                  <c:v>-186</c:v>
                </c:pt>
                <c:pt idx="679">
                  <c:v>-185</c:v>
                </c:pt>
                <c:pt idx="680">
                  <c:v>-184</c:v>
                </c:pt>
                <c:pt idx="681">
                  <c:v>-183</c:v>
                </c:pt>
                <c:pt idx="682">
                  <c:v>-182</c:v>
                </c:pt>
                <c:pt idx="683">
                  <c:v>-181</c:v>
                </c:pt>
                <c:pt idx="684">
                  <c:v>-180</c:v>
                </c:pt>
                <c:pt idx="685">
                  <c:v>-179</c:v>
                </c:pt>
                <c:pt idx="686">
                  <c:v>-178</c:v>
                </c:pt>
                <c:pt idx="687">
                  <c:v>-177</c:v>
                </c:pt>
                <c:pt idx="688">
                  <c:v>-176</c:v>
                </c:pt>
                <c:pt idx="689">
                  <c:v>-175</c:v>
                </c:pt>
                <c:pt idx="690">
                  <c:v>-174</c:v>
                </c:pt>
                <c:pt idx="691">
                  <c:v>-173</c:v>
                </c:pt>
                <c:pt idx="692">
                  <c:v>-172</c:v>
                </c:pt>
                <c:pt idx="693">
                  <c:v>-171</c:v>
                </c:pt>
                <c:pt idx="694">
                  <c:v>-170</c:v>
                </c:pt>
                <c:pt idx="695">
                  <c:v>-169</c:v>
                </c:pt>
                <c:pt idx="696">
                  <c:v>-168</c:v>
                </c:pt>
                <c:pt idx="697">
                  <c:v>-167</c:v>
                </c:pt>
                <c:pt idx="698">
                  <c:v>-166</c:v>
                </c:pt>
                <c:pt idx="699">
                  <c:v>-165</c:v>
                </c:pt>
                <c:pt idx="700">
                  <c:v>-164</c:v>
                </c:pt>
              </c:numCache>
            </c:numRef>
          </c:cat>
          <c:val>
            <c:numRef>
              <c:f>Core!$AG$87:$AG$787</c:f>
              <c:numCache>
                <c:formatCode>0.00</c:formatCode>
                <c:ptCount val="7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2.6379570397626209E-3</c:v>
                </c:pt>
                <c:pt idx="266">
                  <c:v>3.1475972603467288E-3</c:v>
                </c:pt>
                <c:pt idx="267">
                  <c:v>3.4355463031957856E-3</c:v>
                </c:pt>
                <c:pt idx="268">
                  <c:v>3.6925817125983426E-3</c:v>
                </c:pt>
                <c:pt idx="269">
                  <c:v>3.971679805277642E-3</c:v>
                </c:pt>
                <c:pt idx="270">
                  <c:v>4.2708661244737012E-3</c:v>
                </c:pt>
                <c:pt idx="271">
                  <c:v>4.5793207447878889E-3</c:v>
                </c:pt>
                <c:pt idx="272">
                  <c:v>4.8849499365787533E-3</c:v>
                </c:pt>
                <c:pt idx="273">
                  <c:v>5.173310661681316E-3</c:v>
                </c:pt>
                <c:pt idx="274">
                  <c:v>5.6574591949960628E-3</c:v>
                </c:pt>
                <c:pt idx="275">
                  <c:v>6.1265036370975997E-3</c:v>
                </c:pt>
                <c:pt idx="276">
                  <c:v>6.5815067826789806E-3</c:v>
                </c:pt>
                <c:pt idx="277">
                  <c:v>7.0235779277202839E-3</c:v>
                </c:pt>
                <c:pt idx="278">
                  <c:v>7.4538624468077656E-3</c:v>
                </c:pt>
                <c:pt idx="279">
                  <c:v>7.8735340636536671E-3</c:v>
                </c:pt>
                <c:pt idx="280">
                  <c:v>8.2837948029700452E-3</c:v>
                </c:pt>
                <c:pt idx="281">
                  <c:v>8.6858694352870795E-3</c:v>
                </c:pt>
                <c:pt idx="282">
                  <c:v>9.0810084943218176E-3</c:v>
                </c:pt>
                <c:pt idx="283">
                  <c:v>9.4704855990381566E-3</c:v>
                </c:pt>
                <c:pt idx="284">
                  <c:v>9.855603271598715E-3</c:v>
                </c:pt>
                <c:pt idx="285">
                  <c:v>1.0237695144662686E-2</c:v>
                </c:pt>
                <c:pt idx="286">
                  <c:v>1.0617967029363217E-2</c:v>
                </c:pt>
                <c:pt idx="287">
                  <c:v>1.099696388782905E-2</c:v>
                </c:pt>
                <c:pt idx="288">
                  <c:v>1.1375009686560821E-2</c:v>
                </c:pt>
                <c:pt idx="289">
                  <c:v>1.1752357753186216E-2</c:v>
                </c:pt>
                <c:pt idx="290">
                  <c:v>1.2129204817677038E-2</c:v>
                </c:pt>
                <c:pt idx="291">
                  <c:v>1.2505682450743133E-2</c:v>
                </c:pt>
                <c:pt idx="292">
                  <c:v>1.2881870396930926E-2</c:v>
                </c:pt>
                <c:pt idx="293">
                  <c:v>1.3257786083648745E-2</c:v>
                </c:pt>
                <c:pt idx="294">
                  <c:v>1.3633397736486506E-2</c:v>
                </c:pt>
                <c:pt idx="295">
                  <c:v>1.4008613213655933E-2</c:v>
                </c:pt>
                <c:pt idx="296">
                  <c:v>1.4383289050618735E-2</c:v>
                </c:pt>
                <c:pt idx="297">
                  <c:v>1.4757226599873363E-2</c:v>
                </c:pt>
                <c:pt idx="298">
                  <c:v>1.5130172845919337E-2</c:v>
                </c:pt>
                <c:pt idx="299">
                  <c:v>1.5501820844154437E-2</c:v>
                </c:pt>
                <c:pt idx="300">
                  <c:v>1.5871807837706295E-2</c:v>
                </c:pt>
                <c:pt idx="301">
                  <c:v>1.6239718345998973E-2</c:v>
                </c:pt>
                <c:pt idx="302">
                  <c:v>1.6605081658952661E-2</c:v>
                </c:pt>
                <c:pt idx="303">
                  <c:v>1.6967373764150463E-2</c:v>
                </c:pt>
                <c:pt idx="304">
                  <c:v>1.7347836974747382E-2</c:v>
                </c:pt>
                <c:pt idx="305">
                  <c:v>1.772560480352733E-2</c:v>
                </c:pt>
                <c:pt idx="306">
                  <c:v>1.8100682073146572E-2</c:v>
                </c:pt>
                <c:pt idx="307">
                  <c:v>1.8473067175379977E-2</c:v>
                </c:pt>
                <c:pt idx="308">
                  <c:v>1.8842764922765487E-2</c:v>
                </c:pt>
                <c:pt idx="309">
                  <c:v>1.9209778029174542E-2</c:v>
                </c:pt>
                <c:pt idx="310">
                  <c:v>1.9574110404384001E-2</c:v>
                </c:pt>
                <c:pt idx="311">
                  <c:v>1.9935762476703412E-2</c:v>
                </c:pt>
                <c:pt idx="312">
                  <c:v>2.0294739398080183E-2</c:v>
                </c:pt>
                <c:pt idx="313">
                  <c:v>2.0651041550942311E-2</c:v>
                </c:pt>
                <c:pt idx="314">
                  <c:v>2.1004672960136916E-2</c:v>
                </c:pt>
                <c:pt idx="315">
                  <c:v>2.1355637767218414E-2</c:v>
                </c:pt>
                <c:pt idx="316">
                  <c:v>2.1703936294818576E-2</c:v>
                </c:pt>
                <c:pt idx="317">
                  <c:v>2.2049574050833111E-2</c:v>
                </c:pt>
                <c:pt idx="318">
                  <c:v>2.239255132432634E-2</c:v>
                </c:pt>
                <c:pt idx="319">
                  <c:v>2.2732872393011673E-2</c:v>
                </c:pt>
                <c:pt idx="320">
                  <c:v>2.3070541655516284E-2</c:v>
                </c:pt>
                <c:pt idx="321">
                  <c:v>2.3405559360445093E-2</c:v>
                </c:pt>
                <c:pt idx="322">
                  <c:v>2.3737931396390324E-2</c:v>
                </c:pt>
                <c:pt idx="323">
                  <c:v>2.4067657991823685E-2</c:v>
                </c:pt>
                <c:pt idx="324">
                  <c:v>2.4394743705199749E-2</c:v>
                </c:pt>
                <c:pt idx="325">
                  <c:v>2.4719193220837144E-2</c:v>
                </c:pt>
                <c:pt idx="326">
                  <c:v>2.5041006747650037E-2</c:v>
                </c:pt>
                <c:pt idx="327">
                  <c:v>2.5360190583019897E-2</c:v>
                </c:pt>
                <c:pt idx="328">
                  <c:v>2.5676744930122536E-2</c:v>
                </c:pt>
                <c:pt idx="329">
                  <c:v>2.5990674659021485E-2</c:v>
                </c:pt>
                <c:pt idx="330">
                  <c:v>2.6301984771239274E-2</c:v>
                </c:pt>
                <c:pt idx="331">
                  <c:v>2.6610675472611384E-2</c:v>
                </c:pt>
                <c:pt idx="332">
                  <c:v>2.6916753500292871E-2</c:v>
                </c:pt>
                <c:pt idx="333">
                  <c:v>2.7220219069566252E-2</c:v>
                </c:pt>
                <c:pt idx="334">
                  <c:v>2.7521077395495724E-2</c:v>
                </c:pt>
                <c:pt idx="335">
                  <c:v>2.7819333830748888E-2</c:v>
                </c:pt>
                <c:pt idx="336">
                  <c:v>2.8114988616529713E-2</c:v>
                </c:pt>
                <c:pt idx="337">
                  <c:v>2.8408048963140382E-2</c:v>
                </c:pt>
                <c:pt idx="338">
                  <c:v>2.8698515137019865E-2</c:v>
                </c:pt>
                <c:pt idx="339">
                  <c:v>2.8986392733656829E-2</c:v>
                </c:pt>
                <c:pt idx="340">
                  <c:v>2.927168749271785E-2</c:v>
                </c:pt>
                <c:pt idx="341">
                  <c:v>2.9554399730577739E-2</c:v>
                </c:pt>
                <c:pt idx="342">
                  <c:v>2.983453716592115E-2</c:v>
                </c:pt>
                <c:pt idx="343">
                  <c:v>3.0112100156544929E-2</c:v>
                </c:pt>
                <c:pt idx="344">
                  <c:v>3.0387094715279395E-2</c:v>
                </c:pt>
                <c:pt idx="345">
                  <c:v>3.0659527006019767E-2</c:v>
                </c:pt>
                <c:pt idx="346">
                  <c:v>3.0929397460961648E-2</c:v>
                </c:pt>
                <c:pt idx="347">
                  <c:v>3.1196714343693789E-2</c:v>
                </c:pt>
                <c:pt idx="348">
                  <c:v>3.1461478144209548E-2</c:v>
                </c:pt>
                <c:pt idx="349">
                  <c:v>3.1723695330525707E-2</c:v>
                </c:pt>
                <c:pt idx="350">
                  <c:v>3.1983372528801332E-2</c:v>
                </c:pt>
                <c:pt idx="351">
                  <c:v>3.2240510328006657E-2</c:v>
                </c:pt>
                <c:pt idx="352">
                  <c:v>3.2495117573861323E-2</c:v>
                </c:pt>
                <c:pt idx="353">
                  <c:v>3.2747194929476212E-2</c:v>
                </c:pt>
                <c:pt idx="354">
                  <c:v>3.2996749356241931E-2</c:v>
                </c:pt>
                <c:pt idx="355">
                  <c:v>3.3243787980825765E-2</c:v>
                </c:pt>
                <c:pt idx="356">
                  <c:v>3.3488311589681699E-2</c:v>
                </c:pt>
                <c:pt idx="357">
                  <c:v>3.3730329647968273E-2</c:v>
                </c:pt>
                <c:pt idx="358">
                  <c:v>3.3969843032366998E-2</c:v>
                </c:pt>
                <c:pt idx="359">
                  <c:v>3.4206859235555602E-2</c:v>
                </c:pt>
                <c:pt idx="360">
                  <c:v>3.4441385922563489E-2</c:v>
                </c:pt>
                <c:pt idx="361">
                  <c:v>3.4673424117216342E-2</c:v>
                </c:pt>
                <c:pt idx="362">
                  <c:v>3.4902983940882773E-2</c:v>
                </c:pt>
                <c:pt idx="363">
                  <c:v>3.5130066523214598E-2</c:v>
                </c:pt>
                <c:pt idx="364">
                  <c:v>3.5354679925220081E-2</c:v>
                </c:pt>
                <c:pt idx="365">
                  <c:v>3.5576832387127708E-2</c:v>
                </c:pt>
                <c:pt idx="366">
                  <c:v>3.5796525208632052E-2</c:v>
                </c:pt>
                <c:pt idx="367">
                  <c:v>3.6013769202917059E-2</c:v>
                </c:pt>
                <c:pt idx="368">
                  <c:v>3.6228565790383707E-2</c:v>
                </c:pt>
                <c:pt idx="369">
                  <c:v>3.6440923635917055E-2</c:v>
                </c:pt>
                <c:pt idx="370">
                  <c:v>3.6650851590161578E-2</c:v>
                </c:pt>
                <c:pt idx="371">
                  <c:v>3.6858351265221495E-2</c:v>
                </c:pt>
                <c:pt idx="372">
                  <c:v>3.7063431704520325E-2</c:v>
                </c:pt>
                <c:pt idx="373">
                  <c:v>3.7266102140959448E-2</c:v>
                </c:pt>
                <c:pt idx="374">
                  <c:v>3.7466364390598417E-2</c:v>
                </c:pt>
                <c:pt idx="375">
                  <c:v>3.766423044287958E-2</c:v>
                </c:pt>
                <c:pt idx="376">
                  <c:v>3.7859702256332249E-2</c:v>
                </c:pt>
                <c:pt idx="377">
                  <c:v>3.8052789530532247E-2</c:v>
                </c:pt>
                <c:pt idx="378">
                  <c:v>3.8243502160280649E-2</c:v>
                </c:pt>
                <c:pt idx="379">
                  <c:v>3.8431842327048972E-2</c:v>
                </c:pt>
                <c:pt idx="380">
                  <c:v>3.8617822794787642E-2</c:v>
                </c:pt>
                <c:pt idx="381">
                  <c:v>3.880144857609881E-2</c:v>
                </c:pt>
                <c:pt idx="382">
                  <c:v>3.8982724722319548E-2</c:v>
                </c:pt>
                <c:pt idx="383">
                  <c:v>3.9161663116632495E-2</c:v>
                </c:pt>
                <c:pt idx="384">
                  <c:v>3.933827040996752E-2</c:v>
                </c:pt>
                <c:pt idx="385">
                  <c:v>3.9512553335257675E-2</c:v>
                </c:pt>
                <c:pt idx="386">
                  <c:v>3.968452287362647E-2</c:v>
                </c:pt>
                <c:pt idx="387">
                  <c:v>3.9854186014914882E-2</c:v>
                </c:pt>
                <c:pt idx="388">
                  <c:v>4.0021551242135932E-2</c:v>
                </c:pt>
                <c:pt idx="389">
                  <c:v>4.0186627163917105E-2</c:v>
                </c:pt>
                <c:pt idx="390">
                  <c:v>4.0349421087026625E-2</c:v>
                </c:pt>
                <c:pt idx="391">
                  <c:v>4.0509944720301748E-2</c:v>
                </c:pt>
                <c:pt idx="392">
                  <c:v>4.0668205635576368E-2</c:v>
                </c:pt>
                <c:pt idx="393">
                  <c:v>4.0824212951606549E-2</c:v>
                </c:pt>
                <c:pt idx="394">
                  <c:v>4.0977975916423152E-2</c:v>
                </c:pt>
                <c:pt idx="395">
                  <c:v>4.1129502429976122E-2</c:v>
                </c:pt>
                <c:pt idx="396">
                  <c:v>4.1278804946662341E-2</c:v>
                </c:pt>
                <c:pt idx="397">
                  <c:v>4.1425891637829206E-2</c:v>
                </c:pt>
                <c:pt idx="398">
                  <c:v>4.1570772274380816E-2</c:v>
                </c:pt>
                <c:pt idx="399">
                  <c:v>4.171345675919793E-2</c:v>
                </c:pt>
                <c:pt idx="400">
                  <c:v>4.1853953600112348E-2</c:v>
                </c:pt>
                <c:pt idx="401">
                  <c:v>4.1992276010198316E-2</c:v>
                </c:pt>
                <c:pt idx="402">
                  <c:v>4.2128432773071225E-2</c:v>
                </c:pt>
                <c:pt idx="403">
                  <c:v>4.2262434323337442E-2</c:v>
                </c:pt>
                <c:pt idx="404">
                  <c:v>4.2394291229283662E-2</c:v>
                </c:pt>
                <c:pt idx="405">
                  <c:v>4.2524012616382396E-2</c:v>
                </c:pt>
                <c:pt idx="406">
                  <c:v>4.2651612464498945E-2</c:v>
                </c:pt>
                <c:pt idx="407">
                  <c:v>4.2777100177227724E-2</c:v>
                </c:pt>
                <c:pt idx="408">
                  <c:v>4.2900486859350356E-2</c:v>
                </c:pt>
                <c:pt idx="409">
                  <c:v>4.302178374999014E-2</c:v>
                </c:pt>
                <c:pt idx="410">
                  <c:v>4.3141000596873633E-2</c:v>
                </c:pt>
                <c:pt idx="411">
                  <c:v>4.3258152149548736E-2</c:v>
                </c:pt>
                <c:pt idx="412">
                  <c:v>4.337324843409638E-2</c:v>
                </c:pt>
                <c:pt idx="413">
                  <c:v>4.3486301226689492E-2</c:v>
                </c:pt>
                <c:pt idx="414">
                  <c:v>4.3597320772628567E-2</c:v>
                </c:pt>
                <c:pt idx="415">
                  <c:v>4.3706322435715789E-2</c:v>
                </c:pt>
                <c:pt idx="416">
                  <c:v>4.3813316738257155E-2</c:v>
                </c:pt>
                <c:pt idx="417">
                  <c:v>4.3918315990849457E-2</c:v>
                </c:pt>
                <c:pt idx="418">
                  <c:v>4.4021332636963027E-2</c:v>
                </c:pt>
                <c:pt idx="419">
                  <c:v>4.4122379252571856E-2</c:v>
                </c:pt>
                <c:pt idx="420">
                  <c:v>4.4221468545726492E-2</c:v>
                </c:pt>
                <c:pt idx="421">
                  <c:v>4.4318612489695416E-2</c:v>
                </c:pt>
                <c:pt idx="422">
                  <c:v>4.4413825783249754E-2</c:v>
                </c:pt>
                <c:pt idx="423">
                  <c:v>4.4507119790119419E-2</c:v>
                </c:pt>
                <c:pt idx="424">
                  <c:v>4.4598509488980934E-2</c:v>
                </c:pt>
                <c:pt idx="425">
                  <c:v>4.4688007369316586E-2</c:v>
                </c:pt>
                <c:pt idx="426">
                  <c:v>4.4775626030028694E-2</c:v>
                </c:pt>
                <c:pt idx="427">
                  <c:v>4.4861380864772024E-2</c:v>
                </c:pt>
                <c:pt idx="428">
                  <c:v>4.4945283832378266E-2</c:v>
                </c:pt>
                <c:pt idx="429">
                  <c:v>4.5027350599433177E-2</c:v>
                </c:pt>
                <c:pt idx="430">
                  <c:v>4.5107594267379807E-2</c:v>
                </c:pt>
                <c:pt idx="431">
                  <c:v>4.5186028043284553E-2</c:v>
                </c:pt>
                <c:pt idx="432">
                  <c:v>4.5262667996771026E-2</c:v>
                </c:pt>
                <c:pt idx="433">
                  <c:v>4.5337526662481274E-2</c:v>
                </c:pt>
                <c:pt idx="434">
                  <c:v>4.541062037404487E-2</c:v>
                </c:pt>
                <c:pt idx="435">
                  <c:v>4.548196188996969E-2</c:v>
                </c:pt>
                <c:pt idx="436">
                  <c:v>4.5551567803804718E-2</c:v>
                </c:pt>
                <c:pt idx="437">
                  <c:v>4.56194520368167E-2</c:v>
                </c:pt>
                <c:pt idx="438">
                  <c:v>4.5685629556789335E-2</c:v>
                </c:pt>
                <c:pt idx="439">
                  <c:v>4.5750114971834288E-2</c:v>
                </c:pt>
                <c:pt idx="440">
                  <c:v>4.5812923953229091E-2</c:v>
                </c:pt>
                <c:pt idx="441">
                  <c:v>4.5874071814925102E-2</c:v>
                </c:pt>
                <c:pt idx="442">
                  <c:v>4.5933573983817262E-2</c:v>
                </c:pt>
                <c:pt idx="443">
                  <c:v>4.5991446484122893E-2</c:v>
                </c:pt>
                <c:pt idx="444">
                  <c:v>4.6047703995815897E-2</c:v>
                </c:pt>
                <c:pt idx="445">
                  <c:v>4.6102362760169942E-2</c:v>
                </c:pt>
                <c:pt idx="446">
                  <c:v>4.6155438642838539E-2</c:v>
                </c:pt>
                <c:pt idx="447">
                  <c:v>4.6206948110769322E-2</c:v>
                </c:pt>
                <c:pt idx="448">
                  <c:v>4.6256906253101873E-2</c:v>
                </c:pt>
                <c:pt idx="449">
                  <c:v>4.6305329742775125E-2</c:v>
                </c:pt>
                <c:pt idx="450">
                  <c:v>4.6352235113025907E-2</c:v>
                </c:pt>
                <c:pt idx="451">
                  <c:v>4.6397638245777612E-2</c:v>
                </c:pt>
                <c:pt idx="452">
                  <c:v>4.6441556125890945E-2</c:v>
                </c:pt>
                <c:pt idx="453">
                  <c:v>4.648400495433444E-2</c:v>
                </c:pt>
                <c:pt idx="454">
                  <c:v>4.652500153227565E-2</c:v>
                </c:pt>
                <c:pt idx="455">
                  <c:v>4.6564562629153684E-2</c:v>
                </c:pt>
                <c:pt idx="456">
                  <c:v>4.6602705107159539E-2</c:v>
                </c:pt>
                <c:pt idx="457">
                  <c:v>4.6639441757040531E-2</c:v>
                </c:pt>
                <c:pt idx="458">
                  <c:v>4.6674796377949454E-2</c:v>
                </c:pt>
                <c:pt idx="459">
                  <c:v>4.6708766001193495E-2</c:v>
                </c:pt>
                <c:pt idx="460">
                  <c:v>4.6741377914718718E-2</c:v>
                </c:pt>
                <c:pt idx="461">
                  <c:v>4.677262898374121E-2</c:v>
                </c:pt>
                <c:pt idx="462">
                  <c:v>4.680254665851287E-2</c:v>
                </c:pt>
                <c:pt idx="463">
                  <c:v>4.6831127633475633E-2</c:v>
                </c:pt>
                <c:pt idx="464">
                  <c:v>4.6858399516058649E-2</c:v>
                </c:pt>
                <c:pt idx="465">
                  <c:v>4.6884358825253172E-2</c:v>
                </c:pt>
                <c:pt idx="466">
                  <c:v>4.6909025426275702E-2</c:v>
                </c:pt>
                <c:pt idx="467">
                  <c:v>4.6932419340748023E-2</c:v>
                </c:pt>
                <c:pt idx="468">
                  <c:v>4.695453681581125E-2</c:v>
                </c:pt>
                <c:pt idx="469">
                  <c:v>4.697540582924177E-2</c:v>
                </c:pt>
                <c:pt idx="470">
                  <c:v>4.699502244120092E-2</c:v>
                </c:pt>
                <c:pt idx="471">
                  <c:v>4.7013414768529466E-2</c:v>
                </c:pt>
                <c:pt idx="472">
                  <c:v>4.7030578679902568E-2</c:v>
                </c:pt>
                <c:pt idx="473">
                  <c:v>4.7046542426039617E-2</c:v>
                </c:pt>
                <c:pt idx="474">
                  <c:v>4.7061301679656518E-2</c:v>
                </c:pt>
                <c:pt idx="475">
                  <c:v>4.7074884820200488E-2</c:v>
                </c:pt>
                <c:pt idx="476">
                  <c:v>4.7087287320040569E-2</c:v>
                </c:pt>
                <c:pt idx="477">
                  <c:v>4.7098529338064785E-2</c:v>
                </c:pt>
                <c:pt idx="478">
                  <c:v>4.7108631174400457E-2</c:v>
                </c:pt>
                <c:pt idx="479">
                  <c:v>4.7117587992855231E-2</c:v>
                </c:pt>
                <c:pt idx="480">
                  <c:v>4.7125428472257327E-2</c:v>
                </c:pt>
                <c:pt idx="481">
                  <c:v>4.7132147565469254E-2</c:v>
                </c:pt>
                <c:pt idx="482">
                  <c:v>4.713777406221039E-2</c:v>
                </c:pt>
                <c:pt idx="483">
                  <c:v>4.7142302700331019E-2</c:v>
                </c:pt>
                <c:pt idx="484">
                  <c:v>4.7145762375452559E-2</c:v>
                </c:pt>
                <c:pt idx="485">
                  <c:v>4.7148147606435487E-2</c:v>
                </c:pt>
                <c:pt idx="486">
                  <c:v>4.7149478682500315E-2</c:v>
                </c:pt>
                <c:pt idx="487">
                  <c:v>4.7149776021804354E-2</c:v>
                </c:pt>
                <c:pt idx="488">
                  <c:v>4.7149033807545558E-2</c:v>
                </c:pt>
                <c:pt idx="489">
                  <c:v>4.7147281178687023E-2</c:v>
                </c:pt>
                <c:pt idx="490">
                  <c:v>4.7144512090030441E-2</c:v>
                </c:pt>
                <c:pt idx="491">
                  <c:v>4.7140755769498395E-2</c:v>
                </c:pt>
                <c:pt idx="492">
                  <c:v>4.7136005939935902E-2</c:v>
                </c:pt>
                <c:pt idx="493">
                  <c:v>4.7130291913566026E-2</c:v>
                </c:pt>
                <c:pt idx="494">
                  <c:v>4.712360717785459E-2</c:v>
                </c:pt>
                <c:pt idx="495">
                  <c:v>4.7115981124745618E-2</c:v>
                </c:pt>
                <c:pt idx="496">
                  <c:v>4.7107407003029393E-2</c:v>
                </c:pt>
                <c:pt idx="497">
                  <c:v>4.709790513618374E-2</c:v>
                </c:pt>
                <c:pt idx="498">
                  <c:v>4.7087495962274031E-2</c:v>
                </c:pt>
                <c:pt idx="499">
                  <c:v>4.7076172366222205E-2</c:v>
                </c:pt>
                <c:pt idx="500">
                  <c:v>4.7063963919845402E-2</c:v>
                </c:pt>
                <c:pt idx="501">
                  <c:v>4.7050863261774649E-2</c:v>
                </c:pt>
                <c:pt idx="502">
                  <c:v>4.7036900028270996E-2</c:v>
                </c:pt>
                <c:pt idx="503">
                  <c:v>4.702206660886913E-2</c:v>
                </c:pt>
                <c:pt idx="504">
                  <c:v>4.7006392700139427E-2</c:v>
                </c:pt>
                <c:pt idx="505">
                  <c:v>4.6989870439872912E-2</c:v>
                </c:pt>
                <c:pt idx="506">
                  <c:v>4.697252008765937E-2</c:v>
                </c:pt>
                <c:pt idx="507">
                  <c:v>4.6954362006825914E-2</c:v>
                </c:pt>
                <c:pt idx="508">
                  <c:v>4.6935387952868314E-2</c:v>
                </c:pt>
                <c:pt idx="509">
                  <c:v>4.6915627755782688E-2</c:v>
                </c:pt>
                <c:pt idx="510">
                  <c:v>4.6895072913323323E-2</c:v>
                </c:pt>
                <c:pt idx="511">
                  <c:v>4.6873753302208679E-2</c:v>
                </c:pt>
                <c:pt idx="512">
                  <c:v>4.6851660160304773E-2</c:v>
                </c:pt>
                <c:pt idx="513">
                  <c:v>4.6828823407426223E-2</c:v>
                </c:pt>
                <c:pt idx="514">
                  <c:v>4.6805234019570284E-2</c:v>
                </c:pt>
                <c:pt idx="515">
                  <c:v>4.678091212090927E-2</c:v>
                </c:pt>
                <c:pt idx="516">
                  <c:v>4.6755877929415254E-2</c:v>
                </c:pt>
                <c:pt idx="517">
                  <c:v>4.6730122024889104E-2</c:v>
                </c:pt>
                <c:pt idx="518">
                  <c:v>4.670367441978801E-2</c:v>
                </c:pt>
                <c:pt idx="519">
                  <c:v>4.667652542771987E-2</c:v>
                </c:pt>
                <c:pt idx="520">
                  <c:v>4.6648705092486323E-2</c:v>
                </c:pt>
                <c:pt idx="521">
                  <c:v>4.6620203460035939E-2</c:v>
                </c:pt>
                <c:pt idx="522">
                  <c:v>4.6591050602422246E-2</c:v>
                </c:pt>
                <c:pt idx="523">
                  <c:v>4.6561236296623183E-2</c:v>
                </c:pt>
                <c:pt idx="524">
                  <c:v>4.6530790639969365E-2</c:v>
                </c:pt>
                <c:pt idx="525">
                  <c:v>4.6499697860027264E-2</c:v>
                </c:pt>
                <c:pt idx="526">
                  <c:v>4.64679936725527E-2</c:v>
                </c:pt>
                <c:pt idx="527">
                  <c:v>4.6435676892134022E-2</c:v>
                </c:pt>
                <c:pt idx="528">
                  <c:v>4.6402757823849346E-2</c:v>
                </c:pt>
                <c:pt idx="529">
                  <c:v>4.6369245352074727E-2</c:v>
                </c:pt>
                <c:pt idx="530">
                  <c:v>4.6335149626401936E-2</c:v>
                </c:pt>
                <c:pt idx="531">
                  <c:v>4.6300479430570807E-2</c:v>
                </c:pt>
                <c:pt idx="532">
                  <c:v>4.6265244757021547E-2</c:v>
                </c:pt>
                <c:pt idx="533">
                  <c:v>4.6229454287402369E-2</c:v>
                </c:pt>
                <c:pt idx="534">
                  <c:v>4.6193112445743402E-2</c:v>
                </c:pt>
                <c:pt idx="535">
                  <c:v>4.6156238898985791E-2</c:v>
                </c:pt>
                <c:pt idx="536">
                  <c:v>4.6118837075110324E-2</c:v>
                </c:pt>
                <c:pt idx="537">
                  <c:v>4.6080916567332562E-2</c:v>
                </c:pt>
                <c:pt idx="538">
                  <c:v>4.6042485796494392E-2</c:v>
                </c:pt>
                <c:pt idx="539">
                  <c:v>4.6003554193920854E-2</c:v>
                </c:pt>
                <c:pt idx="540">
                  <c:v>4.5964130074201394E-2</c:v>
                </c:pt>
                <c:pt idx="541">
                  <c:v>4.5924217197928476E-2</c:v>
                </c:pt>
                <c:pt idx="542">
                  <c:v>4.5883840295859971E-2</c:v>
                </c:pt>
                <c:pt idx="543">
                  <c:v>4.5842986413878122E-2</c:v>
                </c:pt>
                <c:pt idx="544">
                  <c:v>4.5801680436163901E-2</c:v>
                </c:pt>
                <c:pt idx="545">
                  <c:v>4.5759925120495877E-2</c:v>
                </c:pt>
                <c:pt idx="546">
                  <c:v>4.5717729324056086E-2</c:v>
                </c:pt>
                <c:pt idx="547">
                  <c:v>4.5675100982867083E-2</c:v>
                </c:pt>
                <c:pt idx="548">
                  <c:v>4.5632048788432418E-2</c:v>
                </c:pt>
                <c:pt idx="549">
                  <c:v>4.5588580567137688E-2</c:v>
                </c:pt>
                <c:pt idx="550">
                  <c:v>4.5544699214849854E-2</c:v>
                </c:pt>
                <c:pt idx="551">
                  <c:v>4.5500429336148999E-2</c:v>
                </c:pt>
                <c:pt idx="552">
                  <c:v>4.5455756745643255E-2</c:v>
                </c:pt>
                <c:pt idx="553">
                  <c:v>4.5410711645948135E-2</c:v>
                </c:pt>
                <c:pt idx="554">
                  <c:v>4.5365279579578664E-2</c:v>
                </c:pt>
                <c:pt idx="555">
                  <c:v>4.5319485191015509E-2</c:v>
                </c:pt>
                <c:pt idx="556">
                  <c:v>4.527333040774309E-2</c:v>
                </c:pt>
                <c:pt idx="557">
                  <c:v>4.5226823170989548E-2</c:v>
                </c:pt>
                <c:pt idx="558">
                  <c:v>4.5179970809256176E-2</c:v>
                </c:pt>
                <c:pt idx="559">
                  <c:v>4.5132775350448004E-2</c:v>
                </c:pt>
                <c:pt idx="560">
                  <c:v>4.5085261250532818E-2</c:v>
                </c:pt>
                <c:pt idx="561">
                  <c:v>4.5037413106520034E-2</c:v>
                </c:pt>
                <c:pt idx="562">
                  <c:v>4.49892610853561E-2</c:v>
                </c:pt>
                <c:pt idx="563">
                  <c:v>4.4940789516244778E-2</c:v>
                </c:pt>
                <c:pt idx="564">
                  <c:v>4.4892022826562995E-2</c:v>
                </c:pt>
                <c:pt idx="565">
                  <c:v>4.4842962266050244E-2</c:v>
                </c:pt>
                <c:pt idx="566">
                  <c:v>4.4793609191411593E-2</c:v>
                </c:pt>
                <c:pt idx="567">
                  <c:v>4.4743987932908111E-2</c:v>
                </c:pt>
                <c:pt idx="568">
                  <c:v>4.4694082155703752E-2</c:v>
                </c:pt>
                <c:pt idx="569">
                  <c:v>4.4643921986751621E-2</c:v>
                </c:pt>
                <c:pt idx="570">
                  <c:v>4.4593490828000251E-2</c:v>
                </c:pt>
                <c:pt idx="571">
                  <c:v>4.4542818793556774E-2</c:v>
                </c:pt>
                <c:pt idx="572">
                  <c:v>4.4491889023644704E-2</c:v>
                </c:pt>
                <c:pt idx="573">
                  <c:v>4.4440731619023677E-2</c:v>
                </c:pt>
                <c:pt idx="574">
                  <c:v>4.4389329459747232E-2</c:v>
                </c:pt>
                <c:pt idx="575">
                  <c:v>4.4337700752946109E-2</c:v>
                </c:pt>
                <c:pt idx="576">
                  <c:v>4.4285863759737532E-2</c:v>
                </c:pt>
                <c:pt idx="577">
                  <c:v>4.4233800973002502E-2</c:v>
                </c:pt>
                <c:pt idx="578">
                  <c:v>4.4181542458428501E-2</c:v>
                </c:pt>
                <c:pt idx="579">
                  <c:v>4.4129070452915739E-2</c:v>
                </c:pt>
                <c:pt idx="580">
                  <c:v>4.4076415007617248E-2</c:v>
                </c:pt>
                <c:pt idx="581">
                  <c:v>4.4023558105230613E-2</c:v>
                </c:pt>
                <c:pt idx="582">
                  <c:v>4.3970529782168852E-2</c:v>
                </c:pt>
                <c:pt idx="583">
                  <c:v>4.3917311768779513E-2</c:v>
                </c:pt>
                <c:pt idx="584">
                  <c:v>4.3863921938356032E-2</c:v>
                </c:pt>
                <c:pt idx="585">
                  <c:v>4.381037821547544E-2</c:v>
                </c:pt>
                <c:pt idx="586">
                  <c:v>4.3756661955510645E-2</c:v>
                </c:pt>
                <c:pt idx="587">
                  <c:v>4.3702803157519302E-2</c:v>
                </c:pt>
                <c:pt idx="588">
                  <c:v>4.3648782929340199E-2</c:v>
                </c:pt>
                <c:pt idx="589">
                  <c:v>4.3594631255024802E-2</c:v>
                </c:pt>
                <c:pt idx="590">
                  <c:v>4.3540328996903119E-2</c:v>
                </c:pt>
                <c:pt idx="591">
                  <c:v>4.3485906124044904E-2</c:v>
                </c:pt>
                <c:pt idx="592">
                  <c:v>4.3431343255327166E-2</c:v>
                </c:pt>
                <c:pt idx="593">
                  <c:v>4.3376657938482048E-2</c:v>
                </c:pt>
                <c:pt idx="594">
                  <c:v>4.3321867770357042E-2</c:v>
                </c:pt>
                <c:pt idx="595">
                  <c:v>4.3266953008577705E-2</c:v>
                </c:pt>
                <c:pt idx="596">
                  <c:v>4.3211943585244279E-2</c:v>
                </c:pt>
                <c:pt idx="597">
                  <c:v>4.3156819519830233E-2</c:v>
                </c:pt>
                <c:pt idx="598">
                  <c:v>4.3101604457160922E-2</c:v>
                </c:pt>
                <c:pt idx="599">
                  <c:v>4.3046296999064287E-2</c:v>
                </c:pt>
                <c:pt idx="600">
                  <c:v>4.2990901930379452E-2</c:v>
                </c:pt>
                <c:pt idx="601">
                  <c:v>4.293542397411694E-2</c:v>
                </c:pt>
                <c:pt idx="602">
                  <c:v>4.2879867791794639E-2</c:v>
                </c:pt>
                <c:pt idx="603">
                  <c:v>4.2824237983725241E-2</c:v>
                </c:pt>
                <c:pt idx="604">
                  <c:v>4.2768539089363657E-2</c:v>
                </c:pt>
                <c:pt idx="605">
                  <c:v>4.2712775587621099E-2</c:v>
                </c:pt>
                <c:pt idx="606">
                  <c:v>4.2656951897191604E-2</c:v>
                </c:pt>
                <c:pt idx="607">
                  <c:v>4.260107237688425E-2</c:v>
                </c:pt>
                <c:pt idx="608">
                  <c:v>4.2545134918664677E-2</c:v>
                </c:pt>
                <c:pt idx="609">
                  <c:v>4.2489156564051236E-2</c:v>
                </c:pt>
                <c:pt idx="610">
                  <c:v>4.2433135100098475E-2</c:v>
                </c:pt>
                <c:pt idx="611">
                  <c:v>4.2377074649445935E-2</c:v>
                </c:pt>
                <c:pt idx="612">
                  <c:v>4.2320979276541909E-2</c:v>
                </c:pt>
                <c:pt idx="613">
                  <c:v>4.2264852987994685E-2</c:v>
                </c:pt>
                <c:pt idx="614">
                  <c:v>4.220869973291088E-2</c:v>
                </c:pt>
                <c:pt idx="615">
                  <c:v>4.2152523403261928E-2</c:v>
                </c:pt>
                <c:pt idx="616">
                  <c:v>4.2096327834217059E-2</c:v>
                </c:pt>
                <c:pt idx="617">
                  <c:v>4.2040116804511377E-2</c:v>
                </c:pt>
                <c:pt idx="618">
                  <c:v>4.1983887501002425E-2</c:v>
                </c:pt>
                <c:pt idx="619">
                  <c:v>4.1927656649679956E-2</c:v>
                </c:pt>
                <c:pt idx="620">
                  <c:v>4.187142133888664E-2</c:v>
                </c:pt>
                <c:pt idx="621">
                  <c:v>4.1815185125169733E-2</c:v>
                </c:pt>
                <c:pt idx="622">
                  <c:v>4.175895151043052E-2</c:v>
                </c:pt>
                <c:pt idx="623">
                  <c:v>4.1702723942279848E-2</c:v>
                </c:pt>
                <c:pt idx="624">
                  <c:v>4.1646505814407396E-2</c:v>
                </c:pt>
                <c:pt idx="625">
                  <c:v>4.1590300466940552E-2</c:v>
                </c:pt>
                <c:pt idx="626">
                  <c:v>4.1534111186815444E-2</c:v>
                </c:pt>
                <c:pt idx="627">
                  <c:v>4.1477934561727714E-2</c:v>
                </c:pt>
                <c:pt idx="628">
                  <c:v>4.1421787054133713E-2</c:v>
                </c:pt>
                <c:pt idx="629">
                  <c:v>4.1365665159223373E-2</c:v>
                </c:pt>
                <c:pt idx="630">
                  <c:v>4.1309571954800534E-2</c:v>
                </c:pt>
                <c:pt idx="631">
                  <c:v>4.1253510467318198E-2</c:v>
                </c:pt>
                <c:pt idx="632">
                  <c:v>4.1197480406491641E-2</c:v>
                </c:pt>
                <c:pt idx="633">
                  <c:v>4.1141491224069578E-2</c:v>
                </c:pt>
                <c:pt idx="634">
                  <c:v>4.1085542533418451E-2</c:v>
                </c:pt>
                <c:pt idx="635">
                  <c:v>4.1029637159196539E-2</c:v>
                </c:pt>
                <c:pt idx="636">
                  <c:v>4.0973777876528561E-2</c:v>
                </c:pt>
                <c:pt idx="637">
                  <c:v>4.0917963935642079E-2</c:v>
                </c:pt>
                <c:pt idx="638">
                  <c:v>4.0862204958171645E-2</c:v>
                </c:pt>
                <c:pt idx="639">
                  <c:v>4.0806500104179196E-2</c:v>
                </c:pt>
                <c:pt idx="640">
                  <c:v>4.0750848653012789E-2</c:v>
                </c:pt>
                <c:pt idx="641">
                  <c:v>4.069525973594619E-2</c:v>
                </c:pt>
                <c:pt idx="642">
                  <c:v>4.0639732541689649E-2</c:v>
                </c:pt>
                <c:pt idx="643">
                  <c:v>4.0584269508933762E-2</c:v>
                </c:pt>
                <c:pt idx="644">
                  <c:v>4.0528873029754039E-2</c:v>
                </c:pt>
                <c:pt idx="645">
                  <c:v>4.0473545450005269E-2</c:v>
                </c:pt>
                <c:pt idx="646">
                  <c:v>4.0418289069646465E-2</c:v>
                </c:pt>
                <c:pt idx="647">
                  <c:v>4.0363102598927114E-2</c:v>
                </c:pt>
                <c:pt idx="648">
                  <c:v>4.0307995328918871E-2</c:v>
                </c:pt>
                <c:pt idx="649">
                  <c:v>4.0252962546661872E-2</c:v>
                </c:pt>
                <c:pt idx="650">
                  <c:v>4.0198013047893846E-2</c:v>
                </c:pt>
                <c:pt idx="651">
                  <c:v>4.0143145572889782E-2</c:v>
                </c:pt>
                <c:pt idx="652">
                  <c:v>4.0088362153924126E-2</c:v>
                </c:pt>
                <c:pt idx="653">
                  <c:v>4.0033664779898219E-2</c:v>
                </c:pt>
                <c:pt idx="654">
                  <c:v>3.9979055396707895E-2</c:v>
                </c:pt>
                <c:pt idx="655">
                  <c:v>3.9924535907592151E-2</c:v>
                </c:pt>
                <c:pt idx="656">
                  <c:v>3.9870108173490508E-2</c:v>
                </c:pt>
                <c:pt idx="657">
                  <c:v>3.9815767031319595E-2</c:v>
                </c:pt>
                <c:pt idx="658">
                  <c:v>3.9761528212242478E-2</c:v>
                </c:pt>
                <c:pt idx="659">
                  <c:v>3.9707386480712752E-2</c:v>
                </c:pt>
                <c:pt idx="660">
                  <c:v>3.9653343531943719E-2</c:v>
                </c:pt>
                <c:pt idx="661">
                  <c:v>3.9599401020585706E-2</c:v>
                </c:pt>
                <c:pt idx="662">
                  <c:v>3.9545560561072154E-2</c:v>
                </c:pt>
                <c:pt idx="663">
                  <c:v>3.9491823727960298E-2</c:v>
                </c:pt>
                <c:pt idx="664">
                  <c:v>3.9438192056262457E-2</c:v>
                </c:pt>
                <c:pt idx="665">
                  <c:v>3.9384667041812496E-2</c:v>
                </c:pt>
                <c:pt idx="666">
                  <c:v>3.9331243068349897E-2</c:v>
                </c:pt>
                <c:pt idx="667">
                  <c:v>3.9277935690898963E-2</c:v>
                </c:pt>
                <c:pt idx="668">
                  <c:v>3.9224739226415492E-2</c:v>
                </c:pt>
                <c:pt idx="669">
                  <c:v>3.917165501730515E-2</c:v>
                </c:pt>
                <c:pt idx="670">
                  <c:v>3.911868436845084E-2</c:v>
                </c:pt>
                <c:pt idx="671">
                  <c:v>3.9065828547546325E-2</c:v>
                </c:pt>
                <c:pt idx="672">
                  <c:v>3.9013088785415637E-2</c:v>
                </c:pt>
                <c:pt idx="673">
                  <c:v>3.8960466276351781E-2</c:v>
                </c:pt>
                <c:pt idx="674">
                  <c:v>3.8907958603091257E-2</c:v>
                </c:pt>
                <c:pt idx="675">
                  <c:v>3.8855574033782939E-2</c:v>
                </c:pt>
                <c:pt idx="676">
                  <c:v>3.8803310084455284E-2</c:v>
                </c:pt>
                <c:pt idx="677">
                  <c:v>3.8751167806485805E-2</c:v>
                </c:pt>
                <c:pt idx="678">
                  <c:v>3.8699148216307315E-2</c:v>
                </c:pt>
                <c:pt idx="679">
                  <c:v>3.8647248697043717E-2</c:v>
                </c:pt>
                <c:pt idx="680">
                  <c:v>3.8595477389039214E-2</c:v>
                </c:pt>
                <c:pt idx="681">
                  <c:v>3.8543831611751865E-2</c:v>
                </c:pt>
                <c:pt idx="682">
                  <c:v>3.8492312245032467E-2</c:v>
                </c:pt>
                <c:pt idx="683">
                  <c:v>3.8440916518442433E-2</c:v>
                </c:pt>
                <c:pt idx="684">
                  <c:v>3.8389652474788614E-2</c:v>
                </c:pt>
                <c:pt idx="685">
                  <c:v>3.8338517282329745E-2</c:v>
                </c:pt>
                <c:pt idx="686">
                  <c:v>3.8287509946987736E-2</c:v>
                </c:pt>
                <c:pt idx="687">
                  <c:v>3.8236634667610035E-2</c:v>
                </c:pt>
                <c:pt idx="688">
                  <c:v>3.8185888494690207E-2</c:v>
                </c:pt>
                <c:pt idx="689">
                  <c:v>3.8135275864812371E-2</c:v>
                </c:pt>
                <c:pt idx="690">
                  <c:v>3.8084793759222212E-2</c:v>
                </c:pt>
                <c:pt idx="691">
                  <c:v>3.8034446265570829E-2</c:v>
                </c:pt>
                <c:pt idx="692">
                  <c:v>3.7984232195919135E-2</c:v>
                </c:pt>
                <c:pt idx="693">
                  <c:v>3.793415017375306E-2</c:v>
                </c:pt>
                <c:pt idx="694">
                  <c:v>3.7884202751093346E-2</c:v>
                </c:pt>
                <c:pt idx="695">
                  <c:v>3.78343920054557E-2</c:v>
                </c:pt>
                <c:pt idx="696">
                  <c:v>3.7784716621977674E-2</c:v>
                </c:pt>
                <c:pt idx="697">
                  <c:v>3.7735177011386616E-2</c:v>
                </c:pt>
                <c:pt idx="698">
                  <c:v>3.7685769873777065E-2</c:v>
                </c:pt>
                <c:pt idx="699">
                  <c:v>3.7636502921493377E-2</c:v>
                </c:pt>
                <c:pt idx="700">
                  <c:v>3.7587372801692755E-2</c:v>
                </c:pt>
              </c:numCache>
            </c:numRef>
          </c:val>
        </c:ser>
        <c:marker val="1"/>
        <c:axId val="133481216"/>
        <c:axId val="133466752"/>
      </c:lineChart>
      <c:catAx>
        <c:axId val="133458560"/>
        <c:scaling>
          <c:orientation val="minMax"/>
        </c:scaling>
        <c:axPos val="b"/>
        <c:title>
          <c:tx>
            <c:rich>
              <a:bodyPr/>
              <a:lstStyle/>
              <a:p>
                <a:pPr>
                  <a:defRPr lang="en-US"/>
                </a:pPr>
                <a:r>
                  <a:rPr lang="en-US"/>
                  <a:t>Distance from centre (mm)</a:t>
                </a:r>
              </a:p>
            </c:rich>
          </c:tx>
        </c:title>
        <c:numFmt formatCode="0" sourceLinked="0"/>
        <c:tickLblPos val="nextTo"/>
        <c:txPr>
          <a:bodyPr/>
          <a:lstStyle/>
          <a:p>
            <a:pPr>
              <a:defRPr lang="en-US"/>
            </a:pPr>
            <a:endParaRPr lang="en-US"/>
          </a:p>
        </c:txPr>
        <c:crossAx val="133464832"/>
        <c:crosses val="autoZero"/>
        <c:auto val="1"/>
        <c:lblAlgn val="ctr"/>
        <c:lblOffset val="100"/>
      </c:catAx>
      <c:valAx>
        <c:axId val="133464832"/>
        <c:scaling>
          <c:orientation val="minMax"/>
        </c:scaling>
        <c:axPos val="l"/>
        <c:majorGridlines/>
        <c:title>
          <c:tx>
            <c:rich>
              <a:bodyPr rot="-5400000" vert="horz"/>
              <a:lstStyle/>
              <a:p>
                <a:pPr>
                  <a:defRPr lang="en-US"/>
                </a:pPr>
                <a:r>
                  <a:rPr lang="en-US"/>
                  <a:t>Max Stress (Mpa)</a:t>
                </a:r>
              </a:p>
            </c:rich>
          </c:tx>
        </c:title>
        <c:numFmt formatCode="0" sourceLinked="0"/>
        <c:tickLblPos val="nextTo"/>
        <c:txPr>
          <a:bodyPr/>
          <a:lstStyle/>
          <a:p>
            <a:pPr>
              <a:defRPr lang="en-US"/>
            </a:pPr>
            <a:endParaRPr lang="en-US"/>
          </a:p>
        </c:txPr>
        <c:crossAx val="133458560"/>
        <c:crosses val="autoZero"/>
        <c:crossBetween val="between"/>
      </c:valAx>
      <c:valAx>
        <c:axId val="133466752"/>
        <c:scaling>
          <c:orientation val="minMax"/>
          <c:max val="0.5"/>
          <c:min val="0"/>
        </c:scaling>
        <c:axPos val="r"/>
        <c:title>
          <c:tx>
            <c:rich>
              <a:bodyPr rot="-5400000" vert="horz"/>
              <a:lstStyle/>
              <a:p>
                <a:pPr>
                  <a:defRPr lang="en-US"/>
                </a:pPr>
                <a:r>
                  <a:rPr lang="en-US"/>
                  <a:t>Max Strain (%)</a:t>
                </a:r>
              </a:p>
            </c:rich>
          </c:tx>
        </c:title>
        <c:numFmt formatCode="0.00" sourceLinked="1"/>
        <c:tickLblPos val="nextTo"/>
        <c:txPr>
          <a:bodyPr/>
          <a:lstStyle/>
          <a:p>
            <a:pPr>
              <a:defRPr lang="en-US"/>
            </a:pPr>
            <a:endParaRPr lang="en-US"/>
          </a:p>
        </c:txPr>
        <c:crossAx val="133481216"/>
        <c:crosses val="max"/>
        <c:crossBetween val="between"/>
      </c:valAx>
      <c:catAx>
        <c:axId val="133481216"/>
        <c:scaling>
          <c:orientation val="minMax"/>
        </c:scaling>
        <c:delete val="1"/>
        <c:axPos val="b"/>
        <c:numFmt formatCode="0" sourceLinked="1"/>
        <c:tickLblPos val="nextTo"/>
        <c:crossAx val="133466752"/>
        <c:crosses val="autoZero"/>
        <c:auto val="1"/>
        <c:lblAlgn val="ctr"/>
        <c:lblOffset val="100"/>
      </c:catAx>
    </c:plotArea>
    <c:legend>
      <c:legendPos val="b"/>
      <c:txPr>
        <a:bodyPr/>
        <a:lstStyle/>
        <a:p>
          <a:pPr>
            <a:defRPr lang="en-US"/>
          </a:pPr>
          <a:endParaRPr lang="en-US"/>
        </a:p>
      </c:txPr>
    </c:legend>
    <c:plotVisOnly val="1"/>
  </c:chart>
  <c:printSettings>
    <c:headerFooter/>
    <c:pageMargins b="0.75000000000001454" l="0.70000000000000062" r="0.70000000000000062" t="0.75000000000001454"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 Id="rId5" Type="http://schemas.openxmlformats.org/officeDocument/2006/relationships/image" Target="../media/image8.png"/><Relationship Id="rId4"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0</xdr:row>
      <xdr:rowOff>190495</xdr:rowOff>
    </xdr:from>
    <xdr:to>
      <xdr:col>10</xdr:col>
      <xdr:colOff>718465</xdr:colOff>
      <xdr:row>23</xdr:row>
      <xdr:rowOff>1</xdr:rowOff>
    </xdr:to>
    <xdr:pic>
      <xdr:nvPicPr>
        <xdr:cNvPr id="9217" name="Picture 1"/>
        <xdr:cNvPicPr>
          <a:picLocks noChangeAspect="1" noChangeArrowheads="1"/>
        </xdr:cNvPicPr>
      </xdr:nvPicPr>
      <xdr:blipFill>
        <a:blip xmlns:r="http://schemas.openxmlformats.org/officeDocument/2006/relationships" r:embed="rId1"/>
        <a:srcRect/>
        <a:stretch>
          <a:fillRect/>
        </a:stretch>
      </xdr:blipFill>
      <xdr:spPr bwMode="auto">
        <a:xfrm rot="16200000">
          <a:off x="2305901" y="2182750"/>
          <a:ext cx="6524631" cy="2540122"/>
        </a:xfrm>
        <a:prstGeom prst="rect">
          <a:avLst/>
        </a:prstGeom>
        <a:noFill/>
        <a:ln w="1">
          <a:solidFill>
            <a:schemeClr val="accent1"/>
          </a:solidFill>
          <a:miter lim="800000"/>
          <a:headEnd/>
          <a:tailEnd type="none" w="med" len="med"/>
        </a:ln>
        <a:effectLst/>
      </xdr:spPr>
    </xdr:pic>
    <xdr:clientData/>
  </xdr:twoCellAnchor>
  <xdr:twoCellAnchor editAs="oneCell">
    <xdr:from>
      <xdr:col>11</xdr:col>
      <xdr:colOff>154787</xdr:colOff>
      <xdr:row>1</xdr:row>
      <xdr:rowOff>369085</xdr:rowOff>
    </xdr:from>
    <xdr:to>
      <xdr:col>14</xdr:col>
      <xdr:colOff>445668</xdr:colOff>
      <xdr:row>22</xdr:row>
      <xdr:rowOff>11897</xdr:rowOff>
    </xdr:to>
    <xdr:pic>
      <xdr:nvPicPr>
        <xdr:cNvPr id="3" name="Picture 2" descr="Surfboard.jpg"/>
        <xdr:cNvPicPr>
          <a:picLocks noChangeAspect="1"/>
        </xdr:cNvPicPr>
      </xdr:nvPicPr>
      <xdr:blipFill>
        <a:blip xmlns:r="http://schemas.openxmlformats.org/officeDocument/2006/relationships" r:embed="rId2"/>
        <a:stretch>
          <a:fillRect/>
        </a:stretch>
      </xdr:blipFill>
      <xdr:spPr>
        <a:xfrm>
          <a:off x="7072318" y="559585"/>
          <a:ext cx="2112538" cy="59769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123824</xdr:colOff>
      <xdr:row>1</xdr:row>
      <xdr:rowOff>9523</xdr:rowOff>
    </xdr:from>
    <xdr:to>
      <xdr:col>2</xdr:col>
      <xdr:colOff>409575</xdr:colOff>
      <xdr:row>53</xdr:row>
      <xdr:rowOff>142875</xdr:rowOff>
    </xdr:to>
    <xdr:sp macro="" textlink="">
      <xdr:nvSpPr>
        <xdr:cNvPr id="2" name="TextBox 1"/>
        <xdr:cNvSpPr txBox="1"/>
      </xdr:nvSpPr>
      <xdr:spPr>
        <a:xfrm>
          <a:off x="123824" y="200023"/>
          <a:ext cx="5438776" cy="100393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2800" b="1" i="0" u="none" strike="noStrike">
              <a:solidFill>
                <a:schemeClr val="dk1"/>
              </a:solidFill>
              <a:latin typeface="+mn-lt"/>
              <a:ea typeface="+mn-ea"/>
              <a:cs typeface="+mn-cs"/>
            </a:rPr>
            <a:t>Overview</a:t>
          </a:r>
        </a:p>
        <a:p>
          <a:endParaRPr lang="en-US" sz="1100" b="0" i="0" u="none" strike="noStrike">
            <a:solidFill>
              <a:schemeClr val="dk1"/>
            </a:solidFill>
            <a:latin typeface="+mn-lt"/>
            <a:ea typeface="+mn-ea"/>
            <a:cs typeface="+mn-cs"/>
          </a:endParaRPr>
        </a:p>
        <a:p>
          <a:endParaRPr lang="en-US" sz="1100" b="0" i="0" u="none" strike="noStrike">
            <a:solidFill>
              <a:schemeClr val="dk1"/>
            </a:solidFill>
            <a:latin typeface="+mn-lt"/>
            <a:ea typeface="+mn-ea"/>
            <a:cs typeface="+mn-cs"/>
          </a:endParaRPr>
        </a:p>
        <a:p>
          <a:r>
            <a:rPr lang="en-US" sz="1100" b="0" i="0" u="none" strike="noStrike">
              <a:solidFill>
                <a:schemeClr val="dk1"/>
              </a:solidFill>
              <a:latin typeface="+mn-lt"/>
              <a:ea typeface="+mn-ea"/>
              <a:cs typeface="+mn-cs"/>
            </a:rPr>
            <a:t>BoardOff is a drafting tool to assist with the design of twin tip kiteboards. It allows you to :</a:t>
          </a:r>
        </a:p>
        <a:p>
          <a:endParaRPr lang="en-US" sz="1100" b="0" i="0" u="none" strike="noStrike">
            <a:solidFill>
              <a:schemeClr val="dk1"/>
            </a:solidFill>
            <a:latin typeface="+mn-lt"/>
            <a:ea typeface="+mn-ea"/>
            <a:cs typeface="+mn-cs"/>
          </a:endParaRPr>
        </a:p>
        <a:p>
          <a:pPr lvl="1"/>
          <a:r>
            <a:rPr lang="en-US" sz="1100" b="0" i="0" u="none" strike="noStrike">
              <a:solidFill>
                <a:schemeClr val="dk1"/>
              </a:solidFill>
              <a:latin typeface="+mn-lt"/>
              <a:ea typeface="+mn-ea"/>
              <a:cs typeface="+mn-cs"/>
            </a:rPr>
            <a:t>i) draft and print 1:1</a:t>
          </a:r>
          <a:r>
            <a:rPr lang="en-US" sz="1100" b="0" i="0" u="none" strike="noStrike" baseline="0">
              <a:solidFill>
                <a:schemeClr val="dk1"/>
              </a:solidFill>
              <a:latin typeface="+mn-lt"/>
              <a:ea typeface="+mn-ea"/>
              <a:cs typeface="+mn-cs"/>
            </a:rPr>
            <a:t> scale templates of </a:t>
          </a:r>
          <a:r>
            <a:rPr lang="en-US" sz="1100" b="0" i="0" u="none" strike="noStrike">
              <a:solidFill>
                <a:schemeClr val="dk1"/>
              </a:solidFill>
              <a:latin typeface="+mn-lt"/>
              <a:ea typeface="+mn-ea"/>
              <a:cs typeface="+mn-cs"/>
            </a:rPr>
            <a:t> the board outlline (including the fin support placements and footstrap inserts)  for boards up to</a:t>
          </a:r>
          <a:r>
            <a:rPr lang="en-US" sz="1100" b="0" i="0" u="none" strike="noStrike" baseline="0">
              <a:solidFill>
                <a:schemeClr val="dk1"/>
              </a:solidFill>
              <a:latin typeface="+mn-lt"/>
              <a:ea typeface="+mn-ea"/>
              <a:cs typeface="+mn-cs"/>
            </a:rPr>
            <a:t> 140cm.</a:t>
          </a:r>
          <a:endParaRPr lang="en-US" sz="1100" b="0" i="0" u="none" strike="noStrike">
            <a:solidFill>
              <a:schemeClr val="dk1"/>
            </a:solidFill>
            <a:latin typeface="+mn-lt"/>
            <a:ea typeface="+mn-ea"/>
            <a:cs typeface="+mn-cs"/>
          </a:endParaRPr>
        </a:p>
        <a:p>
          <a:pPr lvl="1"/>
          <a:r>
            <a:rPr lang="en-US" sz="1100" b="0" i="0" u="none" strike="noStrike">
              <a:solidFill>
                <a:schemeClr val="dk1"/>
              </a:solidFill>
              <a:latin typeface="+mn-lt"/>
              <a:ea typeface="+mn-ea"/>
              <a:cs typeface="+mn-cs"/>
            </a:rPr>
            <a:t>ii) draft 1:1 scale templates for </a:t>
          </a:r>
          <a:r>
            <a:rPr lang="en-US" sz="1100" b="0" i="0" u="none" strike="noStrike" baseline="0">
              <a:solidFill>
                <a:schemeClr val="dk1"/>
              </a:solidFill>
              <a:latin typeface="+mn-lt"/>
              <a:ea typeface="+mn-ea"/>
              <a:cs typeface="+mn-cs"/>
            </a:rPr>
            <a:t> the</a:t>
          </a:r>
          <a:r>
            <a:rPr lang="en-US" sz="1100" b="0" i="0" u="none" strike="noStrike">
              <a:solidFill>
                <a:schemeClr val="dk1"/>
              </a:solidFill>
              <a:latin typeface="+mn-lt"/>
              <a:ea typeface="+mn-ea"/>
              <a:cs typeface="+mn-cs"/>
            </a:rPr>
            <a:t> rocker table jigs based on user defined rocker and concave</a:t>
          </a:r>
          <a:r>
            <a:rPr lang="en-US" sz="1100" b="0" i="0" u="none" strike="noStrike" baseline="0">
              <a:solidFill>
                <a:schemeClr val="dk1"/>
              </a:solidFill>
              <a:latin typeface="+mn-lt"/>
              <a:ea typeface="+mn-ea"/>
              <a:cs typeface="+mn-cs"/>
            </a:rPr>
            <a:t> profiles.</a:t>
          </a:r>
        </a:p>
        <a:p>
          <a:pPr lvl="1"/>
          <a:r>
            <a:rPr lang="en-US" sz="1100" b="0" i="0" u="none" strike="noStrike" baseline="0">
              <a:solidFill>
                <a:schemeClr val="dk1"/>
              </a:solidFill>
              <a:latin typeface="+mn-lt"/>
              <a:ea typeface="+mn-ea"/>
              <a:cs typeface="+mn-cs"/>
            </a:rPr>
            <a:t>iii) estimate the weight of the board</a:t>
          </a:r>
        </a:p>
        <a:p>
          <a:pPr lvl="1"/>
          <a:r>
            <a:rPr lang="en-US" sz="1100" b="0" i="0" u="none" strike="noStrike" baseline="0">
              <a:solidFill>
                <a:schemeClr val="dk1"/>
              </a:solidFill>
              <a:latin typeface="+mn-lt"/>
              <a:ea typeface="+mn-ea"/>
              <a:cs typeface="+mn-cs"/>
            </a:rPr>
            <a:t>iv) [highly beta] model the baords flex</a:t>
          </a:r>
        </a:p>
        <a:p>
          <a:endParaRPr lang="en-US" sz="1100" b="0" i="0" u="none" strike="noStrike" baseline="0">
            <a:solidFill>
              <a:schemeClr val="dk1"/>
            </a:solidFill>
            <a:latin typeface="+mn-lt"/>
            <a:ea typeface="+mn-ea"/>
            <a:cs typeface="+mn-cs"/>
          </a:endParaRPr>
        </a:p>
        <a:p>
          <a:r>
            <a:rPr lang="en-US" sz="1100" b="1" i="0" u="none" strike="noStrike" baseline="0">
              <a:solidFill>
                <a:schemeClr val="dk1"/>
              </a:solidFill>
              <a:latin typeface="+mn-lt"/>
              <a:ea typeface="+mn-ea"/>
              <a:cs typeface="+mn-cs"/>
            </a:rPr>
            <a:t>Note:</a:t>
          </a:r>
        </a:p>
        <a:p>
          <a:pPr lvl="1"/>
          <a:r>
            <a:rPr lang="en-US" sz="1100" b="0" i="0" u="none" strike="noStrike" baseline="0">
              <a:solidFill>
                <a:schemeClr val="dk1"/>
              </a:solidFill>
              <a:latin typeface="+mn-lt"/>
              <a:ea typeface="+mn-ea"/>
              <a:cs typeface="+mn-cs"/>
            </a:rPr>
            <a:t>i) Designed and tested in MS Excel 2007. Opening in 2003 might cause the charts to  be lost.</a:t>
          </a:r>
        </a:p>
        <a:p>
          <a:pPr lvl="1"/>
          <a:r>
            <a:rPr lang="en-US" sz="1100" b="0" i="0" u="none" strike="noStrike" baseline="0">
              <a:solidFill>
                <a:schemeClr val="dk1"/>
              </a:solidFill>
              <a:latin typeface="+mn-lt"/>
              <a:ea typeface="+mn-ea"/>
              <a:cs typeface="+mn-cs"/>
            </a:rPr>
            <a:t>ii) The workbook contains VB macros and so you will need to have macros enabled.</a:t>
          </a:r>
        </a:p>
        <a:p>
          <a:pPr lvl="1"/>
          <a:r>
            <a:rPr lang="en-US" sz="1100" b="0" i="0" u="none" strike="noStrike" baseline="0">
              <a:solidFill>
                <a:schemeClr val="dk1"/>
              </a:solidFill>
              <a:latin typeface="+mn-lt"/>
              <a:ea typeface="+mn-ea"/>
              <a:cs typeface="+mn-cs"/>
            </a:rPr>
            <a:t>iii) As there are a large number of formulas the calculation option has been set to manual to avoid recalculation after every change.</a:t>
          </a:r>
        </a:p>
        <a:p>
          <a:pPr lvl="1"/>
          <a:r>
            <a:rPr lang="en-US" sz="1100" b="0" i="0" u="none" strike="noStrike" baseline="0">
              <a:solidFill>
                <a:schemeClr val="dk1"/>
              </a:solidFill>
              <a:latin typeface="+mn-lt"/>
              <a:ea typeface="+mn-ea"/>
              <a:cs typeface="+mn-cs"/>
            </a:rPr>
            <a:t>iv) Convention used here is that yellow cells are input cells to be changed by the user.  Avoid changing any other cell.</a:t>
          </a:r>
        </a:p>
        <a:p>
          <a:pPr lvl="1"/>
          <a:r>
            <a:rPr lang="en-US" sz="1100" b="0" i="0" u="none" strike="noStrike" baseline="0">
              <a:solidFill>
                <a:schemeClr val="dk1"/>
              </a:solidFill>
              <a:latin typeface="+mn-lt"/>
              <a:ea typeface="+mn-ea"/>
              <a:cs typeface="+mn-cs"/>
            </a:rPr>
            <a:t>v) The pages are protect to avoid accidentally changings certain calculated values. There is no password on the sheets  and so you can easily unprotect them if you wish to make changes.</a:t>
          </a:r>
          <a:endParaRPr lang="en-US" sz="1400" b="1" i="0" u="none" strike="noStrike" baseline="0">
            <a:solidFill>
              <a:schemeClr val="dk1"/>
            </a:solidFill>
            <a:latin typeface="+mn-lt"/>
            <a:ea typeface="+mn-ea"/>
            <a:cs typeface="+mn-cs"/>
          </a:endParaRPr>
        </a:p>
        <a:p>
          <a:endParaRPr lang="en-US" sz="1400" b="1" i="0" u="none" strike="noStrike" baseline="0">
            <a:solidFill>
              <a:schemeClr val="dk1"/>
            </a:solidFill>
            <a:latin typeface="+mn-lt"/>
            <a:ea typeface="+mn-ea"/>
            <a:cs typeface="+mn-cs"/>
          </a:endParaRPr>
        </a:p>
        <a:p>
          <a:r>
            <a:rPr lang="en-US" sz="1400" b="1" i="0" u="none" strike="noStrike" baseline="0">
              <a:solidFill>
                <a:schemeClr val="dk1"/>
              </a:solidFill>
              <a:latin typeface="+mn-lt"/>
              <a:ea typeface="+mn-ea"/>
              <a:cs typeface="+mn-cs"/>
            </a:rPr>
            <a:t>Overview of Tabs</a:t>
          </a:r>
        </a:p>
        <a:p>
          <a:r>
            <a:rPr lang="en-US" sz="1100" b="1" i="0" u="none" strike="noStrike" baseline="0">
              <a:solidFill>
                <a:schemeClr val="dk1"/>
              </a:solidFill>
              <a:latin typeface="+mn-lt"/>
              <a:ea typeface="+mn-ea"/>
              <a:cs typeface="+mn-cs"/>
            </a:rPr>
            <a:t>'OutlineParameters' </a:t>
          </a:r>
          <a:r>
            <a:rPr lang="en-US" sz="1100" b="0" i="0" u="none" strike="noStrike" baseline="0">
              <a:solidFill>
                <a:schemeClr val="dk1"/>
              </a:solidFill>
              <a:latin typeface="+mn-lt"/>
              <a:ea typeface="+mn-ea"/>
              <a:cs typeface="+mn-cs"/>
            </a:rPr>
            <a:t>and </a:t>
          </a:r>
          <a:r>
            <a:rPr lang="en-US" sz="1100" b="1" i="0" u="none" strike="noStrike" baseline="0">
              <a:solidFill>
                <a:schemeClr val="dk1"/>
              </a:solidFill>
              <a:latin typeface="+mn-lt"/>
              <a:ea typeface="+mn-ea"/>
              <a:cs typeface="+mn-cs"/>
            </a:rPr>
            <a:t>'RockerConcaveParameters' </a:t>
          </a:r>
          <a:r>
            <a:rPr lang="en-US" sz="1100" b="0" i="0" u="none" strike="noStrike" baseline="0">
              <a:solidFill>
                <a:schemeClr val="dk1"/>
              </a:solidFill>
              <a:latin typeface="+mn-lt"/>
              <a:ea typeface="+mn-ea"/>
              <a:cs typeface="+mn-cs"/>
            </a:rPr>
            <a:t>contain the parameters and draft drawing of the relevant items. </a:t>
          </a:r>
        </a:p>
        <a:p>
          <a:r>
            <a:rPr lang="en-US" sz="1100" b="0" i="0" u="none" strike="noStrike" baseline="0">
              <a:solidFill>
                <a:schemeClr val="dk1"/>
              </a:solidFill>
              <a:latin typeface="+mn-lt"/>
              <a:ea typeface="+mn-ea"/>
              <a:cs typeface="+mn-cs"/>
            </a:rPr>
            <a:t>The convention used is that cells coloured yellow are inputs cell that you can change. No other cells should be changed .</a:t>
          </a:r>
        </a:p>
        <a:p>
          <a:pPr lvl="1"/>
          <a:r>
            <a:rPr lang="en-US" sz="1100" b="1" i="1" u="none" strike="noStrike" baseline="0">
              <a:solidFill>
                <a:schemeClr val="dk1"/>
              </a:solidFill>
              <a:latin typeface="+mn-lt"/>
              <a:ea typeface="+mn-ea"/>
              <a:cs typeface="+mn-cs"/>
            </a:rPr>
            <a:t>OutlineParameters</a:t>
          </a:r>
          <a:endParaRPr lang="en-US" sz="1100" b="0" i="0" u="none" strike="noStrike" baseline="0">
            <a:solidFill>
              <a:schemeClr val="dk1"/>
            </a:solidFill>
            <a:latin typeface="+mn-lt"/>
            <a:ea typeface="+mn-ea"/>
            <a:cs typeface="+mn-cs"/>
          </a:endParaRPr>
        </a:p>
        <a:p>
          <a:pPr lvl="1"/>
          <a:r>
            <a:rPr lang="en-US" sz="1100" b="0" i="0" u="none" strike="noStrike" baseline="0">
              <a:solidFill>
                <a:schemeClr val="dk1"/>
              </a:solidFill>
              <a:latin typeface="+mn-lt"/>
              <a:ea typeface="+mn-ea"/>
              <a:cs typeface="+mn-cs"/>
            </a:rPr>
            <a:t>- Uses 4 cubic spline sections (tip, corner, mezzanine section and mid-section) to create the outline. Each spline requires 3 control points ( also called knots) to determine that shape of the curve. </a:t>
          </a:r>
        </a:p>
        <a:p>
          <a:pPr lvl="1"/>
          <a:r>
            <a:rPr lang="en-US" sz="1100" b="0" i="0" u="none" strike="noStrike" baseline="0">
              <a:solidFill>
                <a:schemeClr val="dk1"/>
              </a:solidFill>
              <a:latin typeface="+mn-lt"/>
              <a:ea typeface="+mn-ea"/>
              <a:cs typeface="+mn-cs"/>
            </a:rPr>
            <a:t>-  Where a  % appears in the input section, this refers to the % of either the width or height of the relevant section and not of the overall board dimensions.</a:t>
          </a:r>
        </a:p>
        <a:p>
          <a:pPr lvl="1"/>
          <a:r>
            <a:rPr lang="en-US" sz="1100" b="0" i="0" u="none" strike="noStrike" baseline="0">
              <a:solidFill>
                <a:schemeClr val="dk1"/>
              </a:solidFill>
              <a:latin typeface="+mn-lt"/>
              <a:ea typeface="+mn-ea"/>
              <a:cs typeface="+mn-cs"/>
            </a:rPr>
            <a:t>- Use the template selector to load or save board outlines.</a:t>
          </a:r>
        </a:p>
        <a:p>
          <a:pPr lvl="1"/>
          <a:r>
            <a:rPr lang="en-US" sz="1100" b="0" i="0" u="none" strike="noStrike" baseline="0">
              <a:solidFill>
                <a:schemeClr val="dk1"/>
              </a:solidFill>
              <a:latin typeface="+mn-lt"/>
              <a:ea typeface="+mn-ea"/>
              <a:cs typeface="+mn-cs"/>
            </a:rPr>
            <a:t>- There are several grouped rows below the draft outline chart that can be user to calibrate the chart to the right aspect ratio that you get a real feel of the shape your working with. There is a button there to recalibrate this if the chart should get distorted.</a:t>
          </a:r>
        </a:p>
        <a:p>
          <a:pPr lvl="1"/>
          <a:r>
            <a:rPr lang="en-US" sz="1100" b="0" i="0" u="none" strike="noStrike" baseline="0">
              <a:solidFill>
                <a:schemeClr val="dk1"/>
              </a:solidFill>
              <a:latin typeface="+mn-lt"/>
              <a:ea typeface="+mn-ea"/>
              <a:cs typeface="+mn-cs"/>
            </a:rPr>
            <a:t>- When printing your templates you may wish to reduce the outline by the width of the rails if your rails width is included in the dimensions of your board . The option at the top of the inputs allows you to do this and this. Note that the absolute position of the fins inserts and footpad inserts will not be changed  when this option is selected.</a:t>
          </a:r>
        </a:p>
        <a:p>
          <a:pPr lvl="1"/>
          <a:r>
            <a:rPr lang="en-US" sz="1100" b="1" i="0" u="none" strike="noStrike" baseline="0">
              <a:solidFill>
                <a:schemeClr val="dk1"/>
              </a:solidFill>
              <a:latin typeface="+mn-lt"/>
              <a:ea typeface="+mn-ea"/>
              <a:cs typeface="+mn-cs"/>
            </a:rPr>
            <a:t>RockerConcaveParameters</a:t>
          </a:r>
        </a:p>
        <a:p>
          <a:pPr lvl="1"/>
          <a:r>
            <a:rPr lang="en-US" sz="1100" b="0" i="0" u="none" strike="noStrike" baseline="0">
              <a:solidFill>
                <a:schemeClr val="dk1"/>
              </a:solidFill>
              <a:latin typeface="+mn-lt"/>
              <a:ea typeface="+mn-ea"/>
              <a:cs typeface="+mn-cs"/>
            </a:rPr>
            <a:t>- Two different types of rocker profiles can be created. </a:t>
          </a:r>
          <a:r>
            <a:rPr lang="en-US" sz="1100" b="1" i="1" u="none" strike="noStrike" baseline="0">
              <a:solidFill>
                <a:schemeClr val="dk1"/>
              </a:solidFill>
              <a:latin typeface="+mn-lt"/>
              <a:ea typeface="+mn-ea"/>
              <a:cs typeface="+mn-cs"/>
            </a:rPr>
            <a:t>Continuous rocker (with a flat or no-concave tips) or 2 stage</a:t>
          </a:r>
          <a:r>
            <a:rPr lang="en-US" sz="1100" b="0" i="0" u="none" strike="noStrike" baseline="0">
              <a:solidFill>
                <a:schemeClr val="dk1"/>
              </a:solidFill>
              <a:latin typeface="+mn-lt"/>
              <a:ea typeface="+mn-ea"/>
              <a:cs typeface="+mn-cs"/>
            </a:rPr>
            <a:t>. The later uses 2 cubic splines to create the center rocker profile. As tool does not enforce any  'smoothness' conditions between the different board sections it is possible that the rockerline you produce will be kinked at the mid point. Rocker table surfaces will be difficult to bend around such kinks and so a second chart appears on this page which shows the gradient of the rockerline and the second  derivative ( 1/ curvature) as well. These together can be used to identify the presence of a kink and by tweaking the parameters and observing the spikes in the second derivate the kinks can be minimised.</a:t>
          </a:r>
        </a:p>
        <a:p>
          <a:pPr lvl="1"/>
          <a:r>
            <a:rPr lang="en-US" sz="1100" b="0" i="0" u="none" strike="noStrike" baseline="0">
              <a:solidFill>
                <a:schemeClr val="dk1"/>
              </a:solidFill>
              <a:latin typeface="+mn-lt"/>
              <a:ea typeface="+mn-ea"/>
              <a:cs typeface="+mn-cs"/>
            </a:rPr>
            <a:t>- The design is based on  a table that has support jigs at the center and the edges and assumes that a stiff material is used for the surface (otherwise it will not bend uniformly). In order to take into account continued curve of the rocker table between the edge of the board and the edge of the table when concave is desired, themodel uses simple beam bending models to correct  the </a:t>
          </a:r>
          <a:r>
            <a:rPr lang="en-US" sz="1100" b="1" i="1" u="none" strike="noStrike" baseline="0">
              <a:solidFill>
                <a:schemeClr val="dk1"/>
              </a:solidFill>
              <a:latin typeface="+mn-lt"/>
              <a:ea typeface="+mn-ea"/>
              <a:cs typeface="+mn-cs"/>
            </a:rPr>
            <a:t>edge jigs</a:t>
          </a:r>
          <a:r>
            <a:rPr lang="en-US" sz="1100" b="0" i="1" u="none" strike="noStrike" baseline="0">
              <a:solidFill>
                <a:schemeClr val="dk1"/>
              </a:solidFill>
              <a:latin typeface="+mn-lt"/>
              <a:ea typeface="+mn-ea"/>
              <a:cs typeface="+mn-cs"/>
            </a:rPr>
            <a:t>.</a:t>
          </a:r>
        </a:p>
        <a:p>
          <a:pPr lvl="1"/>
          <a:r>
            <a:rPr lang="en-US" sz="1100" b="0" i="0" u="none" strike="noStrike" baseline="0">
              <a:solidFill>
                <a:schemeClr val="dk1"/>
              </a:solidFill>
              <a:latin typeface="+mn-lt"/>
              <a:ea typeface="+mn-ea"/>
              <a:cs typeface="+mn-cs"/>
            </a:rPr>
            <a:t>- There are two </a:t>
          </a:r>
          <a:r>
            <a:rPr lang="en-US" sz="1100" b="1" i="1" u="none" strike="noStrike" baseline="0">
              <a:solidFill>
                <a:schemeClr val="dk1"/>
              </a:solidFill>
              <a:latin typeface="+mn-lt"/>
              <a:ea typeface="+mn-ea"/>
              <a:cs typeface="+mn-cs"/>
            </a:rPr>
            <a:t>springback factors </a:t>
          </a:r>
          <a:r>
            <a:rPr lang="en-US" sz="1100" b="0" i="0" u="none" strike="noStrike" baseline="0">
              <a:solidFill>
                <a:schemeClr val="dk1"/>
              </a:solidFill>
              <a:latin typeface="+mn-lt"/>
              <a:ea typeface="+mn-ea"/>
              <a:cs typeface="+mn-cs"/>
            </a:rPr>
            <a:t>included to accomodate the springback that occurs when the stiff core material is bend into shape  and then unclamped after laminating. In stiff cores such as wood this apparently can be up to 20% on the concave and the rocker.  For foam cores the effect is much less. When designg your rocker and concave be sure to set these to 0% during the design stage and then set the the springback factors based on the stiffness of your core material once you have designed the 'theoretical profiles'.</a:t>
          </a:r>
        </a:p>
        <a:p>
          <a:endParaRPr lang="en-US" sz="1100" b="0" i="0" u="none" strike="noStrike" baseline="0">
            <a:solidFill>
              <a:schemeClr val="dk1"/>
            </a:solidFill>
            <a:latin typeface="+mn-lt"/>
            <a:ea typeface="+mn-ea"/>
            <a:cs typeface="+mn-cs"/>
          </a:endParaRPr>
        </a:p>
      </xdr:txBody>
    </xdr:sp>
    <xdr:clientData/>
  </xdr:twoCellAnchor>
  <xdr:twoCellAnchor>
    <xdr:from>
      <xdr:col>0</xdr:col>
      <xdr:colOff>76200</xdr:colOff>
      <xdr:row>64</xdr:row>
      <xdr:rowOff>19049</xdr:rowOff>
    </xdr:from>
    <xdr:to>
      <xdr:col>2</xdr:col>
      <xdr:colOff>333375</xdr:colOff>
      <xdr:row>88</xdr:row>
      <xdr:rowOff>38100</xdr:rowOff>
    </xdr:to>
    <xdr:sp macro="" textlink="">
      <xdr:nvSpPr>
        <xdr:cNvPr id="3" name="TextBox 2"/>
        <xdr:cNvSpPr txBox="1"/>
      </xdr:nvSpPr>
      <xdr:spPr>
        <a:xfrm>
          <a:off x="76200" y="12211049"/>
          <a:ext cx="5410200" cy="4591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0" i="0" baseline="0">
              <a:solidFill>
                <a:schemeClr val="dk1"/>
              </a:solidFill>
              <a:latin typeface="+mn-lt"/>
              <a:ea typeface="+mn-ea"/>
              <a:cs typeface="+mn-cs"/>
            </a:rPr>
            <a:t>The</a:t>
          </a:r>
          <a:r>
            <a:rPr lang="en-US" sz="1100" b="1" i="0" baseline="0">
              <a:solidFill>
                <a:schemeClr val="dk1"/>
              </a:solidFill>
              <a:latin typeface="+mn-lt"/>
              <a:ea typeface="+mn-ea"/>
              <a:cs typeface="+mn-cs"/>
            </a:rPr>
            <a:t> OutlineTemplate </a:t>
          </a:r>
          <a:r>
            <a:rPr lang="en-US" sz="1100" b="0" i="0" baseline="0">
              <a:solidFill>
                <a:schemeClr val="dk1"/>
              </a:solidFill>
              <a:latin typeface="+mn-lt"/>
              <a:ea typeface="+mn-ea"/>
              <a:cs typeface="+mn-cs"/>
            </a:rPr>
            <a:t>and </a:t>
          </a:r>
          <a:r>
            <a:rPr lang="en-US" sz="1100" b="1" i="0" baseline="0">
              <a:solidFill>
                <a:schemeClr val="dk1"/>
              </a:solidFill>
              <a:latin typeface="+mn-lt"/>
              <a:ea typeface="+mn-ea"/>
              <a:cs typeface="+mn-cs"/>
            </a:rPr>
            <a:t>Rocker Template </a:t>
          </a:r>
          <a:r>
            <a:rPr lang="en-US" sz="1100" b="0" i="0" baseline="0">
              <a:solidFill>
                <a:schemeClr val="dk1"/>
              </a:solidFill>
              <a:latin typeface="+mn-lt"/>
              <a:ea typeface="+mn-ea"/>
              <a:cs typeface="+mn-cs"/>
            </a:rPr>
            <a:t>tabs contain scaled charts that can be printed off, taped together and traced onto the core or jig material. </a:t>
          </a:r>
        </a:p>
        <a:p>
          <a:pPr lvl="1"/>
          <a:r>
            <a:rPr lang="en-US" sz="1100" b="0" i="0" baseline="0">
              <a:solidFill>
                <a:schemeClr val="dk1"/>
              </a:solidFill>
              <a:latin typeface="+mn-lt"/>
              <a:ea typeface="+mn-ea"/>
              <a:cs typeface="+mn-cs"/>
            </a:rPr>
            <a:t>-These are calibrated to 72dpi and this can be recalibrated if the chart should get accidentally distored. Simply press the recalibrate button below the chart. The data used to calibrate the chart is contained in the reference tab. The recalibration is done using a simple VB macro. ALWAYS CHECK THAT THE PRINTED SCALES ARE CORRECT - I.E PRINT A TEST PAGE AND MEASURE THE SCALE.</a:t>
          </a:r>
        </a:p>
        <a:p>
          <a:pPr lvl="1"/>
          <a:r>
            <a:rPr lang="en-US" sz="1100" b="0" i="0" baseline="0">
              <a:solidFill>
                <a:schemeClr val="dk1"/>
              </a:solidFill>
              <a:latin typeface="+mn-lt"/>
              <a:ea typeface="+mn-ea"/>
              <a:cs typeface="+mn-cs"/>
            </a:rPr>
            <a:t>- As only a half template is produced both the instep and outstep footpad insert locations appear on the upper half of the template. The outstep are simply reflected up into the top part.</a:t>
          </a:r>
        </a:p>
        <a:p>
          <a:endParaRPr lang="en-US"/>
        </a:p>
        <a:p>
          <a:r>
            <a:rPr lang="en-US" sz="1100" b="1" i="0" baseline="0">
              <a:solidFill>
                <a:schemeClr val="dk1"/>
              </a:solidFill>
              <a:latin typeface="+mn-lt"/>
              <a:ea typeface="+mn-ea"/>
              <a:cs typeface="+mn-cs"/>
            </a:rPr>
            <a:t>'Weight Calc</a:t>
          </a:r>
          <a:r>
            <a:rPr lang="en-US" sz="1100" b="0" i="0" baseline="0">
              <a:solidFill>
                <a:schemeClr val="dk1"/>
              </a:solidFill>
              <a:latin typeface="+mn-lt"/>
              <a:ea typeface="+mn-ea"/>
              <a:cs typeface="+mn-cs"/>
            </a:rPr>
            <a:t>' is an estiamation of the board weight based on the outline and the </a:t>
          </a:r>
          <a:r>
            <a:rPr lang="en-US" sz="1100" b="1" i="0" baseline="0">
              <a:solidFill>
                <a:schemeClr val="dk1"/>
              </a:solidFill>
              <a:latin typeface="+mn-lt"/>
              <a:ea typeface="+mn-ea"/>
              <a:cs typeface="+mn-cs"/>
            </a:rPr>
            <a:t>'Laminate Schedule</a:t>
          </a:r>
          <a:r>
            <a:rPr lang="en-US" sz="1100" b="0" i="0" baseline="0">
              <a:solidFill>
                <a:schemeClr val="dk1"/>
              </a:solidFill>
              <a:latin typeface="+mn-lt"/>
              <a:ea typeface="+mn-ea"/>
              <a:cs typeface="+mn-cs"/>
            </a:rPr>
            <a:t>'</a:t>
          </a:r>
          <a:r>
            <a:rPr lang="en-US" sz="1100">
              <a:solidFill>
                <a:schemeClr val="dk1"/>
              </a:solidFill>
              <a:latin typeface="+mn-lt"/>
              <a:ea typeface="+mn-ea"/>
              <a:cs typeface="+mn-cs"/>
            </a:rPr>
            <a:t>  contained in that tab. </a:t>
          </a:r>
        </a:p>
        <a:p>
          <a:pPr lvl="1"/>
          <a:r>
            <a:rPr lang="en-US" sz="1100">
              <a:solidFill>
                <a:schemeClr val="dk1"/>
              </a:solidFill>
              <a:latin typeface="+mn-lt"/>
              <a:ea typeface="+mn-ea"/>
              <a:cs typeface="+mn-cs"/>
            </a:rPr>
            <a:t>- </a:t>
          </a:r>
          <a:r>
            <a:rPr lang="en-US" sz="1100" baseline="0">
              <a:solidFill>
                <a:schemeClr val="dk1"/>
              </a:solidFill>
              <a:latin typeface="+mn-lt"/>
              <a:ea typeface="+mn-ea"/>
              <a:cs typeface="+mn-cs"/>
            </a:rPr>
            <a:t>Most of the weight will be in the laminate and core material. This should  give some sense of what weight the board should.</a:t>
          </a:r>
        </a:p>
        <a:p>
          <a:pPr lvl="1"/>
          <a:r>
            <a:rPr lang="en-US" sz="1100" baseline="0">
              <a:solidFill>
                <a:schemeClr val="dk1"/>
              </a:solidFill>
              <a:latin typeface="+mn-lt"/>
              <a:ea typeface="+mn-ea"/>
              <a:cs typeface="+mn-cs"/>
            </a:rPr>
            <a:t>- It assumes that the glass and the resin are about the same density and appears to be ok for epoxy. WIll need to adjust if using other resins.</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'Flex</a:t>
          </a:r>
          <a:r>
            <a:rPr lang="en-US" sz="1100" b="1" baseline="0">
              <a:solidFill>
                <a:schemeClr val="dk1"/>
              </a:solidFill>
              <a:latin typeface="+mn-lt"/>
              <a:ea typeface="+mn-ea"/>
              <a:cs typeface="+mn-cs"/>
            </a:rPr>
            <a:t> Profiler'  </a:t>
          </a:r>
          <a:r>
            <a:rPr lang="en-US" sz="1100" baseline="0">
              <a:solidFill>
                <a:schemeClr val="dk1"/>
              </a:solidFill>
              <a:latin typeface="+mn-lt"/>
              <a:ea typeface="+mn-ea"/>
              <a:cs typeface="+mn-cs"/>
            </a:rPr>
            <a:t>is a beta stage model of the center and tip flex of the board.  This is very much in early development stage and currently is wildly different from the actual measurements of the board's flex. The model is particularly sensitive to the core thickness, laminate properties and concave which are subject to big variations in the material itself as well as the way its applied.  The idea is to continue to develop this although it really needs to be calibrated against examples of your own work to account for your way of doing things.  </a:t>
          </a:r>
          <a:endParaRPr lang="en-US" sz="1100">
            <a:solidFill>
              <a:schemeClr val="dk1"/>
            </a:solidFill>
            <a:latin typeface="+mn-lt"/>
            <a:ea typeface="+mn-ea"/>
            <a:cs typeface="+mn-cs"/>
          </a:endParaRPr>
        </a:p>
        <a:p>
          <a:endParaRPr lang="en-US" sz="1100"/>
        </a:p>
      </xdr:txBody>
    </xdr:sp>
    <xdr:clientData/>
  </xdr:twoCellAnchor>
  <xdr:twoCellAnchor editAs="oneCell">
    <xdr:from>
      <xdr:col>3</xdr:col>
      <xdr:colOff>0</xdr:colOff>
      <xdr:row>22</xdr:row>
      <xdr:rowOff>119080</xdr:rowOff>
    </xdr:from>
    <xdr:to>
      <xdr:col>24</xdr:col>
      <xdr:colOff>342900</xdr:colOff>
      <xdr:row>53</xdr:row>
      <xdr:rowOff>71455</xdr:rowOff>
    </xdr:to>
    <xdr:pic>
      <xdr:nvPicPr>
        <xdr:cNvPr id="4" name="Picture 3" descr="Parameter Guide.gif"/>
        <xdr:cNvPicPr>
          <a:picLocks noChangeAspect="1"/>
        </xdr:cNvPicPr>
      </xdr:nvPicPr>
      <xdr:blipFill>
        <a:blip xmlns:r="http://schemas.openxmlformats.org/officeDocument/2006/relationships" r:embed="rId1"/>
        <a:stretch>
          <a:fillRect/>
        </a:stretch>
      </xdr:blipFill>
      <xdr:spPr>
        <a:xfrm>
          <a:off x="5762625" y="4310080"/>
          <a:ext cx="13094494" cy="5857875"/>
        </a:xfrm>
        <a:prstGeom prst="rect">
          <a:avLst/>
        </a:prstGeom>
      </xdr:spPr>
    </xdr:pic>
    <xdr:clientData/>
  </xdr:twoCellAnchor>
  <xdr:twoCellAnchor>
    <xdr:from>
      <xdr:col>2</xdr:col>
      <xdr:colOff>309565</xdr:colOff>
      <xdr:row>30</xdr:row>
      <xdr:rowOff>47623</xdr:rowOff>
    </xdr:from>
    <xdr:to>
      <xdr:col>3</xdr:col>
      <xdr:colOff>416721</xdr:colOff>
      <xdr:row>32</xdr:row>
      <xdr:rowOff>130967</xdr:rowOff>
    </xdr:to>
    <xdr:sp macro="" textlink="">
      <xdr:nvSpPr>
        <xdr:cNvPr id="7" name="Right Arrow 6"/>
        <xdr:cNvSpPr/>
      </xdr:nvSpPr>
      <xdr:spPr>
        <a:xfrm rot="21115347">
          <a:off x="5464971" y="5762623"/>
          <a:ext cx="714375" cy="46434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63499</xdr:colOff>
      <xdr:row>1</xdr:row>
      <xdr:rowOff>28574</xdr:rowOff>
    </xdr:from>
    <xdr:to>
      <xdr:col>6</xdr:col>
      <xdr:colOff>741749</xdr:colOff>
      <xdr:row>19</xdr:row>
      <xdr:rowOff>151949</xdr:rowOff>
    </xdr:to>
    <xdr:graphicFrame macro="">
      <xdr:nvGraphicFramePr>
        <xdr:cNvPr id="205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131992</xdr:colOff>
      <xdr:row>0</xdr:row>
      <xdr:rowOff>175528</xdr:rowOff>
    </xdr:from>
    <xdr:to>
      <xdr:col>110</xdr:col>
      <xdr:colOff>479493</xdr:colOff>
      <xdr:row>61</xdr:row>
      <xdr:rowOff>162828</xdr:rowOff>
    </xdr:to>
    <xdr:graphicFrame macro="">
      <xdr:nvGraphicFramePr>
        <xdr:cNvPr id="614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xdr:row>
      <xdr:rowOff>0</xdr:rowOff>
    </xdr:from>
    <xdr:to>
      <xdr:col>20</xdr:col>
      <xdr:colOff>258537</xdr:colOff>
      <xdr:row>17</xdr:row>
      <xdr:rowOff>81641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18</xdr:row>
      <xdr:rowOff>0</xdr:rowOff>
    </xdr:from>
    <xdr:to>
      <xdr:col>20</xdr:col>
      <xdr:colOff>285750</xdr:colOff>
      <xdr:row>32</xdr:row>
      <xdr:rowOff>190498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147190</xdr:colOff>
      <xdr:row>6</xdr:row>
      <xdr:rowOff>133104</xdr:rowOff>
    </xdr:from>
    <xdr:to>
      <xdr:col>14</xdr:col>
      <xdr:colOff>62686</xdr:colOff>
      <xdr:row>28</xdr:row>
      <xdr:rowOff>90364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361950</xdr:colOff>
      <xdr:row>0</xdr:row>
      <xdr:rowOff>133350</xdr:rowOff>
    </xdr:from>
    <xdr:to>
      <xdr:col>109</xdr:col>
      <xdr:colOff>280826</xdr:colOff>
      <xdr:row>24</xdr:row>
      <xdr:rowOff>134849</xdr:rowOff>
    </xdr:to>
    <xdr:graphicFrame macro="">
      <xdr:nvGraphicFramePr>
        <xdr:cNvPr id="92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561975</xdr:colOff>
      <xdr:row>4</xdr:row>
      <xdr:rowOff>9524</xdr:rowOff>
    </xdr:from>
    <xdr:to>
      <xdr:col>18</xdr:col>
      <xdr:colOff>9525</xdr:colOff>
      <xdr:row>16</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571500</xdr:colOff>
      <xdr:row>17</xdr:row>
      <xdr:rowOff>161925</xdr:rowOff>
    </xdr:from>
    <xdr:to>
      <xdr:col>18</xdr:col>
      <xdr:colOff>19050</xdr:colOff>
      <xdr:row>30</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756</xdr:row>
      <xdr:rowOff>0</xdr:rowOff>
    </xdr:from>
    <xdr:to>
      <xdr:col>6</xdr:col>
      <xdr:colOff>762001</xdr:colOff>
      <xdr:row>787</xdr:row>
      <xdr:rowOff>108857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142875</xdr:colOff>
      <xdr:row>0</xdr:row>
      <xdr:rowOff>142874</xdr:rowOff>
    </xdr:from>
    <xdr:to>
      <xdr:col>16</xdr:col>
      <xdr:colOff>400050</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24</xdr:row>
      <xdr:rowOff>84667</xdr:rowOff>
    </xdr:from>
    <xdr:to>
      <xdr:col>7</xdr:col>
      <xdr:colOff>570944</xdr:colOff>
      <xdr:row>42</xdr:row>
      <xdr:rowOff>3024</xdr:rowOff>
    </xdr:to>
    <xdr:graphicFrame macro="">
      <xdr:nvGraphicFramePr>
        <xdr:cNvPr id="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17236</xdr:colOff>
      <xdr:row>42</xdr:row>
      <xdr:rowOff>125489</xdr:rowOff>
    </xdr:from>
    <xdr:to>
      <xdr:col>7</xdr:col>
      <xdr:colOff>597015</xdr:colOff>
      <xdr:row>61</xdr:row>
      <xdr:rowOff>179917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64</xdr:row>
      <xdr:rowOff>0</xdr:rowOff>
    </xdr:from>
    <xdr:to>
      <xdr:col>7</xdr:col>
      <xdr:colOff>635000</xdr:colOff>
      <xdr:row>83</xdr:row>
      <xdr:rowOff>54428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228600</xdr:colOff>
      <xdr:row>4</xdr:row>
      <xdr:rowOff>66664</xdr:rowOff>
    </xdr:from>
    <xdr:to>
      <xdr:col>8</xdr:col>
      <xdr:colOff>466726</xdr:colOff>
      <xdr:row>13</xdr:row>
      <xdr:rowOff>9524</xdr:rowOff>
    </xdr:to>
    <xdr:pic>
      <xdr:nvPicPr>
        <xdr:cNvPr id="2" name="Picture 1" descr="caliber1.jpg"/>
        <xdr:cNvPicPr>
          <a:picLocks noChangeAspect="1"/>
        </xdr:cNvPicPr>
      </xdr:nvPicPr>
      <xdr:blipFill>
        <a:blip xmlns:r="http://schemas.openxmlformats.org/officeDocument/2006/relationships" r:embed="rId1"/>
        <a:stretch>
          <a:fillRect/>
        </a:stretch>
      </xdr:blipFill>
      <xdr:spPr>
        <a:xfrm>
          <a:off x="228600" y="828664"/>
          <a:ext cx="5114926" cy="1657360"/>
        </a:xfrm>
        <a:prstGeom prst="rect">
          <a:avLst/>
        </a:prstGeom>
      </xdr:spPr>
    </xdr:pic>
    <xdr:clientData/>
  </xdr:twoCellAnchor>
  <xdr:twoCellAnchor editAs="oneCell">
    <xdr:from>
      <xdr:col>0</xdr:col>
      <xdr:colOff>0</xdr:colOff>
      <xdr:row>16</xdr:row>
      <xdr:rowOff>0</xdr:rowOff>
    </xdr:from>
    <xdr:to>
      <xdr:col>8</xdr:col>
      <xdr:colOff>292100</xdr:colOff>
      <xdr:row>26</xdr:row>
      <xdr:rowOff>38100</xdr:rowOff>
    </xdr:to>
    <xdr:pic>
      <xdr:nvPicPr>
        <xdr:cNvPr id="3" name="Picture 2" descr="brokite_pop_series_page_boards_2.jpg"/>
        <xdr:cNvPicPr>
          <a:picLocks noChangeAspect="1"/>
        </xdr:cNvPicPr>
      </xdr:nvPicPr>
      <xdr:blipFill>
        <a:blip xmlns:r="http://schemas.openxmlformats.org/officeDocument/2006/relationships" r:embed="rId2"/>
        <a:stretch>
          <a:fillRect/>
        </a:stretch>
      </xdr:blipFill>
      <xdr:spPr>
        <a:xfrm>
          <a:off x="0" y="3048000"/>
          <a:ext cx="5168900" cy="1943100"/>
        </a:xfrm>
        <a:prstGeom prst="rect">
          <a:avLst/>
        </a:prstGeom>
      </xdr:spPr>
    </xdr:pic>
    <xdr:clientData/>
  </xdr:twoCellAnchor>
  <xdr:twoCellAnchor editAs="oneCell">
    <xdr:from>
      <xdr:col>0</xdr:col>
      <xdr:colOff>0</xdr:colOff>
      <xdr:row>29</xdr:row>
      <xdr:rowOff>17499</xdr:rowOff>
    </xdr:from>
    <xdr:to>
      <xdr:col>8</xdr:col>
      <xdr:colOff>200024</xdr:colOff>
      <xdr:row>39</xdr:row>
      <xdr:rowOff>66674</xdr:rowOff>
    </xdr:to>
    <xdr:pic>
      <xdr:nvPicPr>
        <xdr:cNvPr id="4" name="Picture 3" descr="slingshotlunacy2011.jpg"/>
        <xdr:cNvPicPr>
          <a:picLocks noChangeAspect="1"/>
        </xdr:cNvPicPr>
      </xdr:nvPicPr>
      <xdr:blipFill>
        <a:blip xmlns:r="http://schemas.openxmlformats.org/officeDocument/2006/relationships" r:embed="rId3"/>
        <a:stretch>
          <a:fillRect/>
        </a:stretch>
      </xdr:blipFill>
      <xdr:spPr>
        <a:xfrm>
          <a:off x="0" y="5541999"/>
          <a:ext cx="5076824" cy="1954175"/>
        </a:xfrm>
        <a:prstGeom prst="rect">
          <a:avLst/>
        </a:prstGeom>
      </xdr:spPr>
    </xdr:pic>
    <xdr:clientData/>
  </xdr:twoCellAnchor>
  <xdr:twoCellAnchor editAs="oneCell">
    <xdr:from>
      <xdr:col>0</xdr:col>
      <xdr:colOff>28576</xdr:colOff>
      <xdr:row>43</xdr:row>
      <xdr:rowOff>133350</xdr:rowOff>
    </xdr:from>
    <xdr:to>
      <xdr:col>8</xdr:col>
      <xdr:colOff>123825</xdr:colOff>
      <xdr:row>53</xdr:row>
      <xdr:rowOff>76203</xdr:rowOff>
    </xdr:to>
    <xdr:pic>
      <xdr:nvPicPr>
        <xdr:cNvPr id="5" name="Picture 4" descr="a.blunt-2011-600x400.jpg"/>
        <xdr:cNvPicPr>
          <a:picLocks noChangeAspect="1"/>
        </xdr:cNvPicPr>
      </xdr:nvPicPr>
      <xdr:blipFill>
        <a:blip xmlns:r="http://schemas.openxmlformats.org/officeDocument/2006/relationships" r:embed="rId4"/>
        <a:srcRect l="27750" t="7447" r="23750"/>
        <a:stretch>
          <a:fillRect/>
        </a:stretch>
      </xdr:blipFill>
      <xdr:spPr>
        <a:xfrm rot="5400000">
          <a:off x="1590674" y="6762752"/>
          <a:ext cx="1847853" cy="4972049"/>
        </a:xfrm>
        <a:prstGeom prst="rect">
          <a:avLst/>
        </a:prstGeom>
      </xdr:spPr>
    </xdr:pic>
    <xdr:clientData/>
  </xdr:twoCellAnchor>
  <xdr:twoCellAnchor editAs="oneCell">
    <xdr:from>
      <xdr:col>0</xdr:col>
      <xdr:colOff>247650</xdr:colOff>
      <xdr:row>54</xdr:row>
      <xdr:rowOff>171450</xdr:rowOff>
    </xdr:from>
    <xdr:to>
      <xdr:col>9</xdr:col>
      <xdr:colOff>28575</xdr:colOff>
      <xdr:row>63</xdr:row>
      <xdr:rowOff>76200</xdr:rowOff>
    </xdr:to>
    <xdr:pic>
      <xdr:nvPicPr>
        <xdr:cNvPr id="15361" name="Picture 1"/>
        <xdr:cNvPicPr>
          <a:picLocks noChangeAspect="1" noChangeArrowheads="1"/>
        </xdr:cNvPicPr>
      </xdr:nvPicPr>
      <xdr:blipFill>
        <a:blip xmlns:r="http://schemas.openxmlformats.org/officeDocument/2006/relationships" r:embed="rId5"/>
        <a:srcRect/>
        <a:stretch>
          <a:fillRect/>
        </a:stretch>
      </xdr:blipFill>
      <xdr:spPr bwMode="auto">
        <a:xfrm>
          <a:off x="247650" y="10458450"/>
          <a:ext cx="5267325" cy="1619250"/>
        </a:xfrm>
        <a:prstGeom prst="rect">
          <a:avLst/>
        </a:prstGeom>
        <a:noFill/>
        <a:ln w="1">
          <a:noFill/>
          <a:miter lim="800000"/>
          <a:headEnd/>
          <a:tailEnd type="none" w="med" len="med"/>
        </a:ln>
        <a:effec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85725</xdr:colOff>
      <xdr:row>0</xdr:row>
      <xdr:rowOff>104775</xdr:rowOff>
    </xdr:from>
    <xdr:to>
      <xdr:col>6</xdr:col>
      <xdr:colOff>476250</xdr:colOff>
      <xdr:row>24</xdr:row>
      <xdr:rowOff>142875</xdr:rowOff>
    </xdr:to>
    <xdr:pic>
      <xdr:nvPicPr>
        <xdr:cNvPr id="12299" name="Picture 1"/>
        <xdr:cNvPicPr>
          <a:picLocks noChangeAspect="1" noChangeArrowheads="1"/>
        </xdr:cNvPicPr>
      </xdr:nvPicPr>
      <xdr:blipFill>
        <a:blip xmlns:r="http://schemas.openxmlformats.org/officeDocument/2006/relationships" r:embed="rId1"/>
        <a:srcRect/>
        <a:stretch>
          <a:fillRect/>
        </a:stretch>
      </xdr:blipFill>
      <xdr:spPr bwMode="auto">
        <a:xfrm>
          <a:off x="85725" y="104775"/>
          <a:ext cx="4048125" cy="4610100"/>
        </a:xfrm>
        <a:prstGeom prst="rect">
          <a:avLst/>
        </a:prstGeom>
        <a:noFill/>
        <a:ln w="1">
          <a:noFill/>
          <a:miter lim="800000"/>
          <a:headEnd/>
          <a:tailEnd/>
        </a:ln>
      </xdr:spPr>
    </xdr:pic>
    <xdr:clientData/>
  </xdr:twoCellAnchor>
  <xdr:twoCellAnchor editAs="oneCell">
    <xdr:from>
      <xdr:col>0</xdr:col>
      <xdr:colOff>0</xdr:colOff>
      <xdr:row>43</xdr:row>
      <xdr:rowOff>152400</xdr:rowOff>
    </xdr:from>
    <xdr:to>
      <xdr:col>6</xdr:col>
      <xdr:colOff>123825</xdr:colOff>
      <xdr:row>59</xdr:row>
      <xdr:rowOff>0</xdr:rowOff>
    </xdr:to>
    <xdr:pic>
      <xdr:nvPicPr>
        <xdr:cNvPr id="12300" name="Picture 3"/>
        <xdr:cNvPicPr>
          <a:picLocks noChangeAspect="1" noChangeArrowheads="1"/>
        </xdr:cNvPicPr>
      </xdr:nvPicPr>
      <xdr:blipFill>
        <a:blip xmlns:r="http://schemas.openxmlformats.org/officeDocument/2006/relationships" r:embed="rId2"/>
        <a:srcRect/>
        <a:stretch>
          <a:fillRect/>
        </a:stretch>
      </xdr:blipFill>
      <xdr:spPr bwMode="auto">
        <a:xfrm>
          <a:off x="0" y="8343900"/>
          <a:ext cx="3781425" cy="2895600"/>
        </a:xfrm>
        <a:prstGeom prst="rect">
          <a:avLst/>
        </a:prstGeom>
        <a:noFill/>
        <a:ln w="1">
          <a:noFill/>
          <a:miter lim="800000"/>
          <a:headEnd/>
          <a:tailEnd/>
        </a:ln>
      </xdr:spPr>
    </xdr:pic>
    <xdr:clientData/>
  </xdr:twoCellAnchor>
  <xdr:twoCellAnchor>
    <xdr:from>
      <xdr:col>0</xdr:col>
      <xdr:colOff>9525</xdr:colOff>
      <xdr:row>27</xdr:row>
      <xdr:rowOff>38100</xdr:rowOff>
    </xdr:from>
    <xdr:to>
      <xdr:col>13</xdr:col>
      <xdr:colOff>209550</xdr:colOff>
      <xdr:row>41</xdr:row>
      <xdr:rowOff>66675</xdr:rowOff>
    </xdr:to>
    <xdr:grpSp>
      <xdr:nvGrpSpPr>
        <xdr:cNvPr id="12301" name="Group 5"/>
        <xdr:cNvGrpSpPr>
          <a:grpSpLocks/>
        </xdr:cNvGrpSpPr>
      </xdr:nvGrpSpPr>
      <xdr:grpSpPr bwMode="auto">
        <a:xfrm>
          <a:off x="9525" y="5181600"/>
          <a:ext cx="9267825" cy="2695575"/>
          <a:chOff x="9" y="517"/>
          <a:chExt cx="789" cy="283"/>
        </a:xfrm>
      </xdr:grpSpPr>
      <xdr:pic>
        <xdr:nvPicPr>
          <xdr:cNvPr id="12302" name="Picture 2"/>
          <xdr:cNvPicPr>
            <a:picLocks noChangeAspect="1" noChangeArrowheads="1"/>
          </xdr:cNvPicPr>
        </xdr:nvPicPr>
        <xdr:blipFill>
          <a:blip xmlns:r="http://schemas.openxmlformats.org/officeDocument/2006/relationships" r:embed="rId3"/>
          <a:srcRect/>
          <a:stretch>
            <a:fillRect/>
          </a:stretch>
        </xdr:blipFill>
        <xdr:spPr bwMode="auto">
          <a:xfrm>
            <a:off x="9" y="628"/>
            <a:ext cx="789" cy="172"/>
          </a:xfrm>
          <a:prstGeom prst="rect">
            <a:avLst/>
          </a:prstGeom>
          <a:noFill/>
          <a:ln w="1">
            <a:noFill/>
            <a:miter lim="800000"/>
            <a:headEnd/>
            <a:tailEnd/>
          </a:ln>
        </xdr:spPr>
      </xdr:pic>
      <xdr:pic>
        <xdr:nvPicPr>
          <xdr:cNvPr id="12303" name="Picture 4"/>
          <xdr:cNvPicPr>
            <a:picLocks noChangeAspect="1" noChangeArrowheads="1"/>
          </xdr:cNvPicPr>
        </xdr:nvPicPr>
        <xdr:blipFill>
          <a:blip xmlns:r="http://schemas.openxmlformats.org/officeDocument/2006/relationships" r:embed="rId4"/>
          <a:srcRect/>
          <a:stretch>
            <a:fillRect/>
          </a:stretch>
        </xdr:blipFill>
        <xdr:spPr bwMode="auto">
          <a:xfrm>
            <a:off x="12" y="517"/>
            <a:ext cx="783" cy="114"/>
          </a:xfrm>
          <a:prstGeom prst="rect">
            <a:avLst/>
          </a:prstGeom>
          <a:noFill/>
          <a:ln w="1">
            <a:noFill/>
            <a:miter lim="800000"/>
            <a:headEnd/>
            <a:tailEnd/>
          </a:ln>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virginkiteboardtheory.blogspot.com/" TargetMode="External"/><Relationship Id="rId2" Type="http://schemas.openxmlformats.org/officeDocument/2006/relationships/hyperlink" Target="http://www.boardbuilder.co/" TargetMode="External"/><Relationship Id="rId1" Type="http://schemas.openxmlformats.org/officeDocument/2006/relationships/hyperlink" Target="mailto:matt.ma@optusnet.com.au" TargetMode="Externa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4"/>
  <dimension ref="B2:O23"/>
  <sheetViews>
    <sheetView showGridLines="0" zoomScale="80" zoomScaleNormal="80" workbookViewId="0">
      <selection activeCell="S8" sqref="S8"/>
    </sheetView>
  </sheetViews>
  <sheetFormatPr defaultRowHeight="15"/>
  <cols>
    <col min="1" max="1" width="2.7109375" customWidth="1"/>
    <col min="2" max="2" width="24.7109375" customWidth="1"/>
    <col min="7" max="7" width="0.7109375" customWidth="1"/>
    <col min="11" max="11" width="12" customWidth="1"/>
  </cols>
  <sheetData>
    <row r="2" spans="2:15" ht="56.25" customHeight="1">
      <c r="B2" s="122"/>
      <c r="C2" s="123" t="s">
        <v>173</v>
      </c>
      <c r="D2" s="123"/>
      <c r="E2" s="123"/>
      <c r="F2" s="124"/>
      <c r="G2" s="125"/>
      <c r="L2" s="463"/>
      <c r="M2" s="464"/>
      <c r="N2" s="464"/>
      <c r="O2" s="465"/>
    </row>
    <row r="3" spans="2:15" ht="15.75" customHeight="1">
      <c r="B3" s="310"/>
      <c r="C3" s="311" t="s">
        <v>455</v>
      </c>
      <c r="D3" s="312" t="s">
        <v>722</v>
      </c>
      <c r="E3" s="309"/>
      <c r="F3" s="284"/>
      <c r="G3" s="285"/>
      <c r="L3" s="418"/>
      <c r="M3" s="419"/>
      <c r="N3" s="419"/>
      <c r="O3" s="420"/>
    </row>
    <row r="4" spans="2:15" ht="33.75" customHeight="1">
      <c r="B4" s="643" t="s">
        <v>700</v>
      </c>
      <c r="C4" s="644"/>
      <c r="D4" s="644"/>
      <c r="E4" s="644"/>
      <c r="F4" s="644"/>
      <c r="G4" s="126"/>
      <c r="L4" s="418"/>
      <c r="M4" s="419"/>
      <c r="N4" s="419"/>
      <c r="O4" s="420"/>
    </row>
    <row r="5" spans="2:15">
      <c r="B5" s="127"/>
      <c r="C5" s="128" t="s">
        <v>282</v>
      </c>
      <c r="D5" s="5"/>
      <c r="E5" s="5"/>
      <c r="F5" s="5"/>
      <c r="G5" s="126"/>
      <c r="L5" s="418"/>
      <c r="M5" s="419"/>
      <c r="N5" s="419"/>
      <c r="O5" s="420"/>
    </row>
    <row r="6" spans="2:15">
      <c r="B6" s="645" t="s">
        <v>283</v>
      </c>
      <c r="C6" s="646"/>
      <c r="D6" s="646"/>
      <c r="E6" s="646"/>
      <c r="F6" s="646"/>
      <c r="G6" s="126"/>
      <c r="L6" s="418"/>
      <c r="M6" s="419"/>
      <c r="N6" s="419"/>
      <c r="O6" s="420"/>
    </row>
    <row r="7" spans="2:15">
      <c r="B7" s="639" t="s">
        <v>284</v>
      </c>
      <c r="C7" s="640"/>
      <c r="D7" s="640"/>
      <c r="E7" s="640"/>
      <c r="F7" s="640"/>
      <c r="G7" s="650"/>
      <c r="L7" s="418"/>
      <c r="M7" s="419"/>
      <c r="N7" s="419"/>
      <c r="O7" s="420"/>
    </row>
    <row r="8" spans="2:15">
      <c r="B8" s="639" t="s">
        <v>676</v>
      </c>
      <c r="C8" s="640"/>
      <c r="D8" s="640"/>
      <c r="E8" s="640"/>
      <c r="F8" s="640"/>
      <c r="G8" s="650"/>
      <c r="L8" s="418"/>
      <c r="M8" s="419"/>
      <c r="N8" s="419"/>
      <c r="O8" s="420"/>
    </row>
    <row r="9" spans="2:15">
      <c r="B9" s="639" t="s">
        <v>456</v>
      </c>
      <c r="C9" s="640"/>
      <c r="D9" s="640"/>
      <c r="E9" s="640"/>
      <c r="F9" s="640"/>
      <c r="G9" s="126"/>
      <c r="L9" s="418"/>
      <c r="M9" s="419"/>
      <c r="N9" s="419"/>
      <c r="O9" s="420"/>
    </row>
    <row r="10" spans="2:15" ht="23.25" customHeight="1">
      <c r="B10" s="127"/>
      <c r="C10" s="4" t="s">
        <v>431</v>
      </c>
      <c r="D10" s="5"/>
      <c r="E10" s="5"/>
      <c r="F10" s="5"/>
      <c r="G10" s="126"/>
      <c r="L10" s="418"/>
      <c r="M10" s="419"/>
      <c r="N10" s="419"/>
      <c r="O10" s="420"/>
    </row>
    <row r="11" spans="2:15">
      <c r="B11" s="283"/>
      <c r="C11" s="284" t="s">
        <v>432</v>
      </c>
      <c r="D11" s="284"/>
      <c r="E11" s="284"/>
      <c r="F11" s="284"/>
      <c r="G11" s="285"/>
      <c r="L11" s="418"/>
      <c r="M11" s="419"/>
      <c r="N11" s="419"/>
      <c r="O11" s="420"/>
    </row>
    <row r="12" spans="2:15">
      <c r="B12" s="645" t="s">
        <v>433</v>
      </c>
      <c r="C12" s="646"/>
      <c r="D12" s="646"/>
      <c r="E12" s="646"/>
      <c r="F12" s="646"/>
      <c r="G12" s="126"/>
      <c r="L12" s="418"/>
      <c r="M12" s="419"/>
      <c r="N12" s="419"/>
      <c r="O12" s="420"/>
    </row>
    <row r="13" spans="2:15">
      <c r="B13" s="127"/>
      <c r="C13" s="5"/>
      <c r="D13" s="5"/>
      <c r="E13" s="5"/>
      <c r="F13" s="5"/>
      <c r="G13" s="126"/>
      <c r="L13" s="418"/>
      <c r="M13" s="419"/>
      <c r="N13" s="419"/>
      <c r="O13" s="420"/>
    </row>
    <row r="14" spans="2:15">
      <c r="B14" s="127"/>
      <c r="C14" s="4" t="s">
        <v>285</v>
      </c>
      <c r="D14" s="5"/>
      <c r="E14" s="5"/>
      <c r="F14" s="5"/>
      <c r="G14" s="126"/>
      <c r="L14" s="418"/>
      <c r="M14" s="419"/>
      <c r="N14" s="419"/>
      <c r="O14" s="420"/>
    </row>
    <row r="15" spans="2:15" ht="91.5" customHeight="1">
      <c r="B15" s="647" t="s">
        <v>293</v>
      </c>
      <c r="C15" s="648"/>
      <c r="D15" s="648"/>
      <c r="E15" s="648"/>
      <c r="F15" s="648"/>
      <c r="G15" s="649"/>
      <c r="L15" s="418"/>
      <c r="M15" s="419"/>
      <c r="N15" s="419"/>
      <c r="O15" s="420"/>
    </row>
    <row r="16" spans="2:15" ht="18.75" customHeight="1">
      <c r="B16" s="127"/>
      <c r="C16" s="4" t="s">
        <v>287</v>
      </c>
      <c r="D16" s="5"/>
      <c r="E16" s="5"/>
      <c r="F16" s="5"/>
      <c r="G16" s="126"/>
      <c r="L16" s="418"/>
      <c r="M16" s="419"/>
      <c r="N16" s="419"/>
      <c r="O16" s="420"/>
    </row>
    <row r="17" spans="2:15" ht="33" customHeight="1">
      <c r="B17" s="647" t="s">
        <v>294</v>
      </c>
      <c r="C17" s="648"/>
      <c r="D17" s="648"/>
      <c r="E17" s="648"/>
      <c r="F17" s="648"/>
      <c r="G17" s="649"/>
      <c r="L17" s="418"/>
      <c r="M17" s="419"/>
      <c r="N17" s="419"/>
      <c r="O17" s="420"/>
    </row>
    <row r="18" spans="2:15" ht="12" customHeight="1">
      <c r="B18" s="130"/>
      <c r="C18" s="131"/>
      <c r="D18" s="131"/>
      <c r="E18" s="131"/>
      <c r="F18" s="131"/>
      <c r="G18" s="132"/>
      <c r="L18" s="418"/>
      <c r="M18" s="419"/>
      <c r="N18" s="419"/>
      <c r="O18" s="420"/>
    </row>
    <row r="19" spans="2:15">
      <c r="B19" s="127"/>
      <c r="C19" s="4" t="s">
        <v>288</v>
      </c>
      <c r="D19" s="5"/>
      <c r="E19" s="5"/>
      <c r="F19" s="5"/>
      <c r="G19" s="126"/>
      <c r="L19" s="418"/>
      <c r="M19" s="419"/>
      <c r="N19" s="419"/>
      <c r="O19" s="420"/>
    </row>
    <row r="20" spans="2:15" ht="33.75" customHeight="1">
      <c r="B20" s="647" t="s">
        <v>286</v>
      </c>
      <c r="C20" s="648"/>
      <c r="D20" s="648"/>
      <c r="E20" s="648"/>
      <c r="F20" s="648"/>
      <c r="G20" s="649"/>
      <c r="L20" s="418"/>
      <c r="M20" s="419"/>
      <c r="N20" s="419"/>
      <c r="O20" s="420"/>
    </row>
    <row r="21" spans="2:15">
      <c r="B21" s="127"/>
      <c r="C21" s="5"/>
      <c r="D21" s="5"/>
      <c r="E21" s="5"/>
      <c r="F21" s="5"/>
      <c r="G21" s="126"/>
      <c r="L21" s="418"/>
      <c r="M21" s="419"/>
      <c r="N21" s="419"/>
      <c r="O21" s="420"/>
    </row>
    <row r="22" spans="2:15">
      <c r="B22" s="127"/>
      <c r="C22" s="5"/>
      <c r="D22" s="5"/>
      <c r="E22" s="5"/>
      <c r="F22" s="5"/>
      <c r="G22" s="126"/>
      <c r="L22" s="418"/>
      <c r="M22" s="419"/>
      <c r="N22" s="419"/>
      <c r="O22" s="420"/>
    </row>
    <row r="23" spans="2:15">
      <c r="B23" s="641" t="s">
        <v>289</v>
      </c>
      <c r="C23" s="642"/>
      <c r="D23" s="642"/>
      <c r="E23" s="642"/>
      <c r="F23" s="642"/>
      <c r="G23" s="129"/>
      <c r="L23" s="422"/>
      <c r="M23" s="423"/>
      <c r="N23" s="423"/>
      <c r="O23" s="424"/>
    </row>
  </sheetData>
  <sheetProtection password="E5E9" sheet="1" objects="1" scenarios="1" selectLockedCells="1" selectUnlockedCells="1"/>
  <mergeCells count="10">
    <mergeCell ref="B9:F9"/>
    <mergeCell ref="B23:F23"/>
    <mergeCell ref="B4:F4"/>
    <mergeCell ref="B6:F6"/>
    <mergeCell ref="B15:G15"/>
    <mergeCell ref="B20:G20"/>
    <mergeCell ref="B17:G17"/>
    <mergeCell ref="B8:G8"/>
    <mergeCell ref="B7:G7"/>
    <mergeCell ref="B12:F12"/>
  </mergeCells>
  <phoneticPr fontId="10" type="noConversion"/>
  <hyperlinks>
    <hyperlink ref="B7" r:id="rId1"/>
    <hyperlink ref="B8" r:id="rId2"/>
    <hyperlink ref="B9" r:id="rId3"/>
  </hyperlinks>
  <pageMargins left="0.75" right="0.75" top="1" bottom="1" header="0.5" footer="0.5"/>
  <headerFooter alignWithMargins="0"/>
  <drawing r:id="rId4"/>
</worksheet>
</file>

<file path=xl/worksheets/sheet2.xml><?xml version="1.0" encoding="utf-8"?>
<worksheet xmlns="http://schemas.openxmlformats.org/spreadsheetml/2006/main" xmlns:r="http://schemas.openxmlformats.org/officeDocument/2006/relationships">
  <sheetPr codeName="Sheet10"/>
  <dimension ref="A1:D56"/>
  <sheetViews>
    <sheetView topLeftCell="A47" workbookViewId="0">
      <selection activeCell="D57" sqref="D57"/>
    </sheetView>
  </sheetViews>
  <sheetFormatPr defaultRowHeight="15"/>
  <cols>
    <col min="1" max="1" width="9.140625" style="150"/>
    <col min="2" max="2" width="10.42578125" style="150" customWidth="1"/>
    <col min="3" max="3" width="14.42578125" style="150" customWidth="1"/>
    <col min="4" max="4" width="123.28515625" style="150" customWidth="1"/>
    <col min="5" max="16384" width="9.140625" style="150"/>
  </cols>
  <sheetData>
    <row r="1" spans="1:4" s="231" customFormat="1">
      <c r="A1" s="231" t="s">
        <v>306</v>
      </c>
      <c r="C1" s="231" t="s">
        <v>307</v>
      </c>
      <c r="D1" s="231" t="s">
        <v>328</v>
      </c>
    </row>
    <row r="2" spans="1:4">
      <c r="A2" s="150">
        <v>1.3</v>
      </c>
      <c r="C2" s="224">
        <v>40665</v>
      </c>
    </row>
    <row r="3" spans="1:4" ht="36.75" customHeight="1">
      <c r="A3" s="150" t="s">
        <v>345</v>
      </c>
      <c r="D3" s="150" t="s">
        <v>346</v>
      </c>
    </row>
    <row r="4" spans="1:4" ht="45">
      <c r="D4" s="150" t="s">
        <v>327</v>
      </c>
    </row>
    <row r="5" spans="1:4" ht="30">
      <c r="D5" s="150" t="s">
        <v>347</v>
      </c>
    </row>
    <row r="6" spans="1:4">
      <c r="C6" s="230">
        <v>40672</v>
      </c>
      <c r="D6" s="150" t="s">
        <v>355</v>
      </c>
    </row>
    <row r="7" spans="1:4">
      <c r="D7" s="150" t="s">
        <v>361</v>
      </c>
    </row>
    <row r="8" spans="1:4">
      <c r="D8" s="150" t="s">
        <v>382</v>
      </c>
    </row>
    <row r="9" spans="1:4" ht="30">
      <c r="D9" s="150" t="s">
        <v>383</v>
      </c>
    </row>
    <row r="10" spans="1:4" ht="30">
      <c r="D10" s="150" t="s">
        <v>385</v>
      </c>
    </row>
    <row r="11" spans="1:4">
      <c r="D11" s="150" t="s">
        <v>386</v>
      </c>
    </row>
    <row r="12" spans="1:4">
      <c r="A12" s="150" t="s">
        <v>413</v>
      </c>
      <c r="C12" s="230">
        <v>40697</v>
      </c>
      <c r="D12" s="150" t="s">
        <v>414</v>
      </c>
    </row>
    <row r="13" spans="1:4">
      <c r="D13" s="150" t="s">
        <v>451</v>
      </c>
    </row>
    <row r="14" spans="1:4">
      <c r="D14" s="150" t="s">
        <v>449</v>
      </c>
    </row>
    <row r="15" spans="1:4">
      <c r="D15" s="150" t="s">
        <v>450</v>
      </c>
    </row>
    <row r="16" spans="1:4">
      <c r="D16" s="150" t="s">
        <v>438</v>
      </c>
    </row>
    <row r="17" spans="1:4">
      <c r="C17" s="230">
        <v>40706</v>
      </c>
      <c r="D17" s="150" t="s">
        <v>478</v>
      </c>
    </row>
    <row r="18" spans="1:4">
      <c r="D18" s="150" t="s">
        <v>479</v>
      </c>
    </row>
    <row r="19" spans="1:4" ht="30">
      <c r="A19" s="150" t="s">
        <v>491</v>
      </c>
      <c r="C19" s="230">
        <v>40716</v>
      </c>
      <c r="D19" s="150" t="s">
        <v>490</v>
      </c>
    </row>
    <row r="20" spans="1:4">
      <c r="D20" s="150" t="s">
        <v>480</v>
      </c>
    </row>
    <row r="21" spans="1:4">
      <c r="D21" s="150" t="s">
        <v>486</v>
      </c>
    </row>
    <row r="22" spans="1:4" ht="45">
      <c r="A22" s="150" t="s">
        <v>512</v>
      </c>
      <c r="C22" s="230">
        <v>40722</v>
      </c>
      <c r="D22" s="150" t="s">
        <v>509</v>
      </c>
    </row>
    <row r="23" spans="1:4" ht="25.5" customHeight="1">
      <c r="D23" s="150" t="s">
        <v>511</v>
      </c>
    </row>
    <row r="24" spans="1:4">
      <c r="D24" t="s">
        <v>515</v>
      </c>
    </row>
    <row r="25" spans="1:4">
      <c r="A25" s="150" t="s">
        <v>531</v>
      </c>
      <c r="C25" s="230">
        <v>40725</v>
      </c>
      <c r="D25" s="150" t="s">
        <v>532</v>
      </c>
    </row>
    <row r="26" spans="1:4">
      <c r="D26" s="150" t="s">
        <v>535</v>
      </c>
    </row>
    <row r="27" spans="1:4">
      <c r="D27" s="150" t="s">
        <v>536</v>
      </c>
    </row>
    <row r="28" spans="1:4" ht="30">
      <c r="D28" s="150" t="s">
        <v>538</v>
      </c>
    </row>
    <row r="29" spans="1:4">
      <c r="D29" s="150" t="s">
        <v>539</v>
      </c>
    </row>
    <row r="30" spans="1:4">
      <c r="D30" s="150" t="s">
        <v>540</v>
      </c>
    </row>
    <row r="31" spans="1:4">
      <c r="D31" s="150" t="s">
        <v>541</v>
      </c>
    </row>
    <row r="32" spans="1:4">
      <c r="A32" s="150" t="s">
        <v>544</v>
      </c>
      <c r="D32" s="150" t="s">
        <v>543</v>
      </c>
    </row>
    <row r="33" spans="1:4">
      <c r="A33" s="150" t="s">
        <v>599</v>
      </c>
      <c r="C33" s="230">
        <v>40783</v>
      </c>
      <c r="D33" s="150" t="s">
        <v>556</v>
      </c>
    </row>
    <row r="34" spans="1:4">
      <c r="D34" s="150" t="s">
        <v>557</v>
      </c>
    </row>
    <row r="35" spans="1:4" ht="45">
      <c r="D35" s="150" t="s">
        <v>558</v>
      </c>
    </row>
    <row r="36" spans="1:4">
      <c r="D36" s="150" t="s">
        <v>579</v>
      </c>
    </row>
    <row r="37" spans="1:4">
      <c r="D37" s="150" t="s">
        <v>582</v>
      </c>
    </row>
    <row r="38" spans="1:4">
      <c r="A38" s="150" t="s">
        <v>595</v>
      </c>
      <c r="D38" s="150" t="s">
        <v>602</v>
      </c>
    </row>
    <row r="39" spans="1:4" ht="45">
      <c r="A39" s="150" t="s">
        <v>600</v>
      </c>
      <c r="C39" s="230">
        <v>40789</v>
      </c>
      <c r="D39" s="150" t="s">
        <v>601</v>
      </c>
    </row>
    <row r="40" spans="1:4" ht="30">
      <c r="D40" s="571" t="s">
        <v>632</v>
      </c>
    </row>
    <row r="41" spans="1:4">
      <c r="D41" s="150" t="s">
        <v>639</v>
      </c>
    </row>
    <row r="42" spans="1:4">
      <c r="A42" s="150" t="s">
        <v>650</v>
      </c>
      <c r="C42" s="230">
        <v>40822</v>
      </c>
      <c r="D42" s="150" t="s">
        <v>651</v>
      </c>
    </row>
    <row r="43" spans="1:4">
      <c r="D43" s="150" t="s">
        <v>652</v>
      </c>
    </row>
    <row r="44" spans="1:4" ht="30">
      <c r="D44" s="150" t="s">
        <v>653</v>
      </c>
    </row>
    <row r="45" spans="1:4">
      <c r="A45" s="150" t="s">
        <v>663</v>
      </c>
      <c r="C45" s="224">
        <v>40988</v>
      </c>
      <c r="D45" s="150" t="s">
        <v>664</v>
      </c>
    </row>
    <row r="46" spans="1:4">
      <c r="D46" s="150" t="s">
        <v>665</v>
      </c>
    </row>
    <row r="47" spans="1:4">
      <c r="C47" s="224">
        <v>41031</v>
      </c>
      <c r="D47" s="150" t="s">
        <v>673</v>
      </c>
    </row>
    <row r="48" spans="1:4">
      <c r="D48" s="150" t="s">
        <v>674</v>
      </c>
    </row>
    <row r="49" spans="1:4" ht="30">
      <c r="D49" s="150" t="s">
        <v>675</v>
      </c>
    </row>
    <row r="50" spans="1:4">
      <c r="A50" s="150" t="s">
        <v>681</v>
      </c>
      <c r="D50" s="150" t="s">
        <v>682</v>
      </c>
    </row>
    <row r="51" spans="1:4">
      <c r="D51" s="150" t="s">
        <v>683</v>
      </c>
    </row>
    <row r="52" spans="1:4" ht="30">
      <c r="A52" s="150" t="s">
        <v>684</v>
      </c>
      <c r="C52" s="224">
        <v>41292</v>
      </c>
      <c r="D52" s="150" t="s">
        <v>685</v>
      </c>
    </row>
    <row r="54" spans="1:4" ht="90">
      <c r="A54" s="150" t="s">
        <v>698</v>
      </c>
      <c r="C54" s="224">
        <v>41298</v>
      </c>
      <c r="D54" s="150" t="s">
        <v>699</v>
      </c>
    </row>
    <row r="55" spans="1:4">
      <c r="D55" s="150" t="s">
        <v>723</v>
      </c>
    </row>
    <row r="56" spans="1:4">
      <c r="D56" s="150" t="s">
        <v>724</v>
      </c>
    </row>
  </sheetData>
  <sheetProtection password="E5E9" sheet="1" objects="1" scenarios="1"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1"/>
  <dimension ref="A1"/>
  <sheetViews>
    <sheetView showGridLines="0" topLeftCell="A10" zoomScale="80" zoomScaleNormal="80" workbookViewId="0">
      <selection activeCell="E26" sqref="E26"/>
    </sheetView>
  </sheetViews>
  <sheetFormatPr defaultRowHeight="15"/>
  <cols>
    <col min="1" max="1" width="68.140625" style="133" customWidth="1"/>
    <col min="2" max="16384" width="9.140625" style="133"/>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1">
    <tabColor theme="2" tint="-0.499984740745262"/>
  </sheetPr>
  <dimension ref="A1:AQ2384"/>
  <sheetViews>
    <sheetView showGridLines="0" tabSelected="1" zoomScale="60" zoomScaleNormal="60" workbookViewId="0">
      <pane ySplit="5070" topLeftCell="A33"/>
      <selection activeCell="B22" sqref="B22"/>
      <selection pane="bottomLeft" activeCell="D40" sqref="D40"/>
    </sheetView>
  </sheetViews>
  <sheetFormatPr defaultRowHeight="15" outlineLevelRow="1"/>
  <cols>
    <col min="1" max="1" width="53.140625" style="7" customWidth="1"/>
    <col min="2" max="2" width="24.5703125" style="7" customWidth="1"/>
    <col min="3" max="3" width="13.7109375" style="7" customWidth="1"/>
    <col min="4" max="4" width="9.42578125" style="6" bestFit="1" customWidth="1"/>
    <col min="5" max="6" width="17" style="6" customWidth="1"/>
    <col min="7" max="16" width="17" style="7" customWidth="1"/>
    <col min="17" max="17" width="15.28515625" style="7" customWidth="1"/>
    <col min="18" max="18" width="9.28515625" style="7" bestFit="1" customWidth="1"/>
    <col min="19" max="19" width="13.28515625" style="7" customWidth="1"/>
    <col min="20" max="20" width="9.42578125" style="7" bestFit="1" customWidth="1"/>
    <col min="21" max="21" width="9.28515625" style="7" bestFit="1" customWidth="1"/>
    <col min="22" max="22" width="18" style="7" customWidth="1"/>
    <col min="23" max="23" width="16.140625" style="7" customWidth="1"/>
    <col min="24" max="27" width="16.28515625" style="7" customWidth="1"/>
    <col min="28" max="32" width="9.140625" style="7"/>
    <col min="33" max="33" width="13.85546875" style="7" customWidth="1"/>
    <col min="34" max="38" width="9.140625" style="7"/>
    <col min="39" max="39" width="11.5703125" style="7" customWidth="1"/>
    <col min="40" max="16384" width="9.140625" style="7"/>
  </cols>
  <sheetData>
    <row r="1" spans="1:39" ht="23.25" customHeight="1">
      <c r="A1" s="614" t="s">
        <v>15</v>
      </c>
      <c r="B1" s="610"/>
      <c r="C1" s="96" t="s">
        <v>136</v>
      </c>
      <c r="D1" s="615">
        <f>SUM($AB$114:$AB$1014)/10^6*2</f>
        <v>0.41863358001077028</v>
      </c>
      <c r="E1" s="97" t="s">
        <v>146</v>
      </c>
      <c r="F1" s="96" t="s">
        <v>718</v>
      </c>
      <c r="G1" s="615">
        <f>SUM($AC$115:$AC$814)*4/1000</f>
        <v>2.0547283139355965</v>
      </c>
      <c r="H1" s="97" t="s">
        <v>147</v>
      </c>
      <c r="I1" s="610" t="s">
        <v>719</v>
      </c>
      <c r="J1" s="632">
        <f>G1*railwidth*Core!$C$15</f>
        <v>123.28369883613578</v>
      </c>
      <c r="K1" s="610" t="s">
        <v>720</v>
      </c>
      <c r="L1" s="610"/>
      <c r="M1" s="610"/>
      <c r="N1" s="610"/>
      <c r="O1" s="610"/>
      <c r="P1" s="610"/>
      <c r="Q1" s="610"/>
      <c r="R1" s="610"/>
      <c r="S1" s="610"/>
      <c r="T1" s="610"/>
      <c r="U1" s="610"/>
      <c r="V1" s="610"/>
      <c r="W1" s="610"/>
      <c r="X1" s="610"/>
      <c r="Y1" s="610"/>
      <c r="Z1" s="610"/>
      <c r="AA1" s="610"/>
      <c r="AB1" s="610"/>
    </row>
    <row r="3" spans="1:39" s="104" customFormat="1" ht="21">
      <c r="A3" s="654"/>
      <c r="B3" s="654"/>
      <c r="C3" s="654"/>
      <c r="D3" s="654"/>
      <c r="E3" s="654"/>
      <c r="F3" s="654"/>
      <c r="G3" s="654"/>
      <c r="H3" s="654"/>
      <c r="I3" s="655" t="s">
        <v>710</v>
      </c>
      <c r="J3" s="656"/>
      <c r="K3" s="656"/>
      <c r="L3" s="656"/>
      <c r="M3" s="656"/>
      <c r="N3" s="626"/>
      <c r="O3" s="626"/>
      <c r="P3" s="626"/>
      <c r="Q3" s="626"/>
      <c r="R3" s="626"/>
      <c r="S3" s="626"/>
      <c r="T3" s="626"/>
      <c r="U3" s="626"/>
      <c r="V3" s="626"/>
      <c r="W3" s="627"/>
      <c r="Z3" s="595"/>
      <c r="AA3" s="595"/>
    </row>
    <row r="4" spans="1:39" ht="17.25" customHeight="1">
      <c r="I4" s="37" t="s">
        <v>702</v>
      </c>
      <c r="J4" s="628" t="s">
        <v>703</v>
      </c>
      <c r="K4" s="628"/>
      <c r="L4" s="628"/>
      <c r="M4" s="628"/>
      <c r="N4" s="24"/>
      <c r="O4" s="24"/>
      <c r="P4" s="24"/>
      <c r="Q4" s="24"/>
      <c r="R4" s="24"/>
      <c r="S4" s="24"/>
      <c r="T4" s="24"/>
      <c r="U4" s="24"/>
      <c r="V4" s="24"/>
      <c r="W4" s="327"/>
    </row>
    <row r="5" spans="1:39">
      <c r="I5" s="23"/>
      <c r="J5" s="24" t="s">
        <v>704</v>
      </c>
      <c r="K5" s="24"/>
      <c r="L5" s="24"/>
      <c r="M5" s="24"/>
      <c r="N5" s="24"/>
      <c r="O5" s="24"/>
      <c r="P5" s="24"/>
      <c r="Q5" s="24"/>
      <c r="R5" s="24"/>
      <c r="S5" s="24"/>
      <c r="T5" s="24"/>
      <c r="U5" s="24"/>
      <c r="V5" s="24"/>
      <c r="W5" s="327"/>
    </row>
    <row r="6" spans="1:39">
      <c r="I6" s="23"/>
      <c r="J6" s="24" t="s">
        <v>705</v>
      </c>
      <c r="K6" s="24"/>
      <c r="L6" s="24"/>
      <c r="M6" s="24"/>
      <c r="N6" s="24"/>
      <c r="O6" s="24"/>
      <c r="P6" s="24"/>
      <c r="Q6" s="24"/>
      <c r="R6" s="24"/>
      <c r="S6" s="24"/>
      <c r="T6" s="24"/>
      <c r="U6" s="24"/>
      <c r="V6" s="24"/>
      <c r="W6" s="327"/>
    </row>
    <row r="7" spans="1:39">
      <c r="I7" s="23"/>
      <c r="J7" s="24" t="s">
        <v>706</v>
      </c>
      <c r="K7" s="24"/>
      <c r="L7" s="24"/>
      <c r="M7" s="24"/>
      <c r="N7" s="24"/>
      <c r="O7" s="24"/>
      <c r="P7" s="24"/>
      <c r="Q7" s="24"/>
      <c r="R7" s="24"/>
      <c r="S7" s="24"/>
      <c r="T7" s="24"/>
      <c r="U7" s="24"/>
      <c r="V7" s="24"/>
      <c r="W7" s="327"/>
    </row>
    <row r="8" spans="1:39">
      <c r="I8" s="23"/>
      <c r="J8" s="24" t="s">
        <v>707</v>
      </c>
      <c r="K8" s="24"/>
      <c r="L8" s="24"/>
      <c r="M8" s="24"/>
      <c r="N8" s="24"/>
      <c r="O8" s="24"/>
      <c r="P8" s="24"/>
      <c r="Q8" s="24"/>
      <c r="R8" s="24"/>
      <c r="S8" s="24"/>
      <c r="T8" s="24"/>
      <c r="U8" s="24"/>
      <c r="V8" s="24"/>
      <c r="W8" s="327"/>
    </row>
    <row r="9" spans="1:39">
      <c r="I9" s="23"/>
      <c r="J9" s="24" t="s">
        <v>712</v>
      </c>
      <c r="K9" s="24"/>
      <c r="L9" s="24"/>
      <c r="M9" s="24"/>
      <c r="N9" s="24"/>
      <c r="O9" s="24"/>
      <c r="P9" s="24"/>
      <c r="Q9" s="24"/>
      <c r="R9" s="24"/>
      <c r="S9" s="24"/>
      <c r="T9" s="24"/>
      <c r="U9" s="24"/>
      <c r="V9" s="24"/>
      <c r="W9" s="327"/>
    </row>
    <row r="10" spans="1:39">
      <c r="I10" s="23"/>
      <c r="J10" s="24" t="s">
        <v>708</v>
      </c>
      <c r="K10" s="24"/>
      <c r="L10" s="24"/>
      <c r="M10" s="24"/>
      <c r="N10" s="24"/>
      <c r="O10" s="24"/>
      <c r="P10" s="24"/>
      <c r="Q10" s="24"/>
      <c r="R10" s="24"/>
      <c r="S10" s="24"/>
      <c r="T10" s="24"/>
      <c r="U10" s="24"/>
      <c r="V10" s="24"/>
      <c r="W10" s="327"/>
      <c r="Y10" s="7">
        <v>1644</v>
      </c>
    </row>
    <row r="11" spans="1:39">
      <c r="I11" s="100"/>
      <c r="J11" s="101" t="s">
        <v>709</v>
      </c>
      <c r="K11" s="101"/>
      <c r="L11" s="101"/>
      <c r="M11" s="101"/>
      <c r="N11" s="101"/>
      <c r="O11" s="101"/>
      <c r="P11" s="101"/>
      <c r="Q11" s="101"/>
      <c r="R11" s="101"/>
      <c r="S11" s="101"/>
      <c r="T11" s="101"/>
      <c r="U11" s="101"/>
      <c r="V11" s="101"/>
      <c r="W11" s="328"/>
    </row>
    <row r="12" spans="1:39">
      <c r="Y12" s="7">
        <v>179</v>
      </c>
    </row>
    <row r="13" spans="1:39">
      <c r="I13" s="608"/>
      <c r="J13" s="609"/>
      <c r="K13" s="609"/>
      <c r="L13" s="609"/>
      <c r="M13" s="609"/>
      <c r="N13" s="609"/>
      <c r="O13" s="609"/>
      <c r="P13" s="609"/>
      <c r="Q13" s="609"/>
      <c r="R13" s="609"/>
      <c r="S13" s="609"/>
      <c r="T13" s="609"/>
      <c r="U13" s="617"/>
      <c r="V13" s="617"/>
      <c r="W13" s="620"/>
      <c r="Y13" s="7">
        <f>Y10-Y12</f>
        <v>1465</v>
      </c>
    </row>
    <row r="14" spans="1:39">
      <c r="I14" s="27" t="s">
        <v>697</v>
      </c>
      <c r="J14" s="28"/>
      <c r="K14" s="28"/>
      <c r="L14" s="28"/>
      <c r="M14" s="28"/>
      <c r="N14" s="28"/>
      <c r="O14" s="28"/>
      <c r="P14" s="28"/>
      <c r="Q14" s="28"/>
      <c r="R14" s="28"/>
      <c r="S14" s="28"/>
      <c r="T14" s="28"/>
      <c r="U14" s="619"/>
      <c r="V14" s="619"/>
      <c r="W14" s="621"/>
      <c r="AM14" s="638">
        <f t="array" ref="AM14">MAX(IF(ISNA(AN114:AN1015),100,AN114:AN1015))</f>
        <v>117.29334516904433</v>
      </c>
    </row>
    <row r="15" spans="1:39">
      <c r="I15" s="23"/>
      <c r="J15" s="24"/>
      <c r="K15" s="24"/>
      <c r="L15" s="24"/>
      <c r="M15" s="24"/>
      <c r="N15" s="24"/>
      <c r="O15" s="24"/>
      <c r="P15" s="24"/>
      <c r="Q15" s="24"/>
      <c r="R15" s="24"/>
      <c r="S15" s="24"/>
      <c r="T15" s="24"/>
      <c r="U15" s="24"/>
      <c r="V15" s="24"/>
      <c r="W15" s="327"/>
    </row>
    <row r="16" spans="1:39">
      <c r="I16" s="23"/>
      <c r="J16" s="24"/>
      <c r="K16" s="7" t="s">
        <v>725</v>
      </c>
      <c r="L16" s="24"/>
      <c r="M16" s="24"/>
      <c r="N16" s="24"/>
      <c r="O16" s="24"/>
      <c r="P16" s="24"/>
      <c r="Q16" s="24"/>
      <c r="R16" s="24"/>
      <c r="S16" s="24"/>
      <c r="T16" s="24"/>
      <c r="U16" s="24"/>
      <c r="V16" s="24"/>
      <c r="W16" s="327"/>
    </row>
    <row r="17" spans="1:39">
      <c r="I17" s="23"/>
      <c r="J17" s="24"/>
      <c r="L17" s="24"/>
      <c r="M17" s="24"/>
      <c r="O17" s="24"/>
      <c r="P17" s="24"/>
      <c r="Q17" s="24"/>
      <c r="R17" s="24"/>
      <c r="S17" s="24"/>
      <c r="T17" s="24"/>
      <c r="U17" s="24"/>
      <c r="V17" s="24"/>
      <c r="W17" s="327"/>
    </row>
    <row r="18" spans="1:39">
      <c r="I18" s="23"/>
      <c r="J18" s="24"/>
      <c r="K18" s="145" t="s">
        <v>516</v>
      </c>
      <c r="L18" s="24"/>
      <c r="M18" s="24"/>
      <c r="O18" s="24"/>
      <c r="P18" s="24"/>
      <c r="Q18" s="24"/>
      <c r="R18" s="24"/>
      <c r="S18" s="24"/>
      <c r="T18" s="24"/>
      <c r="U18" s="24"/>
      <c r="V18" s="24"/>
      <c r="W18" s="327"/>
    </row>
    <row r="19" spans="1:39">
      <c r="I19" s="23"/>
      <c r="J19" s="24"/>
      <c r="K19" s="24" t="s">
        <v>517</v>
      </c>
      <c r="L19" s="24"/>
      <c r="M19" s="24"/>
      <c r="O19" s="24"/>
      <c r="P19" s="24"/>
      <c r="Q19" s="24"/>
      <c r="R19" s="24"/>
      <c r="S19" s="24"/>
      <c r="T19" s="24"/>
      <c r="U19" s="24"/>
      <c r="V19" s="24"/>
      <c r="W19" s="327"/>
    </row>
    <row r="20" spans="1:39">
      <c r="I20" s="23"/>
      <c r="J20" s="24"/>
      <c r="K20" s="24" t="s">
        <v>518</v>
      </c>
      <c r="L20" s="24"/>
      <c r="M20" s="24"/>
      <c r="O20" s="24"/>
      <c r="P20" s="24"/>
      <c r="Q20" s="24"/>
      <c r="R20" s="24"/>
      <c r="S20" s="24"/>
      <c r="T20" s="24"/>
      <c r="U20" s="24"/>
      <c r="V20" s="24"/>
      <c r="W20" s="327"/>
      <c r="AM20" s="638"/>
    </row>
    <row r="21" spans="1:39">
      <c r="I21" s="23"/>
      <c r="J21" s="24"/>
      <c r="K21" s="24" t="s">
        <v>519</v>
      </c>
      <c r="L21" s="24"/>
      <c r="M21" s="24"/>
      <c r="N21" s="24"/>
      <c r="O21" s="24"/>
      <c r="P21" s="24"/>
      <c r="Q21" s="24"/>
      <c r="R21" s="24"/>
      <c r="S21" s="24"/>
      <c r="T21" s="24"/>
      <c r="U21" s="24"/>
      <c r="V21" s="24"/>
      <c r="W21" s="327"/>
    </row>
    <row r="22" spans="1:39" ht="15" customHeight="1">
      <c r="A22" s="622" t="s">
        <v>701</v>
      </c>
      <c r="B22" s="634" t="s">
        <v>737</v>
      </c>
      <c r="C22" s="99"/>
      <c r="D22" s="623"/>
      <c r="E22" s="623"/>
      <c r="F22" s="623"/>
      <c r="G22" s="618"/>
      <c r="H22" s="24"/>
      <c r="I22" s="23"/>
      <c r="J22" s="24"/>
      <c r="K22" s="24"/>
      <c r="L22" s="24"/>
      <c r="M22" s="24"/>
      <c r="N22" s="24"/>
      <c r="O22" s="24"/>
      <c r="P22" s="24"/>
      <c r="Q22" s="24"/>
      <c r="R22" s="24"/>
      <c r="S22" s="24"/>
      <c r="T22" s="24"/>
      <c r="U22" s="24"/>
      <c r="V22" s="24"/>
      <c r="W22" s="327"/>
    </row>
    <row r="23" spans="1:39">
      <c r="A23" s="624" t="s">
        <v>694</v>
      </c>
      <c r="B23" s="635"/>
      <c r="C23" s="24"/>
      <c r="D23" s="22"/>
      <c r="E23" s="22"/>
      <c r="F23" s="670" t="s">
        <v>738</v>
      </c>
      <c r="G23" s="327"/>
      <c r="H23" s="24"/>
      <c r="I23" s="23"/>
      <c r="J23" s="24"/>
      <c r="K23" s="24"/>
      <c r="L23" s="24"/>
      <c r="M23" s="24"/>
      <c r="N23" s="24"/>
      <c r="O23" s="24"/>
      <c r="P23" s="24"/>
      <c r="Q23" s="24"/>
      <c r="R23" s="24"/>
      <c r="S23" s="24"/>
      <c r="T23" s="24"/>
      <c r="U23" s="24"/>
      <c r="V23" s="24"/>
      <c r="W23" s="327"/>
    </row>
    <row r="24" spans="1:39">
      <c r="A24" s="613" t="s">
        <v>692</v>
      </c>
      <c r="B24" s="636">
        <v>14</v>
      </c>
      <c r="C24" s="24"/>
      <c r="D24" s="22"/>
      <c r="E24" s="22"/>
      <c r="F24" s="670" t="s">
        <v>739</v>
      </c>
      <c r="G24" s="327"/>
      <c r="H24" s="24"/>
      <c r="I24" s="23"/>
      <c r="J24" s="24"/>
      <c r="K24" s="24"/>
      <c r="L24" s="24"/>
      <c r="M24" s="24"/>
      <c r="N24" s="24"/>
      <c r="O24" s="24"/>
      <c r="P24" s="24"/>
      <c r="Q24" s="24"/>
      <c r="R24" s="24"/>
      <c r="S24" s="24"/>
      <c r="T24" s="24"/>
      <c r="U24" s="24"/>
      <c r="V24" s="24"/>
      <c r="W24" s="327"/>
    </row>
    <row r="25" spans="1:39">
      <c r="A25" s="613" t="s">
        <v>693</v>
      </c>
      <c r="B25" s="636">
        <v>15</v>
      </c>
      <c r="C25" s="24"/>
      <c r="D25" s="22"/>
      <c r="E25" s="22"/>
      <c r="F25" s="625"/>
      <c r="G25" s="327"/>
      <c r="H25" s="24"/>
      <c r="I25" s="23"/>
      <c r="J25" s="24"/>
      <c r="K25" s="24"/>
      <c r="L25" s="24"/>
      <c r="M25" s="24"/>
      <c r="N25" s="24"/>
      <c r="O25" s="24"/>
      <c r="P25" s="24"/>
      <c r="Q25" s="24"/>
      <c r="R25" s="24"/>
      <c r="S25" s="24"/>
      <c r="T25" s="24"/>
      <c r="U25" s="24"/>
      <c r="V25" s="24"/>
      <c r="W25" s="327"/>
    </row>
    <row r="26" spans="1:39">
      <c r="A26" s="100"/>
      <c r="B26" s="637"/>
      <c r="C26" s="101"/>
      <c r="D26" s="40"/>
      <c r="E26" s="40"/>
      <c r="F26" s="40"/>
      <c r="G26" s="328"/>
      <c r="H26" s="24"/>
      <c r="I26" s="100"/>
      <c r="J26" s="101"/>
      <c r="K26" s="101"/>
      <c r="L26" s="101"/>
      <c r="M26" s="101"/>
      <c r="N26" s="101"/>
      <c r="O26" s="101"/>
      <c r="P26" s="101"/>
      <c r="Q26" s="101"/>
      <c r="R26" s="101"/>
      <c r="S26" s="101"/>
      <c r="T26" s="101"/>
      <c r="U26" s="101"/>
      <c r="V26" s="101"/>
      <c r="W26" s="328"/>
    </row>
    <row r="27" spans="1:39">
      <c r="I27" s="24"/>
      <c r="J27" s="24"/>
      <c r="K27" s="24"/>
      <c r="L27" s="24"/>
      <c r="M27" s="24"/>
      <c r="N27" s="24"/>
      <c r="O27" s="24"/>
      <c r="P27" s="24"/>
      <c r="Q27" s="24"/>
      <c r="R27" s="24"/>
      <c r="S27" s="24"/>
      <c r="T27" s="24"/>
      <c r="U27" s="24"/>
      <c r="V27" s="24"/>
      <c r="W27" s="24"/>
    </row>
    <row r="28" spans="1:39" hidden="1" outlineLevel="1">
      <c r="A28" s="39" t="s">
        <v>132</v>
      </c>
      <c r="I28" s="24"/>
      <c r="J28" s="24"/>
      <c r="K28" s="24"/>
      <c r="L28" s="24"/>
      <c r="M28" s="24"/>
      <c r="N28" s="24"/>
      <c r="O28" s="24"/>
      <c r="P28" s="24"/>
      <c r="Q28" s="24"/>
      <c r="R28" s="24"/>
      <c r="S28" s="24"/>
      <c r="T28" s="24"/>
      <c r="U28" s="24"/>
      <c r="V28" s="24"/>
      <c r="W28" s="24"/>
    </row>
    <row r="29" spans="1:39" hidden="1" outlineLevel="1">
      <c r="A29" s="55" t="s">
        <v>129</v>
      </c>
      <c r="B29" s="7">
        <v>3</v>
      </c>
    </row>
    <row r="30" spans="1:39" hidden="1" outlineLevel="1">
      <c r="A30" s="55" t="s">
        <v>130</v>
      </c>
      <c r="B30" s="7">
        <v>72</v>
      </c>
    </row>
    <row r="31" spans="1:39" hidden="1" outlineLevel="1">
      <c r="A31" s="55" t="s">
        <v>131</v>
      </c>
      <c r="B31" s="7">
        <v>1</v>
      </c>
    </row>
    <row r="32" spans="1:39" hidden="1" outlineLevel="1"/>
    <row r="33" spans="1:34" ht="12.75" customHeight="1" collapsed="1">
      <c r="A33" s="607" t="s">
        <v>545</v>
      </c>
      <c r="B33" s="607"/>
    </row>
    <row r="34" spans="1:34">
      <c r="A34" s="98" t="s">
        <v>36</v>
      </c>
      <c r="B34" s="99"/>
      <c r="C34" s="102">
        <v>15</v>
      </c>
      <c r="E34" s="607" t="s">
        <v>711</v>
      </c>
    </row>
    <row r="35" spans="1:34">
      <c r="A35" s="7" t="s">
        <v>598</v>
      </c>
      <c r="C35" s="405" t="s">
        <v>625</v>
      </c>
      <c r="D35" s="22"/>
      <c r="E35" s="22"/>
      <c r="F35" s="22"/>
      <c r="G35" s="24"/>
      <c r="H35" s="24"/>
    </row>
    <row r="36" spans="1:34">
      <c r="A36" s="23" t="s">
        <v>128</v>
      </c>
      <c r="B36" s="24"/>
      <c r="C36" s="405" t="s">
        <v>625</v>
      </c>
      <c r="D36" s="22"/>
      <c r="E36" s="256" t="s">
        <v>387</v>
      </c>
      <c r="F36" s="256"/>
      <c r="G36" s="256"/>
      <c r="H36" s="256"/>
      <c r="I36" s="144"/>
      <c r="J36" s="144"/>
      <c r="K36" s="144"/>
      <c r="L36" s="144"/>
      <c r="M36" s="144"/>
      <c r="N36" s="144"/>
      <c r="O36" s="411"/>
      <c r="P36" s="411"/>
      <c r="Q36" s="411"/>
      <c r="R36" s="411"/>
      <c r="S36" s="411"/>
      <c r="T36" s="411"/>
      <c r="U36" s="411"/>
      <c r="V36" s="411"/>
      <c r="W36" s="411"/>
      <c r="X36" s="411"/>
      <c r="Y36" s="411"/>
      <c r="Z36" s="411"/>
      <c r="AA36" s="411"/>
      <c r="AB36" s="411"/>
      <c r="AC36" s="411"/>
      <c r="AD36" s="411"/>
      <c r="AE36" s="411"/>
    </row>
    <row r="37" spans="1:34">
      <c r="A37" s="23" t="s">
        <v>481</v>
      </c>
      <c r="B37" s="24"/>
      <c r="C37" s="405" t="s">
        <v>728</v>
      </c>
      <c r="D37" s="22"/>
      <c r="E37" s="256"/>
      <c r="F37" s="256"/>
      <c r="G37" s="256"/>
      <c r="H37" s="256"/>
      <c r="I37" s="144"/>
      <c r="J37" s="144"/>
      <c r="K37" s="144"/>
      <c r="L37" s="144"/>
      <c r="M37" s="144"/>
      <c r="N37" s="144"/>
      <c r="O37" s="411"/>
      <c r="P37" s="411"/>
      <c r="Q37" s="411"/>
      <c r="R37" s="411"/>
      <c r="S37" s="411"/>
      <c r="T37" s="411"/>
      <c r="U37" s="411"/>
      <c r="V37" s="411"/>
      <c r="W37" s="411"/>
      <c r="X37" s="411"/>
      <c r="Y37" s="411"/>
      <c r="Z37" s="411"/>
      <c r="AA37" s="411"/>
      <c r="AB37" s="411"/>
      <c r="AC37" s="411"/>
      <c r="AD37" s="411"/>
      <c r="AE37" s="411"/>
    </row>
    <row r="38" spans="1:34">
      <c r="A38" s="23" t="s">
        <v>647</v>
      </c>
      <c r="B38" s="24"/>
      <c r="C38" s="405" t="s">
        <v>728</v>
      </c>
      <c r="D38" s="22"/>
      <c r="E38" s="256"/>
      <c r="F38" s="256"/>
      <c r="G38" s="256"/>
      <c r="H38" s="256"/>
      <c r="I38" s="144"/>
      <c r="J38" s="144"/>
      <c r="K38" s="144"/>
      <c r="L38" s="144"/>
      <c r="M38" s="144"/>
      <c r="N38" s="144"/>
      <c r="O38" s="411"/>
      <c r="P38" s="411"/>
      <c r="Q38" s="411"/>
      <c r="R38" s="411"/>
      <c r="S38" s="411"/>
      <c r="T38" s="411"/>
      <c r="U38" s="411"/>
      <c r="V38" s="411"/>
      <c r="W38" s="411"/>
      <c r="X38" s="411"/>
      <c r="Y38" s="411"/>
      <c r="Z38" s="411"/>
      <c r="AA38" s="411"/>
      <c r="AB38" s="411"/>
      <c r="AC38" s="411"/>
      <c r="AD38" s="411"/>
      <c r="AE38" s="411"/>
    </row>
    <row r="39" spans="1:34">
      <c r="A39" s="100" t="s">
        <v>678</v>
      </c>
      <c r="B39" s="101"/>
      <c r="C39" s="405" t="s">
        <v>728</v>
      </c>
      <c r="D39" s="22"/>
      <c r="E39" s="256"/>
      <c r="F39" s="256"/>
      <c r="G39" s="256"/>
      <c r="H39" s="256"/>
      <c r="I39" s="144"/>
      <c r="J39" s="144"/>
      <c r="K39" s="144"/>
      <c r="L39" s="144"/>
      <c r="M39" s="144"/>
      <c r="N39" s="144"/>
      <c r="O39" s="411"/>
      <c r="P39" s="411"/>
      <c r="Q39" s="411"/>
      <c r="R39" s="411"/>
      <c r="S39" s="411"/>
      <c r="T39" s="411"/>
      <c r="U39" s="411"/>
      <c r="V39" s="411"/>
      <c r="W39" s="411"/>
      <c r="X39" s="411"/>
      <c r="Y39" s="411"/>
      <c r="Z39" s="411"/>
      <c r="AA39" s="411"/>
      <c r="AB39" s="411"/>
      <c r="AC39" s="411"/>
      <c r="AD39" s="411"/>
      <c r="AE39" s="411"/>
    </row>
    <row r="40" spans="1:34" s="20" customFormat="1" ht="52.5" customHeight="1">
      <c r="A40" s="57" t="s">
        <v>34</v>
      </c>
      <c r="B40" s="58" t="s">
        <v>35</v>
      </c>
      <c r="C40" s="59" t="s">
        <v>16</v>
      </c>
      <c r="D40" s="60"/>
      <c r="E40" s="408">
        <v>1</v>
      </c>
      <c r="F40" s="409">
        <v>2</v>
      </c>
      <c r="G40" s="409">
        <v>3</v>
      </c>
      <c r="H40" s="410">
        <v>4</v>
      </c>
      <c r="I40" s="411">
        <v>5</v>
      </c>
      <c r="J40" s="411">
        <v>6</v>
      </c>
      <c r="K40" s="411">
        <v>7</v>
      </c>
      <c r="L40" s="411">
        <v>8</v>
      </c>
      <c r="M40" s="411">
        <v>9</v>
      </c>
      <c r="N40" s="411">
        <v>10</v>
      </c>
      <c r="O40" s="411">
        <v>11</v>
      </c>
      <c r="P40" s="411">
        <v>12</v>
      </c>
      <c r="Q40" s="411">
        <v>13</v>
      </c>
      <c r="R40" s="411">
        <v>14</v>
      </c>
      <c r="S40" s="411">
        <v>15</v>
      </c>
      <c r="T40" s="411">
        <v>16</v>
      </c>
      <c r="U40" s="411">
        <v>17</v>
      </c>
      <c r="V40" s="411">
        <v>18</v>
      </c>
      <c r="W40" s="411">
        <v>19</v>
      </c>
      <c r="X40" s="411">
        <v>20</v>
      </c>
      <c r="Y40" s="411">
        <v>21</v>
      </c>
      <c r="Z40" s="411"/>
      <c r="AA40" s="411"/>
      <c r="AB40" s="411">
        <v>22</v>
      </c>
      <c r="AC40" s="411">
        <v>23</v>
      </c>
      <c r="AD40" s="411">
        <v>24</v>
      </c>
      <c r="AE40" s="411">
        <v>25</v>
      </c>
    </row>
    <row r="41" spans="1:34" ht="60" customHeight="1">
      <c r="A41" s="37" t="s">
        <v>119</v>
      </c>
      <c r="B41" s="24"/>
      <c r="C41" s="407" t="str">
        <f>INDEX(E41:AE41,1,$C$34)</f>
        <v>Mutant Tail</v>
      </c>
      <c r="D41" s="22"/>
      <c r="E41" s="629" t="s">
        <v>105</v>
      </c>
      <c r="F41" s="630" t="s">
        <v>106</v>
      </c>
      <c r="G41" s="630" t="s">
        <v>111</v>
      </c>
      <c r="H41" s="629" t="s">
        <v>657</v>
      </c>
      <c r="I41" s="629" t="s">
        <v>656</v>
      </c>
      <c r="J41" s="630" t="s">
        <v>714</v>
      </c>
      <c r="K41" s="630" t="s">
        <v>661</v>
      </c>
      <c r="L41" s="630" t="s">
        <v>715</v>
      </c>
      <c r="M41" s="630" t="s">
        <v>717</v>
      </c>
      <c r="N41" s="630" t="s">
        <v>716</v>
      </c>
      <c r="O41" s="630" t="s">
        <v>713</v>
      </c>
      <c r="P41" s="630" t="s">
        <v>695</v>
      </c>
      <c r="Q41" s="630" t="s">
        <v>696</v>
      </c>
      <c r="R41" s="630" t="s">
        <v>726</v>
      </c>
      <c r="S41" s="629" t="s">
        <v>727</v>
      </c>
      <c r="T41" s="630"/>
      <c r="U41" s="630"/>
      <c r="V41" s="630"/>
      <c r="W41" s="630"/>
      <c r="X41" s="630"/>
      <c r="Y41" s="631"/>
      <c r="Z41" s="631"/>
      <c r="AA41" s="631"/>
      <c r="AB41" s="631"/>
      <c r="AC41" s="631"/>
      <c r="AD41" s="631"/>
      <c r="AE41" s="631"/>
      <c r="AF41" s="53"/>
      <c r="AG41" s="53"/>
      <c r="AH41" s="53"/>
    </row>
    <row r="42" spans="1:34" ht="39.75" customHeight="1">
      <c r="A42" s="37" t="s">
        <v>546</v>
      </c>
      <c r="B42" s="24"/>
      <c r="C42" s="593">
        <f>INDEX(E42:AE42,1,$C$34)</f>
        <v>0</v>
      </c>
      <c r="D42" s="22"/>
      <c r="E42" s="63"/>
      <c r="F42" s="406"/>
      <c r="G42" s="406"/>
      <c r="H42" s="63"/>
      <c r="I42" s="605"/>
      <c r="J42" s="406"/>
      <c r="K42" s="64"/>
      <c r="L42" s="406"/>
      <c r="M42" s="406"/>
      <c r="N42" s="406"/>
      <c r="O42" s="406"/>
      <c r="P42" s="64"/>
      <c r="Q42" s="64"/>
      <c r="R42" s="406"/>
      <c r="S42" s="605"/>
      <c r="T42" s="406"/>
      <c r="U42" s="64"/>
      <c r="V42" s="406"/>
      <c r="W42" s="64"/>
      <c r="X42" s="64"/>
      <c r="Y42" s="64"/>
      <c r="Z42" s="64"/>
      <c r="AA42" s="64"/>
      <c r="AB42" s="64"/>
      <c r="AC42" s="64"/>
      <c r="AD42" s="64"/>
      <c r="AE42" s="64"/>
    </row>
    <row r="43" spans="1:34" ht="25.5" customHeight="1">
      <c r="A43" s="27" t="s">
        <v>251</v>
      </c>
      <c r="B43" s="28"/>
      <c r="C43" s="593"/>
      <c r="D43" s="22"/>
      <c r="E43" s="61"/>
      <c r="F43" s="64"/>
      <c r="G43" s="64"/>
      <c r="H43" s="61"/>
      <c r="I43" s="61"/>
      <c r="J43" s="64"/>
      <c r="K43" s="64"/>
      <c r="L43" s="64"/>
      <c r="M43" s="64"/>
      <c r="N43" s="64"/>
      <c r="O43" s="64"/>
      <c r="P43" s="64"/>
      <c r="Q43" s="64"/>
      <c r="R43" s="64"/>
      <c r="S43" s="61"/>
      <c r="T43" s="64"/>
      <c r="U43" s="64"/>
      <c r="V43" s="64"/>
      <c r="W43" s="64"/>
      <c r="X43" s="64"/>
      <c r="Y43" s="64"/>
      <c r="Z43" s="64"/>
      <c r="AA43" s="64"/>
      <c r="AB43" s="64"/>
      <c r="AC43" s="64"/>
      <c r="AD43" s="64"/>
      <c r="AE43" s="64"/>
    </row>
    <row r="44" spans="1:34" ht="16.5" customHeight="1">
      <c r="A44" s="65" t="s">
        <v>37</v>
      </c>
      <c r="B44" s="24" t="s">
        <v>0</v>
      </c>
      <c r="C44" s="593">
        <f>INDEX(E44:AE44,1,$C$34)</f>
        <v>10</v>
      </c>
      <c r="D44" s="22"/>
      <c r="E44" s="63">
        <v>6</v>
      </c>
      <c r="F44" s="64">
        <v>10</v>
      </c>
      <c r="G44" s="64">
        <v>10</v>
      </c>
      <c r="H44" s="63">
        <v>10</v>
      </c>
      <c r="I44" s="64">
        <v>10</v>
      </c>
      <c r="J44" s="64">
        <v>10</v>
      </c>
      <c r="K44" s="64">
        <v>9</v>
      </c>
      <c r="L44" s="64">
        <v>10</v>
      </c>
      <c r="M44" s="64">
        <v>10</v>
      </c>
      <c r="N44" s="64">
        <v>10</v>
      </c>
      <c r="O44" s="64">
        <v>10</v>
      </c>
      <c r="P44" s="64">
        <v>10</v>
      </c>
      <c r="Q44" s="64">
        <v>10</v>
      </c>
      <c r="R44" s="64">
        <v>10</v>
      </c>
      <c r="S44" s="64">
        <v>10</v>
      </c>
      <c r="T44" s="64"/>
      <c r="U44" s="64"/>
      <c r="V44" s="64"/>
      <c r="W44" s="64"/>
      <c r="X44" s="64"/>
      <c r="Y44" s="64"/>
      <c r="Z44" s="64"/>
      <c r="AA44" s="64"/>
      <c r="AB44" s="64"/>
      <c r="AC44" s="64"/>
      <c r="AD44" s="64"/>
      <c r="AE44" s="64"/>
    </row>
    <row r="45" spans="1:34">
      <c r="A45" s="65" t="s">
        <v>3</v>
      </c>
      <c r="B45" s="24" t="s">
        <v>0</v>
      </c>
      <c r="C45" s="593">
        <f>INDEX(E45:AE45,1,$C$34)-railwidth*IF(ReducedTemplate="yes",1,0)*2</f>
        <v>400</v>
      </c>
      <c r="D45" s="22"/>
      <c r="E45" s="64">
        <v>410</v>
      </c>
      <c r="F45" s="64">
        <v>400</v>
      </c>
      <c r="G45" s="64">
        <v>390</v>
      </c>
      <c r="H45" s="64">
        <v>390</v>
      </c>
      <c r="I45" s="64">
        <v>405</v>
      </c>
      <c r="J45" s="64">
        <v>440</v>
      </c>
      <c r="K45" s="64">
        <v>410</v>
      </c>
      <c r="L45" s="64">
        <v>410</v>
      </c>
      <c r="M45" s="64">
        <v>390</v>
      </c>
      <c r="N45" s="64">
        <v>390</v>
      </c>
      <c r="O45" s="64">
        <v>420</v>
      </c>
      <c r="P45" s="64">
        <v>450</v>
      </c>
      <c r="Q45" s="64">
        <v>450</v>
      </c>
      <c r="R45" s="64">
        <v>400</v>
      </c>
      <c r="S45" s="64">
        <v>400</v>
      </c>
      <c r="T45" s="64"/>
      <c r="U45" s="64"/>
      <c r="V45" s="64"/>
      <c r="W45" s="64"/>
      <c r="X45" s="64"/>
      <c r="Y45" s="64"/>
      <c r="Z45" s="64"/>
      <c r="AA45" s="64"/>
      <c r="AB45" s="64"/>
      <c r="AC45" s="64"/>
      <c r="AD45" s="64"/>
      <c r="AE45" s="64"/>
    </row>
    <row r="46" spans="1:34">
      <c r="A46" s="65" t="s">
        <v>430</v>
      </c>
      <c r="B46" s="24" t="s">
        <v>0</v>
      </c>
      <c r="C46" s="593">
        <f>INDEX(E46:AE46,1,$C$34)-IF(ReducedTemplate="yes",1,0)*railwidth*2</f>
        <v>1200</v>
      </c>
      <c r="D46" s="22"/>
      <c r="E46" s="64">
        <v>1330</v>
      </c>
      <c r="F46" s="64">
        <v>1300</v>
      </c>
      <c r="G46" s="64">
        <v>1290</v>
      </c>
      <c r="H46" s="64">
        <v>1320</v>
      </c>
      <c r="I46" s="64">
        <v>1300</v>
      </c>
      <c r="J46" s="64">
        <v>1370</v>
      </c>
      <c r="K46" s="64">
        <v>1380</v>
      </c>
      <c r="L46" s="64">
        <v>1300</v>
      </c>
      <c r="M46" s="64">
        <v>1170</v>
      </c>
      <c r="N46" s="64">
        <v>1050</v>
      </c>
      <c r="O46" s="64">
        <v>1380</v>
      </c>
      <c r="P46" s="64">
        <v>1700</v>
      </c>
      <c r="Q46" s="64">
        <v>1300</v>
      </c>
      <c r="R46" s="64">
        <v>1500</v>
      </c>
      <c r="S46" s="64">
        <v>1200</v>
      </c>
      <c r="T46" s="64"/>
      <c r="U46" s="64"/>
      <c r="V46" s="64"/>
      <c r="W46" s="64"/>
      <c r="X46" s="64"/>
      <c r="Y46" s="64"/>
      <c r="Z46" s="64"/>
      <c r="AA46" s="64"/>
      <c r="AB46" s="64"/>
      <c r="AC46" s="64"/>
      <c r="AD46" s="64"/>
      <c r="AE46" s="64"/>
    </row>
    <row r="47" spans="1:34">
      <c r="A47" s="65" t="s">
        <v>112</v>
      </c>
      <c r="B47" s="22" t="s">
        <v>0</v>
      </c>
      <c r="C47" s="593">
        <f>INDEX(E47:AE47,1,$C$34)-IF(ReducedTemplate="yes",1,0)*railwidth*2</f>
        <v>266</v>
      </c>
      <c r="D47" s="22"/>
      <c r="E47" s="64">
        <v>280</v>
      </c>
      <c r="F47" s="64">
        <v>266</v>
      </c>
      <c r="G47" s="64">
        <v>345</v>
      </c>
      <c r="H47" s="64">
        <v>340</v>
      </c>
      <c r="I47" s="64">
        <v>240</v>
      </c>
      <c r="J47" s="64">
        <v>375</v>
      </c>
      <c r="K47" s="64">
        <v>310</v>
      </c>
      <c r="L47" s="64">
        <v>340</v>
      </c>
      <c r="M47" s="64">
        <v>340</v>
      </c>
      <c r="N47" s="64">
        <v>310</v>
      </c>
      <c r="O47" s="64">
        <v>450</v>
      </c>
      <c r="P47" s="64">
        <v>40</v>
      </c>
      <c r="Q47" s="64">
        <v>250</v>
      </c>
      <c r="R47" s="64">
        <v>180</v>
      </c>
      <c r="S47" s="64">
        <v>266</v>
      </c>
      <c r="T47" s="64"/>
      <c r="U47" s="64"/>
      <c r="V47" s="64"/>
      <c r="W47" s="64"/>
      <c r="X47" s="64"/>
      <c r="Y47" s="64"/>
      <c r="Z47" s="64"/>
      <c r="AA47" s="64"/>
      <c r="AB47" s="64"/>
      <c r="AC47" s="64"/>
      <c r="AD47" s="64"/>
      <c r="AE47" s="64"/>
    </row>
    <row r="48" spans="1:34">
      <c r="A48" s="65" t="s">
        <v>28</v>
      </c>
      <c r="B48" s="24" t="s">
        <v>0</v>
      </c>
      <c r="C48" s="593">
        <f>INDEX(E48:AE48,1,$C$34)</f>
        <v>250</v>
      </c>
      <c r="D48" s="22"/>
      <c r="E48" s="64">
        <v>450</v>
      </c>
      <c r="F48" s="64">
        <v>250</v>
      </c>
      <c r="G48" s="64">
        <v>250</v>
      </c>
      <c r="H48" s="64">
        <v>550</v>
      </c>
      <c r="I48" s="64">
        <v>305</v>
      </c>
      <c r="J48" s="64">
        <v>600</v>
      </c>
      <c r="K48" s="64">
        <v>700</v>
      </c>
      <c r="L48" s="64">
        <v>600</v>
      </c>
      <c r="M48" s="64">
        <v>600</v>
      </c>
      <c r="N48" s="64">
        <v>600</v>
      </c>
      <c r="O48" s="64">
        <v>450</v>
      </c>
      <c r="P48" s="64">
        <v>300</v>
      </c>
      <c r="Q48" s="64">
        <v>600</v>
      </c>
      <c r="R48" s="64">
        <v>250</v>
      </c>
      <c r="S48" s="64">
        <v>250</v>
      </c>
      <c r="T48" s="64"/>
      <c r="U48" s="64"/>
      <c r="V48" s="64"/>
      <c r="W48" s="64"/>
      <c r="X48" s="64"/>
      <c r="Y48" s="64"/>
      <c r="Z48" s="64"/>
      <c r="AA48" s="64"/>
      <c r="AB48" s="64"/>
      <c r="AC48" s="64"/>
      <c r="AD48" s="64"/>
      <c r="AE48" s="64"/>
    </row>
    <row r="49" spans="1:31">
      <c r="A49" s="23"/>
      <c r="B49" s="24"/>
      <c r="C49" s="593"/>
      <c r="D49" s="22"/>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row>
    <row r="50" spans="1:31">
      <c r="A50" s="27" t="s">
        <v>452</v>
      </c>
      <c r="B50" s="28"/>
      <c r="C50" s="593"/>
      <c r="D50" s="22"/>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row>
    <row r="51" spans="1:31">
      <c r="A51" s="66" t="s">
        <v>2</v>
      </c>
      <c r="B51" s="24"/>
      <c r="C51" s="593"/>
      <c r="D51" s="67"/>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row>
    <row r="52" spans="1:31">
      <c r="A52" s="280" t="s">
        <v>402</v>
      </c>
      <c r="B52" s="24"/>
      <c r="C52" s="593">
        <f>INDEX(E52:AE52,1,$C$34)</f>
        <v>2</v>
      </c>
      <c r="D52" s="67"/>
      <c r="E52" s="64">
        <v>1</v>
      </c>
      <c r="F52" s="64">
        <v>2</v>
      </c>
      <c r="G52" s="64">
        <v>2</v>
      </c>
      <c r="H52" s="64">
        <v>2</v>
      </c>
      <c r="I52" s="64">
        <v>1</v>
      </c>
      <c r="J52" s="64">
        <v>2</v>
      </c>
      <c r="K52" s="64">
        <v>2</v>
      </c>
      <c r="L52" s="64">
        <v>2</v>
      </c>
      <c r="M52" s="64">
        <v>1</v>
      </c>
      <c r="N52" s="64">
        <v>2</v>
      </c>
      <c r="O52" s="64">
        <v>1</v>
      </c>
      <c r="P52" s="64">
        <v>2</v>
      </c>
      <c r="Q52" s="64">
        <v>2</v>
      </c>
      <c r="R52" s="64">
        <v>2</v>
      </c>
      <c r="S52" s="64">
        <v>2</v>
      </c>
      <c r="T52" s="64"/>
      <c r="U52" s="64"/>
      <c r="V52" s="64"/>
      <c r="W52" s="64"/>
      <c r="X52" s="64"/>
      <c r="Y52" s="64"/>
      <c r="Z52" s="64"/>
      <c r="AA52" s="64"/>
      <c r="AB52" s="64"/>
      <c r="AC52" s="64"/>
      <c r="AD52" s="64"/>
      <c r="AE52" s="64"/>
    </row>
    <row r="53" spans="1:31">
      <c r="A53" s="65" t="s">
        <v>417</v>
      </c>
      <c r="B53" s="24" t="s">
        <v>0</v>
      </c>
      <c r="C53" s="593">
        <f>INDEX(E53:AE53,1,$C$34)</f>
        <v>9</v>
      </c>
      <c r="D53" s="22"/>
      <c r="E53" s="64">
        <v>7</v>
      </c>
      <c r="F53" s="64">
        <v>9</v>
      </c>
      <c r="G53" s="64">
        <v>9</v>
      </c>
      <c r="H53" s="64">
        <v>10</v>
      </c>
      <c r="I53" s="64">
        <v>27</v>
      </c>
      <c r="J53" s="64">
        <v>4</v>
      </c>
      <c r="K53" s="64">
        <v>10</v>
      </c>
      <c r="L53" s="64">
        <v>4</v>
      </c>
      <c r="M53" s="64">
        <v>160</v>
      </c>
      <c r="N53" s="64">
        <v>4</v>
      </c>
      <c r="O53" s="64">
        <v>9</v>
      </c>
      <c r="P53" s="64">
        <v>20</v>
      </c>
      <c r="Q53" s="64">
        <v>10</v>
      </c>
      <c r="R53" s="64">
        <v>5</v>
      </c>
      <c r="S53" s="64">
        <v>9</v>
      </c>
      <c r="T53" s="64"/>
      <c r="U53" s="64"/>
      <c r="V53" s="64"/>
      <c r="W53" s="64"/>
      <c r="X53" s="64"/>
      <c r="Y53" s="64"/>
      <c r="Z53" s="64"/>
      <c r="AA53" s="64"/>
      <c r="AB53" s="64"/>
      <c r="AC53" s="64"/>
      <c r="AD53" s="64"/>
      <c r="AE53" s="64"/>
    </row>
    <row r="54" spans="1:31">
      <c r="A54" s="65" t="s">
        <v>418</v>
      </c>
      <c r="B54" s="24" t="s">
        <v>420</v>
      </c>
      <c r="C54" s="594">
        <f>INDEX(E54:AE54,1,$C$34)</f>
        <v>0.5</v>
      </c>
      <c r="D54" s="22"/>
      <c r="E54" s="68">
        <v>0.4</v>
      </c>
      <c r="F54" s="68">
        <v>0.5</v>
      </c>
      <c r="G54" s="68">
        <v>0.5</v>
      </c>
      <c r="H54" s="68">
        <v>0.5</v>
      </c>
      <c r="I54" s="68">
        <v>0.7</v>
      </c>
      <c r="J54" s="68">
        <v>0.4</v>
      </c>
      <c r="K54" s="68">
        <v>0.3</v>
      </c>
      <c r="L54" s="68">
        <v>0.4</v>
      </c>
      <c r="M54" s="68">
        <v>0.75</v>
      </c>
      <c r="N54" s="68">
        <v>0.4</v>
      </c>
      <c r="O54" s="68">
        <v>0.5</v>
      </c>
      <c r="P54" s="68">
        <v>0.5</v>
      </c>
      <c r="Q54" s="68">
        <v>0.3</v>
      </c>
      <c r="R54" s="68">
        <v>0.5</v>
      </c>
      <c r="S54" s="68">
        <v>0.5</v>
      </c>
      <c r="T54" s="68"/>
      <c r="U54" s="68"/>
      <c r="V54" s="68"/>
      <c r="W54" s="68"/>
      <c r="X54" s="68"/>
      <c r="Y54" s="64"/>
      <c r="Z54" s="64"/>
      <c r="AA54" s="64"/>
      <c r="AB54" s="64"/>
      <c r="AC54" s="64"/>
      <c r="AD54" s="64"/>
      <c r="AE54" s="64"/>
    </row>
    <row r="55" spans="1:31">
      <c r="A55" s="65" t="s">
        <v>419</v>
      </c>
      <c r="B55" s="24" t="s">
        <v>421</v>
      </c>
      <c r="C55" s="594">
        <f>INDEX(E55:AE55,1,$C$34)</f>
        <v>0.6</v>
      </c>
      <c r="D55" s="22"/>
      <c r="E55" s="68">
        <v>0.7</v>
      </c>
      <c r="F55" s="68">
        <v>0.6</v>
      </c>
      <c r="G55" s="68">
        <v>0.6</v>
      </c>
      <c r="H55" s="68">
        <v>0.6</v>
      </c>
      <c r="I55" s="68">
        <v>0.45</v>
      </c>
      <c r="J55" s="68">
        <v>0.7</v>
      </c>
      <c r="K55" s="68">
        <v>0.5</v>
      </c>
      <c r="L55" s="68">
        <v>0.7</v>
      </c>
      <c r="M55" s="68">
        <v>0.55000000000000004</v>
      </c>
      <c r="N55" s="68">
        <v>0.7</v>
      </c>
      <c r="O55" s="68">
        <v>0.6</v>
      </c>
      <c r="P55" s="68">
        <f>50%*SIN(PI()/4)</f>
        <v>0.35355339059327373</v>
      </c>
      <c r="Q55" s="68">
        <v>0.5</v>
      </c>
      <c r="R55" s="68">
        <v>0.6</v>
      </c>
      <c r="S55" s="68">
        <v>0.6</v>
      </c>
      <c r="T55" s="68"/>
      <c r="U55" s="68"/>
      <c r="V55" s="68"/>
      <c r="W55" s="68"/>
      <c r="X55" s="68"/>
      <c r="Y55" s="64"/>
      <c r="Z55" s="64"/>
      <c r="AA55" s="64"/>
      <c r="AB55" s="64"/>
      <c r="AC55" s="64"/>
      <c r="AD55" s="64"/>
      <c r="AE55" s="64"/>
    </row>
    <row r="56" spans="1:31">
      <c r="A56" s="69"/>
      <c r="B56" s="24"/>
      <c r="C56" s="593"/>
      <c r="D56" s="22"/>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row>
    <row r="57" spans="1:31">
      <c r="A57" s="66" t="s">
        <v>116</v>
      </c>
      <c r="B57" s="24"/>
      <c r="C57" s="593"/>
      <c r="D57" s="22"/>
      <c r="E57" s="64"/>
      <c r="F57" s="64"/>
      <c r="G57" s="64"/>
      <c r="H57" s="64"/>
      <c r="I57" s="64"/>
      <c r="J57" s="64"/>
      <c r="K57" s="64"/>
      <c r="L57" s="64"/>
      <c r="M57" s="64"/>
      <c r="N57" s="64"/>
      <c r="O57" s="64"/>
      <c r="P57" s="64"/>
      <c r="Q57" s="64"/>
      <c r="R57" s="64"/>
      <c r="S57" s="64"/>
      <c r="T57" s="64"/>
      <c r="U57" s="64"/>
      <c r="V57" s="64"/>
      <c r="W57" s="64"/>
      <c r="X57" s="64"/>
      <c r="Y57" s="64"/>
      <c r="Z57" s="64"/>
      <c r="AA57" s="64"/>
      <c r="AB57" s="64"/>
      <c r="AC57" s="64"/>
      <c r="AD57" s="64"/>
      <c r="AE57" s="64"/>
    </row>
    <row r="58" spans="1:31">
      <c r="A58" s="280" t="s">
        <v>488</v>
      </c>
      <c r="B58" s="24" t="s">
        <v>0</v>
      </c>
      <c r="C58" s="593">
        <f>INDEX(E58:AE58,1,$C$34)</f>
        <v>30</v>
      </c>
      <c r="D58" s="22"/>
      <c r="E58" s="64">
        <v>23</v>
      </c>
      <c r="F58" s="64">
        <v>30</v>
      </c>
      <c r="G58" s="64">
        <v>33</v>
      </c>
      <c r="H58" s="64">
        <v>20</v>
      </c>
      <c r="I58" s="64">
        <v>45</v>
      </c>
      <c r="J58" s="64">
        <v>40</v>
      </c>
      <c r="K58" s="64">
        <v>40</v>
      </c>
      <c r="L58" s="64">
        <v>40</v>
      </c>
      <c r="M58" s="64">
        <v>30</v>
      </c>
      <c r="N58" s="64">
        <v>50</v>
      </c>
      <c r="O58" s="64">
        <v>50</v>
      </c>
      <c r="P58" s="64">
        <v>3</v>
      </c>
      <c r="Q58" s="64">
        <v>40</v>
      </c>
      <c r="R58" s="64">
        <v>30</v>
      </c>
      <c r="S58" s="64">
        <v>30</v>
      </c>
      <c r="T58" s="64"/>
      <c r="U58" s="64"/>
      <c r="V58" s="64"/>
      <c r="W58" s="64"/>
      <c r="X58" s="64"/>
      <c r="Y58" s="64"/>
      <c r="Z58" s="64"/>
      <c r="AA58" s="64"/>
      <c r="AB58" s="64"/>
      <c r="AC58" s="64"/>
      <c r="AD58" s="64"/>
      <c r="AE58" s="64"/>
    </row>
    <row r="59" spans="1:31">
      <c r="A59" s="65" t="s">
        <v>487</v>
      </c>
      <c r="B59" s="24" t="s">
        <v>0</v>
      </c>
      <c r="C59" s="593">
        <f>INDEX(E59:AE59,1,$C$34)</f>
        <v>30</v>
      </c>
      <c r="D59" s="22"/>
      <c r="E59" s="64">
        <v>23</v>
      </c>
      <c r="F59" s="64">
        <v>30</v>
      </c>
      <c r="G59" s="64">
        <v>33</v>
      </c>
      <c r="H59" s="64">
        <v>20</v>
      </c>
      <c r="I59" s="64">
        <v>15</v>
      </c>
      <c r="J59" s="64">
        <v>40</v>
      </c>
      <c r="K59" s="64">
        <v>40</v>
      </c>
      <c r="L59" s="64">
        <v>40</v>
      </c>
      <c r="M59" s="64">
        <v>20</v>
      </c>
      <c r="N59" s="64">
        <v>100</v>
      </c>
      <c r="O59" s="64">
        <v>50</v>
      </c>
      <c r="P59" s="64">
        <v>3</v>
      </c>
      <c r="Q59" s="64">
        <v>40</v>
      </c>
      <c r="R59" s="64">
        <v>30</v>
      </c>
      <c r="S59" s="64">
        <v>30</v>
      </c>
      <c r="T59" s="64"/>
      <c r="U59" s="64"/>
      <c r="V59" s="64"/>
      <c r="W59" s="64"/>
      <c r="X59" s="64"/>
      <c r="Y59" s="64"/>
      <c r="Z59" s="64"/>
      <c r="AA59" s="64"/>
      <c r="AB59" s="64"/>
      <c r="AC59" s="64"/>
      <c r="AD59" s="64"/>
      <c r="AE59" s="64"/>
    </row>
    <row r="60" spans="1:31">
      <c r="A60" s="65" t="s">
        <v>418</v>
      </c>
      <c r="B60" s="24" t="s">
        <v>422</v>
      </c>
      <c r="C60" s="594">
        <f>INDEX(E60:AE60,1,$C$34)</f>
        <v>0.4</v>
      </c>
      <c r="D60" s="22"/>
      <c r="E60" s="68">
        <v>0.15</v>
      </c>
      <c r="F60" s="68">
        <f>1-F61</f>
        <v>0.4</v>
      </c>
      <c r="G60" s="68">
        <f>1-G61</f>
        <v>0.4</v>
      </c>
      <c r="H60" s="68">
        <v>0.35</v>
      </c>
      <c r="I60" s="68">
        <f>1-I61</f>
        <v>0.4</v>
      </c>
      <c r="J60" s="68">
        <f>1-J61</f>
        <v>0.38</v>
      </c>
      <c r="K60" s="68">
        <v>0.38</v>
      </c>
      <c r="L60" s="68">
        <v>0.36</v>
      </c>
      <c r="M60" s="68">
        <v>0.36</v>
      </c>
      <c r="N60" s="68">
        <v>0.36</v>
      </c>
      <c r="O60" s="68">
        <v>0.4</v>
      </c>
      <c r="P60" s="68">
        <v>0.55000000000000004</v>
      </c>
      <c r="Q60" s="68">
        <v>0.36</v>
      </c>
      <c r="R60" s="68">
        <f>1-R61</f>
        <v>0.4</v>
      </c>
      <c r="S60" s="68">
        <f>1-S61</f>
        <v>0.4</v>
      </c>
      <c r="T60" s="68"/>
      <c r="U60" s="68"/>
      <c r="V60" s="68"/>
      <c r="W60" s="68"/>
      <c r="X60" s="68"/>
      <c r="Y60" s="64"/>
      <c r="Z60" s="64"/>
      <c r="AA60" s="64"/>
      <c r="AB60" s="64"/>
      <c r="AC60" s="64"/>
      <c r="AD60" s="64"/>
      <c r="AE60" s="64"/>
    </row>
    <row r="61" spans="1:31">
      <c r="A61" s="65" t="s">
        <v>419</v>
      </c>
      <c r="B61" s="24" t="s">
        <v>422</v>
      </c>
      <c r="C61" s="594">
        <f>INDEX(E61:AE61,1,$C$34)</f>
        <v>0.6</v>
      </c>
      <c r="D61" s="22"/>
      <c r="E61" s="68">
        <v>0.2</v>
      </c>
      <c r="F61" s="68">
        <v>0.6</v>
      </c>
      <c r="G61" s="68">
        <v>0.6</v>
      </c>
      <c r="H61" s="68">
        <v>0.6</v>
      </c>
      <c r="I61" s="68">
        <v>0.6</v>
      </c>
      <c r="J61" s="68">
        <v>0.62</v>
      </c>
      <c r="K61" s="68">
        <v>0.56000000000000005</v>
      </c>
      <c r="L61" s="68">
        <v>0.55000000000000004</v>
      </c>
      <c r="M61" s="68">
        <v>0.55000000000000004</v>
      </c>
      <c r="N61" s="68">
        <v>0.1</v>
      </c>
      <c r="O61" s="68">
        <v>0.6</v>
      </c>
      <c r="P61" s="68">
        <v>0.3</v>
      </c>
      <c r="Q61" s="68">
        <v>0.56000000000000005</v>
      </c>
      <c r="R61" s="68">
        <v>0.6</v>
      </c>
      <c r="S61" s="68">
        <v>0.6</v>
      </c>
      <c r="T61" s="68"/>
      <c r="U61" s="68"/>
      <c r="V61" s="68"/>
      <c r="W61" s="68"/>
      <c r="X61" s="68"/>
      <c r="Y61" s="64"/>
      <c r="Z61" s="64"/>
      <c r="AA61" s="64"/>
      <c r="AB61" s="64"/>
      <c r="AC61" s="64"/>
      <c r="AD61" s="64"/>
      <c r="AE61" s="64"/>
    </row>
    <row r="62" spans="1:31">
      <c r="A62" s="65"/>
      <c r="B62" s="24"/>
      <c r="C62" s="593"/>
      <c r="D62" s="22"/>
      <c r="E62" s="64"/>
      <c r="F62" s="64"/>
      <c r="G62" s="64"/>
      <c r="H62" s="64"/>
      <c r="I62" s="64"/>
      <c r="J62" s="64"/>
      <c r="K62" s="64"/>
      <c r="L62" s="64"/>
      <c r="M62" s="64"/>
      <c r="N62" s="64"/>
      <c r="O62" s="64"/>
      <c r="P62" s="64"/>
      <c r="Q62" s="64"/>
      <c r="R62" s="64"/>
      <c r="S62" s="64"/>
      <c r="T62" s="64"/>
      <c r="U62" s="64"/>
      <c r="V62" s="64"/>
      <c r="W62" s="64"/>
      <c r="X62" s="64"/>
      <c r="Y62" s="64"/>
      <c r="Z62" s="64"/>
      <c r="AA62" s="64"/>
      <c r="AB62" s="64"/>
      <c r="AC62" s="64"/>
      <c r="AD62" s="64"/>
      <c r="AE62" s="64"/>
    </row>
    <row r="63" spans="1:31">
      <c r="A63" s="66" t="s">
        <v>117</v>
      </c>
      <c r="B63" s="24"/>
      <c r="C63" s="593"/>
      <c r="D63" s="22"/>
      <c r="E63" s="64"/>
      <c r="F63" s="64"/>
      <c r="G63" s="64"/>
      <c r="H63" s="64"/>
      <c r="I63" s="64"/>
      <c r="J63" s="64"/>
      <c r="K63" s="64"/>
      <c r="L63" s="64"/>
      <c r="M63" s="64"/>
      <c r="N63" s="64"/>
      <c r="O63" s="64"/>
      <c r="P63" s="64"/>
      <c r="Q63" s="64"/>
      <c r="R63" s="64"/>
      <c r="S63" s="64"/>
      <c r="T63" s="64"/>
      <c r="U63" s="64"/>
      <c r="V63" s="64"/>
      <c r="W63" s="64"/>
      <c r="X63" s="64"/>
      <c r="Y63" s="64"/>
      <c r="Z63" s="64"/>
      <c r="AA63" s="64"/>
      <c r="AB63" s="64"/>
      <c r="AC63" s="64"/>
      <c r="AD63" s="64"/>
      <c r="AE63" s="64"/>
    </row>
    <row r="64" spans="1:31">
      <c r="A64" s="65" t="s">
        <v>418</v>
      </c>
      <c r="B64" s="24" t="s">
        <v>423</v>
      </c>
      <c r="C64" s="594">
        <f>INDEX(E64:AE64,1,$C$34)</f>
        <v>0.35</v>
      </c>
      <c r="D64" s="22"/>
      <c r="E64" s="68">
        <v>0.35</v>
      </c>
      <c r="F64" s="68">
        <v>0.35</v>
      </c>
      <c r="G64" s="68">
        <v>0.35</v>
      </c>
      <c r="H64" s="68">
        <v>0.35</v>
      </c>
      <c r="I64" s="68">
        <v>0.02</v>
      </c>
      <c r="J64" s="68">
        <v>0.3</v>
      </c>
      <c r="K64" s="68">
        <v>0.35</v>
      </c>
      <c r="L64" s="68">
        <v>0.3</v>
      </c>
      <c r="M64" s="68">
        <v>0.3</v>
      </c>
      <c r="N64" s="68">
        <v>0.3</v>
      </c>
      <c r="O64" s="68">
        <v>0.5</v>
      </c>
      <c r="P64" s="68">
        <v>0.33</v>
      </c>
      <c r="Q64" s="68">
        <v>0.35</v>
      </c>
      <c r="R64" s="68">
        <v>0.35</v>
      </c>
      <c r="S64" s="68">
        <v>0.35</v>
      </c>
      <c r="T64" s="68"/>
      <c r="U64" s="68"/>
      <c r="V64" s="68"/>
      <c r="W64" s="68"/>
      <c r="X64" s="68"/>
      <c r="Y64" s="64"/>
      <c r="Z64" s="64"/>
      <c r="AA64" s="64"/>
      <c r="AB64" s="64"/>
      <c r="AC64" s="64"/>
      <c r="AD64" s="64"/>
      <c r="AE64" s="64"/>
    </row>
    <row r="65" spans="1:31">
      <c r="A65" s="65" t="s">
        <v>424</v>
      </c>
      <c r="B65" s="24" t="s">
        <v>425</v>
      </c>
      <c r="C65" s="594">
        <f>INDEX(E65:AE65,1,$C$34)</f>
        <v>0.55000000000000004</v>
      </c>
      <c r="D65" s="22"/>
      <c r="E65" s="68">
        <v>0.48</v>
      </c>
      <c r="F65" s="68">
        <v>0.55000000000000004</v>
      </c>
      <c r="G65" s="68">
        <v>0.55000000000000004</v>
      </c>
      <c r="H65" s="68">
        <v>0.55000000000000004</v>
      </c>
      <c r="I65" s="68">
        <v>5.5E-2</v>
      </c>
      <c r="J65" s="68">
        <v>0.55000000000000004</v>
      </c>
      <c r="K65" s="68">
        <v>0.5</v>
      </c>
      <c r="L65" s="68">
        <v>0.55000000000000004</v>
      </c>
      <c r="M65" s="68">
        <v>0.55000000000000004</v>
      </c>
      <c r="N65" s="68">
        <v>0.55000000000000004</v>
      </c>
      <c r="O65" s="68">
        <v>0.5</v>
      </c>
      <c r="P65" s="68">
        <v>0.56000000000000005</v>
      </c>
      <c r="Q65" s="68">
        <v>0.5</v>
      </c>
      <c r="R65" s="68">
        <v>0.55000000000000004</v>
      </c>
      <c r="S65" s="68">
        <v>0.55000000000000004</v>
      </c>
      <c r="T65" s="68"/>
      <c r="U65" s="68"/>
      <c r="V65" s="68"/>
      <c r="W65" s="68"/>
      <c r="X65" s="68"/>
      <c r="Y65" s="64"/>
      <c r="Z65" s="64"/>
      <c r="AA65" s="64"/>
      <c r="AB65" s="64"/>
      <c r="AC65" s="64"/>
      <c r="AD65" s="64"/>
      <c r="AE65" s="64"/>
    </row>
    <row r="66" spans="1:31" ht="16.5" customHeight="1">
      <c r="A66" s="65" t="s">
        <v>426</v>
      </c>
      <c r="B66" s="24" t="s">
        <v>425</v>
      </c>
      <c r="C66" s="594">
        <f>INDEX(E66:AE66,1,$C$34)</f>
        <v>0.99</v>
      </c>
      <c r="D66" s="22"/>
      <c r="E66" s="68">
        <v>0.96</v>
      </c>
      <c r="F66" s="68">
        <v>0.99</v>
      </c>
      <c r="G66" s="68">
        <v>0.99</v>
      </c>
      <c r="H66" s="68">
        <v>0.98</v>
      </c>
      <c r="I66" s="68">
        <v>0.98</v>
      </c>
      <c r="J66" s="68">
        <v>0.99</v>
      </c>
      <c r="K66" s="68">
        <v>0.94</v>
      </c>
      <c r="L66" s="68">
        <v>0.99</v>
      </c>
      <c r="M66" s="68">
        <v>0.99</v>
      </c>
      <c r="N66" s="68">
        <v>0.99</v>
      </c>
      <c r="O66" s="68">
        <v>0.99</v>
      </c>
      <c r="P66" s="68">
        <v>0.99</v>
      </c>
      <c r="Q66" s="68">
        <v>0.91</v>
      </c>
      <c r="R66" s="68">
        <v>0.99</v>
      </c>
      <c r="S66" s="68">
        <v>0.99</v>
      </c>
      <c r="T66" s="68"/>
      <c r="U66" s="68"/>
      <c r="V66" s="68"/>
      <c r="W66" s="68"/>
      <c r="X66" s="68"/>
      <c r="Y66" s="64"/>
      <c r="Z66" s="64"/>
      <c r="AA66" s="64"/>
      <c r="AB66" s="64"/>
      <c r="AC66" s="64"/>
      <c r="AD66" s="64"/>
      <c r="AE66" s="64"/>
    </row>
    <row r="67" spans="1:31" ht="16.5" customHeight="1">
      <c r="A67" s="65"/>
      <c r="B67" s="24"/>
      <c r="C67" s="593"/>
      <c r="D67" s="22"/>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row>
    <row r="68" spans="1:31" ht="16.5" customHeight="1">
      <c r="A68" s="66" t="s">
        <v>118</v>
      </c>
      <c r="B68" s="24"/>
      <c r="C68" s="593"/>
      <c r="D68" s="22"/>
      <c r="E68" s="64"/>
      <c r="F68" s="64"/>
      <c r="G68" s="64"/>
      <c r="H68" s="64"/>
      <c r="I68" s="64"/>
      <c r="J68" s="64"/>
      <c r="K68" s="64"/>
      <c r="L68" s="64"/>
      <c r="M68" s="64"/>
      <c r="N68" s="64"/>
      <c r="O68" s="64"/>
      <c r="P68" s="64"/>
      <c r="Q68" s="64"/>
      <c r="R68" s="64"/>
      <c r="S68" s="64"/>
      <c r="T68" s="64"/>
      <c r="U68" s="64"/>
      <c r="V68" s="64"/>
      <c r="W68" s="64"/>
      <c r="X68" s="64"/>
      <c r="Y68" s="64"/>
      <c r="Z68" s="64"/>
      <c r="AA68" s="64"/>
      <c r="AB68" s="64"/>
      <c r="AC68" s="64"/>
      <c r="AD68" s="64"/>
      <c r="AE68" s="64"/>
    </row>
    <row r="69" spans="1:31" ht="16.5" customHeight="1">
      <c r="A69" s="65" t="s">
        <v>418</v>
      </c>
      <c r="B69" s="24" t="s">
        <v>427</v>
      </c>
      <c r="C69" s="594">
        <f>INDEX(E69:AE69,1,$C$34)</f>
        <v>0.5</v>
      </c>
      <c r="D69" s="22"/>
      <c r="E69" s="68">
        <v>0.5</v>
      </c>
      <c r="F69" s="68">
        <v>0.5</v>
      </c>
      <c r="G69" s="68">
        <v>0.5</v>
      </c>
      <c r="H69" s="68">
        <v>0.8</v>
      </c>
      <c r="I69" s="68">
        <v>0.5</v>
      </c>
      <c r="J69" s="68">
        <v>0.5</v>
      </c>
      <c r="K69" s="68">
        <v>0.5</v>
      </c>
      <c r="L69" s="68">
        <v>0.5</v>
      </c>
      <c r="M69" s="68">
        <v>0.5</v>
      </c>
      <c r="N69" s="68">
        <v>0.5</v>
      </c>
      <c r="O69" s="68">
        <v>0.5</v>
      </c>
      <c r="P69" s="68">
        <v>0.5</v>
      </c>
      <c r="Q69" s="68">
        <v>0.5</v>
      </c>
      <c r="R69" s="68">
        <v>0.5</v>
      </c>
      <c r="S69" s="68">
        <v>0.5</v>
      </c>
      <c r="T69" s="68"/>
      <c r="U69" s="68"/>
      <c r="V69" s="68"/>
      <c r="W69" s="68"/>
      <c r="X69" s="68"/>
      <c r="Y69" s="64"/>
      <c r="Z69" s="64"/>
      <c r="AA69" s="64"/>
      <c r="AB69" s="64"/>
      <c r="AC69" s="64"/>
      <c r="AD69" s="64"/>
      <c r="AE69" s="64"/>
    </row>
    <row r="70" spans="1:31" ht="16.5" customHeight="1">
      <c r="A70" s="70" t="s">
        <v>428</v>
      </c>
      <c r="B70" s="24" t="s">
        <v>429</v>
      </c>
      <c r="C70" s="594">
        <f>INDEX(E70:AE70,1,$C$34)</f>
        <v>0.6</v>
      </c>
      <c r="D70" s="22"/>
      <c r="E70" s="68">
        <v>0.57999999999999996</v>
      </c>
      <c r="F70" s="68">
        <v>0.6</v>
      </c>
      <c r="G70" s="68">
        <v>0.6</v>
      </c>
      <c r="H70" s="68">
        <v>0.8</v>
      </c>
      <c r="I70" s="68">
        <v>0.6</v>
      </c>
      <c r="J70" s="68">
        <v>0.6</v>
      </c>
      <c r="K70" s="68">
        <v>0.8</v>
      </c>
      <c r="L70" s="68">
        <v>0.6</v>
      </c>
      <c r="M70" s="68">
        <v>0.6</v>
      </c>
      <c r="N70" s="68">
        <v>0.6</v>
      </c>
      <c r="O70" s="68">
        <v>0.8</v>
      </c>
      <c r="P70" s="68">
        <v>0.6</v>
      </c>
      <c r="Q70" s="68">
        <v>0.8</v>
      </c>
      <c r="R70" s="68">
        <v>0.6</v>
      </c>
      <c r="S70" s="68">
        <v>0.6</v>
      </c>
      <c r="T70" s="68"/>
      <c r="U70" s="68"/>
      <c r="V70" s="68"/>
      <c r="W70" s="68"/>
      <c r="X70" s="68"/>
      <c r="Y70" s="64"/>
      <c r="Z70" s="64"/>
      <c r="AA70" s="64"/>
      <c r="AB70" s="64"/>
      <c r="AC70" s="64"/>
      <c r="AD70" s="64"/>
      <c r="AE70" s="64"/>
    </row>
    <row r="71" spans="1:31" ht="16.5" customHeight="1">
      <c r="A71" s="65" t="s">
        <v>489</v>
      </c>
      <c r="B71" s="24" t="s">
        <v>0</v>
      </c>
      <c r="C71" s="593">
        <f>INDEX(E71:AE71,1,$C$34)</f>
        <v>0</v>
      </c>
      <c r="D71" s="22"/>
      <c r="E71" s="64">
        <v>0</v>
      </c>
      <c r="F71" s="64">
        <v>0</v>
      </c>
      <c r="G71" s="64">
        <v>0</v>
      </c>
      <c r="H71" s="64">
        <v>0</v>
      </c>
      <c r="I71" s="64">
        <v>0</v>
      </c>
      <c r="J71" s="64">
        <v>0</v>
      </c>
      <c r="K71" s="64">
        <v>0</v>
      </c>
      <c r="L71" s="64">
        <v>0</v>
      </c>
      <c r="M71" s="64">
        <v>0</v>
      </c>
      <c r="N71" s="64">
        <v>0</v>
      </c>
      <c r="O71" s="64">
        <v>5</v>
      </c>
      <c r="P71" s="64">
        <v>0</v>
      </c>
      <c r="Q71" s="64">
        <v>0</v>
      </c>
      <c r="R71" s="64">
        <v>0</v>
      </c>
      <c r="S71" s="64">
        <v>0</v>
      </c>
      <c r="T71" s="64"/>
      <c r="U71" s="64"/>
      <c r="V71" s="64"/>
      <c r="W71" s="64"/>
      <c r="X71" s="64"/>
      <c r="Y71" s="64"/>
      <c r="Z71" s="64"/>
      <c r="AA71" s="64"/>
      <c r="AB71" s="64"/>
      <c r="AC71" s="64"/>
      <c r="AD71" s="64"/>
      <c r="AE71" s="64"/>
    </row>
    <row r="72" spans="1:31" ht="16.5" customHeight="1">
      <c r="A72" s="70"/>
      <c r="B72" s="24"/>
      <c r="C72" s="593"/>
      <c r="D72" s="22"/>
      <c r="E72" s="64"/>
      <c r="F72" s="64"/>
      <c r="G72" s="64"/>
      <c r="H72" s="64"/>
      <c r="I72" s="64"/>
      <c r="J72" s="64"/>
      <c r="K72" s="64"/>
      <c r="L72" s="64"/>
      <c r="M72" s="64"/>
      <c r="N72" s="64"/>
      <c r="O72" s="64"/>
      <c r="P72" s="64"/>
      <c r="Q72" s="64"/>
      <c r="R72" s="64"/>
      <c r="S72" s="64"/>
      <c r="T72" s="64"/>
      <c r="U72" s="64"/>
      <c r="V72" s="64"/>
      <c r="W72" s="64"/>
      <c r="X72" s="64"/>
      <c r="Y72" s="64"/>
      <c r="Z72" s="64"/>
      <c r="AA72" s="64"/>
      <c r="AB72" s="64"/>
      <c r="AC72" s="64"/>
      <c r="AD72" s="64"/>
      <c r="AE72" s="64"/>
    </row>
    <row r="73" spans="1:31" ht="16.5" customHeight="1">
      <c r="A73" s="616" t="s">
        <v>76</v>
      </c>
      <c r="B73" s="28"/>
      <c r="C73" s="593"/>
      <c r="D73" s="22"/>
      <c r="E73" s="68"/>
      <c r="F73" s="68"/>
      <c r="G73" s="68"/>
      <c r="H73" s="68"/>
      <c r="I73" s="68"/>
      <c r="J73" s="68"/>
      <c r="K73" s="64"/>
      <c r="L73" s="68"/>
      <c r="M73" s="68"/>
      <c r="N73" s="68"/>
      <c r="O73" s="64"/>
      <c r="P73" s="64"/>
      <c r="Q73" s="64"/>
      <c r="R73" s="68"/>
      <c r="S73" s="68"/>
      <c r="T73" s="68"/>
      <c r="U73" s="64"/>
      <c r="V73" s="68"/>
      <c r="W73" s="64"/>
      <c r="X73" s="64"/>
      <c r="Y73" s="64"/>
      <c r="Z73" s="64"/>
      <c r="AA73" s="64"/>
      <c r="AB73" s="64"/>
      <c r="AC73" s="64"/>
      <c r="AD73" s="64"/>
      <c r="AE73" s="64"/>
    </row>
    <row r="74" spans="1:31" ht="16.5" customHeight="1">
      <c r="A74" s="71" t="s">
        <v>671</v>
      </c>
      <c r="B74" s="24" t="s">
        <v>672</v>
      </c>
      <c r="C74" s="593">
        <f>INDEX(E74:AE74,1,$C$34)</f>
        <v>0</v>
      </c>
      <c r="D74" s="22"/>
      <c r="E74" s="64">
        <v>0</v>
      </c>
      <c r="F74" s="64">
        <v>0</v>
      </c>
      <c r="G74" s="64">
        <v>0</v>
      </c>
      <c r="H74" s="64">
        <v>0</v>
      </c>
      <c r="I74" s="64">
        <v>1</v>
      </c>
      <c r="J74" s="64">
        <v>1</v>
      </c>
      <c r="K74" s="64">
        <v>0</v>
      </c>
      <c r="L74" s="64">
        <v>0</v>
      </c>
      <c r="M74" s="64">
        <v>0</v>
      </c>
      <c r="N74" s="64">
        <v>0</v>
      </c>
      <c r="O74" s="64">
        <v>1</v>
      </c>
      <c r="P74" s="64"/>
      <c r="Q74" s="64"/>
      <c r="R74" s="64">
        <v>0</v>
      </c>
      <c r="S74" s="64">
        <v>0</v>
      </c>
      <c r="T74" s="64"/>
      <c r="U74" s="64"/>
      <c r="V74" s="64"/>
      <c r="W74" s="64"/>
      <c r="X74" s="64"/>
      <c r="Y74" s="64"/>
      <c r="Z74" s="64"/>
      <c r="AA74" s="64"/>
      <c r="AB74" s="64"/>
      <c r="AC74" s="64"/>
      <c r="AD74" s="64"/>
      <c r="AE74" s="64"/>
    </row>
    <row r="75" spans="1:31" ht="16.5" customHeight="1">
      <c r="A75" s="72" t="s">
        <v>78</v>
      </c>
      <c r="B75" s="24" t="s">
        <v>0</v>
      </c>
      <c r="C75" s="593">
        <f>INDEX(E75:AE75,1,$C$34)</f>
        <v>8</v>
      </c>
      <c r="D75" s="22"/>
      <c r="E75" s="73">
        <v>8</v>
      </c>
      <c r="F75" s="73">
        <v>8</v>
      </c>
      <c r="G75" s="73">
        <v>8</v>
      </c>
      <c r="H75" s="73">
        <v>6</v>
      </c>
      <c r="I75" s="73">
        <v>8</v>
      </c>
      <c r="J75" s="73">
        <v>8</v>
      </c>
      <c r="K75" s="73">
        <v>10</v>
      </c>
      <c r="L75" s="73">
        <v>10</v>
      </c>
      <c r="M75" s="73">
        <v>10</v>
      </c>
      <c r="N75" s="73">
        <v>10</v>
      </c>
      <c r="O75" s="73">
        <v>8</v>
      </c>
      <c r="P75" s="64"/>
      <c r="Q75" s="73"/>
      <c r="R75" s="73">
        <v>8</v>
      </c>
      <c r="S75" s="73">
        <v>8</v>
      </c>
      <c r="T75" s="73"/>
      <c r="U75" s="73"/>
      <c r="V75" s="73"/>
      <c r="W75" s="64"/>
      <c r="X75" s="73"/>
      <c r="Y75" s="64"/>
      <c r="Z75" s="64"/>
      <c r="AA75" s="64"/>
      <c r="AB75" s="64"/>
      <c r="AC75" s="64"/>
      <c r="AD75" s="64"/>
      <c r="AE75" s="64"/>
    </row>
    <row r="76" spans="1:31" ht="16.5" customHeight="1">
      <c r="A76" s="72" t="s">
        <v>113</v>
      </c>
      <c r="B76" s="24" t="s">
        <v>0</v>
      </c>
      <c r="C76" s="593">
        <f>INDEX(E76:AE76,1,$C$34)</f>
        <v>40</v>
      </c>
      <c r="D76" s="22"/>
      <c r="E76" s="73">
        <v>40</v>
      </c>
      <c r="F76" s="73">
        <v>40</v>
      </c>
      <c r="G76" s="73">
        <v>40</v>
      </c>
      <c r="H76" s="73">
        <v>37</v>
      </c>
      <c r="I76" s="73">
        <v>38</v>
      </c>
      <c r="J76" s="73">
        <v>38</v>
      </c>
      <c r="K76" s="73">
        <v>38</v>
      </c>
      <c r="L76" s="73">
        <v>38</v>
      </c>
      <c r="M76" s="73">
        <v>38</v>
      </c>
      <c r="N76" s="73">
        <v>38</v>
      </c>
      <c r="O76" s="73">
        <v>40</v>
      </c>
      <c r="P76" s="64"/>
      <c r="Q76" s="73"/>
      <c r="R76" s="73">
        <v>40</v>
      </c>
      <c r="S76" s="73">
        <v>40</v>
      </c>
      <c r="T76" s="73"/>
      <c r="U76" s="73"/>
      <c r="V76" s="73"/>
      <c r="W76" s="64"/>
      <c r="X76" s="73"/>
      <c r="Y76" s="64"/>
      <c r="Z76" s="64"/>
      <c r="AA76" s="64"/>
      <c r="AB76" s="64"/>
      <c r="AC76" s="64"/>
      <c r="AD76" s="64"/>
      <c r="AE76" s="64"/>
    </row>
    <row r="77" spans="1:31" ht="16.5" customHeight="1">
      <c r="A77" s="72" t="s">
        <v>114</v>
      </c>
      <c r="B77" s="24" t="s">
        <v>0</v>
      </c>
      <c r="C77" s="593">
        <f>INDEX(E77:AE77,1,$C$34)</f>
        <v>28</v>
      </c>
      <c r="D77" s="22"/>
      <c r="E77" s="73">
        <v>12</v>
      </c>
      <c r="F77" s="73">
        <v>28</v>
      </c>
      <c r="G77" s="73">
        <v>24</v>
      </c>
      <c r="H77" s="73">
        <v>30</v>
      </c>
      <c r="I77" s="73">
        <v>20</v>
      </c>
      <c r="J77" s="73">
        <v>26</v>
      </c>
      <c r="K77" s="73">
        <v>30</v>
      </c>
      <c r="L77" s="73">
        <v>26</v>
      </c>
      <c r="M77" s="73">
        <v>26</v>
      </c>
      <c r="N77" s="73">
        <v>26</v>
      </c>
      <c r="O77" s="73">
        <v>40</v>
      </c>
      <c r="P77" s="64"/>
      <c r="Q77" s="73"/>
      <c r="R77" s="73">
        <v>28</v>
      </c>
      <c r="S77" s="73">
        <v>28</v>
      </c>
      <c r="T77" s="73"/>
      <c r="U77" s="73"/>
      <c r="V77" s="73"/>
      <c r="W77" s="64"/>
      <c r="X77" s="73"/>
      <c r="Y77" s="64"/>
      <c r="Z77" s="64"/>
      <c r="AA77" s="64"/>
      <c r="AB77" s="64"/>
      <c r="AC77" s="64"/>
      <c r="AD77" s="64"/>
      <c r="AE77" s="64"/>
    </row>
    <row r="78" spans="1:31" ht="16.5" customHeight="1">
      <c r="A78" s="72" t="s">
        <v>115</v>
      </c>
      <c r="B78" s="22" t="s">
        <v>0</v>
      </c>
      <c r="C78" s="593">
        <f>INDEX(E78:AE78,1,$C$34)</f>
        <v>40</v>
      </c>
      <c r="D78" s="22"/>
      <c r="E78" s="73">
        <v>40</v>
      </c>
      <c r="F78" s="73">
        <v>40</v>
      </c>
      <c r="G78" s="73">
        <v>50</v>
      </c>
      <c r="H78" s="73">
        <v>30</v>
      </c>
      <c r="I78" s="73">
        <v>51</v>
      </c>
      <c r="J78" s="73">
        <v>40</v>
      </c>
      <c r="K78" s="73">
        <v>150</v>
      </c>
      <c r="L78" s="73">
        <v>90</v>
      </c>
      <c r="M78" s="73">
        <v>90</v>
      </c>
      <c r="N78" s="73">
        <v>90</v>
      </c>
      <c r="O78" s="73">
        <v>60</v>
      </c>
      <c r="P78" s="64"/>
      <c r="Q78" s="73"/>
      <c r="R78" s="73">
        <v>40</v>
      </c>
      <c r="S78" s="73">
        <v>40</v>
      </c>
      <c r="T78" s="73"/>
      <c r="U78" s="73"/>
      <c r="V78" s="73"/>
      <c r="W78" s="64"/>
      <c r="X78" s="73"/>
      <c r="Y78" s="64"/>
      <c r="Z78" s="64"/>
      <c r="AA78" s="64"/>
      <c r="AB78" s="64"/>
      <c r="AC78" s="64"/>
      <c r="AD78" s="64"/>
      <c r="AE78" s="64"/>
    </row>
    <row r="79" spans="1:31" ht="16.5" customHeight="1">
      <c r="A79" s="71" t="s">
        <v>86</v>
      </c>
      <c r="B79" s="24"/>
      <c r="C79" s="593"/>
      <c r="D79" s="22"/>
      <c r="E79" s="73"/>
      <c r="F79" s="73"/>
      <c r="G79" s="73"/>
      <c r="H79" s="73"/>
      <c r="I79" s="73"/>
      <c r="J79" s="73"/>
      <c r="K79" s="73"/>
      <c r="L79" s="73"/>
      <c r="M79" s="73"/>
      <c r="N79" s="73"/>
      <c r="O79" s="73"/>
      <c r="P79" s="64"/>
      <c r="Q79" s="73"/>
      <c r="R79" s="73"/>
      <c r="S79" s="73"/>
      <c r="T79" s="73"/>
      <c r="U79" s="73"/>
      <c r="V79" s="73"/>
      <c r="W79" s="64"/>
      <c r="X79" s="73"/>
      <c r="Y79" s="64"/>
      <c r="Z79" s="64"/>
      <c r="AA79" s="64"/>
      <c r="AB79" s="64"/>
      <c r="AC79" s="64"/>
      <c r="AD79" s="64"/>
      <c r="AE79" s="64"/>
    </row>
    <row r="80" spans="1:31" ht="16.5" customHeight="1">
      <c r="A80" s="72" t="s">
        <v>211</v>
      </c>
      <c r="B80" s="22" t="s">
        <v>0</v>
      </c>
      <c r="C80" s="593">
        <f t="shared" ref="C80:C88" si="0">INDEX(E80:AE80,1,$C$34)</f>
        <v>457.2</v>
      </c>
      <c r="D80" s="22"/>
      <c r="E80" s="73">
        <f t="shared" ref="E80:H80" si="1">18*25.4</f>
        <v>457.2</v>
      </c>
      <c r="F80" s="73">
        <f t="shared" si="1"/>
        <v>457.2</v>
      </c>
      <c r="G80" s="73">
        <f t="shared" si="1"/>
        <v>457.2</v>
      </c>
      <c r="H80" s="73">
        <f t="shared" si="1"/>
        <v>457.2</v>
      </c>
      <c r="I80" s="73"/>
      <c r="J80" s="73">
        <f t="shared" ref="J80:N80" si="2">18*25.4</f>
        <v>457.2</v>
      </c>
      <c r="K80" s="73">
        <f>20*25.4</f>
        <v>508</v>
      </c>
      <c r="L80" s="73">
        <f t="shared" si="2"/>
        <v>457.2</v>
      </c>
      <c r="M80" s="73">
        <f t="shared" si="2"/>
        <v>457.2</v>
      </c>
      <c r="N80" s="73">
        <f t="shared" si="2"/>
        <v>457.2</v>
      </c>
      <c r="O80" s="73">
        <v>457.2</v>
      </c>
      <c r="P80" s="64"/>
      <c r="Q80" s="73"/>
      <c r="R80" s="73">
        <f t="shared" ref="R80:S80" si="3">18*25.4</f>
        <v>457.2</v>
      </c>
      <c r="S80" s="73">
        <f t="shared" si="3"/>
        <v>457.2</v>
      </c>
      <c r="T80" s="73"/>
      <c r="U80" s="73"/>
      <c r="V80" s="73"/>
      <c r="W80" s="64"/>
      <c r="X80" s="73"/>
      <c r="Y80" s="64"/>
      <c r="Z80" s="64"/>
      <c r="AA80" s="64"/>
      <c r="AB80" s="64"/>
      <c r="AC80" s="64"/>
      <c r="AD80" s="64"/>
      <c r="AE80" s="64"/>
    </row>
    <row r="81" spans="1:31" ht="16.5" customHeight="1">
      <c r="A81" s="72" t="s">
        <v>209</v>
      </c>
      <c r="B81" s="22" t="s">
        <v>0</v>
      </c>
      <c r="C81" s="593">
        <f t="shared" si="0"/>
        <v>406.4</v>
      </c>
      <c r="D81" s="22"/>
      <c r="E81" s="73">
        <f>16*25.4</f>
        <v>406.4</v>
      </c>
      <c r="F81" s="73">
        <f>16*25.4</f>
        <v>406.4</v>
      </c>
      <c r="G81" s="73">
        <f>16*25.4</f>
        <v>406.4</v>
      </c>
      <c r="H81" s="73">
        <v>0</v>
      </c>
      <c r="I81" s="73">
        <f>16*25.4</f>
        <v>406.4</v>
      </c>
      <c r="J81" s="73">
        <f>15*25.4</f>
        <v>381</v>
      </c>
      <c r="K81" s="73">
        <f>17.5*25.4</f>
        <v>444.5</v>
      </c>
      <c r="L81" s="73">
        <f>15*25.4</f>
        <v>381</v>
      </c>
      <c r="M81" s="73">
        <f>15*25.4</f>
        <v>381</v>
      </c>
      <c r="N81" s="73">
        <f>15*25.4</f>
        <v>381</v>
      </c>
      <c r="O81" s="73">
        <v>406.4</v>
      </c>
      <c r="P81" s="64"/>
      <c r="Q81" s="73"/>
      <c r="R81" s="73">
        <f>16*25.4</f>
        <v>406.4</v>
      </c>
      <c r="S81" s="73">
        <f>16*25.4</f>
        <v>406.4</v>
      </c>
      <c r="T81" s="73"/>
      <c r="U81" s="73"/>
      <c r="V81" s="73"/>
      <c r="W81" s="64"/>
      <c r="X81" s="73"/>
      <c r="Y81" s="64"/>
      <c r="Z81" s="64"/>
      <c r="AA81" s="64"/>
      <c r="AB81" s="64"/>
      <c r="AC81" s="64"/>
      <c r="AD81" s="64"/>
      <c r="AE81" s="64"/>
    </row>
    <row r="82" spans="1:31" ht="16.5" customHeight="1">
      <c r="A82" s="72" t="s">
        <v>210</v>
      </c>
      <c r="B82" s="22" t="s">
        <v>0</v>
      </c>
      <c r="C82" s="593">
        <f t="shared" si="0"/>
        <v>0</v>
      </c>
      <c r="D82" s="22"/>
      <c r="E82" s="73">
        <v>0</v>
      </c>
      <c r="F82" s="73">
        <v>0</v>
      </c>
      <c r="G82" s="73">
        <v>0</v>
      </c>
      <c r="H82" s="73">
        <v>0</v>
      </c>
      <c r="I82" s="73">
        <v>0</v>
      </c>
      <c r="J82" s="73">
        <v>0</v>
      </c>
      <c r="K82" s="73">
        <f>15*25.4</f>
        <v>381</v>
      </c>
      <c r="L82" s="73">
        <v>0</v>
      </c>
      <c r="M82" s="73">
        <v>0</v>
      </c>
      <c r="N82" s="73">
        <v>0</v>
      </c>
      <c r="O82" s="73">
        <v>0</v>
      </c>
      <c r="P82" s="64"/>
      <c r="Q82" s="73"/>
      <c r="R82" s="73">
        <v>0</v>
      </c>
      <c r="S82" s="73"/>
      <c r="T82" s="73"/>
      <c r="U82" s="73"/>
      <c r="V82" s="73"/>
      <c r="W82" s="64"/>
      <c r="X82" s="73"/>
      <c r="Y82" s="64"/>
      <c r="Z82" s="64"/>
      <c r="AA82" s="64"/>
      <c r="AB82" s="64"/>
      <c r="AC82" s="64"/>
      <c r="AD82" s="64"/>
      <c r="AE82" s="64"/>
    </row>
    <row r="83" spans="1:31" ht="16.5" customHeight="1">
      <c r="A83" s="72" t="s">
        <v>87</v>
      </c>
      <c r="B83" s="22" t="s">
        <v>0</v>
      </c>
      <c r="C83" s="593">
        <f t="shared" si="0"/>
        <v>152.4</v>
      </c>
      <c r="E83" s="64">
        <v>152.4</v>
      </c>
      <c r="F83" s="64">
        <v>152.4</v>
      </c>
      <c r="G83" s="64">
        <v>152.4</v>
      </c>
      <c r="H83" s="64">
        <v>152.4</v>
      </c>
      <c r="I83" s="64">
        <f>6*25.4</f>
        <v>152.39999999999998</v>
      </c>
      <c r="J83" s="64">
        <f>6*25.4</f>
        <v>152.39999999999998</v>
      </c>
      <c r="K83" s="64">
        <f>6*25.4</f>
        <v>152.39999999999998</v>
      </c>
      <c r="L83" s="64">
        <v>152.4</v>
      </c>
      <c r="M83" s="64">
        <v>152.4</v>
      </c>
      <c r="N83" s="64">
        <v>152.4</v>
      </c>
      <c r="O83" s="64">
        <f>6*25.4</f>
        <v>152.39999999999998</v>
      </c>
      <c r="P83" s="64"/>
      <c r="Q83" s="64"/>
      <c r="R83" s="64">
        <v>152.4</v>
      </c>
      <c r="S83" s="64">
        <v>152.4</v>
      </c>
      <c r="T83" s="64"/>
      <c r="U83" s="64"/>
      <c r="V83" s="64"/>
      <c r="W83" s="64"/>
      <c r="X83" s="64"/>
      <c r="Y83" s="64"/>
      <c r="Z83" s="64"/>
      <c r="AA83" s="64"/>
      <c r="AB83" s="64"/>
      <c r="AC83" s="64"/>
      <c r="AD83" s="64"/>
      <c r="AE83" s="64"/>
    </row>
    <row r="84" spans="1:31" ht="16.5" customHeight="1">
      <c r="A84" s="72" t="s">
        <v>88</v>
      </c>
      <c r="B84" s="22" t="s">
        <v>0</v>
      </c>
      <c r="C84" s="593">
        <f t="shared" si="0"/>
        <v>19.049999999999997</v>
      </c>
      <c r="E84" s="64">
        <f t="shared" ref="E84:N84" si="4">0.75*25.4</f>
        <v>19.049999999999997</v>
      </c>
      <c r="F84" s="64">
        <f t="shared" si="4"/>
        <v>19.049999999999997</v>
      </c>
      <c r="G84" s="64">
        <f t="shared" si="4"/>
        <v>19.049999999999997</v>
      </c>
      <c r="H84" s="64">
        <f t="shared" si="4"/>
        <v>19.049999999999997</v>
      </c>
      <c r="I84" s="64">
        <f t="shared" si="4"/>
        <v>19.049999999999997</v>
      </c>
      <c r="J84" s="64">
        <f t="shared" si="4"/>
        <v>19.049999999999997</v>
      </c>
      <c r="K84" s="64">
        <f t="shared" si="4"/>
        <v>19.049999999999997</v>
      </c>
      <c r="L84" s="64">
        <f t="shared" si="4"/>
        <v>19.049999999999997</v>
      </c>
      <c r="M84" s="64">
        <f t="shared" si="4"/>
        <v>19.049999999999997</v>
      </c>
      <c r="N84" s="64">
        <f t="shared" si="4"/>
        <v>19.049999999999997</v>
      </c>
      <c r="O84" s="64">
        <v>0</v>
      </c>
      <c r="P84" s="64"/>
      <c r="Q84" s="64"/>
      <c r="R84" s="64">
        <f t="shared" ref="R84:S84" si="5">0.75*25.4</f>
        <v>19.049999999999997</v>
      </c>
      <c r="S84" s="64">
        <f t="shared" si="5"/>
        <v>19.049999999999997</v>
      </c>
      <c r="T84" s="64"/>
      <c r="U84" s="64"/>
      <c r="V84" s="64"/>
      <c r="W84" s="64"/>
      <c r="X84" s="64"/>
      <c r="Y84" s="64"/>
      <c r="Z84" s="64"/>
      <c r="AA84" s="64"/>
      <c r="AB84" s="64"/>
      <c r="AC84" s="64"/>
      <c r="AD84" s="64"/>
      <c r="AE84" s="64"/>
    </row>
    <row r="85" spans="1:31" ht="16.5" customHeight="1">
      <c r="A85" s="72" t="s">
        <v>670</v>
      </c>
      <c r="B85" s="22" t="s">
        <v>0</v>
      </c>
      <c r="C85" s="593">
        <f t="shared" si="0"/>
        <v>12</v>
      </c>
      <c r="E85" s="64">
        <v>12</v>
      </c>
      <c r="F85" s="64">
        <v>12</v>
      </c>
      <c r="G85" s="64">
        <v>12</v>
      </c>
      <c r="H85" s="64">
        <v>12</v>
      </c>
      <c r="I85" s="64">
        <v>12</v>
      </c>
      <c r="J85" s="64">
        <v>12</v>
      </c>
      <c r="K85" s="64">
        <v>12</v>
      </c>
      <c r="L85" s="64">
        <v>12</v>
      </c>
      <c r="M85" s="64">
        <v>12</v>
      </c>
      <c r="N85" s="64">
        <v>0</v>
      </c>
      <c r="O85" s="64">
        <v>0</v>
      </c>
      <c r="P85" s="64"/>
      <c r="Q85" s="64"/>
      <c r="R85" s="64">
        <v>12</v>
      </c>
      <c r="S85" s="64">
        <v>12</v>
      </c>
      <c r="T85" s="64"/>
      <c r="U85" s="64"/>
      <c r="V85" s="64"/>
      <c r="W85" s="64"/>
      <c r="X85" s="64"/>
      <c r="Y85" s="64"/>
      <c r="Z85" s="64"/>
      <c r="AA85" s="64"/>
      <c r="AB85" s="64"/>
      <c r="AC85" s="64"/>
      <c r="AD85" s="64"/>
      <c r="AE85" s="64"/>
    </row>
    <row r="86" spans="1:31" ht="16.5" customHeight="1">
      <c r="A86" s="72" t="s">
        <v>280</v>
      </c>
      <c r="B86" s="7" t="s">
        <v>89</v>
      </c>
      <c r="C86" s="593">
        <f t="shared" si="0"/>
        <v>-15</v>
      </c>
      <c r="E86" s="64">
        <v>-15</v>
      </c>
      <c r="F86" s="64">
        <v>-15</v>
      </c>
      <c r="G86" s="64">
        <v>-15</v>
      </c>
      <c r="H86" s="64">
        <v>-15</v>
      </c>
      <c r="I86" s="64">
        <v>-15</v>
      </c>
      <c r="J86" s="64">
        <v>-15</v>
      </c>
      <c r="K86" s="64">
        <v>-15</v>
      </c>
      <c r="L86" s="64">
        <v>-15</v>
      </c>
      <c r="M86" s="64">
        <v>-15</v>
      </c>
      <c r="N86" s="64">
        <v>-15</v>
      </c>
      <c r="O86" s="64">
        <v>-15</v>
      </c>
      <c r="P86" s="64"/>
      <c r="Q86" s="64"/>
      <c r="R86" s="64">
        <v>-15</v>
      </c>
      <c r="S86" s="64">
        <v>-15</v>
      </c>
      <c r="T86" s="64"/>
      <c r="U86" s="64"/>
      <c r="V86" s="64"/>
      <c r="W86" s="64"/>
      <c r="X86" s="64"/>
      <c r="Y86" s="64"/>
      <c r="Z86" s="64"/>
      <c r="AA86" s="64"/>
      <c r="AB86" s="64"/>
      <c r="AC86" s="64"/>
      <c r="AD86" s="64"/>
      <c r="AE86" s="64"/>
    </row>
    <row r="87" spans="1:31" ht="16.5" customHeight="1">
      <c r="A87" s="72" t="s">
        <v>640</v>
      </c>
      <c r="B87" s="7" t="s">
        <v>0</v>
      </c>
      <c r="C87" s="593">
        <f t="shared" si="0"/>
        <v>150</v>
      </c>
      <c r="E87" s="64">
        <v>150</v>
      </c>
      <c r="F87" s="64">
        <v>150</v>
      </c>
      <c r="G87" s="64">
        <v>150</v>
      </c>
      <c r="H87" s="64">
        <v>150</v>
      </c>
      <c r="I87" s="64">
        <v>150</v>
      </c>
      <c r="J87" s="64">
        <v>150</v>
      </c>
      <c r="K87" s="64">
        <v>150</v>
      </c>
      <c r="L87" s="64">
        <v>150</v>
      </c>
      <c r="M87" s="64">
        <v>150</v>
      </c>
      <c r="N87" s="64">
        <v>150</v>
      </c>
      <c r="O87" s="64"/>
      <c r="P87" s="64"/>
      <c r="Q87" s="64"/>
      <c r="R87" s="64">
        <v>150</v>
      </c>
      <c r="S87" s="64">
        <v>150</v>
      </c>
      <c r="T87" s="64"/>
      <c r="U87" s="64"/>
      <c r="V87" s="64"/>
      <c r="W87" s="64"/>
      <c r="X87" s="64"/>
      <c r="Y87" s="64"/>
      <c r="Z87" s="64"/>
      <c r="AA87" s="64"/>
      <c r="AB87" s="64"/>
      <c r="AC87" s="64"/>
      <c r="AD87" s="64"/>
      <c r="AE87" s="64"/>
    </row>
    <row r="88" spans="1:31" ht="16.5" customHeight="1">
      <c r="A88" s="72" t="s">
        <v>641</v>
      </c>
      <c r="B88" s="7" t="s">
        <v>0</v>
      </c>
      <c r="C88" s="593">
        <f t="shared" si="0"/>
        <v>320</v>
      </c>
      <c r="E88" s="64">
        <v>320</v>
      </c>
      <c r="F88" s="64">
        <v>320</v>
      </c>
      <c r="G88" s="64">
        <v>320</v>
      </c>
      <c r="H88" s="64">
        <v>320</v>
      </c>
      <c r="I88" s="64">
        <v>320</v>
      </c>
      <c r="J88" s="64">
        <v>320</v>
      </c>
      <c r="K88" s="64">
        <v>320</v>
      </c>
      <c r="L88" s="64">
        <v>320</v>
      </c>
      <c r="M88" s="64">
        <v>320</v>
      </c>
      <c r="N88" s="64">
        <v>320</v>
      </c>
      <c r="O88" s="64"/>
      <c r="P88" s="64"/>
      <c r="Q88" s="64"/>
      <c r="R88" s="64">
        <v>320</v>
      </c>
      <c r="S88" s="64">
        <v>320</v>
      </c>
      <c r="T88" s="64"/>
      <c r="U88" s="64"/>
      <c r="V88" s="64"/>
      <c r="W88" s="64"/>
      <c r="X88" s="64"/>
      <c r="Y88" s="64"/>
      <c r="Z88" s="64"/>
      <c r="AA88" s="64"/>
      <c r="AB88" s="64"/>
      <c r="AC88" s="64"/>
      <c r="AD88" s="64"/>
      <c r="AE88" s="64"/>
    </row>
    <row r="89" spans="1:31">
      <c r="A89" s="83" t="s">
        <v>30</v>
      </c>
      <c r="B89" s="84"/>
      <c r="C89" s="85"/>
    </row>
    <row r="90" spans="1:31">
      <c r="A90" s="86" t="s">
        <v>29</v>
      </c>
      <c r="B90" s="87" t="s">
        <v>31</v>
      </c>
      <c r="C90" s="85"/>
    </row>
    <row r="91" spans="1:31">
      <c r="A91" s="88">
        <f>-ROUND(C46/2,0)</f>
        <v>-600</v>
      </c>
      <c r="B91" s="89">
        <f>IF(C52=1,C47/2-C58,0.001)</f>
        <v>1E-3</v>
      </c>
      <c r="C91" s="85" t="s">
        <v>407</v>
      </c>
    </row>
    <row r="92" spans="1:31">
      <c r="A92" s="88">
        <f>ROUND(A91+C54*C53,0)</f>
        <v>-596</v>
      </c>
      <c r="B92" s="89">
        <f>C55*(C47/2-C58)</f>
        <v>61.8</v>
      </c>
      <c r="C92" s="85" t="s">
        <v>408</v>
      </c>
    </row>
    <row r="93" spans="1:31" ht="15.75" thickBot="1">
      <c r="A93" s="88">
        <f>A91+C53</f>
        <v>-591</v>
      </c>
      <c r="B93" s="89">
        <f>IF(C52=2,C47/2-C58,0.001)</f>
        <v>103</v>
      </c>
      <c r="C93" s="85" t="s">
        <v>409</v>
      </c>
    </row>
    <row r="94" spans="1:31" ht="15.75" thickBot="1">
      <c r="A94" s="281">
        <f>IF($C$52=1,MIN(A91:A93),MAX(A91:A93))</f>
        <v>-591</v>
      </c>
      <c r="B94" s="282">
        <f>VLOOKUP(A94,$A$91:$B$93,2)</f>
        <v>103</v>
      </c>
      <c r="C94" s="7" t="s">
        <v>410</v>
      </c>
      <c r="D94" s="85"/>
    </row>
    <row r="95" spans="1:31">
      <c r="A95" s="90">
        <f>ROUND(A94+C60*(A96-A94),0)</f>
        <v>-579</v>
      </c>
      <c r="B95" s="89">
        <f>C61*(C58)+MAX(B91:B93)</f>
        <v>121</v>
      </c>
      <c r="C95" s="149" t="s">
        <v>411</v>
      </c>
    </row>
    <row r="96" spans="1:31">
      <c r="A96" s="91">
        <f>A94+C59</f>
        <v>-561</v>
      </c>
      <c r="B96" s="89">
        <f>MAX(B91:B93)+C58</f>
        <v>133</v>
      </c>
      <c r="C96" s="149" t="s">
        <v>412</v>
      </c>
    </row>
    <row r="97" spans="1:42">
      <c r="A97" s="611">
        <f>ROUND(A96+C64*(A98-A96),0)</f>
        <v>-408</v>
      </c>
      <c r="B97" s="92">
        <f>B96+C65*(B98-B96)</f>
        <v>168.75</v>
      </c>
      <c r="C97" s="149" t="s">
        <v>403</v>
      </c>
    </row>
    <row r="98" spans="1:42">
      <c r="A98" s="91">
        <f>-ROUND(C48/2,0)</f>
        <v>-125</v>
      </c>
      <c r="B98" s="89">
        <f>C45/2*C66</f>
        <v>198</v>
      </c>
      <c r="C98" s="149" t="s">
        <v>404</v>
      </c>
    </row>
    <row r="99" spans="1:42">
      <c r="A99" s="612">
        <f>ROUND(A98*(1-C69),0)</f>
        <v>-63</v>
      </c>
      <c r="B99" s="92">
        <f>B98+C70*(B100-B98)</f>
        <v>199.2</v>
      </c>
      <c r="C99" s="149" t="s">
        <v>405</v>
      </c>
    </row>
    <row r="100" spans="1:42">
      <c r="A100" s="93">
        <v>0</v>
      </c>
      <c r="B100" s="94">
        <f>C45/2-$C$71</f>
        <v>200</v>
      </c>
      <c r="C100" s="149" t="s">
        <v>406</v>
      </c>
    </row>
    <row r="101" spans="1:42">
      <c r="A101" s="6"/>
      <c r="B101" s="6"/>
      <c r="D101" s="598" t="s">
        <v>644</v>
      </c>
      <c r="E101" s="598"/>
      <c r="F101" s="598" t="s">
        <v>645</v>
      </c>
      <c r="G101" s="598"/>
      <c r="I101" s="30" t="s">
        <v>471</v>
      </c>
      <c r="J101" s="361"/>
      <c r="K101" s="361"/>
      <c r="L101" s="361" t="s">
        <v>475</v>
      </c>
      <c r="M101" s="362"/>
    </row>
    <row r="102" spans="1:42">
      <c r="A102" s="396" t="s">
        <v>642</v>
      </c>
      <c r="B102" s="596" t="s">
        <v>4</v>
      </c>
      <c r="C102" s="597" t="s">
        <v>5</v>
      </c>
      <c r="D102" s="599" t="s">
        <v>4</v>
      </c>
      <c r="E102" s="600" t="s">
        <v>5</v>
      </c>
      <c r="F102" s="600" t="s">
        <v>4</v>
      </c>
      <c r="G102" s="601" t="s">
        <v>5</v>
      </c>
      <c r="I102" s="292" t="s">
        <v>472</v>
      </c>
      <c r="J102" s="149"/>
      <c r="K102" s="115" t="s">
        <v>0</v>
      </c>
      <c r="L102" s="397">
        <f>A94+C78+C75</f>
        <v>-543</v>
      </c>
      <c r="M102" s="398"/>
    </row>
    <row r="103" spans="1:42">
      <c r="A103" s="119" t="s">
        <v>97</v>
      </c>
      <c r="B103" s="149">
        <f>IF(C80&lt;&gt;0,-ROUND((C80/2),0),NA())</f>
        <v>-229</v>
      </c>
      <c r="C103" s="364">
        <f>IF(B103&lt;&gt;0,ROUND($C$84,0),NA())</f>
        <v>19</v>
      </c>
      <c r="D103" s="602">
        <f>ROUND(B103+footpad_length/2*SIN(footpad_duck*PI()/180)-(footpad_hole_spacing-footpad_width)/2*COS(footpad_duck*PI()/180),0)</f>
        <v>-272</v>
      </c>
      <c r="E103" s="603">
        <f>C103+footpad_length/2+(footpad_hole_spacing-footpad_width)/2*SIN(footpad_duck*PI()/180)</f>
        <v>178.68941714587697</v>
      </c>
      <c r="F103" s="603">
        <f>ROUND(B103-footpad_length/2*SIN(footpad_duck*PI()/180)-(footpad_hole_spacing-footpad_width)/2*COS(footpad_duck*PI()/180),0)</f>
        <v>-189</v>
      </c>
      <c r="G103" s="604">
        <f>-(C103+(footpad_hole_spacing-footpad_width)/2*SIN(footpad_duck*PI()/180)-footpad_length/2)</f>
        <v>141.31058285412303</v>
      </c>
      <c r="I103" s="292" t="s">
        <v>473</v>
      </c>
      <c r="J103" s="149"/>
      <c r="K103" s="115" t="s">
        <v>0</v>
      </c>
      <c r="L103" s="399">
        <f>MAX(N114:N814)-$C$75</f>
        <v>109.29334516904433</v>
      </c>
      <c r="M103" s="398"/>
    </row>
    <row r="104" spans="1:42">
      <c r="A104" s="119" t="s">
        <v>98</v>
      </c>
      <c r="B104" s="149">
        <f>IF(C81&lt;&gt;0,-ROUND((C81/2),0),NA())</f>
        <v>-203</v>
      </c>
      <c r="C104" s="364">
        <f>IF(B104&lt;&gt;0,ROUND($C$84,0),NA())</f>
        <v>19</v>
      </c>
      <c r="D104" s="602">
        <f>ROUND(B104+footpad_length/2*SIN(footpad_duck*PI()/180)-(footpad_hole_spacing-footpad_width)/2*COS(footpad_duck*PI()/180),0)</f>
        <v>-246</v>
      </c>
      <c r="E104" s="603">
        <f>C104+footpad_length/2+(footpad_hole_spacing-footpad_width)/2*SIN(footpad_duck*PI()/180)</f>
        <v>178.68941714587697</v>
      </c>
      <c r="F104" s="603">
        <f>ROUND(B104-footpad_length/2*SIN(footpad_duck*PI()/180)-(footpad_hole_spacing-footpad_width)/2*COS(footpad_duck*PI()/180),0)</f>
        <v>-163</v>
      </c>
      <c r="G104" s="604">
        <f>-(C104+(footpad_hole_spacing-footpad_width)/2*SIN(footpad_duck*PI()/180)-footpad_length/2)</f>
        <v>141.31058285412303</v>
      </c>
      <c r="I104" s="292" t="s">
        <v>474</v>
      </c>
      <c r="J104" s="149"/>
      <c r="K104" s="115" t="s">
        <v>0</v>
      </c>
      <c r="L104" s="397">
        <f>L102+C76</f>
        <v>-503</v>
      </c>
      <c r="M104" s="398"/>
    </row>
    <row r="105" spans="1:42">
      <c r="A105" s="119" t="s">
        <v>99</v>
      </c>
      <c r="B105" s="149" t="e">
        <f>IF(C82&lt;&gt;0,-ROUND((C82/2),0),NA())</f>
        <v>#N/A</v>
      </c>
      <c r="C105" s="364" t="e">
        <f>IF(B105&lt;&gt;0,ROUND($C$84,0),NA())</f>
        <v>#N/A</v>
      </c>
      <c r="D105" s="602" t="e">
        <f>ROUND(B105+footpad_length/2*SIN(footpad_duck*PI()/180)-(footpad_hole_spacing-footpad_width)/2*COS(footpad_duck*PI()/180),0)</f>
        <v>#N/A</v>
      </c>
      <c r="E105" s="603" t="e">
        <f>C105+footpad_length/2+(footpad_hole_spacing-footpad_width)/2*SIN(footpad_duck*PI()/180)</f>
        <v>#N/A</v>
      </c>
      <c r="F105" s="603" t="e">
        <f>ROUND(B105-footpad_length/2*SIN(footpad_duck*PI()/180)-(footpad_hole_spacing-footpad_width)/2*COS(footpad_duck*PI()/180),0)</f>
        <v>#N/A</v>
      </c>
      <c r="G105" s="604" t="e">
        <f>-(C105+(footpad_hole_spacing-footpad_width)/2*SIN(footpad_duck*PI()/180)-footpad_length/2)</f>
        <v>#N/A</v>
      </c>
      <c r="I105" s="293" t="s">
        <v>476</v>
      </c>
      <c r="J105" s="304"/>
      <c r="K105" s="118" t="s">
        <v>0</v>
      </c>
      <c r="L105" s="400">
        <f>$C$75</f>
        <v>8</v>
      </c>
      <c r="M105" s="401"/>
    </row>
    <row r="106" spans="1:42">
      <c r="A106" s="119" t="s">
        <v>100</v>
      </c>
      <c r="B106" s="149">
        <f>B103-ROUND($C$83*COS($C$86*2*PI()/360),0)</f>
        <v>-376</v>
      </c>
      <c r="C106" s="116">
        <f>IF((C103+ROUND($C$83*SIN($C$86*2*PI()/360),0))&gt;0,NA(),ABS(C103+ROUND($C$83*SIN($C$86*2*PI()/360),0)))</f>
        <v>20</v>
      </c>
      <c r="D106" s="602">
        <f>ROUND(B106+footpad_length/2*SIN(footpad_duck*PI()/180)+(footpad_hole_spacing-footpad_width)/2*COS(footpad_duck*PI()/180),0)</f>
        <v>-416</v>
      </c>
      <c r="E106" s="603">
        <f>-C106+footpad_length/2-(footpad_hole_spacing-footpad_width)/2*SIN(footpad_duck*PI()/180)</f>
        <v>140.31058285412303</v>
      </c>
      <c r="F106" s="603">
        <f>ROUND(B106-footpad_length/2*SIN(footpad_duck*PI()/180)+(footpad_hole_spacing-footpad_width)/2*COS(footpad_duck*PI()/180),0)</f>
        <v>-333</v>
      </c>
      <c r="G106" s="604">
        <f>(C106+(footpad_hole_spacing-footpad_width)/2*SIN(footpad_duck*PI()/180)+footpad_length/2)</f>
        <v>179.68941714587697</v>
      </c>
    </row>
    <row r="107" spans="1:42">
      <c r="A107" s="119" t="s">
        <v>101</v>
      </c>
      <c r="B107" s="149">
        <f>B104-ROUND(C83*COS(C86*2*PI()/360),0)</f>
        <v>-350</v>
      </c>
      <c r="C107" s="116">
        <f>IF((C104+ROUND($C$83*SIN($C$86*2*PI()/360),0))&gt;0,NA(),ABS(C104+ROUND($C$83*SIN($C$86*2*PI()/360),0)))</f>
        <v>20</v>
      </c>
      <c r="D107" s="602">
        <f>ROUND(B107+footpad_length/2*SIN(footpad_duck*PI()/180)+(footpad_hole_spacing-footpad_width)/2*COS(footpad_duck*PI()/180),0)</f>
        <v>-390</v>
      </c>
      <c r="E107" s="603">
        <f>-C107+footpad_length/2-(footpad_hole_spacing-footpad_width)/2*SIN(footpad_duck*PI()/180)</f>
        <v>140.31058285412303</v>
      </c>
      <c r="F107" s="603">
        <f>ROUND(B107-footpad_length/2*SIN(footpad_duck*PI()/180)+(footpad_hole_spacing-footpad_width)/2*COS(footpad_duck*PI()/180),0)</f>
        <v>-307</v>
      </c>
      <c r="G107" s="604">
        <f>(C107+(footpad_hole_spacing-footpad_width)/2*SIN(footpad_duck*PI()/180)+footpad_length/2)</f>
        <v>179.68941714587697</v>
      </c>
      <c r="I107" s="7" t="s">
        <v>735</v>
      </c>
      <c r="K107" s="7" t="s">
        <v>0</v>
      </c>
      <c r="L107" s="7">
        <f>MAX(N114:N1914)-$C$75</f>
        <v>109.29334516904433</v>
      </c>
    </row>
    <row r="108" spans="1:42">
      <c r="A108" s="120" t="s">
        <v>102</v>
      </c>
      <c r="B108" s="304" t="e">
        <f>B105-ROUND(C83*COS(C86*2*PI()/360),0)</f>
        <v>#N/A</v>
      </c>
      <c r="C108" s="116" t="e">
        <f>IF((C105+ROUND($C$83*SIN($C$86*2*PI()/360),0))&gt;0,NA(),ABS(C105+ROUND($C$83*SIN($C$86*2*PI()/360),0)))</f>
        <v>#N/A</v>
      </c>
      <c r="D108" s="602" t="e">
        <f>ROUND(B108+footpad_length/2*SIN(footpad_duck*PI()/180)+(footpad_hole_spacing-footpad_width)/2*COS(footpad_duck*PI()/180),0)</f>
        <v>#N/A</v>
      </c>
      <c r="E108" s="603" t="e">
        <f>C108+footpad_length/2+(footpad_hole_spacing-footpad_width)/2*SIN(footpad_duck*PI()/180)</f>
        <v>#N/A</v>
      </c>
      <c r="F108" s="603" t="e">
        <f>ROUND(B108-footpad_length/2*SIN(footpad_duck*PI()/180)+(footpad_hole_spacing-footpad_width)/2*COS(footpad_duck*PI()/180),0)</f>
        <v>#N/A</v>
      </c>
      <c r="G108" s="604" t="e">
        <f>(C108+(footpad_hole_spacing-footpad_width)/2*SIN(footpad_duck*PI()/180)+footpad_length/2)</f>
        <v>#N/A</v>
      </c>
      <c r="I108" s="7" t="s">
        <v>736</v>
      </c>
      <c r="K108" s="7" t="s">
        <v>0</v>
      </c>
      <c r="L108" s="7">
        <f>MAX(N1015:N1915)-$C$75</f>
        <v>-8</v>
      </c>
    </row>
    <row r="109" spans="1:42">
      <c r="B109" s="6"/>
      <c r="AG109" s="7" t="s">
        <v>687</v>
      </c>
      <c r="AN109" s="7" t="s">
        <v>730</v>
      </c>
    </row>
    <row r="110" spans="1:42" outlineLevel="1">
      <c r="A110" s="75" t="s">
        <v>32</v>
      </c>
      <c r="B110" s="41"/>
      <c r="C110" s="41"/>
      <c r="D110" s="41"/>
      <c r="E110" s="41"/>
      <c r="F110" s="41"/>
      <c r="G110" s="41"/>
      <c r="H110" s="41"/>
      <c r="I110" s="41"/>
      <c r="J110" s="41"/>
      <c r="K110" s="41"/>
      <c r="L110" s="41"/>
      <c r="M110" s="41"/>
      <c r="N110" s="41"/>
      <c r="O110" s="41"/>
      <c r="P110" s="41"/>
      <c r="Q110" s="41"/>
      <c r="R110" s="41"/>
      <c r="S110" s="41"/>
      <c r="T110" s="41"/>
      <c r="U110" s="41"/>
      <c r="AG110" s="7" t="s">
        <v>688</v>
      </c>
      <c r="AI110" s="7" t="s">
        <v>689</v>
      </c>
      <c r="AK110" s="7" t="s">
        <v>729</v>
      </c>
      <c r="AN110" s="7" t="s">
        <v>729</v>
      </c>
    </row>
    <row r="111" spans="1:42" outlineLevel="1">
      <c r="B111" s="76" t="s">
        <v>14</v>
      </c>
      <c r="C111" s="76"/>
      <c r="D111" s="76"/>
      <c r="E111" s="76"/>
      <c r="F111" s="651" t="s">
        <v>122</v>
      </c>
      <c r="G111" s="651"/>
      <c r="H111" s="651"/>
      <c r="I111" s="651"/>
      <c r="J111" s="653" t="s">
        <v>80</v>
      </c>
      <c r="K111" s="653"/>
      <c r="L111" s="653"/>
      <c r="M111" s="653"/>
      <c r="N111" s="653"/>
      <c r="O111" s="653"/>
      <c r="P111" s="653"/>
      <c r="Q111" s="653"/>
      <c r="R111" s="77" t="s">
        <v>13</v>
      </c>
      <c r="S111" s="77"/>
      <c r="T111" s="77"/>
      <c r="U111" s="77"/>
      <c r="AG111" s="7" t="s">
        <v>690</v>
      </c>
      <c r="AH111" s="7" t="s">
        <v>691</v>
      </c>
      <c r="AI111" s="7" t="s">
        <v>690</v>
      </c>
      <c r="AJ111" s="7" t="s">
        <v>691</v>
      </c>
      <c r="AK111" s="7" t="s">
        <v>690</v>
      </c>
      <c r="AL111" s="7" t="s">
        <v>691</v>
      </c>
    </row>
    <row r="112" spans="1:42" outlineLevel="1">
      <c r="B112" s="76"/>
      <c r="C112" s="76"/>
      <c r="D112" s="76"/>
      <c r="E112" s="76"/>
      <c r="F112" s="78"/>
      <c r="G112" s="78"/>
      <c r="H112" s="78"/>
      <c r="I112" s="78"/>
      <c r="J112" s="652" t="s">
        <v>121</v>
      </c>
      <c r="K112" s="652"/>
      <c r="L112" s="652"/>
      <c r="M112" s="652"/>
      <c r="N112" s="79" t="s">
        <v>127</v>
      </c>
      <c r="O112" s="79"/>
      <c r="P112" s="79"/>
      <c r="Q112" s="80"/>
      <c r="R112" s="77"/>
      <c r="S112" s="77"/>
      <c r="T112" s="77"/>
      <c r="U112" s="77"/>
      <c r="AB112" s="7" t="s">
        <v>135</v>
      </c>
      <c r="AC112" s="7" t="s">
        <v>144</v>
      </c>
      <c r="AN112" s="7" t="s">
        <v>731</v>
      </c>
      <c r="AP112" s="7" t="s">
        <v>732</v>
      </c>
    </row>
    <row r="113" spans="1:43" outlineLevel="1">
      <c r="A113" s="103" t="s">
        <v>4</v>
      </c>
      <c r="B113" s="81" t="s">
        <v>33</v>
      </c>
      <c r="C113" s="82" t="s">
        <v>6</v>
      </c>
      <c r="D113" s="82" t="s">
        <v>7</v>
      </c>
      <c r="E113" s="82" t="s">
        <v>8</v>
      </c>
      <c r="F113" s="6" t="s">
        <v>9</v>
      </c>
      <c r="G113" s="6" t="s">
        <v>10</v>
      </c>
      <c r="H113" s="6" t="s">
        <v>11</v>
      </c>
      <c r="I113" s="6" t="s">
        <v>12</v>
      </c>
      <c r="J113" s="6" t="s">
        <v>81</v>
      </c>
      <c r="K113" s="6" t="s">
        <v>82</v>
      </c>
      <c r="L113" s="6" t="s">
        <v>83</v>
      </c>
      <c r="M113" s="6" t="s">
        <v>84</v>
      </c>
      <c r="N113" s="6" t="s">
        <v>125</v>
      </c>
      <c r="O113" s="6" t="s">
        <v>123</v>
      </c>
      <c r="P113" s="6" t="s">
        <v>124</v>
      </c>
      <c r="Q113" s="6" t="s">
        <v>126</v>
      </c>
      <c r="R113" s="7" t="s">
        <v>4</v>
      </c>
      <c r="S113" s="7" t="s">
        <v>416</v>
      </c>
      <c r="T113" s="7" t="s">
        <v>415</v>
      </c>
      <c r="U113" s="7" t="s">
        <v>120</v>
      </c>
      <c r="V113" s="7" t="s">
        <v>79</v>
      </c>
      <c r="W113" s="7" t="s">
        <v>85</v>
      </c>
      <c r="X113" s="7" t="s">
        <v>103</v>
      </c>
      <c r="Y113" s="7" t="s">
        <v>104</v>
      </c>
      <c r="Z113" s="7" t="s">
        <v>643</v>
      </c>
      <c r="AA113" s="7" t="s">
        <v>646</v>
      </c>
      <c r="AB113" s="7" t="s">
        <v>145</v>
      </c>
      <c r="AC113" s="7" t="s">
        <v>0</v>
      </c>
      <c r="AD113" s="7" t="s">
        <v>325</v>
      </c>
      <c r="AN113" s="7" t="s">
        <v>733</v>
      </c>
      <c r="AO113" s="7" t="s">
        <v>734</v>
      </c>
    </row>
    <row r="114" spans="1:43" outlineLevel="1">
      <c r="A114" s="95">
        <v>-900</v>
      </c>
      <c r="B114" s="8">
        <f t="shared" ref="B114:B128" si="6">spline($A$91:$A$93,$B$91:$B$93,A114)</f>
        <v>2698540.6524579823</v>
      </c>
      <c r="C114" s="9">
        <f>spline($A$94:$A$96,$B$94:$B$96,A114)</f>
        <v>33735.716717706993</v>
      </c>
      <c r="D114" s="9">
        <f t="shared" ref="D114:D128" si="7">spline($A$96:$A$98,$B$96:$B$98,A114)</f>
        <v>84.08799127666002</v>
      </c>
      <c r="E114" s="9">
        <f t="shared" ref="E114:E128" si="8">spline($A$98:$A$100,$B$98:$B$100,A114)</f>
        <v>381.61854122476871</v>
      </c>
      <c r="F114" s="6">
        <f t="shared" ref="F114:F177" si="9">IF(A114&lt;=$A$93,1,0)*(A114&gt;=-$C$46/2)</f>
        <v>0</v>
      </c>
      <c r="G114" s="7">
        <f t="shared" ref="G114:G177" si="10">IF($C$52=1,IF(AND(A114&gt;=$A$94,A114&lt;=$A$96),1,0),IF(AND(A114&gt;=$A$94,A114&lt;=$A$96),1,0))</f>
        <v>0</v>
      </c>
      <c r="H114" s="7">
        <f t="shared" ref="H114:H128" si="11">IF(AND(A114&gt;$A$96,A114&lt;=$A$98),1,0)</f>
        <v>0</v>
      </c>
      <c r="I114" s="7">
        <f t="shared" ref="I114:I128" si="12">IF(AND(A114&gt;$A$98,A114&lt;=$A$100),1,0)</f>
        <v>0</v>
      </c>
      <c r="J114" s="7">
        <f t="shared" ref="J114:J177" si="13">IF(A114&gt;=$A$93+$C$78-IF($C$36="yes",$C$44,0),1,0)</f>
        <v>0</v>
      </c>
      <c r="K114" s="7">
        <f t="shared" ref="K114:K177" si="14">IF(A114&gt;=$A$93+$C$78+$C$75-IF($C$36="yes",$C$44,0),1,0)</f>
        <v>0</v>
      </c>
      <c r="L114" s="7">
        <f t="shared" ref="L114:L177" si="15">IF(A114&gt;=$A$93+$C$78+$C$76+$C$75-IF($C$36="yes",$C$44,0),1,0)</f>
        <v>0</v>
      </c>
      <c r="M114" s="7">
        <f t="shared" ref="M114:M177" si="16">IF(A114&gt;$A$93+$C$78+$C$76+2*$C$75-IF($C$36="yes",$C$44,0),1,0)</f>
        <v>0</v>
      </c>
      <c r="N114" s="7">
        <f>IF(AND(J114=1,K114=0),($C$75^2-(A114-$A$93+IF($C$36="yes",$C$44,0)-$C$78-$C$75)^2)^0.5+T114-$C$77+IF($C$36="yes",$C$44,0),0)</f>
        <v>0</v>
      </c>
      <c r="O114" s="7">
        <f>IF(AND(K114=1,L114=0),MAX($N$114:$N$814),0)</f>
        <v>0</v>
      </c>
      <c r="P114" s="7">
        <f t="shared" ref="P114:P177" si="17">IF(AND(L114=1,M114=0),($C$75^2-(A114-$A$93+IF($C$36="yes",$C$44,0)-$C$78-$C$76-$C$75)^2)^0.5+$L$107,0)</f>
        <v>0</v>
      </c>
      <c r="Q114" s="7" t="e">
        <f>IF($C$37="yes",IF(SUM(N114:P114)&gt;0,SUM(N114:P114),NA()),NA())</f>
        <v>#N/A</v>
      </c>
      <c r="R114" s="7">
        <f t="shared" ref="R114:R128" si="18">A114</f>
        <v>-900</v>
      </c>
      <c r="S114" s="7" t="e">
        <f t="shared" ref="S114:S177" si="19">IF($B$22="Design",AG114,AK114)</f>
        <v>#N/A</v>
      </c>
      <c r="T114" s="7" t="e">
        <f t="shared" ref="T114:T177" si="20">IF($B$22="Design",AH114,AL114)</f>
        <v>#N/A</v>
      </c>
      <c r="U114" s="7" t="e">
        <f t="shared" ref="U114:U177" si="21">IF($C$39="yes",IF(NOT(ISNA(VLOOKUP(A114,$A$91:$B$100,2,FALSE))),VLOOKUP(A114,$A$91:$B$100,2,FALSE),NA()),NA())</f>
        <v>#N/A</v>
      </c>
      <c r="V114" s="7" t="e">
        <f t="shared" ref="V114" si="22">IF(DesignMode="Design",AN114,AP114)</f>
        <v>#N/A</v>
      </c>
      <c r="W114" s="7" t="e">
        <f t="shared" ref="W114" si="23">IF(DesignMode="Design",AO114,AQ114)</f>
        <v>#N/A</v>
      </c>
      <c r="X114" s="7" t="e">
        <f t="shared" ref="X114:X177" si="24">IF($C$38="yes",IF(NOT(ISNA(VLOOKUP(A114,$B$103:$C$105,1,FALSE))),VLOOKUP(A114,$B$103:$C$105,2,FALSE),NA()),NA())</f>
        <v>#N/A</v>
      </c>
      <c r="Y114" s="7" t="e">
        <f t="shared" ref="Y114:Y177" si="25">IF($C$38="yes",IF(NOT(ISNA(VLOOKUP(A114,$B$106:$C$108,1,FALSE))),VLOOKUP(A114,$B$106:$C$108,2,FALSE),NA()),NA())</f>
        <v>#N/A</v>
      </c>
      <c r="Z114" s="7" t="e">
        <f t="shared" ref="Z114:Z177" si="26">IF($C$38="yes",IF(NOT(ISNA(VLOOKUP(A114,$D$103:$E$108,1,FALSE))),VLOOKUP(A114,$D$103:$E$108,2,FALSE),NA()),NA())</f>
        <v>#N/A</v>
      </c>
      <c r="AA114" s="7" t="e">
        <f t="shared" ref="AA114:AA177" si="27">IF($C$38="yes",IF(NOT(ISNA(VLOOKUP(A114,$F$103:$G$108,1,FALSE))),VLOOKUP(A114,$F$103:$G$108,2,FALSE),NA()),NA())</f>
        <v>#N/A</v>
      </c>
      <c r="AG114" s="7" t="e">
        <f>IF(F114*B114=0,NA(),B114*F114)</f>
        <v>#N/A</v>
      </c>
      <c r="AH114" s="7" t="e">
        <f>IF(SUMPRODUCT(C114:E114,G114:I114)=0,NA(),SUMPRODUCT(C114:E114,G114:I114))</f>
        <v>#N/A</v>
      </c>
      <c r="AI114" s="7" t="e">
        <f>IF(F114*B114=0,NA(),B114*F114)</f>
        <v>#N/A</v>
      </c>
      <c r="AJ114" s="7" t="e">
        <f>IF(SUMPRODUCT(C114:E114,G114:I114)=0,NA(),SUMPRODUCT(C114:E114,G114:I114))</f>
        <v>#N/A</v>
      </c>
      <c r="AK114" s="7" t="e">
        <v>#N/A</v>
      </c>
      <c r="AL114" s="7" t="e">
        <v>#N/A</v>
      </c>
      <c r="AN114" s="7" t="e">
        <f>IF($C$37="yes",Q114,NA())</f>
        <v>#N/A</v>
      </c>
      <c r="AO114" s="7" t="e">
        <f>IF($C$37="yes",2*$L$107-AN114,NA())</f>
        <v>#N/A</v>
      </c>
      <c r="AP114" s="7" t="e">
        <v>#N/A</v>
      </c>
      <c r="AQ114" s="7" t="e">
        <v>#N/A</v>
      </c>
    </row>
    <row r="115" spans="1:43" outlineLevel="1">
      <c r="A115" s="95">
        <v>-899</v>
      </c>
      <c r="B115" s="8">
        <f t="shared" si="6"/>
        <v>2671611.1638492718</v>
      </c>
      <c r="C115" s="9">
        <f t="shared" ref="C115:C178" si="28">spline($A$94:$A$96,$B$94:$B$96,A115)</f>
        <v>33406.923750559494</v>
      </c>
      <c r="D115" s="9">
        <f t="shared" si="7"/>
        <v>84.008775145894489</v>
      </c>
      <c r="E115" s="9">
        <f t="shared" si="8"/>
        <v>380.86669154844469</v>
      </c>
      <c r="F115" s="6">
        <f t="shared" si="9"/>
        <v>0</v>
      </c>
      <c r="G115" s="7">
        <f t="shared" si="10"/>
        <v>0</v>
      </c>
      <c r="H115" s="7">
        <f t="shared" si="11"/>
        <v>0</v>
      </c>
      <c r="I115" s="7">
        <f t="shared" si="12"/>
        <v>0</v>
      </c>
      <c r="J115" s="7">
        <f t="shared" si="13"/>
        <v>0</v>
      </c>
      <c r="K115" s="7">
        <f t="shared" si="14"/>
        <v>0</v>
      </c>
      <c r="L115" s="7">
        <f t="shared" si="15"/>
        <v>0</v>
      </c>
      <c r="M115" s="7">
        <f t="shared" si="16"/>
        <v>0</v>
      </c>
      <c r="N115" s="7">
        <f t="shared" ref="N115:N178" si="29">IF(AND(J115=1,K115=0),($C$75^2-(A115-$A$93+IF($C$36="yes",$C$44,0)-$C$78-$C$75)^2)^0.5+T115-$C$77+IF($C$36="yes",$C$44,0),0)</f>
        <v>0</v>
      </c>
      <c r="O115" s="7">
        <f t="shared" ref="O115:O178" si="30">IF(AND(K115=1,L115=0),MAX($N$114:$N$814),0)</f>
        <v>0</v>
      </c>
      <c r="P115" s="7">
        <f t="shared" si="17"/>
        <v>0</v>
      </c>
      <c r="Q115" s="7" t="e">
        <f t="shared" ref="Q115:Q178" si="31">IF($C$37="yes",IF(SUM(N115:P115)&gt;0,SUM(N115:P115),NA()),NA())</f>
        <v>#N/A</v>
      </c>
      <c r="R115" s="7">
        <f t="shared" si="18"/>
        <v>-899</v>
      </c>
      <c r="S115" s="7" t="e">
        <f t="shared" si="19"/>
        <v>#N/A</v>
      </c>
      <c r="T115" s="7" t="e">
        <f t="shared" si="20"/>
        <v>#N/A</v>
      </c>
      <c r="U115" s="7" t="e">
        <f t="shared" si="21"/>
        <v>#N/A</v>
      </c>
      <c r="V115" s="7" t="e">
        <f t="shared" ref="V115:W115" si="32">IF(DesignMode="Design",AN115,AP115)</f>
        <v>#N/A</v>
      </c>
      <c r="W115" s="7" t="e">
        <f t="shared" si="32"/>
        <v>#N/A</v>
      </c>
      <c r="X115" s="7" t="e">
        <f t="shared" si="24"/>
        <v>#N/A</v>
      </c>
      <c r="Y115" s="7" t="e">
        <f t="shared" si="25"/>
        <v>#N/A</v>
      </c>
      <c r="Z115" s="7" t="e">
        <f t="shared" si="26"/>
        <v>#N/A</v>
      </c>
      <c r="AA115" s="7" t="e">
        <f t="shared" si="27"/>
        <v>#N/A</v>
      </c>
      <c r="AB115" s="7">
        <f>IF(NOT(ISNA(T115)),(R115-R114)*T115*2,0)</f>
        <v>0</v>
      </c>
      <c r="AC115" s="7">
        <f>IF(NOT(ISNA(T115)),((A115-A114)^2+(T115-T114)^2)^0.5,0)+IF(NOT(ISNA(S115)),((A115-A114)^2+(S115-S114)^2)^0.5,0)</f>
        <v>0</v>
      </c>
      <c r="AD115" s="7" t="e">
        <f>IF(C39="yes",(T115-T114)/(R115-R114)*width/1.4/2,NA())</f>
        <v>#N/A</v>
      </c>
      <c r="AG115" s="7" t="e">
        <f t="shared" ref="AG115:AG178" si="33">IF(F115*B115=0,NA(),B115*F115)</f>
        <v>#N/A</v>
      </c>
      <c r="AH115" s="7" t="e">
        <f t="shared" ref="AH115:AH178" si="34">IF(SUMPRODUCT(C115:E115,G115:I115)=0,NA(),SUMPRODUCT(C115:E115,G115:I115))</f>
        <v>#N/A</v>
      </c>
      <c r="AI115" s="7" t="e">
        <f t="shared" ref="AI115:AI178" si="35">IF(F115*B115=0,NA(),B115*F115)</f>
        <v>#N/A</v>
      </c>
      <c r="AJ115" s="7" t="e">
        <f t="shared" ref="AJ115:AJ178" si="36">IF(SUMPRODUCT(C115:E115,G115:I115)=0,NA(),SUMPRODUCT(C115:E115,G115:I115))</f>
        <v>#N/A</v>
      </c>
      <c r="AK115" s="7" t="e">
        <v>#N/A</v>
      </c>
      <c r="AL115" s="7" t="e">
        <v>#N/A</v>
      </c>
      <c r="AN115" s="7" t="e">
        <f t="shared" ref="AN115:AN178" si="37">IF($C$37="yes",Q115,NA())</f>
        <v>#N/A</v>
      </c>
      <c r="AO115" s="7" t="e">
        <f t="shared" ref="AO115:AO178" si="38">IF($C$37="yes",2*$L$107-AN115,NA())</f>
        <v>#N/A</v>
      </c>
      <c r="AP115" s="7" t="e">
        <v>#N/A</v>
      </c>
      <c r="AQ115" s="7" t="e">
        <v>#N/A</v>
      </c>
    </row>
    <row r="116" spans="1:43" outlineLevel="1">
      <c r="A116" s="95">
        <v>-898</v>
      </c>
      <c r="B116" s="8">
        <f t="shared" si="6"/>
        <v>2644861.3181765005</v>
      </c>
      <c r="C116" s="9">
        <f t="shared" si="28"/>
        <v>33080.270160454631</v>
      </c>
      <c r="D116" s="9">
        <f t="shared" si="7"/>
        <v>83.931539699229248</v>
      </c>
      <c r="E116" s="9">
        <f t="shared" si="8"/>
        <v>380.11683619386872</v>
      </c>
      <c r="F116" s="6">
        <f t="shared" si="9"/>
        <v>0</v>
      </c>
      <c r="G116" s="7">
        <f t="shared" si="10"/>
        <v>0</v>
      </c>
      <c r="H116" s="7">
        <f t="shared" si="11"/>
        <v>0</v>
      </c>
      <c r="I116" s="7">
        <f t="shared" si="12"/>
        <v>0</v>
      </c>
      <c r="J116" s="7">
        <f t="shared" si="13"/>
        <v>0</v>
      </c>
      <c r="K116" s="7">
        <f t="shared" si="14"/>
        <v>0</v>
      </c>
      <c r="L116" s="7">
        <f t="shared" si="15"/>
        <v>0</v>
      </c>
      <c r="M116" s="7">
        <f t="shared" si="16"/>
        <v>0</v>
      </c>
      <c r="N116" s="7">
        <f t="shared" si="29"/>
        <v>0</v>
      </c>
      <c r="O116" s="7">
        <f t="shared" si="30"/>
        <v>0</v>
      </c>
      <c r="P116" s="7">
        <f t="shared" si="17"/>
        <v>0</v>
      </c>
      <c r="Q116" s="7" t="e">
        <f t="shared" si="31"/>
        <v>#N/A</v>
      </c>
      <c r="R116" s="7">
        <f t="shared" si="18"/>
        <v>-898</v>
      </c>
      <c r="S116" s="7" t="e">
        <f t="shared" si="19"/>
        <v>#N/A</v>
      </c>
      <c r="T116" s="7" t="e">
        <f t="shared" si="20"/>
        <v>#N/A</v>
      </c>
      <c r="U116" s="7" t="e">
        <f t="shared" si="21"/>
        <v>#N/A</v>
      </c>
      <c r="V116" s="7" t="e">
        <f t="shared" ref="V116:V179" si="39">IF(DesignMode="Design",AN116,AP116)</f>
        <v>#N/A</v>
      </c>
      <c r="W116" s="7" t="e">
        <f t="shared" ref="W116:W179" si="40">IF(DesignMode="Design",AO116,AQ116)</f>
        <v>#N/A</v>
      </c>
      <c r="X116" s="7" t="e">
        <f t="shared" si="24"/>
        <v>#N/A</v>
      </c>
      <c r="Y116" s="7" t="e">
        <f t="shared" si="25"/>
        <v>#N/A</v>
      </c>
      <c r="Z116" s="7" t="e">
        <f t="shared" si="26"/>
        <v>#N/A</v>
      </c>
      <c r="AA116" s="7" t="e">
        <f t="shared" si="27"/>
        <v>#N/A</v>
      </c>
      <c r="AB116" s="7">
        <f t="shared" ref="AB116:AB179" si="41">IF(NOT(ISNA(T116)),(R116-R115)*T116*2,0)</f>
        <v>0</v>
      </c>
      <c r="AC116" s="7">
        <f>IF(NOT(OR(ISNA(T116),ISNA(T115))),((A116-A115)^2+(T116-T115)^2)^0.5,0)+IF(NOT(OR(ISNA(S116),ISNA(S115))),((A116-A115)^2+(S116-S115)^2)^0.5,0)</f>
        <v>0</v>
      </c>
      <c r="AD116" s="7" t="e">
        <f t="shared" ref="AD116:AD179" si="42">IF($C$39="yes",IF(OR(NOT(ISNA(U115)),NOT(ISNA(U117)),NOT(ISNA(U116))),(T116-T115)/(R116-R115)*width/1.4/2,NA()),NA())</f>
        <v>#N/A</v>
      </c>
      <c r="AG116" s="7" t="e">
        <f t="shared" si="33"/>
        <v>#N/A</v>
      </c>
      <c r="AH116" s="7" t="e">
        <f t="shared" si="34"/>
        <v>#N/A</v>
      </c>
      <c r="AI116" s="7" t="e">
        <f t="shared" si="35"/>
        <v>#N/A</v>
      </c>
      <c r="AJ116" s="7" t="e">
        <f t="shared" si="36"/>
        <v>#N/A</v>
      </c>
      <c r="AK116" s="7" t="e">
        <v>#N/A</v>
      </c>
      <c r="AL116" s="7" t="e">
        <v>#N/A</v>
      </c>
      <c r="AN116" s="7" t="e">
        <f t="shared" si="37"/>
        <v>#N/A</v>
      </c>
      <c r="AO116" s="7" t="e">
        <f t="shared" si="38"/>
        <v>#N/A</v>
      </c>
      <c r="AP116" s="7" t="e">
        <v>#N/A</v>
      </c>
      <c r="AQ116" s="7" t="e">
        <v>#N/A</v>
      </c>
    </row>
    <row r="117" spans="1:43" outlineLevel="1">
      <c r="A117" s="95">
        <v>-897</v>
      </c>
      <c r="B117" s="8">
        <f t="shared" si="6"/>
        <v>2618290.5146271661</v>
      </c>
      <c r="C117" s="9">
        <f t="shared" si="28"/>
        <v>32755.748026385903</v>
      </c>
      <c r="D117" s="9">
        <f t="shared" si="7"/>
        <v>83.856340111808507</v>
      </c>
      <c r="E117" s="9">
        <f t="shared" si="8"/>
        <v>379.36897258439683</v>
      </c>
      <c r="F117" s="6">
        <f t="shared" si="9"/>
        <v>0</v>
      </c>
      <c r="G117" s="7">
        <f t="shared" si="10"/>
        <v>0</v>
      </c>
      <c r="H117" s="7">
        <f t="shared" si="11"/>
        <v>0</v>
      </c>
      <c r="I117" s="7">
        <f t="shared" si="12"/>
        <v>0</v>
      </c>
      <c r="J117" s="7">
        <f t="shared" si="13"/>
        <v>0</v>
      </c>
      <c r="K117" s="7">
        <f t="shared" si="14"/>
        <v>0</v>
      </c>
      <c r="L117" s="7">
        <f t="shared" si="15"/>
        <v>0</v>
      </c>
      <c r="M117" s="7">
        <f t="shared" si="16"/>
        <v>0</v>
      </c>
      <c r="N117" s="7">
        <f t="shared" si="29"/>
        <v>0</v>
      </c>
      <c r="O117" s="7">
        <f t="shared" si="30"/>
        <v>0</v>
      </c>
      <c r="P117" s="7">
        <f t="shared" si="17"/>
        <v>0</v>
      </c>
      <c r="Q117" s="7" t="e">
        <f t="shared" si="31"/>
        <v>#N/A</v>
      </c>
      <c r="R117" s="7">
        <f t="shared" si="18"/>
        <v>-897</v>
      </c>
      <c r="S117" s="7" t="e">
        <f t="shared" si="19"/>
        <v>#N/A</v>
      </c>
      <c r="T117" s="7" t="e">
        <f t="shared" si="20"/>
        <v>#N/A</v>
      </c>
      <c r="U117" s="7" t="e">
        <f t="shared" si="21"/>
        <v>#N/A</v>
      </c>
      <c r="V117" s="7" t="e">
        <f t="shared" si="39"/>
        <v>#N/A</v>
      </c>
      <c r="W117" s="7" t="e">
        <f t="shared" si="40"/>
        <v>#N/A</v>
      </c>
      <c r="X117" s="7" t="e">
        <f t="shared" si="24"/>
        <v>#N/A</v>
      </c>
      <c r="Y117" s="7" t="e">
        <f t="shared" si="25"/>
        <v>#N/A</v>
      </c>
      <c r="Z117" s="7" t="e">
        <f t="shared" si="26"/>
        <v>#N/A</v>
      </c>
      <c r="AA117" s="7" t="e">
        <f t="shared" si="27"/>
        <v>#N/A</v>
      </c>
      <c r="AB117" s="7">
        <f t="shared" si="41"/>
        <v>0</v>
      </c>
      <c r="AC117" s="7">
        <f t="shared" ref="AC117:AC180" si="43">IF(NOT(OR(ISNA(T117),ISNA(T116))),((A117-A116)^2+(T117-T116)^2)^0.5,0)+IF(NOT(OR(ISNA(S117),ISNA(S116))),((A117-A116)^2+(S117-S116)^2)^0.5,0)</f>
        <v>0</v>
      </c>
      <c r="AD117" s="7" t="e">
        <f t="shared" si="42"/>
        <v>#N/A</v>
      </c>
      <c r="AG117" s="7" t="e">
        <f t="shared" si="33"/>
        <v>#N/A</v>
      </c>
      <c r="AH117" s="7" t="e">
        <f t="shared" si="34"/>
        <v>#N/A</v>
      </c>
      <c r="AI117" s="7" t="e">
        <f t="shared" si="35"/>
        <v>#N/A</v>
      </c>
      <c r="AJ117" s="7" t="e">
        <f t="shared" si="36"/>
        <v>#N/A</v>
      </c>
      <c r="AK117" s="7" t="e">
        <v>#N/A</v>
      </c>
      <c r="AL117" s="7" t="e">
        <v>#N/A</v>
      </c>
      <c r="AN117" s="7" t="e">
        <f t="shared" si="37"/>
        <v>#N/A</v>
      </c>
      <c r="AO117" s="7" t="e">
        <f t="shared" si="38"/>
        <v>#N/A</v>
      </c>
      <c r="AP117" s="7" t="e">
        <v>#N/A</v>
      </c>
      <c r="AQ117" s="7" t="e">
        <v>#N/A</v>
      </c>
    </row>
    <row r="118" spans="1:43" outlineLevel="1">
      <c r="A118" s="95">
        <v>-896</v>
      </c>
      <c r="B118" s="8">
        <f t="shared" si="6"/>
        <v>2591898.1523887664</v>
      </c>
      <c r="C118" s="9">
        <f t="shared" si="28"/>
        <v>32433.350892190512</v>
      </c>
      <c r="D118" s="9">
        <f t="shared" si="7"/>
        <v>83.783048453307586</v>
      </c>
      <c r="E118" s="9">
        <f t="shared" si="8"/>
        <v>378.62334228401119</v>
      </c>
      <c r="F118" s="6">
        <f t="shared" si="9"/>
        <v>0</v>
      </c>
      <c r="G118" s="7">
        <f t="shared" si="10"/>
        <v>0</v>
      </c>
      <c r="H118" s="7">
        <f t="shared" si="11"/>
        <v>0</v>
      </c>
      <c r="I118" s="7">
        <f t="shared" si="12"/>
        <v>0</v>
      </c>
      <c r="J118" s="7">
        <f t="shared" si="13"/>
        <v>0</v>
      </c>
      <c r="K118" s="7">
        <f t="shared" si="14"/>
        <v>0</v>
      </c>
      <c r="L118" s="7">
        <f t="shared" si="15"/>
        <v>0</v>
      </c>
      <c r="M118" s="7">
        <f t="shared" si="16"/>
        <v>0</v>
      </c>
      <c r="N118" s="7">
        <f t="shared" si="29"/>
        <v>0</v>
      </c>
      <c r="O118" s="7">
        <f t="shared" si="30"/>
        <v>0</v>
      </c>
      <c r="P118" s="7">
        <f t="shared" si="17"/>
        <v>0</v>
      </c>
      <c r="Q118" s="7" t="e">
        <f t="shared" si="31"/>
        <v>#N/A</v>
      </c>
      <c r="R118" s="7">
        <f t="shared" si="18"/>
        <v>-896</v>
      </c>
      <c r="S118" s="7" t="e">
        <f t="shared" si="19"/>
        <v>#N/A</v>
      </c>
      <c r="T118" s="7" t="e">
        <f t="shared" si="20"/>
        <v>#N/A</v>
      </c>
      <c r="U118" s="7" t="e">
        <f t="shared" si="21"/>
        <v>#N/A</v>
      </c>
      <c r="V118" s="7" t="e">
        <f t="shared" si="39"/>
        <v>#N/A</v>
      </c>
      <c r="W118" s="7" t="e">
        <f t="shared" si="40"/>
        <v>#N/A</v>
      </c>
      <c r="X118" s="7" t="e">
        <f t="shared" si="24"/>
        <v>#N/A</v>
      </c>
      <c r="Y118" s="7" t="e">
        <f t="shared" si="25"/>
        <v>#N/A</v>
      </c>
      <c r="Z118" s="7" t="e">
        <f t="shared" si="26"/>
        <v>#N/A</v>
      </c>
      <c r="AA118" s="7" t="e">
        <f t="shared" si="27"/>
        <v>#N/A</v>
      </c>
      <c r="AB118" s="7">
        <f t="shared" si="41"/>
        <v>0</v>
      </c>
      <c r="AC118" s="7">
        <f t="shared" si="43"/>
        <v>0</v>
      </c>
      <c r="AD118" s="7" t="e">
        <f t="shared" si="42"/>
        <v>#N/A</v>
      </c>
      <c r="AG118" s="7" t="e">
        <f t="shared" si="33"/>
        <v>#N/A</v>
      </c>
      <c r="AH118" s="7" t="e">
        <f t="shared" si="34"/>
        <v>#N/A</v>
      </c>
      <c r="AI118" s="7" t="e">
        <f t="shared" si="35"/>
        <v>#N/A</v>
      </c>
      <c r="AJ118" s="7" t="e">
        <f t="shared" si="36"/>
        <v>#N/A</v>
      </c>
      <c r="AK118" s="7" t="e">
        <v>#N/A</v>
      </c>
      <c r="AL118" s="7" t="e">
        <v>#N/A</v>
      </c>
      <c r="AN118" s="7" t="e">
        <f t="shared" si="37"/>
        <v>#N/A</v>
      </c>
      <c r="AO118" s="7" t="e">
        <f t="shared" si="38"/>
        <v>#N/A</v>
      </c>
      <c r="AP118" s="7" t="e">
        <v>#N/A</v>
      </c>
      <c r="AQ118" s="7" t="e">
        <v>#N/A</v>
      </c>
    </row>
    <row r="119" spans="1:43" outlineLevel="1">
      <c r="A119" s="95">
        <v>-895</v>
      </c>
      <c r="B119" s="8">
        <f t="shared" si="6"/>
        <v>2565683.6306488216</v>
      </c>
      <c r="C119" s="9">
        <f t="shared" si="28"/>
        <v>32113.072301705673</v>
      </c>
      <c r="D119" s="9">
        <f t="shared" si="7"/>
        <v>83.71171989887057</v>
      </c>
      <c r="E119" s="9">
        <f t="shared" si="8"/>
        <v>377.87945443481897</v>
      </c>
      <c r="F119" s="6">
        <f t="shared" si="9"/>
        <v>0</v>
      </c>
      <c r="G119" s="7">
        <f t="shared" si="10"/>
        <v>0</v>
      </c>
      <c r="H119" s="7">
        <f t="shared" si="11"/>
        <v>0</v>
      </c>
      <c r="I119" s="7">
        <f t="shared" si="12"/>
        <v>0</v>
      </c>
      <c r="J119" s="7">
        <f t="shared" si="13"/>
        <v>0</v>
      </c>
      <c r="K119" s="7">
        <f t="shared" si="14"/>
        <v>0</v>
      </c>
      <c r="L119" s="7">
        <f t="shared" si="15"/>
        <v>0</v>
      </c>
      <c r="M119" s="7">
        <f t="shared" si="16"/>
        <v>0</v>
      </c>
      <c r="N119" s="7">
        <f t="shared" si="29"/>
        <v>0</v>
      </c>
      <c r="O119" s="7">
        <f t="shared" si="30"/>
        <v>0</v>
      </c>
      <c r="P119" s="7">
        <f t="shared" si="17"/>
        <v>0</v>
      </c>
      <c r="Q119" s="7" t="e">
        <f t="shared" si="31"/>
        <v>#N/A</v>
      </c>
      <c r="R119" s="7">
        <f t="shared" si="18"/>
        <v>-895</v>
      </c>
      <c r="S119" s="7" t="e">
        <f t="shared" si="19"/>
        <v>#N/A</v>
      </c>
      <c r="T119" s="7" t="e">
        <f t="shared" si="20"/>
        <v>#N/A</v>
      </c>
      <c r="U119" s="7" t="e">
        <f t="shared" si="21"/>
        <v>#N/A</v>
      </c>
      <c r="V119" s="7" t="e">
        <f t="shared" si="39"/>
        <v>#N/A</v>
      </c>
      <c r="W119" s="7" t="e">
        <f t="shared" si="40"/>
        <v>#N/A</v>
      </c>
      <c r="X119" s="7" t="e">
        <f t="shared" si="24"/>
        <v>#N/A</v>
      </c>
      <c r="Y119" s="7" t="e">
        <f t="shared" si="25"/>
        <v>#N/A</v>
      </c>
      <c r="Z119" s="7" t="e">
        <f t="shared" si="26"/>
        <v>#N/A</v>
      </c>
      <c r="AA119" s="7" t="e">
        <f t="shared" si="27"/>
        <v>#N/A</v>
      </c>
      <c r="AB119" s="7">
        <f t="shared" si="41"/>
        <v>0</v>
      </c>
      <c r="AC119" s="7">
        <f t="shared" si="43"/>
        <v>0</v>
      </c>
      <c r="AD119" s="7" t="e">
        <f t="shared" si="42"/>
        <v>#N/A</v>
      </c>
      <c r="AG119" s="7" t="e">
        <f t="shared" si="33"/>
        <v>#N/A</v>
      </c>
      <c r="AH119" s="7" t="e">
        <f t="shared" si="34"/>
        <v>#N/A</v>
      </c>
      <c r="AI119" s="7" t="e">
        <f t="shared" si="35"/>
        <v>#N/A</v>
      </c>
      <c r="AJ119" s="7" t="e">
        <f t="shared" si="36"/>
        <v>#N/A</v>
      </c>
      <c r="AK119" s="7" t="e">
        <v>#N/A</v>
      </c>
      <c r="AL119" s="7" t="e">
        <v>#N/A</v>
      </c>
      <c r="AN119" s="7" t="e">
        <f t="shared" si="37"/>
        <v>#N/A</v>
      </c>
      <c r="AO119" s="7" t="e">
        <f t="shared" si="38"/>
        <v>#N/A</v>
      </c>
      <c r="AP119" s="7" t="e">
        <v>#N/A</v>
      </c>
      <c r="AQ119" s="7" t="e">
        <v>#N/A</v>
      </c>
    </row>
    <row r="120" spans="1:43" outlineLevel="1">
      <c r="A120" s="95">
        <v>-894</v>
      </c>
      <c r="B120" s="8">
        <f t="shared" si="6"/>
        <v>2539646.348594822</v>
      </c>
      <c r="C120" s="9">
        <f t="shared" si="28"/>
        <v>31794.904333924875</v>
      </c>
      <c r="D120" s="9">
        <f t="shared" si="7"/>
        <v>83.64234858848539</v>
      </c>
      <c r="E120" s="9">
        <f t="shared" si="8"/>
        <v>377.13755060080234</v>
      </c>
      <c r="F120" s="6">
        <f t="shared" si="9"/>
        <v>0</v>
      </c>
      <c r="G120" s="7">
        <f t="shared" si="10"/>
        <v>0</v>
      </c>
      <c r="H120" s="7">
        <f t="shared" si="11"/>
        <v>0</v>
      </c>
      <c r="I120" s="7">
        <f t="shared" si="12"/>
        <v>0</v>
      </c>
      <c r="J120" s="7">
        <f t="shared" si="13"/>
        <v>0</v>
      </c>
      <c r="K120" s="7">
        <f t="shared" si="14"/>
        <v>0</v>
      </c>
      <c r="L120" s="7">
        <f t="shared" si="15"/>
        <v>0</v>
      </c>
      <c r="M120" s="7">
        <f t="shared" si="16"/>
        <v>0</v>
      </c>
      <c r="N120" s="7">
        <f t="shared" si="29"/>
        <v>0</v>
      </c>
      <c r="O120" s="7">
        <f t="shared" si="30"/>
        <v>0</v>
      </c>
      <c r="P120" s="7">
        <f t="shared" si="17"/>
        <v>0</v>
      </c>
      <c r="Q120" s="7" t="e">
        <f t="shared" si="31"/>
        <v>#N/A</v>
      </c>
      <c r="R120" s="7">
        <f t="shared" si="18"/>
        <v>-894</v>
      </c>
      <c r="S120" s="7" t="e">
        <f t="shared" si="19"/>
        <v>#N/A</v>
      </c>
      <c r="T120" s="7" t="e">
        <f t="shared" si="20"/>
        <v>#N/A</v>
      </c>
      <c r="U120" s="7" t="e">
        <f t="shared" si="21"/>
        <v>#N/A</v>
      </c>
      <c r="V120" s="7" t="e">
        <f t="shared" si="39"/>
        <v>#N/A</v>
      </c>
      <c r="W120" s="7" t="e">
        <f t="shared" si="40"/>
        <v>#N/A</v>
      </c>
      <c r="X120" s="7" t="e">
        <f t="shared" si="24"/>
        <v>#N/A</v>
      </c>
      <c r="Y120" s="7" t="e">
        <f t="shared" si="25"/>
        <v>#N/A</v>
      </c>
      <c r="Z120" s="7" t="e">
        <f t="shared" si="26"/>
        <v>#N/A</v>
      </c>
      <c r="AA120" s="7" t="e">
        <f t="shared" si="27"/>
        <v>#N/A</v>
      </c>
      <c r="AB120" s="7">
        <f t="shared" si="41"/>
        <v>0</v>
      </c>
      <c r="AC120" s="7">
        <f t="shared" si="43"/>
        <v>0</v>
      </c>
      <c r="AD120" s="7" t="e">
        <f t="shared" si="42"/>
        <v>#N/A</v>
      </c>
      <c r="AG120" s="7" t="e">
        <f t="shared" si="33"/>
        <v>#N/A</v>
      </c>
      <c r="AH120" s="7" t="e">
        <f t="shared" si="34"/>
        <v>#N/A</v>
      </c>
      <c r="AI120" s="7" t="e">
        <f t="shared" si="35"/>
        <v>#N/A</v>
      </c>
      <c r="AJ120" s="7" t="e">
        <f t="shared" si="36"/>
        <v>#N/A</v>
      </c>
      <c r="AK120" s="7" t="e">
        <v>#N/A</v>
      </c>
      <c r="AL120" s="7" t="e">
        <v>#N/A</v>
      </c>
      <c r="AN120" s="7" t="e">
        <f t="shared" si="37"/>
        <v>#N/A</v>
      </c>
      <c r="AO120" s="7" t="e">
        <f t="shared" si="38"/>
        <v>#N/A</v>
      </c>
      <c r="AP120" s="7" t="e">
        <v>#N/A</v>
      </c>
      <c r="AQ120" s="7" t="e">
        <v>#N/A</v>
      </c>
    </row>
    <row r="121" spans="1:43" outlineLevel="1">
      <c r="A121" s="95">
        <v>-893</v>
      </c>
      <c r="B121" s="8">
        <f t="shared" si="6"/>
        <v>2513785.7054142877</v>
      </c>
      <c r="C121" s="9">
        <f t="shared" si="28"/>
        <v>31478.840532685324</v>
      </c>
      <c r="D121" s="9">
        <f t="shared" si="7"/>
        <v>83.574959179718036</v>
      </c>
      <c r="E121" s="9">
        <f t="shared" si="8"/>
        <v>376.39762820531746</v>
      </c>
      <c r="F121" s="6">
        <f t="shared" si="9"/>
        <v>0</v>
      </c>
      <c r="G121" s="7">
        <f t="shared" si="10"/>
        <v>0</v>
      </c>
      <c r="H121" s="7">
        <f t="shared" si="11"/>
        <v>0</v>
      </c>
      <c r="I121" s="7">
        <f t="shared" si="12"/>
        <v>0</v>
      </c>
      <c r="J121" s="7">
        <f t="shared" si="13"/>
        <v>0</v>
      </c>
      <c r="K121" s="7">
        <f t="shared" si="14"/>
        <v>0</v>
      </c>
      <c r="L121" s="7">
        <f t="shared" si="15"/>
        <v>0</v>
      </c>
      <c r="M121" s="7">
        <f t="shared" si="16"/>
        <v>0</v>
      </c>
      <c r="N121" s="7">
        <f t="shared" si="29"/>
        <v>0</v>
      </c>
      <c r="O121" s="7">
        <f t="shared" si="30"/>
        <v>0</v>
      </c>
      <c r="P121" s="7">
        <f t="shared" si="17"/>
        <v>0</v>
      </c>
      <c r="Q121" s="7" t="e">
        <f t="shared" si="31"/>
        <v>#N/A</v>
      </c>
      <c r="R121" s="7">
        <f t="shared" si="18"/>
        <v>-893</v>
      </c>
      <c r="S121" s="7" t="e">
        <f t="shared" si="19"/>
        <v>#N/A</v>
      </c>
      <c r="T121" s="7" t="e">
        <f t="shared" si="20"/>
        <v>#N/A</v>
      </c>
      <c r="U121" s="7" t="e">
        <f t="shared" si="21"/>
        <v>#N/A</v>
      </c>
      <c r="V121" s="7" t="e">
        <f t="shared" si="39"/>
        <v>#N/A</v>
      </c>
      <c r="W121" s="7" t="e">
        <f t="shared" si="40"/>
        <v>#N/A</v>
      </c>
      <c r="X121" s="7" t="e">
        <f t="shared" si="24"/>
        <v>#N/A</v>
      </c>
      <c r="Y121" s="7" t="e">
        <f t="shared" si="25"/>
        <v>#N/A</v>
      </c>
      <c r="Z121" s="7" t="e">
        <f t="shared" si="26"/>
        <v>#N/A</v>
      </c>
      <c r="AA121" s="7" t="e">
        <f t="shared" si="27"/>
        <v>#N/A</v>
      </c>
      <c r="AB121" s="7">
        <f t="shared" si="41"/>
        <v>0</v>
      </c>
      <c r="AC121" s="7">
        <f t="shared" si="43"/>
        <v>0</v>
      </c>
      <c r="AD121" s="7" t="e">
        <f t="shared" si="42"/>
        <v>#N/A</v>
      </c>
      <c r="AG121" s="7" t="e">
        <f t="shared" si="33"/>
        <v>#N/A</v>
      </c>
      <c r="AH121" s="7" t="e">
        <f t="shared" si="34"/>
        <v>#N/A</v>
      </c>
      <c r="AI121" s="7" t="e">
        <f t="shared" si="35"/>
        <v>#N/A</v>
      </c>
      <c r="AJ121" s="7" t="e">
        <f t="shared" si="36"/>
        <v>#N/A</v>
      </c>
      <c r="AK121" s="7" t="e">
        <v>#N/A</v>
      </c>
      <c r="AL121" s="7" t="e">
        <v>#N/A</v>
      </c>
      <c r="AN121" s="7" t="e">
        <f t="shared" si="37"/>
        <v>#N/A</v>
      </c>
      <c r="AO121" s="7" t="e">
        <f t="shared" si="38"/>
        <v>#N/A</v>
      </c>
      <c r="AP121" s="7" t="e">
        <v>#N/A</v>
      </c>
      <c r="AQ121" s="7" t="e">
        <v>#N/A</v>
      </c>
    </row>
    <row r="122" spans="1:43" outlineLevel="1">
      <c r="A122" s="95">
        <v>-892</v>
      </c>
      <c r="B122" s="8">
        <f t="shared" si="6"/>
        <v>2488101.1002947092</v>
      </c>
      <c r="C122" s="9">
        <f t="shared" si="28"/>
        <v>31164.874441824228</v>
      </c>
      <c r="D122" s="9">
        <f t="shared" si="7"/>
        <v>83.509484777400019</v>
      </c>
      <c r="E122" s="9">
        <f t="shared" si="8"/>
        <v>375.65992881234718</v>
      </c>
      <c r="F122" s="6">
        <f t="shared" si="9"/>
        <v>0</v>
      </c>
      <c r="G122" s="7">
        <f t="shared" si="10"/>
        <v>0</v>
      </c>
      <c r="H122" s="7">
        <f t="shared" si="11"/>
        <v>0</v>
      </c>
      <c r="I122" s="7">
        <f t="shared" si="12"/>
        <v>0</v>
      </c>
      <c r="J122" s="7">
        <f t="shared" si="13"/>
        <v>0</v>
      </c>
      <c r="K122" s="7">
        <f t="shared" si="14"/>
        <v>0</v>
      </c>
      <c r="L122" s="7">
        <f t="shared" si="15"/>
        <v>0</v>
      </c>
      <c r="M122" s="7">
        <f t="shared" si="16"/>
        <v>0</v>
      </c>
      <c r="N122" s="7">
        <f t="shared" si="29"/>
        <v>0</v>
      </c>
      <c r="O122" s="7">
        <f t="shared" si="30"/>
        <v>0</v>
      </c>
      <c r="P122" s="7">
        <f t="shared" si="17"/>
        <v>0</v>
      </c>
      <c r="Q122" s="7" t="e">
        <f t="shared" si="31"/>
        <v>#N/A</v>
      </c>
      <c r="R122" s="7">
        <f t="shared" si="18"/>
        <v>-892</v>
      </c>
      <c r="S122" s="7" t="e">
        <f t="shared" si="19"/>
        <v>#N/A</v>
      </c>
      <c r="T122" s="7" t="e">
        <f t="shared" si="20"/>
        <v>#N/A</v>
      </c>
      <c r="U122" s="7" t="e">
        <f t="shared" si="21"/>
        <v>#N/A</v>
      </c>
      <c r="V122" s="7" t="e">
        <f t="shared" si="39"/>
        <v>#N/A</v>
      </c>
      <c r="W122" s="7" t="e">
        <f t="shared" si="40"/>
        <v>#N/A</v>
      </c>
      <c r="X122" s="7" t="e">
        <f t="shared" si="24"/>
        <v>#N/A</v>
      </c>
      <c r="Y122" s="7" t="e">
        <f t="shared" si="25"/>
        <v>#N/A</v>
      </c>
      <c r="Z122" s="7" t="e">
        <f t="shared" si="26"/>
        <v>#N/A</v>
      </c>
      <c r="AA122" s="7" t="e">
        <f t="shared" si="27"/>
        <v>#N/A</v>
      </c>
      <c r="AB122" s="7">
        <f t="shared" si="41"/>
        <v>0</v>
      </c>
      <c r="AC122" s="7">
        <f t="shared" si="43"/>
        <v>0</v>
      </c>
      <c r="AD122" s="7" t="e">
        <f t="shared" si="42"/>
        <v>#N/A</v>
      </c>
      <c r="AG122" s="7" t="e">
        <f t="shared" si="33"/>
        <v>#N/A</v>
      </c>
      <c r="AH122" s="7" t="e">
        <f t="shared" si="34"/>
        <v>#N/A</v>
      </c>
      <c r="AI122" s="7" t="e">
        <f t="shared" si="35"/>
        <v>#N/A</v>
      </c>
      <c r="AJ122" s="7" t="e">
        <f t="shared" si="36"/>
        <v>#N/A</v>
      </c>
      <c r="AK122" s="7" t="e">
        <v>#N/A</v>
      </c>
      <c r="AL122" s="7" t="e">
        <v>#N/A</v>
      </c>
      <c r="AN122" s="7" t="e">
        <f t="shared" si="37"/>
        <v>#N/A</v>
      </c>
      <c r="AO122" s="7" t="e">
        <f t="shared" si="38"/>
        <v>#N/A</v>
      </c>
      <c r="AP122" s="7" t="e">
        <v>#N/A</v>
      </c>
      <c r="AQ122" s="7" t="e">
        <v>#N/A</v>
      </c>
    </row>
    <row r="123" spans="1:43" outlineLevel="1">
      <c r="A123" s="95">
        <v>-891</v>
      </c>
      <c r="B123" s="8">
        <f t="shared" si="6"/>
        <v>2462591.9324236065</v>
      </c>
      <c r="C123" s="9">
        <f t="shared" si="28"/>
        <v>30852.998140335083</v>
      </c>
      <c r="D123" s="9">
        <f t="shared" si="7"/>
        <v>83.445950039097497</v>
      </c>
      <c r="E123" s="9">
        <f t="shared" si="8"/>
        <v>374.9239615639973</v>
      </c>
      <c r="F123" s="6">
        <f t="shared" si="9"/>
        <v>0</v>
      </c>
      <c r="G123" s="7">
        <f t="shared" si="10"/>
        <v>0</v>
      </c>
      <c r="H123" s="7">
        <f t="shared" si="11"/>
        <v>0</v>
      </c>
      <c r="I123" s="7">
        <f t="shared" si="12"/>
        <v>0</v>
      </c>
      <c r="J123" s="7">
        <f t="shared" si="13"/>
        <v>0</v>
      </c>
      <c r="K123" s="7">
        <f t="shared" si="14"/>
        <v>0</v>
      </c>
      <c r="L123" s="7">
        <f t="shared" si="15"/>
        <v>0</v>
      </c>
      <c r="M123" s="7">
        <f t="shared" si="16"/>
        <v>0</v>
      </c>
      <c r="N123" s="7">
        <f t="shared" si="29"/>
        <v>0</v>
      </c>
      <c r="O123" s="7">
        <f t="shared" si="30"/>
        <v>0</v>
      </c>
      <c r="P123" s="7">
        <f t="shared" si="17"/>
        <v>0</v>
      </c>
      <c r="Q123" s="7" t="e">
        <f t="shared" si="31"/>
        <v>#N/A</v>
      </c>
      <c r="R123" s="7">
        <f t="shared" si="18"/>
        <v>-891</v>
      </c>
      <c r="S123" s="7" t="e">
        <f t="shared" si="19"/>
        <v>#N/A</v>
      </c>
      <c r="T123" s="7" t="e">
        <f t="shared" si="20"/>
        <v>#N/A</v>
      </c>
      <c r="U123" s="7" t="e">
        <f t="shared" si="21"/>
        <v>#N/A</v>
      </c>
      <c r="V123" s="7" t="e">
        <f t="shared" si="39"/>
        <v>#N/A</v>
      </c>
      <c r="W123" s="7" t="e">
        <f t="shared" si="40"/>
        <v>#N/A</v>
      </c>
      <c r="X123" s="7" t="e">
        <f t="shared" si="24"/>
        <v>#N/A</v>
      </c>
      <c r="Y123" s="7" t="e">
        <f t="shared" si="25"/>
        <v>#N/A</v>
      </c>
      <c r="Z123" s="7" t="e">
        <f t="shared" si="26"/>
        <v>#N/A</v>
      </c>
      <c r="AA123" s="7" t="e">
        <f t="shared" si="27"/>
        <v>#N/A</v>
      </c>
      <c r="AB123" s="7">
        <f t="shared" si="41"/>
        <v>0</v>
      </c>
      <c r="AC123" s="7">
        <f t="shared" si="43"/>
        <v>0</v>
      </c>
      <c r="AD123" s="7" t="e">
        <f t="shared" si="42"/>
        <v>#N/A</v>
      </c>
      <c r="AG123" s="7" t="e">
        <f t="shared" si="33"/>
        <v>#N/A</v>
      </c>
      <c r="AH123" s="7" t="e">
        <f t="shared" si="34"/>
        <v>#N/A</v>
      </c>
      <c r="AI123" s="7" t="e">
        <f t="shared" si="35"/>
        <v>#N/A</v>
      </c>
      <c r="AJ123" s="7" t="e">
        <f t="shared" si="36"/>
        <v>#N/A</v>
      </c>
      <c r="AK123" s="7" t="e">
        <v>#N/A</v>
      </c>
      <c r="AL123" s="7" t="e">
        <v>#N/A</v>
      </c>
      <c r="AN123" s="7" t="e">
        <f t="shared" si="37"/>
        <v>#N/A</v>
      </c>
      <c r="AO123" s="7" t="e">
        <f t="shared" si="38"/>
        <v>#N/A</v>
      </c>
      <c r="AP123" s="7" t="e">
        <v>#N/A</v>
      </c>
      <c r="AQ123" s="7" t="e">
        <v>#N/A</v>
      </c>
    </row>
    <row r="124" spans="1:43" outlineLevel="1">
      <c r="A124" s="95">
        <v>-890</v>
      </c>
      <c r="B124" s="8">
        <f t="shared" si="6"/>
        <v>2437257.60098847</v>
      </c>
      <c r="C124" s="9">
        <f t="shared" si="28"/>
        <v>30543.205172055095</v>
      </c>
      <c r="D124" s="9">
        <f t="shared" si="7"/>
        <v>83.384379622376315</v>
      </c>
      <c r="E124" s="9">
        <f t="shared" si="8"/>
        <v>374.18996802425067</v>
      </c>
      <c r="F124" s="6">
        <f t="shared" si="9"/>
        <v>0</v>
      </c>
      <c r="G124" s="7">
        <f t="shared" si="10"/>
        <v>0</v>
      </c>
      <c r="H124" s="7">
        <f t="shared" si="11"/>
        <v>0</v>
      </c>
      <c r="I124" s="7">
        <f t="shared" si="12"/>
        <v>0</v>
      </c>
      <c r="J124" s="7">
        <f t="shared" si="13"/>
        <v>0</v>
      </c>
      <c r="K124" s="7">
        <f t="shared" si="14"/>
        <v>0</v>
      </c>
      <c r="L124" s="7">
        <f t="shared" si="15"/>
        <v>0</v>
      </c>
      <c r="M124" s="7">
        <f t="shared" si="16"/>
        <v>0</v>
      </c>
      <c r="N124" s="7">
        <f t="shared" si="29"/>
        <v>0</v>
      </c>
      <c r="O124" s="7">
        <f t="shared" si="30"/>
        <v>0</v>
      </c>
      <c r="P124" s="7">
        <f t="shared" si="17"/>
        <v>0</v>
      </c>
      <c r="Q124" s="7" t="e">
        <f t="shared" si="31"/>
        <v>#N/A</v>
      </c>
      <c r="R124" s="7">
        <f t="shared" si="18"/>
        <v>-890</v>
      </c>
      <c r="S124" s="7" t="e">
        <f t="shared" si="19"/>
        <v>#N/A</v>
      </c>
      <c r="T124" s="7" t="e">
        <f t="shared" si="20"/>
        <v>#N/A</v>
      </c>
      <c r="U124" s="7" t="e">
        <f t="shared" si="21"/>
        <v>#N/A</v>
      </c>
      <c r="V124" s="7" t="e">
        <f t="shared" si="39"/>
        <v>#N/A</v>
      </c>
      <c r="W124" s="7" t="e">
        <f t="shared" si="40"/>
        <v>#N/A</v>
      </c>
      <c r="X124" s="7" t="e">
        <f t="shared" si="24"/>
        <v>#N/A</v>
      </c>
      <c r="Y124" s="7" t="e">
        <f t="shared" si="25"/>
        <v>#N/A</v>
      </c>
      <c r="Z124" s="7" t="e">
        <f t="shared" si="26"/>
        <v>#N/A</v>
      </c>
      <c r="AA124" s="7" t="e">
        <f t="shared" si="27"/>
        <v>#N/A</v>
      </c>
      <c r="AB124" s="7">
        <f t="shared" si="41"/>
        <v>0</v>
      </c>
      <c r="AC124" s="7">
        <f t="shared" si="43"/>
        <v>0</v>
      </c>
      <c r="AD124" s="7" t="e">
        <f t="shared" si="42"/>
        <v>#N/A</v>
      </c>
      <c r="AG124" s="7" t="e">
        <f t="shared" si="33"/>
        <v>#N/A</v>
      </c>
      <c r="AH124" s="7" t="e">
        <f t="shared" si="34"/>
        <v>#N/A</v>
      </c>
      <c r="AI124" s="7" t="e">
        <f t="shared" si="35"/>
        <v>#N/A</v>
      </c>
      <c r="AJ124" s="7" t="e">
        <f t="shared" si="36"/>
        <v>#N/A</v>
      </c>
      <c r="AK124" s="7" t="e">
        <v>#N/A</v>
      </c>
      <c r="AL124" s="7" t="e">
        <v>#N/A</v>
      </c>
      <c r="AN124" s="7" t="e">
        <f t="shared" si="37"/>
        <v>#N/A</v>
      </c>
      <c r="AO124" s="7" t="e">
        <f t="shared" si="38"/>
        <v>#N/A</v>
      </c>
      <c r="AP124" s="7" t="e">
        <v>#N/A</v>
      </c>
      <c r="AQ124" s="7" t="e">
        <v>#N/A</v>
      </c>
    </row>
    <row r="125" spans="1:43" outlineLevel="1">
      <c r="A125" s="95">
        <v>-889</v>
      </c>
      <c r="B125" s="8">
        <f t="shared" si="6"/>
        <v>2412097.5051768199</v>
      </c>
      <c r="C125" s="9">
        <f t="shared" si="28"/>
        <v>30235.489080821466</v>
      </c>
      <c r="D125" s="9">
        <f t="shared" si="7"/>
        <v>83.324737149646339</v>
      </c>
      <c r="E125" s="9">
        <f t="shared" si="8"/>
        <v>373.45794561646346</v>
      </c>
      <c r="F125" s="6">
        <f t="shared" si="9"/>
        <v>0</v>
      </c>
      <c r="G125" s="7">
        <f t="shared" si="10"/>
        <v>0</v>
      </c>
      <c r="H125" s="7">
        <f t="shared" si="11"/>
        <v>0</v>
      </c>
      <c r="I125" s="7">
        <f t="shared" si="12"/>
        <v>0</v>
      </c>
      <c r="J125" s="7">
        <f t="shared" si="13"/>
        <v>0</v>
      </c>
      <c r="K125" s="7">
        <f t="shared" si="14"/>
        <v>0</v>
      </c>
      <c r="L125" s="7">
        <f t="shared" si="15"/>
        <v>0</v>
      </c>
      <c r="M125" s="7">
        <f t="shared" si="16"/>
        <v>0</v>
      </c>
      <c r="N125" s="7">
        <f t="shared" si="29"/>
        <v>0</v>
      </c>
      <c r="O125" s="7">
        <f t="shared" si="30"/>
        <v>0</v>
      </c>
      <c r="P125" s="7">
        <f t="shared" si="17"/>
        <v>0</v>
      </c>
      <c r="Q125" s="7" t="e">
        <f t="shared" si="31"/>
        <v>#N/A</v>
      </c>
      <c r="R125" s="7">
        <f t="shared" si="18"/>
        <v>-889</v>
      </c>
      <c r="S125" s="7" t="e">
        <f t="shared" si="19"/>
        <v>#N/A</v>
      </c>
      <c r="T125" s="7" t="e">
        <f t="shared" si="20"/>
        <v>#N/A</v>
      </c>
      <c r="U125" s="7" t="e">
        <f t="shared" si="21"/>
        <v>#N/A</v>
      </c>
      <c r="V125" s="7" t="e">
        <f t="shared" si="39"/>
        <v>#N/A</v>
      </c>
      <c r="W125" s="7" t="e">
        <f t="shared" si="40"/>
        <v>#N/A</v>
      </c>
      <c r="X125" s="7" t="e">
        <f t="shared" si="24"/>
        <v>#N/A</v>
      </c>
      <c r="Y125" s="7" t="e">
        <f t="shared" si="25"/>
        <v>#N/A</v>
      </c>
      <c r="Z125" s="7" t="e">
        <f t="shared" si="26"/>
        <v>#N/A</v>
      </c>
      <c r="AA125" s="7" t="e">
        <f t="shared" si="27"/>
        <v>#N/A</v>
      </c>
      <c r="AB125" s="7">
        <f t="shared" si="41"/>
        <v>0</v>
      </c>
      <c r="AC125" s="7">
        <f t="shared" si="43"/>
        <v>0</v>
      </c>
      <c r="AD125" s="7" t="e">
        <f t="shared" si="42"/>
        <v>#N/A</v>
      </c>
      <c r="AG125" s="7" t="e">
        <f t="shared" si="33"/>
        <v>#N/A</v>
      </c>
      <c r="AH125" s="7" t="e">
        <f t="shared" si="34"/>
        <v>#N/A</v>
      </c>
      <c r="AI125" s="7" t="e">
        <f t="shared" si="35"/>
        <v>#N/A</v>
      </c>
      <c r="AJ125" s="7" t="e">
        <f t="shared" si="36"/>
        <v>#N/A</v>
      </c>
      <c r="AK125" s="7" t="e">
        <v>#N/A</v>
      </c>
      <c r="AL125" s="7" t="e">
        <v>#N/A</v>
      </c>
      <c r="AN125" s="7" t="e">
        <f t="shared" si="37"/>
        <v>#N/A</v>
      </c>
      <c r="AO125" s="7" t="e">
        <f t="shared" si="38"/>
        <v>#N/A</v>
      </c>
      <c r="AP125" s="7" t="e">
        <v>#N/A</v>
      </c>
      <c r="AQ125" s="7" t="e">
        <v>#N/A</v>
      </c>
    </row>
    <row r="126" spans="1:43" outlineLevel="1">
      <c r="A126" s="95">
        <v>-888</v>
      </c>
      <c r="B126" s="8">
        <f t="shared" si="6"/>
        <v>2387111.0441761538</v>
      </c>
      <c r="C126" s="9">
        <f t="shared" si="28"/>
        <v>29929.841945627704</v>
      </c>
      <c r="D126" s="9">
        <f t="shared" si="7"/>
        <v>83.266986243317263</v>
      </c>
      <c r="E126" s="9">
        <f t="shared" si="8"/>
        <v>372.72813590461806</v>
      </c>
      <c r="F126" s="6">
        <f t="shared" si="9"/>
        <v>0</v>
      </c>
      <c r="G126" s="7">
        <f t="shared" si="10"/>
        <v>0</v>
      </c>
      <c r="H126" s="7">
        <f t="shared" si="11"/>
        <v>0</v>
      </c>
      <c r="I126" s="7">
        <f t="shared" si="12"/>
        <v>0</v>
      </c>
      <c r="J126" s="7">
        <f t="shared" si="13"/>
        <v>0</v>
      </c>
      <c r="K126" s="7">
        <f t="shared" si="14"/>
        <v>0</v>
      </c>
      <c r="L126" s="7">
        <f t="shared" si="15"/>
        <v>0</v>
      </c>
      <c r="M126" s="7">
        <f t="shared" si="16"/>
        <v>0</v>
      </c>
      <c r="N126" s="7">
        <f t="shared" si="29"/>
        <v>0</v>
      </c>
      <c r="O126" s="7">
        <f t="shared" si="30"/>
        <v>0</v>
      </c>
      <c r="P126" s="7">
        <f t="shared" si="17"/>
        <v>0</v>
      </c>
      <c r="Q126" s="7" t="e">
        <f t="shared" si="31"/>
        <v>#N/A</v>
      </c>
      <c r="R126" s="7">
        <f t="shared" si="18"/>
        <v>-888</v>
      </c>
      <c r="S126" s="7" t="e">
        <f t="shared" si="19"/>
        <v>#N/A</v>
      </c>
      <c r="T126" s="7" t="e">
        <f t="shared" si="20"/>
        <v>#N/A</v>
      </c>
      <c r="U126" s="7" t="e">
        <f t="shared" si="21"/>
        <v>#N/A</v>
      </c>
      <c r="V126" s="7" t="e">
        <f t="shared" si="39"/>
        <v>#N/A</v>
      </c>
      <c r="W126" s="7" t="e">
        <f t="shared" si="40"/>
        <v>#N/A</v>
      </c>
      <c r="X126" s="7" t="e">
        <f t="shared" si="24"/>
        <v>#N/A</v>
      </c>
      <c r="Y126" s="7" t="e">
        <f t="shared" si="25"/>
        <v>#N/A</v>
      </c>
      <c r="Z126" s="7" t="e">
        <f t="shared" si="26"/>
        <v>#N/A</v>
      </c>
      <c r="AA126" s="7" t="e">
        <f t="shared" si="27"/>
        <v>#N/A</v>
      </c>
      <c r="AB126" s="7">
        <f t="shared" si="41"/>
        <v>0</v>
      </c>
      <c r="AC126" s="7">
        <f t="shared" si="43"/>
        <v>0</v>
      </c>
      <c r="AD126" s="7" t="e">
        <f t="shared" si="42"/>
        <v>#N/A</v>
      </c>
      <c r="AG126" s="7" t="e">
        <f t="shared" si="33"/>
        <v>#N/A</v>
      </c>
      <c r="AH126" s="7" t="e">
        <f t="shared" si="34"/>
        <v>#N/A</v>
      </c>
      <c r="AI126" s="7" t="e">
        <f t="shared" si="35"/>
        <v>#N/A</v>
      </c>
      <c r="AJ126" s="7" t="e">
        <f t="shared" si="36"/>
        <v>#N/A</v>
      </c>
      <c r="AK126" s="7" t="e">
        <v>#N/A</v>
      </c>
      <c r="AL126" s="7" t="e">
        <v>#N/A</v>
      </c>
      <c r="AN126" s="7" t="e">
        <f t="shared" si="37"/>
        <v>#N/A</v>
      </c>
      <c r="AO126" s="7" t="e">
        <f t="shared" si="38"/>
        <v>#N/A</v>
      </c>
      <c r="AP126" s="7" t="e">
        <v>#N/A</v>
      </c>
      <c r="AQ126" s="7" t="e">
        <v>#N/A</v>
      </c>
    </row>
    <row r="127" spans="1:43" outlineLevel="1">
      <c r="A127" s="95">
        <v>-887</v>
      </c>
      <c r="B127" s="8">
        <f t="shared" si="6"/>
        <v>2362297.6171739697</v>
      </c>
      <c r="C127" s="9">
        <f t="shared" si="28"/>
        <v>29626.257310311008</v>
      </c>
      <c r="D127" s="9">
        <f t="shared" si="7"/>
        <v>83.211151560955031</v>
      </c>
      <c r="E127" s="9">
        <f t="shared" si="8"/>
        <v>372.00004803082118</v>
      </c>
      <c r="F127" s="6">
        <f t="shared" si="9"/>
        <v>0</v>
      </c>
      <c r="G127" s="7">
        <f t="shared" si="10"/>
        <v>0</v>
      </c>
      <c r="H127" s="7">
        <f t="shared" si="11"/>
        <v>0</v>
      </c>
      <c r="I127" s="7">
        <f t="shared" si="12"/>
        <v>0</v>
      </c>
      <c r="J127" s="7">
        <f t="shared" si="13"/>
        <v>0</v>
      </c>
      <c r="K127" s="7">
        <f t="shared" si="14"/>
        <v>0</v>
      </c>
      <c r="L127" s="7">
        <f t="shared" si="15"/>
        <v>0</v>
      </c>
      <c r="M127" s="7">
        <f t="shared" si="16"/>
        <v>0</v>
      </c>
      <c r="N127" s="7">
        <f t="shared" si="29"/>
        <v>0</v>
      </c>
      <c r="O127" s="7">
        <f t="shared" si="30"/>
        <v>0</v>
      </c>
      <c r="P127" s="7">
        <f t="shared" si="17"/>
        <v>0</v>
      </c>
      <c r="Q127" s="7" t="e">
        <f t="shared" si="31"/>
        <v>#N/A</v>
      </c>
      <c r="R127" s="7">
        <f t="shared" si="18"/>
        <v>-887</v>
      </c>
      <c r="S127" s="7" t="e">
        <f t="shared" si="19"/>
        <v>#N/A</v>
      </c>
      <c r="T127" s="7" t="e">
        <f t="shared" si="20"/>
        <v>#N/A</v>
      </c>
      <c r="U127" s="7" t="e">
        <f t="shared" si="21"/>
        <v>#N/A</v>
      </c>
      <c r="V127" s="7" t="e">
        <f t="shared" si="39"/>
        <v>#N/A</v>
      </c>
      <c r="W127" s="7" t="e">
        <f t="shared" si="40"/>
        <v>#N/A</v>
      </c>
      <c r="X127" s="7" t="e">
        <f t="shared" si="24"/>
        <v>#N/A</v>
      </c>
      <c r="Y127" s="7" t="e">
        <f t="shared" si="25"/>
        <v>#N/A</v>
      </c>
      <c r="Z127" s="7" t="e">
        <f t="shared" si="26"/>
        <v>#N/A</v>
      </c>
      <c r="AA127" s="7" t="e">
        <f t="shared" si="27"/>
        <v>#N/A</v>
      </c>
      <c r="AB127" s="7">
        <f t="shared" si="41"/>
        <v>0</v>
      </c>
      <c r="AC127" s="7">
        <f t="shared" si="43"/>
        <v>0</v>
      </c>
      <c r="AD127" s="7" t="e">
        <f t="shared" si="42"/>
        <v>#N/A</v>
      </c>
      <c r="AG127" s="7" t="e">
        <f t="shared" si="33"/>
        <v>#N/A</v>
      </c>
      <c r="AH127" s="7" t="e">
        <f t="shared" si="34"/>
        <v>#N/A</v>
      </c>
      <c r="AI127" s="7" t="e">
        <f t="shared" si="35"/>
        <v>#N/A</v>
      </c>
      <c r="AJ127" s="7" t="e">
        <f t="shared" si="36"/>
        <v>#N/A</v>
      </c>
      <c r="AK127" s="7" t="e">
        <v>#N/A</v>
      </c>
      <c r="AL127" s="7" t="e">
        <v>#N/A</v>
      </c>
      <c r="AN127" s="7" t="e">
        <f t="shared" si="37"/>
        <v>#N/A</v>
      </c>
      <c r="AO127" s="7" t="e">
        <f t="shared" si="38"/>
        <v>#N/A</v>
      </c>
      <c r="AP127" s="7" t="e">
        <v>#N/A</v>
      </c>
      <c r="AQ127" s="7" t="e">
        <v>#N/A</v>
      </c>
    </row>
    <row r="128" spans="1:43" outlineLevel="1">
      <c r="A128" s="95">
        <v>-886</v>
      </c>
      <c r="B128" s="8">
        <f t="shared" si="6"/>
        <v>2337656.6233577877</v>
      </c>
      <c r="C128" s="9">
        <f t="shared" si="28"/>
        <v>29324.728718708575</v>
      </c>
      <c r="D128" s="9">
        <f t="shared" si="7"/>
        <v>83.157227242547606</v>
      </c>
      <c r="E128" s="9">
        <f t="shared" si="8"/>
        <v>371.27392355905522</v>
      </c>
      <c r="F128" s="6">
        <f t="shared" si="9"/>
        <v>0</v>
      </c>
      <c r="G128" s="7">
        <f t="shared" si="10"/>
        <v>0</v>
      </c>
      <c r="H128" s="7">
        <f t="shared" si="11"/>
        <v>0</v>
      </c>
      <c r="I128" s="7">
        <f t="shared" si="12"/>
        <v>0</v>
      </c>
      <c r="J128" s="7">
        <f t="shared" si="13"/>
        <v>0</v>
      </c>
      <c r="K128" s="7">
        <f t="shared" si="14"/>
        <v>0</v>
      </c>
      <c r="L128" s="7">
        <f t="shared" si="15"/>
        <v>0</v>
      </c>
      <c r="M128" s="7">
        <f t="shared" si="16"/>
        <v>0</v>
      </c>
      <c r="N128" s="7">
        <f t="shared" si="29"/>
        <v>0</v>
      </c>
      <c r="O128" s="7">
        <f t="shared" si="30"/>
        <v>0</v>
      </c>
      <c r="P128" s="7">
        <f t="shared" si="17"/>
        <v>0</v>
      </c>
      <c r="Q128" s="7" t="e">
        <f t="shared" si="31"/>
        <v>#N/A</v>
      </c>
      <c r="R128" s="7">
        <f t="shared" si="18"/>
        <v>-886</v>
      </c>
      <c r="S128" s="7" t="e">
        <f t="shared" si="19"/>
        <v>#N/A</v>
      </c>
      <c r="T128" s="7" t="e">
        <f t="shared" si="20"/>
        <v>#N/A</v>
      </c>
      <c r="U128" s="7" t="e">
        <f t="shared" si="21"/>
        <v>#N/A</v>
      </c>
      <c r="V128" s="7" t="e">
        <f t="shared" si="39"/>
        <v>#N/A</v>
      </c>
      <c r="W128" s="7" t="e">
        <f t="shared" si="40"/>
        <v>#N/A</v>
      </c>
      <c r="X128" s="7" t="e">
        <f t="shared" si="24"/>
        <v>#N/A</v>
      </c>
      <c r="Y128" s="7" t="e">
        <f t="shared" si="25"/>
        <v>#N/A</v>
      </c>
      <c r="Z128" s="7" t="e">
        <f t="shared" si="26"/>
        <v>#N/A</v>
      </c>
      <c r="AA128" s="7" t="e">
        <f t="shared" si="27"/>
        <v>#N/A</v>
      </c>
      <c r="AB128" s="7">
        <f t="shared" si="41"/>
        <v>0</v>
      </c>
      <c r="AC128" s="7">
        <f t="shared" si="43"/>
        <v>0</v>
      </c>
      <c r="AD128" s="7" t="e">
        <f t="shared" si="42"/>
        <v>#N/A</v>
      </c>
      <c r="AG128" s="7" t="e">
        <f t="shared" si="33"/>
        <v>#N/A</v>
      </c>
      <c r="AH128" s="7" t="e">
        <f t="shared" si="34"/>
        <v>#N/A</v>
      </c>
      <c r="AI128" s="7" t="e">
        <f t="shared" si="35"/>
        <v>#N/A</v>
      </c>
      <c r="AJ128" s="7" t="e">
        <f t="shared" si="36"/>
        <v>#N/A</v>
      </c>
      <c r="AK128" s="7" t="e">
        <v>#N/A</v>
      </c>
      <c r="AL128" s="7" t="e">
        <v>#N/A</v>
      </c>
      <c r="AN128" s="7" t="e">
        <f t="shared" si="37"/>
        <v>#N/A</v>
      </c>
      <c r="AO128" s="7" t="e">
        <f t="shared" si="38"/>
        <v>#N/A</v>
      </c>
      <c r="AP128" s="7" t="e">
        <v>#N/A</v>
      </c>
      <c r="AQ128" s="7" t="e">
        <v>#N/A</v>
      </c>
    </row>
    <row r="129" spans="1:43" outlineLevel="1">
      <c r="A129" s="95">
        <v>-885</v>
      </c>
      <c r="B129" s="8">
        <f>spline($A$91:$A$93,$B$91:$B$93,A129)</f>
        <v>2313187.4619150981</v>
      </c>
      <c r="C129" s="9">
        <f t="shared" si="28"/>
        <v>29025.248249813914</v>
      </c>
      <c r="D129" s="9">
        <f>spline($A$96:$A$98,$B$96:$B$98,A129)</f>
        <v>83.105237945660875</v>
      </c>
      <c r="E129" s="9">
        <f>spline($A$98:$A$100,$B$98:$B$100,A129)</f>
        <v>370.54975991267645</v>
      </c>
      <c r="F129" s="6">
        <f t="shared" si="9"/>
        <v>0</v>
      </c>
      <c r="G129" s="7">
        <f t="shared" si="10"/>
        <v>0</v>
      </c>
      <c r="H129" s="7">
        <f>IF(AND(A129&gt;$A$96,A129&lt;=$A$98),1,0)</f>
        <v>0</v>
      </c>
      <c r="I129" s="7">
        <f>IF(AND(A129&gt;$A$98,A129&lt;=$A$100),1,0)</f>
        <v>0</v>
      </c>
      <c r="J129" s="7">
        <f t="shared" si="13"/>
        <v>0</v>
      </c>
      <c r="K129" s="7">
        <f t="shared" si="14"/>
        <v>0</v>
      </c>
      <c r="L129" s="7">
        <f t="shared" si="15"/>
        <v>0</v>
      </c>
      <c r="M129" s="7">
        <f t="shared" si="16"/>
        <v>0</v>
      </c>
      <c r="N129" s="7">
        <f t="shared" si="29"/>
        <v>0</v>
      </c>
      <c r="O129" s="7">
        <f t="shared" si="30"/>
        <v>0</v>
      </c>
      <c r="P129" s="7">
        <f t="shared" si="17"/>
        <v>0</v>
      </c>
      <c r="Q129" s="7" t="e">
        <f t="shared" si="31"/>
        <v>#N/A</v>
      </c>
      <c r="R129" s="7">
        <f>A129</f>
        <v>-885</v>
      </c>
      <c r="S129" s="7" t="e">
        <f t="shared" si="19"/>
        <v>#N/A</v>
      </c>
      <c r="T129" s="7" t="e">
        <f t="shared" si="20"/>
        <v>#N/A</v>
      </c>
      <c r="U129" s="7" t="e">
        <f t="shared" si="21"/>
        <v>#N/A</v>
      </c>
      <c r="V129" s="7" t="e">
        <f t="shared" si="39"/>
        <v>#N/A</v>
      </c>
      <c r="W129" s="7" t="e">
        <f t="shared" si="40"/>
        <v>#N/A</v>
      </c>
      <c r="X129" s="7" t="e">
        <f t="shared" si="24"/>
        <v>#N/A</v>
      </c>
      <c r="Y129" s="7" t="e">
        <f t="shared" si="25"/>
        <v>#N/A</v>
      </c>
      <c r="Z129" s="7" t="e">
        <f t="shared" si="26"/>
        <v>#N/A</v>
      </c>
      <c r="AA129" s="7" t="e">
        <f t="shared" si="27"/>
        <v>#N/A</v>
      </c>
      <c r="AB129" s="7">
        <f t="shared" si="41"/>
        <v>0</v>
      </c>
      <c r="AC129" s="7">
        <f t="shared" si="43"/>
        <v>0</v>
      </c>
      <c r="AD129" s="7" t="e">
        <f t="shared" si="42"/>
        <v>#N/A</v>
      </c>
      <c r="AG129" s="7" t="e">
        <f t="shared" si="33"/>
        <v>#N/A</v>
      </c>
      <c r="AH129" s="7" t="e">
        <f t="shared" si="34"/>
        <v>#N/A</v>
      </c>
      <c r="AI129" s="7" t="e">
        <f t="shared" si="35"/>
        <v>#N/A</v>
      </c>
      <c r="AJ129" s="7" t="e">
        <f t="shared" si="36"/>
        <v>#N/A</v>
      </c>
      <c r="AK129" s="7" t="e">
        <v>#N/A</v>
      </c>
      <c r="AL129" s="7" t="e">
        <v>#N/A</v>
      </c>
      <c r="AN129" s="7" t="e">
        <f t="shared" si="37"/>
        <v>#N/A</v>
      </c>
      <c r="AO129" s="7" t="e">
        <f t="shared" si="38"/>
        <v>#N/A</v>
      </c>
      <c r="AP129" s="7" t="e">
        <v>#N/A</v>
      </c>
      <c r="AQ129" s="7" t="e">
        <v>#N/A</v>
      </c>
    </row>
    <row r="130" spans="1:43" outlineLevel="1">
      <c r="A130" s="95">
        <v>-884</v>
      </c>
      <c r="B130" s="8">
        <f t="shared" ref="B130:B193" si="44">spline($A$91:$A$93,$B$91:$B$93,A130)</f>
        <v>2288889.5320334211</v>
      </c>
      <c r="C130" s="9">
        <f t="shared" si="28"/>
        <v>28727.809447464228</v>
      </c>
      <c r="D130" s="9">
        <f t="shared" ref="D130:D193" si="45">spline($A$96:$A$98,$B$96:$B$98,A130)</f>
        <v>83.055116775126578</v>
      </c>
      <c r="E130" s="9">
        <f t="shared" ref="E130:E193" si="46">spline($A$98:$A$100,$B$98:$B$100,A130)</f>
        <v>369.82779865566692</v>
      </c>
      <c r="F130" s="6">
        <f t="shared" si="9"/>
        <v>0</v>
      </c>
      <c r="G130" s="7">
        <f t="shared" si="10"/>
        <v>0</v>
      </c>
      <c r="H130" s="7">
        <f t="shared" ref="H130:H193" si="47">IF(AND(A130&gt;$A$96,A130&lt;=$A$98),1,0)</f>
        <v>0</v>
      </c>
      <c r="I130" s="7">
        <f t="shared" ref="I130:I193" si="48">IF(AND(A130&gt;$A$98,A130&lt;=$A$100),1,0)</f>
        <v>0</v>
      </c>
      <c r="J130" s="7">
        <f t="shared" si="13"/>
        <v>0</v>
      </c>
      <c r="K130" s="7">
        <f t="shared" si="14"/>
        <v>0</v>
      </c>
      <c r="L130" s="7">
        <f t="shared" si="15"/>
        <v>0</v>
      </c>
      <c r="M130" s="7">
        <f t="shared" si="16"/>
        <v>0</v>
      </c>
      <c r="N130" s="7">
        <f t="shared" si="29"/>
        <v>0</v>
      </c>
      <c r="O130" s="7">
        <f t="shared" si="30"/>
        <v>0</v>
      </c>
      <c r="P130" s="7">
        <f t="shared" si="17"/>
        <v>0</v>
      </c>
      <c r="Q130" s="7" t="e">
        <f t="shared" si="31"/>
        <v>#N/A</v>
      </c>
      <c r="R130" s="7">
        <f t="shared" ref="R130:R159" si="49">A130</f>
        <v>-884</v>
      </c>
      <c r="S130" s="7" t="e">
        <f t="shared" si="19"/>
        <v>#N/A</v>
      </c>
      <c r="T130" s="7" t="e">
        <f t="shared" si="20"/>
        <v>#N/A</v>
      </c>
      <c r="U130" s="7" t="e">
        <f t="shared" si="21"/>
        <v>#N/A</v>
      </c>
      <c r="V130" s="7" t="e">
        <f t="shared" si="39"/>
        <v>#N/A</v>
      </c>
      <c r="W130" s="7" t="e">
        <f t="shared" si="40"/>
        <v>#N/A</v>
      </c>
      <c r="X130" s="7" t="e">
        <f t="shared" si="24"/>
        <v>#N/A</v>
      </c>
      <c r="Y130" s="7" t="e">
        <f t="shared" si="25"/>
        <v>#N/A</v>
      </c>
      <c r="Z130" s="7" t="e">
        <f t="shared" si="26"/>
        <v>#N/A</v>
      </c>
      <c r="AA130" s="7" t="e">
        <f t="shared" si="27"/>
        <v>#N/A</v>
      </c>
      <c r="AB130" s="7">
        <f t="shared" si="41"/>
        <v>0</v>
      </c>
      <c r="AC130" s="7">
        <f t="shared" si="43"/>
        <v>0</v>
      </c>
      <c r="AD130" s="7" t="e">
        <f t="shared" si="42"/>
        <v>#N/A</v>
      </c>
      <c r="AG130" s="7" t="e">
        <f t="shared" si="33"/>
        <v>#N/A</v>
      </c>
      <c r="AH130" s="7" t="e">
        <f t="shared" si="34"/>
        <v>#N/A</v>
      </c>
      <c r="AI130" s="7" t="e">
        <f t="shared" si="35"/>
        <v>#N/A</v>
      </c>
      <c r="AJ130" s="7" t="e">
        <f t="shared" si="36"/>
        <v>#N/A</v>
      </c>
      <c r="AK130" s="7" t="e">
        <v>#N/A</v>
      </c>
      <c r="AL130" s="7" t="e">
        <v>#N/A</v>
      </c>
      <c r="AN130" s="7" t="e">
        <f t="shared" si="37"/>
        <v>#N/A</v>
      </c>
      <c r="AO130" s="7" t="e">
        <f t="shared" si="38"/>
        <v>#N/A</v>
      </c>
      <c r="AP130" s="7" t="e">
        <v>#N/A</v>
      </c>
      <c r="AQ130" s="7" t="e">
        <v>#N/A</v>
      </c>
    </row>
    <row r="131" spans="1:43" outlineLevel="1">
      <c r="A131" s="95">
        <v>-883</v>
      </c>
      <c r="B131" s="8">
        <f t="shared" si="44"/>
        <v>2264762.232900247</v>
      </c>
      <c r="C131" s="9">
        <f t="shared" si="28"/>
        <v>28432.40585549672</v>
      </c>
      <c r="D131" s="9">
        <f t="shared" si="45"/>
        <v>83.006918906088714</v>
      </c>
      <c r="E131" s="9">
        <f t="shared" si="46"/>
        <v>369.1075489301337</v>
      </c>
      <c r="F131" s="6">
        <f t="shared" si="9"/>
        <v>0</v>
      </c>
      <c r="G131" s="7">
        <f t="shared" si="10"/>
        <v>0</v>
      </c>
      <c r="H131" s="7">
        <f t="shared" si="47"/>
        <v>0</v>
      </c>
      <c r="I131" s="7">
        <f t="shared" si="48"/>
        <v>0</v>
      </c>
      <c r="J131" s="7">
        <f t="shared" si="13"/>
        <v>0</v>
      </c>
      <c r="K131" s="7">
        <f t="shared" si="14"/>
        <v>0</v>
      </c>
      <c r="L131" s="7">
        <f t="shared" si="15"/>
        <v>0</v>
      </c>
      <c r="M131" s="7">
        <f t="shared" si="16"/>
        <v>0</v>
      </c>
      <c r="N131" s="7">
        <f t="shared" si="29"/>
        <v>0</v>
      </c>
      <c r="O131" s="7">
        <f t="shared" si="30"/>
        <v>0</v>
      </c>
      <c r="P131" s="7">
        <f t="shared" si="17"/>
        <v>0</v>
      </c>
      <c r="Q131" s="7" t="e">
        <f t="shared" si="31"/>
        <v>#N/A</v>
      </c>
      <c r="R131" s="7">
        <f t="shared" si="49"/>
        <v>-883</v>
      </c>
      <c r="S131" s="7" t="e">
        <f t="shared" si="19"/>
        <v>#N/A</v>
      </c>
      <c r="T131" s="7" t="e">
        <f t="shared" si="20"/>
        <v>#N/A</v>
      </c>
      <c r="U131" s="7" t="e">
        <f t="shared" si="21"/>
        <v>#N/A</v>
      </c>
      <c r="V131" s="7" t="e">
        <f t="shared" si="39"/>
        <v>#N/A</v>
      </c>
      <c r="W131" s="7" t="e">
        <f t="shared" si="40"/>
        <v>#N/A</v>
      </c>
      <c r="X131" s="7" t="e">
        <f t="shared" si="24"/>
        <v>#N/A</v>
      </c>
      <c r="Y131" s="7" t="e">
        <f t="shared" si="25"/>
        <v>#N/A</v>
      </c>
      <c r="Z131" s="7" t="e">
        <f t="shared" si="26"/>
        <v>#N/A</v>
      </c>
      <c r="AA131" s="7" t="e">
        <f t="shared" si="27"/>
        <v>#N/A</v>
      </c>
      <c r="AB131" s="7">
        <f t="shared" si="41"/>
        <v>0</v>
      </c>
      <c r="AC131" s="7">
        <f t="shared" si="43"/>
        <v>0</v>
      </c>
      <c r="AD131" s="7" t="e">
        <f t="shared" si="42"/>
        <v>#N/A</v>
      </c>
      <c r="AG131" s="7" t="e">
        <f t="shared" si="33"/>
        <v>#N/A</v>
      </c>
      <c r="AH131" s="7" t="e">
        <f t="shared" si="34"/>
        <v>#N/A</v>
      </c>
      <c r="AI131" s="7" t="e">
        <f t="shared" si="35"/>
        <v>#N/A</v>
      </c>
      <c r="AJ131" s="7" t="e">
        <f t="shared" si="36"/>
        <v>#N/A</v>
      </c>
      <c r="AK131" s="7" t="e">
        <v>#N/A</v>
      </c>
      <c r="AL131" s="7" t="e">
        <v>#N/A</v>
      </c>
      <c r="AN131" s="7" t="e">
        <f t="shared" si="37"/>
        <v>#N/A</v>
      </c>
      <c r="AO131" s="7" t="e">
        <f t="shared" si="38"/>
        <v>#N/A</v>
      </c>
      <c r="AP131" s="7" t="e">
        <v>#N/A</v>
      </c>
      <c r="AQ131" s="7" t="e">
        <v>#N/A</v>
      </c>
    </row>
    <row r="132" spans="1:43" outlineLevel="1">
      <c r="A132" s="95">
        <v>-882</v>
      </c>
      <c r="B132" s="8">
        <f t="shared" si="44"/>
        <v>2240804.9637030959</v>
      </c>
      <c r="C132" s="9">
        <f t="shared" si="28"/>
        <v>28139.029552904889</v>
      </c>
      <c r="D132" s="9">
        <f t="shared" si="45"/>
        <v>82.960577443379023</v>
      </c>
      <c r="E132" s="9">
        <f t="shared" si="46"/>
        <v>368.38925230005918</v>
      </c>
      <c r="F132" s="6">
        <f t="shared" si="9"/>
        <v>0</v>
      </c>
      <c r="G132" s="7">
        <f t="shared" si="10"/>
        <v>0</v>
      </c>
      <c r="H132" s="7">
        <f t="shared" si="47"/>
        <v>0</v>
      </c>
      <c r="I132" s="7">
        <f t="shared" si="48"/>
        <v>0</v>
      </c>
      <c r="J132" s="7">
        <f t="shared" si="13"/>
        <v>0</v>
      </c>
      <c r="K132" s="7">
        <f t="shared" si="14"/>
        <v>0</v>
      </c>
      <c r="L132" s="7">
        <f t="shared" si="15"/>
        <v>0</v>
      </c>
      <c r="M132" s="7">
        <f t="shared" si="16"/>
        <v>0</v>
      </c>
      <c r="N132" s="7">
        <f t="shared" si="29"/>
        <v>0</v>
      </c>
      <c r="O132" s="7">
        <f t="shared" si="30"/>
        <v>0</v>
      </c>
      <c r="P132" s="7">
        <f t="shared" si="17"/>
        <v>0</v>
      </c>
      <c r="Q132" s="7" t="e">
        <f t="shared" si="31"/>
        <v>#N/A</v>
      </c>
      <c r="R132" s="7">
        <f t="shared" si="49"/>
        <v>-882</v>
      </c>
      <c r="S132" s="7" t="e">
        <f t="shared" si="19"/>
        <v>#N/A</v>
      </c>
      <c r="T132" s="7" t="e">
        <f t="shared" si="20"/>
        <v>#N/A</v>
      </c>
      <c r="U132" s="7" t="e">
        <f t="shared" si="21"/>
        <v>#N/A</v>
      </c>
      <c r="V132" s="7" t="e">
        <f t="shared" si="39"/>
        <v>#N/A</v>
      </c>
      <c r="W132" s="7" t="e">
        <f t="shared" si="40"/>
        <v>#N/A</v>
      </c>
      <c r="X132" s="7" t="e">
        <f t="shared" si="24"/>
        <v>#N/A</v>
      </c>
      <c r="Y132" s="7" t="e">
        <f t="shared" si="25"/>
        <v>#N/A</v>
      </c>
      <c r="Z132" s="7" t="e">
        <f t="shared" si="26"/>
        <v>#N/A</v>
      </c>
      <c r="AA132" s="7" t="e">
        <f t="shared" si="27"/>
        <v>#N/A</v>
      </c>
      <c r="AB132" s="7">
        <f t="shared" si="41"/>
        <v>0</v>
      </c>
      <c r="AC132" s="7">
        <f t="shared" si="43"/>
        <v>0</v>
      </c>
      <c r="AD132" s="7" t="e">
        <f t="shared" si="42"/>
        <v>#N/A</v>
      </c>
      <c r="AG132" s="7" t="e">
        <f t="shared" si="33"/>
        <v>#N/A</v>
      </c>
      <c r="AH132" s="7" t="e">
        <f t="shared" si="34"/>
        <v>#N/A</v>
      </c>
      <c r="AI132" s="7" t="e">
        <f t="shared" si="35"/>
        <v>#N/A</v>
      </c>
      <c r="AJ132" s="7" t="e">
        <f t="shared" si="36"/>
        <v>#N/A</v>
      </c>
      <c r="AK132" s="7" t="e">
        <v>#N/A</v>
      </c>
      <c r="AL132" s="7" t="e">
        <v>#N/A</v>
      </c>
      <c r="AN132" s="7" t="e">
        <f t="shared" si="37"/>
        <v>#N/A</v>
      </c>
      <c r="AO132" s="7" t="e">
        <f t="shared" si="38"/>
        <v>#N/A</v>
      </c>
      <c r="AP132" s="7" t="e">
        <v>#N/A</v>
      </c>
      <c r="AQ132" s="7" t="e">
        <v>#N/A</v>
      </c>
    </row>
    <row r="133" spans="1:43" outlineLevel="1">
      <c r="A133" s="95">
        <v>-881</v>
      </c>
      <c r="B133" s="8">
        <f t="shared" si="44"/>
        <v>2217017.1236294657</v>
      </c>
      <c r="C133" s="9">
        <f t="shared" si="28"/>
        <v>27847.674083525941</v>
      </c>
      <c r="D133" s="9">
        <f t="shared" si="45"/>
        <v>82.916147562141546</v>
      </c>
      <c r="E133" s="9">
        <f t="shared" si="46"/>
        <v>367.67290618879929</v>
      </c>
      <c r="F133" s="6">
        <f t="shared" si="9"/>
        <v>0</v>
      </c>
      <c r="G133" s="7">
        <f t="shared" si="10"/>
        <v>0</v>
      </c>
      <c r="H133" s="7">
        <f t="shared" si="47"/>
        <v>0</v>
      </c>
      <c r="I133" s="7">
        <f t="shared" si="48"/>
        <v>0</v>
      </c>
      <c r="J133" s="7">
        <f t="shared" si="13"/>
        <v>0</v>
      </c>
      <c r="K133" s="7">
        <f t="shared" si="14"/>
        <v>0</v>
      </c>
      <c r="L133" s="7">
        <f t="shared" si="15"/>
        <v>0</v>
      </c>
      <c r="M133" s="7">
        <f t="shared" si="16"/>
        <v>0</v>
      </c>
      <c r="N133" s="7">
        <f t="shared" si="29"/>
        <v>0</v>
      </c>
      <c r="O133" s="7">
        <f t="shared" si="30"/>
        <v>0</v>
      </c>
      <c r="P133" s="7">
        <f t="shared" si="17"/>
        <v>0</v>
      </c>
      <c r="Q133" s="7" t="e">
        <f t="shared" si="31"/>
        <v>#N/A</v>
      </c>
      <c r="R133" s="7">
        <f t="shared" si="49"/>
        <v>-881</v>
      </c>
      <c r="S133" s="7" t="e">
        <f t="shared" si="19"/>
        <v>#N/A</v>
      </c>
      <c r="T133" s="7" t="e">
        <f t="shared" si="20"/>
        <v>#N/A</v>
      </c>
      <c r="U133" s="7" t="e">
        <f t="shared" si="21"/>
        <v>#N/A</v>
      </c>
      <c r="V133" s="7" t="e">
        <f t="shared" si="39"/>
        <v>#N/A</v>
      </c>
      <c r="W133" s="7" t="e">
        <f t="shared" si="40"/>
        <v>#N/A</v>
      </c>
      <c r="X133" s="7" t="e">
        <f t="shared" si="24"/>
        <v>#N/A</v>
      </c>
      <c r="Y133" s="7" t="e">
        <f t="shared" si="25"/>
        <v>#N/A</v>
      </c>
      <c r="Z133" s="7" t="e">
        <f t="shared" si="26"/>
        <v>#N/A</v>
      </c>
      <c r="AA133" s="7" t="e">
        <f t="shared" si="27"/>
        <v>#N/A</v>
      </c>
      <c r="AB133" s="7">
        <f t="shared" si="41"/>
        <v>0</v>
      </c>
      <c r="AC133" s="7">
        <f t="shared" si="43"/>
        <v>0</v>
      </c>
      <c r="AD133" s="7" t="e">
        <f t="shared" si="42"/>
        <v>#N/A</v>
      </c>
      <c r="AG133" s="7" t="e">
        <f t="shared" si="33"/>
        <v>#N/A</v>
      </c>
      <c r="AH133" s="7" t="e">
        <f t="shared" si="34"/>
        <v>#N/A</v>
      </c>
      <c r="AI133" s="7" t="e">
        <f t="shared" si="35"/>
        <v>#N/A</v>
      </c>
      <c r="AJ133" s="7" t="e">
        <f t="shared" si="36"/>
        <v>#N/A</v>
      </c>
      <c r="AK133" s="7" t="e">
        <v>#N/A</v>
      </c>
      <c r="AL133" s="7" t="e">
        <v>#N/A</v>
      </c>
      <c r="AN133" s="7" t="e">
        <f t="shared" si="37"/>
        <v>#N/A</v>
      </c>
      <c r="AO133" s="7" t="e">
        <f t="shared" si="38"/>
        <v>#N/A</v>
      </c>
      <c r="AP133" s="7" t="e">
        <v>#N/A</v>
      </c>
      <c r="AQ133" s="7" t="e">
        <v>#N/A</v>
      </c>
    </row>
    <row r="134" spans="1:43" outlineLevel="1">
      <c r="A134" s="95">
        <v>-880</v>
      </c>
      <c r="B134" s="8">
        <f t="shared" si="44"/>
        <v>2193398.1118668541</v>
      </c>
      <c r="C134" s="9">
        <f t="shared" si="28"/>
        <v>27558.332991197076</v>
      </c>
      <c r="D134" s="9">
        <f t="shared" si="45"/>
        <v>82.873562367207882</v>
      </c>
      <c r="E134" s="9">
        <f t="shared" si="46"/>
        <v>366.95875216033653</v>
      </c>
      <c r="F134" s="6">
        <f t="shared" si="9"/>
        <v>0</v>
      </c>
      <c r="G134" s="7">
        <f t="shared" si="10"/>
        <v>0</v>
      </c>
      <c r="H134" s="7">
        <f t="shared" si="47"/>
        <v>0</v>
      </c>
      <c r="I134" s="7">
        <f t="shared" si="48"/>
        <v>0</v>
      </c>
      <c r="J134" s="7">
        <f t="shared" si="13"/>
        <v>0</v>
      </c>
      <c r="K134" s="7">
        <f t="shared" si="14"/>
        <v>0</v>
      </c>
      <c r="L134" s="7">
        <f t="shared" si="15"/>
        <v>0</v>
      </c>
      <c r="M134" s="7">
        <f t="shared" si="16"/>
        <v>0</v>
      </c>
      <c r="N134" s="7">
        <f t="shared" si="29"/>
        <v>0</v>
      </c>
      <c r="O134" s="7">
        <f t="shared" si="30"/>
        <v>0</v>
      </c>
      <c r="P134" s="7">
        <f t="shared" si="17"/>
        <v>0</v>
      </c>
      <c r="Q134" s="7" t="e">
        <f t="shared" si="31"/>
        <v>#N/A</v>
      </c>
      <c r="R134" s="7">
        <f t="shared" si="49"/>
        <v>-880</v>
      </c>
      <c r="S134" s="7" t="e">
        <f t="shared" si="19"/>
        <v>#N/A</v>
      </c>
      <c r="T134" s="7" t="e">
        <f t="shared" si="20"/>
        <v>#N/A</v>
      </c>
      <c r="U134" s="7" t="e">
        <f t="shared" si="21"/>
        <v>#N/A</v>
      </c>
      <c r="V134" s="7" t="e">
        <f t="shared" si="39"/>
        <v>#N/A</v>
      </c>
      <c r="W134" s="7" t="e">
        <f t="shared" si="40"/>
        <v>#N/A</v>
      </c>
      <c r="X134" s="7" t="e">
        <f t="shared" si="24"/>
        <v>#N/A</v>
      </c>
      <c r="Y134" s="7" t="e">
        <f t="shared" si="25"/>
        <v>#N/A</v>
      </c>
      <c r="Z134" s="7" t="e">
        <f t="shared" si="26"/>
        <v>#N/A</v>
      </c>
      <c r="AA134" s="7" t="e">
        <f t="shared" si="27"/>
        <v>#N/A</v>
      </c>
      <c r="AB134" s="7">
        <f t="shared" si="41"/>
        <v>0</v>
      </c>
      <c r="AC134" s="7">
        <f t="shared" si="43"/>
        <v>0</v>
      </c>
      <c r="AD134" s="7" t="e">
        <f t="shared" si="42"/>
        <v>#N/A</v>
      </c>
      <c r="AG134" s="7" t="e">
        <f t="shared" si="33"/>
        <v>#N/A</v>
      </c>
      <c r="AH134" s="7" t="e">
        <f t="shared" si="34"/>
        <v>#N/A</v>
      </c>
      <c r="AI134" s="7" t="e">
        <f t="shared" si="35"/>
        <v>#N/A</v>
      </c>
      <c r="AJ134" s="7" t="e">
        <f t="shared" si="36"/>
        <v>#N/A</v>
      </c>
      <c r="AK134" s="7" t="e">
        <v>#N/A</v>
      </c>
      <c r="AL134" s="7" t="e">
        <v>#N/A</v>
      </c>
      <c r="AN134" s="7" t="e">
        <f t="shared" si="37"/>
        <v>#N/A</v>
      </c>
      <c r="AO134" s="7" t="e">
        <f t="shared" si="38"/>
        <v>#N/A</v>
      </c>
      <c r="AP134" s="7" t="e">
        <v>#N/A</v>
      </c>
      <c r="AQ134" s="7" t="e">
        <v>#N/A</v>
      </c>
    </row>
    <row r="135" spans="1:43" outlineLevel="1">
      <c r="A135" s="95">
        <v>-879</v>
      </c>
      <c r="B135" s="8">
        <f t="shared" si="44"/>
        <v>2169947.3276027814</v>
      </c>
      <c r="C135" s="9">
        <f t="shared" si="28"/>
        <v>27270.998354911804</v>
      </c>
      <c r="D135" s="9">
        <f t="shared" si="45"/>
        <v>82.832846516144102</v>
      </c>
      <c r="E135" s="9">
        <f t="shared" si="46"/>
        <v>366.24629935677763</v>
      </c>
      <c r="F135" s="6">
        <f t="shared" si="9"/>
        <v>0</v>
      </c>
      <c r="G135" s="7">
        <f t="shared" si="10"/>
        <v>0</v>
      </c>
      <c r="H135" s="7">
        <f t="shared" si="47"/>
        <v>0</v>
      </c>
      <c r="I135" s="7">
        <f t="shared" si="48"/>
        <v>0</v>
      </c>
      <c r="J135" s="7">
        <f t="shared" si="13"/>
        <v>0</v>
      </c>
      <c r="K135" s="7">
        <f t="shared" si="14"/>
        <v>0</v>
      </c>
      <c r="L135" s="7">
        <f t="shared" si="15"/>
        <v>0</v>
      </c>
      <c r="M135" s="7">
        <f t="shared" si="16"/>
        <v>0</v>
      </c>
      <c r="N135" s="7">
        <f t="shared" si="29"/>
        <v>0</v>
      </c>
      <c r="O135" s="7">
        <f t="shared" si="30"/>
        <v>0</v>
      </c>
      <c r="P135" s="7">
        <f t="shared" si="17"/>
        <v>0</v>
      </c>
      <c r="Q135" s="7" t="e">
        <f t="shared" si="31"/>
        <v>#N/A</v>
      </c>
      <c r="R135" s="7">
        <f t="shared" si="49"/>
        <v>-879</v>
      </c>
      <c r="S135" s="7" t="e">
        <f t="shared" si="19"/>
        <v>#N/A</v>
      </c>
      <c r="T135" s="7" t="e">
        <f t="shared" si="20"/>
        <v>#N/A</v>
      </c>
      <c r="U135" s="7" t="e">
        <f t="shared" si="21"/>
        <v>#N/A</v>
      </c>
      <c r="V135" s="7" t="e">
        <f t="shared" si="39"/>
        <v>#N/A</v>
      </c>
      <c r="W135" s="7" t="e">
        <f t="shared" si="40"/>
        <v>#N/A</v>
      </c>
      <c r="X135" s="7" t="e">
        <f t="shared" si="24"/>
        <v>#N/A</v>
      </c>
      <c r="Y135" s="7" t="e">
        <f t="shared" si="25"/>
        <v>#N/A</v>
      </c>
      <c r="Z135" s="7" t="e">
        <f t="shared" si="26"/>
        <v>#N/A</v>
      </c>
      <c r="AA135" s="7" t="e">
        <f t="shared" si="27"/>
        <v>#N/A</v>
      </c>
      <c r="AB135" s="7">
        <f t="shared" si="41"/>
        <v>0</v>
      </c>
      <c r="AC135" s="7">
        <f t="shared" si="43"/>
        <v>0</v>
      </c>
      <c r="AD135" s="7" t="e">
        <f t="shared" si="42"/>
        <v>#N/A</v>
      </c>
      <c r="AG135" s="7" t="e">
        <f t="shared" si="33"/>
        <v>#N/A</v>
      </c>
      <c r="AH135" s="7" t="e">
        <f t="shared" si="34"/>
        <v>#N/A</v>
      </c>
      <c r="AI135" s="7" t="e">
        <f t="shared" si="35"/>
        <v>#N/A</v>
      </c>
      <c r="AJ135" s="7" t="e">
        <f t="shared" si="36"/>
        <v>#N/A</v>
      </c>
      <c r="AK135" s="7" t="e">
        <v>#N/A</v>
      </c>
      <c r="AL135" s="7" t="e">
        <v>#N/A</v>
      </c>
      <c r="AN135" s="7" t="e">
        <f t="shared" si="37"/>
        <v>#N/A</v>
      </c>
      <c r="AO135" s="7" t="e">
        <f t="shared" si="38"/>
        <v>#N/A</v>
      </c>
      <c r="AP135" s="7" t="e">
        <v>#N/A</v>
      </c>
      <c r="AQ135" s="7" t="e">
        <v>#N/A</v>
      </c>
    </row>
    <row r="136" spans="1:43" outlineLevel="1">
      <c r="A136" s="95">
        <v>-878</v>
      </c>
      <c r="B136" s="8">
        <f t="shared" si="44"/>
        <v>2146664.1700247377</v>
      </c>
      <c r="C136" s="9">
        <f t="shared" si="28"/>
        <v>26985.66371850732</v>
      </c>
      <c r="D136" s="9">
        <f t="shared" si="45"/>
        <v>82.793994148937969</v>
      </c>
      <c r="E136" s="9">
        <f t="shared" si="46"/>
        <v>365.53578934210498</v>
      </c>
      <c r="F136" s="6">
        <f t="shared" si="9"/>
        <v>0</v>
      </c>
      <c r="G136" s="7">
        <f t="shared" si="10"/>
        <v>0</v>
      </c>
      <c r="H136" s="7">
        <f t="shared" si="47"/>
        <v>0</v>
      </c>
      <c r="I136" s="7">
        <f t="shared" si="48"/>
        <v>0</v>
      </c>
      <c r="J136" s="7">
        <f t="shared" si="13"/>
        <v>0</v>
      </c>
      <c r="K136" s="7">
        <f t="shared" si="14"/>
        <v>0</v>
      </c>
      <c r="L136" s="7">
        <f t="shared" si="15"/>
        <v>0</v>
      </c>
      <c r="M136" s="7">
        <f t="shared" si="16"/>
        <v>0</v>
      </c>
      <c r="N136" s="7">
        <f t="shared" si="29"/>
        <v>0</v>
      </c>
      <c r="O136" s="7">
        <f t="shared" si="30"/>
        <v>0</v>
      </c>
      <c r="P136" s="7">
        <f t="shared" si="17"/>
        <v>0</v>
      </c>
      <c r="Q136" s="7" t="e">
        <f t="shared" si="31"/>
        <v>#N/A</v>
      </c>
      <c r="R136" s="7">
        <f t="shared" si="49"/>
        <v>-878</v>
      </c>
      <c r="S136" s="7" t="e">
        <f t="shared" si="19"/>
        <v>#N/A</v>
      </c>
      <c r="T136" s="7" t="e">
        <f t="shared" si="20"/>
        <v>#N/A</v>
      </c>
      <c r="U136" s="7" t="e">
        <f t="shared" si="21"/>
        <v>#N/A</v>
      </c>
      <c r="V136" s="7" t="e">
        <f t="shared" si="39"/>
        <v>#N/A</v>
      </c>
      <c r="W136" s="7" t="e">
        <f t="shared" si="40"/>
        <v>#N/A</v>
      </c>
      <c r="X136" s="7" t="e">
        <f t="shared" si="24"/>
        <v>#N/A</v>
      </c>
      <c r="Y136" s="7" t="e">
        <f t="shared" si="25"/>
        <v>#N/A</v>
      </c>
      <c r="Z136" s="7" t="e">
        <f t="shared" si="26"/>
        <v>#N/A</v>
      </c>
      <c r="AA136" s="7" t="e">
        <f t="shared" si="27"/>
        <v>#N/A</v>
      </c>
      <c r="AB136" s="7">
        <f t="shared" si="41"/>
        <v>0</v>
      </c>
      <c r="AC136" s="7">
        <f t="shared" si="43"/>
        <v>0</v>
      </c>
      <c r="AD136" s="7" t="e">
        <f t="shared" si="42"/>
        <v>#N/A</v>
      </c>
      <c r="AG136" s="7" t="e">
        <f t="shared" si="33"/>
        <v>#N/A</v>
      </c>
      <c r="AH136" s="7" t="e">
        <f t="shared" si="34"/>
        <v>#N/A</v>
      </c>
      <c r="AI136" s="7" t="e">
        <f t="shared" si="35"/>
        <v>#N/A</v>
      </c>
      <c r="AJ136" s="7" t="e">
        <f t="shared" si="36"/>
        <v>#N/A</v>
      </c>
      <c r="AK136" s="7" t="e">
        <v>#N/A</v>
      </c>
      <c r="AL136" s="7" t="e">
        <v>#N/A</v>
      </c>
      <c r="AN136" s="7" t="e">
        <f t="shared" si="37"/>
        <v>#N/A</v>
      </c>
      <c r="AO136" s="7" t="e">
        <f t="shared" si="38"/>
        <v>#N/A</v>
      </c>
      <c r="AP136" s="7" t="e">
        <v>#N/A</v>
      </c>
      <c r="AQ136" s="7" t="e">
        <v>#N/A</v>
      </c>
    </row>
    <row r="137" spans="1:43" outlineLevel="1">
      <c r="A137" s="95">
        <v>-877</v>
      </c>
      <c r="B137" s="8">
        <f t="shared" si="44"/>
        <v>2123548.0383202434</v>
      </c>
      <c r="C137" s="9">
        <f t="shared" si="28"/>
        <v>26702.322625820831</v>
      </c>
      <c r="D137" s="9">
        <f t="shared" si="45"/>
        <v>82.757060440733738</v>
      </c>
      <c r="E137" s="9">
        <f t="shared" si="46"/>
        <v>364.82721953967473</v>
      </c>
      <c r="F137" s="6">
        <f t="shared" si="9"/>
        <v>0</v>
      </c>
      <c r="G137" s="7">
        <f t="shared" si="10"/>
        <v>0</v>
      </c>
      <c r="H137" s="7">
        <f t="shared" si="47"/>
        <v>0</v>
      </c>
      <c r="I137" s="7">
        <f t="shared" si="48"/>
        <v>0</v>
      </c>
      <c r="J137" s="7">
        <f t="shared" si="13"/>
        <v>0</v>
      </c>
      <c r="K137" s="7">
        <f t="shared" si="14"/>
        <v>0</v>
      </c>
      <c r="L137" s="7">
        <f t="shared" si="15"/>
        <v>0</v>
      </c>
      <c r="M137" s="7">
        <f t="shared" si="16"/>
        <v>0</v>
      </c>
      <c r="N137" s="7">
        <f t="shared" si="29"/>
        <v>0</v>
      </c>
      <c r="O137" s="7">
        <f t="shared" si="30"/>
        <v>0</v>
      </c>
      <c r="P137" s="7">
        <f t="shared" si="17"/>
        <v>0</v>
      </c>
      <c r="Q137" s="7" t="e">
        <f t="shared" si="31"/>
        <v>#N/A</v>
      </c>
      <c r="R137" s="7">
        <f t="shared" si="49"/>
        <v>-877</v>
      </c>
      <c r="S137" s="7" t="e">
        <f t="shared" si="19"/>
        <v>#N/A</v>
      </c>
      <c r="T137" s="7" t="e">
        <f t="shared" si="20"/>
        <v>#N/A</v>
      </c>
      <c r="U137" s="7" t="e">
        <f t="shared" si="21"/>
        <v>#N/A</v>
      </c>
      <c r="V137" s="7" t="e">
        <f t="shared" si="39"/>
        <v>#N/A</v>
      </c>
      <c r="W137" s="7" t="e">
        <f t="shared" si="40"/>
        <v>#N/A</v>
      </c>
      <c r="X137" s="7" t="e">
        <f t="shared" si="24"/>
        <v>#N/A</v>
      </c>
      <c r="Y137" s="7" t="e">
        <f t="shared" si="25"/>
        <v>#N/A</v>
      </c>
      <c r="Z137" s="7" t="e">
        <f t="shared" si="26"/>
        <v>#N/A</v>
      </c>
      <c r="AA137" s="7" t="e">
        <f t="shared" si="27"/>
        <v>#N/A</v>
      </c>
      <c r="AB137" s="7">
        <f t="shared" si="41"/>
        <v>0</v>
      </c>
      <c r="AC137" s="7">
        <f t="shared" si="43"/>
        <v>0</v>
      </c>
      <c r="AD137" s="7" t="e">
        <f t="shared" si="42"/>
        <v>#N/A</v>
      </c>
      <c r="AG137" s="7" t="e">
        <f t="shared" si="33"/>
        <v>#N/A</v>
      </c>
      <c r="AH137" s="7" t="e">
        <f t="shared" si="34"/>
        <v>#N/A</v>
      </c>
      <c r="AI137" s="7" t="e">
        <f t="shared" si="35"/>
        <v>#N/A</v>
      </c>
      <c r="AJ137" s="7" t="e">
        <f t="shared" si="36"/>
        <v>#N/A</v>
      </c>
      <c r="AK137" s="7" t="e">
        <v>#N/A</v>
      </c>
      <c r="AL137" s="7" t="e">
        <v>#N/A</v>
      </c>
      <c r="AN137" s="7" t="e">
        <f t="shared" si="37"/>
        <v>#N/A</v>
      </c>
      <c r="AO137" s="7" t="e">
        <f t="shared" si="38"/>
        <v>#N/A</v>
      </c>
      <c r="AP137" s="7" t="e">
        <v>#N/A</v>
      </c>
      <c r="AQ137" s="7" t="e">
        <v>#N/A</v>
      </c>
    </row>
    <row r="138" spans="1:43" outlineLevel="1">
      <c r="A138" s="95">
        <v>-876</v>
      </c>
      <c r="B138" s="8">
        <f t="shared" si="44"/>
        <v>2100598.3316767886</v>
      </c>
      <c r="C138" s="9">
        <f t="shared" si="28"/>
        <v>26420.967155845836</v>
      </c>
      <c r="D138" s="9">
        <f t="shared" si="45"/>
        <v>82.721917461206729</v>
      </c>
      <c r="E138" s="9">
        <f t="shared" si="46"/>
        <v>364.12083151346974</v>
      </c>
      <c r="F138" s="6">
        <f t="shared" si="9"/>
        <v>0</v>
      </c>
      <c r="G138" s="7">
        <f t="shared" si="10"/>
        <v>0</v>
      </c>
      <c r="H138" s="7">
        <f t="shared" si="47"/>
        <v>0</v>
      </c>
      <c r="I138" s="7">
        <f t="shared" si="48"/>
        <v>0</v>
      </c>
      <c r="J138" s="7">
        <f t="shared" si="13"/>
        <v>0</v>
      </c>
      <c r="K138" s="7">
        <f t="shared" si="14"/>
        <v>0</v>
      </c>
      <c r="L138" s="7">
        <f t="shared" si="15"/>
        <v>0</v>
      </c>
      <c r="M138" s="7">
        <f t="shared" si="16"/>
        <v>0</v>
      </c>
      <c r="N138" s="7">
        <f t="shared" si="29"/>
        <v>0</v>
      </c>
      <c r="O138" s="7">
        <f t="shared" si="30"/>
        <v>0</v>
      </c>
      <c r="P138" s="7">
        <f t="shared" si="17"/>
        <v>0</v>
      </c>
      <c r="Q138" s="7" t="e">
        <f t="shared" si="31"/>
        <v>#N/A</v>
      </c>
      <c r="R138" s="7">
        <f t="shared" si="49"/>
        <v>-876</v>
      </c>
      <c r="S138" s="7" t="e">
        <f t="shared" si="19"/>
        <v>#N/A</v>
      </c>
      <c r="T138" s="7" t="e">
        <f t="shared" si="20"/>
        <v>#N/A</v>
      </c>
      <c r="U138" s="7" t="e">
        <f t="shared" si="21"/>
        <v>#N/A</v>
      </c>
      <c r="V138" s="7" t="e">
        <f t="shared" si="39"/>
        <v>#N/A</v>
      </c>
      <c r="W138" s="7" t="e">
        <f t="shared" si="40"/>
        <v>#N/A</v>
      </c>
      <c r="X138" s="7" t="e">
        <f t="shared" si="24"/>
        <v>#N/A</v>
      </c>
      <c r="Y138" s="7" t="e">
        <f t="shared" si="25"/>
        <v>#N/A</v>
      </c>
      <c r="Z138" s="7" t="e">
        <f t="shared" si="26"/>
        <v>#N/A</v>
      </c>
      <c r="AA138" s="7" t="e">
        <f t="shared" si="27"/>
        <v>#N/A</v>
      </c>
      <c r="AB138" s="7">
        <f t="shared" si="41"/>
        <v>0</v>
      </c>
      <c r="AC138" s="7">
        <f t="shared" si="43"/>
        <v>0</v>
      </c>
      <c r="AD138" s="7" t="e">
        <f t="shared" si="42"/>
        <v>#N/A</v>
      </c>
      <c r="AG138" s="7" t="e">
        <f t="shared" si="33"/>
        <v>#N/A</v>
      </c>
      <c r="AH138" s="7" t="e">
        <f t="shared" si="34"/>
        <v>#N/A</v>
      </c>
      <c r="AI138" s="7" t="e">
        <f t="shared" si="35"/>
        <v>#N/A</v>
      </c>
      <c r="AJ138" s="7" t="e">
        <f t="shared" si="36"/>
        <v>#N/A</v>
      </c>
      <c r="AK138" s="7" t="e">
        <v>#N/A</v>
      </c>
      <c r="AL138" s="7" t="e">
        <v>#N/A</v>
      </c>
      <c r="AN138" s="7" t="e">
        <f t="shared" si="37"/>
        <v>#N/A</v>
      </c>
      <c r="AO138" s="7" t="e">
        <f t="shared" si="38"/>
        <v>#N/A</v>
      </c>
      <c r="AP138" s="7" t="e">
        <v>#N/A</v>
      </c>
      <c r="AQ138" s="7" t="e">
        <v>#N/A</v>
      </c>
    </row>
    <row r="139" spans="1:43" outlineLevel="1">
      <c r="A139" s="95">
        <v>-875</v>
      </c>
      <c r="B139" s="8">
        <f t="shared" si="44"/>
        <v>2077814.4492818937</v>
      </c>
      <c r="C139" s="9">
        <f t="shared" si="28"/>
        <v>26141.59085241954</v>
      </c>
      <c r="D139" s="9">
        <f t="shared" si="45"/>
        <v>82.688620385500954</v>
      </c>
      <c r="E139" s="9">
        <f t="shared" si="46"/>
        <v>363.41613440559581</v>
      </c>
      <c r="F139" s="6">
        <f t="shared" si="9"/>
        <v>0</v>
      </c>
      <c r="G139" s="7">
        <f t="shared" si="10"/>
        <v>0</v>
      </c>
      <c r="H139" s="7">
        <f t="shared" si="47"/>
        <v>0</v>
      </c>
      <c r="I139" s="7">
        <f t="shared" si="48"/>
        <v>0</v>
      </c>
      <c r="J139" s="7">
        <f t="shared" si="13"/>
        <v>0</v>
      </c>
      <c r="K139" s="7">
        <f t="shared" si="14"/>
        <v>0</v>
      </c>
      <c r="L139" s="7">
        <f t="shared" si="15"/>
        <v>0</v>
      </c>
      <c r="M139" s="7">
        <f t="shared" si="16"/>
        <v>0</v>
      </c>
      <c r="N139" s="7">
        <f t="shared" si="29"/>
        <v>0</v>
      </c>
      <c r="O139" s="7">
        <f t="shared" si="30"/>
        <v>0</v>
      </c>
      <c r="P139" s="7">
        <f t="shared" si="17"/>
        <v>0</v>
      </c>
      <c r="Q139" s="7" t="e">
        <f t="shared" si="31"/>
        <v>#N/A</v>
      </c>
      <c r="R139" s="7">
        <f t="shared" si="49"/>
        <v>-875</v>
      </c>
      <c r="S139" s="7" t="e">
        <f t="shared" si="19"/>
        <v>#N/A</v>
      </c>
      <c r="T139" s="7" t="e">
        <f t="shared" si="20"/>
        <v>#N/A</v>
      </c>
      <c r="U139" s="7" t="e">
        <f t="shared" si="21"/>
        <v>#N/A</v>
      </c>
      <c r="V139" s="7" t="e">
        <f t="shared" si="39"/>
        <v>#N/A</v>
      </c>
      <c r="W139" s="7" t="e">
        <f t="shared" si="40"/>
        <v>#N/A</v>
      </c>
      <c r="X139" s="7" t="e">
        <f t="shared" si="24"/>
        <v>#N/A</v>
      </c>
      <c r="Y139" s="7" t="e">
        <f t="shared" si="25"/>
        <v>#N/A</v>
      </c>
      <c r="Z139" s="7" t="e">
        <f t="shared" si="26"/>
        <v>#N/A</v>
      </c>
      <c r="AA139" s="7" t="e">
        <f t="shared" si="27"/>
        <v>#N/A</v>
      </c>
      <c r="AB139" s="7">
        <f t="shared" si="41"/>
        <v>0</v>
      </c>
      <c r="AC139" s="7">
        <f t="shared" si="43"/>
        <v>0</v>
      </c>
      <c r="AD139" s="7" t="e">
        <f t="shared" si="42"/>
        <v>#N/A</v>
      </c>
      <c r="AG139" s="7" t="e">
        <f t="shared" si="33"/>
        <v>#N/A</v>
      </c>
      <c r="AH139" s="7" t="e">
        <f t="shared" si="34"/>
        <v>#N/A</v>
      </c>
      <c r="AI139" s="7" t="e">
        <f t="shared" si="35"/>
        <v>#N/A</v>
      </c>
      <c r="AJ139" s="7" t="e">
        <f t="shared" si="36"/>
        <v>#N/A</v>
      </c>
      <c r="AK139" s="7" t="e">
        <v>#N/A</v>
      </c>
      <c r="AL139" s="7" t="e">
        <v>#N/A</v>
      </c>
      <c r="AN139" s="7" t="e">
        <f t="shared" si="37"/>
        <v>#N/A</v>
      </c>
      <c r="AO139" s="7" t="e">
        <f t="shared" si="38"/>
        <v>#N/A</v>
      </c>
      <c r="AP139" s="7" t="e">
        <v>#N/A</v>
      </c>
      <c r="AQ139" s="7" t="e">
        <v>#N/A</v>
      </c>
    </row>
    <row r="140" spans="1:43" outlineLevel="1">
      <c r="A140" s="95">
        <v>-874</v>
      </c>
      <c r="B140" s="8">
        <f t="shared" si="44"/>
        <v>2055195.7903230563</v>
      </c>
      <c r="C140" s="9">
        <f t="shared" si="28"/>
        <v>25864.187259379149</v>
      </c>
      <c r="D140" s="9">
        <f t="shared" si="45"/>
        <v>82.657163353604417</v>
      </c>
      <c r="E140" s="9">
        <f t="shared" si="46"/>
        <v>362.7133697800358</v>
      </c>
      <c r="F140" s="6">
        <f t="shared" si="9"/>
        <v>0</v>
      </c>
      <c r="G140" s="7">
        <f t="shared" si="10"/>
        <v>0</v>
      </c>
      <c r="H140" s="7">
        <f t="shared" si="47"/>
        <v>0</v>
      </c>
      <c r="I140" s="7">
        <f t="shared" si="48"/>
        <v>0</v>
      </c>
      <c r="J140" s="7">
        <f t="shared" si="13"/>
        <v>0</v>
      </c>
      <c r="K140" s="7">
        <f t="shared" si="14"/>
        <v>0</v>
      </c>
      <c r="L140" s="7">
        <f t="shared" si="15"/>
        <v>0</v>
      </c>
      <c r="M140" s="7">
        <f t="shared" si="16"/>
        <v>0</v>
      </c>
      <c r="N140" s="7">
        <f t="shared" si="29"/>
        <v>0</v>
      </c>
      <c r="O140" s="7">
        <f t="shared" si="30"/>
        <v>0</v>
      </c>
      <c r="P140" s="7">
        <f t="shared" si="17"/>
        <v>0</v>
      </c>
      <c r="Q140" s="7" t="e">
        <f t="shared" si="31"/>
        <v>#N/A</v>
      </c>
      <c r="R140" s="7">
        <f t="shared" si="49"/>
        <v>-874</v>
      </c>
      <c r="S140" s="7" t="e">
        <f t="shared" si="19"/>
        <v>#N/A</v>
      </c>
      <c r="T140" s="7" t="e">
        <f t="shared" si="20"/>
        <v>#N/A</v>
      </c>
      <c r="U140" s="7" t="e">
        <f t="shared" si="21"/>
        <v>#N/A</v>
      </c>
      <c r="V140" s="7" t="e">
        <f t="shared" si="39"/>
        <v>#N/A</v>
      </c>
      <c r="W140" s="7" t="e">
        <f t="shared" si="40"/>
        <v>#N/A</v>
      </c>
      <c r="X140" s="7" t="e">
        <f t="shared" si="24"/>
        <v>#N/A</v>
      </c>
      <c r="Y140" s="7" t="e">
        <f t="shared" si="25"/>
        <v>#N/A</v>
      </c>
      <c r="Z140" s="7" t="e">
        <f t="shared" si="26"/>
        <v>#N/A</v>
      </c>
      <c r="AA140" s="7" t="e">
        <f t="shared" si="27"/>
        <v>#N/A</v>
      </c>
      <c r="AB140" s="7">
        <f t="shared" si="41"/>
        <v>0</v>
      </c>
      <c r="AC140" s="7">
        <f t="shared" si="43"/>
        <v>0</v>
      </c>
      <c r="AD140" s="7" t="e">
        <f t="shared" si="42"/>
        <v>#N/A</v>
      </c>
      <c r="AG140" s="7" t="e">
        <f t="shared" si="33"/>
        <v>#N/A</v>
      </c>
      <c r="AH140" s="7" t="e">
        <f t="shared" si="34"/>
        <v>#N/A</v>
      </c>
      <c r="AI140" s="7" t="e">
        <f t="shared" si="35"/>
        <v>#N/A</v>
      </c>
      <c r="AJ140" s="7" t="e">
        <f t="shared" si="36"/>
        <v>#N/A</v>
      </c>
      <c r="AK140" s="7" t="e">
        <v>#N/A</v>
      </c>
      <c r="AL140" s="7" t="e">
        <v>#N/A</v>
      </c>
      <c r="AN140" s="7" t="e">
        <f t="shared" si="37"/>
        <v>#N/A</v>
      </c>
      <c r="AO140" s="7" t="e">
        <f t="shared" si="38"/>
        <v>#N/A</v>
      </c>
      <c r="AP140" s="7" t="e">
        <v>#N/A</v>
      </c>
      <c r="AQ140" s="7" t="e">
        <v>#N/A</v>
      </c>
    </row>
    <row r="141" spans="1:43" outlineLevel="1">
      <c r="A141" s="95">
        <v>-873</v>
      </c>
      <c r="B141" s="8">
        <f t="shared" si="44"/>
        <v>2032741.7539877743</v>
      </c>
      <c r="C141" s="9">
        <f t="shared" si="28"/>
        <v>25588.74845571816</v>
      </c>
      <c r="D141" s="9">
        <f t="shared" si="45"/>
        <v>82.627571023083064</v>
      </c>
      <c r="E141" s="9">
        <f t="shared" si="46"/>
        <v>362.01253506014586</v>
      </c>
      <c r="F141" s="6">
        <f t="shared" si="9"/>
        <v>0</v>
      </c>
      <c r="G141" s="7">
        <f t="shared" si="10"/>
        <v>0</v>
      </c>
      <c r="H141" s="7">
        <f t="shared" si="47"/>
        <v>0</v>
      </c>
      <c r="I141" s="7">
        <f t="shared" si="48"/>
        <v>0</v>
      </c>
      <c r="J141" s="7">
        <f t="shared" si="13"/>
        <v>0</v>
      </c>
      <c r="K141" s="7">
        <f t="shared" si="14"/>
        <v>0</v>
      </c>
      <c r="L141" s="7">
        <f t="shared" si="15"/>
        <v>0</v>
      </c>
      <c r="M141" s="7">
        <f t="shared" si="16"/>
        <v>0</v>
      </c>
      <c r="N141" s="7">
        <f t="shared" si="29"/>
        <v>0</v>
      </c>
      <c r="O141" s="7">
        <f t="shared" si="30"/>
        <v>0</v>
      </c>
      <c r="P141" s="7">
        <f t="shared" si="17"/>
        <v>0</v>
      </c>
      <c r="Q141" s="7" t="e">
        <f t="shared" si="31"/>
        <v>#N/A</v>
      </c>
      <c r="R141" s="7">
        <f t="shared" si="49"/>
        <v>-873</v>
      </c>
      <c r="S141" s="7" t="e">
        <f t="shared" si="19"/>
        <v>#N/A</v>
      </c>
      <c r="T141" s="7" t="e">
        <f t="shared" si="20"/>
        <v>#N/A</v>
      </c>
      <c r="U141" s="7" t="e">
        <f t="shared" si="21"/>
        <v>#N/A</v>
      </c>
      <c r="V141" s="7" t="e">
        <f t="shared" si="39"/>
        <v>#N/A</v>
      </c>
      <c r="W141" s="7" t="e">
        <f t="shared" si="40"/>
        <v>#N/A</v>
      </c>
      <c r="X141" s="7" t="e">
        <f t="shared" si="24"/>
        <v>#N/A</v>
      </c>
      <c r="Y141" s="7" t="e">
        <f t="shared" si="25"/>
        <v>#N/A</v>
      </c>
      <c r="Z141" s="7" t="e">
        <f t="shared" si="26"/>
        <v>#N/A</v>
      </c>
      <c r="AA141" s="7" t="e">
        <f t="shared" si="27"/>
        <v>#N/A</v>
      </c>
      <c r="AB141" s="7">
        <f t="shared" si="41"/>
        <v>0</v>
      </c>
      <c r="AC141" s="7">
        <f t="shared" si="43"/>
        <v>0</v>
      </c>
      <c r="AD141" s="7" t="e">
        <f t="shared" si="42"/>
        <v>#N/A</v>
      </c>
      <c r="AG141" s="7" t="e">
        <f t="shared" si="33"/>
        <v>#N/A</v>
      </c>
      <c r="AH141" s="7" t="e">
        <f t="shared" si="34"/>
        <v>#N/A</v>
      </c>
      <c r="AI141" s="7" t="e">
        <f t="shared" si="35"/>
        <v>#N/A</v>
      </c>
      <c r="AJ141" s="7" t="e">
        <f t="shared" si="36"/>
        <v>#N/A</v>
      </c>
      <c r="AK141" s="7" t="e">
        <v>#N/A</v>
      </c>
      <c r="AL141" s="7" t="e">
        <v>#N/A</v>
      </c>
      <c r="AN141" s="7" t="e">
        <f t="shared" si="37"/>
        <v>#N/A</v>
      </c>
      <c r="AO141" s="7" t="e">
        <f t="shared" si="38"/>
        <v>#N/A</v>
      </c>
      <c r="AP141" s="7" t="e">
        <v>#N/A</v>
      </c>
      <c r="AQ141" s="7" t="e">
        <v>#N/A</v>
      </c>
    </row>
    <row r="142" spans="1:43" outlineLevel="1">
      <c r="A142" s="95">
        <v>-872</v>
      </c>
      <c r="B142" s="8">
        <f t="shared" si="44"/>
        <v>2010451.7394635677</v>
      </c>
      <c r="C142" s="9">
        <f t="shared" si="28"/>
        <v>25315.267985273778</v>
      </c>
      <c r="D142" s="9">
        <f t="shared" si="45"/>
        <v>82.599776498768449</v>
      </c>
      <c r="E142" s="9">
        <f t="shared" si="46"/>
        <v>361.31387180990816</v>
      </c>
      <c r="F142" s="6">
        <f t="shared" si="9"/>
        <v>0</v>
      </c>
      <c r="G142" s="7">
        <f t="shared" si="10"/>
        <v>0</v>
      </c>
      <c r="H142" s="7">
        <f t="shared" si="47"/>
        <v>0</v>
      </c>
      <c r="I142" s="7">
        <f t="shared" si="48"/>
        <v>0</v>
      </c>
      <c r="J142" s="7">
        <f t="shared" si="13"/>
        <v>0</v>
      </c>
      <c r="K142" s="7">
        <f t="shared" si="14"/>
        <v>0</v>
      </c>
      <c r="L142" s="7">
        <f t="shared" si="15"/>
        <v>0</v>
      </c>
      <c r="M142" s="7">
        <f t="shared" si="16"/>
        <v>0</v>
      </c>
      <c r="N142" s="7">
        <f t="shared" si="29"/>
        <v>0</v>
      </c>
      <c r="O142" s="7">
        <f t="shared" si="30"/>
        <v>0</v>
      </c>
      <c r="P142" s="7">
        <f t="shared" si="17"/>
        <v>0</v>
      </c>
      <c r="Q142" s="7" t="e">
        <f t="shared" si="31"/>
        <v>#N/A</v>
      </c>
      <c r="R142" s="7">
        <f t="shared" si="49"/>
        <v>-872</v>
      </c>
      <c r="S142" s="7" t="e">
        <f t="shared" si="19"/>
        <v>#N/A</v>
      </c>
      <c r="T142" s="7" t="e">
        <f t="shared" si="20"/>
        <v>#N/A</v>
      </c>
      <c r="U142" s="7" t="e">
        <f t="shared" si="21"/>
        <v>#N/A</v>
      </c>
      <c r="V142" s="7" t="e">
        <f t="shared" si="39"/>
        <v>#N/A</v>
      </c>
      <c r="W142" s="7" t="e">
        <f t="shared" si="40"/>
        <v>#N/A</v>
      </c>
      <c r="X142" s="7" t="e">
        <f t="shared" si="24"/>
        <v>#N/A</v>
      </c>
      <c r="Y142" s="7" t="e">
        <f t="shared" si="25"/>
        <v>#N/A</v>
      </c>
      <c r="Z142" s="7" t="e">
        <f t="shared" si="26"/>
        <v>#N/A</v>
      </c>
      <c r="AA142" s="7" t="e">
        <f t="shared" si="27"/>
        <v>#N/A</v>
      </c>
      <c r="AB142" s="7">
        <f t="shared" si="41"/>
        <v>0</v>
      </c>
      <c r="AC142" s="7">
        <f t="shared" si="43"/>
        <v>0</v>
      </c>
      <c r="AD142" s="7" t="e">
        <f t="shared" si="42"/>
        <v>#N/A</v>
      </c>
      <c r="AG142" s="7" t="e">
        <f t="shared" si="33"/>
        <v>#N/A</v>
      </c>
      <c r="AH142" s="7" t="e">
        <f t="shared" si="34"/>
        <v>#N/A</v>
      </c>
      <c r="AI142" s="7" t="e">
        <f t="shared" si="35"/>
        <v>#N/A</v>
      </c>
      <c r="AJ142" s="7" t="e">
        <f t="shared" si="36"/>
        <v>#N/A</v>
      </c>
      <c r="AK142" s="7" t="e">
        <v>#N/A</v>
      </c>
      <c r="AL142" s="7" t="e">
        <v>#N/A</v>
      </c>
      <c r="AN142" s="7" t="e">
        <f t="shared" si="37"/>
        <v>#N/A</v>
      </c>
      <c r="AO142" s="7" t="e">
        <f t="shared" si="38"/>
        <v>#N/A</v>
      </c>
      <c r="AP142" s="7" t="e">
        <v>#N/A</v>
      </c>
      <c r="AQ142" s="7" t="e">
        <v>#N/A</v>
      </c>
    </row>
    <row r="143" spans="1:43" outlineLevel="1">
      <c r="A143" s="95">
        <v>-871</v>
      </c>
      <c r="B143" s="8">
        <f t="shared" si="44"/>
        <v>1988325.1459379271</v>
      </c>
      <c r="C143" s="9">
        <f t="shared" si="28"/>
        <v>25043.739391883209</v>
      </c>
      <c r="D143" s="9">
        <f t="shared" si="45"/>
        <v>82.573804438226674</v>
      </c>
      <c r="E143" s="9">
        <f t="shared" si="46"/>
        <v>360.61688917142988</v>
      </c>
      <c r="F143" s="6">
        <f t="shared" si="9"/>
        <v>0</v>
      </c>
      <c r="G143" s="7">
        <f t="shared" si="10"/>
        <v>0</v>
      </c>
      <c r="H143" s="7">
        <f t="shared" si="47"/>
        <v>0</v>
      </c>
      <c r="I143" s="7">
        <f t="shared" si="48"/>
        <v>0</v>
      </c>
      <c r="J143" s="7">
        <f t="shared" si="13"/>
        <v>0</v>
      </c>
      <c r="K143" s="7">
        <f t="shared" si="14"/>
        <v>0</v>
      </c>
      <c r="L143" s="7">
        <f t="shared" si="15"/>
        <v>0</v>
      </c>
      <c r="M143" s="7">
        <f t="shared" si="16"/>
        <v>0</v>
      </c>
      <c r="N143" s="7">
        <f t="shared" si="29"/>
        <v>0</v>
      </c>
      <c r="O143" s="7">
        <f t="shared" si="30"/>
        <v>0</v>
      </c>
      <c r="P143" s="7">
        <f t="shared" si="17"/>
        <v>0</v>
      </c>
      <c r="Q143" s="7" t="e">
        <f t="shared" si="31"/>
        <v>#N/A</v>
      </c>
      <c r="R143" s="7">
        <f t="shared" si="49"/>
        <v>-871</v>
      </c>
      <c r="S143" s="7" t="e">
        <f t="shared" si="19"/>
        <v>#N/A</v>
      </c>
      <c r="T143" s="7" t="e">
        <f t="shared" si="20"/>
        <v>#N/A</v>
      </c>
      <c r="U143" s="7" t="e">
        <f t="shared" si="21"/>
        <v>#N/A</v>
      </c>
      <c r="V143" s="7" t="e">
        <f t="shared" si="39"/>
        <v>#N/A</v>
      </c>
      <c r="W143" s="7" t="e">
        <f t="shared" si="40"/>
        <v>#N/A</v>
      </c>
      <c r="X143" s="7" t="e">
        <f t="shared" si="24"/>
        <v>#N/A</v>
      </c>
      <c r="Y143" s="7" t="e">
        <f t="shared" si="25"/>
        <v>#N/A</v>
      </c>
      <c r="Z143" s="7" t="e">
        <f t="shared" si="26"/>
        <v>#N/A</v>
      </c>
      <c r="AA143" s="7" t="e">
        <f t="shared" si="27"/>
        <v>#N/A</v>
      </c>
      <c r="AB143" s="7">
        <f t="shared" si="41"/>
        <v>0</v>
      </c>
      <c r="AC143" s="7">
        <f t="shared" si="43"/>
        <v>0</v>
      </c>
      <c r="AD143" s="7" t="e">
        <f t="shared" si="42"/>
        <v>#N/A</v>
      </c>
      <c r="AG143" s="7" t="e">
        <f t="shared" si="33"/>
        <v>#N/A</v>
      </c>
      <c r="AH143" s="7" t="e">
        <f t="shared" si="34"/>
        <v>#N/A</v>
      </c>
      <c r="AI143" s="7" t="e">
        <f t="shared" si="35"/>
        <v>#N/A</v>
      </c>
      <c r="AJ143" s="7" t="e">
        <f t="shared" si="36"/>
        <v>#N/A</v>
      </c>
      <c r="AK143" s="7" t="e">
        <v>#N/A</v>
      </c>
      <c r="AL143" s="7" t="e">
        <v>#N/A</v>
      </c>
      <c r="AN143" s="7" t="e">
        <f t="shared" si="37"/>
        <v>#N/A</v>
      </c>
      <c r="AO143" s="7" t="e">
        <f t="shared" si="38"/>
        <v>#N/A</v>
      </c>
      <c r="AP143" s="7" t="e">
        <v>#N/A</v>
      </c>
      <c r="AQ143" s="7" t="e">
        <v>#N/A</v>
      </c>
    </row>
    <row r="144" spans="1:43" outlineLevel="1">
      <c r="A144" s="95">
        <v>-870</v>
      </c>
      <c r="B144" s="8">
        <f t="shared" si="44"/>
        <v>1966361.3725983724</v>
      </c>
      <c r="C144" s="9">
        <f t="shared" si="28"/>
        <v>24774.154754539952</v>
      </c>
      <c r="D144" s="9">
        <f t="shared" si="45"/>
        <v>82.54967949902364</v>
      </c>
      <c r="E144" s="9">
        <f t="shared" si="46"/>
        <v>359.92182870869306</v>
      </c>
      <c r="F144" s="6">
        <f t="shared" si="9"/>
        <v>0</v>
      </c>
      <c r="G144" s="7">
        <f t="shared" si="10"/>
        <v>0</v>
      </c>
      <c r="H144" s="7">
        <f t="shared" si="47"/>
        <v>0</v>
      </c>
      <c r="I144" s="7">
        <f t="shared" si="48"/>
        <v>0</v>
      </c>
      <c r="J144" s="7">
        <f t="shared" si="13"/>
        <v>0</v>
      </c>
      <c r="K144" s="7">
        <f t="shared" si="14"/>
        <v>0</v>
      </c>
      <c r="L144" s="7">
        <f t="shared" si="15"/>
        <v>0</v>
      </c>
      <c r="M144" s="7">
        <f t="shared" si="16"/>
        <v>0</v>
      </c>
      <c r="N144" s="7">
        <f t="shared" si="29"/>
        <v>0</v>
      </c>
      <c r="O144" s="7">
        <f t="shared" si="30"/>
        <v>0</v>
      </c>
      <c r="P144" s="7">
        <f t="shared" si="17"/>
        <v>0</v>
      </c>
      <c r="Q144" s="7" t="e">
        <f t="shared" si="31"/>
        <v>#N/A</v>
      </c>
      <c r="R144" s="7">
        <f t="shared" si="49"/>
        <v>-870</v>
      </c>
      <c r="S144" s="7" t="e">
        <f t="shared" si="19"/>
        <v>#N/A</v>
      </c>
      <c r="T144" s="7" t="e">
        <f t="shared" si="20"/>
        <v>#N/A</v>
      </c>
      <c r="U144" s="7" t="e">
        <f t="shared" si="21"/>
        <v>#N/A</v>
      </c>
      <c r="V144" s="7" t="e">
        <f t="shared" si="39"/>
        <v>#N/A</v>
      </c>
      <c r="W144" s="7" t="e">
        <f t="shared" si="40"/>
        <v>#N/A</v>
      </c>
      <c r="X144" s="7" t="e">
        <f t="shared" si="24"/>
        <v>#N/A</v>
      </c>
      <c r="Y144" s="7" t="e">
        <f t="shared" si="25"/>
        <v>#N/A</v>
      </c>
      <c r="Z144" s="7" t="e">
        <f t="shared" si="26"/>
        <v>#N/A</v>
      </c>
      <c r="AA144" s="7" t="e">
        <f t="shared" si="27"/>
        <v>#N/A</v>
      </c>
      <c r="AB144" s="7">
        <f t="shared" si="41"/>
        <v>0</v>
      </c>
      <c r="AC144" s="7">
        <f t="shared" si="43"/>
        <v>0</v>
      </c>
      <c r="AD144" s="7" t="e">
        <f t="shared" si="42"/>
        <v>#N/A</v>
      </c>
      <c r="AG144" s="7" t="e">
        <f t="shared" si="33"/>
        <v>#N/A</v>
      </c>
      <c r="AH144" s="7" t="e">
        <f t="shared" si="34"/>
        <v>#N/A</v>
      </c>
      <c r="AI144" s="7" t="e">
        <f t="shared" si="35"/>
        <v>#N/A</v>
      </c>
      <c r="AJ144" s="7" t="e">
        <f t="shared" si="36"/>
        <v>#N/A</v>
      </c>
      <c r="AK144" s="7" t="e">
        <v>#N/A</v>
      </c>
      <c r="AL144" s="7" t="e">
        <v>#N/A</v>
      </c>
      <c r="AN144" s="7" t="e">
        <f t="shared" si="37"/>
        <v>#N/A</v>
      </c>
      <c r="AO144" s="7" t="e">
        <f t="shared" si="38"/>
        <v>#N/A</v>
      </c>
      <c r="AP144" s="7" t="e">
        <v>#N/A</v>
      </c>
      <c r="AQ144" s="7" t="e">
        <v>#N/A</v>
      </c>
    </row>
    <row r="145" spans="1:43" outlineLevel="1">
      <c r="A145" s="95">
        <v>-869</v>
      </c>
      <c r="B145" s="8">
        <f t="shared" si="44"/>
        <v>1944559.8186323941</v>
      </c>
      <c r="C145" s="9">
        <f t="shared" si="28"/>
        <v>24506.50761708121</v>
      </c>
      <c r="D145" s="9">
        <f t="shared" si="45"/>
        <v>82.527365303569184</v>
      </c>
      <c r="E145" s="9">
        <f t="shared" si="46"/>
        <v>359.22868784505408</v>
      </c>
      <c r="F145" s="6">
        <f t="shared" si="9"/>
        <v>0</v>
      </c>
      <c r="G145" s="7">
        <f t="shared" si="10"/>
        <v>0</v>
      </c>
      <c r="H145" s="7">
        <f t="shared" si="47"/>
        <v>0</v>
      </c>
      <c r="I145" s="7">
        <f t="shared" si="48"/>
        <v>0</v>
      </c>
      <c r="J145" s="7">
        <f t="shared" si="13"/>
        <v>0</v>
      </c>
      <c r="K145" s="7">
        <f t="shared" si="14"/>
        <v>0</v>
      </c>
      <c r="L145" s="7">
        <f t="shared" si="15"/>
        <v>0</v>
      </c>
      <c r="M145" s="7">
        <f t="shared" si="16"/>
        <v>0</v>
      </c>
      <c r="N145" s="7">
        <f t="shared" si="29"/>
        <v>0</v>
      </c>
      <c r="O145" s="7">
        <f t="shared" si="30"/>
        <v>0</v>
      </c>
      <c r="P145" s="7">
        <f t="shared" si="17"/>
        <v>0</v>
      </c>
      <c r="Q145" s="7" t="e">
        <f t="shared" si="31"/>
        <v>#N/A</v>
      </c>
      <c r="R145" s="7">
        <f t="shared" si="49"/>
        <v>-869</v>
      </c>
      <c r="S145" s="7" t="e">
        <f t="shared" si="19"/>
        <v>#N/A</v>
      </c>
      <c r="T145" s="7" t="e">
        <f t="shared" si="20"/>
        <v>#N/A</v>
      </c>
      <c r="U145" s="7" t="e">
        <f t="shared" si="21"/>
        <v>#N/A</v>
      </c>
      <c r="V145" s="7" t="e">
        <f t="shared" si="39"/>
        <v>#N/A</v>
      </c>
      <c r="W145" s="7" t="e">
        <f t="shared" si="40"/>
        <v>#N/A</v>
      </c>
      <c r="X145" s="7" t="e">
        <f t="shared" si="24"/>
        <v>#N/A</v>
      </c>
      <c r="Y145" s="7" t="e">
        <f t="shared" si="25"/>
        <v>#N/A</v>
      </c>
      <c r="Z145" s="7" t="e">
        <f t="shared" si="26"/>
        <v>#N/A</v>
      </c>
      <c r="AA145" s="7" t="e">
        <f t="shared" si="27"/>
        <v>#N/A</v>
      </c>
      <c r="AB145" s="7">
        <f t="shared" si="41"/>
        <v>0</v>
      </c>
      <c r="AC145" s="7">
        <f t="shared" si="43"/>
        <v>0</v>
      </c>
      <c r="AD145" s="7" t="e">
        <f t="shared" si="42"/>
        <v>#N/A</v>
      </c>
      <c r="AG145" s="7" t="e">
        <f t="shared" si="33"/>
        <v>#N/A</v>
      </c>
      <c r="AH145" s="7" t="e">
        <f t="shared" si="34"/>
        <v>#N/A</v>
      </c>
      <c r="AI145" s="7" t="e">
        <f t="shared" si="35"/>
        <v>#N/A</v>
      </c>
      <c r="AJ145" s="7" t="e">
        <f t="shared" si="36"/>
        <v>#N/A</v>
      </c>
      <c r="AK145" s="7" t="e">
        <v>#N/A</v>
      </c>
      <c r="AL145" s="7" t="e">
        <v>#N/A</v>
      </c>
      <c r="AN145" s="7" t="e">
        <f t="shared" si="37"/>
        <v>#N/A</v>
      </c>
      <c r="AO145" s="7" t="e">
        <f t="shared" si="38"/>
        <v>#N/A</v>
      </c>
      <c r="AP145" s="7" t="e">
        <v>#N/A</v>
      </c>
      <c r="AQ145" s="7" t="e">
        <v>#N/A</v>
      </c>
    </row>
    <row r="146" spans="1:43" outlineLevel="1">
      <c r="A146" s="95">
        <v>-868</v>
      </c>
      <c r="B146" s="8">
        <f t="shared" si="44"/>
        <v>1922919.8832275122</v>
      </c>
      <c r="C146" s="9">
        <f t="shared" si="28"/>
        <v>24240.791523344189</v>
      </c>
      <c r="D146" s="9">
        <f t="shared" si="45"/>
        <v>82.506825474272958</v>
      </c>
      <c r="E146" s="9">
        <f t="shared" si="46"/>
        <v>358.53746400387001</v>
      </c>
      <c r="F146" s="6">
        <f t="shared" si="9"/>
        <v>0</v>
      </c>
      <c r="G146" s="7">
        <f t="shared" si="10"/>
        <v>0</v>
      </c>
      <c r="H146" s="7">
        <f t="shared" si="47"/>
        <v>0</v>
      </c>
      <c r="I146" s="7">
        <f t="shared" si="48"/>
        <v>0</v>
      </c>
      <c r="J146" s="7">
        <f t="shared" si="13"/>
        <v>0</v>
      </c>
      <c r="K146" s="7">
        <f t="shared" si="14"/>
        <v>0</v>
      </c>
      <c r="L146" s="7">
        <f t="shared" si="15"/>
        <v>0</v>
      </c>
      <c r="M146" s="7">
        <f t="shared" si="16"/>
        <v>0</v>
      </c>
      <c r="N146" s="7">
        <f t="shared" si="29"/>
        <v>0</v>
      </c>
      <c r="O146" s="7">
        <f t="shared" si="30"/>
        <v>0</v>
      </c>
      <c r="P146" s="7">
        <f t="shared" si="17"/>
        <v>0</v>
      </c>
      <c r="Q146" s="7" t="e">
        <f t="shared" si="31"/>
        <v>#N/A</v>
      </c>
      <c r="R146" s="7">
        <f t="shared" si="49"/>
        <v>-868</v>
      </c>
      <c r="S146" s="7" t="e">
        <f t="shared" si="19"/>
        <v>#N/A</v>
      </c>
      <c r="T146" s="7" t="e">
        <f t="shared" si="20"/>
        <v>#N/A</v>
      </c>
      <c r="U146" s="7" t="e">
        <f t="shared" si="21"/>
        <v>#N/A</v>
      </c>
      <c r="V146" s="7" t="e">
        <f t="shared" si="39"/>
        <v>#N/A</v>
      </c>
      <c r="W146" s="7" t="e">
        <f t="shared" si="40"/>
        <v>#N/A</v>
      </c>
      <c r="X146" s="7" t="e">
        <f t="shared" si="24"/>
        <v>#N/A</v>
      </c>
      <c r="Y146" s="7" t="e">
        <f t="shared" si="25"/>
        <v>#N/A</v>
      </c>
      <c r="Z146" s="7" t="e">
        <f t="shared" si="26"/>
        <v>#N/A</v>
      </c>
      <c r="AA146" s="7" t="e">
        <f t="shared" si="27"/>
        <v>#N/A</v>
      </c>
      <c r="AB146" s="7">
        <f t="shared" si="41"/>
        <v>0</v>
      </c>
      <c r="AC146" s="7">
        <f t="shared" si="43"/>
        <v>0</v>
      </c>
      <c r="AD146" s="7" t="e">
        <f t="shared" si="42"/>
        <v>#N/A</v>
      </c>
      <c r="AG146" s="7" t="e">
        <f t="shared" si="33"/>
        <v>#N/A</v>
      </c>
      <c r="AH146" s="7" t="e">
        <f t="shared" si="34"/>
        <v>#N/A</v>
      </c>
      <c r="AI146" s="7" t="e">
        <f t="shared" si="35"/>
        <v>#N/A</v>
      </c>
      <c r="AJ146" s="7" t="e">
        <f t="shared" si="36"/>
        <v>#N/A</v>
      </c>
      <c r="AK146" s="7" t="e">
        <v>#N/A</v>
      </c>
      <c r="AL146" s="7" t="e">
        <v>#N/A</v>
      </c>
      <c r="AN146" s="7" t="e">
        <f t="shared" si="37"/>
        <v>#N/A</v>
      </c>
      <c r="AO146" s="7" t="e">
        <f t="shared" si="38"/>
        <v>#N/A</v>
      </c>
      <c r="AP146" s="7" t="e">
        <v>#N/A</v>
      </c>
      <c r="AQ146" s="7" t="e">
        <v>#N/A</v>
      </c>
    </row>
    <row r="147" spans="1:43" outlineLevel="1">
      <c r="A147" s="95">
        <v>-867</v>
      </c>
      <c r="B147" s="8">
        <f t="shared" si="44"/>
        <v>1901440.9655712247</v>
      </c>
      <c r="C147" s="9">
        <f t="shared" si="28"/>
        <v>23976.998552322388</v>
      </c>
      <c r="D147" s="9">
        <f t="shared" si="45"/>
        <v>82.488084668701049</v>
      </c>
      <c r="E147" s="9">
        <f t="shared" si="46"/>
        <v>357.84815460849836</v>
      </c>
      <c r="F147" s="6">
        <f t="shared" si="9"/>
        <v>0</v>
      </c>
      <c r="G147" s="7">
        <f t="shared" si="10"/>
        <v>0</v>
      </c>
      <c r="H147" s="7">
        <f t="shared" si="47"/>
        <v>0</v>
      </c>
      <c r="I147" s="7">
        <f t="shared" si="48"/>
        <v>0</v>
      </c>
      <c r="J147" s="7">
        <f t="shared" si="13"/>
        <v>0</v>
      </c>
      <c r="K147" s="7">
        <f t="shared" si="14"/>
        <v>0</v>
      </c>
      <c r="L147" s="7">
        <f t="shared" si="15"/>
        <v>0</v>
      </c>
      <c r="M147" s="7">
        <f t="shared" si="16"/>
        <v>0</v>
      </c>
      <c r="N147" s="7">
        <f t="shared" si="29"/>
        <v>0</v>
      </c>
      <c r="O147" s="7">
        <f t="shared" si="30"/>
        <v>0</v>
      </c>
      <c r="P147" s="7">
        <f t="shared" si="17"/>
        <v>0</v>
      </c>
      <c r="Q147" s="7" t="e">
        <f t="shared" si="31"/>
        <v>#N/A</v>
      </c>
      <c r="R147" s="7">
        <f t="shared" si="49"/>
        <v>-867</v>
      </c>
      <c r="S147" s="7" t="e">
        <f t="shared" si="19"/>
        <v>#N/A</v>
      </c>
      <c r="T147" s="7" t="e">
        <f t="shared" si="20"/>
        <v>#N/A</v>
      </c>
      <c r="U147" s="7" t="e">
        <f t="shared" si="21"/>
        <v>#N/A</v>
      </c>
      <c r="V147" s="7" t="e">
        <f t="shared" si="39"/>
        <v>#N/A</v>
      </c>
      <c r="W147" s="7" t="e">
        <f t="shared" si="40"/>
        <v>#N/A</v>
      </c>
      <c r="X147" s="7" t="e">
        <f t="shared" si="24"/>
        <v>#N/A</v>
      </c>
      <c r="Y147" s="7" t="e">
        <f t="shared" si="25"/>
        <v>#N/A</v>
      </c>
      <c r="Z147" s="7" t="e">
        <f t="shared" si="26"/>
        <v>#N/A</v>
      </c>
      <c r="AA147" s="7" t="e">
        <f t="shared" si="27"/>
        <v>#N/A</v>
      </c>
      <c r="AB147" s="7">
        <f t="shared" si="41"/>
        <v>0</v>
      </c>
      <c r="AC147" s="7">
        <f t="shared" si="43"/>
        <v>0</v>
      </c>
      <c r="AD147" s="7" t="e">
        <f t="shared" si="42"/>
        <v>#N/A</v>
      </c>
      <c r="AG147" s="7" t="e">
        <f t="shared" si="33"/>
        <v>#N/A</v>
      </c>
      <c r="AH147" s="7" t="e">
        <f t="shared" si="34"/>
        <v>#N/A</v>
      </c>
      <c r="AI147" s="7" t="e">
        <f t="shared" si="35"/>
        <v>#N/A</v>
      </c>
      <c r="AJ147" s="7" t="e">
        <f t="shared" si="36"/>
        <v>#N/A</v>
      </c>
      <c r="AK147" s="7" t="e">
        <v>#N/A</v>
      </c>
      <c r="AL147" s="7" t="e">
        <v>#N/A</v>
      </c>
      <c r="AN147" s="7" t="e">
        <f t="shared" si="37"/>
        <v>#N/A</v>
      </c>
      <c r="AO147" s="7" t="e">
        <f t="shared" si="38"/>
        <v>#N/A</v>
      </c>
      <c r="AP147" s="7" t="e">
        <v>#N/A</v>
      </c>
      <c r="AQ147" s="7" t="e">
        <v>#N/A</v>
      </c>
    </row>
    <row r="148" spans="1:43" outlineLevel="1">
      <c r="A148" s="95">
        <v>-866</v>
      </c>
      <c r="B148" s="8">
        <f t="shared" si="44"/>
        <v>1880122.4648510292</v>
      </c>
      <c r="C148" s="9">
        <f t="shared" si="28"/>
        <v>23715.122247853011</v>
      </c>
      <c r="D148" s="9">
        <f t="shared" si="45"/>
        <v>82.471137026841276</v>
      </c>
      <c r="E148" s="9">
        <f t="shared" si="46"/>
        <v>357.16075708229516</v>
      </c>
      <c r="F148" s="6">
        <f t="shared" si="9"/>
        <v>0</v>
      </c>
      <c r="G148" s="7">
        <f t="shared" si="10"/>
        <v>0</v>
      </c>
      <c r="H148" s="7">
        <f t="shared" si="47"/>
        <v>0</v>
      </c>
      <c r="I148" s="7">
        <f t="shared" si="48"/>
        <v>0</v>
      </c>
      <c r="J148" s="7">
        <f t="shared" si="13"/>
        <v>0</v>
      </c>
      <c r="K148" s="7">
        <f t="shared" si="14"/>
        <v>0</v>
      </c>
      <c r="L148" s="7">
        <f t="shared" si="15"/>
        <v>0</v>
      </c>
      <c r="M148" s="7">
        <f t="shared" si="16"/>
        <v>0</v>
      </c>
      <c r="N148" s="7">
        <f t="shared" si="29"/>
        <v>0</v>
      </c>
      <c r="O148" s="7">
        <f t="shared" si="30"/>
        <v>0</v>
      </c>
      <c r="P148" s="7">
        <f t="shared" si="17"/>
        <v>0</v>
      </c>
      <c r="Q148" s="7" t="e">
        <f t="shared" si="31"/>
        <v>#N/A</v>
      </c>
      <c r="R148" s="7">
        <f t="shared" si="49"/>
        <v>-866</v>
      </c>
      <c r="S148" s="7" t="e">
        <f t="shared" si="19"/>
        <v>#N/A</v>
      </c>
      <c r="T148" s="7" t="e">
        <f t="shared" si="20"/>
        <v>#N/A</v>
      </c>
      <c r="U148" s="7" t="e">
        <f t="shared" si="21"/>
        <v>#N/A</v>
      </c>
      <c r="V148" s="7" t="e">
        <f t="shared" si="39"/>
        <v>#N/A</v>
      </c>
      <c r="W148" s="7" t="e">
        <f t="shared" si="40"/>
        <v>#N/A</v>
      </c>
      <c r="X148" s="7" t="e">
        <f t="shared" si="24"/>
        <v>#N/A</v>
      </c>
      <c r="Y148" s="7" t="e">
        <f t="shared" si="25"/>
        <v>#N/A</v>
      </c>
      <c r="Z148" s="7" t="e">
        <f t="shared" si="26"/>
        <v>#N/A</v>
      </c>
      <c r="AA148" s="7" t="e">
        <f t="shared" si="27"/>
        <v>#N/A</v>
      </c>
      <c r="AB148" s="7">
        <f t="shared" si="41"/>
        <v>0</v>
      </c>
      <c r="AC148" s="7">
        <f t="shared" si="43"/>
        <v>0</v>
      </c>
      <c r="AD148" s="7" t="e">
        <f t="shared" si="42"/>
        <v>#N/A</v>
      </c>
      <c r="AG148" s="7" t="e">
        <f t="shared" si="33"/>
        <v>#N/A</v>
      </c>
      <c r="AH148" s="7" t="e">
        <f t="shared" si="34"/>
        <v>#N/A</v>
      </c>
      <c r="AI148" s="7" t="e">
        <f t="shared" si="35"/>
        <v>#N/A</v>
      </c>
      <c r="AJ148" s="7" t="e">
        <f t="shared" si="36"/>
        <v>#N/A</v>
      </c>
      <c r="AK148" s="7" t="e">
        <v>#N/A</v>
      </c>
      <c r="AL148" s="7" t="e">
        <v>#N/A</v>
      </c>
      <c r="AN148" s="7" t="e">
        <f t="shared" si="37"/>
        <v>#N/A</v>
      </c>
      <c r="AO148" s="7" t="e">
        <f t="shared" si="38"/>
        <v>#N/A</v>
      </c>
      <c r="AP148" s="7" t="e">
        <v>#N/A</v>
      </c>
      <c r="AQ148" s="7" t="e">
        <v>#N/A</v>
      </c>
    </row>
    <row r="149" spans="1:43" outlineLevel="1">
      <c r="A149" s="95">
        <v>-865</v>
      </c>
      <c r="B149" s="8">
        <f t="shared" si="44"/>
        <v>1858963.780254446</v>
      </c>
      <c r="C149" s="9">
        <f t="shared" si="28"/>
        <v>23455.156153773263</v>
      </c>
      <c r="D149" s="9">
        <f t="shared" si="45"/>
        <v>82.45597668868146</v>
      </c>
      <c r="E149" s="9">
        <f t="shared" si="46"/>
        <v>356.4755129892427</v>
      </c>
      <c r="F149" s="6">
        <f t="shared" si="9"/>
        <v>0</v>
      </c>
      <c r="G149" s="7">
        <f t="shared" si="10"/>
        <v>0</v>
      </c>
      <c r="H149" s="7">
        <f t="shared" si="47"/>
        <v>0</v>
      </c>
      <c r="I149" s="7">
        <f t="shared" si="48"/>
        <v>0</v>
      </c>
      <c r="J149" s="7">
        <f t="shared" si="13"/>
        <v>0</v>
      </c>
      <c r="K149" s="7">
        <f t="shared" si="14"/>
        <v>0</v>
      </c>
      <c r="L149" s="7">
        <f t="shared" si="15"/>
        <v>0</v>
      </c>
      <c r="M149" s="7">
        <f t="shared" si="16"/>
        <v>0</v>
      </c>
      <c r="N149" s="7">
        <f t="shared" si="29"/>
        <v>0</v>
      </c>
      <c r="O149" s="7">
        <f t="shared" si="30"/>
        <v>0</v>
      </c>
      <c r="P149" s="7">
        <f t="shared" si="17"/>
        <v>0</v>
      </c>
      <c r="Q149" s="7" t="e">
        <f t="shared" si="31"/>
        <v>#N/A</v>
      </c>
      <c r="R149" s="7">
        <f t="shared" si="49"/>
        <v>-865</v>
      </c>
      <c r="S149" s="7" t="e">
        <f t="shared" si="19"/>
        <v>#N/A</v>
      </c>
      <c r="T149" s="7" t="e">
        <f t="shared" si="20"/>
        <v>#N/A</v>
      </c>
      <c r="U149" s="7" t="e">
        <f t="shared" si="21"/>
        <v>#N/A</v>
      </c>
      <c r="V149" s="7" t="e">
        <f t="shared" si="39"/>
        <v>#N/A</v>
      </c>
      <c r="W149" s="7" t="e">
        <f t="shared" si="40"/>
        <v>#N/A</v>
      </c>
      <c r="X149" s="7" t="e">
        <f t="shared" si="24"/>
        <v>#N/A</v>
      </c>
      <c r="Y149" s="7" t="e">
        <f t="shared" si="25"/>
        <v>#N/A</v>
      </c>
      <c r="Z149" s="7" t="e">
        <f t="shared" si="26"/>
        <v>#N/A</v>
      </c>
      <c r="AA149" s="7" t="e">
        <f t="shared" si="27"/>
        <v>#N/A</v>
      </c>
      <c r="AB149" s="7">
        <f t="shared" si="41"/>
        <v>0</v>
      </c>
      <c r="AC149" s="7">
        <f t="shared" si="43"/>
        <v>0</v>
      </c>
      <c r="AD149" s="7" t="e">
        <f t="shared" si="42"/>
        <v>#N/A</v>
      </c>
      <c r="AG149" s="7" t="e">
        <f t="shared" si="33"/>
        <v>#N/A</v>
      </c>
      <c r="AH149" s="7" t="e">
        <f t="shared" si="34"/>
        <v>#N/A</v>
      </c>
      <c r="AI149" s="7" t="e">
        <f t="shared" si="35"/>
        <v>#N/A</v>
      </c>
      <c r="AJ149" s="7" t="e">
        <f t="shared" si="36"/>
        <v>#N/A</v>
      </c>
      <c r="AK149" s="7" t="e">
        <v>#N/A</v>
      </c>
      <c r="AL149" s="7" t="e">
        <v>#N/A</v>
      </c>
      <c r="AN149" s="7" t="e">
        <f t="shared" si="37"/>
        <v>#N/A</v>
      </c>
      <c r="AO149" s="7" t="e">
        <f t="shared" si="38"/>
        <v>#N/A</v>
      </c>
      <c r="AP149" s="7" t="e">
        <v>#N/A</v>
      </c>
      <c r="AQ149" s="7" t="e">
        <v>#N/A</v>
      </c>
    </row>
    <row r="150" spans="1:43" outlineLevel="1">
      <c r="A150" s="95">
        <v>-864</v>
      </c>
      <c r="B150" s="8">
        <f t="shared" si="44"/>
        <v>1837964.3109689653</v>
      </c>
      <c r="C150" s="9">
        <f t="shared" si="28"/>
        <v>23197.092349076644</v>
      </c>
      <c r="D150" s="9">
        <f t="shared" si="45"/>
        <v>82.442628311787686</v>
      </c>
      <c r="E150" s="9">
        <f t="shared" si="46"/>
        <v>355.79193147144781</v>
      </c>
      <c r="F150" s="6">
        <f t="shared" si="9"/>
        <v>0</v>
      </c>
      <c r="G150" s="7">
        <f t="shared" si="10"/>
        <v>0</v>
      </c>
      <c r="H150" s="7">
        <f t="shared" si="47"/>
        <v>0</v>
      </c>
      <c r="I150" s="7">
        <f t="shared" si="48"/>
        <v>0</v>
      </c>
      <c r="J150" s="7">
        <f t="shared" si="13"/>
        <v>0</v>
      </c>
      <c r="K150" s="7">
        <f t="shared" si="14"/>
        <v>0</v>
      </c>
      <c r="L150" s="7">
        <f t="shared" si="15"/>
        <v>0</v>
      </c>
      <c r="M150" s="7">
        <f t="shared" si="16"/>
        <v>0</v>
      </c>
      <c r="N150" s="7">
        <f t="shared" si="29"/>
        <v>0</v>
      </c>
      <c r="O150" s="7">
        <f t="shared" si="30"/>
        <v>0</v>
      </c>
      <c r="P150" s="7">
        <f t="shared" si="17"/>
        <v>0</v>
      </c>
      <c r="Q150" s="7" t="e">
        <f t="shared" si="31"/>
        <v>#N/A</v>
      </c>
      <c r="R150" s="7">
        <f t="shared" si="49"/>
        <v>-864</v>
      </c>
      <c r="S150" s="7" t="e">
        <f t="shared" si="19"/>
        <v>#N/A</v>
      </c>
      <c r="T150" s="7" t="e">
        <f t="shared" si="20"/>
        <v>#N/A</v>
      </c>
      <c r="U150" s="7" t="e">
        <f t="shared" si="21"/>
        <v>#N/A</v>
      </c>
      <c r="V150" s="7" t="e">
        <f t="shared" si="39"/>
        <v>#N/A</v>
      </c>
      <c r="W150" s="7" t="e">
        <f t="shared" si="40"/>
        <v>#N/A</v>
      </c>
      <c r="X150" s="7" t="e">
        <f t="shared" si="24"/>
        <v>#N/A</v>
      </c>
      <c r="Y150" s="7" t="e">
        <f t="shared" si="25"/>
        <v>#N/A</v>
      </c>
      <c r="Z150" s="7" t="e">
        <f t="shared" si="26"/>
        <v>#N/A</v>
      </c>
      <c r="AA150" s="7" t="e">
        <f t="shared" si="27"/>
        <v>#N/A</v>
      </c>
      <c r="AB150" s="7">
        <f t="shared" si="41"/>
        <v>0</v>
      </c>
      <c r="AC150" s="7">
        <f t="shared" si="43"/>
        <v>0</v>
      </c>
      <c r="AD150" s="7" t="e">
        <f t="shared" si="42"/>
        <v>#N/A</v>
      </c>
      <c r="AG150" s="7" t="e">
        <f t="shared" si="33"/>
        <v>#N/A</v>
      </c>
      <c r="AH150" s="7" t="e">
        <f t="shared" si="34"/>
        <v>#N/A</v>
      </c>
      <c r="AI150" s="7" t="e">
        <f t="shared" si="35"/>
        <v>#N/A</v>
      </c>
      <c r="AJ150" s="7" t="e">
        <f t="shared" si="36"/>
        <v>#N/A</v>
      </c>
      <c r="AK150" s="7" t="e">
        <v>#N/A</v>
      </c>
      <c r="AL150" s="7" t="e">
        <v>#N/A</v>
      </c>
      <c r="AN150" s="7" t="e">
        <f t="shared" si="37"/>
        <v>#N/A</v>
      </c>
      <c r="AO150" s="7" t="e">
        <f t="shared" si="38"/>
        <v>#N/A</v>
      </c>
      <c r="AP150" s="7" t="e">
        <v>#N/A</v>
      </c>
      <c r="AQ150" s="7" t="e">
        <v>#N/A</v>
      </c>
    </row>
    <row r="151" spans="1:43" outlineLevel="1">
      <c r="A151" s="95">
        <v>-863</v>
      </c>
      <c r="B151" s="8">
        <f t="shared" si="44"/>
        <v>1817123.4561821073</v>
      </c>
      <c r="C151" s="9">
        <f t="shared" si="28"/>
        <v>22940.924377600357</v>
      </c>
      <c r="D151" s="9">
        <f t="shared" si="45"/>
        <v>82.431055518569593</v>
      </c>
      <c r="E151" s="9">
        <f t="shared" si="46"/>
        <v>355.110254092893</v>
      </c>
      <c r="F151" s="6">
        <f t="shared" si="9"/>
        <v>0</v>
      </c>
      <c r="G151" s="7">
        <f t="shared" si="10"/>
        <v>0</v>
      </c>
      <c r="H151" s="7">
        <f t="shared" si="47"/>
        <v>0</v>
      </c>
      <c r="I151" s="7">
        <f t="shared" si="48"/>
        <v>0</v>
      </c>
      <c r="J151" s="7">
        <f t="shared" si="13"/>
        <v>0</v>
      </c>
      <c r="K151" s="7">
        <f t="shared" si="14"/>
        <v>0</v>
      </c>
      <c r="L151" s="7">
        <f t="shared" si="15"/>
        <v>0</v>
      </c>
      <c r="M151" s="7">
        <f t="shared" si="16"/>
        <v>0</v>
      </c>
      <c r="N151" s="7">
        <f t="shared" si="29"/>
        <v>0</v>
      </c>
      <c r="O151" s="7">
        <f t="shared" si="30"/>
        <v>0</v>
      </c>
      <c r="P151" s="7">
        <f t="shared" si="17"/>
        <v>0</v>
      </c>
      <c r="Q151" s="7" t="e">
        <f t="shared" si="31"/>
        <v>#N/A</v>
      </c>
      <c r="R151" s="7">
        <f t="shared" si="49"/>
        <v>-863</v>
      </c>
      <c r="S151" s="7" t="e">
        <f t="shared" si="19"/>
        <v>#N/A</v>
      </c>
      <c r="T151" s="7" t="e">
        <f t="shared" si="20"/>
        <v>#N/A</v>
      </c>
      <c r="U151" s="7" t="e">
        <f t="shared" si="21"/>
        <v>#N/A</v>
      </c>
      <c r="V151" s="7" t="e">
        <f t="shared" si="39"/>
        <v>#N/A</v>
      </c>
      <c r="W151" s="7" t="e">
        <f t="shared" si="40"/>
        <v>#N/A</v>
      </c>
      <c r="X151" s="7" t="e">
        <f t="shared" si="24"/>
        <v>#N/A</v>
      </c>
      <c r="Y151" s="7" t="e">
        <f t="shared" si="25"/>
        <v>#N/A</v>
      </c>
      <c r="Z151" s="7" t="e">
        <f t="shared" si="26"/>
        <v>#N/A</v>
      </c>
      <c r="AA151" s="7" t="e">
        <f t="shared" si="27"/>
        <v>#N/A</v>
      </c>
      <c r="AB151" s="7">
        <f t="shared" si="41"/>
        <v>0</v>
      </c>
      <c r="AC151" s="7">
        <f t="shared" si="43"/>
        <v>0</v>
      </c>
      <c r="AD151" s="7" t="e">
        <f t="shared" si="42"/>
        <v>#N/A</v>
      </c>
      <c r="AG151" s="7" t="e">
        <f t="shared" si="33"/>
        <v>#N/A</v>
      </c>
      <c r="AH151" s="7" t="e">
        <f t="shared" si="34"/>
        <v>#N/A</v>
      </c>
      <c r="AI151" s="7" t="e">
        <f t="shared" si="35"/>
        <v>#N/A</v>
      </c>
      <c r="AJ151" s="7" t="e">
        <f t="shared" si="36"/>
        <v>#N/A</v>
      </c>
      <c r="AK151" s="7" t="e">
        <v>#N/A</v>
      </c>
      <c r="AL151" s="7" t="e">
        <v>#N/A</v>
      </c>
      <c r="AN151" s="7" t="e">
        <f t="shared" si="37"/>
        <v>#N/A</v>
      </c>
      <c r="AO151" s="7" t="e">
        <f t="shared" si="38"/>
        <v>#N/A</v>
      </c>
      <c r="AP151" s="7" t="e">
        <v>#N/A</v>
      </c>
      <c r="AQ151" s="7" t="e">
        <v>#N/A</v>
      </c>
    </row>
    <row r="152" spans="1:43" outlineLevel="1">
      <c r="A152" s="95">
        <v>-862</v>
      </c>
      <c r="B152" s="8">
        <f t="shared" si="44"/>
        <v>1796440.6150813624</v>
      </c>
      <c r="C152" s="9">
        <f t="shared" si="28"/>
        <v>22686.645783181608</v>
      </c>
      <c r="D152" s="9">
        <f t="shared" si="45"/>
        <v>82.421221931437117</v>
      </c>
      <c r="E152" s="9">
        <f t="shared" si="46"/>
        <v>354.43047827693431</v>
      </c>
      <c r="F152" s="6">
        <f t="shared" si="9"/>
        <v>0</v>
      </c>
      <c r="G152" s="7">
        <f t="shared" si="10"/>
        <v>0</v>
      </c>
      <c r="H152" s="7">
        <f t="shared" si="47"/>
        <v>0</v>
      </c>
      <c r="I152" s="7">
        <f t="shared" si="48"/>
        <v>0</v>
      </c>
      <c r="J152" s="7">
        <f t="shared" si="13"/>
        <v>0</v>
      </c>
      <c r="K152" s="7">
        <f t="shared" si="14"/>
        <v>0</v>
      </c>
      <c r="L152" s="7">
        <f t="shared" si="15"/>
        <v>0</v>
      </c>
      <c r="M152" s="7">
        <f t="shared" si="16"/>
        <v>0</v>
      </c>
      <c r="N152" s="7">
        <f t="shared" si="29"/>
        <v>0</v>
      </c>
      <c r="O152" s="7">
        <f t="shared" si="30"/>
        <v>0</v>
      </c>
      <c r="P152" s="7">
        <f t="shared" si="17"/>
        <v>0</v>
      </c>
      <c r="Q152" s="7" t="e">
        <f t="shared" si="31"/>
        <v>#N/A</v>
      </c>
      <c r="R152" s="7">
        <f t="shared" si="49"/>
        <v>-862</v>
      </c>
      <c r="S152" s="7" t="e">
        <f t="shared" si="19"/>
        <v>#N/A</v>
      </c>
      <c r="T152" s="7" t="e">
        <f t="shared" si="20"/>
        <v>#N/A</v>
      </c>
      <c r="U152" s="7" t="e">
        <f t="shared" si="21"/>
        <v>#N/A</v>
      </c>
      <c r="V152" s="7" t="e">
        <f t="shared" si="39"/>
        <v>#N/A</v>
      </c>
      <c r="W152" s="7" t="e">
        <f t="shared" si="40"/>
        <v>#N/A</v>
      </c>
      <c r="X152" s="7" t="e">
        <f t="shared" si="24"/>
        <v>#N/A</v>
      </c>
      <c r="Y152" s="7" t="e">
        <f t="shared" si="25"/>
        <v>#N/A</v>
      </c>
      <c r="Z152" s="7" t="e">
        <f t="shared" si="26"/>
        <v>#N/A</v>
      </c>
      <c r="AA152" s="7" t="e">
        <f t="shared" si="27"/>
        <v>#N/A</v>
      </c>
      <c r="AB152" s="7">
        <f t="shared" si="41"/>
        <v>0</v>
      </c>
      <c r="AC152" s="7">
        <f t="shared" si="43"/>
        <v>0</v>
      </c>
      <c r="AD152" s="7" t="e">
        <f t="shared" si="42"/>
        <v>#N/A</v>
      </c>
      <c r="AG152" s="7" t="e">
        <f t="shared" si="33"/>
        <v>#N/A</v>
      </c>
      <c r="AH152" s="7" t="e">
        <f t="shared" si="34"/>
        <v>#N/A</v>
      </c>
      <c r="AI152" s="7" t="e">
        <f t="shared" si="35"/>
        <v>#N/A</v>
      </c>
      <c r="AJ152" s="7" t="e">
        <f t="shared" si="36"/>
        <v>#N/A</v>
      </c>
      <c r="AK152" s="7" t="e">
        <v>#N/A</v>
      </c>
      <c r="AL152" s="7" t="e">
        <v>#N/A</v>
      </c>
      <c r="AN152" s="7" t="e">
        <f t="shared" si="37"/>
        <v>#N/A</v>
      </c>
      <c r="AO152" s="7" t="e">
        <f t="shared" si="38"/>
        <v>#N/A</v>
      </c>
      <c r="AP152" s="7" t="e">
        <v>#N/A</v>
      </c>
      <c r="AQ152" s="7" t="e">
        <v>#N/A</v>
      </c>
    </row>
    <row r="153" spans="1:43" outlineLevel="1">
      <c r="A153" s="95">
        <v>-861</v>
      </c>
      <c r="B153" s="8">
        <f t="shared" si="44"/>
        <v>1775915.1868542507</v>
      </c>
      <c r="C153" s="9">
        <f t="shared" si="28"/>
        <v>22434.248644813895</v>
      </c>
      <c r="D153" s="9">
        <f t="shared" si="45"/>
        <v>82.413152207955989</v>
      </c>
      <c r="E153" s="9">
        <f t="shared" si="46"/>
        <v>353.75284558755459</v>
      </c>
      <c r="F153" s="6">
        <f t="shared" si="9"/>
        <v>0</v>
      </c>
      <c r="G153" s="7">
        <f t="shared" si="10"/>
        <v>0</v>
      </c>
      <c r="H153" s="7">
        <f t="shared" si="47"/>
        <v>0</v>
      </c>
      <c r="I153" s="7">
        <f t="shared" si="48"/>
        <v>0</v>
      </c>
      <c r="J153" s="7">
        <f t="shared" si="13"/>
        <v>0</v>
      </c>
      <c r="K153" s="7">
        <f t="shared" si="14"/>
        <v>0</v>
      </c>
      <c r="L153" s="7">
        <f t="shared" si="15"/>
        <v>0</v>
      </c>
      <c r="M153" s="7">
        <f t="shared" si="16"/>
        <v>0</v>
      </c>
      <c r="N153" s="7">
        <f t="shared" si="29"/>
        <v>0</v>
      </c>
      <c r="O153" s="7">
        <f t="shared" si="30"/>
        <v>0</v>
      </c>
      <c r="P153" s="7">
        <f t="shared" si="17"/>
        <v>0</v>
      </c>
      <c r="Q153" s="7" t="e">
        <f t="shared" si="31"/>
        <v>#N/A</v>
      </c>
      <c r="R153" s="7">
        <f t="shared" si="49"/>
        <v>-861</v>
      </c>
      <c r="S153" s="7" t="e">
        <f t="shared" si="19"/>
        <v>#N/A</v>
      </c>
      <c r="T153" s="7" t="e">
        <f t="shared" si="20"/>
        <v>#N/A</v>
      </c>
      <c r="U153" s="7" t="e">
        <f t="shared" si="21"/>
        <v>#N/A</v>
      </c>
      <c r="V153" s="7" t="e">
        <f t="shared" si="39"/>
        <v>#N/A</v>
      </c>
      <c r="W153" s="7" t="e">
        <f t="shared" si="40"/>
        <v>#N/A</v>
      </c>
      <c r="X153" s="7" t="e">
        <f t="shared" si="24"/>
        <v>#N/A</v>
      </c>
      <c r="Y153" s="7" t="e">
        <f t="shared" si="25"/>
        <v>#N/A</v>
      </c>
      <c r="Z153" s="7" t="e">
        <f t="shared" si="26"/>
        <v>#N/A</v>
      </c>
      <c r="AA153" s="7" t="e">
        <f t="shared" si="27"/>
        <v>#N/A</v>
      </c>
      <c r="AB153" s="7">
        <f t="shared" si="41"/>
        <v>0</v>
      </c>
      <c r="AC153" s="7">
        <f t="shared" si="43"/>
        <v>0</v>
      </c>
      <c r="AD153" s="7" t="e">
        <f t="shared" si="42"/>
        <v>#N/A</v>
      </c>
      <c r="AG153" s="7" t="e">
        <f t="shared" si="33"/>
        <v>#N/A</v>
      </c>
      <c r="AH153" s="7" t="e">
        <f t="shared" si="34"/>
        <v>#N/A</v>
      </c>
      <c r="AI153" s="7" t="e">
        <f t="shared" si="35"/>
        <v>#N/A</v>
      </c>
      <c r="AJ153" s="7" t="e">
        <f t="shared" si="36"/>
        <v>#N/A</v>
      </c>
      <c r="AK153" s="7" t="e">
        <v>#N/A</v>
      </c>
      <c r="AL153" s="7" t="e">
        <v>#N/A</v>
      </c>
      <c r="AN153" s="7" t="e">
        <f t="shared" si="37"/>
        <v>#N/A</v>
      </c>
      <c r="AO153" s="7" t="e">
        <f t="shared" si="38"/>
        <v>#N/A</v>
      </c>
      <c r="AP153" s="7" t="e">
        <v>#N/A</v>
      </c>
      <c r="AQ153" s="7" t="e">
        <v>#N/A</v>
      </c>
    </row>
    <row r="154" spans="1:43" outlineLevel="1">
      <c r="A154" s="95">
        <v>-860</v>
      </c>
      <c r="B154" s="8">
        <f t="shared" si="44"/>
        <v>1755546.5706882626</v>
      </c>
      <c r="C154" s="9">
        <f t="shared" si="28"/>
        <v>22183.726506334424</v>
      </c>
      <c r="D154" s="9">
        <f t="shared" si="45"/>
        <v>82.406871005692409</v>
      </c>
      <c r="E154" s="9">
        <f t="shared" si="46"/>
        <v>353.07686516685965</v>
      </c>
      <c r="F154" s="6">
        <f t="shared" si="9"/>
        <v>0</v>
      </c>
      <c r="G154" s="7">
        <f t="shared" si="10"/>
        <v>0</v>
      </c>
      <c r="H154" s="7">
        <f t="shared" si="47"/>
        <v>0</v>
      </c>
      <c r="I154" s="7">
        <f t="shared" si="48"/>
        <v>0</v>
      </c>
      <c r="J154" s="7">
        <f t="shared" si="13"/>
        <v>0</v>
      </c>
      <c r="K154" s="7">
        <f t="shared" si="14"/>
        <v>0</v>
      </c>
      <c r="L154" s="7">
        <f t="shared" si="15"/>
        <v>0</v>
      </c>
      <c r="M154" s="7">
        <f t="shared" si="16"/>
        <v>0</v>
      </c>
      <c r="N154" s="7">
        <f t="shared" si="29"/>
        <v>0</v>
      </c>
      <c r="O154" s="7">
        <f t="shared" si="30"/>
        <v>0</v>
      </c>
      <c r="P154" s="7">
        <f t="shared" si="17"/>
        <v>0</v>
      </c>
      <c r="Q154" s="7" t="e">
        <f t="shared" si="31"/>
        <v>#N/A</v>
      </c>
      <c r="R154" s="7">
        <f t="shared" si="49"/>
        <v>-860</v>
      </c>
      <c r="S154" s="7" t="e">
        <f t="shared" si="19"/>
        <v>#N/A</v>
      </c>
      <c r="T154" s="7" t="e">
        <f t="shared" si="20"/>
        <v>#N/A</v>
      </c>
      <c r="U154" s="7" t="e">
        <f t="shared" si="21"/>
        <v>#N/A</v>
      </c>
      <c r="V154" s="7" t="e">
        <f t="shared" si="39"/>
        <v>#N/A</v>
      </c>
      <c r="W154" s="7" t="e">
        <f t="shared" si="40"/>
        <v>#N/A</v>
      </c>
      <c r="X154" s="7" t="e">
        <f t="shared" si="24"/>
        <v>#N/A</v>
      </c>
      <c r="Y154" s="7" t="e">
        <f t="shared" si="25"/>
        <v>#N/A</v>
      </c>
      <c r="Z154" s="7" t="e">
        <f t="shared" si="26"/>
        <v>#N/A</v>
      </c>
      <c r="AA154" s="7" t="e">
        <f t="shared" si="27"/>
        <v>#N/A</v>
      </c>
      <c r="AB154" s="7">
        <f t="shared" si="41"/>
        <v>0</v>
      </c>
      <c r="AC154" s="7">
        <f t="shared" si="43"/>
        <v>0</v>
      </c>
      <c r="AD154" s="7" t="e">
        <f t="shared" si="42"/>
        <v>#N/A</v>
      </c>
      <c r="AG154" s="7" t="e">
        <f t="shared" si="33"/>
        <v>#N/A</v>
      </c>
      <c r="AH154" s="7" t="e">
        <f t="shared" si="34"/>
        <v>#N/A</v>
      </c>
      <c r="AI154" s="7" t="e">
        <f t="shared" si="35"/>
        <v>#N/A</v>
      </c>
      <c r="AJ154" s="7" t="e">
        <f t="shared" si="36"/>
        <v>#N/A</v>
      </c>
      <c r="AK154" s="7" t="e">
        <v>#N/A</v>
      </c>
      <c r="AL154" s="7" t="e">
        <v>#N/A</v>
      </c>
      <c r="AN154" s="7" t="e">
        <f t="shared" si="37"/>
        <v>#N/A</v>
      </c>
      <c r="AO154" s="7" t="e">
        <f t="shared" si="38"/>
        <v>#N/A</v>
      </c>
      <c r="AP154" s="7" t="e">
        <v>#N/A</v>
      </c>
      <c r="AQ154" s="7" t="e">
        <v>#N/A</v>
      </c>
    </row>
    <row r="155" spans="1:43" outlineLevel="1">
      <c r="A155" s="95">
        <v>-859</v>
      </c>
      <c r="B155" s="8">
        <f t="shared" si="44"/>
        <v>1735334.1657709181</v>
      </c>
      <c r="C155" s="9">
        <f t="shared" si="28"/>
        <v>21935.072911580399</v>
      </c>
      <c r="D155" s="9">
        <f t="shared" si="45"/>
        <v>82.402311429477862</v>
      </c>
      <c r="E155" s="9">
        <f t="shared" si="46"/>
        <v>352.40277857883234</v>
      </c>
      <c r="F155" s="6">
        <f t="shared" si="9"/>
        <v>0</v>
      </c>
      <c r="G155" s="7">
        <f t="shared" si="10"/>
        <v>0</v>
      </c>
      <c r="H155" s="7">
        <f t="shared" si="47"/>
        <v>0</v>
      </c>
      <c r="I155" s="7">
        <f t="shared" si="48"/>
        <v>0</v>
      </c>
      <c r="J155" s="7">
        <f t="shared" si="13"/>
        <v>0</v>
      </c>
      <c r="K155" s="7">
        <f t="shared" si="14"/>
        <v>0</v>
      </c>
      <c r="L155" s="7">
        <f t="shared" si="15"/>
        <v>0</v>
      </c>
      <c r="M155" s="7">
        <f t="shared" si="16"/>
        <v>0</v>
      </c>
      <c r="N155" s="7">
        <f t="shared" si="29"/>
        <v>0</v>
      </c>
      <c r="O155" s="7">
        <f t="shared" si="30"/>
        <v>0</v>
      </c>
      <c r="P155" s="7">
        <f t="shared" si="17"/>
        <v>0</v>
      </c>
      <c r="Q155" s="7" t="e">
        <f t="shared" si="31"/>
        <v>#N/A</v>
      </c>
      <c r="R155" s="7">
        <f t="shared" si="49"/>
        <v>-859</v>
      </c>
      <c r="S155" s="7" t="e">
        <f t="shared" si="19"/>
        <v>#N/A</v>
      </c>
      <c r="T155" s="7" t="e">
        <f t="shared" si="20"/>
        <v>#N/A</v>
      </c>
      <c r="U155" s="7" t="e">
        <f t="shared" si="21"/>
        <v>#N/A</v>
      </c>
      <c r="V155" s="7" t="e">
        <f t="shared" si="39"/>
        <v>#N/A</v>
      </c>
      <c r="W155" s="7" t="e">
        <f t="shared" si="40"/>
        <v>#N/A</v>
      </c>
      <c r="X155" s="7" t="e">
        <f t="shared" si="24"/>
        <v>#N/A</v>
      </c>
      <c r="Y155" s="7" t="e">
        <f t="shared" si="25"/>
        <v>#N/A</v>
      </c>
      <c r="Z155" s="7" t="e">
        <f t="shared" si="26"/>
        <v>#N/A</v>
      </c>
      <c r="AA155" s="7" t="e">
        <f t="shared" si="27"/>
        <v>#N/A</v>
      </c>
      <c r="AB155" s="7">
        <f t="shared" si="41"/>
        <v>0</v>
      </c>
      <c r="AC155" s="7">
        <f t="shared" si="43"/>
        <v>0</v>
      </c>
      <c r="AD155" s="7" t="e">
        <f t="shared" si="42"/>
        <v>#N/A</v>
      </c>
      <c r="AG155" s="7" t="e">
        <f t="shared" si="33"/>
        <v>#N/A</v>
      </c>
      <c r="AH155" s="7" t="e">
        <f t="shared" si="34"/>
        <v>#N/A</v>
      </c>
      <c r="AI155" s="7" t="e">
        <f t="shared" si="35"/>
        <v>#N/A</v>
      </c>
      <c r="AJ155" s="7" t="e">
        <f t="shared" si="36"/>
        <v>#N/A</v>
      </c>
      <c r="AK155" s="7" t="e">
        <v>#N/A</v>
      </c>
      <c r="AL155" s="7" t="e">
        <v>#N/A</v>
      </c>
      <c r="AN155" s="7" t="e">
        <f t="shared" si="37"/>
        <v>#N/A</v>
      </c>
      <c r="AO155" s="7" t="e">
        <f t="shared" si="38"/>
        <v>#N/A</v>
      </c>
      <c r="AP155" s="7" t="e">
        <v>#N/A</v>
      </c>
      <c r="AQ155" s="7" t="e">
        <v>#N/A</v>
      </c>
    </row>
    <row r="156" spans="1:43" outlineLevel="1">
      <c r="A156" s="95">
        <v>-858</v>
      </c>
      <c r="B156" s="8">
        <f t="shared" si="44"/>
        <v>1715277.3712897152</v>
      </c>
      <c r="C156" s="9">
        <f t="shared" si="28"/>
        <v>21688.279939545318</v>
      </c>
      <c r="D156" s="9">
        <f t="shared" si="45"/>
        <v>82.399498136878464</v>
      </c>
      <c r="E156" s="9">
        <f t="shared" si="46"/>
        <v>351.73058324682881</v>
      </c>
      <c r="F156" s="6">
        <f t="shared" si="9"/>
        <v>0</v>
      </c>
      <c r="G156" s="7">
        <f t="shared" si="10"/>
        <v>0</v>
      </c>
      <c r="H156" s="7">
        <f t="shared" si="47"/>
        <v>0</v>
      </c>
      <c r="I156" s="7">
        <f t="shared" si="48"/>
        <v>0</v>
      </c>
      <c r="J156" s="7">
        <f t="shared" si="13"/>
        <v>0</v>
      </c>
      <c r="K156" s="7">
        <f t="shared" si="14"/>
        <v>0</v>
      </c>
      <c r="L156" s="7">
        <f t="shared" si="15"/>
        <v>0</v>
      </c>
      <c r="M156" s="7">
        <f t="shared" si="16"/>
        <v>0</v>
      </c>
      <c r="N156" s="7">
        <f t="shared" si="29"/>
        <v>0</v>
      </c>
      <c r="O156" s="7">
        <f t="shared" si="30"/>
        <v>0</v>
      </c>
      <c r="P156" s="7">
        <f t="shared" si="17"/>
        <v>0</v>
      </c>
      <c r="Q156" s="7" t="e">
        <f t="shared" si="31"/>
        <v>#N/A</v>
      </c>
      <c r="R156" s="7">
        <f t="shared" si="49"/>
        <v>-858</v>
      </c>
      <c r="S156" s="7" t="e">
        <f t="shared" si="19"/>
        <v>#N/A</v>
      </c>
      <c r="T156" s="7" t="e">
        <f t="shared" si="20"/>
        <v>#N/A</v>
      </c>
      <c r="U156" s="7" t="e">
        <f t="shared" si="21"/>
        <v>#N/A</v>
      </c>
      <c r="V156" s="7" t="e">
        <f t="shared" si="39"/>
        <v>#N/A</v>
      </c>
      <c r="W156" s="7" t="e">
        <f t="shared" si="40"/>
        <v>#N/A</v>
      </c>
      <c r="X156" s="7" t="e">
        <f t="shared" si="24"/>
        <v>#N/A</v>
      </c>
      <c r="Y156" s="7" t="e">
        <f t="shared" si="25"/>
        <v>#N/A</v>
      </c>
      <c r="Z156" s="7" t="e">
        <f t="shared" si="26"/>
        <v>#N/A</v>
      </c>
      <c r="AA156" s="7" t="e">
        <f t="shared" si="27"/>
        <v>#N/A</v>
      </c>
      <c r="AB156" s="7">
        <f t="shared" si="41"/>
        <v>0</v>
      </c>
      <c r="AC156" s="7">
        <f t="shared" si="43"/>
        <v>0</v>
      </c>
      <c r="AD156" s="7" t="e">
        <f t="shared" si="42"/>
        <v>#N/A</v>
      </c>
      <c r="AG156" s="7" t="e">
        <f t="shared" si="33"/>
        <v>#N/A</v>
      </c>
      <c r="AH156" s="7" t="e">
        <f t="shared" si="34"/>
        <v>#N/A</v>
      </c>
      <c r="AI156" s="7" t="e">
        <f t="shared" si="35"/>
        <v>#N/A</v>
      </c>
      <c r="AJ156" s="7" t="e">
        <f t="shared" si="36"/>
        <v>#N/A</v>
      </c>
      <c r="AK156" s="7" t="e">
        <v>#N/A</v>
      </c>
      <c r="AL156" s="7" t="e">
        <v>#N/A</v>
      </c>
      <c r="AN156" s="7" t="e">
        <f t="shared" si="37"/>
        <v>#N/A</v>
      </c>
      <c r="AO156" s="7" t="e">
        <f t="shared" si="38"/>
        <v>#N/A</v>
      </c>
      <c r="AP156" s="7" t="e">
        <v>#N/A</v>
      </c>
      <c r="AQ156" s="7" t="e">
        <v>#N/A</v>
      </c>
    </row>
    <row r="157" spans="1:43" outlineLevel="1">
      <c r="A157" s="95">
        <v>-857</v>
      </c>
      <c r="B157" s="8">
        <f t="shared" si="44"/>
        <v>1695375.5864321515</v>
      </c>
      <c r="C157" s="9">
        <f t="shared" si="28"/>
        <v>21443.341134066388</v>
      </c>
      <c r="D157" s="9">
        <f t="shared" si="45"/>
        <v>82.398425267881962</v>
      </c>
      <c r="E157" s="9">
        <f t="shared" si="46"/>
        <v>351.06052073483147</v>
      </c>
      <c r="F157" s="6">
        <f t="shared" si="9"/>
        <v>0</v>
      </c>
      <c r="G157" s="7">
        <f t="shared" si="10"/>
        <v>0</v>
      </c>
      <c r="H157" s="7">
        <f t="shared" si="47"/>
        <v>0</v>
      </c>
      <c r="I157" s="7">
        <f t="shared" si="48"/>
        <v>0</v>
      </c>
      <c r="J157" s="7">
        <f t="shared" si="13"/>
        <v>0</v>
      </c>
      <c r="K157" s="7">
        <f t="shared" si="14"/>
        <v>0</v>
      </c>
      <c r="L157" s="7">
        <f t="shared" si="15"/>
        <v>0</v>
      </c>
      <c r="M157" s="7">
        <f t="shared" si="16"/>
        <v>0</v>
      </c>
      <c r="N157" s="7">
        <f t="shared" si="29"/>
        <v>0</v>
      </c>
      <c r="O157" s="7">
        <f t="shared" si="30"/>
        <v>0</v>
      </c>
      <c r="P157" s="7">
        <f t="shared" si="17"/>
        <v>0</v>
      </c>
      <c r="Q157" s="7" t="e">
        <f t="shared" si="31"/>
        <v>#N/A</v>
      </c>
      <c r="R157" s="7">
        <f t="shared" si="49"/>
        <v>-857</v>
      </c>
      <c r="S157" s="7" t="e">
        <f t="shared" si="19"/>
        <v>#N/A</v>
      </c>
      <c r="T157" s="7" t="e">
        <f t="shared" si="20"/>
        <v>#N/A</v>
      </c>
      <c r="U157" s="7" t="e">
        <f t="shared" si="21"/>
        <v>#N/A</v>
      </c>
      <c r="V157" s="7" t="e">
        <f t="shared" si="39"/>
        <v>#N/A</v>
      </c>
      <c r="W157" s="7" t="e">
        <f t="shared" si="40"/>
        <v>#N/A</v>
      </c>
      <c r="X157" s="7" t="e">
        <f t="shared" si="24"/>
        <v>#N/A</v>
      </c>
      <c r="Y157" s="7" t="e">
        <f t="shared" si="25"/>
        <v>#N/A</v>
      </c>
      <c r="Z157" s="7" t="e">
        <f t="shared" si="26"/>
        <v>#N/A</v>
      </c>
      <c r="AA157" s="7" t="e">
        <f t="shared" si="27"/>
        <v>#N/A</v>
      </c>
      <c r="AB157" s="7">
        <f t="shared" si="41"/>
        <v>0</v>
      </c>
      <c r="AC157" s="7">
        <f t="shared" si="43"/>
        <v>0</v>
      </c>
      <c r="AD157" s="7" t="e">
        <f t="shared" si="42"/>
        <v>#N/A</v>
      </c>
      <c r="AG157" s="7" t="e">
        <f t="shared" si="33"/>
        <v>#N/A</v>
      </c>
      <c r="AH157" s="7" t="e">
        <f t="shared" si="34"/>
        <v>#N/A</v>
      </c>
      <c r="AI157" s="7" t="e">
        <f t="shared" si="35"/>
        <v>#N/A</v>
      </c>
      <c r="AJ157" s="7" t="e">
        <f t="shared" si="36"/>
        <v>#N/A</v>
      </c>
      <c r="AK157" s="7" t="e">
        <v>#N/A</v>
      </c>
      <c r="AL157" s="7" t="e">
        <v>#N/A</v>
      </c>
      <c r="AN157" s="7" t="e">
        <f t="shared" si="37"/>
        <v>#N/A</v>
      </c>
      <c r="AO157" s="7" t="e">
        <f t="shared" si="38"/>
        <v>#N/A</v>
      </c>
      <c r="AP157" s="7" t="e">
        <v>#N/A</v>
      </c>
      <c r="AQ157" s="7" t="e">
        <v>#N/A</v>
      </c>
    </row>
    <row r="158" spans="1:43" outlineLevel="1">
      <c r="A158" s="95">
        <v>-856</v>
      </c>
      <c r="B158" s="8">
        <f t="shared" si="44"/>
        <v>1675628.2103857473</v>
      </c>
      <c r="C158" s="9">
        <f t="shared" si="28"/>
        <v>21200.250038980812</v>
      </c>
      <c r="D158" s="9">
        <f t="shared" si="45"/>
        <v>82.399147997632582</v>
      </c>
      <c r="E158" s="9">
        <f t="shared" si="46"/>
        <v>350.39210018494703</v>
      </c>
      <c r="F158" s="6">
        <f t="shared" si="9"/>
        <v>0</v>
      </c>
      <c r="G158" s="7">
        <f t="shared" si="10"/>
        <v>0</v>
      </c>
      <c r="H158" s="7">
        <f t="shared" si="47"/>
        <v>0</v>
      </c>
      <c r="I158" s="7">
        <f t="shared" si="48"/>
        <v>0</v>
      </c>
      <c r="J158" s="7">
        <f t="shared" si="13"/>
        <v>0</v>
      </c>
      <c r="K158" s="7">
        <f t="shared" si="14"/>
        <v>0</v>
      </c>
      <c r="L158" s="7">
        <f t="shared" si="15"/>
        <v>0</v>
      </c>
      <c r="M158" s="7">
        <f t="shared" si="16"/>
        <v>0</v>
      </c>
      <c r="N158" s="7">
        <f t="shared" si="29"/>
        <v>0</v>
      </c>
      <c r="O158" s="7">
        <f t="shared" si="30"/>
        <v>0</v>
      </c>
      <c r="P158" s="7">
        <f t="shared" si="17"/>
        <v>0</v>
      </c>
      <c r="Q158" s="7" t="e">
        <f t="shared" si="31"/>
        <v>#N/A</v>
      </c>
      <c r="R158" s="7">
        <f t="shared" si="49"/>
        <v>-856</v>
      </c>
      <c r="S158" s="7" t="e">
        <f t="shared" si="19"/>
        <v>#N/A</v>
      </c>
      <c r="T158" s="7" t="e">
        <f t="shared" si="20"/>
        <v>#N/A</v>
      </c>
      <c r="U158" s="7" t="e">
        <f t="shared" si="21"/>
        <v>#N/A</v>
      </c>
      <c r="V158" s="7" t="e">
        <f t="shared" si="39"/>
        <v>#N/A</v>
      </c>
      <c r="W158" s="7" t="e">
        <f t="shared" si="40"/>
        <v>#N/A</v>
      </c>
      <c r="X158" s="7" t="e">
        <f t="shared" si="24"/>
        <v>#N/A</v>
      </c>
      <c r="Y158" s="7" t="e">
        <f t="shared" si="25"/>
        <v>#N/A</v>
      </c>
      <c r="Z158" s="7" t="e">
        <f t="shared" si="26"/>
        <v>#N/A</v>
      </c>
      <c r="AA158" s="7" t="e">
        <f t="shared" si="27"/>
        <v>#N/A</v>
      </c>
      <c r="AB158" s="7">
        <f t="shared" si="41"/>
        <v>0</v>
      </c>
      <c r="AC158" s="7">
        <f t="shared" si="43"/>
        <v>0</v>
      </c>
      <c r="AD158" s="7" t="e">
        <f t="shared" si="42"/>
        <v>#N/A</v>
      </c>
      <c r="AG158" s="7" t="e">
        <f t="shared" si="33"/>
        <v>#N/A</v>
      </c>
      <c r="AH158" s="7" t="e">
        <f t="shared" si="34"/>
        <v>#N/A</v>
      </c>
      <c r="AI158" s="7" t="e">
        <f t="shared" si="35"/>
        <v>#N/A</v>
      </c>
      <c r="AJ158" s="7" t="e">
        <f t="shared" si="36"/>
        <v>#N/A</v>
      </c>
      <c r="AK158" s="7" t="e">
        <v>#N/A</v>
      </c>
      <c r="AL158" s="7" t="e">
        <v>#N/A</v>
      </c>
      <c r="AN158" s="7" t="e">
        <f t="shared" si="37"/>
        <v>#N/A</v>
      </c>
      <c r="AO158" s="7" t="e">
        <f t="shared" si="38"/>
        <v>#N/A</v>
      </c>
      <c r="AP158" s="7" t="e">
        <v>#N/A</v>
      </c>
      <c r="AQ158" s="7" t="e">
        <v>#N/A</v>
      </c>
    </row>
    <row r="159" spans="1:43" outlineLevel="1">
      <c r="A159" s="95">
        <v>-855</v>
      </c>
      <c r="B159" s="8">
        <f t="shared" si="44"/>
        <v>1656034.6423379928</v>
      </c>
      <c r="C159" s="9">
        <f t="shared" si="28"/>
        <v>20958.998733282089</v>
      </c>
      <c r="D159" s="9">
        <f t="shared" si="45"/>
        <v>82.401538395805659</v>
      </c>
      <c r="E159" s="9">
        <f t="shared" si="46"/>
        <v>349.72556316115794</v>
      </c>
      <c r="F159" s="6">
        <f t="shared" si="9"/>
        <v>0</v>
      </c>
      <c r="G159" s="7">
        <f t="shared" si="10"/>
        <v>0</v>
      </c>
      <c r="H159" s="7">
        <f t="shared" si="47"/>
        <v>0</v>
      </c>
      <c r="I159" s="7">
        <f t="shared" si="48"/>
        <v>0</v>
      </c>
      <c r="J159" s="7">
        <f t="shared" si="13"/>
        <v>0</v>
      </c>
      <c r="K159" s="7">
        <f t="shared" si="14"/>
        <v>0</v>
      </c>
      <c r="L159" s="7">
        <f t="shared" si="15"/>
        <v>0</v>
      </c>
      <c r="M159" s="7">
        <f t="shared" si="16"/>
        <v>0</v>
      </c>
      <c r="N159" s="7">
        <f t="shared" si="29"/>
        <v>0</v>
      </c>
      <c r="O159" s="7">
        <f t="shared" si="30"/>
        <v>0</v>
      </c>
      <c r="P159" s="7">
        <f t="shared" si="17"/>
        <v>0</v>
      </c>
      <c r="Q159" s="7" t="e">
        <f t="shared" si="31"/>
        <v>#N/A</v>
      </c>
      <c r="R159" s="7">
        <f t="shared" si="49"/>
        <v>-855</v>
      </c>
      <c r="S159" s="7" t="e">
        <f t="shared" si="19"/>
        <v>#N/A</v>
      </c>
      <c r="T159" s="7" t="e">
        <f t="shared" si="20"/>
        <v>#N/A</v>
      </c>
      <c r="U159" s="7" t="e">
        <f t="shared" si="21"/>
        <v>#N/A</v>
      </c>
      <c r="V159" s="7" t="e">
        <f t="shared" si="39"/>
        <v>#N/A</v>
      </c>
      <c r="W159" s="7" t="e">
        <f t="shared" si="40"/>
        <v>#N/A</v>
      </c>
      <c r="X159" s="7" t="e">
        <f t="shared" si="24"/>
        <v>#N/A</v>
      </c>
      <c r="Y159" s="7" t="e">
        <f t="shared" si="25"/>
        <v>#N/A</v>
      </c>
      <c r="Z159" s="7" t="e">
        <f t="shared" si="26"/>
        <v>#N/A</v>
      </c>
      <c r="AA159" s="7" t="e">
        <f t="shared" si="27"/>
        <v>#N/A</v>
      </c>
      <c r="AB159" s="7">
        <f t="shared" si="41"/>
        <v>0</v>
      </c>
      <c r="AC159" s="7">
        <f t="shared" si="43"/>
        <v>0</v>
      </c>
      <c r="AD159" s="7" t="e">
        <f t="shared" si="42"/>
        <v>#N/A</v>
      </c>
      <c r="AG159" s="7" t="e">
        <f t="shared" si="33"/>
        <v>#N/A</v>
      </c>
      <c r="AH159" s="7" t="e">
        <f t="shared" si="34"/>
        <v>#N/A</v>
      </c>
      <c r="AI159" s="7" t="e">
        <f t="shared" si="35"/>
        <v>#N/A</v>
      </c>
      <c r="AJ159" s="7" t="e">
        <f t="shared" si="36"/>
        <v>#N/A</v>
      </c>
      <c r="AK159" s="7" t="e">
        <v>#N/A</v>
      </c>
      <c r="AL159" s="7" t="e">
        <v>#N/A</v>
      </c>
      <c r="AN159" s="7" t="e">
        <f t="shared" si="37"/>
        <v>#N/A</v>
      </c>
      <c r="AO159" s="7" t="e">
        <f t="shared" si="38"/>
        <v>#N/A</v>
      </c>
      <c r="AP159" s="7" t="e">
        <v>#N/A</v>
      </c>
      <c r="AQ159" s="7" t="e">
        <v>#N/A</v>
      </c>
    </row>
    <row r="160" spans="1:43" outlineLevel="1">
      <c r="A160" s="95">
        <v>-854</v>
      </c>
      <c r="B160" s="8">
        <f t="shared" si="44"/>
        <v>1636594.2814764082</v>
      </c>
      <c r="C160" s="9">
        <f t="shared" si="28"/>
        <v>20719.580760807425</v>
      </c>
      <c r="D160" s="9">
        <f t="shared" si="45"/>
        <v>82.405651637545233</v>
      </c>
      <c r="E160" s="9">
        <f t="shared" si="46"/>
        <v>349.06090708682029</v>
      </c>
      <c r="F160" s="6">
        <f t="shared" si="9"/>
        <v>0</v>
      </c>
      <c r="G160" s="7">
        <f t="shared" si="10"/>
        <v>0</v>
      </c>
      <c r="H160" s="7">
        <f t="shared" si="47"/>
        <v>0</v>
      </c>
      <c r="I160" s="7">
        <f t="shared" si="48"/>
        <v>0</v>
      </c>
      <c r="J160" s="7">
        <f t="shared" si="13"/>
        <v>0</v>
      </c>
      <c r="K160" s="7">
        <f t="shared" si="14"/>
        <v>0</v>
      </c>
      <c r="L160" s="7">
        <f t="shared" si="15"/>
        <v>0</v>
      </c>
      <c r="M160" s="7">
        <f t="shared" si="16"/>
        <v>0</v>
      </c>
      <c r="N160" s="7">
        <f t="shared" si="29"/>
        <v>0</v>
      </c>
      <c r="O160" s="7">
        <f t="shared" si="30"/>
        <v>0</v>
      </c>
      <c r="P160" s="7">
        <f t="shared" si="17"/>
        <v>0</v>
      </c>
      <c r="Q160" s="7" t="e">
        <f t="shared" si="31"/>
        <v>#N/A</v>
      </c>
      <c r="R160" s="7">
        <f t="shared" ref="R160:R223" si="50">A160</f>
        <v>-854</v>
      </c>
      <c r="S160" s="7" t="e">
        <f t="shared" si="19"/>
        <v>#N/A</v>
      </c>
      <c r="T160" s="7" t="e">
        <f t="shared" si="20"/>
        <v>#N/A</v>
      </c>
      <c r="U160" s="7" t="e">
        <f t="shared" si="21"/>
        <v>#N/A</v>
      </c>
      <c r="V160" s="7" t="e">
        <f t="shared" si="39"/>
        <v>#N/A</v>
      </c>
      <c r="W160" s="7" t="e">
        <f t="shared" si="40"/>
        <v>#N/A</v>
      </c>
      <c r="X160" s="7" t="e">
        <f t="shared" si="24"/>
        <v>#N/A</v>
      </c>
      <c r="Y160" s="7" t="e">
        <f t="shared" si="25"/>
        <v>#N/A</v>
      </c>
      <c r="Z160" s="7" t="e">
        <f t="shared" si="26"/>
        <v>#N/A</v>
      </c>
      <c r="AA160" s="7" t="e">
        <f t="shared" si="27"/>
        <v>#N/A</v>
      </c>
      <c r="AB160" s="7">
        <f t="shared" si="41"/>
        <v>0</v>
      </c>
      <c r="AC160" s="7">
        <f t="shared" si="43"/>
        <v>0</v>
      </c>
      <c r="AD160" s="7" t="e">
        <f t="shared" si="42"/>
        <v>#N/A</v>
      </c>
      <c r="AG160" s="7" t="e">
        <f t="shared" si="33"/>
        <v>#N/A</v>
      </c>
      <c r="AH160" s="7" t="e">
        <f t="shared" si="34"/>
        <v>#N/A</v>
      </c>
      <c r="AI160" s="7" t="e">
        <f t="shared" si="35"/>
        <v>#N/A</v>
      </c>
      <c r="AJ160" s="7" t="e">
        <f t="shared" si="36"/>
        <v>#N/A</v>
      </c>
      <c r="AK160" s="7" t="e">
        <v>#N/A</v>
      </c>
      <c r="AL160" s="7" t="e">
        <v>#N/A</v>
      </c>
      <c r="AN160" s="7" t="e">
        <f t="shared" si="37"/>
        <v>#N/A</v>
      </c>
      <c r="AO160" s="7" t="e">
        <f t="shared" si="38"/>
        <v>#N/A</v>
      </c>
      <c r="AP160" s="7" t="e">
        <v>#N/A</v>
      </c>
      <c r="AQ160" s="7" t="e">
        <v>#N/A</v>
      </c>
    </row>
    <row r="161" spans="1:43" outlineLevel="1">
      <c r="A161" s="95">
        <v>-853</v>
      </c>
      <c r="B161" s="8">
        <f t="shared" si="44"/>
        <v>1617306.526988484</v>
      </c>
      <c r="C161" s="9">
        <f t="shared" si="28"/>
        <v>20481.989665394023</v>
      </c>
      <c r="D161" s="9">
        <f t="shared" si="45"/>
        <v>82.411481862839295</v>
      </c>
      <c r="E161" s="9">
        <f t="shared" si="46"/>
        <v>348.39837352591633</v>
      </c>
      <c r="F161" s="6">
        <f t="shared" si="9"/>
        <v>0</v>
      </c>
      <c r="G161" s="7">
        <f t="shared" si="10"/>
        <v>0</v>
      </c>
      <c r="H161" s="7">
        <f t="shared" si="47"/>
        <v>0</v>
      </c>
      <c r="I161" s="7">
        <f t="shared" si="48"/>
        <v>0</v>
      </c>
      <c r="J161" s="7">
        <f t="shared" si="13"/>
        <v>0</v>
      </c>
      <c r="K161" s="7">
        <f t="shared" si="14"/>
        <v>0</v>
      </c>
      <c r="L161" s="7">
        <f t="shared" si="15"/>
        <v>0</v>
      </c>
      <c r="M161" s="7">
        <f t="shared" si="16"/>
        <v>0</v>
      </c>
      <c r="N161" s="7">
        <f t="shared" si="29"/>
        <v>0</v>
      </c>
      <c r="O161" s="7">
        <f t="shared" si="30"/>
        <v>0</v>
      </c>
      <c r="P161" s="7">
        <f t="shared" si="17"/>
        <v>0</v>
      </c>
      <c r="Q161" s="7" t="e">
        <f t="shared" si="31"/>
        <v>#N/A</v>
      </c>
      <c r="R161" s="7">
        <f t="shared" si="50"/>
        <v>-853</v>
      </c>
      <c r="S161" s="7" t="e">
        <f t="shared" si="19"/>
        <v>#N/A</v>
      </c>
      <c r="T161" s="7" t="e">
        <f t="shared" si="20"/>
        <v>#N/A</v>
      </c>
      <c r="U161" s="7" t="e">
        <f t="shared" si="21"/>
        <v>#N/A</v>
      </c>
      <c r="V161" s="7" t="e">
        <f t="shared" si="39"/>
        <v>#N/A</v>
      </c>
      <c r="W161" s="7" t="e">
        <f t="shared" si="40"/>
        <v>#N/A</v>
      </c>
      <c r="X161" s="7" t="e">
        <f t="shared" si="24"/>
        <v>#N/A</v>
      </c>
      <c r="Y161" s="7" t="e">
        <f t="shared" si="25"/>
        <v>#N/A</v>
      </c>
      <c r="Z161" s="7" t="e">
        <f t="shared" si="26"/>
        <v>#N/A</v>
      </c>
      <c r="AA161" s="7" t="e">
        <f t="shared" si="27"/>
        <v>#N/A</v>
      </c>
      <c r="AB161" s="7">
        <f t="shared" si="41"/>
        <v>0</v>
      </c>
      <c r="AC161" s="7">
        <f t="shared" si="43"/>
        <v>0</v>
      </c>
      <c r="AD161" s="7" t="e">
        <f t="shared" si="42"/>
        <v>#N/A</v>
      </c>
      <c r="AG161" s="7" t="e">
        <f t="shared" si="33"/>
        <v>#N/A</v>
      </c>
      <c r="AH161" s="7" t="e">
        <f t="shared" si="34"/>
        <v>#N/A</v>
      </c>
      <c r="AI161" s="7" t="e">
        <f t="shared" si="35"/>
        <v>#N/A</v>
      </c>
      <c r="AJ161" s="7" t="e">
        <f t="shared" si="36"/>
        <v>#N/A</v>
      </c>
      <c r="AK161" s="7" t="e">
        <v>#N/A</v>
      </c>
      <c r="AL161" s="7" t="e">
        <v>#N/A</v>
      </c>
      <c r="AN161" s="7" t="e">
        <f t="shared" si="37"/>
        <v>#N/A</v>
      </c>
      <c r="AO161" s="7" t="e">
        <f t="shared" si="38"/>
        <v>#N/A</v>
      </c>
      <c r="AP161" s="7" t="e">
        <v>#N/A</v>
      </c>
      <c r="AQ161" s="7" t="e">
        <v>#N/A</v>
      </c>
    </row>
    <row r="162" spans="1:43" outlineLevel="1">
      <c r="A162" s="95">
        <v>-852</v>
      </c>
      <c r="B162" s="8">
        <f t="shared" si="44"/>
        <v>1598170.7780617401</v>
      </c>
      <c r="C162" s="9">
        <f t="shared" si="28"/>
        <v>20246.217526035383</v>
      </c>
      <c r="D162" s="9">
        <f t="shared" si="45"/>
        <v>82.419053729253775</v>
      </c>
      <c r="E162" s="9">
        <f t="shared" si="46"/>
        <v>347.73747162055309</v>
      </c>
      <c r="F162" s="6">
        <f t="shared" si="9"/>
        <v>0</v>
      </c>
      <c r="G162" s="7">
        <f t="shared" si="10"/>
        <v>0</v>
      </c>
      <c r="H162" s="7">
        <f t="shared" si="47"/>
        <v>0</v>
      </c>
      <c r="I162" s="7">
        <f t="shared" si="48"/>
        <v>0</v>
      </c>
      <c r="J162" s="7">
        <f t="shared" si="13"/>
        <v>0</v>
      </c>
      <c r="K162" s="7">
        <f t="shared" si="14"/>
        <v>0</v>
      </c>
      <c r="L162" s="7">
        <f t="shared" si="15"/>
        <v>0</v>
      </c>
      <c r="M162" s="7">
        <f t="shared" si="16"/>
        <v>0</v>
      </c>
      <c r="N162" s="7">
        <f t="shared" si="29"/>
        <v>0</v>
      </c>
      <c r="O162" s="7">
        <f t="shared" si="30"/>
        <v>0</v>
      </c>
      <c r="P162" s="7">
        <f t="shared" si="17"/>
        <v>0</v>
      </c>
      <c r="Q162" s="7" t="e">
        <f t="shared" si="31"/>
        <v>#N/A</v>
      </c>
      <c r="R162" s="7">
        <f t="shared" si="50"/>
        <v>-852</v>
      </c>
      <c r="S162" s="7" t="e">
        <f t="shared" si="19"/>
        <v>#N/A</v>
      </c>
      <c r="T162" s="7" t="e">
        <f t="shared" si="20"/>
        <v>#N/A</v>
      </c>
      <c r="U162" s="7" t="e">
        <f t="shared" si="21"/>
        <v>#N/A</v>
      </c>
      <c r="V162" s="7" t="e">
        <f t="shared" si="39"/>
        <v>#N/A</v>
      </c>
      <c r="W162" s="7" t="e">
        <f t="shared" si="40"/>
        <v>#N/A</v>
      </c>
      <c r="X162" s="7" t="e">
        <f t="shared" si="24"/>
        <v>#N/A</v>
      </c>
      <c r="Y162" s="7" t="e">
        <f t="shared" si="25"/>
        <v>#N/A</v>
      </c>
      <c r="Z162" s="7" t="e">
        <f t="shared" si="26"/>
        <v>#N/A</v>
      </c>
      <c r="AA162" s="7" t="e">
        <f t="shared" si="27"/>
        <v>#N/A</v>
      </c>
      <c r="AB162" s="7">
        <f t="shared" si="41"/>
        <v>0</v>
      </c>
      <c r="AC162" s="7">
        <f t="shared" si="43"/>
        <v>0</v>
      </c>
      <c r="AD162" s="7" t="e">
        <f t="shared" si="42"/>
        <v>#N/A</v>
      </c>
      <c r="AG162" s="7" t="e">
        <f t="shared" si="33"/>
        <v>#N/A</v>
      </c>
      <c r="AH162" s="7" t="e">
        <f t="shared" si="34"/>
        <v>#N/A</v>
      </c>
      <c r="AI162" s="7" t="e">
        <f t="shared" si="35"/>
        <v>#N/A</v>
      </c>
      <c r="AJ162" s="7" t="e">
        <f t="shared" si="36"/>
        <v>#N/A</v>
      </c>
      <c r="AK162" s="7" t="e">
        <v>#N/A</v>
      </c>
      <c r="AL162" s="7" t="e">
        <v>#N/A</v>
      </c>
      <c r="AN162" s="7" t="e">
        <f t="shared" si="37"/>
        <v>#N/A</v>
      </c>
      <c r="AO162" s="7" t="e">
        <f t="shared" si="38"/>
        <v>#N/A</v>
      </c>
      <c r="AP162" s="7" t="e">
        <v>#N/A</v>
      </c>
      <c r="AQ162" s="7" t="e">
        <v>#N/A</v>
      </c>
    </row>
    <row r="163" spans="1:43" outlineLevel="1">
      <c r="A163" s="95">
        <v>-851</v>
      </c>
      <c r="B163" s="8">
        <f t="shared" si="44"/>
        <v>1579186.4338836744</v>
      </c>
      <c r="C163" s="9">
        <f t="shared" si="28"/>
        <v>20012.25788656871</v>
      </c>
      <c r="D163" s="9">
        <f t="shared" si="45"/>
        <v>82.428300341620314</v>
      </c>
      <c r="E163" s="9">
        <f t="shared" si="46"/>
        <v>347.07844293471283</v>
      </c>
      <c r="F163" s="6">
        <f t="shared" si="9"/>
        <v>0</v>
      </c>
      <c r="G163" s="7">
        <f t="shared" si="10"/>
        <v>0</v>
      </c>
      <c r="H163" s="7">
        <f t="shared" si="47"/>
        <v>0</v>
      </c>
      <c r="I163" s="7">
        <f t="shared" si="48"/>
        <v>0</v>
      </c>
      <c r="J163" s="7">
        <f t="shared" si="13"/>
        <v>0</v>
      </c>
      <c r="K163" s="7">
        <f t="shared" si="14"/>
        <v>0</v>
      </c>
      <c r="L163" s="7">
        <f t="shared" si="15"/>
        <v>0</v>
      </c>
      <c r="M163" s="7">
        <f t="shared" si="16"/>
        <v>0</v>
      </c>
      <c r="N163" s="7">
        <f t="shared" si="29"/>
        <v>0</v>
      </c>
      <c r="O163" s="7">
        <f t="shared" si="30"/>
        <v>0</v>
      </c>
      <c r="P163" s="7">
        <f t="shared" si="17"/>
        <v>0</v>
      </c>
      <c r="Q163" s="7" t="e">
        <f t="shared" si="31"/>
        <v>#N/A</v>
      </c>
      <c r="R163" s="7">
        <f t="shared" si="50"/>
        <v>-851</v>
      </c>
      <c r="S163" s="7" t="e">
        <f t="shared" si="19"/>
        <v>#N/A</v>
      </c>
      <c r="T163" s="7" t="e">
        <f t="shared" si="20"/>
        <v>#N/A</v>
      </c>
      <c r="U163" s="7" t="e">
        <f t="shared" si="21"/>
        <v>#N/A</v>
      </c>
      <c r="V163" s="7" t="e">
        <f t="shared" si="39"/>
        <v>#N/A</v>
      </c>
      <c r="W163" s="7" t="e">
        <f t="shared" si="40"/>
        <v>#N/A</v>
      </c>
      <c r="X163" s="7" t="e">
        <f t="shared" si="24"/>
        <v>#N/A</v>
      </c>
      <c r="Y163" s="7" t="e">
        <f t="shared" si="25"/>
        <v>#N/A</v>
      </c>
      <c r="Z163" s="7" t="e">
        <f t="shared" si="26"/>
        <v>#N/A</v>
      </c>
      <c r="AA163" s="7" t="e">
        <f t="shared" si="27"/>
        <v>#N/A</v>
      </c>
      <c r="AB163" s="7">
        <f t="shared" si="41"/>
        <v>0</v>
      </c>
      <c r="AC163" s="7">
        <f t="shared" si="43"/>
        <v>0</v>
      </c>
      <c r="AD163" s="7" t="e">
        <f t="shared" si="42"/>
        <v>#N/A</v>
      </c>
      <c r="AG163" s="7" t="e">
        <f t="shared" si="33"/>
        <v>#N/A</v>
      </c>
      <c r="AH163" s="7" t="e">
        <f t="shared" si="34"/>
        <v>#N/A</v>
      </c>
      <c r="AI163" s="7" t="e">
        <f t="shared" si="35"/>
        <v>#N/A</v>
      </c>
      <c r="AJ163" s="7" t="e">
        <f t="shared" si="36"/>
        <v>#N/A</v>
      </c>
      <c r="AK163" s="7" t="e">
        <v>#N/A</v>
      </c>
      <c r="AL163" s="7" t="e">
        <v>#N/A</v>
      </c>
      <c r="AN163" s="7" t="e">
        <f t="shared" si="37"/>
        <v>#N/A</v>
      </c>
      <c r="AO163" s="7" t="e">
        <f t="shared" si="38"/>
        <v>#N/A</v>
      </c>
      <c r="AP163" s="7" t="e">
        <v>#N/A</v>
      </c>
      <c r="AQ163" s="7" t="e">
        <v>#N/A</v>
      </c>
    </row>
    <row r="164" spans="1:43" outlineLevel="1">
      <c r="A164" s="95">
        <v>-850</v>
      </c>
      <c r="B164" s="8">
        <f t="shared" si="44"/>
        <v>1560352.8936417848</v>
      </c>
      <c r="C164" s="9">
        <f t="shared" si="28"/>
        <v>19780.104290831208</v>
      </c>
      <c r="D164" s="9">
        <f t="shared" si="45"/>
        <v>82.439276875082953</v>
      </c>
      <c r="E164" s="9">
        <f t="shared" si="46"/>
        <v>346.42128489175161</v>
      </c>
      <c r="F164" s="6">
        <f t="shared" si="9"/>
        <v>0</v>
      </c>
      <c r="G164" s="7">
        <f t="shared" si="10"/>
        <v>0</v>
      </c>
      <c r="H164" s="7">
        <f t="shared" si="47"/>
        <v>0</v>
      </c>
      <c r="I164" s="7">
        <f t="shared" si="48"/>
        <v>0</v>
      </c>
      <c r="J164" s="7">
        <f t="shared" si="13"/>
        <v>0</v>
      </c>
      <c r="K164" s="7">
        <f t="shared" si="14"/>
        <v>0</v>
      </c>
      <c r="L164" s="7">
        <f t="shared" si="15"/>
        <v>0</v>
      </c>
      <c r="M164" s="7">
        <f t="shared" si="16"/>
        <v>0</v>
      </c>
      <c r="N164" s="7">
        <f t="shared" si="29"/>
        <v>0</v>
      </c>
      <c r="O164" s="7">
        <f t="shared" si="30"/>
        <v>0</v>
      </c>
      <c r="P164" s="7">
        <f t="shared" si="17"/>
        <v>0</v>
      </c>
      <c r="Q164" s="7" t="e">
        <f t="shared" si="31"/>
        <v>#N/A</v>
      </c>
      <c r="R164" s="7">
        <f t="shared" si="50"/>
        <v>-850</v>
      </c>
      <c r="S164" s="7" t="e">
        <f t="shared" si="19"/>
        <v>#N/A</v>
      </c>
      <c r="T164" s="7" t="e">
        <f t="shared" si="20"/>
        <v>#N/A</v>
      </c>
      <c r="U164" s="7" t="e">
        <f t="shared" si="21"/>
        <v>#N/A</v>
      </c>
      <c r="V164" s="7" t="e">
        <f t="shared" si="39"/>
        <v>#N/A</v>
      </c>
      <c r="W164" s="7" t="e">
        <f t="shared" si="40"/>
        <v>#N/A</v>
      </c>
      <c r="X164" s="7" t="e">
        <f t="shared" si="24"/>
        <v>#N/A</v>
      </c>
      <c r="Y164" s="7" t="e">
        <f t="shared" si="25"/>
        <v>#N/A</v>
      </c>
      <c r="Z164" s="7" t="e">
        <f t="shared" si="26"/>
        <v>#N/A</v>
      </c>
      <c r="AA164" s="7" t="e">
        <f t="shared" si="27"/>
        <v>#N/A</v>
      </c>
      <c r="AB164" s="7">
        <f t="shared" si="41"/>
        <v>0</v>
      </c>
      <c r="AC164" s="7">
        <f t="shared" si="43"/>
        <v>0</v>
      </c>
      <c r="AD164" s="7" t="e">
        <f t="shared" si="42"/>
        <v>#N/A</v>
      </c>
      <c r="AG164" s="7" t="e">
        <f t="shared" si="33"/>
        <v>#N/A</v>
      </c>
      <c r="AH164" s="7" t="e">
        <f t="shared" si="34"/>
        <v>#N/A</v>
      </c>
      <c r="AI164" s="7" t="e">
        <f t="shared" si="35"/>
        <v>#N/A</v>
      </c>
      <c r="AJ164" s="7" t="e">
        <f t="shared" si="36"/>
        <v>#N/A</v>
      </c>
      <c r="AK164" s="7" t="e">
        <v>#N/A</v>
      </c>
      <c r="AL164" s="7" t="e">
        <v>#N/A</v>
      </c>
      <c r="AN164" s="7" t="e">
        <f t="shared" si="37"/>
        <v>#N/A</v>
      </c>
      <c r="AO164" s="7" t="e">
        <f t="shared" si="38"/>
        <v>#N/A</v>
      </c>
      <c r="AP164" s="7" t="e">
        <v>#N/A</v>
      </c>
      <c r="AQ164" s="7" t="e">
        <v>#N/A</v>
      </c>
    </row>
    <row r="165" spans="1:43" outlineLevel="1">
      <c r="A165" s="95">
        <v>-849</v>
      </c>
      <c r="B165" s="8">
        <f t="shared" si="44"/>
        <v>1541669.5565235913</v>
      </c>
      <c r="C165" s="9">
        <f t="shared" si="28"/>
        <v>19549.748817816377</v>
      </c>
      <c r="D165" s="9">
        <f t="shared" si="45"/>
        <v>82.451916434473432</v>
      </c>
      <c r="E165" s="9">
        <f t="shared" si="46"/>
        <v>345.76623905565191</v>
      </c>
      <c r="F165" s="6">
        <f t="shared" si="9"/>
        <v>0</v>
      </c>
      <c r="G165" s="7">
        <f t="shared" si="10"/>
        <v>0</v>
      </c>
      <c r="H165" s="7">
        <f t="shared" si="47"/>
        <v>0</v>
      </c>
      <c r="I165" s="7">
        <f t="shared" si="48"/>
        <v>0</v>
      </c>
      <c r="J165" s="7">
        <f t="shared" si="13"/>
        <v>0</v>
      </c>
      <c r="K165" s="7">
        <f t="shared" si="14"/>
        <v>0</v>
      </c>
      <c r="L165" s="7">
        <f t="shared" si="15"/>
        <v>0</v>
      </c>
      <c r="M165" s="7">
        <f t="shared" si="16"/>
        <v>0</v>
      </c>
      <c r="N165" s="7">
        <f t="shared" si="29"/>
        <v>0</v>
      </c>
      <c r="O165" s="7">
        <f t="shared" si="30"/>
        <v>0</v>
      </c>
      <c r="P165" s="7">
        <f t="shared" si="17"/>
        <v>0</v>
      </c>
      <c r="Q165" s="7" t="e">
        <f t="shared" si="31"/>
        <v>#N/A</v>
      </c>
      <c r="R165" s="7">
        <f t="shared" si="50"/>
        <v>-849</v>
      </c>
      <c r="S165" s="7" t="e">
        <f t="shared" si="19"/>
        <v>#N/A</v>
      </c>
      <c r="T165" s="7" t="e">
        <f t="shared" si="20"/>
        <v>#N/A</v>
      </c>
      <c r="U165" s="7" t="e">
        <f t="shared" si="21"/>
        <v>#N/A</v>
      </c>
      <c r="V165" s="7" t="e">
        <f t="shared" si="39"/>
        <v>#N/A</v>
      </c>
      <c r="W165" s="7" t="e">
        <f t="shared" si="40"/>
        <v>#N/A</v>
      </c>
      <c r="X165" s="7" t="e">
        <f t="shared" si="24"/>
        <v>#N/A</v>
      </c>
      <c r="Y165" s="7" t="e">
        <f t="shared" si="25"/>
        <v>#N/A</v>
      </c>
      <c r="Z165" s="7" t="e">
        <f t="shared" si="26"/>
        <v>#N/A</v>
      </c>
      <c r="AA165" s="7" t="e">
        <f t="shared" si="27"/>
        <v>#N/A</v>
      </c>
      <c r="AB165" s="7">
        <f t="shared" si="41"/>
        <v>0</v>
      </c>
      <c r="AC165" s="7">
        <f t="shared" si="43"/>
        <v>0</v>
      </c>
      <c r="AD165" s="7" t="e">
        <f t="shared" si="42"/>
        <v>#N/A</v>
      </c>
      <c r="AG165" s="7" t="e">
        <f t="shared" si="33"/>
        <v>#N/A</v>
      </c>
      <c r="AH165" s="7" t="e">
        <f t="shared" si="34"/>
        <v>#N/A</v>
      </c>
      <c r="AI165" s="7" t="e">
        <f t="shared" si="35"/>
        <v>#N/A</v>
      </c>
      <c r="AJ165" s="7" t="e">
        <f t="shared" si="36"/>
        <v>#N/A</v>
      </c>
      <c r="AK165" s="7" t="e">
        <v>#N/A</v>
      </c>
      <c r="AL165" s="7" t="e">
        <v>#N/A</v>
      </c>
      <c r="AN165" s="7" t="e">
        <f t="shared" si="37"/>
        <v>#N/A</v>
      </c>
      <c r="AO165" s="7" t="e">
        <f t="shared" si="38"/>
        <v>#N/A</v>
      </c>
      <c r="AP165" s="7" t="e">
        <v>#N/A</v>
      </c>
      <c r="AQ165" s="7" t="e">
        <v>#N/A</v>
      </c>
    </row>
    <row r="166" spans="1:43" outlineLevel="1">
      <c r="A166" s="95">
        <v>-848</v>
      </c>
      <c r="B166" s="8">
        <f t="shared" si="44"/>
        <v>1523135.8217165843</v>
      </c>
      <c r="C166" s="9">
        <f t="shared" si="28"/>
        <v>19321.18501136142</v>
      </c>
      <c r="D166" s="9">
        <f t="shared" si="45"/>
        <v>82.46627419493575</v>
      </c>
      <c r="E166" s="9">
        <f t="shared" si="46"/>
        <v>345.11281456852043</v>
      </c>
      <c r="F166" s="6">
        <f t="shared" si="9"/>
        <v>0</v>
      </c>
      <c r="G166" s="7">
        <f t="shared" si="10"/>
        <v>0</v>
      </c>
      <c r="H166" s="7">
        <f t="shared" si="47"/>
        <v>0</v>
      </c>
      <c r="I166" s="7">
        <f t="shared" si="48"/>
        <v>0</v>
      </c>
      <c r="J166" s="7">
        <f t="shared" si="13"/>
        <v>0</v>
      </c>
      <c r="K166" s="7">
        <f t="shared" si="14"/>
        <v>0</v>
      </c>
      <c r="L166" s="7">
        <f t="shared" si="15"/>
        <v>0</v>
      </c>
      <c r="M166" s="7">
        <f t="shared" si="16"/>
        <v>0</v>
      </c>
      <c r="N166" s="7">
        <f t="shared" si="29"/>
        <v>0</v>
      </c>
      <c r="O166" s="7">
        <f t="shared" si="30"/>
        <v>0</v>
      </c>
      <c r="P166" s="7">
        <f t="shared" si="17"/>
        <v>0</v>
      </c>
      <c r="Q166" s="7" t="e">
        <f t="shared" si="31"/>
        <v>#N/A</v>
      </c>
      <c r="R166" s="7">
        <f t="shared" si="50"/>
        <v>-848</v>
      </c>
      <c r="S166" s="7" t="e">
        <f t="shared" si="19"/>
        <v>#N/A</v>
      </c>
      <c r="T166" s="7" t="e">
        <f t="shared" si="20"/>
        <v>#N/A</v>
      </c>
      <c r="U166" s="7" t="e">
        <f t="shared" si="21"/>
        <v>#N/A</v>
      </c>
      <c r="V166" s="7" t="e">
        <f t="shared" si="39"/>
        <v>#N/A</v>
      </c>
      <c r="W166" s="7" t="e">
        <f t="shared" si="40"/>
        <v>#N/A</v>
      </c>
      <c r="X166" s="7" t="e">
        <f t="shared" si="24"/>
        <v>#N/A</v>
      </c>
      <c r="Y166" s="7" t="e">
        <f t="shared" si="25"/>
        <v>#N/A</v>
      </c>
      <c r="Z166" s="7" t="e">
        <f t="shared" si="26"/>
        <v>#N/A</v>
      </c>
      <c r="AA166" s="7" t="e">
        <f t="shared" si="27"/>
        <v>#N/A</v>
      </c>
      <c r="AB166" s="7">
        <f t="shared" si="41"/>
        <v>0</v>
      </c>
      <c r="AC166" s="7">
        <f t="shared" si="43"/>
        <v>0</v>
      </c>
      <c r="AD166" s="7" t="e">
        <f t="shared" si="42"/>
        <v>#N/A</v>
      </c>
      <c r="AG166" s="7" t="e">
        <f t="shared" si="33"/>
        <v>#N/A</v>
      </c>
      <c r="AH166" s="7" t="e">
        <f t="shared" si="34"/>
        <v>#N/A</v>
      </c>
      <c r="AI166" s="7" t="e">
        <f t="shared" si="35"/>
        <v>#N/A</v>
      </c>
      <c r="AJ166" s="7" t="e">
        <f t="shared" si="36"/>
        <v>#N/A</v>
      </c>
      <c r="AK166" s="7" t="e">
        <v>#N/A</v>
      </c>
      <c r="AL166" s="7" t="e">
        <v>#N/A</v>
      </c>
      <c r="AN166" s="7" t="e">
        <f t="shared" si="37"/>
        <v>#N/A</v>
      </c>
      <c r="AO166" s="7" t="e">
        <f t="shared" si="38"/>
        <v>#N/A</v>
      </c>
      <c r="AP166" s="7" t="e">
        <v>#N/A</v>
      </c>
      <c r="AQ166" s="7" t="e">
        <v>#N/A</v>
      </c>
    </row>
    <row r="167" spans="1:43" outlineLevel="1">
      <c r="A167" s="95">
        <v>-847</v>
      </c>
      <c r="B167" s="8">
        <f t="shared" si="44"/>
        <v>1504751.0884082839</v>
      </c>
      <c r="C167" s="9">
        <f t="shared" si="28"/>
        <v>19094.406415303543</v>
      </c>
      <c r="D167" s="9">
        <f t="shared" si="45"/>
        <v>82.482283261301646</v>
      </c>
      <c r="E167" s="9">
        <f t="shared" si="46"/>
        <v>344.46125299433959</v>
      </c>
      <c r="F167" s="6">
        <f t="shared" si="9"/>
        <v>0</v>
      </c>
      <c r="G167" s="7">
        <f t="shared" si="10"/>
        <v>0</v>
      </c>
      <c r="H167" s="7">
        <f t="shared" si="47"/>
        <v>0</v>
      </c>
      <c r="I167" s="7">
        <f t="shared" si="48"/>
        <v>0</v>
      </c>
      <c r="J167" s="7">
        <f t="shared" si="13"/>
        <v>0</v>
      </c>
      <c r="K167" s="7">
        <f t="shared" si="14"/>
        <v>0</v>
      </c>
      <c r="L167" s="7">
        <f t="shared" si="15"/>
        <v>0</v>
      </c>
      <c r="M167" s="7">
        <f t="shared" si="16"/>
        <v>0</v>
      </c>
      <c r="N167" s="7">
        <f t="shared" si="29"/>
        <v>0</v>
      </c>
      <c r="O167" s="7">
        <f t="shared" si="30"/>
        <v>0</v>
      </c>
      <c r="P167" s="7">
        <f t="shared" si="17"/>
        <v>0</v>
      </c>
      <c r="Q167" s="7" t="e">
        <f t="shared" si="31"/>
        <v>#N/A</v>
      </c>
      <c r="R167" s="7">
        <f t="shared" si="50"/>
        <v>-847</v>
      </c>
      <c r="S167" s="7" t="e">
        <f t="shared" si="19"/>
        <v>#N/A</v>
      </c>
      <c r="T167" s="7" t="e">
        <f t="shared" si="20"/>
        <v>#N/A</v>
      </c>
      <c r="U167" s="7" t="e">
        <f t="shared" si="21"/>
        <v>#N/A</v>
      </c>
      <c r="V167" s="7" t="e">
        <f t="shared" si="39"/>
        <v>#N/A</v>
      </c>
      <c r="W167" s="7" t="e">
        <f t="shared" si="40"/>
        <v>#N/A</v>
      </c>
      <c r="X167" s="7" t="e">
        <f t="shared" si="24"/>
        <v>#N/A</v>
      </c>
      <c r="Y167" s="7" t="e">
        <f t="shared" si="25"/>
        <v>#N/A</v>
      </c>
      <c r="Z167" s="7" t="e">
        <f t="shared" si="26"/>
        <v>#N/A</v>
      </c>
      <c r="AA167" s="7" t="e">
        <f t="shared" si="27"/>
        <v>#N/A</v>
      </c>
      <c r="AB167" s="7">
        <f t="shared" si="41"/>
        <v>0</v>
      </c>
      <c r="AC167" s="7">
        <f t="shared" si="43"/>
        <v>0</v>
      </c>
      <c r="AD167" s="7" t="e">
        <f t="shared" si="42"/>
        <v>#N/A</v>
      </c>
      <c r="AG167" s="7" t="e">
        <f t="shared" si="33"/>
        <v>#N/A</v>
      </c>
      <c r="AH167" s="7" t="e">
        <f t="shared" si="34"/>
        <v>#N/A</v>
      </c>
      <c r="AI167" s="7" t="e">
        <f t="shared" si="35"/>
        <v>#N/A</v>
      </c>
      <c r="AJ167" s="7" t="e">
        <f t="shared" si="36"/>
        <v>#N/A</v>
      </c>
      <c r="AK167" s="7" t="e">
        <v>#N/A</v>
      </c>
      <c r="AL167" s="7" t="e">
        <v>#N/A</v>
      </c>
      <c r="AN167" s="7" t="e">
        <f t="shared" si="37"/>
        <v>#N/A</v>
      </c>
      <c r="AO167" s="7" t="e">
        <f t="shared" si="38"/>
        <v>#N/A</v>
      </c>
      <c r="AP167" s="7" t="e">
        <v>#N/A</v>
      </c>
      <c r="AQ167" s="7" t="e">
        <v>#N/A</v>
      </c>
    </row>
    <row r="168" spans="1:43" outlineLevel="1">
      <c r="A168" s="95">
        <v>-846</v>
      </c>
      <c r="B168" s="8">
        <f t="shared" si="44"/>
        <v>1486514.7557861805</v>
      </c>
      <c r="C168" s="9">
        <f t="shared" si="28"/>
        <v>18869.405108636245</v>
      </c>
      <c r="D168" s="9">
        <f t="shared" si="45"/>
        <v>82.499968291137009</v>
      </c>
      <c r="E168" s="9">
        <f t="shared" si="46"/>
        <v>343.81155175646552</v>
      </c>
      <c r="F168" s="6">
        <f t="shared" si="9"/>
        <v>0</v>
      </c>
      <c r="G168" s="7">
        <f t="shared" si="10"/>
        <v>0</v>
      </c>
      <c r="H168" s="7">
        <f t="shared" si="47"/>
        <v>0</v>
      </c>
      <c r="I168" s="7">
        <f t="shared" si="48"/>
        <v>0</v>
      </c>
      <c r="J168" s="7">
        <f t="shared" si="13"/>
        <v>0</v>
      </c>
      <c r="K168" s="7">
        <f t="shared" si="14"/>
        <v>0</v>
      </c>
      <c r="L168" s="7">
        <f t="shared" si="15"/>
        <v>0</v>
      </c>
      <c r="M168" s="7">
        <f t="shared" si="16"/>
        <v>0</v>
      </c>
      <c r="N168" s="7">
        <f t="shared" si="29"/>
        <v>0</v>
      </c>
      <c r="O168" s="7">
        <f t="shared" si="30"/>
        <v>0</v>
      </c>
      <c r="P168" s="7">
        <f t="shared" si="17"/>
        <v>0</v>
      </c>
      <c r="Q168" s="7" t="e">
        <f t="shared" si="31"/>
        <v>#N/A</v>
      </c>
      <c r="R168" s="7">
        <f t="shared" si="50"/>
        <v>-846</v>
      </c>
      <c r="S168" s="7" t="e">
        <f t="shared" si="19"/>
        <v>#N/A</v>
      </c>
      <c r="T168" s="7" t="e">
        <f t="shared" si="20"/>
        <v>#N/A</v>
      </c>
      <c r="U168" s="7" t="e">
        <f t="shared" si="21"/>
        <v>#N/A</v>
      </c>
      <c r="V168" s="7" t="e">
        <f t="shared" si="39"/>
        <v>#N/A</v>
      </c>
      <c r="W168" s="7" t="e">
        <f t="shared" si="40"/>
        <v>#N/A</v>
      </c>
      <c r="X168" s="7" t="e">
        <f t="shared" si="24"/>
        <v>#N/A</v>
      </c>
      <c r="Y168" s="7" t="e">
        <f t="shared" si="25"/>
        <v>#N/A</v>
      </c>
      <c r="Z168" s="7" t="e">
        <f t="shared" si="26"/>
        <v>#N/A</v>
      </c>
      <c r="AA168" s="7" t="e">
        <f t="shared" si="27"/>
        <v>#N/A</v>
      </c>
      <c r="AB168" s="7">
        <f t="shared" si="41"/>
        <v>0</v>
      </c>
      <c r="AC168" s="7">
        <f t="shared" si="43"/>
        <v>0</v>
      </c>
      <c r="AD168" s="7" t="e">
        <f t="shared" si="42"/>
        <v>#N/A</v>
      </c>
      <c r="AG168" s="7" t="e">
        <f t="shared" si="33"/>
        <v>#N/A</v>
      </c>
      <c r="AH168" s="7" t="e">
        <f t="shared" si="34"/>
        <v>#N/A</v>
      </c>
      <c r="AI168" s="7" t="e">
        <f t="shared" si="35"/>
        <v>#N/A</v>
      </c>
      <c r="AJ168" s="7" t="e">
        <f t="shared" si="36"/>
        <v>#N/A</v>
      </c>
      <c r="AK168" s="7" t="e">
        <v>#N/A</v>
      </c>
      <c r="AL168" s="7" t="e">
        <v>#N/A</v>
      </c>
      <c r="AN168" s="7" t="e">
        <f t="shared" si="37"/>
        <v>#N/A</v>
      </c>
      <c r="AO168" s="7" t="e">
        <f t="shared" si="38"/>
        <v>#N/A</v>
      </c>
      <c r="AP168" s="7" t="e">
        <v>#N/A</v>
      </c>
      <c r="AQ168" s="7" t="e">
        <v>#N/A</v>
      </c>
    </row>
    <row r="169" spans="1:43" outlineLevel="1">
      <c r="A169" s="95">
        <v>-845</v>
      </c>
      <c r="B169" s="8">
        <f t="shared" si="44"/>
        <v>1468426.2230377942</v>
      </c>
      <c r="C169" s="9">
        <f t="shared" si="28"/>
        <v>18646.17463519673</v>
      </c>
      <c r="D169" s="9">
        <f t="shared" si="45"/>
        <v>82.5193234244298</v>
      </c>
      <c r="E169" s="9">
        <f t="shared" si="46"/>
        <v>343.16395241888108</v>
      </c>
      <c r="F169" s="6">
        <f t="shared" si="9"/>
        <v>0</v>
      </c>
      <c r="G169" s="7">
        <f t="shared" si="10"/>
        <v>0</v>
      </c>
      <c r="H169" s="7">
        <f t="shared" si="47"/>
        <v>0</v>
      </c>
      <c r="I169" s="7">
        <f t="shared" si="48"/>
        <v>0</v>
      </c>
      <c r="J169" s="7">
        <f t="shared" si="13"/>
        <v>0</v>
      </c>
      <c r="K169" s="7">
        <f t="shared" si="14"/>
        <v>0</v>
      </c>
      <c r="L169" s="7">
        <f t="shared" si="15"/>
        <v>0</v>
      </c>
      <c r="M169" s="7">
        <f t="shared" si="16"/>
        <v>0</v>
      </c>
      <c r="N169" s="7">
        <f t="shared" si="29"/>
        <v>0</v>
      </c>
      <c r="O169" s="7">
        <f t="shared" si="30"/>
        <v>0</v>
      </c>
      <c r="P169" s="7">
        <f t="shared" si="17"/>
        <v>0</v>
      </c>
      <c r="Q169" s="7" t="e">
        <f t="shared" si="31"/>
        <v>#N/A</v>
      </c>
      <c r="R169" s="7">
        <f t="shared" si="50"/>
        <v>-845</v>
      </c>
      <c r="S169" s="7" t="e">
        <f t="shared" si="19"/>
        <v>#N/A</v>
      </c>
      <c r="T169" s="7" t="e">
        <f t="shared" si="20"/>
        <v>#N/A</v>
      </c>
      <c r="U169" s="7" t="e">
        <f t="shared" si="21"/>
        <v>#N/A</v>
      </c>
      <c r="V169" s="7" t="e">
        <f t="shared" si="39"/>
        <v>#N/A</v>
      </c>
      <c r="W169" s="7" t="e">
        <f t="shared" si="40"/>
        <v>#N/A</v>
      </c>
      <c r="X169" s="7" t="e">
        <f t="shared" si="24"/>
        <v>#N/A</v>
      </c>
      <c r="Y169" s="7" t="e">
        <f t="shared" si="25"/>
        <v>#N/A</v>
      </c>
      <c r="Z169" s="7" t="e">
        <f t="shared" si="26"/>
        <v>#N/A</v>
      </c>
      <c r="AA169" s="7" t="e">
        <f t="shared" si="27"/>
        <v>#N/A</v>
      </c>
      <c r="AB169" s="7">
        <f t="shared" si="41"/>
        <v>0</v>
      </c>
      <c r="AC169" s="7">
        <f t="shared" si="43"/>
        <v>0</v>
      </c>
      <c r="AD169" s="7" t="e">
        <f t="shared" si="42"/>
        <v>#N/A</v>
      </c>
      <c r="AG169" s="7" t="e">
        <f t="shared" si="33"/>
        <v>#N/A</v>
      </c>
      <c r="AH169" s="7" t="e">
        <f t="shared" si="34"/>
        <v>#N/A</v>
      </c>
      <c r="AI169" s="7" t="e">
        <f t="shared" si="35"/>
        <v>#N/A</v>
      </c>
      <c r="AJ169" s="7" t="e">
        <f t="shared" si="36"/>
        <v>#N/A</v>
      </c>
      <c r="AK169" s="7" t="e">
        <v>#N/A</v>
      </c>
      <c r="AL169" s="7" t="e">
        <v>#N/A</v>
      </c>
      <c r="AN169" s="7" t="e">
        <f t="shared" si="37"/>
        <v>#N/A</v>
      </c>
      <c r="AO169" s="7" t="e">
        <f t="shared" si="38"/>
        <v>#N/A</v>
      </c>
      <c r="AP169" s="7" t="e">
        <v>#N/A</v>
      </c>
      <c r="AQ169" s="7" t="e">
        <v>#N/A</v>
      </c>
    </row>
    <row r="170" spans="1:43" outlineLevel="1">
      <c r="A170" s="95">
        <v>-844</v>
      </c>
      <c r="B170" s="8">
        <f t="shared" si="44"/>
        <v>1450484.8893506192</v>
      </c>
      <c r="C170" s="9">
        <f t="shared" si="28"/>
        <v>18424.708538822204</v>
      </c>
      <c r="D170" s="9">
        <f t="shared" si="45"/>
        <v>82.540373318745978</v>
      </c>
      <c r="E170" s="9">
        <f t="shared" si="46"/>
        <v>342.51796412369208</v>
      </c>
      <c r="F170" s="6">
        <f t="shared" si="9"/>
        <v>0</v>
      </c>
      <c r="G170" s="7">
        <f t="shared" si="10"/>
        <v>0</v>
      </c>
      <c r="H170" s="7">
        <f t="shared" si="47"/>
        <v>0</v>
      </c>
      <c r="I170" s="7">
        <f t="shared" si="48"/>
        <v>0</v>
      </c>
      <c r="J170" s="7">
        <f t="shared" si="13"/>
        <v>0</v>
      </c>
      <c r="K170" s="7">
        <f t="shared" si="14"/>
        <v>0</v>
      </c>
      <c r="L170" s="7">
        <f t="shared" si="15"/>
        <v>0</v>
      </c>
      <c r="M170" s="7">
        <f t="shared" si="16"/>
        <v>0</v>
      </c>
      <c r="N170" s="7">
        <f t="shared" si="29"/>
        <v>0</v>
      </c>
      <c r="O170" s="7">
        <f t="shared" si="30"/>
        <v>0</v>
      </c>
      <c r="P170" s="7">
        <f t="shared" si="17"/>
        <v>0</v>
      </c>
      <c r="Q170" s="7" t="e">
        <f t="shared" si="31"/>
        <v>#N/A</v>
      </c>
      <c r="R170" s="7">
        <f t="shared" si="50"/>
        <v>-844</v>
      </c>
      <c r="S170" s="7" t="e">
        <f t="shared" si="19"/>
        <v>#N/A</v>
      </c>
      <c r="T170" s="7" t="e">
        <f t="shared" si="20"/>
        <v>#N/A</v>
      </c>
      <c r="U170" s="7" t="e">
        <f t="shared" si="21"/>
        <v>#N/A</v>
      </c>
      <c r="V170" s="7" t="e">
        <f t="shared" si="39"/>
        <v>#N/A</v>
      </c>
      <c r="W170" s="7" t="e">
        <f t="shared" si="40"/>
        <v>#N/A</v>
      </c>
      <c r="X170" s="7" t="e">
        <f t="shared" si="24"/>
        <v>#N/A</v>
      </c>
      <c r="Y170" s="7" t="e">
        <f t="shared" si="25"/>
        <v>#N/A</v>
      </c>
      <c r="Z170" s="7" t="e">
        <f t="shared" si="26"/>
        <v>#N/A</v>
      </c>
      <c r="AA170" s="7" t="e">
        <f t="shared" si="27"/>
        <v>#N/A</v>
      </c>
      <c r="AB170" s="7">
        <f t="shared" si="41"/>
        <v>0</v>
      </c>
      <c r="AC170" s="7">
        <f t="shared" si="43"/>
        <v>0</v>
      </c>
      <c r="AD170" s="7" t="e">
        <f t="shared" si="42"/>
        <v>#N/A</v>
      </c>
      <c r="AG170" s="7" t="e">
        <f t="shared" si="33"/>
        <v>#N/A</v>
      </c>
      <c r="AH170" s="7" t="e">
        <f t="shared" si="34"/>
        <v>#N/A</v>
      </c>
      <c r="AI170" s="7" t="e">
        <f t="shared" si="35"/>
        <v>#N/A</v>
      </c>
      <c r="AJ170" s="7" t="e">
        <f t="shared" si="36"/>
        <v>#N/A</v>
      </c>
      <c r="AK170" s="7" t="e">
        <v>#N/A</v>
      </c>
      <c r="AL170" s="7" t="e">
        <v>#N/A</v>
      </c>
      <c r="AN170" s="7" t="e">
        <f t="shared" si="37"/>
        <v>#N/A</v>
      </c>
      <c r="AO170" s="7" t="e">
        <f t="shared" si="38"/>
        <v>#N/A</v>
      </c>
      <c r="AP170" s="7" t="e">
        <v>#N/A</v>
      </c>
      <c r="AQ170" s="7" t="e">
        <v>#N/A</v>
      </c>
    </row>
    <row r="171" spans="1:43" outlineLevel="1">
      <c r="A171" s="95">
        <v>-843</v>
      </c>
      <c r="B171" s="8">
        <f t="shared" si="44"/>
        <v>1432690.1539121643</v>
      </c>
      <c r="C171" s="9">
        <f t="shared" si="28"/>
        <v>18204.998898506165</v>
      </c>
      <c r="D171" s="9">
        <f t="shared" si="45"/>
        <v>82.563081596495252</v>
      </c>
      <c r="E171" s="9">
        <f t="shared" si="46"/>
        <v>341.87382843488137</v>
      </c>
      <c r="F171" s="6">
        <f t="shared" si="9"/>
        <v>0</v>
      </c>
      <c r="G171" s="7">
        <f t="shared" si="10"/>
        <v>0</v>
      </c>
      <c r="H171" s="7">
        <f t="shared" si="47"/>
        <v>0</v>
      </c>
      <c r="I171" s="7">
        <f t="shared" si="48"/>
        <v>0</v>
      </c>
      <c r="J171" s="7">
        <f t="shared" si="13"/>
        <v>0</v>
      </c>
      <c r="K171" s="7">
        <f t="shared" si="14"/>
        <v>0</v>
      </c>
      <c r="L171" s="7">
        <f t="shared" si="15"/>
        <v>0</v>
      </c>
      <c r="M171" s="7">
        <f t="shared" si="16"/>
        <v>0</v>
      </c>
      <c r="N171" s="7">
        <f t="shared" si="29"/>
        <v>0</v>
      </c>
      <c r="O171" s="7">
        <f t="shared" si="30"/>
        <v>0</v>
      </c>
      <c r="P171" s="7">
        <f t="shared" si="17"/>
        <v>0</v>
      </c>
      <c r="Q171" s="7" t="e">
        <f t="shared" si="31"/>
        <v>#N/A</v>
      </c>
      <c r="R171" s="7">
        <f t="shared" si="50"/>
        <v>-843</v>
      </c>
      <c r="S171" s="7" t="e">
        <f t="shared" si="19"/>
        <v>#N/A</v>
      </c>
      <c r="T171" s="7" t="e">
        <f t="shared" si="20"/>
        <v>#N/A</v>
      </c>
      <c r="U171" s="7" t="e">
        <f t="shared" si="21"/>
        <v>#N/A</v>
      </c>
      <c r="V171" s="7" t="e">
        <f t="shared" si="39"/>
        <v>#N/A</v>
      </c>
      <c r="W171" s="7" t="e">
        <f t="shared" si="40"/>
        <v>#N/A</v>
      </c>
      <c r="X171" s="7" t="e">
        <f t="shared" si="24"/>
        <v>#N/A</v>
      </c>
      <c r="Y171" s="7" t="e">
        <f t="shared" si="25"/>
        <v>#N/A</v>
      </c>
      <c r="Z171" s="7" t="e">
        <f t="shared" si="26"/>
        <v>#N/A</v>
      </c>
      <c r="AA171" s="7" t="e">
        <f t="shared" si="27"/>
        <v>#N/A</v>
      </c>
      <c r="AB171" s="7">
        <f t="shared" si="41"/>
        <v>0</v>
      </c>
      <c r="AC171" s="7">
        <f t="shared" si="43"/>
        <v>0</v>
      </c>
      <c r="AD171" s="7" t="e">
        <f t="shared" si="42"/>
        <v>#N/A</v>
      </c>
      <c r="AG171" s="7" t="e">
        <f t="shared" si="33"/>
        <v>#N/A</v>
      </c>
      <c r="AH171" s="7" t="e">
        <f t="shared" si="34"/>
        <v>#N/A</v>
      </c>
      <c r="AI171" s="7" t="e">
        <f t="shared" si="35"/>
        <v>#N/A</v>
      </c>
      <c r="AJ171" s="7" t="e">
        <f t="shared" si="36"/>
        <v>#N/A</v>
      </c>
      <c r="AK171" s="7" t="e">
        <v>#N/A</v>
      </c>
      <c r="AL171" s="7" t="e">
        <v>#N/A</v>
      </c>
      <c r="AN171" s="7" t="e">
        <f t="shared" si="37"/>
        <v>#N/A</v>
      </c>
      <c r="AO171" s="7" t="e">
        <f t="shared" si="38"/>
        <v>#N/A</v>
      </c>
      <c r="AP171" s="7" t="e">
        <v>#N/A</v>
      </c>
      <c r="AQ171" s="7" t="e">
        <v>#N/A</v>
      </c>
    </row>
    <row r="172" spans="1:43" outlineLevel="1">
      <c r="A172" s="95">
        <v>-842</v>
      </c>
      <c r="B172" s="8">
        <f t="shared" si="44"/>
        <v>1415041.4159099348</v>
      </c>
      <c r="C172" s="9">
        <f t="shared" si="28"/>
        <v>17987.039258085817</v>
      </c>
      <c r="D172" s="9">
        <f t="shared" si="45"/>
        <v>82.587411880087345</v>
      </c>
      <c r="E172" s="9">
        <f t="shared" si="46"/>
        <v>341.231542775805</v>
      </c>
      <c r="F172" s="6">
        <f t="shared" si="9"/>
        <v>0</v>
      </c>
      <c r="G172" s="7">
        <f t="shared" si="10"/>
        <v>0</v>
      </c>
      <c r="H172" s="7">
        <f t="shared" si="47"/>
        <v>0</v>
      </c>
      <c r="I172" s="7">
        <f t="shared" si="48"/>
        <v>0</v>
      </c>
      <c r="J172" s="7">
        <f t="shared" si="13"/>
        <v>0</v>
      </c>
      <c r="K172" s="7">
        <f t="shared" si="14"/>
        <v>0</v>
      </c>
      <c r="L172" s="7">
        <f t="shared" si="15"/>
        <v>0</v>
      </c>
      <c r="M172" s="7">
        <f t="shared" si="16"/>
        <v>0</v>
      </c>
      <c r="N172" s="7">
        <f t="shared" si="29"/>
        <v>0</v>
      </c>
      <c r="O172" s="7">
        <f t="shared" si="30"/>
        <v>0</v>
      </c>
      <c r="P172" s="7">
        <f t="shared" si="17"/>
        <v>0</v>
      </c>
      <c r="Q172" s="7" t="e">
        <f t="shared" si="31"/>
        <v>#N/A</v>
      </c>
      <c r="R172" s="7">
        <f t="shared" si="50"/>
        <v>-842</v>
      </c>
      <c r="S172" s="7" t="e">
        <f t="shared" si="19"/>
        <v>#N/A</v>
      </c>
      <c r="T172" s="7" t="e">
        <f t="shared" si="20"/>
        <v>#N/A</v>
      </c>
      <c r="U172" s="7" t="e">
        <f t="shared" si="21"/>
        <v>#N/A</v>
      </c>
      <c r="V172" s="7" t="e">
        <f t="shared" si="39"/>
        <v>#N/A</v>
      </c>
      <c r="W172" s="7" t="e">
        <f t="shared" si="40"/>
        <v>#N/A</v>
      </c>
      <c r="X172" s="7" t="e">
        <f t="shared" si="24"/>
        <v>#N/A</v>
      </c>
      <c r="Y172" s="7" t="e">
        <f t="shared" si="25"/>
        <v>#N/A</v>
      </c>
      <c r="Z172" s="7" t="e">
        <f t="shared" si="26"/>
        <v>#N/A</v>
      </c>
      <c r="AA172" s="7" t="e">
        <f t="shared" si="27"/>
        <v>#N/A</v>
      </c>
      <c r="AB172" s="7">
        <f t="shared" si="41"/>
        <v>0</v>
      </c>
      <c r="AC172" s="7">
        <f t="shared" si="43"/>
        <v>0</v>
      </c>
      <c r="AD172" s="7" t="e">
        <f t="shared" si="42"/>
        <v>#N/A</v>
      </c>
      <c r="AG172" s="7" t="e">
        <f t="shared" si="33"/>
        <v>#N/A</v>
      </c>
      <c r="AH172" s="7" t="e">
        <f t="shared" si="34"/>
        <v>#N/A</v>
      </c>
      <c r="AI172" s="7" t="e">
        <f t="shared" si="35"/>
        <v>#N/A</v>
      </c>
      <c r="AJ172" s="7" t="e">
        <f t="shared" si="36"/>
        <v>#N/A</v>
      </c>
      <c r="AK172" s="7" t="e">
        <v>#N/A</v>
      </c>
      <c r="AL172" s="7" t="e">
        <v>#N/A</v>
      </c>
      <c r="AN172" s="7" t="e">
        <f t="shared" si="37"/>
        <v>#N/A</v>
      </c>
      <c r="AO172" s="7" t="e">
        <f t="shared" si="38"/>
        <v>#N/A</v>
      </c>
      <c r="AP172" s="7" t="e">
        <v>#N/A</v>
      </c>
      <c r="AQ172" s="7" t="e">
        <v>#N/A</v>
      </c>
    </row>
    <row r="173" spans="1:43" outlineLevel="1">
      <c r="A173" s="95">
        <v>-841</v>
      </c>
      <c r="B173" s="8">
        <f t="shared" si="44"/>
        <v>1397538.074531436</v>
      </c>
      <c r="C173" s="9">
        <f t="shared" si="28"/>
        <v>17770.823161398366</v>
      </c>
      <c r="D173" s="9">
        <f t="shared" si="45"/>
        <v>82.613388827088357</v>
      </c>
      <c r="E173" s="9">
        <f t="shared" si="46"/>
        <v>340.59134871044546</v>
      </c>
      <c r="F173" s="6">
        <f t="shared" si="9"/>
        <v>0</v>
      </c>
      <c r="G173" s="7">
        <f t="shared" si="10"/>
        <v>0</v>
      </c>
      <c r="H173" s="7">
        <f t="shared" si="47"/>
        <v>0</v>
      </c>
      <c r="I173" s="7">
        <f t="shared" si="48"/>
        <v>0</v>
      </c>
      <c r="J173" s="7">
        <f t="shared" si="13"/>
        <v>0</v>
      </c>
      <c r="K173" s="7">
        <f t="shared" si="14"/>
        <v>0</v>
      </c>
      <c r="L173" s="7">
        <f t="shared" si="15"/>
        <v>0</v>
      </c>
      <c r="M173" s="7">
        <f t="shared" si="16"/>
        <v>0</v>
      </c>
      <c r="N173" s="7">
        <f t="shared" si="29"/>
        <v>0</v>
      </c>
      <c r="O173" s="7">
        <f t="shared" si="30"/>
        <v>0</v>
      </c>
      <c r="P173" s="7">
        <f t="shared" si="17"/>
        <v>0</v>
      </c>
      <c r="Q173" s="7" t="e">
        <f t="shared" si="31"/>
        <v>#N/A</v>
      </c>
      <c r="R173" s="7">
        <f t="shared" si="50"/>
        <v>-841</v>
      </c>
      <c r="S173" s="7" t="e">
        <f t="shared" si="19"/>
        <v>#N/A</v>
      </c>
      <c r="T173" s="7" t="e">
        <f t="shared" si="20"/>
        <v>#N/A</v>
      </c>
      <c r="U173" s="7" t="e">
        <f t="shared" si="21"/>
        <v>#N/A</v>
      </c>
      <c r="V173" s="7" t="e">
        <f t="shared" si="39"/>
        <v>#N/A</v>
      </c>
      <c r="W173" s="7" t="e">
        <f t="shared" si="40"/>
        <v>#N/A</v>
      </c>
      <c r="X173" s="7" t="e">
        <f t="shared" si="24"/>
        <v>#N/A</v>
      </c>
      <c r="Y173" s="7" t="e">
        <f t="shared" si="25"/>
        <v>#N/A</v>
      </c>
      <c r="Z173" s="7" t="e">
        <f t="shared" si="26"/>
        <v>#N/A</v>
      </c>
      <c r="AA173" s="7" t="e">
        <f t="shared" si="27"/>
        <v>#N/A</v>
      </c>
      <c r="AB173" s="7">
        <f t="shared" si="41"/>
        <v>0</v>
      </c>
      <c r="AC173" s="7">
        <f t="shared" si="43"/>
        <v>0</v>
      </c>
      <c r="AD173" s="7" t="e">
        <f t="shared" si="42"/>
        <v>#N/A</v>
      </c>
      <c r="AG173" s="7" t="e">
        <f t="shared" si="33"/>
        <v>#N/A</v>
      </c>
      <c r="AH173" s="7" t="e">
        <f t="shared" si="34"/>
        <v>#N/A</v>
      </c>
      <c r="AI173" s="7" t="e">
        <f t="shared" si="35"/>
        <v>#N/A</v>
      </c>
      <c r="AJ173" s="7" t="e">
        <f t="shared" si="36"/>
        <v>#N/A</v>
      </c>
      <c r="AK173" s="7" t="e">
        <v>#N/A</v>
      </c>
      <c r="AL173" s="7" t="e">
        <v>#N/A</v>
      </c>
      <c r="AN173" s="7" t="e">
        <f t="shared" si="37"/>
        <v>#N/A</v>
      </c>
      <c r="AO173" s="7" t="e">
        <f t="shared" si="38"/>
        <v>#N/A</v>
      </c>
      <c r="AP173" s="7" t="e">
        <v>#N/A</v>
      </c>
      <c r="AQ173" s="7" t="e">
        <v>#N/A</v>
      </c>
    </row>
    <row r="174" spans="1:43" outlineLevel="1">
      <c r="A174" s="95">
        <v>-840</v>
      </c>
      <c r="B174" s="8">
        <f t="shared" si="44"/>
        <v>1380179.5289641768</v>
      </c>
      <c r="C174" s="9">
        <f t="shared" si="28"/>
        <v>17556.342687437311</v>
      </c>
      <c r="D174" s="9">
        <f t="shared" si="45"/>
        <v>82.64103709506422</v>
      </c>
      <c r="E174" s="9">
        <f t="shared" si="46"/>
        <v>339.95275538090959</v>
      </c>
      <c r="F174" s="6">
        <f t="shared" si="9"/>
        <v>0</v>
      </c>
      <c r="G174" s="7">
        <f t="shared" si="10"/>
        <v>0</v>
      </c>
      <c r="H174" s="7">
        <f t="shared" si="47"/>
        <v>0</v>
      </c>
      <c r="I174" s="7">
        <f t="shared" si="48"/>
        <v>0</v>
      </c>
      <c r="J174" s="7">
        <f t="shared" si="13"/>
        <v>0</v>
      </c>
      <c r="K174" s="7">
        <f t="shared" si="14"/>
        <v>0</v>
      </c>
      <c r="L174" s="7">
        <f t="shared" si="15"/>
        <v>0</v>
      </c>
      <c r="M174" s="7">
        <f t="shared" si="16"/>
        <v>0</v>
      </c>
      <c r="N174" s="7">
        <f t="shared" si="29"/>
        <v>0</v>
      </c>
      <c r="O174" s="7">
        <f t="shared" si="30"/>
        <v>0</v>
      </c>
      <c r="P174" s="7">
        <f t="shared" si="17"/>
        <v>0</v>
      </c>
      <c r="Q174" s="7" t="e">
        <f t="shared" si="31"/>
        <v>#N/A</v>
      </c>
      <c r="R174" s="7">
        <f t="shared" si="50"/>
        <v>-840</v>
      </c>
      <c r="S174" s="633" t="e">
        <f t="shared" si="19"/>
        <v>#N/A</v>
      </c>
      <c r="T174" s="7" t="e">
        <f t="shared" si="20"/>
        <v>#N/A</v>
      </c>
      <c r="U174" s="7" t="e">
        <f t="shared" si="21"/>
        <v>#N/A</v>
      </c>
      <c r="V174" s="7" t="e">
        <f t="shared" si="39"/>
        <v>#N/A</v>
      </c>
      <c r="W174" s="7" t="e">
        <f t="shared" si="40"/>
        <v>#N/A</v>
      </c>
      <c r="X174" s="7" t="e">
        <f t="shared" si="24"/>
        <v>#N/A</v>
      </c>
      <c r="Y174" s="7" t="e">
        <f t="shared" si="25"/>
        <v>#N/A</v>
      </c>
      <c r="Z174" s="7" t="e">
        <f t="shared" si="26"/>
        <v>#N/A</v>
      </c>
      <c r="AA174" s="7" t="e">
        <f t="shared" si="27"/>
        <v>#N/A</v>
      </c>
      <c r="AB174" s="7">
        <f t="shared" si="41"/>
        <v>0</v>
      </c>
      <c r="AC174" s="7">
        <f t="shared" si="43"/>
        <v>0</v>
      </c>
      <c r="AD174" s="7" t="e">
        <f t="shared" si="42"/>
        <v>#N/A</v>
      </c>
      <c r="AG174" s="7" t="e">
        <f t="shared" si="33"/>
        <v>#N/A</v>
      </c>
      <c r="AH174" s="7" t="e">
        <f t="shared" si="34"/>
        <v>#N/A</v>
      </c>
      <c r="AI174" s="7" t="e">
        <f t="shared" si="35"/>
        <v>#N/A</v>
      </c>
      <c r="AJ174" s="7" t="e">
        <f t="shared" si="36"/>
        <v>#N/A</v>
      </c>
      <c r="AK174" s="7" t="e">
        <v>#N/A</v>
      </c>
      <c r="AL174" s="7" t="e">
        <v>#N/A</v>
      </c>
      <c r="AN174" s="7" t="e">
        <f t="shared" si="37"/>
        <v>#N/A</v>
      </c>
      <c r="AO174" s="7" t="e">
        <f t="shared" si="38"/>
        <v>#N/A</v>
      </c>
      <c r="AP174" s="7" t="e">
        <v>#N/A</v>
      </c>
      <c r="AQ174" s="7" t="e">
        <v>#N/A</v>
      </c>
    </row>
    <row r="175" spans="1:43" outlineLevel="1">
      <c r="A175" s="95">
        <v>-839</v>
      </c>
      <c r="B175" s="8">
        <f t="shared" si="44"/>
        <v>1362965.178395655</v>
      </c>
      <c r="C175" s="9">
        <f t="shared" si="28"/>
        <v>17343.591380039856</v>
      </c>
      <c r="D175" s="9">
        <f t="shared" si="45"/>
        <v>82.670289788846489</v>
      </c>
      <c r="E175" s="9">
        <f t="shared" si="46"/>
        <v>339.31600435117963</v>
      </c>
      <c r="F175" s="6">
        <f t="shared" si="9"/>
        <v>0</v>
      </c>
      <c r="G175" s="7">
        <f t="shared" si="10"/>
        <v>0</v>
      </c>
      <c r="H175" s="7">
        <f t="shared" si="47"/>
        <v>0</v>
      </c>
      <c r="I175" s="7">
        <f t="shared" si="48"/>
        <v>0</v>
      </c>
      <c r="J175" s="7">
        <f t="shared" si="13"/>
        <v>0</v>
      </c>
      <c r="K175" s="7">
        <f t="shared" si="14"/>
        <v>0</v>
      </c>
      <c r="L175" s="7">
        <f t="shared" si="15"/>
        <v>0</v>
      </c>
      <c r="M175" s="7">
        <f t="shared" si="16"/>
        <v>0</v>
      </c>
      <c r="N175" s="7">
        <f t="shared" si="29"/>
        <v>0</v>
      </c>
      <c r="O175" s="7">
        <f t="shared" si="30"/>
        <v>0</v>
      </c>
      <c r="P175" s="7">
        <f t="shared" si="17"/>
        <v>0</v>
      </c>
      <c r="Q175" s="7" t="e">
        <f t="shared" si="31"/>
        <v>#N/A</v>
      </c>
      <c r="R175" s="7">
        <f t="shared" si="50"/>
        <v>-839</v>
      </c>
      <c r="S175" s="633" t="e">
        <f t="shared" si="19"/>
        <v>#N/A</v>
      </c>
      <c r="T175" s="7" t="e">
        <f t="shared" si="20"/>
        <v>#N/A</v>
      </c>
      <c r="U175" s="7" t="e">
        <f t="shared" si="21"/>
        <v>#N/A</v>
      </c>
      <c r="V175" s="7" t="e">
        <f t="shared" si="39"/>
        <v>#N/A</v>
      </c>
      <c r="W175" s="7" t="e">
        <f t="shared" si="40"/>
        <v>#N/A</v>
      </c>
      <c r="X175" s="7" t="e">
        <f t="shared" si="24"/>
        <v>#N/A</v>
      </c>
      <c r="Y175" s="7" t="e">
        <f t="shared" si="25"/>
        <v>#N/A</v>
      </c>
      <c r="Z175" s="7" t="e">
        <f t="shared" si="26"/>
        <v>#N/A</v>
      </c>
      <c r="AA175" s="7" t="e">
        <f t="shared" si="27"/>
        <v>#N/A</v>
      </c>
      <c r="AB175" s="7">
        <f t="shared" si="41"/>
        <v>0</v>
      </c>
      <c r="AC175" s="7">
        <f t="shared" si="43"/>
        <v>0</v>
      </c>
      <c r="AD175" s="7" t="e">
        <f t="shared" si="42"/>
        <v>#N/A</v>
      </c>
      <c r="AG175" s="7" t="e">
        <f t="shared" si="33"/>
        <v>#N/A</v>
      </c>
      <c r="AH175" s="7" t="e">
        <f t="shared" si="34"/>
        <v>#N/A</v>
      </c>
      <c r="AI175" s="7" t="e">
        <f t="shared" si="35"/>
        <v>#N/A</v>
      </c>
      <c r="AJ175" s="7" t="e">
        <f t="shared" si="36"/>
        <v>#N/A</v>
      </c>
      <c r="AK175" s="7" t="e">
        <v>#N/A</v>
      </c>
      <c r="AL175" s="7" t="e">
        <v>#N/A</v>
      </c>
      <c r="AN175" s="7" t="e">
        <f t="shared" si="37"/>
        <v>#N/A</v>
      </c>
      <c r="AO175" s="7" t="e">
        <f t="shared" si="38"/>
        <v>#N/A</v>
      </c>
      <c r="AP175" s="7" t="e">
        <v>#N/A</v>
      </c>
      <c r="AQ175" s="7" t="e">
        <v>#N/A</v>
      </c>
    </row>
    <row r="176" spans="1:43" outlineLevel="1">
      <c r="A176" s="95">
        <v>-838</v>
      </c>
      <c r="B176" s="8">
        <f t="shared" si="44"/>
        <v>1345894.4220133796</v>
      </c>
      <c r="C176" s="9">
        <f t="shared" si="28"/>
        <v>17132.562783043206</v>
      </c>
      <c r="D176" s="9">
        <f t="shared" si="45"/>
        <v>82.701171566001278</v>
      </c>
      <c r="E176" s="9">
        <f t="shared" si="46"/>
        <v>338.68109304461177</v>
      </c>
      <c r="F176" s="6">
        <f t="shared" si="9"/>
        <v>0</v>
      </c>
      <c r="G176" s="7">
        <f t="shared" si="10"/>
        <v>0</v>
      </c>
      <c r="H176" s="7">
        <f t="shared" si="47"/>
        <v>0</v>
      </c>
      <c r="I176" s="7">
        <f t="shared" si="48"/>
        <v>0</v>
      </c>
      <c r="J176" s="7">
        <f t="shared" si="13"/>
        <v>0</v>
      </c>
      <c r="K176" s="7">
        <f t="shared" si="14"/>
        <v>0</v>
      </c>
      <c r="L176" s="7">
        <f t="shared" si="15"/>
        <v>0</v>
      </c>
      <c r="M176" s="7">
        <f t="shared" si="16"/>
        <v>0</v>
      </c>
      <c r="N176" s="7">
        <f t="shared" si="29"/>
        <v>0</v>
      </c>
      <c r="O176" s="7">
        <f t="shared" si="30"/>
        <v>0</v>
      </c>
      <c r="P176" s="7">
        <f t="shared" si="17"/>
        <v>0</v>
      </c>
      <c r="Q176" s="7" t="e">
        <f t="shared" si="31"/>
        <v>#N/A</v>
      </c>
      <c r="R176" s="7">
        <f t="shared" si="50"/>
        <v>-838</v>
      </c>
      <c r="S176" s="633" t="e">
        <f t="shared" si="19"/>
        <v>#N/A</v>
      </c>
      <c r="T176" s="7" t="e">
        <f t="shared" si="20"/>
        <v>#N/A</v>
      </c>
      <c r="U176" s="7" t="e">
        <f t="shared" si="21"/>
        <v>#N/A</v>
      </c>
      <c r="V176" s="7" t="e">
        <f t="shared" si="39"/>
        <v>#N/A</v>
      </c>
      <c r="W176" s="7" t="e">
        <f t="shared" si="40"/>
        <v>#N/A</v>
      </c>
      <c r="X176" s="7" t="e">
        <f t="shared" si="24"/>
        <v>#N/A</v>
      </c>
      <c r="Y176" s="7" t="e">
        <f t="shared" si="25"/>
        <v>#N/A</v>
      </c>
      <c r="Z176" s="7" t="e">
        <f t="shared" si="26"/>
        <v>#N/A</v>
      </c>
      <c r="AA176" s="7" t="e">
        <f t="shared" si="27"/>
        <v>#N/A</v>
      </c>
      <c r="AB176" s="7">
        <f t="shared" si="41"/>
        <v>0</v>
      </c>
      <c r="AC176" s="7">
        <f t="shared" si="43"/>
        <v>0</v>
      </c>
      <c r="AD176" s="7" t="e">
        <f t="shared" si="42"/>
        <v>#N/A</v>
      </c>
      <c r="AG176" s="7" t="e">
        <f t="shared" si="33"/>
        <v>#N/A</v>
      </c>
      <c r="AH176" s="7" t="e">
        <f t="shared" si="34"/>
        <v>#N/A</v>
      </c>
      <c r="AI176" s="7" t="e">
        <f t="shared" si="35"/>
        <v>#N/A</v>
      </c>
      <c r="AJ176" s="7" t="e">
        <f t="shared" si="36"/>
        <v>#N/A</v>
      </c>
      <c r="AK176" s="7" t="e">
        <v>#N/A</v>
      </c>
      <c r="AL176" s="7" t="e">
        <v>#N/A</v>
      </c>
      <c r="AN176" s="7" t="e">
        <f t="shared" si="37"/>
        <v>#N/A</v>
      </c>
      <c r="AO176" s="7" t="e">
        <f t="shared" si="38"/>
        <v>#N/A</v>
      </c>
      <c r="AP176" s="7" t="e">
        <v>#N/A</v>
      </c>
      <c r="AQ176" s="7" t="e">
        <v>#N/A</v>
      </c>
    </row>
    <row r="177" spans="1:43" outlineLevel="1">
      <c r="A177" s="95">
        <v>-837</v>
      </c>
      <c r="B177" s="8">
        <f t="shared" si="44"/>
        <v>1328966.6590048559</v>
      </c>
      <c r="C177" s="9">
        <f t="shared" si="28"/>
        <v>16923.24897544086</v>
      </c>
      <c r="D177" s="9">
        <f t="shared" si="45"/>
        <v>82.733676566516351</v>
      </c>
      <c r="E177" s="9">
        <f t="shared" si="46"/>
        <v>338.04801888456325</v>
      </c>
      <c r="F177" s="6">
        <f t="shared" si="9"/>
        <v>0</v>
      </c>
      <c r="G177" s="7">
        <f t="shared" si="10"/>
        <v>0</v>
      </c>
      <c r="H177" s="7">
        <f t="shared" si="47"/>
        <v>0</v>
      </c>
      <c r="I177" s="7">
        <f t="shared" si="48"/>
        <v>0</v>
      </c>
      <c r="J177" s="7">
        <f t="shared" si="13"/>
        <v>0</v>
      </c>
      <c r="K177" s="7">
        <f t="shared" si="14"/>
        <v>0</v>
      </c>
      <c r="L177" s="7">
        <f t="shared" si="15"/>
        <v>0</v>
      </c>
      <c r="M177" s="7">
        <f t="shared" si="16"/>
        <v>0</v>
      </c>
      <c r="N177" s="7">
        <f t="shared" si="29"/>
        <v>0</v>
      </c>
      <c r="O177" s="7">
        <f t="shared" si="30"/>
        <v>0</v>
      </c>
      <c r="P177" s="7">
        <f t="shared" si="17"/>
        <v>0</v>
      </c>
      <c r="Q177" s="7" t="e">
        <f t="shared" si="31"/>
        <v>#N/A</v>
      </c>
      <c r="R177" s="7">
        <f t="shared" si="50"/>
        <v>-837</v>
      </c>
      <c r="S177" s="633" t="e">
        <f t="shared" si="19"/>
        <v>#N/A</v>
      </c>
      <c r="T177" s="7" t="e">
        <f t="shared" si="20"/>
        <v>#N/A</v>
      </c>
      <c r="U177" s="7" t="e">
        <f t="shared" si="21"/>
        <v>#N/A</v>
      </c>
      <c r="V177" s="7" t="e">
        <f t="shared" si="39"/>
        <v>#N/A</v>
      </c>
      <c r="W177" s="7" t="e">
        <f t="shared" si="40"/>
        <v>#N/A</v>
      </c>
      <c r="X177" s="7" t="e">
        <f t="shared" si="24"/>
        <v>#N/A</v>
      </c>
      <c r="Y177" s="7" t="e">
        <f t="shared" si="25"/>
        <v>#N/A</v>
      </c>
      <c r="Z177" s="7" t="e">
        <f t="shared" si="26"/>
        <v>#N/A</v>
      </c>
      <c r="AA177" s="7" t="e">
        <f t="shared" si="27"/>
        <v>#N/A</v>
      </c>
      <c r="AB177" s="7">
        <f t="shared" si="41"/>
        <v>0</v>
      </c>
      <c r="AC177" s="7">
        <f t="shared" si="43"/>
        <v>0</v>
      </c>
      <c r="AD177" s="7" t="e">
        <f t="shared" si="42"/>
        <v>#N/A</v>
      </c>
      <c r="AG177" s="7" t="e">
        <f t="shared" si="33"/>
        <v>#N/A</v>
      </c>
      <c r="AH177" s="7" t="e">
        <f t="shared" si="34"/>
        <v>#N/A</v>
      </c>
      <c r="AI177" s="7" t="e">
        <f t="shared" si="35"/>
        <v>#N/A</v>
      </c>
      <c r="AJ177" s="7" t="e">
        <f t="shared" si="36"/>
        <v>#N/A</v>
      </c>
      <c r="AK177" s="7" t="e">
        <v>#N/A</v>
      </c>
      <c r="AL177" s="7" t="e">
        <v>#N/A</v>
      </c>
      <c r="AN177" s="7" t="e">
        <f t="shared" si="37"/>
        <v>#N/A</v>
      </c>
      <c r="AO177" s="7" t="e">
        <f t="shared" si="38"/>
        <v>#N/A</v>
      </c>
      <c r="AP177" s="7" t="e">
        <v>#N/A</v>
      </c>
      <c r="AQ177" s="7" t="e">
        <v>#N/A</v>
      </c>
    </row>
    <row r="178" spans="1:43" outlineLevel="1">
      <c r="A178" s="95">
        <v>-836</v>
      </c>
      <c r="B178" s="8">
        <f t="shared" si="44"/>
        <v>1312181.2885575891</v>
      </c>
      <c r="C178" s="9">
        <f t="shared" si="28"/>
        <v>16715.643501070022</v>
      </c>
      <c r="D178" s="9">
        <f t="shared" si="45"/>
        <v>82.767859965535933</v>
      </c>
      <c r="E178" s="9">
        <f t="shared" si="46"/>
        <v>337.41677929439152</v>
      </c>
      <c r="F178" s="6">
        <f t="shared" ref="F178:F241" si="51">IF(A178&lt;=$A$93,1,0)*(A178&gt;=-$C$46/2)</f>
        <v>0</v>
      </c>
      <c r="G178" s="7">
        <f t="shared" ref="G178:G241" si="52">IF($C$52=1,IF(AND(A178&gt;=$A$94,A178&lt;=$A$96),1,0),IF(AND(A178&gt;=$A$94,A178&lt;=$A$96),1,0))</f>
        <v>0</v>
      </c>
      <c r="H178" s="7">
        <f t="shared" si="47"/>
        <v>0</v>
      </c>
      <c r="I178" s="7">
        <f t="shared" si="48"/>
        <v>0</v>
      </c>
      <c r="J178" s="7">
        <f t="shared" ref="J178:J241" si="53">IF(A178&gt;=$A$93+$C$78-IF($C$36="yes",$C$44,0),1,0)</f>
        <v>0</v>
      </c>
      <c r="K178" s="7">
        <f t="shared" ref="K178:K241" si="54">IF(A178&gt;=$A$93+$C$78+$C$75-IF($C$36="yes",$C$44,0),1,0)</f>
        <v>0</v>
      </c>
      <c r="L178" s="7">
        <f t="shared" ref="L178:L241" si="55">IF(A178&gt;=$A$93+$C$78+$C$76+$C$75-IF($C$36="yes",$C$44,0),1,0)</f>
        <v>0</v>
      </c>
      <c r="M178" s="7">
        <f t="shared" ref="M178:M241" si="56">IF(A178&gt;$A$93+$C$78+$C$76+2*$C$75-IF($C$36="yes",$C$44,0),1,0)</f>
        <v>0</v>
      </c>
      <c r="N178" s="7">
        <f t="shared" si="29"/>
        <v>0</v>
      </c>
      <c r="O178" s="7">
        <f t="shared" si="30"/>
        <v>0</v>
      </c>
      <c r="P178" s="7">
        <f t="shared" ref="P178:P241" si="57">IF(AND(L178=1,M178=0),($C$75^2-(A178-$A$93+IF($C$36="yes",$C$44,0)-$C$78-$C$76-$C$75)^2)^0.5+$L$107,0)</f>
        <v>0</v>
      </c>
      <c r="Q178" s="7" t="e">
        <f t="shared" si="31"/>
        <v>#N/A</v>
      </c>
      <c r="R178" s="7">
        <f t="shared" si="50"/>
        <v>-836</v>
      </c>
      <c r="S178" s="633" t="e">
        <f t="shared" ref="S178:S241" si="58">IF($B$22="Design",AG178,AK178)</f>
        <v>#N/A</v>
      </c>
      <c r="T178" s="7" t="e">
        <f t="shared" ref="T178:T241" si="59">IF($B$22="Design",AH178,AL178)</f>
        <v>#N/A</v>
      </c>
      <c r="U178" s="7" t="e">
        <f t="shared" ref="U178:U241" si="60">IF($C$39="yes",IF(NOT(ISNA(VLOOKUP(A178,$A$91:$B$100,2,FALSE))),VLOOKUP(A178,$A$91:$B$100,2,FALSE),NA()),NA())</f>
        <v>#N/A</v>
      </c>
      <c r="V178" s="7" t="e">
        <f t="shared" si="39"/>
        <v>#N/A</v>
      </c>
      <c r="W178" s="7" t="e">
        <f t="shared" si="40"/>
        <v>#N/A</v>
      </c>
      <c r="X178" s="7" t="e">
        <f t="shared" ref="X178:X241" si="61">IF($C$38="yes",IF(NOT(ISNA(VLOOKUP(A178,$B$103:$C$105,1,FALSE))),VLOOKUP(A178,$B$103:$C$105,2,FALSE),NA()),NA())</f>
        <v>#N/A</v>
      </c>
      <c r="Y178" s="7" t="e">
        <f t="shared" ref="Y178:Y241" si="62">IF($C$38="yes",IF(NOT(ISNA(VLOOKUP(A178,$B$106:$C$108,1,FALSE))),VLOOKUP(A178,$B$106:$C$108,2,FALSE),NA()),NA())</f>
        <v>#N/A</v>
      </c>
      <c r="Z178" s="7" t="e">
        <f t="shared" ref="Z178:Z241" si="63">IF($C$38="yes",IF(NOT(ISNA(VLOOKUP(A178,$D$103:$E$108,1,FALSE))),VLOOKUP(A178,$D$103:$E$108,2,FALSE),NA()),NA())</f>
        <v>#N/A</v>
      </c>
      <c r="AA178" s="7" t="e">
        <f t="shared" ref="AA178:AA241" si="64">IF($C$38="yes",IF(NOT(ISNA(VLOOKUP(A178,$F$103:$G$108,1,FALSE))),VLOOKUP(A178,$F$103:$G$108,2,FALSE),NA()),NA())</f>
        <v>#N/A</v>
      </c>
      <c r="AB178" s="7">
        <f t="shared" si="41"/>
        <v>0</v>
      </c>
      <c r="AC178" s="7">
        <f t="shared" si="43"/>
        <v>0</v>
      </c>
      <c r="AD178" s="7" t="e">
        <f t="shared" si="42"/>
        <v>#N/A</v>
      </c>
      <c r="AG178" s="7" t="e">
        <f t="shared" si="33"/>
        <v>#N/A</v>
      </c>
      <c r="AH178" s="7" t="e">
        <f t="shared" si="34"/>
        <v>#N/A</v>
      </c>
      <c r="AI178" s="7" t="e">
        <f t="shared" si="35"/>
        <v>#N/A</v>
      </c>
      <c r="AJ178" s="7" t="e">
        <f t="shared" si="36"/>
        <v>#N/A</v>
      </c>
      <c r="AK178" s="7" t="e">
        <v>#N/A</v>
      </c>
      <c r="AL178" s="7" t="e">
        <v>#N/A</v>
      </c>
      <c r="AN178" s="7" t="e">
        <f t="shared" si="37"/>
        <v>#N/A</v>
      </c>
      <c r="AO178" s="7" t="e">
        <f t="shared" si="38"/>
        <v>#N/A</v>
      </c>
      <c r="AP178" s="7" t="e">
        <v>#N/A</v>
      </c>
      <c r="AQ178" s="7" t="e">
        <v>#N/A</v>
      </c>
    </row>
    <row r="179" spans="1:43" outlineLevel="1">
      <c r="A179" s="95">
        <v>-835</v>
      </c>
      <c r="B179" s="8">
        <f t="shared" si="44"/>
        <v>1295537.7098590843</v>
      </c>
      <c r="C179" s="9">
        <f t="shared" ref="C179:C242" si="65">spline($A$94:$A$96,$B$94:$B$96,A179)</f>
        <v>16509.739903767899</v>
      </c>
      <c r="D179" s="9">
        <f t="shared" si="45"/>
        <v>82.803593832735274</v>
      </c>
      <c r="E179" s="9">
        <f t="shared" si="46"/>
        <v>336.78737169745256</v>
      </c>
      <c r="F179" s="6">
        <f t="shared" si="51"/>
        <v>0</v>
      </c>
      <c r="G179" s="7">
        <f t="shared" si="52"/>
        <v>0</v>
      </c>
      <c r="H179" s="7">
        <f t="shared" si="47"/>
        <v>0</v>
      </c>
      <c r="I179" s="7">
        <f t="shared" si="48"/>
        <v>0</v>
      </c>
      <c r="J179" s="7">
        <f t="shared" si="53"/>
        <v>0</v>
      </c>
      <c r="K179" s="7">
        <f t="shared" si="54"/>
        <v>0</v>
      </c>
      <c r="L179" s="7">
        <f t="shared" si="55"/>
        <v>0</v>
      </c>
      <c r="M179" s="7">
        <f t="shared" si="56"/>
        <v>0</v>
      </c>
      <c r="N179" s="7">
        <f t="shared" ref="N179:N242" si="66">IF(AND(J179=1,K179=0),($C$75^2-(A179-$A$93+IF($C$36="yes",$C$44,0)-$C$78-$C$75)^2)^0.5+T179-$C$77+IF($C$36="yes",$C$44,0),0)</f>
        <v>0</v>
      </c>
      <c r="O179" s="7">
        <f t="shared" ref="O179:O242" si="67">IF(AND(K179=1,L179=0),MAX($N$114:$N$814),0)</f>
        <v>0</v>
      </c>
      <c r="P179" s="7">
        <f t="shared" si="57"/>
        <v>0</v>
      </c>
      <c r="Q179" s="7" t="e">
        <f t="shared" ref="Q179:Q242" si="68">IF($C$37="yes",IF(SUM(N179:P179)&gt;0,SUM(N179:P179),NA()),NA())</f>
        <v>#N/A</v>
      </c>
      <c r="R179" s="7">
        <f t="shared" si="50"/>
        <v>-835</v>
      </c>
      <c r="S179" s="7" t="e">
        <f t="shared" si="58"/>
        <v>#N/A</v>
      </c>
      <c r="T179" s="7" t="e">
        <f t="shared" si="59"/>
        <v>#N/A</v>
      </c>
      <c r="U179" s="7" t="e">
        <f t="shared" si="60"/>
        <v>#N/A</v>
      </c>
      <c r="V179" s="7" t="e">
        <f t="shared" si="39"/>
        <v>#N/A</v>
      </c>
      <c r="W179" s="7" t="e">
        <f t="shared" si="40"/>
        <v>#N/A</v>
      </c>
      <c r="X179" s="7" t="e">
        <f t="shared" si="61"/>
        <v>#N/A</v>
      </c>
      <c r="Y179" s="7" t="e">
        <f t="shared" si="62"/>
        <v>#N/A</v>
      </c>
      <c r="Z179" s="7" t="e">
        <f t="shared" si="63"/>
        <v>#N/A</v>
      </c>
      <c r="AA179" s="7" t="e">
        <f t="shared" si="64"/>
        <v>#N/A</v>
      </c>
      <c r="AB179" s="7">
        <f t="shared" si="41"/>
        <v>0</v>
      </c>
      <c r="AC179" s="7">
        <f t="shared" si="43"/>
        <v>0</v>
      </c>
      <c r="AD179" s="7" t="e">
        <f t="shared" si="42"/>
        <v>#N/A</v>
      </c>
      <c r="AG179" s="7" t="e">
        <f t="shared" ref="AG179:AG242" si="69">IF(F179*B179=0,NA(),B179*F179)</f>
        <v>#N/A</v>
      </c>
      <c r="AH179" s="7" t="e">
        <f t="shared" ref="AH179:AH242" si="70">IF(SUMPRODUCT(C179:E179,G179:I179)=0,NA(),SUMPRODUCT(C179:E179,G179:I179))</f>
        <v>#N/A</v>
      </c>
      <c r="AI179" s="7" t="e">
        <f t="shared" ref="AI179:AI242" si="71">IF(F179*B179=0,NA(),B179*F179)</f>
        <v>#N/A</v>
      </c>
      <c r="AJ179" s="7" t="e">
        <f t="shared" ref="AJ179:AJ242" si="72">IF(SUMPRODUCT(C179:E179,G179:I179)=0,NA(),SUMPRODUCT(C179:E179,G179:I179))</f>
        <v>#N/A</v>
      </c>
      <c r="AK179" s="7" t="e">
        <v>#N/A</v>
      </c>
      <c r="AL179" s="7" t="e">
        <v>#N/A</v>
      </c>
      <c r="AN179" s="7" t="e">
        <f t="shared" ref="AN179:AN242" si="73">IF($C$37="yes",Q179,NA())</f>
        <v>#N/A</v>
      </c>
      <c r="AO179" s="7" t="e">
        <f t="shared" ref="AO179:AO242" si="74">IF($C$37="yes",2*$L$107-AN179,NA())</f>
        <v>#N/A</v>
      </c>
      <c r="AP179" s="7" t="e">
        <v>#N/A</v>
      </c>
      <c r="AQ179" s="7" t="e">
        <v>#N/A</v>
      </c>
    </row>
    <row r="180" spans="1:43" outlineLevel="1">
      <c r="A180" s="95">
        <v>-834</v>
      </c>
      <c r="B180" s="8">
        <f t="shared" si="44"/>
        <v>1279035.322096847</v>
      </c>
      <c r="C180" s="9">
        <f t="shared" si="65"/>
        <v>16305.530262527987</v>
      </c>
      <c r="D180" s="9">
        <f t="shared" si="45"/>
        <v>82.840933343258612</v>
      </c>
      <c r="E180" s="9">
        <f t="shared" si="46"/>
        <v>336.16003765772882</v>
      </c>
      <c r="F180" s="6">
        <f t="shared" si="51"/>
        <v>0</v>
      </c>
      <c r="G180" s="7">
        <f t="shared" si="52"/>
        <v>0</v>
      </c>
      <c r="H180" s="7">
        <f t="shared" si="47"/>
        <v>0</v>
      </c>
      <c r="I180" s="7">
        <f t="shared" si="48"/>
        <v>0</v>
      </c>
      <c r="J180" s="7">
        <f t="shared" si="53"/>
        <v>0</v>
      </c>
      <c r="K180" s="7">
        <f t="shared" si="54"/>
        <v>0</v>
      </c>
      <c r="L180" s="7">
        <f t="shared" si="55"/>
        <v>0</v>
      </c>
      <c r="M180" s="7">
        <f t="shared" si="56"/>
        <v>0</v>
      </c>
      <c r="N180" s="7">
        <f t="shared" si="66"/>
        <v>0</v>
      </c>
      <c r="O180" s="7">
        <f t="shared" si="67"/>
        <v>0</v>
      </c>
      <c r="P180" s="7">
        <f t="shared" si="57"/>
        <v>0</v>
      </c>
      <c r="Q180" s="7" t="e">
        <f t="shared" si="68"/>
        <v>#N/A</v>
      </c>
      <c r="R180" s="7">
        <f t="shared" si="50"/>
        <v>-834</v>
      </c>
      <c r="S180" s="7" t="e">
        <f t="shared" si="58"/>
        <v>#N/A</v>
      </c>
      <c r="T180" s="7" t="e">
        <f t="shared" si="59"/>
        <v>#N/A</v>
      </c>
      <c r="U180" s="7" t="e">
        <f t="shared" si="60"/>
        <v>#N/A</v>
      </c>
      <c r="V180" s="7" t="e">
        <f t="shared" ref="V180:V243" si="75">IF(DesignMode="Design",AN180,AP180)</f>
        <v>#N/A</v>
      </c>
      <c r="W180" s="7" t="e">
        <f t="shared" ref="W180:W243" si="76">IF(DesignMode="Design",AO180,AQ180)</f>
        <v>#N/A</v>
      </c>
      <c r="X180" s="7" t="e">
        <f t="shared" si="61"/>
        <v>#N/A</v>
      </c>
      <c r="Y180" s="7" t="e">
        <f t="shared" si="62"/>
        <v>#N/A</v>
      </c>
      <c r="Z180" s="7" t="e">
        <f t="shared" si="63"/>
        <v>#N/A</v>
      </c>
      <c r="AA180" s="7" t="e">
        <f t="shared" si="64"/>
        <v>#N/A</v>
      </c>
      <c r="AB180" s="7">
        <f t="shared" ref="AB180:AB243" si="77">IF(NOT(ISNA(T180)),(R180-R179)*T180*2,0)</f>
        <v>0</v>
      </c>
      <c r="AC180" s="7">
        <f t="shared" si="43"/>
        <v>0</v>
      </c>
      <c r="AD180" s="7" t="e">
        <f t="shared" ref="AD180:AD243" si="78">IF($C$39="yes",IF(OR(NOT(ISNA(U179)),NOT(ISNA(U181)),NOT(ISNA(U180))),(T180-T179)/(R180-R179)*width/1.4/2,NA()),NA())</f>
        <v>#N/A</v>
      </c>
      <c r="AG180" s="7" t="e">
        <f t="shared" si="69"/>
        <v>#N/A</v>
      </c>
      <c r="AH180" s="7" t="e">
        <f t="shared" si="70"/>
        <v>#N/A</v>
      </c>
      <c r="AI180" s="7" t="e">
        <f t="shared" si="71"/>
        <v>#N/A</v>
      </c>
      <c r="AJ180" s="7" t="e">
        <f t="shared" si="72"/>
        <v>#N/A</v>
      </c>
      <c r="AK180" s="7" t="e">
        <v>#N/A</v>
      </c>
      <c r="AL180" s="7" t="e">
        <v>#N/A</v>
      </c>
      <c r="AN180" s="7" t="e">
        <f t="shared" si="73"/>
        <v>#N/A</v>
      </c>
      <c r="AO180" s="7" t="e">
        <f t="shared" si="74"/>
        <v>#N/A</v>
      </c>
      <c r="AP180" s="7" t="e">
        <v>#N/A</v>
      </c>
      <c r="AQ180" s="7" t="e">
        <v>#N/A</v>
      </c>
    </row>
    <row r="181" spans="1:43" outlineLevel="1">
      <c r="A181" s="95">
        <v>-833</v>
      </c>
      <c r="B181" s="8">
        <f t="shared" si="44"/>
        <v>1262673.524458386</v>
      </c>
      <c r="C181" s="9">
        <f t="shared" si="65"/>
        <v>16103.008121187489</v>
      </c>
      <c r="D181" s="9">
        <f t="shared" si="45"/>
        <v>82.879872637093754</v>
      </c>
      <c r="E181" s="9">
        <f t="shared" si="46"/>
        <v>335.53428631732697</v>
      </c>
      <c r="F181" s="6">
        <f t="shared" si="51"/>
        <v>0</v>
      </c>
      <c r="G181" s="7">
        <f t="shared" si="52"/>
        <v>0</v>
      </c>
      <c r="H181" s="7">
        <f t="shared" si="47"/>
        <v>0</v>
      </c>
      <c r="I181" s="7">
        <f t="shared" si="48"/>
        <v>0</v>
      </c>
      <c r="J181" s="7">
        <f t="shared" si="53"/>
        <v>0</v>
      </c>
      <c r="K181" s="7">
        <f t="shared" si="54"/>
        <v>0</v>
      </c>
      <c r="L181" s="7">
        <f t="shared" si="55"/>
        <v>0</v>
      </c>
      <c r="M181" s="7">
        <f t="shared" si="56"/>
        <v>0</v>
      </c>
      <c r="N181" s="7">
        <f t="shared" si="66"/>
        <v>0</v>
      </c>
      <c r="O181" s="7">
        <f t="shared" si="67"/>
        <v>0</v>
      </c>
      <c r="P181" s="7">
        <f t="shared" si="57"/>
        <v>0</v>
      </c>
      <c r="Q181" s="7" t="e">
        <f t="shared" si="68"/>
        <v>#N/A</v>
      </c>
      <c r="R181" s="7">
        <f t="shared" si="50"/>
        <v>-833</v>
      </c>
      <c r="S181" s="7" t="e">
        <f t="shared" si="58"/>
        <v>#N/A</v>
      </c>
      <c r="T181" s="7" t="e">
        <f t="shared" si="59"/>
        <v>#N/A</v>
      </c>
      <c r="U181" s="7" t="e">
        <f t="shared" si="60"/>
        <v>#N/A</v>
      </c>
      <c r="V181" s="7" t="e">
        <f t="shared" si="75"/>
        <v>#N/A</v>
      </c>
      <c r="W181" s="7" t="e">
        <f t="shared" si="76"/>
        <v>#N/A</v>
      </c>
      <c r="X181" s="7" t="e">
        <f t="shared" si="61"/>
        <v>#N/A</v>
      </c>
      <c r="Y181" s="7" t="e">
        <f t="shared" si="62"/>
        <v>#N/A</v>
      </c>
      <c r="Z181" s="7" t="e">
        <f t="shared" si="63"/>
        <v>#N/A</v>
      </c>
      <c r="AA181" s="7" t="e">
        <f t="shared" si="64"/>
        <v>#N/A</v>
      </c>
      <c r="AB181" s="7">
        <f t="shared" si="77"/>
        <v>0</v>
      </c>
      <c r="AC181" s="7">
        <f t="shared" ref="AC181:AC244" si="79">IF(NOT(OR(ISNA(T181),ISNA(T180))),((A181-A180)^2+(T181-T180)^2)^0.5,0)+IF(NOT(OR(ISNA(S181),ISNA(S180))),((A181-A180)^2+(S181-S180)^2)^0.5,0)</f>
        <v>0</v>
      </c>
      <c r="AD181" s="7" t="e">
        <f t="shared" si="78"/>
        <v>#N/A</v>
      </c>
      <c r="AG181" s="7" t="e">
        <f t="shared" si="69"/>
        <v>#N/A</v>
      </c>
      <c r="AH181" s="7" t="e">
        <f t="shared" si="70"/>
        <v>#N/A</v>
      </c>
      <c r="AI181" s="7" t="e">
        <f t="shared" si="71"/>
        <v>#N/A</v>
      </c>
      <c r="AJ181" s="7" t="e">
        <f t="shared" si="72"/>
        <v>#N/A</v>
      </c>
      <c r="AK181" s="7" t="e">
        <v>#N/A</v>
      </c>
      <c r="AL181" s="7" t="e">
        <v>#N/A</v>
      </c>
      <c r="AN181" s="7" t="e">
        <f t="shared" si="73"/>
        <v>#N/A</v>
      </c>
      <c r="AO181" s="7" t="e">
        <f t="shared" si="74"/>
        <v>#N/A</v>
      </c>
      <c r="AP181" s="7" t="e">
        <v>#N/A</v>
      </c>
      <c r="AQ181" s="7" t="e">
        <v>#N/A</v>
      </c>
    </row>
    <row r="182" spans="1:43" outlineLevel="1">
      <c r="A182" s="95">
        <v>-832</v>
      </c>
      <c r="B182" s="8">
        <f t="shared" si="44"/>
        <v>1246451.7161311992</v>
      </c>
      <c r="C182" s="9">
        <f t="shared" si="65"/>
        <v>15902.167023583621</v>
      </c>
      <c r="D182" s="9">
        <f t="shared" si="45"/>
        <v>82.920436371806701</v>
      </c>
      <c r="E182" s="9">
        <f t="shared" si="46"/>
        <v>334.91035924022958</v>
      </c>
      <c r="F182" s="6">
        <f t="shared" si="51"/>
        <v>0</v>
      </c>
      <c r="G182" s="7">
        <f t="shared" si="52"/>
        <v>0</v>
      </c>
      <c r="H182" s="7">
        <f t="shared" si="47"/>
        <v>0</v>
      </c>
      <c r="I182" s="7">
        <f t="shared" si="48"/>
        <v>0</v>
      </c>
      <c r="J182" s="7">
        <f t="shared" si="53"/>
        <v>0</v>
      </c>
      <c r="K182" s="7">
        <f t="shared" si="54"/>
        <v>0</v>
      </c>
      <c r="L182" s="7">
        <f t="shared" si="55"/>
        <v>0</v>
      </c>
      <c r="M182" s="7">
        <f t="shared" si="56"/>
        <v>0</v>
      </c>
      <c r="N182" s="7">
        <f t="shared" si="66"/>
        <v>0</v>
      </c>
      <c r="O182" s="7">
        <f t="shared" si="67"/>
        <v>0</v>
      </c>
      <c r="P182" s="7">
        <f t="shared" si="57"/>
        <v>0</v>
      </c>
      <c r="Q182" s="7" t="e">
        <f t="shared" si="68"/>
        <v>#N/A</v>
      </c>
      <c r="R182" s="7">
        <f t="shared" si="50"/>
        <v>-832</v>
      </c>
      <c r="S182" s="7" t="e">
        <f t="shared" si="58"/>
        <v>#N/A</v>
      </c>
      <c r="T182" s="7" t="e">
        <f t="shared" si="59"/>
        <v>#N/A</v>
      </c>
      <c r="U182" s="7" t="e">
        <f t="shared" si="60"/>
        <v>#N/A</v>
      </c>
      <c r="V182" s="7" t="e">
        <f t="shared" si="75"/>
        <v>#N/A</v>
      </c>
      <c r="W182" s="7" t="e">
        <f t="shared" si="76"/>
        <v>#N/A</v>
      </c>
      <c r="X182" s="7" t="e">
        <f t="shared" si="61"/>
        <v>#N/A</v>
      </c>
      <c r="Y182" s="7" t="e">
        <f t="shared" si="62"/>
        <v>#N/A</v>
      </c>
      <c r="Z182" s="7" t="e">
        <f t="shared" si="63"/>
        <v>#N/A</v>
      </c>
      <c r="AA182" s="7" t="e">
        <f t="shared" si="64"/>
        <v>#N/A</v>
      </c>
      <c r="AB182" s="7">
        <f t="shared" si="77"/>
        <v>0</v>
      </c>
      <c r="AC182" s="7">
        <f t="shared" si="79"/>
        <v>0</v>
      </c>
      <c r="AD182" s="7" t="e">
        <f t="shared" si="78"/>
        <v>#N/A</v>
      </c>
      <c r="AG182" s="7" t="e">
        <f t="shared" si="69"/>
        <v>#N/A</v>
      </c>
      <c r="AH182" s="7" t="e">
        <f t="shared" si="70"/>
        <v>#N/A</v>
      </c>
      <c r="AI182" s="7" t="e">
        <f t="shared" si="71"/>
        <v>#N/A</v>
      </c>
      <c r="AJ182" s="7" t="e">
        <f t="shared" si="72"/>
        <v>#N/A</v>
      </c>
      <c r="AK182" s="7" t="e">
        <v>#N/A</v>
      </c>
      <c r="AL182" s="7" t="e">
        <v>#N/A</v>
      </c>
      <c r="AN182" s="7" t="e">
        <f t="shared" si="73"/>
        <v>#N/A</v>
      </c>
      <c r="AO182" s="7" t="e">
        <f t="shared" si="74"/>
        <v>#N/A</v>
      </c>
      <c r="AP182" s="7" t="e">
        <v>#N/A</v>
      </c>
      <c r="AQ182" s="7" t="e">
        <v>#N/A</v>
      </c>
    </row>
    <row r="183" spans="1:43" outlineLevel="1">
      <c r="A183" s="95">
        <v>-831</v>
      </c>
      <c r="B183" s="8">
        <f t="shared" si="44"/>
        <v>1230369.2963027954</v>
      </c>
      <c r="C183" s="9">
        <f t="shared" si="65"/>
        <v>15702.999048709869</v>
      </c>
      <c r="D183" s="9">
        <f t="shared" si="45"/>
        <v>82.962557652229009</v>
      </c>
      <c r="E183" s="9">
        <f t="shared" si="46"/>
        <v>334.28825384979268</v>
      </c>
      <c r="F183" s="6">
        <f t="shared" si="51"/>
        <v>0</v>
      </c>
      <c r="G183" s="7">
        <f t="shared" si="52"/>
        <v>0</v>
      </c>
      <c r="H183" s="7">
        <f t="shared" si="47"/>
        <v>0</v>
      </c>
      <c r="I183" s="7">
        <f t="shared" si="48"/>
        <v>0</v>
      </c>
      <c r="J183" s="7">
        <f t="shared" si="53"/>
        <v>0</v>
      </c>
      <c r="K183" s="7">
        <f t="shared" si="54"/>
        <v>0</v>
      </c>
      <c r="L183" s="7">
        <f t="shared" si="55"/>
        <v>0</v>
      </c>
      <c r="M183" s="7">
        <f t="shared" si="56"/>
        <v>0</v>
      </c>
      <c r="N183" s="7">
        <f t="shared" si="66"/>
        <v>0</v>
      </c>
      <c r="O183" s="7">
        <f t="shared" si="67"/>
        <v>0</v>
      </c>
      <c r="P183" s="7">
        <f t="shared" si="57"/>
        <v>0</v>
      </c>
      <c r="Q183" s="7" t="e">
        <f t="shared" si="68"/>
        <v>#N/A</v>
      </c>
      <c r="R183" s="7">
        <f t="shared" si="50"/>
        <v>-831</v>
      </c>
      <c r="S183" s="7" t="e">
        <f t="shared" si="58"/>
        <v>#N/A</v>
      </c>
      <c r="T183" s="7" t="e">
        <f t="shared" si="59"/>
        <v>#N/A</v>
      </c>
      <c r="U183" s="7" t="e">
        <f t="shared" si="60"/>
        <v>#N/A</v>
      </c>
      <c r="V183" s="7" t="e">
        <f t="shared" si="75"/>
        <v>#N/A</v>
      </c>
      <c r="W183" s="7" t="e">
        <f t="shared" si="76"/>
        <v>#N/A</v>
      </c>
      <c r="X183" s="7" t="e">
        <f t="shared" si="61"/>
        <v>#N/A</v>
      </c>
      <c r="Y183" s="7" t="e">
        <f t="shared" si="62"/>
        <v>#N/A</v>
      </c>
      <c r="Z183" s="7" t="e">
        <f t="shared" si="63"/>
        <v>#N/A</v>
      </c>
      <c r="AA183" s="7" t="e">
        <f t="shared" si="64"/>
        <v>#N/A</v>
      </c>
      <c r="AB183" s="7">
        <f t="shared" si="77"/>
        <v>0</v>
      </c>
      <c r="AC183" s="7">
        <f t="shared" si="79"/>
        <v>0</v>
      </c>
      <c r="AD183" s="7" t="e">
        <f t="shared" si="78"/>
        <v>#N/A</v>
      </c>
      <c r="AG183" s="7" t="e">
        <f t="shared" si="69"/>
        <v>#N/A</v>
      </c>
      <c r="AH183" s="7" t="e">
        <f t="shared" si="70"/>
        <v>#N/A</v>
      </c>
      <c r="AI183" s="7" t="e">
        <f t="shared" si="71"/>
        <v>#N/A</v>
      </c>
      <c r="AJ183" s="7" t="e">
        <f t="shared" si="72"/>
        <v>#N/A</v>
      </c>
      <c r="AK183" s="7" t="e">
        <v>#N/A</v>
      </c>
      <c r="AL183" s="7" t="e">
        <v>#N/A</v>
      </c>
      <c r="AN183" s="7" t="e">
        <f t="shared" si="73"/>
        <v>#N/A</v>
      </c>
      <c r="AO183" s="7" t="e">
        <f t="shared" si="74"/>
        <v>#N/A</v>
      </c>
      <c r="AP183" s="7" t="e">
        <v>#N/A</v>
      </c>
      <c r="AQ183" s="7" t="e">
        <v>#N/A</v>
      </c>
    </row>
    <row r="184" spans="1:43" outlineLevel="1">
      <c r="A184" s="95">
        <v>-830</v>
      </c>
      <c r="B184" s="8">
        <f t="shared" si="44"/>
        <v>1214425.66416068</v>
      </c>
      <c r="C184" s="9">
        <f t="shared" si="65"/>
        <v>15505.49774040344</v>
      </c>
      <c r="D184" s="9">
        <f t="shared" si="45"/>
        <v>83.006291653504917</v>
      </c>
      <c r="E184" s="9">
        <f t="shared" si="46"/>
        <v>333.66821170999913</v>
      </c>
      <c r="F184" s="6">
        <f t="shared" si="51"/>
        <v>0</v>
      </c>
      <c r="G184" s="7">
        <f t="shared" si="52"/>
        <v>0</v>
      </c>
      <c r="H184" s="7">
        <f t="shared" si="47"/>
        <v>0</v>
      </c>
      <c r="I184" s="7">
        <f t="shared" si="48"/>
        <v>0</v>
      </c>
      <c r="J184" s="7">
        <f t="shared" si="53"/>
        <v>0</v>
      </c>
      <c r="K184" s="7">
        <f t="shared" si="54"/>
        <v>0</v>
      </c>
      <c r="L184" s="7">
        <f t="shared" si="55"/>
        <v>0</v>
      </c>
      <c r="M184" s="7">
        <f t="shared" si="56"/>
        <v>0</v>
      </c>
      <c r="N184" s="7">
        <f t="shared" si="66"/>
        <v>0</v>
      </c>
      <c r="O184" s="7">
        <f t="shared" si="67"/>
        <v>0</v>
      </c>
      <c r="P184" s="7">
        <f t="shared" si="57"/>
        <v>0</v>
      </c>
      <c r="Q184" s="7" t="e">
        <f t="shared" si="68"/>
        <v>#N/A</v>
      </c>
      <c r="R184" s="7">
        <f t="shared" si="50"/>
        <v>-830</v>
      </c>
      <c r="S184" s="7" t="e">
        <f t="shared" si="58"/>
        <v>#N/A</v>
      </c>
      <c r="T184" s="7" t="e">
        <f t="shared" si="59"/>
        <v>#N/A</v>
      </c>
      <c r="U184" s="7" t="e">
        <f t="shared" si="60"/>
        <v>#N/A</v>
      </c>
      <c r="V184" s="7" t="e">
        <f t="shared" si="75"/>
        <v>#N/A</v>
      </c>
      <c r="W184" s="7" t="e">
        <f t="shared" si="76"/>
        <v>#N/A</v>
      </c>
      <c r="X184" s="7" t="e">
        <f t="shared" si="61"/>
        <v>#N/A</v>
      </c>
      <c r="Y184" s="7" t="e">
        <f t="shared" si="62"/>
        <v>#N/A</v>
      </c>
      <c r="Z184" s="7" t="e">
        <f t="shared" si="63"/>
        <v>#N/A</v>
      </c>
      <c r="AA184" s="7" t="e">
        <f t="shared" si="64"/>
        <v>#N/A</v>
      </c>
      <c r="AB184" s="7">
        <f t="shared" si="77"/>
        <v>0</v>
      </c>
      <c r="AC184" s="7">
        <f t="shared" si="79"/>
        <v>0</v>
      </c>
      <c r="AD184" s="7" t="e">
        <f t="shared" si="78"/>
        <v>#N/A</v>
      </c>
      <c r="AG184" s="7" t="e">
        <f t="shared" si="69"/>
        <v>#N/A</v>
      </c>
      <c r="AH184" s="7" t="e">
        <f t="shared" si="70"/>
        <v>#N/A</v>
      </c>
      <c r="AI184" s="7" t="e">
        <f t="shared" si="71"/>
        <v>#N/A</v>
      </c>
      <c r="AJ184" s="7" t="e">
        <f t="shared" si="72"/>
        <v>#N/A</v>
      </c>
      <c r="AK184" s="7" t="e">
        <v>#N/A</v>
      </c>
      <c r="AL184" s="7" t="e">
        <v>#N/A</v>
      </c>
      <c r="AN184" s="7" t="e">
        <f t="shared" si="73"/>
        <v>#N/A</v>
      </c>
      <c r="AO184" s="7" t="e">
        <f t="shared" si="74"/>
        <v>#N/A</v>
      </c>
      <c r="AP184" s="7" t="e">
        <v>#N/A</v>
      </c>
      <c r="AQ184" s="7" t="e">
        <v>#N/A</v>
      </c>
    </row>
    <row r="185" spans="1:43" outlineLevel="1">
      <c r="A185" s="95">
        <v>-829</v>
      </c>
      <c r="B185" s="8">
        <f t="shared" si="44"/>
        <v>1198620.2188923582</v>
      </c>
      <c r="C185" s="9">
        <f t="shared" si="65"/>
        <v>15309.656642501552</v>
      </c>
      <c r="D185" s="9">
        <f t="shared" si="45"/>
        <v>83.051571480465995</v>
      </c>
      <c r="E185" s="9">
        <f t="shared" si="46"/>
        <v>333.04974196295473</v>
      </c>
      <c r="F185" s="6">
        <f t="shared" si="51"/>
        <v>0</v>
      </c>
      <c r="G185" s="7">
        <f t="shared" si="52"/>
        <v>0</v>
      </c>
      <c r="H185" s="7">
        <f t="shared" si="47"/>
        <v>0</v>
      </c>
      <c r="I185" s="7">
        <f t="shared" si="48"/>
        <v>0</v>
      </c>
      <c r="J185" s="7">
        <f t="shared" si="53"/>
        <v>0</v>
      </c>
      <c r="K185" s="7">
        <f t="shared" si="54"/>
        <v>0</v>
      </c>
      <c r="L185" s="7">
        <f t="shared" si="55"/>
        <v>0</v>
      </c>
      <c r="M185" s="7">
        <f t="shared" si="56"/>
        <v>0</v>
      </c>
      <c r="N185" s="7">
        <f t="shared" si="66"/>
        <v>0</v>
      </c>
      <c r="O185" s="7">
        <f t="shared" si="67"/>
        <v>0</v>
      </c>
      <c r="P185" s="7">
        <f t="shared" si="57"/>
        <v>0</v>
      </c>
      <c r="Q185" s="7" t="e">
        <f t="shared" si="68"/>
        <v>#N/A</v>
      </c>
      <c r="R185" s="7">
        <f t="shared" si="50"/>
        <v>-829</v>
      </c>
      <c r="S185" s="7" t="e">
        <f t="shared" si="58"/>
        <v>#N/A</v>
      </c>
      <c r="T185" s="7" t="e">
        <f t="shared" si="59"/>
        <v>#N/A</v>
      </c>
      <c r="U185" s="7" t="e">
        <f t="shared" si="60"/>
        <v>#N/A</v>
      </c>
      <c r="V185" s="7" t="e">
        <f t="shared" si="75"/>
        <v>#N/A</v>
      </c>
      <c r="W185" s="7" t="e">
        <f t="shared" si="76"/>
        <v>#N/A</v>
      </c>
      <c r="X185" s="7" t="e">
        <f t="shared" si="61"/>
        <v>#N/A</v>
      </c>
      <c r="Y185" s="7" t="e">
        <f t="shared" si="62"/>
        <v>#N/A</v>
      </c>
      <c r="Z185" s="7" t="e">
        <f t="shared" si="63"/>
        <v>#N/A</v>
      </c>
      <c r="AA185" s="7" t="e">
        <f t="shared" si="64"/>
        <v>#N/A</v>
      </c>
      <c r="AB185" s="7">
        <f t="shared" si="77"/>
        <v>0</v>
      </c>
      <c r="AC185" s="7">
        <f t="shared" si="79"/>
        <v>0</v>
      </c>
      <c r="AD185" s="7" t="e">
        <f t="shared" si="78"/>
        <v>#N/A</v>
      </c>
      <c r="AG185" s="7" t="e">
        <f t="shared" si="69"/>
        <v>#N/A</v>
      </c>
      <c r="AH185" s="7" t="e">
        <f t="shared" si="70"/>
        <v>#N/A</v>
      </c>
      <c r="AI185" s="7" t="e">
        <f t="shared" si="71"/>
        <v>#N/A</v>
      </c>
      <c r="AJ185" s="7" t="e">
        <f t="shared" si="72"/>
        <v>#N/A</v>
      </c>
      <c r="AK185" s="7" t="e">
        <v>#N/A</v>
      </c>
      <c r="AL185" s="7" t="e">
        <v>#N/A</v>
      </c>
      <c r="AN185" s="7" t="e">
        <f t="shared" si="73"/>
        <v>#N/A</v>
      </c>
      <c r="AO185" s="7" t="e">
        <f t="shared" si="74"/>
        <v>#N/A</v>
      </c>
      <c r="AP185" s="7" t="e">
        <v>#N/A</v>
      </c>
      <c r="AQ185" s="7" t="e">
        <v>#N/A</v>
      </c>
    </row>
    <row r="186" spans="1:43" outlineLevel="1">
      <c r="A186" s="95">
        <v>-828</v>
      </c>
      <c r="B186" s="8">
        <f t="shared" si="44"/>
        <v>1182952.3596853353</v>
      </c>
      <c r="C186" s="9">
        <f t="shared" si="65"/>
        <v>15115.467833997682</v>
      </c>
      <c r="D186" s="9">
        <f t="shared" si="45"/>
        <v>83.09845230825627</v>
      </c>
      <c r="E186" s="9">
        <f t="shared" si="46"/>
        <v>332.43308617264233</v>
      </c>
      <c r="F186" s="6">
        <f t="shared" si="51"/>
        <v>0</v>
      </c>
      <c r="G186" s="7">
        <f t="shared" si="52"/>
        <v>0</v>
      </c>
      <c r="H186" s="7">
        <f t="shared" si="47"/>
        <v>0</v>
      </c>
      <c r="I186" s="7">
        <f t="shared" si="48"/>
        <v>0</v>
      </c>
      <c r="J186" s="7">
        <f t="shared" si="53"/>
        <v>0</v>
      </c>
      <c r="K186" s="7">
        <f t="shared" si="54"/>
        <v>0</v>
      </c>
      <c r="L186" s="7">
        <f t="shared" si="55"/>
        <v>0</v>
      </c>
      <c r="M186" s="7">
        <f t="shared" si="56"/>
        <v>0</v>
      </c>
      <c r="N186" s="7">
        <f t="shared" si="66"/>
        <v>0</v>
      </c>
      <c r="O186" s="7">
        <f t="shared" si="67"/>
        <v>0</v>
      </c>
      <c r="P186" s="7">
        <f t="shared" si="57"/>
        <v>0</v>
      </c>
      <c r="Q186" s="7" t="e">
        <f t="shared" si="68"/>
        <v>#N/A</v>
      </c>
      <c r="R186" s="7">
        <f t="shared" si="50"/>
        <v>-828</v>
      </c>
      <c r="S186" s="7" t="e">
        <f t="shared" si="58"/>
        <v>#N/A</v>
      </c>
      <c r="T186" s="7" t="e">
        <f t="shared" si="59"/>
        <v>#N/A</v>
      </c>
      <c r="U186" s="7" t="e">
        <f t="shared" si="60"/>
        <v>#N/A</v>
      </c>
      <c r="V186" s="7" t="e">
        <f t="shared" si="75"/>
        <v>#N/A</v>
      </c>
      <c r="W186" s="7" t="e">
        <f t="shared" si="76"/>
        <v>#N/A</v>
      </c>
      <c r="X186" s="7" t="e">
        <f t="shared" si="61"/>
        <v>#N/A</v>
      </c>
      <c r="Y186" s="7" t="e">
        <f t="shared" si="62"/>
        <v>#N/A</v>
      </c>
      <c r="Z186" s="7" t="e">
        <f t="shared" si="63"/>
        <v>#N/A</v>
      </c>
      <c r="AA186" s="7" t="e">
        <f t="shared" si="64"/>
        <v>#N/A</v>
      </c>
      <c r="AB186" s="7">
        <f t="shared" si="77"/>
        <v>0</v>
      </c>
      <c r="AC186" s="7">
        <f t="shared" si="79"/>
        <v>0</v>
      </c>
      <c r="AD186" s="7" t="e">
        <f t="shared" si="78"/>
        <v>#N/A</v>
      </c>
      <c r="AG186" s="7" t="e">
        <f t="shared" si="69"/>
        <v>#N/A</v>
      </c>
      <c r="AH186" s="7" t="e">
        <f t="shared" si="70"/>
        <v>#N/A</v>
      </c>
      <c r="AI186" s="7" t="e">
        <f t="shared" si="71"/>
        <v>#N/A</v>
      </c>
      <c r="AJ186" s="7" t="e">
        <f t="shared" si="72"/>
        <v>#N/A</v>
      </c>
      <c r="AK186" s="7" t="e">
        <v>#N/A</v>
      </c>
      <c r="AL186" s="7" t="e">
        <v>#N/A</v>
      </c>
      <c r="AN186" s="7" t="e">
        <f t="shared" si="73"/>
        <v>#N/A</v>
      </c>
      <c r="AO186" s="7" t="e">
        <f t="shared" si="74"/>
        <v>#N/A</v>
      </c>
      <c r="AP186" s="7" t="e">
        <v>#N/A</v>
      </c>
      <c r="AQ186" s="7" t="e">
        <v>#N/A</v>
      </c>
    </row>
    <row r="187" spans="1:43" outlineLevel="1">
      <c r="A187" s="95">
        <v>-827</v>
      </c>
      <c r="B187" s="8">
        <f t="shared" si="44"/>
        <v>1167421.4857271165</v>
      </c>
      <c r="C187" s="9">
        <f t="shared" si="65"/>
        <v>14922.924858729049</v>
      </c>
      <c r="D187" s="9">
        <f t="shared" si="45"/>
        <v>83.146867241707511</v>
      </c>
      <c r="E187" s="9">
        <f t="shared" si="46"/>
        <v>331.8182417624181</v>
      </c>
      <c r="F187" s="6">
        <f t="shared" si="51"/>
        <v>0</v>
      </c>
      <c r="G187" s="7">
        <f t="shared" si="52"/>
        <v>0</v>
      </c>
      <c r="H187" s="7">
        <f t="shared" si="47"/>
        <v>0</v>
      </c>
      <c r="I187" s="7">
        <f t="shared" si="48"/>
        <v>0</v>
      </c>
      <c r="J187" s="7">
        <f t="shared" si="53"/>
        <v>0</v>
      </c>
      <c r="K187" s="7">
        <f t="shared" si="54"/>
        <v>0</v>
      </c>
      <c r="L187" s="7">
        <f t="shared" si="55"/>
        <v>0</v>
      </c>
      <c r="M187" s="7">
        <f t="shared" si="56"/>
        <v>0</v>
      </c>
      <c r="N187" s="7">
        <f t="shared" si="66"/>
        <v>0</v>
      </c>
      <c r="O187" s="7">
        <f t="shared" si="67"/>
        <v>0</v>
      </c>
      <c r="P187" s="7">
        <f t="shared" si="57"/>
        <v>0</v>
      </c>
      <c r="Q187" s="7" t="e">
        <f t="shared" si="68"/>
        <v>#N/A</v>
      </c>
      <c r="R187" s="7">
        <f t="shared" si="50"/>
        <v>-827</v>
      </c>
      <c r="S187" s="7" t="e">
        <f t="shared" si="58"/>
        <v>#N/A</v>
      </c>
      <c r="T187" s="7" t="e">
        <f t="shared" si="59"/>
        <v>#N/A</v>
      </c>
      <c r="U187" s="7" t="e">
        <f t="shared" si="60"/>
        <v>#N/A</v>
      </c>
      <c r="V187" s="7" t="e">
        <f t="shared" si="75"/>
        <v>#N/A</v>
      </c>
      <c r="W187" s="7" t="e">
        <f t="shared" si="76"/>
        <v>#N/A</v>
      </c>
      <c r="X187" s="7" t="e">
        <f t="shared" si="61"/>
        <v>#N/A</v>
      </c>
      <c r="Y187" s="7" t="e">
        <f t="shared" si="62"/>
        <v>#N/A</v>
      </c>
      <c r="Z187" s="7" t="e">
        <f t="shared" si="63"/>
        <v>#N/A</v>
      </c>
      <c r="AA187" s="7" t="e">
        <f t="shared" si="64"/>
        <v>#N/A</v>
      </c>
      <c r="AB187" s="7">
        <f t="shared" si="77"/>
        <v>0</v>
      </c>
      <c r="AC187" s="7">
        <f t="shared" si="79"/>
        <v>0</v>
      </c>
      <c r="AD187" s="7" t="e">
        <f t="shared" si="78"/>
        <v>#N/A</v>
      </c>
      <c r="AG187" s="7" t="e">
        <f t="shared" si="69"/>
        <v>#N/A</v>
      </c>
      <c r="AH187" s="7" t="e">
        <f t="shared" si="70"/>
        <v>#N/A</v>
      </c>
      <c r="AI187" s="7" t="e">
        <f t="shared" si="71"/>
        <v>#N/A</v>
      </c>
      <c r="AJ187" s="7" t="e">
        <f t="shared" si="72"/>
        <v>#N/A</v>
      </c>
      <c r="AK187" s="7" t="e">
        <v>#N/A</v>
      </c>
      <c r="AL187" s="7" t="e">
        <v>#N/A</v>
      </c>
      <c r="AN187" s="7" t="e">
        <f t="shared" si="73"/>
        <v>#N/A</v>
      </c>
      <c r="AO187" s="7" t="e">
        <f t="shared" si="74"/>
        <v>#N/A</v>
      </c>
      <c r="AP187" s="7" t="e">
        <v>#N/A</v>
      </c>
      <c r="AQ187" s="7" t="e">
        <v>#N/A</v>
      </c>
    </row>
    <row r="188" spans="1:43" outlineLevel="1">
      <c r="A188" s="95">
        <v>-826</v>
      </c>
      <c r="B188" s="8">
        <f t="shared" si="44"/>
        <v>1152026.996205207</v>
      </c>
      <c r="C188" s="9">
        <f t="shared" si="65"/>
        <v>14732.02126053286</v>
      </c>
      <c r="D188" s="9">
        <f t="shared" si="45"/>
        <v>83.196840938385591</v>
      </c>
      <c r="E188" s="9">
        <f t="shared" si="46"/>
        <v>331.20545029626442</v>
      </c>
      <c r="F188" s="6">
        <f t="shared" si="51"/>
        <v>0</v>
      </c>
      <c r="G188" s="7">
        <f t="shared" si="52"/>
        <v>0</v>
      </c>
      <c r="H188" s="7">
        <f t="shared" si="47"/>
        <v>0</v>
      </c>
      <c r="I188" s="7">
        <f t="shared" si="48"/>
        <v>0</v>
      </c>
      <c r="J188" s="7">
        <f t="shared" si="53"/>
        <v>0</v>
      </c>
      <c r="K188" s="7">
        <f t="shared" si="54"/>
        <v>0</v>
      </c>
      <c r="L188" s="7">
        <f t="shared" si="55"/>
        <v>0</v>
      </c>
      <c r="M188" s="7">
        <f t="shared" si="56"/>
        <v>0</v>
      </c>
      <c r="N188" s="7">
        <f t="shared" si="66"/>
        <v>0</v>
      </c>
      <c r="O188" s="7">
        <f t="shared" si="67"/>
        <v>0</v>
      </c>
      <c r="P188" s="7">
        <f t="shared" si="57"/>
        <v>0</v>
      </c>
      <c r="Q188" s="7" t="e">
        <f t="shared" si="68"/>
        <v>#N/A</v>
      </c>
      <c r="R188" s="7">
        <f t="shared" si="50"/>
        <v>-826</v>
      </c>
      <c r="S188" s="7" t="e">
        <f t="shared" si="58"/>
        <v>#N/A</v>
      </c>
      <c r="T188" s="7" t="e">
        <f t="shared" si="59"/>
        <v>#N/A</v>
      </c>
      <c r="U188" s="7" t="e">
        <f t="shared" si="60"/>
        <v>#N/A</v>
      </c>
      <c r="V188" s="7" t="e">
        <f t="shared" si="75"/>
        <v>#N/A</v>
      </c>
      <c r="W188" s="7" t="e">
        <f t="shared" si="76"/>
        <v>#N/A</v>
      </c>
      <c r="X188" s="7" t="e">
        <f t="shared" si="61"/>
        <v>#N/A</v>
      </c>
      <c r="Y188" s="7" t="e">
        <f t="shared" si="62"/>
        <v>#N/A</v>
      </c>
      <c r="Z188" s="7" t="e">
        <f t="shared" si="63"/>
        <v>#N/A</v>
      </c>
      <c r="AA188" s="7" t="e">
        <f t="shared" si="64"/>
        <v>#N/A</v>
      </c>
      <c r="AB188" s="7">
        <f t="shared" si="77"/>
        <v>0</v>
      </c>
      <c r="AC188" s="7">
        <f t="shared" si="79"/>
        <v>0</v>
      </c>
      <c r="AD188" s="7" t="e">
        <f t="shared" si="78"/>
        <v>#N/A</v>
      </c>
      <c r="AG188" s="7" t="e">
        <f t="shared" si="69"/>
        <v>#N/A</v>
      </c>
      <c r="AH188" s="7" t="e">
        <f t="shared" si="70"/>
        <v>#N/A</v>
      </c>
      <c r="AI188" s="7" t="e">
        <f t="shared" si="71"/>
        <v>#N/A</v>
      </c>
      <c r="AJ188" s="7" t="e">
        <f t="shared" si="72"/>
        <v>#N/A</v>
      </c>
      <c r="AK188" s="7" t="e">
        <v>#N/A</v>
      </c>
      <c r="AL188" s="7" t="e">
        <v>#N/A</v>
      </c>
      <c r="AN188" s="7" t="e">
        <f t="shared" si="73"/>
        <v>#N/A</v>
      </c>
      <c r="AO188" s="7" t="e">
        <f t="shared" si="74"/>
        <v>#N/A</v>
      </c>
      <c r="AP188" s="7" t="e">
        <v>#N/A</v>
      </c>
      <c r="AQ188" s="7" t="e">
        <v>#N/A</v>
      </c>
    </row>
    <row r="189" spans="1:43" outlineLevel="1">
      <c r="A189" s="95">
        <v>-825</v>
      </c>
      <c r="B189" s="8">
        <f t="shared" si="44"/>
        <v>1136768.2903071158</v>
      </c>
      <c r="C189" s="9">
        <f t="shared" si="65"/>
        <v>14542.7491184026</v>
      </c>
      <c r="D189" s="9">
        <f t="shared" si="45"/>
        <v>83.248367538278472</v>
      </c>
      <c r="E189" s="9">
        <f t="shared" si="46"/>
        <v>330.59422091628801</v>
      </c>
      <c r="F189" s="6">
        <f t="shared" si="51"/>
        <v>0</v>
      </c>
      <c r="G189" s="7">
        <f t="shared" si="52"/>
        <v>0</v>
      </c>
      <c r="H189" s="7">
        <f t="shared" si="47"/>
        <v>0</v>
      </c>
      <c r="I189" s="7">
        <f t="shared" si="48"/>
        <v>0</v>
      </c>
      <c r="J189" s="7">
        <f t="shared" si="53"/>
        <v>0</v>
      </c>
      <c r="K189" s="7">
        <f t="shared" si="54"/>
        <v>0</v>
      </c>
      <c r="L189" s="7">
        <f t="shared" si="55"/>
        <v>0</v>
      </c>
      <c r="M189" s="7">
        <f t="shared" si="56"/>
        <v>0</v>
      </c>
      <c r="N189" s="7">
        <f t="shared" si="66"/>
        <v>0</v>
      </c>
      <c r="O189" s="7">
        <f t="shared" si="67"/>
        <v>0</v>
      </c>
      <c r="P189" s="7">
        <f t="shared" si="57"/>
        <v>0</v>
      </c>
      <c r="Q189" s="7" t="e">
        <f t="shared" si="68"/>
        <v>#N/A</v>
      </c>
      <c r="R189" s="7">
        <f t="shared" si="50"/>
        <v>-825</v>
      </c>
      <c r="S189" s="7" t="e">
        <f t="shared" si="58"/>
        <v>#N/A</v>
      </c>
      <c r="T189" s="7" t="e">
        <f t="shared" si="59"/>
        <v>#N/A</v>
      </c>
      <c r="U189" s="7" t="e">
        <f t="shared" si="60"/>
        <v>#N/A</v>
      </c>
      <c r="V189" s="7" t="e">
        <f t="shared" si="75"/>
        <v>#N/A</v>
      </c>
      <c r="W189" s="7" t="e">
        <f t="shared" si="76"/>
        <v>#N/A</v>
      </c>
      <c r="X189" s="7" t="e">
        <f t="shared" si="61"/>
        <v>#N/A</v>
      </c>
      <c r="Y189" s="7" t="e">
        <f t="shared" si="62"/>
        <v>#N/A</v>
      </c>
      <c r="Z189" s="7" t="e">
        <f t="shared" si="63"/>
        <v>#N/A</v>
      </c>
      <c r="AA189" s="7" t="e">
        <f t="shared" si="64"/>
        <v>#N/A</v>
      </c>
      <c r="AB189" s="7">
        <f t="shared" si="77"/>
        <v>0</v>
      </c>
      <c r="AC189" s="7">
        <f t="shared" si="79"/>
        <v>0</v>
      </c>
      <c r="AD189" s="7" t="e">
        <f t="shared" si="78"/>
        <v>#N/A</v>
      </c>
      <c r="AG189" s="7" t="e">
        <f t="shared" si="69"/>
        <v>#N/A</v>
      </c>
      <c r="AH189" s="7" t="e">
        <f t="shared" si="70"/>
        <v>#N/A</v>
      </c>
      <c r="AI189" s="7" t="e">
        <f t="shared" si="71"/>
        <v>#N/A</v>
      </c>
      <c r="AJ189" s="7" t="e">
        <f t="shared" si="72"/>
        <v>#N/A</v>
      </c>
      <c r="AK189" s="7" t="e">
        <v>#N/A</v>
      </c>
      <c r="AL189" s="7" t="e">
        <v>#N/A</v>
      </c>
      <c r="AN189" s="7" t="e">
        <f t="shared" si="73"/>
        <v>#N/A</v>
      </c>
      <c r="AO189" s="7" t="e">
        <f t="shared" si="74"/>
        <v>#N/A</v>
      </c>
      <c r="AP189" s="7" t="e">
        <v>#N/A</v>
      </c>
      <c r="AQ189" s="7" t="e">
        <v>#N/A</v>
      </c>
    </row>
    <row r="190" spans="1:43" outlineLevel="1">
      <c r="A190" s="95">
        <v>-824</v>
      </c>
      <c r="B190" s="8">
        <f t="shared" si="44"/>
        <v>1121644.7672203407</v>
      </c>
      <c r="C190" s="9">
        <f t="shared" si="65"/>
        <v>14355.101976175483</v>
      </c>
      <c r="D190" s="9">
        <f t="shared" si="45"/>
        <v>83.301471698952056</v>
      </c>
      <c r="E190" s="9">
        <f t="shared" si="46"/>
        <v>329.98479518647133</v>
      </c>
      <c r="F190" s="6">
        <f t="shared" si="51"/>
        <v>0</v>
      </c>
      <c r="G190" s="7">
        <f t="shared" si="52"/>
        <v>0</v>
      </c>
      <c r="H190" s="7">
        <f t="shared" si="47"/>
        <v>0</v>
      </c>
      <c r="I190" s="7">
        <f t="shared" si="48"/>
        <v>0</v>
      </c>
      <c r="J190" s="7">
        <f t="shared" si="53"/>
        <v>0</v>
      </c>
      <c r="K190" s="7">
        <f t="shared" si="54"/>
        <v>0</v>
      </c>
      <c r="L190" s="7">
        <f t="shared" si="55"/>
        <v>0</v>
      </c>
      <c r="M190" s="7">
        <f t="shared" si="56"/>
        <v>0</v>
      </c>
      <c r="N190" s="7">
        <f t="shared" si="66"/>
        <v>0</v>
      </c>
      <c r="O190" s="7">
        <f t="shared" si="67"/>
        <v>0</v>
      </c>
      <c r="P190" s="7">
        <f t="shared" si="57"/>
        <v>0</v>
      </c>
      <c r="Q190" s="7" t="e">
        <f t="shared" si="68"/>
        <v>#N/A</v>
      </c>
      <c r="R190" s="7">
        <f t="shared" si="50"/>
        <v>-824</v>
      </c>
      <c r="S190" s="7" t="e">
        <f t="shared" si="58"/>
        <v>#N/A</v>
      </c>
      <c r="T190" s="7" t="e">
        <f t="shared" si="59"/>
        <v>#N/A</v>
      </c>
      <c r="U190" s="7" t="e">
        <f t="shared" si="60"/>
        <v>#N/A</v>
      </c>
      <c r="V190" s="7" t="e">
        <f t="shared" si="75"/>
        <v>#N/A</v>
      </c>
      <c r="W190" s="7" t="e">
        <f t="shared" si="76"/>
        <v>#N/A</v>
      </c>
      <c r="X190" s="7" t="e">
        <f t="shared" si="61"/>
        <v>#N/A</v>
      </c>
      <c r="Y190" s="7" t="e">
        <f t="shared" si="62"/>
        <v>#N/A</v>
      </c>
      <c r="Z190" s="7" t="e">
        <f t="shared" si="63"/>
        <v>#N/A</v>
      </c>
      <c r="AA190" s="7" t="e">
        <f t="shared" si="64"/>
        <v>#N/A</v>
      </c>
      <c r="AB190" s="7">
        <f t="shared" si="77"/>
        <v>0</v>
      </c>
      <c r="AC190" s="7">
        <f t="shared" si="79"/>
        <v>0</v>
      </c>
      <c r="AD190" s="7" t="e">
        <f t="shared" si="78"/>
        <v>#N/A</v>
      </c>
      <c r="AG190" s="7" t="e">
        <f t="shared" si="69"/>
        <v>#N/A</v>
      </c>
      <c r="AH190" s="7" t="e">
        <f t="shared" si="70"/>
        <v>#N/A</v>
      </c>
      <c r="AI190" s="7" t="e">
        <f t="shared" si="71"/>
        <v>#N/A</v>
      </c>
      <c r="AJ190" s="7" t="e">
        <f t="shared" si="72"/>
        <v>#N/A</v>
      </c>
      <c r="AK190" s="7" t="e">
        <v>#N/A</v>
      </c>
      <c r="AL190" s="7" t="e">
        <v>#N/A</v>
      </c>
      <c r="AN190" s="7" t="e">
        <f t="shared" si="73"/>
        <v>#N/A</v>
      </c>
      <c r="AO190" s="7" t="e">
        <f t="shared" si="74"/>
        <v>#N/A</v>
      </c>
      <c r="AP190" s="7" t="e">
        <v>#N/A</v>
      </c>
      <c r="AQ190" s="7" t="e">
        <v>#N/A</v>
      </c>
    </row>
    <row r="191" spans="1:43" outlineLevel="1">
      <c r="A191" s="95">
        <v>-823</v>
      </c>
      <c r="B191" s="8">
        <f t="shared" si="44"/>
        <v>1106655.8261323906</v>
      </c>
      <c r="C191" s="9">
        <f t="shared" si="65"/>
        <v>14169.073377688721</v>
      </c>
      <c r="D191" s="9">
        <f t="shared" si="45"/>
        <v>83.356117042816251</v>
      </c>
      <c r="E191" s="9">
        <f t="shared" si="46"/>
        <v>329.37717053017047</v>
      </c>
      <c r="F191" s="6">
        <f t="shared" si="51"/>
        <v>0</v>
      </c>
      <c r="G191" s="7">
        <f t="shared" si="52"/>
        <v>0</v>
      </c>
      <c r="H191" s="7">
        <f t="shared" si="47"/>
        <v>0</v>
      </c>
      <c r="I191" s="7">
        <f t="shared" si="48"/>
        <v>0</v>
      </c>
      <c r="J191" s="7">
        <f t="shared" si="53"/>
        <v>0</v>
      </c>
      <c r="K191" s="7">
        <f t="shared" si="54"/>
        <v>0</v>
      </c>
      <c r="L191" s="7">
        <f t="shared" si="55"/>
        <v>0</v>
      </c>
      <c r="M191" s="7">
        <f t="shared" si="56"/>
        <v>0</v>
      </c>
      <c r="N191" s="7">
        <f t="shared" si="66"/>
        <v>0</v>
      </c>
      <c r="O191" s="7">
        <f t="shared" si="67"/>
        <v>0</v>
      </c>
      <c r="P191" s="7">
        <f t="shared" si="57"/>
        <v>0</v>
      </c>
      <c r="Q191" s="7" t="e">
        <f t="shared" si="68"/>
        <v>#N/A</v>
      </c>
      <c r="R191" s="7">
        <f t="shared" si="50"/>
        <v>-823</v>
      </c>
      <c r="S191" s="7" t="e">
        <f t="shared" si="58"/>
        <v>#N/A</v>
      </c>
      <c r="T191" s="7" t="e">
        <f t="shared" si="59"/>
        <v>#N/A</v>
      </c>
      <c r="U191" s="7" t="e">
        <f t="shared" si="60"/>
        <v>#N/A</v>
      </c>
      <c r="V191" s="7" t="e">
        <f t="shared" si="75"/>
        <v>#N/A</v>
      </c>
      <c r="W191" s="7" t="e">
        <f t="shared" si="76"/>
        <v>#N/A</v>
      </c>
      <c r="X191" s="7" t="e">
        <f t="shared" si="61"/>
        <v>#N/A</v>
      </c>
      <c r="Y191" s="7" t="e">
        <f t="shared" si="62"/>
        <v>#N/A</v>
      </c>
      <c r="Z191" s="7" t="e">
        <f t="shared" si="63"/>
        <v>#N/A</v>
      </c>
      <c r="AA191" s="7" t="e">
        <f t="shared" si="64"/>
        <v>#N/A</v>
      </c>
      <c r="AB191" s="7">
        <f t="shared" si="77"/>
        <v>0</v>
      </c>
      <c r="AC191" s="7">
        <f t="shared" si="79"/>
        <v>0</v>
      </c>
      <c r="AD191" s="7" t="e">
        <f t="shared" si="78"/>
        <v>#N/A</v>
      </c>
      <c r="AG191" s="7" t="e">
        <f t="shared" si="69"/>
        <v>#N/A</v>
      </c>
      <c r="AH191" s="7" t="e">
        <f t="shared" si="70"/>
        <v>#N/A</v>
      </c>
      <c r="AI191" s="7" t="e">
        <f t="shared" si="71"/>
        <v>#N/A</v>
      </c>
      <c r="AJ191" s="7" t="e">
        <f t="shared" si="72"/>
        <v>#N/A</v>
      </c>
      <c r="AK191" s="7" t="e">
        <v>#N/A</v>
      </c>
      <c r="AL191" s="7" t="e">
        <v>#N/A</v>
      </c>
      <c r="AN191" s="7" t="e">
        <f t="shared" si="73"/>
        <v>#N/A</v>
      </c>
      <c r="AO191" s="7" t="e">
        <f t="shared" si="74"/>
        <v>#N/A</v>
      </c>
      <c r="AP191" s="7" t="e">
        <v>#N/A</v>
      </c>
      <c r="AQ191" s="7" t="e">
        <v>#N/A</v>
      </c>
    </row>
    <row r="192" spans="1:43" outlineLevel="1">
      <c r="A192" s="95">
        <v>-822</v>
      </c>
      <c r="B192" s="8">
        <f t="shared" si="44"/>
        <v>1091800.8662307709</v>
      </c>
      <c r="C192" s="9">
        <f t="shared" si="65"/>
        <v>13984.655401935801</v>
      </c>
      <c r="D192" s="9">
        <f t="shared" si="45"/>
        <v>83.412267192280567</v>
      </c>
      <c r="E192" s="9">
        <f t="shared" si="46"/>
        <v>328.77158851136767</v>
      </c>
      <c r="F192" s="6">
        <f t="shared" si="51"/>
        <v>0</v>
      </c>
      <c r="G192" s="7">
        <f t="shared" si="52"/>
        <v>0</v>
      </c>
      <c r="H192" s="7">
        <f t="shared" si="47"/>
        <v>0</v>
      </c>
      <c r="I192" s="7">
        <f t="shared" si="48"/>
        <v>0</v>
      </c>
      <c r="J192" s="7">
        <f t="shared" si="53"/>
        <v>0</v>
      </c>
      <c r="K192" s="7">
        <f t="shared" si="54"/>
        <v>0</v>
      </c>
      <c r="L192" s="7">
        <f t="shared" si="55"/>
        <v>0</v>
      </c>
      <c r="M192" s="7">
        <f t="shared" si="56"/>
        <v>0</v>
      </c>
      <c r="N192" s="7">
        <f t="shared" si="66"/>
        <v>0</v>
      </c>
      <c r="O192" s="7">
        <f t="shared" si="67"/>
        <v>0</v>
      </c>
      <c r="P192" s="7">
        <f t="shared" si="57"/>
        <v>0</v>
      </c>
      <c r="Q192" s="7" t="e">
        <f t="shared" si="68"/>
        <v>#N/A</v>
      </c>
      <c r="R192" s="7">
        <f t="shared" si="50"/>
        <v>-822</v>
      </c>
      <c r="S192" s="7" t="e">
        <f t="shared" si="58"/>
        <v>#N/A</v>
      </c>
      <c r="T192" s="7" t="e">
        <f t="shared" si="59"/>
        <v>#N/A</v>
      </c>
      <c r="U192" s="7" t="e">
        <f t="shared" si="60"/>
        <v>#N/A</v>
      </c>
      <c r="V192" s="7" t="e">
        <f t="shared" si="75"/>
        <v>#N/A</v>
      </c>
      <c r="W192" s="7" t="e">
        <f t="shared" si="76"/>
        <v>#N/A</v>
      </c>
      <c r="X192" s="7" t="e">
        <f t="shared" si="61"/>
        <v>#N/A</v>
      </c>
      <c r="Y192" s="7" t="e">
        <f t="shared" si="62"/>
        <v>#N/A</v>
      </c>
      <c r="Z192" s="7" t="e">
        <f t="shared" si="63"/>
        <v>#N/A</v>
      </c>
      <c r="AA192" s="7" t="e">
        <f t="shared" si="64"/>
        <v>#N/A</v>
      </c>
      <c r="AB192" s="7">
        <f t="shared" si="77"/>
        <v>0</v>
      </c>
      <c r="AC192" s="7">
        <f t="shared" si="79"/>
        <v>0</v>
      </c>
      <c r="AD192" s="7" t="e">
        <f t="shared" si="78"/>
        <v>#N/A</v>
      </c>
      <c r="AG192" s="7" t="e">
        <f t="shared" si="69"/>
        <v>#N/A</v>
      </c>
      <c r="AH192" s="7" t="e">
        <f t="shared" si="70"/>
        <v>#N/A</v>
      </c>
      <c r="AI192" s="7" t="e">
        <f t="shared" si="71"/>
        <v>#N/A</v>
      </c>
      <c r="AJ192" s="7" t="e">
        <f t="shared" si="72"/>
        <v>#N/A</v>
      </c>
      <c r="AK192" s="7" t="e">
        <v>#N/A</v>
      </c>
      <c r="AL192" s="7" t="e">
        <v>#N/A</v>
      </c>
      <c r="AN192" s="7" t="e">
        <f t="shared" si="73"/>
        <v>#N/A</v>
      </c>
      <c r="AO192" s="7" t="e">
        <f t="shared" si="74"/>
        <v>#N/A</v>
      </c>
      <c r="AP192" s="7" t="e">
        <v>#N/A</v>
      </c>
      <c r="AQ192" s="7" t="e">
        <v>#N/A</v>
      </c>
    </row>
    <row r="193" spans="1:43" outlineLevel="1">
      <c r="A193" s="95">
        <v>-821</v>
      </c>
      <c r="B193" s="8">
        <f t="shared" si="44"/>
        <v>1077079.2867029868</v>
      </c>
      <c r="C193" s="9">
        <f t="shared" si="65"/>
        <v>13801.841592753928</v>
      </c>
      <c r="D193" s="9">
        <f t="shared" si="45"/>
        <v>83.469946804911189</v>
      </c>
      <c r="E193" s="9">
        <f t="shared" si="46"/>
        <v>328.16755827217003</v>
      </c>
      <c r="F193" s="6">
        <f t="shared" si="51"/>
        <v>0</v>
      </c>
      <c r="G193" s="7">
        <f t="shared" si="52"/>
        <v>0</v>
      </c>
      <c r="H193" s="7">
        <f t="shared" si="47"/>
        <v>0</v>
      </c>
      <c r="I193" s="7">
        <f t="shared" si="48"/>
        <v>0</v>
      </c>
      <c r="J193" s="7">
        <f t="shared" si="53"/>
        <v>0</v>
      </c>
      <c r="K193" s="7">
        <f t="shared" si="54"/>
        <v>0</v>
      </c>
      <c r="L193" s="7">
        <f t="shared" si="55"/>
        <v>0</v>
      </c>
      <c r="M193" s="7">
        <f t="shared" si="56"/>
        <v>0</v>
      </c>
      <c r="N193" s="7">
        <f t="shared" si="66"/>
        <v>0</v>
      </c>
      <c r="O193" s="7">
        <f t="shared" si="67"/>
        <v>0</v>
      </c>
      <c r="P193" s="7">
        <f t="shared" si="57"/>
        <v>0</v>
      </c>
      <c r="Q193" s="7" t="e">
        <f t="shared" si="68"/>
        <v>#N/A</v>
      </c>
      <c r="R193" s="7">
        <f t="shared" si="50"/>
        <v>-821</v>
      </c>
      <c r="S193" s="7" t="e">
        <f t="shared" si="58"/>
        <v>#N/A</v>
      </c>
      <c r="T193" s="7" t="e">
        <f t="shared" si="59"/>
        <v>#N/A</v>
      </c>
      <c r="U193" s="7" t="e">
        <f t="shared" si="60"/>
        <v>#N/A</v>
      </c>
      <c r="V193" s="7" t="e">
        <f t="shared" si="75"/>
        <v>#N/A</v>
      </c>
      <c r="W193" s="7" t="e">
        <f t="shared" si="76"/>
        <v>#N/A</v>
      </c>
      <c r="X193" s="7" t="e">
        <f t="shared" si="61"/>
        <v>#N/A</v>
      </c>
      <c r="Y193" s="7" t="e">
        <f t="shared" si="62"/>
        <v>#N/A</v>
      </c>
      <c r="Z193" s="7" t="e">
        <f t="shared" si="63"/>
        <v>#N/A</v>
      </c>
      <c r="AA193" s="7" t="e">
        <f t="shared" si="64"/>
        <v>#N/A</v>
      </c>
      <c r="AB193" s="7">
        <f t="shared" si="77"/>
        <v>0</v>
      </c>
      <c r="AC193" s="7">
        <f t="shared" si="79"/>
        <v>0</v>
      </c>
      <c r="AD193" s="7" t="e">
        <f t="shared" si="78"/>
        <v>#N/A</v>
      </c>
      <c r="AG193" s="7" t="e">
        <f t="shared" si="69"/>
        <v>#N/A</v>
      </c>
      <c r="AH193" s="7" t="e">
        <f t="shared" si="70"/>
        <v>#N/A</v>
      </c>
      <c r="AI193" s="7" t="e">
        <f t="shared" si="71"/>
        <v>#N/A</v>
      </c>
      <c r="AJ193" s="7" t="e">
        <f t="shared" si="72"/>
        <v>#N/A</v>
      </c>
      <c r="AK193" s="7" t="e">
        <v>#N/A</v>
      </c>
      <c r="AL193" s="7" t="e">
        <v>#N/A</v>
      </c>
      <c r="AN193" s="7" t="e">
        <f t="shared" si="73"/>
        <v>#N/A</v>
      </c>
      <c r="AO193" s="7" t="e">
        <f t="shared" si="74"/>
        <v>#N/A</v>
      </c>
      <c r="AP193" s="7" t="e">
        <v>#N/A</v>
      </c>
      <c r="AQ193" s="7" t="e">
        <v>#N/A</v>
      </c>
    </row>
    <row r="194" spans="1:43" outlineLevel="1">
      <c r="A194" s="95">
        <v>-820</v>
      </c>
      <c r="B194" s="8">
        <f t="shared" ref="B194:B257" si="80">spline($A$91:$A$93,$B$91:$B$93,A194)</f>
        <v>1062490.4867365435</v>
      </c>
      <c r="C194" s="9">
        <f t="shared" si="65"/>
        <v>13620.625493980322</v>
      </c>
      <c r="D194" s="9">
        <f t="shared" ref="D194:D257" si="81">spline($A$96:$A$98,$B$96:$B$98,A194)</f>
        <v>83.529180538273962</v>
      </c>
      <c r="E194" s="9">
        <f t="shared" ref="E194:E257" si="82">spline($A$98:$A$100,$B$98:$B$100,A194)</f>
        <v>327.56532137655961</v>
      </c>
      <c r="F194" s="6">
        <f t="shared" si="51"/>
        <v>0</v>
      </c>
      <c r="G194" s="7">
        <f t="shared" si="52"/>
        <v>0</v>
      </c>
      <c r="H194" s="7">
        <f t="shared" ref="H194:H257" si="83">IF(AND(A194&gt;$A$96,A194&lt;=$A$98),1,0)</f>
        <v>0</v>
      </c>
      <c r="I194" s="7">
        <f t="shared" ref="I194:I257" si="84">IF(AND(A194&gt;$A$98,A194&lt;=$A$100),1,0)</f>
        <v>0</v>
      </c>
      <c r="J194" s="7">
        <f t="shared" si="53"/>
        <v>0</v>
      </c>
      <c r="K194" s="7">
        <f t="shared" si="54"/>
        <v>0</v>
      </c>
      <c r="L194" s="7">
        <f t="shared" si="55"/>
        <v>0</v>
      </c>
      <c r="M194" s="7">
        <f t="shared" si="56"/>
        <v>0</v>
      </c>
      <c r="N194" s="7">
        <f t="shared" si="66"/>
        <v>0</v>
      </c>
      <c r="O194" s="7">
        <f t="shared" si="67"/>
        <v>0</v>
      </c>
      <c r="P194" s="7">
        <f t="shared" si="57"/>
        <v>0</v>
      </c>
      <c r="Q194" s="7" t="e">
        <f t="shared" si="68"/>
        <v>#N/A</v>
      </c>
      <c r="R194" s="7">
        <f t="shared" si="50"/>
        <v>-820</v>
      </c>
      <c r="S194" s="7" t="e">
        <f t="shared" si="58"/>
        <v>#N/A</v>
      </c>
      <c r="T194" s="7" t="e">
        <f t="shared" si="59"/>
        <v>#N/A</v>
      </c>
      <c r="U194" s="7" t="e">
        <f t="shared" si="60"/>
        <v>#N/A</v>
      </c>
      <c r="V194" s="7" t="e">
        <f t="shared" si="75"/>
        <v>#N/A</v>
      </c>
      <c r="W194" s="7" t="e">
        <f t="shared" si="76"/>
        <v>#N/A</v>
      </c>
      <c r="X194" s="7" t="e">
        <f t="shared" si="61"/>
        <v>#N/A</v>
      </c>
      <c r="Y194" s="7" t="e">
        <f t="shared" si="62"/>
        <v>#N/A</v>
      </c>
      <c r="Z194" s="7" t="e">
        <f t="shared" si="63"/>
        <v>#N/A</v>
      </c>
      <c r="AA194" s="7" t="e">
        <f t="shared" si="64"/>
        <v>#N/A</v>
      </c>
      <c r="AB194" s="7">
        <f t="shared" si="77"/>
        <v>0</v>
      </c>
      <c r="AC194" s="7">
        <f t="shared" si="79"/>
        <v>0</v>
      </c>
      <c r="AD194" s="7" t="e">
        <f t="shared" si="78"/>
        <v>#N/A</v>
      </c>
      <c r="AG194" s="7" t="e">
        <f t="shared" si="69"/>
        <v>#N/A</v>
      </c>
      <c r="AH194" s="7" t="e">
        <f t="shared" si="70"/>
        <v>#N/A</v>
      </c>
      <c r="AI194" s="7" t="e">
        <f t="shared" si="71"/>
        <v>#N/A</v>
      </c>
      <c r="AJ194" s="7" t="e">
        <f t="shared" si="72"/>
        <v>#N/A</v>
      </c>
      <c r="AK194" s="7" t="e">
        <v>#N/A</v>
      </c>
      <c r="AL194" s="7" t="e">
        <v>#N/A</v>
      </c>
      <c r="AN194" s="7" t="e">
        <f t="shared" si="73"/>
        <v>#N/A</v>
      </c>
      <c r="AO194" s="7" t="e">
        <f t="shared" si="74"/>
        <v>#N/A</v>
      </c>
      <c r="AP194" s="7" t="e">
        <v>#N/A</v>
      </c>
      <c r="AQ194" s="7" t="e">
        <v>#N/A</v>
      </c>
    </row>
    <row r="195" spans="1:43" outlineLevel="1">
      <c r="A195" s="95">
        <v>-819</v>
      </c>
      <c r="B195" s="8">
        <f t="shared" si="80"/>
        <v>1048033.8655189462</v>
      </c>
      <c r="C195" s="9">
        <f t="shared" si="65"/>
        <v>13440.999184608459</v>
      </c>
      <c r="D195" s="9">
        <f t="shared" si="81"/>
        <v>83.589901497200657</v>
      </c>
      <c r="E195" s="9">
        <f t="shared" si="82"/>
        <v>326.96487524789268</v>
      </c>
      <c r="F195" s="6">
        <f t="shared" si="51"/>
        <v>0</v>
      </c>
      <c r="G195" s="7">
        <f t="shared" si="52"/>
        <v>0</v>
      </c>
      <c r="H195" s="7">
        <f t="shared" si="83"/>
        <v>0</v>
      </c>
      <c r="I195" s="7">
        <f t="shared" si="84"/>
        <v>0</v>
      </c>
      <c r="J195" s="7">
        <f t="shared" si="53"/>
        <v>0</v>
      </c>
      <c r="K195" s="7">
        <f t="shared" si="54"/>
        <v>0</v>
      </c>
      <c r="L195" s="7">
        <f t="shared" si="55"/>
        <v>0</v>
      </c>
      <c r="M195" s="7">
        <f t="shared" si="56"/>
        <v>0</v>
      </c>
      <c r="N195" s="7">
        <f t="shared" si="66"/>
        <v>0</v>
      </c>
      <c r="O195" s="7">
        <f t="shared" si="67"/>
        <v>0</v>
      </c>
      <c r="P195" s="7">
        <f t="shared" si="57"/>
        <v>0</v>
      </c>
      <c r="Q195" s="7" t="e">
        <f t="shared" si="68"/>
        <v>#N/A</v>
      </c>
      <c r="R195" s="7">
        <f t="shared" si="50"/>
        <v>-819</v>
      </c>
      <c r="S195" s="7" t="e">
        <f t="shared" si="58"/>
        <v>#N/A</v>
      </c>
      <c r="T195" s="7" t="e">
        <f t="shared" si="59"/>
        <v>#N/A</v>
      </c>
      <c r="U195" s="7" t="e">
        <f t="shared" si="60"/>
        <v>#N/A</v>
      </c>
      <c r="V195" s="7" t="e">
        <f t="shared" si="75"/>
        <v>#N/A</v>
      </c>
      <c r="W195" s="7" t="e">
        <f t="shared" si="76"/>
        <v>#N/A</v>
      </c>
      <c r="X195" s="7" t="e">
        <f t="shared" si="61"/>
        <v>#N/A</v>
      </c>
      <c r="Y195" s="7" t="e">
        <f t="shared" si="62"/>
        <v>#N/A</v>
      </c>
      <c r="Z195" s="7" t="e">
        <f t="shared" si="63"/>
        <v>#N/A</v>
      </c>
      <c r="AA195" s="7" t="e">
        <f t="shared" si="64"/>
        <v>#N/A</v>
      </c>
      <c r="AB195" s="7">
        <f t="shared" si="77"/>
        <v>0</v>
      </c>
      <c r="AC195" s="7">
        <f t="shared" si="79"/>
        <v>0</v>
      </c>
      <c r="AD195" s="7" t="e">
        <f t="shared" si="78"/>
        <v>#N/A</v>
      </c>
      <c r="AG195" s="7" t="e">
        <f t="shared" si="69"/>
        <v>#N/A</v>
      </c>
      <c r="AH195" s="7" t="e">
        <f t="shared" si="70"/>
        <v>#N/A</v>
      </c>
      <c r="AI195" s="7" t="e">
        <f t="shared" si="71"/>
        <v>#N/A</v>
      </c>
      <c r="AJ195" s="7" t="e">
        <f t="shared" si="72"/>
        <v>#N/A</v>
      </c>
      <c r="AK195" s="7" t="e">
        <v>#N/A</v>
      </c>
      <c r="AL195" s="7" t="e">
        <v>#N/A</v>
      </c>
      <c r="AN195" s="7" t="e">
        <f t="shared" si="73"/>
        <v>#N/A</v>
      </c>
      <c r="AO195" s="7" t="e">
        <f t="shared" si="74"/>
        <v>#N/A</v>
      </c>
      <c r="AP195" s="7" t="e">
        <v>#N/A</v>
      </c>
      <c r="AQ195" s="7" t="e">
        <v>#N/A</v>
      </c>
    </row>
    <row r="196" spans="1:43" outlineLevel="1">
      <c r="A196" s="95">
        <v>-818</v>
      </c>
      <c r="B196" s="8">
        <f t="shared" si="80"/>
        <v>1033708.8222377039</v>
      </c>
      <c r="C196" s="9">
        <f t="shared" si="65"/>
        <v>13262.956208475556</v>
      </c>
      <c r="D196" s="9">
        <f t="shared" si="81"/>
        <v>83.652134339257174</v>
      </c>
      <c r="E196" s="9">
        <f t="shared" si="82"/>
        <v>326.36646145015163</v>
      </c>
      <c r="F196" s="6">
        <f t="shared" si="51"/>
        <v>0</v>
      </c>
      <c r="G196" s="7">
        <f t="shared" si="52"/>
        <v>0</v>
      </c>
      <c r="H196" s="7">
        <f t="shared" si="83"/>
        <v>0</v>
      </c>
      <c r="I196" s="7">
        <f t="shared" si="84"/>
        <v>0</v>
      </c>
      <c r="J196" s="7">
        <f t="shared" si="53"/>
        <v>0</v>
      </c>
      <c r="K196" s="7">
        <f t="shared" si="54"/>
        <v>0</v>
      </c>
      <c r="L196" s="7">
        <f t="shared" si="55"/>
        <v>0</v>
      </c>
      <c r="M196" s="7">
        <f t="shared" si="56"/>
        <v>0</v>
      </c>
      <c r="N196" s="7">
        <f t="shared" si="66"/>
        <v>0</v>
      </c>
      <c r="O196" s="7">
        <f t="shared" si="67"/>
        <v>0</v>
      </c>
      <c r="P196" s="7">
        <f t="shared" si="57"/>
        <v>0</v>
      </c>
      <c r="Q196" s="7" t="e">
        <f t="shared" si="68"/>
        <v>#N/A</v>
      </c>
      <c r="R196" s="7">
        <f t="shared" si="50"/>
        <v>-818</v>
      </c>
      <c r="S196" s="7" t="e">
        <f t="shared" si="58"/>
        <v>#N/A</v>
      </c>
      <c r="T196" s="7" t="e">
        <f t="shared" si="59"/>
        <v>#N/A</v>
      </c>
      <c r="U196" s="7" t="e">
        <f t="shared" si="60"/>
        <v>#N/A</v>
      </c>
      <c r="V196" s="7" t="e">
        <f t="shared" si="75"/>
        <v>#N/A</v>
      </c>
      <c r="W196" s="7" t="e">
        <f t="shared" si="76"/>
        <v>#N/A</v>
      </c>
      <c r="X196" s="7" t="e">
        <f t="shared" si="61"/>
        <v>#N/A</v>
      </c>
      <c r="Y196" s="7" t="e">
        <f t="shared" si="62"/>
        <v>#N/A</v>
      </c>
      <c r="Z196" s="7" t="e">
        <f t="shared" si="63"/>
        <v>#N/A</v>
      </c>
      <c r="AA196" s="7" t="e">
        <f t="shared" si="64"/>
        <v>#N/A</v>
      </c>
      <c r="AB196" s="7">
        <f t="shared" si="77"/>
        <v>0</v>
      </c>
      <c r="AC196" s="7">
        <f t="shared" si="79"/>
        <v>0</v>
      </c>
      <c r="AD196" s="7" t="e">
        <f t="shared" si="78"/>
        <v>#N/A</v>
      </c>
      <c r="AG196" s="7" t="e">
        <f t="shared" si="69"/>
        <v>#N/A</v>
      </c>
      <c r="AH196" s="7" t="e">
        <f t="shared" si="70"/>
        <v>#N/A</v>
      </c>
      <c r="AI196" s="7" t="e">
        <f t="shared" si="71"/>
        <v>#N/A</v>
      </c>
      <c r="AJ196" s="7" t="e">
        <f t="shared" si="72"/>
        <v>#N/A</v>
      </c>
      <c r="AK196" s="7" t="e">
        <v>#N/A</v>
      </c>
      <c r="AL196" s="7" t="e">
        <v>#N/A</v>
      </c>
      <c r="AN196" s="7" t="e">
        <f t="shared" si="73"/>
        <v>#N/A</v>
      </c>
      <c r="AO196" s="7" t="e">
        <f t="shared" si="74"/>
        <v>#N/A</v>
      </c>
      <c r="AP196" s="7" t="e">
        <v>#N/A</v>
      </c>
      <c r="AQ196" s="7" t="e">
        <v>#N/A</v>
      </c>
    </row>
    <row r="197" spans="1:43" outlineLevel="1">
      <c r="A197" s="95">
        <v>-817</v>
      </c>
      <c r="B197" s="8">
        <f t="shared" si="80"/>
        <v>1019514.7560803145</v>
      </c>
      <c r="C197" s="9">
        <f t="shared" si="65"/>
        <v>13086.489987348516</v>
      </c>
      <c r="D197" s="9">
        <f t="shared" si="81"/>
        <v>83.715903722009486</v>
      </c>
      <c r="E197" s="9">
        <f t="shared" si="82"/>
        <v>325.76958912544319</v>
      </c>
      <c r="F197" s="6">
        <f t="shared" si="51"/>
        <v>0</v>
      </c>
      <c r="G197" s="7">
        <f t="shared" si="52"/>
        <v>0</v>
      </c>
      <c r="H197" s="7">
        <f t="shared" si="83"/>
        <v>0</v>
      </c>
      <c r="I197" s="7">
        <f t="shared" si="84"/>
        <v>0</v>
      </c>
      <c r="J197" s="7">
        <f t="shared" si="53"/>
        <v>0</v>
      </c>
      <c r="K197" s="7">
        <f t="shared" si="54"/>
        <v>0</v>
      </c>
      <c r="L197" s="7">
        <f t="shared" si="55"/>
        <v>0</v>
      </c>
      <c r="M197" s="7">
        <f t="shared" si="56"/>
        <v>0</v>
      </c>
      <c r="N197" s="7">
        <f t="shared" si="66"/>
        <v>0</v>
      </c>
      <c r="O197" s="7">
        <f t="shared" si="67"/>
        <v>0</v>
      </c>
      <c r="P197" s="7">
        <f t="shared" si="57"/>
        <v>0</v>
      </c>
      <c r="Q197" s="7" t="e">
        <f t="shared" si="68"/>
        <v>#N/A</v>
      </c>
      <c r="R197" s="7">
        <f t="shared" si="50"/>
        <v>-817</v>
      </c>
      <c r="S197" s="7" t="e">
        <f t="shared" si="58"/>
        <v>#N/A</v>
      </c>
      <c r="T197" s="7" t="e">
        <f t="shared" si="59"/>
        <v>#N/A</v>
      </c>
      <c r="U197" s="7" t="e">
        <f t="shared" si="60"/>
        <v>#N/A</v>
      </c>
      <c r="V197" s="7" t="e">
        <f t="shared" si="75"/>
        <v>#N/A</v>
      </c>
      <c r="W197" s="7" t="e">
        <f t="shared" si="76"/>
        <v>#N/A</v>
      </c>
      <c r="X197" s="7" t="e">
        <f t="shared" si="61"/>
        <v>#N/A</v>
      </c>
      <c r="Y197" s="7" t="e">
        <f t="shared" si="62"/>
        <v>#N/A</v>
      </c>
      <c r="Z197" s="7" t="e">
        <f t="shared" si="63"/>
        <v>#N/A</v>
      </c>
      <c r="AA197" s="7" t="e">
        <f t="shared" si="64"/>
        <v>#N/A</v>
      </c>
      <c r="AB197" s="7">
        <f t="shared" si="77"/>
        <v>0</v>
      </c>
      <c r="AC197" s="7">
        <f t="shared" si="79"/>
        <v>0</v>
      </c>
      <c r="AD197" s="7" t="e">
        <f t="shared" si="78"/>
        <v>#N/A</v>
      </c>
      <c r="AG197" s="7" t="e">
        <f t="shared" si="69"/>
        <v>#N/A</v>
      </c>
      <c r="AH197" s="7" t="e">
        <f t="shared" si="70"/>
        <v>#N/A</v>
      </c>
      <c r="AI197" s="7" t="e">
        <f t="shared" si="71"/>
        <v>#N/A</v>
      </c>
      <c r="AJ197" s="7" t="e">
        <f t="shared" si="72"/>
        <v>#N/A</v>
      </c>
      <c r="AK197" s="7" t="e">
        <v>#N/A</v>
      </c>
      <c r="AL197" s="7" t="e">
        <v>#N/A</v>
      </c>
      <c r="AN197" s="7" t="e">
        <f t="shared" si="73"/>
        <v>#N/A</v>
      </c>
      <c r="AO197" s="7" t="e">
        <f t="shared" si="74"/>
        <v>#N/A</v>
      </c>
      <c r="AP197" s="7" t="e">
        <v>#N/A</v>
      </c>
      <c r="AQ197" s="7" t="e">
        <v>#N/A</v>
      </c>
    </row>
    <row r="198" spans="1:43" outlineLevel="1">
      <c r="A198" s="95">
        <v>-816</v>
      </c>
      <c r="B198" s="8">
        <f t="shared" si="80"/>
        <v>1005451.0662342869</v>
      </c>
      <c r="C198" s="9">
        <f t="shared" si="65"/>
        <v>12911.592966431752</v>
      </c>
      <c r="D198" s="9">
        <f t="shared" si="81"/>
        <v>83.781173267867416</v>
      </c>
      <c r="E198" s="9">
        <f t="shared" si="82"/>
        <v>325.17449983774975</v>
      </c>
      <c r="F198" s="6">
        <f t="shared" si="51"/>
        <v>0</v>
      </c>
      <c r="G198" s="7">
        <f t="shared" si="52"/>
        <v>0</v>
      </c>
      <c r="H198" s="7">
        <f t="shared" si="83"/>
        <v>0</v>
      </c>
      <c r="I198" s="7">
        <f t="shared" si="84"/>
        <v>0</v>
      </c>
      <c r="J198" s="7">
        <f t="shared" si="53"/>
        <v>0</v>
      </c>
      <c r="K198" s="7">
        <f t="shared" si="54"/>
        <v>0</v>
      </c>
      <c r="L198" s="7">
        <f t="shared" si="55"/>
        <v>0</v>
      </c>
      <c r="M198" s="7">
        <f t="shared" si="56"/>
        <v>0</v>
      </c>
      <c r="N198" s="7">
        <f t="shared" si="66"/>
        <v>0</v>
      </c>
      <c r="O198" s="7">
        <f t="shared" si="67"/>
        <v>0</v>
      </c>
      <c r="P198" s="7">
        <f t="shared" si="57"/>
        <v>0</v>
      </c>
      <c r="Q198" s="7" t="e">
        <f t="shared" si="68"/>
        <v>#N/A</v>
      </c>
      <c r="R198" s="7">
        <f t="shared" si="50"/>
        <v>-816</v>
      </c>
      <c r="S198" s="7" t="e">
        <f t="shared" si="58"/>
        <v>#N/A</v>
      </c>
      <c r="T198" s="7" t="e">
        <f t="shared" si="59"/>
        <v>#N/A</v>
      </c>
      <c r="U198" s="7" t="e">
        <f t="shared" si="60"/>
        <v>#N/A</v>
      </c>
      <c r="V198" s="7" t="e">
        <f t="shared" si="75"/>
        <v>#N/A</v>
      </c>
      <c r="W198" s="7" t="e">
        <f t="shared" si="76"/>
        <v>#N/A</v>
      </c>
      <c r="X198" s="7" t="e">
        <f t="shared" si="61"/>
        <v>#N/A</v>
      </c>
      <c r="Y198" s="7" t="e">
        <f t="shared" si="62"/>
        <v>#N/A</v>
      </c>
      <c r="Z198" s="7" t="e">
        <f t="shared" si="63"/>
        <v>#N/A</v>
      </c>
      <c r="AA198" s="7" t="e">
        <f t="shared" si="64"/>
        <v>#N/A</v>
      </c>
      <c r="AB198" s="7">
        <f t="shared" si="77"/>
        <v>0</v>
      </c>
      <c r="AC198" s="7">
        <f t="shared" si="79"/>
        <v>0</v>
      </c>
      <c r="AD198" s="7" t="e">
        <f t="shared" si="78"/>
        <v>#N/A</v>
      </c>
      <c r="AG198" s="7" t="e">
        <f t="shared" si="69"/>
        <v>#N/A</v>
      </c>
      <c r="AH198" s="7" t="e">
        <f t="shared" si="70"/>
        <v>#N/A</v>
      </c>
      <c r="AI198" s="7" t="e">
        <f t="shared" si="71"/>
        <v>#N/A</v>
      </c>
      <c r="AJ198" s="7" t="e">
        <f t="shared" si="72"/>
        <v>#N/A</v>
      </c>
      <c r="AK198" s="7" t="e">
        <v>#N/A</v>
      </c>
      <c r="AL198" s="7" t="e">
        <v>#N/A</v>
      </c>
      <c r="AN198" s="7" t="e">
        <f t="shared" si="73"/>
        <v>#N/A</v>
      </c>
      <c r="AO198" s="7" t="e">
        <f t="shared" si="74"/>
        <v>#N/A</v>
      </c>
      <c r="AP198" s="7" t="e">
        <v>#N/A</v>
      </c>
      <c r="AQ198" s="7" t="e">
        <v>#N/A</v>
      </c>
    </row>
    <row r="199" spans="1:43" outlineLevel="1">
      <c r="A199" s="95">
        <v>-815</v>
      </c>
      <c r="B199" s="8">
        <f t="shared" si="80"/>
        <v>991517.15188712627</v>
      </c>
      <c r="C199" s="9">
        <f t="shared" si="65"/>
        <v>12738.258445421856</v>
      </c>
      <c r="D199" s="9">
        <f t="shared" si="81"/>
        <v>83.847906599240616</v>
      </c>
      <c r="E199" s="9">
        <f t="shared" si="82"/>
        <v>324.58119101042746</v>
      </c>
      <c r="F199" s="6">
        <f t="shared" si="51"/>
        <v>0</v>
      </c>
      <c r="G199" s="7">
        <f t="shared" si="52"/>
        <v>0</v>
      </c>
      <c r="H199" s="7">
        <f t="shared" si="83"/>
        <v>0</v>
      </c>
      <c r="I199" s="7">
        <f t="shared" si="84"/>
        <v>0</v>
      </c>
      <c r="J199" s="7">
        <f t="shared" si="53"/>
        <v>0</v>
      </c>
      <c r="K199" s="7">
        <f t="shared" si="54"/>
        <v>0</v>
      </c>
      <c r="L199" s="7">
        <f t="shared" si="55"/>
        <v>0</v>
      </c>
      <c r="M199" s="7">
        <f t="shared" si="56"/>
        <v>0</v>
      </c>
      <c r="N199" s="7">
        <f t="shared" si="66"/>
        <v>0</v>
      </c>
      <c r="O199" s="7">
        <f t="shared" si="67"/>
        <v>0</v>
      </c>
      <c r="P199" s="7">
        <f t="shared" si="57"/>
        <v>0</v>
      </c>
      <c r="Q199" s="7" t="e">
        <f t="shared" si="68"/>
        <v>#N/A</v>
      </c>
      <c r="R199" s="7">
        <f t="shared" si="50"/>
        <v>-815</v>
      </c>
      <c r="S199" s="7" t="e">
        <f t="shared" si="58"/>
        <v>#N/A</v>
      </c>
      <c r="T199" s="7" t="e">
        <f t="shared" si="59"/>
        <v>#N/A</v>
      </c>
      <c r="U199" s="7" t="e">
        <f t="shared" si="60"/>
        <v>#N/A</v>
      </c>
      <c r="V199" s="7" t="e">
        <f t="shared" si="75"/>
        <v>#N/A</v>
      </c>
      <c r="W199" s="7" t="e">
        <f t="shared" si="76"/>
        <v>#N/A</v>
      </c>
      <c r="X199" s="7" t="e">
        <f t="shared" si="61"/>
        <v>#N/A</v>
      </c>
      <c r="Y199" s="7" t="e">
        <f t="shared" si="62"/>
        <v>#N/A</v>
      </c>
      <c r="Z199" s="7" t="e">
        <f t="shared" si="63"/>
        <v>#N/A</v>
      </c>
      <c r="AA199" s="7" t="e">
        <f t="shared" si="64"/>
        <v>#N/A</v>
      </c>
      <c r="AB199" s="7">
        <f t="shared" si="77"/>
        <v>0</v>
      </c>
      <c r="AC199" s="7">
        <f t="shared" si="79"/>
        <v>0</v>
      </c>
      <c r="AD199" s="7" t="e">
        <f t="shared" si="78"/>
        <v>#N/A</v>
      </c>
      <c r="AG199" s="7" t="e">
        <f t="shared" si="69"/>
        <v>#N/A</v>
      </c>
      <c r="AH199" s="7" t="e">
        <f t="shared" si="70"/>
        <v>#N/A</v>
      </c>
      <c r="AI199" s="7" t="e">
        <f t="shared" si="71"/>
        <v>#N/A</v>
      </c>
      <c r="AJ199" s="7" t="e">
        <f t="shared" si="72"/>
        <v>#N/A</v>
      </c>
      <c r="AK199" s="7" t="e">
        <v>#N/A</v>
      </c>
      <c r="AL199" s="7" t="e">
        <v>#N/A</v>
      </c>
      <c r="AN199" s="7" t="e">
        <f t="shared" si="73"/>
        <v>#N/A</v>
      </c>
      <c r="AO199" s="7" t="e">
        <f t="shared" si="74"/>
        <v>#N/A</v>
      </c>
      <c r="AP199" s="7" t="e">
        <v>#N/A</v>
      </c>
      <c r="AQ199" s="7" t="e">
        <v>#N/A</v>
      </c>
    </row>
    <row r="200" spans="1:43" outlineLevel="1">
      <c r="A200" s="95">
        <v>-814</v>
      </c>
      <c r="B200" s="8">
        <f t="shared" si="80"/>
        <v>977712.41222633794</v>
      </c>
      <c r="C200" s="9">
        <f t="shared" si="65"/>
        <v>12566.479601945106</v>
      </c>
      <c r="D200" s="9">
        <f t="shared" si="81"/>
        <v>83.916128373695244</v>
      </c>
      <c r="E200" s="9">
        <f t="shared" si="82"/>
        <v>323.98990420745912</v>
      </c>
      <c r="F200" s="6">
        <f t="shared" si="51"/>
        <v>0</v>
      </c>
      <c r="G200" s="7">
        <f t="shared" si="52"/>
        <v>0</v>
      </c>
      <c r="H200" s="7">
        <f t="shared" si="83"/>
        <v>0</v>
      </c>
      <c r="I200" s="7">
        <f t="shared" si="84"/>
        <v>0</v>
      </c>
      <c r="J200" s="7">
        <f t="shared" si="53"/>
        <v>0</v>
      </c>
      <c r="K200" s="7">
        <f t="shared" si="54"/>
        <v>0</v>
      </c>
      <c r="L200" s="7">
        <f t="shared" si="55"/>
        <v>0</v>
      </c>
      <c r="M200" s="7">
        <f t="shared" si="56"/>
        <v>0</v>
      </c>
      <c r="N200" s="7">
        <f t="shared" si="66"/>
        <v>0</v>
      </c>
      <c r="O200" s="7">
        <f t="shared" si="67"/>
        <v>0</v>
      </c>
      <c r="P200" s="7">
        <f t="shared" si="57"/>
        <v>0</v>
      </c>
      <c r="Q200" s="7" t="e">
        <f t="shared" si="68"/>
        <v>#N/A</v>
      </c>
      <c r="R200" s="7">
        <f t="shared" si="50"/>
        <v>-814</v>
      </c>
      <c r="S200" s="7" t="e">
        <f t="shared" si="58"/>
        <v>#N/A</v>
      </c>
      <c r="T200" s="7" t="e">
        <f t="shared" si="59"/>
        <v>#N/A</v>
      </c>
      <c r="U200" s="7" t="e">
        <f t="shared" si="60"/>
        <v>#N/A</v>
      </c>
      <c r="V200" s="7" t="e">
        <f t="shared" si="75"/>
        <v>#N/A</v>
      </c>
      <c r="W200" s="7" t="e">
        <f t="shared" si="76"/>
        <v>#N/A</v>
      </c>
      <c r="X200" s="7" t="e">
        <f t="shared" si="61"/>
        <v>#N/A</v>
      </c>
      <c r="Y200" s="7" t="e">
        <f t="shared" si="62"/>
        <v>#N/A</v>
      </c>
      <c r="Z200" s="7" t="e">
        <f t="shared" si="63"/>
        <v>#N/A</v>
      </c>
      <c r="AA200" s="7" t="e">
        <f t="shared" si="64"/>
        <v>#N/A</v>
      </c>
      <c r="AB200" s="7">
        <f t="shared" si="77"/>
        <v>0</v>
      </c>
      <c r="AC200" s="7">
        <f t="shared" si="79"/>
        <v>0</v>
      </c>
      <c r="AD200" s="7" t="e">
        <f t="shared" si="78"/>
        <v>#N/A</v>
      </c>
      <c r="AG200" s="7" t="e">
        <f t="shared" si="69"/>
        <v>#N/A</v>
      </c>
      <c r="AH200" s="7" t="e">
        <f t="shared" si="70"/>
        <v>#N/A</v>
      </c>
      <c r="AI200" s="7" t="e">
        <f t="shared" si="71"/>
        <v>#N/A</v>
      </c>
      <c r="AJ200" s="7" t="e">
        <f t="shared" si="72"/>
        <v>#N/A</v>
      </c>
      <c r="AK200" s="7" t="e">
        <v>#N/A</v>
      </c>
      <c r="AL200" s="7" t="e">
        <v>#N/A</v>
      </c>
      <c r="AN200" s="7" t="e">
        <f t="shared" si="73"/>
        <v>#N/A</v>
      </c>
      <c r="AO200" s="7" t="e">
        <f t="shared" si="74"/>
        <v>#N/A</v>
      </c>
      <c r="AP200" s="7" t="e">
        <v>#N/A</v>
      </c>
      <c r="AQ200" s="7" t="e">
        <v>#N/A</v>
      </c>
    </row>
    <row r="201" spans="1:43" outlineLevel="1">
      <c r="A201" s="95">
        <v>-813</v>
      </c>
      <c r="B201" s="8">
        <f t="shared" si="80"/>
        <v>964036.24643942714</v>
      </c>
      <c r="C201" s="9">
        <f t="shared" si="65"/>
        <v>12396.249247416854</v>
      </c>
      <c r="D201" s="9">
        <f t="shared" si="81"/>
        <v>83.985832731218949</v>
      </c>
      <c r="E201" s="9">
        <f t="shared" si="82"/>
        <v>323.40014857095071</v>
      </c>
      <c r="F201" s="6">
        <f t="shared" si="51"/>
        <v>0</v>
      </c>
      <c r="G201" s="7">
        <f t="shared" si="52"/>
        <v>0</v>
      </c>
      <c r="H201" s="7">
        <f t="shared" si="83"/>
        <v>0</v>
      </c>
      <c r="I201" s="7">
        <f t="shared" si="84"/>
        <v>0</v>
      </c>
      <c r="J201" s="7">
        <f t="shared" si="53"/>
        <v>0</v>
      </c>
      <c r="K201" s="7">
        <f t="shared" si="54"/>
        <v>0</v>
      </c>
      <c r="L201" s="7">
        <f t="shared" si="55"/>
        <v>0</v>
      </c>
      <c r="M201" s="7">
        <f t="shared" si="56"/>
        <v>0</v>
      </c>
      <c r="N201" s="7">
        <f t="shared" si="66"/>
        <v>0</v>
      </c>
      <c r="O201" s="7">
        <f t="shared" si="67"/>
        <v>0</v>
      </c>
      <c r="P201" s="7">
        <f t="shared" si="57"/>
        <v>0</v>
      </c>
      <c r="Q201" s="7" t="e">
        <f t="shared" si="68"/>
        <v>#N/A</v>
      </c>
      <c r="R201" s="7">
        <f t="shared" si="50"/>
        <v>-813</v>
      </c>
      <c r="S201" s="7" t="e">
        <f t="shared" si="58"/>
        <v>#N/A</v>
      </c>
      <c r="T201" s="7" t="e">
        <f t="shared" si="59"/>
        <v>#N/A</v>
      </c>
      <c r="U201" s="7" t="e">
        <f t="shared" si="60"/>
        <v>#N/A</v>
      </c>
      <c r="V201" s="7" t="e">
        <f t="shared" si="75"/>
        <v>#N/A</v>
      </c>
      <c r="W201" s="7" t="e">
        <f t="shared" si="76"/>
        <v>#N/A</v>
      </c>
      <c r="X201" s="7" t="e">
        <f t="shared" si="61"/>
        <v>#N/A</v>
      </c>
      <c r="Y201" s="7" t="e">
        <f t="shared" si="62"/>
        <v>#N/A</v>
      </c>
      <c r="Z201" s="7" t="e">
        <f t="shared" si="63"/>
        <v>#N/A</v>
      </c>
      <c r="AA201" s="7" t="e">
        <f t="shared" si="64"/>
        <v>#N/A</v>
      </c>
      <c r="AB201" s="7">
        <f t="shared" si="77"/>
        <v>0</v>
      </c>
      <c r="AC201" s="7">
        <f t="shared" si="79"/>
        <v>0</v>
      </c>
      <c r="AD201" s="7" t="e">
        <f t="shared" si="78"/>
        <v>#N/A</v>
      </c>
      <c r="AG201" s="7" t="e">
        <f t="shared" si="69"/>
        <v>#N/A</v>
      </c>
      <c r="AH201" s="7" t="e">
        <f t="shared" si="70"/>
        <v>#N/A</v>
      </c>
      <c r="AI201" s="7" t="e">
        <f t="shared" si="71"/>
        <v>#N/A</v>
      </c>
      <c r="AJ201" s="7" t="e">
        <f t="shared" si="72"/>
        <v>#N/A</v>
      </c>
      <c r="AK201" s="7" t="e">
        <v>#N/A</v>
      </c>
      <c r="AL201" s="7" t="e">
        <v>#N/A</v>
      </c>
      <c r="AN201" s="7" t="e">
        <f t="shared" si="73"/>
        <v>#N/A</v>
      </c>
      <c r="AO201" s="7" t="e">
        <f t="shared" si="74"/>
        <v>#N/A</v>
      </c>
      <c r="AP201" s="7" t="e">
        <v>#N/A</v>
      </c>
      <c r="AQ201" s="7" t="e">
        <v>#N/A</v>
      </c>
    </row>
    <row r="202" spans="1:43" outlineLevel="1">
      <c r="A202" s="95">
        <v>-812</v>
      </c>
      <c r="B202" s="8">
        <f t="shared" si="80"/>
        <v>950488.05371389911</v>
      </c>
      <c r="C202" s="9">
        <f t="shared" si="65"/>
        <v>12227.560559463378</v>
      </c>
      <c r="D202" s="9">
        <f t="shared" si="81"/>
        <v>84.057044329377902</v>
      </c>
      <c r="E202" s="9">
        <f t="shared" si="82"/>
        <v>322.81216566488484</v>
      </c>
      <c r="F202" s="6">
        <f t="shared" si="51"/>
        <v>0</v>
      </c>
      <c r="G202" s="7">
        <f t="shared" si="52"/>
        <v>0</v>
      </c>
      <c r="H202" s="7">
        <f t="shared" si="83"/>
        <v>0</v>
      </c>
      <c r="I202" s="7">
        <f t="shared" si="84"/>
        <v>0</v>
      </c>
      <c r="J202" s="7">
        <f t="shared" si="53"/>
        <v>0</v>
      </c>
      <c r="K202" s="7">
        <f t="shared" si="54"/>
        <v>0</v>
      </c>
      <c r="L202" s="7">
        <f t="shared" si="55"/>
        <v>0</v>
      </c>
      <c r="M202" s="7">
        <f t="shared" si="56"/>
        <v>0</v>
      </c>
      <c r="N202" s="7">
        <f t="shared" si="66"/>
        <v>0</v>
      </c>
      <c r="O202" s="7">
        <f t="shared" si="67"/>
        <v>0</v>
      </c>
      <c r="P202" s="7">
        <f t="shared" si="57"/>
        <v>0</v>
      </c>
      <c r="Q202" s="7" t="e">
        <f t="shared" si="68"/>
        <v>#N/A</v>
      </c>
      <c r="R202" s="7">
        <f t="shared" si="50"/>
        <v>-812</v>
      </c>
      <c r="S202" s="7" t="e">
        <f t="shared" si="58"/>
        <v>#N/A</v>
      </c>
      <c r="T202" s="7" t="e">
        <f t="shared" si="59"/>
        <v>#N/A</v>
      </c>
      <c r="U202" s="7" t="e">
        <f t="shared" si="60"/>
        <v>#N/A</v>
      </c>
      <c r="V202" s="7" t="e">
        <f t="shared" si="75"/>
        <v>#N/A</v>
      </c>
      <c r="W202" s="7" t="e">
        <f t="shared" si="76"/>
        <v>#N/A</v>
      </c>
      <c r="X202" s="7" t="e">
        <f t="shared" si="61"/>
        <v>#N/A</v>
      </c>
      <c r="Y202" s="7" t="e">
        <f t="shared" si="62"/>
        <v>#N/A</v>
      </c>
      <c r="Z202" s="7" t="e">
        <f t="shared" si="63"/>
        <v>#N/A</v>
      </c>
      <c r="AA202" s="7" t="e">
        <f t="shared" si="64"/>
        <v>#N/A</v>
      </c>
      <c r="AB202" s="7">
        <f t="shared" si="77"/>
        <v>0</v>
      </c>
      <c r="AC202" s="7">
        <f t="shared" si="79"/>
        <v>0</v>
      </c>
      <c r="AD202" s="7" t="e">
        <f t="shared" si="78"/>
        <v>#N/A</v>
      </c>
      <c r="AG202" s="7" t="e">
        <f t="shared" si="69"/>
        <v>#N/A</v>
      </c>
      <c r="AH202" s="7" t="e">
        <f t="shared" si="70"/>
        <v>#N/A</v>
      </c>
      <c r="AI202" s="7" t="e">
        <f t="shared" si="71"/>
        <v>#N/A</v>
      </c>
      <c r="AJ202" s="7" t="e">
        <f t="shared" si="72"/>
        <v>#N/A</v>
      </c>
      <c r="AK202" s="7" t="e">
        <v>#N/A</v>
      </c>
      <c r="AL202" s="7" t="e">
        <v>#N/A</v>
      </c>
      <c r="AN202" s="7" t="e">
        <f t="shared" si="73"/>
        <v>#N/A</v>
      </c>
      <c r="AO202" s="7" t="e">
        <f t="shared" si="74"/>
        <v>#N/A</v>
      </c>
      <c r="AP202" s="7" t="e">
        <v>#N/A</v>
      </c>
      <c r="AQ202" s="7" t="e">
        <v>#N/A</v>
      </c>
    </row>
    <row r="203" spans="1:43" outlineLevel="1">
      <c r="A203" s="95">
        <v>-811</v>
      </c>
      <c r="B203" s="8">
        <f t="shared" si="80"/>
        <v>937067.23323725909</v>
      </c>
      <c r="C203" s="9">
        <f t="shared" si="65"/>
        <v>12060.406715710957</v>
      </c>
      <c r="D203" s="9">
        <f t="shared" si="81"/>
        <v>84.129696273003574</v>
      </c>
      <c r="E203" s="9">
        <f t="shared" si="82"/>
        <v>322.22595291261791</v>
      </c>
      <c r="F203" s="6">
        <f t="shared" si="51"/>
        <v>0</v>
      </c>
      <c r="G203" s="7">
        <f t="shared" si="52"/>
        <v>0</v>
      </c>
      <c r="H203" s="7">
        <f t="shared" si="83"/>
        <v>0</v>
      </c>
      <c r="I203" s="7">
        <f t="shared" si="84"/>
        <v>0</v>
      </c>
      <c r="J203" s="7">
        <f t="shared" si="53"/>
        <v>0</v>
      </c>
      <c r="K203" s="7">
        <f t="shared" si="54"/>
        <v>0</v>
      </c>
      <c r="L203" s="7">
        <f t="shared" si="55"/>
        <v>0</v>
      </c>
      <c r="M203" s="7">
        <f t="shared" si="56"/>
        <v>0</v>
      </c>
      <c r="N203" s="7">
        <f t="shared" si="66"/>
        <v>0</v>
      </c>
      <c r="O203" s="7">
        <f t="shared" si="67"/>
        <v>0</v>
      </c>
      <c r="P203" s="7">
        <f t="shared" si="57"/>
        <v>0</v>
      </c>
      <c r="Q203" s="7" t="e">
        <f t="shared" si="68"/>
        <v>#N/A</v>
      </c>
      <c r="R203" s="7">
        <f t="shared" si="50"/>
        <v>-811</v>
      </c>
      <c r="S203" s="7" t="e">
        <f t="shared" si="58"/>
        <v>#N/A</v>
      </c>
      <c r="T203" s="7" t="e">
        <f t="shared" si="59"/>
        <v>#N/A</v>
      </c>
      <c r="U203" s="7" t="e">
        <f t="shared" si="60"/>
        <v>#N/A</v>
      </c>
      <c r="V203" s="7" t="e">
        <f t="shared" si="75"/>
        <v>#N/A</v>
      </c>
      <c r="W203" s="7" t="e">
        <f t="shared" si="76"/>
        <v>#N/A</v>
      </c>
      <c r="X203" s="7" t="e">
        <f t="shared" si="61"/>
        <v>#N/A</v>
      </c>
      <c r="Y203" s="7" t="e">
        <f t="shared" si="62"/>
        <v>#N/A</v>
      </c>
      <c r="Z203" s="7" t="e">
        <f t="shared" si="63"/>
        <v>#N/A</v>
      </c>
      <c r="AA203" s="7" t="e">
        <f t="shared" si="64"/>
        <v>#N/A</v>
      </c>
      <c r="AB203" s="7">
        <f t="shared" si="77"/>
        <v>0</v>
      </c>
      <c r="AC203" s="7">
        <f t="shared" si="79"/>
        <v>0</v>
      </c>
      <c r="AD203" s="7" t="e">
        <f t="shared" si="78"/>
        <v>#N/A</v>
      </c>
      <c r="AG203" s="7" t="e">
        <f t="shared" si="69"/>
        <v>#N/A</v>
      </c>
      <c r="AH203" s="7" t="e">
        <f t="shared" si="70"/>
        <v>#N/A</v>
      </c>
      <c r="AI203" s="7" t="e">
        <f t="shared" si="71"/>
        <v>#N/A</v>
      </c>
      <c r="AJ203" s="7" t="e">
        <f t="shared" si="72"/>
        <v>#N/A</v>
      </c>
      <c r="AK203" s="7" t="e">
        <v>#N/A</v>
      </c>
      <c r="AL203" s="7" t="e">
        <v>#N/A</v>
      </c>
      <c r="AN203" s="7" t="e">
        <f t="shared" si="73"/>
        <v>#N/A</v>
      </c>
      <c r="AO203" s="7" t="e">
        <f t="shared" si="74"/>
        <v>#N/A</v>
      </c>
      <c r="AP203" s="7" t="e">
        <v>#N/A</v>
      </c>
      <c r="AQ203" s="7" t="e">
        <v>#N/A</v>
      </c>
    </row>
    <row r="204" spans="1:43" outlineLevel="1">
      <c r="A204" s="95">
        <v>-810</v>
      </c>
      <c r="B204" s="8">
        <f t="shared" si="80"/>
        <v>923773.18419701606</v>
      </c>
      <c r="C204" s="9">
        <f t="shared" si="65"/>
        <v>11894.780527574942</v>
      </c>
      <c r="D204" s="9">
        <f t="shared" si="81"/>
        <v>84.203843737240234</v>
      </c>
      <c r="E204" s="9">
        <f t="shared" si="82"/>
        <v>321.64175187813191</v>
      </c>
      <c r="F204" s="6">
        <f t="shared" si="51"/>
        <v>0</v>
      </c>
      <c r="G204" s="7">
        <f t="shared" si="52"/>
        <v>0</v>
      </c>
      <c r="H204" s="7">
        <f t="shared" si="83"/>
        <v>0</v>
      </c>
      <c r="I204" s="7">
        <f t="shared" si="84"/>
        <v>0</v>
      </c>
      <c r="J204" s="7">
        <f t="shared" si="53"/>
        <v>0</v>
      </c>
      <c r="K204" s="7">
        <f t="shared" si="54"/>
        <v>0</v>
      </c>
      <c r="L204" s="7">
        <f t="shared" si="55"/>
        <v>0</v>
      </c>
      <c r="M204" s="7">
        <f t="shared" si="56"/>
        <v>0</v>
      </c>
      <c r="N204" s="7">
        <f t="shared" si="66"/>
        <v>0</v>
      </c>
      <c r="O204" s="7">
        <f t="shared" si="67"/>
        <v>0</v>
      </c>
      <c r="P204" s="7">
        <f t="shared" si="57"/>
        <v>0</v>
      </c>
      <c r="Q204" s="7" t="e">
        <f t="shared" si="68"/>
        <v>#N/A</v>
      </c>
      <c r="R204" s="7">
        <f t="shared" si="50"/>
        <v>-810</v>
      </c>
      <c r="S204" s="7" t="e">
        <f t="shared" si="58"/>
        <v>#N/A</v>
      </c>
      <c r="T204" s="7" t="e">
        <f t="shared" si="59"/>
        <v>#N/A</v>
      </c>
      <c r="U204" s="7" t="e">
        <f t="shared" si="60"/>
        <v>#N/A</v>
      </c>
      <c r="V204" s="7" t="e">
        <f t="shared" si="75"/>
        <v>#N/A</v>
      </c>
      <c r="W204" s="7" t="e">
        <f t="shared" si="76"/>
        <v>#N/A</v>
      </c>
      <c r="X204" s="7" t="e">
        <f t="shared" si="61"/>
        <v>#N/A</v>
      </c>
      <c r="Y204" s="7" t="e">
        <f t="shared" si="62"/>
        <v>#N/A</v>
      </c>
      <c r="Z204" s="7" t="e">
        <f t="shared" si="63"/>
        <v>#N/A</v>
      </c>
      <c r="AA204" s="7" t="e">
        <f t="shared" si="64"/>
        <v>#N/A</v>
      </c>
      <c r="AB204" s="7">
        <f t="shared" si="77"/>
        <v>0</v>
      </c>
      <c r="AC204" s="7">
        <f t="shared" si="79"/>
        <v>0</v>
      </c>
      <c r="AD204" s="7" t="e">
        <f t="shared" si="78"/>
        <v>#N/A</v>
      </c>
      <c r="AG204" s="7" t="e">
        <f t="shared" si="69"/>
        <v>#N/A</v>
      </c>
      <c r="AH204" s="7" t="e">
        <f t="shared" si="70"/>
        <v>#N/A</v>
      </c>
      <c r="AI204" s="7" t="e">
        <f t="shared" si="71"/>
        <v>#N/A</v>
      </c>
      <c r="AJ204" s="7" t="e">
        <f t="shared" si="72"/>
        <v>#N/A</v>
      </c>
      <c r="AK204" s="7" t="e">
        <v>#N/A</v>
      </c>
      <c r="AL204" s="7" t="e">
        <v>#N/A</v>
      </c>
      <c r="AN204" s="7" t="e">
        <f t="shared" si="73"/>
        <v>#N/A</v>
      </c>
      <c r="AO204" s="7" t="e">
        <f t="shared" si="74"/>
        <v>#N/A</v>
      </c>
      <c r="AP204" s="7" t="e">
        <v>#N/A</v>
      </c>
      <c r="AQ204" s="7" t="e">
        <v>#N/A</v>
      </c>
    </row>
    <row r="205" spans="1:43" outlineLevel="1">
      <c r="A205" s="95">
        <v>-809</v>
      </c>
      <c r="B205" s="8">
        <f t="shared" si="80"/>
        <v>910605.30578066781</v>
      </c>
      <c r="C205" s="9">
        <f t="shared" si="65"/>
        <v>11730.675172681611</v>
      </c>
      <c r="D205" s="9">
        <f t="shared" si="81"/>
        <v>84.279419826919366</v>
      </c>
      <c r="E205" s="9">
        <f t="shared" si="82"/>
        <v>321.05907170353407</v>
      </c>
      <c r="F205" s="6">
        <f t="shared" si="51"/>
        <v>0</v>
      </c>
      <c r="G205" s="7">
        <f t="shared" si="52"/>
        <v>0</v>
      </c>
      <c r="H205" s="7">
        <f t="shared" si="83"/>
        <v>0</v>
      </c>
      <c r="I205" s="7">
        <f t="shared" si="84"/>
        <v>0</v>
      </c>
      <c r="J205" s="7">
        <f t="shared" si="53"/>
        <v>0</v>
      </c>
      <c r="K205" s="7">
        <f t="shared" si="54"/>
        <v>0</v>
      </c>
      <c r="L205" s="7">
        <f t="shared" si="55"/>
        <v>0</v>
      </c>
      <c r="M205" s="7">
        <f t="shared" si="56"/>
        <v>0</v>
      </c>
      <c r="N205" s="7">
        <f t="shared" si="66"/>
        <v>0</v>
      </c>
      <c r="O205" s="7">
        <f t="shared" si="67"/>
        <v>0</v>
      </c>
      <c r="P205" s="7">
        <f t="shared" si="57"/>
        <v>0</v>
      </c>
      <c r="Q205" s="7" t="e">
        <f t="shared" si="68"/>
        <v>#N/A</v>
      </c>
      <c r="R205" s="7">
        <f t="shared" si="50"/>
        <v>-809</v>
      </c>
      <c r="S205" s="7" t="e">
        <f t="shared" si="58"/>
        <v>#N/A</v>
      </c>
      <c r="T205" s="7" t="e">
        <f t="shared" si="59"/>
        <v>#N/A</v>
      </c>
      <c r="U205" s="7" t="e">
        <f t="shared" si="60"/>
        <v>#N/A</v>
      </c>
      <c r="V205" s="7" t="e">
        <f t="shared" si="75"/>
        <v>#N/A</v>
      </c>
      <c r="W205" s="7" t="e">
        <f t="shared" si="76"/>
        <v>#N/A</v>
      </c>
      <c r="X205" s="7" t="e">
        <f t="shared" si="61"/>
        <v>#N/A</v>
      </c>
      <c r="Y205" s="7" t="e">
        <f t="shared" si="62"/>
        <v>#N/A</v>
      </c>
      <c r="Z205" s="7" t="e">
        <f t="shared" si="63"/>
        <v>#N/A</v>
      </c>
      <c r="AA205" s="7" t="e">
        <f t="shared" si="64"/>
        <v>#N/A</v>
      </c>
      <c r="AB205" s="7">
        <f t="shared" si="77"/>
        <v>0</v>
      </c>
      <c r="AC205" s="7">
        <f t="shared" si="79"/>
        <v>0</v>
      </c>
      <c r="AD205" s="7" t="e">
        <f t="shared" si="78"/>
        <v>#N/A</v>
      </c>
      <c r="AG205" s="7" t="e">
        <f t="shared" si="69"/>
        <v>#N/A</v>
      </c>
      <c r="AH205" s="7" t="e">
        <f t="shared" si="70"/>
        <v>#N/A</v>
      </c>
      <c r="AI205" s="7" t="e">
        <f t="shared" si="71"/>
        <v>#N/A</v>
      </c>
      <c r="AJ205" s="7" t="e">
        <f t="shared" si="72"/>
        <v>#N/A</v>
      </c>
      <c r="AK205" s="7" t="e">
        <v>#N/A</v>
      </c>
      <c r="AL205" s="7" t="e">
        <v>#N/A</v>
      </c>
      <c r="AN205" s="7" t="e">
        <f t="shared" si="73"/>
        <v>#N/A</v>
      </c>
      <c r="AO205" s="7" t="e">
        <f t="shared" si="74"/>
        <v>#N/A</v>
      </c>
      <c r="AP205" s="7" t="e">
        <v>#N/A</v>
      </c>
      <c r="AQ205" s="7" t="e">
        <v>#N/A</v>
      </c>
    </row>
    <row r="206" spans="1:43" outlineLevel="1">
      <c r="A206" s="95">
        <v>-808</v>
      </c>
      <c r="B206" s="8">
        <f t="shared" si="80"/>
        <v>897562.99717572331</v>
      </c>
      <c r="C206" s="9">
        <f t="shared" si="65"/>
        <v>11568.083828657243</v>
      </c>
      <c r="D206" s="9">
        <f t="shared" si="81"/>
        <v>84.356479717185209</v>
      </c>
      <c r="E206" s="9">
        <f t="shared" si="82"/>
        <v>320.47815395280651</v>
      </c>
      <c r="F206" s="6">
        <f t="shared" si="51"/>
        <v>0</v>
      </c>
      <c r="G206" s="7">
        <f t="shared" si="52"/>
        <v>0</v>
      </c>
      <c r="H206" s="7">
        <f t="shared" si="83"/>
        <v>0</v>
      </c>
      <c r="I206" s="7">
        <f t="shared" si="84"/>
        <v>0</v>
      </c>
      <c r="J206" s="7">
        <f t="shared" si="53"/>
        <v>0</v>
      </c>
      <c r="K206" s="7">
        <f t="shared" si="54"/>
        <v>0</v>
      </c>
      <c r="L206" s="7">
        <f t="shared" si="55"/>
        <v>0</v>
      </c>
      <c r="M206" s="7">
        <f t="shared" si="56"/>
        <v>0</v>
      </c>
      <c r="N206" s="7">
        <f t="shared" si="66"/>
        <v>0</v>
      </c>
      <c r="O206" s="7">
        <f t="shared" si="67"/>
        <v>0</v>
      </c>
      <c r="P206" s="7">
        <f t="shared" si="57"/>
        <v>0</v>
      </c>
      <c r="Q206" s="7" t="e">
        <f t="shared" si="68"/>
        <v>#N/A</v>
      </c>
      <c r="R206" s="7">
        <f t="shared" si="50"/>
        <v>-808</v>
      </c>
      <c r="S206" s="7" t="e">
        <f t="shared" si="58"/>
        <v>#N/A</v>
      </c>
      <c r="T206" s="7" t="e">
        <f t="shared" si="59"/>
        <v>#N/A</v>
      </c>
      <c r="U206" s="7" t="e">
        <f t="shared" si="60"/>
        <v>#N/A</v>
      </c>
      <c r="V206" s="7" t="e">
        <f t="shared" si="75"/>
        <v>#N/A</v>
      </c>
      <c r="W206" s="7" t="e">
        <f t="shared" si="76"/>
        <v>#N/A</v>
      </c>
      <c r="X206" s="7" t="e">
        <f t="shared" si="61"/>
        <v>#N/A</v>
      </c>
      <c r="Y206" s="7" t="e">
        <f t="shared" si="62"/>
        <v>#N/A</v>
      </c>
      <c r="Z206" s="7" t="e">
        <f t="shared" si="63"/>
        <v>#N/A</v>
      </c>
      <c r="AA206" s="7" t="e">
        <f t="shared" si="64"/>
        <v>#N/A</v>
      </c>
      <c r="AB206" s="7">
        <f t="shared" si="77"/>
        <v>0</v>
      </c>
      <c r="AC206" s="7">
        <f t="shared" si="79"/>
        <v>0</v>
      </c>
      <c r="AD206" s="7" t="e">
        <f t="shared" si="78"/>
        <v>#N/A</v>
      </c>
      <c r="AG206" s="7" t="e">
        <f t="shared" si="69"/>
        <v>#N/A</v>
      </c>
      <c r="AH206" s="7" t="e">
        <f t="shared" si="70"/>
        <v>#N/A</v>
      </c>
      <c r="AI206" s="7" t="e">
        <f t="shared" si="71"/>
        <v>#N/A</v>
      </c>
      <c r="AJ206" s="7" t="e">
        <f t="shared" si="72"/>
        <v>#N/A</v>
      </c>
      <c r="AK206" s="7" t="e">
        <v>#N/A</v>
      </c>
      <c r="AL206" s="7" t="e">
        <v>#N/A</v>
      </c>
      <c r="AN206" s="7" t="e">
        <f t="shared" si="73"/>
        <v>#N/A</v>
      </c>
      <c r="AO206" s="7" t="e">
        <f t="shared" si="74"/>
        <v>#N/A</v>
      </c>
      <c r="AP206" s="7" t="e">
        <v>#N/A</v>
      </c>
      <c r="AQ206" s="7" t="e">
        <v>#N/A</v>
      </c>
    </row>
    <row r="207" spans="1:43" outlineLevel="1">
      <c r="A207" s="95">
        <v>-807</v>
      </c>
      <c r="B207" s="8">
        <f t="shared" si="80"/>
        <v>884645.65756968781</v>
      </c>
      <c r="C207" s="9">
        <f t="shared" si="65"/>
        <v>11406.999306917191</v>
      </c>
      <c r="D207" s="9">
        <f t="shared" si="81"/>
        <v>84.43495651286932</v>
      </c>
      <c r="E207" s="9">
        <f t="shared" si="82"/>
        <v>319.89899604930542</v>
      </c>
      <c r="F207" s="6">
        <f t="shared" si="51"/>
        <v>0</v>
      </c>
      <c r="G207" s="7">
        <f t="shared" si="52"/>
        <v>0</v>
      </c>
      <c r="H207" s="7">
        <f t="shared" si="83"/>
        <v>0</v>
      </c>
      <c r="I207" s="7">
        <f t="shared" si="84"/>
        <v>0</v>
      </c>
      <c r="J207" s="7">
        <f t="shared" si="53"/>
        <v>0</v>
      </c>
      <c r="K207" s="7">
        <f t="shared" si="54"/>
        <v>0</v>
      </c>
      <c r="L207" s="7">
        <f t="shared" si="55"/>
        <v>0</v>
      </c>
      <c r="M207" s="7">
        <f t="shared" si="56"/>
        <v>0</v>
      </c>
      <c r="N207" s="7">
        <f t="shared" si="66"/>
        <v>0</v>
      </c>
      <c r="O207" s="7">
        <f t="shared" si="67"/>
        <v>0</v>
      </c>
      <c r="P207" s="7">
        <f t="shared" si="57"/>
        <v>0</v>
      </c>
      <c r="Q207" s="7" t="e">
        <f t="shared" si="68"/>
        <v>#N/A</v>
      </c>
      <c r="R207" s="7">
        <f t="shared" si="50"/>
        <v>-807</v>
      </c>
      <c r="S207" s="7" t="e">
        <f t="shared" si="58"/>
        <v>#N/A</v>
      </c>
      <c r="T207" s="7" t="e">
        <f t="shared" si="59"/>
        <v>#N/A</v>
      </c>
      <c r="U207" s="7" t="e">
        <f t="shared" si="60"/>
        <v>#N/A</v>
      </c>
      <c r="V207" s="7" t="e">
        <f t="shared" si="75"/>
        <v>#N/A</v>
      </c>
      <c r="W207" s="7" t="e">
        <f t="shared" si="76"/>
        <v>#N/A</v>
      </c>
      <c r="X207" s="7" t="e">
        <f t="shared" si="61"/>
        <v>#N/A</v>
      </c>
      <c r="Y207" s="7" t="e">
        <f t="shared" si="62"/>
        <v>#N/A</v>
      </c>
      <c r="Z207" s="7" t="e">
        <f t="shared" si="63"/>
        <v>#N/A</v>
      </c>
      <c r="AA207" s="7" t="e">
        <f t="shared" si="64"/>
        <v>#N/A</v>
      </c>
      <c r="AB207" s="7">
        <f t="shared" si="77"/>
        <v>0</v>
      </c>
      <c r="AC207" s="7">
        <f t="shared" si="79"/>
        <v>0</v>
      </c>
      <c r="AD207" s="7" t="e">
        <f t="shared" si="78"/>
        <v>#N/A</v>
      </c>
      <c r="AG207" s="7" t="e">
        <f t="shared" si="69"/>
        <v>#N/A</v>
      </c>
      <c r="AH207" s="7" t="e">
        <f t="shared" si="70"/>
        <v>#N/A</v>
      </c>
      <c r="AI207" s="7" t="e">
        <f t="shared" si="71"/>
        <v>#N/A</v>
      </c>
      <c r="AJ207" s="7" t="e">
        <f t="shared" si="72"/>
        <v>#N/A</v>
      </c>
      <c r="AK207" s="7" t="e">
        <v>#N/A</v>
      </c>
      <c r="AL207" s="7" t="e">
        <v>#N/A</v>
      </c>
      <c r="AN207" s="7" t="e">
        <f t="shared" si="73"/>
        <v>#N/A</v>
      </c>
      <c r="AO207" s="7" t="e">
        <f t="shared" si="74"/>
        <v>#N/A</v>
      </c>
      <c r="AP207" s="7" t="e">
        <v>#N/A</v>
      </c>
      <c r="AQ207" s="7" t="e">
        <v>#N/A</v>
      </c>
    </row>
    <row r="208" spans="1:43" outlineLevel="1">
      <c r="A208" s="95">
        <v>-806</v>
      </c>
      <c r="B208" s="8">
        <f t="shared" si="80"/>
        <v>871852.68615006655</v>
      </c>
      <c r="C208" s="9">
        <f t="shared" si="65"/>
        <v>11247.414785087731</v>
      </c>
      <c r="D208" s="9">
        <f t="shared" si="81"/>
        <v>84.514874871537643</v>
      </c>
      <c r="E208" s="9">
        <f t="shared" si="82"/>
        <v>319.32159541638805</v>
      </c>
      <c r="F208" s="6">
        <f t="shared" si="51"/>
        <v>0</v>
      </c>
      <c r="G208" s="7">
        <f t="shared" si="52"/>
        <v>0</v>
      </c>
      <c r="H208" s="7">
        <f t="shared" si="83"/>
        <v>0</v>
      </c>
      <c r="I208" s="7">
        <f t="shared" si="84"/>
        <v>0</v>
      </c>
      <c r="J208" s="7">
        <f t="shared" si="53"/>
        <v>0</v>
      </c>
      <c r="K208" s="7">
        <f t="shared" si="54"/>
        <v>0</v>
      </c>
      <c r="L208" s="7">
        <f t="shared" si="55"/>
        <v>0</v>
      </c>
      <c r="M208" s="7">
        <f t="shared" si="56"/>
        <v>0</v>
      </c>
      <c r="N208" s="7">
        <f t="shared" si="66"/>
        <v>0</v>
      </c>
      <c r="O208" s="7">
        <f t="shared" si="67"/>
        <v>0</v>
      </c>
      <c r="P208" s="7">
        <f t="shared" si="57"/>
        <v>0</v>
      </c>
      <c r="Q208" s="7" t="e">
        <f t="shared" si="68"/>
        <v>#N/A</v>
      </c>
      <c r="R208" s="7">
        <f t="shared" si="50"/>
        <v>-806</v>
      </c>
      <c r="S208" s="7" t="e">
        <f t="shared" si="58"/>
        <v>#N/A</v>
      </c>
      <c r="T208" s="7" t="e">
        <f t="shared" si="59"/>
        <v>#N/A</v>
      </c>
      <c r="U208" s="7" t="e">
        <f t="shared" si="60"/>
        <v>#N/A</v>
      </c>
      <c r="V208" s="7" t="e">
        <f t="shared" si="75"/>
        <v>#N/A</v>
      </c>
      <c r="W208" s="7" t="e">
        <f t="shared" si="76"/>
        <v>#N/A</v>
      </c>
      <c r="X208" s="7" t="e">
        <f t="shared" si="61"/>
        <v>#N/A</v>
      </c>
      <c r="Y208" s="7" t="e">
        <f t="shared" si="62"/>
        <v>#N/A</v>
      </c>
      <c r="Z208" s="7" t="e">
        <f t="shared" si="63"/>
        <v>#N/A</v>
      </c>
      <c r="AA208" s="7" t="e">
        <f t="shared" si="64"/>
        <v>#N/A</v>
      </c>
      <c r="AB208" s="7">
        <f t="shared" si="77"/>
        <v>0</v>
      </c>
      <c r="AC208" s="7">
        <f t="shared" si="79"/>
        <v>0</v>
      </c>
      <c r="AD208" s="7" t="e">
        <f t="shared" si="78"/>
        <v>#N/A</v>
      </c>
      <c r="AG208" s="7" t="e">
        <f t="shared" si="69"/>
        <v>#N/A</v>
      </c>
      <c r="AH208" s="7" t="e">
        <f t="shared" si="70"/>
        <v>#N/A</v>
      </c>
      <c r="AI208" s="7" t="e">
        <f t="shared" si="71"/>
        <v>#N/A</v>
      </c>
      <c r="AJ208" s="7" t="e">
        <f t="shared" si="72"/>
        <v>#N/A</v>
      </c>
      <c r="AK208" s="7" t="e">
        <v>#N/A</v>
      </c>
      <c r="AL208" s="7" t="e">
        <v>#N/A</v>
      </c>
      <c r="AN208" s="7" t="e">
        <f t="shared" si="73"/>
        <v>#N/A</v>
      </c>
      <c r="AO208" s="7" t="e">
        <f t="shared" si="74"/>
        <v>#N/A</v>
      </c>
      <c r="AP208" s="7" t="e">
        <v>#N/A</v>
      </c>
      <c r="AQ208" s="7" t="e">
        <v>#N/A</v>
      </c>
    </row>
    <row r="209" spans="1:43" outlineLevel="1">
      <c r="A209" s="95">
        <v>-805</v>
      </c>
      <c r="B209" s="8">
        <f t="shared" si="80"/>
        <v>859183.48210436478</v>
      </c>
      <c r="C209" s="9">
        <f t="shared" si="65"/>
        <v>11089.323440795142</v>
      </c>
      <c r="D209" s="9">
        <f t="shared" si="81"/>
        <v>84.596228933178168</v>
      </c>
      <c r="E209" s="9">
        <f t="shared" si="82"/>
        <v>318.74594947741184</v>
      </c>
      <c r="F209" s="6">
        <f t="shared" si="51"/>
        <v>0</v>
      </c>
      <c r="G209" s="7">
        <f t="shared" si="52"/>
        <v>0</v>
      </c>
      <c r="H209" s="7">
        <f t="shared" si="83"/>
        <v>0</v>
      </c>
      <c r="I209" s="7">
        <f t="shared" si="84"/>
        <v>0</v>
      </c>
      <c r="J209" s="7">
        <f t="shared" si="53"/>
        <v>0</v>
      </c>
      <c r="K209" s="7">
        <f t="shared" si="54"/>
        <v>0</v>
      </c>
      <c r="L209" s="7">
        <f t="shared" si="55"/>
        <v>0</v>
      </c>
      <c r="M209" s="7">
        <f t="shared" si="56"/>
        <v>0</v>
      </c>
      <c r="N209" s="7">
        <f t="shared" si="66"/>
        <v>0</v>
      </c>
      <c r="O209" s="7">
        <f t="shared" si="67"/>
        <v>0</v>
      </c>
      <c r="P209" s="7">
        <f t="shared" si="57"/>
        <v>0</v>
      </c>
      <c r="Q209" s="7" t="e">
        <f t="shared" si="68"/>
        <v>#N/A</v>
      </c>
      <c r="R209" s="7">
        <f t="shared" si="50"/>
        <v>-805</v>
      </c>
      <c r="S209" s="7" t="e">
        <f t="shared" si="58"/>
        <v>#N/A</v>
      </c>
      <c r="T209" s="7" t="e">
        <f t="shared" si="59"/>
        <v>#N/A</v>
      </c>
      <c r="U209" s="7" t="e">
        <f t="shared" si="60"/>
        <v>#N/A</v>
      </c>
      <c r="V209" s="7" t="e">
        <f t="shared" si="75"/>
        <v>#N/A</v>
      </c>
      <c r="W209" s="7" t="e">
        <f t="shared" si="76"/>
        <v>#N/A</v>
      </c>
      <c r="X209" s="7" t="e">
        <f t="shared" si="61"/>
        <v>#N/A</v>
      </c>
      <c r="Y209" s="7" t="e">
        <f t="shared" si="62"/>
        <v>#N/A</v>
      </c>
      <c r="Z209" s="7" t="e">
        <f t="shared" si="63"/>
        <v>#N/A</v>
      </c>
      <c r="AA209" s="7" t="e">
        <f t="shared" si="64"/>
        <v>#N/A</v>
      </c>
      <c r="AB209" s="7">
        <f t="shared" si="77"/>
        <v>0</v>
      </c>
      <c r="AC209" s="7">
        <f t="shared" si="79"/>
        <v>0</v>
      </c>
      <c r="AD209" s="7" t="e">
        <f t="shared" si="78"/>
        <v>#N/A</v>
      </c>
      <c r="AG209" s="7" t="e">
        <f t="shared" si="69"/>
        <v>#N/A</v>
      </c>
      <c r="AH209" s="7" t="e">
        <f t="shared" si="70"/>
        <v>#N/A</v>
      </c>
      <c r="AI209" s="7" t="e">
        <f t="shared" si="71"/>
        <v>#N/A</v>
      </c>
      <c r="AJ209" s="7" t="e">
        <f t="shared" si="72"/>
        <v>#N/A</v>
      </c>
      <c r="AK209" s="7" t="e">
        <v>#N/A</v>
      </c>
      <c r="AL209" s="7" t="e">
        <v>#N/A</v>
      </c>
      <c r="AN209" s="7" t="e">
        <f t="shared" si="73"/>
        <v>#N/A</v>
      </c>
      <c r="AO209" s="7" t="e">
        <f t="shared" si="74"/>
        <v>#N/A</v>
      </c>
      <c r="AP209" s="7" t="e">
        <v>#N/A</v>
      </c>
      <c r="AQ209" s="7" t="e">
        <v>#N/A</v>
      </c>
    </row>
    <row r="210" spans="1:43" outlineLevel="1">
      <c r="A210" s="95">
        <v>-804</v>
      </c>
      <c r="B210" s="8">
        <f t="shared" si="80"/>
        <v>846637.44462008774</v>
      </c>
      <c r="C210" s="9">
        <f t="shared" si="65"/>
        <v>10932.718085454777</v>
      </c>
      <c r="D210" s="9">
        <f t="shared" si="81"/>
        <v>84.679043355356811</v>
      </c>
      <c r="E210" s="9">
        <f t="shared" si="82"/>
        <v>318.17205565573278</v>
      </c>
      <c r="F210" s="6">
        <f t="shared" si="51"/>
        <v>0</v>
      </c>
      <c r="G210" s="7">
        <f t="shared" si="52"/>
        <v>0</v>
      </c>
      <c r="H210" s="7">
        <f t="shared" si="83"/>
        <v>0</v>
      </c>
      <c r="I210" s="7">
        <f t="shared" si="84"/>
        <v>0</v>
      </c>
      <c r="J210" s="7">
        <f t="shared" si="53"/>
        <v>0</v>
      </c>
      <c r="K210" s="7">
        <f t="shared" si="54"/>
        <v>0</v>
      </c>
      <c r="L210" s="7">
        <f t="shared" si="55"/>
        <v>0</v>
      </c>
      <c r="M210" s="7">
        <f t="shared" si="56"/>
        <v>0</v>
      </c>
      <c r="N210" s="7">
        <f t="shared" si="66"/>
        <v>0</v>
      </c>
      <c r="O210" s="7">
        <f t="shared" si="67"/>
        <v>0</v>
      </c>
      <c r="P210" s="7">
        <f t="shared" si="57"/>
        <v>0</v>
      </c>
      <c r="Q210" s="7" t="e">
        <f t="shared" si="68"/>
        <v>#N/A</v>
      </c>
      <c r="R210" s="7">
        <f t="shared" si="50"/>
        <v>-804</v>
      </c>
      <c r="S210" s="7" t="e">
        <f t="shared" si="58"/>
        <v>#N/A</v>
      </c>
      <c r="T210" s="7" t="e">
        <f t="shared" si="59"/>
        <v>#N/A</v>
      </c>
      <c r="U210" s="7" t="e">
        <f t="shared" si="60"/>
        <v>#N/A</v>
      </c>
      <c r="V210" s="7" t="e">
        <f t="shared" si="75"/>
        <v>#N/A</v>
      </c>
      <c r="W210" s="7" t="e">
        <f t="shared" si="76"/>
        <v>#N/A</v>
      </c>
      <c r="X210" s="7" t="e">
        <f t="shared" si="61"/>
        <v>#N/A</v>
      </c>
      <c r="Y210" s="7" t="e">
        <f t="shared" si="62"/>
        <v>#N/A</v>
      </c>
      <c r="Z210" s="7" t="e">
        <f t="shared" si="63"/>
        <v>#N/A</v>
      </c>
      <c r="AA210" s="7" t="e">
        <f t="shared" si="64"/>
        <v>#N/A</v>
      </c>
      <c r="AB210" s="7">
        <f t="shared" si="77"/>
        <v>0</v>
      </c>
      <c r="AC210" s="7">
        <f t="shared" si="79"/>
        <v>0</v>
      </c>
      <c r="AD210" s="7" t="e">
        <f t="shared" si="78"/>
        <v>#N/A</v>
      </c>
      <c r="AG210" s="7" t="e">
        <f t="shared" si="69"/>
        <v>#N/A</v>
      </c>
      <c r="AH210" s="7" t="e">
        <f t="shared" si="70"/>
        <v>#N/A</v>
      </c>
      <c r="AI210" s="7" t="e">
        <f t="shared" si="71"/>
        <v>#N/A</v>
      </c>
      <c r="AJ210" s="7" t="e">
        <f t="shared" si="72"/>
        <v>#N/A</v>
      </c>
      <c r="AK210" s="7" t="e">
        <v>#N/A</v>
      </c>
      <c r="AL210" s="7" t="e">
        <v>#N/A</v>
      </c>
      <c r="AN210" s="7" t="e">
        <f t="shared" si="73"/>
        <v>#N/A</v>
      </c>
      <c r="AO210" s="7" t="e">
        <f t="shared" si="74"/>
        <v>#N/A</v>
      </c>
      <c r="AP210" s="7" t="e">
        <v>#N/A</v>
      </c>
      <c r="AQ210" s="7" t="e">
        <v>#N/A</v>
      </c>
    </row>
    <row r="211" spans="1:43" outlineLevel="1">
      <c r="A211" s="95">
        <v>-803</v>
      </c>
      <c r="B211" s="8">
        <f t="shared" si="80"/>
        <v>834213.97288474441</v>
      </c>
      <c r="C211" s="9">
        <f t="shared" si="65"/>
        <v>10777.591896692913</v>
      </c>
      <c r="D211" s="9">
        <f t="shared" si="81"/>
        <v>84.763281760483324</v>
      </c>
      <c r="E211" s="9">
        <f t="shared" si="82"/>
        <v>317.60015551533326</v>
      </c>
      <c r="F211" s="6">
        <f t="shared" si="51"/>
        <v>0</v>
      </c>
      <c r="G211" s="7">
        <f t="shared" si="52"/>
        <v>0</v>
      </c>
      <c r="H211" s="7">
        <f t="shared" si="83"/>
        <v>0</v>
      </c>
      <c r="I211" s="7">
        <f t="shared" si="84"/>
        <v>0</v>
      </c>
      <c r="J211" s="7">
        <f t="shared" si="53"/>
        <v>0</v>
      </c>
      <c r="K211" s="7">
        <f t="shared" si="54"/>
        <v>0</v>
      </c>
      <c r="L211" s="7">
        <f t="shared" si="55"/>
        <v>0</v>
      </c>
      <c r="M211" s="7">
        <f t="shared" si="56"/>
        <v>0</v>
      </c>
      <c r="N211" s="7">
        <f t="shared" si="66"/>
        <v>0</v>
      </c>
      <c r="O211" s="7">
        <f t="shared" si="67"/>
        <v>0</v>
      </c>
      <c r="P211" s="7">
        <f t="shared" si="57"/>
        <v>0</v>
      </c>
      <c r="Q211" s="7" t="e">
        <f t="shared" si="68"/>
        <v>#N/A</v>
      </c>
      <c r="R211" s="7">
        <f t="shared" si="50"/>
        <v>-803</v>
      </c>
      <c r="S211" s="7" t="e">
        <f t="shared" si="58"/>
        <v>#N/A</v>
      </c>
      <c r="T211" s="7" t="e">
        <f t="shared" si="59"/>
        <v>#N/A</v>
      </c>
      <c r="U211" s="7" t="e">
        <f t="shared" si="60"/>
        <v>#N/A</v>
      </c>
      <c r="V211" s="7" t="e">
        <f t="shared" si="75"/>
        <v>#N/A</v>
      </c>
      <c r="W211" s="7" t="e">
        <f t="shared" si="76"/>
        <v>#N/A</v>
      </c>
      <c r="X211" s="7" t="e">
        <f t="shared" si="61"/>
        <v>#N/A</v>
      </c>
      <c r="Y211" s="7" t="e">
        <f t="shared" si="62"/>
        <v>#N/A</v>
      </c>
      <c r="Z211" s="7" t="e">
        <f t="shared" si="63"/>
        <v>#N/A</v>
      </c>
      <c r="AA211" s="7" t="e">
        <f t="shared" si="64"/>
        <v>#N/A</v>
      </c>
      <c r="AB211" s="7">
        <f t="shared" si="77"/>
        <v>0</v>
      </c>
      <c r="AC211" s="7">
        <f t="shared" si="79"/>
        <v>0</v>
      </c>
      <c r="AD211" s="7" t="e">
        <f t="shared" si="78"/>
        <v>#N/A</v>
      </c>
      <c r="AG211" s="7" t="e">
        <f t="shared" si="69"/>
        <v>#N/A</v>
      </c>
      <c r="AH211" s="7" t="e">
        <f t="shared" si="70"/>
        <v>#N/A</v>
      </c>
      <c r="AI211" s="7" t="e">
        <f t="shared" si="71"/>
        <v>#N/A</v>
      </c>
      <c r="AJ211" s="7" t="e">
        <f t="shared" si="72"/>
        <v>#N/A</v>
      </c>
      <c r="AK211" s="7" t="e">
        <v>#N/A</v>
      </c>
      <c r="AL211" s="7" t="e">
        <v>#N/A</v>
      </c>
      <c r="AN211" s="7" t="e">
        <f t="shared" si="73"/>
        <v>#N/A</v>
      </c>
      <c r="AO211" s="7" t="e">
        <f t="shared" si="74"/>
        <v>#N/A</v>
      </c>
      <c r="AP211" s="7" t="e">
        <v>#N/A</v>
      </c>
      <c r="AQ211" s="7" t="e">
        <v>#N/A</v>
      </c>
    </row>
    <row r="212" spans="1:43" outlineLevel="1">
      <c r="A212" s="95">
        <v>-802</v>
      </c>
      <c r="B212" s="8">
        <f t="shared" si="80"/>
        <v>821912.46608583257</v>
      </c>
      <c r="C212" s="9">
        <f t="shared" si="65"/>
        <v>10623.938052135829</v>
      </c>
      <c r="D212" s="9">
        <f t="shared" si="81"/>
        <v>84.848907770967401</v>
      </c>
      <c r="E212" s="9">
        <f t="shared" si="82"/>
        <v>317.02975819832011</v>
      </c>
      <c r="F212" s="6">
        <f t="shared" si="51"/>
        <v>0</v>
      </c>
      <c r="G212" s="7">
        <f t="shared" si="52"/>
        <v>0</v>
      </c>
      <c r="H212" s="7">
        <f t="shared" si="83"/>
        <v>0</v>
      </c>
      <c r="I212" s="7">
        <f t="shared" si="84"/>
        <v>0</v>
      </c>
      <c r="J212" s="7">
        <f t="shared" si="53"/>
        <v>0</v>
      </c>
      <c r="K212" s="7">
        <f t="shared" si="54"/>
        <v>0</v>
      </c>
      <c r="L212" s="7">
        <f t="shared" si="55"/>
        <v>0</v>
      </c>
      <c r="M212" s="7">
        <f t="shared" si="56"/>
        <v>0</v>
      </c>
      <c r="N212" s="7">
        <f t="shared" si="66"/>
        <v>0</v>
      </c>
      <c r="O212" s="7">
        <f t="shared" si="67"/>
        <v>0</v>
      </c>
      <c r="P212" s="7">
        <f t="shared" si="57"/>
        <v>0</v>
      </c>
      <c r="Q212" s="7" t="e">
        <f t="shared" si="68"/>
        <v>#N/A</v>
      </c>
      <c r="R212" s="7">
        <f t="shared" si="50"/>
        <v>-802</v>
      </c>
      <c r="S212" s="7" t="e">
        <f t="shared" si="58"/>
        <v>#N/A</v>
      </c>
      <c r="T212" s="7" t="e">
        <f t="shared" si="59"/>
        <v>#N/A</v>
      </c>
      <c r="U212" s="7" t="e">
        <f t="shared" si="60"/>
        <v>#N/A</v>
      </c>
      <c r="V212" s="7" t="e">
        <f t="shared" si="75"/>
        <v>#N/A</v>
      </c>
      <c r="W212" s="7" t="e">
        <f t="shared" si="76"/>
        <v>#N/A</v>
      </c>
      <c r="X212" s="7" t="e">
        <f t="shared" si="61"/>
        <v>#N/A</v>
      </c>
      <c r="Y212" s="7" t="e">
        <f t="shared" si="62"/>
        <v>#N/A</v>
      </c>
      <c r="Z212" s="7" t="e">
        <f t="shared" si="63"/>
        <v>#N/A</v>
      </c>
      <c r="AA212" s="7" t="e">
        <f t="shared" si="64"/>
        <v>#N/A</v>
      </c>
      <c r="AB212" s="7">
        <f t="shared" si="77"/>
        <v>0</v>
      </c>
      <c r="AC212" s="7">
        <f t="shared" si="79"/>
        <v>0</v>
      </c>
      <c r="AD212" s="7" t="e">
        <f t="shared" si="78"/>
        <v>#N/A</v>
      </c>
      <c r="AG212" s="7" t="e">
        <f t="shared" si="69"/>
        <v>#N/A</v>
      </c>
      <c r="AH212" s="7" t="e">
        <f t="shared" si="70"/>
        <v>#N/A</v>
      </c>
      <c r="AI212" s="7" t="e">
        <f t="shared" si="71"/>
        <v>#N/A</v>
      </c>
      <c r="AJ212" s="7" t="e">
        <f t="shared" si="72"/>
        <v>#N/A</v>
      </c>
      <c r="AK212" s="7" t="e">
        <v>#N/A</v>
      </c>
      <c r="AL212" s="7" t="e">
        <v>#N/A</v>
      </c>
      <c r="AN212" s="7" t="e">
        <f t="shared" si="73"/>
        <v>#N/A</v>
      </c>
      <c r="AO212" s="7" t="e">
        <f t="shared" si="74"/>
        <v>#N/A</v>
      </c>
      <c r="AP212" s="7" t="e">
        <v>#N/A</v>
      </c>
      <c r="AQ212" s="7" t="e">
        <v>#N/A</v>
      </c>
    </row>
    <row r="213" spans="1:43" outlineLevel="1">
      <c r="A213" s="95">
        <v>-801</v>
      </c>
      <c r="B213" s="8">
        <f t="shared" si="80"/>
        <v>809732.32341086119</v>
      </c>
      <c r="C213" s="9">
        <f t="shared" si="65"/>
        <v>10471.749363198876</v>
      </c>
      <c r="D213" s="9">
        <f t="shared" si="81"/>
        <v>84.935946044375143</v>
      </c>
      <c r="E213" s="9">
        <f t="shared" si="82"/>
        <v>316.46110526867574</v>
      </c>
      <c r="F213" s="6">
        <f t="shared" si="51"/>
        <v>0</v>
      </c>
      <c r="G213" s="7">
        <f t="shared" si="52"/>
        <v>0</v>
      </c>
      <c r="H213" s="7">
        <f t="shared" si="83"/>
        <v>0</v>
      </c>
      <c r="I213" s="7">
        <f t="shared" si="84"/>
        <v>0</v>
      </c>
      <c r="J213" s="7">
        <f t="shared" si="53"/>
        <v>0</v>
      </c>
      <c r="K213" s="7">
        <f t="shared" si="54"/>
        <v>0</v>
      </c>
      <c r="L213" s="7">
        <f t="shared" si="55"/>
        <v>0</v>
      </c>
      <c r="M213" s="7">
        <f t="shared" si="56"/>
        <v>0</v>
      </c>
      <c r="N213" s="7">
        <f t="shared" si="66"/>
        <v>0</v>
      </c>
      <c r="O213" s="7">
        <f t="shared" si="67"/>
        <v>0</v>
      </c>
      <c r="P213" s="7">
        <f t="shared" si="57"/>
        <v>0</v>
      </c>
      <c r="Q213" s="7" t="e">
        <f t="shared" si="68"/>
        <v>#N/A</v>
      </c>
      <c r="R213" s="7">
        <f t="shared" si="50"/>
        <v>-801</v>
      </c>
      <c r="S213" s="7" t="e">
        <f t="shared" si="58"/>
        <v>#N/A</v>
      </c>
      <c r="T213" s="7" t="e">
        <f t="shared" si="59"/>
        <v>#N/A</v>
      </c>
      <c r="U213" s="7" t="e">
        <f t="shared" si="60"/>
        <v>#N/A</v>
      </c>
      <c r="V213" s="7" t="e">
        <f t="shared" si="75"/>
        <v>#N/A</v>
      </c>
      <c r="W213" s="7" t="e">
        <f t="shared" si="76"/>
        <v>#N/A</v>
      </c>
      <c r="X213" s="7" t="e">
        <f t="shared" si="61"/>
        <v>#N/A</v>
      </c>
      <c r="Y213" s="7" t="e">
        <f t="shared" si="62"/>
        <v>#N/A</v>
      </c>
      <c r="Z213" s="7" t="e">
        <f t="shared" si="63"/>
        <v>#N/A</v>
      </c>
      <c r="AA213" s="7" t="e">
        <f t="shared" si="64"/>
        <v>#N/A</v>
      </c>
      <c r="AB213" s="7">
        <f t="shared" si="77"/>
        <v>0</v>
      </c>
      <c r="AC213" s="7">
        <f t="shared" si="79"/>
        <v>0</v>
      </c>
      <c r="AD213" s="7" t="e">
        <f t="shared" si="78"/>
        <v>#N/A</v>
      </c>
      <c r="AG213" s="7" t="e">
        <f t="shared" si="69"/>
        <v>#N/A</v>
      </c>
      <c r="AH213" s="7" t="e">
        <f t="shared" si="70"/>
        <v>#N/A</v>
      </c>
      <c r="AI213" s="7" t="e">
        <f t="shared" si="71"/>
        <v>#N/A</v>
      </c>
      <c r="AJ213" s="7" t="e">
        <f t="shared" si="72"/>
        <v>#N/A</v>
      </c>
      <c r="AK213" s="7" t="e">
        <v>#N/A</v>
      </c>
      <c r="AL213" s="7" t="e">
        <v>#N/A</v>
      </c>
      <c r="AN213" s="7" t="e">
        <f t="shared" si="73"/>
        <v>#N/A</v>
      </c>
      <c r="AO213" s="7" t="e">
        <f t="shared" si="74"/>
        <v>#N/A</v>
      </c>
      <c r="AP213" s="7" t="e">
        <v>#N/A</v>
      </c>
      <c r="AQ213" s="7" t="e">
        <v>#N/A</v>
      </c>
    </row>
    <row r="214" spans="1:43" outlineLevel="1">
      <c r="A214" s="95">
        <v>-800</v>
      </c>
      <c r="B214" s="8">
        <f t="shared" si="80"/>
        <v>797672.94404733554</v>
      </c>
      <c r="C214" s="9">
        <f t="shared" si="65"/>
        <v>10321.019007508334</v>
      </c>
      <c r="D214" s="9">
        <f t="shared" si="81"/>
        <v>85.024421238272453</v>
      </c>
      <c r="E214" s="9">
        <f t="shared" si="82"/>
        <v>315.89419414975629</v>
      </c>
      <c r="F214" s="6">
        <f t="shared" si="51"/>
        <v>0</v>
      </c>
      <c r="G214" s="7">
        <f t="shared" si="52"/>
        <v>0</v>
      </c>
      <c r="H214" s="7">
        <f t="shared" si="83"/>
        <v>0</v>
      </c>
      <c r="I214" s="7">
        <f t="shared" si="84"/>
        <v>0</v>
      </c>
      <c r="J214" s="7">
        <f t="shared" si="53"/>
        <v>0</v>
      </c>
      <c r="K214" s="7">
        <f t="shared" si="54"/>
        <v>0</v>
      </c>
      <c r="L214" s="7">
        <f t="shared" si="55"/>
        <v>0</v>
      </c>
      <c r="M214" s="7">
        <f t="shared" si="56"/>
        <v>0</v>
      </c>
      <c r="N214" s="7">
        <f t="shared" si="66"/>
        <v>0</v>
      </c>
      <c r="O214" s="7">
        <f t="shared" si="67"/>
        <v>0</v>
      </c>
      <c r="P214" s="7">
        <f t="shared" si="57"/>
        <v>0</v>
      </c>
      <c r="Q214" s="7" t="e">
        <f t="shared" si="68"/>
        <v>#N/A</v>
      </c>
      <c r="R214" s="7">
        <f t="shared" si="50"/>
        <v>-800</v>
      </c>
      <c r="S214" s="7" t="e">
        <f t="shared" si="58"/>
        <v>#N/A</v>
      </c>
      <c r="T214" s="7" t="e">
        <f t="shared" si="59"/>
        <v>#N/A</v>
      </c>
      <c r="U214" s="7" t="e">
        <f t="shared" si="60"/>
        <v>#N/A</v>
      </c>
      <c r="V214" s="7" t="e">
        <f t="shared" si="75"/>
        <v>#N/A</v>
      </c>
      <c r="W214" s="7" t="e">
        <f t="shared" si="76"/>
        <v>#N/A</v>
      </c>
      <c r="X214" s="7" t="e">
        <f t="shared" si="61"/>
        <v>#N/A</v>
      </c>
      <c r="Y214" s="7" t="e">
        <f t="shared" si="62"/>
        <v>#N/A</v>
      </c>
      <c r="Z214" s="7" t="e">
        <f t="shared" si="63"/>
        <v>#N/A</v>
      </c>
      <c r="AA214" s="7" t="e">
        <f t="shared" si="64"/>
        <v>#N/A</v>
      </c>
      <c r="AB214" s="7">
        <f t="shared" si="77"/>
        <v>0</v>
      </c>
      <c r="AC214" s="7">
        <f t="shared" si="79"/>
        <v>0</v>
      </c>
      <c r="AD214" s="7" t="e">
        <f t="shared" si="78"/>
        <v>#N/A</v>
      </c>
      <c r="AG214" s="7" t="e">
        <f t="shared" si="69"/>
        <v>#N/A</v>
      </c>
      <c r="AH214" s="7" t="e">
        <f t="shared" si="70"/>
        <v>#N/A</v>
      </c>
      <c r="AI214" s="7" t="e">
        <f t="shared" si="71"/>
        <v>#N/A</v>
      </c>
      <c r="AJ214" s="7" t="e">
        <f t="shared" si="72"/>
        <v>#N/A</v>
      </c>
      <c r="AK214" s="7" t="e">
        <v>#N/A</v>
      </c>
      <c r="AL214" s="7" t="e">
        <v>#N/A</v>
      </c>
      <c r="AN214" s="7" t="e">
        <f t="shared" si="73"/>
        <v>#N/A</v>
      </c>
      <c r="AO214" s="7" t="e">
        <f t="shared" si="74"/>
        <v>#N/A</v>
      </c>
      <c r="AP214" s="7" t="e">
        <v>#N/A</v>
      </c>
      <c r="AQ214" s="7" t="e">
        <v>#N/A</v>
      </c>
    </row>
    <row r="215" spans="1:43" outlineLevel="1">
      <c r="A215" s="95">
        <v>-799</v>
      </c>
      <c r="B215" s="8">
        <f t="shared" si="80"/>
        <v>785733.72718276083</v>
      </c>
      <c r="C215" s="9">
        <f t="shared" si="65"/>
        <v>10171.740162690479</v>
      </c>
      <c r="D215" s="9">
        <f t="shared" si="81"/>
        <v>85.114266457491027</v>
      </c>
      <c r="E215" s="9">
        <f t="shared" si="82"/>
        <v>315.32926640554444</v>
      </c>
      <c r="F215" s="6">
        <f t="shared" si="51"/>
        <v>0</v>
      </c>
      <c r="G215" s="7">
        <f t="shared" si="52"/>
        <v>0</v>
      </c>
      <c r="H215" s="7">
        <f t="shared" si="83"/>
        <v>0</v>
      </c>
      <c r="I215" s="7">
        <f t="shared" si="84"/>
        <v>0</v>
      </c>
      <c r="J215" s="7">
        <f t="shared" si="53"/>
        <v>0</v>
      </c>
      <c r="K215" s="7">
        <f t="shared" si="54"/>
        <v>0</v>
      </c>
      <c r="L215" s="7">
        <f t="shared" si="55"/>
        <v>0</v>
      </c>
      <c r="M215" s="7">
        <f t="shared" si="56"/>
        <v>0</v>
      </c>
      <c r="N215" s="7">
        <f t="shared" si="66"/>
        <v>0</v>
      </c>
      <c r="O215" s="7">
        <f t="shared" si="67"/>
        <v>0</v>
      </c>
      <c r="P215" s="7">
        <f t="shared" si="57"/>
        <v>0</v>
      </c>
      <c r="Q215" s="7" t="e">
        <f t="shared" si="68"/>
        <v>#N/A</v>
      </c>
      <c r="R215" s="7">
        <f t="shared" si="50"/>
        <v>-799</v>
      </c>
      <c r="S215" s="7" t="e">
        <f t="shared" si="58"/>
        <v>#N/A</v>
      </c>
      <c r="T215" s="7" t="e">
        <f t="shared" si="59"/>
        <v>#N/A</v>
      </c>
      <c r="U215" s="7" t="e">
        <f t="shared" si="60"/>
        <v>#N/A</v>
      </c>
      <c r="V215" s="7" t="e">
        <f t="shared" si="75"/>
        <v>#N/A</v>
      </c>
      <c r="W215" s="7" t="e">
        <f t="shared" si="76"/>
        <v>#N/A</v>
      </c>
      <c r="X215" s="7" t="e">
        <f t="shared" si="61"/>
        <v>#N/A</v>
      </c>
      <c r="Y215" s="7" t="e">
        <f t="shared" si="62"/>
        <v>#N/A</v>
      </c>
      <c r="Z215" s="7" t="e">
        <f t="shared" si="63"/>
        <v>#N/A</v>
      </c>
      <c r="AA215" s="7" t="e">
        <f t="shared" si="64"/>
        <v>#N/A</v>
      </c>
      <c r="AB215" s="7">
        <f t="shared" si="77"/>
        <v>0</v>
      </c>
      <c r="AC215" s="7">
        <f t="shared" si="79"/>
        <v>0</v>
      </c>
      <c r="AD215" s="7" t="e">
        <f t="shared" si="78"/>
        <v>#N/A</v>
      </c>
      <c r="AG215" s="7" t="e">
        <f t="shared" si="69"/>
        <v>#N/A</v>
      </c>
      <c r="AH215" s="7" t="e">
        <f t="shared" si="70"/>
        <v>#N/A</v>
      </c>
      <c r="AI215" s="7" t="e">
        <f t="shared" si="71"/>
        <v>#N/A</v>
      </c>
      <c r="AJ215" s="7" t="e">
        <f t="shared" si="72"/>
        <v>#N/A</v>
      </c>
      <c r="AK215" s="7" t="e">
        <v>#N/A</v>
      </c>
      <c r="AL215" s="7" t="e">
        <v>#N/A</v>
      </c>
      <c r="AN215" s="7" t="e">
        <f t="shared" si="73"/>
        <v>#N/A</v>
      </c>
      <c r="AO215" s="7" t="e">
        <f t="shared" si="74"/>
        <v>#N/A</v>
      </c>
      <c r="AP215" s="7" t="e">
        <v>#N/A</v>
      </c>
      <c r="AQ215" s="7" t="e">
        <v>#N/A</v>
      </c>
    </row>
    <row r="216" spans="1:43" outlineLevel="1">
      <c r="A216" s="95">
        <v>-798</v>
      </c>
      <c r="B216" s="8">
        <f t="shared" si="80"/>
        <v>773914.07200464234</v>
      </c>
      <c r="C216" s="9">
        <f t="shared" si="65"/>
        <v>10023.905640160665</v>
      </c>
      <c r="D216" s="9">
        <f t="shared" si="81"/>
        <v>85.205506359596811</v>
      </c>
      <c r="E216" s="9">
        <f t="shared" si="82"/>
        <v>314.76583117814619</v>
      </c>
      <c r="F216" s="6">
        <f t="shared" si="51"/>
        <v>0</v>
      </c>
      <c r="G216" s="7">
        <f t="shared" si="52"/>
        <v>0</v>
      </c>
      <c r="H216" s="7">
        <f t="shared" si="83"/>
        <v>0</v>
      </c>
      <c r="I216" s="7">
        <f t="shared" si="84"/>
        <v>0</v>
      </c>
      <c r="J216" s="7">
        <f t="shared" si="53"/>
        <v>0</v>
      </c>
      <c r="K216" s="7">
        <f t="shared" si="54"/>
        <v>0</v>
      </c>
      <c r="L216" s="7">
        <f t="shared" si="55"/>
        <v>0</v>
      </c>
      <c r="M216" s="7">
        <f t="shared" si="56"/>
        <v>0</v>
      </c>
      <c r="N216" s="7">
        <f t="shared" si="66"/>
        <v>0</v>
      </c>
      <c r="O216" s="7">
        <f t="shared" si="67"/>
        <v>0</v>
      </c>
      <c r="P216" s="7">
        <f t="shared" si="57"/>
        <v>0</v>
      </c>
      <c r="Q216" s="7" t="e">
        <f t="shared" si="68"/>
        <v>#N/A</v>
      </c>
      <c r="R216" s="7">
        <f t="shared" si="50"/>
        <v>-798</v>
      </c>
      <c r="S216" s="7" t="e">
        <f t="shared" si="58"/>
        <v>#N/A</v>
      </c>
      <c r="T216" s="7" t="e">
        <f t="shared" si="59"/>
        <v>#N/A</v>
      </c>
      <c r="U216" s="7" t="e">
        <f t="shared" si="60"/>
        <v>#N/A</v>
      </c>
      <c r="V216" s="7" t="e">
        <f t="shared" si="75"/>
        <v>#N/A</v>
      </c>
      <c r="W216" s="7" t="e">
        <f t="shared" si="76"/>
        <v>#N/A</v>
      </c>
      <c r="X216" s="7" t="e">
        <f t="shared" si="61"/>
        <v>#N/A</v>
      </c>
      <c r="Y216" s="7" t="e">
        <f t="shared" si="62"/>
        <v>#N/A</v>
      </c>
      <c r="Z216" s="7" t="e">
        <f t="shared" si="63"/>
        <v>#N/A</v>
      </c>
      <c r="AA216" s="7" t="e">
        <f t="shared" si="64"/>
        <v>#N/A</v>
      </c>
      <c r="AB216" s="7">
        <f t="shared" si="77"/>
        <v>0</v>
      </c>
      <c r="AC216" s="7">
        <f t="shared" si="79"/>
        <v>0</v>
      </c>
      <c r="AD216" s="7" t="e">
        <f t="shared" si="78"/>
        <v>#N/A</v>
      </c>
      <c r="AG216" s="7" t="e">
        <f t="shared" si="69"/>
        <v>#N/A</v>
      </c>
      <c r="AH216" s="7" t="e">
        <f t="shared" si="70"/>
        <v>#N/A</v>
      </c>
      <c r="AI216" s="7" t="e">
        <f t="shared" si="71"/>
        <v>#N/A</v>
      </c>
      <c r="AJ216" s="7" t="e">
        <f t="shared" si="72"/>
        <v>#N/A</v>
      </c>
      <c r="AK216" s="7" t="e">
        <v>#N/A</v>
      </c>
      <c r="AL216" s="7" t="e">
        <v>#N/A</v>
      </c>
      <c r="AN216" s="7" t="e">
        <f t="shared" si="73"/>
        <v>#N/A</v>
      </c>
      <c r="AO216" s="7" t="e">
        <f t="shared" si="74"/>
        <v>#N/A</v>
      </c>
      <c r="AP216" s="7" t="e">
        <v>#N/A</v>
      </c>
      <c r="AQ216" s="7" t="e">
        <v>#N/A</v>
      </c>
    </row>
    <row r="217" spans="1:43" outlineLevel="1">
      <c r="A217" s="95">
        <v>-797</v>
      </c>
      <c r="B217" s="8">
        <f t="shared" si="80"/>
        <v>762213.37770048529</v>
      </c>
      <c r="C217" s="9">
        <f t="shared" si="65"/>
        <v>9877.5086175451688</v>
      </c>
      <c r="D217" s="9">
        <f t="shared" si="81"/>
        <v>85.298165602155763</v>
      </c>
      <c r="E217" s="9">
        <f t="shared" si="82"/>
        <v>314.20413003154431</v>
      </c>
      <c r="F217" s="6">
        <f t="shared" si="51"/>
        <v>0</v>
      </c>
      <c r="G217" s="7">
        <f t="shared" si="52"/>
        <v>0</v>
      </c>
      <c r="H217" s="7">
        <f t="shared" si="83"/>
        <v>0</v>
      </c>
      <c r="I217" s="7">
        <f t="shared" si="84"/>
        <v>0</v>
      </c>
      <c r="J217" s="7">
        <f t="shared" si="53"/>
        <v>0</v>
      </c>
      <c r="K217" s="7">
        <f t="shared" si="54"/>
        <v>0</v>
      </c>
      <c r="L217" s="7">
        <f t="shared" si="55"/>
        <v>0</v>
      </c>
      <c r="M217" s="7">
        <f t="shared" si="56"/>
        <v>0</v>
      </c>
      <c r="N217" s="7">
        <f t="shared" si="66"/>
        <v>0</v>
      </c>
      <c r="O217" s="7">
        <f t="shared" si="67"/>
        <v>0</v>
      </c>
      <c r="P217" s="7">
        <f t="shared" si="57"/>
        <v>0</v>
      </c>
      <c r="Q217" s="7" t="e">
        <f t="shared" si="68"/>
        <v>#N/A</v>
      </c>
      <c r="R217" s="7">
        <f t="shared" si="50"/>
        <v>-797</v>
      </c>
      <c r="S217" s="7" t="e">
        <f t="shared" si="58"/>
        <v>#N/A</v>
      </c>
      <c r="T217" s="7" t="e">
        <f t="shared" si="59"/>
        <v>#N/A</v>
      </c>
      <c r="U217" s="7" t="e">
        <f t="shared" si="60"/>
        <v>#N/A</v>
      </c>
      <c r="V217" s="7" t="e">
        <f t="shared" si="75"/>
        <v>#N/A</v>
      </c>
      <c r="W217" s="7" t="e">
        <f t="shared" si="76"/>
        <v>#N/A</v>
      </c>
      <c r="X217" s="7" t="e">
        <f t="shared" si="61"/>
        <v>#N/A</v>
      </c>
      <c r="Y217" s="7" t="e">
        <f t="shared" si="62"/>
        <v>#N/A</v>
      </c>
      <c r="Z217" s="7" t="e">
        <f t="shared" si="63"/>
        <v>#N/A</v>
      </c>
      <c r="AA217" s="7" t="e">
        <f t="shared" si="64"/>
        <v>#N/A</v>
      </c>
      <c r="AB217" s="7">
        <f t="shared" si="77"/>
        <v>0</v>
      </c>
      <c r="AC217" s="7">
        <f t="shared" si="79"/>
        <v>0</v>
      </c>
      <c r="AD217" s="7" t="e">
        <f t="shared" si="78"/>
        <v>#N/A</v>
      </c>
      <c r="AG217" s="7" t="e">
        <f t="shared" si="69"/>
        <v>#N/A</v>
      </c>
      <c r="AH217" s="7" t="e">
        <f t="shared" si="70"/>
        <v>#N/A</v>
      </c>
      <c r="AI217" s="7" t="e">
        <f t="shared" si="71"/>
        <v>#N/A</v>
      </c>
      <c r="AJ217" s="7" t="e">
        <f t="shared" si="72"/>
        <v>#N/A</v>
      </c>
      <c r="AK217" s="7" t="e">
        <v>#N/A</v>
      </c>
      <c r="AL217" s="7" t="e">
        <v>#N/A</v>
      </c>
      <c r="AN217" s="7" t="e">
        <f t="shared" si="73"/>
        <v>#N/A</v>
      </c>
      <c r="AO217" s="7" t="e">
        <f t="shared" si="74"/>
        <v>#N/A</v>
      </c>
      <c r="AP217" s="7" t="e">
        <v>#N/A</v>
      </c>
      <c r="AQ217" s="7" t="e">
        <v>#N/A</v>
      </c>
    </row>
    <row r="218" spans="1:43" outlineLevel="1">
      <c r="A218" s="95">
        <v>-796</v>
      </c>
      <c r="B218" s="8">
        <f t="shared" si="80"/>
        <v>750631.04345779493</v>
      </c>
      <c r="C218" s="9">
        <f t="shared" si="65"/>
        <v>9732.5422724702694</v>
      </c>
      <c r="D218" s="9">
        <f t="shared" si="81"/>
        <v>85.392207807577719</v>
      </c>
      <c r="E218" s="9">
        <f t="shared" si="82"/>
        <v>313.64416038909496</v>
      </c>
      <c r="F218" s="6">
        <f t="shared" si="51"/>
        <v>0</v>
      </c>
      <c r="G218" s="7">
        <f t="shared" si="52"/>
        <v>0</v>
      </c>
      <c r="H218" s="7">
        <f t="shared" si="83"/>
        <v>0</v>
      </c>
      <c r="I218" s="7">
        <f t="shared" si="84"/>
        <v>0</v>
      </c>
      <c r="J218" s="7">
        <f t="shared" si="53"/>
        <v>0</v>
      </c>
      <c r="K218" s="7">
        <f t="shared" si="54"/>
        <v>0</v>
      </c>
      <c r="L218" s="7">
        <f t="shared" si="55"/>
        <v>0</v>
      </c>
      <c r="M218" s="7">
        <f t="shared" si="56"/>
        <v>0</v>
      </c>
      <c r="N218" s="7">
        <f t="shared" si="66"/>
        <v>0</v>
      </c>
      <c r="O218" s="7">
        <f t="shared" si="67"/>
        <v>0</v>
      </c>
      <c r="P218" s="7">
        <f t="shared" si="57"/>
        <v>0</v>
      </c>
      <c r="Q218" s="7" t="e">
        <f t="shared" si="68"/>
        <v>#N/A</v>
      </c>
      <c r="R218" s="7">
        <f t="shared" si="50"/>
        <v>-796</v>
      </c>
      <c r="S218" s="7" t="e">
        <f t="shared" si="58"/>
        <v>#N/A</v>
      </c>
      <c r="T218" s="7" t="e">
        <f t="shared" si="59"/>
        <v>#N/A</v>
      </c>
      <c r="U218" s="7" t="e">
        <f t="shared" si="60"/>
        <v>#N/A</v>
      </c>
      <c r="V218" s="7" t="e">
        <f t="shared" si="75"/>
        <v>#N/A</v>
      </c>
      <c r="W218" s="7" t="e">
        <f t="shared" si="76"/>
        <v>#N/A</v>
      </c>
      <c r="X218" s="7" t="e">
        <f t="shared" si="61"/>
        <v>#N/A</v>
      </c>
      <c r="Y218" s="7" t="e">
        <f t="shared" si="62"/>
        <v>#N/A</v>
      </c>
      <c r="Z218" s="7" t="e">
        <f t="shared" si="63"/>
        <v>#N/A</v>
      </c>
      <c r="AA218" s="7" t="e">
        <f t="shared" si="64"/>
        <v>#N/A</v>
      </c>
      <c r="AB218" s="7">
        <f t="shared" si="77"/>
        <v>0</v>
      </c>
      <c r="AC218" s="7">
        <f t="shared" si="79"/>
        <v>0</v>
      </c>
      <c r="AD218" s="7" t="e">
        <f t="shared" si="78"/>
        <v>#N/A</v>
      </c>
      <c r="AG218" s="7" t="e">
        <f t="shared" si="69"/>
        <v>#N/A</v>
      </c>
      <c r="AH218" s="7" t="e">
        <f t="shared" si="70"/>
        <v>#N/A</v>
      </c>
      <c r="AI218" s="7" t="e">
        <f t="shared" si="71"/>
        <v>#N/A</v>
      </c>
      <c r="AJ218" s="7" t="e">
        <f t="shared" si="72"/>
        <v>#N/A</v>
      </c>
      <c r="AK218" s="7" t="e">
        <v>#N/A</v>
      </c>
      <c r="AL218" s="7" t="e">
        <v>#N/A</v>
      </c>
      <c r="AN218" s="7" t="e">
        <f t="shared" si="73"/>
        <v>#N/A</v>
      </c>
      <c r="AO218" s="7" t="e">
        <f t="shared" si="74"/>
        <v>#N/A</v>
      </c>
      <c r="AP218" s="7" t="e">
        <v>#N/A</v>
      </c>
      <c r="AQ218" s="7" t="e">
        <v>#N/A</v>
      </c>
    </row>
    <row r="219" spans="1:43" outlineLevel="1">
      <c r="A219" s="95">
        <v>-795</v>
      </c>
      <c r="B219" s="8">
        <f t="shared" si="80"/>
        <v>739166.46846408024</v>
      </c>
      <c r="C219" s="9">
        <f t="shared" si="65"/>
        <v>9588.9994163513184</v>
      </c>
      <c r="D219" s="9">
        <f t="shared" si="81"/>
        <v>85.487596598272376</v>
      </c>
      <c r="E219" s="9">
        <f t="shared" si="82"/>
        <v>313.08616381478055</v>
      </c>
      <c r="F219" s="6">
        <f t="shared" si="51"/>
        <v>0</v>
      </c>
      <c r="G219" s="7">
        <f t="shared" si="52"/>
        <v>0</v>
      </c>
      <c r="H219" s="7">
        <f t="shared" si="83"/>
        <v>0</v>
      </c>
      <c r="I219" s="7">
        <f t="shared" si="84"/>
        <v>0</v>
      </c>
      <c r="J219" s="7">
        <f t="shared" si="53"/>
        <v>0</v>
      </c>
      <c r="K219" s="7">
        <f t="shared" si="54"/>
        <v>0</v>
      </c>
      <c r="L219" s="7">
        <f t="shared" si="55"/>
        <v>0</v>
      </c>
      <c r="M219" s="7">
        <f t="shared" si="56"/>
        <v>0</v>
      </c>
      <c r="N219" s="7">
        <f t="shared" si="66"/>
        <v>0</v>
      </c>
      <c r="O219" s="7">
        <f t="shared" si="67"/>
        <v>0</v>
      </c>
      <c r="P219" s="7">
        <f t="shared" si="57"/>
        <v>0</v>
      </c>
      <c r="Q219" s="7" t="e">
        <f t="shared" si="68"/>
        <v>#N/A</v>
      </c>
      <c r="R219" s="7">
        <f t="shared" si="50"/>
        <v>-795</v>
      </c>
      <c r="S219" s="7" t="e">
        <f t="shared" si="58"/>
        <v>#N/A</v>
      </c>
      <c r="T219" s="7" t="e">
        <f t="shared" si="59"/>
        <v>#N/A</v>
      </c>
      <c r="U219" s="7" t="e">
        <f t="shared" si="60"/>
        <v>#N/A</v>
      </c>
      <c r="V219" s="7" t="e">
        <f t="shared" si="75"/>
        <v>#N/A</v>
      </c>
      <c r="W219" s="7" t="e">
        <f t="shared" si="76"/>
        <v>#N/A</v>
      </c>
      <c r="X219" s="7" t="e">
        <f t="shared" si="61"/>
        <v>#N/A</v>
      </c>
      <c r="Y219" s="7" t="e">
        <f t="shared" si="62"/>
        <v>#N/A</v>
      </c>
      <c r="Z219" s="7" t="e">
        <f t="shared" si="63"/>
        <v>#N/A</v>
      </c>
      <c r="AA219" s="7" t="e">
        <f t="shared" si="64"/>
        <v>#N/A</v>
      </c>
      <c r="AB219" s="7">
        <f t="shared" si="77"/>
        <v>0</v>
      </c>
      <c r="AC219" s="7">
        <f t="shared" si="79"/>
        <v>0</v>
      </c>
      <c r="AD219" s="7" t="e">
        <f t="shared" si="78"/>
        <v>#N/A</v>
      </c>
      <c r="AG219" s="7" t="e">
        <f t="shared" si="69"/>
        <v>#N/A</v>
      </c>
      <c r="AH219" s="7" t="e">
        <f t="shared" si="70"/>
        <v>#N/A</v>
      </c>
      <c r="AI219" s="7" t="e">
        <f t="shared" si="71"/>
        <v>#N/A</v>
      </c>
      <c r="AJ219" s="7" t="e">
        <f t="shared" si="72"/>
        <v>#N/A</v>
      </c>
      <c r="AK219" s="7" t="e">
        <v>#N/A</v>
      </c>
      <c r="AL219" s="7" t="e">
        <v>#N/A</v>
      </c>
      <c r="AN219" s="7" t="e">
        <f t="shared" si="73"/>
        <v>#N/A</v>
      </c>
      <c r="AO219" s="7" t="e">
        <f t="shared" si="74"/>
        <v>#N/A</v>
      </c>
      <c r="AP219" s="7" t="e">
        <v>#N/A</v>
      </c>
      <c r="AQ219" s="7" t="e">
        <v>#N/A</v>
      </c>
    </row>
    <row r="220" spans="1:43" outlineLevel="1">
      <c r="A220" s="95">
        <v>-794</v>
      </c>
      <c r="B220" s="8">
        <f t="shared" si="80"/>
        <v>727819.05190683901</v>
      </c>
      <c r="C220" s="9">
        <f t="shared" si="65"/>
        <v>9446.8732268145959</v>
      </c>
      <c r="D220" s="9">
        <f t="shared" si="81"/>
        <v>85.584356631805662</v>
      </c>
      <c r="E220" s="9">
        <f t="shared" si="82"/>
        <v>312.52964945070778</v>
      </c>
      <c r="F220" s="6">
        <f t="shared" si="51"/>
        <v>0</v>
      </c>
      <c r="G220" s="7">
        <f t="shared" si="52"/>
        <v>0</v>
      </c>
      <c r="H220" s="7">
        <f t="shared" si="83"/>
        <v>0</v>
      </c>
      <c r="I220" s="7">
        <f t="shared" si="84"/>
        <v>0</v>
      </c>
      <c r="J220" s="7">
        <f t="shared" si="53"/>
        <v>0</v>
      </c>
      <c r="K220" s="7">
        <f t="shared" si="54"/>
        <v>0</v>
      </c>
      <c r="L220" s="7">
        <f t="shared" si="55"/>
        <v>0</v>
      </c>
      <c r="M220" s="7">
        <f t="shared" si="56"/>
        <v>0</v>
      </c>
      <c r="N220" s="7">
        <f t="shared" si="66"/>
        <v>0</v>
      </c>
      <c r="O220" s="7">
        <f t="shared" si="67"/>
        <v>0</v>
      </c>
      <c r="P220" s="7">
        <f t="shared" si="57"/>
        <v>0</v>
      </c>
      <c r="Q220" s="7" t="e">
        <f t="shared" si="68"/>
        <v>#N/A</v>
      </c>
      <c r="R220" s="7">
        <f t="shared" si="50"/>
        <v>-794</v>
      </c>
      <c r="S220" s="7" t="e">
        <f t="shared" si="58"/>
        <v>#N/A</v>
      </c>
      <c r="T220" s="7" t="e">
        <f t="shared" si="59"/>
        <v>#N/A</v>
      </c>
      <c r="U220" s="7" t="e">
        <f t="shared" si="60"/>
        <v>#N/A</v>
      </c>
      <c r="V220" s="7" t="e">
        <f t="shared" si="75"/>
        <v>#N/A</v>
      </c>
      <c r="W220" s="7" t="e">
        <f t="shared" si="76"/>
        <v>#N/A</v>
      </c>
      <c r="X220" s="7" t="e">
        <f t="shared" si="61"/>
        <v>#N/A</v>
      </c>
      <c r="Y220" s="7" t="e">
        <f t="shared" si="62"/>
        <v>#N/A</v>
      </c>
      <c r="Z220" s="7" t="e">
        <f t="shared" si="63"/>
        <v>#N/A</v>
      </c>
      <c r="AA220" s="7" t="e">
        <f t="shared" si="64"/>
        <v>#N/A</v>
      </c>
      <c r="AB220" s="7">
        <f t="shared" si="77"/>
        <v>0</v>
      </c>
      <c r="AC220" s="7">
        <f t="shared" si="79"/>
        <v>0</v>
      </c>
      <c r="AD220" s="7" t="e">
        <f t="shared" si="78"/>
        <v>#N/A</v>
      </c>
      <c r="AG220" s="7" t="e">
        <f t="shared" si="69"/>
        <v>#N/A</v>
      </c>
      <c r="AH220" s="7" t="e">
        <f t="shared" si="70"/>
        <v>#N/A</v>
      </c>
      <c r="AI220" s="7" t="e">
        <f t="shared" si="71"/>
        <v>#N/A</v>
      </c>
      <c r="AJ220" s="7" t="e">
        <f t="shared" si="72"/>
        <v>#N/A</v>
      </c>
      <c r="AK220" s="7" t="e">
        <v>#N/A</v>
      </c>
      <c r="AL220" s="7" t="e">
        <v>#N/A</v>
      </c>
      <c r="AN220" s="7" t="e">
        <f t="shared" si="73"/>
        <v>#N/A</v>
      </c>
      <c r="AO220" s="7" t="e">
        <f t="shared" si="74"/>
        <v>#N/A</v>
      </c>
      <c r="AP220" s="7" t="e">
        <v>#N/A</v>
      </c>
      <c r="AQ220" s="7" t="e">
        <v>#N/A</v>
      </c>
    </row>
    <row r="221" spans="1:43" outlineLevel="1">
      <c r="A221" s="95">
        <v>-793</v>
      </c>
      <c r="B221" s="8">
        <f t="shared" si="80"/>
        <v>716588.19297358021</v>
      </c>
      <c r="C221" s="9">
        <f t="shared" si="65"/>
        <v>9306.1568814863731</v>
      </c>
      <c r="D221" s="9">
        <f t="shared" si="81"/>
        <v>85.682482048165582</v>
      </c>
      <c r="E221" s="9">
        <f t="shared" si="82"/>
        <v>311.97485886085911</v>
      </c>
      <c r="F221" s="6">
        <f t="shared" si="51"/>
        <v>0</v>
      </c>
      <c r="G221" s="7">
        <f t="shared" si="52"/>
        <v>0</v>
      </c>
      <c r="H221" s="7">
        <f t="shared" si="83"/>
        <v>0</v>
      </c>
      <c r="I221" s="7">
        <f t="shared" si="84"/>
        <v>0</v>
      </c>
      <c r="J221" s="7">
        <f t="shared" si="53"/>
        <v>0</v>
      </c>
      <c r="K221" s="7">
        <f t="shared" si="54"/>
        <v>0</v>
      </c>
      <c r="L221" s="7">
        <f t="shared" si="55"/>
        <v>0</v>
      </c>
      <c r="M221" s="7">
        <f t="shared" si="56"/>
        <v>0</v>
      </c>
      <c r="N221" s="7">
        <f t="shared" si="66"/>
        <v>0</v>
      </c>
      <c r="O221" s="7">
        <f t="shared" si="67"/>
        <v>0</v>
      </c>
      <c r="P221" s="7">
        <f t="shared" si="57"/>
        <v>0</v>
      </c>
      <c r="Q221" s="7" t="e">
        <f t="shared" si="68"/>
        <v>#N/A</v>
      </c>
      <c r="R221" s="7">
        <f t="shared" si="50"/>
        <v>-793</v>
      </c>
      <c r="S221" s="7" t="e">
        <f t="shared" si="58"/>
        <v>#N/A</v>
      </c>
      <c r="T221" s="7" t="e">
        <f t="shared" si="59"/>
        <v>#N/A</v>
      </c>
      <c r="U221" s="7" t="e">
        <f t="shared" si="60"/>
        <v>#N/A</v>
      </c>
      <c r="V221" s="7" t="e">
        <f t="shared" si="75"/>
        <v>#N/A</v>
      </c>
      <c r="W221" s="7" t="e">
        <f t="shared" si="76"/>
        <v>#N/A</v>
      </c>
      <c r="X221" s="7" t="e">
        <f t="shared" si="61"/>
        <v>#N/A</v>
      </c>
      <c r="Y221" s="7" t="e">
        <f t="shared" si="62"/>
        <v>#N/A</v>
      </c>
      <c r="Z221" s="7" t="e">
        <f t="shared" si="63"/>
        <v>#N/A</v>
      </c>
      <c r="AA221" s="7" t="e">
        <f t="shared" si="64"/>
        <v>#N/A</v>
      </c>
      <c r="AB221" s="7">
        <f t="shared" si="77"/>
        <v>0</v>
      </c>
      <c r="AC221" s="7">
        <f t="shared" si="79"/>
        <v>0</v>
      </c>
      <c r="AD221" s="7" t="e">
        <f t="shared" si="78"/>
        <v>#N/A</v>
      </c>
      <c r="AG221" s="7" t="e">
        <f t="shared" si="69"/>
        <v>#N/A</v>
      </c>
      <c r="AH221" s="7" t="e">
        <f t="shared" si="70"/>
        <v>#N/A</v>
      </c>
      <c r="AI221" s="7" t="e">
        <f t="shared" si="71"/>
        <v>#N/A</v>
      </c>
      <c r="AJ221" s="7" t="e">
        <f t="shared" si="72"/>
        <v>#N/A</v>
      </c>
      <c r="AK221" s="7" t="e">
        <v>#N/A</v>
      </c>
      <c r="AL221" s="7" t="e">
        <v>#N/A</v>
      </c>
      <c r="AN221" s="7" t="e">
        <f t="shared" si="73"/>
        <v>#N/A</v>
      </c>
      <c r="AO221" s="7" t="e">
        <f t="shared" si="74"/>
        <v>#N/A</v>
      </c>
      <c r="AP221" s="7" t="e">
        <v>#N/A</v>
      </c>
      <c r="AQ221" s="7" t="e">
        <v>#N/A</v>
      </c>
    </row>
    <row r="222" spans="1:43" outlineLevel="1">
      <c r="A222" s="95">
        <v>-792</v>
      </c>
      <c r="B222" s="8">
        <f t="shared" si="80"/>
        <v>705473.29085180908</v>
      </c>
      <c r="C222" s="9">
        <f t="shared" si="65"/>
        <v>9166.8431917820126</v>
      </c>
      <c r="D222" s="9">
        <f t="shared" si="81"/>
        <v>85.78199750491801</v>
      </c>
      <c r="E222" s="9">
        <f t="shared" si="82"/>
        <v>311.42178946859059</v>
      </c>
      <c r="F222" s="6">
        <f t="shared" si="51"/>
        <v>0</v>
      </c>
      <c r="G222" s="7">
        <f t="shared" si="52"/>
        <v>0</v>
      </c>
      <c r="H222" s="7">
        <f t="shared" si="83"/>
        <v>0</v>
      </c>
      <c r="I222" s="7">
        <f t="shared" si="84"/>
        <v>0</v>
      </c>
      <c r="J222" s="7">
        <f t="shared" si="53"/>
        <v>0</v>
      </c>
      <c r="K222" s="7">
        <f t="shared" si="54"/>
        <v>0</v>
      </c>
      <c r="L222" s="7">
        <f t="shared" si="55"/>
        <v>0</v>
      </c>
      <c r="M222" s="7">
        <f t="shared" si="56"/>
        <v>0</v>
      </c>
      <c r="N222" s="7">
        <f t="shared" si="66"/>
        <v>0</v>
      </c>
      <c r="O222" s="7">
        <f t="shared" si="67"/>
        <v>0</v>
      </c>
      <c r="P222" s="7">
        <f t="shared" si="57"/>
        <v>0</v>
      </c>
      <c r="Q222" s="7" t="e">
        <f t="shared" si="68"/>
        <v>#N/A</v>
      </c>
      <c r="R222" s="7">
        <f t="shared" si="50"/>
        <v>-792</v>
      </c>
      <c r="S222" s="7" t="e">
        <f t="shared" si="58"/>
        <v>#N/A</v>
      </c>
      <c r="T222" s="7" t="e">
        <f t="shared" si="59"/>
        <v>#N/A</v>
      </c>
      <c r="U222" s="7" t="e">
        <f t="shared" si="60"/>
        <v>#N/A</v>
      </c>
      <c r="V222" s="7" t="e">
        <f t="shared" si="75"/>
        <v>#N/A</v>
      </c>
      <c r="W222" s="7" t="e">
        <f t="shared" si="76"/>
        <v>#N/A</v>
      </c>
      <c r="X222" s="7" t="e">
        <f t="shared" si="61"/>
        <v>#N/A</v>
      </c>
      <c r="Y222" s="7" t="e">
        <f t="shared" si="62"/>
        <v>#N/A</v>
      </c>
      <c r="Z222" s="7" t="e">
        <f t="shared" si="63"/>
        <v>#N/A</v>
      </c>
      <c r="AA222" s="7" t="e">
        <f t="shared" si="64"/>
        <v>#N/A</v>
      </c>
      <c r="AB222" s="7">
        <f t="shared" si="77"/>
        <v>0</v>
      </c>
      <c r="AC222" s="7">
        <f t="shared" si="79"/>
        <v>0</v>
      </c>
      <c r="AD222" s="7" t="e">
        <f t="shared" si="78"/>
        <v>#N/A</v>
      </c>
      <c r="AG222" s="7" t="e">
        <f t="shared" si="69"/>
        <v>#N/A</v>
      </c>
      <c r="AH222" s="7" t="e">
        <f t="shared" si="70"/>
        <v>#N/A</v>
      </c>
      <c r="AI222" s="7" t="e">
        <f t="shared" si="71"/>
        <v>#N/A</v>
      </c>
      <c r="AJ222" s="7" t="e">
        <f t="shared" si="72"/>
        <v>#N/A</v>
      </c>
      <c r="AK222" s="7" t="e">
        <v>#N/A</v>
      </c>
      <c r="AL222" s="7" t="e">
        <v>#N/A</v>
      </c>
      <c r="AN222" s="7" t="e">
        <f t="shared" si="73"/>
        <v>#N/A</v>
      </c>
      <c r="AO222" s="7" t="e">
        <f t="shared" si="74"/>
        <v>#N/A</v>
      </c>
      <c r="AP222" s="7" t="e">
        <v>#N/A</v>
      </c>
      <c r="AQ222" s="7" t="e">
        <v>#N/A</v>
      </c>
    </row>
    <row r="223" spans="1:43" outlineLevel="1">
      <c r="A223" s="95">
        <v>-791</v>
      </c>
      <c r="B223" s="8">
        <f t="shared" si="80"/>
        <v>694473.74472903088</v>
      </c>
      <c r="C223" s="9">
        <f t="shared" si="65"/>
        <v>9028.9253353277854</v>
      </c>
      <c r="D223" s="9">
        <f t="shared" si="81"/>
        <v>85.882836106894629</v>
      </c>
      <c r="E223" s="9">
        <f t="shared" si="82"/>
        <v>310.87068283788466</v>
      </c>
      <c r="F223" s="6">
        <f t="shared" si="51"/>
        <v>0</v>
      </c>
      <c r="G223" s="7">
        <f t="shared" si="52"/>
        <v>0</v>
      </c>
      <c r="H223" s="7">
        <f t="shared" si="83"/>
        <v>0</v>
      </c>
      <c r="I223" s="7">
        <f t="shared" si="84"/>
        <v>0</v>
      </c>
      <c r="J223" s="7">
        <f t="shared" si="53"/>
        <v>0</v>
      </c>
      <c r="K223" s="7">
        <f t="shared" si="54"/>
        <v>0</v>
      </c>
      <c r="L223" s="7">
        <f t="shared" si="55"/>
        <v>0</v>
      </c>
      <c r="M223" s="7">
        <f t="shared" si="56"/>
        <v>0</v>
      </c>
      <c r="N223" s="7">
        <f t="shared" si="66"/>
        <v>0</v>
      </c>
      <c r="O223" s="7">
        <f t="shared" si="67"/>
        <v>0</v>
      </c>
      <c r="P223" s="7">
        <f t="shared" si="57"/>
        <v>0</v>
      </c>
      <c r="Q223" s="7" t="e">
        <f t="shared" si="68"/>
        <v>#N/A</v>
      </c>
      <c r="R223" s="7">
        <f t="shared" si="50"/>
        <v>-791</v>
      </c>
      <c r="S223" s="7" t="e">
        <f t="shared" si="58"/>
        <v>#N/A</v>
      </c>
      <c r="T223" s="7" t="e">
        <f t="shared" si="59"/>
        <v>#N/A</v>
      </c>
      <c r="U223" s="7" t="e">
        <f t="shared" si="60"/>
        <v>#N/A</v>
      </c>
      <c r="V223" s="7" t="e">
        <f t="shared" si="75"/>
        <v>#N/A</v>
      </c>
      <c r="W223" s="7" t="e">
        <f t="shared" si="76"/>
        <v>#N/A</v>
      </c>
      <c r="X223" s="7" t="e">
        <f t="shared" si="61"/>
        <v>#N/A</v>
      </c>
      <c r="Y223" s="7" t="e">
        <f t="shared" si="62"/>
        <v>#N/A</v>
      </c>
      <c r="Z223" s="7" t="e">
        <f t="shared" si="63"/>
        <v>#N/A</v>
      </c>
      <c r="AA223" s="7" t="e">
        <f t="shared" si="64"/>
        <v>#N/A</v>
      </c>
      <c r="AB223" s="7">
        <f t="shared" si="77"/>
        <v>0</v>
      </c>
      <c r="AC223" s="7">
        <f t="shared" si="79"/>
        <v>0</v>
      </c>
      <c r="AD223" s="7" t="e">
        <f t="shared" si="78"/>
        <v>#N/A</v>
      </c>
      <c r="AG223" s="7" t="e">
        <f t="shared" si="69"/>
        <v>#N/A</v>
      </c>
      <c r="AH223" s="7" t="e">
        <f t="shared" si="70"/>
        <v>#N/A</v>
      </c>
      <c r="AI223" s="7" t="e">
        <f t="shared" si="71"/>
        <v>#N/A</v>
      </c>
      <c r="AJ223" s="7" t="e">
        <f t="shared" si="72"/>
        <v>#N/A</v>
      </c>
      <c r="AK223" s="7" t="e">
        <v>#N/A</v>
      </c>
      <c r="AL223" s="7" t="e">
        <v>#N/A</v>
      </c>
      <c r="AN223" s="7" t="e">
        <f t="shared" si="73"/>
        <v>#N/A</v>
      </c>
      <c r="AO223" s="7" t="e">
        <f t="shared" si="74"/>
        <v>#N/A</v>
      </c>
      <c r="AP223" s="7" t="e">
        <v>#N/A</v>
      </c>
      <c r="AQ223" s="7" t="e">
        <v>#N/A</v>
      </c>
    </row>
    <row r="224" spans="1:43" outlineLevel="1">
      <c r="A224" s="95">
        <v>-790</v>
      </c>
      <c r="B224" s="8">
        <f t="shared" si="80"/>
        <v>683588.95379275084</v>
      </c>
      <c r="C224" s="9">
        <f t="shared" si="65"/>
        <v>8892.3964897499718</v>
      </c>
      <c r="D224" s="9">
        <f t="shared" si="81"/>
        <v>85.985053029239552</v>
      </c>
      <c r="E224" s="9">
        <f t="shared" si="82"/>
        <v>310.32104811084804</v>
      </c>
      <c r="F224" s="6">
        <f t="shared" si="51"/>
        <v>0</v>
      </c>
      <c r="G224" s="7">
        <f t="shared" si="52"/>
        <v>0</v>
      </c>
      <c r="H224" s="7">
        <f t="shared" si="83"/>
        <v>0</v>
      </c>
      <c r="I224" s="7">
        <f t="shared" si="84"/>
        <v>0</v>
      </c>
      <c r="J224" s="7">
        <f t="shared" si="53"/>
        <v>0</v>
      </c>
      <c r="K224" s="7">
        <f t="shared" si="54"/>
        <v>0</v>
      </c>
      <c r="L224" s="7">
        <f t="shared" si="55"/>
        <v>0</v>
      </c>
      <c r="M224" s="7">
        <f t="shared" si="56"/>
        <v>0</v>
      </c>
      <c r="N224" s="7">
        <f t="shared" si="66"/>
        <v>0</v>
      </c>
      <c r="O224" s="7">
        <f t="shared" si="67"/>
        <v>0</v>
      </c>
      <c r="P224" s="7">
        <f t="shared" si="57"/>
        <v>0</v>
      </c>
      <c r="Q224" s="7" t="e">
        <f t="shared" si="68"/>
        <v>#N/A</v>
      </c>
      <c r="R224" s="7">
        <f t="shared" ref="R224:R287" si="85">A224</f>
        <v>-790</v>
      </c>
      <c r="S224" s="7" t="e">
        <f t="shared" si="58"/>
        <v>#N/A</v>
      </c>
      <c r="T224" s="7" t="e">
        <f t="shared" si="59"/>
        <v>#N/A</v>
      </c>
      <c r="U224" s="7" t="e">
        <f t="shared" si="60"/>
        <v>#N/A</v>
      </c>
      <c r="V224" s="7" t="e">
        <f t="shared" si="75"/>
        <v>#N/A</v>
      </c>
      <c r="W224" s="7" t="e">
        <f t="shared" si="76"/>
        <v>#N/A</v>
      </c>
      <c r="X224" s="7" t="e">
        <f t="shared" si="61"/>
        <v>#N/A</v>
      </c>
      <c r="Y224" s="7" t="e">
        <f t="shared" si="62"/>
        <v>#N/A</v>
      </c>
      <c r="Z224" s="7" t="e">
        <f t="shared" si="63"/>
        <v>#N/A</v>
      </c>
      <c r="AA224" s="7" t="e">
        <f t="shared" si="64"/>
        <v>#N/A</v>
      </c>
      <c r="AB224" s="7">
        <f t="shared" si="77"/>
        <v>0</v>
      </c>
      <c r="AC224" s="7">
        <f t="shared" si="79"/>
        <v>0</v>
      </c>
      <c r="AD224" s="7" t="e">
        <f t="shared" si="78"/>
        <v>#N/A</v>
      </c>
      <c r="AG224" s="7" t="e">
        <f t="shared" si="69"/>
        <v>#N/A</v>
      </c>
      <c r="AH224" s="7" t="e">
        <f t="shared" si="70"/>
        <v>#N/A</v>
      </c>
      <c r="AI224" s="7" t="e">
        <f t="shared" si="71"/>
        <v>#N/A</v>
      </c>
      <c r="AJ224" s="7" t="e">
        <f t="shared" si="72"/>
        <v>#N/A</v>
      </c>
      <c r="AK224" s="7" t="e">
        <v>#N/A</v>
      </c>
      <c r="AL224" s="7" t="e">
        <v>#N/A</v>
      </c>
      <c r="AN224" s="7" t="e">
        <f t="shared" si="73"/>
        <v>#N/A</v>
      </c>
      <c r="AO224" s="7" t="e">
        <f t="shared" si="74"/>
        <v>#N/A</v>
      </c>
      <c r="AP224" s="7" t="e">
        <v>#N/A</v>
      </c>
      <c r="AQ224" s="7" t="e">
        <v>#N/A</v>
      </c>
    </row>
    <row r="225" spans="1:43" outlineLevel="1">
      <c r="A225" s="95">
        <v>-789</v>
      </c>
      <c r="B225" s="8">
        <f t="shared" si="80"/>
        <v>672818.3172304742</v>
      </c>
      <c r="C225" s="9">
        <f t="shared" si="65"/>
        <v>8757.2494664639235</v>
      </c>
      <c r="D225" s="9">
        <f t="shared" si="81"/>
        <v>86.088581376784376</v>
      </c>
      <c r="E225" s="9">
        <f t="shared" si="82"/>
        <v>309.77312685146319</v>
      </c>
      <c r="F225" s="6">
        <f t="shared" si="51"/>
        <v>0</v>
      </c>
      <c r="G225" s="7">
        <f t="shared" si="52"/>
        <v>0</v>
      </c>
      <c r="H225" s="7">
        <f t="shared" si="83"/>
        <v>0</v>
      </c>
      <c r="I225" s="7">
        <f t="shared" si="84"/>
        <v>0</v>
      </c>
      <c r="J225" s="7">
        <f t="shared" si="53"/>
        <v>0</v>
      </c>
      <c r="K225" s="7">
        <f t="shared" si="54"/>
        <v>0</v>
      </c>
      <c r="L225" s="7">
        <f t="shared" si="55"/>
        <v>0</v>
      </c>
      <c r="M225" s="7">
        <f t="shared" si="56"/>
        <v>0</v>
      </c>
      <c r="N225" s="7">
        <f t="shared" si="66"/>
        <v>0</v>
      </c>
      <c r="O225" s="7">
        <f t="shared" si="67"/>
        <v>0</v>
      </c>
      <c r="P225" s="7">
        <f t="shared" si="57"/>
        <v>0</v>
      </c>
      <c r="Q225" s="7" t="e">
        <f t="shared" si="68"/>
        <v>#N/A</v>
      </c>
      <c r="R225" s="7">
        <f t="shared" si="85"/>
        <v>-789</v>
      </c>
      <c r="S225" s="7" t="e">
        <f t="shared" si="58"/>
        <v>#N/A</v>
      </c>
      <c r="T225" s="7" t="e">
        <f t="shared" si="59"/>
        <v>#N/A</v>
      </c>
      <c r="U225" s="7" t="e">
        <f t="shared" si="60"/>
        <v>#N/A</v>
      </c>
      <c r="V225" s="7" t="e">
        <f t="shared" si="75"/>
        <v>#N/A</v>
      </c>
      <c r="W225" s="7" t="e">
        <f t="shared" si="76"/>
        <v>#N/A</v>
      </c>
      <c r="X225" s="7" t="e">
        <f t="shared" si="61"/>
        <v>#N/A</v>
      </c>
      <c r="Y225" s="7" t="e">
        <f t="shared" si="62"/>
        <v>#N/A</v>
      </c>
      <c r="Z225" s="7" t="e">
        <f t="shared" si="63"/>
        <v>#N/A</v>
      </c>
      <c r="AA225" s="7" t="e">
        <f t="shared" si="64"/>
        <v>#N/A</v>
      </c>
      <c r="AB225" s="7">
        <f t="shared" si="77"/>
        <v>0</v>
      </c>
      <c r="AC225" s="7">
        <f t="shared" si="79"/>
        <v>0</v>
      </c>
      <c r="AD225" s="7" t="e">
        <f t="shared" si="78"/>
        <v>#N/A</v>
      </c>
      <c r="AG225" s="7" t="e">
        <f t="shared" si="69"/>
        <v>#N/A</v>
      </c>
      <c r="AH225" s="7" t="e">
        <f t="shared" si="70"/>
        <v>#N/A</v>
      </c>
      <c r="AI225" s="7" t="e">
        <f t="shared" si="71"/>
        <v>#N/A</v>
      </c>
      <c r="AJ225" s="7" t="e">
        <f t="shared" si="72"/>
        <v>#N/A</v>
      </c>
      <c r="AK225" s="7" t="e">
        <v>#N/A</v>
      </c>
      <c r="AL225" s="7" t="e">
        <v>#N/A</v>
      </c>
      <c r="AN225" s="7" t="e">
        <f t="shared" si="73"/>
        <v>#N/A</v>
      </c>
      <c r="AO225" s="7" t="e">
        <f t="shared" si="74"/>
        <v>#N/A</v>
      </c>
      <c r="AP225" s="7" t="e">
        <v>#N/A</v>
      </c>
      <c r="AQ225" s="7" t="e">
        <v>#N/A</v>
      </c>
    </row>
    <row r="226" spans="1:43" outlineLevel="1">
      <c r="A226" s="95">
        <v>-788</v>
      </c>
      <c r="B226" s="8">
        <f t="shared" si="80"/>
        <v>662161.23422970623</v>
      </c>
      <c r="C226" s="9">
        <f t="shared" si="65"/>
        <v>8623.4774430959187</v>
      </c>
      <c r="D226" s="9">
        <f t="shared" si="81"/>
        <v>86.193476324673227</v>
      </c>
      <c r="E226" s="9">
        <f t="shared" si="82"/>
        <v>309.2269164830862</v>
      </c>
      <c r="F226" s="6">
        <f t="shared" si="51"/>
        <v>0</v>
      </c>
      <c r="G226" s="7">
        <f t="shared" si="52"/>
        <v>0</v>
      </c>
      <c r="H226" s="7">
        <f t="shared" si="83"/>
        <v>0</v>
      </c>
      <c r="I226" s="7">
        <f t="shared" si="84"/>
        <v>0</v>
      </c>
      <c r="J226" s="7">
        <f t="shared" si="53"/>
        <v>0</v>
      </c>
      <c r="K226" s="7">
        <f t="shared" si="54"/>
        <v>0</v>
      </c>
      <c r="L226" s="7">
        <f t="shared" si="55"/>
        <v>0</v>
      </c>
      <c r="M226" s="7">
        <f t="shared" si="56"/>
        <v>0</v>
      </c>
      <c r="N226" s="7">
        <f t="shared" si="66"/>
        <v>0</v>
      </c>
      <c r="O226" s="7">
        <f t="shared" si="67"/>
        <v>0</v>
      </c>
      <c r="P226" s="7">
        <f t="shared" si="57"/>
        <v>0</v>
      </c>
      <c r="Q226" s="7" t="e">
        <f t="shared" si="68"/>
        <v>#N/A</v>
      </c>
      <c r="R226" s="7">
        <f t="shared" si="85"/>
        <v>-788</v>
      </c>
      <c r="S226" s="7" t="e">
        <f t="shared" si="58"/>
        <v>#N/A</v>
      </c>
      <c r="T226" s="7" t="e">
        <f t="shared" si="59"/>
        <v>#N/A</v>
      </c>
      <c r="U226" s="7" t="e">
        <f t="shared" si="60"/>
        <v>#N/A</v>
      </c>
      <c r="V226" s="7" t="e">
        <f t="shared" si="75"/>
        <v>#N/A</v>
      </c>
      <c r="W226" s="7" t="e">
        <f t="shared" si="76"/>
        <v>#N/A</v>
      </c>
      <c r="X226" s="7" t="e">
        <f t="shared" si="61"/>
        <v>#N/A</v>
      </c>
      <c r="Y226" s="7" t="e">
        <f t="shared" si="62"/>
        <v>#N/A</v>
      </c>
      <c r="Z226" s="7" t="e">
        <f t="shared" si="63"/>
        <v>#N/A</v>
      </c>
      <c r="AA226" s="7" t="e">
        <f t="shared" si="64"/>
        <v>#N/A</v>
      </c>
      <c r="AB226" s="7">
        <f t="shared" si="77"/>
        <v>0</v>
      </c>
      <c r="AC226" s="7">
        <f t="shared" si="79"/>
        <v>0</v>
      </c>
      <c r="AD226" s="7" t="e">
        <f t="shared" si="78"/>
        <v>#N/A</v>
      </c>
      <c r="AG226" s="7" t="e">
        <f t="shared" si="69"/>
        <v>#N/A</v>
      </c>
      <c r="AH226" s="7" t="e">
        <f t="shared" si="70"/>
        <v>#N/A</v>
      </c>
      <c r="AI226" s="7" t="e">
        <f t="shared" si="71"/>
        <v>#N/A</v>
      </c>
      <c r="AJ226" s="7" t="e">
        <f t="shared" si="72"/>
        <v>#N/A</v>
      </c>
      <c r="AK226" s="7" t="e">
        <v>#N/A</v>
      </c>
      <c r="AL226" s="7" t="e">
        <v>#N/A</v>
      </c>
      <c r="AN226" s="7" t="e">
        <f t="shared" si="73"/>
        <v>#N/A</v>
      </c>
      <c r="AO226" s="7" t="e">
        <f t="shared" si="74"/>
        <v>#N/A</v>
      </c>
      <c r="AP226" s="7" t="e">
        <v>#N/A</v>
      </c>
      <c r="AQ226" s="7" t="e">
        <v>#N/A</v>
      </c>
    </row>
    <row r="227" spans="1:43" outlineLevel="1">
      <c r="A227" s="95">
        <v>-787</v>
      </c>
      <c r="B227" s="8">
        <f t="shared" si="80"/>
        <v>651617.10397795588</v>
      </c>
      <c r="C227" s="9">
        <f t="shared" si="65"/>
        <v>8491.0735972722359</v>
      </c>
      <c r="D227" s="9">
        <f t="shared" si="81"/>
        <v>86.299670977737719</v>
      </c>
      <c r="E227" s="9">
        <f t="shared" si="82"/>
        <v>308.6826585696993</v>
      </c>
      <c r="F227" s="6">
        <f t="shared" si="51"/>
        <v>0</v>
      </c>
      <c r="G227" s="7">
        <f t="shared" si="52"/>
        <v>0</v>
      </c>
      <c r="H227" s="7">
        <f t="shared" si="83"/>
        <v>0</v>
      </c>
      <c r="I227" s="7">
        <f t="shared" si="84"/>
        <v>0</v>
      </c>
      <c r="J227" s="7">
        <f t="shared" si="53"/>
        <v>0</v>
      </c>
      <c r="K227" s="7">
        <f t="shared" si="54"/>
        <v>0</v>
      </c>
      <c r="L227" s="7">
        <f t="shared" si="55"/>
        <v>0</v>
      </c>
      <c r="M227" s="7">
        <f t="shared" si="56"/>
        <v>0</v>
      </c>
      <c r="N227" s="7">
        <f t="shared" si="66"/>
        <v>0</v>
      </c>
      <c r="O227" s="7">
        <f t="shared" si="67"/>
        <v>0</v>
      </c>
      <c r="P227" s="7">
        <f t="shared" si="57"/>
        <v>0</v>
      </c>
      <c r="Q227" s="7" t="e">
        <f t="shared" si="68"/>
        <v>#N/A</v>
      </c>
      <c r="R227" s="7">
        <f t="shared" si="85"/>
        <v>-787</v>
      </c>
      <c r="S227" s="7" t="e">
        <f t="shared" si="58"/>
        <v>#N/A</v>
      </c>
      <c r="T227" s="7" t="e">
        <f t="shared" si="59"/>
        <v>#N/A</v>
      </c>
      <c r="U227" s="7" t="e">
        <f t="shared" si="60"/>
        <v>#N/A</v>
      </c>
      <c r="V227" s="7" t="e">
        <f t="shared" si="75"/>
        <v>#N/A</v>
      </c>
      <c r="W227" s="7" t="e">
        <f t="shared" si="76"/>
        <v>#N/A</v>
      </c>
      <c r="X227" s="7" t="e">
        <f t="shared" si="61"/>
        <v>#N/A</v>
      </c>
      <c r="Y227" s="7" t="e">
        <f t="shared" si="62"/>
        <v>#N/A</v>
      </c>
      <c r="Z227" s="7" t="e">
        <f t="shared" si="63"/>
        <v>#N/A</v>
      </c>
      <c r="AA227" s="7" t="e">
        <f t="shared" si="64"/>
        <v>#N/A</v>
      </c>
      <c r="AB227" s="7">
        <f t="shared" si="77"/>
        <v>0</v>
      </c>
      <c r="AC227" s="7">
        <f t="shared" si="79"/>
        <v>0</v>
      </c>
      <c r="AD227" s="7" t="e">
        <f t="shared" si="78"/>
        <v>#N/A</v>
      </c>
      <c r="AG227" s="7" t="e">
        <f t="shared" si="69"/>
        <v>#N/A</v>
      </c>
      <c r="AH227" s="7" t="e">
        <f t="shared" si="70"/>
        <v>#N/A</v>
      </c>
      <c r="AI227" s="7" t="e">
        <f t="shared" si="71"/>
        <v>#N/A</v>
      </c>
      <c r="AJ227" s="7" t="e">
        <f t="shared" si="72"/>
        <v>#N/A</v>
      </c>
      <c r="AK227" s="7" t="e">
        <v>#N/A</v>
      </c>
      <c r="AL227" s="7" t="e">
        <v>#N/A</v>
      </c>
      <c r="AN227" s="7" t="e">
        <f t="shared" si="73"/>
        <v>#N/A</v>
      </c>
      <c r="AO227" s="7" t="e">
        <f t="shared" si="74"/>
        <v>#N/A</v>
      </c>
      <c r="AP227" s="7" t="e">
        <v>#N/A</v>
      </c>
      <c r="AQ227" s="7" t="e">
        <v>#N/A</v>
      </c>
    </row>
    <row r="228" spans="1:43" outlineLevel="1">
      <c r="A228" s="95">
        <v>-786</v>
      </c>
      <c r="B228" s="8">
        <f t="shared" si="80"/>
        <v>641185.32566272095</v>
      </c>
      <c r="C228" s="9">
        <f t="shared" si="65"/>
        <v>8360.0307404082268</v>
      </c>
      <c r="D228" s="9">
        <f t="shared" si="81"/>
        <v>86.407189993543852</v>
      </c>
      <c r="E228" s="9">
        <f t="shared" si="82"/>
        <v>308.13986225340955</v>
      </c>
      <c r="F228" s="6">
        <f t="shared" si="51"/>
        <v>0</v>
      </c>
      <c r="G228" s="7">
        <f t="shared" si="52"/>
        <v>0</v>
      </c>
      <c r="H228" s="7">
        <f t="shared" si="83"/>
        <v>0</v>
      </c>
      <c r="I228" s="7">
        <f t="shared" si="84"/>
        <v>0</v>
      </c>
      <c r="J228" s="7">
        <f t="shared" si="53"/>
        <v>0</v>
      </c>
      <c r="K228" s="7">
        <f t="shared" si="54"/>
        <v>0</v>
      </c>
      <c r="L228" s="7">
        <f t="shared" si="55"/>
        <v>0</v>
      </c>
      <c r="M228" s="7">
        <f t="shared" si="56"/>
        <v>0</v>
      </c>
      <c r="N228" s="7">
        <f t="shared" si="66"/>
        <v>0</v>
      </c>
      <c r="O228" s="7">
        <f t="shared" si="67"/>
        <v>0</v>
      </c>
      <c r="P228" s="7">
        <f t="shared" si="57"/>
        <v>0</v>
      </c>
      <c r="Q228" s="7" t="e">
        <f t="shared" si="68"/>
        <v>#N/A</v>
      </c>
      <c r="R228" s="7">
        <f t="shared" si="85"/>
        <v>-786</v>
      </c>
      <c r="S228" s="7" t="e">
        <f t="shared" si="58"/>
        <v>#N/A</v>
      </c>
      <c r="T228" s="7" t="e">
        <f t="shared" si="59"/>
        <v>#N/A</v>
      </c>
      <c r="U228" s="7" t="e">
        <f t="shared" si="60"/>
        <v>#N/A</v>
      </c>
      <c r="V228" s="7" t="e">
        <f t="shared" si="75"/>
        <v>#N/A</v>
      </c>
      <c r="W228" s="7" t="e">
        <f t="shared" si="76"/>
        <v>#N/A</v>
      </c>
      <c r="X228" s="7" t="e">
        <f t="shared" si="61"/>
        <v>#N/A</v>
      </c>
      <c r="Y228" s="7" t="e">
        <f t="shared" si="62"/>
        <v>#N/A</v>
      </c>
      <c r="Z228" s="7" t="e">
        <f t="shared" si="63"/>
        <v>#N/A</v>
      </c>
      <c r="AA228" s="7" t="e">
        <f t="shared" si="64"/>
        <v>#N/A</v>
      </c>
      <c r="AB228" s="7">
        <f t="shared" si="77"/>
        <v>0</v>
      </c>
      <c r="AC228" s="7">
        <f t="shared" si="79"/>
        <v>0</v>
      </c>
      <c r="AD228" s="7" t="e">
        <f t="shared" si="78"/>
        <v>#N/A</v>
      </c>
      <c r="AG228" s="7" t="e">
        <f t="shared" si="69"/>
        <v>#N/A</v>
      </c>
      <c r="AH228" s="7" t="e">
        <f t="shared" si="70"/>
        <v>#N/A</v>
      </c>
      <c r="AI228" s="7" t="e">
        <f t="shared" si="71"/>
        <v>#N/A</v>
      </c>
      <c r="AJ228" s="7" t="e">
        <f t="shared" si="72"/>
        <v>#N/A</v>
      </c>
      <c r="AK228" s="7" t="e">
        <v>#N/A</v>
      </c>
      <c r="AL228" s="7" t="e">
        <v>#N/A</v>
      </c>
      <c r="AN228" s="7" t="e">
        <f t="shared" si="73"/>
        <v>#N/A</v>
      </c>
      <c r="AO228" s="7" t="e">
        <f t="shared" si="74"/>
        <v>#N/A</v>
      </c>
      <c r="AP228" s="7" t="e">
        <v>#N/A</v>
      </c>
      <c r="AQ228" s="7" t="e">
        <v>#N/A</v>
      </c>
    </row>
    <row r="229" spans="1:43" outlineLevel="1">
      <c r="A229" s="95">
        <v>-785</v>
      </c>
      <c r="B229" s="8">
        <f t="shared" si="80"/>
        <v>630865.29847151041</v>
      </c>
      <c r="C229" s="9">
        <f t="shared" si="65"/>
        <v>8230.3420501301698</v>
      </c>
      <c r="D229" s="9">
        <f t="shared" si="81"/>
        <v>86.51602751207956</v>
      </c>
      <c r="E229" s="9">
        <f t="shared" si="82"/>
        <v>307.59876909819911</v>
      </c>
      <c r="F229" s="6">
        <f t="shared" si="51"/>
        <v>0</v>
      </c>
      <c r="G229" s="7">
        <f t="shared" si="52"/>
        <v>0</v>
      </c>
      <c r="H229" s="7">
        <f t="shared" si="83"/>
        <v>0</v>
      </c>
      <c r="I229" s="7">
        <f t="shared" si="84"/>
        <v>0</v>
      </c>
      <c r="J229" s="7">
        <f t="shared" si="53"/>
        <v>0</v>
      </c>
      <c r="K229" s="7">
        <f t="shared" si="54"/>
        <v>0</v>
      </c>
      <c r="L229" s="7">
        <f t="shared" si="55"/>
        <v>0</v>
      </c>
      <c r="M229" s="7">
        <f t="shared" si="56"/>
        <v>0</v>
      </c>
      <c r="N229" s="7">
        <f t="shared" si="66"/>
        <v>0</v>
      </c>
      <c r="O229" s="7">
        <f t="shared" si="67"/>
        <v>0</v>
      </c>
      <c r="P229" s="7">
        <f t="shared" si="57"/>
        <v>0</v>
      </c>
      <c r="Q229" s="7" t="e">
        <f t="shared" si="68"/>
        <v>#N/A</v>
      </c>
      <c r="R229" s="7">
        <f t="shared" si="85"/>
        <v>-785</v>
      </c>
      <c r="S229" s="7" t="e">
        <f t="shared" si="58"/>
        <v>#N/A</v>
      </c>
      <c r="T229" s="7" t="e">
        <f t="shared" si="59"/>
        <v>#N/A</v>
      </c>
      <c r="U229" s="7" t="e">
        <f t="shared" si="60"/>
        <v>#N/A</v>
      </c>
      <c r="V229" s="7" t="e">
        <f t="shared" si="75"/>
        <v>#N/A</v>
      </c>
      <c r="W229" s="7" t="e">
        <f t="shared" si="76"/>
        <v>#N/A</v>
      </c>
      <c r="X229" s="7" t="e">
        <f t="shared" si="61"/>
        <v>#N/A</v>
      </c>
      <c r="Y229" s="7" t="e">
        <f t="shared" si="62"/>
        <v>#N/A</v>
      </c>
      <c r="Z229" s="7" t="e">
        <f t="shared" si="63"/>
        <v>#N/A</v>
      </c>
      <c r="AA229" s="7" t="e">
        <f t="shared" si="64"/>
        <v>#N/A</v>
      </c>
      <c r="AB229" s="7">
        <f t="shared" si="77"/>
        <v>0</v>
      </c>
      <c r="AC229" s="7">
        <f t="shared" si="79"/>
        <v>0</v>
      </c>
      <c r="AD229" s="7" t="e">
        <f t="shared" si="78"/>
        <v>#N/A</v>
      </c>
      <c r="AG229" s="7" t="e">
        <f t="shared" si="69"/>
        <v>#N/A</v>
      </c>
      <c r="AH229" s="7" t="e">
        <f t="shared" si="70"/>
        <v>#N/A</v>
      </c>
      <c r="AI229" s="7" t="e">
        <f t="shared" si="71"/>
        <v>#N/A</v>
      </c>
      <c r="AJ229" s="7" t="e">
        <f t="shared" si="72"/>
        <v>#N/A</v>
      </c>
      <c r="AK229" s="7" t="e">
        <v>#N/A</v>
      </c>
      <c r="AL229" s="7" t="e">
        <v>#N/A</v>
      </c>
      <c r="AN229" s="7" t="e">
        <f t="shared" si="73"/>
        <v>#N/A</v>
      </c>
      <c r="AO229" s="7" t="e">
        <f t="shared" si="74"/>
        <v>#N/A</v>
      </c>
      <c r="AP229" s="7" t="e">
        <v>#N/A</v>
      </c>
      <c r="AQ229" s="7" t="e">
        <v>#N/A</v>
      </c>
    </row>
    <row r="230" spans="1:43" outlineLevel="1">
      <c r="A230" s="95">
        <v>-784</v>
      </c>
      <c r="B230" s="8">
        <f t="shared" si="80"/>
        <v>620656.42159182951</v>
      </c>
      <c r="C230" s="9">
        <f t="shared" si="65"/>
        <v>8102.0007040643441</v>
      </c>
      <c r="D230" s="9">
        <f t="shared" si="81"/>
        <v>86.626208190910717</v>
      </c>
      <c r="E230" s="9">
        <f t="shared" si="82"/>
        <v>307.05937652742421</v>
      </c>
      <c r="F230" s="6">
        <f t="shared" si="51"/>
        <v>0</v>
      </c>
      <c r="G230" s="7">
        <f t="shared" si="52"/>
        <v>0</v>
      </c>
      <c r="H230" s="7">
        <f t="shared" si="83"/>
        <v>0</v>
      </c>
      <c r="I230" s="7">
        <f t="shared" si="84"/>
        <v>0</v>
      </c>
      <c r="J230" s="7">
        <f t="shared" si="53"/>
        <v>0</v>
      </c>
      <c r="K230" s="7">
        <f t="shared" si="54"/>
        <v>0</v>
      </c>
      <c r="L230" s="7">
        <f t="shared" si="55"/>
        <v>0</v>
      </c>
      <c r="M230" s="7">
        <f t="shared" si="56"/>
        <v>0</v>
      </c>
      <c r="N230" s="7">
        <f t="shared" si="66"/>
        <v>0</v>
      </c>
      <c r="O230" s="7">
        <f t="shared" si="67"/>
        <v>0</v>
      </c>
      <c r="P230" s="7">
        <f t="shared" si="57"/>
        <v>0</v>
      </c>
      <c r="Q230" s="7" t="e">
        <f t="shared" si="68"/>
        <v>#N/A</v>
      </c>
      <c r="R230" s="7">
        <f t="shared" si="85"/>
        <v>-784</v>
      </c>
      <c r="S230" s="7" t="e">
        <f t="shared" si="58"/>
        <v>#N/A</v>
      </c>
      <c r="T230" s="7" t="e">
        <f t="shared" si="59"/>
        <v>#N/A</v>
      </c>
      <c r="U230" s="7" t="e">
        <f t="shared" si="60"/>
        <v>#N/A</v>
      </c>
      <c r="V230" s="7" t="e">
        <f t="shared" si="75"/>
        <v>#N/A</v>
      </c>
      <c r="W230" s="7" t="e">
        <f t="shared" si="76"/>
        <v>#N/A</v>
      </c>
      <c r="X230" s="7" t="e">
        <f t="shared" si="61"/>
        <v>#N/A</v>
      </c>
      <c r="Y230" s="7" t="e">
        <f t="shared" si="62"/>
        <v>#N/A</v>
      </c>
      <c r="Z230" s="7" t="e">
        <f t="shared" si="63"/>
        <v>#N/A</v>
      </c>
      <c r="AA230" s="7" t="e">
        <f t="shared" si="64"/>
        <v>#N/A</v>
      </c>
      <c r="AB230" s="7">
        <f t="shared" si="77"/>
        <v>0</v>
      </c>
      <c r="AC230" s="7">
        <f t="shared" si="79"/>
        <v>0</v>
      </c>
      <c r="AD230" s="7" t="e">
        <f t="shared" si="78"/>
        <v>#N/A</v>
      </c>
      <c r="AG230" s="7" t="e">
        <f t="shared" si="69"/>
        <v>#N/A</v>
      </c>
      <c r="AH230" s="7" t="e">
        <f t="shared" si="70"/>
        <v>#N/A</v>
      </c>
      <c r="AI230" s="7" t="e">
        <f t="shared" si="71"/>
        <v>#N/A</v>
      </c>
      <c r="AJ230" s="7" t="e">
        <f t="shared" si="72"/>
        <v>#N/A</v>
      </c>
      <c r="AK230" s="7" t="e">
        <v>#N/A</v>
      </c>
      <c r="AL230" s="7" t="e">
        <v>#N/A</v>
      </c>
      <c r="AN230" s="7" t="e">
        <f t="shared" si="73"/>
        <v>#N/A</v>
      </c>
      <c r="AO230" s="7" t="e">
        <f t="shared" si="74"/>
        <v>#N/A</v>
      </c>
      <c r="AP230" s="7" t="e">
        <v>#N/A</v>
      </c>
      <c r="AQ230" s="7" t="e">
        <v>#N/A</v>
      </c>
    </row>
    <row r="231" spans="1:43" outlineLevel="1">
      <c r="A231" s="95">
        <v>-783</v>
      </c>
      <c r="B231" s="8">
        <f t="shared" si="80"/>
        <v>610558.09421118349</v>
      </c>
      <c r="C231" s="9">
        <f t="shared" si="65"/>
        <v>7974.9995136260986</v>
      </c>
      <c r="D231" s="9">
        <f t="shared" si="81"/>
        <v>86.73769565244713</v>
      </c>
      <c r="E231" s="9">
        <f t="shared" si="82"/>
        <v>306.52192610506762</v>
      </c>
      <c r="F231" s="6">
        <f t="shared" si="51"/>
        <v>0</v>
      </c>
      <c r="G231" s="7">
        <f t="shared" si="52"/>
        <v>0</v>
      </c>
      <c r="H231" s="7">
        <f t="shared" si="83"/>
        <v>0</v>
      </c>
      <c r="I231" s="7">
        <f t="shared" si="84"/>
        <v>0</v>
      </c>
      <c r="J231" s="7">
        <f t="shared" si="53"/>
        <v>0</v>
      </c>
      <c r="K231" s="7">
        <f t="shared" si="54"/>
        <v>0</v>
      </c>
      <c r="L231" s="7">
        <f t="shared" si="55"/>
        <v>0</v>
      </c>
      <c r="M231" s="7">
        <f t="shared" si="56"/>
        <v>0</v>
      </c>
      <c r="N231" s="7">
        <f t="shared" si="66"/>
        <v>0</v>
      </c>
      <c r="O231" s="7">
        <f t="shared" si="67"/>
        <v>0</v>
      </c>
      <c r="P231" s="7">
        <f t="shared" si="57"/>
        <v>0</v>
      </c>
      <c r="Q231" s="7" t="e">
        <f t="shared" si="68"/>
        <v>#N/A</v>
      </c>
      <c r="R231" s="7">
        <f t="shared" si="85"/>
        <v>-783</v>
      </c>
      <c r="S231" s="7" t="e">
        <f t="shared" si="58"/>
        <v>#N/A</v>
      </c>
      <c r="T231" s="7" t="e">
        <f t="shared" si="59"/>
        <v>#N/A</v>
      </c>
      <c r="U231" s="7" t="e">
        <f t="shared" si="60"/>
        <v>#N/A</v>
      </c>
      <c r="V231" s="7" t="e">
        <f t="shared" si="75"/>
        <v>#N/A</v>
      </c>
      <c r="W231" s="7" t="e">
        <f t="shared" si="76"/>
        <v>#N/A</v>
      </c>
      <c r="X231" s="7" t="e">
        <f t="shared" si="61"/>
        <v>#N/A</v>
      </c>
      <c r="Y231" s="7" t="e">
        <f t="shared" si="62"/>
        <v>#N/A</v>
      </c>
      <c r="Z231" s="7" t="e">
        <f t="shared" si="63"/>
        <v>#N/A</v>
      </c>
      <c r="AA231" s="7" t="e">
        <f t="shared" si="64"/>
        <v>#N/A</v>
      </c>
      <c r="AB231" s="7">
        <f t="shared" si="77"/>
        <v>0</v>
      </c>
      <c r="AC231" s="7">
        <f t="shared" si="79"/>
        <v>0</v>
      </c>
      <c r="AD231" s="7" t="e">
        <f t="shared" si="78"/>
        <v>#N/A</v>
      </c>
      <c r="AG231" s="7" t="e">
        <f t="shared" si="69"/>
        <v>#N/A</v>
      </c>
      <c r="AH231" s="7" t="e">
        <f t="shared" si="70"/>
        <v>#N/A</v>
      </c>
      <c r="AI231" s="7" t="e">
        <f t="shared" si="71"/>
        <v>#N/A</v>
      </c>
      <c r="AJ231" s="7" t="e">
        <f t="shared" si="72"/>
        <v>#N/A</v>
      </c>
      <c r="AK231" s="7" t="e">
        <v>#N/A</v>
      </c>
      <c r="AL231" s="7" t="e">
        <v>#N/A</v>
      </c>
      <c r="AN231" s="7" t="e">
        <f t="shared" si="73"/>
        <v>#N/A</v>
      </c>
      <c r="AO231" s="7" t="e">
        <f t="shared" si="74"/>
        <v>#N/A</v>
      </c>
      <c r="AP231" s="7" t="e">
        <v>#N/A</v>
      </c>
      <c r="AQ231" s="7" t="e">
        <v>#N/A</v>
      </c>
    </row>
    <row r="232" spans="1:43" outlineLevel="1">
      <c r="A232" s="95">
        <v>-782</v>
      </c>
      <c r="B232" s="8">
        <f t="shared" si="80"/>
        <v>600569.71551707759</v>
      </c>
      <c r="C232" s="9">
        <f t="shared" si="65"/>
        <v>7849.3316564417128</v>
      </c>
      <c r="D232" s="9">
        <f t="shared" si="81"/>
        <v>86.850453519098522</v>
      </c>
      <c r="E232" s="9">
        <f t="shared" si="82"/>
        <v>305.98592697323528</v>
      </c>
      <c r="F232" s="6">
        <f t="shared" si="51"/>
        <v>0</v>
      </c>
      <c r="G232" s="7">
        <f t="shared" si="52"/>
        <v>0</v>
      </c>
      <c r="H232" s="7">
        <f t="shared" si="83"/>
        <v>0</v>
      </c>
      <c r="I232" s="7">
        <f t="shared" si="84"/>
        <v>0</v>
      </c>
      <c r="J232" s="7">
        <f t="shared" si="53"/>
        <v>0</v>
      </c>
      <c r="K232" s="7">
        <f t="shared" si="54"/>
        <v>0</v>
      </c>
      <c r="L232" s="7">
        <f t="shared" si="55"/>
        <v>0</v>
      </c>
      <c r="M232" s="7">
        <f t="shared" si="56"/>
        <v>0</v>
      </c>
      <c r="N232" s="7">
        <f t="shared" si="66"/>
        <v>0</v>
      </c>
      <c r="O232" s="7">
        <f t="shared" si="67"/>
        <v>0</v>
      </c>
      <c r="P232" s="7">
        <f t="shared" si="57"/>
        <v>0</v>
      </c>
      <c r="Q232" s="7" t="e">
        <f t="shared" si="68"/>
        <v>#N/A</v>
      </c>
      <c r="R232" s="7">
        <f t="shared" si="85"/>
        <v>-782</v>
      </c>
      <c r="S232" s="7" t="e">
        <f t="shared" si="58"/>
        <v>#N/A</v>
      </c>
      <c r="T232" s="7" t="e">
        <f t="shared" si="59"/>
        <v>#N/A</v>
      </c>
      <c r="U232" s="7" t="e">
        <f t="shared" si="60"/>
        <v>#N/A</v>
      </c>
      <c r="V232" s="7" t="e">
        <f t="shared" si="75"/>
        <v>#N/A</v>
      </c>
      <c r="W232" s="7" t="e">
        <f t="shared" si="76"/>
        <v>#N/A</v>
      </c>
      <c r="X232" s="7" t="e">
        <f t="shared" si="61"/>
        <v>#N/A</v>
      </c>
      <c r="Y232" s="7" t="e">
        <f t="shared" si="62"/>
        <v>#N/A</v>
      </c>
      <c r="Z232" s="7" t="e">
        <f t="shared" si="63"/>
        <v>#N/A</v>
      </c>
      <c r="AA232" s="7" t="e">
        <f t="shared" si="64"/>
        <v>#N/A</v>
      </c>
      <c r="AB232" s="7">
        <f t="shared" si="77"/>
        <v>0</v>
      </c>
      <c r="AC232" s="7">
        <f t="shared" si="79"/>
        <v>0</v>
      </c>
      <c r="AD232" s="7" t="e">
        <f t="shared" si="78"/>
        <v>#N/A</v>
      </c>
      <c r="AG232" s="7" t="e">
        <f t="shared" si="69"/>
        <v>#N/A</v>
      </c>
      <c r="AH232" s="7" t="e">
        <f t="shared" si="70"/>
        <v>#N/A</v>
      </c>
      <c r="AI232" s="7" t="e">
        <f t="shared" si="71"/>
        <v>#N/A</v>
      </c>
      <c r="AJ232" s="7" t="e">
        <f t="shared" si="72"/>
        <v>#N/A</v>
      </c>
      <c r="AK232" s="7" t="e">
        <v>#N/A</v>
      </c>
      <c r="AL232" s="7" t="e">
        <v>#N/A</v>
      </c>
      <c r="AN232" s="7" t="e">
        <f t="shared" si="73"/>
        <v>#N/A</v>
      </c>
      <c r="AO232" s="7" t="e">
        <f t="shared" si="74"/>
        <v>#N/A</v>
      </c>
      <c r="AP232" s="7" t="e">
        <v>#N/A</v>
      </c>
      <c r="AQ232" s="7" t="e">
        <v>#N/A</v>
      </c>
    </row>
    <row r="233" spans="1:43" outlineLevel="1">
      <c r="A233" s="95">
        <v>-781</v>
      </c>
      <c r="B233" s="8">
        <f t="shared" si="80"/>
        <v>590690.68469701707</v>
      </c>
      <c r="C233" s="9">
        <f t="shared" si="65"/>
        <v>7724.9903101374712</v>
      </c>
      <c r="D233" s="9">
        <f t="shared" si="81"/>
        <v>86.96450644843091</v>
      </c>
      <c r="E233" s="9">
        <f t="shared" si="82"/>
        <v>305.45162069590998</v>
      </c>
      <c r="F233" s="6">
        <f t="shared" si="51"/>
        <v>0</v>
      </c>
      <c r="G233" s="7">
        <f t="shared" si="52"/>
        <v>0</v>
      </c>
      <c r="H233" s="7">
        <f t="shared" si="83"/>
        <v>0</v>
      </c>
      <c r="I233" s="7">
        <f t="shared" si="84"/>
        <v>0</v>
      </c>
      <c r="J233" s="7">
        <f t="shared" si="53"/>
        <v>0</v>
      </c>
      <c r="K233" s="7">
        <f t="shared" si="54"/>
        <v>0</v>
      </c>
      <c r="L233" s="7">
        <f t="shared" si="55"/>
        <v>0</v>
      </c>
      <c r="M233" s="7">
        <f t="shared" si="56"/>
        <v>0</v>
      </c>
      <c r="N233" s="7">
        <f t="shared" si="66"/>
        <v>0</v>
      </c>
      <c r="O233" s="7">
        <f t="shared" si="67"/>
        <v>0</v>
      </c>
      <c r="P233" s="7">
        <f t="shared" si="57"/>
        <v>0</v>
      </c>
      <c r="Q233" s="7" t="e">
        <f t="shared" si="68"/>
        <v>#N/A</v>
      </c>
      <c r="R233" s="7">
        <f t="shared" si="85"/>
        <v>-781</v>
      </c>
      <c r="S233" s="7" t="e">
        <f t="shared" si="58"/>
        <v>#N/A</v>
      </c>
      <c r="T233" s="7" t="e">
        <f t="shared" si="59"/>
        <v>#N/A</v>
      </c>
      <c r="U233" s="7" t="e">
        <f t="shared" si="60"/>
        <v>#N/A</v>
      </c>
      <c r="V233" s="7" t="e">
        <f t="shared" si="75"/>
        <v>#N/A</v>
      </c>
      <c r="W233" s="7" t="e">
        <f t="shared" si="76"/>
        <v>#N/A</v>
      </c>
      <c r="X233" s="7" t="e">
        <f t="shared" si="61"/>
        <v>#N/A</v>
      </c>
      <c r="Y233" s="7" t="e">
        <f t="shared" si="62"/>
        <v>#N/A</v>
      </c>
      <c r="Z233" s="7" t="e">
        <f t="shared" si="63"/>
        <v>#N/A</v>
      </c>
      <c r="AA233" s="7" t="e">
        <f t="shared" si="64"/>
        <v>#N/A</v>
      </c>
      <c r="AB233" s="7">
        <f t="shared" si="77"/>
        <v>0</v>
      </c>
      <c r="AC233" s="7">
        <f t="shared" si="79"/>
        <v>0</v>
      </c>
      <c r="AD233" s="7" t="e">
        <f t="shared" si="78"/>
        <v>#N/A</v>
      </c>
      <c r="AG233" s="7" t="e">
        <f t="shared" si="69"/>
        <v>#N/A</v>
      </c>
      <c r="AH233" s="7" t="e">
        <f t="shared" si="70"/>
        <v>#N/A</v>
      </c>
      <c r="AI233" s="7" t="e">
        <f t="shared" si="71"/>
        <v>#N/A</v>
      </c>
      <c r="AJ233" s="7" t="e">
        <f t="shared" si="72"/>
        <v>#N/A</v>
      </c>
      <c r="AK233" s="7" t="e">
        <v>#N/A</v>
      </c>
      <c r="AL233" s="7" t="e">
        <v>#N/A</v>
      </c>
      <c r="AN233" s="7" t="e">
        <f t="shared" si="73"/>
        <v>#N/A</v>
      </c>
      <c r="AO233" s="7" t="e">
        <f t="shared" si="74"/>
        <v>#N/A</v>
      </c>
      <c r="AP233" s="7" t="e">
        <v>#N/A</v>
      </c>
      <c r="AQ233" s="7" t="e">
        <v>#N/A</v>
      </c>
    </row>
    <row r="234" spans="1:43" outlineLevel="1">
      <c r="A234" s="95">
        <v>-780</v>
      </c>
      <c r="B234" s="8">
        <f t="shared" si="80"/>
        <v>580920.40093851089</v>
      </c>
      <c r="C234" s="9">
        <f t="shared" si="65"/>
        <v>7601.9682861287147</v>
      </c>
      <c r="D234" s="9">
        <f t="shared" si="81"/>
        <v>87.079879098010281</v>
      </c>
      <c r="E234" s="9">
        <f t="shared" si="82"/>
        <v>304.91900469644787</v>
      </c>
      <c r="F234" s="6">
        <f t="shared" si="51"/>
        <v>0</v>
      </c>
      <c r="G234" s="7">
        <f t="shared" si="52"/>
        <v>0</v>
      </c>
      <c r="H234" s="7">
        <f t="shared" si="83"/>
        <v>0</v>
      </c>
      <c r="I234" s="7">
        <f t="shared" si="84"/>
        <v>0</v>
      </c>
      <c r="J234" s="7">
        <f t="shared" si="53"/>
        <v>0</v>
      </c>
      <c r="K234" s="7">
        <f t="shared" si="54"/>
        <v>0</v>
      </c>
      <c r="L234" s="7">
        <f t="shared" si="55"/>
        <v>0</v>
      </c>
      <c r="M234" s="7">
        <f t="shared" si="56"/>
        <v>0</v>
      </c>
      <c r="N234" s="7">
        <f t="shared" si="66"/>
        <v>0</v>
      </c>
      <c r="O234" s="7">
        <f t="shared" si="67"/>
        <v>0</v>
      </c>
      <c r="P234" s="7">
        <f t="shared" si="57"/>
        <v>0</v>
      </c>
      <c r="Q234" s="7" t="e">
        <f t="shared" si="68"/>
        <v>#N/A</v>
      </c>
      <c r="R234" s="7">
        <f t="shared" si="85"/>
        <v>-780</v>
      </c>
      <c r="S234" s="7" t="e">
        <f t="shared" si="58"/>
        <v>#N/A</v>
      </c>
      <c r="T234" s="7" t="e">
        <f t="shared" si="59"/>
        <v>#N/A</v>
      </c>
      <c r="U234" s="7" t="e">
        <f t="shared" si="60"/>
        <v>#N/A</v>
      </c>
      <c r="V234" s="7" t="e">
        <f t="shared" si="75"/>
        <v>#N/A</v>
      </c>
      <c r="W234" s="7" t="e">
        <f t="shared" si="76"/>
        <v>#N/A</v>
      </c>
      <c r="X234" s="7" t="e">
        <f t="shared" si="61"/>
        <v>#N/A</v>
      </c>
      <c r="Y234" s="7" t="e">
        <f t="shared" si="62"/>
        <v>#N/A</v>
      </c>
      <c r="Z234" s="7" t="e">
        <f t="shared" si="63"/>
        <v>#N/A</v>
      </c>
      <c r="AA234" s="7" t="e">
        <f t="shared" si="64"/>
        <v>#N/A</v>
      </c>
      <c r="AB234" s="7">
        <f t="shared" si="77"/>
        <v>0</v>
      </c>
      <c r="AC234" s="7">
        <f t="shared" si="79"/>
        <v>0</v>
      </c>
      <c r="AD234" s="7" t="e">
        <f t="shared" si="78"/>
        <v>#N/A</v>
      </c>
      <c r="AG234" s="7" t="e">
        <f t="shared" si="69"/>
        <v>#N/A</v>
      </c>
      <c r="AH234" s="7" t="e">
        <f t="shared" si="70"/>
        <v>#N/A</v>
      </c>
      <c r="AI234" s="7" t="e">
        <f t="shared" si="71"/>
        <v>#N/A</v>
      </c>
      <c r="AJ234" s="7" t="e">
        <f t="shared" si="72"/>
        <v>#N/A</v>
      </c>
      <c r="AK234" s="7" t="e">
        <v>#N/A</v>
      </c>
      <c r="AL234" s="7" t="e">
        <v>#N/A</v>
      </c>
      <c r="AN234" s="7" t="e">
        <f t="shared" si="73"/>
        <v>#N/A</v>
      </c>
      <c r="AO234" s="7" t="e">
        <f t="shared" si="74"/>
        <v>#N/A</v>
      </c>
      <c r="AP234" s="7" t="e">
        <v>#N/A</v>
      </c>
      <c r="AQ234" s="7" t="e">
        <v>#N/A</v>
      </c>
    </row>
    <row r="235" spans="1:43" outlineLevel="1">
      <c r="A235" s="95">
        <v>-779</v>
      </c>
      <c r="B235" s="8">
        <f t="shared" si="80"/>
        <v>571258.26342905685</v>
      </c>
      <c r="C235" s="9">
        <f t="shared" si="65"/>
        <v>7480.2587620417271</v>
      </c>
      <c r="D235" s="9">
        <f t="shared" si="81"/>
        <v>87.196504572668289</v>
      </c>
      <c r="E235" s="9">
        <f t="shared" si="82"/>
        <v>304.38832053883124</v>
      </c>
      <c r="F235" s="6">
        <f t="shared" si="51"/>
        <v>0</v>
      </c>
      <c r="G235" s="7">
        <f t="shared" si="52"/>
        <v>0</v>
      </c>
      <c r="H235" s="7">
        <f t="shared" si="83"/>
        <v>0</v>
      </c>
      <c r="I235" s="7">
        <f t="shared" si="84"/>
        <v>0</v>
      </c>
      <c r="J235" s="7">
        <f t="shared" si="53"/>
        <v>0</v>
      </c>
      <c r="K235" s="7">
        <f t="shared" si="54"/>
        <v>0</v>
      </c>
      <c r="L235" s="7">
        <f t="shared" si="55"/>
        <v>0</v>
      </c>
      <c r="M235" s="7">
        <f t="shared" si="56"/>
        <v>0</v>
      </c>
      <c r="N235" s="7">
        <f t="shared" si="66"/>
        <v>0</v>
      </c>
      <c r="O235" s="7">
        <f t="shared" si="67"/>
        <v>0</v>
      </c>
      <c r="P235" s="7">
        <f t="shared" si="57"/>
        <v>0</v>
      </c>
      <c r="Q235" s="7" t="e">
        <f t="shared" si="68"/>
        <v>#N/A</v>
      </c>
      <c r="R235" s="7">
        <f t="shared" si="85"/>
        <v>-779</v>
      </c>
      <c r="S235" s="7" t="e">
        <f t="shared" si="58"/>
        <v>#N/A</v>
      </c>
      <c r="T235" s="7" t="e">
        <f t="shared" si="59"/>
        <v>#N/A</v>
      </c>
      <c r="U235" s="7" t="e">
        <f t="shared" si="60"/>
        <v>#N/A</v>
      </c>
      <c r="V235" s="7" t="e">
        <f t="shared" si="75"/>
        <v>#N/A</v>
      </c>
      <c r="W235" s="7" t="e">
        <f t="shared" si="76"/>
        <v>#N/A</v>
      </c>
      <c r="X235" s="7" t="e">
        <f t="shared" si="61"/>
        <v>#N/A</v>
      </c>
      <c r="Y235" s="7" t="e">
        <f t="shared" si="62"/>
        <v>#N/A</v>
      </c>
      <c r="Z235" s="7" t="e">
        <f t="shared" si="63"/>
        <v>#N/A</v>
      </c>
      <c r="AA235" s="7" t="e">
        <f t="shared" si="64"/>
        <v>#N/A</v>
      </c>
      <c r="AB235" s="7">
        <f t="shared" si="77"/>
        <v>0</v>
      </c>
      <c r="AC235" s="7">
        <f t="shared" si="79"/>
        <v>0</v>
      </c>
      <c r="AD235" s="7" t="e">
        <f t="shared" si="78"/>
        <v>#N/A</v>
      </c>
      <c r="AG235" s="7" t="e">
        <f t="shared" si="69"/>
        <v>#N/A</v>
      </c>
      <c r="AH235" s="7" t="e">
        <f t="shared" si="70"/>
        <v>#N/A</v>
      </c>
      <c r="AI235" s="7" t="e">
        <f t="shared" si="71"/>
        <v>#N/A</v>
      </c>
      <c r="AJ235" s="7" t="e">
        <f t="shared" si="72"/>
        <v>#N/A</v>
      </c>
      <c r="AK235" s="7" t="e">
        <v>#N/A</v>
      </c>
      <c r="AL235" s="7" t="e">
        <v>#N/A</v>
      </c>
      <c r="AN235" s="7" t="e">
        <f t="shared" si="73"/>
        <v>#N/A</v>
      </c>
      <c r="AO235" s="7" t="e">
        <f t="shared" si="74"/>
        <v>#N/A</v>
      </c>
      <c r="AP235" s="7" t="e">
        <v>#N/A</v>
      </c>
      <c r="AQ235" s="7" t="e">
        <v>#N/A</v>
      </c>
    </row>
    <row r="236" spans="1:43" outlineLevel="1">
      <c r="A236" s="95">
        <v>-778</v>
      </c>
      <c r="B236" s="8">
        <f t="shared" si="80"/>
        <v>561703.67135616392</v>
      </c>
      <c r="C236" s="9">
        <f t="shared" si="65"/>
        <v>7359.8549155027922</v>
      </c>
      <c r="D236" s="9">
        <f t="shared" si="81"/>
        <v>87.31440752997085</v>
      </c>
      <c r="E236" s="9">
        <f t="shared" si="82"/>
        <v>303.85907736516697</v>
      </c>
      <c r="F236" s="6">
        <f t="shared" si="51"/>
        <v>0</v>
      </c>
      <c r="G236" s="7">
        <f t="shared" si="52"/>
        <v>0</v>
      </c>
      <c r="H236" s="7">
        <f t="shared" si="83"/>
        <v>0</v>
      </c>
      <c r="I236" s="7">
        <f t="shared" si="84"/>
        <v>0</v>
      </c>
      <c r="J236" s="7">
        <f t="shared" si="53"/>
        <v>0</v>
      </c>
      <c r="K236" s="7">
        <f t="shared" si="54"/>
        <v>0</v>
      </c>
      <c r="L236" s="7">
        <f t="shared" si="55"/>
        <v>0</v>
      </c>
      <c r="M236" s="7">
        <f t="shared" si="56"/>
        <v>0</v>
      </c>
      <c r="N236" s="7">
        <f t="shared" si="66"/>
        <v>0</v>
      </c>
      <c r="O236" s="7">
        <f t="shared" si="67"/>
        <v>0</v>
      </c>
      <c r="P236" s="7">
        <f t="shared" si="57"/>
        <v>0</v>
      </c>
      <c r="Q236" s="7" t="e">
        <f t="shared" si="68"/>
        <v>#N/A</v>
      </c>
      <c r="R236" s="7">
        <f t="shared" si="85"/>
        <v>-778</v>
      </c>
      <c r="S236" s="7" t="e">
        <f t="shared" si="58"/>
        <v>#N/A</v>
      </c>
      <c r="T236" s="7" t="e">
        <f t="shared" si="59"/>
        <v>#N/A</v>
      </c>
      <c r="U236" s="7" t="e">
        <f t="shared" si="60"/>
        <v>#N/A</v>
      </c>
      <c r="V236" s="7" t="e">
        <f t="shared" si="75"/>
        <v>#N/A</v>
      </c>
      <c r="W236" s="7" t="e">
        <f t="shared" si="76"/>
        <v>#N/A</v>
      </c>
      <c r="X236" s="7" t="e">
        <f t="shared" si="61"/>
        <v>#N/A</v>
      </c>
      <c r="Y236" s="7" t="e">
        <f t="shared" si="62"/>
        <v>#N/A</v>
      </c>
      <c r="Z236" s="7" t="e">
        <f t="shared" si="63"/>
        <v>#N/A</v>
      </c>
      <c r="AA236" s="7" t="e">
        <f t="shared" si="64"/>
        <v>#N/A</v>
      </c>
      <c r="AB236" s="7">
        <f t="shared" si="77"/>
        <v>0</v>
      </c>
      <c r="AC236" s="7">
        <f t="shared" si="79"/>
        <v>0</v>
      </c>
      <c r="AD236" s="7" t="e">
        <f t="shared" si="78"/>
        <v>#N/A</v>
      </c>
      <c r="AG236" s="7" t="e">
        <f t="shared" si="69"/>
        <v>#N/A</v>
      </c>
      <c r="AH236" s="7" t="e">
        <f t="shared" si="70"/>
        <v>#N/A</v>
      </c>
      <c r="AI236" s="7" t="e">
        <f t="shared" si="71"/>
        <v>#N/A</v>
      </c>
      <c r="AJ236" s="7" t="e">
        <f t="shared" si="72"/>
        <v>#N/A</v>
      </c>
      <c r="AK236" s="7" t="e">
        <v>#N/A</v>
      </c>
      <c r="AL236" s="7" t="e">
        <v>#N/A</v>
      </c>
      <c r="AN236" s="7" t="e">
        <f t="shared" si="73"/>
        <v>#N/A</v>
      </c>
      <c r="AO236" s="7" t="e">
        <f t="shared" si="74"/>
        <v>#N/A</v>
      </c>
      <c r="AP236" s="7" t="e">
        <v>#N/A</v>
      </c>
      <c r="AQ236" s="7" t="e">
        <v>#N/A</v>
      </c>
    </row>
    <row r="237" spans="1:43" outlineLevel="1">
      <c r="A237" s="95">
        <v>-777</v>
      </c>
      <c r="B237" s="8">
        <f t="shared" si="80"/>
        <v>552256.02390733734</v>
      </c>
      <c r="C237" s="9">
        <f t="shared" si="65"/>
        <v>7240.7495579272509</v>
      </c>
      <c r="D237" s="9">
        <f t="shared" si="81"/>
        <v>87.433612627483996</v>
      </c>
      <c r="E237" s="9">
        <f t="shared" si="82"/>
        <v>303.3315167394374</v>
      </c>
      <c r="F237" s="6">
        <f t="shared" si="51"/>
        <v>0</v>
      </c>
      <c r="G237" s="7">
        <f t="shared" si="52"/>
        <v>0</v>
      </c>
      <c r="H237" s="7">
        <f t="shared" si="83"/>
        <v>0</v>
      </c>
      <c r="I237" s="7">
        <f t="shared" si="84"/>
        <v>0</v>
      </c>
      <c r="J237" s="7">
        <f t="shared" si="53"/>
        <v>0</v>
      </c>
      <c r="K237" s="7">
        <f t="shared" si="54"/>
        <v>0</v>
      </c>
      <c r="L237" s="7">
        <f t="shared" si="55"/>
        <v>0</v>
      </c>
      <c r="M237" s="7">
        <f t="shared" si="56"/>
        <v>0</v>
      </c>
      <c r="N237" s="7">
        <f t="shared" si="66"/>
        <v>0</v>
      </c>
      <c r="O237" s="7">
        <f t="shared" si="67"/>
        <v>0</v>
      </c>
      <c r="P237" s="7">
        <f t="shared" si="57"/>
        <v>0</v>
      </c>
      <c r="Q237" s="7" t="e">
        <f t="shared" si="68"/>
        <v>#N/A</v>
      </c>
      <c r="R237" s="7">
        <f t="shared" si="85"/>
        <v>-777</v>
      </c>
      <c r="S237" s="7" t="e">
        <f t="shared" si="58"/>
        <v>#N/A</v>
      </c>
      <c r="T237" s="7" t="e">
        <f t="shared" si="59"/>
        <v>#N/A</v>
      </c>
      <c r="U237" s="7" t="e">
        <f t="shared" si="60"/>
        <v>#N/A</v>
      </c>
      <c r="V237" s="7" t="e">
        <f t="shared" si="75"/>
        <v>#N/A</v>
      </c>
      <c r="W237" s="7" t="e">
        <f t="shared" si="76"/>
        <v>#N/A</v>
      </c>
      <c r="X237" s="7" t="e">
        <f t="shared" si="61"/>
        <v>#N/A</v>
      </c>
      <c r="Y237" s="7" t="e">
        <f t="shared" si="62"/>
        <v>#N/A</v>
      </c>
      <c r="Z237" s="7" t="e">
        <f t="shared" si="63"/>
        <v>#N/A</v>
      </c>
      <c r="AA237" s="7" t="e">
        <f t="shared" si="64"/>
        <v>#N/A</v>
      </c>
      <c r="AB237" s="7">
        <f t="shared" si="77"/>
        <v>0</v>
      </c>
      <c r="AC237" s="7">
        <f t="shared" si="79"/>
        <v>0</v>
      </c>
      <c r="AD237" s="7" t="e">
        <f t="shared" si="78"/>
        <v>#N/A</v>
      </c>
      <c r="AG237" s="7" t="e">
        <f t="shared" si="69"/>
        <v>#N/A</v>
      </c>
      <c r="AH237" s="7" t="e">
        <f t="shared" si="70"/>
        <v>#N/A</v>
      </c>
      <c r="AI237" s="7" t="e">
        <f t="shared" si="71"/>
        <v>#N/A</v>
      </c>
      <c r="AJ237" s="7" t="e">
        <f t="shared" si="72"/>
        <v>#N/A</v>
      </c>
      <c r="AK237" s="7" t="e">
        <v>#N/A</v>
      </c>
      <c r="AL237" s="7" t="e">
        <v>#N/A</v>
      </c>
      <c r="AN237" s="7" t="e">
        <f t="shared" si="73"/>
        <v>#N/A</v>
      </c>
      <c r="AO237" s="7" t="e">
        <f t="shared" si="74"/>
        <v>#N/A</v>
      </c>
      <c r="AP237" s="7" t="e">
        <v>#N/A</v>
      </c>
      <c r="AQ237" s="7" t="e">
        <v>#N/A</v>
      </c>
    </row>
    <row r="238" spans="1:43" outlineLevel="1">
      <c r="A238" s="95">
        <v>-776</v>
      </c>
      <c r="B238" s="8">
        <f t="shared" si="80"/>
        <v>542914.72027008235</v>
      </c>
      <c r="C238" s="9">
        <f t="shared" si="65"/>
        <v>7122.9358669413868</v>
      </c>
      <c r="D238" s="9">
        <f t="shared" si="81"/>
        <v>87.554083487617504</v>
      </c>
      <c r="E238" s="9">
        <f t="shared" si="82"/>
        <v>302.8056360849987</v>
      </c>
      <c r="F238" s="6">
        <f t="shared" si="51"/>
        <v>0</v>
      </c>
      <c r="G238" s="7">
        <f t="shared" si="52"/>
        <v>0</v>
      </c>
      <c r="H238" s="7">
        <f t="shared" si="83"/>
        <v>0</v>
      </c>
      <c r="I238" s="7">
        <f t="shared" si="84"/>
        <v>0</v>
      </c>
      <c r="J238" s="7">
        <f t="shared" si="53"/>
        <v>0</v>
      </c>
      <c r="K238" s="7">
        <f t="shared" si="54"/>
        <v>0</v>
      </c>
      <c r="L238" s="7">
        <f t="shared" si="55"/>
        <v>0</v>
      </c>
      <c r="M238" s="7">
        <f t="shared" si="56"/>
        <v>0</v>
      </c>
      <c r="N238" s="7">
        <f t="shared" si="66"/>
        <v>0</v>
      </c>
      <c r="O238" s="7">
        <f t="shared" si="67"/>
        <v>0</v>
      </c>
      <c r="P238" s="7">
        <f t="shared" si="57"/>
        <v>0</v>
      </c>
      <c r="Q238" s="7" t="e">
        <f t="shared" si="68"/>
        <v>#N/A</v>
      </c>
      <c r="R238" s="7">
        <f t="shared" si="85"/>
        <v>-776</v>
      </c>
      <c r="S238" s="7" t="e">
        <f t="shared" si="58"/>
        <v>#N/A</v>
      </c>
      <c r="T238" s="7" t="e">
        <f t="shared" si="59"/>
        <v>#N/A</v>
      </c>
      <c r="U238" s="7" t="e">
        <f t="shared" si="60"/>
        <v>#N/A</v>
      </c>
      <c r="V238" s="7" t="e">
        <f t="shared" si="75"/>
        <v>#N/A</v>
      </c>
      <c r="W238" s="7" t="e">
        <f t="shared" si="76"/>
        <v>#N/A</v>
      </c>
      <c r="X238" s="7" t="e">
        <f t="shared" si="61"/>
        <v>#N/A</v>
      </c>
      <c r="Y238" s="7" t="e">
        <f t="shared" si="62"/>
        <v>#N/A</v>
      </c>
      <c r="Z238" s="7" t="e">
        <f t="shared" si="63"/>
        <v>#N/A</v>
      </c>
      <c r="AA238" s="7" t="e">
        <f t="shared" si="64"/>
        <v>#N/A</v>
      </c>
      <c r="AB238" s="7">
        <f t="shared" si="77"/>
        <v>0</v>
      </c>
      <c r="AC238" s="7">
        <f t="shared" si="79"/>
        <v>0</v>
      </c>
      <c r="AD238" s="7" t="e">
        <f t="shared" si="78"/>
        <v>#N/A</v>
      </c>
      <c r="AG238" s="7" t="e">
        <f t="shared" si="69"/>
        <v>#N/A</v>
      </c>
      <c r="AH238" s="7" t="e">
        <f t="shared" si="70"/>
        <v>#N/A</v>
      </c>
      <c r="AI238" s="7" t="e">
        <f t="shared" si="71"/>
        <v>#N/A</v>
      </c>
      <c r="AJ238" s="7" t="e">
        <f t="shared" si="72"/>
        <v>#N/A</v>
      </c>
      <c r="AK238" s="7" t="e">
        <v>#N/A</v>
      </c>
      <c r="AL238" s="7" t="e">
        <v>#N/A</v>
      </c>
      <c r="AN238" s="7" t="e">
        <f t="shared" si="73"/>
        <v>#N/A</v>
      </c>
      <c r="AO238" s="7" t="e">
        <f t="shared" si="74"/>
        <v>#N/A</v>
      </c>
      <c r="AP238" s="7" t="e">
        <v>#N/A</v>
      </c>
      <c r="AQ238" s="7" t="e">
        <v>#N/A</v>
      </c>
    </row>
    <row r="239" spans="1:43" outlineLevel="1">
      <c r="A239" s="95">
        <v>-775</v>
      </c>
      <c r="B239" s="8">
        <f t="shared" si="80"/>
        <v>533679.15963190421</v>
      </c>
      <c r="C239" s="9">
        <f t="shared" si="65"/>
        <v>7006.407020171484</v>
      </c>
      <c r="D239" s="9">
        <f t="shared" si="81"/>
        <v>87.675783732781099</v>
      </c>
      <c r="E239" s="9">
        <f t="shared" si="82"/>
        <v>302.28143282520813</v>
      </c>
      <c r="F239" s="6">
        <f t="shared" si="51"/>
        <v>0</v>
      </c>
      <c r="G239" s="7">
        <f t="shared" si="52"/>
        <v>0</v>
      </c>
      <c r="H239" s="7">
        <f t="shared" si="83"/>
        <v>0</v>
      </c>
      <c r="I239" s="7">
        <f t="shared" si="84"/>
        <v>0</v>
      </c>
      <c r="J239" s="7">
        <f t="shared" si="53"/>
        <v>0</v>
      </c>
      <c r="K239" s="7">
        <f t="shared" si="54"/>
        <v>0</v>
      </c>
      <c r="L239" s="7">
        <f t="shared" si="55"/>
        <v>0</v>
      </c>
      <c r="M239" s="7">
        <f t="shared" si="56"/>
        <v>0</v>
      </c>
      <c r="N239" s="7">
        <f t="shared" si="66"/>
        <v>0</v>
      </c>
      <c r="O239" s="7">
        <f t="shared" si="67"/>
        <v>0</v>
      </c>
      <c r="P239" s="7">
        <f t="shared" si="57"/>
        <v>0</v>
      </c>
      <c r="Q239" s="7" t="e">
        <f t="shared" si="68"/>
        <v>#N/A</v>
      </c>
      <c r="R239" s="7">
        <f t="shared" si="85"/>
        <v>-775</v>
      </c>
      <c r="S239" s="7" t="e">
        <f t="shared" si="58"/>
        <v>#N/A</v>
      </c>
      <c r="T239" s="7" t="e">
        <f t="shared" si="59"/>
        <v>#N/A</v>
      </c>
      <c r="U239" s="7" t="e">
        <f t="shared" si="60"/>
        <v>#N/A</v>
      </c>
      <c r="V239" s="7" t="e">
        <f t="shared" si="75"/>
        <v>#N/A</v>
      </c>
      <c r="W239" s="7" t="e">
        <f t="shared" si="76"/>
        <v>#N/A</v>
      </c>
      <c r="X239" s="7" t="e">
        <f t="shared" si="61"/>
        <v>#N/A</v>
      </c>
      <c r="Y239" s="7" t="e">
        <f t="shared" si="62"/>
        <v>#N/A</v>
      </c>
      <c r="Z239" s="7" t="e">
        <f t="shared" si="63"/>
        <v>#N/A</v>
      </c>
      <c r="AA239" s="7" t="e">
        <f t="shared" si="64"/>
        <v>#N/A</v>
      </c>
      <c r="AB239" s="7">
        <f t="shared" si="77"/>
        <v>0</v>
      </c>
      <c r="AC239" s="7">
        <f t="shared" si="79"/>
        <v>0</v>
      </c>
      <c r="AD239" s="7" t="e">
        <f t="shared" si="78"/>
        <v>#N/A</v>
      </c>
      <c r="AG239" s="7" t="e">
        <f t="shared" si="69"/>
        <v>#N/A</v>
      </c>
      <c r="AH239" s="7" t="e">
        <f t="shared" si="70"/>
        <v>#N/A</v>
      </c>
      <c r="AI239" s="7" t="e">
        <f t="shared" si="71"/>
        <v>#N/A</v>
      </c>
      <c r="AJ239" s="7" t="e">
        <f t="shared" si="72"/>
        <v>#N/A</v>
      </c>
      <c r="AK239" s="7" t="e">
        <v>#N/A</v>
      </c>
      <c r="AL239" s="7" t="e">
        <v>#N/A</v>
      </c>
      <c r="AN239" s="7" t="e">
        <f t="shared" si="73"/>
        <v>#N/A</v>
      </c>
      <c r="AO239" s="7" t="e">
        <f t="shared" si="74"/>
        <v>#N/A</v>
      </c>
      <c r="AP239" s="7" t="e">
        <v>#N/A</v>
      </c>
      <c r="AQ239" s="7" t="e">
        <v>#N/A</v>
      </c>
    </row>
    <row r="240" spans="1:43" outlineLevel="1">
      <c r="A240" s="95">
        <v>-774</v>
      </c>
      <c r="B240" s="8">
        <f t="shared" si="80"/>
        <v>524548.74118030816</v>
      </c>
      <c r="C240" s="9">
        <f t="shared" si="65"/>
        <v>6891.155829032883</v>
      </c>
      <c r="D240" s="9">
        <f t="shared" si="81"/>
        <v>87.798738020540725</v>
      </c>
      <c r="E240" s="9">
        <f t="shared" si="82"/>
        <v>301.75890438342299</v>
      </c>
      <c r="F240" s="6">
        <f t="shared" si="51"/>
        <v>0</v>
      </c>
      <c r="G240" s="7">
        <f t="shared" si="52"/>
        <v>0</v>
      </c>
      <c r="H240" s="7">
        <f t="shared" si="83"/>
        <v>0</v>
      </c>
      <c r="I240" s="7">
        <f t="shared" si="84"/>
        <v>0</v>
      </c>
      <c r="J240" s="7">
        <f t="shared" si="53"/>
        <v>0</v>
      </c>
      <c r="K240" s="7">
        <f t="shared" si="54"/>
        <v>0</v>
      </c>
      <c r="L240" s="7">
        <f t="shared" si="55"/>
        <v>0</v>
      </c>
      <c r="M240" s="7">
        <f t="shared" si="56"/>
        <v>0</v>
      </c>
      <c r="N240" s="7">
        <f t="shared" si="66"/>
        <v>0</v>
      </c>
      <c r="O240" s="7">
        <f t="shared" si="67"/>
        <v>0</v>
      </c>
      <c r="P240" s="7">
        <f t="shared" si="57"/>
        <v>0</v>
      </c>
      <c r="Q240" s="7" t="e">
        <f t="shared" si="68"/>
        <v>#N/A</v>
      </c>
      <c r="R240" s="7">
        <f t="shared" si="85"/>
        <v>-774</v>
      </c>
      <c r="S240" s="7" t="e">
        <f t="shared" si="58"/>
        <v>#N/A</v>
      </c>
      <c r="T240" s="7" t="e">
        <f t="shared" si="59"/>
        <v>#N/A</v>
      </c>
      <c r="U240" s="7" t="e">
        <f t="shared" si="60"/>
        <v>#N/A</v>
      </c>
      <c r="V240" s="7" t="e">
        <f t="shared" si="75"/>
        <v>#N/A</v>
      </c>
      <c r="W240" s="7" t="e">
        <f t="shared" si="76"/>
        <v>#N/A</v>
      </c>
      <c r="X240" s="7" t="e">
        <f t="shared" si="61"/>
        <v>#N/A</v>
      </c>
      <c r="Y240" s="7" t="e">
        <f t="shared" si="62"/>
        <v>#N/A</v>
      </c>
      <c r="Z240" s="7" t="e">
        <f t="shared" si="63"/>
        <v>#N/A</v>
      </c>
      <c r="AA240" s="7" t="e">
        <f t="shared" si="64"/>
        <v>#N/A</v>
      </c>
      <c r="AB240" s="7">
        <f t="shared" si="77"/>
        <v>0</v>
      </c>
      <c r="AC240" s="7">
        <f t="shared" si="79"/>
        <v>0</v>
      </c>
      <c r="AD240" s="7" t="e">
        <f t="shared" si="78"/>
        <v>#N/A</v>
      </c>
      <c r="AG240" s="7" t="e">
        <f t="shared" si="69"/>
        <v>#N/A</v>
      </c>
      <c r="AH240" s="7" t="e">
        <f t="shared" si="70"/>
        <v>#N/A</v>
      </c>
      <c r="AI240" s="7" t="e">
        <f t="shared" si="71"/>
        <v>#N/A</v>
      </c>
      <c r="AJ240" s="7" t="e">
        <f t="shared" si="72"/>
        <v>#N/A</v>
      </c>
      <c r="AK240" s="7" t="e">
        <v>#N/A</v>
      </c>
      <c r="AL240" s="7" t="e">
        <v>#N/A</v>
      </c>
      <c r="AN240" s="7" t="e">
        <f t="shared" si="73"/>
        <v>#N/A</v>
      </c>
      <c r="AO240" s="7" t="e">
        <f t="shared" si="74"/>
        <v>#N/A</v>
      </c>
      <c r="AP240" s="7" t="e">
        <v>#N/A</v>
      </c>
      <c r="AQ240" s="7" t="e">
        <v>#N/A</v>
      </c>
    </row>
    <row r="241" spans="1:43" outlineLevel="1">
      <c r="A241" s="95">
        <v>-773</v>
      </c>
      <c r="B241" s="8">
        <f t="shared" si="80"/>
        <v>515522.86410279945</v>
      </c>
      <c r="C241" s="9">
        <f t="shared" si="65"/>
        <v>6777.1754711518679</v>
      </c>
      <c r="D241" s="9">
        <f t="shared" si="81"/>
        <v>87.922940490884287</v>
      </c>
      <c r="E241" s="9">
        <f t="shared" si="82"/>
        <v>301.23804818299942</v>
      </c>
      <c r="F241" s="6">
        <f t="shared" si="51"/>
        <v>0</v>
      </c>
      <c r="G241" s="7">
        <f t="shared" si="52"/>
        <v>0</v>
      </c>
      <c r="H241" s="7">
        <f t="shared" si="83"/>
        <v>0</v>
      </c>
      <c r="I241" s="7">
        <f t="shared" si="84"/>
        <v>0</v>
      </c>
      <c r="J241" s="7">
        <f t="shared" si="53"/>
        <v>0</v>
      </c>
      <c r="K241" s="7">
        <f t="shared" si="54"/>
        <v>0</v>
      </c>
      <c r="L241" s="7">
        <f t="shared" si="55"/>
        <v>0</v>
      </c>
      <c r="M241" s="7">
        <f t="shared" si="56"/>
        <v>0</v>
      </c>
      <c r="N241" s="7">
        <f t="shared" si="66"/>
        <v>0</v>
      </c>
      <c r="O241" s="7">
        <f t="shared" si="67"/>
        <v>0</v>
      </c>
      <c r="P241" s="7">
        <f t="shared" si="57"/>
        <v>0</v>
      </c>
      <c r="Q241" s="7" t="e">
        <f t="shared" si="68"/>
        <v>#N/A</v>
      </c>
      <c r="R241" s="7">
        <f t="shared" si="85"/>
        <v>-773</v>
      </c>
      <c r="S241" s="7" t="e">
        <f t="shared" si="58"/>
        <v>#N/A</v>
      </c>
      <c r="T241" s="7" t="e">
        <f t="shared" si="59"/>
        <v>#N/A</v>
      </c>
      <c r="U241" s="7" t="e">
        <f t="shared" si="60"/>
        <v>#N/A</v>
      </c>
      <c r="V241" s="7" t="e">
        <f t="shared" si="75"/>
        <v>#N/A</v>
      </c>
      <c r="W241" s="7" t="e">
        <f t="shared" si="76"/>
        <v>#N/A</v>
      </c>
      <c r="X241" s="7" t="e">
        <f t="shared" si="61"/>
        <v>#N/A</v>
      </c>
      <c r="Y241" s="7" t="e">
        <f t="shared" si="62"/>
        <v>#N/A</v>
      </c>
      <c r="Z241" s="7" t="e">
        <f t="shared" si="63"/>
        <v>#N/A</v>
      </c>
      <c r="AA241" s="7" t="e">
        <f t="shared" si="64"/>
        <v>#N/A</v>
      </c>
      <c r="AB241" s="7">
        <f t="shared" si="77"/>
        <v>0</v>
      </c>
      <c r="AC241" s="7">
        <f t="shared" si="79"/>
        <v>0</v>
      </c>
      <c r="AD241" s="7" t="e">
        <f t="shared" si="78"/>
        <v>#N/A</v>
      </c>
      <c r="AG241" s="7" t="e">
        <f t="shared" si="69"/>
        <v>#N/A</v>
      </c>
      <c r="AH241" s="7" t="e">
        <f t="shared" si="70"/>
        <v>#N/A</v>
      </c>
      <c r="AI241" s="7" t="e">
        <f t="shared" si="71"/>
        <v>#N/A</v>
      </c>
      <c r="AJ241" s="7" t="e">
        <f t="shared" si="72"/>
        <v>#N/A</v>
      </c>
      <c r="AK241" s="7" t="e">
        <v>#N/A</v>
      </c>
      <c r="AL241" s="7" t="e">
        <v>#N/A</v>
      </c>
      <c r="AN241" s="7" t="e">
        <f t="shared" si="73"/>
        <v>#N/A</v>
      </c>
      <c r="AO241" s="7" t="e">
        <f t="shared" si="74"/>
        <v>#N/A</v>
      </c>
      <c r="AP241" s="7" t="e">
        <v>#N/A</v>
      </c>
      <c r="AQ241" s="7" t="e">
        <v>#N/A</v>
      </c>
    </row>
    <row r="242" spans="1:43" outlineLevel="1">
      <c r="A242" s="95">
        <v>-772</v>
      </c>
      <c r="B242" s="8">
        <f t="shared" si="80"/>
        <v>506600.92758688703</v>
      </c>
      <c r="C242" s="9">
        <f t="shared" si="65"/>
        <v>6664.4591241547223</v>
      </c>
      <c r="D242" s="9">
        <f t="shared" si="81"/>
        <v>88.048415801377786</v>
      </c>
      <c r="E242" s="9">
        <f t="shared" si="82"/>
        <v>300.71910578791977</v>
      </c>
      <c r="F242" s="6">
        <f t="shared" ref="F242:F305" si="86">IF(A242&lt;=$A$93,1,0)*(A242&gt;=-$C$46/2)</f>
        <v>0</v>
      </c>
      <c r="G242" s="7">
        <f t="shared" ref="G242:G305" si="87">IF($C$52=1,IF(AND(A242&gt;=$A$94,A242&lt;=$A$96),1,0),IF(AND(A242&gt;=$A$94,A242&lt;=$A$96),1,0))</f>
        <v>0</v>
      </c>
      <c r="H242" s="7">
        <f t="shared" si="83"/>
        <v>0</v>
      </c>
      <c r="I242" s="7">
        <f t="shared" si="84"/>
        <v>0</v>
      </c>
      <c r="J242" s="7">
        <f t="shared" ref="J242:J305" si="88">IF(A242&gt;=$A$93+$C$78-IF($C$36="yes",$C$44,0),1,0)</f>
        <v>0</v>
      </c>
      <c r="K242" s="7">
        <f t="shared" ref="K242:K305" si="89">IF(A242&gt;=$A$93+$C$78+$C$75-IF($C$36="yes",$C$44,0),1,0)</f>
        <v>0</v>
      </c>
      <c r="L242" s="7">
        <f t="shared" ref="L242:L305" si="90">IF(A242&gt;=$A$93+$C$78+$C$76+$C$75-IF($C$36="yes",$C$44,0),1,0)</f>
        <v>0</v>
      </c>
      <c r="M242" s="7">
        <f t="shared" ref="M242:M305" si="91">IF(A242&gt;$A$93+$C$78+$C$76+2*$C$75-IF($C$36="yes",$C$44,0),1,0)</f>
        <v>0</v>
      </c>
      <c r="N242" s="7">
        <f t="shared" si="66"/>
        <v>0</v>
      </c>
      <c r="O242" s="7">
        <f t="shared" si="67"/>
        <v>0</v>
      </c>
      <c r="P242" s="7">
        <f t="shared" ref="P242:P305" si="92">IF(AND(L242=1,M242=0),($C$75^2-(A242-$A$93+IF($C$36="yes",$C$44,0)-$C$78-$C$76-$C$75)^2)^0.5+$L$107,0)</f>
        <v>0</v>
      </c>
      <c r="Q242" s="7" t="e">
        <f t="shared" si="68"/>
        <v>#N/A</v>
      </c>
      <c r="R242" s="7">
        <f t="shared" si="85"/>
        <v>-772</v>
      </c>
      <c r="S242" s="7" t="e">
        <f t="shared" ref="S242:S305" si="93">IF($B$22="Design",AG242,AK242)</f>
        <v>#N/A</v>
      </c>
      <c r="T242" s="7" t="e">
        <f t="shared" ref="T242:T305" si="94">IF($B$22="Design",AH242,AL242)</f>
        <v>#N/A</v>
      </c>
      <c r="U242" s="7" t="e">
        <f t="shared" ref="U242:U305" si="95">IF($C$39="yes",IF(NOT(ISNA(VLOOKUP(A242,$A$91:$B$100,2,FALSE))),VLOOKUP(A242,$A$91:$B$100,2,FALSE),NA()),NA())</f>
        <v>#N/A</v>
      </c>
      <c r="V242" s="7" t="e">
        <f t="shared" si="75"/>
        <v>#N/A</v>
      </c>
      <c r="W242" s="7" t="e">
        <f t="shared" si="76"/>
        <v>#N/A</v>
      </c>
      <c r="X242" s="7" t="e">
        <f t="shared" ref="X242:X305" si="96">IF($C$38="yes",IF(NOT(ISNA(VLOOKUP(A242,$B$103:$C$105,1,FALSE))),VLOOKUP(A242,$B$103:$C$105,2,FALSE),NA()),NA())</f>
        <v>#N/A</v>
      </c>
      <c r="Y242" s="7" t="e">
        <f t="shared" ref="Y242:Y305" si="97">IF($C$38="yes",IF(NOT(ISNA(VLOOKUP(A242,$B$106:$C$108,1,FALSE))),VLOOKUP(A242,$B$106:$C$108,2,FALSE),NA()),NA())</f>
        <v>#N/A</v>
      </c>
      <c r="Z242" s="7" t="e">
        <f t="shared" ref="Z242:Z305" si="98">IF($C$38="yes",IF(NOT(ISNA(VLOOKUP(A242,$D$103:$E$108,1,FALSE))),VLOOKUP(A242,$D$103:$E$108,2,FALSE),NA()),NA())</f>
        <v>#N/A</v>
      </c>
      <c r="AA242" s="7" t="e">
        <f t="shared" ref="AA242:AA305" si="99">IF($C$38="yes",IF(NOT(ISNA(VLOOKUP(A242,$F$103:$G$108,1,FALSE))),VLOOKUP(A242,$F$103:$G$108,2,FALSE),NA()),NA())</f>
        <v>#N/A</v>
      </c>
      <c r="AB242" s="7">
        <f t="shared" si="77"/>
        <v>0</v>
      </c>
      <c r="AC242" s="7">
        <f t="shared" si="79"/>
        <v>0</v>
      </c>
      <c r="AD242" s="7" t="e">
        <f t="shared" si="78"/>
        <v>#N/A</v>
      </c>
      <c r="AG242" s="7" t="e">
        <f t="shared" si="69"/>
        <v>#N/A</v>
      </c>
      <c r="AH242" s="7" t="e">
        <f t="shared" si="70"/>
        <v>#N/A</v>
      </c>
      <c r="AI242" s="7" t="e">
        <f t="shared" si="71"/>
        <v>#N/A</v>
      </c>
      <c r="AJ242" s="7" t="e">
        <f t="shared" si="72"/>
        <v>#N/A</v>
      </c>
      <c r="AK242" s="7" t="e">
        <v>#N/A</v>
      </c>
      <c r="AL242" s="7" t="e">
        <v>#N/A</v>
      </c>
      <c r="AN242" s="7" t="e">
        <f t="shared" si="73"/>
        <v>#N/A</v>
      </c>
      <c r="AO242" s="7" t="e">
        <f t="shared" si="74"/>
        <v>#N/A</v>
      </c>
      <c r="AP242" s="7" t="e">
        <v>#N/A</v>
      </c>
      <c r="AQ242" s="7" t="e">
        <v>#N/A</v>
      </c>
    </row>
    <row r="243" spans="1:43" outlineLevel="1">
      <c r="A243" s="95">
        <v>-771</v>
      </c>
      <c r="B243" s="8">
        <f t="shared" si="80"/>
        <v>497782.33082006872</v>
      </c>
      <c r="C243" s="9">
        <f t="shared" ref="C243:C306" si="100">spline($A$94:$A$96,$B$94:$B$96,A243)</f>
        <v>6552.9995994567871</v>
      </c>
      <c r="D243" s="9">
        <f t="shared" si="81"/>
        <v>88.175097056852834</v>
      </c>
      <c r="E243" s="9">
        <f t="shared" si="82"/>
        <v>300.20158634029093</v>
      </c>
      <c r="F243" s="6">
        <f t="shared" si="86"/>
        <v>0</v>
      </c>
      <c r="G243" s="7">
        <f t="shared" si="87"/>
        <v>0</v>
      </c>
      <c r="H243" s="7">
        <f t="shared" si="83"/>
        <v>0</v>
      </c>
      <c r="I243" s="7">
        <f t="shared" si="84"/>
        <v>0</v>
      </c>
      <c r="J243" s="7">
        <f t="shared" si="88"/>
        <v>0</v>
      </c>
      <c r="K243" s="7">
        <f t="shared" si="89"/>
        <v>0</v>
      </c>
      <c r="L243" s="7">
        <f t="shared" si="90"/>
        <v>0</v>
      </c>
      <c r="M243" s="7">
        <f t="shared" si="91"/>
        <v>0</v>
      </c>
      <c r="N243" s="7">
        <f t="shared" ref="N243:N306" si="101">IF(AND(J243=1,K243=0),($C$75^2-(A243-$A$93+IF($C$36="yes",$C$44,0)-$C$78-$C$75)^2)^0.5+T243-$C$77+IF($C$36="yes",$C$44,0),0)</f>
        <v>0</v>
      </c>
      <c r="O243" s="7">
        <f t="shared" ref="O243:O306" si="102">IF(AND(K243=1,L243=0),MAX($N$114:$N$814),0)</f>
        <v>0</v>
      </c>
      <c r="P243" s="7">
        <f t="shared" si="92"/>
        <v>0</v>
      </c>
      <c r="Q243" s="7" t="e">
        <f t="shared" ref="Q243:Q306" si="103">IF($C$37="yes",IF(SUM(N243:P243)&gt;0,SUM(N243:P243),NA()),NA())</f>
        <v>#N/A</v>
      </c>
      <c r="R243" s="7">
        <f t="shared" si="85"/>
        <v>-771</v>
      </c>
      <c r="S243" s="7" t="e">
        <f t="shared" si="93"/>
        <v>#N/A</v>
      </c>
      <c r="T243" s="7" t="e">
        <f t="shared" si="94"/>
        <v>#N/A</v>
      </c>
      <c r="U243" s="7" t="e">
        <f t="shared" si="95"/>
        <v>#N/A</v>
      </c>
      <c r="V243" s="7" t="e">
        <f t="shared" si="75"/>
        <v>#N/A</v>
      </c>
      <c r="W243" s="7" t="e">
        <f t="shared" si="76"/>
        <v>#N/A</v>
      </c>
      <c r="X243" s="7" t="e">
        <f t="shared" si="96"/>
        <v>#N/A</v>
      </c>
      <c r="Y243" s="7" t="e">
        <f t="shared" si="97"/>
        <v>#N/A</v>
      </c>
      <c r="Z243" s="7" t="e">
        <f t="shared" si="98"/>
        <v>#N/A</v>
      </c>
      <c r="AA243" s="7" t="e">
        <f t="shared" si="99"/>
        <v>#N/A</v>
      </c>
      <c r="AB243" s="7">
        <f t="shared" si="77"/>
        <v>0</v>
      </c>
      <c r="AC243" s="7">
        <f t="shared" si="79"/>
        <v>0</v>
      </c>
      <c r="AD243" s="7" t="e">
        <f t="shared" si="78"/>
        <v>#N/A</v>
      </c>
      <c r="AG243" s="7" t="e">
        <f t="shared" ref="AG243:AG306" si="104">IF(F243*B243=0,NA(),B243*F243)</f>
        <v>#N/A</v>
      </c>
      <c r="AH243" s="7" t="e">
        <f t="shared" ref="AH243:AH306" si="105">IF(SUMPRODUCT(C243:E243,G243:I243)=0,NA(),SUMPRODUCT(C243:E243,G243:I243))</f>
        <v>#N/A</v>
      </c>
      <c r="AI243" s="7" t="e">
        <f t="shared" ref="AI243:AI306" si="106">IF(F243*B243=0,NA(),B243*F243)</f>
        <v>#N/A</v>
      </c>
      <c r="AJ243" s="7" t="e">
        <f t="shared" ref="AJ243:AJ306" si="107">IF(SUMPRODUCT(C243:E243,G243:I243)=0,NA(),SUMPRODUCT(C243:E243,G243:I243))</f>
        <v>#N/A</v>
      </c>
      <c r="AK243" s="7" t="e">
        <v>#N/A</v>
      </c>
      <c r="AL243" s="7" t="e">
        <v>#N/A</v>
      </c>
      <c r="AN243" s="7" t="e">
        <f t="shared" ref="AN243:AN306" si="108">IF($C$37="yes",Q243,NA())</f>
        <v>#N/A</v>
      </c>
      <c r="AO243" s="7" t="e">
        <f t="shared" ref="AO243:AO306" si="109">IF($C$37="yes",2*$L$107-AN243,NA())</f>
        <v>#N/A</v>
      </c>
      <c r="AP243" s="7" t="e">
        <v>#N/A</v>
      </c>
      <c r="AQ243" s="7" t="e">
        <v>#N/A</v>
      </c>
    </row>
    <row r="244" spans="1:43" outlineLevel="1">
      <c r="A244" s="95">
        <v>-770</v>
      </c>
      <c r="B244" s="8">
        <f t="shared" si="80"/>
        <v>489066.47298985347</v>
      </c>
      <c r="C244" s="9">
        <f t="shared" si="100"/>
        <v>6442.7901967546586</v>
      </c>
      <c r="D244" s="9">
        <f t="shared" si="81"/>
        <v>88.303039432453559</v>
      </c>
      <c r="E244" s="9">
        <f t="shared" si="82"/>
        <v>299.68573140409518</v>
      </c>
      <c r="F244" s="6">
        <f t="shared" si="86"/>
        <v>0</v>
      </c>
      <c r="G244" s="7">
        <f t="shared" si="87"/>
        <v>0</v>
      </c>
      <c r="H244" s="7">
        <f t="shared" si="83"/>
        <v>0</v>
      </c>
      <c r="I244" s="7">
        <f t="shared" si="84"/>
        <v>0</v>
      </c>
      <c r="J244" s="7">
        <f t="shared" si="88"/>
        <v>0</v>
      </c>
      <c r="K244" s="7">
        <f t="shared" si="89"/>
        <v>0</v>
      </c>
      <c r="L244" s="7">
        <f t="shared" si="90"/>
        <v>0</v>
      </c>
      <c r="M244" s="7">
        <f t="shared" si="91"/>
        <v>0</v>
      </c>
      <c r="N244" s="7">
        <f t="shared" si="101"/>
        <v>0</v>
      </c>
      <c r="O244" s="7">
        <f t="shared" si="102"/>
        <v>0</v>
      </c>
      <c r="P244" s="7">
        <f t="shared" si="92"/>
        <v>0</v>
      </c>
      <c r="Q244" s="7" t="e">
        <f t="shared" si="103"/>
        <v>#N/A</v>
      </c>
      <c r="R244" s="7">
        <f t="shared" si="85"/>
        <v>-770</v>
      </c>
      <c r="S244" s="7" t="e">
        <f t="shared" si="93"/>
        <v>#N/A</v>
      </c>
      <c r="T244" s="7" t="e">
        <f t="shared" si="94"/>
        <v>#N/A</v>
      </c>
      <c r="U244" s="7" t="e">
        <f t="shared" si="95"/>
        <v>#N/A</v>
      </c>
      <c r="V244" s="7" t="e">
        <f t="shared" ref="V244:V307" si="110">IF(DesignMode="Design",AN244,AP244)</f>
        <v>#N/A</v>
      </c>
      <c r="W244" s="7" t="e">
        <f t="shared" ref="W244:W307" si="111">IF(DesignMode="Design",AO244,AQ244)</f>
        <v>#N/A</v>
      </c>
      <c r="X244" s="7" t="e">
        <f t="shared" si="96"/>
        <v>#N/A</v>
      </c>
      <c r="Y244" s="7" t="e">
        <f t="shared" si="97"/>
        <v>#N/A</v>
      </c>
      <c r="Z244" s="7" t="e">
        <f t="shared" si="98"/>
        <v>#N/A</v>
      </c>
      <c r="AA244" s="7" t="e">
        <f t="shared" si="99"/>
        <v>#N/A</v>
      </c>
      <c r="AB244" s="7">
        <f t="shared" ref="AB244:AB307" si="112">IF(NOT(ISNA(T244)),(R244-R243)*T244*2,0)</f>
        <v>0</v>
      </c>
      <c r="AC244" s="7">
        <f t="shared" si="79"/>
        <v>0</v>
      </c>
      <c r="AD244" s="7" t="e">
        <f t="shared" ref="AD244:AD307" si="113">IF($C$39="yes",IF(OR(NOT(ISNA(U243)),NOT(ISNA(U245)),NOT(ISNA(U244))),(T244-T243)/(R244-R243)*width/1.4/2,NA()),NA())</f>
        <v>#N/A</v>
      </c>
      <c r="AG244" s="7" t="e">
        <f t="shared" si="104"/>
        <v>#N/A</v>
      </c>
      <c r="AH244" s="7" t="e">
        <f t="shared" si="105"/>
        <v>#N/A</v>
      </c>
      <c r="AI244" s="7" t="e">
        <f t="shared" si="106"/>
        <v>#N/A</v>
      </c>
      <c r="AJ244" s="7" t="e">
        <f t="shared" si="107"/>
        <v>#N/A</v>
      </c>
      <c r="AK244" s="7" t="e">
        <v>#N/A</v>
      </c>
      <c r="AL244" s="7" t="e">
        <v>#N/A</v>
      </c>
      <c r="AN244" s="7" t="e">
        <f t="shared" si="108"/>
        <v>#N/A</v>
      </c>
      <c r="AO244" s="7" t="e">
        <f t="shared" si="109"/>
        <v>#N/A</v>
      </c>
      <c r="AP244" s="7" t="e">
        <v>#N/A</v>
      </c>
      <c r="AQ244" s="7" t="e">
        <v>#N/A</v>
      </c>
    </row>
    <row r="245" spans="1:43" outlineLevel="1">
      <c r="A245" s="95">
        <v>-769</v>
      </c>
      <c r="B245" s="8">
        <f t="shared" si="80"/>
        <v>480452.75328374654</v>
      </c>
      <c r="C245" s="9">
        <f t="shared" si="100"/>
        <v>6333.8236053933706</v>
      </c>
      <c r="D245" s="9">
        <f t="shared" si="81"/>
        <v>88.432176033011558</v>
      </c>
      <c r="E245" s="9">
        <f t="shared" si="82"/>
        <v>299.17153840268867</v>
      </c>
      <c r="F245" s="6">
        <f t="shared" si="86"/>
        <v>0</v>
      </c>
      <c r="G245" s="7">
        <f t="shared" si="87"/>
        <v>0</v>
      </c>
      <c r="H245" s="7">
        <f t="shared" si="83"/>
        <v>0</v>
      </c>
      <c r="I245" s="7">
        <f t="shared" si="84"/>
        <v>0</v>
      </c>
      <c r="J245" s="7">
        <f t="shared" si="88"/>
        <v>0</v>
      </c>
      <c r="K245" s="7">
        <f t="shared" si="89"/>
        <v>0</v>
      </c>
      <c r="L245" s="7">
        <f t="shared" si="90"/>
        <v>0</v>
      </c>
      <c r="M245" s="7">
        <f t="shared" si="91"/>
        <v>0</v>
      </c>
      <c r="N245" s="7">
        <f t="shared" si="101"/>
        <v>0</v>
      </c>
      <c r="O245" s="7">
        <f t="shared" si="102"/>
        <v>0</v>
      </c>
      <c r="P245" s="7">
        <f t="shared" si="92"/>
        <v>0</v>
      </c>
      <c r="Q245" s="7" t="e">
        <f t="shared" si="103"/>
        <v>#N/A</v>
      </c>
      <c r="R245" s="7">
        <f t="shared" si="85"/>
        <v>-769</v>
      </c>
      <c r="S245" s="7" t="e">
        <f t="shared" si="93"/>
        <v>#N/A</v>
      </c>
      <c r="T245" s="7" t="e">
        <f t="shared" si="94"/>
        <v>#N/A</v>
      </c>
      <c r="U245" s="7" t="e">
        <f t="shared" si="95"/>
        <v>#N/A</v>
      </c>
      <c r="V245" s="7" t="e">
        <f t="shared" si="110"/>
        <v>#N/A</v>
      </c>
      <c r="W245" s="7" t="e">
        <f t="shared" si="111"/>
        <v>#N/A</v>
      </c>
      <c r="X245" s="7" t="e">
        <f t="shared" si="96"/>
        <v>#N/A</v>
      </c>
      <c r="Y245" s="7" t="e">
        <f t="shared" si="97"/>
        <v>#N/A</v>
      </c>
      <c r="Z245" s="7" t="e">
        <f t="shared" si="98"/>
        <v>#N/A</v>
      </c>
      <c r="AA245" s="7" t="e">
        <f t="shared" si="99"/>
        <v>#N/A</v>
      </c>
      <c r="AB245" s="7">
        <f t="shared" si="112"/>
        <v>0</v>
      </c>
      <c r="AC245" s="7">
        <f t="shared" ref="AC245:AC308" si="114">IF(NOT(OR(ISNA(T245),ISNA(T244))),((A245-A244)^2+(T245-T244)^2)^0.5,0)+IF(NOT(OR(ISNA(S245),ISNA(S244))),((A245-A244)^2+(S245-S244)^2)^0.5,0)</f>
        <v>0</v>
      </c>
      <c r="AD245" s="7" t="e">
        <f t="shared" si="113"/>
        <v>#N/A</v>
      </c>
      <c r="AG245" s="7" t="e">
        <f t="shared" si="104"/>
        <v>#N/A</v>
      </c>
      <c r="AH245" s="7" t="e">
        <f t="shared" si="105"/>
        <v>#N/A</v>
      </c>
      <c r="AI245" s="7" t="e">
        <f t="shared" si="106"/>
        <v>#N/A</v>
      </c>
      <c r="AJ245" s="7" t="e">
        <f t="shared" si="107"/>
        <v>#N/A</v>
      </c>
      <c r="AK245" s="7" t="e">
        <v>#N/A</v>
      </c>
      <c r="AL245" s="7" t="e">
        <v>#N/A</v>
      </c>
      <c r="AN245" s="7" t="e">
        <f t="shared" si="108"/>
        <v>#N/A</v>
      </c>
      <c r="AO245" s="7" t="e">
        <f t="shared" si="109"/>
        <v>#N/A</v>
      </c>
      <c r="AP245" s="7" t="e">
        <v>#N/A</v>
      </c>
      <c r="AQ245" s="7" t="e">
        <v>#N/A</v>
      </c>
    </row>
    <row r="246" spans="1:43" outlineLevel="1">
      <c r="A246" s="95">
        <v>-768</v>
      </c>
      <c r="B246" s="8">
        <f t="shared" si="80"/>
        <v>471940.57088925317</v>
      </c>
      <c r="C246" s="9">
        <f t="shared" si="100"/>
        <v>6226.0933692101389</v>
      </c>
      <c r="D246" s="9">
        <f t="shared" si="81"/>
        <v>88.562562033671014</v>
      </c>
      <c r="E246" s="9">
        <f t="shared" si="82"/>
        <v>298.65924890005414</v>
      </c>
      <c r="F246" s="6">
        <f t="shared" si="86"/>
        <v>0</v>
      </c>
      <c r="G246" s="7">
        <f t="shared" si="87"/>
        <v>0</v>
      </c>
      <c r="H246" s="7">
        <f t="shared" si="83"/>
        <v>0</v>
      </c>
      <c r="I246" s="7">
        <f t="shared" si="84"/>
        <v>0</v>
      </c>
      <c r="J246" s="7">
        <f t="shared" si="88"/>
        <v>0</v>
      </c>
      <c r="K246" s="7">
        <f t="shared" si="89"/>
        <v>0</v>
      </c>
      <c r="L246" s="7">
        <f t="shared" si="90"/>
        <v>0</v>
      </c>
      <c r="M246" s="7">
        <f t="shared" si="91"/>
        <v>0</v>
      </c>
      <c r="N246" s="7">
        <f t="shared" si="101"/>
        <v>0</v>
      </c>
      <c r="O246" s="7">
        <f t="shared" si="102"/>
        <v>0</v>
      </c>
      <c r="P246" s="7">
        <f t="shared" si="92"/>
        <v>0</v>
      </c>
      <c r="Q246" s="7" t="e">
        <f t="shared" si="103"/>
        <v>#N/A</v>
      </c>
      <c r="R246" s="7">
        <f t="shared" si="85"/>
        <v>-768</v>
      </c>
      <c r="S246" s="7" t="e">
        <f t="shared" si="93"/>
        <v>#N/A</v>
      </c>
      <c r="T246" s="7" t="e">
        <f t="shared" si="94"/>
        <v>#N/A</v>
      </c>
      <c r="U246" s="7" t="e">
        <f t="shared" si="95"/>
        <v>#N/A</v>
      </c>
      <c r="V246" s="7" t="e">
        <f t="shared" si="110"/>
        <v>#N/A</v>
      </c>
      <c r="W246" s="7" t="e">
        <f t="shared" si="111"/>
        <v>#N/A</v>
      </c>
      <c r="X246" s="7" t="e">
        <f t="shared" si="96"/>
        <v>#N/A</v>
      </c>
      <c r="Y246" s="7" t="e">
        <f t="shared" si="97"/>
        <v>#N/A</v>
      </c>
      <c r="Z246" s="7" t="e">
        <f t="shared" si="98"/>
        <v>#N/A</v>
      </c>
      <c r="AA246" s="7" t="e">
        <f t="shared" si="99"/>
        <v>#N/A</v>
      </c>
      <c r="AB246" s="7">
        <f t="shared" si="112"/>
        <v>0</v>
      </c>
      <c r="AC246" s="7">
        <f t="shared" si="114"/>
        <v>0</v>
      </c>
      <c r="AD246" s="7" t="e">
        <f t="shared" si="113"/>
        <v>#N/A</v>
      </c>
      <c r="AG246" s="7" t="e">
        <f t="shared" si="104"/>
        <v>#N/A</v>
      </c>
      <c r="AH246" s="7" t="e">
        <f t="shared" si="105"/>
        <v>#N/A</v>
      </c>
      <c r="AI246" s="7" t="e">
        <f t="shared" si="106"/>
        <v>#N/A</v>
      </c>
      <c r="AJ246" s="7" t="e">
        <f t="shared" si="107"/>
        <v>#N/A</v>
      </c>
      <c r="AK246" s="7" t="e">
        <v>#N/A</v>
      </c>
      <c r="AL246" s="7" t="e">
        <v>#N/A</v>
      </c>
      <c r="AN246" s="7" t="e">
        <f t="shared" si="108"/>
        <v>#N/A</v>
      </c>
      <c r="AO246" s="7" t="e">
        <f t="shared" si="109"/>
        <v>#N/A</v>
      </c>
      <c r="AP246" s="7" t="e">
        <v>#N/A</v>
      </c>
      <c r="AQ246" s="7" t="e">
        <v>#N/A</v>
      </c>
    </row>
    <row r="247" spans="1:43" outlineLevel="1">
      <c r="A247" s="95">
        <v>-767</v>
      </c>
      <c r="B247" s="8">
        <f t="shared" si="80"/>
        <v>463529.3249938786</v>
      </c>
      <c r="C247" s="9">
        <f t="shared" si="100"/>
        <v>6119.5922996203099</v>
      </c>
      <c r="D247" s="9">
        <f t="shared" si="81"/>
        <v>88.694130539263455</v>
      </c>
      <c r="E247" s="9">
        <f t="shared" si="82"/>
        <v>298.14837203829768</v>
      </c>
      <c r="F247" s="6">
        <f t="shared" si="86"/>
        <v>0</v>
      </c>
      <c r="G247" s="7">
        <f t="shared" si="87"/>
        <v>0</v>
      </c>
      <c r="H247" s="7">
        <f t="shared" si="83"/>
        <v>0</v>
      </c>
      <c r="I247" s="7">
        <f t="shared" si="84"/>
        <v>0</v>
      </c>
      <c r="J247" s="7">
        <f t="shared" si="88"/>
        <v>0</v>
      </c>
      <c r="K247" s="7">
        <f t="shared" si="89"/>
        <v>0</v>
      </c>
      <c r="L247" s="7">
        <f t="shared" si="90"/>
        <v>0</v>
      </c>
      <c r="M247" s="7">
        <f t="shared" si="91"/>
        <v>0</v>
      </c>
      <c r="N247" s="7">
        <f t="shared" si="101"/>
        <v>0</v>
      </c>
      <c r="O247" s="7">
        <f t="shared" si="102"/>
        <v>0</v>
      </c>
      <c r="P247" s="7">
        <f t="shared" si="92"/>
        <v>0</v>
      </c>
      <c r="Q247" s="7" t="e">
        <f t="shared" si="103"/>
        <v>#N/A</v>
      </c>
      <c r="R247" s="7">
        <f t="shared" si="85"/>
        <v>-767</v>
      </c>
      <c r="S247" s="7" t="e">
        <f t="shared" si="93"/>
        <v>#N/A</v>
      </c>
      <c r="T247" s="7" t="e">
        <f t="shared" si="94"/>
        <v>#N/A</v>
      </c>
      <c r="U247" s="7" t="e">
        <f t="shared" si="95"/>
        <v>#N/A</v>
      </c>
      <c r="V247" s="7" t="e">
        <f t="shared" si="110"/>
        <v>#N/A</v>
      </c>
      <c r="W247" s="7" t="e">
        <f t="shared" si="111"/>
        <v>#N/A</v>
      </c>
      <c r="X247" s="7" t="e">
        <f t="shared" si="96"/>
        <v>#N/A</v>
      </c>
      <c r="Y247" s="7" t="e">
        <f t="shared" si="97"/>
        <v>#N/A</v>
      </c>
      <c r="Z247" s="7" t="e">
        <f t="shared" si="98"/>
        <v>#N/A</v>
      </c>
      <c r="AA247" s="7" t="e">
        <f t="shared" si="99"/>
        <v>#N/A</v>
      </c>
      <c r="AB247" s="7">
        <f t="shared" si="112"/>
        <v>0</v>
      </c>
      <c r="AC247" s="7">
        <f t="shared" si="114"/>
        <v>0</v>
      </c>
      <c r="AD247" s="7" t="e">
        <f t="shared" si="113"/>
        <v>#N/A</v>
      </c>
      <c r="AG247" s="7" t="e">
        <f t="shared" si="104"/>
        <v>#N/A</v>
      </c>
      <c r="AH247" s="7" t="e">
        <f t="shared" si="105"/>
        <v>#N/A</v>
      </c>
      <c r="AI247" s="7" t="e">
        <f t="shared" si="106"/>
        <v>#N/A</v>
      </c>
      <c r="AJ247" s="7" t="e">
        <f t="shared" si="107"/>
        <v>#N/A</v>
      </c>
      <c r="AK247" s="7" t="e">
        <v>#N/A</v>
      </c>
      <c r="AL247" s="7" t="e">
        <v>#N/A</v>
      </c>
      <c r="AN247" s="7" t="e">
        <f t="shared" si="108"/>
        <v>#N/A</v>
      </c>
      <c r="AO247" s="7" t="e">
        <f t="shared" si="109"/>
        <v>#N/A</v>
      </c>
      <c r="AP247" s="7" t="e">
        <v>#N/A</v>
      </c>
      <c r="AQ247" s="7" t="e">
        <v>#N/A</v>
      </c>
    </row>
    <row r="248" spans="1:43" outlineLevel="1">
      <c r="A248" s="95">
        <v>-766</v>
      </c>
      <c r="B248" s="8">
        <f t="shared" si="80"/>
        <v>455218.41478512809</v>
      </c>
      <c r="C248" s="9">
        <f t="shared" si="100"/>
        <v>6014.3132080392297</v>
      </c>
      <c r="D248" s="9">
        <f t="shared" si="81"/>
        <v>88.826906207354938</v>
      </c>
      <c r="E248" s="9">
        <f t="shared" si="82"/>
        <v>297.63914938140192</v>
      </c>
      <c r="F248" s="6">
        <f t="shared" si="86"/>
        <v>0</v>
      </c>
      <c r="G248" s="7">
        <f t="shared" si="87"/>
        <v>0</v>
      </c>
      <c r="H248" s="7">
        <f t="shared" si="83"/>
        <v>0</v>
      </c>
      <c r="I248" s="7">
        <f t="shared" si="84"/>
        <v>0</v>
      </c>
      <c r="J248" s="7">
        <f t="shared" si="88"/>
        <v>0</v>
      </c>
      <c r="K248" s="7">
        <f t="shared" si="89"/>
        <v>0</v>
      </c>
      <c r="L248" s="7">
        <f t="shared" si="90"/>
        <v>0</v>
      </c>
      <c r="M248" s="7">
        <f t="shared" si="91"/>
        <v>0</v>
      </c>
      <c r="N248" s="7">
        <f t="shared" si="101"/>
        <v>0</v>
      </c>
      <c r="O248" s="7">
        <f t="shared" si="102"/>
        <v>0</v>
      </c>
      <c r="P248" s="7">
        <f t="shared" si="92"/>
        <v>0</v>
      </c>
      <c r="Q248" s="7" t="e">
        <f t="shared" si="103"/>
        <v>#N/A</v>
      </c>
      <c r="R248" s="7">
        <f t="shared" si="85"/>
        <v>-766</v>
      </c>
      <c r="S248" s="7" t="e">
        <f t="shared" si="93"/>
        <v>#N/A</v>
      </c>
      <c r="T248" s="7" t="e">
        <f t="shared" si="94"/>
        <v>#N/A</v>
      </c>
      <c r="U248" s="7" t="e">
        <f t="shared" si="95"/>
        <v>#N/A</v>
      </c>
      <c r="V248" s="7" t="e">
        <f t="shared" si="110"/>
        <v>#N/A</v>
      </c>
      <c r="W248" s="7" t="e">
        <f t="shared" si="111"/>
        <v>#N/A</v>
      </c>
      <c r="X248" s="7" t="e">
        <f t="shared" si="96"/>
        <v>#N/A</v>
      </c>
      <c r="Y248" s="7" t="e">
        <f t="shared" si="97"/>
        <v>#N/A</v>
      </c>
      <c r="Z248" s="7" t="e">
        <f t="shared" si="98"/>
        <v>#N/A</v>
      </c>
      <c r="AA248" s="7" t="e">
        <f t="shared" si="99"/>
        <v>#N/A</v>
      </c>
      <c r="AB248" s="7">
        <f t="shared" si="112"/>
        <v>0</v>
      </c>
      <c r="AC248" s="7">
        <f t="shared" si="114"/>
        <v>0</v>
      </c>
      <c r="AD248" s="7" t="e">
        <f t="shared" si="113"/>
        <v>#N/A</v>
      </c>
      <c r="AG248" s="7" t="e">
        <f t="shared" si="104"/>
        <v>#N/A</v>
      </c>
      <c r="AH248" s="7" t="e">
        <f t="shared" si="105"/>
        <v>#N/A</v>
      </c>
      <c r="AI248" s="7" t="e">
        <f t="shared" si="106"/>
        <v>#N/A</v>
      </c>
      <c r="AJ248" s="7" t="e">
        <f t="shared" si="107"/>
        <v>#N/A</v>
      </c>
      <c r="AK248" s="7" t="e">
        <v>#N/A</v>
      </c>
      <c r="AL248" s="7" t="e">
        <v>#N/A</v>
      </c>
      <c r="AN248" s="7" t="e">
        <f t="shared" si="108"/>
        <v>#N/A</v>
      </c>
      <c r="AO248" s="7" t="e">
        <f t="shared" si="109"/>
        <v>#N/A</v>
      </c>
      <c r="AP248" s="7" t="e">
        <v>#N/A</v>
      </c>
      <c r="AQ248" s="7" t="e">
        <v>#N/A</v>
      </c>
    </row>
    <row r="249" spans="1:43" outlineLevel="1">
      <c r="A249" s="95">
        <v>-765</v>
      </c>
      <c r="B249" s="8">
        <f t="shared" si="80"/>
        <v>447007.23945051059</v>
      </c>
      <c r="C249" s="9">
        <f t="shared" si="100"/>
        <v>5910.2496383041143</v>
      </c>
      <c r="D249" s="9">
        <f t="shared" si="81"/>
        <v>88.960883177933283</v>
      </c>
      <c r="E249" s="9">
        <f t="shared" si="82"/>
        <v>297.13157835272312</v>
      </c>
      <c r="F249" s="6">
        <f t="shared" si="86"/>
        <v>0</v>
      </c>
      <c r="G249" s="7">
        <f t="shared" si="87"/>
        <v>0</v>
      </c>
      <c r="H249" s="7">
        <f t="shared" si="83"/>
        <v>0</v>
      </c>
      <c r="I249" s="7">
        <f t="shared" si="84"/>
        <v>0</v>
      </c>
      <c r="J249" s="7">
        <f t="shared" si="88"/>
        <v>0</v>
      </c>
      <c r="K249" s="7">
        <f t="shared" si="89"/>
        <v>0</v>
      </c>
      <c r="L249" s="7">
        <f t="shared" si="90"/>
        <v>0</v>
      </c>
      <c r="M249" s="7">
        <f t="shared" si="91"/>
        <v>0</v>
      </c>
      <c r="N249" s="7">
        <f t="shared" si="101"/>
        <v>0</v>
      </c>
      <c r="O249" s="7">
        <f t="shared" si="102"/>
        <v>0</v>
      </c>
      <c r="P249" s="7">
        <f t="shared" si="92"/>
        <v>0</v>
      </c>
      <c r="Q249" s="7" t="e">
        <f t="shared" si="103"/>
        <v>#N/A</v>
      </c>
      <c r="R249" s="7">
        <f t="shared" si="85"/>
        <v>-765</v>
      </c>
      <c r="S249" s="7" t="e">
        <f t="shared" si="93"/>
        <v>#N/A</v>
      </c>
      <c r="T249" s="7" t="e">
        <f t="shared" si="94"/>
        <v>#N/A</v>
      </c>
      <c r="U249" s="7" t="e">
        <f t="shared" si="95"/>
        <v>#N/A</v>
      </c>
      <c r="V249" s="7" t="e">
        <f t="shared" si="110"/>
        <v>#N/A</v>
      </c>
      <c r="W249" s="7" t="e">
        <f t="shared" si="111"/>
        <v>#N/A</v>
      </c>
      <c r="X249" s="7" t="e">
        <f t="shared" si="96"/>
        <v>#N/A</v>
      </c>
      <c r="Y249" s="7" t="e">
        <f t="shared" si="97"/>
        <v>#N/A</v>
      </c>
      <c r="Z249" s="7" t="e">
        <f t="shared" si="98"/>
        <v>#N/A</v>
      </c>
      <c r="AA249" s="7" t="e">
        <f t="shared" si="99"/>
        <v>#N/A</v>
      </c>
      <c r="AB249" s="7">
        <f t="shared" si="112"/>
        <v>0</v>
      </c>
      <c r="AC249" s="7">
        <f t="shared" si="114"/>
        <v>0</v>
      </c>
      <c r="AD249" s="7" t="e">
        <f t="shared" si="113"/>
        <v>#N/A</v>
      </c>
      <c r="AG249" s="7" t="e">
        <f t="shared" si="104"/>
        <v>#N/A</v>
      </c>
      <c r="AH249" s="7" t="e">
        <f t="shared" si="105"/>
        <v>#N/A</v>
      </c>
      <c r="AI249" s="7" t="e">
        <f t="shared" si="106"/>
        <v>#N/A</v>
      </c>
      <c r="AJ249" s="7" t="e">
        <f t="shared" si="107"/>
        <v>#N/A</v>
      </c>
      <c r="AK249" s="7" t="e">
        <v>#N/A</v>
      </c>
      <c r="AL249" s="7" t="e">
        <v>#N/A</v>
      </c>
      <c r="AN249" s="7" t="e">
        <f t="shared" si="108"/>
        <v>#N/A</v>
      </c>
      <c r="AO249" s="7" t="e">
        <f t="shared" si="109"/>
        <v>#N/A</v>
      </c>
      <c r="AP249" s="7" t="e">
        <v>#N/A</v>
      </c>
      <c r="AQ249" s="7" t="e">
        <v>#N/A</v>
      </c>
    </row>
    <row r="250" spans="1:43" outlineLevel="1">
      <c r="A250" s="95">
        <v>-764</v>
      </c>
      <c r="B250" s="8">
        <f t="shared" si="80"/>
        <v>438895.19817752391</v>
      </c>
      <c r="C250" s="9">
        <f t="shared" si="100"/>
        <v>5807.39440183031</v>
      </c>
      <c r="D250" s="9">
        <f t="shared" si="81"/>
        <v>89.096086108564549</v>
      </c>
      <c r="E250" s="9">
        <f t="shared" si="82"/>
        <v>296.62590051624352</v>
      </c>
      <c r="F250" s="6">
        <f t="shared" si="86"/>
        <v>0</v>
      </c>
      <c r="G250" s="7">
        <f t="shared" si="87"/>
        <v>0</v>
      </c>
      <c r="H250" s="7">
        <f t="shared" si="83"/>
        <v>0</v>
      </c>
      <c r="I250" s="7">
        <f t="shared" si="84"/>
        <v>0</v>
      </c>
      <c r="J250" s="7">
        <f t="shared" si="88"/>
        <v>0</v>
      </c>
      <c r="K250" s="7">
        <f t="shared" si="89"/>
        <v>0</v>
      </c>
      <c r="L250" s="7">
        <f t="shared" si="90"/>
        <v>0</v>
      </c>
      <c r="M250" s="7">
        <f t="shared" si="91"/>
        <v>0</v>
      </c>
      <c r="N250" s="7">
        <f t="shared" si="101"/>
        <v>0</v>
      </c>
      <c r="O250" s="7">
        <f t="shared" si="102"/>
        <v>0</v>
      </c>
      <c r="P250" s="7">
        <f t="shared" si="92"/>
        <v>0</v>
      </c>
      <c r="Q250" s="7" t="e">
        <f t="shared" si="103"/>
        <v>#N/A</v>
      </c>
      <c r="R250" s="7">
        <f t="shared" si="85"/>
        <v>-764</v>
      </c>
      <c r="S250" s="7" t="e">
        <f t="shared" si="93"/>
        <v>#N/A</v>
      </c>
      <c r="T250" s="7" t="e">
        <f t="shared" si="94"/>
        <v>#N/A</v>
      </c>
      <c r="U250" s="7" t="e">
        <f t="shared" si="95"/>
        <v>#N/A</v>
      </c>
      <c r="V250" s="7" t="e">
        <f t="shared" si="110"/>
        <v>#N/A</v>
      </c>
      <c r="W250" s="7" t="e">
        <f t="shared" si="111"/>
        <v>#N/A</v>
      </c>
      <c r="X250" s="7" t="e">
        <f t="shared" si="96"/>
        <v>#N/A</v>
      </c>
      <c r="Y250" s="7" t="e">
        <f t="shared" si="97"/>
        <v>#N/A</v>
      </c>
      <c r="Z250" s="7" t="e">
        <f t="shared" si="98"/>
        <v>#N/A</v>
      </c>
      <c r="AA250" s="7" t="e">
        <f t="shared" si="99"/>
        <v>#N/A</v>
      </c>
      <c r="AB250" s="7">
        <f t="shared" si="112"/>
        <v>0</v>
      </c>
      <c r="AC250" s="7">
        <f t="shared" si="114"/>
        <v>0</v>
      </c>
      <c r="AD250" s="7" t="e">
        <f t="shared" si="113"/>
        <v>#N/A</v>
      </c>
      <c r="AG250" s="7" t="e">
        <f t="shared" si="104"/>
        <v>#N/A</v>
      </c>
      <c r="AH250" s="7" t="e">
        <f t="shared" si="105"/>
        <v>#N/A</v>
      </c>
      <c r="AI250" s="7" t="e">
        <f t="shared" si="106"/>
        <v>#N/A</v>
      </c>
      <c r="AJ250" s="7" t="e">
        <f t="shared" si="107"/>
        <v>#N/A</v>
      </c>
      <c r="AK250" s="7" t="e">
        <v>#N/A</v>
      </c>
      <c r="AL250" s="7" t="e">
        <v>#N/A</v>
      </c>
      <c r="AN250" s="7" t="e">
        <f t="shared" si="108"/>
        <v>#N/A</v>
      </c>
      <c r="AO250" s="7" t="e">
        <f t="shared" si="109"/>
        <v>#N/A</v>
      </c>
      <c r="AP250" s="7" t="e">
        <v>#N/A</v>
      </c>
      <c r="AQ250" s="7" t="e">
        <v>#N/A</v>
      </c>
    </row>
    <row r="251" spans="1:43" outlineLevel="1">
      <c r="A251" s="95">
        <v>-763</v>
      </c>
      <c r="B251" s="8">
        <f t="shared" si="80"/>
        <v>430881.69015367702</v>
      </c>
      <c r="C251" s="9">
        <f t="shared" si="100"/>
        <v>5705.740310033163</v>
      </c>
      <c r="D251" s="9">
        <f t="shared" si="81"/>
        <v>89.232478621658402</v>
      </c>
      <c r="E251" s="9">
        <f t="shared" si="82"/>
        <v>296.12162501406999</v>
      </c>
      <c r="F251" s="6">
        <f t="shared" si="86"/>
        <v>0</v>
      </c>
      <c r="G251" s="7">
        <f t="shared" si="87"/>
        <v>0</v>
      </c>
      <c r="H251" s="7">
        <f t="shared" si="83"/>
        <v>0</v>
      </c>
      <c r="I251" s="7">
        <f t="shared" si="84"/>
        <v>0</v>
      </c>
      <c r="J251" s="7">
        <f t="shared" si="88"/>
        <v>0</v>
      </c>
      <c r="K251" s="7">
        <f t="shared" si="89"/>
        <v>0</v>
      </c>
      <c r="L251" s="7">
        <f t="shared" si="90"/>
        <v>0</v>
      </c>
      <c r="M251" s="7">
        <f t="shared" si="91"/>
        <v>0</v>
      </c>
      <c r="N251" s="7">
        <f t="shared" si="101"/>
        <v>0</v>
      </c>
      <c r="O251" s="7">
        <f t="shared" si="102"/>
        <v>0</v>
      </c>
      <c r="P251" s="7">
        <f t="shared" si="92"/>
        <v>0</v>
      </c>
      <c r="Q251" s="7" t="e">
        <f t="shared" si="103"/>
        <v>#N/A</v>
      </c>
      <c r="R251" s="7">
        <f t="shared" si="85"/>
        <v>-763</v>
      </c>
      <c r="S251" s="7" t="e">
        <f t="shared" si="93"/>
        <v>#N/A</v>
      </c>
      <c r="T251" s="7" t="e">
        <f t="shared" si="94"/>
        <v>#N/A</v>
      </c>
      <c r="U251" s="7" t="e">
        <f t="shared" si="95"/>
        <v>#N/A</v>
      </c>
      <c r="V251" s="7" t="e">
        <f t="shared" si="110"/>
        <v>#N/A</v>
      </c>
      <c r="W251" s="7" t="e">
        <f t="shared" si="111"/>
        <v>#N/A</v>
      </c>
      <c r="X251" s="7" t="e">
        <f t="shared" si="96"/>
        <v>#N/A</v>
      </c>
      <c r="Y251" s="7" t="e">
        <f t="shared" si="97"/>
        <v>#N/A</v>
      </c>
      <c r="Z251" s="7" t="e">
        <f t="shared" si="98"/>
        <v>#N/A</v>
      </c>
      <c r="AA251" s="7" t="e">
        <f t="shared" si="99"/>
        <v>#N/A</v>
      </c>
      <c r="AB251" s="7">
        <f t="shared" si="112"/>
        <v>0</v>
      </c>
      <c r="AC251" s="7">
        <f t="shared" si="114"/>
        <v>0</v>
      </c>
      <c r="AD251" s="7" t="e">
        <f t="shared" si="113"/>
        <v>#N/A</v>
      </c>
      <c r="AG251" s="7" t="e">
        <f t="shared" si="104"/>
        <v>#N/A</v>
      </c>
      <c r="AH251" s="7" t="e">
        <f t="shared" si="105"/>
        <v>#N/A</v>
      </c>
      <c r="AI251" s="7" t="e">
        <f t="shared" si="106"/>
        <v>#N/A</v>
      </c>
      <c r="AJ251" s="7" t="e">
        <f t="shared" si="107"/>
        <v>#N/A</v>
      </c>
      <c r="AK251" s="7" t="e">
        <v>#N/A</v>
      </c>
      <c r="AL251" s="7" t="e">
        <v>#N/A</v>
      </c>
      <c r="AN251" s="7" t="e">
        <f t="shared" si="108"/>
        <v>#N/A</v>
      </c>
      <c r="AO251" s="7" t="e">
        <f t="shared" si="109"/>
        <v>#N/A</v>
      </c>
      <c r="AP251" s="7" t="e">
        <v>#N/A</v>
      </c>
      <c r="AQ251" s="7" t="e">
        <v>#N/A</v>
      </c>
    </row>
    <row r="252" spans="1:43" outlineLevel="1">
      <c r="A252" s="95">
        <v>-762</v>
      </c>
      <c r="B252" s="8">
        <f t="shared" si="80"/>
        <v>422966.11456647515</v>
      </c>
      <c r="C252" s="9">
        <f t="shared" si="100"/>
        <v>5605.2809067498893</v>
      </c>
      <c r="D252" s="9">
        <f t="shared" si="81"/>
        <v>89.370024339624635</v>
      </c>
      <c r="E252" s="9">
        <f t="shared" si="82"/>
        <v>295.61899341018494</v>
      </c>
      <c r="F252" s="6">
        <f t="shared" si="86"/>
        <v>0</v>
      </c>
      <c r="G252" s="7">
        <f t="shared" si="87"/>
        <v>0</v>
      </c>
      <c r="H252" s="7">
        <f t="shared" si="83"/>
        <v>0</v>
      </c>
      <c r="I252" s="7">
        <f t="shared" si="84"/>
        <v>0</v>
      </c>
      <c r="J252" s="7">
        <f t="shared" si="88"/>
        <v>0</v>
      </c>
      <c r="K252" s="7">
        <f t="shared" si="89"/>
        <v>0</v>
      </c>
      <c r="L252" s="7">
        <f t="shared" si="90"/>
        <v>0</v>
      </c>
      <c r="M252" s="7">
        <f t="shared" si="91"/>
        <v>0</v>
      </c>
      <c r="N252" s="7">
        <f t="shared" si="101"/>
        <v>0</v>
      </c>
      <c r="O252" s="7">
        <f t="shared" si="102"/>
        <v>0</v>
      </c>
      <c r="P252" s="7">
        <f t="shared" si="92"/>
        <v>0</v>
      </c>
      <c r="Q252" s="7" t="e">
        <f t="shared" si="103"/>
        <v>#N/A</v>
      </c>
      <c r="R252" s="7">
        <f t="shared" si="85"/>
        <v>-762</v>
      </c>
      <c r="S252" s="7" t="e">
        <f t="shared" si="93"/>
        <v>#N/A</v>
      </c>
      <c r="T252" s="7" t="e">
        <f t="shared" si="94"/>
        <v>#N/A</v>
      </c>
      <c r="U252" s="7" t="e">
        <f t="shared" si="95"/>
        <v>#N/A</v>
      </c>
      <c r="V252" s="7" t="e">
        <f t="shared" si="110"/>
        <v>#N/A</v>
      </c>
      <c r="W252" s="7" t="e">
        <f t="shared" si="111"/>
        <v>#N/A</v>
      </c>
      <c r="X252" s="7" t="e">
        <f t="shared" si="96"/>
        <v>#N/A</v>
      </c>
      <c r="Y252" s="7" t="e">
        <f t="shared" si="97"/>
        <v>#N/A</v>
      </c>
      <c r="Z252" s="7" t="e">
        <f t="shared" si="98"/>
        <v>#N/A</v>
      </c>
      <c r="AA252" s="7" t="e">
        <f t="shared" si="99"/>
        <v>#N/A</v>
      </c>
      <c r="AB252" s="7">
        <f t="shared" si="112"/>
        <v>0</v>
      </c>
      <c r="AC252" s="7">
        <f t="shared" si="114"/>
        <v>0</v>
      </c>
      <c r="AD252" s="7" t="e">
        <f t="shared" si="113"/>
        <v>#N/A</v>
      </c>
      <c r="AG252" s="7" t="e">
        <f t="shared" si="104"/>
        <v>#N/A</v>
      </c>
      <c r="AH252" s="7" t="e">
        <f t="shared" si="105"/>
        <v>#N/A</v>
      </c>
      <c r="AI252" s="7" t="e">
        <f t="shared" si="106"/>
        <v>#N/A</v>
      </c>
      <c r="AJ252" s="7" t="e">
        <f t="shared" si="107"/>
        <v>#N/A</v>
      </c>
      <c r="AK252" s="7" t="e">
        <v>#N/A</v>
      </c>
      <c r="AL252" s="7" t="e">
        <v>#N/A</v>
      </c>
      <c r="AN252" s="7" t="e">
        <f t="shared" si="108"/>
        <v>#N/A</v>
      </c>
      <c r="AO252" s="7" t="e">
        <f t="shared" si="109"/>
        <v>#N/A</v>
      </c>
      <c r="AP252" s="7" t="e">
        <v>#N/A</v>
      </c>
      <c r="AQ252" s="7" t="e">
        <v>#N/A</v>
      </c>
    </row>
    <row r="253" spans="1:43" outlineLevel="1">
      <c r="A253" s="95">
        <v>-761</v>
      </c>
      <c r="B253" s="8">
        <f t="shared" si="80"/>
        <v>415147.87060342357</v>
      </c>
      <c r="C253" s="9">
        <f t="shared" si="100"/>
        <v>5506.009003395835</v>
      </c>
      <c r="D253" s="9">
        <f t="shared" si="81"/>
        <v>89.508747920029222</v>
      </c>
      <c r="E253" s="9">
        <f t="shared" si="82"/>
        <v>295.11800312794441</v>
      </c>
      <c r="F253" s="6">
        <f t="shared" si="86"/>
        <v>0</v>
      </c>
      <c r="G253" s="7">
        <f t="shared" si="87"/>
        <v>0</v>
      </c>
      <c r="H253" s="7">
        <f t="shared" si="83"/>
        <v>0</v>
      </c>
      <c r="I253" s="7">
        <f t="shared" si="84"/>
        <v>0</v>
      </c>
      <c r="J253" s="7">
        <f t="shared" si="88"/>
        <v>0</v>
      </c>
      <c r="K253" s="7">
        <f t="shared" si="89"/>
        <v>0</v>
      </c>
      <c r="L253" s="7">
        <f t="shared" si="90"/>
        <v>0</v>
      </c>
      <c r="M253" s="7">
        <f t="shared" si="91"/>
        <v>0</v>
      </c>
      <c r="N253" s="7">
        <f t="shared" si="101"/>
        <v>0</v>
      </c>
      <c r="O253" s="7">
        <f t="shared" si="102"/>
        <v>0</v>
      </c>
      <c r="P253" s="7">
        <f t="shared" si="92"/>
        <v>0</v>
      </c>
      <c r="Q253" s="7" t="e">
        <f t="shared" si="103"/>
        <v>#N/A</v>
      </c>
      <c r="R253" s="7">
        <f t="shared" si="85"/>
        <v>-761</v>
      </c>
      <c r="S253" s="7" t="e">
        <f t="shared" si="93"/>
        <v>#N/A</v>
      </c>
      <c r="T253" s="7" t="e">
        <f t="shared" si="94"/>
        <v>#N/A</v>
      </c>
      <c r="U253" s="7" t="e">
        <f t="shared" si="95"/>
        <v>#N/A</v>
      </c>
      <c r="V253" s="7" t="e">
        <f t="shared" si="110"/>
        <v>#N/A</v>
      </c>
      <c r="W253" s="7" t="e">
        <f t="shared" si="111"/>
        <v>#N/A</v>
      </c>
      <c r="X253" s="7" t="e">
        <f t="shared" si="96"/>
        <v>#N/A</v>
      </c>
      <c r="Y253" s="7" t="e">
        <f t="shared" si="97"/>
        <v>#N/A</v>
      </c>
      <c r="Z253" s="7" t="e">
        <f t="shared" si="98"/>
        <v>#N/A</v>
      </c>
      <c r="AA253" s="7" t="e">
        <f t="shared" si="99"/>
        <v>#N/A</v>
      </c>
      <c r="AB253" s="7">
        <f t="shared" si="112"/>
        <v>0</v>
      </c>
      <c r="AC253" s="7">
        <f t="shared" si="114"/>
        <v>0</v>
      </c>
      <c r="AD253" s="7" t="e">
        <f t="shared" si="113"/>
        <v>#N/A</v>
      </c>
      <c r="AG253" s="7" t="e">
        <f t="shared" si="104"/>
        <v>#N/A</v>
      </c>
      <c r="AH253" s="7" t="e">
        <f t="shared" si="105"/>
        <v>#N/A</v>
      </c>
      <c r="AI253" s="7" t="e">
        <f t="shared" si="106"/>
        <v>#N/A</v>
      </c>
      <c r="AJ253" s="7" t="e">
        <f t="shared" si="107"/>
        <v>#N/A</v>
      </c>
      <c r="AK253" s="7" t="e">
        <v>#N/A</v>
      </c>
      <c r="AL253" s="7" t="e">
        <v>#N/A</v>
      </c>
      <c r="AN253" s="7" t="e">
        <f t="shared" si="108"/>
        <v>#N/A</v>
      </c>
      <c r="AO253" s="7" t="e">
        <f t="shared" si="109"/>
        <v>#N/A</v>
      </c>
      <c r="AP253" s="7" t="e">
        <v>#N/A</v>
      </c>
      <c r="AQ253" s="7" t="e">
        <v>#N/A</v>
      </c>
    </row>
    <row r="254" spans="1:43" outlineLevel="1">
      <c r="A254" s="95">
        <v>-760</v>
      </c>
      <c r="B254" s="8">
        <f t="shared" si="80"/>
        <v>407426.3574520275</v>
      </c>
      <c r="C254" s="9">
        <f t="shared" si="100"/>
        <v>5407.9174113863464</v>
      </c>
      <c r="D254" s="9">
        <f t="shared" si="81"/>
        <v>89.648674020438165</v>
      </c>
      <c r="E254" s="9">
        <f t="shared" si="82"/>
        <v>294.61889573133078</v>
      </c>
      <c r="F254" s="6">
        <f t="shared" si="86"/>
        <v>0</v>
      </c>
      <c r="G254" s="7">
        <f t="shared" si="87"/>
        <v>0</v>
      </c>
      <c r="H254" s="7">
        <f t="shared" si="83"/>
        <v>0</v>
      </c>
      <c r="I254" s="7">
        <f t="shared" si="84"/>
        <v>0</v>
      </c>
      <c r="J254" s="7">
        <f t="shared" si="88"/>
        <v>0</v>
      </c>
      <c r="K254" s="7">
        <f t="shared" si="89"/>
        <v>0</v>
      </c>
      <c r="L254" s="7">
        <f t="shared" si="90"/>
        <v>0</v>
      </c>
      <c r="M254" s="7">
        <f t="shared" si="91"/>
        <v>0</v>
      </c>
      <c r="N254" s="7">
        <f t="shared" si="101"/>
        <v>0</v>
      </c>
      <c r="O254" s="7">
        <f t="shared" si="102"/>
        <v>0</v>
      </c>
      <c r="P254" s="7">
        <f t="shared" si="92"/>
        <v>0</v>
      </c>
      <c r="Q254" s="7" t="e">
        <f t="shared" si="103"/>
        <v>#N/A</v>
      </c>
      <c r="R254" s="7">
        <f t="shared" si="85"/>
        <v>-760</v>
      </c>
      <c r="S254" s="7" t="e">
        <f t="shared" si="93"/>
        <v>#N/A</v>
      </c>
      <c r="T254" s="7" t="e">
        <f t="shared" si="94"/>
        <v>#N/A</v>
      </c>
      <c r="U254" s="7" t="e">
        <f t="shared" si="95"/>
        <v>#N/A</v>
      </c>
      <c r="V254" s="7" t="e">
        <f t="shared" si="110"/>
        <v>#N/A</v>
      </c>
      <c r="W254" s="7" t="e">
        <f t="shared" si="111"/>
        <v>#N/A</v>
      </c>
      <c r="X254" s="7" t="e">
        <f t="shared" si="96"/>
        <v>#N/A</v>
      </c>
      <c r="Y254" s="7" t="e">
        <f t="shared" si="97"/>
        <v>#N/A</v>
      </c>
      <c r="Z254" s="7" t="e">
        <f t="shared" si="98"/>
        <v>#N/A</v>
      </c>
      <c r="AA254" s="7" t="e">
        <f t="shared" si="99"/>
        <v>#N/A</v>
      </c>
      <c r="AB254" s="7">
        <f t="shared" si="112"/>
        <v>0</v>
      </c>
      <c r="AC254" s="7">
        <f t="shared" si="114"/>
        <v>0</v>
      </c>
      <c r="AD254" s="7" t="e">
        <f t="shared" si="113"/>
        <v>#N/A</v>
      </c>
      <c r="AG254" s="7" t="e">
        <f t="shared" si="104"/>
        <v>#N/A</v>
      </c>
      <c r="AH254" s="7" t="e">
        <f t="shared" si="105"/>
        <v>#N/A</v>
      </c>
      <c r="AI254" s="7" t="e">
        <f t="shared" si="106"/>
        <v>#N/A</v>
      </c>
      <c r="AJ254" s="7" t="e">
        <f t="shared" si="107"/>
        <v>#N/A</v>
      </c>
      <c r="AK254" s="7" t="e">
        <v>#N/A</v>
      </c>
      <c r="AL254" s="7" t="e">
        <v>#N/A</v>
      </c>
      <c r="AN254" s="7" t="e">
        <f t="shared" si="108"/>
        <v>#N/A</v>
      </c>
      <c r="AO254" s="7" t="e">
        <f t="shared" si="109"/>
        <v>#N/A</v>
      </c>
      <c r="AP254" s="7" t="e">
        <v>#N/A</v>
      </c>
      <c r="AQ254" s="7" t="e">
        <v>#N/A</v>
      </c>
    </row>
    <row r="255" spans="1:43" outlineLevel="1">
      <c r="A255" s="95">
        <v>-759</v>
      </c>
      <c r="B255" s="8">
        <f t="shared" si="80"/>
        <v>399800.9742997922</v>
      </c>
      <c r="C255" s="9">
        <f t="shared" si="100"/>
        <v>5310.9996745586395</v>
      </c>
      <c r="D255" s="9">
        <f t="shared" si="81"/>
        <v>89.789735745683103</v>
      </c>
      <c r="E255" s="9">
        <f t="shared" si="82"/>
        <v>294.12118036245096</v>
      </c>
      <c r="F255" s="6">
        <f t="shared" si="86"/>
        <v>0</v>
      </c>
      <c r="G255" s="7">
        <f t="shared" si="87"/>
        <v>0</v>
      </c>
      <c r="H255" s="7">
        <f t="shared" si="83"/>
        <v>0</v>
      </c>
      <c r="I255" s="7">
        <f t="shared" si="84"/>
        <v>0</v>
      </c>
      <c r="J255" s="7">
        <f t="shared" si="88"/>
        <v>0</v>
      </c>
      <c r="K255" s="7">
        <f t="shared" si="89"/>
        <v>0</v>
      </c>
      <c r="L255" s="7">
        <f t="shared" si="90"/>
        <v>0</v>
      </c>
      <c r="M255" s="7">
        <f t="shared" si="91"/>
        <v>0</v>
      </c>
      <c r="N255" s="7">
        <f t="shared" si="101"/>
        <v>0</v>
      </c>
      <c r="O255" s="7">
        <f t="shared" si="102"/>
        <v>0</v>
      </c>
      <c r="P255" s="7">
        <f t="shared" si="92"/>
        <v>0</v>
      </c>
      <c r="Q255" s="7" t="e">
        <f t="shared" si="103"/>
        <v>#N/A</v>
      </c>
      <c r="R255" s="7">
        <f t="shared" si="85"/>
        <v>-759</v>
      </c>
      <c r="S255" s="7" t="e">
        <f t="shared" si="93"/>
        <v>#N/A</v>
      </c>
      <c r="T255" s="7" t="e">
        <f t="shared" si="94"/>
        <v>#N/A</v>
      </c>
      <c r="U255" s="7" t="e">
        <f t="shared" si="95"/>
        <v>#N/A</v>
      </c>
      <c r="V255" s="7" t="e">
        <f t="shared" si="110"/>
        <v>#N/A</v>
      </c>
      <c r="W255" s="7" t="e">
        <f t="shared" si="111"/>
        <v>#N/A</v>
      </c>
      <c r="X255" s="7" t="e">
        <f t="shared" si="96"/>
        <v>#N/A</v>
      </c>
      <c r="Y255" s="7" t="e">
        <f t="shared" si="97"/>
        <v>#N/A</v>
      </c>
      <c r="Z255" s="7" t="e">
        <f t="shared" si="98"/>
        <v>#N/A</v>
      </c>
      <c r="AA255" s="7" t="e">
        <f t="shared" si="99"/>
        <v>#N/A</v>
      </c>
      <c r="AB255" s="7">
        <f t="shared" si="112"/>
        <v>0</v>
      </c>
      <c r="AC255" s="7">
        <f t="shared" si="114"/>
        <v>0</v>
      </c>
      <c r="AD255" s="7" t="e">
        <f t="shared" si="113"/>
        <v>#N/A</v>
      </c>
      <c r="AG255" s="7" t="e">
        <f t="shared" si="104"/>
        <v>#N/A</v>
      </c>
      <c r="AH255" s="7" t="e">
        <f t="shared" si="105"/>
        <v>#N/A</v>
      </c>
      <c r="AI255" s="7" t="e">
        <f t="shared" si="106"/>
        <v>#N/A</v>
      </c>
      <c r="AJ255" s="7" t="e">
        <f t="shared" si="107"/>
        <v>#N/A</v>
      </c>
      <c r="AK255" s="7" t="e">
        <v>#N/A</v>
      </c>
      <c r="AL255" s="7" t="e">
        <v>#N/A</v>
      </c>
      <c r="AN255" s="7" t="e">
        <f t="shared" si="108"/>
        <v>#N/A</v>
      </c>
      <c r="AO255" s="7" t="e">
        <f t="shared" si="109"/>
        <v>#N/A</v>
      </c>
      <c r="AP255" s="7" t="e">
        <v>#N/A</v>
      </c>
      <c r="AQ255" s="7" t="e">
        <v>#N/A</v>
      </c>
    </row>
    <row r="256" spans="1:43" outlineLevel="1">
      <c r="A256" s="95">
        <v>-758</v>
      </c>
      <c r="B256" s="8">
        <f t="shared" si="80"/>
        <v>392271.12033422291</v>
      </c>
      <c r="C256" s="9">
        <f t="shared" si="100"/>
        <v>5215.2486043280605</v>
      </c>
      <c r="D256" s="9">
        <f t="shared" si="81"/>
        <v>89.931957753330025</v>
      </c>
      <c r="E256" s="9">
        <f t="shared" si="82"/>
        <v>293.62509858528722</v>
      </c>
      <c r="F256" s="6">
        <f t="shared" si="86"/>
        <v>0</v>
      </c>
      <c r="G256" s="7">
        <f t="shared" si="87"/>
        <v>0</v>
      </c>
      <c r="H256" s="7">
        <f t="shared" si="83"/>
        <v>0</v>
      </c>
      <c r="I256" s="7">
        <f t="shared" si="84"/>
        <v>0</v>
      </c>
      <c r="J256" s="7">
        <f t="shared" si="88"/>
        <v>0</v>
      </c>
      <c r="K256" s="7">
        <f t="shared" si="89"/>
        <v>0</v>
      </c>
      <c r="L256" s="7">
        <f t="shared" si="90"/>
        <v>0</v>
      </c>
      <c r="M256" s="7">
        <f t="shared" si="91"/>
        <v>0</v>
      </c>
      <c r="N256" s="7">
        <f t="shared" si="101"/>
        <v>0</v>
      </c>
      <c r="O256" s="7">
        <f t="shared" si="102"/>
        <v>0</v>
      </c>
      <c r="P256" s="7">
        <f t="shared" si="92"/>
        <v>0</v>
      </c>
      <c r="Q256" s="7" t="e">
        <f t="shared" si="103"/>
        <v>#N/A</v>
      </c>
      <c r="R256" s="7">
        <f t="shared" si="85"/>
        <v>-758</v>
      </c>
      <c r="S256" s="7" t="e">
        <f t="shared" si="93"/>
        <v>#N/A</v>
      </c>
      <c r="T256" s="7" t="e">
        <f t="shared" si="94"/>
        <v>#N/A</v>
      </c>
      <c r="U256" s="7" t="e">
        <f t="shared" si="95"/>
        <v>#N/A</v>
      </c>
      <c r="V256" s="7" t="e">
        <f t="shared" si="110"/>
        <v>#N/A</v>
      </c>
      <c r="W256" s="7" t="e">
        <f t="shared" si="111"/>
        <v>#N/A</v>
      </c>
      <c r="X256" s="7" t="e">
        <f t="shared" si="96"/>
        <v>#N/A</v>
      </c>
      <c r="Y256" s="7" t="e">
        <f t="shared" si="97"/>
        <v>#N/A</v>
      </c>
      <c r="Z256" s="7" t="e">
        <f t="shared" si="98"/>
        <v>#N/A</v>
      </c>
      <c r="AA256" s="7" t="e">
        <f t="shared" si="99"/>
        <v>#N/A</v>
      </c>
      <c r="AB256" s="7">
        <f t="shared" si="112"/>
        <v>0</v>
      </c>
      <c r="AC256" s="7">
        <f t="shared" si="114"/>
        <v>0</v>
      </c>
      <c r="AD256" s="7" t="e">
        <f t="shared" si="113"/>
        <v>#N/A</v>
      </c>
      <c r="AG256" s="7" t="e">
        <f t="shared" si="104"/>
        <v>#N/A</v>
      </c>
      <c r="AH256" s="7" t="e">
        <f t="shared" si="105"/>
        <v>#N/A</v>
      </c>
      <c r="AI256" s="7" t="e">
        <f t="shared" si="106"/>
        <v>#N/A</v>
      </c>
      <c r="AJ256" s="7" t="e">
        <f t="shared" si="107"/>
        <v>#N/A</v>
      </c>
      <c r="AK256" s="7" t="e">
        <v>#N/A</v>
      </c>
      <c r="AL256" s="7" t="e">
        <v>#N/A</v>
      </c>
      <c r="AN256" s="7" t="e">
        <f t="shared" si="108"/>
        <v>#N/A</v>
      </c>
      <c r="AO256" s="7" t="e">
        <f t="shared" si="109"/>
        <v>#N/A</v>
      </c>
      <c r="AP256" s="7" t="e">
        <v>#N/A</v>
      </c>
      <c r="AQ256" s="7" t="e">
        <v>#N/A</v>
      </c>
    </row>
    <row r="257" spans="1:43" outlineLevel="1">
      <c r="A257" s="95">
        <v>-757</v>
      </c>
      <c r="B257" s="8">
        <f t="shared" si="80"/>
        <v>384836.19474282861</v>
      </c>
      <c r="C257" s="9">
        <f t="shared" si="100"/>
        <v>5120.6570121099558</v>
      </c>
      <c r="D257" s="9">
        <f t="shared" si="81"/>
        <v>90.075364700944917</v>
      </c>
      <c r="E257" s="9">
        <f t="shared" si="82"/>
        <v>293.13064782319566</v>
      </c>
      <c r="F257" s="6">
        <f t="shared" si="86"/>
        <v>0</v>
      </c>
      <c r="G257" s="7">
        <f t="shared" si="87"/>
        <v>0</v>
      </c>
      <c r="H257" s="7">
        <f t="shared" si="83"/>
        <v>0</v>
      </c>
      <c r="I257" s="7">
        <f t="shared" si="84"/>
        <v>0</v>
      </c>
      <c r="J257" s="7">
        <f t="shared" si="88"/>
        <v>0</v>
      </c>
      <c r="K257" s="7">
        <f t="shared" si="89"/>
        <v>0</v>
      </c>
      <c r="L257" s="7">
        <f t="shared" si="90"/>
        <v>0</v>
      </c>
      <c r="M257" s="7">
        <f t="shared" si="91"/>
        <v>0</v>
      </c>
      <c r="N257" s="7">
        <f t="shared" si="101"/>
        <v>0</v>
      </c>
      <c r="O257" s="7">
        <f t="shared" si="102"/>
        <v>0</v>
      </c>
      <c r="P257" s="7">
        <f t="shared" si="92"/>
        <v>0</v>
      </c>
      <c r="Q257" s="7" t="e">
        <f t="shared" si="103"/>
        <v>#N/A</v>
      </c>
      <c r="R257" s="7">
        <f t="shared" si="85"/>
        <v>-757</v>
      </c>
      <c r="S257" s="7" t="e">
        <f t="shared" si="93"/>
        <v>#N/A</v>
      </c>
      <c r="T257" s="7" t="e">
        <f t="shared" si="94"/>
        <v>#N/A</v>
      </c>
      <c r="U257" s="7" t="e">
        <f t="shared" si="95"/>
        <v>#N/A</v>
      </c>
      <c r="V257" s="7" t="e">
        <f t="shared" si="110"/>
        <v>#N/A</v>
      </c>
      <c r="W257" s="7" t="e">
        <f t="shared" si="111"/>
        <v>#N/A</v>
      </c>
      <c r="X257" s="7" t="e">
        <f t="shared" si="96"/>
        <v>#N/A</v>
      </c>
      <c r="Y257" s="7" t="e">
        <f t="shared" si="97"/>
        <v>#N/A</v>
      </c>
      <c r="Z257" s="7" t="e">
        <f t="shared" si="98"/>
        <v>#N/A</v>
      </c>
      <c r="AA257" s="7" t="e">
        <f t="shared" si="99"/>
        <v>#N/A</v>
      </c>
      <c r="AB257" s="7">
        <f t="shared" si="112"/>
        <v>0</v>
      </c>
      <c r="AC257" s="7">
        <f t="shared" si="114"/>
        <v>0</v>
      </c>
      <c r="AD257" s="7" t="e">
        <f t="shared" si="113"/>
        <v>#N/A</v>
      </c>
      <c r="AG257" s="7" t="e">
        <f t="shared" si="104"/>
        <v>#N/A</v>
      </c>
      <c r="AH257" s="7" t="e">
        <f t="shared" si="105"/>
        <v>#N/A</v>
      </c>
      <c r="AI257" s="7" t="e">
        <f t="shared" si="106"/>
        <v>#N/A</v>
      </c>
      <c r="AJ257" s="7" t="e">
        <f t="shared" si="107"/>
        <v>#N/A</v>
      </c>
      <c r="AK257" s="7" t="e">
        <v>#N/A</v>
      </c>
      <c r="AL257" s="7" t="e">
        <v>#N/A</v>
      </c>
      <c r="AN257" s="7" t="e">
        <f t="shared" si="108"/>
        <v>#N/A</v>
      </c>
      <c r="AO257" s="7" t="e">
        <f t="shared" si="109"/>
        <v>#N/A</v>
      </c>
      <c r="AP257" s="7" t="e">
        <v>#N/A</v>
      </c>
      <c r="AQ257" s="7" t="e">
        <v>#N/A</v>
      </c>
    </row>
    <row r="258" spans="1:43" outlineLevel="1">
      <c r="A258" s="95">
        <v>-756</v>
      </c>
      <c r="B258" s="8">
        <f t="shared" ref="B258:B321" si="115">spline($A$91:$A$93,$B$91:$B$93,A258)</f>
        <v>377495.59671310708</v>
      </c>
      <c r="C258" s="9">
        <f t="shared" si="100"/>
        <v>5027.218441741541</v>
      </c>
      <c r="D258" s="9">
        <f t="shared" ref="D258:D321" si="116">spline($A$96:$A$98,$B$96:$B$98,A258)</f>
        <v>90.219920210937488</v>
      </c>
      <c r="E258" s="9">
        <f t="shared" ref="E258:E321" si="117">spline($A$98:$A$100,$B$98:$B$100,A258)</f>
        <v>292.6380696401589</v>
      </c>
      <c r="F258" s="6">
        <f t="shared" si="86"/>
        <v>0</v>
      </c>
      <c r="G258" s="7">
        <f t="shared" si="87"/>
        <v>0</v>
      </c>
      <c r="H258" s="7">
        <f t="shared" ref="H258:H321" si="118">IF(AND(A258&gt;$A$96,A258&lt;=$A$98),1,0)</f>
        <v>0</v>
      </c>
      <c r="I258" s="7">
        <f t="shared" ref="I258:I321" si="119">IF(AND(A258&gt;$A$98,A258&lt;=$A$100),1,0)</f>
        <v>0</v>
      </c>
      <c r="J258" s="7">
        <f t="shared" si="88"/>
        <v>0</v>
      </c>
      <c r="K258" s="7">
        <f t="shared" si="89"/>
        <v>0</v>
      </c>
      <c r="L258" s="7">
        <f t="shared" si="90"/>
        <v>0</v>
      </c>
      <c r="M258" s="7">
        <f t="shared" si="91"/>
        <v>0</v>
      </c>
      <c r="N258" s="7">
        <f t="shared" si="101"/>
        <v>0</v>
      </c>
      <c r="O258" s="7">
        <f t="shared" si="102"/>
        <v>0</v>
      </c>
      <c r="P258" s="7">
        <f t="shared" si="92"/>
        <v>0</v>
      </c>
      <c r="Q258" s="7" t="e">
        <f t="shared" si="103"/>
        <v>#N/A</v>
      </c>
      <c r="R258" s="7">
        <f t="shared" si="85"/>
        <v>-756</v>
      </c>
      <c r="S258" s="7" t="e">
        <f t="shared" si="93"/>
        <v>#N/A</v>
      </c>
      <c r="T258" s="7" t="e">
        <f t="shared" si="94"/>
        <v>#N/A</v>
      </c>
      <c r="U258" s="7" t="e">
        <f t="shared" si="95"/>
        <v>#N/A</v>
      </c>
      <c r="V258" s="7" t="e">
        <f t="shared" si="110"/>
        <v>#N/A</v>
      </c>
      <c r="W258" s="7" t="e">
        <f t="shared" si="111"/>
        <v>#N/A</v>
      </c>
      <c r="X258" s="7" t="e">
        <f t="shared" si="96"/>
        <v>#N/A</v>
      </c>
      <c r="Y258" s="7" t="e">
        <f t="shared" si="97"/>
        <v>#N/A</v>
      </c>
      <c r="Z258" s="7" t="e">
        <f t="shared" si="98"/>
        <v>#N/A</v>
      </c>
      <c r="AA258" s="7" t="e">
        <f t="shared" si="99"/>
        <v>#N/A</v>
      </c>
      <c r="AB258" s="7">
        <f t="shared" si="112"/>
        <v>0</v>
      </c>
      <c r="AC258" s="7">
        <f t="shared" si="114"/>
        <v>0</v>
      </c>
      <c r="AD258" s="7" t="e">
        <f t="shared" si="113"/>
        <v>#N/A</v>
      </c>
      <c r="AG258" s="7" t="e">
        <f t="shared" si="104"/>
        <v>#N/A</v>
      </c>
      <c r="AH258" s="7" t="e">
        <f t="shared" si="105"/>
        <v>#N/A</v>
      </c>
      <c r="AI258" s="7" t="e">
        <f t="shared" si="106"/>
        <v>#N/A</v>
      </c>
      <c r="AJ258" s="7" t="e">
        <f t="shared" si="107"/>
        <v>#N/A</v>
      </c>
      <c r="AK258" s="7" t="e">
        <v>#N/A</v>
      </c>
      <c r="AL258" s="7" t="e">
        <v>#N/A</v>
      </c>
      <c r="AN258" s="7" t="e">
        <f t="shared" si="108"/>
        <v>#N/A</v>
      </c>
      <c r="AO258" s="7" t="e">
        <f t="shared" si="109"/>
        <v>#N/A</v>
      </c>
      <c r="AP258" s="7" t="e">
        <v>#N/A</v>
      </c>
      <c r="AQ258" s="7" t="e">
        <v>#N/A</v>
      </c>
    </row>
    <row r="259" spans="1:43" outlineLevel="1">
      <c r="A259" s="95">
        <v>-755</v>
      </c>
      <c r="B259" s="8">
        <f t="shared" si="115"/>
        <v>370248.7254325673</v>
      </c>
      <c r="C259" s="9">
        <f t="shared" si="100"/>
        <v>4934.9257046381626</v>
      </c>
      <c r="D259" s="9">
        <f t="shared" si="116"/>
        <v>90.365587905717504</v>
      </c>
      <c r="E259" s="9">
        <f t="shared" si="117"/>
        <v>292.14687317828339</v>
      </c>
      <c r="F259" s="6">
        <f t="shared" si="86"/>
        <v>0</v>
      </c>
      <c r="G259" s="7">
        <f t="shared" si="87"/>
        <v>0</v>
      </c>
      <c r="H259" s="7">
        <f t="shared" si="118"/>
        <v>0</v>
      </c>
      <c r="I259" s="7">
        <f t="shared" si="119"/>
        <v>0</v>
      </c>
      <c r="J259" s="7">
        <f t="shared" si="88"/>
        <v>0</v>
      </c>
      <c r="K259" s="7">
        <f t="shared" si="89"/>
        <v>0</v>
      </c>
      <c r="L259" s="7">
        <f t="shared" si="90"/>
        <v>0</v>
      </c>
      <c r="M259" s="7">
        <f t="shared" si="91"/>
        <v>0</v>
      </c>
      <c r="N259" s="7">
        <f t="shared" si="101"/>
        <v>0</v>
      </c>
      <c r="O259" s="7">
        <f t="shared" si="102"/>
        <v>0</v>
      </c>
      <c r="P259" s="7">
        <f t="shared" si="92"/>
        <v>0</v>
      </c>
      <c r="Q259" s="7" t="e">
        <f t="shared" si="103"/>
        <v>#N/A</v>
      </c>
      <c r="R259" s="7">
        <f t="shared" si="85"/>
        <v>-755</v>
      </c>
      <c r="S259" s="7" t="e">
        <f t="shared" si="93"/>
        <v>#N/A</v>
      </c>
      <c r="T259" s="7" t="e">
        <f t="shared" si="94"/>
        <v>#N/A</v>
      </c>
      <c r="U259" s="7" t="e">
        <f t="shared" si="95"/>
        <v>#N/A</v>
      </c>
      <c r="V259" s="7" t="e">
        <f t="shared" si="110"/>
        <v>#N/A</v>
      </c>
      <c r="W259" s="7" t="e">
        <f t="shared" si="111"/>
        <v>#N/A</v>
      </c>
      <c r="X259" s="7" t="e">
        <f t="shared" si="96"/>
        <v>#N/A</v>
      </c>
      <c r="Y259" s="7" t="e">
        <f t="shared" si="97"/>
        <v>#N/A</v>
      </c>
      <c r="Z259" s="7" t="e">
        <f t="shared" si="98"/>
        <v>#N/A</v>
      </c>
      <c r="AA259" s="7" t="e">
        <f t="shared" si="99"/>
        <v>#N/A</v>
      </c>
      <c r="AB259" s="7">
        <f t="shared" si="112"/>
        <v>0</v>
      </c>
      <c r="AC259" s="7">
        <f t="shared" si="114"/>
        <v>0</v>
      </c>
      <c r="AD259" s="7" t="e">
        <f t="shared" si="113"/>
        <v>#N/A</v>
      </c>
      <c r="AG259" s="7" t="e">
        <f t="shared" si="104"/>
        <v>#N/A</v>
      </c>
      <c r="AH259" s="7" t="e">
        <f t="shared" si="105"/>
        <v>#N/A</v>
      </c>
      <c r="AI259" s="7" t="e">
        <f t="shared" si="106"/>
        <v>#N/A</v>
      </c>
      <c r="AJ259" s="7" t="e">
        <f t="shared" si="107"/>
        <v>#N/A</v>
      </c>
      <c r="AK259" s="7" t="e">
        <v>#N/A</v>
      </c>
      <c r="AL259" s="7" t="e">
        <v>#N/A</v>
      </c>
      <c r="AN259" s="7" t="e">
        <f t="shared" si="108"/>
        <v>#N/A</v>
      </c>
      <c r="AO259" s="7" t="e">
        <f t="shared" si="109"/>
        <v>#N/A</v>
      </c>
      <c r="AP259" s="7" t="e">
        <v>#N/A</v>
      </c>
      <c r="AQ259" s="7" t="e">
        <v>#N/A</v>
      </c>
    </row>
    <row r="260" spans="1:43" outlineLevel="1">
      <c r="A260" s="95">
        <v>-754</v>
      </c>
      <c r="B260" s="8">
        <f t="shared" si="115"/>
        <v>363094.98008871451</v>
      </c>
      <c r="C260" s="9">
        <f t="shared" si="100"/>
        <v>4843.7716122151669</v>
      </c>
      <c r="D260" s="9">
        <f t="shared" si="116"/>
        <v>90.512392442850981</v>
      </c>
      <c r="E260" s="9">
        <f t="shared" si="117"/>
        <v>291.65730000155156</v>
      </c>
      <c r="F260" s="6">
        <f t="shared" si="86"/>
        <v>0</v>
      </c>
      <c r="G260" s="7">
        <f t="shared" si="87"/>
        <v>0</v>
      </c>
      <c r="H260" s="7">
        <f t="shared" si="118"/>
        <v>0</v>
      </c>
      <c r="I260" s="7">
        <f t="shared" si="119"/>
        <v>0</v>
      </c>
      <c r="J260" s="7">
        <f t="shared" si="88"/>
        <v>0</v>
      </c>
      <c r="K260" s="7">
        <f t="shared" si="89"/>
        <v>0</v>
      </c>
      <c r="L260" s="7">
        <f t="shared" si="90"/>
        <v>0</v>
      </c>
      <c r="M260" s="7">
        <f t="shared" si="91"/>
        <v>0</v>
      </c>
      <c r="N260" s="7">
        <f t="shared" si="101"/>
        <v>0</v>
      </c>
      <c r="O260" s="7">
        <f t="shared" si="102"/>
        <v>0</v>
      </c>
      <c r="P260" s="7">
        <f t="shared" si="92"/>
        <v>0</v>
      </c>
      <c r="Q260" s="7" t="e">
        <f t="shared" si="103"/>
        <v>#N/A</v>
      </c>
      <c r="R260" s="7">
        <f t="shared" si="85"/>
        <v>-754</v>
      </c>
      <c r="S260" s="7" t="e">
        <f t="shared" si="93"/>
        <v>#N/A</v>
      </c>
      <c r="T260" s="7" t="e">
        <f t="shared" si="94"/>
        <v>#N/A</v>
      </c>
      <c r="U260" s="7" t="e">
        <f t="shared" si="95"/>
        <v>#N/A</v>
      </c>
      <c r="V260" s="7" t="e">
        <f t="shared" si="110"/>
        <v>#N/A</v>
      </c>
      <c r="W260" s="7" t="e">
        <f t="shared" si="111"/>
        <v>#N/A</v>
      </c>
      <c r="X260" s="7" t="e">
        <f t="shared" si="96"/>
        <v>#N/A</v>
      </c>
      <c r="Y260" s="7" t="e">
        <f t="shared" si="97"/>
        <v>#N/A</v>
      </c>
      <c r="Z260" s="7" t="e">
        <f t="shared" si="98"/>
        <v>#N/A</v>
      </c>
      <c r="AA260" s="7" t="e">
        <f t="shared" si="99"/>
        <v>#N/A</v>
      </c>
      <c r="AB260" s="7">
        <f t="shared" si="112"/>
        <v>0</v>
      </c>
      <c r="AC260" s="7">
        <f t="shared" si="114"/>
        <v>0</v>
      </c>
      <c r="AD260" s="7" t="e">
        <f t="shared" si="113"/>
        <v>#N/A</v>
      </c>
      <c r="AG260" s="7" t="e">
        <f t="shared" si="104"/>
        <v>#N/A</v>
      </c>
      <c r="AH260" s="7" t="e">
        <f t="shared" si="105"/>
        <v>#N/A</v>
      </c>
      <c r="AI260" s="7" t="e">
        <f t="shared" si="106"/>
        <v>#N/A</v>
      </c>
      <c r="AJ260" s="7" t="e">
        <f t="shared" si="107"/>
        <v>#N/A</v>
      </c>
      <c r="AK260" s="7" t="e">
        <v>#N/A</v>
      </c>
      <c r="AL260" s="7" t="e">
        <v>#N/A</v>
      </c>
      <c r="AN260" s="7" t="e">
        <f t="shared" si="108"/>
        <v>#N/A</v>
      </c>
      <c r="AO260" s="7" t="e">
        <f t="shared" si="109"/>
        <v>#N/A</v>
      </c>
      <c r="AP260" s="7" t="e">
        <v>#N/A</v>
      </c>
      <c r="AQ260" s="7" t="e">
        <v>#N/A</v>
      </c>
    </row>
    <row r="261" spans="1:43" outlineLevel="1">
      <c r="A261" s="95">
        <v>-753</v>
      </c>
      <c r="B261" s="8">
        <f t="shared" si="115"/>
        <v>356033.75986905396</v>
      </c>
      <c r="C261" s="9">
        <f t="shared" si="100"/>
        <v>4753.7497083097696</v>
      </c>
      <c r="D261" s="9">
        <f t="shared" si="116"/>
        <v>90.660327962325795</v>
      </c>
      <c r="E261" s="9">
        <f t="shared" si="117"/>
        <v>291.16934753331969</v>
      </c>
      <c r="F261" s="6">
        <f t="shared" si="86"/>
        <v>0</v>
      </c>
      <c r="G261" s="7">
        <f t="shared" si="87"/>
        <v>0</v>
      </c>
      <c r="H261" s="7">
        <f t="shared" si="118"/>
        <v>0</v>
      </c>
      <c r="I261" s="7">
        <f t="shared" si="119"/>
        <v>0</v>
      </c>
      <c r="J261" s="7">
        <f t="shared" si="88"/>
        <v>0</v>
      </c>
      <c r="K261" s="7">
        <f t="shared" si="89"/>
        <v>0</v>
      </c>
      <c r="L261" s="7">
        <f t="shared" si="90"/>
        <v>0</v>
      </c>
      <c r="M261" s="7">
        <f t="shared" si="91"/>
        <v>0</v>
      </c>
      <c r="N261" s="7">
        <f t="shared" si="101"/>
        <v>0</v>
      </c>
      <c r="O261" s="7">
        <f t="shared" si="102"/>
        <v>0</v>
      </c>
      <c r="P261" s="7">
        <f t="shared" si="92"/>
        <v>0</v>
      </c>
      <c r="Q261" s="7" t="e">
        <f t="shared" si="103"/>
        <v>#N/A</v>
      </c>
      <c r="R261" s="7">
        <f t="shared" si="85"/>
        <v>-753</v>
      </c>
      <c r="S261" s="7" t="e">
        <f t="shared" si="93"/>
        <v>#N/A</v>
      </c>
      <c r="T261" s="7" t="e">
        <f t="shared" si="94"/>
        <v>#N/A</v>
      </c>
      <c r="U261" s="7" t="e">
        <f t="shared" si="95"/>
        <v>#N/A</v>
      </c>
      <c r="V261" s="7" t="e">
        <f t="shared" si="110"/>
        <v>#N/A</v>
      </c>
      <c r="W261" s="7" t="e">
        <f t="shared" si="111"/>
        <v>#N/A</v>
      </c>
      <c r="X261" s="7" t="e">
        <f t="shared" si="96"/>
        <v>#N/A</v>
      </c>
      <c r="Y261" s="7" t="e">
        <f t="shared" si="97"/>
        <v>#N/A</v>
      </c>
      <c r="Z261" s="7" t="e">
        <f t="shared" si="98"/>
        <v>#N/A</v>
      </c>
      <c r="AA261" s="7" t="e">
        <f t="shared" si="99"/>
        <v>#N/A</v>
      </c>
      <c r="AB261" s="7">
        <f t="shared" si="112"/>
        <v>0</v>
      </c>
      <c r="AC261" s="7">
        <f t="shared" si="114"/>
        <v>0</v>
      </c>
      <c r="AD261" s="7" t="e">
        <f t="shared" si="113"/>
        <v>#N/A</v>
      </c>
      <c r="AG261" s="7" t="e">
        <f t="shared" si="104"/>
        <v>#N/A</v>
      </c>
      <c r="AH261" s="7" t="e">
        <f t="shared" si="105"/>
        <v>#N/A</v>
      </c>
      <c r="AI261" s="7" t="e">
        <f t="shared" si="106"/>
        <v>#N/A</v>
      </c>
      <c r="AJ261" s="7" t="e">
        <f t="shared" si="107"/>
        <v>#N/A</v>
      </c>
      <c r="AK261" s="7" t="e">
        <v>#N/A</v>
      </c>
      <c r="AL261" s="7" t="e">
        <v>#N/A</v>
      </c>
      <c r="AN261" s="7" t="e">
        <f t="shared" si="108"/>
        <v>#N/A</v>
      </c>
      <c r="AO261" s="7" t="e">
        <f t="shared" si="109"/>
        <v>#N/A</v>
      </c>
      <c r="AP261" s="7" t="e">
        <v>#N/A</v>
      </c>
      <c r="AQ261" s="7" t="e">
        <v>#N/A</v>
      </c>
    </row>
    <row r="262" spans="1:43" outlineLevel="1">
      <c r="A262" s="95">
        <v>-752</v>
      </c>
      <c r="B262" s="8">
        <f t="shared" si="115"/>
        <v>349064.46396109089</v>
      </c>
      <c r="C262" s="9">
        <f t="shared" si="100"/>
        <v>4664.8528043373171</v>
      </c>
      <c r="D262" s="9">
        <f t="shared" si="116"/>
        <v>90.809419121707876</v>
      </c>
      <c r="E262" s="9">
        <f t="shared" si="117"/>
        <v>290.68325733756996</v>
      </c>
      <c r="F262" s="6">
        <f t="shared" si="86"/>
        <v>0</v>
      </c>
      <c r="G262" s="7">
        <f t="shared" si="87"/>
        <v>0</v>
      </c>
      <c r="H262" s="7">
        <f t="shared" si="118"/>
        <v>0</v>
      </c>
      <c r="I262" s="7">
        <f t="shared" si="119"/>
        <v>0</v>
      </c>
      <c r="J262" s="7">
        <f t="shared" si="88"/>
        <v>0</v>
      </c>
      <c r="K262" s="7">
        <f t="shared" si="89"/>
        <v>0</v>
      </c>
      <c r="L262" s="7">
        <f t="shared" si="90"/>
        <v>0</v>
      </c>
      <c r="M262" s="7">
        <f t="shared" si="91"/>
        <v>0</v>
      </c>
      <c r="N262" s="7">
        <f t="shared" si="101"/>
        <v>0</v>
      </c>
      <c r="O262" s="7">
        <f t="shared" si="102"/>
        <v>0</v>
      </c>
      <c r="P262" s="7">
        <f t="shared" si="92"/>
        <v>0</v>
      </c>
      <c r="Q262" s="7" t="e">
        <f t="shared" si="103"/>
        <v>#N/A</v>
      </c>
      <c r="R262" s="7">
        <f t="shared" si="85"/>
        <v>-752</v>
      </c>
      <c r="S262" s="7" t="e">
        <f t="shared" si="93"/>
        <v>#N/A</v>
      </c>
      <c r="T262" s="7" t="e">
        <f t="shared" si="94"/>
        <v>#N/A</v>
      </c>
      <c r="U262" s="7" t="e">
        <f t="shared" si="95"/>
        <v>#N/A</v>
      </c>
      <c r="V262" s="7" t="e">
        <f t="shared" si="110"/>
        <v>#N/A</v>
      </c>
      <c r="W262" s="7" t="e">
        <f t="shared" si="111"/>
        <v>#N/A</v>
      </c>
      <c r="X262" s="7" t="e">
        <f t="shared" si="96"/>
        <v>#N/A</v>
      </c>
      <c r="Y262" s="7" t="e">
        <f t="shared" si="97"/>
        <v>#N/A</v>
      </c>
      <c r="Z262" s="7" t="e">
        <f t="shared" si="98"/>
        <v>#N/A</v>
      </c>
      <c r="AA262" s="7" t="e">
        <f t="shared" si="99"/>
        <v>#N/A</v>
      </c>
      <c r="AB262" s="7">
        <f t="shared" si="112"/>
        <v>0</v>
      </c>
      <c r="AC262" s="7">
        <f t="shared" si="114"/>
        <v>0</v>
      </c>
      <c r="AD262" s="7" t="e">
        <f t="shared" si="113"/>
        <v>#N/A</v>
      </c>
      <c r="AG262" s="7" t="e">
        <f t="shared" si="104"/>
        <v>#N/A</v>
      </c>
      <c r="AH262" s="7" t="e">
        <f t="shared" si="105"/>
        <v>#N/A</v>
      </c>
      <c r="AI262" s="7" t="e">
        <f t="shared" si="106"/>
        <v>#N/A</v>
      </c>
      <c r="AJ262" s="7" t="e">
        <f t="shared" si="107"/>
        <v>#N/A</v>
      </c>
      <c r="AK262" s="7" t="e">
        <v>#N/A</v>
      </c>
      <c r="AL262" s="7" t="e">
        <v>#N/A</v>
      </c>
      <c r="AN262" s="7" t="e">
        <f t="shared" si="108"/>
        <v>#N/A</v>
      </c>
      <c r="AO262" s="7" t="e">
        <f t="shared" si="109"/>
        <v>#N/A</v>
      </c>
      <c r="AP262" s="7" t="e">
        <v>#N/A</v>
      </c>
      <c r="AQ262" s="7" t="e">
        <v>#N/A</v>
      </c>
    </row>
    <row r="263" spans="1:43" outlineLevel="1">
      <c r="A263" s="95">
        <v>-751</v>
      </c>
      <c r="B263" s="8">
        <f t="shared" si="115"/>
        <v>342186.49155233055</v>
      </c>
      <c r="C263" s="9">
        <f t="shared" si="100"/>
        <v>4577.0737117131557</v>
      </c>
      <c r="D263" s="9">
        <f t="shared" si="116"/>
        <v>90.959599025828908</v>
      </c>
      <c r="E263" s="9">
        <f t="shared" si="117"/>
        <v>290.19853855640935</v>
      </c>
      <c r="F263" s="6">
        <f t="shared" si="86"/>
        <v>0</v>
      </c>
      <c r="G263" s="7">
        <f t="shared" si="87"/>
        <v>0</v>
      </c>
      <c r="H263" s="7">
        <f t="shared" si="118"/>
        <v>0</v>
      </c>
      <c r="I263" s="7">
        <f t="shared" si="119"/>
        <v>0</v>
      </c>
      <c r="J263" s="7">
        <f t="shared" si="88"/>
        <v>0</v>
      </c>
      <c r="K263" s="7">
        <f t="shared" si="89"/>
        <v>0</v>
      </c>
      <c r="L263" s="7">
        <f t="shared" si="90"/>
        <v>0</v>
      </c>
      <c r="M263" s="7">
        <f t="shared" si="91"/>
        <v>0</v>
      </c>
      <c r="N263" s="7">
        <f t="shared" si="101"/>
        <v>0</v>
      </c>
      <c r="O263" s="7">
        <f t="shared" si="102"/>
        <v>0</v>
      </c>
      <c r="P263" s="7">
        <f t="shared" si="92"/>
        <v>0</v>
      </c>
      <c r="Q263" s="7" t="e">
        <f t="shared" si="103"/>
        <v>#N/A</v>
      </c>
      <c r="R263" s="7">
        <f t="shared" si="85"/>
        <v>-751</v>
      </c>
      <c r="S263" s="7" t="e">
        <f t="shared" si="93"/>
        <v>#N/A</v>
      </c>
      <c r="T263" s="7" t="e">
        <f t="shared" si="94"/>
        <v>#N/A</v>
      </c>
      <c r="U263" s="7" t="e">
        <f t="shared" si="95"/>
        <v>#N/A</v>
      </c>
      <c r="V263" s="7" t="e">
        <f t="shared" si="110"/>
        <v>#N/A</v>
      </c>
      <c r="W263" s="7" t="e">
        <f t="shared" si="111"/>
        <v>#N/A</v>
      </c>
      <c r="X263" s="7" t="e">
        <f t="shared" si="96"/>
        <v>#N/A</v>
      </c>
      <c r="Y263" s="7" t="e">
        <f t="shared" si="97"/>
        <v>#N/A</v>
      </c>
      <c r="Z263" s="7" t="e">
        <f t="shared" si="98"/>
        <v>#N/A</v>
      </c>
      <c r="AA263" s="7" t="e">
        <f t="shared" si="99"/>
        <v>#N/A</v>
      </c>
      <c r="AB263" s="7">
        <f t="shared" si="112"/>
        <v>0</v>
      </c>
      <c r="AC263" s="7">
        <f t="shared" si="114"/>
        <v>0</v>
      </c>
      <c r="AD263" s="7" t="e">
        <f t="shared" si="113"/>
        <v>#N/A</v>
      </c>
      <c r="AG263" s="7" t="e">
        <f t="shared" si="104"/>
        <v>#N/A</v>
      </c>
      <c r="AH263" s="7" t="e">
        <f t="shared" si="105"/>
        <v>#N/A</v>
      </c>
      <c r="AI263" s="7" t="e">
        <f t="shared" si="106"/>
        <v>#N/A</v>
      </c>
      <c r="AJ263" s="7" t="e">
        <f t="shared" si="107"/>
        <v>#N/A</v>
      </c>
      <c r="AK263" s="7" t="e">
        <v>#N/A</v>
      </c>
      <c r="AL263" s="7" t="e">
        <v>#N/A</v>
      </c>
      <c r="AN263" s="7" t="e">
        <f t="shared" si="108"/>
        <v>#N/A</v>
      </c>
      <c r="AO263" s="7" t="e">
        <f t="shared" si="109"/>
        <v>#N/A</v>
      </c>
      <c r="AP263" s="7" t="e">
        <v>#N/A</v>
      </c>
      <c r="AQ263" s="7" t="e">
        <v>#N/A</v>
      </c>
    </row>
    <row r="264" spans="1:43" outlineLevel="1">
      <c r="A264" s="95">
        <v>-750</v>
      </c>
      <c r="B264" s="8">
        <f t="shared" si="115"/>
        <v>335399.24183028191</v>
      </c>
      <c r="C264" s="9">
        <f t="shared" si="100"/>
        <v>4490.4059742745012</v>
      </c>
      <c r="D264" s="9">
        <f t="shared" si="116"/>
        <v>91.110922849832974</v>
      </c>
      <c r="E264" s="9">
        <f t="shared" si="117"/>
        <v>289.71543275382015</v>
      </c>
      <c r="F264" s="6">
        <f t="shared" si="86"/>
        <v>0</v>
      </c>
      <c r="G264" s="7">
        <f t="shared" si="87"/>
        <v>0</v>
      </c>
      <c r="H264" s="7">
        <f t="shared" si="118"/>
        <v>0</v>
      </c>
      <c r="I264" s="7">
        <f t="shared" si="119"/>
        <v>0</v>
      </c>
      <c r="J264" s="7">
        <f t="shared" si="88"/>
        <v>0</v>
      </c>
      <c r="K264" s="7">
        <f t="shared" si="89"/>
        <v>0</v>
      </c>
      <c r="L264" s="7">
        <f t="shared" si="90"/>
        <v>0</v>
      </c>
      <c r="M264" s="7">
        <f t="shared" si="91"/>
        <v>0</v>
      </c>
      <c r="N264" s="7">
        <f t="shared" si="101"/>
        <v>0</v>
      </c>
      <c r="O264" s="7">
        <f t="shared" si="102"/>
        <v>0</v>
      </c>
      <c r="P264" s="7">
        <f t="shared" si="92"/>
        <v>0</v>
      </c>
      <c r="Q264" s="7" t="e">
        <f t="shared" si="103"/>
        <v>#N/A</v>
      </c>
      <c r="R264" s="7">
        <f t="shared" si="85"/>
        <v>-750</v>
      </c>
      <c r="S264" s="7" t="e">
        <f t="shared" si="93"/>
        <v>#N/A</v>
      </c>
      <c r="T264" s="7" t="e">
        <f t="shared" si="94"/>
        <v>#N/A</v>
      </c>
      <c r="U264" s="7" t="e">
        <f t="shared" si="95"/>
        <v>#N/A</v>
      </c>
      <c r="V264" s="7" t="e">
        <f t="shared" si="110"/>
        <v>#N/A</v>
      </c>
      <c r="W264" s="7" t="e">
        <f t="shared" si="111"/>
        <v>#N/A</v>
      </c>
      <c r="X264" s="7" t="e">
        <f t="shared" si="96"/>
        <v>#N/A</v>
      </c>
      <c r="Y264" s="7" t="e">
        <f t="shared" si="97"/>
        <v>#N/A</v>
      </c>
      <c r="Z264" s="7" t="e">
        <f t="shared" si="98"/>
        <v>#N/A</v>
      </c>
      <c r="AA264" s="7" t="e">
        <f t="shared" si="99"/>
        <v>#N/A</v>
      </c>
      <c r="AB264" s="7">
        <f t="shared" si="112"/>
        <v>0</v>
      </c>
      <c r="AC264" s="7">
        <f t="shared" si="114"/>
        <v>0</v>
      </c>
      <c r="AD264" s="7" t="e">
        <f t="shared" si="113"/>
        <v>#N/A</v>
      </c>
      <c r="AG264" s="7" t="e">
        <f t="shared" si="104"/>
        <v>#N/A</v>
      </c>
      <c r="AH264" s="7" t="e">
        <f t="shared" si="105"/>
        <v>#N/A</v>
      </c>
      <c r="AI264" s="7" t="e">
        <f t="shared" si="106"/>
        <v>#N/A</v>
      </c>
      <c r="AJ264" s="7" t="e">
        <f t="shared" si="107"/>
        <v>#N/A</v>
      </c>
      <c r="AK264" s="7">
        <v>1.0000000474974513E-3</v>
      </c>
      <c r="AL264" s="7" t="e">
        <v>#N/A</v>
      </c>
      <c r="AN264" s="7" t="e">
        <f t="shared" si="108"/>
        <v>#N/A</v>
      </c>
      <c r="AO264" s="7" t="e">
        <f t="shared" si="109"/>
        <v>#N/A</v>
      </c>
      <c r="AP264" s="7" t="e">
        <v>#N/A</v>
      </c>
      <c r="AQ264" s="7" t="e">
        <v>#N/A</v>
      </c>
    </row>
    <row r="265" spans="1:43" outlineLevel="1">
      <c r="A265" s="95">
        <v>-749</v>
      </c>
      <c r="B265" s="8">
        <f t="shared" si="115"/>
        <v>328702.11398244277</v>
      </c>
      <c r="C265" s="9">
        <f t="shared" si="100"/>
        <v>4404.8424034366999</v>
      </c>
      <c r="D265" s="9">
        <f t="shared" si="116"/>
        <v>91.263323698551702</v>
      </c>
      <c r="E265" s="9">
        <f t="shared" si="117"/>
        <v>289.23393735315852</v>
      </c>
      <c r="F265" s="6">
        <f t="shared" si="86"/>
        <v>0</v>
      </c>
      <c r="G265" s="7">
        <f t="shared" si="87"/>
        <v>0</v>
      </c>
      <c r="H265" s="7">
        <f t="shared" si="118"/>
        <v>0</v>
      </c>
      <c r="I265" s="7">
        <f t="shared" si="119"/>
        <v>0</v>
      </c>
      <c r="J265" s="7">
        <f t="shared" si="88"/>
        <v>0</v>
      </c>
      <c r="K265" s="7">
        <f t="shared" si="89"/>
        <v>0</v>
      </c>
      <c r="L265" s="7">
        <f t="shared" si="90"/>
        <v>0</v>
      </c>
      <c r="M265" s="7">
        <f t="shared" si="91"/>
        <v>0</v>
      </c>
      <c r="N265" s="7">
        <f t="shared" si="101"/>
        <v>0</v>
      </c>
      <c r="O265" s="7">
        <f t="shared" si="102"/>
        <v>0</v>
      </c>
      <c r="P265" s="7">
        <f t="shared" si="92"/>
        <v>0</v>
      </c>
      <c r="Q265" s="7" t="e">
        <f t="shared" si="103"/>
        <v>#N/A</v>
      </c>
      <c r="R265" s="7">
        <f t="shared" si="85"/>
        <v>-749</v>
      </c>
      <c r="S265" s="7" t="e">
        <f t="shared" si="93"/>
        <v>#N/A</v>
      </c>
      <c r="T265" s="7" t="e">
        <f t="shared" si="94"/>
        <v>#N/A</v>
      </c>
      <c r="U265" s="7" t="e">
        <f t="shared" si="95"/>
        <v>#N/A</v>
      </c>
      <c r="V265" s="7" t="e">
        <f t="shared" si="110"/>
        <v>#N/A</v>
      </c>
      <c r="W265" s="7" t="e">
        <f t="shared" si="111"/>
        <v>#N/A</v>
      </c>
      <c r="X265" s="7" t="e">
        <f t="shared" si="96"/>
        <v>#N/A</v>
      </c>
      <c r="Y265" s="7" t="e">
        <f t="shared" si="97"/>
        <v>#N/A</v>
      </c>
      <c r="Z265" s="7" t="e">
        <f t="shared" si="98"/>
        <v>#N/A</v>
      </c>
      <c r="AA265" s="7" t="e">
        <f t="shared" si="99"/>
        <v>#N/A</v>
      </c>
      <c r="AB265" s="7">
        <f t="shared" si="112"/>
        <v>0</v>
      </c>
      <c r="AC265" s="7">
        <f t="shared" si="114"/>
        <v>0</v>
      </c>
      <c r="AD265" s="7" t="e">
        <f t="shared" si="113"/>
        <v>#N/A</v>
      </c>
      <c r="AG265" s="7" t="e">
        <f t="shared" si="104"/>
        <v>#N/A</v>
      </c>
      <c r="AH265" s="7" t="e">
        <f t="shared" si="105"/>
        <v>#N/A</v>
      </c>
      <c r="AI265" s="7" t="e">
        <f t="shared" si="106"/>
        <v>#N/A</v>
      </c>
      <c r="AJ265" s="7" t="e">
        <f t="shared" si="107"/>
        <v>#N/A</v>
      </c>
      <c r="AK265" s="7">
        <v>19.500425017380621</v>
      </c>
      <c r="AL265" s="7" t="e">
        <v>#N/A</v>
      </c>
      <c r="AN265" s="7" t="e">
        <f t="shared" si="108"/>
        <v>#N/A</v>
      </c>
      <c r="AO265" s="7" t="e">
        <f t="shared" si="109"/>
        <v>#N/A</v>
      </c>
      <c r="AP265" s="7" t="e">
        <v>#N/A</v>
      </c>
      <c r="AQ265" s="7" t="e">
        <v>#N/A</v>
      </c>
    </row>
    <row r="266" spans="1:43" outlineLevel="1">
      <c r="A266" s="95">
        <v>-748</v>
      </c>
      <c r="B266" s="8">
        <f t="shared" si="115"/>
        <v>322094.50719632208</v>
      </c>
      <c r="C266" s="9">
        <f t="shared" si="100"/>
        <v>4320.3758106150981</v>
      </c>
      <c r="D266" s="9">
        <f t="shared" si="116"/>
        <v>91.416856747129216</v>
      </c>
      <c r="E266" s="9">
        <f t="shared" si="117"/>
        <v>288.75429391840697</v>
      </c>
      <c r="F266" s="6">
        <f t="shared" si="86"/>
        <v>0</v>
      </c>
      <c r="G266" s="7">
        <f t="shared" si="87"/>
        <v>0</v>
      </c>
      <c r="H266" s="7">
        <f t="shared" si="118"/>
        <v>0</v>
      </c>
      <c r="I266" s="7">
        <f t="shared" si="119"/>
        <v>0</v>
      </c>
      <c r="J266" s="7">
        <f t="shared" si="88"/>
        <v>0</v>
      </c>
      <c r="K266" s="7">
        <f t="shared" si="89"/>
        <v>0</v>
      </c>
      <c r="L266" s="7">
        <f t="shared" si="90"/>
        <v>0</v>
      </c>
      <c r="M266" s="7">
        <f t="shared" si="91"/>
        <v>0</v>
      </c>
      <c r="N266" s="7">
        <f t="shared" si="101"/>
        <v>0</v>
      </c>
      <c r="O266" s="7">
        <f t="shared" si="102"/>
        <v>0</v>
      </c>
      <c r="P266" s="7">
        <f t="shared" si="92"/>
        <v>0</v>
      </c>
      <c r="Q266" s="7" t="e">
        <f t="shared" si="103"/>
        <v>#N/A</v>
      </c>
      <c r="R266" s="7">
        <f t="shared" si="85"/>
        <v>-748</v>
      </c>
      <c r="S266" s="7" t="e">
        <f t="shared" si="93"/>
        <v>#N/A</v>
      </c>
      <c r="T266" s="7" t="e">
        <f t="shared" si="94"/>
        <v>#N/A</v>
      </c>
      <c r="U266" s="7" t="e">
        <f t="shared" si="95"/>
        <v>#N/A</v>
      </c>
      <c r="V266" s="7" t="e">
        <f t="shared" si="110"/>
        <v>#N/A</v>
      </c>
      <c r="W266" s="7" t="e">
        <f t="shared" si="111"/>
        <v>#N/A</v>
      </c>
      <c r="X266" s="7" t="e">
        <f t="shared" si="96"/>
        <v>#N/A</v>
      </c>
      <c r="Y266" s="7" t="e">
        <f t="shared" si="97"/>
        <v>#N/A</v>
      </c>
      <c r="Z266" s="7" t="e">
        <f t="shared" si="98"/>
        <v>#N/A</v>
      </c>
      <c r="AA266" s="7" t="e">
        <f t="shared" si="99"/>
        <v>#N/A</v>
      </c>
      <c r="AB266" s="7">
        <f t="shared" si="112"/>
        <v>0</v>
      </c>
      <c r="AC266" s="7">
        <f t="shared" si="114"/>
        <v>0</v>
      </c>
      <c r="AD266" s="7" t="e">
        <f t="shared" si="113"/>
        <v>#N/A</v>
      </c>
      <c r="AG266" s="7" t="e">
        <f t="shared" si="104"/>
        <v>#N/A</v>
      </c>
      <c r="AH266" s="7" t="e">
        <f t="shared" si="105"/>
        <v>#N/A</v>
      </c>
      <c r="AI266" s="7" t="e">
        <f t="shared" si="106"/>
        <v>#N/A</v>
      </c>
      <c r="AJ266" s="7" t="e">
        <f t="shared" si="107"/>
        <v>#N/A</v>
      </c>
      <c r="AK266" s="7">
        <v>36</v>
      </c>
      <c r="AL266" s="7" t="e">
        <v>#N/A</v>
      </c>
      <c r="AN266" s="7" t="e">
        <f t="shared" si="108"/>
        <v>#N/A</v>
      </c>
      <c r="AO266" s="7" t="e">
        <f t="shared" si="109"/>
        <v>#N/A</v>
      </c>
      <c r="AP266" s="7" t="e">
        <v>#N/A</v>
      </c>
      <c r="AQ266" s="7" t="e">
        <v>#N/A</v>
      </c>
    </row>
    <row r="267" spans="1:43" outlineLevel="1">
      <c r="A267" s="95">
        <v>-747</v>
      </c>
      <c r="B267" s="8">
        <f t="shared" si="115"/>
        <v>315575.82065942511</v>
      </c>
      <c r="C267" s="9">
        <f t="shared" si="100"/>
        <v>4236.9997396469116</v>
      </c>
      <c r="D267" s="9">
        <f t="shared" si="116"/>
        <v>91.571455100397188</v>
      </c>
      <c r="E267" s="9">
        <f t="shared" si="117"/>
        <v>288.27601159167193</v>
      </c>
      <c r="F267" s="6">
        <f t="shared" si="86"/>
        <v>0</v>
      </c>
      <c r="G267" s="7">
        <f t="shared" si="87"/>
        <v>0</v>
      </c>
      <c r="H267" s="7">
        <f t="shared" si="118"/>
        <v>0</v>
      </c>
      <c r="I267" s="7">
        <f t="shared" si="119"/>
        <v>0</v>
      </c>
      <c r="J267" s="7">
        <f t="shared" si="88"/>
        <v>0</v>
      </c>
      <c r="K267" s="7">
        <f t="shared" si="89"/>
        <v>0</v>
      </c>
      <c r="L267" s="7">
        <f t="shared" si="90"/>
        <v>0</v>
      </c>
      <c r="M267" s="7">
        <f t="shared" si="91"/>
        <v>0</v>
      </c>
      <c r="N267" s="7">
        <f t="shared" si="101"/>
        <v>0</v>
      </c>
      <c r="O267" s="7">
        <f t="shared" si="102"/>
        <v>0</v>
      </c>
      <c r="P267" s="7">
        <f t="shared" si="92"/>
        <v>0</v>
      </c>
      <c r="Q267" s="7" t="e">
        <f t="shared" si="103"/>
        <v>#N/A</v>
      </c>
      <c r="R267" s="7">
        <f t="shared" si="85"/>
        <v>-747</v>
      </c>
      <c r="S267" s="7" t="e">
        <f t="shared" si="93"/>
        <v>#N/A</v>
      </c>
      <c r="T267" s="7" t="e">
        <f t="shared" si="94"/>
        <v>#N/A</v>
      </c>
      <c r="U267" s="7" t="e">
        <f t="shared" si="95"/>
        <v>#N/A</v>
      </c>
      <c r="V267" s="7" t="e">
        <f t="shared" si="110"/>
        <v>#N/A</v>
      </c>
      <c r="W267" s="7" t="e">
        <f t="shared" si="111"/>
        <v>#N/A</v>
      </c>
      <c r="X267" s="7" t="e">
        <f t="shared" si="96"/>
        <v>#N/A</v>
      </c>
      <c r="Y267" s="7" t="e">
        <f t="shared" si="97"/>
        <v>#N/A</v>
      </c>
      <c r="Z267" s="7" t="e">
        <f t="shared" si="98"/>
        <v>#N/A</v>
      </c>
      <c r="AA267" s="7" t="e">
        <f t="shared" si="99"/>
        <v>#N/A</v>
      </c>
      <c r="AB267" s="7">
        <f t="shared" si="112"/>
        <v>0</v>
      </c>
      <c r="AC267" s="7">
        <f t="shared" si="114"/>
        <v>0</v>
      </c>
      <c r="AD267" s="7" t="e">
        <f t="shared" si="113"/>
        <v>#N/A</v>
      </c>
      <c r="AG267" s="7" t="e">
        <f t="shared" si="104"/>
        <v>#N/A</v>
      </c>
      <c r="AH267" s="7" t="e">
        <f t="shared" si="105"/>
        <v>#N/A</v>
      </c>
      <c r="AI267" s="7" t="e">
        <f t="shared" si="106"/>
        <v>#N/A</v>
      </c>
      <c r="AJ267" s="7" t="e">
        <f t="shared" si="107"/>
        <v>#N/A</v>
      </c>
      <c r="AK267" s="7">
        <v>47.333166645635821</v>
      </c>
      <c r="AL267" s="7" t="e">
        <v>#N/A</v>
      </c>
      <c r="AN267" s="7" t="e">
        <f t="shared" si="108"/>
        <v>#N/A</v>
      </c>
      <c r="AO267" s="7" t="e">
        <f t="shared" si="109"/>
        <v>#N/A</v>
      </c>
      <c r="AP267" s="7" t="e">
        <v>#N/A</v>
      </c>
      <c r="AQ267" s="7" t="e">
        <v>#N/A</v>
      </c>
    </row>
    <row r="268" spans="1:43" outlineLevel="1">
      <c r="A268" s="95">
        <v>-746</v>
      </c>
      <c r="B268" s="8">
        <f t="shared" si="115"/>
        <v>309145.45355925709</v>
      </c>
      <c r="C268" s="9">
        <f t="shared" si="100"/>
        <v>4154.7070019474868</v>
      </c>
      <c r="D268" s="9">
        <f t="shared" si="116"/>
        <v>91.727143415921503</v>
      </c>
      <c r="E268" s="9">
        <f t="shared" si="117"/>
        <v>287.79933193693597</v>
      </c>
      <c r="F268" s="6">
        <f t="shared" si="86"/>
        <v>0</v>
      </c>
      <c r="G268" s="7">
        <f t="shared" si="87"/>
        <v>0</v>
      </c>
      <c r="H268" s="7">
        <f t="shared" si="118"/>
        <v>0</v>
      </c>
      <c r="I268" s="7">
        <f t="shared" si="119"/>
        <v>0</v>
      </c>
      <c r="J268" s="7">
        <f t="shared" si="88"/>
        <v>0</v>
      </c>
      <c r="K268" s="7">
        <f t="shared" si="89"/>
        <v>0</v>
      </c>
      <c r="L268" s="7">
        <f t="shared" si="90"/>
        <v>0</v>
      </c>
      <c r="M268" s="7">
        <f t="shared" si="91"/>
        <v>0</v>
      </c>
      <c r="N268" s="7">
        <f t="shared" si="101"/>
        <v>0</v>
      </c>
      <c r="O268" s="7">
        <f t="shared" si="102"/>
        <v>0</v>
      </c>
      <c r="P268" s="7">
        <f t="shared" si="92"/>
        <v>0</v>
      </c>
      <c r="Q268" s="7" t="e">
        <f t="shared" si="103"/>
        <v>#N/A</v>
      </c>
      <c r="R268" s="7">
        <f t="shared" si="85"/>
        <v>-746</v>
      </c>
      <c r="S268" s="7" t="e">
        <f t="shared" si="93"/>
        <v>#N/A</v>
      </c>
      <c r="T268" s="7" t="e">
        <f t="shared" si="94"/>
        <v>#N/A</v>
      </c>
      <c r="U268" s="7" t="e">
        <f t="shared" si="95"/>
        <v>#N/A</v>
      </c>
      <c r="V268" s="7" t="e">
        <f t="shared" si="110"/>
        <v>#N/A</v>
      </c>
      <c r="W268" s="7" t="e">
        <f t="shared" si="111"/>
        <v>#N/A</v>
      </c>
      <c r="X268" s="7" t="e">
        <f t="shared" si="96"/>
        <v>#N/A</v>
      </c>
      <c r="Y268" s="7" t="e">
        <f t="shared" si="97"/>
        <v>#N/A</v>
      </c>
      <c r="Z268" s="7" t="e">
        <f t="shared" si="98"/>
        <v>#N/A</v>
      </c>
      <c r="AA268" s="7" t="e">
        <f t="shared" si="99"/>
        <v>#N/A</v>
      </c>
      <c r="AB268" s="7">
        <f t="shared" si="112"/>
        <v>0</v>
      </c>
      <c r="AC268" s="7">
        <f t="shared" si="114"/>
        <v>0</v>
      </c>
      <c r="AD268" s="7" t="e">
        <f t="shared" si="113"/>
        <v>#N/A</v>
      </c>
      <c r="AG268" s="7" t="e">
        <f t="shared" si="104"/>
        <v>#N/A</v>
      </c>
      <c r="AH268" s="7" t="e">
        <f t="shared" si="105"/>
        <v>#N/A</v>
      </c>
      <c r="AI268" s="7" t="e">
        <f t="shared" si="106"/>
        <v>#N/A</v>
      </c>
      <c r="AJ268" s="7" t="e">
        <f t="shared" si="107"/>
        <v>#N/A</v>
      </c>
      <c r="AK268" s="7">
        <v>54.666533423791662</v>
      </c>
      <c r="AL268" s="7" t="e">
        <v>#N/A</v>
      </c>
      <c r="AN268" s="7" t="e">
        <f t="shared" si="108"/>
        <v>#N/A</v>
      </c>
      <c r="AO268" s="7" t="e">
        <f t="shared" si="109"/>
        <v>#N/A</v>
      </c>
      <c r="AP268" s="7" t="e">
        <v>#N/A</v>
      </c>
      <c r="AQ268" s="7" t="e">
        <v>#N/A</v>
      </c>
    </row>
    <row r="269" spans="1:43" outlineLevel="1">
      <c r="A269" s="95">
        <v>-745</v>
      </c>
      <c r="B269" s="8">
        <f t="shared" si="115"/>
        <v>302802.80508332327</v>
      </c>
      <c r="C269" s="9">
        <f t="shared" si="100"/>
        <v>4073.4904089321694</v>
      </c>
      <c r="D269" s="9">
        <f t="shared" si="116"/>
        <v>91.883915833690082</v>
      </c>
      <c r="E269" s="9">
        <f t="shared" si="117"/>
        <v>287.32425237755524</v>
      </c>
      <c r="F269" s="6">
        <f t="shared" si="86"/>
        <v>0</v>
      </c>
      <c r="G269" s="7">
        <f t="shared" si="87"/>
        <v>0</v>
      </c>
      <c r="H269" s="7">
        <f t="shared" si="118"/>
        <v>0</v>
      </c>
      <c r="I269" s="7">
        <f t="shared" si="119"/>
        <v>0</v>
      </c>
      <c r="J269" s="7">
        <f t="shared" si="88"/>
        <v>0</v>
      </c>
      <c r="K269" s="7">
        <f t="shared" si="89"/>
        <v>0</v>
      </c>
      <c r="L269" s="7">
        <f t="shared" si="90"/>
        <v>0</v>
      </c>
      <c r="M269" s="7">
        <f t="shared" si="91"/>
        <v>0</v>
      </c>
      <c r="N269" s="7">
        <f t="shared" si="101"/>
        <v>0</v>
      </c>
      <c r="O269" s="7">
        <f t="shared" si="102"/>
        <v>0</v>
      </c>
      <c r="P269" s="7">
        <f t="shared" si="92"/>
        <v>0</v>
      </c>
      <c r="Q269" s="7" t="e">
        <f t="shared" si="103"/>
        <v>#N/A</v>
      </c>
      <c r="R269" s="7">
        <f t="shared" si="85"/>
        <v>-745</v>
      </c>
      <c r="S269" s="7" t="e">
        <f t="shared" si="93"/>
        <v>#N/A</v>
      </c>
      <c r="T269" s="7" t="e">
        <f t="shared" si="94"/>
        <v>#N/A</v>
      </c>
      <c r="U269" s="7" t="e">
        <f t="shared" si="95"/>
        <v>#N/A</v>
      </c>
      <c r="V269" s="7" t="e">
        <f t="shared" si="110"/>
        <v>#N/A</v>
      </c>
      <c r="W269" s="7" t="e">
        <f t="shared" si="111"/>
        <v>#N/A</v>
      </c>
      <c r="X269" s="7" t="e">
        <f t="shared" si="96"/>
        <v>#N/A</v>
      </c>
      <c r="Y269" s="7" t="e">
        <f t="shared" si="97"/>
        <v>#N/A</v>
      </c>
      <c r="Z269" s="7" t="e">
        <f t="shared" si="98"/>
        <v>#N/A</v>
      </c>
      <c r="AA269" s="7" t="e">
        <f t="shared" si="99"/>
        <v>#N/A</v>
      </c>
      <c r="AB269" s="7">
        <f t="shared" si="112"/>
        <v>0</v>
      </c>
      <c r="AC269" s="7">
        <f t="shared" si="114"/>
        <v>0</v>
      </c>
      <c r="AD269" s="7" t="e">
        <f t="shared" si="113"/>
        <v>#N/A</v>
      </c>
      <c r="AG269" s="7" t="e">
        <f t="shared" si="104"/>
        <v>#N/A</v>
      </c>
      <c r="AH269" s="7" t="e">
        <f t="shared" si="105"/>
        <v>#N/A</v>
      </c>
      <c r="AI269" s="7" t="e">
        <f t="shared" si="106"/>
        <v>#N/A</v>
      </c>
      <c r="AJ269" s="7" t="e">
        <f t="shared" si="107"/>
        <v>#N/A</v>
      </c>
      <c r="AK269" s="7">
        <v>60</v>
      </c>
      <c r="AL269" s="7">
        <v>60</v>
      </c>
      <c r="AN269" s="7" t="e">
        <f t="shared" si="108"/>
        <v>#N/A</v>
      </c>
      <c r="AO269" s="7" t="e">
        <f t="shared" si="109"/>
        <v>#N/A</v>
      </c>
      <c r="AP269" s="7" t="e">
        <v>#N/A</v>
      </c>
      <c r="AQ269" s="7" t="e">
        <v>#N/A</v>
      </c>
    </row>
    <row r="270" spans="1:43" outlineLevel="1">
      <c r="A270" s="95">
        <v>-744</v>
      </c>
      <c r="B270" s="8">
        <f t="shared" si="115"/>
        <v>296547.27441912889</v>
      </c>
      <c r="C270" s="9">
        <f t="shared" si="100"/>
        <v>3993.3435044381768</v>
      </c>
      <c r="D270" s="9">
        <f t="shared" si="116"/>
        <v>92.041827528847051</v>
      </c>
      <c r="E270" s="9">
        <f t="shared" si="117"/>
        <v>286.85077033688702</v>
      </c>
      <c r="F270" s="6">
        <f t="shared" si="86"/>
        <v>0</v>
      </c>
      <c r="G270" s="7">
        <f t="shared" si="87"/>
        <v>0</v>
      </c>
      <c r="H270" s="7">
        <f t="shared" si="118"/>
        <v>0</v>
      </c>
      <c r="I270" s="7">
        <f t="shared" si="119"/>
        <v>0</v>
      </c>
      <c r="J270" s="7">
        <f t="shared" si="88"/>
        <v>0</v>
      </c>
      <c r="K270" s="7">
        <f t="shared" si="89"/>
        <v>0</v>
      </c>
      <c r="L270" s="7">
        <f t="shared" si="90"/>
        <v>0</v>
      </c>
      <c r="M270" s="7">
        <f t="shared" si="91"/>
        <v>0</v>
      </c>
      <c r="N270" s="7">
        <f t="shared" si="101"/>
        <v>0</v>
      </c>
      <c r="O270" s="7">
        <f t="shared" si="102"/>
        <v>0</v>
      </c>
      <c r="P270" s="7">
        <f t="shared" si="92"/>
        <v>0</v>
      </c>
      <c r="Q270" s="7" t="e">
        <f t="shared" si="103"/>
        <v>#N/A</v>
      </c>
      <c r="R270" s="7">
        <f t="shared" si="85"/>
        <v>-744</v>
      </c>
      <c r="S270" s="7" t="e">
        <f t="shared" si="93"/>
        <v>#N/A</v>
      </c>
      <c r="T270" s="7" t="e">
        <f t="shared" si="94"/>
        <v>#N/A</v>
      </c>
      <c r="U270" s="7" t="e">
        <f t="shared" si="95"/>
        <v>#N/A</v>
      </c>
      <c r="V270" s="7" t="e">
        <f t="shared" si="110"/>
        <v>#N/A</v>
      </c>
      <c r="W270" s="7" t="e">
        <f t="shared" si="111"/>
        <v>#N/A</v>
      </c>
      <c r="X270" s="7" t="e">
        <f t="shared" si="96"/>
        <v>#N/A</v>
      </c>
      <c r="Y270" s="7" t="e">
        <f t="shared" si="97"/>
        <v>#N/A</v>
      </c>
      <c r="Z270" s="7" t="e">
        <f t="shared" si="98"/>
        <v>#N/A</v>
      </c>
      <c r="AA270" s="7" t="e">
        <f t="shared" si="99"/>
        <v>#N/A</v>
      </c>
      <c r="AB270" s="7">
        <f t="shared" si="112"/>
        <v>0</v>
      </c>
      <c r="AC270" s="7">
        <f t="shared" si="114"/>
        <v>0</v>
      </c>
      <c r="AD270" s="7" t="e">
        <f t="shared" si="113"/>
        <v>#N/A</v>
      </c>
      <c r="AG270" s="7" t="e">
        <f t="shared" si="104"/>
        <v>#N/A</v>
      </c>
      <c r="AH270" s="7" t="e">
        <f t="shared" si="105"/>
        <v>#N/A</v>
      </c>
      <c r="AI270" s="7" t="e">
        <f t="shared" si="106"/>
        <v>#N/A</v>
      </c>
      <c r="AJ270" s="7" t="e">
        <f t="shared" si="107"/>
        <v>#N/A</v>
      </c>
      <c r="AK270" s="7" t="e">
        <v>#N/A</v>
      </c>
      <c r="AL270" s="7">
        <v>61.665509249394141</v>
      </c>
      <c r="AN270" s="7" t="e">
        <f t="shared" si="108"/>
        <v>#N/A</v>
      </c>
      <c r="AO270" s="7" t="e">
        <f t="shared" si="109"/>
        <v>#N/A</v>
      </c>
      <c r="AP270" s="7" t="e">
        <v>#N/A</v>
      </c>
      <c r="AQ270" s="7" t="e">
        <v>#N/A</v>
      </c>
    </row>
    <row r="271" spans="1:43" outlineLevel="1">
      <c r="A271" s="95">
        <v>-743</v>
      </c>
      <c r="B271" s="8">
        <f t="shared" si="115"/>
        <v>290378.26075417921</v>
      </c>
      <c r="C271" s="9">
        <f t="shared" si="100"/>
        <v>3914.2590998808537</v>
      </c>
      <c r="D271" s="9">
        <f t="shared" si="116"/>
        <v>92.2007505710678</v>
      </c>
      <c r="E271" s="9">
        <f t="shared" si="117"/>
        <v>286.37888323828861</v>
      </c>
      <c r="F271" s="6">
        <f t="shared" si="86"/>
        <v>0</v>
      </c>
      <c r="G271" s="7">
        <f t="shared" si="87"/>
        <v>0</v>
      </c>
      <c r="H271" s="7">
        <f t="shared" si="118"/>
        <v>0</v>
      </c>
      <c r="I271" s="7">
        <f t="shared" si="119"/>
        <v>0</v>
      </c>
      <c r="J271" s="7">
        <f t="shared" si="88"/>
        <v>0</v>
      </c>
      <c r="K271" s="7">
        <f t="shared" si="89"/>
        <v>0</v>
      </c>
      <c r="L271" s="7">
        <f t="shared" si="90"/>
        <v>0</v>
      </c>
      <c r="M271" s="7">
        <f t="shared" si="91"/>
        <v>0</v>
      </c>
      <c r="N271" s="7">
        <f t="shared" si="101"/>
        <v>0</v>
      </c>
      <c r="O271" s="7">
        <f t="shared" si="102"/>
        <v>0</v>
      </c>
      <c r="P271" s="7">
        <f t="shared" si="92"/>
        <v>0</v>
      </c>
      <c r="Q271" s="7" t="e">
        <f t="shared" si="103"/>
        <v>#N/A</v>
      </c>
      <c r="R271" s="7">
        <f t="shared" si="85"/>
        <v>-743</v>
      </c>
      <c r="S271" s="7" t="e">
        <f t="shared" si="93"/>
        <v>#N/A</v>
      </c>
      <c r="T271" s="7" t="e">
        <f t="shared" si="94"/>
        <v>#N/A</v>
      </c>
      <c r="U271" s="7" t="e">
        <f t="shared" si="95"/>
        <v>#N/A</v>
      </c>
      <c r="V271" s="7" t="e">
        <f t="shared" si="110"/>
        <v>#N/A</v>
      </c>
      <c r="W271" s="7" t="e">
        <f t="shared" si="111"/>
        <v>#N/A</v>
      </c>
      <c r="X271" s="7" t="e">
        <f t="shared" si="96"/>
        <v>#N/A</v>
      </c>
      <c r="Y271" s="7" t="e">
        <f t="shared" si="97"/>
        <v>#N/A</v>
      </c>
      <c r="Z271" s="7" t="e">
        <f t="shared" si="98"/>
        <v>#N/A</v>
      </c>
      <c r="AA271" s="7" t="e">
        <f t="shared" si="99"/>
        <v>#N/A</v>
      </c>
      <c r="AB271" s="7">
        <f t="shared" si="112"/>
        <v>0</v>
      </c>
      <c r="AC271" s="7">
        <f t="shared" si="114"/>
        <v>0</v>
      </c>
      <c r="AD271" s="7" t="e">
        <f t="shared" si="113"/>
        <v>#N/A</v>
      </c>
      <c r="AG271" s="7" t="e">
        <f t="shared" si="104"/>
        <v>#N/A</v>
      </c>
      <c r="AH271" s="7" t="e">
        <f t="shared" si="105"/>
        <v>#N/A</v>
      </c>
      <c r="AI271" s="7" t="e">
        <f t="shared" si="106"/>
        <v>#N/A</v>
      </c>
      <c r="AJ271" s="7" t="e">
        <f t="shared" si="107"/>
        <v>#N/A</v>
      </c>
      <c r="AK271" s="7" t="e">
        <v>#N/A</v>
      </c>
      <c r="AL271" s="7">
        <v>63.324074054757752</v>
      </c>
      <c r="AN271" s="7" t="e">
        <f t="shared" si="108"/>
        <v>#N/A</v>
      </c>
      <c r="AO271" s="7" t="e">
        <f t="shared" si="109"/>
        <v>#N/A</v>
      </c>
      <c r="AP271" s="7" t="e">
        <v>#N/A</v>
      </c>
      <c r="AQ271" s="7" t="e">
        <v>#N/A</v>
      </c>
    </row>
    <row r="272" spans="1:43" outlineLevel="1">
      <c r="A272" s="95">
        <v>-742</v>
      </c>
      <c r="B272" s="8">
        <f t="shared" si="115"/>
        <v>284295.16327598318</v>
      </c>
      <c r="C272" s="9">
        <f t="shared" si="100"/>
        <v>3836.230006675547</v>
      </c>
      <c r="D272" s="9">
        <f t="shared" si="116"/>
        <v>92.360740135496386</v>
      </c>
      <c r="E272" s="9">
        <f t="shared" si="117"/>
        <v>285.90858850511614</v>
      </c>
      <c r="F272" s="6">
        <f t="shared" si="86"/>
        <v>0</v>
      </c>
      <c r="G272" s="7">
        <f t="shared" si="87"/>
        <v>0</v>
      </c>
      <c r="H272" s="7">
        <f t="shared" si="118"/>
        <v>0</v>
      </c>
      <c r="I272" s="7">
        <f t="shared" si="119"/>
        <v>0</v>
      </c>
      <c r="J272" s="7">
        <f t="shared" si="88"/>
        <v>0</v>
      </c>
      <c r="K272" s="7">
        <f t="shared" si="89"/>
        <v>0</v>
      </c>
      <c r="L272" s="7">
        <f t="shared" si="90"/>
        <v>0</v>
      </c>
      <c r="M272" s="7">
        <f t="shared" si="91"/>
        <v>0</v>
      </c>
      <c r="N272" s="7">
        <f t="shared" si="101"/>
        <v>0</v>
      </c>
      <c r="O272" s="7">
        <f t="shared" si="102"/>
        <v>0</v>
      </c>
      <c r="P272" s="7">
        <f t="shared" si="92"/>
        <v>0</v>
      </c>
      <c r="Q272" s="7" t="e">
        <f t="shared" si="103"/>
        <v>#N/A</v>
      </c>
      <c r="R272" s="7">
        <f t="shared" si="85"/>
        <v>-742</v>
      </c>
      <c r="S272" s="7" t="e">
        <f t="shared" si="93"/>
        <v>#N/A</v>
      </c>
      <c r="T272" s="7" t="e">
        <f t="shared" si="94"/>
        <v>#N/A</v>
      </c>
      <c r="U272" s="7" t="e">
        <f t="shared" si="95"/>
        <v>#N/A</v>
      </c>
      <c r="V272" s="7" t="e">
        <f t="shared" si="110"/>
        <v>#N/A</v>
      </c>
      <c r="W272" s="7" t="e">
        <f t="shared" si="111"/>
        <v>#N/A</v>
      </c>
      <c r="X272" s="7" t="e">
        <f t="shared" si="96"/>
        <v>#N/A</v>
      </c>
      <c r="Y272" s="7" t="e">
        <f t="shared" si="97"/>
        <v>#N/A</v>
      </c>
      <c r="Z272" s="7" t="e">
        <f t="shared" si="98"/>
        <v>#N/A</v>
      </c>
      <c r="AA272" s="7" t="e">
        <f t="shared" si="99"/>
        <v>#N/A</v>
      </c>
      <c r="AB272" s="7">
        <f t="shared" si="112"/>
        <v>0</v>
      </c>
      <c r="AC272" s="7">
        <f t="shared" si="114"/>
        <v>0</v>
      </c>
      <c r="AD272" s="7" t="e">
        <f t="shared" si="113"/>
        <v>#N/A</v>
      </c>
      <c r="AG272" s="7" t="e">
        <f t="shared" si="104"/>
        <v>#N/A</v>
      </c>
      <c r="AH272" s="7" t="e">
        <f t="shared" si="105"/>
        <v>#N/A</v>
      </c>
      <c r="AI272" s="7" t="e">
        <f t="shared" si="106"/>
        <v>#N/A</v>
      </c>
      <c r="AJ272" s="7" t="e">
        <f t="shared" si="107"/>
        <v>#N/A</v>
      </c>
      <c r="AK272" s="7" t="e">
        <v>#N/A</v>
      </c>
      <c r="AL272" s="7">
        <v>64.968749972060323</v>
      </c>
      <c r="AN272" s="7" t="e">
        <f t="shared" si="108"/>
        <v>#N/A</v>
      </c>
      <c r="AO272" s="7" t="e">
        <f t="shared" si="109"/>
        <v>#N/A</v>
      </c>
      <c r="AP272" s="7" t="e">
        <v>#N/A</v>
      </c>
      <c r="AQ272" s="7" t="e">
        <v>#N/A</v>
      </c>
    </row>
    <row r="273" spans="1:43" outlineLevel="1">
      <c r="A273" s="95">
        <v>-741</v>
      </c>
      <c r="B273" s="8">
        <f t="shared" si="115"/>
        <v>278297.38117203861</v>
      </c>
      <c r="C273" s="9">
        <f t="shared" si="100"/>
        <v>3759.2497686594725</v>
      </c>
      <c r="D273" s="9">
        <f t="shared" si="116"/>
        <v>92.521790362120711</v>
      </c>
      <c r="E273" s="9">
        <f t="shared" si="117"/>
        <v>285.4401277013522</v>
      </c>
      <c r="F273" s="6">
        <f t="shared" si="86"/>
        <v>0</v>
      </c>
      <c r="G273" s="7">
        <f t="shared" si="87"/>
        <v>0</v>
      </c>
      <c r="H273" s="7">
        <f t="shared" si="118"/>
        <v>0</v>
      </c>
      <c r="I273" s="7">
        <f t="shared" si="119"/>
        <v>0</v>
      </c>
      <c r="J273" s="7">
        <f t="shared" si="88"/>
        <v>0</v>
      </c>
      <c r="K273" s="7">
        <f t="shared" si="89"/>
        <v>0</v>
      </c>
      <c r="L273" s="7">
        <f t="shared" si="90"/>
        <v>0</v>
      </c>
      <c r="M273" s="7">
        <f t="shared" si="91"/>
        <v>0</v>
      </c>
      <c r="N273" s="7">
        <f t="shared" si="101"/>
        <v>0</v>
      </c>
      <c r="O273" s="7">
        <f t="shared" si="102"/>
        <v>0</v>
      </c>
      <c r="P273" s="7">
        <f t="shared" si="92"/>
        <v>0</v>
      </c>
      <c r="Q273" s="7" t="e">
        <f t="shared" si="103"/>
        <v>#N/A</v>
      </c>
      <c r="R273" s="7">
        <f t="shared" si="85"/>
        <v>-741</v>
      </c>
      <c r="S273" s="7" t="e">
        <f t="shared" si="93"/>
        <v>#N/A</v>
      </c>
      <c r="T273" s="7" t="e">
        <f t="shared" si="94"/>
        <v>#N/A</v>
      </c>
      <c r="U273" s="7" t="e">
        <f t="shared" si="95"/>
        <v>#N/A</v>
      </c>
      <c r="V273" s="7" t="e">
        <f t="shared" si="110"/>
        <v>#N/A</v>
      </c>
      <c r="W273" s="7" t="e">
        <f t="shared" si="111"/>
        <v>#N/A</v>
      </c>
      <c r="X273" s="7" t="e">
        <f t="shared" si="96"/>
        <v>#N/A</v>
      </c>
      <c r="Y273" s="7" t="e">
        <f t="shared" si="97"/>
        <v>#N/A</v>
      </c>
      <c r="Z273" s="7" t="e">
        <f t="shared" si="98"/>
        <v>#N/A</v>
      </c>
      <c r="AA273" s="7" t="e">
        <f t="shared" si="99"/>
        <v>#N/A</v>
      </c>
      <c r="AB273" s="7">
        <f t="shared" si="112"/>
        <v>0</v>
      </c>
      <c r="AC273" s="7">
        <f t="shared" si="114"/>
        <v>0</v>
      </c>
      <c r="AD273" s="7" t="e">
        <f t="shared" si="113"/>
        <v>#N/A</v>
      </c>
      <c r="AG273" s="7" t="e">
        <f t="shared" si="104"/>
        <v>#N/A</v>
      </c>
      <c r="AH273" s="7" t="e">
        <f t="shared" si="105"/>
        <v>#N/A</v>
      </c>
      <c r="AI273" s="7" t="e">
        <f t="shared" si="106"/>
        <v>#N/A</v>
      </c>
      <c r="AJ273" s="7" t="e">
        <f t="shared" si="107"/>
        <v>#N/A</v>
      </c>
      <c r="AK273" s="7" t="e">
        <v>#N/A</v>
      </c>
      <c r="AL273" s="7">
        <v>66.592592557271317</v>
      </c>
      <c r="AN273" s="7" t="e">
        <f t="shared" si="108"/>
        <v>#N/A</v>
      </c>
      <c r="AO273" s="7" t="e">
        <f t="shared" si="109"/>
        <v>#N/A</v>
      </c>
      <c r="AP273" s="7" t="e">
        <v>#N/A</v>
      </c>
      <c r="AQ273" s="7" t="e">
        <v>#N/A</v>
      </c>
    </row>
    <row r="274" spans="1:43" outlineLevel="1">
      <c r="A274" s="95">
        <v>-740</v>
      </c>
      <c r="B274" s="8">
        <f t="shared" si="115"/>
        <v>272384.31362985447</v>
      </c>
      <c r="C274" s="9">
        <f t="shared" si="100"/>
        <v>3683.311197247976</v>
      </c>
      <c r="D274" s="9">
        <f t="shared" si="116"/>
        <v>92.683925908506779</v>
      </c>
      <c r="E274" s="9">
        <f t="shared" si="117"/>
        <v>284.9730099691032</v>
      </c>
      <c r="F274" s="6">
        <f t="shared" si="86"/>
        <v>0</v>
      </c>
      <c r="G274" s="7">
        <f t="shared" si="87"/>
        <v>0</v>
      </c>
      <c r="H274" s="7">
        <f t="shared" si="118"/>
        <v>0</v>
      </c>
      <c r="I274" s="7">
        <f t="shared" si="119"/>
        <v>0</v>
      </c>
      <c r="J274" s="7">
        <f t="shared" si="88"/>
        <v>0</v>
      </c>
      <c r="K274" s="7">
        <f t="shared" si="89"/>
        <v>0</v>
      </c>
      <c r="L274" s="7">
        <f t="shared" si="90"/>
        <v>0</v>
      </c>
      <c r="M274" s="7">
        <f t="shared" si="91"/>
        <v>0</v>
      </c>
      <c r="N274" s="7">
        <f t="shared" si="101"/>
        <v>0</v>
      </c>
      <c r="O274" s="7">
        <f t="shared" si="102"/>
        <v>0</v>
      </c>
      <c r="P274" s="7">
        <f t="shared" si="92"/>
        <v>0</v>
      </c>
      <c r="Q274" s="7" t="e">
        <f t="shared" si="103"/>
        <v>#N/A</v>
      </c>
      <c r="R274" s="7">
        <f t="shared" si="85"/>
        <v>-740</v>
      </c>
      <c r="S274" s="7" t="e">
        <f t="shared" si="93"/>
        <v>#N/A</v>
      </c>
      <c r="T274" s="7" t="e">
        <f t="shared" si="94"/>
        <v>#N/A</v>
      </c>
      <c r="U274" s="7" t="e">
        <f t="shared" si="95"/>
        <v>#N/A</v>
      </c>
      <c r="V274" s="7" t="e">
        <f t="shared" si="110"/>
        <v>#N/A</v>
      </c>
      <c r="W274" s="7" t="e">
        <f t="shared" si="111"/>
        <v>#N/A</v>
      </c>
      <c r="X274" s="7" t="e">
        <f t="shared" si="96"/>
        <v>#N/A</v>
      </c>
      <c r="Y274" s="7" t="e">
        <f t="shared" si="97"/>
        <v>#N/A</v>
      </c>
      <c r="Z274" s="7" t="e">
        <f t="shared" si="98"/>
        <v>#N/A</v>
      </c>
      <c r="AA274" s="7" t="e">
        <f t="shared" si="99"/>
        <v>#N/A</v>
      </c>
      <c r="AB274" s="7">
        <f t="shared" si="112"/>
        <v>0</v>
      </c>
      <c r="AC274" s="7">
        <f t="shared" si="114"/>
        <v>0</v>
      </c>
      <c r="AD274" s="7" t="e">
        <f t="shared" si="113"/>
        <v>#N/A</v>
      </c>
      <c r="AG274" s="7" t="e">
        <f t="shared" si="104"/>
        <v>#N/A</v>
      </c>
      <c r="AH274" s="7" t="e">
        <f t="shared" si="105"/>
        <v>#N/A</v>
      </c>
      <c r="AI274" s="7" t="e">
        <f t="shared" si="106"/>
        <v>#N/A</v>
      </c>
      <c r="AJ274" s="7" t="e">
        <f t="shared" si="107"/>
        <v>#N/A</v>
      </c>
      <c r="AK274" s="7" t="e">
        <v>#N/A</v>
      </c>
      <c r="AL274" s="7">
        <v>68.188657366360232</v>
      </c>
      <c r="AN274" s="7" t="e">
        <f t="shared" si="108"/>
        <v>#N/A</v>
      </c>
      <c r="AO274" s="7" t="e">
        <f t="shared" si="109"/>
        <v>#N/A</v>
      </c>
      <c r="AP274" s="7" t="e">
        <v>#N/A</v>
      </c>
      <c r="AQ274" s="7" t="e">
        <v>#N/A</v>
      </c>
    </row>
    <row r="275" spans="1:43" outlineLevel="1">
      <c r="A275" s="95">
        <v>-739</v>
      </c>
      <c r="B275" s="8">
        <f t="shared" si="115"/>
        <v>266555.359836936</v>
      </c>
      <c r="C275" s="9">
        <f t="shared" si="100"/>
        <v>3608.4071038564057</v>
      </c>
      <c r="D275" s="9">
        <f t="shared" si="116"/>
        <v>92.847079879486202</v>
      </c>
      <c r="E275" s="9">
        <f t="shared" si="117"/>
        <v>284.50747687235167</v>
      </c>
      <c r="F275" s="6">
        <f t="shared" si="86"/>
        <v>0</v>
      </c>
      <c r="G275" s="7">
        <f t="shared" si="87"/>
        <v>0</v>
      </c>
      <c r="H275" s="7">
        <f t="shared" si="118"/>
        <v>0</v>
      </c>
      <c r="I275" s="7">
        <f t="shared" si="119"/>
        <v>0</v>
      </c>
      <c r="J275" s="7">
        <f t="shared" si="88"/>
        <v>0</v>
      </c>
      <c r="K275" s="7">
        <f t="shared" si="89"/>
        <v>0</v>
      </c>
      <c r="L275" s="7">
        <f t="shared" si="90"/>
        <v>0</v>
      </c>
      <c r="M275" s="7">
        <f t="shared" si="91"/>
        <v>0</v>
      </c>
      <c r="N275" s="7">
        <f t="shared" si="101"/>
        <v>0</v>
      </c>
      <c r="O275" s="7">
        <f t="shared" si="102"/>
        <v>0</v>
      </c>
      <c r="P275" s="7">
        <f t="shared" si="92"/>
        <v>0</v>
      </c>
      <c r="Q275" s="7" t="e">
        <f t="shared" si="103"/>
        <v>#N/A</v>
      </c>
      <c r="R275" s="7">
        <f t="shared" si="85"/>
        <v>-739</v>
      </c>
      <c r="S275" s="7" t="e">
        <f t="shared" si="93"/>
        <v>#N/A</v>
      </c>
      <c r="T275" s="7" t="e">
        <f t="shared" si="94"/>
        <v>#N/A</v>
      </c>
      <c r="U275" s="7" t="e">
        <f t="shared" si="95"/>
        <v>#N/A</v>
      </c>
      <c r="V275" s="7" t="e">
        <f t="shared" si="110"/>
        <v>#N/A</v>
      </c>
      <c r="W275" s="7" t="e">
        <f t="shared" si="111"/>
        <v>#N/A</v>
      </c>
      <c r="X275" s="7" t="e">
        <f t="shared" si="96"/>
        <v>#N/A</v>
      </c>
      <c r="Y275" s="7" t="e">
        <f t="shared" si="97"/>
        <v>#N/A</v>
      </c>
      <c r="Z275" s="7" t="e">
        <f t="shared" si="98"/>
        <v>#N/A</v>
      </c>
      <c r="AA275" s="7" t="e">
        <f t="shared" si="99"/>
        <v>#N/A</v>
      </c>
      <c r="AB275" s="7">
        <f t="shared" si="112"/>
        <v>0</v>
      </c>
      <c r="AC275" s="7">
        <f t="shared" si="114"/>
        <v>0</v>
      </c>
      <c r="AD275" s="7" t="e">
        <f t="shared" si="113"/>
        <v>#N/A</v>
      </c>
      <c r="AG275" s="7" t="e">
        <f t="shared" si="104"/>
        <v>#N/A</v>
      </c>
      <c r="AH275" s="7" t="e">
        <f t="shared" si="105"/>
        <v>#N/A</v>
      </c>
      <c r="AI275" s="7" t="e">
        <f t="shared" si="106"/>
        <v>#N/A</v>
      </c>
      <c r="AJ275" s="7" t="e">
        <f t="shared" si="107"/>
        <v>#N/A</v>
      </c>
      <c r="AK275" s="7" t="e">
        <v>#N/A</v>
      </c>
      <c r="AL275" s="7">
        <v>69.749999955296516</v>
      </c>
      <c r="AN275" s="7" t="e">
        <f t="shared" si="108"/>
        <v>#N/A</v>
      </c>
      <c r="AO275" s="7" t="e">
        <f t="shared" si="109"/>
        <v>#N/A</v>
      </c>
      <c r="AP275" s="7" t="e">
        <v>#N/A</v>
      </c>
      <c r="AQ275" s="7" t="e">
        <v>#N/A</v>
      </c>
    </row>
    <row r="276" spans="1:43" outlineLevel="1">
      <c r="A276" s="95">
        <v>-738</v>
      </c>
      <c r="B276" s="8">
        <f t="shared" si="115"/>
        <v>260809.91898078844</v>
      </c>
      <c r="C276" s="9">
        <f t="shared" si="100"/>
        <v>3534.5310323219746</v>
      </c>
      <c r="D276" s="9">
        <f t="shared" si="116"/>
        <v>93.011276932624966</v>
      </c>
      <c r="E276" s="9">
        <f t="shared" si="117"/>
        <v>284.04352583445376</v>
      </c>
      <c r="F276" s="6">
        <f t="shared" si="86"/>
        <v>0</v>
      </c>
      <c r="G276" s="7">
        <f t="shared" si="87"/>
        <v>0</v>
      </c>
      <c r="H276" s="7">
        <f t="shared" si="118"/>
        <v>0</v>
      </c>
      <c r="I276" s="7">
        <f t="shared" si="119"/>
        <v>0</v>
      </c>
      <c r="J276" s="7">
        <f t="shared" si="88"/>
        <v>0</v>
      </c>
      <c r="K276" s="7">
        <f t="shared" si="89"/>
        <v>0</v>
      </c>
      <c r="L276" s="7">
        <f t="shared" si="90"/>
        <v>0</v>
      </c>
      <c r="M276" s="7">
        <f t="shared" si="91"/>
        <v>0</v>
      </c>
      <c r="N276" s="7">
        <f t="shared" si="101"/>
        <v>0</v>
      </c>
      <c r="O276" s="7">
        <f t="shared" si="102"/>
        <v>0</v>
      </c>
      <c r="P276" s="7">
        <f t="shared" si="92"/>
        <v>0</v>
      </c>
      <c r="Q276" s="7" t="e">
        <f t="shared" si="103"/>
        <v>#N/A</v>
      </c>
      <c r="R276" s="7">
        <f t="shared" si="85"/>
        <v>-738</v>
      </c>
      <c r="S276" s="7" t="e">
        <f t="shared" si="93"/>
        <v>#N/A</v>
      </c>
      <c r="T276" s="7" t="e">
        <f t="shared" si="94"/>
        <v>#N/A</v>
      </c>
      <c r="U276" s="7" t="e">
        <f t="shared" si="95"/>
        <v>#N/A</v>
      </c>
      <c r="V276" s="7" t="e">
        <f t="shared" si="110"/>
        <v>#N/A</v>
      </c>
      <c r="W276" s="7" t="e">
        <f t="shared" si="111"/>
        <v>#N/A</v>
      </c>
      <c r="X276" s="7" t="e">
        <f t="shared" si="96"/>
        <v>#N/A</v>
      </c>
      <c r="Y276" s="7" t="e">
        <f t="shared" si="97"/>
        <v>#N/A</v>
      </c>
      <c r="Z276" s="7" t="e">
        <f t="shared" si="98"/>
        <v>#N/A</v>
      </c>
      <c r="AA276" s="7" t="e">
        <f t="shared" si="99"/>
        <v>#N/A</v>
      </c>
      <c r="AB276" s="7">
        <f t="shared" si="112"/>
        <v>0</v>
      </c>
      <c r="AC276" s="7">
        <f t="shared" si="114"/>
        <v>0</v>
      </c>
      <c r="AD276" s="7" t="e">
        <f t="shared" si="113"/>
        <v>#N/A</v>
      </c>
      <c r="AG276" s="7" t="e">
        <f t="shared" si="104"/>
        <v>#N/A</v>
      </c>
      <c r="AH276" s="7" t="e">
        <f t="shared" si="105"/>
        <v>#N/A</v>
      </c>
      <c r="AI276" s="7" t="e">
        <f t="shared" si="106"/>
        <v>#N/A</v>
      </c>
      <c r="AJ276" s="7" t="e">
        <f t="shared" si="107"/>
        <v>#N/A</v>
      </c>
      <c r="AK276" s="7" t="e">
        <v>#N/A</v>
      </c>
      <c r="AL276" s="7">
        <v>71.269675880049661</v>
      </c>
      <c r="AN276" s="7" t="e">
        <f t="shared" si="108"/>
        <v>#N/A</v>
      </c>
      <c r="AO276" s="7" t="e">
        <f t="shared" si="109"/>
        <v>#N/A</v>
      </c>
      <c r="AP276" s="7" t="e">
        <v>#N/A</v>
      </c>
      <c r="AQ276" s="7" t="e">
        <v>#N/A</v>
      </c>
    </row>
    <row r="277" spans="1:43" outlineLevel="1">
      <c r="A277" s="95">
        <v>-737</v>
      </c>
      <c r="B277" s="8">
        <f t="shared" si="115"/>
        <v>255147.39024891704</v>
      </c>
      <c r="C277" s="9">
        <f t="shared" si="100"/>
        <v>3461.675794060031</v>
      </c>
      <c r="D277" s="9">
        <f t="shared" si="116"/>
        <v>93.17654172548913</v>
      </c>
      <c r="E277" s="9">
        <f t="shared" si="117"/>
        <v>283.58139841939175</v>
      </c>
      <c r="F277" s="6">
        <f t="shared" si="86"/>
        <v>0</v>
      </c>
      <c r="G277" s="7">
        <f t="shared" si="87"/>
        <v>0</v>
      </c>
      <c r="H277" s="7">
        <f t="shared" si="118"/>
        <v>0</v>
      </c>
      <c r="I277" s="7">
        <f t="shared" si="119"/>
        <v>0</v>
      </c>
      <c r="J277" s="7">
        <f t="shared" si="88"/>
        <v>0</v>
      </c>
      <c r="K277" s="7">
        <f t="shared" si="89"/>
        <v>0</v>
      </c>
      <c r="L277" s="7">
        <f t="shared" si="90"/>
        <v>0</v>
      </c>
      <c r="M277" s="7">
        <f t="shared" si="91"/>
        <v>0</v>
      </c>
      <c r="N277" s="7">
        <f t="shared" si="101"/>
        <v>0</v>
      </c>
      <c r="O277" s="7">
        <f t="shared" si="102"/>
        <v>0</v>
      </c>
      <c r="P277" s="7">
        <f t="shared" si="92"/>
        <v>0</v>
      </c>
      <c r="Q277" s="7" t="e">
        <f t="shared" si="103"/>
        <v>#N/A</v>
      </c>
      <c r="R277" s="7">
        <f t="shared" si="85"/>
        <v>-737</v>
      </c>
      <c r="S277" s="7" t="e">
        <f t="shared" si="93"/>
        <v>#N/A</v>
      </c>
      <c r="T277" s="7" t="e">
        <f t="shared" si="94"/>
        <v>#N/A</v>
      </c>
      <c r="U277" s="7" t="e">
        <f t="shared" si="95"/>
        <v>#N/A</v>
      </c>
      <c r="V277" s="7" t="e">
        <f t="shared" si="110"/>
        <v>#N/A</v>
      </c>
      <c r="W277" s="7" t="e">
        <f t="shared" si="111"/>
        <v>#N/A</v>
      </c>
      <c r="X277" s="7" t="e">
        <f t="shared" si="96"/>
        <v>#N/A</v>
      </c>
      <c r="Y277" s="7" t="e">
        <f t="shared" si="97"/>
        <v>#N/A</v>
      </c>
      <c r="Z277" s="7" t="e">
        <f t="shared" si="98"/>
        <v>#N/A</v>
      </c>
      <c r="AA277" s="7" t="e">
        <f t="shared" si="99"/>
        <v>#N/A</v>
      </c>
      <c r="AB277" s="7">
        <f t="shared" si="112"/>
        <v>0</v>
      </c>
      <c r="AC277" s="7">
        <f t="shared" si="114"/>
        <v>0</v>
      </c>
      <c r="AD277" s="7" t="e">
        <f t="shared" si="113"/>
        <v>#N/A</v>
      </c>
      <c r="AG277" s="7" t="e">
        <f t="shared" si="104"/>
        <v>#N/A</v>
      </c>
      <c r="AH277" s="7" t="e">
        <f t="shared" si="105"/>
        <v>#N/A</v>
      </c>
      <c r="AI277" s="7" t="e">
        <f t="shared" si="106"/>
        <v>#N/A</v>
      </c>
      <c r="AJ277" s="7" t="e">
        <f t="shared" si="107"/>
        <v>#N/A</v>
      </c>
      <c r="AK277" s="7" t="e">
        <v>#N/A</v>
      </c>
      <c r="AL277" s="7">
        <v>72.740740696589157</v>
      </c>
      <c r="AN277" s="7" t="e">
        <f t="shared" si="108"/>
        <v>#N/A</v>
      </c>
      <c r="AO277" s="7" t="e">
        <f t="shared" si="109"/>
        <v>#N/A</v>
      </c>
      <c r="AP277" s="7" t="e">
        <v>#N/A</v>
      </c>
      <c r="AQ277" s="7" t="e">
        <v>#N/A</v>
      </c>
    </row>
    <row r="278" spans="1:43" outlineLevel="1">
      <c r="A278" s="95">
        <v>-736</v>
      </c>
      <c r="B278" s="8">
        <f t="shared" si="115"/>
        <v>249567.17282882705</v>
      </c>
      <c r="C278" s="9">
        <f t="shared" si="100"/>
        <v>3389.8342004859205</v>
      </c>
      <c r="D278" s="9">
        <f t="shared" si="116"/>
        <v>93.342837880488318</v>
      </c>
      <c r="E278" s="9">
        <f t="shared" si="117"/>
        <v>283.12060376927263</v>
      </c>
      <c r="F278" s="6">
        <f t="shared" si="86"/>
        <v>0</v>
      </c>
      <c r="G278" s="7">
        <f t="shared" si="87"/>
        <v>0</v>
      </c>
      <c r="H278" s="7">
        <f t="shared" si="118"/>
        <v>0</v>
      </c>
      <c r="I278" s="7">
        <f t="shared" si="119"/>
        <v>0</v>
      </c>
      <c r="J278" s="7">
        <f t="shared" si="88"/>
        <v>0</v>
      </c>
      <c r="K278" s="7">
        <f t="shared" si="89"/>
        <v>0</v>
      </c>
      <c r="L278" s="7">
        <f t="shared" si="90"/>
        <v>0</v>
      </c>
      <c r="M278" s="7">
        <f t="shared" si="91"/>
        <v>0</v>
      </c>
      <c r="N278" s="7">
        <f t="shared" si="101"/>
        <v>0</v>
      </c>
      <c r="O278" s="7">
        <f t="shared" si="102"/>
        <v>0</v>
      </c>
      <c r="P278" s="7">
        <f t="shared" si="92"/>
        <v>0</v>
      </c>
      <c r="Q278" s="7" t="e">
        <f t="shared" si="103"/>
        <v>#N/A</v>
      </c>
      <c r="R278" s="7">
        <f t="shared" si="85"/>
        <v>-736</v>
      </c>
      <c r="S278" s="7" t="e">
        <f t="shared" si="93"/>
        <v>#N/A</v>
      </c>
      <c r="T278" s="7" t="e">
        <f t="shared" si="94"/>
        <v>#N/A</v>
      </c>
      <c r="U278" s="7" t="e">
        <f t="shared" si="95"/>
        <v>#N/A</v>
      </c>
      <c r="V278" s="7" t="e">
        <f t="shared" si="110"/>
        <v>#N/A</v>
      </c>
      <c r="W278" s="7" t="e">
        <f t="shared" si="111"/>
        <v>#N/A</v>
      </c>
      <c r="X278" s="7" t="e">
        <f t="shared" si="96"/>
        <v>#N/A</v>
      </c>
      <c r="Y278" s="7" t="e">
        <f t="shared" si="97"/>
        <v>#N/A</v>
      </c>
      <c r="Z278" s="7" t="e">
        <f t="shared" si="98"/>
        <v>#N/A</v>
      </c>
      <c r="AA278" s="7" t="e">
        <f t="shared" si="99"/>
        <v>#N/A</v>
      </c>
      <c r="AB278" s="7">
        <f t="shared" si="112"/>
        <v>0</v>
      </c>
      <c r="AC278" s="7">
        <f t="shared" si="114"/>
        <v>0</v>
      </c>
      <c r="AD278" s="7" t="e">
        <f t="shared" si="113"/>
        <v>#N/A</v>
      </c>
      <c r="AG278" s="7" t="e">
        <f t="shared" si="104"/>
        <v>#N/A</v>
      </c>
      <c r="AH278" s="7" t="e">
        <f t="shared" si="105"/>
        <v>#N/A</v>
      </c>
      <c r="AI278" s="7" t="e">
        <f t="shared" si="106"/>
        <v>#N/A</v>
      </c>
      <c r="AJ278" s="7" t="e">
        <f t="shared" si="107"/>
        <v>#N/A</v>
      </c>
      <c r="AK278" s="7" t="e">
        <v>#N/A</v>
      </c>
      <c r="AL278" s="7">
        <v>74.156249960884452</v>
      </c>
      <c r="AN278" s="7" t="e">
        <f t="shared" si="108"/>
        <v>#N/A</v>
      </c>
      <c r="AO278" s="7" t="e">
        <f t="shared" si="109"/>
        <v>#N/A</v>
      </c>
      <c r="AP278" s="7" t="e">
        <v>#N/A</v>
      </c>
      <c r="AQ278" s="7" t="e">
        <v>#N/A</v>
      </c>
    </row>
    <row r="279" spans="1:43" outlineLevel="1">
      <c r="A279" s="95">
        <v>-735</v>
      </c>
      <c r="B279" s="8">
        <f t="shared" si="115"/>
        <v>244068.66590802744</v>
      </c>
      <c r="C279" s="9">
        <f t="shared" si="100"/>
        <v>3318.9997954368591</v>
      </c>
      <c r="D279" s="9">
        <f t="shared" si="116"/>
        <v>93.510129020032338</v>
      </c>
      <c r="E279" s="9">
        <f t="shared" si="117"/>
        <v>282.6613834480786</v>
      </c>
      <c r="F279" s="6">
        <f t="shared" si="86"/>
        <v>0</v>
      </c>
      <c r="G279" s="7">
        <f t="shared" si="87"/>
        <v>0</v>
      </c>
      <c r="H279" s="7">
        <f t="shared" si="118"/>
        <v>0</v>
      </c>
      <c r="I279" s="7">
        <f t="shared" si="119"/>
        <v>0</v>
      </c>
      <c r="J279" s="7">
        <f t="shared" si="88"/>
        <v>0</v>
      </c>
      <c r="K279" s="7">
        <f t="shared" si="89"/>
        <v>0</v>
      </c>
      <c r="L279" s="7">
        <f t="shared" si="90"/>
        <v>0</v>
      </c>
      <c r="M279" s="7">
        <f t="shared" si="91"/>
        <v>0</v>
      </c>
      <c r="N279" s="7">
        <f t="shared" si="101"/>
        <v>0</v>
      </c>
      <c r="O279" s="7">
        <f t="shared" si="102"/>
        <v>0</v>
      </c>
      <c r="P279" s="7">
        <f t="shared" si="92"/>
        <v>0</v>
      </c>
      <c r="Q279" s="7" t="e">
        <f t="shared" si="103"/>
        <v>#N/A</v>
      </c>
      <c r="R279" s="7">
        <f t="shared" si="85"/>
        <v>-735</v>
      </c>
      <c r="S279" s="7" t="e">
        <f t="shared" si="93"/>
        <v>#N/A</v>
      </c>
      <c r="T279" s="7" t="e">
        <f t="shared" si="94"/>
        <v>#N/A</v>
      </c>
      <c r="U279" s="7" t="e">
        <f t="shared" si="95"/>
        <v>#N/A</v>
      </c>
      <c r="V279" s="7" t="e">
        <f t="shared" si="110"/>
        <v>#N/A</v>
      </c>
      <c r="W279" s="7" t="e">
        <f t="shared" si="111"/>
        <v>#N/A</v>
      </c>
      <c r="X279" s="7" t="e">
        <f t="shared" si="96"/>
        <v>#N/A</v>
      </c>
      <c r="Y279" s="7" t="e">
        <f t="shared" si="97"/>
        <v>#N/A</v>
      </c>
      <c r="Z279" s="7" t="e">
        <f t="shared" si="98"/>
        <v>#N/A</v>
      </c>
      <c r="AA279" s="7" t="e">
        <f t="shared" si="99"/>
        <v>#N/A</v>
      </c>
      <c r="AB279" s="7">
        <f t="shared" si="112"/>
        <v>0</v>
      </c>
      <c r="AC279" s="7">
        <f t="shared" si="114"/>
        <v>0</v>
      </c>
      <c r="AD279" s="7" t="e">
        <f t="shared" si="113"/>
        <v>#N/A</v>
      </c>
      <c r="AG279" s="7" t="e">
        <f t="shared" si="104"/>
        <v>#N/A</v>
      </c>
      <c r="AH279" s="7" t="e">
        <f t="shared" si="105"/>
        <v>#N/A</v>
      </c>
      <c r="AI279" s="7" t="e">
        <f t="shared" si="106"/>
        <v>#N/A</v>
      </c>
      <c r="AJ279" s="7" t="e">
        <f t="shared" si="107"/>
        <v>#N/A</v>
      </c>
      <c r="AK279" s="7" t="e">
        <v>#N/A</v>
      </c>
      <c r="AL279" s="7">
        <v>75.509259228905037</v>
      </c>
      <c r="AN279" s="7" t="e">
        <f t="shared" si="108"/>
        <v>#N/A</v>
      </c>
      <c r="AO279" s="7" t="e">
        <f t="shared" si="109"/>
        <v>#N/A</v>
      </c>
      <c r="AP279" s="7" t="e">
        <v>#N/A</v>
      </c>
      <c r="AQ279" s="7" t="e">
        <v>#N/A</v>
      </c>
    </row>
    <row r="280" spans="1:43" outlineLevel="1">
      <c r="A280" s="95">
        <v>-734</v>
      </c>
      <c r="B280" s="8">
        <f t="shared" si="115"/>
        <v>238651.268674016</v>
      </c>
      <c r="C280" s="9">
        <f t="shared" si="100"/>
        <v>3249.1653903281931</v>
      </c>
      <c r="D280" s="9">
        <f t="shared" si="116"/>
        <v>93.67843980168719</v>
      </c>
      <c r="E280" s="9">
        <f t="shared" si="117"/>
        <v>282.20373487916589</v>
      </c>
      <c r="F280" s="6">
        <f t="shared" si="86"/>
        <v>0</v>
      </c>
      <c r="G280" s="7">
        <f t="shared" si="87"/>
        <v>0</v>
      </c>
      <c r="H280" s="7">
        <f t="shared" si="118"/>
        <v>0</v>
      </c>
      <c r="I280" s="7">
        <f t="shared" si="119"/>
        <v>0</v>
      </c>
      <c r="J280" s="7">
        <f t="shared" si="88"/>
        <v>0</v>
      </c>
      <c r="K280" s="7">
        <f t="shared" si="89"/>
        <v>0</v>
      </c>
      <c r="L280" s="7">
        <f t="shared" si="90"/>
        <v>0</v>
      </c>
      <c r="M280" s="7">
        <f t="shared" si="91"/>
        <v>0</v>
      </c>
      <c r="N280" s="7">
        <f t="shared" si="101"/>
        <v>0</v>
      </c>
      <c r="O280" s="7">
        <f t="shared" si="102"/>
        <v>0</v>
      </c>
      <c r="P280" s="7">
        <f t="shared" si="92"/>
        <v>0</v>
      </c>
      <c r="Q280" s="7" t="e">
        <f t="shared" si="103"/>
        <v>#N/A</v>
      </c>
      <c r="R280" s="7">
        <f t="shared" si="85"/>
        <v>-734</v>
      </c>
      <c r="S280" s="7" t="e">
        <f t="shared" si="93"/>
        <v>#N/A</v>
      </c>
      <c r="T280" s="7" t="e">
        <f t="shared" si="94"/>
        <v>#N/A</v>
      </c>
      <c r="U280" s="7" t="e">
        <f t="shared" si="95"/>
        <v>#N/A</v>
      </c>
      <c r="V280" s="7" t="e">
        <f t="shared" si="110"/>
        <v>#N/A</v>
      </c>
      <c r="W280" s="7" t="e">
        <f t="shared" si="111"/>
        <v>#N/A</v>
      </c>
      <c r="X280" s="7" t="e">
        <f t="shared" si="96"/>
        <v>#N/A</v>
      </c>
      <c r="Y280" s="7" t="e">
        <f t="shared" si="97"/>
        <v>#N/A</v>
      </c>
      <c r="Z280" s="7" t="e">
        <f t="shared" si="98"/>
        <v>#N/A</v>
      </c>
      <c r="AA280" s="7" t="e">
        <f t="shared" si="99"/>
        <v>#N/A</v>
      </c>
      <c r="AB280" s="7">
        <f t="shared" si="112"/>
        <v>0</v>
      </c>
      <c r="AC280" s="7">
        <f t="shared" si="114"/>
        <v>0</v>
      </c>
      <c r="AD280" s="7" t="e">
        <f t="shared" si="113"/>
        <v>#N/A</v>
      </c>
      <c r="AG280" s="7" t="e">
        <f t="shared" si="104"/>
        <v>#N/A</v>
      </c>
      <c r="AH280" s="7" t="e">
        <f t="shared" si="105"/>
        <v>#N/A</v>
      </c>
      <c r="AI280" s="7" t="e">
        <f t="shared" si="106"/>
        <v>#N/A</v>
      </c>
      <c r="AJ280" s="7" t="e">
        <f t="shared" si="107"/>
        <v>#N/A</v>
      </c>
      <c r="AK280" s="7" t="e">
        <v>#N/A</v>
      </c>
      <c r="AL280" s="7">
        <v>76.792824056620404</v>
      </c>
      <c r="AN280" s="7" t="e">
        <f t="shared" si="108"/>
        <v>#N/A</v>
      </c>
      <c r="AO280" s="7" t="e">
        <f t="shared" si="109"/>
        <v>#N/A</v>
      </c>
      <c r="AP280" s="7" t="e">
        <v>#N/A</v>
      </c>
      <c r="AQ280" s="7" t="e">
        <v>#N/A</v>
      </c>
    </row>
    <row r="281" spans="1:43" outlineLevel="1">
      <c r="A281" s="95">
        <v>-733</v>
      </c>
      <c r="B281" s="8">
        <f t="shared" si="115"/>
        <v>233314.3803143017</v>
      </c>
      <c r="C281" s="9">
        <f t="shared" si="100"/>
        <v>3180.3237965752687</v>
      </c>
      <c r="D281" s="9">
        <f t="shared" si="116"/>
        <v>93.847764365440725</v>
      </c>
      <c r="E281" s="9">
        <f t="shared" si="117"/>
        <v>281.74789962651698</v>
      </c>
      <c r="F281" s="6">
        <f t="shared" si="86"/>
        <v>0</v>
      </c>
      <c r="G281" s="7">
        <f t="shared" si="87"/>
        <v>0</v>
      </c>
      <c r="H281" s="7">
        <f t="shared" si="118"/>
        <v>0</v>
      </c>
      <c r="I281" s="7">
        <f t="shared" si="119"/>
        <v>0</v>
      </c>
      <c r="J281" s="7">
        <f t="shared" si="88"/>
        <v>0</v>
      </c>
      <c r="K281" s="7">
        <f t="shared" si="89"/>
        <v>0</v>
      </c>
      <c r="L281" s="7">
        <f t="shared" si="90"/>
        <v>0</v>
      </c>
      <c r="M281" s="7">
        <f t="shared" si="91"/>
        <v>0</v>
      </c>
      <c r="N281" s="7">
        <f t="shared" si="101"/>
        <v>0</v>
      </c>
      <c r="O281" s="7">
        <f t="shared" si="102"/>
        <v>0</v>
      </c>
      <c r="P281" s="7">
        <f t="shared" si="92"/>
        <v>0</v>
      </c>
      <c r="Q281" s="7" t="e">
        <f t="shared" si="103"/>
        <v>#N/A</v>
      </c>
      <c r="R281" s="7">
        <f t="shared" si="85"/>
        <v>-733</v>
      </c>
      <c r="S281" s="7" t="e">
        <f t="shared" si="93"/>
        <v>#N/A</v>
      </c>
      <c r="T281" s="7" t="e">
        <f t="shared" si="94"/>
        <v>#N/A</v>
      </c>
      <c r="U281" s="7" t="e">
        <f t="shared" si="95"/>
        <v>#N/A</v>
      </c>
      <c r="V281" s="7" t="e">
        <f t="shared" si="110"/>
        <v>#N/A</v>
      </c>
      <c r="W281" s="7" t="e">
        <f t="shared" si="111"/>
        <v>#N/A</v>
      </c>
      <c r="X281" s="7" t="e">
        <f t="shared" si="96"/>
        <v>#N/A</v>
      </c>
      <c r="Y281" s="7" t="e">
        <f t="shared" si="97"/>
        <v>#N/A</v>
      </c>
      <c r="Z281" s="7" t="e">
        <f t="shared" si="98"/>
        <v>#N/A</v>
      </c>
      <c r="AA281" s="7" t="e">
        <f t="shared" si="99"/>
        <v>#N/A</v>
      </c>
      <c r="AB281" s="7">
        <f t="shared" si="112"/>
        <v>0</v>
      </c>
      <c r="AC281" s="7">
        <f t="shared" si="114"/>
        <v>0</v>
      </c>
      <c r="AD281" s="7" t="e">
        <f t="shared" si="113"/>
        <v>#N/A</v>
      </c>
      <c r="AG281" s="7" t="e">
        <f t="shared" si="104"/>
        <v>#N/A</v>
      </c>
      <c r="AH281" s="7" t="e">
        <f t="shared" si="105"/>
        <v>#N/A</v>
      </c>
      <c r="AI281" s="7" t="e">
        <f t="shared" si="106"/>
        <v>#N/A</v>
      </c>
      <c r="AJ281" s="7" t="e">
        <f t="shared" si="107"/>
        <v>#N/A</v>
      </c>
      <c r="AK281" s="7" t="e">
        <v>#N/A</v>
      </c>
      <c r="AL281" s="7">
        <v>78</v>
      </c>
      <c r="AN281" s="7" t="e">
        <f t="shared" si="108"/>
        <v>#N/A</v>
      </c>
      <c r="AO281" s="7" t="e">
        <f t="shared" si="109"/>
        <v>#N/A</v>
      </c>
      <c r="AP281" s="7" t="e">
        <v>#N/A</v>
      </c>
      <c r="AQ281" s="7" t="e">
        <v>#N/A</v>
      </c>
    </row>
    <row r="282" spans="1:43" outlineLevel="1">
      <c r="A282" s="95">
        <v>-732</v>
      </c>
      <c r="B282" s="8">
        <f t="shared" si="115"/>
        <v>228057.40001638979</v>
      </c>
      <c r="C282" s="9">
        <f t="shared" si="100"/>
        <v>3112.4685580153018</v>
      </c>
      <c r="D282" s="9">
        <f t="shared" si="116"/>
        <v>94.01812736885897</v>
      </c>
      <c r="E282" s="9">
        <f t="shared" si="117"/>
        <v>281.2933868322383</v>
      </c>
      <c r="F282" s="6">
        <f t="shared" si="86"/>
        <v>0</v>
      </c>
      <c r="G282" s="7">
        <f t="shared" si="87"/>
        <v>0</v>
      </c>
      <c r="H282" s="7">
        <f t="shared" si="118"/>
        <v>0</v>
      </c>
      <c r="I282" s="7">
        <f t="shared" si="119"/>
        <v>0</v>
      </c>
      <c r="J282" s="7">
        <f t="shared" si="88"/>
        <v>0</v>
      </c>
      <c r="K282" s="7">
        <f t="shared" si="89"/>
        <v>0</v>
      </c>
      <c r="L282" s="7">
        <f t="shared" si="90"/>
        <v>0</v>
      </c>
      <c r="M282" s="7">
        <f t="shared" si="91"/>
        <v>0</v>
      </c>
      <c r="N282" s="7">
        <f t="shared" si="101"/>
        <v>0</v>
      </c>
      <c r="O282" s="7">
        <f t="shared" si="102"/>
        <v>0</v>
      </c>
      <c r="P282" s="7">
        <f t="shared" si="92"/>
        <v>0</v>
      </c>
      <c r="Q282" s="7" t="e">
        <f t="shared" si="103"/>
        <v>#N/A</v>
      </c>
      <c r="R282" s="7">
        <f t="shared" si="85"/>
        <v>-732</v>
      </c>
      <c r="S282" s="7" t="e">
        <f t="shared" si="93"/>
        <v>#N/A</v>
      </c>
      <c r="T282" s="7" t="e">
        <f t="shared" si="94"/>
        <v>#N/A</v>
      </c>
      <c r="U282" s="7" t="e">
        <f t="shared" si="95"/>
        <v>#N/A</v>
      </c>
      <c r="V282" s="7" t="e">
        <f t="shared" si="110"/>
        <v>#N/A</v>
      </c>
      <c r="W282" s="7" t="e">
        <f t="shared" si="111"/>
        <v>#N/A</v>
      </c>
      <c r="X282" s="7" t="e">
        <f t="shared" si="96"/>
        <v>#N/A</v>
      </c>
      <c r="Y282" s="7" t="e">
        <f t="shared" si="97"/>
        <v>#N/A</v>
      </c>
      <c r="Z282" s="7" t="e">
        <f t="shared" si="98"/>
        <v>#N/A</v>
      </c>
      <c r="AA282" s="7" t="e">
        <f t="shared" si="99"/>
        <v>#N/A</v>
      </c>
      <c r="AB282" s="7">
        <f t="shared" si="112"/>
        <v>0</v>
      </c>
      <c r="AC282" s="7">
        <f t="shared" si="114"/>
        <v>0</v>
      </c>
      <c r="AD282" s="7" t="e">
        <f t="shared" si="113"/>
        <v>#N/A</v>
      </c>
      <c r="AG282" s="7" t="e">
        <f t="shared" si="104"/>
        <v>#N/A</v>
      </c>
      <c r="AH282" s="7" t="e">
        <f t="shared" si="105"/>
        <v>#N/A</v>
      </c>
      <c r="AI282" s="7" t="e">
        <f t="shared" si="106"/>
        <v>#N/A</v>
      </c>
      <c r="AJ282" s="7" t="e">
        <f t="shared" si="107"/>
        <v>#N/A</v>
      </c>
      <c r="AK282" s="7" t="e">
        <v>#N/A</v>
      </c>
      <c r="AL282" s="7">
        <v>79.125769234227889</v>
      </c>
      <c r="AN282" s="7" t="e">
        <f t="shared" si="108"/>
        <v>#N/A</v>
      </c>
      <c r="AO282" s="7" t="e">
        <f t="shared" si="109"/>
        <v>#N/A</v>
      </c>
      <c r="AP282" s="7" t="e">
        <v>#N/A</v>
      </c>
      <c r="AQ282" s="7" t="e">
        <v>#N/A</v>
      </c>
    </row>
    <row r="283" spans="1:43" outlineLevel="1">
      <c r="A283" s="95">
        <v>-731</v>
      </c>
      <c r="B283" s="8">
        <f t="shared" si="115"/>
        <v>222879.72696778551</v>
      </c>
      <c r="C283" s="9">
        <f t="shared" si="100"/>
        <v>3045.5924860636387</v>
      </c>
      <c r="D283" s="9">
        <f t="shared" si="116"/>
        <v>94.189461916773496</v>
      </c>
      <c r="E283" s="9">
        <f t="shared" si="117"/>
        <v>280.84043806031247</v>
      </c>
      <c r="F283" s="6">
        <f t="shared" si="86"/>
        <v>0</v>
      </c>
      <c r="G283" s="7">
        <f t="shared" si="87"/>
        <v>0</v>
      </c>
      <c r="H283" s="7">
        <f t="shared" si="118"/>
        <v>0</v>
      </c>
      <c r="I283" s="7">
        <f t="shared" si="119"/>
        <v>0</v>
      </c>
      <c r="J283" s="7">
        <f t="shared" si="88"/>
        <v>0</v>
      </c>
      <c r="K283" s="7">
        <f t="shared" si="89"/>
        <v>0</v>
      </c>
      <c r="L283" s="7">
        <f t="shared" si="90"/>
        <v>0</v>
      </c>
      <c r="M283" s="7">
        <f t="shared" si="91"/>
        <v>0</v>
      </c>
      <c r="N283" s="7">
        <f t="shared" si="101"/>
        <v>0</v>
      </c>
      <c r="O283" s="7">
        <f t="shared" si="102"/>
        <v>0</v>
      </c>
      <c r="P283" s="7">
        <f t="shared" si="92"/>
        <v>0</v>
      </c>
      <c r="Q283" s="7" t="e">
        <f t="shared" si="103"/>
        <v>#N/A</v>
      </c>
      <c r="R283" s="7">
        <f t="shared" si="85"/>
        <v>-731</v>
      </c>
      <c r="S283" s="7" t="e">
        <f t="shared" si="93"/>
        <v>#N/A</v>
      </c>
      <c r="T283" s="7" t="e">
        <f t="shared" si="94"/>
        <v>#N/A</v>
      </c>
      <c r="U283" s="7" t="e">
        <f t="shared" si="95"/>
        <v>#N/A</v>
      </c>
      <c r="V283" s="7" t="e">
        <f t="shared" si="110"/>
        <v>#N/A</v>
      </c>
      <c r="W283" s="7" t="e">
        <f t="shared" si="111"/>
        <v>#N/A</v>
      </c>
      <c r="X283" s="7" t="e">
        <f t="shared" si="96"/>
        <v>#N/A</v>
      </c>
      <c r="Y283" s="7" t="e">
        <f t="shared" si="97"/>
        <v>#N/A</v>
      </c>
      <c r="Z283" s="7" t="e">
        <f t="shared" si="98"/>
        <v>#N/A</v>
      </c>
      <c r="AA283" s="7" t="e">
        <f t="shared" si="99"/>
        <v>#N/A</v>
      </c>
      <c r="AB283" s="7">
        <f t="shared" si="112"/>
        <v>0</v>
      </c>
      <c r="AC283" s="7">
        <f t="shared" si="114"/>
        <v>0</v>
      </c>
      <c r="AD283" s="7" t="e">
        <f t="shared" si="113"/>
        <v>#N/A</v>
      </c>
      <c r="AG283" s="7" t="e">
        <f t="shared" si="104"/>
        <v>#N/A</v>
      </c>
      <c r="AH283" s="7" t="e">
        <f t="shared" si="105"/>
        <v>#N/A</v>
      </c>
      <c r="AI283" s="7" t="e">
        <f t="shared" si="106"/>
        <v>#N/A</v>
      </c>
      <c r="AJ283" s="7" t="e">
        <f t="shared" si="107"/>
        <v>#N/A</v>
      </c>
      <c r="AK283" s="7" t="e">
        <v>#N/A</v>
      </c>
      <c r="AL283" s="7">
        <v>80.172841958425664</v>
      </c>
      <c r="AN283" s="7" t="e">
        <f t="shared" si="108"/>
        <v>#N/A</v>
      </c>
      <c r="AO283" s="7" t="e">
        <f t="shared" si="109"/>
        <v>#N/A</v>
      </c>
      <c r="AP283" s="7" t="e">
        <v>#N/A</v>
      </c>
      <c r="AQ283" s="7" t="e">
        <v>#N/A</v>
      </c>
    </row>
    <row r="284" spans="1:43" outlineLevel="1">
      <c r="A284" s="95">
        <v>-730</v>
      </c>
      <c r="B284" s="8">
        <f t="shared" si="115"/>
        <v>217780.76035599411</v>
      </c>
      <c r="C284" s="9">
        <f t="shared" si="100"/>
        <v>2979.6883921356257</v>
      </c>
      <c r="D284" s="9">
        <f t="shared" si="116"/>
        <v>94.361823184328443</v>
      </c>
      <c r="E284" s="9">
        <f t="shared" si="117"/>
        <v>280.38905073409558</v>
      </c>
      <c r="F284" s="6">
        <f t="shared" si="86"/>
        <v>0</v>
      </c>
      <c r="G284" s="7">
        <f t="shared" si="87"/>
        <v>0</v>
      </c>
      <c r="H284" s="7">
        <f t="shared" si="118"/>
        <v>0</v>
      </c>
      <c r="I284" s="7">
        <f t="shared" si="119"/>
        <v>0</v>
      </c>
      <c r="J284" s="7">
        <f t="shared" si="88"/>
        <v>0</v>
      </c>
      <c r="K284" s="7">
        <f t="shared" si="89"/>
        <v>0</v>
      </c>
      <c r="L284" s="7">
        <f t="shared" si="90"/>
        <v>0</v>
      </c>
      <c r="M284" s="7">
        <f t="shared" si="91"/>
        <v>0</v>
      </c>
      <c r="N284" s="7">
        <f t="shared" si="101"/>
        <v>0</v>
      </c>
      <c r="O284" s="7">
        <f t="shared" si="102"/>
        <v>0</v>
      </c>
      <c r="P284" s="7">
        <f t="shared" si="92"/>
        <v>0</v>
      </c>
      <c r="Q284" s="7" t="e">
        <f t="shared" si="103"/>
        <v>#N/A</v>
      </c>
      <c r="R284" s="7">
        <f t="shared" si="85"/>
        <v>-730</v>
      </c>
      <c r="S284" s="7" t="e">
        <f t="shared" si="93"/>
        <v>#N/A</v>
      </c>
      <c r="T284" s="7" t="e">
        <f t="shared" si="94"/>
        <v>#N/A</v>
      </c>
      <c r="U284" s="7" t="e">
        <f t="shared" si="95"/>
        <v>#N/A</v>
      </c>
      <c r="V284" s="7" t="e">
        <f t="shared" si="110"/>
        <v>#N/A</v>
      </c>
      <c r="W284" s="7" t="e">
        <f t="shared" si="111"/>
        <v>#N/A</v>
      </c>
      <c r="X284" s="7" t="e">
        <f t="shared" si="96"/>
        <v>#N/A</v>
      </c>
      <c r="Y284" s="7" t="e">
        <f t="shared" si="97"/>
        <v>#N/A</v>
      </c>
      <c r="Z284" s="7" t="e">
        <f t="shared" si="98"/>
        <v>#N/A</v>
      </c>
      <c r="AA284" s="7" t="e">
        <f t="shared" si="99"/>
        <v>#N/A</v>
      </c>
      <c r="AB284" s="7">
        <f t="shared" si="112"/>
        <v>0</v>
      </c>
      <c r="AC284" s="7">
        <f t="shared" si="114"/>
        <v>0</v>
      </c>
      <c r="AD284" s="7" t="e">
        <f t="shared" si="113"/>
        <v>#N/A</v>
      </c>
      <c r="AG284" s="7" t="e">
        <f t="shared" si="104"/>
        <v>#N/A</v>
      </c>
      <c r="AH284" s="7" t="e">
        <f t="shared" si="105"/>
        <v>#N/A</v>
      </c>
      <c r="AI284" s="7" t="e">
        <f t="shared" si="106"/>
        <v>#N/A</v>
      </c>
      <c r="AJ284" s="7" t="e">
        <f t="shared" si="107"/>
        <v>#N/A</v>
      </c>
      <c r="AK284" s="7" t="e">
        <v>#N/A</v>
      </c>
      <c r="AL284" s="7">
        <v>81.145833361893878</v>
      </c>
      <c r="AN284" s="7" t="e">
        <f t="shared" si="108"/>
        <v>#N/A</v>
      </c>
      <c r="AO284" s="7" t="e">
        <f t="shared" si="109"/>
        <v>#N/A</v>
      </c>
      <c r="AP284" s="7" t="e">
        <v>#N/A</v>
      </c>
      <c r="AQ284" s="7" t="e">
        <v>#N/A</v>
      </c>
    </row>
    <row r="285" spans="1:43" outlineLevel="1">
      <c r="A285" s="95">
        <v>-729</v>
      </c>
      <c r="B285" s="8">
        <f t="shared" si="115"/>
        <v>212759.89936852083</v>
      </c>
      <c r="C285" s="9">
        <f t="shared" si="100"/>
        <v>2914.7498200684786</v>
      </c>
      <c r="D285" s="9">
        <f t="shared" si="116"/>
        <v>94.535144276355439</v>
      </c>
      <c r="E285" s="9">
        <f t="shared" si="117"/>
        <v>279.93946641756986</v>
      </c>
      <c r="F285" s="6">
        <f t="shared" si="86"/>
        <v>0</v>
      </c>
      <c r="G285" s="7">
        <f t="shared" si="87"/>
        <v>0</v>
      </c>
      <c r="H285" s="7">
        <f t="shared" si="118"/>
        <v>0</v>
      </c>
      <c r="I285" s="7">
        <f t="shared" si="119"/>
        <v>0</v>
      </c>
      <c r="J285" s="7">
        <f t="shared" si="88"/>
        <v>0</v>
      </c>
      <c r="K285" s="7">
        <f t="shared" si="89"/>
        <v>0</v>
      </c>
      <c r="L285" s="7">
        <f t="shared" si="90"/>
        <v>0</v>
      </c>
      <c r="M285" s="7">
        <f t="shared" si="91"/>
        <v>0</v>
      </c>
      <c r="N285" s="7">
        <f t="shared" si="101"/>
        <v>0</v>
      </c>
      <c r="O285" s="7">
        <f t="shared" si="102"/>
        <v>0</v>
      </c>
      <c r="P285" s="7">
        <f t="shared" si="92"/>
        <v>0</v>
      </c>
      <c r="Q285" s="7" t="e">
        <f t="shared" si="103"/>
        <v>#N/A</v>
      </c>
      <c r="R285" s="7">
        <f t="shared" si="85"/>
        <v>-729</v>
      </c>
      <c r="S285" s="7" t="e">
        <f t="shared" si="93"/>
        <v>#N/A</v>
      </c>
      <c r="T285" s="7" t="e">
        <f t="shared" si="94"/>
        <v>#N/A</v>
      </c>
      <c r="U285" s="7" t="e">
        <f t="shared" si="95"/>
        <v>#N/A</v>
      </c>
      <c r="V285" s="7" t="e">
        <f t="shared" si="110"/>
        <v>#N/A</v>
      </c>
      <c r="W285" s="7" t="e">
        <f t="shared" si="111"/>
        <v>#N/A</v>
      </c>
      <c r="X285" s="7" t="e">
        <f t="shared" si="96"/>
        <v>#N/A</v>
      </c>
      <c r="Y285" s="7" t="e">
        <f t="shared" si="97"/>
        <v>#N/A</v>
      </c>
      <c r="Z285" s="7" t="e">
        <f t="shared" si="98"/>
        <v>#N/A</v>
      </c>
      <c r="AA285" s="7" t="e">
        <f t="shared" si="99"/>
        <v>#N/A</v>
      </c>
      <c r="AB285" s="7">
        <f t="shared" si="112"/>
        <v>0</v>
      </c>
      <c r="AC285" s="7">
        <f t="shared" si="114"/>
        <v>0</v>
      </c>
      <c r="AD285" s="7" t="e">
        <f t="shared" si="113"/>
        <v>#N/A</v>
      </c>
      <c r="AG285" s="7" t="e">
        <f t="shared" si="104"/>
        <v>#N/A</v>
      </c>
      <c r="AH285" s="7" t="e">
        <f t="shared" si="105"/>
        <v>#N/A</v>
      </c>
      <c r="AI285" s="7" t="e">
        <f t="shared" si="106"/>
        <v>#N/A</v>
      </c>
      <c r="AJ285" s="7" t="e">
        <f t="shared" si="107"/>
        <v>#N/A</v>
      </c>
      <c r="AK285" s="7" t="e">
        <v>#N/A</v>
      </c>
      <c r="AL285" s="7">
        <v>82.04938385663209</v>
      </c>
      <c r="AN285" s="7" t="e">
        <f t="shared" si="108"/>
        <v>#N/A</v>
      </c>
      <c r="AO285" s="7" t="e">
        <f t="shared" si="109"/>
        <v>#N/A</v>
      </c>
      <c r="AP285" s="7" t="e">
        <v>#N/A</v>
      </c>
      <c r="AQ285" s="7" t="e">
        <v>#N/A</v>
      </c>
    </row>
    <row r="286" spans="1:43" outlineLevel="1">
      <c r="A286" s="95">
        <v>-728</v>
      </c>
      <c r="B286" s="8">
        <f t="shared" si="115"/>
        <v>207816.54319287091</v>
      </c>
      <c r="C286" s="9">
        <f t="shared" si="100"/>
        <v>2850.7695812775437</v>
      </c>
      <c r="D286" s="9">
        <f t="shared" si="116"/>
        <v>94.709480367998609</v>
      </c>
      <c r="E286" s="9">
        <f t="shared" si="117"/>
        <v>279.49119425284238</v>
      </c>
      <c r="F286" s="6">
        <f t="shared" si="86"/>
        <v>0</v>
      </c>
      <c r="G286" s="7">
        <f t="shared" si="87"/>
        <v>0</v>
      </c>
      <c r="H286" s="7">
        <f t="shared" si="118"/>
        <v>0</v>
      </c>
      <c r="I286" s="7">
        <f t="shared" si="119"/>
        <v>0</v>
      </c>
      <c r="J286" s="7">
        <f t="shared" si="88"/>
        <v>0</v>
      </c>
      <c r="K286" s="7">
        <f t="shared" si="89"/>
        <v>0</v>
      </c>
      <c r="L286" s="7">
        <f t="shared" si="90"/>
        <v>0</v>
      </c>
      <c r="M286" s="7">
        <f t="shared" si="91"/>
        <v>0</v>
      </c>
      <c r="N286" s="7">
        <f t="shared" si="101"/>
        <v>0</v>
      </c>
      <c r="O286" s="7">
        <f t="shared" si="102"/>
        <v>0</v>
      </c>
      <c r="P286" s="7">
        <f t="shared" si="92"/>
        <v>0</v>
      </c>
      <c r="Q286" s="7" t="e">
        <f t="shared" si="103"/>
        <v>#N/A</v>
      </c>
      <c r="R286" s="7">
        <f t="shared" si="85"/>
        <v>-728</v>
      </c>
      <c r="S286" s="7" t="e">
        <f t="shared" si="93"/>
        <v>#N/A</v>
      </c>
      <c r="T286" s="7" t="e">
        <f t="shared" si="94"/>
        <v>#N/A</v>
      </c>
      <c r="U286" s="7" t="e">
        <f t="shared" si="95"/>
        <v>#N/A</v>
      </c>
      <c r="V286" s="7" t="e">
        <f t="shared" si="110"/>
        <v>#N/A</v>
      </c>
      <c r="W286" s="7" t="e">
        <f t="shared" si="111"/>
        <v>#N/A</v>
      </c>
      <c r="X286" s="7" t="e">
        <f t="shared" si="96"/>
        <v>#N/A</v>
      </c>
      <c r="Y286" s="7" t="e">
        <f t="shared" si="97"/>
        <v>#N/A</v>
      </c>
      <c r="Z286" s="7" t="e">
        <f t="shared" si="98"/>
        <v>#N/A</v>
      </c>
      <c r="AA286" s="7" t="e">
        <f t="shared" si="99"/>
        <v>#N/A</v>
      </c>
      <c r="AB286" s="7">
        <f t="shared" si="112"/>
        <v>0</v>
      </c>
      <c r="AC286" s="7">
        <f t="shared" si="114"/>
        <v>0</v>
      </c>
      <c r="AD286" s="7" t="e">
        <f t="shared" si="113"/>
        <v>#N/A</v>
      </c>
      <c r="AG286" s="7" t="e">
        <f t="shared" si="104"/>
        <v>#N/A</v>
      </c>
      <c r="AH286" s="7" t="e">
        <f t="shared" si="105"/>
        <v>#N/A</v>
      </c>
      <c r="AI286" s="7" t="e">
        <f t="shared" si="106"/>
        <v>#N/A</v>
      </c>
      <c r="AJ286" s="7" t="e">
        <f t="shared" si="107"/>
        <v>#N/A</v>
      </c>
      <c r="AK286" s="7" t="e">
        <v>#N/A</v>
      </c>
      <c r="AL286" s="7">
        <v>82.888115953378104</v>
      </c>
      <c r="AN286" s="7" t="e">
        <f t="shared" si="108"/>
        <v>#N/A</v>
      </c>
      <c r="AO286" s="7" t="e">
        <f t="shared" si="109"/>
        <v>#N/A</v>
      </c>
      <c r="AP286" s="7" t="e">
        <v>#N/A</v>
      </c>
      <c r="AQ286" s="7" t="e">
        <v>#N/A</v>
      </c>
    </row>
    <row r="287" spans="1:43" outlineLevel="1">
      <c r="A287" s="95">
        <v>-727</v>
      </c>
      <c r="B287" s="8">
        <f t="shared" si="115"/>
        <v>202950.09101655334</v>
      </c>
      <c r="C287" s="9">
        <f t="shared" si="100"/>
        <v>2787.7404871781673</v>
      </c>
      <c r="D287" s="9">
        <f t="shared" si="116"/>
        <v>94.884764564089565</v>
      </c>
      <c r="E287" s="9">
        <f t="shared" si="117"/>
        <v>279.04447580389535</v>
      </c>
      <c r="F287" s="6">
        <f t="shared" si="86"/>
        <v>0</v>
      </c>
      <c r="G287" s="7">
        <f t="shared" si="87"/>
        <v>0</v>
      </c>
      <c r="H287" s="7">
        <f t="shared" si="118"/>
        <v>0</v>
      </c>
      <c r="I287" s="7">
        <f t="shared" si="119"/>
        <v>0</v>
      </c>
      <c r="J287" s="7">
        <f t="shared" si="88"/>
        <v>0</v>
      </c>
      <c r="K287" s="7">
        <f t="shared" si="89"/>
        <v>0</v>
      </c>
      <c r="L287" s="7">
        <f t="shared" si="90"/>
        <v>0</v>
      </c>
      <c r="M287" s="7">
        <f t="shared" si="91"/>
        <v>0</v>
      </c>
      <c r="N287" s="7">
        <f t="shared" si="101"/>
        <v>0</v>
      </c>
      <c r="O287" s="7">
        <f t="shared" si="102"/>
        <v>0</v>
      </c>
      <c r="P287" s="7">
        <f t="shared" si="92"/>
        <v>0</v>
      </c>
      <c r="Q287" s="7" t="e">
        <f t="shared" si="103"/>
        <v>#N/A</v>
      </c>
      <c r="R287" s="7">
        <f t="shared" si="85"/>
        <v>-727</v>
      </c>
      <c r="S287" s="7" t="e">
        <f t="shared" si="93"/>
        <v>#N/A</v>
      </c>
      <c r="T287" s="7" t="e">
        <f t="shared" si="94"/>
        <v>#N/A</v>
      </c>
      <c r="U287" s="7" t="e">
        <f t="shared" si="95"/>
        <v>#N/A</v>
      </c>
      <c r="V287" s="7" t="e">
        <f t="shared" si="110"/>
        <v>#N/A</v>
      </c>
      <c r="W287" s="7" t="e">
        <f t="shared" si="111"/>
        <v>#N/A</v>
      </c>
      <c r="X287" s="7" t="e">
        <f t="shared" si="96"/>
        <v>#N/A</v>
      </c>
      <c r="Y287" s="7" t="e">
        <f t="shared" si="97"/>
        <v>#N/A</v>
      </c>
      <c r="Z287" s="7" t="e">
        <f t="shared" si="98"/>
        <v>#N/A</v>
      </c>
      <c r="AA287" s="7" t="e">
        <f t="shared" si="99"/>
        <v>#N/A</v>
      </c>
      <c r="AB287" s="7">
        <f t="shared" si="112"/>
        <v>0</v>
      </c>
      <c r="AC287" s="7">
        <f t="shared" si="114"/>
        <v>0</v>
      </c>
      <c r="AD287" s="7" t="e">
        <f t="shared" si="113"/>
        <v>#N/A</v>
      </c>
      <c r="AG287" s="7" t="e">
        <f t="shared" si="104"/>
        <v>#N/A</v>
      </c>
      <c r="AH287" s="7" t="e">
        <f t="shared" si="105"/>
        <v>#N/A</v>
      </c>
      <c r="AI287" s="7" t="e">
        <f t="shared" si="106"/>
        <v>#N/A</v>
      </c>
      <c r="AJ287" s="7" t="e">
        <f t="shared" si="107"/>
        <v>#N/A</v>
      </c>
      <c r="AK287" s="7" t="e">
        <v>#N/A</v>
      </c>
      <c r="AL287" s="7">
        <v>83.66666653752327</v>
      </c>
      <c r="AN287" s="7" t="e">
        <f t="shared" si="108"/>
        <v>#N/A</v>
      </c>
      <c r="AO287" s="7" t="e">
        <f t="shared" si="109"/>
        <v>#N/A</v>
      </c>
      <c r="AP287" s="7" t="e">
        <v>#N/A</v>
      </c>
      <c r="AQ287" s="7" t="e">
        <v>#N/A</v>
      </c>
    </row>
    <row r="288" spans="1:43" outlineLevel="1">
      <c r="A288" s="95">
        <v>-726</v>
      </c>
      <c r="B288" s="8">
        <f t="shared" si="115"/>
        <v>198159.9420270659</v>
      </c>
      <c r="C288" s="9">
        <f t="shared" si="100"/>
        <v>2725.6560816075653</v>
      </c>
      <c r="D288" s="9">
        <f t="shared" si="116"/>
        <v>95.061021522194267</v>
      </c>
      <c r="E288" s="9">
        <f t="shared" si="117"/>
        <v>278.59930849408488</v>
      </c>
      <c r="F288" s="6">
        <f t="shared" si="86"/>
        <v>0</v>
      </c>
      <c r="G288" s="7">
        <f t="shared" si="87"/>
        <v>0</v>
      </c>
      <c r="H288" s="7">
        <f t="shared" si="118"/>
        <v>0</v>
      </c>
      <c r="I288" s="7">
        <f t="shared" si="119"/>
        <v>0</v>
      </c>
      <c r="J288" s="7">
        <f t="shared" si="88"/>
        <v>0</v>
      </c>
      <c r="K288" s="7">
        <f t="shared" si="89"/>
        <v>0</v>
      </c>
      <c r="L288" s="7">
        <f t="shared" si="90"/>
        <v>0</v>
      </c>
      <c r="M288" s="7">
        <f t="shared" si="91"/>
        <v>0</v>
      </c>
      <c r="N288" s="7">
        <f t="shared" si="101"/>
        <v>0</v>
      </c>
      <c r="O288" s="7">
        <f t="shared" si="102"/>
        <v>0</v>
      </c>
      <c r="P288" s="7">
        <f t="shared" si="92"/>
        <v>0</v>
      </c>
      <c r="Q288" s="7" t="e">
        <f t="shared" si="103"/>
        <v>#N/A</v>
      </c>
      <c r="R288" s="7">
        <f t="shared" ref="R288:R322" si="120">A288</f>
        <v>-726</v>
      </c>
      <c r="S288" s="7" t="e">
        <f t="shared" si="93"/>
        <v>#N/A</v>
      </c>
      <c r="T288" s="7" t="e">
        <f t="shared" si="94"/>
        <v>#N/A</v>
      </c>
      <c r="U288" s="7" t="e">
        <f t="shared" si="95"/>
        <v>#N/A</v>
      </c>
      <c r="V288" s="7" t="e">
        <f t="shared" si="110"/>
        <v>#N/A</v>
      </c>
      <c r="W288" s="7" t="e">
        <f t="shared" si="111"/>
        <v>#N/A</v>
      </c>
      <c r="X288" s="7" t="e">
        <f t="shared" si="96"/>
        <v>#N/A</v>
      </c>
      <c r="Y288" s="7" t="e">
        <f t="shared" si="97"/>
        <v>#N/A</v>
      </c>
      <c r="Z288" s="7" t="e">
        <f t="shared" si="98"/>
        <v>#N/A</v>
      </c>
      <c r="AA288" s="7" t="e">
        <f t="shared" si="99"/>
        <v>#N/A</v>
      </c>
      <c r="AB288" s="7">
        <f t="shared" si="112"/>
        <v>0</v>
      </c>
      <c r="AC288" s="7">
        <f t="shared" si="114"/>
        <v>0</v>
      </c>
      <c r="AD288" s="7" t="e">
        <f t="shared" si="113"/>
        <v>#N/A</v>
      </c>
      <c r="AG288" s="7" t="e">
        <f t="shared" si="104"/>
        <v>#N/A</v>
      </c>
      <c r="AH288" s="7" t="e">
        <f t="shared" si="105"/>
        <v>#N/A</v>
      </c>
      <c r="AI288" s="7" t="e">
        <f t="shared" si="106"/>
        <v>#N/A</v>
      </c>
      <c r="AJ288" s="7" t="e">
        <f t="shared" si="107"/>
        <v>#N/A</v>
      </c>
      <c r="AK288" s="7" t="e">
        <v>#N/A</v>
      </c>
      <c r="AL288" s="7">
        <v>84.389661666281796</v>
      </c>
      <c r="AN288" s="7" t="e">
        <f t="shared" si="108"/>
        <v>#N/A</v>
      </c>
      <c r="AO288" s="7" t="e">
        <f t="shared" si="109"/>
        <v>#N/A</v>
      </c>
      <c r="AP288" s="7" t="e">
        <v>#N/A</v>
      </c>
      <c r="AQ288" s="7" t="e">
        <v>#N/A</v>
      </c>
    </row>
    <row r="289" spans="1:43" outlineLevel="1">
      <c r="A289" s="95">
        <v>-725</v>
      </c>
      <c r="B289" s="8">
        <f t="shared" si="115"/>
        <v>193445.49541191757</v>
      </c>
      <c r="C289" s="9">
        <f t="shared" si="100"/>
        <v>2664.5091759810839</v>
      </c>
      <c r="D289" s="9">
        <f t="shared" si="116"/>
        <v>95.238245382300619</v>
      </c>
      <c r="E289" s="9">
        <f t="shared" si="117"/>
        <v>278.15593388739359</v>
      </c>
      <c r="F289" s="6">
        <f t="shared" si="86"/>
        <v>0</v>
      </c>
      <c r="G289" s="7">
        <f t="shared" si="87"/>
        <v>0</v>
      </c>
      <c r="H289" s="7">
        <f t="shared" si="118"/>
        <v>0</v>
      </c>
      <c r="I289" s="7">
        <f t="shared" si="119"/>
        <v>0</v>
      </c>
      <c r="J289" s="7">
        <f t="shared" si="88"/>
        <v>0</v>
      </c>
      <c r="K289" s="7">
        <f t="shared" si="89"/>
        <v>0</v>
      </c>
      <c r="L289" s="7">
        <f t="shared" si="90"/>
        <v>0</v>
      </c>
      <c r="M289" s="7">
        <f t="shared" si="91"/>
        <v>0</v>
      </c>
      <c r="N289" s="7">
        <f t="shared" si="101"/>
        <v>0</v>
      </c>
      <c r="O289" s="7">
        <f t="shared" si="102"/>
        <v>0</v>
      </c>
      <c r="P289" s="7">
        <f t="shared" si="92"/>
        <v>0</v>
      </c>
      <c r="Q289" s="7" t="e">
        <f t="shared" si="103"/>
        <v>#N/A</v>
      </c>
      <c r="R289" s="7">
        <f t="shared" si="120"/>
        <v>-725</v>
      </c>
      <c r="S289" s="7" t="e">
        <f t="shared" si="93"/>
        <v>#N/A</v>
      </c>
      <c r="T289" s="7" t="e">
        <f t="shared" si="94"/>
        <v>#N/A</v>
      </c>
      <c r="U289" s="7" t="e">
        <f t="shared" si="95"/>
        <v>#N/A</v>
      </c>
      <c r="V289" s="7" t="e">
        <f t="shared" si="110"/>
        <v>#N/A</v>
      </c>
      <c r="W289" s="7" t="e">
        <f t="shared" si="111"/>
        <v>#N/A</v>
      </c>
      <c r="X289" s="7" t="e">
        <f t="shared" si="96"/>
        <v>#N/A</v>
      </c>
      <c r="Y289" s="7" t="e">
        <f t="shared" si="97"/>
        <v>#N/A</v>
      </c>
      <c r="Z289" s="7" t="e">
        <f t="shared" si="98"/>
        <v>#N/A</v>
      </c>
      <c r="AA289" s="7" t="e">
        <f t="shared" si="99"/>
        <v>#N/A</v>
      </c>
      <c r="AB289" s="7">
        <f t="shared" si="112"/>
        <v>0</v>
      </c>
      <c r="AC289" s="7">
        <f t="shared" si="114"/>
        <v>0</v>
      </c>
      <c r="AD289" s="7" t="e">
        <f t="shared" si="113"/>
        <v>#N/A</v>
      </c>
      <c r="AG289" s="7" t="e">
        <f t="shared" si="104"/>
        <v>#N/A</v>
      </c>
      <c r="AH289" s="7" t="e">
        <f t="shared" si="105"/>
        <v>#N/A</v>
      </c>
      <c r="AI289" s="7" t="e">
        <f t="shared" si="106"/>
        <v>#N/A</v>
      </c>
      <c r="AJ289" s="7" t="e">
        <f t="shared" si="107"/>
        <v>#N/A</v>
      </c>
      <c r="AK289" s="7" t="e">
        <v>#N/A</v>
      </c>
      <c r="AL289" s="7">
        <v>85.061730844003179</v>
      </c>
      <c r="AN289" s="7" t="e">
        <f t="shared" si="108"/>
        <v>#N/A</v>
      </c>
      <c r="AO289" s="7" t="e">
        <f t="shared" si="109"/>
        <v>#N/A</v>
      </c>
      <c r="AP289" s="7" t="e">
        <v>#N/A</v>
      </c>
      <c r="AQ289" s="7" t="e">
        <v>#N/A</v>
      </c>
    </row>
    <row r="290" spans="1:43" outlineLevel="1">
      <c r="A290" s="95">
        <v>-724</v>
      </c>
      <c r="B290" s="8">
        <f t="shared" si="115"/>
        <v>188806.15035861358</v>
      </c>
      <c r="C290" s="9">
        <f t="shared" si="100"/>
        <v>2604.2925817140695</v>
      </c>
      <c r="D290" s="9">
        <f t="shared" si="116"/>
        <v>95.416491319552719</v>
      </c>
      <c r="E290" s="9">
        <f t="shared" si="117"/>
        <v>277.71386112592791</v>
      </c>
      <c r="F290" s="6">
        <f t="shared" si="86"/>
        <v>0</v>
      </c>
      <c r="G290" s="7">
        <f t="shared" si="87"/>
        <v>0</v>
      </c>
      <c r="H290" s="7">
        <f t="shared" si="118"/>
        <v>0</v>
      </c>
      <c r="I290" s="7">
        <f t="shared" si="119"/>
        <v>0</v>
      </c>
      <c r="J290" s="7">
        <f t="shared" si="88"/>
        <v>0</v>
      </c>
      <c r="K290" s="7">
        <f t="shared" si="89"/>
        <v>0</v>
      </c>
      <c r="L290" s="7">
        <f t="shared" si="90"/>
        <v>0</v>
      </c>
      <c r="M290" s="7">
        <f t="shared" si="91"/>
        <v>0</v>
      </c>
      <c r="N290" s="7">
        <f t="shared" si="101"/>
        <v>0</v>
      </c>
      <c r="O290" s="7">
        <f t="shared" si="102"/>
        <v>0</v>
      </c>
      <c r="P290" s="7">
        <f t="shared" si="92"/>
        <v>0</v>
      </c>
      <c r="Q290" s="7" t="e">
        <f t="shared" si="103"/>
        <v>#N/A</v>
      </c>
      <c r="R290" s="7">
        <f t="shared" si="120"/>
        <v>-724</v>
      </c>
      <c r="S290" s="7" t="e">
        <f t="shared" si="93"/>
        <v>#N/A</v>
      </c>
      <c r="T290" s="7" t="e">
        <f t="shared" si="94"/>
        <v>#N/A</v>
      </c>
      <c r="U290" s="7" t="e">
        <f t="shared" si="95"/>
        <v>#N/A</v>
      </c>
      <c r="V290" s="7" t="e">
        <f t="shared" si="110"/>
        <v>#N/A</v>
      </c>
      <c r="W290" s="7" t="e">
        <f t="shared" si="111"/>
        <v>#N/A</v>
      </c>
      <c r="X290" s="7" t="e">
        <f t="shared" si="96"/>
        <v>#N/A</v>
      </c>
      <c r="Y290" s="7" t="e">
        <f t="shared" si="97"/>
        <v>#N/A</v>
      </c>
      <c r="Z290" s="7" t="e">
        <f t="shared" si="98"/>
        <v>#N/A</v>
      </c>
      <c r="AA290" s="7" t="e">
        <f t="shared" si="99"/>
        <v>#N/A</v>
      </c>
      <c r="AB290" s="7">
        <f t="shared" si="112"/>
        <v>0</v>
      </c>
      <c r="AC290" s="7">
        <f t="shared" si="114"/>
        <v>0</v>
      </c>
      <c r="AD290" s="7" t="e">
        <f t="shared" si="113"/>
        <v>#N/A</v>
      </c>
      <c r="AG290" s="7" t="e">
        <f t="shared" si="104"/>
        <v>#N/A</v>
      </c>
      <c r="AH290" s="7" t="e">
        <f t="shared" si="105"/>
        <v>#N/A</v>
      </c>
      <c r="AI290" s="7" t="e">
        <f t="shared" si="106"/>
        <v>#N/A</v>
      </c>
      <c r="AJ290" s="7" t="e">
        <f t="shared" si="107"/>
        <v>#N/A</v>
      </c>
      <c r="AK290" s="7" t="e">
        <v>#N/A</v>
      </c>
      <c r="AL290" s="7">
        <v>85.687499899417162</v>
      </c>
      <c r="AN290" s="7" t="e">
        <f t="shared" si="108"/>
        <v>#N/A</v>
      </c>
      <c r="AO290" s="7" t="e">
        <f t="shared" si="109"/>
        <v>#N/A</v>
      </c>
      <c r="AP290" s="7" t="e">
        <v>#N/A</v>
      </c>
      <c r="AQ290" s="7" t="e">
        <v>#N/A</v>
      </c>
    </row>
    <row r="291" spans="1:43" outlineLevel="1">
      <c r="A291" s="95">
        <v>-723</v>
      </c>
      <c r="B291" s="8">
        <f t="shared" si="115"/>
        <v>184241.30605465919</v>
      </c>
      <c r="C291" s="9">
        <f t="shared" si="100"/>
        <v>2544.9998426437378</v>
      </c>
      <c r="D291" s="9">
        <f t="shared" si="116"/>
        <v>95.595631403625958</v>
      </c>
      <c r="E291" s="9">
        <f t="shared" si="117"/>
        <v>277.27333177367029</v>
      </c>
      <c r="F291" s="6">
        <f t="shared" si="86"/>
        <v>0</v>
      </c>
      <c r="G291" s="7">
        <f t="shared" si="87"/>
        <v>0</v>
      </c>
      <c r="H291" s="7">
        <f t="shared" si="118"/>
        <v>0</v>
      </c>
      <c r="I291" s="7">
        <f t="shared" si="119"/>
        <v>0</v>
      </c>
      <c r="J291" s="7">
        <f t="shared" si="88"/>
        <v>0</v>
      </c>
      <c r="K291" s="7">
        <f t="shared" si="89"/>
        <v>0</v>
      </c>
      <c r="L291" s="7">
        <f t="shared" si="90"/>
        <v>0</v>
      </c>
      <c r="M291" s="7">
        <f t="shared" si="91"/>
        <v>0</v>
      </c>
      <c r="N291" s="7">
        <f t="shared" si="101"/>
        <v>0</v>
      </c>
      <c r="O291" s="7">
        <f t="shared" si="102"/>
        <v>0</v>
      </c>
      <c r="P291" s="7">
        <f t="shared" si="92"/>
        <v>0</v>
      </c>
      <c r="Q291" s="7" t="e">
        <f t="shared" si="103"/>
        <v>#N/A</v>
      </c>
      <c r="R291" s="7">
        <f t="shared" si="120"/>
        <v>-723</v>
      </c>
      <c r="S291" s="7" t="e">
        <f t="shared" si="93"/>
        <v>#N/A</v>
      </c>
      <c r="T291" s="7" t="e">
        <f t="shared" si="94"/>
        <v>#N/A</v>
      </c>
      <c r="U291" s="7" t="e">
        <f t="shared" si="95"/>
        <v>#N/A</v>
      </c>
      <c r="V291" s="7" t="e">
        <f t="shared" si="110"/>
        <v>#N/A</v>
      </c>
      <c r="W291" s="7" t="e">
        <f t="shared" si="111"/>
        <v>#N/A</v>
      </c>
      <c r="X291" s="7" t="e">
        <f t="shared" si="96"/>
        <v>#N/A</v>
      </c>
      <c r="Y291" s="7" t="e">
        <f t="shared" si="97"/>
        <v>#N/A</v>
      </c>
      <c r="Z291" s="7" t="e">
        <f t="shared" si="98"/>
        <v>#N/A</v>
      </c>
      <c r="AA291" s="7" t="e">
        <f t="shared" si="99"/>
        <v>#N/A</v>
      </c>
      <c r="AB291" s="7">
        <f t="shared" si="112"/>
        <v>0</v>
      </c>
      <c r="AC291" s="7">
        <f t="shared" si="114"/>
        <v>0</v>
      </c>
      <c r="AD291" s="7" t="e">
        <f t="shared" si="113"/>
        <v>#N/A</v>
      </c>
      <c r="AG291" s="7" t="e">
        <f t="shared" si="104"/>
        <v>#N/A</v>
      </c>
      <c r="AH291" s="7" t="e">
        <f t="shared" si="105"/>
        <v>#N/A</v>
      </c>
      <c r="AI291" s="7" t="e">
        <f t="shared" si="106"/>
        <v>#N/A</v>
      </c>
      <c r="AJ291" s="7" t="e">
        <f t="shared" si="107"/>
        <v>#N/A</v>
      </c>
      <c r="AK291" s="7" t="e">
        <v>#N/A</v>
      </c>
      <c r="AL291" s="7">
        <v>86.271606120246432</v>
      </c>
      <c r="AN291" s="7" t="e">
        <f t="shared" si="108"/>
        <v>#N/A</v>
      </c>
      <c r="AO291" s="7" t="e">
        <f t="shared" si="109"/>
        <v>#N/A</v>
      </c>
      <c r="AP291" s="7" t="e">
        <v>#N/A</v>
      </c>
      <c r="AQ291" s="7" t="e">
        <v>#N/A</v>
      </c>
    </row>
    <row r="292" spans="1:43" outlineLevel="1">
      <c r="A292" s="95">
        <v>-722</v>
      </c>
      <c r="B292" s="8">
        <f t="shared" si="115"/>
        <v>179750.36168755963</v>
      </c>
      <c r="C292" s="9">
        <f t="shared" si="100"/>
        <v>2486.6237701854352</v>
      </c>
      <c r="D292" s="9">
        <f t="shared" si="116"/>
        <v>95.775720809664449</v>
      </c>
      <c r="E292" s="9">
        <f t="shared" si="117"/>
        <v>276.83434325397701</v>
      </c>
      <c r="F292" s="6">
        <f t="shared" si="86"/>
        <v>0</v>
      </c>
      <c r="G292" s="7">
        <f t="shared" si="87"/>
        <v>0</v>
      </c>
      <c r="H292" s="7">
        <f t="shared" si="118"/>
        <v>0</v>
      </c>
      <c r="I292" s="7">
        <f t="shared" si="119"/>
        <v>0</v>
      </c>
      <c r="J292" s="7">
        <f t="shared" si="88"/>
        <v>0</v>
      </c>
      <c r="K292" s="7">
        <f t="shared" si="89"/>
        <v>0</v>
      </c>
      <c r="L292" s="7">
        <f t="shared" si="90"/>
        <v>0</v>
      </c>
      <c r="M292" s="7">
        <f t="shared" si="91"/>
        <v>0</v>
      </c>
      <c r="N292" s="7">
        <f t="shared" si="101"/>
        <v>0</v>
      </c>
      <c r="O292" s="7">
        <f t="shared" si="102"/>
        <v>0</v>
      </c>
      <c r="P292" s="7">
        <f t="shared" si="92"/>
        <v>0</v>
      </c>
      <c r="Q292" s="7" t="e">
        <f t="shared" si="103"/>
        <v>#N/A</v>
      </c>
      <c r="R292" s="7">
        <f t="shared" si="120"/>
        <v>-722</v>
      </c>
      <c r="S292" s="7" t="e">
        <f t="shared" si="93"/>
        <v>#N/A</v>
      </c>
      <c r="T292" s="7" t="e">
        <f t="shared" si="94"/>
        <v>#N/A</v>
      </c>
      <c r="U292" s="7" t="e">
        <f t="shared" si="95"/>
        <v>#N/A</v>
      </c>
      <c r="V292" s="7" t="e">
        <f t="shared" si="110"/>
        <v>#N/A</v>
      </c>
      <c r="W292" s="7" t="e">
        <f t="shared" si="111"/>
        <v>#N/A</v>
      </c>
      <c r="X292" s="7" t="e">
        <f t="shared" si="96"/>
        <v>#N/A</v>
      </c>
      <c r="Y292" s="7" t="e">
        <f t="shared" si="97"/>
        <v>#N/A</v>
      </c>
      <c r="Z292" s="7" t="e">
        <f t="shared" si="98"/>
        <v>#N/A</v>
      </c>
      <c r="AA292" s="7" t="e">
        <f t="shared" si="99"/>
        <v>#N/A</v>
      </c>
      <c r="AB292" s="7">
        <f t="shared" si="112"/>
        <v>0</v>
      </c>
      <c r="AC292" s="7">
        <f t="shared" si="114"/>
        <v>0</v>
      </c>
      <c r="AD292" s="7" t="e">
        <f t="shared" si="113"/>
        <v>#N/A</v>
      </c>
      <c r="AG292" s="7" t="e">
        <f t="shared" si="104"/>
        <v>#N/A</v>
      </c>
      <c r="AH292" s="7" t="e">
        <f t="shared" si="105"/>
        <v>#N/A</v>
      </c>
      <c r="AI292" s="7" t="e">
        <f t="shared" si="106"/>
        <v>#N/A</v>
      </c>
      <c r="AJ292" s="7" t="e">
        <f t="shared" si="107"/>
        <v>#N/A</v>
      </c>
      <c r="AK292" s="7" t="e">
        <v>#N/A</v>
      </c>
      <c r="AL292" s="7">
        <v>86.818673403036811</v>
      </c>
      <c r="AN292" s="7" t="e">
        <f t="shared" si="108"/>
        <v>#N/A</v>
      </c>
      <c r="AO292" s="7" t="e">
        <f t="shared" si="109"/>
        <v>#N/A</v>
      </c>
      <c r="AP292" s="7" t="e">
        <v>#N/A</v>
      </c>
      <c r="AQ292" s="7" t="e">
        <v>#N/A</v>
      </c>
    </row>
    <row r="293" spans="1:43" outlineLevel="1">
      <c r="A293" s="95">
        <v>-721</v>
      </c>
      <c r="B293" s="8">
        <f t="shared" si="115"/>
        <v>175332.71644482017</v>
      </c>
      <c r="C293" s="9">
        <f t="shared" si="100"/>
        <v>2429.157175754508</v>
      </c>
      <c r="D293" s="9">
        <f t="shared" si="116"/>
        <v>95.956753677656081</v>
      </c>
      <c r="E293" s="9">
        <f t="shared" si="117"/>
        <v>276.39713713083023</v>
      </c>
      <c r="F293" s="6">
        <f t="shared" si="86"/>
        <v>0</v>
      </c>
      <c r="G293" s="7">
        <f t="shared" si="87"/>
        <v>0</v>
      </c>
      <c r="H293" s="7">
        <f t="shared" si="118"/>
        <v>0</v>
      </c>
      <c r="I293" s="7">
        <f t="shared" si="119"/>
        <v>0</v>
      </c>
      <c r="J293" s="7">
        <f t="shared" si="88"/>
        <v>0</v>
      </c>
      <c r="K293" s="7">
        <f t="shared" si="89"/>
        <v>0</v>
      </c>
      <c r="L293" s="7">
        <f t="shared" si="90"/>
        <v>0</v>
      </c>
      <c r="M293" s="7">
        <f t="shared" si="91"/>
        <v>0</v>
      </c>
      <c r="N293" s="7">
        <f t="shared" si="101"/>
        <v>0</v>
      </c>
      <c r="O293" s="7">
        <f t="shared" si="102"/>
        <v>0</v>
      </c>
      <c r="P293" s="7">
        <f t="shared" si="92"/>
        <v>0</v>
      </c>
      <c r="Q293" s="7" t="e">
        <f t="shared" si="103"/>
        <v>#N/A</v>
      </c>
      <c r="R293" s="7">
        <f t="shared" si="120"/>
        <v>-721</v>
      </c>
      <c r="S293" s="7" t="e">
        <f t="shared" si="93"/>
        <v>#N/A</v>
      </c>
      <c r="T293" s="7" t="e">
        <f t="shared" si="94"/>
        <v>#N/A</v>
      </c>
      <c r="U293" s="7" t="e">
        <f t="shared" si="95"/>
        <v>#N/A</v>
      </c>
      <c r="V293" s="7" t="e">
        <f t="shared" si="110"/>
        <v>#N/A</v>
      </c>
      <c r="W293" s="7" t="e">
        <f t="shared" si="111"/>
        <v>#N/A</v>
      </c>
      <c r="X293" s="7" t="e">
        <f t="shared" si="96"/>
        <v>#N/A</v>
      </c>
      <c r="Y293" s="7" t="e">
        <f t="shared" si="97"/>
        <v>#N/A</v>
      </c>
      <c r="Z293" s="7" t="e">
        <f t="shared" si="98"/>
        <v>#N/A</v>
      </c>
      <c r="AA293" s="7" t="e">
        <f t="shared" si="99"/>
        <v>#N/A</v>
      </c>
      <c r="AB293" s="7">
        <f t="shared" si="112"/>
        <v>0</v>
      </c>
      <c r="AC293" s="7">
        <f t="shared" si="114"/>
        <v>0</v>
      </c>
      <c r="AD293" s="7" t="e">
        <f t="shared" si="113"/>
        <v>#N/A</v>
      </c>
      <c r="AG293" s="7" t="e">
        <f t="shared" si="104"/>
        <v>#N/A</v>
      </c>
      <c r="AH293" s="7" t="e">
        <f t="shared" si="105"/>
        <v>#N/A</v>
      </c>
      <c r="AI293" s="7" t="e">
        <f t="shared" si="106"/>
        <v>#N/A</v>
      </c>
      <c r="AJ293" s="7" t="e">
        <f t="shared" si="107"/>
        <v>#N/A</v>
      </c>
      <c r="AK293" s="7" t="e">
        <v>#N/A</v>
      </c>
      <c r="AL293" s="7">
        <v>87.333333283662796</v>
      </c>
      <c r="AN293" s="7" t="e">
        <f t="shared" si="108"/>
        <v>#N/A</v>
      </c>
      <c r="AO293" s="7" t="e">
        <f t="shared" si="109"/>
        <v>#N/A</v>
      </c>
      <c r="AP293" s="7" t="e">
        <v>#N/A</v>
      </c>
      <c r="AQ293" s="7" t="e">
        <v>#N/A</v>
      </c>
    </row>
    <row r="294" spans="1:43" outlineLevel="1">
      <c r="A294" s="95">
        <v>-720</v>
      </c>
      <c r="B294" s="8">
        <f t="shared" si="115"/>
        <v>170987.76951394789</v>
      </c>
      <c r="C294" s="9">
        <f t="shared" si="100"/>
        <v>2372.593603188172</v>
      </c>
      <c r="D294" s="9">
        <f t="shared" si="116"/>
        <v>96.138754665166786</v>
      </c>
      <c r="E294" s="9">
        <f t="shared" si="117"/>
        <v>275.96122254633696</v>
      </c>
      <c r="F294" s="6">
        <f t="shared" si="86"/>
        <v>0</v>
      </c>
      <c r="G294" s="7">
        <f t="shared" si="87"/>
        <v>0</v>
      </c>
      <c r="H294" s="7">
        <f t="shared" si="118"/>
        <v>0</v>
      </c>
      <c r="I294" s="7">
        <f t="shared" si="119"/>
        <v>0</v>
      </c>
      <c r="J294" s="7">
        <f t="shared" si="88"/>
        <v>0</v>
      </c>
      <c r="K294" s="7">
        <f t="shared" si="89"/>
        <v>0</v>
      </c>
      <c r="L294" s="7">
        <f t="shared" si="90"/>
        <v>0</v>
      </c>
      <c r="M294" s="7">
        <f t="shared" si="91"/>
        <v>0</v>
      </c>
      <c r="N294" s="7">
        <f t="shared" si="101"/>
        <v>0</v>
      </c>
      <c r="O294" s="7">
        <f t="shared" si="102"/>
        <v>0</v>
      </c>
      <c r="P294" s="7">
        <f t="shared" si="92"/>
        <v>0</v>
      </c>
      <c r="Q294" s="7" t="e">
        <f t="shared" si="103"/>
        <v>#N/A</v>
      </c>
      <c r="R294" s="7">
        <f t="shared" si="120"/>
        <v>-720</v>
      </c>
      <c r="S294" s="7" t="e">
        <f t="shared" si="93"/>
        <v>#N/A</v>
      </c>
      <c r="T294" s="7" t="e">
        <f t="shared" si="94"/>
        <v>#N/A</v>
      </c>
      <c r="U294" s="7" t="e">
        <f t="shared" si="95"/>
        <v>#N/A</v>
      </c>
      <c r="V294" s="7" t="e">
        <f t="shared" si="110"/>
        <v>#N/A</v>
      </c>
      <c r="W294" s="7" t="e">
        <f t="shared" si="111"/>
        <v>#N/A</v>
      </c>
      <c r="X294" s="7" t="e">
        <f t="shared" si="96"/>
        <v>#N/A</v>
      </c>
      <c r="Y294" s="7" t="e">
        <f t="shared" si="97"/>
        <v>#N/A</v>
      </c>
      <c r="Z294" s="7" t="e">
        <f t="shared" si="98"/>
        <v>#N/A</v>
      </c>
      <c r="AA294" s="7" t="e">
        <f t="shared" si="99"/>
        <v>#N/A</v>
      </c>
      <c r="AB294" s="7">
        <f t="shared" si="112"/>
        <v>0</v>
      </c>
      <c r="AC294" s="7">
        <f t="shared" si="114"/>
        <v>0</v>
      </c>
      <c r="AD294" s="7" t="e">
        <f t="shared" si="113"/>
        <v>#N/A</v>
      </c>
      <c r="AG294" s="7" t="e">
        <f t="shared" si="104"/>
        <v>#N/A</v>
      </c>
      <c r="AH294" s="7" t="e">
        <f t="shared" si="105"/>
        <v>#N/A</v>
      </c>
      <c r="AI294" s="7" t="e">
        <f t="shared" si="106"/>
        <v>#N/A</v>
      </c>
      <c r="AJ294" s="7" t="e">
        <f t="shared" si="107"/>
        <v>#N/A</v>
      </c>
      <c r="AK294" s="7" t="e">
        <v>#N/A</v>
      </c>
      <c r="AL294" s="7">
        <v>87.820217297998838</v>
      </c>
      <c r="AN294" s="7" t="e">
        <f t="shared" si="108"/>
        <v>#N/A</v>
      </c>
      <c r="AO294" s="7" t="e">
        <f t="shared" si="109"/>
        <v>#N/A</v>
      </c>
      <c r="AP294" s="7" t="e">
        <v>#N/A</v>
      </c>
      <c r="AQ294" s="7" t="e">
        <v>#N/A</v>
      </c>
    </row>
    <row r="295" spans="1:43" outlineLevel="1">
      <c r="A295" s="95">
        <v>-719</v>
      </c>
      <c r="B295" s="8">
        <f t="shared" si="115"/>
        <v>166714.92008244433</v>
      </c>
      <c r="C295" s="9">
        <f t="shared" si="100"/>
        <v>2316.9258639017735</v>
      </c>
      <c r="D295" s="9">
        <f t="shared" si="116"/>
        <v>96.321656877028232</v>
      </c>
      <c r="E295" s="9">
        <f t="shared" si="117"/>
        <v>275.52684106447947</v>
      </c>
      <c r="F295" s="6">
        <f t="shared" si="86"/>
        <v>0</v>
      </c>
      <c r="G295" s="7">
        <f t="shared" si="87"/>
        <v>0</v>
      </c>
      <c r="H295" s="7">
        <f t="shared" si="118"/>
        <v>0</v>
      </c>
      <c r="I295" s="7">
        <f t="shared" si="119"/>
        <v>0</v>
      </c>
      <c r="J295" s="7">
        <f t="shared" si="88"/>
        <v>0</v>
      </c>
      <c r="K295" s="7">
        <f t="shared" si="89"/>
        <v>0</v>
      </c>
      <c r="L295" s="7">
        <f t="shared" si="90"/>
        <v>0</v>
      </c>
      <c r="M295" s="7">
        <f t="shared" si="91"/>
        <v>0</v>
      </c>
      <c r="N295" s="7">
        <f t="shared" si="101"/>
        <v>0</v>
      </c>
      <c r="O295" s="7">
        <f t="shared" si="102"/>
        <v>0</v>
      </c>
      <c r="P295" s="7">
        <f t="shared" si="92"/>
        <v>0</v>
      </c>
      <c r="Q295" s="7" t="e">
        <f t="shared" si="103"/>
        <v>#N/A</v>
      </c>
      <c r="R295" s="7">
        <f t="shared" si="120"/>
        <v>-719</v>
      </c>
      <c r="S295" s="7" t="e">
        <f t="shared" si="93"/>
        <v>#N/A</v>
      </c>
      <c r="T295" s="7" t="e">
        <f t="shared" si="94"/>
        <v>#N/A</v>
      </c>
      <c r="U295" s="7" t="e">
        <f t="shared" si="95"/>
        <v>#N/A</v>
      </c>
      <c r="V295" s="7" t="e">
        <f t="shared" si="110"/>
        <v>#N/A</v>
      </c>
      <c r="W295" s="7" t="e">
        <f t="shared" si="111"/>
        <v>#N/A</v>
      </c>
      <c r="X295" s="7" t="e">
        <f t="shared" si="96"/>
        <v>#N/A</v>
      </c>
      <c r="Y295" s="7" t="e">
        <f t="shared" si="97"/>
        <v>#N/A</v>
      </c>
      <c r="Z295" s="7" t="e">
        <f t="shared" si="98"/>
        <v>#N/A</v>
      </c>
      <c r="AA295" s="7" t="e">
        <f t="shared" si="99"/>
        <v>#N/A</v>
      </c>
      <c r="AB295" s="7">
        <f t="shared" si="112"/>
        <v>0</v>
      </c>
      <c r="AC295" s="7">
        <f t="shared" si="114"/>
        <v>0</v>
      </c>
      <c r="AD295" s="7" t="e">
        <f t="shared" si="113"/>
        <v>#N/A</v>
      </c>
      <c r="AG295" s="7" t="e">
        <f t="shared" si="104"/>
        <v>#N/A</v>
      </c>
      <c r="AH295" s="7" t="e">
        <f t="shared" si="105"/>
        <v>#N/A</v>
      </c>
      <c r="AI295" s="7" t="e">
        <f t="shared" si="106"/>
        <v>#N/A</v>
      </c>
      <c r="AJ295" s="7" t="e">
        <f t="shared" si="107"/>
        <v>#N/A</v>
      </c>
      <c r="AK295" s="7" t="e">
        <v>#N/A</v>
      </c>
      <c r="AL295" s="7">
        <v>88.283951202752419</v>
      </c>
      <c r="AN295" s="7" t="e">
        <f t="shared" si="108"/>
        <v>#N/A</v>
      </c>
      <c r="AO295" s="7" t="e">
        <f t="shared" si="109"/>
        <v>#N/A</v>
      </c>
      <c r="AP295" s="7" t="e">
        <v>#N/A</v>
      </c>
      <c r="AQ295" s="7" t="e">
        <v>#N/A</v>
      </c>
    </row>
    <row r="296" spans="1:43" outlineLevel="1">
      <c r="A296" s="95">
        <v>-718</v>
      </c>
      <c r="B296" s="8">
        <f t="shared" si="115"/>
        <v>162513.56733781844</v>
      </c>
      <c r="C296" s="9">
        <f t="shared" si="100"/>
        <v>2262.1467693106588</v>
      </c>
      <c r="D296" s="9">
        <f t="shared" si="116"/>
        <v>96.505484970806435</v>
      </c>
      <c r="E296" s="9">
        <f t="shared" si="117"/>
        <v>275.09399010861392</v>
      </c>
      <c r="F296" s="6">
        <f t="shared" si="86"/>
        <v>0</v>
      </c>
      <c r="G296" s="7">
        <f t="shared" si="87"/>
        <v>0</v>
      </c>
      <c r="H296" s="7">
        <f t="shared" si="118"/>
        <v>0</v>
      </c>
      <c r="I296" s="7">
        <f t="shared" si="119"/>
        <v>0</v>
      </c>
      <c r="J296" s="7">
        <f t="shared" si="88"/>
        <v>0</v>
      </c>
      <c r="K296" s="7">
        <f t="shared" si="89"/>
        <v>0</v>
      </c>
      <c r="L296" s="7">
        <f t="shared" si="90"/>
        <v>0</v>
      </c>
      <c r="M296" s="7">
        <f t="shared" si="91"/>
        <v>0</v>
      </c>
      <c r="N296" s="7">
        <f t="shared" si="101"/>
        <v>0</v>
      </c>
      <c r="O296" s="7">
        <f t="shared" si="102"/>
        <v>0</v>
      </c>
      <c r="P296" s="7">
        <f t="shared" si="92"/>
        <v>0</v>
      </c>
      <c r="Q296" s="7" t="e">
        <f t="shared" si="103"/>
        <v>#N/A</v>
      </c>
      <c r="R296" s="7">
        <f t="shared" si="120"/>
        <v>-718</v>
      </c>
      <c r="S296" s="7" t="e">
        <f t="shared" si="93"/>
        <v>#N/A</v>
      </c>
      <c r="T296" s="7" t="e">
        <f t="shared" si="94"/>
        <v>#N/A</v>
      </c>
      <c r="U296" s="7" t="e">
        <f t="shared" si="95"/>
        <v>#N/A</v>
      </c>
      <c r="V296" s="7" t="e">
        <f t="shared" si="110"/>
        <v>#N/A</v>
      </c>
      <c r="W296" s="7" t="e">
        <f t="shared" si="111"/>
        <v>#N/A</v>
      </c>
      <c r="X296" s="7" t="e">
        <f t="shared" si="96"/>
        <v>#N/A</v>
      </c>
      <c r="Y296" s="7" t="e">
        <f t="shared" si="97"/>
        <v>#N/A</v>
      </c>
      <c r="Z296" s="7" t="e">
        <f t="shared" si="98"/>
        <v>#N/A</v>
      </c>
      <c r="AA296" s="7" t="e">
        <f t="shared" si="99"/>
        <v>#N/A</v>
      </c>
      <c r="AB296" s="7">
        <f t="shared" si="112"/>
        <v>0</v>
      </c>
      <c r="AC296" s="7">
        <f t="shared" si="114"/>
        <v>0</v>
      </c>
      <c r="AD296" s="7" t="e">
        <f t="shared" si="113"/>
        <v>#N/A</v>
      </c>
      <c r="AG296" s="7" t="e">
        <f t="shared" si="104"/>
        <v>#N/A</v>
      </c>
      <c r="AH296" s="7" t="e">
        <f t="shared" si="105"/>
        <v>#N/A</v>
      </c>
      <c r="AI296" s="7" t="e">
        <f t="shared" si="106"/>
        <v>#N/A</v>
      </c>
      <c r="AJ296" s="7" t="e">
        <f t="shared" si="107"/>
        <v>#N/A</v>
      </c>
      <c r="AK296" s="7" t="e">
        <v>#N/A</v>
      </c>
      <c r="AL296" s="7">
        <v>88.729166643694043</v>
      </c>
      <c r="AN296" s="7" t="e">
        <f t="shared" si="108"/>
        <v>#N/A</v>
      </c>
      <c r="AO296" s="7" t="e">
        <f t="shared" si="109"/>
        <v>#N/A</v>
      </c>
      <c r="AP296" s="7" t="e">
        <v>#N/A</v>
      </c>
      <c r="AQ296" s="7" t="e">
        <v>#N/A</v>
      </c>
    </row>
    <row r="297" spans="1:43" outlineLevel="1">
      <c r="A297" s="95">
        <v>-717</v>
      </c>
      <c r="B297" s="8">
        <f t="shared" si="115"/>
        <v>158383.11046757177</v>
      </c>
      <c r="C297" s="9">
        <f t="shared" si="100"/>
        <v>2208.2498632520437</v>
      </c>
      <c r="D297" s="9">
        <f t="shared" si="116"/>
        <v>96.69026360406734</v>
      </c>
      <c r="E297" s="9">
        <f t="shared" si="117"/>
        <v>274.66291124272283</v>
      </c>
      <c r="F297" s="6">
        <f t="shared" si="86"/>
        <v>0</v>
      </c>
      <c r="G297" s="7">
        <f t="shared" si="87"/>
        <v>0</v>
      </c>
      <c r="H297" s="7">
        <f t="shared" si="118"/>
        <v>0</v>
      </c>
      <c r="I297" s="7">
        <f t="shared" si="119"/>
        <v>0</v>
      </c>
      <c r="J297" s="7">
        <f t="shared" si="88"/>
        <v>0</v>
      </c>
      <c r="K297" s="7">
        <f t="shared" si="89"/>
        <v>0</v>
      </c>
      <c r="L297" s="7">
        <f t="shared" si="90"/>
        <v>0</v>
      </c>
      <c r="M297" s="7">
        <f t="shared" si="91"/>
        <v>0</v>
      </c>
      <c r="N297" s="7">
        <f t="shared" si="101"/>
        <v>0</v>
      </c>
      <c r="O297" s="7">
        <f t="shared" si="102"/>
        <v>0</v>
      </c>
      <c r="P297" s="7">
        <f t="shared" si="92"/>
        <v>0</v>
      </c>
      <c r="Q297" s="7" t="e">
        <f t="shared" si="103"/>
        <v>#N/A</v>
      </c>
      <c r="R297" s="7">
        <f t="shared" si="120"/>
        <v>-717</v>
      </c>
      <c r="S297" s="7" t="e">
        <f t="shared" si="93"/>
        <v>#N/A</v>
      </c>
      <c r="T297" s="7" t="e">
        <f t="shared" si="94"/>
        <v>#N/A</v>
      </c>
      <c r="U297" s="7" t="e">
        <f t="shared" si="95"/>
        <v>#N/A</v>
      </c>
      <c r="V297" s="7" t="e">
        <f t="shared" si="110"/>
        <v>#N/A</v>
      </c>
      <c r="W297" s="7" t="e">
        <f t="shared" si="111"/>
        <v>#N/A</v>
      </c>
      <c r="X297" s="7" t="e">
        <f t="shared" si="96"/>
        <v>#N/A</v>
      </c>
      <c r="Y297" s="7" t="e">
        <f t="shared" si="97"/>
        <v>#N/A</v>
      </c>
      <c r="Z297" s="7" t="e">
        <f t="shared" si="98"/>
        <v>#N/A</v>
      </c>
      <c r="AA297" s="7" t="e">
        <f t="shared" si="99"/>
        <v>#N/A</v>
      </c>
      <c r="AB297" s="7">
        <f t="shared" si="112"/>
        <v>0</v>
      </c>
      <c r="AC297" s="7">
        <f t="shared" si="114"/>
        <v>0</v>
      </c>
      <c r="AD297" s="7" t="e">
        <f t="shared" si="113"/>
        <v>#N/A</v>
      </c>
      <c r="AG297" s="7" t="e">
        <f t="shared" si="104"/>
        <v>#N/A</v>
      </c>
      <c r="AH297" s="7" t="e">
        <f t="shared" si="105"/>
        <v>#N/A</v>
      </c>
      <c r="AI297" s="7" t="e">
        <f t="shared" si="106"/>
        <v>#N/A</v>
      </c>
      <c r="AJ297" s="7" t="e">
        <f t="shared" si="107"/>
        <v>#N/A</v>
      </c>
      <c r="AK297" s="7" t="e">
        <v>#N/A</v>
      </c>
      <c r="AL297" s="7">
        <v>89.160494119204856</v>
      </c>
      <c r="AN297" s="7" t="e">
        <f t="shared" si="108"/>
        <v>#N/A</v>
      </c>
      <c r="AO297" s="7" t="e">
        <f t="shared" si="109"/>
        <v>#N/A</v>
      </c>
      <c r="AP297" s="7" t="e">
        <v>#N/A</v>
      </c>
      <c r="AQ297" s="7" t="e">
        <v>#N/A</v>
      </c>
    </row>
    <row r="298" spans="1:43" outlineLevel="1">
      <c r="A298" s="95">
        <v>-716</v>
      </c>
      <c r="B298" s="8">
        <f t="shared" si="115"/>
        <v>154322.9486592114</v>
      </c>
      <c r="C298" s="9">
        <f t="shared" si="100"/>
        <v>2155.2279571412746</v>
      </c>
      <c r="D298" s="9">
        <f t="shared" si="116"/>
        <v>96.875956399220698</v>
      </c>
      <c r="E298" s="9">
        <f t="shared" si="117"/>
        <v>274.23311360891262</v>
      </c>
      <c r="F298" s="6">
        <f t="shared" si="86"/>
        <v>0</v>
      </c>
      <c r="G298" s="7">
        <f t="shared" si="87"/>
        <v>0</v>
      </c>
      <c r="H298" s="7">
        <f t="shared" si="118"/>
        <v>0</v>
      </c>
      <c r="I298" s="7">
        <f t="shared" si="119"/>
        <v>0</v>
      </c>
      <c r="J298" s="7">
        <f t="shared" si="88"/>
        <v>0</v>
      </c>
      <c r="K298" s="7">
        <f t="shared" si="89"/>
        <v>0</v>
      </c>
      <c r="L298" s="7">
        <f t="shared" si="90"/>
        <v>0</v>
      </c>
      <c r="M298" s="7">
        <f t="shared" si="91"/>
        <v>0</v>
      </c>
      <c r="N298" s="7">
        <f t="shared" si="101"/>
        <v>0</v>
      </c>
      <c r="O298" s="7">
        <f t="shared" si="102"/>
        <v>0</v>
      </c>
      <c r="P298" s="7">
        <f t="shared" si="92"/>
        <v>0</v>
      </c>
      <c r="Q298" s="7" t="e">
        <f t="shared" si="103"/>
        <v>#N/A</v>
      </c>
      <c r="R298" s="7">
        <f t="shared" si="120"/>
        <v>-716</v>
      </c>
      <c r="S298" s="7" t="e">
        <f t="shared" si="93"/>
        <v>#N/A</v>
      </c>
      <c r="T298" s="7" t="e">
        <f t="shared" si="94"/>
        <v>#N/A</v>
      </c>
      <c r="U298" s="7" t="e">
        <f t="shared" si="95"/>
        <v>#N/A</v>
      </c>
      <c r="V298" s="7" t="e">
        <f t="shared" si="110"/>
        <v>#N/A</v>
      </c>
      <c r="W298" s="7" t="e">
        <f t="shared" si="111"/>
        <v>#N/A</v>
      </c>
      <c r="X298" s="7" t="e">
        <f t="shared" si="96"/>
        <v>#N/A</v>
      </c>
      <c r="Y298" s="7" t="e">
        <f t="shared" si="97"/>
        <v>#N/A</v>
      </c>
      <c r="Z298" s="7" t="e">
        <f t="shared" si="98"/>
        <v>#N/A</v>
      </c>
      <c r="AA298" s="7" t="e">
        <f t="shared" si="99"/>
        <v>#N/A</v>
      </c>
      <c r="AB298" s="7">
        <f t="shared" si="112"/>
        <v>0</v>
      </c>
      <c r="AC298" s="7">
        <f t="shared" si="114"/>
        <v>0</v>
      </c>
      <c r="AD298" s="7" t="e">
        <f t="shared" si="113"/>
        <v>#N/A</v>
      </c>
      <c r="AG298" s="7" t="e">
        <f t="shared" si="104"/>
        <v>#N/A</v>
      </c>
      <c r="AH298" s="7" t="e">
        <f t="shared" si="105"/>
        <v>#N/A</v>
      </c>
      <c r="AI298" s="7" t="e">
        <f t="shared" si="106"/>
        <v>#N/A</v>
      </c>
      <c r="AJ298" s="7" t="e">
        <f t="shared" si="107"/>
        <v>#N/A</v>
      </c>
      <c r="AK298" s="7" t="e">
        <v>#N/A</v>
      </c>
      <c r="AL298" s="7">
        <v>89.582561874331006</v>
      </c>
      <c r="AN298" s="7" t="e">
        <f t="shared" si="108"/>
        <v>#N/A</v>
      </c>
      <c r="AO298" s="7" t="e">
        <f t="shared" si="109"/>
        <v>#N/A</v>
      </c>
      <c r="AP298" s="7" t="e">
        <v>#N/A</v>
      </c>
      <c r="AQ298" s="7" t="e">
        <v>#N/A</v>
      </c>
    </row>
    <row r="299" spans="1:43" outlineLevel="1">
      <c r="A299" s="95">
        <v>-715</v>
      </c>
      <c r="B299" s="8">
        <f t="shared" si="115"/>
        <v>150332.48110024258</v>
      </c>
      <c r="C299" s="9">
        <f t="shared" si="100"/>
        <v>2103.0738623936977</v>
      </c>
      <c r="D299" s="9">
        <f t="shared" si="116"/>
        <v>97.062526978676246</v>
      </c>
      <c r="E299" s="9">
        <f t="shared" si="117"/>
        <v>273.80483877116586</v>
      </c>
      <c r="F299" s="6">
        <f t="shared" si="86"/>
        <v>0</v>
      </c>
      <c r="G299" s="7">
        <f t="shared" si="87"/>
        <v>0</v>
      </c>
      <c r="H299" s="7">
        <f t="shared" si="118"/>
        <v>0</v>
      </c>
      <c r="I299" s="7">
        <f t="shared" si="119"/>
        <v>0</v>
      </c>
      <c r="J299" s="7">
        <f t="shared" si="88"/>
        <v>0</v>
      </c>
      <c r="K299" s="7">
        <f t="shared" si="89"/>
        <v>0</v>
      </c>
      <c r="L299" s="7">
        <f t="shared" si="90"/>
        <v>0</v>
      </c>
      <c r="M299" s="7">
        <f t="shared" si="91"/>
        <v>0</v>
      </c>
      <c r="N299" s="7">
        <f t="shared" si="101"/>
        <v>0</v>
      </c>
      <c r="O299" s="7">
        <f t="shared" si="102"/>
        <v>0</v>
      </c>
      <c r="P299" s="7">
        <f t="shared" si="92"/>
        <v>0</v>
      </c>
      <c r="Q299" s="7" t="e">
        <f t="shared" si="103"/>
        <v>#N/A</v>
      </c>
      <c r="R299" s="7">
        <f t="shared" si="120"/>
        <v>-715</v>
      </c>
      <c r="S299" s="7" t="e">
        <f t="shared" si="93"/>
        <v>#N/A</v>
      </c>
      <c r="T299" s="7" t="e">
        <f t="shared" si="94"/>
        <v>#N/A</v>
      </c>
      <c r="U299" s="7" t="e">
        <f t="shared" si="95"/>
        <v>#N/A</v>
      </c>
      <c r="V299" s="7" t="e">
        <f t="shared" si="110"/>
        <v>#N/A</v>
      </c>
      <c r="W299" s="7" t="e">
        <f t="shared" si="111"/>
        <v>#N/A</v>
      </c>
      <c r="X299" s="7" t="e">
        <f t="shared" si="96"/>
        <v>#N/A</v>
      </c>
      <c r="Y299" s="7" t="e">
        <f t="shared" si="97"/>
        <v>#N/A</v>
      </c>
      <c r="Z299" s="7" t="e">
        <f t="shared" si="98"/>
        <v>#N/A</v>
      </c>
      <c r="AA299" s="7" t="e">
        <f t="shared" si="99"/>
        <v>#N/A</v>
      </c>
      <c r="AB299" s="7">
        <f t="shared" si="112"/>
        <v>0</v>
      </c>
      <c r="AC299" s="7">
        <f t="shared" si="114"/>
        <v>0</v>
      </c>
      <c r="AD299" s="7" t="e">
        <f t="shared" si="113"/>
        <v>#N/A</v>
      </c>
      <c r="AG299" s="7" t="e">
        <f t="shared" si="104"/>
        <v>#N/A</v>
      </c>
      <c r="AH299" s="7" t="e">
        <f t="shared" si="105"/>
        <v>#N/A</v>
      </c>
      <c r="AI299" s="7" t="e">
        <f t="shared" si="106"/>
        <v>#N/A</v>
      </c>
      <c r="AJ299" s="7" t="e">
        <f t="shared" si="107"/>
        <v>#N/A</v>
      </c>
      <c r="AK299" s="7" t="e">
        <v>#N/A</v>
      </c>
      <c r="AL299" s="7">
        <v>90</v>
      </c>
      <c r="AN299" s="7" t="e">
        <f t="shared" si="108"/>
        <v>#N/A</v>
      </c>
      <c r="AO299" s="7" t="e">
        <f t="shared" si="109"/>
        <v>#N/A</v>
      </c>
      <c r="AP299" s="7" t="e">
        <v>#N/A</v>
      </c>
      <c r="AQ299" s="7" t="e">
        <v>#N/A</v>
      </c>
    </row>
    <row r="300" spans="1:43" outlineLevel="1">
      <c r="A300" s="95">
        <v>-714</v>
      </c>
      <c r="B300" s="8">
        <f t="shared" si="115"/>
        <v>146411.10697817244</v>
      </c>
      <c r="C300" s="9">
        <f t="shared" si="100"/>
        <v>2051.7811228465289</v>
      </c>
      <c r="D300" s="9">
        <f t="shared" si="116"/>
        <v>97.25</v>
      </c>
      <c r="E300" s="9">
        <f t="shared" si="117"/>
        <v>273.37808415283871</v>
      </c>
      <c r="F300" s="6">
        <f t="shared" si="86"/>
        <v>0</v>
      </c>
      <c r="G300" s="7">
        <f t="shared" si="87"/>
        <v>0</v>
      </c>
      <c r="H300" s="7">
        <f t="shared" si="118"/>
        <v>0</v>
      </c>
      <c r="I300" s="7">
        <f t="shared" si="119"/>
        <v>0</v>
      </c>
      <c r="J300" s="7">
        <f t="shared" si="88"/>
        <v>0</v>
      </c>
      <c r="K300" s="7">
        <f t="shared" si="89"/>
        <v>0</v>
      </c>
      <c r="L300" s="7">
        <f t="shared" si="90"/>
        <v>0</v>
      </c>
      <c r="M300" s="7">
        <f t="shared" si="91"/>
        <v>0</v>
      </c>
      <c r="N300" s="7">
        <f t="shared" si="101"/>
        <v>0</v>
      </c>
      <c r="O300" s="7">
        <f t="shared" si="102"/>
        <v>0</v>
      </c>
      <c r="P300" s="7">
        <f t="shared" si="92"/>
        <v>0</v>
      </c>
      <c r="Q300" s="7" t="e">
        <f t="shared" si="103"/>
        <v>#N/A</v>
      </c>
      <c r="R300" s="7">
        <f t="shared" si="120"/>
        <v>-714</v>
      </c>
      <c r="S300" s="7" t="e">
        <f t="shared" si="93"/>
        <v>#N/A</v>
      </c>
      <c r="T300" s="7" t="e">
        <f t="shared" si="94"/>
        <v>#N/A</v>
      </c>
      <c r="U300" s="7" t="e">
        <f t="shared" si="95"/>
        <v>#N/A</v>
      </c>
      <c r="V300" s="7" t="e">
        <f t="shared" si="110"/>
        <v>#N/A</v>
      </c>
      <c r="W300" s="7" t="e">
        <f t="shared" si="111"/>
        <v>#N/A</v>
      </c>
      <c r="X300" s="7" t="e">
        <f t="shared" si="96"/>
        <v>#N/A</v>
      </c>
      <c r="Y300" s="7" t="e">
        <f t="shared" si="97"/>
        <v>#N/A</v>
      </c>
      <c r="Z300" s="7" t="e">
        <f t="shared" si="98"/>
        <v>#N/A</v>
      </c>
      <c r="AA300" s="7" t="e">
        <f t="shared" si="99"/>
        <v>#N/A</v>
      </c>
      <c r="AB300" s="7">
        <f t="shared" si="112"/>
        <v>0</v>
      </c>
      <c r="AC300" s="7">
        <f t="shared" si="114"/>
        <v>0</v>
      </c>
      <c r="AD300" s="7" t="e">
        <f t="shared" si="113"/>
        <v>#N/A</v>
      </c>
      <c r="AG300" s="7" t="e">
        <f t="shared" si="104"/>
        <v>#N/A</v>
      </c>
      <c r="AH300" s="7" t="e">
        <f t="shared" si="105"/>
        <v>#N/A</v>
      </c>
      <c r="AI300" s="7" t="e">
        <f t="shared" si="106"/>
        <v>#N/A</v>
      </c>
      <c r="AJ300" s="7" t="e">
        <f t="shared" si="107"/>
        <v>#N/A</v>
      </c>
      <c r="AK300" s="7" t="e">
        <v>#N/A</v>
      </c>
      <c r="AL300" s="7">
        <v>90.316588911429065</v>
      </c>
      <c r="AN300" s="7" t="e">
        <f t="shared" si="108"/>
        <v>#N/A</v>
      </c>
      <c r="AO300" s="7" t="e">
        <f t="shared" si="109"/>
        <v>#N/A</v>
      </c>
      <c r="AP300" s="7" t="e">
        <v>#N/A</v>
      </c>
      <c r="AQ300" s="7" t="e">
        <v>#N/A</v>
      </c>
    </row>
    <row r="301" spans="1:43" outlineLevel="1">
      <c r="A301" s="95">
        <v>-713</v>
      </c>
      <c r="B301" s="8">
        <f t="shared" si="115"/>
        <v>142558.22548050247</v>
      </c>
      <c r="C301" s="9">
        <f t="shared" si="100"/>
        <v>2001.3425499151144</v>
      </c>
      <c r="D301" s="9">
        <f t="shared" si="116"/>
        <v>97.438369603179822</v>
      </c>
      <c r="E301" s="9">
        <f t="shared" si="117"/>
        <v>272.95284717728845</v>
      </c>
      <c r="F301" s="6">
        <f t="shared" si="86"/>
        <v>0</v>
      </c>
      <c r="G301" s="7">
        <f t="shared" si="87"/>
        <v>0</v>
      </c>
      <c r="H301" s="7">
        <f t="shared" si="118"/>
        <v>0</v>
      </c>
      <c r="I301" s="7">
        <f t="shared" si="119"/>
        <v>0</v>
      </c>
      <c r="J301" s="7">
        <f t="shared" si="88"/>
        <v>0</v>
      </c>
      <c r="K301" s="7">
        <f t="shared" si="89"/>
        <v>0</v>
      </c>
      <c r="L301" s="7">
        <f t="shared" si="90"/>
        <v>0</v>
      </c>
      <c r="M301" s="7">
        <f t="shared" si="91"/>
        <v>0</v>
      </c>
      <c r="N301" s="7">
        <f t="shared" si="101"/>
        <v>0</v>
      </c>
      <c r="O301" s="7">
        <f t="shared" si="102"/>
        <v>0</v>
      </c>
      <c r="P301" s="7">
        <f t="shared" si="92"/>
        <v>0</v>
      </c>
      <c r="Q301" s="7" t="e">
        <f t="shared" si="103"/>
        <v>#N/A</v>
      </c>
      <c r="R301" s="7">
        <f t="shared" si="120"/>
        <v>-713</v>
      </c>
      <c r="S301" s="7" t="e">
        <f t="shared" si="93"/>
        <v>#N/A</v>
      </c>
      <c r="T301" s="7" t="e">
        <f t="shared" si="94"/>
        <v>#N/A</v>
      </c>
      <c r="U301" s="7" t="e">
        <f t="shared" si="95"/>
        <v>#N/A</v>
      </c>
      <c r="V301" s="7" t="e">
        <f t="shared" si="110"/>
        <v>#N/A</v>
      </c>
      <c r="W301" s="7" t="e">
        <f t="shared" si="111"/>
        <v>#N/A</v>
      </c>
      <c r="X301" s="7" t="e">
        <f t="shared" si="96"/>
        <v>#N/A</v>
      </c>
      <c r="Y301" s="7" t="e">
        <f t="shared" si="97"/>
        <v>#N/A</v>
      </c>
      <c r="Z301" s="7" t="e">
        <f t="shared" si="98"/>
        <v>#N/A</v>
      </c>
      <c r="AA301" s="7" t="e">
        <f t="shared" si="99"/>
        <v>#N/A</v>
      </c>
      <c r="AB301" s="7">
        <f t="shared" si="112"/>
        <v>0</v>
      </c>
      <c r="AC301" s="7">
        <f t="shared" si="114"/>
        <v>0</v>
      </c>
      <c r="AD301" s="7" t="e">
        <f t="shared" si="113"/>
        <v>#N/A</v>
      </c>
      <c r="AG301" s="7" t="e">
        <f t="shared" si="104"/>
        <v>#N/A</v>
      </c>
      <c r="AH301" s="7" t="e">
        <f t="shared" si="105"/>
        <v>#N/A</v>
      </c>
      <c r="AI301" s="7" t="e">
        <f t="shared" si="106"/>
        <v>#N/A</v>
      </c>
      <c r="AJ301" s="7" t="e">
        <f t="shared" si="107"/>
        <v>#N/A</v>
      </c>
      <c r="AK301" s="7" t="e">
        <v>#N/A</v>
      </c>
      <c r="AL301" s="7">
        <v>90.633181458827366</v>
      </c>
      <c r="AN301" s="7" t="e">
        <f t="shared" si="108"/>
        <v>#N/A</v>
      </c>
      <c r="AO301" s="7" t="e">
        <f t="shared" si="109"/>
        <v>#N/A</v>
      </c>
      <c r="AP301" s="7" t="e">
        <v>#N/A</v>
      </c>
      <c r="AQ301" s="7" t="e">
        <v>#N/A</v>
      </c>
    </row>
    <row r="302" spans="1:43" outlineLevel="1">
      <c r="A302" s="95">
        <v>-712</v>
      </c>
      <c r="B302" s="8">
        <f t="shared" si="115"/>
        <v>138773.2357947398</v>
      </c>
      <c r="C302" s="9">
        <f t="shared" si="100"/>
        <v>1951.7509550148002</v>
      </c>
      <c r="D302" s="9">
        <f t="shared" si="116"/>
        <v>97.6276604457817</v>
      </c>
      <c r="E302" s="9">
        <f t="shared" si="117"/>
        <v>272.52912526787236</v>
      </c>
      <c r="F302" s="6">
        <f t="shared" si="86"/>
        <v>0</v>
      </c>
      <c r="G302" s="7">
        <f t="shared" si="87"/>
        <v>0</v>
      </c>
      <c r="H302" s="7">
        <f t="shared" si="118"/>
        <v>0</v>
      </c>
      <c r="I302" s="7">
        <f t="shared" si="119"/>
        <v>0</v>
      </c>
      <c r="J302" s="7">
        <f t="shared" si="88"/>
        <v>0</v>
      </c>
      <c r="K302" s="7">
        <f t="shared" si="89"/>
        <v>0</v>
      </c>
      <c r="L302" s="7">
        <f t="shared" si="90"/>
        <v>0</v>
      </c>
      <c r="M302" s="7">
        <f t="shared" si="91"/>
        <v>0</v>
      </c>
      <c r="N302" s="7">
        <f t="shared" si="101"/>
        <v>0</v>
      </c>
      <c r="O302" s="7">
        <f t="shared" si="102"/>
        <v>0</v>
      </c>
      <c r="P302" s="7">
        <f t="shared" si="92"/>
        <v>0</v>
      </c>
      <c r="Q302" s="7" t="e">
        <f t="shared" si="103"/>
        <v>#N/A</v>
      </c>
      <c r="R302" s="7">
        <f t="shared" si="120"/>
        <v>-712</v>
      </c>
      <c r="S302" s="7" t="e">
        <f t="shared" si="93"/>
        <v>#N/A</v>
      </c>
      <c r="T302" s="7" t="e">
        <f t="shared" si="94"/>
        <v>#N/A</v>
      </c>
      <c r="U302" s="7" t="e">
        <f t="shared" si="95"/>
        <v>#N/A</v>
      </c>
      <c r="V302" s="7" t="e">
        <f t="shared" si="110"/>
        <v>#N/A</v>
      </c>
      <c r="W302" s="7" t="e">
        <f t="shared" si="111"/>
        <v>#N/A</v>
      </c>
      <c r="X302" s="7" t="e">
        <f t="shared" si="96"/>
        <v>#N/A</v>
      </c>
      <c r="Y302" s="7" t="e">
        <f t="shared" si="97"/>
        <v>#N/A</v>
      </c>
      <c r="Z302" s="7" t="e">
        <f t="shared" si="98"/>
        <v>#N/A</v>
      </c>
      <c r="AA302" s="7" t="e">
        <f t="shared" si="99"/>
        <v>#N/A</v>
      </c>
      <c r="AB302" s="7">
        <f t="shared" si="112"/>
        <v>0</v>
      </c>
      <c r="AC302" s="7">
        <f t="shared" si="114"/>
        <v>0</v>
      </c>
      <c r="AD302" s="7" t="e">
        <f t="shared" si="113"/>
        <v>#N/A</v>
      </c>
      <c r="AG302" s="7" t="e">
        <f t="shared" si="104"/>
        <v>#N/A</v>
      </c>
      <c r="AH302" s="7" t="e">
        <f t="shared" si="105"/>
        <v>#N/A</v>
      </c>
      <c r="AI302" s="7" t="e">
        <f t="shared" si="106"/>
        <v>#N/A</v>
      </c>
      <c r="AJ302" s="7" t="e">
        <f t="shared" si="107"/>
        <v>#N/A</v>
      </c>
      <c r="AK302" s="7" t="e">
        <v>#N/A</v>
      </c>
      <c r="AL302" s="7">
        <v>90.949766019375062</v>
      </c>
      <c r="AN302" s="7" t="e">
        <f t="shared" si="108"/>
        <v>#N/A</v>
      </c>
      <c r="AO302" s="7" t="e">
        <f t="shared" si="109"/>
        <v>#N/A</v>
      </c>
      <c r="AP302" s="7" t="e">
        <v>#N/A</v>
      </c>
      <c r="AQ302" s="7" t="e">
        <v>#N/A</v>
      </c>
    </row>
    <row r="303" spans="1:43" outlineLevel="1">
      <c r="A303" s="95">
        <v>-711</v>
      </c>
      <c r="B303" s="8">
        <f t="shared" si="115"/>
        <v>135055.53710838966</v>
      </c>
      <c r="C303" s="9">
        <f t="shared" si="100"/>
        <v>1902.9998819828033</v>
      </c>
      <c r="D303" s="9">
        <f t="shared" si="116"/>
        <v>97.817805632637302</v>
      </c>
      <c r="E303" s="9">
        <f t="shared" si="117"/>
        <v>272.1069158479466</v>
      </c>
      <c r="F303" s="6">
        <f t="shared" si="86"/>
        <v>0</v>
      </c>
      <c r="G303" s="7">
        <f t="shared" si="87"/>
        <v>0</v>
      </c>
      <c r="H303" s="7">
        <f t="shared" si="118"/>
        <v>0</v>
      </c>
      <c r="I303" s="7">
        <f t="shared" si="119"/>
        <v>0</v>
      </c>
      <c r="J303" s="7">
        <f t="shared" si="88"/>
        <v>0</v>
      </c>
      <c r="K303" s="7">
        <f t="shared" si="89"/>
        <v>0</v>
      </c>
      <c r="L303" s="7">
        <f t="shared" si="90"/>
        <v>0</v>
      </c>
      <c r="M303" s="7">
        <f t="shared" si="91"/>
        <v>0</v>
      </c>
      <c r="N303" s="7">
        <f t="shared" si="101"/>
        <v>0</v>
      </c>
      <c r="O303" s="7">
        <f t="shared" si="102"/>
        <v>0</v>
      </c>
      <c r="P303" s="7">
        <f t="shared" si="92"/>
        <v>0</v>
      </c>
      <c r="Q303" s="7" t="e">
        <f t="shared" si="103"/>
        <v>#N/A</v>
      </c>
      <c r="R303" s="7">
        <f t="shared" si="120"/>
        <v>-711</v>
      </c>
      <c r="S303" s="7" t="e">
        <f t="shared" si="93"/>
        <v>#N/A</v>
      </c>
      <c r="T303" s="7" t="e">
        <f t="shared" si="94"/>
        <v>#N/A</v>
      </c>
      <c r="U303" s="7" t="e">
        <f t="shared" si="95"/>
        <v>#N/A</v>
      </c>
      <c r="V303" s="7" t="e">
        <f t="shared" si="110"/>
        <v>#N/A</v>
      </c>
      <c r="W303" s="7" t="e">
        <f t="shared" si="111"/>
        <v>#N/A</v>
      </c>
      <c r="X303" s="7" t="e">
        <f t="shared" si="96"/>
        <v>#N/A</v>
      </c>
      <c r="Y303" s="7" t="e">
        <f t="shared" si="97"/>
        <v>#N/A</v>
      </c>
      <c r="Z303" s="7" t="e">
        <f t="shared" si="98"/>
        <v>#N/A</v>
      </c>
      <c r="AA303" s="7" t="e">
        <f t="shared" si="99"/>
        <v>#N/A</v>
      </c>
      <c r="AB303" s="7">
        <f t="shared" si="112"/>
        <v>0</v>
      </c>
      <c r="AC303" s="7">
        <f t="shared" si="114"/>
        <v>0</v>
      </c>
      <c r="AD303" s="7" t="e">
        <f t="shared" si="113"/>
        <v>#N/A</v>
      </c>
      <c r="AG303" s="7" t="e">
        <f t="shared" si="104"/>
        <v>#N/A</v>
      </c>
      <c r="AH303" s="7" t="e">
        <f t="shared" si="105"/>
        <v>#N/A</v>
      </c>
      <c r="AI303" s="7" t="e">
        <f t="shared" si="106"/>
        <v>#N/A</v>
      </c>
      <c r="AJ303" s="7" t="e">
        <f t="shared" si="107"/>
        <v>#N/A</v>
      </c>
      <c r="AK303" s="7" t="e">
        <v>#N/A</v>
      </c>
      <c r="AL303" s="7">
        <v>91.266330970252312</v>
      </c>
      <c r="AN303" s="7" t="e">
        <f t="shared" si="108"/>
        <v>#N/A</v>
      </c>
      <c r="AO303" s="7" t="e">
        <f t="shared" si="109"/>
        <v>#N/A</v>
      </c>
      <c r="AP303" s="7" t="e">
        <v>#N/A</v>
      </c>
      <c r="AQ303" s="7" t="e">
        <v>#N/A</v>
      </c>
    </row>
    <row r="304" spans="1:43" outlineLevel="1">
      <c r="A304" s="95">
        <v>-710</v>
      </c>
      <c r="B304" s="8">
        <f t="shared" si="115"/>
        <v>131404.52860895917</v>
      </c>
      <c r="C304" s="9">
        <f t="shared" si="100"/>
        <v>1855.0821422344693</v>
      </c>
      <c r="D304" s="9">
        <f t="shared" si="116"/>
        <v>98.008860338890656</v>
      </c>
      <c r="E304" s="9">
        <f t="shared" si="117"/>
        <v>271.68646048149373</v>
      </c>
      <c r="F304" s="6">
        <f t="shared" si="86"/>
        <v>0</v>
      </c>
      <c r="G304" s="7">
        <f t="shared" si="87"/>
        <v>0</v>
      </c>
      <c r="H304" s="7">
        <f t="shared" si="118"/>
        <v>0</v>
      </c>
      <c r="I304" s="7">
        <f t="shared" si="119"/>
        <v>0</v>
      </c>
      <c r="J304" s="7">
        <f t="shared" si="88"/>
        <v>0</v>
      </c>
      <c r="K304" s="7">
        <f t="shared" si="89"/>
        <v>0</v>
      </c>
      <c r="L304" s="7">
        <f t="shared" si="90"/>
        <v>0</v>
      </c>
      <c r="M304" s="7">
        <f t="shared" si="91"/>
        <v>0</v>
      </c>
      <c r="N304" s="7">
        <f t="shared" si="101"/>
        <v>0</v>
      </c>
      <c r="O304" s="7">
        <f t="shared" si="102"/>
        <v>0</v>
      </c>
      <c r="P304" s="7">
        <f t="shared" si="92"/>
        <v>0</v>
      </c>
      <c r="Q304" s="7" t="e">
        <f t="shared" si="103"/>
        <v>#N/A</v>
      </c>
      <c r="R304" s="7">
        <f t="shared" si="120"/>
        <v>-710</v>
      </c>
      <c r="S304" s="7" t="e">
        <f t="shared" si="93"/>
        <v>#N/A</v>
      </c>
      <c r="T304" s="7" t="e">
        <f t="shared" si="94"/>
        <v>#N/A</v>
      </c>
      <c r="U304" s="7" t="e">
        <f t="shared" si="95"/>
        <v>#N/A</v>
      </c>
      <c r="V304" s="7" t="e">
        <f t="shared" si="110"/>
        <v>#N/A</v>
      </c>
      <c r="W304" s="7" t="e">
        <f t="shared" si="111"/>
        <v>#N/A</v>
      </c>
      <c r="X304" s="7" t="e">
        <f t="shared" si="96"/>
        <v>#N/A</v>
      </c>
      <c r="Y304" s="7" t="e">
        <f t="shared" si="97"/>
        <v>#N/A</v>
      </c>
      <c r="Z304" s="7" t="e">
        <f t="shared" si="98"/>
        <v>#N/A</v>
      </c>
      <c r="AA304" s="7" t="e">
        <f t="shared" si="99"/>
        <v>#N/A</v>
      </c>
      <c r="AB304" s="7">
        <f t="shared" si="112"/>
        <v>0</v>
      </c>
      <c r="AC304" s="7">
        <f t="shared" si="114"/>
        <v>0</v>
      </c>
      <c r="AD304" s="7" t="e">
        <f t="shared" si="113"/>
        <v>#N/A</v>
      </c>
      <c r="AG304" s="7" t="e">
        <f t="shared" si="104"/>
        <v>#N/A</v>
      </c>
      <c r="AH304" s="7" t="e">
        <f t="shared" si="105"/>
        <v>#N/A</v>
      </c>
      <c r="AI304" s="7" t="e">
        <f t="shared" si="106"/>
        <v>#N/A</v>
      </c>
      <c r="AJ304" s="7" t="e">
        <f t="shared" si="107"/>
        <v>#N/A</v>
      </c>
      <c r="AK304" s="7" t="e">
        <v>#N/A</v>
      </c>
      <c r="AL304" s="7">
        <v>91.582887576822898</v>
      </c>
      <c r="AN304" s="7" t="e">
        <f t="shared" si="108"/>
        <v>#N/A</v>
      </c>
      <c r="AO304" s="7" t="e">
        <f t="shared" si="109"/>
        <v>#N/A</v>
      </c>
      <c r="AP304" s="7" t="e">
        <v>#N/A</v>
      </c>
      <c r="AQ304" s="7" t="e">
        <v>#N/A</v>
      </c>
    </row>
    <row r="305" spans="1:43" outlineLevel="1">
      <c r="A305" s="95">
        <v>-709</v>
      </c>
      <c r="B305" s="8">
        <f t="shared" si="115"/>
        <v>127819.60948394984</v>
      </c>
      <c r="C305" s="9">
        <f t="shared" si="100"/>
        <v>1807.9905471851432</v>
      </c>
      <c r="D305" s="9">
        <f t="shared" si="116"/>
        <v>98.200757669373445</v>
      </c>
      <c r="E305" s="9">
        <f t="shared" si="117"/>
        <v>271.26726831062018</v>
      </c>
      <c r="F305" s="6">
        <f t="shared" si="86"/>
        <v>0</v>
      </c>
      <c r="G305" s="7">
        <f t="shared" si="87"/>
        <v>0</v>
      </c>
      <c r="H305" s="7">
        <f t="shared" si="118"/>
        <v>0</v>
      </c>
      <c r="I305" s="7">
        <f t="shared" si="119"/>
        <v>0</v>
      </c>
      <c r="J305" s="7">
        <f t="shared" si="88"/>
        <v>0</v>
      </c>
      <c r="K305" s="7">
        <f t="shared" si="89"/>
        <v>0</v>
      </c>
      <c r="L305" s="7">
        <f t="shared" si="90"/>
        <v>0</v>
      </c>
      <c r="M305" s="7">
        <f t="shared" si="91"/>
        <v>0</v>
      </c>
      <c r="N305" s="7">
        <f t="shared" si="101"/>
        <v>0</v>
      </c>
      <c r="O305" s="7">
        <f t="shared" si="102"/>
        <v>0</v>
      </c>
      <c r="P305" s="7">
        <f t="shared" si="92"/>
        <v>0</v>
      </c>
      <c r="Q305" s="7" t="e">
        <f t="shared" si="103"/>
        <v>#N/A</v>
      </c>
      <c r="R305" s="7">
        <f t="shared" si="120"/>
        <v>-709</v>
      </c>
      <c r="S305" s="7" t="e">
        <f t="shared" si="93"/>
        <v>#N/A</v>
      </c>
      <c r="T305" s="7" t="e">
        <f t="shared" si="94"/>
        <v>#N/A</v>
      </c>
      <c r="U305" s="7" t="e">
        <f t="shared" si="95"/>
        <v>#N/A</v>
      </c>
      <c r="V305" s="7" t="e">
        <f t="shared" si="110"/>
        <v>#N/A</v>
      </c>
      <c r="W305" s="7" t="e">
        <f t="shared" si="111"/>
        <v>#N/A</v>
      </c>
      <c r="X305" s="7" t="e">
        <f t="shared" si="96"/>
        <v>#N/A</v>
      </c>
      <c r="Y305" s="7" t="e">
        <f t="shared" si="97"/>
        <v>#N/A</v>
      </c>
      <c r="Z305" s="7" t="e">
        <f t="shared" si="98"/>
        <v>#N/A</v>
      </c>
      <c r="AA305" s="7" t="e">
        <f t="shared" si="99"/>
        <v>#N/A</v>
      </c>
      <c r="AB305" s="7">
        <f t="shared" si="112"/>
        <v>0</v>
      </c>
      <c r="AC305" s="7">
        <f t="shared" si="114"/>
        <v>0</v>
      </c>
      <c r="AD305" s="7" t="e">
        <f t="shared" si="113"/>
        <v>#N/A</v>
      </c>
      <c r="AG305" s="7" t="e">
        <f t="shared" si="104"/>
        <v>#N/A</v>
      </c>
      <c r="AH305" s="7" t="e">
        <f t="shared" si="105"/>
        <v>#N/A</v>
      </c>
      <c r="AI305" s="7" t="e">
        <f t="shared" si="106"/>
        <v>#N/A</v>
      </c>
      <c r="AJ305" s="7" t="e">
        <f t="shared" si="107"/>
        <v>#N/A</v>
      </c>
      <c r="AK305" s="7" t="e">
        <v>#N/A</v>
      </c>
      <c r="AL305" s="7">
        <v>91.899416586872448</v>
      </c>
      <c r="AN305" s="7" t="e">
        <f t="shared" si="108"/>
        <v>#N/A</v>
      </c>
      <c r="AO305" s="7" t="e">
        <f t="shared" si="109"/>
        <v>#N/A</v>
      </c>
      <c r="AP305" s="7" t="e">
        <v>#N/A</v>
      </c>
      <c r="AQ305" s="7" t="e">
        <v>#N/A</v>
      </c>
    </row>
    <row r="306" spans="1:43" outlineLevel="1">
      <c r="A306" s="95">
        <v>-708</v>
      </c>
      <c r="B306" s="8">
        <f t="shared" si="115"/>
        <v>124300.17892086878</v>
      </c>
      <c r="C306" s="9">
        <f t="shared" si="100"/>
        <v>1761.718640672043</v>
      </c>
      <c r="D306" s="9">
        <f t="shared" si="116"/>
        <v>98.39352228165167</v>
      </c>
      <c r="E306" s="9">
        <f t="shared" si="117"/>
        <v>270.84958089930848</v>
      </c>
      <c r="F306" s="6">
        <f t="shared" ref="F306:F369" si="121">IF(A306&lt;=$A$93,1,0)*(A306&gt;=-$C$46/2)</f>
        <v>0</v>
      </c>
      <c r="G306" s="7">
        <f t="shared" ref="G306:G369" si="122">IF($C$52=1,IF(AND(A306&gt;=$A$94,A306&lt;=$A$96),1,0),IF(AND(A306&gt;=$A$94,A306&lt;=$A$96),1,0))</f>
        <v>0</v>
      </c>
      <c r="H306" s="7">
        <f t="shared" si="118"/>
        <v>0</v>
      </c>
      <c r="I306" s="7">
        <f t="shared" si="119"/>
        <v>0</v>
      </c>
      <c r="J306" s="7">
        <f t="shared" ref="J306:J369" si="123">IF(A306&gt;=$A$93+$C$78-IF($C$36="yes",$C$44,0),1,0)</f>
        <v>0</v>
      </c>
      <c r="K306" s="7">
        <f t="shared" ref="K306:K369" si="124">IF(A306&gt;=$A$93+$C$78+$C$75-IF($C$36="yes",$C$44,0),1,0)</f>
        <v>0</v>
      </c>
      <c r="L306" s="7">
        <f t="shared" ref="L306:L369" si="125">IF(A306&gt;=$A$93+$C$78+$C$76+$C$75-IF($C$36="yes",$C$44,0),1,0)</f>
        <v>0</v>
      </c>
      <c r="M306" s="7">
        <f t="shared" ref="M306:M369" si="126">IF(A306&gt;$A$93+$C$78+$C$76+2*$C$75-IF($C$36="yes",$C$44,0),1,0)</f>
        <v>0</v>
      </c>
      <c r="N306" s="7">
        <f t="shared" si="101"/>
        <v>0</v>
      </c>
      <c r="O306" s="7">
        <f t="shared" si="102"/>
        <v>0</v>
      </c>
      <c r="P306" s="7">
        <f t="shared" ref="P306:P331" si="127">IF(AND(L306=1,M306=0),($C$75^2-(A306-$A$93+IF($C$36="yes",$C$44,0)-$C$78-$C$76-$C$75)^2)^0.5+$L$107,0)</f>
        <v>0</v>
      </c>
      <c r="Q306" s="7" t="e">
        <f t="shared" si="103"/>
        <v>#N/A</v>
      </c>
      <c r="R306" s="7">
        <f t="shared" si="120"/>
        <v>-708</v>
      </c>
      <c r="S306" s="7" t="e">
        <f t="shared" ref="S306:S369" si="128">IF($B$22="Design",AG306,AK306)</f>
        <v>#N/A</v>
      </c>
      <c r="T306" s="7" t="e">
        <f t="shared" ref="T306:T369" si="129">IF($B$22="Design",AH306,AL306)</f>
        <v>#N/A</v>
      </c>
      <c r="U306" s="7" t="e">
        <f t="shared" ref="U306:U369" si="130">IF($C$39="yes",IF(NOT(ISNA(VLOOKUP(A306,$A$91:$B$100,2,FALSE))),VLOOKUP(A306,$A$91:$B$100,2,FALSE),NA()),NA())</f>
        <v>#N/A</v>
      </c>
      <c r="V306" s="7" t="e">
        <f t="shared" si="110"/>
        <v>#N/A</v>
      </c>
      <c r="W306" s="7" t="e">
        <f t="shared" si="111"/>
        <v>#N/A</v>
      </c>
      <c r="X306" s="7" t="e">
        <f t="shared" ref="X306:X369" si="131">IF($C$38="yes",IF(NOT(ISNA(VLOOKUP(A306,$B$103:$C$105,1,FALSE))),VLOOKUP(A306,$B$103:$C$105,2,FALSE),NA()),NA())</f>
        <v>#N/A</v>
      </c>
      <c r="Y306" s="7" t="e">
        <f t="shared" ref="Y306:Y369" si="132">IF($C$38="yes",IF(NOT(ISNA(VLOOKUP(A306,$B$106:$C$108,1,FALSE))),VLOOKUP(A306,$B$106:$C$108,2,FALSE),NA()),NA())</f>
        <v>#N/A</v>
      </c>
      <c r="Z306" s="7" t="e">
        <f t="shared" ref="Z306:Z369" si="133">IF($C$38="yes",IF(NOT(ISNA(VLOOKUP(A306,$D$103:$E$108,1,FALSE))),VLOOKUP(A306,$D$103:$E$108,2,FALSE),NA()),NA())</f>
        <v>#N/A</v>
      </c>
      <c r="AA306" s="7" t="e">
        <f t="shared" ref="AA306:AA369" si="134">IF($C$38="yes",IF(NOT(ISNA(VLOOKUP(A306,$F$103:$G$108,1,FALSE))),VLOOKUP(A306,$F$103:$G$108,2,FALSE),NA()),NA())</f>
        <v>#N/A</v>
      </c>
      <c r="AB306" s="7">
        <f t="shared" si="112"/>
        <v>0</v>
      </c>
      <c r="AC306" s="7">
        <f t="shared" si="114"/>
        <v>0</v>
      </c>
      <c r="AD306" s="7" t="e">
        <f t="shared" si="113"/>
        <v>#N/A</v>
      </c>
      <c r="AG306" s="7" t="e">
        <f t="shared" si="104"/>
        <v>#N/A</v>
      </c>
      <c r="AH306" s="7" t="e">
        <f t="shared" si="105"/>
        <v>#N/A</v>
      </c>
      <c r="AI306" s="7" t="e">
        <f t="shared" si="106"/>
        <v>#N/A</v>
      </c>
      <c r="AJ306" s="7" t="e">
        <f t="shared" si="107"/>
        <v>#N/A</v>
      </c>
      <c r="AK306" s="7" t="e">
        <v>#N/A</v>
      </c>
      <c r="AL306" s="7">
        <v>92.215921636370183</v>
      </c>
      <c r="AN306" s="7" t="e">
        <f t="shared" si="108"/>
        <v>#N/A</v>
      </c>
      <c r="AO306" s="7" t="e">
        <f t="shared" si="109"/>
        <v>#N/A</v>
      </c>
      <c r="AP306" s="7" t="e">
        <v>#N/A</v>
      </c>
      <c r="AQ306" s="7" t="e">
        <v>#N/A</v>
      </c>
    </row>
    <row r="307" spans="1:43" outlineLevel="1">
      <c r="A307" s="95">
        <v>-707</v>
      </c>
      <c r="B307" s="8">
        <f t="shared" si="115"/>
        <v>120845.63610722311</v>
      </c>
      <c r="C307" s="9">
        <f t="shared" ref="C307:C370" si="135">spline($A$94:$A$96,$B$94:$B$96,A307)</f>
        <v>1716.2592341105139</v>
      </c>
      <c r="D307" s="9">
        <f t="shared" si="116"/>
        <v>98.587178833291262</v>
      </c>
      <c r="E307" s="9">
        <f t="shared" si="117"/>
        <v>270.43339567091476</v>
      </c>
      <c r="F307" s="6">
        <f t="shared" si="121"/>
        <v>0</v>
      </c>
      <c r="G307" s="7">
        <f t="shared" si="122"/>
        <v>0</v>
      </c>
      <c r="H307" s="7">
        <f t="shared" si="118"/>
        <v>0</v>
      </c>
      <c r="I307" s="7">
        <f t="shared" si="119"/>
        <v>0</v>
      </c>
      <c r="J307" s="7">
        <f t="shared" si="123"/>
        <v>0</v>
      </c>
      <c r="K307" s="7">
        <f t="shared" si="124"/>
        <v>0</v>
      </c>
      <c r="L307" s="7">
        <f t="shared" si="125"/>
        <v>0</v>
      </c>
      <c r="M307" s="7">
        <f t="shared" si="126"/>
        <v>0</v>
      </c>
      <c r="N307" s="7">
        <f t="shared" ref="N307:N370" si="136">IF(AND(J307=1,K307=0),($C$75^2-(A307-$A$93+IF($C$36="yes",$C$44,0)-$C$78-$C$75)^2)^0.5+T307-$C$77+IF($C$36="yes",$C$44,0),0)</f>
        <v>0</v>
      </c>
      <c r="O307" s="7">
        <f t="shared" ref="O307:O370" si="137">IF(AND(K307=1,L307=0),MAX($N$114:$N$814),0)</f>
        <v>0</v>
      </c>
      <c r="P307" s="7">
        <f t="shared" si="127"/>
        <v>0</v>
      </c>
      <c r="Q307" s="7" t="e">
        <f t="shared" ref="Q307:Q370" si="138">IF($C$37="yes",IF(SUM(N307:P307)&gt;0,SUM(N307:P307),NA()),NA())</f>
        <v>#N/A</v>
      </c>
      <c r="R307" s="7">
        <f t="shared" si="120"/>
        <v>-707</v>
      </c>
      <c r="S307" s="7" t="e">
        <f t="shared" si="128"/>
        <v>#N/A</v>
      </c>
      <c r="T307" s="7" t="e">
        <f t="shared" si="129"/>
        <v>#N/A</v>
      </c>
      <c r="U307" s="7" t="e">
        <f t="shared" si="130"/>
        <v>#N/A</v>
      </c>
      <c r="V307" s="7" t="e">
        <f t="shared" si="110"/>
        <v>#N/A</v>
      </c>
      <c r="W307" s="7" t="e">
        <f t="shared" si="111"/>
        <v>#N/A</v>
      </c>
      <c r="X307" s="7" t="e">
        <f t="shared" si="131"/>
        <v>#N/A</v>
      </c>
      <c r="Y307" s="7" t="e">
        <f t="shared" si="132"/>
        <v>#N/A</v>
      </c>
      <c r="Z307" s="7" t="e">
        <f t="shared" si="133"/>
        <v>#N/A</v>
      </c>
      <c r="AA307" s="7" t="e">
        <f t="shared" si="134"/>
        <v>#N/A</v>
      </c>
      <c r="AB307" s="7">
        <f t="shared" si="112"/>
        <v>0</v>
      </c>
      <c r="AC307" s="7">
        <f t="shared" si="114"/>
        <v>0</v>
      </c>
      <c r="AD307" s="7" t="e">
        <f t="shared" si="113"/>
        <v>#N/A</v>
      </c>
      <c r="AG307" s="7" t="e">
        <f t="shared" ref="AG307:AG370" si="139">IF(F307*B307=0,NA(),B307*F307)</f>
        <v>#N/A</v>
      </c>
      <c r="AH307" s="7" t="e">
        <f t="shared" ref="AH307:AH370" si="140">IF(SUMPRODUCT(C307:E307,G307:I307)=0,NA(),SUMPRODUCT(C307:E307,G307:I307))</f>
        <v>#N/A</v>
      </c>
      <c r="AI307" s="7" t="e">
        <f t="shared" ref="AI307:AI370" si="141">IF(F307*B307=0,NA(),B307*F307)</f>
        <v>#N/A</v>
      </c>
      <c r="AJ307" s="7" t="e">
        <f t="shared" ref="AJ307:AJ370" si="142">IF(SUMPRODUCT(C307:E307,G307:I307)=0,NA(),SUMPRODUCT(C307:E307,G307:I307))</f>
        <v>#N/A</v>
      </c>
      <c r="AK307" s="7" t="e">
        <v>#N/A</v>
      </c>
      <c r="AL307" s="7">
        <v>92.532413990679885</v>
      </c>
      <c r="AN307" s="7" t="e">
        <f t="shared" ref="AN307:AN370" si="143">IF($C$37="yes",Q307,NA())</f>
        <v>#N/A</v>
      </c>
      <c r="AO307" s="7" t="e">
        <f t="shared" ref="AO307:AO370" si="144">IF($C$37="yes",2*$L$107-AN307,NA())</f>
        <v>#N/A</v>
      </c>
      <c r="AP307" s="7" t="e">
        <v>#N/A</v>
      </c>
      <c r="AQ307" s="7" t="e">
        <v>#N/A</v>
      </c>
    </row>
    <row r="308" spans="1:43" outlineLevel="1">
      <c r="A308" s="95">
        <v>-706</v>
      </c>
      <c r="B308" s="8">
        <f t="shared" si="115"/>
        <v>117455.38023051433</v>
      </c>
      <c r="C308" s="9">
        <f t="shared" si="135"/>
        <v>1671.6051389159015</v>
      </c>
      <c r="D308" s="9">
        <f t="shared" si="116"/>
        <v>98.781660429123917</v>
      </c>
      <c r="E308" s="9">
        <f t="shared" si="117"/>
        <v>270.01895418942132</v>
      </c>
      <c r="F308" s="6">
        <f t="shared" si="121"/>
        <v>0</v>
      </c>
      <c r="G308" s="7">
        <f t="shared" si="122"/>
        <v>0</v>
      </c>
      <c r="H308" s="7">
        <f t="shared" si="118"/>
        <v>0</v>
      </c>
      <c r="I308" s="7">
        <f t="shared" si="119"/>
        <v>0</v>
      </c>
      <c r="J308" s="7">
        <f t="shared" si="123"/>
        <v>0</v>
      </c>
      <c r="K308" s="7">
        <f t="shared" si="124"/>
        <v>0</v>
      </c>
      <c r="L308" s="7">
        <f t="shared" si="125"/>
        <v>0</v>
      </c>
      <c r="M308" s="7">
        <f t="shared" si="126"/>
        <v>0</v>
      </c>
      <c r="N308" s="7">
        <f t="shared" si="136"/>
        <v>0</v>
      </c>
      <c r="O308" s="7">
        <f t="shared" si="137"/>
        <v>0</v>
      </c>
      <c r="P308" s="7">
        <f t="shared" si="127"/>
        <v>0</v>
      </c>
      <c r="Q308" s="7" t="e">
        <f t="shared" si="138"/>
        <v>#N/A</v>
      </c>
      <c r="R308" s="7">
        <f t="shared" si="120"/>
        <v>-706</v>
      </c>
      <c r="S308" s="7" t="e">
        <f t="shared" si="128"/>
        <v>#N/A</v>
      </c>
      <c r="T308" s="7" t="e">
        <f t="shared" si="129"/>
        <v>#N/A</v>
      </c>
      <c r="U308" s="7" t="e">
        <f t="shared" si="130"/>
        <v>#N/A</v>
      </c>
      <c r="V308" s="7" t="e">
        <f t="shared" ref="V308:V371" si="145">IF(DesignMode="Design",AN308,AP308)</f>
        <v>#N/A</v>
      </c>
      <c r="W308" s="7" t="e">
        <f t="shared" ref="W308:W371" si="146">IF(DesignMode="Design",AO308,AQ308)</f>
        <v>#N/A</v>
      </c>
      <c r="X308" s="7" t="e">
        <f t="shared" si="131"/>
        <v>#N/A</v>
      </c>
      <c r="Y308" s="7" t="e">
        <f t="shared" si="132"/>
        <v>#N/A</v>
      </c>
      <c r="Z308" s="7" t="e">
        <f t="shared" si="133"/>
        <v>#N/A</v>
      </c>
      <c r="AA308" s="7" t="e">
        <f t="shared" si="134"/>
        <v>#N/A</v>
      </c>
      <c r="AB308" s="7">
        <f t="shared" ref="AB308:AB371" si="147">IF(NOT(ISNA(T308)),(R308-R307)*T308*2,0)</f>
        <v>0</v>
      </c>
      <c r="AC308" s="7">
        <f t="shared" si="114"/>
        <v>0</v>
      </c>
      <c r="AD308" s="7" t="e">
        <f t="shared" ref="AD308:AD371" si="148">IF($C$39="yes",IF(OR(NOT(ISNA(U307)),NOT(ISNA(U309)),NOT(ISNA(U308))),(T308-T307)/(R308-R307)*width/1.4/2,NA()),NA())</f>
        <v>#N/A</v>
      </c>
      <c r="AG308" s="7" t="e">
        <f t="shared" si="139"/>
        <v>#N/A</v>
      </c>
      <c r="AH308" s="7" t="e">
        <f t="shared" si="140"/>
        <v>#N/A</v>
      </c>
      <c r="AI308" s="7" t="e">
        <f t="shared" si="141"/>
        <v>#N/A</v>
      </c>
      <c r="AJ308" s="7" t="e">
        <f t="shared" si="142"/>
        <v>#N/A</v>
      </c>
      <c r="AK308" s="7" t="e">
        <v>#N/A</v>
      </c>
      <c r="AL308" s="7">
        <v>92.848859138798105</v>
      </c>
      <c r="AN308" s="7" t="e">
        <f t="shared" si="143"/>
        <v>#N/A</v>
      </c>
      <c r="AO308" s="7" t="e">
        <f t="shared" si="144"/>
        <v>#N/A</v>
      </c>
      <c r="AP308" s="7" t="e">
        <v>#N/A</v>
      </c>
      <c r="AQ308" s="7" t="e">
        <v>#N/A</v>
      </c>
    </row>
    <row r="309" spans="1:43" outlineLevel="1">
      <c r="A309" s="95">
        <v>-705</v>
      </c>
      <c r="B309" s="8">
        <f t="shared" si="115"/>
        <v>114128.81047824956</v>
      </c>
      <c r="C309" s="9">
        <f t="shared" si="135"/>
        <v>1627.7498989254236</v>
      </c>
      <c r="D309" s="9">
        <f t="shared" si="116"/>
        <v>98.976991726715568</v>
      </c>
      <c r="E309" s="9">
        <f t="shared" si="117"/>
        <v>269.60576559693516</v>
      </c>
      <c r="F309" s="6">
        <f t="shared" si="121"/>
        <v>0</v>
      </c>
      <c r="G309" s="7">
        <f t="shared" si="122"/>
        <v>0</v>
      </c>
      <c r="H309" s="7">
        <f t="shared" si="118"/>
        <v>0</v>
      </c>
      <c r="I309" s="7">
        <f t="shared" si="119"/>
        <v>0</v>
      </c>
      <c r="J309" s="7">
        <f t="shared" si="123"/>
        <v>0</v>
      </c>
      <c r="K309" s="7">
        <f t="shared" si="124"/>
        <v>0</v>
      </c>
      <c r="L309" s="7">
        <f t="shared" si="125"/>
        <v>0</v>
      </c>
      <c r="M309" s="7">
        <f t="shared" si="126"/>
        <v>0</v>
      </c>
      <c r="N309" s="7">
        <f t="shared" si="136"/>
        <v>0</v>
      </c>
      <c r="O309" s="7">
        <f t="shared" si="137"/>
        <v>0</v>
      </c>
      <c r="P309" s="7">
        <f t="shared" si="127"/>
        <v>0</v>
      </c>
      <c r="Q309" s="7" t="e">
        <f t="shared" si="138"/>
        <v>#N/A</v>
      </c>
      <c r="R309" s="7">
        <f t="shared" si="120"/>
        <v>-705</v>
      </c>
      <c r="S309" s="7" t="e">
        <f t="shared" si="128"/>
        <v>#N/A</v>
      </c>
      <c r="T309" s="7" t="e">
        <f t="shared" si="129"/>
        <v>#N/A</v>
      </c>
      <c r="U309" s="7" t="e">
        <f t="shared" si="130"/>
        <v>#N/A</v>
      </c>
      <c r="V309" s="7" t="e">
        <f t="shared" si="145"/>
        <v>#N/A</v>
      </c>
      <c r="W309" s="7" t="e">
        <f t="shared" si="146"/>
        <v>#N/A</v>
      </c>
      <c r="X309" s="7" t="e">
        <f t="shared" si="131"/>
        <v>#N/A</v>
      </c>
      <c r="Y309" s="7" t="e">
        <f t="shared" si="132"/>
        <v>#N/A</v>
      </c>
      <c r="Z309" s="7" t="e">
        <f t="shared" si="133"/>
        <v>#N/A</v>
      </c>
      <c r="AA309" s="7" t="e">
        <f t="shared" si="134"/>
        <v>#N/A</v>
      </c>
      <c r="AB309" s="7">
        <f t="shared" si="147"/>
        <v>0</v>
      </c>
      <c r="AC309" s="7">
        <f t="shared" ref="AC309:AC372" si="149">IF(NOT(OR(ISNA(T309),ISNA(T308))),((A309-A308)^2+(T309-T308)^2)^0.5,0)+IF(NOT(OR(ISNA(S309),ISNA(S308))),((A309-A308)^2+(S309-S308)^2)^0.5,0)</f>
        <v>0</v>
      </c>
      <c r="AD309" s="7" t="e">
        <f t="shared" si="148"/>
        <v>#N/A</v>
      </c>
      <c r="AG309" s="7" t="e">
        <f t="shared" si="139"/>
        <v>#N/A</v>
      </c>
      <c r="AH309" s="7" t="e">
        <f t="shared" si="140"/>
        <v>#N/A</v>
      </c>
      <c r="AI309" s="7" t="e">
        <f t="shared" si="141"/>
        <v>#N/A</v>
      </c>
      <c r="AJ309" s="7" t="e">
        <f t="shared" si="142"/>
        <v>#N/A</v>
      </c>
      <c r="AK309" s="7" t="e">
        <v>#N/A</v>
      </c>
      <c r="AL309" s="7">
        <v>93.16526834608861</v>
      </c>
      <c r="AN309" s="7" t="e">
        <f t="shared" si="143"/>
        <v>#N/A</v>
      </c>
      <c r="AO309" s="7" t="e">
        <f t="shared" si="144"/>
        <v>#N/A</v>
      </c>
      <c r="AP309" s="7">
        <v>65.16526834608861</v>
      </c>
      <c r="AQ309" s="7">
        <v>69.466882567897059</v>
      </c>
    </row>
    <row r="310" spans="1:43" outlineLevel="1">
      <c r="A310" s="95">
        <v>-704</v>
      </c>
      <c r="B310" s="8">
        <f t="shared" si="115"/>
        <v>110865.32603793405</v>
      </c>
      <c r="C310" s="9">
        <f t="shared" si="135"/>
        <v>1584.6863255544254</v>
      </c>
      <c r="D310" s="9">
        <f t="shared" si="116"/>
        <v>99.173197383632228</v>
      </c>
      <c r="E310" s="9">
        <f t="shared" si="117"/>
        <v>269.19419352775094</v>
      </c>
      <c r="F310" s="6">
        <f t="shared" si="121"/>
        <v>0</v>
      </c>
      <c r="G310" s="7">
        <f t="shared" si="122"/>
        <v>0</v>
      </c>
      <c r="H310" s="7">
        <f t="shared" si="118"/>
        <v>0</v>
      </c>
      <c r="I310" s="7">
        <f t="shared" si="119"/>
        <v>0</v>
      </c>
      <c r="J310" s="7">
        <f t="shared" si="123"/>
        <v>0</v>
      </c>
      <c r="K310" s="7">
        <f t="shared" si="124"/>
        <v>0</v>
      </c>
      <c r="L310" s="7">
        <f t="shared" si="125"/>
        <v>0</v>
      </c>
      <c r="M310" s="7">
        <f t="shared" si="126"/>
        <v>0</v>
      </c>
      <c r="N310" s="7">
        <f t="shared" si="136"/>
        <v>0</v>
      </c>
      <c r="O310" s="7">
        <f t="shared" si="137"/>
        <v>0</v>
      </c>
      <c r="P310" s="7">
        <f t="shared" si="127"/>
        <v>0</v>
      </c>
      <c r="Q310" s="7" t="e">
        <f t="shared" si="138"/>
        <v>#N/A</v>
      </c>
      <c r="R310" s="7">
        <f t="shared" si="120"/>
        <v>-704</v>
      </c>
      <c r="S310" s="7" t="e">
        <f t="shared" si="128"/>
        <v>#N/A</v>
      </c>
      <c r="T310" s="7" t="e">
        <f t="shared" si="129"/>
        <v>#N/A</v>
      </c>
      <c r="U310" s="7" t="e">
        <f t="shared" si="130"/>
        <v>#N/A</v>
      </c>
      <c r="V310" s="7" t="e">
        <f t="shared" si="145"/>
        <v>#N/A</v>
      </c>
      <c r="W310" s="7" t="e">
        <f t="shared" si="146"/>
        <v>#N/A</v>
      </c>
      <c r="X310" s="7" t="e">
        <f t="shared" si="131"/>
        <v>#N/A</v>
      </c>
      <c r="Y310" s="7" t="e">
        <f t="shared" si="132"/>
        <v>#N/A</v>
      </c>
      <c r="Z310" s="7" t="e">
        <f t="shared" si="133"/>
        <v>#N/A</v>
      </c>
      <c r="AA310" s="7" t="e">
        <f t="shared" si="134"/>
        <v>#N/A</v>
      </c>
      <c r="AB310" s="7">
        <f t="shared" si="147"/>
        <v>0</v>
      </c>
      <c r="AC310" s="7">
        <f t="shared" si="149"/>
        <v>0</v>
      </c>
      <c r="AD310" s="7" t="e">
        <f t="shared" si="148"/>
        <v>#N/A</v>
      </c>
      <c r="AG310" s="7" t="e">
        <f t="shared" si="139"/>
        <v>#N/A</v>
      </c>
      <c r="AH310" s="7" t="e">
        <f t="shared" si="140"/>
        <v>#N/A</v>
      </c>
      <c r="AI310" s="7" t="e">
        <f t="shared" si="141"/>
        <v>#N/A</v>
      </c>
      <c r="AJ310" s="7" t="e">
        <f t="shared" si="142"/>
        <v>#N/A</v>
      </c>
      <c r="AK310" s="7" t="e">
        <v>#N/A</v>
      </c>
      <c r="AL310" s="7">
        <v>93.481645248520621</v>
      </c>
      <c r="AN310" s="7" t="e">
        <f t="shared" si="143"/>
        <v>#N/A</v>
      </c>
      <c r="AO310" s="7" t="e">
        <f t="shared" si="144"/>
        <v>#N/A</v>
      </c>
      <c r="AP310" s="7">
        <v>69.354628594728041</v>
      </c>
      <c r="AQ310" s="7">
        <v>65.277522319257628</v>
      </c>
    </row>
    <row r="311" spans="1:43" outlineLevel="1">
      <c r="A311" s="95">
        <v>-703</v>
      </c>
      <c r="B311" s="8">
        <f t="shared" si="115"/>
        <v>107664.3260970749</v>
      </c>
      <c r="C311" s="9">
        <f t="shared" si="135"/>
        <v>1542.4072302182517</v>
      </c>
      <c r="D311" s="9">
        <f t="shared" si="116"/>
        <v>99.370210504705511</v>
      </c>
      <c r="E311" s="9">
        <f t="shared" si="117"/>
        <v>268.78386919428743</v>
      </c>
      <c r="F311" s="6">
        <f t="shared" si="121"/>
        <v>0</v>
      </c>
      <c r="G311" s="7">
        <f t="shared" si="122"/>
        <v>0</v>
      </c>
      <c r="H311" s="7">
        <f t="shared" si="118"/>
        <v>0</v>
      </c>
      <c r="I311" s="7">
        <f t="shared" si="119"/>
        <v>0</v>
      </c>
      <c r="J311" s="7">
        <f t="shared" si="123"/>
        <v>0</v>
      </c>
      <c r="K311" s="7">
        <f t="shared" si="124"/>
        <v>0</v>
      </c>
      <c r="L311" s="7">
        <f t="shared" si="125"/>
        <v>0</v>
      </c>
      <c r="M311" s="7">
        <f t="shared" si="126"/>
        <v>0</v>
      </c>
      <c r="N311" s="7">
        <f t="shared" si="136"/>
        <v>0</v>
      </c>
      <c r="O311" s="7">
        <f t="shared" si="137"/>
        <v>0</v>
      </c>
      <c r="P311" s="7">
        <f t="shared" si="127"/>
        <v>0</v>
      </c>
      <c r="Q311" s="7" t="e">
        <f t="shared" si="138"/>
        <v>#N/A</v>
      </c>
      <c r="R311" s="7">
        <f t="shared" si="120"/>
        <v>-703</v>
      </c>
      <c r="S311" s="7" t="e">
        <f t="shared" si="128"/>
        <v>#N/A</v>
      </c>
      <c r="T311" s="7" t="e">
        <f t="shared" si="129"/>
        <v>#N/A</v>
      </c>
      <c r="U311" s="7" t="e">
        <f t="shared" si="130"/>
        <v>#N/A</v>
      </c>
      <c r="V311" s="7" t="e">
        <f t="shared" si="145"/>
        <v>#N/A</v>
      </c>
      <c r="W311" s="7" t="e">
        <f t="shared" si="146"/>
        <v>#N/A</v>
      </c>
      <c r="X311" s="7" t="e">
        <f t="shared" si="131"/>
        <v>#N/A</v>
      </c>
      <c r="Y311" s="7" t="e">
        <f t="shared" si="132"/>
        <v>#N/A</v>
      </c>
      <c r="Z311" s="7" t="e">
        <f t="shared" si="133"/>
        <v>#N/A</v>
      </c>
      <c r="AA311" s="7" t="e">
        <f t="shared" si="134"/>
        <v>#N/A</v>
      </c>
      <c r="AB311" s="7">
        <f t="shared" si="147"/>
        <v>0</v>
      </c>
      <c r="AC311" s="7">
        <f t="shared" si="149"/>
        <v>0</v>
      </c>
      <c r="AD311" s="7" t="e">
        <f t="shared" si="148"/>
        <v>#N/A</v>
      </c>
      <c r="AG311" s="7" t="e">
        <f t="shared" si="139"/>
        <v>#N/A</v>
      </c>
      <c r="AH311" s="7" t="e">
        <f t="shared" si="140"/>
        <v>#N/A</v>
      </c>
      <c r="AI311" s="7" t="e">
        <f t="shared" si="141"/>
        <v>#N/A</v>
      </c>
      <c r="AJ311" s="7" t="e">
        <f t="shared" si="142"/>
        <v>#N/A</v>
      </c>
      <c r="AK311" s="7" t="e">
        <v>#N/A</v>
      </c>
      <c r="AL311" s="7">
        <v>93.797970593879811</v>
      </c>
      <c r="AN311" s="7" t="e">
        <f t="shared" si="143"/>
        <v>#N/A</v>
      </c>
      <c r="AO311" s="7" t="e">
        <f t="shared" si="144"/>
        <v>#N/A</v>
      </c>
      <c r="AP311" s="7">
        <v>71.089473216008997</v>
      </c>
      <c r="AQ311" s="7">
        <v>63.542677697976671</v>
      </c>
    </row>
    <row r="312" spans="1:43" outlineLevel="1">
      <c r="A312" s="95">
        <v>-702</v>
      </c>
      <c r="B312" s="8">
        <f t="shared" si="115"/>
        <v>104525.20984317362</v>
      </c>
      <c r="C312" s="9">
        <f t="shared" si="135"/>
        <v>1500.9061567541212</v>
      </c>
      <c r="D312" s="9">
        <f t="shared" si="116"/>
        <v>99.568086265079586</v>
      </c>
      <c r="E312" s="9">
        <f t="shared" si="117"/>
        <v>268.37540037146459</v>
      </c>
      <c r="F312" s="6">
        <f t="shared" si="121"/>
        <v>0</v>
      </c>
      <c r="G312" s="7">
        <f t="shared" si="122"/>
        <v>0</v>
      </c>
      <c r="H312" s="7">
        <f t="shared" si="118"/>
        <v>0</v>
      </c>
      <c r="I312" s="7">
        <f t="shared" si="119"/>
        <v>0</v>
      </c>
      <c r="J312" s="7">
        <f t="shared" si="123"/>
        <v>0</v>
      </c>
      <c r="K312" s="7">
        <f t="shared" si="124"/>
        <v>0</v>
      </c>
      <c r="L312" s="7">
        <f t="shared" si="125"/>
        <v>0</v>
      </c>
      <c r="M312" s="7">
        <f t="shared" si="126"/>
        <v>0</v>
      </c>
      <c r="N312" s="7">
        <f t="shared" si="136"/>
        <v>0</v>
      </c>
      <c r="O312" s="7">
        <f t="shared" si="137"/>
        <v>0</v>
      </c>
      <c r="P312" s="7">
        <f t="shared" si="127"/>
        <v>0</v>
      </c>
      <c r="Q312" s="7" t="e">
        <f t="shared" si="138"/>
        <v>#N/A</v>
      </c>
      <c r="R312" s="7">
        <f t="shared" si="120"/>
        <v>-702</v>
      </c>
      <c r="S312" s="7" t="e">
        <f t="shared" si="128"/>
        <v>#N/A</v>
      </c>
      <c r="T312" s="7" t="e">
        <f t="shared" si="129"/>
        <v>#N/A</v>
      </c>
      <c r="U312" s="7" t="e">
        <f t="shared" si="130"/>
        <v>#N/A</v>
      </c>
      <c r="V312" s="7" t="e">
        <f t="shared" si="145"/>
        <v>#N/A</v>
      </c>
      <c r="W312" s="7" t="e">
        <f t="shared" si="146"/>
        <v>#N/A</v>
      </c>
      <c r="X312" s="7" t="e">
        <f t="shared" si="131"/>
        <v>#N/A</v>
      </c>
      <c r="Y312" s="7" t="e">
        <f t="shared" si="132"/>
        <v>#N/A</v>
      </c>
      <c r="Z312" s="7" t="e">
        <f t="shared" si="133"/>
        <v>#N/A</v>
      </c>
      <c r="AA312" s="7" t="e">
        <f t="shared" si="134"/>
        <v>#N/A</v>
      </c>
      <c r="AB312" s="7">
        <f t="shared" si="147"/>
        <v>0</v>
      </c>
      <c r="AC312" s="7">
        <f t="shared" si="149"/>
        <v>0</v>
      </c>
      <c r="AD312" s="7" t="e">
        <f t="shared" si="148"/>
        <v>#N/A</v>
      </c>
      <c r="AG312" s="7" t="e">
        <f t="shared" si="139"/>
        <v>#N/A</v>
      </c>
      <c r="AH312" s="7" t="e">
        <f t="shared" si="140"/>
        <v>#N/A</v>
      </c>
      <c r="AI312" s="7" t="e">
        <f t="shared" si="141"/>
        <v>#N/A</v>
      </c>
      <c r="AJ312" s="7" t="e">
        <f t="shared" si="142"/>
        <v>#N/A</v>
      </c>
      <c r="AK312" s="7" t="e">
        <v>#N/A</v>
      </c>
      <c r="AL312" s="7">
        <v>94.114255647529902</v>
      </c>
      <c r="AN312" s="7" t="e">
        <f t="shared" si="143"/>
        <v>#N/A</v>
      </c>
      <c r="AO312" s="7" t="e">
        <f t="shared" si="144"/>
        <v>#N/A</v>
      </c>
      <c r="AP312" s="7">
        <v>72.359253645928305</v>
      </c>
      <c r="AQ312" s="7">
        <v>62.272897268057363</v>
      </c>
    </row>
    <row r="313" spans="1:43" outlineLevel="1">
      <c r="A313" s="95">
        <v>-701</v>
      </c>
      <c r="B313" s="8">
        <f t="shared" si="115"/>
        <v>101447.37646373734</v>
      </c>
      <c r="C313" s="9">
        <f t="shared" si="135"/>
        <v>1460.1759165773788</v>
      </c>
      <c r="D313" s="9">
        <f t="shared" si="116"/>
        <v>99.766757769585993</v>
      </c>
      <c r="E313" s="9">
        <f t="shared" si="117"/>
        <v>267.96805206076385</v>
      </c>
      <c r="F313" s="6">
        <f t="shared" si="121"/>
        <v>0</v>
      </c>
      <c r="G313" s="7">
        <f t="shared" si="122"/>
        <v>0</v>
      </c>
      <c r="H313" s="7">
        <f t="shared" si="118"/>
        <v>0</v>
      </c>
      <c r="I313" s="7">
        <f t="shared" si="119"/>
        <v>0</v>
      </c>
      <c r="J313" s="7">
        <f t="shared" si="123"/>
        <v>0</v>
      </c>
      <c r="K313" s="7">
        <f t="shared" si="124"/>
        <v>0</v>
      </c>
      <c r="L313" s="7">
        <f t="shared" si="125"/>
        <v>0</v>
      </c>
      <c r="M313" s="7">
        <f t="shared" si="126"/>
        <v>0</v>
      </c>
      <c r="N313" s="7">
        <f t="shared" si="136"/>
        <v>0</v>
      </c>
      <c r="O313" s="7">
        <f t="shared" si="137"/>
        <v>0</v>
      </c>
      <c r="P313" s="7">
        <f t="shared" si="127"/>
        <v>0</v>
      </c>
      <c r="Q313" s="7" t="e">
        <f t="shared" si="138"/>
        <v>#N/A</v>
      </c>
      <c r="R313" s="7">
        <f t="shared" si="120"/>
        <v>-701</v>
      </c>
      <c r="S313" s="7" t="e">
        <f t="shared" si="128"/>
        <v>#N/A</v>
      </c>
      <c r="T313" s="7" t="e">
        <f t="shared" si="129"/>
        <v>#N/A</v>
      </c>
      <c r="U313" s="7" t="e">
        <f t="shared" si="130"/>
        <v>#N/A</v>
      </c>
      <c r="V313" s="7" t="e">
        <f t="shared" si="145"/>
        <v>#N/A</v>
      </c>
      <c r="W313" s="7" t="e">
        <f t="shared" si="146"/>
        <v>#N/A</v>
      </c>
      <c r="X313" s="7" t="e">
        <f t="shared" si="131"/>
        <v>#N/A</v>
      </c>
      <c r="Y313" s="7" t="e">
        <f t="shared" si="132"/>
        <v>#N/A</v>
      </c>
      <c r="Z313" s="7" t="e">
        <f t="shared" si="133"/>
        <v>#N/A</v>
      </c>
      <c r="AA313" s="7" t="e">
        <f t="shared" si="134"/>
        <v>#N/A</v>
      </c>
      <c r="AB313" s="7">
        <f t="shared" si="147"/>
        <v>0</v>
      </c>
      <c r="AC313" s="7">
        <f t="shared" si="149"/>
        <v>0</v>
      </c>
      <c r="AD313" s="7" t="e">
        <f t="shared" si="148"/>
        <v>#N/A</v>
      </c>
      <c r="AG313" s="7" t="e">
        <f t="shared" si="139"/>
        <v>#N/A</v>
      </c>
      <c r="AH313" s="7" t="e">
        <f t="shared" si="140"/>
        <v>#N/A</v>
      </c>
      <c r="AI313" s="7" t="e">
        <f t="shared" si="141"/>
        <v>#N/A</v>
      </c>
      <c r="AJ313" s="7" t="e">
        <f t="shared" si="142"/>
        <v>#N/A</v>
      </c>
      <c r="AK313" s="7" t="e">
        <v>#N/A</v>
      </c>
      <c r="AL313" s="7">
        <v>94.430488786651082</v>
      </c>
      <c r="AN313" s="7" t="e">
        <f t="shared" si="143"/>
        <v>#N/A</v>
      </c>
      <c r="AO313" s="7" t="e">
        <f t="shared" si="144"/>
        <v>#N/A</v>
      </c>
      <c r="AP313" s="7">
        <v>73.358692016926597</v>
      </c>
      <c r="AQ313" s="7">
        <v>61.273458897059072</v>
      </c>
    </row>
    <row r="314" spans="1:43" outlineLevel="1">
      <c r="A314" s="95">
        <v>-700</v>
      </c>
      <c r="B314" s="8">
        <f t="shared" si="115"/>
        <v>98430.225146271288</v>
      </c>
      <c r="C314" s="9">
        <f t="shared" si="135"/>
        <v>1420.2093211033693</v>
      </c>
      <c r="D314" s="9">
        <f t="shared" si="116"/>
        <v>99.966264934579826</v>
      </c>
      <c r="E314" s="9">
        <f t="shared" si="117"/>
        <v>267.56255410741784</v>
      </c>
      <c r="F314" s="6">
        <f t="shared" si="121"/>
        <v>0</v>
      </c>
      <c r="G314" s="7">
        <f t="shared" si="122"/>
        <v>0</v>
      </c>
      <c r="H314" s="7">
        <f t="shared" si="118"/>
        <v>0</v>
      </c>
      <c r="I314" s="7">
        <f t="shared" si="119"/>
        <v>0</v>
      </c>
      <c r="J314" s="7">
        <f t="shared" si="123"/>
        <v>0</v>
      </c>
      <c r="K314" s="7">
        <f t="shared" si="124"/>
        <v>0</v>
      </c>
      <c r="L314" s="7">
        <f t="shared" si="125"/>
        <v>0</v>
      </c>
      <c r="M314" s="7">
        <f t="shared" si="126"/>
        <v>0</v>
      </c>
      <c r="N314" s="7">
        <f t="shared" si="136"/>
        <v>0</v>
      </c>
      <c r="O314" s="7">
        <f t="shared" si="137"/>
        <v>0</v>
      </c>
      <c r="P314" s="7">
        <f t="shared" si="127"/>
        <v>0</v>
      </c>
      <c r="Q314" s="7" t="e">
        <f t="shared" si="138"/>
        <v>#N/A</v>
      </c>
      <c r="R314" s="7">
        <f t="shared" si="120"/>
        <v>-700</v>
      </c>
      <c r="S314" s="7" t="e">
        <f t="shared" si="128"/>
        <v>#N/A</v>
      </c>
      <c r="T314" s="7" t="e">
        <f t="shared" si="129"/>
        <v>#N/A</v>
      </c>
      <c r="U314" s="7" t="e">
        <f t="shared" si="130"/>
        <v>#N/A</v>
      </c>
      <c r="V314" s="7" t="e">
        <f t="shared" si="145"/>
        <v>#N/A</v>
      </c>
      <c r="W314" s="7" t="e">
        <f t="shared" si="146"/>
        <v>#N/A</v>
      </c>
      <c r="X314" s="7" t="e">
        <f t="shared" si="131"/>
        <v>#N/A</v>
      </c>
      <c r="Y314" s="7" t="e">
        <f t="shared" si="132"/>
        <v>#N/A</v>
      </c>
      <c r="Z314" s="7" t="e">
        <f t="shared" si="133"/>
        <v>#N/A</v>
      </c>
      <c r="AA314" s="7" t="e">
        <f t="shared" si="134"/>
        <v>#N/A</v>
      </c>
      <c r="AB314" s="7">
        <f t="shared" si="147"/>
        <v>0</v>
      </c>
      <c r="AC314" s="7">
        <f t="shared" si="149"/>
        <v>0</v>
      </c>
      <c r="AD314" s="7" t="e">
        <f t="shared" si="148"/>
        <v>#N/A</v>
      </c>
      <c r="AG314" s="7" t="e">
        <f t="shared" si="139"/>
        <v>#N/A</v>
      </c>
      <c r="AH314" s="7" t="e">
        <f t="shared" si="140"/>
        <v>#N/A</v>
      </c>
      <c r="AI314" s="7" t="e">
        <f t="shared" si="141"/>
        <v>#N/A</v>
      </c>
      <c r="AJ314" s="7" t="e">
        <f t="shared" si="142"/>
        <v>#N/A</v>
      </c>
      <c r="AK314" s="7" t="e">
        <v>#N/A</v>
      </c>
      <c r="AL314" s="7">
        <v>94.746658388423526</v>
      </c>
      <c r="AN314" s="7" t="e">
        <f t="shared" si="143"/>
        <v>#N/A</v>
      </c>
      <c r="AO314" s="7" t="e">
        <f t="shared" si="144"/>
        <v>#N/A</v>
      </c>
      <c r="AP314" s="7">
        <v>74.162856875519196</v>
      </c>
      <c r="AQ314" s="7">
        <v>60.469294038466472</v>
      </c>
    </row>
    <row r="315" spans="1:43" outlineLevel="1">
      <c r="A315" s="95">
        <v>-699</v>
      </c>
      <c r="B315" s="8">
        <f t="shared" si="115"/>
        <v>95473.15507828258</v>
      </c>
      <c r="C315" s="9">
        <f t="shared" si="135"/>
        <v>1380.9999141693115</v>
      </c>
      <c r="D315" s="9">
        <f t="shared" si="116"/>
        <v>100.16657138247083</v>
      </c>
      <c r="E315" s="9">
        <f t="shared" si="117"/>
        <v>267.15817151290764</v>
      </c>
      <c r="F315" s="6">
        <f t="shared" si="121"/>
        <v>0</v>
      </c>
      <c r="G315" s="7">
        <f t="shared" si="122"/>
        <v>0</v>
      </c>
      <c r="H315" s="7">
        <f t="shared" si="118"/>
        <v>0</v>
      </c>
      <c r="I315" s="7">
        <f t="shared" si="119"/>
        <v>0</v>
      </c>
      <c r="J315" s="7">
        <f t="shared" si="123"/>
        <v>0</v>
      </c>
      <c r="K315" s="7">
        <f t="shared" si="124"/>
        <v>0</v>
      </c>
      <c r="L315" s="7">
        <f t="shared" si="125"/>
        <v>0</v>
      </c>
      <c r="M315" s="7">
        <f t="shared" si="126"/>
        <v>0</v>
      </c>
      <c r="N315" s="7">
        <f t="shared" si="136"/>
        <v>0</v>
      </c>
      <c r="O315" s="7">
        <f t="shared" si="137"/>
        <v>0</v>
      </c>
      <c r="P315" s="7">
        <f t="shared" si="127"/>
        <v>0</v>
      </c>
      <c r="Q315" s="7" t="e">
        <f t="shared" si="138"/>
        <v>#N/A</v>
      </c>
      <c r="R315" s="7">
        <f t="shared" si="120"/>
        <v>-699</v>
      </c>
      <c r="S315" s="7" t="e">
        <f t="shared" si="128"/>
        <v>#N/A</v>
      </c>
      <c r="T315" s="7" t="e">
        <f t="shared" si="129"/>
        <v>#N/A</v>
      </c>
      <c r="U315" s="7" t="e">
        <f t="shared" si="130"/>
        <v>#N/A</v>
      </c>
      <c r="V315" s="7" t="e">
        <f t="shared" si="145"/>
        <v>#N/A</v>
      </c>
      <c r="W315" s="7" t="e">
        <f t="shared" si="146"/>
        <v>#N/A</v>
      </c>
      <c r="X315" s="7" t="e">
        <f t="shared" si="131"/>
        <v>#N/A</v>
      </c>
      <c r="Y315" s="7" t="e">
        <f t="shared" si="132"/>
        <v>#N/A</v>
      </c>
      <c r="Z315" s="7" t="e">
        <f t="shared" si="133"/>
        <v>#N/A</v>
      </c>
      <c r="AA315" s="7" t="e">
        <f t="shared" si="134"/>
        <v>#N/A</v>
      </c>
      <c r="AB315" s="7">
        <f t="shared" si="147"/>
        <v>0</v>
      </c>
      <c r="AC315" s="7">
        <f t="shared" si="149"/>
        <v>0</v>
      </c>
      <c r="AD315" s="7" t="e">
        <f t="shared" si="148"/>
        <v>#N/A</v>
      </c>
      <c r="AG315" s="7" t="e">
        <f t="shared" si="139"/>
        <v>#N/A</v>
      </c>
      <c r="AH315" s="7" t="e">
        <f t="shared" si="140"/>
        <v>#N/A</v>
      </c>
      <c r="AI315" s="7" t="e">
        <f t="shared" si="141"/>
        <v>#N/A</v>
      </c>
      <c r="AJ315" s="7" t="e">
        <f t="shared" si="142"/>
        <v>#N/A</v>
      </c>
      <c r="AK315" s="7" t="e">
        <v>#N/A</v>
      </c>
      <c r="AL315" s="7">
        <v>95.062768088816441</v>
      </c>
      <c r="AN315" s="7" t="e">
        <f t="shared" si="143"/>
        <v>#N/A</v>
      </c>
      <c r="AO315" s="7" t="e">
        <f t="shared" si="144"/>
        <v>#N/A</v>
      </c>
      <c r="AP315" s="7">
        <v>74.80873478123128</v>
      </c>
      <c r="AQ315" s="7">
        <v>59.823416132754389</v>
      </c>
    </row>
    <row r="316" spans="1:43" outlineLevel="1">
      <c r="A316" s="95">
        <v>-698</v>
      </c>
      <c r="B316" s="8">
        <f t="shared" si="115"/>
        <v>92575.565447272733</v>
      </c>
      <c r="C316" s="9">
        <f t="shared" si="135"/>
        <v>1342.540446155394</v>
      </c>
      <c r="D316" s="9">
        <f t="shared" si="116"/>
        <v>100.36771702961406</v>
      </c>
      <c r="E316" s="9">
        <f t="shared" si="117"/>
        <v>266.75563412246549</v>
      </c>
      <c r="F316" s="6">
        <f t="shared" si="121"/>
        <v>0</v>
      </c>
      <c r="G316" s="7">
        <f t="shared" si="122"/>
        <v>0</v>
      </c>
      <c r="H316" s="7">
        <f t="shared" si="118"/>
        <v>0</v>
      </c>
      <c r="I316" s="7">
        <f t="shared" si="119"/>
        <v>0</v>
      </c>
      <c r="J316" s="7">
        <f t="shared" si="123"/>
        <v>0</v>
      </c>
      <c r="K316" s="7">
        <f t="shared" si="124"/>
        <v>0</v>
      </c>
      <c r="L316" s="7">
        <f t="shared" si="125"/>
        <v>0</v>
      </c>
      <c r="M316" s="7">
        <f t="shared" si="126"/>
        <v>0</v>
      </c>
      <c r="N316" s="7">
        <f t="shared" si="136"/>
        <v>0</v>
      </c>
      <c r="O316" s="7">
        <f t="shared" si="137"/>
        <v>0</v>
      </c>
      <c r="P316" s="7">
        <f t="shared" si="127"/>
        <v>0</v>
      </c>
      <c r="Q316" s="7" t="e">
        <f t="shared" si="138"/>
        <v>#N/A</v>
      </c>
      <c r="R316" s="7">
        <f t="shared" si="120"/>
        <v>-698</v>
      </c>
      <c r="S316" s="7" t="e">
        <f t="shared" si="128"/>
        <v>#N/A</v>
      </c>
      <c r="T316" s="7" t="e">
        <f t="shared" si="129"/>
        <v>#N/A</v>
      </c>
      <c r="U316" s="7" t="e">
        <f t="shared" si="130"/>
        <v>#N/A</v>
      </c>
      <c r="V316" s="7" t="e">
        <f t="shared" si="145"/>
        <v>#N/A</v>
      </c>
      <c r="W316" s="7" t="e">
        <f t="shared" si="146"/>
        <v>#N/A</v>
      </c>
      <c r="X316" s="7" t="e">
        <f t="shared" si="131"/>
        <v>#N/A</v>
      </c>
      <c r="Y316" s="7" t="e">
        <f t="shared" si="132"/>
        <v>#N/A</v>
      </c>
      <c r="Z316" s="7" t="e">
        <f t="shared" si="133"/>
        <v>#N/A</v>
      </c>
      <c r="AA316" s="7" t="e">
        <f t="shared" si="134"/>
        <v>#N/A</v>
      </c>
      <c r="AB316" s="7">
        <f t="shared" si="147"/>
        <v>0</v>
      </c>
      <c r="AC316" s="7">
        <f t="shared" si="149"/>
        <v>0</v>
      </c>
      <c r="AD316" s="7" t="e">
        <f t="shared" si="148"/>
        <v>#N/A</v>
      </c>
      <c r="AG316" s="7" t="e">
        <f t="shared" si="139"/>
        <v>#N/A</v>
      </c>
      <c r="AH316" s="7" t="e">
        <f t="shared" si="140"/>
        <v>#N/A</v>
      </c>
      <c r="AI316" s="7" t="e">
        <f t="shared" si="141"/>
        <v>#N/A</v>
      </c>
      <c r="AJ316" s="7" t="e">
        <f t="shared" si="142"/>
        <v>#N/A</v>
      </c>
      <c r="AK316" s="7" t="e">
        <v>#N/A</v>
      </c>
      <c r="AL316" s="7">
        <v>95.378821523799061</v>
      </c>
      <c r="AN316" s="7" t="e">
        <f t="shared" si="143"/>
        <v>#N/A</v>
      </c>
      <c r="AO316" s="7" t="e">
        <f t="shared" si="144"/>
        <v>#N/A</v>
      </c>
      <c r="AP316" s="7">
        <v>75.316075456992834</v>
      </c>
      <c r="AQ316" s="7">
        <v>59.316075456992834</v>
      </c>
    </row>
    <row r="317" spans="1:43" outlineLevel="1">
      <c r="A317" s="95">
        <v>-697</v>
      </c>
      <c r="B317" s="8">
        <f t="shared" si="115"/>
        <v>89736.855440748855</v>
      </c>
      <c r="C317" s="9">
        <f t="shared" si="135"/>
        <v>1304.8239726175866</v>
      </c>
      <c r="D317" s="9">
        <f t="shared" si="116"/>
        <v>100.56963498084116</v>
      </c>
      <c r="E317" s="9">
        <f t="shared" si="117"/>
        <v>266.35420693757345</v>
      </c>
      <c r="F317" s="6">
        <f t="shared" si="121"/>
        <v>0</v>
      </c>
      <c r="G317" s="7">
        <f t="shared" si="122"/>
        <v>0</v>
      </c>
      <c r="H317" s="7">
        <f t="shared" si="118"/>
        <v>0</v>
      </c>
      <c r="I317" s="7">
        <f t="shared" si="119"/>
        <v>0</v>
      </c>
      <c r="J317" s="7">
        <f t="shared" si="123"/>
        <v>0</v>
      </c>
      <c r="K317" s="7">
        <f t="shared" si="124"/>
        <v>0</v>
      </c>
      <c r="L317" s="7">
        <f t="shared" si="125"/>
        <v>0</v>
      </c>
      <c r="M317" s="7">
        <f t="shared" si="126"/>
        <v>0</v>
      </c>
      <c r="N317" s="7">
        <f t="shared" si="136"/>
        <v>0</v>
      </c>
      <c r="O317" s="7">
        <f t="shared" si="137"/>
        <v>0</v>
      </c>
      <c r="P317" s="7">
        <f t="shared" si="127"/>
        <v>0</v>
      </c>
      <c r="Q317" s="7" t="e">
        <f t="shared" si="138"/>
        <v>#N/A</v>
      </c>
      <c r="R317" s="7">
        <f t="shared" si="120"/>
        <v>-697</v>
      </c>
      <c r="S317" s="7" t="e">
        <f t="shared" si="128"/>
        <v>#N/A</v>
      </c>
      <c r="T317" s="7" t="e">
        <f t="shared" si="129"/>
        <v>#N/A</v>
      </c>
      <c r="U317" s="7" t="e">
        <f t="shared" si="130"/>
        <v>#N/A</v>
      </c>
      <c r="V317" s="7" t="e">
        <f t="shared" si="145"/>
        <v>#N/A</v>
      </c>
      <c r="W317" s="7" t="e">
        <f t="shared" si="146"/>
        <v>#N/A</v>
      </c>
      <c r="X317" s="7" t="e">
        <f t="shared" si="131"/>
        <v>#N/A</v>
      </c>
      <c r="Y317" s="7" t="e">
        <f t="shared" si="132"/>
        <v>#N/A</v>
      </c>
      <c r="Z317" s="7" t="e">
        <f t="shared" si="133"/>
        <v>#N/A</v>
      </c>
      <c r="AA317" s="7" t="e">
        <f t="shared" si="134"/>
        <v>#N/A</v>
      </c>
      <c r="AB317" s="7">
        <f t="shared" si="147"/>
        <v>0</v>
      </c>
      <c r="AC317" s="7">
        <f t="shared" si="149"/>
        <v>0</v>
      </c>
      <c r="AD317" s="7" t="e">
        <f t="shared" si="148"/>
        <v>#N/A</v>
      </c>
      <c r="AG317" s="7" t="e">
        <f t="shared" si="139"/>
        <v>#N/A</v>
      </c>
      <c r="AH317" s="7" t="e">
        <f t="shared" si="140"/>
        <v>#N/A</v>
      </c>
      <c r="AI317" s="7" t="e">
        <f t="shared" si="141"/>
        <v>#N/A</v>
      </c>
      <c r="AJ317" s="7" t="e">
        <f t="shared" si="142"/>
        <v>#N/A</v>
      </c>
      <c r="AK317" s="7" t="e">
        <v>#N/A</v>
      </c>
      <c r="AL317" s="7">
        <v>95.694807070551562</v>
      </c>
      <c r="AN317" s="7" t="e">
        <f t="shared" si="143"/>
        <v>#N/A</v>
      </c>
      <c r="AO317" s="7" t="e">
        <f t="shared" si="144"/>
        <v>#N/A</v>
      </c>
      <c r="AP317" s="7">
        <v>75.316075456992834</v>
      </c>
      <c r="AQ317" s="7">
        <v>59.316075456992834</v>
      </c>
    </row>
    <row r="318" spans="1:43" outlineLevel="1">
      <c r="A318" s="95">
        <v>-696</v>
      </c>
      <c r="B318" s="8">
        <f t="shared" si="115"/>
        <v>86956.424246216193</v>
      </c>
      <c r="C318" s="9">
        <f t="shared" si="135"/>
        <v>1267.8436711821705</v>
      </c>
      <c r="D318" s="9">
        <f t="shared" si="116"/>
        <v>100.77236515250713</v>
      </c>
      <c r="E318" s="9">
        <f t="shared" si="117"/>
        <v>265.95461980346374</v>
      </c>
      <c r="F318" s="6">
        <f t="shared" si="121"/>
        <v>0</v>
      </c>
      <c r="G318" s="7">
        <f t="shared" si="122"/>
        <v>0</v>
      </c>
      <c r="H318" s="7">
        <f t="shared" si="118"/>
        <v>0</v>
      </c>
      <c r="I318" s="7">
        <f t="shared" si="119"/>
        <v>0</v>
      </c>
      <c r="J318" s="7">
        <f t="shared" si="123"/>
        <v>0</v>
      </c>
      <c r="K318" s="7">
        <f t="shared" si="124"/>
        <v>0</v>
      </c>
      <c r="L318" s="7">
        <f t="shared" si="125"/>
        <v>0</v>
      </c>
      <c r="M318" s="7">
        <f t="shared" si="126"/>
        <v>0</v>
      </c>
      <c r="N318" s="7">
        <f t="shared" si="136"/>
        <v>0</v>
      </c>
      <c r="O318" s="7">
        <f t="shared" si="137"/>
        <v>0</v>
      </c>
      <c r="P318" s="7">
        <f t="shared" si="127"/>
        <v>0</v>
      </c>
      <c r="Q318" s="7" t="e">
        <f t="shared" si="138"/>
        <v>#N/A</v>
      </c>
      <c r="R318" s="7">
        <f t="shared" si="120"/>
        <v>-696</v>
      </c>
      <c r="S318" s="7" t="e">
        <f t="shared" si="128"/>
        <v>#N/A</v>
      </c>
      <c r="T318" s="7" t="e">
        <f t="shared" si="129"/>
        <v>#N/A</v>
      </c>
      <c r="U318" s="7" t="e">
        <f t="shared" si="130"/>
        <v>#N/A</v>
      </c>
      <c r="V318" s="7" t="e">
        <f t="shared" si="145"/>
        <v>#N/A</v>
      </c>
      <c r="W318" s="7" t="e">
        <f t="shared" si="146"/>
        <v>#N/A</v>
      </c>
      <c r="X318" s="7" t="e">
        <f t="shared" si="131"/>
        <v>#N/A</v>
      </c>
      <c r="Y318" s="7" t="e">
        <f t="shared" si="132"/>
        <v>#N/A</v>
      </c>
      <c r="Z318" s="7" t="e">
        <f t="shared" si="133"/>
        <v>#N/A</v>
      </c>
      <c r="AA318" s="7" t="e">
        <f t="shared" si="134"/>
        <v>#N/A</v>
      </c>
      <c r="AB318" s="7">
        <f t="shared" si="147"/>
        <v>0</v>
      </c>
      <c r="AC318" s="7">
        <f t="shared" si="149"/>
        <v>0</v>
      </c>
      <c r="AD318" s="7" t="e">
        <f t="shared" si="148"/>
        <v>#N/A</v>
      </c>
      <c r="AG318" s="7" t="e">
        <f t="shared" si="139"/>
        <v>#N/A</v>
      </c>
      <c r="AH318" s="7" t="e">
        <f t="shared" si="140"/>
        <v>#N/A</v>
      </c>
      <c r="AI318" s="7" t="e">
        <f t="shared" si="141"/>
        <v>#N/A</v>
      </c>
      <c r="AJ318" s="7" t="e">
        <f t="shared" si="142"/>
        <v>#N/A</v>
      </c>
      <c r="AK318" s="7" t="e">
        <v>#N/A</v>
      </c>
      <c r="AL318" s="7">
        <v>96.010713106254116</v>
      </c>
      <c r="AN318" s="7" t="e">
        <f t="shared" si="143"/>
        <v>#N/A</v>
      </c>
      <c r="AO318" s="7" t="e">
        <f t="shared" si="144"/>
        <v>#N/A</v>
      </c>
      <c r="AP318" s="7">
        <v>75.316075456992834</v>
      </c>
      <c r="AQ318" s="7">
        <v>59.316075456992834</v>
      </c>
    </row>
    <row r="319" spans="1:43" outlineLevel="1">
      <c r="A319" s="95">
        <v>-695</v>
      </c>
      <c r="B319" s="8">
        <f t="shared" si="115"/>
        <v>84233.671051181853</v>
      </c>
      <c r="C319" s="9">
        <f t="shared" si="135"/>
        <v>1231.5925363699596</v>
      </c>
      <c r="D319" s="9">
        <f t="shared" si="116"/>
        <v>100.97588642581084</v>
      </c>
      <c r="E319" s="9">
        <f t="shared" si="117"/>
        <v>265.55613772161746</v>
      </c>
      <c r="F319" s="6">
        <f t="shared" si="121"/>
        <v>0</v>
      </c>
      <c r="G319" s="7">
        <f t="shared" si="122"/>
        <v>0</v>
      </c>
      <c r="H319" s="7">
        <f t="shared" si="118"/>
        <v>0</v>
      </c>
      <c r="I319" s="7">
        <f t="shared" si="119"/>
        <v>0</v>
      </c>
      <c r="J319" s="7">
        <f t="shared" si="123"/>
        <v>0</v>
      </c>
      <c r="K319" s="7">
        <f t="shared" si="124"/>
        <v>0</v>
      </c>
      <c r="L319" s="7">
        <f t="shared" si="125"/>
        <v>0</v>
      </c>
      <c r="M319" s="7">
        <f t="shared" si="126"/>
        <v>0</v>
      </c>
      <c r="N319" s="7">
        <f t="shared" si="136"/>
        <v>0</v>
      </c>
      <c r="O319" s="7">
        <f t="shared" si="137"/>
        <v>0</v>
      </c>
      <c r="P319" s="7">
        <f t="shared" si="127"/>
        <v>0</v>
      </c>
      <c r="Q319" s="7" t="e">
        <f t="shared" si="138"/>
        <v>#N/A</v>
      </c>
      <c r="R319" s="7">
        <f t="shared" si="120"/>
        <v>-695</v>
      </c>
      <c r="S319" s="7" t="e">
        <f t="shared" si="128"/>
        <v>#N/A</v>
      </c>
      <c r="T319" s="7" t="e">
        <f t="shared" si="129"/>
        <v>#N/A</v>
      </c>
      <c r="U319" s="7" t="e">
        <f t="shared" si="130"/>
        <v>#N/A</v>
      </c>
      <c r="V319" s="7" t="e">
        <f t="shared" si="145"/>
        <v>#N/A</v>
      </c>
      <c r="W319" s="7" t="e">
        <f t="shared" si="146"/>
        <v>#N/A</v>
      </c>
      <c r="X319" s="7" t="e">
        <f t="shared" si="131"/>
        <v>#N/A</v>
      </c>
      <c r="Y319" s="7" t="e">
        <f t="shared" si="132"/>
        <v>#N/A</v>
      </c>
      <c r="Z319" s="7" t="e">
        <f t="shared" si="133"/>
        <v>#N/A</v>
      </c>
      <c r="AA319" s="7" t="e">
        <f t="shared" si="134"/>
        <v>#N/A</v>
      </c>
      <c r="AB319" s="7">
        <f t="shared" si="147"/>
        <v>0</v>
      </c>
      <c r="AC319" s="7">
        <f t="shared" si="149"/>
        <v>0</v>
      </c>
      <c r="AD319" s="7" t="e">
        <f t="shared" si="148"/>
        <v>#N/A</v>
      </c>
      <c r="AG319" s="7" t="e">
        <f t="shared" si="139"/>
        <v>#N/A</v>
      </c>
      <c r="AH319" s="7" t="e">
        <f t="shared" si="140"/>
        <v>#N/A</v>
      </c>
      <c r="AI319" s="7" t="e">
        <f t="shared" si="141"/>
        <v>#N/A</v>
      </c>
      <c r="AJ319" s="7" t="e">
        <f t="shared" si="142"/>
        <v>#N/A</v>
      </c>
      <c r="AK319" s="7" t="e">
        <v>#N/A</v>
      </c>
      <c r="AL319" s="7">
        <v>96.326550896270476</v>
      </c>
      <c r="AN319" s="7" t="e">
        <f t="shared" si="143"/>
        <v>#N/A</v>
      </c>
      <c r="AO319" s="7" t="e">
        <f t="shared" si="144"/>
        <v>#N/A</v>
      </c>
      <c r="AP319" s="7">
        <v>75.316075456992834</v>
      </c>
      <c r="AQ319" s="7">
        <v>59.316075456992834</v>
      </c>
    </row>
    <row r="320" spans="1:43" outlineLevel="1">
      <c r="A320" s="95">
        <v>-694</v>
      </c>
      <c r="B320" s="8">
        <f t="shared" si="115"/>
        <v>81567.995043147355</v>
      </c>
      <c r="C320" s="9">
        <f t="shared" si="135"/>
        <v>1196.0635627017666</v>
      </c>
      <c r="D320" s="9">
        <f t="shared" si="116"/>
        <v>101.1801929407401</v>
      </c>
      <c r="E320" s="9">
        <f t="shared" si="117"/>
        <v>265.15949053726723</v>
      </c>
      <c r="F320" s="6">
        <f t="shared" si="121"/>
        <v>0</v>
      </c>
      <c r="G320" s="7">
        <f t="shared" si="122"/>
        <v>0</v>
      </c>
      <c r="H320" s="7">
        <f t="shared" si="118"/>
        <v>0</v>
      </c>
      <c r="I320" s="7">
        <f t="shared" si="119"/>
        <v>0</v>
      </c>
      <c r="J320" s="7">
        <f t="shared" si="123"/>
        <v>0</v>
      </c>
      <c r="K320" s="7">
        <f t="shared" si="124"/>
        <v>0</v>
      </c>
      <c r="L320" s="7">
        <f t="shared" si="125"/>
        <v>0</v>
      </c>
      <c r="M320" s="7">
        <f t="shared" si="126"/>
        <v>0</v>
      </c>
      <c r="N320" s="7">
        <f t="shared" si="136"/>
        <v>0</v>
      </c>
      <c r="O320" s="7">
        <f t="shared" si="137"/>
        <v>0</v>
      </c>
      <c r="P320" s="7">
        <f t="shared" si="127"/>
        <v>0</v>
      </c>
      <c r="Q320" s="7" t="e">
        <f t="shared" si="138"/>
        <v>#N/A</v>
      </c>
      <c r="R320" s="7">
        <f t="shared" si="120"/>
        <v>-694</v>
      </c>
      <c r="S320" s="7" t="e">
        <f t="shared" si="128"/>
        <v>#N/A</v>
      </c>
      <c r="T320" s="7" t="e">
        <f t="shared" si="129"/>
        <v>#N/A</v>
      </c>
      <c r="U320" s="7" t="e">
        <f t="shared" si="130"/>
        <v>#N/A</v>
      </c>
      <c r="V320" s="7" t="e">
        <f t="shared" si="145"/>
        <v>#N/A</v>
      </c>
      <c r="W320" s="7" t="e">
        <f t="shared" si="146"/>
        <v>#N/A</v>
      </c>
      <c r="X320" s="7" t="e">
        <f t="shared" si="131"/>
        <v>#N/A</v>
      </c>
      <c r="Y320" s="7" t="e">
        <f t="shared" si="132"/>
        <v>#N/A</v>
      </c>
      <c r="Z320" s="7" t="e">
        <f t="shared" si="133"/>
        <v>#N/A</v>
      </c>
      <c r="AA320" s="7" t="e">
        <f t="shared" si="134"/>
        <v>#N/A</v>
      </c>
      <c r="AB320" s="7">
        <f t="shared" si="147"/>
        <v>0</v>
      </c>
      <c r="AC320" s="7">
        <f t="shared" si="149"/>
        <v>0</v>
      </c>
      <c r="AD320" s="7" t="e">
        <f t="shared" si="148"/>
        <v>#N/A</v>
      </c>
      <c r="AG320" s="7" t="e">
        <f t="shared" si="139"/>
        <v>#N/A</v>
      </c>
      <c r="AH320" s="7" t="e">
        <f t="shared" si="140"/>
        <v>#N/A</v>
      </c>
      <c r="AI320" s="7" t="e">
        <f t="shared" si="141"/>
        <v>#N/A</v>
      </c>
      <c r="AJ320" s="7" t="e">
        <f t="shared" si="142"/>
        <v>#N/A</v>
      </c>
      <c r="AK320" s="7" t="e">
        <v>#N/A</v>
      </c>
      <c r="AL320" s="7">
        <v>96.64230118838627</v>
      </c>
      <c r="AN320" s="7" t="e">
        <f t="shared" si="143"/>
        <v>#N/A</v>
      </c>
      <c r="AO320" s="7" t="e">
        <f t="shared" si="144"/>
        <v>#N/A</v>
      </c>
      <c r="AP320" s="7">
        <v>75.316075456992834</v>
      </c>
      <c r="AQ320" s="7">
        <v>59.316075456992834</v>
      </c>
    </row>
    <row r="321" spans="1:43" outlineLevel="1">
      <c r="A321" s="95">
        <v>-693</v>
      </c>
      <c r="B321" s="8">
        <f t="shared" si="115"/>
        <v>78958.795409619808</v>
      </c>
      <c r="C321" s="9">
        <f t="shared" si="135"/>
        <v>1161.249927803874</v>
      </c>
      <c r="D321" s="9">
        <f t="shared" si="116"/>
        <v>101.38526357849375</v>
      </c>
      <c r="E321" s="9">
        <f t="shared" si="117"/>
        <v>264.76394325189449</v>
      </c>
      <c r="F321" s="6">
        <f t="shared" si="121"/>
        <v>0</v>
      </c>
      <c r="G321" s="7">
        <f t="shared" si="122"/>
        <v>0</v>
      </c>
      <c r="H321" s="7">
        <f t="shared" si="118"/>
        <v>0</v>
      </c>
      <c r="I321" s="7">
        <f t="shared" si="119"/>
        <v>0</v>
      </c>
      <c r="J321" s="7">
        <f t="shared" si="123"/>
        <v>0</v>
      </c>
      <c r="K321" s="7">
        <f t="shared" si="124"/>
        <v>0</v>
      </c>
      <c r="L321" s="7">
        <f t="shared" si="125"/>
        <v>0</v>
      </c>
      <c r="M321" s="7">
        <f t="shared" si="126"/>
        <v>0</v>
      </c>
      <c r="N321" s="7">
        <f t="shared" si="136"/>
        <v>0</v>
      </c>
      <c r="O321" s="7">
        <f t="shared" si="137"/>
        <v>0</v>
      </c>
      <c r="P321" s="7">
        <f t="shared" si="127"/>
        <v>0</v>
      </c>
      <c r="Q321" s="7" t="e">
        <f t="shared" si="138"/>
        <v>#N/A</v>
      </c>
      <c r="R321" s="7">
        <f t="shared" si="120"/>
        <v>-693</v>
      </c>
      <c r="S321" s="7" t="e">
        <f t="shared" si="128"/>
        <v>#N/A</v>
      </c>
      <c r="T321" s="7" t="e">
        <f t="shared" si="129"/>
        <v>#N/A</v>
      </c>
      <c r="U321" s="7" t="e">
        <f t="shared" si="130"/>
        <v>#N/A</v>
      </c>
      <c r="V321" s="7" t="e">
        <f t="shared" si="145"/>
        <v>#N/A</v>
      </c>
      <c r="W321" s="7" t="e">
        <f t="shared" si="146"/>
        <v>#N/A</v>
      </c>
      <c r="X321" s="7" t="e">
        <f t="shared" si="131"/>
        <v>#N/A</v>
      </c>
      <c r="Y321" s="7" t="e">
        <f t="shared" si="132"/>
        <v>#N/A</v>
      </c>
      <c r="Z321" s="7" t="e">
        <f t="shared" si="133"/>
        <v>#N/A</v>
      </c>
      <c r="AA321" s="7" t="e">
        <f t="shared" si="134"/>
        <v>#N/A</v>
      </c>
      <c r="AB321" s="7">
        <f t="shared" si="147"/>
        <v>0</v>
      </c>
      <c r="AC321" s="7">
        <f t="shared" si="149"/>
        <v>0</v>
      </c>
      <c r="AD321" s="7" t="e">
        <f t="shared" si="148"/>
        <v>#N/A</v>
      </c>
      <c r="AG321" s="7" t="e">
        <f t="shared" si="139"/>
        <v>#N/A</v>
      </c>
      <c r="AH321" s="7" t="e">
        <f t="shared" si="140"/>
        <v>#N/A</v>
      </c>
      <c r="AI321" s="7" t="e">
        <f t="shared" si="141"/>
        <v>#N/A</v>
      </c>
      <c r="AJ321" s="7" t="e">
        <f t="shared" si="142"/>
        <v>#N/A</v>
      </c>
      <c r="AK321" s="7" t="e">
        <v>#N/A</v>
      </c>
      <c r="AL321" s="7">
        <v>96.957967618570748</v>
      </c>
      <c r="AN321" s="7" t="e">
        <f t="shared" si="143"/>
        <v>#N/A</v>
      </c>
      <c r="AO321" s="7" t="e">
        <f t="shared" si="144"/>
        <v>#N/A</v>
      </c>
      <c r="AP321" s="7">
        <v>75.316075456992834</v>
      </c>
      <c r="AQ321" s="7">
        <v>59.316075456992834</v>
      </c>
    </row>
    <row r="322" spans="1:43" outlineLevel="1">
      <c r="A322" s="95">
        <v>-692</v>
      </c>
      <c r="B322" s="8">
        <f t="shared" ref="B322:B385" si="150">spline($A$91:$A$93,$B$91:$B$93,A322)</f>
        <v>76405.471338104457</v>
      </c>
      <c r="C322" s="9">
        <f t="shared" si="135"/>
        <v>1127.1446261970946</v>
      </c>
      <c r="D322" s="9">
        <f t="shared" ref="D322:D385" si="151">spline($A$96:$A$98,$B$96:$B$98,A322)</f>
        <v>101.59113825542686</v>
      </c>
      <c r="E322" s="9">
        <f t="shared" ref="E322:E385" si="152">spline($A$98:$A$100,$B$98:$B$100,A322)</f>
        <v>264.37010364041919</v>
      </c>
      <c r="F322" s="6">
        <f t="shared" si="121"/>
        <v>0</v>
      </c>
      <c r="G322" s="7">
        <f t="shared" si="122"/>
        <v>0</v>
      </c>
      <c r="H322" s="7">
        <f t="shared" ref="H322:H385" si="153">IF(AND(A322&gt;$A$96,A322&lt;=$A$98),1,0)</f>
        <v>0</v>
      </c>
      <c r="I322" s="7">
        <f t="shared" ref="I322:I385" si="154">IF(AND(A322&gt;$A$98,A322&lt;=$A$100),1,0)</f>
        <v>0</v>
      </c>
      <c r="J322" s="7">
        <f t="shared" si="123"/>
        <v>0</v>
      </c>
      <c r="K322" s="7">
        <f t="shared" si="124"/>
        <v>0</v>
      </c>
      <c r="L322" s="7">
        <f t="shared" si="125"/>
        <v>0</v>
      </c>
      <c r="M322" s="7">
        <f t="shared" si="126"/>
        <v>0</v>
      </c>
      <c r="N322" s="7">
        <f t="shared" si="136"/>
        <v>0</v>
      </c>
      <c r="O322" s="7">
        <f t="shared" si="137"/>
        <v>0</v>
      </c>
      <c r="P322" s="7">
        <f t="shared" si="127"/>
        <v>0</v>
      </c>
      <c r="Q322" s="7" t="e">
        <f t="shared" si="138"/>
        <v>#N/A</v>
      </c>
      <c r="R322" s="7">
        <f t="shared" si="120"/>
        <v>-692</v>
      </c>
      <c r="S322" s="7" t="e">
        <f t="shared" si="128"/>
        <v>#N/A</v>
      </c>
      <c r="T322" s="7" t="e">
        <f t="shared" si="129"/>
        <v>#N/A</v>
      </c>
      <c r="U322" s="7" t="e">
        <f t="shared" si="130"/>
        <v>#N/A</v>
      </c>
      <c r="V322" s="7" t="e">
        <f t="shared" si="145"/>
        <v>#N/A</v>
      </c>
      <c r="W322" s="7" t="e">
        <f t="shared" si="146"/>
        <v>#N/A</v>
      </c>
      <c r="X322" s="7" t="e">
        <f t="shared" si="131"/>
        <v>#N/A</v>
      </c>
      <c r="Y322" s="7" t="e">
        <f t="shared" si="132"/>
        <v>#N/A</v>
      </c>
      <c r="Z322" s="7" t="e">
        <f t="shared" si="133"/>
        <v>#N/A</v>
      </c>
      <c r="AA322" s="7" t="e">
        <f t="shared" si="134"/>
        <v>#N/A</v>
      </c>
      <c r="AB322" s="7">
        <f t="shared" si="147"/>
        <v>0</v>
      </c>
      <c r="AC322" s="7">
        <f t="shared" si="149"/>
        <v>0</v>
      </c>
      <c r="AD322" s="7" t="e">
        <f t="shared" si="148"/>
        <v>#N/A</v>
      </c>
      <c r="AG322" s="7" t="e">
        <f t="shared" si="139"/>
        <v>#N/A</v>
      </c>
      <c r="AH322" s="7" t="e">
        <f t="shared" si="140"/>
        <v>#N/A</v>
      </c>
      <c r="AI322" s="7" t="e">
        <f t="shared" si="141"/>
        <v>#N/A</v>
      </c>
      <c r="AJ322" s="7" t="e">
        <f t="shared" si="142"/>
        <v>#N/A</v>
      </c>
      <c r="AK322" s="7" t="e">
        <v>#N/A</v>
      </c>
      <c r="AL322" s="7">
        <v>97.27356145218765</v>
      </c>
      <c r="AN322" s="7" t="e">
        <f t="shared" si="143"/>
        <v>#N/A</v>
      </c>
      <c r="AO322" s="7" t="e">
        <f t="shared" si="144"/>
        <v>#N/A</v>
      </c>
      <c r="AP322" s="7">
        <v>75.316075456992834</v>
      </c>
      <c r="AQ322" s="7">
        <v>59.316075456992834</v>
      </c>
    </row>
    <row r="323" spans="1:43" outlineLevel="1">
      <c r="A323" s="95">
        <v>-691</v>
      </c>
      <c r="B323" s="8">
        <f t="shared" si="150"/>
        <v>73907.422016108409</v>
      </c>
      <c r="C323" s="9">
        <f t="shared" si="135"/>
        <v>1093.7406524022422</v>
      </c>
      <c r="D323" s="9">
        <f t="shared" si="151"/>
        <v>101.79775007637099</v>
      </c>
      <c r="E323" s="9">
        <f t="shared" si="152"/>
        <v>263.97760291526009</v>
      </c>
      <c r="F323" s="6">
        <f t="shared" si="121"/>
        <v>0</v>
      </c>
      <c r="G323" s="7">
        <f t="shared" si="122"/>
        <v>0</v>
      </c>
      <c r="H323" s="7">
        <f t="shared" si="153"/>
        <v>0</v>
      </c>
      <c r="I323" s="7">
        <f t="shared" si="154"/>
        <v>0</v>
      </c>
      <c r="J323" s="7">
        <f t="shared" si="123"/>
        <v>0</v>
      </c>
      <c r="K323" s="7">
        <f t="shared" si="124"/>
        <v>0</v>
      </c>
      <c r="L323" s="7">
        <f t="shared" si="125"/>
        <v>0</v>
      </c>
      <c r="M323" s="7">
        <f t="shared" si="126"/>
        <v>0</v>
      </c>
      <c r="N323" s="7">
        <f t="shared" si="136"/>
        <v>0</v>
      </c>
      <c r="O323" s="7">
        <f t="shared" si="137"/>
        <v>0</v>
      </c>
      <c r="P323" s="7">
        <f t="shared" si="127"/>
        <v>0</v>
      </c>
      <c r="Q323" s="7" t="e">
        <f t="shared" si="138"/>
        <v>#N/A</v>
      </c>
      <c r="R323" s="7">
        <f t="shared" ref="R323:R328" si="155">A323</f>
        <v>-691</v>
      </c>
      <c r="S323" s="7" t="e">
        <f t="shared" si="128"/>
        <v>#N/A</v>
      </c>
      <c r="T323" s="7" t="e">
        <f t="shared" si="129"/>
        <v>#N/A</v>
      </c>
      <c r="U323" s="7" t="e">
        <f t="shared" si="130"/>
        <v>#N/A</v>
      </c>
      <c r="V323" s="7" t="e">
        <f t="shared" si="145"/>
        <v>#N/A</v>
      </c>
      <c r="W323" s="7" t="e">
        <f t="shared" si="146"/>
        <v>#N/A</v>
      </c>
      <c r="X323" s="7" t="e">
        <f t="shared" si="131"/>
        <v>#N/A</v>
      </c>
      <c r="Y323" s="7" t="e">
        <f t="shared" si="132"/>
        <v>#N/A</v>
      </c>
      <c r="Z323" s="7" t="e">
        <f t="shared" si="133"/>
        <v>#N/A</v>
      </c>
      <c r="AA323" s="7" t="e">
        <f t="shared" si="134"/>
        <v>#N/A</v>
      </c>
      <c r="AB323" s="7">
        <f t="shared" si="147"/>
        <v>0</v>
      </c>
      <c r="AC323" s="7">
        <f t="shared" si="149"/>
        <v>0</v>
      </c>
      <c r="AD323" s="7" t="e">
        <f t="shared" si="148"/>
        <v>#N/A</v>
      </c>
      <c r="AG323" s="7" t="e">
        <f t="shared" si="139"/>
        <v>#N/A</v>
      </c>
      <c r="AH323" s="7" t="e">
        <f t="shared" si="140"/>
        <v>#N/A</v>
      </c>
      <c r="AI323" s="7" t="e">
        <f t="shared" si="141"/>
        <v>#N/A</v>
      </c>
      <c r="AJ323" s="7" t="e">
        <f t="shared" si="142"/>
        <v>#N/A</v>
      </c>
      <c r="AK323" s="7" t="e">
        <v>#N/A</v>
      </c>
      <c r="AL323" s="7">
        <v>97.589048178233568</v>
      </c>
      <c r="AN323" s="7" t="e">
        <f t="shared" si="143"/>
        <v>#N/A</v>
      </c>
      <c r="AO323" s="7" t="e">
        <f t="shared" si="144"/>
        <v>#N/A</v>
      </c>
      <c r="AP323" s="7">
        <v>75.316075456992834</v>
      </c>
      <c r="AQ323" s="7">
        <v>59.316075456992834</v>
      </c>
    </row>
    <row r="324" spans="1:43" outlineLevel="1">
      <c r="A324" s="95">
        <v>-690</v>
      </c>
      <c r="B324" s="8">
        <f t="shared" si="150"/>
        <v>71464.046631133184</v>
      </c>
      <c r="C324" s="9">
        <f t="shared" si="135"/>
        <v>1061.0311840455979</v>
      </c>
      <c r="D324" s="9">
        <f t="shared" si="151"/>
        <v>102.00513895768124</v>
      </c>
      <c r="E324" s="9">
        <f t="shared" si="152"/>
        <v>263.58668264039937</v>
      </c>
      <c r="F324" s="6">
        <f t="shared" si="121"/>
        <v>0</v>
      </c>
      <c r="G324" s="7">
        <f t="shared" si="122"/>
        <v>0</v>
      </c>
      <c r="H324" s="7">
        <f t="shared" si="153"/>
        <v>0</v>
      </c>
      <c r="I324" s="7">
        <f t="shared" si="154"/>
        <v>0</v>
      </c>
      <c r="J324" s="7">
        <f t="shared" si="123"/>
        <v>0</v>
      </c>
      <c r="K324" s="7">
        <f t="shared" si="124"/>
        <v>0</v>
      </c>
      <c r="L324" s="7">
        <f t="shared" si="125"/>
        <v>0</v>
      </c>
      <c r="M324" s="7">
        <f t="shared" si="126"/>
        <v>0</v>
      </c>
      <c r="N324" s="7">
        <f t="shared" si="136"/>
        <v>0</v>
      </c>
      <c r="O324" s="7">
        <f t="shared" si="137"/>
        <v>0</v>
      </c>
      <c r="P324" s="7">
        <f t="shared" si="127"/>
        <v>0</v>
      </c>
      <c r="Q324" s="7" t="e">
        <f t="shared" si="138"/>
        <v>#N/A</v>
      </c>
      <c r="R324" s="7">
        <f t="shared" si="155"/>
        <v>-690</v>
      </c>
      <c r="S324" s="7" t="e">
        <f t="shared" si="128"/>
        <v>#N/A</v>
      </c>
      <c r="T324" s="7" t="e">
        <f t="shared" si="129"/>
        <v>#N/A</v>
      </c>
      <c r="U324" s="7" t="e">
        <f t="shared" si="130"/>
        <v>#N/A</v>
      </c>
      <c r="V324" s="7" t="e">
        <f t="shared" si="145"/>
        <v>#N/A</v>
      </c>
      <c r="W324" s="7" t="e">
        <f t="shared" si="146"/>
        <v>#N/A</v>
      </c>
      <c r="X324" s="7" t="e">
        <f t="shared" si="131"/>
        <v>#N/A</v>
      </c>
      <c r="Y324" s="7" t="e">
        <f t="shared" si="132"/>
        <v>#N/A</v>
      </c>
      <c r="Z324" s="7" t="e">
        <f t="shared" si="133"/>
        <v>#N/A</v>
      </c>
      <c r="AA324" s="7" t="e">
        <f t="shared" si="134"/>
        <v>#N/A</v>
      </c>
      <c r="AB324" s="7">
        <f t="shared" si="147"/>
        <v>0</v>
      </c>
      <c r="AC324" s="7">
        <f t="shared" si="149"/>
        <v>0</v>
      </c>
      <c r="AD324" s="7" t="e">
        <f t="shared" si="148"/>
        <v>#N/A</v>
      </c>
      <c r="AG324" s="7" t="e">
        <f t="shared" si="139"/>
        <v>#N/A</v>
      </c>
      <c r="AH324" s="7" t="e">
        <f t="shared" si="140"/>
        <v>#N/A</v>
      </c>
      <c r="AI324" s="7" t="e">
        <f t="shared" si="141"/>
        <v>#N/A</v>
      </c>
      <c r="AJ324" s="7" t="e">
        <f t="shared" si="142"/>
        <v>#N/A</v>
      </c>
      <c r="AK324" s="7" t="e">
        <v>#N/A</v>
      </c>
      <c r="AL324" s="7">
        <v>97.904439062072257</v>
      </c>
      <c r="AN324" s="7" t="e">
        <f t="shared" si="143"/>
        <v>#N/A</v>
      </c>
      <c r="AO324" s="7" t="e">
        <f t="shared" si="144"/>
        <v>#N/A</v>
      </c>
      <c r="AP324" s="7">
        <v>75.316075456992834</v>
      </c>
      <c r="AQ324" s="7">
        <v>59.316075456992834</v>
      </c>
    </row>
    <row r="325" spans="1:43" outlineLevel="1">
      <c r="A325" s="95">
        <v>-689</v>
      </c>
      <c r="B325" s="8">
        <f t="shared" si="150"/>
        <v>69074.74437068589</v>
      </c>
      <c r="C325" s="9">
        <f t="shared" si="135"/>
        <v>1029.0092156479755</v>
      </c>
      <c r="D325" s="9">
        <f t="shared" si="151"/>
        <v>102.21328378055641</v>
      </c>
      <c r="E325" s="9">
        <f t="shared" si="152"/>
        <v>263.19709609856903</v>
      </c>
      <c r="F325" s="6">
        <f t="shared" si="121"/>
        <v>0</v>
      </c>
      <c r="G325" s="7">
        <f t="shared" si="122"/>
        <v>0</v>
      </c>
      <c r="H325" s="7">
        <f t="shared" si="153"/>
        <v>0</v>
      </c>
      <c r="I325" s="7">
        <f t="shared" si="154"/>
        <v>0</v>
      </c>
      <c r="J325" s="7">
        <f t="shared" si="123"/>
        <v>0</v>
      </c>
      <c r="K325" s="7">
        <f t="shared" si="124"/>
        <v>0</v>
      </c>
      <c r="L325" s="7">
        <f t="shared" si="125"/>
        <v>0</v>
      </c>
      <c r="M325" s="7">
        <f t="shared" si="126"/>
        <v>0</v>
      </c>
      <c r="N325" s="7">
        <f t="shared" si="136"/>
        <v>0</v>
      </c>
      <c r="O325" s="7">
        <f t="shared" si="137"/>
        <v>0</v>
      </c>
      <c r="P325" s="7">
        <f t="shared" si="127"/>
        <v>0</v>
      </c>
      <c r="Q325" s="7" t="e">
        <f t="shared" si="138"/>
        <v>#N/A</v>
      </c>
      <c r="R325" s="7">
        <f t="shared" si="155"/>
        <v>-689</v>
      </c>
      <c r="S325" s="7" t="e">
        <f t="shared" si="128"/>
        <v>#N/A</v>
      </c>
      <c r="T325" s="7" t="e">
        <f t="shared" si="129"/>
        <v>#N/A</v>
      </c>
      <c r="U325" s="7" t="e">
        <f t="shared" si="130"/>
        <v>#N/A</v>
      </c>
      <c r="V325" s="7" t="e">
        <f t="shared" si="145"/>
        <v>#N/A</v>
      </c>
      <c r="W325" s="7" t="e">
        <f t="shared" si="146"/>
        <v>#N/A</v>
      </c>
      <c r="X325" s="7" t="e">
        <f t="shared" si="131"/>
        <v>#N/A</v>
      </c>
      <c r="Y325" s="7" t="e">
        <f t="shared" si="132"/>
        <v>#N/A</v>
      </c>
      <c r="Z325" s="7" t="e">
        <f t="shared" si="133"/>
        <v>#N/A</v>
      </c>
      <c r="AA325" s="7" t="e">
        <f t="shared" si="134"/>
        <v>#N/A</v>
      </c>
      <c r="AB325" s="7">
        <f t="shared" si="147"/>
        <v>0</v>
      </c>
      <c r="AC325" s="7">
        <f t="shared" si="149"/>
        <v>0</v>
      </c>
      <c r="AD325" s="7" t="e">
        <f t="shared" si="148"/>
        <v>#N/A</v>
      </c>
      <c r="AG325" s="7" t="e">
        <f t="shared" si="139"/>
        <v>#N/A</v>
      </c>
      <c r="AH325" s="7" t="e">
        <f t="shared" si="140"/>
        <v>#N/A</v>
      </c>
      <c r="AI325" s="7" t="e">
        <f t="shared" si="141"/>
        <v>#N/A</v>
      </c>
      <c r="AJ325" s="7" t="e">
        <f t="shared" si="142"/>
        <v>#N/A</v>
      </c>
      <c r="AK325" s="7" t="e">
        <v>#N/A</v>
      </c>
      <c r="AL325" s="7">
        <v>98.219737739672937</v>
      </c>
      <c r="AN325" s="7" t="e">
        <f t="shared" si="143"/>
        <v>#N/A</v>
      </c>
      <c r="AO325" s="7" t="e">
        <f t="shared" si="144"/>
        <v>#N/A</v>
      </c>
      <c r="AP325" s="7">
        <v>75.316075456992834</v>
      </c>
      <c r="AQ325" s="7">
        <v>59.316075456992834</v>
      </c>
    </row>
    <row r="326" spans="1:43" outlineLevel="1">
      <c r="A326" s="95">
        <v>-688</v>
      </c>
      <c r="B326" s="8">
        <f t="shared" si="150"/>
        <v>66738.914422273636</v>
      </c>
      <c r="C326" s="9">
        <f t="shared" si="135"/>
        <v>997.66774173018837</v>
      </c>
      <c r="D326" s="9">
        <f t="shared" si="151"/>
        <v>102.42217868498437</v>
      </c>
      <c r="E326" s="9">
        <f t="shared" si="152"/>
        <v>262.80908485375136</v>
      </c>
      <c r="F326" s="6">
        <f t="shared" si="121"/>
        <v>0</v>
      </c>
      <c r="G326" s="7">
        <f t="shared" si="122"/>
        <v>0</v>
      </c>
      <c r="H326" s="7">
        <f t="shared" si="153"/>
        <v>0</v>
      </c>
      <c r="I326" s="7">
        <f t="shared" si="154"/>
        <v>0</v>
      </c>
      <c r="J326" s="7">
        <f t="shared" si="123"/>
        <v>0</v>
      </c>
      <c r="K326" s="7">
        <f t="shared" si="124"/>
        <v>0</v>
      </c>
      <c r="L326" s="7">
        <f t="shared" si="125"/>
        <v>0</v>
      </c>
      <c r="M326" s="7">
        <f t="shared" si="126"/>
        <v>0</v>
      </c>
      <c r="N326" s="7">
        <f t="shared" si="136"/>
        <v>0</v>
      </c>
      <c r="O326" s="7">
        <f t="shared" si="137"/>
        <v>0</v>
      </c>
      <c r="P326" s="7">
        <f t="shared" si="127"/>
        <v>0</v>
      </c>
      <c r="Q326" s="7" t="e">
        <f t="shared" si="138"/>
        <v>#N/A</v>
      </c>
      <c r="R326" s="7">
        <f t="shared" si="155"/>
        <v>-688</v>
      </c>
      <c r="S326" s="7" t="e">
        <f t="shared" si="128"/>
        <v>#N/A</v>
      </c>
      <c r="T326" s="7" t="e">
        <f t="shared" si="129"/>
        <v>#N/A</v>
      </c>
      <c r="U326" s="7" t="e">
        <f t="shared" si="130"/>
        <v>#N/A</v>
      </c>
      <c r="V326" s="7" t="e">
        <f t="shared" si="145"/>
        <v>#N/A</v>
      </c>
      <c r="W326" s="7" t="e">
        <f t="shared" si="146"/>
        <v>#N/A</v>
      </c>
      <c r="X326" s="7" t="e">
        <f t="shared" si="131"/>
        <v>#N/A</v>
      </c>
      <c r="Y326" s="7" t="e">
        <f t="shared" si="132"/>
        <v>#N/A</v>
      </c>
      <c r="Z326" s="7" t="e">
        <f t="shared" si="133"/>
        <v>#N/A</v>
      </c>
      <c r="AA326" s="7" t="e">
        <f t="shared" si="134"/>
        <v>#N/A</v>
      </c>
      <c r="AB326" s="7">
        <f t="shared" si="147"/>
        <v>0</v>
      </c>
      <c r="AC326" s="7">
        <f t="shared" si="149"/>
        <v>0</v>
      </c>
      <c r="AD326" s="7" t="e">
        <f t="shared" si="148"/>
        <v>#N/A</v>
      </c>
      <c r="AG326" s="7" t="e">
        <f t="shared" si="139"/>
        <v>#N/A</v>
      </c>
      <c r="AH326" s="7" t="e">
        <f t="shared" si="140"/>
        <v>#N/A</v>
      </c>
      <c r="AI326" s="7" t="e">
        <f t="shared" si="141"/>
        <v>#N/A</v>
      </c>
      <c r="AJ326" s="7" t="e">
        <f t="shared" si="142"/>
        <v>#N/A</v>
      </c>
      <c r="AK326" s="7" t="e">
        <v>#N/A</v>
      </c>
      <c r="AL326" s="7">
        <v>98.534932588215796</v>
      </c>
      <c r="AN326" s="7" t="e">
        <f t="shared" si="143"/>
        <v>#N/A</v>
      </c>
      <c r="AO326" s="7" t="e">
        <f t="shared" si="144"/>
        <v>#N/A</v>
      </c>
      <c r="AP326" s="7">
        <v>75.316075456992834</v>
      </c>
      <c r="AQ326" s="7">
        <v>59.316075456992834</v>
      </c>
    </row>
    <row r="327" spans="1:43" outlineLevel="1">
      <c r="A327" s="95">
        <v>-687</v>
      </c>
      <c r="B327" s="8">
        <f t="shared" si="150"/>
        <v>64455.95597339794</v>
      </c>
      <c r="C327" s="9">
        <f t="shared" si="135"/>
        <v>966.99993991851807</v>
      </c>
      <c r="D327" s="9">
        <f t="shared" si="151"/>
        <v>102.63180255216396</v>
      </c>
      <c r="E327" s="9">
        <f t="shared" si="152"/>
        <v>262.42240218867749</v>
      </c>
      <c r="F327" s="6">
        <f t="shared" si="121"/>
        <v>0</v>
      </c>
      <c r="G327" s="7">
        <f t="shared" si="122"/>
        <v>0</v>
      </c>
      <c r="H327" s="7">
        <f t="shared" si="153"/>
        <v>0</v>
      </c>
      <c r="I327" s="7">
        <f t="shared" si="154"/>
        <v>0</v>
      </c>
      <c r="J327" s="7">
        <f t="shared" si="123"/>
        <v>0</v>
      </c>
      <c r="K327" s="7">
        <f t="shared" si="124"/>
        <v>0</v>
      </c>
      <c r="L327" s="7">
        <f t="shared" si="125"/>
        <v>0</v>
      </c>
      <c r="M327" s="7">
        <f t="shared" si="126"/>
        <v>0</v>
      </c>
      <c r="N327" s="7">
        <f t="shared" si="136"/>
        <v>0</v>
      </c>
      <c r="O327" s="7">
        <f t="shared" si="137"/>
        <v>0</v>
      </c>
      <c r="P327" s="7">
        <f t="shared" si="127"/>
        <v>0</v>
      </c>
      <c r="Q327" s="7" t="e">
        <f t="shared" si="138"/>
        <v>#N/A</v>
      </c>
      <c r="R327" s="7">
        <f t="shared" si="155"/>
        <v>-687</v>
      </c>
      <c r="S327" s="7" t="e">
        <f t="shared" si="128"/>
        <v>#N/A</v>
      </c>
      <c r="T327" s="7" t="e">
        <f t="shared" si="129"/>
        <v>#N/A</v>
      </c>
      <c r="U327" s="7" t="e">
        <f t="shared" si="130"/>
        <v>#N/A</v>
      </c>
      <c r="V327" s="7" t="e">
        <f t="shared" si="145"/>
        <v>#N/A</v>
      </c>
      <c r="W327" s="7" t="e">
        <f t="shared" si="146"/>
        <v>#N/A</v>
      </c>
      <c r="X327" s="7" t="e">
        <f t="shared" si="131"/>
        <v>#N/A</v>
      </c>
      <c r="Y327" s="7" t="e">
        <f t="shared" si="132"/>
        <v>#N/A</v>
      </c>
      <c r="Z327" s="7" t="e">
        <f t="shared" si="133"/>
        <v>#N/A</v>
      </c>
      <c r="AA327" s="7" t="e">
        <f t="shared" si="134"/>
        <v>#N/A</v>
      </c>
      <c r="AB327" s="7">
        <f t="shared" si="147"/>
        <v>0</v>
      </c>
      <c r="AC327" s="7">
        <f t="shared" si="149"/>
        <v>0</v>
      </c>
      <c r="AD327" s="7" t="e">
        <f t="shared" si="148"/>
        <v>#N/A</v>
      </c>
      <c r="AG327" s="7" t="e">
        <f t="shared" si="139"/>
        <v>#N/A</v>
      </c>
      <c r="AH327" s="7" t="e">
        <f t="shared" si="140"/>
        <v>#N/A</v>
      </c>
      <c r="AI327" s="7" t="e">
        <f t="shared" si="141"/>
        <v>#N/A</v>
      </c>
      <c r="AJ327" s="7" t="e">
        <f t="shared" si="142"/>
        <v>#N/A</v>
      </c>
      <c r="AK327" s="7" t="e">
        <v>#N/A</v>
      </c>
      <c r="AL327" s="7">
        <v>98.850011984880965</v>
      </c>
      <c r="AN327" s="7" t="e">
        <f t="shared" si="143"/>
        <v>#N/A</v>
      </c>
      <c r="AO327" s="7" t="e">
        <f t="shared" si="144"/>
        <v>#N/A</v>
      </c>
      <c r="AP327" s="7">
        <v>75.316075456992834</v>
      </c>
      <c r="AQ327" s="7">
        <v>59.316075456992834</v>
      </c>
    </row>
    <row r="328" spans="1:43" outlineLevel="1">
      <c r="A328" s="95">
        <v>-686</v>
      </c>
      <c r="B328" s="8">
        <f t="shared" si="150"/>
        <v>62225.268211565912</v>
      </c>
      <c r="C328" s="9">
        <f t="shared" si="135"/>
        <v>936.998804733778</v>
      </c>
      <c r="D328" s="9">
        <f t="shared" si="151"/>
        <v>102.8421800396611</v>
      </c>
      <c r="E328" s="9">
        <f t="shared" si="152"/>
        <v>262.0372896673299</v>
      </c>
      <c r="F328" s="6">
        <f t="shared" si="121"/>
        <v>0</v>
      </c>
      <c r="G328" s="7">
        <f t="shared" si="122"/>
        <v>0</v>
      </c>
      <c r="H328" s="7">
        <f t="shared" si="153"/>
        <v>0</v>
      </c>
      <c r="I328" s="7">
        <f t="shared" si="154"/>
        <v>0</v>
      </c>
      <c r="J328" s="7">
        <f t="shared" si="123"/>
        <v>0</v>
      </c>
      <c r="K328" s="7">
        <f t="shared" si="124"/>
        <v>0</v>
      </c>
      <c r="L328" s="7">
        <f t="shared" si="125"/>
        <v>0</v>
      </c>
      <c r="M328" s="7">
        <f t="shared" si="126"/>
        <v>0</v>
      </c>
      <c r="N328" s="7">
        <f t="shared" si="136"/>
        <v>0</v>
      </c>
      <c r="O328" s="7">
        <f t="shared" si="137"/>
        <v>0</v>
      </c>
      <c r="P328" s="7">
        <f t="shared" si="127"/>
        <v>0</v>
      </c>
      <c r="Q328" s="7" t="e">
        <f t="shared" si="138"/>
        <v>#N/A</v>
      </c>
      <c r="R328" s="7">
        <f t="shared" si="155"/>
        <v>-686</v>
      </c>
      <c r="S328" s="7" t="e">
        <f t="shared" si="128"/>
        <v>#N/A</v>
      </c>
      <c r="T328" s="7" t="e">
        <f t="shared" si="129"/>
        <v>#N/A</v>
      </c>
      <c r="U328" s="7" t="e">
        <f t="shared" si="130"/>
        <v>#N/A</v>
      </c>
      <c r="V328" s="7" t="e">
        <f t="shared" si="145"/>
        <v>#N/A</v>
      </c>
      <c r="W328" s="7" t="e">
        <f t="shared" si="146"/>
        <v>#N/A</v>
      </c>
      <c r="X328" s="7" t="e">
        <f t="shared" si="131"/>
        <v>#N/A</v>
      </c>
      <c r="Y328" s="7" t="e">
        <f t="shared" si="132"/>
        <v>#N/A</v>
      </c>
      <c r="Z328" s="7" t="e">
        <f t="shared" si="133"/>
        <v>#N/A</v>
      </c>
      <c r="AA328" s="7" t="e">
        <f t="shared" si="134"/>
        <v>#N/A</v>
      </c>
      <c r="AB328" s="7">
        <f t="shared" si="147"/>
        <v>0</v>
      </c>
      <c r="AC328" s="7">
        <f t="shared" si="149"/>
        <v>0</v>
      </c>
      <c r="AD328" s="7" t="e">
        <f t="shared" si="148"/>
        <v>#N/A</v>
      </c>
      <c r="AG328" s="7" t="e">
        <f t="shared" si="139"/>
        <v>#N/A</v>
      </c>
      <c r="AH328" s="7" t="e">
        <f t="shared" si="140"/>
        <v>#N/A</v>
      </c>
      <c r="AI328" s="7" t="e">
        <f t="shared" si="141"/>
        <v>#N/A</v>
      </c>
      <c r="AJ328" s="7" t="e">
        <f t="shared" si="142"/>
        <v>#N/A</v>
      </c>
      <c r="AK328" s="7" t="e">
        <v>#N/A</v>
      </c>
      <c r="AL328" s="7">
        <v>99.164987195032268</v>
      </c>
      <c r="AN328" s="7" t="e">
        <f t="shared" si="143"/>
        <v>#N/A</v>
      </c>
      <c r="AO328" s="7" t="e">
        <f t="shared" si="144"/>
        <v>#N/A</v>
      </c>
      <c r="AP328" s="7">
        <v>75.316075456992834</v>
      </c>
      <c r="AQ328" s="7">
        <v>59.316075456992834</v>
      </c>
    </row>
    <row r="329" spans="1:43" outlineLevel="1">
      <c r="A329" s="95">
        <v>-685</v>
      </c>
      <c r="B329" s="8">
        <f t="shared" si="150"/>
        <v>60046.250324282795</v>
      </c>
      <c r="C329" s="9">
        <f t="shared" si="135"/>
        <v>907.65733069678151</v>
      </c>
      <c r="D329" s="9">
        <f t="shared" si="151"/>
        <v>103.05329002867464</v>
      </c>
      <c r="E329" s="9">
        <f t="shared" si="152"/>
        <v>261.65350057244018</v>
      </c>
      <c r="F329" s="6">
        <f t="shared" si="121"/>
        <v>0</v>
      </c>
      <c r="G329" s="7">
        <f t="shared" si="122"/>
        <v>0</v>
      </c>
      <c r="H329" s="7">
        <f t="shared" si="153"/>
        <v>0</v>
      </c>
      <c r="I329" s="7">
        <f t="shared" si="154"/>
        <v>0</v>
      </c>
      <c r="J329" s="7">
        <f t="shared" si="123"/>
        <v>0</v>
      </c>
      <c r="K329" s="7">
        <f t="shared" si="124"/>
        <v>0</v>
      </c>
      <c r="L329" s="7">
        <f t="shared" si="125"/>
        <v>0</v>
      </c>
      <c r="M329" s="7">
        <f t="shared" si="126"/>
        <v>0</v>
      </c>
      <c r="N329" s="7">
        <f t="shared" si="136"/>
        <v>0</v>
      </c>
      <c r="O329" s="7">
        <f t="shared" si="137"/>
        <v>0</v>
      </c>
      <c r="P329" s="7">
        <f t="shared" si="127"/>
        <v>0</v>
      </c>
      <c r="Q329" s="7" t="e">
        <f t="shared" si="138"/>
        <v>#N/A</v>
      </c>
      <c r="R329" s="7">
        <f t="shared" ref="R329:R392" si="156">A329</f>
        <v>-685</v>
      </c>
      <c r="S329" s="7" t="e">
        <f t="shared" si="128"/>
        <v>#N/A</v>
      </c>
      <c r="T329" s="7" t="e">
        <f t="shared" si="129"/>
        <v>#N/A</v>
      </c>
      <c r="U329" s="7" t="e">
        <f t="shared" si="130"/>
        <v>#N/A</v>
      </c>
      <c r="V329" s="7" t="e">
        <f t="shared" si="145"/>
        <v>#N/A</v>
      </c>
      <c r="W329" s="7" t="e">
        <f t="shared" si="146"/>
        <v>#N/A</v>
      </c>
      <c r="X329" s="7" t="e">
        <f t="shared" si="131"/>
        <v>#N/A</v>
      </c>
      <c r="Y329" s="7" t="e">
        <f t="shared" si="132"/>
        <v>#N/A</v>
      </c>
      <c r="Z329" s="7" t="e">
        <f t="shared" si="133"/>
        <v>#N/A</v>
      </c>
      <c r="AA329" s="7" t="e">
        <f t="shared" si="134"/>
        <v>#N/A</v>
      </c>
      <c r="AB329" s="7">
        <f t="shared" si="147"/>
        <v>0</v>
      </c>
      <c r="AC329" s="7">
        <f t="shared" si="149"/>
        <v>0</v>
      </c>
      <c r="AD329" s="7" t="e">
        <f t="shared" si="148"/>
        <v>#N/A</v>
      </c>
      <c r="AG329" s="7" t="e">
        <f t="shared" si="139"/>
        <v>#N/A</v>
      </c>
      <c r="AH329" s="7" t="e">
        <f t="shared" si="140"/>
        <v>#N/A</v>
      </c>
      <c r="AI329" s="7" t="e">
        <f t="shared" si="141"/>
        <v>#N/A</v>
      </c>
      <c r="AJ329" s="7" t="e">
        <f t="shared" si="142"/>
        <v>#N/A</v>
      </c>
      <c r="AK329" s="7" t="e">
        <v>#N/A</v>
      </c>
      <c r="AL329" s="7">
        <v>99.479838966455262</v>
      </c>
      <c r="AN329" s="7" t="e">
        <f t="shared" si="143"/>
        <v>#N/A</v>
      </c>
      <c r="AO329" s="7" t="e">
        <f t="shared" si="144"/>
        <v>#N/A</v>
      </c>
      <c r="AP329" s="7">
        <v>75.316075456992834</v>
      </c>
      <c r="AQ329" s="7">
        <v>59.316075456992834</v>
      </c>
    </row>
    <row r="330" spans="1:43" outlineLevel="1">
      <c r="A330" s="95">
        <v>-684</v>
      </c>
      <c r="B330" s="8">
        <f t="shared" si="150"/>
        <v>57918.301499055699</v>
      </c>
      <c r="C330" s="9">
        <f t="shared" si="135"/>
        <v>878.96869543381035</v>
      </c>
      <c r="D330" s="9">
        <f t="shared" si="151"/>
        <v>103.26512665919248</v>
      </c>
      <c r="E330" s="9">
        <f t="shared" si="152"/>
        <v>261.27127646799073</v>
      </c>
      <c r="F330" s="6">
        <f t="shared" si="121"/>
        <v>0</v>
      </c>
      <c r="G330" s="7">
        <f t="shared" si="122"/>
        <v>0</v>
      </c>
      <c r="H330" s="7">
        <f t="shared" si="153"/>
        <v>0</v>
      </c>
      <c r="I330" s="7">
        <f t="shared" si="154"/>
        <v>0</v>
      </c>
      <c r="J330" s="7">
        <f t="shared" si="123"/>
        <v>0</v>
      </c>
      <c r="K330" s="7">
        <f t="shared" si="124"/>
        <v>0</v>
      </c>
      <c r="L330" s="7">
        <f t="shared" si="125"/>
        <v>0</v>
      </c>
      <c r="M330" s="7">
        <f t="shared" si="126"/>
        <v>0</v>
      </c>
      <c r="N330" s="7">
        <f t="shared" si="136"/>
        <v>0</v>
      </c>
      <c r="O330" s="7">
        <f t="shared" si="137"/>
        <v>0</v>
      </c>
      <c r="P330" s="7">
        <f t="shared" si="127"/>
        <v>0</v>
      </c>
      <c r="Q330" s="7" t="e">
        <f t="shared" si="138"/>
        <v>#N/A</v>
      </c>
      <c r="R330" s="7">
        <f t="shared" si="156"/>
        <v>-684</v>
      </c>
      <c r="S330" s="7" t="e">
        <f t="shared" si="128"/>
        <v>#N/A</v>
      </c>
      <c r="T330" s="7" t="e">
        <f t="shared" si="129"/>
        <v>#N/A</v>
      </c>
      <c r="U330" s="7" t="e">
        <f t="shared" si="130"/>
        <v>#N/A</v>
      </c>
      <c r="V330" s="7" t="e">
        <f t="shared" si="145"/>
        <v>#N/A</v>
      </c>
      <c r="W330" s="7" t="e">
        <f t="shared" si="146"/>
        <v>#N/A</v>
      </c>
      <c r="X330" s="7" t="e">
        <f t="shared" si="131"/>
        <v>#N/A</v>
      </c>
      <c r="Y330" s="7" t="e">
        <f t="shared" si="132"/>
        <v>#N/A</v>
      </c>
      <c r="Z330" s="7" t="e">
        <f t="shared" si="133"/>
        <v>#N/A</v>
      </c>
      <c r="AA330" s="7" t="e">
        <f t="shared" si="134"/>
        <v>#N/A</v>
      </c>
      <c r="AB330" s="7">
        <f t="shared" si="147"/>
        <v>0</v>
      </c>
      <c r="AC330" s="7">
        <f t="shared" si="149"/>
        <v>0</v>
      </c>
      <c r="AD330" s="7" t="e">
        <f t="shared" si="148"/>
        <v>#N/A</v>
      </c>
      <c r="AG330" s="7" t="e">
        <f t="shared" si="139"/>
        <v>#N/A</v>
      </c>
      <c r="AH330" s="7" t="e">
        <f t="shared" si="140"/>
        <v>#N/A</v>
      </c>
      <c r="AI330" s="7" t="e">
        <f t="shared" si="141"/>
        <v>#N/A</v>
      </c>
      <c r="AJ330" s="7" t="e">
        <f t="shared" si="142"/>
        <v>#N/A</v>
      </c>
      <c r="AK330" s="7" t="e">
        <v>#N/A</v>
      </c>
      <c r="AL330" s="7">
        <v>99.794570935119253</v>
      </c>
      <c r="AN330" s="7" t="e">
        <f t="shared" si="143"/>
        <v>#N/A</v>
      </c>
      <c r="AO330" s="7" t="e">
        <f t="shared" si="144"/>
        <v>#N/A</v>
      </c>
      <c r="AP330" s="7">
        <v>75.316075456992834</v>
      </c>
      <c r="AQ330" s="7">
        <v>59.316075456992834</v>
      </c>
    </row>
    <row r="331" spans="1:43" outlineLevel="1">
      <c r="A331" s="95">
        <v>-683</v>
      </c>
      <c r="B331" s="8">
        <f t="shared" si="150"/>
        <v>55840.820923386142</v>
      </c>
      <c r="C331" s="9">
        <f t="shared" si="135"/>
        <v>850.92589346567786</v>
      </c>
      <c r="D331" s="9">
        <f t="shared" si="151"/>
        <v>103.47766881241336</v>
      </c>
      <c r="E331" s="9">
        <f t="shared" si="152"/>
        <v>260.89037063671276</v>
      </c>
      <c r="F331" s="6">
        <f t="shared" si="121"/>
        <v>0</v>
      </c>
      <c r="G331" s="7">
        <f t="shared" si="122"/>
        <v>0</v>
      </c>
      <c r="H331" s="7">
        <f t="shared" si="153"/>
        <v>0</v>
      </c>
      <c r="I331" s="7">
        <f t="shared" si="154"/>
        <v>0</v>
      </c>
      <c r="J331" s="7">
        <f t="shared" si="123"/>
        <v>0</v>
      </c>
      <c r="K331" s="7">
        <f t="shared" si="124"/>
        <v>0</v>
      </c>
      <c r="L331" s="7">
        <f t="shared" si="125"/>
        <v>0</v>
      </c>
      <c r="M331" s="7">
        <f t="shared" si="126"/>
        <v>0</v>
      </c>
      <c r="N331" s="7">
        <f t="shared" si="136"/>
        <v>0</v>
      </c>
      <c r="O331" s="7">
        <f t="shared" si="137"/>
        <v>0</v>
      </c>
      <c r="P331" s="7">
        <f t="shared" si="127"/>
        <v>0</v>
      </c>
      <c r="Q331" s="7" t="e">
        <f t="shared" si="138"/>
        <v>#N/A</v>
      </c>
      <c r="R331" s="7">
        <f t="shared" si="156"/>
        <v>-683</v>
      </c>
      <c r="S331" s="7" t="e">
        <f t="shared" si="128"/>
        <v>#N/A</v>
      </c>
      <c r="T331" s="7" t="e">
        <f t="shared" si="129"/>
        <v>#N/A</v>
      </c>
      <c r="U331" s="7" t="e">
        <f t="shared" si="130"/>
        <v>#N/A</v>
      </c>
      <c r="V331" s="7" t="e">
        <f t="shared" si="145"/>
        <v>#N/A</v>
      </c>
      <c r="W331" s="7" t="e">
        <f t="shared" si="146"/>
        <v>#N/A</v>
      </c>
      <c r="X331" s="7" t="e">
        <f t="shared" si="131"/>
        <v>#N/A</v>
      </c>
      <c r="Y331" s="7" t="e">
        <f t="shared" si="132"/>
        <v>#N/A</v>
      </c>
      <c r="Z331" s="7" t="e">
        <f t="shared" si="133"/>
        <v>#N/A</v>
      </c>
      <c r="AA331" s="7" t="e">
        <f t="shared" si="134"/>
        <v>#N/A</v>
      </c>
      <c r="AB331" s="7">
        <f t="shared" si="147"/>
        <v>0</v>
      </c>
      <c r="AC331" s="7">
        <f t="shared" si="149"/>
        <v>0</v>
      </c>
      <c r="AD331" s="7" t="e">
        <f t="shared" si="148"/>
        <v>#N/A</v>
      </c>
      <c r="AG331" s="7" t="e">
        <f t="shared" si="139"/>
        <v>#N/A</v>
      </c>
      <c r="AH331" s="7" t="e">
        <f t="shared" si="140"/>
        <v>#N/A</v>
      </c>
      <c r="AI331" s="7" t="e">
        <f t="shared" si="141"/>
        <v>#N/A</v>
      </c>
      <c r="AJ331" s="7" t="e">
        <f t="shared" si="142"/>
        <v>#N/A</v>
      </c>
      <c r="AK331" s="7" t="e">
        <v>#N/A</v>
      </c>
      <c r="AL331" s="7">
        <v>100.10918673699341</v>
      </c>
      <c r="AN331" s="7" t="e">
        <f t="shared" si="143"/>
        <v>#N/A</v>
      </c>
      <c r="AO331" s="7" t="e">
        <f t="shared" si="144"/>
        <v>#N/A</v>
      </c>
      <c r="AP331" s="7">
        <v>75.316075456992834</v>
      </c>
      <c r="AQ331" s="7">
        <v>59.316075456992834</v>
      </c>
    </row>
    <row r="332" spans="1:43" outlineLevel="1">
      <c r="A332" s="95">
        <v>-682</v>
      </c>
      <c r="B332" s="8">
        <f t="shared" si="150"/>
        <v>53813.207784781232</v>
      </c>
      <c r="C332" s="9">
        <f t="shared" si="135"/>
        <v>823.52191931319726</v>
      </c>
      <c r="D332" s="9">
        <f t="shared" si="151"/>
        <v>103.69095640469239</v>
      </c>
      <c r="E332" s="9">
        <f t="shared" si="152"/>
        <v>260.51090257227605</v>
      </c>
      <c r="F332" s="6">
        <f t="shared" si="121"/>
        <v>0</v>
      </c>
      <c r="G332" s="7">
        <f t="shared" si="122"/>
        <v>0</v>
      </c>
      <c r="H332" s="7">
        <f t="shared" si="153"/>
        <v>0</v>
      </c>
      <c r="I332" s="7">
        <f t="shared" si="154"/>
        <v>0</v>
      </c>
      <c r="J332" s="7">
        <f t="shared" si="123"/>
        <v>0</v>
      </c>
      <c r="K332" s="7">
        <f t="shared" si="124"/>
        <v>0</v>
      </c>
      <c r="L332" s="7">
        <f t="shared" si="125"/>
        <v>0</v>
      </c>
      <c r="M332" s="7">
        <f t="shared" si="126"/>
        <v>0</v>
      </c>
      <c r="N332" s="7">
        <f t="shared" si="136"/>
        <v>0</v>
      </c>
      <c r="O332" s="7">
        <f t="shared" si="137"/>
        <v>0</v>
      </c>
      <c r="P332" s="7">
        <f>IF(AND(L332=1,M332=0),($C$75^2-(A332-$A$93+IF($C$36="yes",$C$44,0)-$C$78-$C$76-$C$75)^2)^0.5+$L$107,0)</f>
        <v>0</v>
      </c>
      <c r="Q332" s="7" t="e">
        <f t="shared" si="138"/>
        <v>#N/A</v>
      </c>
      <c r="R332" s="7">
        <f t="shared" si="156"/>
        <v>-682</v>
      </c>
      <c r="S332" s="7" t="e">
        <f t="shared" si="128"/>
        <v>#N/A</v>
      </c>
      <c r="T332" s="7" t="e">
        <f t="shared" si="129"/>
        <v>#N/A</v>
      </c>
      <c r="U332" s="7" t="e">
        <f t="shared" si="130"/>
        <v>#N/A</v>
      </c>
      <c r="V332" s="7" t="e">
        <f t="shared" si="145"/>
        <v>#N/A</v>
      </c>
      <c r="W332" s="7" t="e">
        <f t="shared" si="146"/>
        <v>#N/A</v>
      </c>
      <c r="X332" s="7" t="e">
        <f t="shared" si="131"/>
        <v>#N/A</v>
      </c>
      <c r="Y332" s="7" t="e">
        <f t="shared" si="132"/>
        <v>#N/A</v>
      </c>
      <c r="Z332" s="7" t="e">
        <f t="shared" si="133"/>
        <v>#N/A</v>
      </c>
      <c r="AA332" s="7" t="e">
        <f t="shared" si="134"/>
        <v>#N/A</v>
      </c>
      <c r="AB332" s="7">
        <f t="shared" si="147"/>
        <v>0</v>
      </c>
      <c r="AC332" s="7">
        <f t="shared" si="149"/>
        <v>0</v>
      </c>
      <c r="AD332" s="7" t="e">
        <f t="shared" si="148"/>
        <v>#N/A</v>
      </c>
      <c r="AG332" s="7" t="e">
        <f t="shared" si="139"/>
        <v>#N/A</v>
      </c>
      <c r="AH332" s="7" t="e">
        <f t="shared" si="140"/>
        <v>#N/A</v>
      </c>
      <c r="AI332" s="7" t="e">
        <f t="shared" si="141"/>
        <v>#N/A</v>
      </c>
      <c r="AJ332" s="7" t="e">
        <f t="shared" si="142"/>
        <v>#N/A</v>
      </c>
      <c r="AK332" s="7" t="e">
        <v>#N/A</v>
      </c>
      <c r="AL332" s="7">
        <v>100.42367474925796</v>
      </c>
      <c r="AN332" s="7" t="e">
        <f t="shared" si="143"/>
        <v>#N/A</v>
      </c>
      <c r="AO332" s="7" t="e">
        <f t="shared" si="144"/>
        <v>#N/A</v>
      </c>
      <c r="AP332" s="7">
        <v>75.316075456992834</v>
      </c>
      <c r="AQ332" s="7">
        <v>59.316075456992834</v>
      </c>
    </row>
    <row r="333" spans="1:43" outlineLevel="1">
      <c r="A333" s="95">
        <v>-681</v>
      </c>
      <c r="B333" s="8">
        <f t="shared" si="150"/>
        <v>51834.861270746216</v>
      </c>
      <c r="C333" s="9">
        <f t="shared" si="135"/>
        <v>796.74995060265064</v>
      </c>
      <c r="D333" s="9">
        <f t="shared" si="151"/>
        <v>103.90492254086114</v>
      </c>
      <c r="E333" s="9">
        <f t="shared" si="152"/>
        <v>260.13299176835039</v>
      </c>
      <c r="F333" s="6">
        <f t="shared" si="121"/>
        <v>0</v>
      </c>
      <c r="G333" s="7">
        <f t="shared" si="122"/>
        <v>0</v>
      </c>
      <c r="H333" s="7">
        <f t="shared" si="153"/>
        <v>0</v>
      </c>
      <c r="I333" s="7">
        <f t="shared" si="154"/>
        <v>0</v>
      </c>
      <c r="J333" s="7">
        <f t="shared" si="123"/>
        <v>0</v>
      </c>
      <c r="K333" s="7">
        <f t="shared" si="124"/>
        <v>0</v>
      </c>
      <c r="L333" s="7">
        <f t="shared" si="125"/>
        <v>0</v>
      </c>
      <c r="M333" s="7">
        <f t="shared" si="126"/>
        <v>0</v>
      </c>
      <c r="N333" s="7">
        <f t="shared" si="136"/>
        <v>0</v>
      </c>
      <c r="O333" s="7">
        <f t="shared" si="137"/>
        <v>0</v>
      </c>
      <c r="P333" s="7">
        <f t="shared" ref="P333:P396" si="157">IF(AND(L333=1,M333=0),($C$75^2-(A333-$A$93+IF($C$36="yes",$C$44,0)-$C$78-$C$76-$C$75)^2)^0.5+$L$107,0)</f>
        <v>0</v>
      </c>
      <c r="Q333" s="7" t="e">
        <f t="shared" si="138"/>
        <v>#N/A</v>
      </c>
      <c r="R333" s="7">
        <f t="shared" si="156"/>
        <v>-681</v>
      </c>
      <c r="S333" s="7" t="e">
        <f t="shared" si="128"/>
        <v>#N/A</v>
      </c>
      <c r="T333" s="7" t="e">
        <f t="shared" si="129"/>
        <v>#N/A</v>
      </c>
      <c r="U333" s="7" t="e">
        <f t="shared" si="130"/>
        <v>#N/A</v>
      </c>
      <c r="V333" s="7" t="e">
        <f t="shared" si="145"/>
        <v>#N/A</v>
      </c>
      <c r="W333" s="7" t="e">
        <f t="shared" si="146"/>
        <v>#N/A</v>
      </c>
      <c r="X333" s="7" t="e">
        <f t="shared" si="131"/>
        <v>#N/A</v>
      </c>
      <c r="Y333" s="7" t="e">
        <f t="shared" si="132"/>
        <v>#N/A</v>
      </c>
      <c r="Z333" s="7" t="e">
        <f t="shared" si="133"/>
        <v>#N/A</v>
      </c>
      <c r="AA333" s="7" t="e">
        <f t="shared" si="134"/>
        <v>#N/A</v>
      </c>
      <c r="AB333" s="7">
        <f t="shared" si="147"/>
        <v>0</v>
      </c>
      <c r="AC333" s="7">
        <f t="shared" si="149"/>
        <v>0</v>
      </c>
      <c r="AD333" s="7" t="e">
        <f t="shared" si="148"/>
        <v>#N/A</v>
      </c>
      <c r="AG333" s="7" t="e">
        <f t="shared" si="139"/>
        <v>#N/A</v>
      </c>
      <c r="AH333" s="7" t="e">
        <f t="shared" si="140"/>
        <v>#N/A</v>
      </c>
      <c r="AI333" s="7" t="e">
        <f t="shared" si="141"/>
        <v>#N/A</v>
      </c>
      <c r="AJ333" s="7" t="e">
        <f t="shared" si="142"/>
        <v>#N/A</v>
      </c>
      <c r="AK333" s="7" t="e">
        <v>#N/A</v>
      </c>
      <c r="AL333" s="7">
        <v>100.738023349093</v>
      </c>
      <c r="AN333" s="7" t="e">
        <f t="shared" si="143"/>
        <v>#N/A</v>
      </c>
      <c r="AO333" s="7" t="e">
        <f t="shared" si="144"/>
        <v>#N/A</v>
      </c>
      <c r="AP333" s="7">
        <v>75.316075456992834</v>
      </c>
      <c r="AQ333" s="7">
        <v>59.316075456992834</v>
      </c>
    </row>
    <row r="334" spans="1:43" outlineLevel="1">
      <c r="A334" s="95">
        <v>-680</v>
      </c>
      <c r="B334" s="8">
        <f t="shared" si="150"/>
        <v>49905.180568788201</v>
      </c>
      <c r="C334" s="9">
        <f t="shared" si="135"/>
        <v>770.60298185485112</v>
      </c>
      <c r="D334" s="9">
        <f t="shared" si="151"/>
        <v>104.11960713727468</v>
      </c>
      <c r="E334" s="9">
        <f t="shared" si="152"/>
        <v>259.75639150766693</v>
      </c>
      <c r="F334" s="6">
        <f t="shared" si="121"/>
        <v>0</v>
      </c>
      <c r="G334" s="7">
        <f t="shared" si="122"/>
        <v>0</v>
      </c>
      <c r="H334" s="7">
        <f t="shared" si="153"/>
        <v>0</v>
      </c>
      <c r="I334" s="7">
        <f t="shared" si="154"/>
        <v>0</v>
      </c>
      <c r="J334" s="7">
        <f t="shared" si="123"/>
        <v>0</v>
      </c>
      <c r="K334" s="7">
        <f t="shared" si="124"/>
        <v>0</v>
      </c>
      <c r="L334" s="7">
        <f t="shared" si="125"/>
        <v>0</v>
      </c>
      <c r="M334" s="7">
        <f t="shared" si="126"/>
        <v>0</v>
      </c>
      <c r="N334" s="7">
        <f t="shared" si="136"/>
        <v>0</v>
      </c>
      <c r="O334" s="7">
        <f t="shared" si="137"/>
        <v>0</v>
      </c>
      <c r="P334" s="7">
        <f t="shared" si="157"/>
        <v>0</v>
      </c>
      <c r="Q334" s="7" t="e">
        <f t="shared" si="138"/>
        <v>#N/A</v>
      </c>
      <c r="R334" s="7">
        <f t="shared" si="156"/>
        <v>-680</v>
      </c>
      <c r="S334" s="7" t="e">
        <f t="shared" si="128"/>
        <v>#N/A</v>
      </c>
      <c r="T334" s="7" t="e">
        <f t="shared" si="129"/>
        <v>#N/A</v>
      </c>
      <c r="U334" s="7" t="e">
        <f t="shared" si="130"/>
        <v>#N/A</v>
      </c>
      <c r="V334" s="7" t="e">
        <f t="shared" si="145"/>
        <v>#N/A</v>
      </c>
      <c r="W334" s="7" t="e">
        <f t="shared" si="146"/>
        <v>#N/A</v>
      </c>
      <c r="X334" s="7" t="e">
        <f t="shared" si="131"/>
        <v>#N/A</v>
      </c>
      <c r="Y334" s="7" t="e">
        <f t="shared" si="132"/>
        <v>#N/A</v>
      </c>
      <c r="Z334" s="7" t="e">
        <f t="shared" si="133"/>
        <v>#N/A</v>
      </c>
      <c r="AA334" s="7" t="e">
        <f t="shared" si="134"/>
        <v>#N/A</v>
      </c>
      <c r="AB334" s="7">
        <f t="shared" si="147"/>
        <v>0</v>
      </c>
      <c r="AC334" s="7">
        <f t="shared" si="149"/>
        <v>0</v>
      </c>
      <c r="AD334" s="7" t="e">
        <f t="shared" si="148"/>
        <v>#N/A</v>
      </c>
      <c r="AG334" s="7" t="e">
        <f t="shared" si="139"/>
        <v>#N/A</v>
      </c>
      <c r="AH334" s="7" t="e">
        <f t="shared" si="140"/>
        <v>#N/A</v>
      </c>
      <c r="AI334" s="7" t="e">
        <f t="shared" si="141"/>
        <v>#N/A</v>
      </c>
      <c r="AJ334" s="7" t="e">
        <f t="shared" si="142"/>
        <v>#N/A</v>
      </c>
      <c r="AK334" s="7" t="e">
        <v>#N/A</v>
      </c>
      <c r="AL334" s="7">
        <v>101.05224380186236</v>
      </c>
      <c r="AN334" s="7" t="e">
        <f t="shared" si="143"/>
        <v>#N/A</v>
      </c>
      <c r="AO334" s="7" t="e">
        <f t="shared" si="144"/>
        <v>#N/A</v>
      </c>
      <c r="AP334" s="7">
        <v>75.316075456992834</v>
      </c>
      <c r="AQ334" s="7">
        <v>59.316075456992834</v>
      </c>
    </row>
    <row r="335" spans="1:43" outlineLevel="1">
      <c r="A335" s="95">
        <v>-679</v>
      </c>
      <c r="B335" s="8">
        <f t="shared" si="150"/>
        <v>48023.564866408706</v>
      </c>
      <c r="C335" s="9">
        <f t="shared" si="135"/>
        <v>745.07400759061181</v>
      </c>
      <c r="D335" s="9">
        <f t="shared" si="151"/>
        <v>104.33498907513184</v>
      </c>
      <c r="E335" s="9">
        <f t="shared" si="152"/>
        <v>259.38134335420824</v>
      </c>
      <c r="F335" s="6">
        <f t="shared" si="121"/>
        <v>0</v>
      </c>
      <c r="G335" s="7">
        <f t="shared" si="122"/>
        <v>0</v>
      </c>
      <c r="H335" s="7">
        <f t="shared" si="153"/>
        <v>0</v>
      </c>
      <c r="I335" s="7">
        <f t="shared" si="154"/>
        <v>0</v>
      </c>
      <c r="J335" s="7">
        <f t="shared" si="123"/>
        <v>0</v>
      </c>
      <c r="K335" s="7">
        <f t="shared" si="124"/>
        <v>0</v>
      </c>
      <c r="L335" s="7">
        <f t="shared" si="125"/>
        <v>0</v>
      </c>
      <c r="M335" s="7">
        <f t="shared" si="126"/>
        <v>0</v>
      </c>
      <c r="N335" s="7">
        <f t="shared" si="136"/>
        <v>0</v>
      </c>
      <c r="O335" s="7">
        <f t="shared" si="137"/>
        <v>0</v>
      </c>
      <c r="P335" s="7">
        <f t="shared" si="157"/>
        <v>0</v>
      </c>
      <c r="Q335" s="7" t="e">
        <f t="shared" si="138"/>
        <v>#N/A</v>
      </c>
      <c r="R335" s="7">
        <f t="shared" si="156"/>
        <v>-679</v>
      </c>
      <c r="S335" s="7" t="e">
        <f t="shared" si="128"/>
        <v>#N/A</v>
      </c>
      <c r="T335" s="7" t="e">
        <f t="shared" si="129"/>
        <v>#N/A</v>
      </c>
      <c r="U335" s="7" t="e">
        <f t="shared" si="130"/>
        <v>#N/A</v>
      </c>
      <c r="V335" s="7" t="e">
        <f t="shared" si="145"/>
        <v>#N/A</v>
      </c>
      <c r="W335" s="7" t="e">
        <f t="shared" si="146"/>
        <v>#N/A</v>
      </c>
      <c r="X335" s="7" t="e">
        <f t="shared" si="131"/>
        <v>#N/A</v>
      </c>
      <c r="Y335" s="7" t="e">
        <f t="shared" si="132"/>
        <v>#N/A</v>
      </c>
      <c r="Z335" s="7" t="e">
        <f t="shared" si="133"/>
        <v>#N/A</v>
      </c>
      <c r="AA335" s="7" t="e">
        <f t="shared" si="134"/>
        <v>#N/A</v>
      </c>
      <c r="AB335" s="7">
        <f t="shared" si="147"/>
        <v>0</v>
      </c>
      <c r="AC335" s="7">
        <f t="shared" si="149"/>
        <v>0</v>
      </c>
      <c r="AD335" s="7" t="e">
        <f t="shared" si="148"/>
        <v>#N/A</v>
      </c>
      <c r="AG335" s="7" t="e">
        <f t="shared" si="139"/>
        <v>#N/A</v>
      </c>
      <c r="AH335" s="7" t="e">
        <f t="shared" si="140"/>
        <v>#N/A</v>
      </c>
      <c r="AI335" s="7" t="e">
        <f t="shared" si="141"/>
        <v>#N/A</v>
      </c>
      <c r="AJ335" s="7" t="e">
        <f t="shared" si="142"/>
        <v>#N/A</v>
      </c>
      <c r="AK335" s="7" t="e">
        <v>#N/A</v>
      </c>
      <c r="AL335" s="7">
        <v>101.36631685535161</v>
      </c>
      <c r="AN335" s="7" t="e">
        <f t="shared" si="143"/>
        <v>#N/A</v>
      </c>
      <c r="AO335" s="7" t="e">
        <f t="shared" si="144"/>
        <v>#N/A</v>
      </c>
      <c r="AP335" s="7">
        <v>75.316075456992834</v>
      </c>
      <c r="AQ335" s="7">
        <v>59.316075456992834</v>
      </c>
    </row>
    <row r="336" spans="1:43" outlineLevel="1">
      <c r="A336" s="95">
        <v>-678</v>
      </c>
      <c r="B336" s="8">
        <f t="shared" si="150"/>
        <v>46189.413351114839</v>
      </c>
      <c r="C336" s="9">
        <f t="shared" si="135"/>
        <v>720.1562054362148</v>
      </c>
      <c r="D336" s="9">
        <f t="shared" si="151"/>
        <v>104.55106249442051</v>
      </c>
      <c r="E336" s="9">
        <f t="shared" si="152"/>
        <v>259.00760059070575</v>
      </c>
      <c r="F336" s="6">
        <f t="shared" si="121"/>
        <v>0</v>
      </c>
      <c r="G336" s="7">
        <f t="shared" si="122"/>
        <v>0</v>
      </c>
      <c r="H336" s="7">
        <f t="shared" si="153"/>
        <v>0</v>
      </c>
      <c r="I336" s="7">
        <f t="shared" si="154"/>
        <v>0</v>
      </c>
      <c r="J336" s="7">
        <f t="shared" si="123"/>
        <v>0</v>
      </c>
      <c r="K336" s="7">
        <f t="shared" si="124"/>
        <v>0</v>
      </c>
      <c r="L336" s="7">
        <f t="shared" si="125"/>
        <v>0</v>
      </c>
      <c r="M336" s="7">
        <f t="shared" si="126"/>
        <v>0</v>
      </c>
      <c r="N336" s="7">
        <f t="shared" si="136"/>
        <v>0</v>
      </c>
      <c r="O336" s="7">
        <f t="shared" si="137"/>
        <v>0</v>
      </c>
      <c r="P336" s="7">
        <f t="shared" si="157"/>
        <v>0</v>
      </c>
      <c r="Q336" s="7" t="e">
        <f t="shared" si="138"/>
        <v>#N/A</v>
      </c>
      <c r="R336" s="7">
        <f t="shared" si="156"/>
        <v>-678</v>
      </c>
      <c r="S336" s="7" t="e">
        <f t="shared" si="128"/>
        <v>#N/A</v>
      </c>
      <c r="T336" s="7" t="e">
        <f t="shared" si="129"/>
        <v>#N/A</v>
      </c>
      <c r="U336" s="7" t="e">
        <f t="shared" si="130"/>
        <v>#N/A</v>
      </c>
      <c r="V336" s="7" t="e">
        <f t="shared" si="145"/>
        <v>#N/A</v>
      </c>
      <c r="W336" s="7" t="e">
        <f t="shared" si="146"/>
        <v>#N/A</v>
      </c>
      <c r="X336" s="7" t="e">
        <f t="shared" si="131"/>
        <v>#N/A</v>
      </c>
      <c r="Y336" s="7" t="e">
        <f t="shared" si="132"/>
        <v>#N/A</v>
      </c>
      <c r="Z336" s="7" t="e">
        <f t="shared" si="133"/>
        <v>#N/A</v>
      </c>
      <c r="AA336" s="7" t="e">
        <f t="shared" si="134"/>
        <v>#N/A</v>
      </c>
      <c r="AB336" s="7">
        <f t="shared" si="147"/>
        <v>0</v>
      </c>
      <c r="AC336" s="7">
        <f t="shared" si="149"/>
        <v>0</v>
      </c>
      <c r="AD336" s="7" t="e">
        <f t="shared" si="148"/>
        <v>#N/A</v>
      </c>
      <c r="AG336" s="7" t="e">
        <f t="shared" si="139"/>
        <v>#N/A</v>
      </c>
      <c r="AH336" s="7" t="e">
        <f t="shared" si="140"/>
        <v>#N/A</v>
      </c>
      <c r="AI336" s="7" t="e">
        <f t="shared" si="141"/>
        <v>#N/A</v>
      </c>
      <c r="AJ336" s="7" t="e">
        <f t="shared" si="142"/>
        <v>#N/A</v>
      </c>
      <c r="AK336" s="7" t="e">
        <v>#N/A</v>
      </c>
      <c r="AL336" s="7">
        <v>101.68025377492457</v>
      </c>
      <c r="AN336" s="7" t="e">
        <f t="shared" si="143"/>
        <v>#N/A</v>
      </c>
      <c r="AO336" s="7" t="e">
        <f t="shared" si="144"/>
        <v>#N/A</v>
      </c>
      <c r="AP336" s="7">
        <v>75.316075456992834</v>
      </c>
      <c r="AQ336" s="7">
        <v>59.316075456992834</v>
      </c>
    </row>
    <row r="337" spans="1:43" outlineLevel="1">
      <c r="A337" s="95">
        <v>-677</v>
      </c>
      <c r="B337" s="8">
        <f t="shared" si="150"/>
        <v>44402.125210411847</v>
      </c>
      <c r="C337" s="9">
        <f t="shared" si="135"/>
        <v>695.84256991247332</v>
      </c>
      <c r="D337" s="9">
        <f t="shared" si="151"/>
        <v>104.76780627633943</v>
      </c>
      <c r="E337" s="9">
        <f t="shared" si="152"/>
        <v>258.63540478114197</v>
      </c>
      <c r="F337" s="6">
        <f t="shared" si="121"/>
        <v>0</v>
      </c>
      <c r="G337" s="7">
        <f t="shared" si="122"/>
        <v>0</v>
      </c>
      <c r="H337" s="7">
        <f t="shared" si="153"/>
        <v>0</v>
      </c>
      <c r="I337" s="7">
        <f t="shared" si="154"/>
        <v>0</v>
      </c>
      <c r="J337" s="7">
        <f t="shared" si="123"/>
        <v>0</v>
      </c>
      <c r="K337" s="7">
        <f t="shared" si="124"/>
        <v>0</v>
      </c>
      <c r="L337" s="7">
        <f t="shared" si="125"/>
        <v>0</v>
      </c>
      <c r="M337" s="7">
        <f t="shared" si="126"/>
        <v>0</v>
      </c>
      <c r="N337" s="7">
        <f t="shared" si="136"/>
        <v>0</v>
      </c>
      <c r="O337" s="7">
        <f t="shared" si="137"/>
        <v>0</v>
      </c>
      <c r="P337" s="7">
        <f t="shared" si="157"/>
        <v>0</v>
      </c>
      <c r="Q337" s="7" t="e">
        <f t="shared" si="138"/>
        <v>#N/A</v>
      </c>
      <c r="R337" s="7">
        <f t="shared" si="156"/>
        <v>-677</v>
      </c>
      <c r="S337" s="7" t="e">
        <f t="shared" si="128"/>
        <v>#N/A</v>
      </c>
      <c r="T337" s="7" t="e">
        <f t="shared" si="129"/>
        <v>#N/A</v>
      </c>
      <c r="U337" s="7" t="e">
        <f t="shared" si="130"/>
        <v>#N/A</v>
      </c>
      <c r="V337" s="7" t="e">
        <f t="shared" si="145"/>
        <v>#N/A</v>
      </c>
      <c r="W337" s="7" t="e">
        <f t="shared" si="146"/>
        <v>#N/A</v>
      </c>
      <c r="X337" s="7" t="e">
        <f t="shared" si="131"/>
        <v>#N/A</v>
      </c>
      <c r="Y337" s="7" t="e">
        <f t="shared" si="132"/>
        <v>#N/A</v>
      </c>
      <c r="Z337" s="7" t="e">
        <f t="shared" si="133"/>
        <v>#N/A</v>
      </c>
      <c r="AA337" s="7" t="e">
        <f t="shared" si="134"/>
        <v>#N/A</v>
      </c>
      <c r="AB337" s="7">
        <f t="shared" si="147"/>
        <v>0</v>
      </c>
      <c r="AC337" s="7">
        <f t="shared" si="149"/>
        <v>0</v>
      </c>
      <c r="AD337" s="7" t="e">
        <f t="shared" si="148"/>
        <v>#N/A</v>
      </c>
      <c r="AG337" s="7" t="e">
        <f t="shared" si="139"/>
        <v>#N/A</v>
      </c>
      <c r="AH337" s="7" t="e">
        <f t="shared" si="140"/>
        <v>#N/A</v>
      </c>
      <c r="AI337" s="7" t="e">
        <f t="shared" si="141"/>
        <v>#N/A</v>
      </c>
      <c r="AJ337" s="7" t="e">
        <f t="shared" si="142"/>
        <v>#N/A</v>
      </c>
      <c r="AK337" s="7" t="e">
        <v>#N/A</v>
      </c>
      <c r="AL337" s="7">
        <v>101.99403530836683</v>
      </c>
      <c r="AN337" s="7" t="e">
        <f t="shared" si="143"/>
        <v>#N/A</v>
      </c>
      <c r="AO337" s="7" t="e">
        <f t="shared" si="144"/>
        <v>#N/A</v>
      </c>
      <c r="AP337" s="7">
        <v>75.316075456992834</v>
      </c>
      <c r="AQ337" s="7">
        <v>59.316075456992834</v>
      </c>
    </row>
    <row r="338" spans="1:43" outlineLevel="1">
      <c r="A338" s="95">
        <v>-676</v>
      </c>
      <c r="B338" s="8">
        <f t="shared" si="150"/>
        <v>42661.099631806836</v>
      </c>
      <c r="C338" s="9">
        <f t="shared" si="135"/>
        <v>672.12609554020071</v>
      </c>
      <c r="D338" s="9">
        <f t="shared" si="151"/>
        <v>104.98524507845464</v>
      </c>
      <c r="E338" s="9">
        <f t="shared" si="152"/>
        <v>258.26450920824806</v>
      </c>
      <c r="F338" s="6">
        <f t="shared" si="121"/>
        <v>0</v>
      </c>
      <c r="G338" s="7">
        <f t="shared" si="122"/>
        <v>0</v>
      </c>
      <c r="H338" s="7">
        <f t="shared" si="153"/>
        <v>0</v>
      </c>
      <c r="I338" s="7">
        <f t="shared" si="154"/>
        <v>0</v>
      </c>
      <c r="J338" s="7">
        <f t="shared" si="123"/>
        <v>0</v>
      </c>
      <c r="K338" s="7">
        <f t="shared" si="124"/>
        <v>0</v>
      </c>
      <c r="L338" s="7">
        <f t="shared" si="125"/>
        <v>0</v>
      </c>
      <c r="M338" s="7">
        <f t="shared" si="126"/>
        <v>0</v>
      </c>
      <c r="N338" s="7">
        <f t="shared" si="136"/>
        <v>0</v>
      </c>
      <c r="O338" s="7">
        <f t="shared" si="137"/>
        <v>0</v>
      </c>
      <c r="P338" s="7">
        <f t="shared" si="157"/>
        <v>0</v>
      </c>
      <c r="Q338" s="7" t="e">
        <f t="shared" si="138"/>
        <v>#N/A</v>
      </c>
      <c r="R338" s="7">
        <f t="shared" si="156"/>
        <v>-676</v>
      </c>
      <c r="S338" s="7" t="e">
        <f t="shared" si="128"/>
        <v>#N/A</v>
      </c>
      <c r="T338" s="7" t="e">
        <f t="shared" si="129"/>
        <v>#N/A</v>
      </c>
      <c r="U338" s="7" t="e">
        <f t="shared" si="130"/>
        <v>#N/A</v>
      </c>
      <c r="V338" s="7" t="e">
        <f t="shared" si="145"/>
        <v>#N/A</v>
      </c>
      <c r="W338" s="7" t="e">
        <f t="shared" si="146"/>
        <v>#N/A</v>
      </c>
      <c r="X338" s="7" t="e">
        <f t="shared" si="131"/>
        <v>#N/A</v>
      </c>
      <c r="Y338" s="7" t="e">
        <f t="shared" si="132"/>
        <v>#N/A</v>
      </c>
      <c r="Z338" s="7" t="e">
        <f t="shared" si="133"/>
        <v>#N/A</v>
      </c>
      <c r="AA338" s="7" t="e">
        <f t="shared" si="134"/>
        <v>#N/A</v>
      </c>
      <c r="AB338" s="7">
        <f t="shared" si="147"/>
        <v>0</v>
      </c>
      <c r="AC338" s="7">
        <f t="shared" si="149"/>
        <v>0</v>
      </c>
      <c r="AD338" s="7" t="e">
        <f t="shared" si="148"/>
        <v>#N/A</v>
      </c>
      <c r="AG338" s="7" t="e">
        <f t="shared" si="139"/>
        <v>#N/A</v>
      </c>
      <c r="AH338" s="7" t="e">
        <f t="shared" si="140"/>
        <v>#N/A</v>
      </c>
      <c r="AI338" s="7" t="e">
        <f t="shared" si="141"/>
        <v>#N/A</v>
      </c>
      <c r="AJ338" s="7" t="e">
        <f t="shared" si="142"/>
        <v>#N/A</v>
      </c>
      <c r="AK338" s="7" t="e">
        <v>#N/A</v>
      </c>
      <c r="AL338" s="7">
        <v>102.3076727210422</v>
      </c>
      <c r="AN338" s="7" t="e">
        <f t="shared" si="143"/>
        <v>#N/A</v>
      </c>
      <c r="AO338" s="7" t="e">
        <f t="shared" si="144"/>
        <v>#N/A</v>
      </c>
      <c r="AP338" s="7">
        <v>75.316075456992834</v>
      </c>
      <c r="AQ338" s="7">
        <v>59.316075456992834</v>
      </c>
    </row>
    <row r="339" spans="1:43" outlineLevel="1">
      <c r="A339" s="95">
        <v>-675</v>
      </c>
      <c r="B339" s="8">
        <f t="shared" si="150"/>
        <v>40965.735802801326</v>
      </c>
      <c r="C339" s="9">
        <f t="shared" si="135"/>
        <v>648.99995994567871</v>
      </c>
      <c r="D339" s="9">
        <f t="shared" si="151"/>
        <v>105.20335778196493</v>
      </c>
      <c r="E339" s="9">
        <f t="shared" si="152"/>
        <v>257.89515543600629</v>
      </c>
      <c r="F339" s="6">
        <f t="shared" si="121"/>
        <v>0</v>
      </c>
      <c r="G339" s="7">
        <f t="shared" si="122"/>
        <v>0</v>
      </c>
      <c r="H339" s="7">
        <f t="shared" si="153"/>
        <v>0</v>
      </c>
      <c r="I339" s="7">
        <f t="shared" si="154"/>
        <v>0</v>
      </c>
      <c r="J339" s="7">
        <f t="shared" si="123"/>
        <v>0</v>
      </c>
      <c r="K339" s="7">
        <f t="shared" si="124"/>
        <v>0</v>
      </c>
      <c r="L339" s="7">
        <f t="shared" si="125"/>
        <v>0</v>
      </c>
      <c r="M339" s="7">
        <f t="shared" si="126"/>
        <v>0</v>
      </c>
      <c r="N339" s="7">
        <f t="shared" si="136"/>
        <v>0</v>
      </c>
      <c r="O339" s="7">
        <f t="shared" si="137"/>
        <v>0</v>
      </c>
      <c r="P339" s="7">
        <f t="shared" si="157"/>
        <v>0</v>
      </c>
      <c r="Q339" s="7" t="e">
        <f t="shared" si="138"/>
        <v>#N/A</v>
      </c>
      <c r="R339" s="7">
        <f t="shared" si="156"/>
        <v>-675</v>
      </c>
      <c r="S339" s="7" t="e">
        <f t="shared" si="128"/>
        <v>#N/A</v>
      </c>
      <c r="T339" s="7" t="e">
        <f t="shared" si="129"/>
        <v>#N/A</v>
      </c>
      <c r="U339" s="7" t="e">
        <f t="shared" si="130"/>
        <v>#N/A</v>
      </c>
      <c r="V339" s="7" t="e">
        <f t="shared" si="145"/>
        <v>#N/A</v>
      </c>
      <c r="W339" s="7" t="e">
        <f t="shared" si="146"/>
        <v>#N/A</v>
      </c>
      <c r="X339" s="7" t="e">
        <f t="shared" si="131"/>
        <v>#N/A</v>
      </c>
      <c r="Y339" s="7" t="e">
        <f t="shared" si="132"/>
        <v>#N/A</v>
      </c>
      <c r="Z339" s="7" t="e">
        <f t="shared" si="133"/>
        <v>#N/A</v>
      </c>
      <c r="AA339" s="7" t="e">
        <f t="shared" si="134"/>
        <v>#N/A</v>
      </c>
      <c r="AB339" s="7">
        <f t="shared" si="147"/>
        <v>0</v>
      </c>
      <c r="AC339" s="7">
        <f t="shared" si="149"/>
        <v>0</v>
      </c>
      <c r="AD339" s="7" t="e">
        <f t="shared" si="148"/>
        <v>#N/A</v>
      </c>
      <c r="AG339" s="7" t="e">
        <f t="shared" si="139"/>
        <v>#N/A</v>
      </c>
      <c r="AH339" s="7" t="e">
        <f t="shared" si="140"/>
        <v>#N/A</v>
      </c>
      <c r="AI339" s="7" t="e">
        <f t="shared" si="141"/>
        <v>#N/A</v>
      </c>
      <c r="AJ339" s="7" t="e">
        <f t="shared" si="142"/>
        <v>#N/A</v>
      </c>
      <c r="AK339" s="7" t="e">
        <v>#N/A</v>
      </c>
      <c r="AL339" s="7">
        <v>102.62114676073628</v>
      </c>
      <c r="AN339" s="7" t="e">
        <f t="shared" si="143"/>
        <v>#N/A</v>
      </c>
      <c r="AO339" s="7" t="e">
        <f t="shared" si="144"/>
        <v>#N/A</v>
      </c>
      <c r="AP339" s="7">
        <v>75.316075456992834</v>
      </c>
      <c r="AQ339" s="7">
        <v>59.316075456992834</v>
      </c>
    </row>
    <row r="340" spans="1:43" outlineLevel="1">
      <c r="A340" s="95">
        <v>-674</v>
      </c>
      <c r="B340" s="8">
        <f t="shared" si="150"/>
        <v>39315.432910902426</v>
      </c>
      <c r="C340" s="9">
        <f t="shared" si="135"/>
        <v>626.45709661456442</v>
      </c>
      <c r="D340" s="9">
        <f t="shared" si="151"/>
        <v>105.42213852685816</v>
      </c>
      <c r="E340" s="9">
        <f t="shared" si="152"/>
        <v>257.52709674714868</v>
      </c>
      <c r="F340" s="6">
        <f t="shared" si="121"/>
        <v>0</v>
      </c>
      <c r="G340" s="7">
        <f t="shared" si="122"/>
        <v>0</v>
      </c>
      <c r="H340" s="7">
        <f t="shared" si="153"/>
        <v>0</v>
      </c>
      <c r="I340" s="7">
        <f t="shared" si="154"/>
        <v>0</v>
      </c>
      <c r="J340" s="7">
        <f t="shared" si="123"/>
        <v>0</v>
      </c>
      <c r="K340" s="7">
        <f t="shared" si="124"/>
        <v>0</v>
      </c>
      <c r="L340" s="7">
        <f t="shared" si="125"/>
        <v>0</v>
      </c>
      <c r="M340" s="7">
        <f t="shared" si="126"/>
        <v>0</v>
      </c>
      <c r="N340" s="7">
        <f t="shared" si="136"/>
        <v>0</v>
      </c>
      <c r="O340" s="7">
        <f t="shared" si="137"/>
        <v>0</v>
      </c>
      <c r="P340" s="7">
        <f t="shared" si="157"/>
        <v>0</v>
      </c>
      <c r="Q340" s="7" t="e">
        <f t="shared" si="138"/>
        <v>#N/A</v>
      </c>
      <c r="R340" s="7">
        <f t="shared" si="156"/>
        <v>-674</v>
      </c>
      <c r="S340" s="7" t="e">
        <f t="shared" si="128"/>
        <v>#N/A</v>
      </c>
      <c r="T340" s="7" t="e">
        <f t="shared" si="129"/>
        <v>#N/A</v>
      </c>
      <c r="U340" s="7" t="e">
        <f t="shared" si="130"/>
        <v>#N/A</v>
      </c>
      <c r="V340" s="7" t="e">
        <f t="shared" si="145"/>
        <v>#N/A</v>
      </c>
      <c r="W340" s="7" t="e">
        <f t="shared" si="146"/>
        <v>#N/A</v>
      </c>
      <c r="X340" s="7" t="e">
        <f t="shared" si="131"/>
        <v>#N/A</v>
      </c>
      <c r="Y340" s="7" t="e">
        <f t="shared" si="132"/>
        <v>#N/A</v>
      </c>
      <c r="Z340" s="7" t="e">
        <f t="shared" si="133"/>
        <v>#N/A</v>
      </c>
      <c r="AA340" s="7" t="e">
        <f t="shared" si="134"/>
        <v>#N/A</v>
      </c>
      <c r="AB340" s="7">
        <f t="shared" si="147"/>
        <v>0</v>
      </c>
      <c r="AC340" s="7">
        <f t="shared" si="149"/>
        <v>0</v>
      </c>
      <c r="AD340" s="7" t="e">
        <f t="shared" si="148"/>
        <v>#N/A</v>
      </c>
      <c r="AG340" s="7" t="e">
        <f t="shared" si="139"/>
        <v>#N/A</v>
      </c>
      <c r="AH340" s="7" t="e">
        <f t="shared" si="140"/>
        <v>#N/A</v>
      </c>
      <c r="AI340" s="7" t="e">
        <f t="shared" si="141"/>
        <v>#N/A</v>
      </c>
      <c r="AJ340" s="7" t="e">
        <f t="shared" si="142"/>
        <v>#N/A</v>
      </c>
      <c r="AK340" s="7" t="e">
        <v>#N/A</v>
      </c>
      <c r="AL340" s="7">
        <v>102.93446869281283</v>
      </c>
      <c r="AN340" s="7" t="e">
        <f t="shared" si="143"/>
        <v>#N/A</v>
      </c>
      <c r="AO340" s="7" t="e">
        <f t="shared" si="144"/>
        <v>#N/A</v>
      </c>
      <c r="AP340" s="7">
        <v>75.316075456992834</v>
      </c>
      <c r="AQ340" s="7">
        <v>59.316075456992834</v>
      </c>
    </row>
    <row r="341" spans="1:43" outlineLevel="1">
      <c r="A341" s="95">
        <v>-673</v>
      </c>
      <c r="B341" s="8">
        <f t="shared" si="150"/>
        <v>37709.590143617243</v>
      </c>
      <c r="C341" s="9">
        <f t="shared" si="135"/>
        <v>604.49074420829618</v>
      </c>
      <c r="D341" s="9">
        <f t="shared" si="151"/>
        <v>105.64156619433319</v>
      </c>
      <c r="E341" s="9">
        <f t="shared" si="152"/>
        <v>257.16057470565738</v>
      </c>
      <c r="F341" s="6">
        <f t="shared" si="121"/>
        <v>0</v>
      </c>
      <c r="G341" s="7">
        <f t="shared" si="122"/>
        <v>0</v>
      </c>
      <c r="H341" s="7">
        <f t="shared" si="153"/>
        <v>0</v>
      </c>
      <c r="I341" s="7">
        <f t="shared" si="154"/>
        <v>0</v>
      </c>
      <c r="J341" s="7">
        <f t="shared" si="123"/>
        <v>0</v>
      </c>
      <c r="K341" s="7">
        <f t="shared" si="124"/>
        <v>0</v>
      </c>
      <c r="L341" s="7">
        <f t="shared" si="125"/>
        <v>0</v>
      </c>
      <c r="M341" s="7">
        <f t="shared" si="126"/>
        <v>0</v>
      </c>
      <c r="N341" s="7">
        <f t="shared" si="136"/>
        <v>0</v>
      </c>
      <c r="O341" s="7">
        <f t="shared" si="137"/>
        <v>0</v>
      </c>
      <c r="P341" s="7">
        <f t="shared" si="157"/>
        <v>0</v>
      </c>
      <c r="Q341" s="7" t="e">
        <f t="shared" si="138"/>
        <v>#N/A</v>
      </c>
      <c r="R341" s="7">
        <f t="shared" si="156"/>
        <v>-673</v>
      </c>
      <c r="S341" s="7" t="e">
        <f t="shared" si="128"/>
        <v>#N/A</v>
      </c>
      <c r="T341" s="7" t="e">
        <f t="shared" si="129"/>
        <v>#N/A</v>
      </c>
      <c r="U341" s="7" t="e">
        <f t="shared" si="130"/>
        <v>#N/A</v>
      </c>
      <c r="V341" s="7" t="e">
        <f t="shared" si="145"/>
        <v>#N/A</v>
      </c>
      <c r="W341" s="7" t="e">
        <f t="shared" si="146"/>
        <v>#N/A</v>
      </c>
      <c r="X341" s="7" t="e">
        <f t="shared" si="131"/>
        <v>#N/A</v>
      </c>
      <c r="Y341" s="7" t="e">
        <f t="shared" si="132"/>
        <v>#N/A</v>
      </c>
      <c r="Z341" s="7" t="e">
        <f t="shared" si="133"/>
        <v>#N/A</v>
      </c>
      <c r="AA341" s="7" t="e">
        <f t="shared" si="134"/>
        <v>#N/A</v>
      </c>
      <c r="AB341" s="7">
        <f t="shared" si="147"/>
        <v>0</v>
      </c>
      <c r="AC341" s="7">
        <f t="shared" si="149"/>
        <v>0</v>
      </c>
      <c r="AD341" s="7" t="e">
        <f t="shared" si="148"/>
        <v>#N/A</v>
      </c>
      <c r="AG341" s="7" t="e">
        <f t="shared" si="139"/>
        <v>#N/A</v>
      </c>
      <c r="AH341" s="7" t="e">
        <f t="shared" si="140"/>
        <v>#N/A</v>
      </c>
      <c r="AI341" s="7" t="e">
        <f t="shared" si="141"/>
        <v>#N/A</v>
      </c>
      <c r="AJ341" s="7" t="e">
        <f t="shared" si="142"/>
        <v>#N/A</v>
      </c>
      <c r="AK341" s="7" t="e">
        <v>#N/A</v>
      </c>
      <c r="AL341" s="7">
        <v>103.24762689445204</v>
      </c>
      <c r="AN341" s="7" t="e">
        <f t="shared" si="143"/>
        <v>#N/A</v>
      </c>
      <c r="AO341" s="7" t="e">
        <f t="shared" si="144"/>
        <v>#N/A</v>
      </c>
      <c r="AP341" s="7">
        <v>75.316075456992834</v>
      </c>
      <c r="AQ341" s="7">
        <v>59.316075456992834</v>
      </c>
    </row>
    <row r="342" spans="1:43" outlineLevel="1">
      <c r="A342" s="95">
        <v>-672</v>
      </c>
      <c r="B342" s="8">
        <f t="shared" si="150"/>
        <v>36147.606688447297</v>
      </c>
      <c r="C342" s="9">
        <f t="shared" si="135"/>
        <v>583.09371414221823</v>
      </c>
      <c r="D342" s="9">
        <f t="shared" si="151"/>
        <v>105.861680700745</v>
      </c>
      <c r="E342" s="9">
        <f t="shared" si="152"/>
        <v>256.79522052395112</v>
      </c>
      <c r="F342" s="6">
        <f t="shared" si="121"/>
        <v>0</v>
      </c>
      <c r="G342" s="7">
        <f t="shared" si="122"/>
        <v>0</v>
      </c>
      <c r="H342" s="7">
        <f t="shared" si="153"/>
        <v>0</v>
      </c>
      <c r="I342" s="7">
        <f t="shared" si="154"/>
        <v>0</v>
      </c>
      <c r="J342" s="7">
        <f t="shared" si="123"/>
        <v>0</v>
      </c>
      <c r="K342" s="7">
        <f t="shared" si="124"/>
        <v>0</v>
      </c>
      <c r="L342" s="7">
        <f t="shared" si="125"/>
        <v>0</v>
      </c>
      <c r="M342" s="7">
        <f t="shared" si="126"/>
        <v>0</v>
      </c>
      <c r="N342" s="7">
        <f t="shared" si="136"/>
        <v>0</v>
      </c>
      <c r="O342" s="7">
        <f t="shared" si="137"/>
        <v>0</v>
      </c>
      <c r="P342" s="7">
        <f t="shared" si="157"/>
        <v>0</v>
      </c>
      <c r="Q342" s="7" t="e">
        <f t="shared" si="138"/>
        <v>#N/A</v>
      </c>
      <c r="R342" s="7">
        <f t="shared" si="156"/>
        <v>-672</v>
      </c>
      <c r="S342" s="7" t="e">
        <f t="shared" si="128"/>
        <v>#N/A</v>
      </c>
      <c r="T342" s="7" t="e">
        <f t="shared" si="129"/>
        <v>#N/A</v>
      </c>
      <c r="U342" s="7" t="e">
        <f t="shared" si="130"/>
        <v>#N/A</v>
      </c>
      <c r="V342" s="7" t="e">
        <f t="shared" si="145"/>
        <v>#N/A</v>
      </c>
      <c r="W342" s="7" t="e">
        <f t="shared" si="146"/>
        <v>#N/A</v>
      </c>
      <c r="X342" s="7" t="e">
        <f t="shared" si="131"/>
        <v>#N/A</v>
      </c>
      <c r="Y342" s="7" t="e">
        <f t="shared" si="132"/>
        <v>#N/A</v>
      </c>
      <c r="Z342" s="7" t="e">
        <f t="shared" si="133"/>
        <v>#N/A</v>
      </c>
      <c r="AA342" s="7" t="e">
        <f t="shared" si="134"/>
        <v>#N/A</v>
      </c>
      <c r="AB342" s="7">
        <f t="shared" si="147"/>
        <v>0</v>
      </c>
      <c r="AC342" s="7">
        <f t="shared" si="149"/>
        <v>0</v>
      </c>
      <c r="AD342" s="7" t="e">
        <f t="shared" si="148"/>
        <v>#N/A</v>
      </c>
      <c r="AG342" s="7" t="e">
        <f t="shared" si="139"/>
        <v>#N/A</v>
      </c>
      <c r="AH342" s="7" t="e">
        <f t="shared" si="140"/>
        <v>#N/A</v>
      </c>
      <c r="AI342" s="7" t="e">
        <f t="shared" si="141"/>
        <v>#N/A</v>
      </c>
      <c r="AJ342" s="7" t="e">
        <f t="shared" si="142"/>
        <v>#N/A</v>
      </c>
      <c r="AK342" s="7" t="e">
        <v>#N/A</v>
      </c>
      <c r="AL342" s="7">
        <v>103.56060974283406</v>
      </c>
      <c r="AN342" s="7" t="e">
        <f t="shared" si="143"/>
        <v>#N/A</v>
      </c>
      <c r="AO342" s="7" t="e">
        <f t="shared" si="144"/>
        <v>#N/A</v>
      </c>
      <c r="AP342" s="7">
        <v>75.316075456992834</v>
      </c>
      <c r="AQ342" s="7">
        <v>59.316075456992834</v>
      </c>
    </row>
    <row r="343" spans="1:43" outlineLevel="1">
      <c r="A343" s="95">
        <v>-671</v>
      </c>
      <c r="B343" s="8">
        <f t="shared" si="150"/>
        <v>34628.881732899696</v>
      </c>
      <c r="C343" s="9">
        <f t="shared" si="135"/>
        <v>562.25918404261267</v>
      </c>
      <c r="D343" s="9">
        <f t="shared" si="151"/>
        <v>106.08241515092524</v>
      </c>
      <c r="E343" s="9">
        <f t="shared" si="152"/>
        <v>256.43164197695</v>
      </c>
      <c r="F343" s="6">
        <f t="shared" si="121"/>
        <v>0</v>
      </c>
      <c r="G343" s="7">
        <f t="shared" si="122"/>
        <v>0</v>
      </c>
      <c r="H343" s="7">
        <f t="shared" si="153"/>
        <v>0</v>
      </c>
      <c r="I343" s="7">
        <f t="shared" si="154"/>
        <v>0</v>
      </c>
      <c r="J343" s="7">
        <f t="shared" si="123"/>
        <v>0</v>
      </c>
      <c r="K343" s="7">
        <f t="shared" si="124"/>
        <v>0</v>
      </c>
      <c r="L343" s="7">
        <f t="shared" si="125"/>
        <v>0</v>
      </c>
      <c r="M343" s="7">
        <f t="shared" si="126"/>
        <v>0</v>
      </c>
      <c r="N343" s="7">
        <f t="shared" si="136"/>
        <v>0</v>
      </c>
      <c r="O343" s="7">
        <f t="shared" si="137"/>
        <v>0</v>
      </c>
      <c r="P343" s="7">
        <f t="shared" si="157"/>
        <v>0</v>
      </c>
      <c r="Q343" s="7" t="e">
        <f t="shared" si="138"/>
        <v>#N/A</v>
      </c>
      <c r="R343" s="7">
        <f t="shared" si="156"/>
        <v>-671</v>
      </c>
      <c r="S343" s="7" t="e">
        <f t="shared" si="128"/>
        <v>#N/A</v>
      </c>
      <c r="T343" s="7" t="e">
        <f t="shared" si="129"/>
        <v>#N/A</v>
      </c>
      <c r="U343" s="7" t="e">
        <f t="shared" si="130"/>
        <v>#N/A</v>
      </c>
      <c r="V343" s="7" t="e">
        <f t="shared" si="145"/>
        <v>#N/A</v>
      </c>
      <c r="W343" s="7" t="e">
        <f t="shared" si="146"/>
        <v>#N/A</v>
      </c>
      <c r="X343" s="7" t="e">
        <f t="shared" si="131"/>
        <v>#N/A</v>
      </c>
      <c r="Y343" s="7" t="e">
        <f t="shared" si="132"/>
        <v>#N/A</v>
      </c>
      <c r="Z343" s="7" t="e">
        <f t="shared" si="133"/>
        <v>#N/A</v>
      </c>
      <c r="AA343" s="7" t="e">
        <f t="shared" si="134"/>
        <v>#N/A</v>
      </c>
      <c r="AB343" s="7">
        <f t="shared" si="147"/>
        <v>0</v>
      </c>
      <c r="AC343" s="7">
        <f t="shared" si="149"/>
        <v>0</v>
      </c>
      <c r="AD343" s="7" t="e">
        <f t="shared" si="148"/>
        <v>#N/A</v>
      </c>
      <c r="AG343" s="7" t="e">
        <f t="shared" si="139"/>
        <v>#N/A</v>
      </c>
      <c r="AH343" s="7" t="e">
        <f t="shared" si="140"/>
        <v>#N/A</v>
      </c>
      <c r="AI343" s="7" t="e">
        <f t="shared" si="141"/>
        <v>#N/A</v>
      </c>
      <c r="AJ343" s="7" t="e">
        <f t="shared" si="142"/>
        <v>#N/A</v>
      </c>
      <c r="AK343" s="7" t="e">
        <v>#N/A</v>
      </c>
      <c r="AL343" s="7">
        <v>103.87342850332266</v>
      </c>
      <c r="AN343" s="7" t="e">
        <f t="shared" si="143"/>
        <v>#N/A</v>
      </c>
      <c r="AO343" s="7" t="e">
        <f t="shared" si="144"/>
        <v>#N/A</v>
      </c>
      <c r="AP343" s="7">
        <v>75.316075456992834</v>
      </c>
      <c r="AQ343" s="7">
        <v>59.316075456992834</v>
      </c>
    </row>
    <row r="344" spans="1:43" outlineLevel="1">
      <c r="A344" s="95">
        <v>-670</v>
      </c>
      <c r="B344" s="8">
        <f t="shared" si="150"/>
        <v>33152.814464479685</v>
      </c>
      <c r="C344" s="9">
        <f t="shared" si="135"/>
        <v>541.98033153576159</v>
      </c>
      <c r="D344" s="9">
        <f t="shared" si="151"/>
        <v>106.30380946122899</v>
      </c>
      <c r="E344" s="9">
        <f t="shared" si="152"/>
        <v>256.06910406613531</v>
      </c>
      <c r="F344" s="6">
        <f t="shared" si="121"/>
        <v>0</v>
      </c>
      <c r="G344" s="7">
        <f t="shared" si="122"/>
        <v>0</v>
      </c>
      <c r="H344" s="7">
        <f t="shared" si="153"/>
        <v>0</v>
      </c>
      <c r="I344" s="7">
        <f t="shared" si="154"/>
        <v>0</v>
      </c>
      <c r="J344" s="7">
        <f t="shared" si="123"/>
        <v>0</v>
      </c>
      <c r="K344" s="7">
        <f t="shared" si="124"/>
        <v>0</v>
      </c>
      <c r="L344" s="7">
        <f t="shared" si="125"/>
        <v>0</v>
      </c>
      <c r="M344" s="7">
        <f t="shared" si="126"/>
        <v>0</v>
      </c>
      <c r="N344" s="7">
        <f t="shared" si="136"/>
        <v>0</v>
      </c>
      <c r="O344" s="7">
        <f t="shared" si="137"/>
        <v>0</v>
      </c>
      <c r="P344" s="7">
        <f t="shared" si="157"/>
        <v>0</v>
      </c>
      <c r="Q344" s="7" t="e">
        <f t="shared" si="138"/>
        <v>#N/A</v>
      </c>
      <c r="R344" s="7">
        <f t="shared" si="156"/>
        <v>-670</v>
      </c>
      <c r="S344" s="7" t="e">
        <f t="shared" si="128"/>
        <v>#N/A</v>
      </c>
      <c r="T344" s="7" t="e">
        <f t="shared" si="129"/>
        <v>#N/A</v>
      </c>
      <c r="U344" s="7" t="e">
        <f t="shared" si="130"/>
        <v>#N/A</v>
      </c>
      <c r="V344" s="7" t="e">
        <f t="shared" si="145"/>
        <v>#N/A</v>
      </c>
      <c r="W344" s="7" t="e">
        <f t="shared" si="146"/>
        <v>#N/A</v>
      </c>
      <c r="X344" s="7" t="e">
        <f t="shared" si="131"/>
        <v>#N/A</v>
      </c>
      <c r="Y344" s="7" t="e">
        <f t="shared" si="132"/>
        <v>#N/A</v>
      </c>
      <c r="Z344" s="7" t="e">
        <f t="shared" si="133"/>
        <v>#N/A</v>
      </c>
      <c r="AA344" s="7" t="e">
        <f t="shared" si="134"/>
        <v>#N/A</v>
      </c>
      <c r="AB344" s="7">
        <f t="shared" si="147"/>
        <v>0</v>
      </c>
      <c r="AC344" s="7">
        <f t="shared" si="149"/>
        <v>0</v>
      </c>
      <c r="AD344" s="7" t="e">
        <f t="shared" si="148"/>
        <v>#N/A</v>
      </c>
      <c r="AG344" s="7" t="e">
        <f t="shared" si="139"/>
        <v>#N/A</v>
      </c>
      <c r="AH344" s="7" t="e">
        <f t="shared" si="140"/>
        <v>#N/A</v>
      </c>
      <c r="AI344" s="7" t="e">
        <f t="shared" si="141"/>
        <v>#N/A</v>
      </c>
      <c r="AJ344" s="7" t="e">
        <f t="shared" si="142"/>
        <v>#N/A</v>
      </c>
      <c r="AK344" s="7" t="e">
        <v>#N/A</v>
      </c>
      <c r="AL344" s="7">
        <v>104.18606392370346</v>
      </c>
      <c r="AN344" s="7" t="e">
        <f t="shared" si="143"/>
        <v>#N/A</v>
      </c>
      <c r="AO344" s="7" t="e">
        <f t="shared" si="144"/>
        <v>#N/A</v>
      </c>
      <c r="AP344" s="7">
        <v>75.316075456992834</v>
      </c>
      <c r="AQ344" s="7">
        <v>59.316075456992834</v>
      </c>
    </row>
    <row r="345" spans="1:43" outlineLevel="1">
      <c r="A345" s="95">
        <v>-669</v>
      </c>
      <c r="B345" s="8">
        <f t="shared" si="150"/>
        <v>31718.804070694372</v>
      </c>
      <c r="C345" s="9">
        <f t="shared" si="135"/>
        <v>522.24996803700924</v>
      </c>
      <c r="D345" s="9">
        <f t="shared" si="151"/>
        <v>106.52584251285502</v>
      </c>
      <c r="E345" s="9">
        <f t="shared" si="152"/>
        <v>255.70833663673972</v>
      </c>
      <c r="F345" s="6">
        <f t="shared" si="121"/>
        <v>0</v>
      </c>
      <c r="G345" s="7">
        <f t="shared" si="122"/>
        <v>0</v>
      </c>
      <c r="H345" s="7">
        <f t="shared" si="153"/>
        <v>0</v>
      </c>
      <c r="I345" s="7">
        <f t="shared" si="154"/>
        <v>0</v>
      </c>
      <c r="J345" s="7">
        <f t="shared" si="123"/>
        <v>0</v>
      </c>
      <c r="K345" s="7">
        <f t="shared" si="124"/>
        <v>0</v>
      </c>
      <c r="L345" s="7">
        <f t="shared" si="125"/>
        <v>0</v>
      </c>
      <c r="M345" s="7">
        <f t="shared" si="126"/>
        <v>0</v>
      </c>
      <c r="N345" s="7">
        <f t="shared" si="136"/>
        <v>0</v>
      </c>
      <c r="O345" s="7">
        <f t="shared" si="137"/>
        <v>0</v>
      </c>
      <c r="P345" s="7">
        <f t="shared" si="157"/>
        <v>0</v>
      </c>
      <c r="Q345" s="7" t="e">
        <f t="shared" si="138"/>
        <v>#N/A</v>
      </c>
      <c r="R345" s="7">
        <f t="shared" si="156"/>
        <v>-669</v>
      </c>
      <c r="S345" s="7" t="e">
        <f t="shared" si="128"/>
        <v>#N/A</v>
      </c>
      <c r="T345" s="7" t="e">
        <f t="shared" si="129"/>
        <v>#N/A</v>
      </c>
      <c r="U345" s="7" t="e">
        <f t="shared" si="130"/>
        <v>#N/A</v>
      </c>
      <c r="V345" s="7" t="e">
        <f t="shared" si="145"/>
        <v>#N/A</v>
      </c>
      <c r="W345" s="7" t="e">
        <f t="shared" si="146"/>
        <v>#N/A</v>
      </c>
      <c r="X345" s="7" t="e">
        <f t="shared" si="131"/>
        <v>#N/A</v>
      </c>
      <c r="Y345" s="7" t="e">
        <f t="shared" si="132"/>
        <v>#N/A</v>
      </c>
      <c r="Z345" s="7" t="e">
        <f t="shared" si="133"/>
        <v>#N/A</v>
      </c>
      <c r="AA345" s="7" t="e">
        <f t="shared" si="134"/>
        <v>#N/A</v>
      </c>
      <c r="AB345" s="7">
        <f t="shared" si="147"/>
        <v>0</v>
      </c>
      <c r="AC345" s="7">
        <f t="shared" si="149"/>
        <v>0</v>
      </c>
      <c r="AD345" s="7" t="e">
        <f t="shared" si="148"/>
        <v>#N/A</v>
      </c>
      <c r="AG345" s="7" t="e">
        <f t="shared" si="139"/>
        <v>#N/A</v>
      </c>
      <c r="AH345" s="7" t="e">
        <f t="shared" si="140"/>
        <v>#N/A</v>
      </c>
      <c r="AI345" s="7" t="e">
        <f t="shared" si="141"/>
        <v>#N/A</v>
      </c>
      <c r="AJ345" s="7" t="e">
        <f t="shared" si="142"/>
        <v>#N/A</v>
      </c>
      <c r="AK345" s="7" t="e">
        <v>#N/A</v>
      </c>
      <c r="AL345" s="7">
        <v>104.49851963994573</v>
      </c>
      <c r="AN345" s="7" t="e">
        <f t="shared" si="143"/>
        <v>#N/A</v>
      </c>
      <c r="AO345" s="7" t="e">
        <f t="shared" si="144"/>
        <v>#N/A</v>
      </c>
      <c r="AP345" s="7">
        <v>75.316075456992834</v>
      </c>
      <c r="AQ345" s="7">
        <v>59.316075456992834</v>
      </c>
    </row>
    <row r="346" spans="1:43" outlineLevel="1">
      <c r="A346" s="95">
        <v>-668</v>
      </c>
      <c r="B346" s="8">
        <f t="shared" si="150"/>
        <v>30326.249739045277</v>
      </c>
      <c r="C346" s="9">
        <f t="shared" si="135"/>
        <v>503.0612711726377</v>
      </c>
      <c r="D346" s="9">
        <f t="shared" si="151"/>
        <v>106.74850844579124</v>
      </c>
      <c r="E346" s="9">
        <f t="shared" si="152"/>
        <v>255.34860469024431</v>
      </c>
      <c r="F346" s="6">
        <f t="shared" si="121"/>
        <v>0</v>
      </c>
      <c r="G346" s="7">
        <f t="shared" si="122"/>
        <v>0</v>
      </c>
      <c r="H346" s="7">
        <f t="shared" si="153"/>
        <v>0</v>
      </c>
      <c r="I346" s="7">
        <f t="shared" si="154"/>
        <v>0</v>
      </c>
      <c r="J346" s="7">
        <f t="shared" si="123"/>
        <v>0</v>
      </c>
      <c r="K346" s="7">
        <f t="shared" si="124"/>
        <v>0</v>
      </c>
      <c r="L346" s="7">
        <f t="shared" si="125"/>
        <v>0</v>
      </c>
      <c r="M346" s="7">
        <f t="shared" si="126"/>
        <v>0</v>
      </c>
      <c r="N346" s="7">
        <f t="shared" si="136"/>
        <v>0</v>
      </c>
      <c r="O346" s="7">
        <f t="shared" si="137"/>
        <v>0</v>
      </c>
      <c r="P346" s="7">
        <f t="shared" si="157"/>
        <v>0</v>
      </c>
      <c r="Q346" s="7" t="e">
        <f t="shared" si="138"/>
        <v>#N/A</v>
      </c>
      <c r="R346" s="7">
        <f t="shared" si="156"/>
        <v>-668</v>
      </c>
      <c r="S346" s="7" t="e">
        <f t="shared" si="128"/>
        <v>#N/A</v>
      </c>
      <c r="T346" s="7" t="e">
        <f t="shared" si="129"/>
        <v>#N/A</v>
      </c>
      <c r="U346" s="7" t="e">
        <f t="shared" si="130"/>
        <v>#N/A</v>
      </c>
      <c r="V346" s="7" t="e">
        <f t="shared" si="145"/>
        <v>#N/A</v>
      </c>
      <c r="W346" s="7" t="e">
        <f t="shared" si="146"/>
        <v>#N/A</v>
      </c>
      <c r="X346" s="7" t="e">
        <f t="shared" si="131"/>
        <v>#N/A</v>
      </c>
      <c r="Y346" s="7" t="e">
        <f t="shared" si="132"/>
        <v>#N/A</v>
      </c>
      <c r="Z346" s="7" t="e">
        <f t="shared" si="133"/>
        <v>#N/A</v>
      </c>
      <c r="AA346" s="7" t="e">
        <f t="shared" si="134"/>
        <v>#N/A</v>
      </c>
      <c r="AB346" s="7">
        <f t="shared" si="147"/>
        <v>0</v>
      </c>
      <c r="AC346" s="7">
        <f t="shared" si="149"/>
        <v>0</v>
      </c>
      <c r="AD346" s="7" t="e">
        <f t="shared" si="148"/>
        <v>#N/A</v>
      </c>
      <c r="AG346" s="7" t="e">
        <f t="shared" si="139"/>
        <v>#N/A</v>
      </c>
      <c r="AH346" s="7" t="e">
        <f t="shared" si="140"/>
        <v>#N/A</v>
      </c>
      <c r="AI346" s="7" t="e">
        <f t="shared" si="141"/>
        <v>#N/A</v>
      </c>
      <c r="AJ346" s="7" t="e">
        <f t="shared" si="142"/>
        <v>#N/A</v>
      </c>
      <c r="AK346" s="7" t="e">
        <v>#N/A</v>
      </c>
      <c r="AL346" s="7">
        <v>104.81079928801866</v>
      </c>
      <c r="AN346" s="7" t="e">
        <f t="shared" si="143"/>
        <v>#N/A</v>
      </c>
      <c r="AO346" s="7" t="e">
        <f t="shared" si="144"/>
        <v>#N/A</v>
      </c>
      <c r="AP346" s="7">
        <v>75.316075456992834</v>
      </c>
      <c r="AQ346" s="7">
        <v>59.316075456992834</v>
      </c>
    </row>
    <row r="347" spans="1:43" outlineLevel="1">
      <c r="A347" s="95">
        <v>-667</v>
      </c>
      <c r="B347" s="8">
        <f t="shared" si="150"/>
        <v>28974.550657039508</v>
      </c>
      <c r="C347" s="9">
        <f t="shared" si="135"/>
        <v>484.40741856892902</v>
      </c>
      <c r="D347" s="9">
        <f t="shared" si="151"/>
        <v>106.97178614123642</v>
      </c>
      <c r="E347" s="9">
        <f t="shared" si="152"/>
        <v>254.99063807188136</v>
      </c>
      <c r="F347" s="6">
        <f t="shared" si="121"/>
        <v>0</v>
      </c>
      <c r="G347" s="7">
        <f t="shared" si="122"/>
        <v>0</v>
      </c>
      <c r="H347" s="7">
        <f t="shared" si="153"/>
        <v>0</v>
      </c>
      <c r="I347" s="7">
        <f t="shared" si="154"/>
        <v>0</v>
      </c>
      <c r="J347" s="7">
        <f t="shared" si="123"/>
        <v>0</v>
      </c>
      <c r="K347" s="7">
        <f t="shared" si="124"/>
        <v>0</v>
      </c>
      <c r="L347" s="7">
        <f t="shared" si="125"/>
        <v>0</v>
      </c>
      <c r="M347" s="7">
        <f t="shared" si="126"/>
        <v>0</v>
      </c>
      <c r="N347" s="7">
        <f t="shared" si="136"/>
        <v>0</v>
      </c>
      <c r="O347" s="7">
        <f t="shared" si="137"/>
        <v>0</v>
      </c>
      <c r="P347" s="7">
        <f t="shared" si="157"/>
        <v>0</v>
      </c>
      <c r="Q347" s="7" t="e">
        <f t="shared" si="138"/>
        <v>#N/A</v>
      </c>
      <c r="R347" s="7">
        <f t="shared" si="156"/>
        <v>-667</v>
      </c>
      <c r="S347" s="7" t="e">
        <f t="shared" si="128"/>
        <v>#N/A</v>
      </c>
      <c r="T347" s="7" t="e">
        <f t="shared" si="129"/>
        <v>#N/A</v>
      </c>
      <c r="U347" s="7" t="e">
        <f t="shared" si="130"/>
        <v>#N/A</v>
      </c>
      <c r="V347" s="7" t="e">
        <f t="shared" si="145"/>
        <v>#N/A</v>
      </c>
      <c r="W347" s="7" t="e">
        <f t="shared" si="146"/>
        <v>#N/A</v>
      </c>
      <c r="X347" s="7" t="e">
        <f t="shared" si="131"/>
        <v>#N/A</v>
      </c>
      <c r="Y347" s="7" t="e">
        <f t="shared" si="132"/>
        <v>#N/A</v>
      </c>
      <c r="Z347" s="7" t="e">
        <f t="shared" si="133"/>
        <v>#N/A</v>
      </c>
      <c r="AA347" s="7" t="e">
        <f t="shared" si="134"/>
        <v>#N/A</v>
      </c>
      <c r="AB347" s="7">
        <f t="shared" si="147"/>
        <v>0</v>
      </c>
      <c r="AC347" s="7">
        <f t="shared" si="149"/>
        <v>0</v>
      </c>
      <c r="AD347" s="7" t="e">
        <f t="shared" si="148"/>
        <v>#N/A</v>
      </c>
      <c r="AG347" s="7" t="e">
        <f t="shared" si="139"/>
        <v>#N/A</v>
      </c>
      <c r="AH347" s="7" t="e">
        <f t="shared" si="140"/>
        <v>#N/A</v>
      </c>
      <c r="AI347" s="7" t="e">
        <f t="shared" si="141"/>
        <v>#N/A</v>
      </c>
      <c r="AJ347" s="7" t="e">
        <f t="shared" si="142"/>
        <v>#N/A</v>
      </c>
      <c r="AK347" s="7" t="e">
        <v>#N/A</v>
      </c>
      <c r="AL347" s="7">
        <v>105.12289124510242</v>
      </c>
      <c r="AN347" s="7" t="e">
        <f t="shared" si="143"/>
        <v>#N/A</v>
      </c>
      <c r="AO347" s="7" t="e">
        <f t="shared" si="144"/>
        <v>#N/A</v>
      </c>
      <c r="AP347" s="7">
        <v>75.316075456992834</v>
      </c>
      <c r="AQ347" s="7">
        <v>59.316075456992834</v>
      </c>
    </row>
    <row r="348" spans="1:43" outlineLevel="1">
      <c r="A348" s="95">
        <v>-666</v>
      </c>
      <c r="B348" s="8">
        <f t="shared" si="150"/>
        <v>27663.10601218231</v>
      </c>
      <c r="C348" s="9">
        <f t="shared" si="135"/>
        <v>466.2812216412276</v>
      </c>
      <c r="D348" s="9">
        <f t="shared" si="151"/>
        <v>107.19570025675655</v>
      </c>
      <c r="E348" s="9">
        <f t="shared" si="152"/>
        <v>254.63370178313284</v>
      </c>
      <c r="F348" s="6">
        <f t="shared" si="121"/>
        <v>0</v>
      </c>
      <c r="G348" s="7">
        <f t="shared" si="122"/>
        <v>0</v>
      </c>
      <c r="H348" s="7">
        <f t="shared" si="153"/>
        <v>0</v>
      </c>
      <c r="I348" s="7">
        <f t="shared" si="154"/>
        <v>0</v>
      </c>
      <c r="J348" s="7">
        <f t="shared" si="123"/>
        <v>0</v>
      </c>
      <c r="K348" s="7">
        <f t="shared" si="124"/>
        <v>0</v>
      </c>
      <c r="L348" s="7">
        <f t="shared" si="125"/>
        <v>0</v>
      </c>
      <c r="M348" s="7">
        <f t="shared" si="126"/>
        <v>0</v>
      </c>
      <c r="N348" s="7">
        <f t="shared" si="136"/>
        <v>0</v>
      </c>
      <c r="O348" s="7">
        <f t="shared" si="137"/>
        <v>0</v>
      </c>
      <c r="P348" s="7">
        <f t="shared" si="157"/>
        <v>0</v>
      </c>
      <c r="Q348" s="7" t="e">
        <f t="shared" si="138"/>
        <v>#N/A</v>
      </c>
      <c r="R348" s="7">
        <f t="shared" si="156"/>
        <v>-666</v>
      </c>
      <c r="S348" s="7" t="e">
        <f t="shared" si="128"/>
        <v>#N/A</v>
      </c>
      <c r="T348" s="7" t="e">
        <f t="shared" si="129"/>
        <v>#N/A</v>
      </c>
      <c r="U348" s="7" t="e">
        <f t="shared" si="130"/>
        <v>#N/A</v>
      </c>
      <c r="V348" s="7" t="e">
        <f t="shared" si="145"/>
        <v>#N/A</v>
      </c>
      <c r="W348" s="7" t="e">
        <f t="shared" si="146"/>
        <v>#N/A</v>
      </c>
      <c r="X348" s="7" t="e">
        <f t="shared" si="131"/>
        <v>#N/A</v>
      </c>
      <c r="Y348" s="7" t="e">
        <f t="shared" si="132"/>
        <v>#N/A</v>
      </c>
      <c r="Z348" s="7" t="e">
        <f t="shared" si="133"/>
        <v>#N/A</v>
      </c>
      <c r="AA348" s="7" t="e">
        <f t="shared" si="134"/>
        <v>#N/A</v>
      </c>
      <c r="AB348" s="7">
        <f t="shared" si="147"/>
        <v>0</v>
      </c>
      <c r="AC348" s="7">
        <f t="shared" si="149"/>
        <v>0</v>
      </c>
      <c r="AD348" s="7" t="e">
        <f t="shared" si="148"/>
        <v>#N/A</v>
      </c>
      <c r="AG348" s="7" t="e">
        <f t="shared" si="139"/>
        <v>#N/A</v>
      </c>
      <c r="AH348" s="7" t="e">
        <f t="shared" si="140"/>
        <v>#N/A</v>
      </c>
      <c r="AI348" s="7" t="e">
        <f t="shared" si="141"/>
        <v>#N/A</v>
      </c>
      <c r="AJ348" s="7" t="e">
        <f t="shared" si="142"/>
        <v>#N/A</v>
      </c>
      <c r="AK348" s="7" t="e">
        <v>#N/A</v>
      </c>
      <c r="AL348" s="7">
        <v>105.43478388837718</v>
      </c>
      <c r="AN348" s="7" t="e">
        <f t="shared" si="143"/>
        <v>#N/A</v>
      </c>
      <c r="AO348" s="7" t="e">
        <f t="shared" si="144"/>
        <v>#N/A</v>
      </c>
      <c r="AP348" s="7">
        <v>75.316075456992834</v>
      </c>
      <c r="AQ348" s="7">
        <v>59.316075456992834</v>
      </c>
    </row>
    <row r="349" spans="1:43" outlineLevel="1">
      <c r="A349" s="95">
        <v>-665</v>
      </c>
      <c r="B349" s="8">
        <f t="shared" si="150"/>
        <v>26391.314991980791</v>
      </c>
      <c r="C349" s="9">
        <f t="shared" si="135"/>
        <v>448.67585801581549</v>
      </c>
      <c r="D349" s="9">
        <f t="shared" si="151"/>
        <v>107.42022967355047</v>
      </c>
      <c r="E349" s="9">
        <f t="shared" si="152"/>
        <v>254.27852566923104</v>
      </c>
      <c r="F349" s="6">
        <f t="shared" si="121"/>
        <v>0</v>
      </c>
      <c r="G349" s="7">
        <f t="shared" si="122"/>
        <v>0</v>
      </c>
      <c r="H349" s="7">
        <f t="shared" si="153"/>
        <v>0</v>
      </c>
      <c r="I349" s="7">
        <f t="shared" si="154"/>
        <v>0</v>
      </c>
      <c r="J349" s="7">
        <f t="shared" si="123"/>
        <v>0</v>
      </c>
      <c r="K349" s="7">
        <f t="shared" si="124"/>
        <v>0</v>
      </c>
      <c r="L349" s="7">
        <f t="shared" si="125"/>
        <v>0</v>
      </c>
      <c r="M349" s="7">
        <f t="shared" si="126"/>
        <v>0</v>
      </c>
      <c r="N349" s="7">
        <f t="shared" si="136"/>
        <v>0</v>
      </c>
      <c r="O349" s="7">
        <f t="shared" si="137"/>
        <v>0</v>
      </c>
      <c r="P349" s="7">
        <f t="shared" si="157"/>
        <v>0</v>
      </c>
      <c r="Q349" s="7" t="e">
        <f t="shared" si="138"/>
        <v>#N/A</v>
      </c>
      <c r="R349" s="7">
        <f t="shared" si="156"/>
        <v>-665</v>
      </c>
      <c r="S349" s="7" t="e">
        <f t="shared" si="128"/>
        <v>#N/A</v>
      </c>
      <c r="T349" s="7" t="e">
        <f t="shared" si="129"/>
        <v>#N/A</v>
      </c>
      <c r="U349" s="7" t="e">
        <f t="shared" si="130"/>
        <v>#N/A</v>
      </c>
      <c r="V349" s="7" t="e">
        <f t="shared" si="145"/>
        <v>#N/A</v>
      </c>
      <c r="W349" s="7" t="e">
        <f t="shared" si="146"/>
        <v>#N/A</v>
      </c>
      <c r="X349" s="7" t="e">
        <f t="shared" si="131"/>
        <v>#N/A</v>
      </c>
      <c r="Y349" s="7" t="e">
        <f t="shared" si="132"/>
        <v>#N/A</v>
      </c>
      <c r="Z349" s="7" t="e">
        <f t="shared" si="133"/>
        <v>#N/A</v>
      </c>
      <c r="AA349" s="7" t="e">
        <f t="shared" si="134"/>
        <v>#N/A</v>
      </c>
      <c r="AB349" s="7">
        <f t="shared" si="147"/>
        <v>0</v>
      </c>
      <c r="AC349" s="7">
        <f t="shared" si="149"/>
        <v>0</v>
      </c>
      <c r="AD349" s="7" t="e">
        <f t="shared" si="148"/>
        <v>#N/A</v>
      </c>
      <c r="AG349" s="7" t="e">
        <f t="shared" si="139"/>
        <v>#N/A</v>
      </c>
      <c r="AH349" s="7" t="e">
        <f t="shared" si="140"/>
        <v>#N/A</v>
      </c>
      <c r="AI349" s="7" t="e">
        <f t="shared" si="141"/>
        <v>#N/A</v>
      </c>
      <c r="AJ349" s="7" t="e">
        <f t="shared" si="142"/>
        <v>#N/A</v>
      </c>
      <c r="AK349" s="7" t="e">
        <v>#N/A</v>
      </c>
      <c r="AL349" s="7">
        <v>105.74648848320675</v>
      </c>
      <c r="AN349" s="7" t="e">
        <f t="shared" si="143"/>
        <v>#N/A</v>
      </c>
      <c r="AO349" s="7" t="e">
        <f t="shared" si="144"/>
        <v>#N/A</v>
      </c>
      <c r="AP349" s="7">
        <v>75.316075456992834</v>
      </c>
      <c r="AQ349" s="7">
        <v>59.316075456992834</v>
      </c>
    </row>
    <row r="350" spans="1:43" outlineLevel="1">
      <c r="A350" s="95">
        <v>-664</v>
      </c>
      <c r="B350" s="8">
        <f t="shared" si="150"/>
        <v>25158.576783936471</v>
      </c>
      <c r="C350" s="9">
        <f t="shared" si="135"/>
        <v>431.58450531897444</v>
      </c>
      <c r="D350" s="9">
        <f t="shared" si="151"/>
        <v>107.64536853160602</v>
      </c>
      <c r="E350" s="9">
        <f t="shared" si="152"/>
        <v>253.92437473165705</v>
      </c>
      <c r="F350" s="6">
        <f t="shared" si="121"/>
        <v>0</v>
      </c>
      <c r="G350" s="7">
        <f t="shared" si="122"/>
        <v>0</v>
      </c>
      <c r="H350" s="7">
        <f t="shared" si="153"/>
        <v>0</v>
      </c>
      <c r="I350" s="7">
        <f t="shared" si="154"/>
        <v>0</v>
      </c>
      <c r="J350" s="7">
        <f t="shared" si="123"/>
        <v>0</v>
      </c>
      <c r="K350" s="7">
        <f t="shared" si="124"/>
        <v>0</v>
      </c>
      <c r="L350" s="7">
        <f t="shared" si="125"/>
        <v>0</v>
      </c>
      <c r="M350" s="7">
        <f t="shared" si="126"/>
        <v>0</v>
      </c>
      <c r="N350" s="7">
        <f t="shared" si="136"/>
        <v>0</v>
      </c>
      <c r="O350" s="7">
        <f t="shared" si="137"/>
        <v>0</v>
      </c>
      <c r="P350" s="7">
        <f t="shared" si="157"/>
        <v>0</v>
      </c>
      <c r="Q350" s="7" t="e">
        <f t="shared" si="138"/>
        <v>#N/A</v>
      </c>
      <c r="R350" s="7">
        <f t="shared" si="156"/>
        <v>-664</v>
      </c>
      <c r="S350" s="7" t="e">
        <f t="shared" si="128"/>
        <v>#N/A</v>
      </c>
      <c r="T350" s="7" t="e">
        <f t="shared" si="129"/>
        <v>#N/A</v>
      </c>
      <c r="U350" s="7" t="e">
        <f t="shared" si="130"/>
        <v>#N/A</v>
      </c>
      <c r="V350" s="7" t="e">
        <f t="shared" si="145"/>
        <v>#N/A</v>
      </c>
      <c r="W350" s="7" t="e">
        <f t="shared" si="146"/>
        <v>#N/A</v>
      </c>
      <c r="X350" s="7" t="e">
        <f t="shared" si="131"/>
        <v>#N/A</v>
      </c>
      <c r="Y350" s="7" t="e">
        <f t="shared" si="132"/>
        <v>#N/A</v>
      </c>
      <c r="Z350" s="7" t="e">
        <f t="shared" si="133"/>
        <v>#N/A</v>
      </c>
      <c r="AA350" s="7" t="e">
        <f t="shared" si="134"/>
        <v>#N/A</v>
      </c>
      <c r="AB350" s="7">
        <f t="shared" si="147"/>
        <v>0</v>
      </c>
      <c r="AC350" s="7">
        <f t="shared" si="149"/>
        <v>0</v>
      </c>
      <c r="AD350" s="7" t="e">
        <f t="shared" si="148"/>
        <v>#N/A</v>
      </c>
      <c r="AG350" s="7" t="e">
        <f t="shared" si="139"/>
        <v>#N/A</v>
      </c>
      <c r="AH350" s="7" t="e">
        <f t="shared" si="140"/>
        <v>#N/A</v>
      </c>
      <c r="AI350" s="7" t="e">
        <f t="shared" si="141"/>
        <v>#N/A</v>
      </c>
      <c r="AJ350" s="7" t="e">
        <f t="shared" si="142"/>
        <v>#N/A</v>
      </c>
      <c r="AK350" s="7" t="e">
        <v>#N/A</v>
      </c>
      <c r="AL350" s="7">
        <v>106.05798577737669</v>
      </c>
      <c r="AN350" s="7" t="e">
        <f t="shared" si="143"/>
        <v>#N/A</v>
      </c>
      <c r="AO350" s="7" t="e">
        <f t="shared" si="144"/>
        <v>#N/A</v>
      </c>
      <c r="AP350" s="7">
        <v>75.316075456992834</v>
      </c>
      <c r="AQ350" s="7">
        <v>59.316075456992834</v>
      </c>
    </row>
    <row r="351" spans="1:43" outlineLevel="1">
      <c r="A351" s="95">
        <v>-663</v>
      </c>
      <c r="B351" s="8">
        <f t="shared" si="150"/>
        <v>23964.290575556457</v>
      </c>
      <c r="C351" s="9">
        <f t="shared" si="135"/>
        <v>414.99997496604919</v>
      </c>
      <c r="D351" s="9">
        <f t="shared" si="151"/>
        <v>107.87109571212204</v>
      </c>
      <c r="E351" s="9">
        <f t="shared" si="152"/>
        <v>253.57197881564349</v>
      </c>
      <c r="F351" s="6">
        <f t="shared" si="121"/>
        <v>0</v>
      </c>
      <c r="G351" s="7">
        <f t="shared" si="122"/>
        <v>0</v>
      </c>
      <c r="H351" s="7">
        <f t="shared" si="153"/>
        <v>0</v>
      </c>
      <c r="I351" s="7">
        <f t="shared" si="154"/>
        <v>0</v>
      </c>
      <c r="J351" s="7">
        <f t="shared" si="123"/>
        <v>0</v>
      </c>
      <c r="K351" s="7">
        <f t="shared" si="124"/>
        <v>0</v>
      </c>
      <c r="L351" s="7">
        <f t="shared" si="125"/>
        <v>0</v>
      </c>
      <c r="M351" s="7">
        <f t="shared" si="126"/>
        <v>0</v>
      </c>
      <c r="N351" s="7">
        <f t="shared" si="136"/>
        <v>0</v>
      </c>
      <c r="O351" s="7">
        <f t="shared" si="137"/>
        <v>0</v>
      </c>
      <c r="P351" s="7">
        <f t="shared" si="157"/>
        <v>0</v>
      </c>
      <c r="Q351" s="7" t="e">
        <f t="shared" si="138"/>
        <v>#N/A</v>
      </c>
      <c r="R351" s="7">
        <f t="shared" si="156"/>
        <v>-663</v>
      </c>
      <c r="S351" s="7" t="e">
        <f t="shared" si="128"/>
        <v>#N/A</v>
      </c>
      <c r="T351" s="7" t="e">
        <f t="shared" si="129"/>
        <v>#N/A</v>
      </c>
      <c r="U351" s="7" t="e">
        <f t="shared" si="130"/>
        <v>#N/A</v>
      </c>
      <c r="V351" s="7" t="e">
        <f t="shared" si="145"/>
        <v>#N/A</v>
      </c>
      <c r="W351" s="7" t="e">
        <f t="shared" si="146"/>
        <v>#N/A</v>
      </c>
      <c r="X351" s="7" t="e">
        <f t="shared" si="131"/>
        <v>#N/A</v>
      </c>
      <c r="Y351" s="7" t="e">
        <f t="shared" si="132"/>
        <v>#N/A</v>
      </c>
      <c r="Z351" s="7" t="e">
        <f t="shared" si="133"/>
        <v>#N/A</v>
      </c>
      <c r="AA351" s="7" t="e">
        <f t="shared" si="134"/>
        <v>#N/A</v>
      </c>
      <c r="AB351" s="7">
        <f t="shared" si="147"/>
        <v>0</v>
      </c>
      <c r="AC351" s="7">
        <f t="shared" si="149"/>
        <v>0</v>
      </c>
      <c r="AD351" s="7" t="e">
        <f t="shared" si="148"/>
        <v>#N/A</v>
      </c>
      <c r="AG351" s="7" t="e">
        <f t="shared" si="139"/>
        <v>#N/A</v>
      </c>
      <c r="AH351" s="7" t="e">
        <f t="shared" si="140"/>
        <v>#N/A</v>
      </c>
      <c r="AI351" s="7" t="e">
        <f t="shared" si="141"/>
        <v>#N/A</v>
      </c>
      <c r="AJ351" s="7" t="e">
        <f t="shared" si="142"/>
        <v>#N/A</v>
      </c>
      <c r="AK351" s="7" t="e">
        <v>#N/A</v>
      </c>
      <c r="AL351" s="7">
        <v>106.36928703625081</v>
      </c>
      <c r="AN351" s="7" t="e">
        <f t="shared" si="143"/>
        <v>#N/A</v>
      </c>
      <c r="AO351" s="7" t="e">
        <f t="shared" si="144"/>
        <v>#N/A</v>
      </c>
      <c r="AP351" s="7">
        <v>75.316075456992834</v>
      </c>
      <c r="AQ351" s="7">
        <v>59.316075456992834</v>
      </c>
    </row>
    <row r="352" spans="1:43" outlineLevel="1">
      <c r="A352" s="95">
        <v>-662</v>
      </c>
      <c r="B352" s="8">
        <f t="shared" si="150"/>
        <v>22807.855554345995</v>
      </c>
      <c r="C352" s="9">
        <f t="shared" si="135"/>
        <v>398.91544458332163</v>
      </c>
      <c r="D352" s="9">
        <f t="shared" si="151"/>
        <v>108.09745113145355</v>
      </c>
      <c r="E352" s="9">
        <f t="shared" si="152"/>
        <v>253.22060292267179</v>
      </c>
      <c r="F352" s="6">
        <f t="shared" si="121"/>
        <v>0</v>
      </c>
      <c r="G352" s="7">
        <f t="shared" si="122"/>
        <v>0</v>
      </c>
      <c r="H352" s="7">
        <f t="shared" si="153"/>
        <v>0</v>
      </c>
      <c r="I352" s="7">
        <f t="shared" si="154"/>
        <v>0</v>
      </c>
      <c r="J352" s="7">
        <f t="shared" si="123"/>
        <v>0</v>
      </c>
      <c r="K352" s="7">
        <f t="shared" si="124"/>
        <v>0</v>
      </c>
      <c r="L352" s="7">
        <f t="shared" si="125"/>
        <v>0</v>
      </c>
      <c r="M352" s="7">
        <f t="shared" si="126"/>
        <v>0</v>
      </c>
      <c r="N352" s="7">
        <f t="shared" si="136"/>
        <v>0</v>
      </c>
      <c r="O352" s="7">
        <f t="shared" si="137"/>
        <v>0</v>
      </c>
      <c r="P352" s="7">
        <f t="shared" si="157"/>
        <v>0</v>
      </c>
      <c r="Q352" s="7" t="e">
        <f t="shared" si="138"/>
        <v>#N/A</v>
      </c>
      <c r="R352" s="7">
        <f t="shared" si="156"/>
        <v>-662</v>
      </c>
      <c r="S352" s="7" t="e">
        <f t="shared" si="128"/>
        <v>#N/A</v>
      </c>
      <c r="T352" s="7" t="e">
        <f t="shared" si="129"/>
        <v>#N/A</v>
      </c>
      <c r="U352" s="7" t="e">
        <f t="shared" si="130"/>
        <v>#N/A</v>
      </c>
      <c r="V352" s="7" t="e">
        <f t="shared" si="145"/>
        <v>#N/A</v>
      </c>
      <c r="W352" s="7" t="e">
        <f t="shared" si="146"/>
        <v>#N/A</v>
      </c>
      <c r="X352" s="7" t="e">
        <f t="shared" si="131"/>
        <v>#N/A</v>
      </c>
      <c r="Y352" s="7" t="e">
        <f t="shared" si="132"/>
        <v>#N/A</v>
      </c>
      <c r="Z352" s="7" t="e">
        <f t="shared" si="133"/>
        <v>#N/A</v>
      </c>
      <c r="AA352" s="7" t="e">
        <f t="shared" si="134"/>
        <v>#N/A</v>
      </c>
      <c r="AB352" s="7">
        <f t="shared" si="147"/>
        <v>0</v>
      </c>
      <c r="AC352" s="7">
        <f t="shared" si="149"/>
        <v>0</v>
      </c>
      <c r="AD352" s="7" t="e">
        <f t="shared" si="148"/>
        <v>#N/A</v>
      </c>
      <c r="AG352" s="7" t="e">
        <f t="shared" si="139"/>
        <v>#N/A</v>
      </c>
      <c r="AH352" s="7" t="e">
        <f t="shared" si="140"/>
        <v>#N/A</v>
      </c>
      <c r="AI352" s="7" t="e">
        <f t="shared" si="141"/>
        <v>#N/A</v>
      </c>
      <c r="AJ352" s="7" t="e">
        <f t="shared" si="142"/>
        <v>#N/A</v>
      </c>
      <c r="AK352" s="7" t="e">
        <v>#N/A</v>
      </c>
      <c r="AL352" s="7">
        <v>106.68037300761472</v>
      </c>
      <c r="AN352" s="7" t="e">
        <f t="shared" si="143"/>
        <v>#N/A</v>
      </c>
      <c r="AO352" s="7" t="e">
        <f t="shared" si="144"/>
        <v>#N/A</v>
      </c>
      <c r="AP352" s="7">
        <v>75.316075456992834</v>
      </c>
      <c r="AQ352" s="7">
        <v>59.316075456992834</v>
      </c>
    </row>
    <row r="353" spans="1:43" outlineLevel="1">
      <c r="A353" s="95">
        <v>-661</v>
      </c>
      <c r="B353" s="8">
        <f t="shared" si="150"/>
        <v>21688.670907812193</v>
      </c>
      <c r="C353" s="9">
        <f t="shared" si="135"/>
        <v>383.32409179707366</v>
      </c>
      <c r="D353" s="9">
        <f t="shared" si="151"/>
        <v>108.32436789443219</v>
      </c>
      <c r="E353" s="9">
        <f t="shared" si="152"/>
        <v>252.8708548276619</v>
      </c>
      <c r="F353" s="6">
        <f t="shared" si="121"/>
        <v>0</v>
      </c>
      <c r="G353" s="7">
        <f t="shared" si="122"/>
        <v>0</v>
      </c>
      <c r="H353" s="7">
        <f t="shared" si="153"/>
        <v>0</v>
      </c>
      <c r="I353" s="7">
        <f t="shared" si="154"/>
        <v>0</v>
      </c>
      <c r="J353" s="7">
        <f t="shared" si="123"/>
        <v>0</v>
      </c>
      <c r="K353" s="7">
        <f t="shared" si="124"/>
        <v>0</v>
      </c>
      <c r="L353" s="7">
        <f t="shared" si="125"/>
        <v>0</v>
      </c>
      <c r="M353" s="7">
        <f t="shared" si="126"/>
        <v>0</v>
      </c>
      <c r="N353" s="7">
        <f t="shared" si="136"/>
        <v>0</v>
      </c>
      <c r="O353" s="7">
        <f t="shared" si="137"/>
        <v>0</v>
      </c>
      <c r="P353" s="7">
        <f t="shared" si="157"/>
        <v>0</v>
      </c>
      <c r="Q353" s="7" t="e">
        <f t="shared" si="138"/>
        <v>#N/A</v>
      </c>
      <c r="R353" s="7">
        <f t="shared" si="156"/>
        <v>-661</v>
      </c>
      <c r="S353" s="7" t="e">
        <f t="shared" si="128"/>
        <v>#N/A</v>
      </c>
      <c r="T353" s="7" t="e">
        <f t="shared" si="129"/>
        <v>#N/A</v>
      </c>
      <c r="U353" s="7" t="e">
        <f t="shared" si="130"/>
        <v>#N/A</v>
      </c>
      <c r="V353" s="7" t="e">
        <f t="shared" si="145"/>
        <v>#N/A</v>
      </c>
      <c r="W353" s="7" t="e">
        <f t="shared" si="146"/>
        <v>#N/A</v>
      </c>
      <c r="X353" s="7" t="e">
        <f t="shared" si="131"/>
        <v>#N/A</v>
      </c>
      <c r="Y353" s="7" t="e">
        <f t="shared" si="132"/>
        <v>#N/A</v>
      </c>
      <c r="Z353" s="7" t="e">
        <f t="shared" si="133"/>
        <v>#N/A</v>
      </c>
      <c r="AA353" s="7" t="e">
        <f t="shared" si="134"/>
        <v>#N/A</v>
      </c>
      <c r="AB353" s="7">
        <f t="shared" si="147"/>
        <v>0</v>
      </c>
      <c r="AC353" s="7">
        <f t="shared" si="149"/>
        <v>0</v>
      </c>
      <c r="AD353" s="7" t="e">
        <f t="shared" si="148"/>
        <v>#N/A</v>
      </c>
      <c r="AG353" s="7" t="e">
        <f t="shared" si="139"/>
        <v>#N/A</v>
      </c>
      <c r="AH353" s="7" t="e">
        <f t="shared" si="140"/>
        <v>#N/A</v>
      </c>
      <c r="AI353" s="7" t="e">
        <f t="shared" si="141"/>
        <v>#N/A</v>
      </c>
      <c r="AJ353" s="7" t="e">
        <f t="shared" si="142"/>
        <v>#N/A</v>
      </c>
      <c r="AK353" s="7" t="e">
        <v>#N/A</v>
      </c>
      <c r="AL353" s="7">
        <v>106.99125495683222</v>
      </c>
      <c r="AN353" s="7" t="e">
        <f t="shared" si="143"/>
        <v>#N/A</v>
      </c>
      <c r="AO353" s="7" t="e">
        <f t="shared" si="144"/>
        <v>#N/A</v>
      </c>
      <c r="AP353" s="7">
        <v>75.316075456992834</v>
      </c>
      <c r="AQ353" s="7">
        <v>59.316075456992834</v>
      </c>
    </row>
    <row r="354" spans="1:43" outlineLevel="1">
      <c r="A354" s="95">
        <v>-660</v>
      </c>
      <c r="B354" s="8">
        <f t="shared" si="150"/>
        <v>20606.135823456571</v>
      </c>
      <c r="C354" s="9">
        <f t="shared" si="135"/>
        <v>368.21872802264988</v>
      </c>
      <c r="D354" s="9">
        <f t="shared" si="151"/>
        <v>108.55188591741299</v>
      </c>
      <c r="E354" s="9">
        <f t="shared" si="152"/>
        <v>252.52236574303259</v>
      </c>
      <c r="F354" s="6">
        <f t="shared" si="121"/>
        <v>0</v>
      </c>
      <c r="G354" s="7">
        <f t="shared" si="122"/>
        <v>0</v>
      </c>
      <c r="H354" s="7">
        <f t="shared" si="153"/>
        <v>0</v>
      </c>
      <c r="I354" s="7">
        <f t="shared" si="154"/>
        <v>0</v>
      </c>
      <c r="J354" s="7">
        <f t="shared" si="123"/>
        <v>0</v>
      </c>
      <c r="K354" s="7">
        <f t="shared" si="124"/>
        <v>0</v>
      </c>
      <c r="L354" s="7">
        <f t="shared" si="125"/>
        <v>0</v>
      </c>
      <c r="M354" s="7">
        <f t="shared" si="126"/>
        <v>0</v>
      </c>
      <c r="N354" s="7">
        <f t="shared" si="136"/>
        <v>0</v>
      </c>
      <c r="O354" s="7">
        <f t="shared" si="137"/>
        <v>0</v>
      </c>
      <c r="P354" s="7">
        <f t="shared" si="157"/>
        <v>0</v>
      </c>
      <c r="Q354" s="7" t="e">
        <f t="shared" si="138"/>
        <v>#N/A</v>
      </c>
      <c r="R354" s="7">
        <f t="shared" si="156"/>
        <v>-660</v>
      </c>
      <c r="S354" s="7" t="e">
        <f t="shared" si="128"/>
        <v>#N/A</v>
      </c>
      <c r="T354" s="7" t="e">
        <f t="shared" si="129"/>
        <v>#N/A</v>
      </c>
      <c r="U354" s="7" t="e">
        <f t="shared" si="130"/>
        <v>#N/A</v>
      </c>
      <c r="V354" s="7" t="e">
        <f t="shared" si="145"/>
        <v>#N/A</v>
      </c>
      <c r="W354" s="7" t="e">
        <f t="shared" si="146"/>
        <v>#N/A</v>
      </c>
      <c r="X354" s="7" t="e">
        <f t="shared" si="131"/>
        <v>#N/A</v>
      </c>
      <c r="Y354" s="7" t="e">
        <f t="shared" si="132"/>
        <v>#N/A</v>
      </c>
      <c r="Z354" s="7" t="e">
        <f t="shared" si="133"/>
        <v>#N/A</v>
      </c>
      <c r="AA354" s="7" t="e">
        <f t="shared" si="134"/>
        <v>#N/A</v>
      </c>
      <c r="AB354" s="7">
        <f t="shared" si="147"/>
        <v>0</v>
      </c>
      <c r="AC354" s="7">
        <f t="shared" si="149"/>
        <v>0</v>
      </c>
      <c r="AD354" s="7" t="e">
        <f t="shared" si="148"/>
        <v>#N/A</v>
      </c>
      <c r="AG354" s="7" t="e">
        <f t="shared" si="139"/>
        <v>#N/A</v>
      </c>
      <c r="AH354" s="7" t="e">
        <f t="shared" si="140"/>
        <v>#N/A</v>
      </c>
      <c r="AI354" s="7" t="e">
        <f t="shared" si="141"/>
        <v>#N/A</v>
      </c>
      <c r="AJ354" s="7" t="e">
        <f t="shared" si="142"/>
        <v>#N/A</v>
      </c>
      <c r="AK354" s="7" t="e">
        <v>#N/A</v>
      </c>
      <c r="AL354" s="7">
        <v>107.30191363168889</v>
      </c>
      <c r="AN354" s="7" t="e">
        <f t="shared" si="143"/>
        <v>#N/A</v>
      </c>
      <c r="AO354" s="7" t="e">
        <f t="shared" si="144"/>
        <v>#N/A</v>
      </c>
      <c r="AP354" s="7">
        <v>75.316075456992834</v>
      </c>
      <c r="AQ354" s="7">
        <v>59.316075456992834</v>
      </c>
    </row>
    <row r="355" spans="1:43" outlineLevel="1">
      <c r="A355" s="95">
        <v>-659</v>
      </c>
      <c r="B355" s="8">
        <f t="shared" si="150"/>
        <v>19559.649488786235</v>
      </c>
      <c r="C355" s="9">
        <f t="shared" si="135"/>
        <v>353.59253088633221</v>
      </c>
      <c r="D355" s="9">
        <f t="shared" si="151"/>
        <v>108.7799840815948</v>
      </c>
      <c r="E355" s="9">
        <f t="shared" si="152"/>
        <v>252.17537723276604</v>
      </c>
      <c r="F355" s="6">
        <f t="shared" si="121"/>
        <v>0</v>
      </c>
      <c r="G355" s="7">
        <f t="shared" si="122"/>
        <v>0</v>
      </c>
      <c r="H355" s="7">
        <f t="shared" si="153"/>
        <v>0</v>
      </c>
      <c r="I355" s="7">
        <f t="shared" si="154"/>
        <v>0</v>
      </c>
      <c r="J355" s="7">
        <f t="shared" si="123"/>
        <v>0</v>
      </c>
      <c r="K355" s="7">
        <f t="shared" si="124"/>
        <v>0</v>
      </c>
      <c r="L355" s="7">
        <f t="shared" si="125"/>
        <v>0</v>
      </c>
      <c r="M355" s="7">
        <f t="shared" si="126"/>
        <v>0</v>
      </c>
      <c r="N355" s="7">
        <f t="shared" si="136"/>
        <v>0</v>
      </c>
      <c r="O355" s="7">
        <f t="shared" si="137"/>
        <v>0</v>
      </c>
      <c r="P355" s="7">
        <f t="shared" si="157"/>
        <v>0</v>
      </c>
      <c r="Q355" s="7" t="e">
        <f t="shared" si="138"/>
        <v>#N/A</v>
      </c>
      <c r="R355" s="7">
        <f t="shared" si="156"/>
        <v>-659</v>
      </c>
      <c r="S355" s="7" t="e">
        <f t="shared" si="128"/>
        <v>#N/A</v>
      </c>
      <c r="T355" s="7" t="e">
        <f t="shared" si="129"/>
        <v>#N/A</v>
      </c>
      <c r="U355" s="7" t="e">
        <f t="shared" si="130"/>
        <v>#N/A</v>
      </c>
      <c r="V355" s="7" t="e">
        <f t="shared" si="145"/>
        <v>#N/A</v>
      </c>
      <c r="W355" s="7" t="e">
        <f t="shared" si="146"/>
        <v>#N/A</v>
      </c>
      <c r="X355" s="7" t="e">
        <f t="shared" si="131"/>
        <v>#N/A</v>
      </c>
      <c r="Y355" s="7" t="e">
        <f t="shared" si="132"/>
        <v>#N/A</v>
      </c>
      <c r="Z355" s="7" t="e">
        <f t="shared" si="133"/>
        <v>#N/A</v>
      </c>
      <c r="AA355" s="7" t="e">
        <f t="shared" si="134"/>
        <v>#N/A</v>
      </c>
      <c r="AB355" s="7">
        <f t="shared" si="147"/>
        <v>0</v>
      </c>
      <c r="AC355" s="7">
        <f t="shared" si="149"/>
        <v>0</v>
      </c>
      <c r="AD355" s="7" t="e">
        <f t="shared" si="148"/>
        <v>#N/A</v>
      </c>
      <c r="AG355" s="7" t="e">
        <f t="shared" si="139"/>
        <v>#N/A</v>
      </c>
      <c r="AH355" s="7" t="e">
        <f t="shared" si="140"/>
        <v>#N/A</v>
      </c>
      <c r="AI355" s="7" t="e">
        <f t="shared" si="141"/>
        <v>#N/A</v>
      </c>
      <c r="AJ355" s="7" t="e">
        <f t="shared" si="142"/>
        <v>#N/A</v>
      </c>
      <c r="AK355" s="7" t="e">
        <v>#N/A</v>
      </c>
      <c r="AL355" s="7">
        <v>107.61236029754853</v>
      </c>
      <c r="AN355" s="7" t="e">
        <f t="shared" si="143"/>
        <v>#N/A</v>
      </c>
      <c r="AO355" s="7" t="e">
        <f t="shared" si="144"/>
        <v>#N/A</v>
      </c>
      <c r="AP355" s="7">
        <v>75.316075456992834</v>
      </c>
      <c r="AQ355" s="7">
        <v>59.316075456992834</v>
      </c>
    </row>
    <row r="356" spans="1:43" outlineLevel="1">
      <c r="A356" s="95">
        <v>-658</v>
      </c>
      <c r="B356" s="8">
        <f t="shared" si="150"/>
        <v>18548.611091307364</v>
      </c>
      <c r="C356" s="9">
        <f t="shared" si="135"/>
        <v>339.43867801440257</v>
      </c>
      <c r="D356" s="9">
        <f t="shared" si="151"/>
        <v>109.00865652696544</v>
      </c>
      <c r="E356" s="9">
        <f t="shared" si="152"/>
        <v>251.82964257959424</v>
      </c>
      <c r="F356" s="6">
        <f t="shared" si="121"/>
        <v>0</v>
      </c>
      <c r="G356" s="7">
        <f t="shared" si="122"/>
        <v>0</v>
      </c>
      <c r="H356" s="7">
        <f t="shared" si="153"/>
        <v>0</v>
      </c>
      <c r="I356" s="7">
        <f t="shared" si="154"/>
        <v>0</v>
      </c>
      <c r="J356" s="7">
        <f t="shared" si="123"/>
        <v>0</v>
      </c>
      <c r="K356" s="7">
        <f t="shared" si="124"/>
        <v>0</v>
      </c>
      <c r="L356" s="7">
        <f t="shared" si="125"/>
        <v>0</v>
      </c>
      <c r="M356" s="7">
        <f t="shared" si="126"/>
        <v>0</v>
      </c>
      <c r="N356" s="7">
        <f t="shared" si="136"/>
        <v>0</v>
      </c>
      <c r="O356" s="7">
        <f t="shared" si="137"/>
        <v>0</v>
      </c>
      <c r="P356" s="7">
        <f t="shared" si="157"/>
        <v>0</v>
      </c>
      <c r="Q356" s="7" t="e">
        <f t="shared" si="138"/>
        <v>#N/A</v>
      </c>
      <c r="R356" s="7">
        <f t="shared" si="156"/>
        <v>-658</v>
      </c>
      <c r="S356" s="7" t="e">
        <f t="shared" si="128"/>
        <v>#N/A</v>
      </c>
      <c r="T356" s="7" t="e">
        <f t="shared" si="129"/>
        <v>#N/A</v>
      </c>
      <c r="U356" s="7" t="e">
        <f t="shared" si="130"/>
        <v>#N/A</v>
      </c>
      <c r="V356" s="7" t="e">
        <f t="shared" si="145"/>
        <v>#N/A</v>
      </c>
      <c r="W356" s="7" t="e">
        <f t="shared" si="146"/>
        <v>#N/A</v>
      </c>
      <c r="X356" s="7" t="e">
        <f t="shared" si="131"/>
        <v>#N/A</v>
      </c>
      <c r="Y356" s="7" t="e">
        <f t="shared" si="132"/>
        <v>#N/A</v>
      </c>
      <c r="Z356" s="7" t="e">
        <f t="shared" si="133"/>
        <v>#N/A</v>
      </c>
      <c r="AA356" s="7" t="e">
        <f t="shared" si="134"/>
        <v>#N/A</v>
      </c>
      <c r="AB356" s="7">
        <f t="shared" si="147"/>
        <v>0</v>
      </c>
      <c r="AC356" s="7">
        <f t="shared" si="149"/>
        <v>0</v>
      </c>
      <c r="AD356" s="7" t="e">
        <f t="shared" si="148"/>
        <v>#N/A</v>
      </c>
      <c r="AG356" s="7" t="e">
        <f t="shared" si="139"/>
        <v>#N/A</v>
      </c>
      <c r="AH356" s="7" t="e">
        <f t="shared" si="140"/>
        <v>#N/A</v>
      </c>
      <c r="AI356" s="7" t="e">
        <f t="shared" si="141"/>
        <v>#N/A</v>
      </c>
      <c r="AJ356" s="7" t="e">
        <f t="shared" si="142"/>
        <v>#N/A</v>
      </c>
      <c r="AK356" s="7" t="e">
        <v>#N/A</v>
      </c>
      <c r="AL356" s="7">
        <v>107.92258333159131</v>
      </c>
      <c r="AN356" s="7" t="e">
        <f t="shared" si="143"/>
        <v>#N/A</v>
      </c>
      <c r="AO356" s="7" t="e">
        <f t="shared" si="144"/>
        <v>#N/A</v>
      </c>
      <c r="AP356" s="7">
        <v>75.316075456992834</v>
      </c>
      <c r="AQ356" s="7">
        <v>59.316075456992834</v>
      </c>
    </row>
    <row r="357" spans="1:43" outlineLevel="1">
      <c r="A357" s="95">
        <v>-657</v>
      </c>
      <c r="B357" s="8">
        <f t="shared" si="150"/>
        <v>17572.419818524271</v>
      </c>
      <c r="C357" s="9">
        <f t="shared" si="135"/>
        <v>325.74998082220554</v>
      </c>
      <c r="D357" s="9">
        <f t="shared" si="151"/>
        <v>109.23788213472376</v>
      </c>
      <c r="E357" s="9">
        <f t="shared" si="152"/>
        <v>251.48540334749947</v>
      </c>
      <c r="F357" s="6">
        <f t="shared" si="121"/>
        <v>0</v>
      </c>
      <c r="G357" s="7">
        <f t="shared" si="122"/>
        <v>0</v>
      </c>
      <c r="H357" s="7">
        <f t="shared" si="153"/>
        <v>0</v>
      </c>
      <c r="I357" s="7">
        <f t="shared" si="154"/>
        <v>0</v>
      </c>
      <c r="J357" s="7">
        <f t="shared" si="123"/>
        <v>0</v>
      </c>
      <c r="K357" s="7">
        <f t="shared" si="124"/>
        <v>0</v>
      </c>
      <c r="L357" s="7">
        <f t="shared" si="125"/>
        <v>0</v>
      </c>
      <c r="M357" s="7">
        <f t="shared" si="126"/>
        <v>0</v>
      </c>
      <c r="N357" s="7">
        <f t="shared" si="136"/>
        <v>0</v>
      </c>
      <c r="O357" s="7">
        <f t="shared" si="137"/>
        <v>0</v>
      </c>
      <c r="P357" s="7">
        <f t="shared" si="157"/>
        <v>0</v>
      </c>
      <c r="Q357" s="7" t="e">
        <f t="shared" si="138"/>
        <v>#N/A</v>
      </c>
      <c r="R357" s="7">
        <f t="shared" si="156"/>
        <v>-657</v>
      </c>
      <c r="S357" s="7" t="e">
        <f t="shared" si="128"/>
        <v>#N/A</v>
      </c>
      <c r="T357" s="7" t="e">
        <f t="shared" si="129"/>
        <v>#N/A</v>
      </c>
      <c r="U357" s="7" t="e">
        <f t="shared" si="130"/>
        <v>#N/A</v>
      </c>
      <c r="V357" s="7" t="e">
        <f t="shared" si="145"/>
        <v>#N/A</v>
      </c>
      <c r="W357" s="7" t="e">
        <f t="shared" si="146"/>
        <v>#N/A</v>
      </c>
      <c r="X357" s="7" t="e">
        <f t="shared" si="131"/>
        <v>#N/A</v>
      </c>
      <c r="Y357" s="7" t="e">
        <f t="shared" si="132"/>
        <v>#N/A</v>
      </c>
      <c r="Z357" s="7" t="e">
        <f t="shared" si="133"/>
        <v>#N/A</v>
      </c>
      <c r="AA357" s="7" t="e">
        <f t="shared" si="134"/>
        <v>#N/A</v>
      </c>
      <c r="AB357" s="7">
        <f t="shared" si="147"/>
        <v>0</v>
      </c>
      <c r="AC357" s="7">
        <f t="shared" si="149"/>
        <v>0</v>
      </c>
      <c r="AD357" s="7" t="e">
        <f t="shared" si="148"/>
        <v>#N/A</v>
      </c>
      <c r="AG357" s="7" t="e">
        <f t="shared" si="139"/>
        <v>#N/A</v>
      </c>
      <c r="AH357" s="7" t="e">
        <f t="shared" si="140"/>
        <v>#N/A</v>
      </c>
      <c r="AI357" s="7" t="e">
        <f t="shared" si="141"/>
        <v>#N/A</v>
      </c>
      <c r="AJ357" s="7" t="e">
        <f t="shared" si="142"/>
        <v>#N/A</v>
      </c>
      <c r="AK357" s="7" t="e">
        <v>#N/A</v>
      </c>
      <c r="AL357" s="7">
        <v>108.23257111099738</v>
      </c>
      <c r="AN357" s="7" t="e">
        <f t="shared" si="143"/>
        <v>#N/A</v>
      </c>
      <c r="AO357" s="7" t="e">
        <f t="shared" si="144"/>
        <v>#N/A</v>
      </c>
      <c r="AP357" s="7">
        <v>75.316075456992834</v>
      </c>
      <c r="AQ357" s="7">
        <v>59.316075456992834</v>
      </c>
    </row>
    <row r="358" spans="1:43" outlineLevel="1">
      <c r="A358" s="95">
        <v>-656</v>
      </c>
      <c r="B358" s="8">
        <f t="shared" si="150"/>
        <v>16630.47485794127</v>
      </c>
      <c r="C358" s="9">
        <f t="shared" si="135"/>
        <v>312.51961693602306</v>
      </c>
      <c r="D358" s="9">
        <f t="shared" si="151"/>
        <v>109.46768556243572</v>
      </c>
      <c r="E358" s="9">
        <f t="shared" si="152"/>
        <v>251.14241281921289</v>
      </c>
      <c r="F358" s="6">
        <f t="shared" si="121"/>
        <v>0</v>
      </c>
      <c r="G358" s="7">
        <f t="shared" si="122"/>
        <v>0</v>
      </c>
      <c r="H358" s="7">
        <f t="shared" si="153"/>
        <v>0</v>
      </c>
      <c r="I358" s="7">
        <f t="shared" si="154"/>
        <v>0</v>
      </c>
      <c r="J358" s="7">
        <f t="shared" si="123"/>
        <v>0</v>
      </c>
      <c r="K358" s="7">
        <f t="shared" si="124"/>
        <v>0</v>
      </c>
      <c r="L358" s="7">
        <f t="shared" si="125"/>
        <v>0</v>
      </c>
      <c r="M358" s="7">
        <f t="shared" si="126"/>
        <v>0</v>
      </c>
      <c r="N358" s="7">
        <f t="shared" si="136"/>
        <v>0</v>
      </c>
      <c r="O358" s="7">
        <f t="shared" si="137"/>
        <v>0</v>
      </c>
      <c r="P358" s="7">
        <f t="shared" si="157"/>
        <v>0</v>
      </c>
      <c r="Q358" s="7" t="e">
        <f t="shared" si="138"/>
        <v>#N/A</v>
      </c>
      <c r="R358" s="7">
        <f t="shared" si="156"/>
        <v>-656</v>
      </c>
      <c r="S358" s="7" t="e">
        <f t="shared" si="128"/>
        <v>#N/A</v>
      </c>
      <c r="T358" s="7" t="e">
        <f t="shared" si="129"/>
        <v>#N/A</v>
      </c>
      <c r="U358" s="7" t="e">
        <f t="shared" si="130"/>
        <v>#N/A</v>
      </c>
      <c r="V358" s="7" t="e">
        <f t="shared" si="145"/>
        <v>#N/A</v>
      </c>
      <c r="W358" s="7" t="e">
        <f t="shared" si="146"/>
        <v>#N/A</v>
      </c>
      <c r="X358" s="7" t="e">
        <f t="shared" si="131"/>
        <v>#N/A</v>
      </c>
      <c r="Y358" s="7" t="e">
        <f t="shared" si="132"/>
        <v>#N/A</v>
      </c>
      <c r="Z358" s="7" t="e">
        <f t="shared" si="133"/>
        <v>#N/A</v>
      </c>
      <c r="AA358" s="7" t="e">
        <f t="shared" si="134"/>
        <v>#N/A</v>
      </c>
      <c r="AB358" s="7">
        <f t="shared" si="147"/>
        <v>0</v>
      </c>
      <c r="AC358" s="7">
        <f t="shared" si="149"/>
        <v>0</v>
      </c>
      <c r="AD358" s="7" t="e">
        <f t="shared" si="148"/>
        <v>#N/A</v>
      </c>
      <c r="AG358" s="7" t="e">
        <f t="shared" si="139"/>
        <v>#N/A</v>
      </c>
      <c r="AH358" s="7" t="e">
        <f t="shared" si="140"/>
        <v>#N/A</v>
      </c>
      <c r="AI358" s="7" t="e">
        <f t="shared" si="141"/>
        <v>#N/A</v>
      </c>
      <c r="AJ358" s="7" t="e">
        <f t="shared" si="142"/>
        <v>#N/A</v>
      </c>
      <c r="AK358" s="7" t="e">
        <v>#N/A</v>
      </c>
      <c r="AL358" s="7">
        <v>108.54232727173599</v>
      </c>
      <c r="AN358" s="7" t="e">
        <f t="shared" si="143"/>
        <v>#N/A</v>
      </c>
      <c r="AO358" s="7" t="e">
        <f t="shared" si="144"/>
        <v>#N/A</v>
      </c>
      <c r="AP358" s="7">
        <v>75.253329390186607</v>
      </c>
      <c r="AQ358" s="7">
        <v>59.378821523799061</v>
      </c>
    </row>
    <row r="359" spans="1:43" outlineLevel="1">
      <c r="A359" s="95">
        <v>-655</v>
      </c>
      <c r="B359" s="8">
        <f t="shared" si="150"/>
        <v>15722.175397065468</v>
      </c>
      <c r="C359" s="9">
        <f t="shared" si="135"/>
        <v>299.74076398213703</v>
      </c>
      <c r="D359" s="9">
        <f t="shared" si="151"/>
        <v>109.69804569130014</v>
      </c>
      <c r="E359" s="9">
        <f t="shared" si="152"/>
        <v>250.80091255871699</v>
      </c>
      <c r="F359" s="6">
        <f t="shared" si="121"/>
        <v>0</v>
      </c>
      <c r="G359" s="7">
        <f t="shared" si="122"/>
        <v>0</v>
      </c>
      <c r="H359" s="7">
        <f t="shared" si="153"/>
        <v>0</v>
      </c>
      <c r="I359" s="7">
        <f t="shared" si="154"/>
        <v>0</v>
      </c>
      <c r="J359" s="7">
        <f t="shared" si="123"/>
        <v>0</v>
      </c>
      <c r="K359" s="7">
        <f t="shared" si="124"/>
        <v>0</v>
      </c>
      <c r="L359" s="7">
        <f t="shared" si="125"/>
        <v>0</v>
      </c>
      <c r="M359" s="7">
        <f t="shared" si="126"/>
        <v>0</v>
      </c>
      <c r="N359" s="7">
        <f t="shared" si="136"/>
        <v>0</v>
      </c>
      <c r="O359" s="7">
        <f t="shared" si="137"/>
        <v>0</v>
      </c>
      <c r="P359" s="7">
        <f t="shared" si="157"/>
        <v>0</v>
      </c>
      <c r="Q359" s="7" t="e">
        <f t="shared" si="138"/>
        <v>#N/A</v>
      </c>
      <c r="R359" s="7">
        <f t="shared" si="156"/>
        <v>-655</v>
      </c>
      <c r="S359" s="7" t="e">
        <f t="shared" si="128"/>
        <v>#N/A</v>
      </c>
      <c r="T359" s="7" t="e">
        <f t="shared" si="129"/>
        <v>#N/A</v>
      </c>
      <c r="U359" s="7" t="e">
        <f t="shared" si="130"/>
        <v>#N/A</v>
      </c>
      <c r="V359" s="7" t="e">
        <f t="shared" si="145"/>
        <v>#N/A</v>
      </c>
      <c r="W359" s="7" t="e">
        <f t="shared" si="146"/>
        <v>#N/A</v>
      </c>
      <c r="X359" s="7" t="e">
        <f t="shared" si="131"/>
        <v>#N/A</v>
      </c>
      <c r="Y359" s="7" t="e">
        <f t="shared" si="132"/>
        <v>#N/A</v>
      </c>
      <c r="Z359" s="7" t="e">
        <f t="shared" si="133"/>
        <v>#N/A</v>
      </c>
      <c r="AA359" s="7" t="e">
        <f t="shared" si="134"/>
        <v>#N/A</v>
      </c>
      <c r="AB359" s="7">
        <f t="shared" si="147"/>
        <v>0</v>
      </c>
      <c r="AC359" s="7">
        <f t="shared" si="149"/>
        <v>0</v>
      </c>
      <c r="AD359" s="7" t="e">
        <f t="shared" si="148"/>
        <v>#N/A</v>
      </c>
      <c r="AG359" s="7" t="e">
        <f t="shared" si="139"/>
        <v>#N/A</v>
      </c>
      <c r="AH359" s="7" t="e">
        <f t="shared" si="140"/>
        <v>#N/A</v>
      </c>
      <c r="AI359" s="7" t="e">
        <f t="shared" si="141"/>
        <v>#N/A</v>
      </c>
      <c r="AJ359" s="7" t="e">
        <f t="shared" si="142"/>
        <v>#N/A</v>
      </c>
      <c r="AK359" s="7" t="e">
        <v>#N/A</v>
      </c>
      <c r="AL359" s="7">
        <v>108.85185544977634</v>
      </c>
      <c r="AN359" s="7" t="e">
        <f t="shared" si="143"/>
        <v>#N/A</v>
      </c>
      <c r="AO359" s="7" t="e">
        <f t="shared" si="144"/>
        <v>#N/A</v>
      </c>
      <c r="AP359" s="7">
        <v>75.062042149407674</v>
      </c>
      <c r="AQ359" s="7">
        <v>59.570108764577995</v>
      </c>
    </row>
    <row r="360" spans="1:43" outlineLevel="1">
      <c r="A360" s="95">
        <v>-654</v>
      </c>
      <c r="B360" s="8">
        <f t="shared" si="150"/>
        <v>14846.920623400249</v>
      </c>
      <c r="C360" s="9">
        <f t="shared" si="135"/>
        <v>287.40623337589204</v>
      </c>
      <c r="D360" s="9">
        <f t="shared" si="151"/>
        <v>109.92895666130491</v>
      </c>
      <c r="E360" s="9">
        <f t="shared" si="152"/>
        <v>250.46065584874324</v>
      </c>
      <c r="F360" s="6">
        <f t="shared" si="121"/>
        <v>0</v>
      </c>
      <c r="G360" s="7">
        <f t="shared" si="122"/>
        <v>0</v>
      </c>
      <c r="H360" s="7">
        <f t="shared" si="153"/>
        <v>0</v>
      </c>
      <c r="I360" s="7">
        <f t="shared" si="154"/>
        <v>0</v>
      </c>
      <c r="J360" s="7">
        <f t="shared" si="123"/>
        <v>0</v>
      </c>
      <c r="K360" s="7">
        <f t="shared" si="124"/>
        <v>0</v>
      </c>
      <c r="L360" s="7">
        <f t="shared" si="125"/>
        <v>0</v>
      </c>
      <c r="M360" s="7">
        <f t="shared" si="126"/>
        <v>0</v>
      </c>
      <c r="N360" s="7">
        <f t="shared" si="136"/>
        <v>0</v>
      </c>
      <c r="O360" s="7">
        <f t="shared" si="137"/>
        <v>0</v>
      </c>
      <c r="P360" s="7">
        <f t="shared" si="157"/>
        <v>0</v>
      </c>
      <c r="Q360" s="7" t="e">
        <f t="shared" si="138"/>
        <v>#N/A</v>
      </c>
      <c r="R360" s="7">
        <f t="shared" si="156"/>
        <v>-654</v>
      </c>
      <c r="S360" s="7" t="e">
        <f t="shared" si="128"/>
        <v>#N/A</v>
      </c>
      <c r="T360" s="7" t="e">
        <f t="shared" si="129"/>
        <v>#N/A</v>
      </c>
      <c r="U360" s="7" t="e">
        <f t="shared" si="130"/>
        <v>#N/A</v>
      </c>
      <c r="V360" s="7" t="e">
        <f t="shared" si="145"/>
        <v>#N/A</v>
      </c>
      <c r="W360" s="7" t="e">
        <f t="shared" si="146"/>
        <v>#N/A</v>
      </c>
      <c r="X360" s="7" t="e">
        <f t="shared" si="131"/>
        <v>#N/A</v>
      </c>
      <c r="Y360" s="7" t="e">
        <f t="shared" si="132"/>
        <v>#N/A</v>
      </c>
      <c r="Z360" s="7" t="e">
        <f t="shared" si="133"/>
        <v>#N/A</v>
      </c>
      <c r="AA360" s="7" t="e">
        <f t="shared" si="134"/>
        <v>#N/A</v>
      </c>
      <c r="AB360" s="7">
        <f t="shared" si="147"/>
        <v>0</v>
      </c>
      <c r="AC360" s="7">
        <f t="shared" si="149"/>
        <v>0</v>
      </c>
      <c r="AD360" s="7" t="e">
        <f t="shared" si="148"/>
        <v>#N/A</v>
      </c>
      <c r="AG360" s="7" t="e">
        <f t="shared" si="139"/>
        <v>#N/A</v>
      </c>
      <c r="AH360" s="7" t="e">
        <f t="shared" si="140"/>
        <v>#N/A</v>
      </c>
      <c r="AI360" s="7" t="e">
        <f t="shared" si="141"/>
        <v>#N/A</v>
      </c>
      <c r="AJ360" s="7" t="e">
        <f t="shared" si="142"/>
        <v>#N/A</v>
      </c>
      <c r="AK360" s="7" t="e">
        <v>#N/A</v>
      </c>
      <c r="AL360" s="7">
        <v>109.16114020760135</v>
      </c>
      <c r="AN360" s="7" t="e">
        <f t="shared" si="143"/>
        <v>#N/A</v>
      </c>
      <c r="AO360" s="7" t="e">
        <f t="shared" si="144"/>
        <v>#N/A</v>
      </c>
      <c r="AP360" s="7">
        <v>74.73227394408849</v>
      </c>
      <c r="AQ360" s="7">
        <v>59.899876969897178</v>
      </c>
    </row>
    <row r="361" spans="1:43" outlineLevel="1">
      <c r="A361" s="95">
        <v>-653</v>
      </c>
      <c r="B361" s="8">
        <f t="shared" si="150"/>
        <v>14004.109724452719</v>
      </c>
      <c r="C361" s="9">
        <f t="shared" si="135"/>
        <v>275.50920274357003</v>
      </c>
      <c r="D361" s="9">
        <f t="shared" si="151"/>
        <v>110.16039735364879</v>
      </c>
      <c r="E361" s="9">
        <f t="shared" si="152"/>
        <v>250.12188425327423</v>
      </c>
      <c r="F361" s="6">
        <f t="shared" si="121"/>
        <v>0</v>
      </c>
      <c r="G361" s="7">
        <f t="shared" si="122"/>
        <v>0</v>
      </c>
      <c r="H361" s="7">
        <f t="shared" si="153"/>
        <v>0</v>
      </c>
      <c r="I361" s="7">
        <f t="shared" si="154"/>
        <v>0</v>
      </c>
      <c r="J361" s="7">
        <f t="shared" si="123"/>
        <v>0</v>
      </c>
      <c r="K361" s="7">
        <f t="shared" si="124"/>
        <v>0</v>
      </c>
      <c r="L361" s="7">
        <f t="shared" si="125"/>
        <v>0</v>
      </c>
      <c r="M361" s="7">
        <f t="shared" si="126"/>
        <v>0</v>
      </c>
      <c r="N361" s="7">
        <f t="shared" si="136"/>
        <v>0</v>
      </c>
      <c r="O361" s="7">
        <f t="shared" si="137"/>
        <v>0</v>
      </c>
      <c r="P361" s="7">
        <f t="shared" si="157"/>
        <v>0</v>
      </c>
      <c r="Q361" s="7" t="e">
        <f t="shared" si="138"/>
        <v>#N/A</v>
      </c>
      <c r="R361" s="7">
        <f t="shared" si="156"/>
        <v>-653</v>
      </c>
      <c r="S361" s="7" t="e">
        <f t="shared" si="128"/>
        <v>#N/A</v>
      </c>
      <c r="T361" s="7" t="e">
        <f t="shared" si="129"/>
        <v>#N/A</v>
      </c>
      <c r="U361" s="7" t="e">
        <f t="shared" si="130"/>
        <v>#N/A</v>
      </c>
      <c r="V361" s="7" t="e">
        <f t="shared" si="145"/>
        <v>#N/A</v>
      </c>
      <c r="W361" s="7" t="e">
        <f t="shared" si="146"/>
        <v>#N/A</v>
      </c>
      <c r="X361" s="7" t="e">
        <f t="shared" si="131"/>
        <v>#N/A</v>
      </c>
      <c r="Y361" s="7" t="e">
        <f t="shared" si="132"/>
        <v>#N/A</v>
      </c>
      <c r="Z361" s="7" t="e">
        <f t="shared" si="133"/>
        <v>#N/A</v>
      </c>
      <c r="AA361" s="7" t="e">
        <f t="shared" si="134"/>
        <v>#N/A</v>
      </c>
      <c r="AB361" s="7">
        <f t="shared" si="147"/>
        <v>0</v>
      </c>
      <c r="AC361" s="7">
        <f t="shared" si="149"/>
        <v>0</v>
      </c>
      <c r="AD361" s="7" t="e">
        <f t="shared" si="148"/>
        <v>#N/A</v>
      </c>
      <c r="AG361" s="7" t="e">
        <f t="shared" si="139"/>
        <v>#N/A</v>
      </c>
      <c r="AH361" s="7" t="e">
        <f t="shared" si="140"/>
        <v>#N/A</v>
      </c>
      <c r="AI361" s="7" t="e">
        <f t="shared" si="141"/>
        <v>#N/A</v>
      </c>
      <c r="AJ361" s="7" t="e">
        <f t="shared" si="142"/>
        <v>#N/A</v>
      </c>
      <c r="AK361" s="7" t="e">
        <v>#N/A</v>
      </c>
      <c r="AL361" s="7">
        <v>109.47018518118026</v>
      </c>
      <c r="AN361" s="7" t="e">
        <f t="shared" si="143"/>
        <v>#N/A</v>
      </c>
      <c r="AO361" s="7" t="e">
        <f t="shared" si="144"/>
        <v>#N/A</v>
      </c>
      <c r="AP361" s="7">
        <v>74.244278687268348</v>
      </c>
      <c r="AQ361" s="7">
        <v>60.38787222671732</v>
      </c>
    </row>
    <row r="362" spans="1:43" outlineLevel="1">
      <c r="A362" s="95">
        <v>-652</v>
      </c>
      <c r="B362" s="8">
        <f t="shared" si="150"/>
        <v>13193.141887726262</v>
      </c>
      <c r="C362" s="9">
        <f t="shared" si="135"/>
        <v>264.04284971145296</v>
      </c>
      <c r="D362" s="9">
        <f t="shared" si="151"/>
        <v>110.39240768468687</v>
      </c>
      <c r="E362" s="9">
        <f t="shared" si="152"/>
        <v>249.78435105504104</v>
      </c>
      <c r="F362" s="6">
        <f t="shared" si="121"/>
        <v>0</v>
      </c>
      <c r="G362" s="7">
        <f t="shared" si="122"/>
        <v>0</v>
      </c>
      <c r="H362" s="7">
        <f t="shared" si="153"/>
        <v>0</v>
      </c>
      <c r="I362" s="7">
        <f t="shared" si="154"/>
        <v>0</v>
      </c>
      <c r="J362" s="7">
        <f t="shared" si="123"/>
        <v>0</v>
      </c>
      <c r="K362" s="7">
        <f t="shared" si="124"/>
        <v>0</v>
      </c>
      <c r="L362" s="7">
        <f t="shared" si="125"/>
        <v>0</v>
      </c>
      <c r="M362" s="7">
        <f t="shared" si="126"/>
        <v>0</v>
      </c>
      <c r="N362" s="7">
        <f t="shared" si="136"/>
        <v>0</v>
      </c>
      <c r="O362" s="7">
        <f t="shared" si="137"/>
        <v>0</v>
      </c>
      <c r="P362" s="7">
        <f t="shared" si="157"/>
        <v>0</v>
      </c>
      <c r="Q362" s="7" t="e">
        <f t="shared" si="138"/>
        <v>#N/A</v>
      </c>
      <c r="R362" s="7">
        <f t="shared" si="156"/>
        <v>-652</v>
      </c>
      <c r="S362" s="7" t="e">
        <f t="shared" si="128"/>
        <v>#N/A</v>
      </c>
      <c r="T362" s="7" t="e">
        <f t="shared" si="129"/>
        <v>#N/A</v>
      </c>
      <c r="U362" s="7" t="e">
        <f t="shared" si="130"/>
        <v>#N/A</v>
      </c>
      <c r="V362" s="7" t="e">
        <f t="shared" si="145"/>
        <v>#N/A</v>
      </c>
      <c r="W362" s="7" t="e">
        <f t="shared" si="146"/>
        <v>#N/A</v>
      </c>
      <c r="X362" s="7" t="e">
        <f t="shared" si="131"/>
        <v>#N/A</v>
      </c>
      <c r="Y362" s="7" t="e">
        <f t="shared" si="132"/>
        <v>#N/A</v>
      </c>
      <c r="Z362" s="7" t="e">
        <f t="shared" si="133"/>
        <v>#N/A</v>
      </c>
      <c r="AA362" s="7" t="e">
        <f t="shared" si="134"/>
        <v>#N/A</v>
      </c>
      <c r="AB362" s="7">
        <f t="shared" si="147"/>
        <v>0</v>
      </c>
      <c r="AC362" s="7">
        <f t="shared" si="149"/>
        <v>0</v>
      </c>
      <c r="AD362" s="7" t="e">
        <f t="shared" si="148"/>
        <v>#N/A</v>
      </c>
      <c r="AG362" s="7" t="e">
        <f t="shared" si="139"/>
        <v>#N/A</v>
      </c>
      <c r="AH362" s="7" t="e">
        <f t="shared" si="140"/>
        <v>#N/A</v>
      </c>
      <c r="AI362" s="7" t="e">
        <f t="shared" si="141"/>
        <v>#N/A</v>
      </c>
      <c r="AJ362" s="7" t="e">
        <f t="shared" si="142"/>
        <v>#N/A</v>
      </c>
      <c r="AK362" s="7" t="e">
        <v>#N/A</v>
      </c>
      <c r="AL362" s="7">
        <v>109.7789787476932</v>
      </c>
      <c r="AN362" s="7" t="e">
        <f t="shared" si="143"/>
        <v>#N/A</v>
      </c>
      <c r="AO362" s="7" t="e">
        <f t="shared" si="144"/>
        <v>#N/A</v>
      </c>
      <c r="AP362" s="7">
        <v>73.561073455391238</v>
      </c>
      <c r="AQ362" s="7">
        <v>61.071077458594431</v>
      </c>
    </row>
    <row r="363" spans="1:43" outlineLevel="1">
      <c r="A363" s="95">
        <v>-651</v>
      </c>
      <c r="B363" s="8">
        <f t="shared" si="150"/>
        <v>12413.416300727986</v>
      </c>
      <c r="C363" s="9">
        <f t="shared" si="135"/>
        <v>252.99998569488525</v>
      </c>
      <c r="D363" s="9">
        <f t="shared" si="151"/>
        <v>110.62492075925077</v>
      </c>
      <c r="E363" s="9">
        <f t="shared" si="152"/>
        <v>249.44817574771346</v>
      </c>
      <c r="F363" s="6">
        <f t="shared" si="121"/>
        <v>0</v>
      </c>
      <c r="G363" s="7">
        <f t="shared" si="122"/>
        <v>0</v>
      </c>
      <c r="H363" s="7">
        <f t="shared" si="153"/>
        <v>0</v>
      </c>
      <c r="I363" s="7">
        <f t="shared" si="154"/>
        <v>0</v>
      </c>
      <c r="J363" s="7">
        <f t="shared" si="123"/>
        <v>0</v>
      </c>
      <c r="K363" s="7">
        <f t="shared" si="124"/>
        <v>0</v>
      </c>
      <c r="L363" s="7">
        <f t="shared" si="125"/>
        <v>0</v>
      </c>
      <c r="M363" s="7">
        <f t="shared" si="126"/>
        <v>0</v>
      </c>
      <c r="N363" s="7">
        <f t="shared" si="136"/>
        <v>0</v>
      </c>
      <c r="O363" s="7">
        <f t="shared" si="137"/>
        <v>0</v>
      </c>
      <c r="P363" s="7">
        <f t="shared" si="157"/>
        <v>0</v>
      </c>
      <c r="Q363" s="7" t="e">
        <f t="shared" si="138"/>
        <v>#N/A</v>
      </c>
      <c r="R363" s="7">
        <f t="shared" si="156"/>
        <v>-651</v>
      </c>
      <c r="S363" s="7" t="e">
        <f t="shared" si="128"/>
        <v>#N/A</v>
      </c>
      <c r="T363" s="7" t="e">
        <f t="shared" si="129"/>
        <v>#N/A</v>
      </c>
      <c r="U363" s="7" t="e">
        <f t="shared" si="130"/>
        <v>#N/A</v>
      </c>
      <c r="V363" s="7" t="e">
        <f t="shared" si="145"/>
        <v>#N/A</v>
      </c>
      <c r="W363" s="7" t="e">
        <f t="shared" si="146"/>
        <v>#N/A</v>
      </c>
      <c r="X363" s="7" t="e">
        <f t="shared" si="131"/>
        <v>#N/A</v>
      </c>
      <c r="Y363" s="7" t="e">
        <f t="shared" si="132"/>
        <v>#N/A</v>
      </c>
      <c r="Z363" s="7" t="e">
        <f t="shared" si="133"/>
        <v>#N/A</v>
      </c>
      <c r="AA363" s="7" t="e">
        <f t="shared" si="134"/>
        <v>#N/A</v>
      </c>
      <c r="AB363" s="7">
        <f t="shared" si="147"/>
        <v>0</v>
      </c>
      <c r="AC363" s="7">
        <f t="shared" si="149"/>
        <v>0</v>
      </c>
      <c r="AD363" s="7" t="e">
        <f t="shared" si="148"/>
        <v>#N/A</v>
      </c>
      <c r="AG363" s="7" t="e">
        <f t="shared" si="139"/>
        <v>#N/A</v>
      </c>
      <c r="AH363" s="7" t="e">
        <f t="shared" si="140"/>
        <v>#N/A</v>
      </c>
      <c r="AI363" s="7" t="e">
        <f t="shared" si="141"/>
        <v>#N/A</v>
      </c>
      <c r="AJ363" s="7" t="e">
        <f t="shared" si="142"/>
        <v>#N/A</v>
      </c>
      <c r="AK363" s="7" t="e">
        <v>#N/A</v>
      </c>
      <c r="AL363" s="7">
        <v>110.08751691371491</v>
      </c>
      <c r="AN363" s="7" t="e">
        <f t="shared" si="143"/>
        <v>#N/A</v>
      </c>
      <c r="AO363" s="7" t="e">
        <f t="shared" si="144"/>
        <v>#N/A</v>
      </c>
      <c r="AP363" s="7">
        <v>72.607578079122021</v>
      </c>
      <c r="AQ363" s="7">
        <v>62.024572834863648</v>
      </c>
    </row>
    <row r="364" spans="1:43" outlineLevel="1">
      <c r="A364" s="95">
        <v>-650</v>
      </c>
      <c r="B364" s="8">
        <f t="shared" si="150"/>
        <v>11664.332150961272</v>
      </c>
      <c r="C364" s="9">
        <f t="shared" si="135"/>
        <v>242.37378832014898</v>
      </c>
      <c r="D364" s="9">
        <f t="shared" si="151"/>
        <v>110.85797649369552</v>
      </c>
      <c r="E364" s="9">
        <f t="shared" si="152"/>
        <v>249.11347782496136</v>
      </c>
      <c r="F364" s="6">
        <f t="shared" si="121"/>
        <v>0</v>
      </c>
      <c r="G364" s="7">
        <f t="shared" si="122"/>
        <v>0</v>
      </c>
      <c r="H364" s="7">
        <f t="shared" si="153"/>
        <v>0</v>
      </c>
      <c r="I364" s="7">
        <f t="shared" si="154"/>
        <v>0</v>
      </c>
      <c r="J364" s="7">
        <f t="shared" si="123"/>
        <v>0</v>
      </c>
      <c r="K364" s="7">
        <f t="shared" si="124"/>
        <v>0</v>
      </c>
      <c r="L364" s="7">
        <f t="shared" si="125"/>
        <v>0</v>
      </c>
      <c r="M364" s="7">
        <f t="shared" si="126"/>
        <v>0</v>
      </c>
      <c r="N364" s="7">
        <f t="shared" si="136"/>
        <v>0</v>
      </c>
      <c r="O364" s="7">
        <f t="shared" si="137"/>
        <v>0</v>
      </c>
      <c r="P364" s="7">
        <f t="shared" si="157"/>
        <v>0</v>
      </c>
      <c r="Q364" s="7" t="e">
        <f t="shared" si="138"/>
        <v>#N/A</v>
      </c>
      <c r="R364" s="7">
        <f t="shared" si="156"/>
        <v>-650</v>
      </c>
      <c r="S364" s="7" t="e">
        <f t="shared" si="128"/>
        <v>#N/A</v>
      </c>
      <c r="T364" s="7" t="e">
        <f t="shared" si="129"/>
        <v>#N/A</v>
      </c>
      <c r="U364" s="7" t="e">
        <f t="shared" si="130"/>
        <v>#N/A</v>
      </c>
      <c r="V364" s="7" t="e">
        <f t="shared" si="145"/>
        <v>#N/A</v>
      </c>
      <c r="W364" s="7" t="e">
        <f t="shared" si="146"/>
        <v>#N/A</v>
      </c>
      <c r="X364" s="7" t="e">
        <f t="shared" si="131"/>
        <v>#N/A</v>
      </c>
      <c r="Y364" s="7" t="e">
        <f t="shared" si="132"/>
        <v>#N/A</v>
      </c>
      <c r="Z364" s="7" t="e">
        <f t="shared" si="133"/>
        <v>#N/A</v>
      </c>
      <c r="AA364" s="7" t="e">
        <f t="shared" si="134"/>
        <v>#N/A</v>
      </c>
      <c r="AB364" s="7">
        <f t="shared" si="147"/>
        <v>0</v>
      </c>
      <c r="AC364" s="7">
        <f t="shared" si="149"/>
        <v>0</v>
      </c>
      <c r="AD364" s="7" t="e">
        <f t="shared" si="148"/>
        <v>#N/A</v>
      </c>
      <c r="AG364" s="7" t="e">
        <f t="shared" si="139"/>
        <v>#N/A</v>
      </c>
      <c r="AH364" s="7" t="e">
        <f t="shared" si="140"/>
        <v>#N/A</v>
      </c>
      <c r="AI364" s="7" t="e">
        <f t="shared" si="141"/>
        <v>#N/A</v>
      </c>
      <c r="AJ364" s="7" t="e">
        <f t="shared" si="142"/>
        <v>#N/A</v>
      </c>
      <c r="AK364" s="7" t="e">
        <v>#N/A</v>
      </c>
      <c r="AL364" s="7">
        <v>110.39580331521462</v>
      </c>
      <c r="AN364" s="7" t="e">
        <f t="shared" si="143"/>
        <v>#N/A</v>
      </c>
      <c r="AO364" s="7" t="e">
        <f t="shared" si="144"/>
        <v>#N/A</v>
      </c>
      <c r="AP364" s="7">
        <v>71.189058803200254</v>
      </c>
      <c r="AQ364" s="7">
        <v>63.443092110785415</v>
      </c>
    </row>
    <row r="365" spans="1:43" outlineLevel="1">
      <c r="A365" s="95">
        <v>-649</v>
      </c>
      <c r="B365" s="8">
        <f t="shared" si="150"/>
        <v>10945.28862593323</v>
      </c>
      <c r="C365" s="9">
        <f t="shared" si="135"/>
        <v>232.1574352135261</v>
      </c>
      <c r="D365" s="9">
        <f t="shared" si="151"/>
        <v>111.09155376921997</v>
      </c>
      <c r="E365" s="9">
        <f t="shared" si="152"/>
        <v>248.78001056951584</v>
      </c>
      <c r="F365" s="6">
        <f t="shared" si="121"/>
        <v>0</v>
      </c>
      <c r="G365" s="7">
        <f t="shared" si="122"/>
        <v>0</v>
      </c>
      <c r="H365" s="7">
        <f t="shared" si="153"/>
        <v>0</v>
      </c>
      <c r="I365" s="7">
        <f t="shared" si="154"/>
        <v>0</v>
      </c>
      <c r="J365" s="7">
        <f t="shared" si="123"/>
        <v>0</v>
      </c>
      <c r="K365" s="7">
        <f t="shared" si="124"/>
        <v>0</v>
      </c>
      <c r="L365" s="7">
        <f t="shared" si="125"/>
        <v>0</v>
      </c>
      <c r="M365" s="7">
        <f t="shared" si="126"/>
        <v>0</v>
      </c>
      <c r="N365" s="7">
        <f t="shared" si="136"/>
        <v>0</v>
      </c>
      <c r="O365" s="7">
        <f t="shared" si="137"/>
        <v>0</v>
      </c>
      <c r="P365" s="7">
        <f t="shared" si="157"/>
        <v>0</v>
      </c>
      <c r="Q365" s="7" t="e">
        <f t="shared" si="138"/>
        <v>#N/A</v>
      </c>
      <c r="R365" s="7">
        <f t="shared" si="156"/>
        <v>-649</v>
      </c>
      <c r="S365" s="7" t="e">
        <f t="shared" si="128"/>
        <v>#N/A</v>
      </c>
      <c r="T365" s="7" t="e">
        <f t="shared" si="129"/>
        <v>#N/A</v>
      </c>
      <c r="U365" s="7" t="e">
        <f t="shared" si="130"/>
        <v>#N/A</v>
      </c>
      <c r="V365" s="7" t="e">
        <f t="shared" si="145"/>
        <v>#N/A</v>
      </c>
      <c r="W365" s="7" t="e">
        <f t="shared" si="146"/>
        <v>#N/A</v>
      </c>
      <c r="X365" s="7" t="e">
        <f t="shared" si="131"/>
        <v>#N/A</v>
      </c>
      <c r="Y365" s="7" t="e">
        <f t="shared" si="132"/>
        <v>#N/A</v>
      </c>
      <c r="Z365" s="7" t="e">
        <f t="shared" si="133"/>
        <v>#N/A</v>
      </c>
      <c r="AA365" s="7" t="e">
        <f t="shared" si="134"/>
        <v>#N/A</v>
      </c>
      <c r="AB365" s="7">
        <f t="shared" si="147"/>
        <v>0</v>
      </c>
      <c r="AC365" s="7">
        <f t="shared" si="149"/>
        <v>0</v>
      </c>
      <c r="AD365" s="7" t="e">
        <f t="shared" si="148"/>
        <v>#N/A</v>
      </c>
      <c r="AG365" s="7" t="e">
        <f t="shared" si="139"/>
        <v>#N/A</v>
      </c>
      <c r="AH365" s="7" t="e">
        <f t="shared" si="140"/>
        <v>#N/A</v>
      </c>
      <c r="AI365" s="7" t="e">
        <f t="shared" si="141"/>
        <v>#N/A</v>
      </c>
      <c r="AJ365" s="7" t="e">
        <f t="shared" si="142"/>
        <v>#N/A</v>
      </c>
      <c r="AK365" s="7" t="e">
        <v>#N/A</v>
      </c>
      <c r="AL365" s="7">
        <v>110.70383014406973</v>
      </c>
      <c r="AN365" s="7" t="e">
        <f t="shared" si="143"/>
        <v>#N/A</v>
      </c>
      <c r="AO365" s="7" t="e">
        <f t="shared" si="144"/>
        <v>#N/A</v>
      </c>
      <c r="AP365" s="7">
        <v>67.316075456992834</v>
      </c>
      <c r="AQ365" s="7">
        <v>67.316075456992834</v>
      </c>
    </row>
    <row r="366" spans="1:43" outlineLevel="1">
      <c r="A366" s="95">
        <v>-648</v>
      </c>
      <c r="B366" s="8">
        <f t="shared" si="150"/>
        <v>10255.684913147241</v>
      </c>
      <c r="C366" s="9">
        <f t="shared" si="135"/>
        <v>222.34373779036105</v>
      </c>
      <c r="D366" s="9">
        <f t="shared" si="151"/>
        <v>111.32564672581195</v>
      </c>
      <c r="E366" s="9">
        <f t="shared" si="152"/>
        <v>248.4480155453594</v>
      </c>
      <c r="F366" s="6">
        <f t="shared" si="121"/>
        <v>0</v>
      </c>
      <c r="G366" s="7">
        <f t="shared" si="122"/>
        <v>0</v>
      </c>
      <c r="H366" s="7">
        <f t="shared" si="153"/>
        <v>0</v>
      </c>
      <c r="I366" s="7">
        <f t="shared" si="154"/>
        <v>0</v>
      </c>
      <c r="J366" s="7">
        <f t="shared" si="123"/>
        <v>0</v>
      </c>
      <c r="K366" s="7">
        <f t="shared" si="124"/>
        <v>0</v>
      </c>
      <c r="L366" s="7">
        <f t="shared" si="125"/>
        <v>0</v>
      </c>
      <c r="M366" s="7">
        <f t="shared" si="126"/>
        <v>0</v>
      </c>
      <c r="N366" s="7">
        <f t="shared" si="136"/>
        <v>0</v>
      </c>
      <c r="O366" s="7">
        <f t="shared" si="137"/>
        <v>0</v>
      </c>
      <c r="P366" s="7">
        <f t="shared" si="157"/>
        <v>0</v>
      </c>
      <c r="Q366" s="7" t="e">
        <f t="shared" si="138"/>
        <v>#N/A</v>
      </c>
      <c r="R366" s="7">
        <f t="shared" si="156"/>
        <v>-648</v>
      </c>
      <c r="S366" s="7" t="e">
        <f t="shared" si="128"/>
        <v>#N/A</v>
      </c>
      <c r="T366" s="7" t="e">
        <f t="shared" si="129"/>
        <v>#N/A</v>
      </c>
      <c r="U366" s="7" t="e">
        <f t="shared" si="130"/>
        <v>#N/A</v>
      </c>
      <c r="V366" s="7" t="e">
        <f t="shared" si="145"/>
        <v>#N/A</v>
      </c>
      <c r="W366" s="7" t="e">
        <f t="shared" si="146"/>
        <v>#N/A</v>
      </c>
      <c r="X366" s="7" t="e">
        <f t="shared" si="131"/>
        <v>#N/A</v>
      </c>
      <c r="Y366" s="7" t="e">
        <f t="shared" si="132"/>
        <v>#N/A</v>
      </c>
      <c r="Z366" s="7" t="e">
        <f t="shared" si="133"/>
        <v>#N/A</v>
      </c>
      <c r="AA366" s="7" t="e">
        <f t="shared" si="134"/>
        <v>#N/A</v>
      </c>
      <c r="AB366" s="7">
        <f t="shared" si="147"/>
        <v>0</v>
      </c>
      <c r="AC366" s="7">
        <f t="shared" si="149"/>
        <v>0</v>
      </c>
      <c r="AD366" s="7" t="e">
        <f t="shared" si="148"/>
        <v>#N/A</v>
      </c>
      <c r="AG366" s="7" t="e">
        <f t="shared" si="139"/>
        <v>#N/A</v>
      </c>
      <c r="AH366" s="7" t="e">
        <f t="shared" si="140"/>
        <v>#N/A</v>
      </c>
      <c r="AI366" s="7" t="e">
        <f t="shared" si="141"/>
        <v>#N/A</v>
      </c>
      <c r="AJ366" s="7" t="e">
        <f t="shared" si="142"/>
        <v>#N/A</v>
      </c>
      <c r="AK366" s="7" t="e">
        <v>#N/A</v>
      </c>
      <c r="AL366" s="7">
        <v>111.01159722155222</v>
      </c>
      <c r="AN366" s="7" t="e">
        <f t="shared" si="143"/>
        <v>#N/A</v>
      </c>
      <c r="AO366" s="7" t="e">
        <f t="shared" si="144"/>
        <v>#N/A</v>
      </c>
      <c r="AP366" s="7" t="e">
        <v>#N/A</v>
      </c>
      <c r="AQ366" s="7" t="e">
        <v>#N/A</v>
      </c>
    </row>
    <row r="367" spans="1:43" outlineLevel="1">
      <c r="A367" s="95">
        <v>-647</v>
      </c>
      <c r="B367" s="8">
        <f t="shared" si="150"/>
        <v>9594.9202001104131</v>
      </c>
      <c r="C367" s="9">
        <f t="shared" si="135"/>
        <v>212.92587367693579</v>
      </c>
      <c r="D367" s="9">
        <f t="shared" si="151"/>
        <v>111.56023424467026</v>
      </c>
      <c r="E367" s="9">
        <f t="shared" si="152"/>
        <v>248.11724603522356</v>
      </c>
      <c r="F367" s="6">
        <f t="shared" si="121"/>
        <v>0</v>
      </c>
      <c r="G367" s="7">
        <f t="shared" si="122"/>
        <v>0</v>
      </c>
      <c r="H367" s="7">
        <f t="shared" si="153"/>
        <v>0</v>
      </c>
      <c r="I367" s="7">
        <f t="shared" si="154"/>
        <v>0</v>
      </c>
      <c r="J367" s="7">
        <f t="shared" si="123"/>
        <v>0</v>
      </c>
      <c r="K367" s="7">
        <f t="shared" si="124"/>
        <v>0</v>
      </c>
      <c r="L367" s="7">
        <f t="shared" si="125"/>
        <v>0</v>
      </c>
      <c r="M367" s="7">
        <f t="shared" si="126"/>
        <v>0</v>
      </c>
      <c r="N367" s="7">
        <f t="shared" si="136"/>
        <v>0</v>
      </c>
      <c r="O367" s="7">
        <f t="shared" si="137"/>
        <v>0</v>
      </c>
      <c r="P367" s="7">
        <f t="shared" si="157"/>
        <v>0</v>
      </c>
      <c r="Q367" s="7" t="e">
        <f t="shared" si="138"/>
        <v>#N/A</v>
      </c>
      <c r="R367" s="7">
        <f t="shared" si="156"/>
        <v>-647</v>
      </c>
      <c r="S367" s="7" t="e">
        <f t="shared" si="128"/>
        <v>#N/A</v>
      </c>
      <c r="T367" s="7" t="e">
        <f t="shared" si="129"/>
        <v>#N/A</v>
      </c>
      <c r="U367" s="7" t="e">
        <f t="shared" si="130"/>
        <v>#N/A</v>
      </c>
      <c r="V367" s="7" t="e">
        <f t="shared" si="145"/>
        <v>#N/A</v>
      </c>
      <c r="W367" s="7" t="e">
        <f t="shared" si="146"/>
        <v>#N/A</v>
      </c>
      <c r="X367" s="7" t="e">
        <f t="shared" si="131"/>
        <v>#N/A</v>
      </c>
      <c r="Y367" s="7" t="e">
        <f t="shared" si="132"/>
        <v>#N/A</v>
      </c>
      <c r="Z367" s="7" t="e">
        <f t="shared" si="133"/>
        <v>#N/A</v>
      </c>
      <c r="AA367" s="7" t="e">
        <f t="shared" si="134"/>
        <v>#N/A</v>
      </c>
      <c r="AB367" s="7">
        <f t="shared" si="147"/>
        <v>0</v>
      </c>
      <c r="AC367" s="7">
        <f t="shared" si="149"/>
        <v>0</v>
      </c>
      <c r="AD367" s="7" t="e">
        <f t="shared" si="148"/>
        <v>#N/A</v>
      </c>
      <c r="AG367" s="7" t="e">
        <f t="shared" si="139"/>
        <v>#N/A</v>
      </c>
      <c r="AH367" s="7" t="e">
        <f t="shared" si="140"/>
        <v>#N/A</v>
      </c>
      <c r="AI367" s="7" t="e">
        <f t="shared" si="141"/>
        <v>#N/A</v>
      </c>
      <c r="AJ367" s="7" t="e">
        <f t="shared" si="142"/>
        <v>#N/A</v>
      </c>
      <c r="AK367" s="7" t="e">
        <v>#N/A</v>
      </c>
      <c r="AL367" s="7">
        <v>111.31909292484227</v>
      </c>
      <c r="AN367" s="7" t="e">
        <f t="shared" si="143"/>
        <v>#N/A</v>
      </c>
      <c r="AO367" s="7" t="e">
        <f t="shared" si="144"/>
        <v>#N/A</v>
      </c>
      <c r="AP367" s="7" t="e">
        <v>#N/A</v>
      </c>
      <c r="AQ367" s="7" t="e">
        <v>#N/A</v>
      </c>
    </row>
    <row r="368" spans="1:43" outlineLevel="1">
      <c r="A368" s="95">
        <v>-646</v>
      </c>
      <c r="B368" s="8">
        <f t="shared" si="150"/>
        <v>8962.3936743261293</v>
      </c>
      <c r="C368" s="9">
        <f t="shared" si="135"/>
        <v>203.89702049953246</v>
      </c>
      <c r="D368" s="9">
        <f t="shared" si="151"/>
        <v>111.79534098336093</v>
      </c>
      <c r="E368" s="9">
        <f t="shared" si="152"/>
        <v>247.78794360309081</v>
      </c>
      <c r="F368" s="6">
        <f t="shared" si="121"/>
        <v>0</v>
      </c>
      <c r="G368" s="7">
        <f t="shared" si="122"/>
        <v>0</v>
      </c>
      <c r="H368" s="7">
        <f t="shared" si="153"/>
        <v>0</v>
      </c>
      <c r="I368" s="7">
        <f t="shared" si="154"/>
        <v>0</v>
      </c>
      <c r="J368" s="7">
        <f t="shared" si="123"/>
        <v>0</v>
      </c>
      <c r="K368" s="7">
        <f t="shared" si="124"/>
        <v>0</v>
      </c>
      <c r="L368" s="7">
        <f t="shared" si="125"/>
        <v>0</v>
      </c>
      <c r="M368" s="7">
        <f t="shared" si="126"/>
        <v>0</v>
      </c>
      <c r="N368" s="7">
        <f t="shared" si="136"/>
        <v>0</v>
      </c>
      <c r="O368" s="7">
        <f t="shared" si="137"/>
        <v>0</v>
      </c>
      <c r="P368" s="7">
        <f t="shared" si="157"/>
        <v>0</v>
      </c>
      <c r="Q368" s="7" t="e">
        <f t="shared" si="138"/>
        <v>#N/A</v>
      </c>
      <c r="R368" s="7">
        <f t="shared" si="156"/>
        <v>-646</v>
      </c>
      <c r="S368" s="7" t="e">
        <f t="shared" si="128"/>
        <v>#N/A</v>
      </c>
      <c r="T368" s="7" t="e">
        <f t="shared" si="129"/>
        <v>#N/A</v>
      </c>
      <c r="U368" s="7" t="e">
        <f t="shared" si="130"/>
        <v>#N/A</v>
      </c>
      <c r="V368" s="7" t="e">
        <f t="shared" si="145"/>
        <v>#N/A</v>
      </c>
      <c r="W368" s="7" t="e">
        <f t="shared" si="146"/>
        <v>#N/A</v>
      </c>
      <c r="X368" s="7" t="e">
        <f t="shared" si="131"/>
        <v>#N/A</v>
      </c>
      <c r="Y368" s="7" t="e">
        <f t="shared" si="132"/>
        <v>#N/A</v>
      </c>
      <c r="Z368" s="7" t="e">
        <f t="shared" si="133"/>
        <v>#N/A</v>
      </c>
      <c r="AA368" s="7" t="e">
        <f t="shared" si="134"/>
        <v>#N/A</v>
      </c>
      <c r="AB368" s="7">
        <f t="shared" si="147"/>
        <v>0</v>
      </c>
      <c r="AC368" s="7">
        <f t="shared" si="149"/>
        <v>0</v>
      </c>
      <c r="AD368" s="7" t="e">
        <f t="shared" si="148"/>
        <v>#N/A</v>
      </c>
      <c r="AG368" s="7" t="e">
        <f t="shared" si="139"/>
        <v>#N/A</v>
      </c>
      <c r="AH368" s="7" t="e">
        <f t="shared" si="140"/>
        <v>#N/A</v>
      </c>
      <c r="AI368" s="7" t="e">
        <f t="shared" si="141"/>
        <v>#N/A</v>
      </c>
      <c r="AJ368" s="7" t="e">
        <f t="shared" si="142"/>
        <v>#N/A</v>
      </c>
      <c r="AK368" s="7" t="e">
        <v>#N/A</v>
      </c>
      <c r="AL368" s="7">
        <v>111.62631707521183</v>
      </c>
      <c r="AN368" s="7" t="e">
        <f t="shared" si="143"/>
        <v>#N/A</v>
      </c>
      <c r="AO368" s="7" t="e">
        <f t="shared" si="144"/>
        <v>#N/A</v>
      </c>
      <c r="AP368" s="7" t="e">
        <v>#N/A</v>
      </c>
      <c r="AQ368" s="7" t="e">
        <v>#N/A</v>
      </c>
    </row>
    <row r="369" spans="1:43" outlineLevel="1">
      <c r="A369" s="95">
        <v>-645</v>
      </c>
      <c r="B369" s="8">
        <f t="shared" si="150"/>
        <v>8357.5045233014971</v>
      </c>
      <c r="C369" s="9">
        <f t="shared" si="135"/>
        <v>195.24998967349529</v>
      </c>
      <c r="D369" s="9">
        <f t="shared" si="151"/>
        <v>112.03094582308275</v>
      </c>
      <c r="E369" s="9">
        <f t="shared" si="152"/>
        <v>247.4598615316923</v>
      </c>
      <c r="F369" s="6">
        <f t="shared" si="121"/>
        <v>0</v>
      </c>
      <c r="G369" s="7">
        <f t="shared" si="122"/>
        <v>0</v>
      </c>
      <c r="H369" s="7">
        <f t="shared" si="153"/>
        <v>0</v>
      </c>
      <c r="I369" s="7">
        <f t="shared" si="154"/>
        <v>0</v>
      </c>
      <c r="J369" s="7">
        <f t="shared" si="123"/>
        <v>0</v>
      </c>
      <c r="K369" s="7">
        <f t="shared" si="124"/>
        <v>0</v>
      </c>
      <c r="L369" s="7">
        <f t="shared" si="125"/>
        <v>0</v>
      </c>
      <c r="M369" s="7">
        <f t="shared" si="126"/>
        <v>0</v>
      </c>
      <c r="N369" s="7">
        <f t="shared" si="136"/>
        <v>0</v>
      </c>
      <c r="O369" s="7">
        <f t="shared" si="137"/>
        <v>0</v>
      </c>
      <c r="P369" s="7">
        <f t="shared" si="157"/>
        <v>0</v>
      </c>
      <c r="Q369" s="7" t="e">
        <f t="shared" si="138"/>
        <v>#N/A</v>
      </c>
      <c r="R369" s="7">
        <f t="shared" si="156"/>
        <v>-645</v>
      </c>
      <c r="S369" s="7" t="e">
        <f t="shared" si="128"/>
        <v>#N/A</v>
      </c>
      <c r="T369" s="7" t="e">
        <f t="shared" si="129"/>
        <v>#N/A</v>
      </c>
      <c r="U369" s="7" t="e">
        <f t="shared" si="130"/>
        <v>#N/A</v>
      </c>
      <c r="V369" s="7" t="e">
        <f t="shared" si="145"/>
        <v>#N/A</v>
      </c>
      <c r="W369" s="7" t="e">
        <f t="shared" si="146"/>
        <v>#N/A</v>
      </c>
      <c r="X369" s="7" t="e">
        <f t="shared" si="131"/>
        <v>#N/A</v>
      </c>
      <c r="Y369" s="7" t="e">
        <f t="shared" si="132"/>
        <v>#N/A</v>
      </c>
      <c r="Z369" s="7" t="e">
        <f t="shared" si="133"/>
        <v>#N/A</v>
      </c>
      <c r="AA369" s="7" t="e">
        <f t="shared" si="134"/>
        <v>#N/A</v>
      </c>
      <c r="AB369" s="7">
        <f t="shared" si="147"/>
        <v>0</v>
      </c>
      <c r="AC369" s="7">
        <f t="shared" si="149"/>
        <v>0</v>
      </c>
      <c r="AD369" s="7" t="e">
        <f t="shared" si="148"/>
        <v>#N/A</v>
      </c>
      <c r="AG369" s="7" t="e">
        <f t="shared" si="139"/>
        <v>#N/A</v>
      </c>
      <c r="AH369" s="7" t="e">
        <f t="shared" si="140"/>
        <v>#N/A</v>
      </c>
      <c r="AI369" s="7" t="e">
        <f t="shared" si="141"/>
        <v>#N/A</v>
      </c>
      <c r="AJ369" s="7" t="e">
        <f t="shared" si="142"/>
        <v>#N/A</v>
      </c>
      <c r="AK369" s="7" t="e">
        <v>#N/A</v>
      </c>
      <c r="AL369" s="7">
        <v>111.93326186453834</v>
      </c>
      <c r="AN369" s="7" t="e">
        <f t="shared" si="143"/>
        <v>#N/A</v>
      </c>
      <c r="AO369" s="7" t="e">
        <f t="shared" si="144"/>
        <v>#N/A</v>
      </c>
      <c r="AP369" s="7" t="e">
        <v>#N/A</v>
      </c>
      <c r="AQ369" s="7" t="e">
        <v>#N/A</v>
      </c>
    </row>
    <row r="370" spans="1:43" outlineLevel="1">
      <c r="A370" s="95">
        <v>-644</v>
      </c>
      <c r="B370" s="8">
        <f t="shared" si="150"/>
        <v>7779.6519345398992</v>
      </c>
      <c r="C370" s="9">
        <f t="shared" si="135"/>
        <v>186.97795882510638</v>
      </c>
      <c r="D370" s="9">
        <f t="shared" si="151"/>
        <v>112.26704290382361</v>
      </c>
      <c r="E370" s="9">
        <f t="shared" si="152"/>
        <v>247.13324138501031</v>
      </c>
      <c r="F370" s="6">
        <f t="shared" ref="F370:F433" si="158">IF(A370&lt;=$A$93,1,0)*(A370&gt;=-$C$46/2)</f>
        <v>0</v>
      </c>
      <c r="G370" s="7">
        <f t="shared" ref="G370:G433" si="159">IF($C$52=1,IF(AND(A370&gt;=$A$94,A370&lt;=$A$96),1,0),IF(AND(A370&gt;=$A$94,A370&lt;=$A$96),1,0))</f>
        <v>0</v>
      </c>
      <c r="H370" s="7">
        <f t="shared" si="153"/>
        <v>0</v>
      </c>
      <c r="I370" s="7">
        <f t="shared" si="154"/>
        <v>0</v>
      </c>
      <c r="J370" s="7">
        <f t="shared" ref="J370:J433" si="160">IF(A370&gt;=$A$93+$C$78-IF($C$36="yes",$C$44,0),1,0)</f>
        <v>0</v>
      </c>
      <c r="K370" s="7">
        <f t="shared" ref="K370:K433" si="161">IF(A370&gt;=$A$93+$C$78+$C$75-IF($C$36="yes",$C$44,0),1,0)</f>
        <v>0</v>
      </c>
      <c r="L370" s="7">
        <f t="shared" ref="L370:L433" si="162">IF(A370&gt;=$A$93+$C$78+$C$76+$C$75-IF($C$36="yes",$C$44,0),1,0)</f>
        <v>0</v>
      </c>
      <c r="M370" s="7">
        <f t="shared" ref="M370:M433" si="163">IF(A370&gt;$A$93+$C$78+$C$76+2*$C$75-IF($C$36="yes",$C$44,0),1,0)</f>
        <v>0</v>
      </c>
      <c r="N370" s="7">
        <f t="shared" si="136"/>
        <v>0</v>
      </c>
      <c r="O370" s="7">
        <f t="shared" si="137"/>
        <v>0</v>
      </c>
      <c r="P370" s="7">
        <f t="shared" si="157"/>
        <v>0</v>
      </c>
      <c r="Q370" s="7" t="e">
        <f t="shared" si="138"/>
        <v>#N/A</v>
      </c>
      <c r="R370" s="7">
        <f t="shared" si="156"/>
        <v>-644</v>
      </c>
      <c r="S370" s="7" t="e">
        <f t="shared" ref="S370:S433" si="164">IF($B$22="Design",AG370,AK370)</f>
        <v>#N/A</v>
      </c>
      <c r="T370" s="7" t="e">
        <f t="shared" ref="T370:T433" si="165">IF($B$22="Design",AH370,AL370)</f>
        <v>#N/A</v>
      </c>
      <c r="U370" s="7" t="e">
        <f t="shared" ref="U370:U433" si="166">IF($C$39="yes",IF(NOT(ISNA(VLOOKUP(A370,$A$91:$B$100,2,FALSE))),VLOOKUP(A370,$A$91:$B$100,2,FALSE),NA()),NA())</f>
        <v>#N/A</v>
      </c>
      <c r="V370" s="7" t="e">
        <f t="shared" si="145"/>
        <v>#N/A</v>
      </c>
      <c r="W370" s="7" t="e">
        <f t="shared" si="146"/>
        <v>#N/A</v>
      </c>
      <c r="X370" s="7" t="e">
        <f t="shared" ref="X370:X433" si="167">IF($C$38="yes",IF(NOT(ISNA(VLOOKUP(A370,$B$103:$C$105,1,FALSE))),VLOOKUP(A370,$B$103:$C$105,2,FALSE),NA()),NA())</f>
        <v>#N/A</v>
      </c>
      <c r="Y370" s="7" t="e">
        <f t="shared" ref="Y370:Y433" si="168">IF($C$38="yes",IF(NOT(ISNA(VLOOKUP(A370,$B$106:$C$108,1,FALSE))),VLOOKUP(A370,$B$106:$C$108,2,FALSE),NA()),NA())</f>
        <v>#N/A</v>
      </c>
      <c r="Z370" s="7" t="e">
        <f t="shared" ref="Z370:Z433" si="169">IF($C$38="yes",IF(NOT(ISNA(VLOOKUP(A370,$D$103:$E$108,1,FALSE))),VLOOKUP(A370,$D$103:$E$108,2,FALSE),NA()),NA())</f>
        <v>#N/A</v>
      </c>
      <c r="AA370" s="7" t="e">
        <f t="shared" ref="AA370:AA433" si="170">IF($C$38="yes",IF(NOT(ISNA(VLOOKUP(A370,$F$103:$G$108,1,FALSE))),VLOOKUP(A370,$F$103:$G$108,2,FALSE),NA()),NA())</f>
        <v>#N/A</v>
      </c>
      <c r="AB370" s="7">
        <f t="shared" si="147"/>
        <v>0</v>
      </c>
      <c r="AC370" s="7">
        <f t="shared" si="149"/>
        <v>0</v>
      </c>
      <c r="AD370" s="7" t="e">
        <f t="shared" si="148"/>
        <v>#N/A</v>
      </c>
      <c r="AG370" s="7" t="e">
        <f t="shared" si="139"/>
        <v>#N/A</v>
      </c>
      <c r="AH370" s="7" t="e">
        <f t="shared" si="140"/>
        <v>#N/A</v>
      </c>
      <c r="AI370" s="7" t="e">
        <f t="shared" si="141"/>
        <v>#N/A</v>
      </c>
      <c r="AJ370" s="7" t="e">
        <f t="shared" si="142"/>
        <v>#N/A</v>
      </c>
      <c r="AK370" s="7" t="e">
        <v>#N/A</v>
      </c>
      <c r="AL370" s="7">
        <v>112.23993092879103</v>
      </c>
      <c r="AN370" s="7" t="e">
        <f t="shared" si="143"/>
        <v>#N/A</v>
      </c>
      <c r="AO370" s="7" t="e">
        <f t="shared" si="144"/>
        <v>#N/A</v>
      </c>
      <c r="AP370" s="7" t="e">
        <v>#N/A</v>
      </c>
      <c r="AQ370" s="7" t="e">
        <v>#N/A</v>
      </c>
    </row>
    <row r="371" spans="1:43" outlineLevel="1">
      <c r="A371" s="95">
        <v>-643</v>
      </c>
      <c r="B371" s="8">
        <f t="shared" si="150"/>
        <v>7228.2350955484435</v>
      </c>
      <c r="C371" s="9">
        <f t="shared" ref="C371:C434" si="171">spline($A$94:$A$96,$B$94:$B$96,A371)</f>
        <v>179.07410558064785</v>
      </c>
      <c r="D371" s="9">
        <f t="shared" si="151"/>
        <v>112.50361110678226</v>
      </c>
      <c r="E371" s="9">
        <f t="shared" si="152"/>
        <v>246.80783644577681</v>
      </c>
      <c r="F371" s="6">
        <f t="shared" si="158"/>
        <v>0</v>
      </c>
      <c r="G371" s="7">
        <f t="shared" si="159"/>
        <v>0</v>
      </c>
      <c r="H371" s="7">
        <f t="shared" si="153"/>
        <v>0</v>
      </c>
      <c r="I371" s="7">
        <f t="shared" si="154"/>
        <v>0</v>
      </c>
      <c r="J371" s="7">
        <f t="shared" si="160"/>
        <v>0</v>
      </c>
      <c r="K371" s="7">
        <f t="shared" si="161"/>
        <v>0</v>
      </c>
      <c r="L371" s="7">
        <f t="shared" si="162"/>
        <v>0</v>
      </c>
      <c r="M371" s="7">
        <f t="shared" si="163"/>
        <v>0</v>
      </c>
      <c r="N371" s="7">
        <f t="shared" ref="N371:N434" si="172">IF(AND(J371=1,K371=0),($C$75^2-(A371-$A$93+IF($C$36="yes",$C$44,0)-$C$78-$C$75)^2)^0.5+T371-$C$77+IF($C$36="yes",$C$44,0),0)</f>
        <v>0</v>
      </c>
      <c r="O371" s="7">
        <f t="shared" ref="O371:O434" si="173">IF(AND(K371=1,L371=0),MAX($N$114:$N$814),0)</f>
        <v>0</v>
      </c>
      <c r="P371" s="7">
        <f t="shared" si="157"/>
        <v>0</v>
      </c>
      <c r="Q371" s="7" t="e">
        <f t="shared" ref="Q371:Q434" si="174">IF($C$37="yes",IF(SUM(N371:P371)&gt;0,SUM(N371:P371),NA()),NA())</f>
        <v>#N/A</v>
      </c>
      <c r="R371" s="7">
        <f t="shared" si="156"/>
        <v>-643</v>
      </c>
      <c r="S371" s="7" t="e">
        <f t="shared" si="164"/>
        <v>#N/A</v>
      </c>
      <c r="T371" s="7" t="e">
        <f t="shared" si="165"/>
        <v>#N/A</v>
      </c>
      <c r="U371" s="7" t="e">
        <f t="shared" si="166"/>
        <v>#N/A</v>
      </c>
      <c r="V371" s="7" t="e">
        <f t="shared" si="145"/>
        <v>#N/A</v>
      </c>
      <c r="W371" s="7" t="e">
        <f t="shared" si="146"/>
        <v>#N/A</v>
      </c>
      <c r="X371" s="7" t="e">
        <f t="shared" si="167"/>
        <v>#N/A</v>
      </c>
      <c r="Y371" s="7" t="e">
        <f t="shared" si="168"/>
        <v>#N/A</v>
      </c>
      <c r="Z371" s="7" t="e">
        <f t="shared" si="169"/>
        <v>#N/A</v>
      </c>
      <c r="AA371" s="7" t="e">
        <f t="shared" si="170"/>
        <v>#N/A</v>
      </c>
      <c r="AB371" s="7">
        <f t="shared" si="147"/>
        <v>0</v>
      </c>
      <c r="AC371" s="7">
        <f t="shared" si="149"/>
        <v>0</v>
      </c>
      <c r="AD371" s="7" t="e">
        <f t="shared" si="148"/>
        <v>#N/A</v>
      </c>
      <c r="AG371" s="7" t="e">
        <f t="shared" ref="AG371:AG434" si="175">IF(F371*B371=0,NA(),B371*F371)</f>
        <v>#N/A</v>
      </c>
      <c r="AH371" s="7" t="e">
        <f t="shared" ref="AH371:AH434" si="176">IF(SUMPRODUCT(C371:E371,G371:I371)=0,NA(),SUMPRODUCT(C371:E371,G371:I371))</f>
        <v>#N/A</v>
      </c>
      <c r="AI371" s="7" t="e">
        <f t="shared" ref="AI371:AI434" si="177">IF(F371*B371=0,NA(),B371*F371)</f>
        <v>#N/A</v>
      </c>
      <c r="AJ371" s="7" t="e">
        <f t="shared" ref="AJ371:AJ434" si="178">IF(SUMPRODUCT(C371:E371,G371:I371)=0,NA(),SUMPRODUCT(C371:E371,G371:I371))</f>
        <v>#N/A</v>
      </c>
      <c r="AK371" s="7" t="e">
        <v>#N/A</v>
      </c>
      <c r="AL371" s="7">
        <v>112.54632027454457</v>
      </c>
      <c r="AN371" s="7" t="e">
        <f t="shared" ref="AN371:AN434" si="179">IF($C$37="yes",Q371,NA())</f>
        <v>#N/A</v>
      </c>
      <c r="AO371" s="7" t="e">
        <f t="shared" ref="AO371:AO434" si="180">IF($C$37="yes",2*$L$107-AN371,NA())</f>
        <v>#N/A</v>
      </c>
      <c r="AP371" s="7" t="e">
        <v>#N/A</v>
      </c>
      <c r="AQ371" s="7" t="e">
        <v>#N/A</v>
      </c>
    </row>
    <row r="372" spans="1:43" outlineLevel="1">
      <c r="A372" s="95">
        <v>-642</v>
      </c>
      <c r="B372" s="8">
        <f t="shared" si="150"/>
        <v>6702.6531938314438</v>
      </c>
      <c r="C372" s="9">
        <f t="shared" si="171"/>
        <v>171.53124135546386</v>
      </c>
      <c r="D372" s="9">
        <f t="shared" si="151"/>
        <v>112.74069034831379</v>
      </c>
      <c r="E372" s="9">
        <f t="shared" si="152"/>
        <v>246.4838882779741</v>
      </c>
      <c r="F372" s="6">
        <f t="shared" si="158"/>
        <v>0</v>
      </c>
      <c r="G372" s="7">
        <f t="shared" si="159"/>
        <v>0</v>
      </c>
      <c r="H372" s="7">
        <f t="shared" si="153"/>
        <v>0</v>
      </c>
      <c r="I372" s="7">
        <f t="shared" si="154"/>
        <v>0</v>
      </c>
      <c r="J372" s="7">
        <f t="shared" si="160"/>
        <v>0</v>
      </c>
      <c r="K372" s="7">
        <f t="shared" si="161"/>
        <v>0</v>
      </c>
      <c r="L372" s="7">
        <f t="shared" si="162"/>
        <v>0</v>
      </c>
      <c r="M372" s="7">
        <f t="shared" si="163"/>
        <v>0</v>
      </c>
      <c r="N372" s="7">
        <f t="shared" si="172"/>
        <v>0</v>
      </c>
      <c r="O372" s="7">
        <f t="shared" si="173"/>
        <v>0</v>
      </c>
      <c r="P372" s="7">
        <f t="shared" si="157"/>
        <v>0</v>
      </c>
      <c r="Q372" s="7" t="e">
        <f t="shared" si="174"/>
        <v>#N/A</v>
      </c>
      <c r="R372" s="7">
        <f t="shared" si="156"/>
        <v>-642</v>
      </c>
      <c r="S372" s="7" t="e">
        <f t="shared" si="164"/>
        <v>#N/A</v>
      </c>
      <c r="T372" s="7" t="e">
        <f t="shared" si="165"/>
        <v>#N/A</v>
      </c>
      <c r="U372" s="7" t="e">
        <f t="shared" si="166"/>
        <v>#N/A</v>
      </c>
      <c r="V372" s="7" t="e">
        <f t="shared" ref="V372:V435" si="181">IF(DesignMode="Design",AN372,AP372)</f>
        <v>#N/A</v>
      </c>
      <c r="W372" s="7" t="e">
        <f t="shared" ref="W372:W435" si="182">IF(DesignMode="Design",AO372,AQ372)</f>
        <v>#N/A</v>
      </c>
      <c r="X372" s="7" t="e">
        <f t="shared" si="167"/>
        <v>#N/A</v>
      </c>
      <c r="Y372" s="7" t="e">
        <f t="shared" si="168"/>
        <v>#N/A</v>
      </c>
      <c r="Z372" s="7" t="e">
        <f t="shared" si="169"/>
        <v>#N/A</v>
      </c>
      <c r="AA372" s="7" t="e">
        <f t="shared" si="170"/>
        <v>#N/A</v>
      </c>
      <c r="AB372" s="7">
        <f t="shared" ref="AB372:AB435" si="183">IF(NOT(ISNA(T372)),(R372-R371)*T372*2,0)</f>
        <v>0</v>
      </c>
      <c r="AC372" s="7">
        <f t="shared" si="149"/>
        <v>0</v>
      </c>
      <c r="AD372" s="7" t="e">
        <f t="shared" ref="AD372:AD435" si="184">IF($C$39="yes",IF(OR(NOT(ISNA(U371)),NOT(ISNA(U373)),NOT(ISNA(U372))),(T372-T371)/(R372-R371)*width/1.4/2,NA()),NA())</f>
        <v>#N/A</v>
      </c>
      <c r="AG372" s="7" t="e">
        <f t="shared" si="175"/>
        <v>#N/A</v>
      </c>
      <c r="AH372" s="7" t="e">
        <f t="shared" si="176"/>
        <v>#N/A</v>
      </c>
      <c r="AI372" s="7" t="e">
        <f t="shared" si="177"/>
        <v>#N/A</v>
      </c>
      <c r="AJ372" s="7" t="e">
        <f t="shared" si="178"/>
        <v>#N/A</v>
      </c>
      <c r="AK372" s="7" t="e">
        <v>#N/A</v>
      </c>
      <c r="AL372" s="7">
        <v>112.85241827897919</v>
      </c>
      <c r="AN372" s="7" t="e">
        <f t="shared" si="179"/>
        <v>#N/A</v>
      </c>
      <c r="AO372" s="7" t="e">
        <f t="shared" si="180"/>
        <v>#N/A</v>
      </c>
      <c r="AP372" s="7" t="e">
        <v>#N/A</v>
      </c>
      <c r="AQ372" s="7" t="e">
        <v>#N/A</v>
      </c>
    </row>
    <row r="373" spans="1:43" outlineLevel="1">
      <c r="A373" s="95">
        <v>-641</v>
      </c>
      <c r="B373" s="8">
        <f t="shared" si="150"/>
        <v>6202.305416893214</v>
      </c>
      <c r="C373" s="9">
        <f t="shared" si="171"/>
        <v>164.34254377583662</v>
      </c>
      <c r="D373" s="9">
        <f t="shared" si="151"/>
        <v>112.97821373324983</v>
      </c>
      <c r="E373" s="9">
        <f t="shared" si="152"/>
        <v>246.16102809402074</v>
      </c>
      <c r="F373" s="6">
        <f t="shared" si="158"/>
        <v>0</v>
      </c>
      <c r="G373" s="7">
        <f t="shared" si="159"/>
        <v>0</v>
      </c>
      <c r="H373" s="7">
        <f t="shared" si="153"/>
        <v>0</v>
      </c>
      <c r="I373" s="7">
        <f t="shared" si="154"/>
        <v>0</v>
      </c>
      <c r="J373" s="7">
        <f t="shared" si="160"/>
        <v>0</v>
      </c>
      <c r="K373" s="7">
        <f t="shared" si="161"/>
        <v>0</v>
      </c>
      <c r="L373" s="7">
        <f t="shared" si="162"/>
        <v>0</v>
      </c>
      <c r="M373" s="7">
        <f t="shared" si="163"/>
        <v>0</v>
      </c>
      <c r="N373" s="7">
        <f t="shared" si="172"/>
        <v>0</v>
      </c>
      <c r="O373" s="7">
        <f t="shared" si="173"/>
        <v>0</v>
      </c>
      <c r="P373" s="7">
        <f t="shared" si="157"/>
        <v>0</v>
      </c>
      <c r="Q373" s="7" t="e">
        <f t="shared" si="174"/>
        <v>#N/A</v>
      </c>
      <c r="R373" s="7">
        <f t="shared" si="156"/>
        <v>-641</v>
      </c>
      <c r="S373" s="7" t="e">
        <f t="shared" si="164"/>
        <v>#N/A</v>
      </c>
      <c r="T373" s="7" t="e">
        <f t="shared" si="165"/>
        <v>#N/A</v>
      </c>
      <c r="U373" s="7" t="e">
        <f t="shared" si="166"/>
        <v>#N/A</v>
      </c>
      <c r="V373" s="7" t="e">
        <f t="shared" si="181"/>
        <v>#N/A</v>
      </c>
      <c r="W373" s="7" t="e">
        <f t="shared" si="182"/>
        <v>#N/A</v>
      </c>
      <c r="X373" s="7" t="e">
        <f t="shared" si="167"/>
        <v>#N/A</v>
      </c>
      <c r="Y373" s="7" t="e">
        <f t="shared" si="168"/>
        <v>#N/A</v>
      </c>
      <c r="Z373" s="7" t="e">
        <f t="shared" si="169"/>
        <v>#N/A</v>
      </c>
      <c r="AA373" s="7" t="e">
        <f t="shared" si="170"/>
        <v>#N/A</v>
      </c>
      <c r="AB373" s="7">
        <f t="shared" si="183"/>
        <v>0</v>
      </c>
      <c r="AC373" s="7">
        <f t="shared" ref="AC373:AC436" si="185">IF(NOT(OR(ISNA(T373),ISNA(T372))),((A373-A372)^2+(T373-T372)^2)^0.5,0)+IF(NOT(OR(ISNA(S373),ISNA(S372))),((A373-A372)^2+(S373-S372)^2)^0.5,0)</f>
        <v>0</v>
      </c>
      <c r="AD373" s="7" t="e">
        <f t="shared" si="184"/>
        <v>#N/A</v>
      </c>
      <c r="AG373" s="7" t="e">
        <f t="shared" si="175"/>
        <v>#N/A</v>
      </c>
      <c r="AH373" s="7" t="e">
        <f t="shared" si="176"/>
        <v>#N/A</v>
      </c>
      <c r="AI373" s="7" t="e">
        <f t="shared" si="177"/>
        <v>#N/A</v>
      </c>
      <c r="AJ373" s="7" t="e">
        <f t="shared" si="178"/>
        <v>#N/A</v>
      </c>
      <c r="AK373" s="7" t="e">
        <v>#N/A</v>
      </c>
      <c r="AL373" s="7">
        <v>113.15822476336677</v>
      </c>
      <c r="AN373" s="7" t="e">
        <f t="shared" si="179"/>
        <v>#N/A</v>
      </c>
      <c r="AO373" s="7" t="e">
        <f t="shared" si="180"/>
        <v>#N/A</v>
      </c>
      <c r="AP373" s="7" t="e">
        <v>#N/A</v>
      </c>
      <c r="AQ373" s="7" t="e">
        <v>#N/A</v>
      </c>
    </row>
    <row r="374" spans="1:43" outlineLevel="1">
      <c r="A374" s="95">
        <v>-640</v>
      </c>
      <c r="B374" s="8">
        <f t="shared" si="150"/>
        <v>5726.590952240862</v>
      </c>
      <c r="C374" s="9">
        <f t="shared" si="171"/>
        <v>157.50119046804807</v>
      </c>
      <c r="D374" s="9">
        <f t="shared" si="151"/>
        <v>113.21622117794543</v>
      </c>
      <c r="E374" s="9">
        <f t="shared" si="152"/>
        <v>245.83986366883684</v>
      </c>
      <c r="F374" s="6">
        <f t="shared" si="158"/>
        <v>0</v>
      </c>
      <c r="G374" s="7">
        <f t="shared" si="159"/>
        <v>0</v>
      </c>
      <c r="H374" s="7">
        <f t="shared" si="153"/>
        <v>0</v>
      </c>
      <c r="I374" s="7">
        <f t="shared" si="154"/>
        <v>0</v>
      </c>
      <c r="J374" s="7">
        <f t="shared" si="160"/>
        <v>0</v>
      </c>
      <c r="K374" s="7">
        <f t="shared" si="161"/>
        <v>0</v>
      </c>
      <c r="L374" s="7">
        <f t="shared" si="162"/>
        <v>0</v>
      </c>
      <c r="M374" s="7">
        <f t="shared" si="163"/>
        <v>0</v>
      </c>
      <c r="N374" s="7">
        <f t="shared" si="172"/>
        <v>0</v>
      </c>
      <c r="O374" s="7">
        <f t="shared" si="173"/>
        <v>0</v>
      </c>
      <c r="P374" s="7">
        <f t="shared" si="157"/>
        <v>0</v>
      </c>
      <c r="Q374" s="7" t="e">
        <f t="shared" si="174"/>
        <v>#N/A</v>
      </c>
      <c r="R374" s="7">
        <f t="shared" si="156"/>
        <v>-640</v>
      </c>
      <c r="S374" s="7" t="e">
        <f t="shared" si="164"/>
        <v>#N/A</v>
      </c>
      <c r="T374" s="7" t="e">
        <f t="shared" si="165"/>
        <v>#N/A</v>
      </c>
      <c r="U374" s="7" t="e">
        <f t="shared" si="166"/>
        <v>#N/A</v>
      </c>
      <c r="V374" s="7" t="e">
        <f t="shared" si="181"/>
        <v>#N/A</v>
      </c>
      <c r="W374" s="7" t="e">
        <f t="shared" si="182"/>
        <v>#N/A</v>
      </c>
      <c r="X374" s="7" t="e">
        <f t="shared" si="167"/>
        <v>#N/A</v>
      </c>
      <c r="Y374" s="7" t="e">
        <f t="shared" si="168"/>
        <v>#N/A</v>
      </c>
      <c r="Z374" s="7" t="e">
        <f t="shared" si="169"/>
        <v>#N/A</v>
      </c>
      <c r="AA374" s="7" t="e">
        <f t="shared" si="170"/>
        <v>#N/A</v>
      </c>
      <c r="AB374" s="7">
        <f t="shared" si="183"/>
        <v>0</v>
      </c>
      <c r="AC374" s="7">
        <f t="shared" si="185"/>
        <v>0</v>
      </c>
      <c r="AD374" s="7" t="e">
        <f t="shared" si="184"/>
        <v>#N/A</v>
      </c>
      <c r="AG374" s="7" t="e">
        <f t="shared" si="175"/>
        <v>#N/A</v>
      </c>
      <c r="AH374" s="7" t="e">
        <f t="shared" si="176"/>
        <v>#N/A</v>
      </c>
      <c r="AI374" s="7" t="e">
        <f t="shared" si="177"/>
        <v>#N/A</v>
      </c>
      <c r="AJ374" s="7" t="e">
        <f t="shared" si="178"/>
        <v>#N/A</v>
      </c>
      <c r="AK374" s="7" t="e">
        <v>#N/A</v>
      </c>
      <c r="AL374" s="7">
        <v>113.46373573428211</v>
      </c>
      <c r="AN374" s="7" t="e">
        <f t="shared" si="179"/>
        <v>#N/A</v>
      </c>
      <c r="AO374" s="7" t="e">
        <f t="shared" si="180"/>
        <v>#N/A</v>
      </c>
      <c r="AP374" s="7" t="e">
        <v>#N/A</v>
      </c>
      <c r="AQ374" s="7" t="e">
        <v>#N/A</v>
      </c>
    </row>
    <row r="375" spans="1:43" outlineLevel="1">
      <c r="A375" s="95">
        <v>-639</v>
      </c>
      <c r="B375" s="8">
        <f t="shared" si="150"/>
        <v>5274.9089873777702</v>
      </c>
      <c r="C375" s="9">
        <f t="shared" si="171"/>
        <v>150.99999284744263</v>
      </c>
      <c r="D375" s="9">
        <f t="shared" si="151"/>
        <v>113.4546915635994</v>
      </c>
      <c r="E375" s="9">
        <f t="shared" si="152"/>
        <v>245.51966000390382</v>
      </c>
      <c r="F375" s="6">
        <f t="shared" si="158"/>
        <v>0</v>
      </c>
      <c r="G375" s="7">
        <f t="shared" si="159"/>
        <v>0</v>
      </c>
      <c r="H375" s="7">
        <f t="shared" si="153"/>
        <v>0</v>
      </c>
      <c r="I375" s="7">
        <f t="shared" si="154"/>
        <v>0</v>
      </c>
      <c r="J375" s="7">
        <f t="shared" si="160"/>
        <v>0</v>
      </c>
      <c r="K375" s="7">
        <f t="shared" si="161"/>
        <v>0</v>
      </c>
      <c r="L375" s="7">
        <f t="shared" si="162"/>
        <v>0</v>
      </c>
      <c r="M375" s="7">
        <f t="shared" si="163"/>
        <v>0</v>
      </c>
      <c r="N375" s="7">
        <f t="shared" si="172"/>
        <v>0</v>
      </c>
      <c r="O375" s="7">
        <f t="shared" si="173"/>
        <v>0</v>
      </c>
      <c r="P375" s="7">
        <f t="shared" si="157"/>
        <v>0</v>
      </c>
      <c r="Q375" s="7" t="e">
        <f t="shared" si="174"/>
        <v>#N/A</v>
      </c>
      <c r="R375" s="7">
        <f t="shared" si="156"/>
        <v>-639</v>
      </c>
      <c r="S375" s="7" t="e">
        <f t="shared" si="164"/>
        <v>#N/A</v>
      </c>
      <c r="T375" s="7" t="e">
        <f t="shared" si="165"/>
        <v>#N/A</v>
      </c>
      <c r="U375" s="7" t="e">
        <f t="shared" si="166"/>
        <v>#N/A</v>
      </c>
      <c r="V375" s="7" t="e">
        <f t="shared" si="181"/>
        <v>#N/A</v>
      </c>
      <c r="W375" s="7" t="e">
        <f t="shared" si="182"/>
        <v>#N/A</v>
      </c>
      <c r="X375" s="7" t="e">
        <f t="shared" si="167"/>
        <v>#N/A</v>
      </c>
      <c r="Y375" s="7" t="e">
        <f t="shared" si="168"/>
        <v>#N/A</v>
      </c>
      <c r="Z375" s="7" t="e">
        <f t="shared" si="169"/>
        <v>#N/A</v>
      </c>
      <c r="AA375" s="7" t="e">
        <f t="shared" si="170"/>
        <v>#N/A</v>
      </c>
      <c r="AB375" s="7">
        <f t="shared" si="183"/>
        <v>0</v>
      </c>
      <c r="AC375" s="7">
        <f t="shared" si="185"/>
        <v>0</v>
      </c>
      <c r="AD375" s="7" t="e">
        <f t="shared" si="184"/>
        <v>#N/A</v>
      </c>
      <c r="AG375" s="7" t="e">
        <f t="shared" si="175"/>
        <v>#N/A</v>
      </c>
      <c r="AH375" s="7" t="e">
        <f t="shared" si="176"/>
        <v>#N/A</v>
      </c>
      <c r="AI375" s="7" t="e">
        <f t="shared" si="177"/>
        <v>#N/A</v>
      </c>
      <c r="AJ375" s="7" t="e">
        <f t="shared" si="178"/>
        <v>#N/A</v>
      </c>
      <c r="AK375" s="7" t="e">
        <v>#N/A</v>
      </c>
      <c r="AL375" s="7">
        <v>113.76894338360255</v>
      </c>
      <c r="AN375" s="7" t="e">
        <f t="shared" si="179"/>
        <v>#N/A</v>
      </c>
      <c r="AO375" s="7" t="e">
        <f t="shared" si="180"/>
        <v>#N/A</v>
      </c>
      <c r="AP375" s="7" t="e">
        <v>#N/A</v>
      </c>
      <c r="AQ375" s="7" t="e">
        <v>#N/A</v>
      </c>
    </row>
    <row r="376" spans="1:43" outlineLevel="1">
      <c r="A376" s="95">
        <v>-638</v>
      </c>
      <c r="B376" s="8">
        <f t="shared" si="150"/>
        <v>4846.6587098110467</v>
      </c>
      <c r="C376" s="9">
        <f t="shared" si="171"/>
        <v>144.83215905788046</v>
      </c>
      <c r="D376" s="9">
        <f t="shared" si="151"/>
        <v>113.69361903019959</v>
      </c>
      <c r="E376" s="9">
        <f t="shared" si="152"/>
        <v>245.20114694445425</v>
      </c>
      <c r="F376" s="6">
        <f t="shared" si="158"/>
        <v>0</v>
      </c>
      <c r="G376" s="7">
        <f t="shared" si="159"/>
        <v>0</v>
      </c>
      <c r="H376" s="7">
        <f t="shared" si="153"/>
        <v>0</v>
      </c>
      <c r="I376" s="7">
        <f t="shared" si="154"/>
        <v>0</v>
      </c>
      <c r="J376" s="7">
        <f t="shared" si="160"/>
        <v>0</v>
      </c>
      <c r="K376" s="7">
        <f t="shared" si="161"/>
        <v>0</v>
      </c>
      <c r="L376" s="7">
        <f t="shared" si="162"/>
        <v>0</v>
      </c>
      <c r="M376" s="7">
        <f t="shared" si="163"/>
        <v>0</v>
      </c>
      <c r="N376" s="7">
        <f t="shared" si="172"/>
        <v>0</v>
      </c>
      <c r="O376" s="7">
        <f t="shared" si="173"/>
        <v>0</v>
      </c>
      <c r="P376" s="7">
        <f t="shared" si="157"/>
        <v>0</v>
      </c>
      <c r="Q376" s="7" t="e">
        <f t="shared" si="174"/>
        <v>#N/A</v>
      </c>
      <c r="R376" s="7">
        <f t="shared" si="156"/>
        <v>-638</v>
      </c>
      <c r="S376" s="7" t="e">
        <f t="shared" si="164"/>
        <v>#N/A</v>
      </c>
      <c r="T376" s="7" t="e">
        <f t="shared" si="165"/>
        <v>#N/A</v>
      </c>
      <c r="U376" s="7" t="e">
        <f t="shared" si="166"/>
        <v>#N/A</v>
      </c>
      <c r="V376" s="7" t="e">
        <f t="shared" si="181"/>
        <v>#N/A</v>
      </c>
      <c r="W376" s="7" t="e">
        <f t="shared" si="182"/>
        <v>#N/A</v>
      </c>
      <c r="X376" s="7" t="e">
        <f t="shared" si="167"/>
        <v>#N/A</v>
      </c>
      <c r="Y376" s="7" t="e">
        <f t="shared" si="168"/>
        <v>#N/A</v>
      </c>
      <c r="Z376" s="7" t="e">
        <f t="shared" si="169"/>
        <v>#N/A</v>
      </c>
      <c r="AA376" s="7" t="e">
        <f t="shared" si="170"/>
        <v>#N/A</v>
      </c>
      <c r="AB376" s="7">
        <f t="shared" si="183"/>
        <v>0</v>
      </c>
      <c r="AC376" s="7">
        <f t="shared" si="185"/>
        <v>0</v>
      </c>
      <c r="AD376" s="7" t="e">
        <f t="shared" si="184"/>
        <v>#N/A</v>
      </c>
      <c r="AG376" s="7" t="e">
        <f t="shared" si="175"/>
        <v>#N/A</v>
      </c>
      <c r="AH376" s="7" t="e">
        <f t="shared" si="176"/>
        <v>#N/A</v>
      </c>
      <c r="AI376" s="7" t="e">
        <f t="shared" si="177"/>
        <v>#N/A</v>
      </c>
      <c r="AJ376" s="7" t="e">
        <f t="shared" si="178"/>
        <v>#N/A</v>
      </c>
      <c r="AK376" s="7" t="e">
        <v>#N/A</v>
      </c>
      <c r="AL376" s="7">
        <v>114.07385897669192</v>
      </c>
      <c r="AN376" s="7" t="e">
        <f t="shared" si="179"/>
        <v>#N/A</v>
      </c>
      <c r="AO376" s="7" t="e">
        <f t="shared" si="180"/>
        <v>#N/A</v>
      </c>
      <c r="AP376" s="7" t="e">
        <v>#N/A</v>
      </c>
      <c r="AQ376" s="7" t="e">
        <v>#N/A</v>
      </c>
    </row>
    <row r="377" spans="1:43" outlineLevel="1">
      <c r="A377" s="95">
        <v>-637</v>
      </c>
      <c r="B377" s="8">
        <f t="shared" si="150"/>
        <v>4441.2393070440739</v>
      </c>
      <c r="C377" s="9">
        <f t="shared" si="171"/>
        <v>138.99074465533096</v>
      </c>
      <c r="D377" s="9">
        <f t="shared" si="151"/>
        <v>113.93298245894479</v>
      </c>
      <c r="E377" s="9">
        <f t="shared" si="152"/>
        <v>244.88358949196922</v>
      </c>
      <c r="F377" s="6">
        <f t="shared" si="158"/>
        <v>0</v>
      </c>
      <c r="G377" s="7">
        <f t="shared" si="159"/>
        <v>0</v>
      </c>
      <c r="H377" s="7">
        <f t="shared" si="153"/>
        <v>0</v>
      </c>
      <c r="I377" s="7">
        <f t="shared" si="154"/>
        <v>0</v>
      </c>
      <c r="J377" s="7">
        <f t="shared" si="160"/>
        <v>0</v>
      </c>
      <c r="K377" s="7">
        <f t="shared" si="161"/>
        <v>0</v>
      </c>
      <c r="L377" s="7">
        <f t="shared" si="162"/>
        <v>0</v>
      </c>
      <c r="M377" s="7">
        <f t="shared" si="163"/>
        <v>0</v>
      </c>
      <c r="N377" s="7">
        <f t="shared" si="172"/>
        <v>0</v>
      </c>
      <c r="O377" s="7">
        <f t="shared" si="173"/>
        <v>0</v>
      </c>
      <c r="P377" s="7">
        <f t="shared" si="157"/>
        <v>0</v>
      </c>
      <c r="Q377" s="7" t="e">
        <f t="shared" si="174"/>
        <v>#N/A</v>
      </c>
      <c r="R377" s="7">
        <f t="shared" si="156"/>
        <v>-637</v>
      </c>
      <c r="S377" s="7" t="e">
        <f t="shared" si="164"/>
        <v>#N/A</v>
      </c>
      <c r="T377" s="7" t="e">
        <f t="shared" si="165"/>
        <v>#N/A</v>
      </c>
      <c r="U377" s="7" t="e">
        <f t="shared" si="166"/>
        <v>#N/A</v>
      </c>
      <c r="V377" s="7" t="e">
        <f t="shared" si="181"/>
        <v>#N/A</v>
      </c>
      <c r="W377" s="7" t="e">
        <f t="shared" si="182"/>
        <v>#N/A</v>
      </c>
      <c r="X377" s="7" t="e">
        <f t="shared" si="167"/>
        <v>#N/A</v>
      </c>
      <c r="Y377" s="7" t="e">
        <f t="shared" si="168"/>
        <v>#N/A</v>
      </c>
      <c r="Z377" s="7" t="e">
        <f t="shared" si="169"/>
        <v>#N/A</v>
      </c>
      <c r="AA377" s="7" t="e">
        <f t="shared" si="170"/>
        <v>#N/A</v>
      </c>
      <c r="AB377" s="7">
        <f t="shared" si="183"/>
        <v>0</v>
      </c>
      <c r="AC377" s="7">
        <f t="shared" si="185"/>
        <v>0</v>
      </c>
      <c r="AD377" s="7" t="e">
        <f t="shared" si="184"/>
        <v>#N/A</v>
      </c>
      <c r="AG377" s="7" t="e">
        <f t="shared" si="175"/>
        <v>#N/A</v>
      </c>
      <c r="AH377" s="7" t="e">
        <f t="shared" si="176"/>
        <v>#N/A</v>
      </c>
      <c r="AI377" s="7" t="e">
        <f t="shared" si="177"/>
        <v>#N/A</v>
      </c>
      <c r="AJ377" s="7" t="e">
        <f t="shared" si="178"/>
        <v>#N/A</v>
      </c>
      <c r="AK377" s="7" t="e">
        <v>#N/A</v>
      </c>
      <c r="AL377" s="7">
        <v>114.37845563194126</v>
      </c>
      <c r="AN377" s="7" t="e">
        <f t="shared" si="179"/>
        <v>#N/A</v>
      </c>
      <c r="AO377" s="7" t="e">
        <f t="shared" si="180"/>
        <v>#N/A</v>
      </c>
      <c r="AP377" s="7" t="e">
        <v>#N/A</v>
      </c>
      <c r="AQ377" s="7" t="e">
        <v>#N/A</v>
      </c>
    </row>
    <row r="378" spans="1:43" outlineLevel="1">
      <c r="A378" s="95">
        <v>-636</v>
      </c>
      <c r="B378" s="8">
        <f t="shared" si="150"/>
        <v>4058.0499665839598</v>
      </c>
      <c r="C378" s="9">
        <f t="shared" si="171"/>
        <v>133.46874416060746</v>
      </c>
      <c r="D378" s="9">
        <f t="shared" si="151"/>
        <v>114.17280650740106</v>
      </c>
      <c r="E378" s="9">
        <f t="shared" si="152"/>
        <v>244.56771749168107</v>
      </c>
      <c r="F378" s="6">
        <f t="shared" si="158"/>
        <v>0</v>
      </c>
      <c r="G378" s="7">
        <f t="shared" si="159"/>
        <v>0</v>
      </c>
      <c r="H378" s="7">
        <f t="shared" si="153"/>
        <v>0</v>
      </c>
      <c r="I378" s="7">
        <f t="shared" si="154"/>
        <v>0</v>
      </c>
      <c r="J378" s="7">
        <f t="shared" si="160"/>
        <v>0</v>
      </c>
      <c r="K378" s="7">
        <f t="shared" si="161"/>
        <v>0</v>
      </c>
      <c r="L378" s="7">
        <f t="shared" si="162"/>
        <v>0</v>
      </c>
      <c r="M378" s="7">
        <f t="shared" si="163"/>
        <v>0</v>
      </c>
      <c r="N378" s="7">
        <f t="shared" si="172"/>
        <v>0</v>
      </c>
      <c r="O378" s="7">
        <f t="shared" si="173"/>
        <v>0</v>
      </c>
      <c r="P378" s="7">
        <f t="shared" si="157"/>
        <v>0</v>
      </c>
      <c r="Q378" s="7" t="e">
        <f t="shared" si="174"/>
        <v>#N/A</v>
      </c>
      <c r="R378" s="7">
        <f t="shared" si="156"/>
        <v>-636</v>
      </c>
      <c r="S378" s="7" t="e">
        <f t="shared" si="164"/>
        <v>#N/A</v>
      </c>
      <c r="T378" s="7" t="e">
        <f t="shared" si="165"/>
        <v>#N/A</v>
      </c>
      <c r="U378" s="7" t="e">
        <f t="shared" si="166"/>
        <v>#N/A</v>
      </c>
      <c r="V378" s="7" t="e">
        <f t="shared" si="181"/>
        <v>#N/A</v>
      </c>
      <c r="W378" s="7" t="e">
        <f t="shared" si="182"/>
        <v>#N/A</v>
      </c>
      <c r="X378" s="7" t="e">
        <f t="shared" si="167"/>
        <v>#N/A</v>
      </c>
      <c r="Y378" s="7" t="e">
        <f t="shared" si="168"/>
        <v>#N/A</v>
      </c>
      <c r="Z378" s="7" t="e">
        <f t="shared" si="169"/>
        <v>#N/A</v>
      </c>
      <c r="AA378" s="7" t="e">
        <f t="shared" si="170"/>
        <v>#N/A</v>
      </c>
      <c r="AB378" s="7">
        <f t="shared" si="183"/>
        <v>0</v>
      </c>
      <c r="AC378" s="7">
        <f t="shared" si="185"/>
        <v>0</v>
      </c>
      <c r="AD378" s="7" t="e">
        <f t="shared" si="184"/>
        <v>#N/A</v>
      </c>
      <c r="AG378" s="7" t="e">
        <f t="shared" si="175"/>
        <v>#N/A</v>
      </c>
      <c r="AH378" s="7" t="e">
        <f t="shared" si="176"/>
        <v>#N/A</v>
      </c>
      <c r="AI378" s="7" t="e">
        <f t="shared" si="177"/>
        <v>#N/A</v>
      </c>
      <c r="AJ378" s="7" t="e">
        <f t="shared" si="178"/>
        <v>#N/A</v>
      </c>
      <c r="AK378" s="7" t="e">
        <v>#N/A</v>
      </c>
      <c r="AL378" s="7">
        <v>114.68274461471439</v>
      </c>
      <c r="AN378" s="7" t="e">
        <f t="shared" si="179"/>
        <v>#N/A</v>
      </c>
      <c r="AO378" s="7" t="e">
        <f t="shared" si="180"/>
        <v>#N/A</v>
      </c>
      <c r="AP378" s="7" t="e">
        <v>#N/A</v>
      </c>
      <c r="AQ378" s="7" t="e">
        <v>#N/A</v>
      </c>
    </row>
    <row r="379" spans="1:43" outlineLevel="1">
      <c r="A379" s="95">
        <v>-635</v>
      </c>
      <c r="B379" s="8">
        <f t="shared" si="150"/>
        <v>3696.4898759340867</v>
      </c>
      <c r="C379" s="9">
        <f t="shared" si="171"/>
        <v>128.25924364725751</v>
      </c>
      <c r="D379" s="9">
        <f t="shared" si="151"/>
        <v>114.41307005676714</v>
      </c>
      <c r="E379" s="9">
        <f t="shared" si="152"/>
        <v>244.25279594507168</v>
      </c>
      <c r="F379" s="6">
        <f t="shared" si="158"/>
        <v>0</v>
      </c>
      <c r="G379" s="7">
        <f t="shared" si="159"/>
        <v>0</v>
      </c>
      <c r="H379" s="7">
        <f t="shared" si="153"/>
        <v>0</v>
      </c>
      <c r="I379" s="7">
        <f t="shared" si="154"/>
        <v>0</v>
      </c>
      <c r="J379" s="7">
        <f t="shared" si="160"/>
        <v>0</v>
      </c>
      <c r="K379" s="7">
        <f t="shared" si="161"/>
        <v>0</v>
      </c>
      <c r="L379" s="7">
        <f t="shared" si="162"/>
        <v>0</v>
      </c>
      <c r="M379" s="7">
        <f t="shared" si="163"/>
        <v>0</v>
      </c>
      <c r="N379" s="7">
        <f t="shared" si="172"/>
        <v>0</v>
      </c>
      <c r="O379" s="7">
        <f t="shared" si="173"/>
        <v>0</v>
      </c>
      <c r="P379" s="7">
        <f t="shared" si="157"/>
        <v>0</v>
      </c>
      <c r="Q379" s="7" t="e">
        <f t="shared" si="174"/>
        <v>#N/A</v>
      </c>
      <c r="R379" s="7">
        <f t="shared" si="156"/>
        <v>-635</v>
      </c>
      <c r="S379" s="7" t="e">
        <f t="shared" si="164"/>
        <v>#N/A</v>
      </c>
      <c r="T379" s="7" t="e">
        <f t="shared" si="165"/>
        <v>#N/A</v>
      </c>
      <c r="U379" s="7" t="e">
        <f t="shared" si="166"/>
        <v>#N/A</v>
      </c>
      <c r="V379" s="7" t="e">
        <f t="shared" si="181"/>
        <v>#N/A</v>
      </c>
      <c r="W379" s="7" t="e">
        <f t="shared" si="182"/>
        <v>#N/A</v>
      </c>
      <c r="X379" s="7" t="e">
        <f t="shared" si="167"/>
        <v>#N/A</v>
      </c>
      <c r="Y379" s="7" t="e">
        <f t="shared" si="168"/>
        <v>#N/A</v>
      </c>
      <c r="Z379" s="7" t="e">
        <f t="shared" si="169"/>
        <v>#N/A</v>
      </c>
      <c r="AA379" s="7" t="e">
        <f t="shared" si="170"/>
        <v>#N/A</v>
      </c>
      <c r="AB379" s="7">
        <f t="shared" si="183"/>
        <v>0</v>
      </c>
      <c r="AC379" s="7">
        <f t="shared" si="185"/>
        <v>0</v>
      </c>
      <c r="AD379" s="7" t="e">
        <f t="shared" si="184"/>
        <v>#N/A</v>
      </c>
      <c r="AG379" s="7" t="e">
        <f t="shared" si="175"/>
        <v>#N/A</v>
      </c>
      <c r="AH379" s="7" t="e">
        <f t="shared" si="176"/>
        <v>#N/A</v>
      </c>
      <c r="AI379" s="7" t="e">
        <f t="shared" si="177"/>
        <v>#N/A</v>
      </c>
      <c r="AJ379" s="7" t="e">
        <f t="shared" si="178"/>
        <v>#N/A</v>
      </c>
      <c r="AK379" s="7" t="e">
        <v>#N/A</v>
      </c>
      <c r="AL379" s="7">
        <v>114.98671811688872</v>
      </c>
      <c r="AN379" s="7" t="e">
        <f t="shared" si="179"/>
        <v>#N/A</v>
      </c>
      <c r="AO379" s="7" t="e">
        <f t="shared" si="180"/>
        <v>#N/A</v>
      </c>
      <c r="AP379" s="7" t="e">
        <v>#N/A</v>
      </c>
      <c r="AQ379" s="7" t="e">
        <v>#N/A</v>
      </c>
    </row>
    <row r="380" spans="1:43" outlineLevel="1">
      <c r="A380" s="95">
        <v>-634</v>
      </c>
      <c r="B380" s="8">
        <f t="shared" si="150"/>
        <v>3355.9582226015627</v>
      </c>
      <c r="C380" s="9">
        <f t="shared" si="171"/>
        <v>123.35532918882863</v>
      </c>
      <c r="D380" s="9">
        <f t="shared" si="151"/>
        <v>114.65376724703096</v>
      </c>
      <c r="E380" s="9">
        <f t="shared" si="152"/>
        <v>243.93955469737341</v>
      </c>
      <c r="F380" s="6">
        <f t="shared" si="158"/>
        <v>0</v>
      </c>
      <c r="G380" s="7">
        <f t="shared" si="159"/>
        <v>0</v>
      </c>
      <c r="H380" s="7">
        <f t="shared" si="153"/>
        <v>0</v>
      </c>
      <c r="I380" s="7">
        <f t="shared" si="154"/>
        <v>0</v>
      </c>
      <c r="J380" s="7">
        <f t="shared" si="160"/>
        <v>0</v>
      </c>
      <c r="K380" s="7">
        <f t="shared" si="161"/>
        <v>0</v>
      </c>
      <c r="L380" s="7">
        <f t="shared" si="162"/>
        <v>0</v>
      </c>
      <c r="M380" s="7">
        <f t="shared" si="163"/>
        <v>0</v>
      </c>
      <c r="N380" s="7">
        <f t="shared" si="172"/>
        <v>0</v>
      </c>
      <c r="O380" s="7">
        <f t="shared" si="173"/>
        <v>0</v>
      </c>
      <c r="P380" s="7">
        <f t="shared" si="157"/>
        <v>0</v>
      </c>
      <c r="Q380" s="7" t="e">
        <f t="shared" si="174"/>
        <v>#N/A</v>
      </c>
      <c r="R380" s="7">
        <f t="shared" si="156"/>
        <v>-634</v>
      </c>
      <c r="S380" s="7" t="e">
        <f t="shared" si="164"/>
        <v>#N/A</v>
      </c>
      <c r="T380" s="7" t="e">
        <f t="shared" si="165"/>
        <v>#N/A</v>
      </c>
      <c r="U380" s="7" t="e">
        <f t="shared" si="166"/>
        <v>#N/A</v>
      </c>
      <c r="V380" s="7" t="e">
        <f t="shared" si="181"/>
        <v>#N/A</v>
      </c>
      <c r="W380" s="7" t="e">
        <f t="shared" si="182"/>
        <v>#N/A</v>
      </c>
      <c r="X380" s="7" t="e">
        <f t="shared" si="167"/>
        <v>#N/A</v>
      </c>
      <c r="Y380" s="7" t="e">
        <f t="shared" si="168"/>
        <v>#N/A</v>
      </c>
      <c r="Z380" s="7" t="e">
        <f t="shared" si="169"/>
        <v>#N/A</v>
      </c>
      <c r="AA380" s="7" t="e">
        <f t="shared" si="170"/>
        <v>#N/A</v>
      </c>
      <c r="AB380" s="7">
        <f t="shared" si="183"/>
        <v>0</v>
      </c>
      <c r="AC380" s="7">
        <f t="shared" si="185"/>
        <v>0</v>
      </c>
      <c r="AD380" s="7" t="e">
        <f t="shared" si="184"/>
        <v>#N/A</v>
      </c>
      <c r="AG380" s="7" t="e">
        <f t="shared" si="175"/>
        <v>#N/A</v>
      </c>
      <c r="AH380" s="7" t="e">
        <f t="shared" si="176"/>
        <v>#N/A</v>
      </c>
      <c r="AI380" s="7" t="e">
        <f t="shared" si="177"/>
        <v>#N/A</v>
      </c>
      <c r="AJ380" s="7" t="e">
        <f t="shared" si="178"/>
        <v>#N/A</v>
      </c>
      <c r="AK380" s="7" t="e">
        <v>#N/A</v>
      </c>
      <c r="AL380" s="7">
        <v>115.29037595973621</v>
      </c>
      <c r="AN380" s="7" t="e">
        <f t="shared" si="179"/>
        <v>#N/A</v>
      </c>
      <c r="AO380" s="7" t="e">
        <f t="shared" si="180"/>
        <v>#N/A</v>
      </c>
      <c r="AP380" s="7" t="e">
        <v>#N/A</v>
      </c>
      <c r="AQ380" s="7" t="e">
        <v>#N/A</v>
      </c>
    </row>
    <row r="381" spans="1:43" outlineLevel="1">
      <c r="A381" s="95">
        <v>-633</v>
      </c>
      <c r="B381" s="8">
        <f t="shared" si="150"/>
        <v>3035.8541940897703</v>
      </c>
      <c r="C381" s="9">
        <f t="shared" si="171"/>
        <v>118.74999530613422</v>
      </c>
      <c r="D381" s="9">
        <f t="shared" si="151"/>
        <v>114.89487695939127</v>
      </c>
      <c r="E381" s="9">
        <f t="shared" si="152"/>
        <v>243.62725875006734</v>
      </c>
      <c r="F381" s="6">
        <f t="shared" si="158"/>
        <v>0</v>
      </c>
      <c r="G381" s="7">
        <f t="shared" si="159"/>
        <v>0</v>
      </c>
      <c r="H381" s="7">
        <f t="shared" si="153"/>
        <v>0</v>
      </c>
      <c r="I381" s="7">
        <f t="shared" si="154"/>
        <v>0</v>
      </c>
      <c r="J381" s="7">
        <f t="shared" si="160"/>
        <v>0</v>
      </c>
      <c r="K381" s="7">
        <f t="shared" si="161"/>
        <v>0</v>
      </c>
      <c r="L381" s="7">
        <f t="shared" si="162"/>
        <v>0</v>
      </c>
      <c r="M381" s="7">
        <f t="shared" si="163"/>
        <v>0</v>
      </c>
      <c r="N381" s="7">
        <f t="shared" si="172"/>
        <v>0</v>
      </c>
      <c r="O381" s="7">
        <f t="shared" si="173"/>
        <v>0</v>
      </c>
      <c r="P381" s="7">
        <f t="shared" si="157"/>
        <v>0</v>
      </c>
      <c r="Q381" s="7" t="e">
        <f t="shared" si="174"/>
        <v>#N/A</v>
      </c>
      <c r="R381" s="7">
        <f t="shared" si="156"/>
        <v>-633</v>
      </c>
      <c r="S381" s="7" t="e">
        <f t="shared" si="164"/>
        <v>#N/A</v>
      </c>
      <c r="T381" s="7" t="e">
        <f t="shared" si="165"/>
        <v>#N/A</v>
      </c>
      <c r="U381" s="7" t="e">
        <f t="shared" si="166"/>
        <v>#N/A</v>
      </c>
      <c r="V381" s="7" t="e">
        <f t="shared" si="181"/>
        <v>#N/A</v>
      </c>
      <c r="W381" s="7" t="e">
        <f t="shared" si="182"/>
        <v>#N/A</v>
      </c>
      <c r="X381" s="7" t="e">
        <f t="shared" si="167"/>
        <v>#N/A</v>
      </c>
      <c r="Y381" s="7" t="e">
        <f t="shared" si="168"/>
        <v>#N/A</v>
      </c>
      <c r="Z381" s="7" t="e">
        <f t="shared" si="169"/>
        <v>#N/A</v>
      </c>
      <c r="AA381" s="7" t="e">
        <f t="shared" si="170"/>
        <v>#N/A</v>
      </c>
      <c r="AB381" s="7">
        <f t="shared" si="183"/>
        <v>0</v>
      </c>
      <c r="AC381" s="7">
        <f t="shared" si="185"/>
        <v>0</v>
      </c>
      <c r="AD381" s="7" t="e">
        <f t="shared" si="184"/>
        <v>#N/A</v>
      </c>
      <c r="AG381" s="7" t="e">
        <f t="shared" si="175"/>
        <v>#N/A</v>
      </c>
      <c r="AH381" s="7" t="e">
        <f t="shared" si="176"/>
        <v>#N/A</v>
      </c>
      <c r="AI381" s="7" t="e">
        <f t="shared" si="177"/>
        <v>#N/A</v>
      </c>
      <c r="AJ381" s="7" t="e">
        <f t="shared" si="178"/>
        <v>#N/A</v>
      </c>
      <c r="AK381" s="7" t="e">
        <v>#N/A</v>
      </c>
      <c r="AL381" s="7">
        <v>115.59370652043704</v>
      </c>
      <c r="AN381" s="7" t="e">
        <f t="shared" si="179"/>
        <v>#N/A</v>
      </c>
      <c r="AO381" s="7" t="e">
        <f t="shared" si="180"/>
        <v>#N/A</v>
      </c>
      <c r="AP381" s="7" t="e">
        <v>#N/A</v>
      </c>
      <c r="AQ381" s="7" t="e">
        <v>#N/A</v>
      </c>
    </row>
    <row r="382" spans="1:43" outlineLevel="1">
      <c r="A382" s="95">
        <v>-632</v>
      </c>
      <c r="B382" s="8">
        <f t="shared" si="150"/>
        <v>2735.5769779058173</v>
      </c>
      <c r="C382" s="9">
        <f t="shared" si="171"/>
        <v>114.43632807272179</v>
      </c>
      <c r="D382" s="9">
        <f t="shared" si="151"/>
        <v>115.13643911020314</v>
      </c>
      <c r="E382" s="9">
        <f t="shared" si="152"/>
        <v>243.31663794838605</v>
      </c>
      <c r="F382" s="6">
        <f t="shared" si="158"/>
        <v>0</v>
      </c>
      <c r="G382" s="7">
        <f t="shared" si="159"/>
        <v>0</v>
      </c>
      <c r="H382" s="7">
        <f t="shared" si="153"/>
        <v>0</v>
      </c>
      <c r="I382" s="7">
        <f t="shared" si="154"/>
        <v>0</v>
      </c>
      <c r="J382" s="7">
        <f t="shared" si="160"/>
        <v>0</v>
      </c>
      <c r="K382" s="7">
        <f t="shared" si="161"/>
        <v>0</v>
      </c>
      <c r="L382" s="7">
        <f t="shared" si="162"/>
        <v>0</v>
      </c>
      <c r="M382" s="7">
        <f t="shared" si="163"/>
        <v>0</v>
      </c>
      <c r="N382" s="7">
        <f t="shared" si="172"/>
        <v>0</v>
      </c>
      <c r="O382" s="7">
        <f t="shared" si="173"/>
        <v>0</v>
      </c>
      <c r="P382" s="7">
        <f t="shared" si="157"/>
        <v>0</v>
      </c>
      <c r="Q382" s="7" t="e">
        <f t="shared" si="174"/>
        <v>#N/A</v>
      </c>
      <c r="R382" s="7">
        <f t="shared" si="156"/>
        <v>-632</v>
      </c>
      <c r="S382" s="7" t="e">
        <f t="shared" si="164"/>
        <v>#N/A</v>
      </c>
      <c r="T382" s="7" t="e">
        <f t="shared" si="165"/>
        <v>#N/A</v>
      </c>
      <c r="U382" s="7" t="e">
        <f t="shared" si="166"/>
        <v>#N/A</v>
      </c>
      <c r="V382" s="7" t="e">
        <f t="shared" si="181"/>
        <v>#N/A</v>
      </c>
      <c r="W382" s="7" t="e">
        <f t="shared" si="182"/>
        <v>#N/A</v>
      </c>
      <c r="X382" s="7" t="e">
        <f t="shared" si="167"/>
        <v>#N/A</v>
      </c>
      <c r="Y382" s="7" t="e">
        <f t="shared" si="168"/>
        <v>#N/A</v>
      </c>
      <c r="Z382" s="7" t="e">
        <f t="shared" si="169"/>
        <v>#N/A</v>
      </c>
      <c r="AA382" s="7" t="e">
        <f t="shared" si="170"/>
        <v>#N/A</v>
      </c>
      <c r="AB382" s="7">
        <f t="shared" si="183"/>
        <v>0</v>
      </c>
      <c r="AC382" s="7">
        <f t="shared" si="185"/>
        <v>0</v>
      </c>
      <c r="AD382" s="7" t="e">
        <f t="shared" si="184"/>
        <v>#N/A</v>
      </c>
      <c r="AG382" s="7" t="e">
        <f t="shared" si="175"/>
        <v>#N/A</v>
      </c>
      <c r="AH382" s="7" t="e">
        <f t="shared" si="176"/>
        <v>#N/A</v>
      </c>
      <c r="AI382" s="7" t="e">
        <f t="shared" si="177"/>
        <v>#N/A</v>
      </c>
      <c r="AJ382" s="7" t="e">
        <f t="shared" si="178"/>
        <v>#N/A</v>
      </c>
      <c r="AK382" s="7" t="e">
        <v>#N/A</v>
      </c>
      <c r="AL382" s="7">
        <v>115.89670962026315</v>
      </c>
      <c r="AN382" s="7" t="e">
        <f t="shared" si="179"/>
        <v>#N/A</v>
      </c>
      <c r="AO382" s="7" t="e">
        <f t="shared" si="180"/>
        <v>#N/A</v>
      </c>
      <c r="AP382" s="7" t="e">
        <v>#N/A</v>
      </c>
      <c r="AQ382" s="7" t="e">
        <v>#N/A</v>
      </c>
    </row>
    <row r="383" spans="1:43" outlineLevel="1">
      <c r="A383" s="95">
        <v>-631</v>
      </c>
      <c r="B383" s="8">
        <f t="shared" si="150"/>
        <v>2454.5257615530863</v>
      </c>
      <c r="C383" s="9">
        <f t="shared" si="171"/>
        <v>110.40741356213884</v>
      </c>
      <c r="D383" s="9">
        <f t="shared" si="151"/>
        <v>115.37838680429822</v>
      </c>
      <c r="E383" s="9">
        <f t="shared" si="152"/>
        <v>243.00695729381093</v>
      </c>
      <c r="F383" s="6">
        <f t="shared" si="158"/>
        <v>0</v>
      </c>
      <c r="G383" s="7">
        <f t="shared" si="159"/>
        <v>0</v>
      </c>
      <c r="H383" s="7">
        <f t="shared" si="153"/>
        <v>0</v>
      </c>
      <c r="I383" s="7">
        <f t="shared" si="154"/>
        <v>0</v>
      </c>
      <c r="J383" s="7">
        <f t="shared" si="160"/>
        <v>0</v>
      </c>
      <c r="K383" s="7">
        <f t="shared" si="161"/>
        <v>0</v>
      </c>
      <c r="L383" s="7">
        <f t="shared" si="162"/>
        <v>0</v>
      </c>
      <c r="M383" s="7">
        <f t="shared" si="163"/>
        <v>0</v>
      </c>
      <c r="N383" s="7">
        <f t="shared" si="172"/>
        <v>0</v>
      </c>
      <c r="O383" s="7">
        <f t="shared" si="173"/>
        <v>0</v>
      </c>
      <c r="P383" s="7">
        <f t="shared" si="157"/>
        <v>0</v>
      </c>
      <c r="Q383" s="7" t="e">
        <f t="shared" si="174"/>
        <v>#N/A</v>
      </c>
      <c r="R383" s="7">
        <f t="shared" si="156"/>
        <v>-631</v>
      </c>
      <c r="S383" s="7" t="e">
        <f t="shared" si="164"/>
        <v>#N/A</v>
      </c>
      <c r="T383" s="7" t="e">
        <f t="shared" si="165"/>
        <v>#N/A</v>
      </c>
      <c r="U383" s="7" t="e">
        <f t="shared" si="166"/>
        <v>#N/A</v>
      </c>
      <c r="V383" s="7" t="e">
        <f t="shared" si="181"/>
        <v>#N/A</v>
      </c>
      <c r="W383" s="7" t="e">
        <f t="shared" si="182"/>
        <v>#N/A</v>
      </c>
      <c r="X383" s="7" t="e">
        <f t="shared" si="167"/>
        <v>#N/A</v>
      </c>
      <c r="Y383" s="7" t="e">
        <f t="shared" si="168"/>
        <v>#N/A</v>
      </c>
      <c r="Z383" s="7" t="e">
        <f t="shared" si="169"/>
        <v>#N/A</v>
      </c>
      <c r="AA383" s="7" t="e">
        <f t="shared" si="170"/>
        <v>#N/A</v>
      </c>
      <c r="AB383" s="7">
        <f t="shared" si="183"/>
        <v>0</v>
      </c>
      <c r="AC383" s="7">
        <f t="shared" si="185"/>
        <v>0</v>
      </c>
      <c r="AD383" s="7" t="e">
        <f t="shared" si="184"/>
        <v>#N/A</v>
      </c>
      <c r="AG383" s="7" t="e">
        <f t="shared" si="175"/>
        <v>#N/A</v>
      </c>
      <c r="AH383" s="7" t="e">
        <f t="shared" si="176"/>
        <v>#N/A</v>
      </c>
      <c r="AI383" s="7" t="e">
        <f t="shared" si="177"/>
        <v>#N/A</v>
      </c>
      <c r="AJ383" s="7" t="e">
        <f t="shared" si="178"/>
        <v>#N/A</v>
      </c>
      <c r="AK383" s="7" t="e">
        <v>#N/A</v>
      </c>
      <c r="AL383" s="7">
        <v>116.19938126578927</v>
      </c>
      <c r="AN383" s="7" t="e">
        <f t="shared" si="179"/>
        <v>#N/A</v>
      </c>
      <c r="AO383" s="7" t="e">
        <f t="shared" si="180"/>
        <v>#N/A</v>
      </c>
      <c r="AP383" s="7" t="e">
        <v>#N/A</v>
      </c>
      <c r="AQ383" s="7" t="e">
        <v>#N/A</v>
      </c>
    </row>
    <row r="384" spans="1:43" outlineLevel="1">
      <c r="A384" s="95">
        <v>-630</v>
      </c>
      <c r="B384" s="8">
        <f t="shared" si="150"/>
        <v>2192.0997325386852</v>
      </c>
      <c r="C384" s="9">
        <f t="shared" si="171"/>
        <v>106.6562462951988</v>
      </c>
      <c r="D384" s="9">
        <f t="shared" si="151"/>
        <v>115.62075995803153</v>
      </c>
      <c r="E384" s="9">
        <f t="shared" si="152"/>
        <v>242.69882456126211</v>
      </c>
      <c r="F384" s="6">
        <f t="shared" si="158"/>
        <v>0</v>
      </c>
      <c r="G384" s="7">
        <f t="shared" si="159"/>
        <v>0</v>
      </c>
      <c r="H384" s="7">
        <f t="shared" si="153"/>
        <v>0</v>
      </c>
      <c r="I384" s="7">
        <f t="shared" si="154"/>
        <v>0</v>
      </c>
      <c r="J384" s="7">
        <f t="shared" si="160"/>
        <v>0</v>
      </c>
      <c r="K384" s="7">
        <f t="shared" si="161"/>
        <v>0</v>
      </c>
      <c r="L384" s="7">
        <f t="shared" si="162"/>
        <v>0</v>
      </c>
      <c r="M384" s="7">
        <f t="shared" si="163"/>
        <v>0</v>
      </c>
      <c r="N384" s="7">
        <f t="shared" si="172"/>
        <v>0</v>
      </c>
      <c r="O384" s="7">
        <f t="shared" si="173"/>
        <v>0</v>
      </c>
      <c r="P384" s="7">
        <f t="shared" si="157"/>
        <v>0</v>
      </c>
      <c r="Q384" s="7" t="e">
        <f t="shared" si="174"/>
        <v>#N/A</v>
      </c>
      <c r="R384" s="7">
        <f t="shared" si="156"/>
        <v>-630</v>
      </c>
      <c r="S384" s="7" t="e">
        <f t="shared" si="164"/>
        <v>#N/A</v>
      </c>
      <c r="T384" s="7" t="e">
        <f t="shared" si="165"/>
        <v>#N/A</v>
      </c>
      <c r="U384" s="7" t="e">
        <f t="shared" si="166"/>
        <v>#N/A</v>
      </c>
      <c r="V384" s="7" t="e">
        <f t="shared" si="181"/>
        <v>#N/A</v>
      </c>
      <c r="W384" s="7" t="e">
        <f t="shared" si="182"/>
        <v>#N/A</v>
      </c>
      <c r="X384" s="7" t="e">
        <f t="shared" si="167"/>
        <v>#N/A</v>
      </c>
      <c r="Y384" s="7" t="e">
        <f t="shared" si="168"/>
        <v>#N/A</v>
      </c>
      <c r="Z384" s="7" t="e">
        <f t="shared" si="169"/>
        <v>#N/A</v>
      </c>
      <c r="AA384" s="7" t="e">
        <f t="shared" si="170"/>
        <v>#N/A</v>
      </c>
      <c r="AB384" s="7">
        <f t="shared" si="183"/>
        <v>0</v>
      </c>
      <c r="AC384" s="7">
        <f t="shared" si="185"/>
        <v>0</v>
      </c>
      <c r="AD384" s="7" t="e">
        <f t="shared" si="184"/>
        <v>#N/A</v>
      </c>
      <c r="AG384" s="7" t="e">
        <f t="shared" si="175"/>
        <v>#N/A</v>
      </c>
      <c r="AH384" s="7" t="e">
        <f t="shared" si="176"/>
        <v>#N/A</v>
      </c>
      <c r="AI384" s="7" t="e">
        <f t="shared" si="177"/>
        <v>#N/A</v>
      </c>
      <c r="AJ384" s="7" t="e">
        <f t="shared" si="178"/>
        <v>#N/A</v>
      </c>
      <c r="AK384" s="7" t="e">
        <v>#N/A</v>
      </c>
      <c r="AL384" s="7">
        <v>116.5017136488928</v>
      </c>
      <c r="AN384" s="7" t="e">
        <f t="shared" si="179"/>
        <v>#N/A</v>
      </c>
      <c r="AO384" s="7" t="e">
        <f t="shared" si="180"/>
        <v>#N/A</v>
      </c>
      <c r="AP384" s="7" t="e">
        <v>#N/A</v>
      </c>
      <c r="AQ384" s="7" t="e">
        <v>#N/A</v>
      </c>
    </row>
    <row r="385" spans="1:43" outlineLevel="1">
      <c r="A385" s="95">
        <v>-629</v>
      </c>
      <c r="B385" s="8">
        <f t="shared" si="150"/>
        <v>1947.6980783659965</v>
      </c>
      <c r="C385" s="9">
        <f t="shared" si="171"/>
        <v>103.17591234544915</v>
      </c>
      <c r="D385" s="9">
        <f t="shared" si="151"/>
        <v>115.8635374526019</v>
      </c>
      <c r="E385" s="9">
        <f t="shared" si="152"/>
        <v>242.39187096315814</v>
      </c>
      <c r="F385" s="6">
        <f t="shared" si="158"/>
        <v>0</v>
      </c>
      <c r="G385" s="7">
        <f t="shared" si="159"/>
        <v>0</v>
      </c>
      <c r="H385" s="7">
        <f t="shared" si="153"/>
        <v>0</v>
      </c>
      <c r="I385" s="7">
        <f t="shared" si="154"/>
        <v>0</v>
      </c>
      <c r="J385" s="7">
        <f t="shared" si="160"/>
        <v>0</v>
      </c>
      <c r="K385" s="7">
        <f t="shared" si="161"/>
        <v>0</v>
      </c>
      <c r="L385" s="7">
        <f t="shared" si="162"/>
        <v>0</v>
      </c>
      <c r="M385" s="7">
        <f t="shared" si="163"/>
        <v>0</v>
      </c>
      <c r="N385" s="7">
        <f t="shared" si="172"/>
        <v>0</v>
      </c>
      <c r="O385" s="7">
        <f t="shared" si="173"/>
        <v>0</v>
      </c>
      <c r="P385" s="7">
        <f t="shared" si="157"/>
        <v>0</v>
      </c>
      <c r="Q385" s="7" t="e">
        <f t="shared" si="174"/>
        <v>#N/A</v>
      </c>
      <c r="R385" s="7">
        <f t="shared" si="156"/>
        <v>-629</v>
      </c>
      <c r="S385" s="7" t="e">
        <f t="shared" si="164"/>
        <v>#N/A</v>
      </c>
      <c r="T385" s="7" t="e">
        <f t="shared" si="165"/>
        <v>#N/A</v>
      </c>
      <c r="U385" s="7" t="e">
        <f t="shared" si="166"/>
        <v>#N/A</v>
      </c>
      <c r="V385" s="7" t="e">
        <f t="shared" si="181"/>
        <v>#N/A</v>
      </c>
      <c r="W385" s="7" t="e">
        <f t="shared" si="182"/>
        <v>#N/A</v>
      </c>
      <c r="X385" s="7" t="e">
        <f t="shared" si="167"/>
        <v>#N/A</v>
      </c>
      <c r="Y385" s="7" t="e">
        <f t="shared" si="168"/>
        <v>#N/A</v>
      </c>
      <c r="Z385" s="7" t="e">
        <f t="shared" si="169"/>
        <v>#N/A</v>
      </c>
      <c r="AA385" s="7" t="e">
        <f t="shared" si="170"/>
        <v>#N/A</v>
      </c>
      <c r="AB385" s="7">
        <f t="shared" si="183"/>
        <v>0</v>
      </c>
      <c r="AC385" s="7">
        <f t="shared" si="185"/>
        <v>0</v>
      </c>
      <c r="AD385" s="7" t="e">
        <f t="shared" si="184"/>
        <v>#N/A</v>
      </c>
      <c r="AG385" s="7" t="e">
        <f t="shared" si="175"/>
        <v>#N/A</v>
      </c>
      <c r="AH385" s="7" t="e">
        <f t="shared" si="176"/>
        <v>#N/A</v>
      </c>
      <c r="AI385" s="7" t="e">
        <f t="shared" si="177"/>
        <v>#N/A</v>
      </c>
      <c r="AJ385" s="7" t="e">
        <f t="shared" si="178"/>
        <v>#N/A</v>
      </c>
      <c r="AK385" s="7" t="e">
        <v>#N/A</v>
      </c>
      <c r="AL385" s="7">
        <v>116.80371422024028</v>
      </c>
      <c r="AN385" s="7" t="e">
        <f t="shared" si="179"/>
        <v>#N/A</v>
      </c>
      <c r="AO385" s="7" t="e">
        <f t="shared" si="180"/>
        <v>#N/A</v>
      </c>
      <c r="AP385" s="7" t="e">
        <v>#N/A</v>
      </c>
      <c r="AQ385" s="7" t="e">
        <v>#N/A</v>
      </c>
    </row>
    <row r="386" spans="1:43" outlineLevel="1">
      <c r="A386" s="95">
        <v>-628</v>
      </c>
      <c r="B386" s="8">
        <f t="shared" ref="B386:B449" si="186">spline($A$91:$A$93,$B$91:$B$93,A386)</f>
        <v>1720.719986542128</v>
      </c>
      <c r="C386" s="9">
        <f t="shared" si="171"/>
        <v>99.959497786437453</v>
      </c>
      <c r="D386" s="9">
        <f t="shared" ref="D386:D449" si="187">spline($A$96:$A$98,$B$96:$B$98,A386)</f>
        <v>116.10671342799719</v>
      </c>
      <c r="E386" s="9">
        <f t="shared" ref="E386:E449" si="188">spline($A$98:$A$100,$B$98:$B$100,A386)</f>
        <v>242.08633806348138</v>
      </c>
      <c r="F386" s="6">
        <f t="shared" si="158"/>
        <v>0</v>
      </c>
      <c r="G386" s="7">
        <f t="shared" si="159"/>
        <v>0</v>
      </c>
      <c r="H386" s="7">
        <f t="shared" ref="H386:H449" si="189">IF(AND(A386&gt;$A$96,A386&lt;=$A$98),1,0)</f>
        <v>0</v>
      </c>
      <c r="I386" s="7">
        <f t="shared" ref="I386:I449" si="190">IF(AND(A386&gt;$A$98,A386&lt;=$A$100),1,0)</f>
        <v>0</v>
      </c>
      <c r="J386" s="7">
        <f t="shared" si="160"/>
        <v>0</v>
      </c>
      <c r="K386" s="7">
        <f t="shared" si="161"/>
        <v>0</v>
      </c>
      <c r="L386" s="7">
        <f t="shared" si="162"/>
        <v>0</v>
      </c>
      <c r="M386" s="7">
        <f t="shared" si="163"/>
        <v>0</v>
      </c>
      <c r="N386" s="7">
        <f t="shared" si="172"/>
        <v>0</v>
      </c>
      <c r="O386" s="7">
        <f t="shared" si="173"/>
        <v>0</v>
      </c>
      <c r="P386" s="7">
        <f t="shared" si="157"/>
        <v>0</v>
      </c>
      <c r="Q386" s="7" t="e">
        <f t="shared" si="174"/>
        <v>#N/A</v>
      </c>
      <c r="R386" s="7">
        <f t="shared" si="156"/>
        <v>-628</v>
      </c>
      <c r="S386" s="7" t="e">
        <f t="shared" si="164"/>
        <v>#N/A</v>
      </c>
      <c r="T386" s="7" t="e">
        <f t="shared" si="165"/>
        <v>#N/A</v>
      </c>
      <c r="U386" s="7" t="e">
        <f t="shared" si="166"/>
        <v>#N/A</v>
      </c>
      <c r="V386" s="7" t="e">
        <f t="shared" si="181"/>
        <v>#N/A</v>
      </c>
      <c r="W386" s="7" t="e">
        <f t="shared" si="182"/>
        <v>#N/A</v>
      </c>
      <c r="X386" s="7" t="e">
        <f t="shared" si="167"/>
        <v>#N/A</v>
      </c>
      <c r="Y386" s="7" t="e">
        <f t="shared" si="168"/>
        <v>#N/A</v>
      </c>
      <c r="Z386" s="7" t="e">
        <f t="shared" si="169"/>
        <v>#N/A</v>
      </c>
      <c r="AA386" s="7" t="e">
        <f t="shared" si="170"/>
        <v>#N/A</v>
      </c>
      <c r="AB386" s="7">
        <f t="shared" si="183"/>
        <v>0</v>
      </c>
      <c r="AC386" s="7">
        <f t="shared" si="185"/>
        <v>0</v>
      </c>
      <c r="AD386" s="7" t="e">
        <f t="shared" si="184"/>
        <v>#N/A</v>
      </c>
      <c r="AG386" s="7" t="e">
        <f t="shared" si="175"/>
        <v>#N/A</v>
      </c>
      <c r="AH386" s="7" t="e">
        <f t="shared" si="176"/>
        <v>#N/A</v>
      </c>
      <c r="AI386" s="7" t="e">
        <f t="shared" si="177"/>
        <v>#N/A</v>
      </c>
      <c r="AJ386" s="7" t="e">
        <f t="shared" si="178"/>
        <v>#N/A</v>
      </c>
      <c r="AK386" s="7" t="e">
        <v>#N/A</v>
      </c>
      <c r="AL386" s="7">
        <v>117.10536754231455</v>
      </c>
      <c r="AN386" s="7" t="e">
        <f t="shared" si="179"/>
        <v>#N/A</v>
      </c>
      <c r="AO386" s="7" t="e">
        <f t="shared" si="180"/>
        <v>#N/A</v>
      </c>
      <c r="AP386" s="7" t="e">
        <v>#N/A</v>
      </c>
      <c r="AQ386" s="7" t="e">
        <v>#N/A</v>
      </c>
    </row>
    <row r="387" spans="1:43" outlineLevel="1">
      <c r="A387" s="95">
        <v>-627</v>
      </c>
      <c r="B387" s="8">
        <f t="shared" si="186"/>
        <v>1510.5646445709281</v>
      </c>
      <c r="C387" s="9">
        <f t="shared" si="171"/>
        <v>96.999997138977051</v>
      </c>
      <c r="D387" s="9">
        <f t="shared" si="187"/>
        <v>116.35026676541618</v>
      </c>
      <c r="E387" s="9">
        <f t="shared" si="188"/>
        <v>241.78197914496371</v>
      </c>
      <c r="F387" s="6">
        <f t="shared" si="158"/>
        <v>0</v>
      </c>
      <c r="G387" s="7">
        <f t="shared" si="159"/>
        <v>0</v>
      </c>
      <c r="H387" s="7">
        <f t="shared" si="189"/>
        <v>0</v>
      </c>
      <c r="I387" s="7">
        <f t="shared" si="190"/>
        <v>0</v>
      </c>
      <c r="J387" s="7">
        <f t="shared" si="160"/>
        <v>0</v>
      </c>
      <c r="K387" s="7">
        <f t="shared" si="161"/>
        <v>0</v>
      </c>
      <c r="L387" s="7">
        <f t="shared" si="162"/>
        <v>0</v>
      </c>
      <c r="M387" s="7">
        <f t="shared" si="163"/>
        <v>0</v>
      </c>
      <c r="N387" s="7">
        <f t="shared" si="172"/>
        <v>0</v>
      </c>
      <c r="O387" s="7">
        <f t="shared" si="173"/>
        <v>0</v>
      </c>
      <c r="P387" s="7">
        <f t="shared" si="157"/>
        <v>0</v>
      </c>
      <c r="Q387" s="7" t="e">
        <f t="shared" si="174"/>
        <v>#N/A</v>
      </c>
      <c r="R387" s="7">
        <f t="shared" si="156"/>
        <v>-627</v>
      </c>
      <c r="S387" s="7" t="e">
        <f t="shared" si="164"/>
        <v>#N/A</v>
      </c>
      <c r="T387" s="7" t="e">
        <f t="shared" si="165"/>
        <v>#N/A</v>
      </c>
      <c r="U387" s="7" t="e">
        <f t="shared" si="166"/>
        <v>#N/A</v>
      </c>
      <c r="V387" s="7" t="e">
        <f t="shared" si="181"/>
        <v>#N/A</v>
      </c>
      <c r="W387" s="7" t="e">
        <f t="shared" si="182"/>
        <v>#N/A</v>
      </c>
      <c r="X387" s="7" t="e">
        <f t="shared" si="167"/>
        <v>#N/A</v>
      </c>
      <c r="Y387" s="7" t="e">
        <f t="shared" si="168"/>
        <v>#N/A</v>
      </c>
      <c r="Z387" s="7" t="e">
        <f t="shared" si="169"/>
        <v>#N/A</v>
      </c>
      <c r="AA387" s="7" t="e">
        <f t="shared" si="170"/>
        <v>#N/A</v>
      </c>
      <c r="AB387" s="7">
        <f t="shared" si="183"/>
        <v>0</v>
      </c>
      <c r="AC387" s="7">
        <f t="shared" si="185"/>
        <v>0</v>
      </c>
      <c r="AD387" s="7" t="e">
        <f t="shared" si="184"/>
        <v>#N/A</v>
      </c>
      <c r="AG387" s="7" t="e">
        <f t="shared" si="175"/>
        <v>#N/A</v>
      </c>
      <c r="AH387" s="7" t="e">
        <f t="shared" si="176"/>
        <v>#N/A</v>
      </c>
      <c r="AI387" s="7" t="e">
        <f t="shared" si="177"/>
        <v>#N/A</v>
      </c>
      <c r="AJ387" s="7" t="e">
        <f t="shared" si="178"/>
        <v>#N/A</v>
      </c>
      <c r="AK387" s="7" t="e">
        <v>#N/A</v>
      </c>
      <c r="AL387" s="7">
        <v>117.40667343638765</v>
      </c>
      <c r="AN387" s="7" t="e">
        <f t="shared" si="179"/>
        <v>#N/A</v>
      </c>
      <c r="AO387" s="7" t="e">
        <f t="shared" si="180"/>
        <v>#N/A</v>
      </c>
      <c r="AP387" s="7" t="e">
        <v>#N/A</v>
      </c>
      <c r="AQ387" s="7" t="e">
        <v>#N/A</v>
      </c>
    </row>
    <row r="388" spans="1:43" outlineLevel="1">
      <c r="A388" s="95">
        <v>-626</v>
      </c>
      <c r="B388" s="8">
        <f t="shared" si="186"/>
        <v>1316.6312399581075</v>
      </c>
      <c r="C388" s="9">
        <f t="shared" si="171"/>
        <v>94.290526994193613</v>
      </c>
      <c r="D388" s="9">
        <f t="shared" si="187"/>
        <v>116.59422212242492</v>
      </c>
      <c r="E388" s="9">
        <f t="shared" si="188"/>
        <v>241.47903577158746</v>
      </c>
      <c r="F388" s="6">
        <f t="shared" si="158"/>
        <v>0</v>
      </c>
      <c r="G388" s="7">
        <f t="shared" si="159"/>
        <v>0</v>
      </c>
      <c r="H388" s="7">
        <f t="shared" si="189"/>
        <v>0</v>
      </c>
      <c r="I388" s="7">
        <f t="shared" si="190"/>
        <v>0</v>
      </c>
      <c r="J388" s="7">
        <f t="shared" si="160"/>
        <v>0</v>
      </c>
      <c r="K388" s="7">
        <f t="shared" si="161"/>
        <v>0</v>
      </c>
      <c r="L388" s="7">
        <f t="shared" si="162"/>
        <v>0</v>
      </c>
      <c r="M388" s="7">
        <f t="shared" si="163"/>
        <v>0</v>
      </c>
      <c r="N388" s="7">
        <f t="shared" si="172"/>
        <v>0</v>
      </c>
      <c r="O388" s="7">
        <f t="shared" si="173"/>
        <v>0</v>
      </c>
      <c r="P388" s="7">
        <f t="shared" si="157"/>
        <v>0</v>
      </c>
      <c r="Q388" s="7" t="e">
        <f t="shared" si="174"/>
        <v>#N/A</v>
      </c>
      <c r="R388" s="7">
        <f t="shared" si="156"/>
        <v>-626</v>
      </c>
      <c r="S388" s="7" t="e">
        <f t="shared" si="164"/>
        <v>#N/A</v>
      </c>
      <c r="T388" s="7" t="e">
        <f t="shared" si="165"/>
        <v>#N/A</v>
      </c>
      <c r="U388" s="7" t="e">
        <f t="shared" si="166"/>
        <v>#N/A</v>
      </c>
      <c r="V388" s="7" t="e">
        <f t="shared" si="181"/>
        <v>#N/A</v>
      </c>
      <c r="W388" s="7" t="e">
        <f t="shared" si="182"/>
        <v>#N/A</v>
      </c>
      <c r="X388" s="7" t="e">
        <f t="shared" si="167"/>
        <v>#N/A</v>
      </c>
      <c r="Y388" s="7" t="e">
        <f t="shared" si="168"/>
        <v>#N/A</v>
      </c>
      <c r="Z388" s="7" t="e">
        <f t="shared" si="169"/>
        <v>#N/A</v>
      </c>
      <c r="AA388" s="7" t="e">
        <f t="shared" si="170"/>
        <v>#N/A</v>
      </c>
      <c r="AB388" s="7">
        <f t="shared" si="183"/>
        <v>0</v>
      </c>
      <c r="AC388" s="7">
        <f t="shared" si="185"/>
        <v>0</v>
      </c>
      <c r="AD388" s="7" t="e">
        <f t="shared" si="184"/>
        <v>#N/A</v>
      </c>
      <c r="AG388" s="7" t="e">
        <f t="shared" si="175"/>
        <v>#N/A</v>
      </c>
      <c r="AH388" s="7" t="e">
        <f t="shared" si="176"/>
        <v>#N/A</v>
      </c>
      <c r="AI388" s="7" t="e">
        <f t="shared" si="177"/>
        <v>#N/A</v>
      </c>
      <c r="AJ388" s="7" t="e">
        <f t="shared" si="178"/>
        <v>#N/A</v>
      </c>
      <c r="AK388" s="7" t="e">
        <v>#N/A</v>
      </c>
      <c r="AL388" s="7">
        <v>117.70762790903422</v>
      </c>
      <c r="AN388" s="7" t="e">
        <f t="shared" si="179"/>
        <v>#N/A</v>
      </c>
      <c r="AO388" s="7" t="e">
        <f t="shared" si="180"/>
        <v>#N/A</v>
      </c>
      <c r="AP388" s="7" t="e">
        <v>#N/A</v>
      </c>
      <c r="AQ388" s="7" t="e">
        <v>#N/A</v>
      </c>
    </row>
    <row r="389" spans="1:43" outlineLevel="1">
      <c r="A389" s="95">
        <v>-625</v>
      </c>
      <c r="B389" s="8">
        <f t="shared" si="186"/>
        <v>1138.3189602089114</v>
      </c>
      <c r="C389" s="9">
        <f t="shared" si="171"/>
        <v>91.824051355322183</v>
      </c>
      <c r="D389" s="9">
        <f t="shared" si="187"/>
        <v>116.83855838022217</v>
      </c>
      <c r="E389" s="9">
        <f t="shared" si="188"/>
        <v>241.17726122608374</v>
      </c>
      <c r="F389" s="6">
        <f t="shared" si="158"/>
        <v>0</v>
      </c>
      <c r="G389" s="7">
        <f t="shared" si="159"/>
        <v>0</v>
      </c>
      <c r="H389" s="7">
        <f t="shared" si="189"/>
        <v>0</v>
      </c>
      <c r="I389" s="7">
        <f t="shared" si="190"/>
        <v>0</v>
      </c>
      <c r="J389" s="7">
        <f t="shared" si="160"/>
        <v>0</v>
      </c>
      <c r="K389" s="7">
        <f t="shared" si="161"/>
        <v>0</v>
      </c>
      <c r="L389" s="7">
        <f t="shared" si="162"/>
        <v>0</v>
      </c>
      <c r="M389" s="7">
        <f t="shared" si="163"/>
        <v>0</v>
      </c>
      <c r="N389" s="7">
        <f t="shared" si="172"/>
        <v>0</v>
      </c>
      <c r="O389" s="7">
        <f t="shared" si="173"/>
        <v>0</v>
      </c>
      <c r="P389" s="7">
        <f t="shared" si="157"/>
        <v>0</v>
      </c>
      <c r="Q389" s="7" t="e">
        <f t="shared" si="174"/>
        <v>#N/A</v>
      </c>
      <c r="R389" s="7">
        <f t="shared" si="156"/>
        <v>-625</v>
      </c>
      <c r="S389" s="7" t="e">
        <f t="shared" si="164"/>
        <v>#N/A</v>
      </c>
      <c r="T389" s="7" t="e">
        <f t="shared" si="165"/>
        <v>#N/A</v>
      </c>
      <c r="U389" s="7" t="e">
        <f t="shared" si="166"/>
        <v>#N/A</v>
      </c>
      <c r="V389" s="7" t="e">
        <f t="shared" si="181"/>
        <v>#N/A</v>
      </c>
      <c r="W389" s="7" t="e">
        <f t="shared" si="182"/>
        <v>#N/A</v>
      </c>
      <c r="X389" s="7" t="e">
        <f t="shared" si="167"/>
        <v>#N/A</v>
      </c>
      <c r="Y389" s="7" t="e">
        <f t="shared" si="168"/>
        <v>#N/A</v>
      </c>
      <c r="Z389" s="7" t="e">
        <f t="shared" si="169"/>
        <v>#N/A</v>
      </c>
      <c r="AA389" s="7" t="e">
        <f t="shared" si="170"/>
        <v>#N/A</v>
      </c>
      <c r="AB389" s="7">
        <f t="shared" si="183"/>
        <v>0</v>
      </c>
      <c r="AC389" s="7">
        <f t="shared" si="185"/>
        <v>0</v>
      </c>
      <c r="AD389" s="7" t="e">
        <f t="shared" si="184"/>
        <v>#N/A</v>
      </c>
      <c r="AG389" s="7" t="e">
        <f t="shared" si="175"/>
        <v>#N/A</v>
      </c>
      <c r="AH389" s="7" t="e">
        <f t="shared" si="176"/>
        <v>#N/A</v>
      </c>
      <c r="AI389" s="7" t="e">
        <f t="shared" si="177"/>
        <v>#N/A</v>
      </c>
      <c r="AJ389" s="7" t="e">
        <f t="shared" si="178"/>
        <v>#N/A</v>
      </c>
      <c r="AK389" s="7" t="e">
        <v>#N/A</v>
      </c>
      <c r="AL389" s="7">
        <v>118.00822696682897</v>
      </c>
      <c r="AN389" s="7" t="e">
        <f t="shared" si="179"/>
        <v>#N/A</v>
      </c>
      <c r="AO389" s="7" t="e">
        <f t="shared" si="180"/>
        <v>#N/A</v>
      </c>
      <c r="AP389" s="7" t="e">
        <v>#N/A</v>
      </c>
      <c r="AQ389" s="7" t="e">
        <v>#N/A</v>
      </c>
    </row>
    <row r="390" spans="1:43" outlineLevel="1">
      <c r="A390" s="95">
        <v>-624</v>
      </c>
      <c r="B390" s="8">
        <f t="shared" si="186"/>
        <v>975.02699282858521</v>
      </c>
      <c r="C390" s="9">
        <f t="shared" si="171"/>
        <v>89.593747848644853</v>
      </c>
      <c r="D390" s="9">
        <f t="shared" si="187"/>
        <v>117.08326967879582</v>
      </c>
      <c r="E390" s="9">
        <f t="shared" si="188"/>
        <v>240.87689707243513</v>
      </c>
      <c r="F390" s="6">
        <f t="shared" si="158"/>
        <v>0</v>
      </c>
      <c r="G390" s="7">
        <f t="shared" si="159"/>
        <v>0</v>
      </c>
      <c r="H390" s="7">
        <f t="shared" si="189"/>
        <v>0</v>
      </c>
      <c r="I390" s="7">
        <f t="shared" si="190"/>
        <v>0</v>
      </c>
      <c r="J390" s="7">
        <f t="shared" si="160"/>
        <v>0</v>
      </c>
      <c r="K390" s="7">
        <f t="shared" si="161"/>
        <v>0</v>
      </c>
      <c r="L390" s="7">
        <f t="shared" si="162"/>
        <v>0</v>
      </c>
      <c r="M390" s="7">
        <f t="shared" si="163"/>
        <v>0</v>
      </c>
      <c r="N390" s="7">
        <f t="shared" si="172"/>
        <v>0</v>
      </c>
      <c r="O390" s="7">
        <f t="shared" si="173"/>
        <v>0</v>
      </c>
      <c r="P390" s="7">
        <f t="shared" si="157"/>
        <v>0</v>
      </c>
      <c r="Q390" s="7" t="e">
        <f t="shared" si="174"/>
        <v>#N/A</v>
      </c>
      <c r="R390" s="7">
        <f t="shared" si="156"/>
        <v>-624</v>
      </c>
      <c r="S390" s="7" t="e">
        <f t="shared" si="164"/>
        <v>#N/A</v>
      </c>
      <c r="T390" s="7" t="e">
        <f t="shared" si="165"/>
        <v>#N/A</v>
      </c>
      <c r="U390" s="7" t="e">
        <f t="shared" si="166"/>
        <v>#N/A</v>
      </c>
      <c r="V390" s="7" t="e">
        <f t="shared" si="181"/>
        <v>#N/A</v>
      </c>
      <c r="W390" s="7" t="e">
        <f t="shared" si="182"/>
        <v>#N/A</v>
      </c>
      <c r="X390" s="7" t="e">
        <f t="shared" si="167"/>
        <v>#N/A</v>
      </c>
      <c r="Y390" s="7" t="e">
        <f t="shared" si="168"/>
        <v>#N/A</v>
      </c>
      <c r="Z390" s="7" t="e">
        <f t="shared" si="169"/>
        <v>#N/A</v>
      </c>
      <c r="AA390" s="7" t="e">
        <f t="shared" si="170"/>
        <v>#N/A</v>
      </c>
      <c r="AB390" s="7">
        <f t="shared" si="183"/>
        <v>0</v>
      </c>
      <c r="AC390" s="7">
        <f t="shared" si="185"/>
        <v>0</v>
      </c>
      <c r="AD390" s="7" t="e">
        <f t="shared" si="184"/>
        <v>#N/A</v>
      </c>
      <c r="AG390" s="7" t="e">
        <f t="shared" si="175"/>
        <v>#N/A</v>
      </c>
      <c r="AH390" s="7" t="e">
        <f t="shared" si="176"/>
        <v>#N/A</v>
      </c>
      <c r="AI390" s="7" t="e">
        <f t="shared" si="177"/>
        <v>#N/A</v>
      </c>
      <c r="AJ390" s="7" t="e">
        <f t="shared" si="178"/>
        <v>#N/A</v>
      </c>
      <c r="AK390" s="7" t="e">
        <v>#N/A</v>
      </c>
      <c r="AL390" s="7">
        <v>118.30847043104389</v>
      </c>
      <c r="AN390" s="7" t="e">
        <f t="shared" si="179"/>
        <v>#N/A</v>
      </c>
      <c r="AO390" s="7" t="e">
        <f t="shared" si="180"/>
        <v>#N/A</v>
      </c>
      <c r="AP390" s="7" t="e">
        <v>#N/A</v>
      </c>
      <c r="AQ390" s="7" t="e">
        <v>#N/A</v>
      </c>
    </row>
    <row r="391" spans="1:43" outlineLevel="1">
      <c r="A391" s="95">
        <v>-623</v>
      </c>
      <c r="B391" s="8">
        <f t="shared" si="186"/>
        <v>826.15452532237396</v>
      </c>
      <c r="C391" s="9">
        <f t="shared" si="171"/>
        <v>87.592610994974791</v>
      </c>
      <c r="D391" s="9">
        <f t="shared" si="187"/>
        <v>117.32833489934467</v>
      </c>
      <c r="E391" s="9">
        <f t="shared" si="188"/>
        <v>240.57769659337302</v>
      </c>
      <c r="F391" s="6">
        <f t="shared" si="158"/>
        <v>0</v>
      </c>
      <c r="G391" s="7">
        <f t="shared" si="159"/>
        <v>0</v>
      </c>
      <c r="H391" s="7">
        <f t="shared" si="189"/>
        <v>0</v>
      </c>
      <c r="I391" s="7">
        <f t="shared" si="190"/>
        <v>0</v>
      </c>
      <c r="J391" s="7">
        <f t="shared" si="160"/>
        <v>0</v>
      </c>
      <c r="K391" s="7">
        <f t="shared" si="161"/>
        <v>0</v>
      </c>
      <c r="L391" s="7">
        <f t="shared" si="162"/>
        <v>0</v>
      </c>
      <c r="M391" s="7">
        <f t="shared" si="163"/>
        <v>0</v>
      </c>
      <c r="N391" s="7">
        <f t="shared" si="172"/>
        <v>0</v>
      </c>
      <c r="O391" s="7">
        <f t="shared" si="173"/>
        <v>0</v>
      </c>
      <c r="P391" s="7">
        <f t="shared" si="157"/>
        <v>0</v>
      </c>
      <c r="Q391" s="7" t="e">
        <f t="shared" si="174"/>
        <v>#N/A</v>
      </c>
      <c r="R391" s="7">
        <f t="shared" si="156"/>
        <v>-623</v>
      </c>
      <c r="S391" s="7" t="e">
        <f t="shared" si="164"/>
        <v>#N/A</v>
      </c>
      <c r="T391" s="7" t="e">
        <f t="shared" si="165"/>
        <v>#N/A</v>
      </c>
      <c r="U391" s="7" t="e">
        <f t="shared" si="166"/>
        <v>#N/A</v>
      </c>
      <c r="V391" s="7" t="e">
        <f t="shared" si="181"/>
        <v>#N/A</v>
      </c>
      <c r="W391" s="7" t="e">
        <f t="shared" si="182"/>
        <v>#N/A</v>
      </c>
      <c r="X391" s="7" t="e">
        <f t="shared" si="167"/>
        <v>#N/A</v>
      </c>
      <c r="Y391" s="7" t="e">
        <f t="shared" si="168"/>
        <v>#N/A</v>
      </c>
      <c r="Z391" s="7" t="e">
        <f t="shared" si="169"/>
        <v>#N/A</v>
      </c>
      <c r="AA391" s="7" t="e">
        <f t="shared" si="170"/>
        <v>#N/A</v>
      </c>
      <c r="AB391" s="7">
        <f t="shared" si="183"/>
        <v>0</v>
      </c>
      <c r="AC391" s="7">
        <f t="shared" si="185"/>
        <v>0</v>
      </c>
      <c r="AD391" s="7" t="e">
        <f t="shared" si="184"/>
        <v>#N/A</v>
      </c>
      <c r="AG391" s="7" t="e">
        <f t="shared" si="175"/>
        <v>#N/A</v>
      </c>
      <c r="AH391" s="7" t="e">
        <f t="shared" si="176"/>
        <v>#N/A</v>
      </c>
      <c r="AI391" s="7" t="e">
        <f t="shared" si="177"/>
        <v>#N/A</v>
      </c>
      <c r="AJ391" s="7" t="e">
        <f t="shared" si="178"/>
        <v>#N/A</v>
      </c>
      <c r="AK391" s="7" t="e">
        <v>#N/A</v>
      </c>
      <c r="AL391" s="7">
        <v>118.60834667885912</v>
      </c>
      <c r="AN391" s="7" t="e">
        <f t="shared" si="179"/>
        <v>#N/A</v>
      </c>
      <c r="AO391" s="7" t="e">
        <f t="shared" si="180"/>
        <v>#N/A</v>
      </c>
      <c r="AP391" s="7" t="e">
        <v>#N/A</v>
      </c>
      <c r="AQ391" s="7" t="e">
        <v>#N/A</v>
      </c>
    </row>
    <row r="392" spans="1:43" outlineLevel="1">
      <c r="A392" s="95">
        <v>-622</v>
      </c>
      <c r="B392" s="8">
        <f t="shared" si="186"/>
        <v>691.1007451955229</v>
      </c>
      <c r="C392" s="9">
        <f t="shared" si="171"/>
        <v>85.813635315125154</v>
      </c>
      <c r="D392" s="9">
        <f t="shared" si="187"/>
        <v>117.57379395822377</v>
      </c>
      <c r="E392" s="9">
        <f t="shared" si="188"/>
        <v>240.27990135288002</v>
      </c>
      <c r="F392" s="6">
        <f t="shared" si="158"/>
        <v>0</v>
      </c>
      <c r="G392" s="7">
        <f t="shared" si="159"/>
        <v>0</v>
      </c>
      <c r="H392" s="7">
        <f t="shared" si="189"/>
        <v>0</v>
      </c>
      <c r="I392" s="7">
        <f t="shared" si="190"/>
        <v>0</v>
      </c>
      <c r="J392" s="7">
        <f t="shared" si="160"/>
        <v>0</v>
      </c>
      <c r="K392" s="7">
        <f t="shared" si="161"/>
        <v>0</v>
      </c>
      <c r="L392" s="7">
        <f t="shared" si="162"/>
        <v>0</v>
      </c>
      <c r="M392" s="7">
        <f t="shared" si="163"/>
        <v>0</v>
      </c>
      <c r="N392" s="7">
        <f t="shared" si="172"/>
        <v>0</v>
      </c>
      <c r="O392" s="7">
        <f t="shared" si="173"/>
        <v>0</v>
      </c>
      <c r="P392" s="7">
        <f t="shared" si="157"/>
        <v>0</v>
      </c>
      <c r="Q392" s="7" t="e">
        <f t="shared" si="174"/>
        <v>#N/A</v>
      </c>
      <c r="R392" s="7">
        <f t="shared" si="156"/>
        <v>-622</v>
      </c>
      <c r="S392" s="7" t="e">
        <f t="shared" si="164"/>
        <v>#N/A</v>
      </c>
      <c r="T392" s="7" t="e">
        <f t="shared" si="165"/>
        <v>#N/A</v>
      </c>
      <c r="U392" s="7" t="e">
        <f t="shared" si="166"/>
        <v>#N/A</v>
      </c>
      <c r="V392" s="7" t="e">
        <f t="shared" si="181"/>
        <v>#N/A</v>
      </c>
      <c r="W392" s="7" t="e">
        <f t="shared" si="182"/>
        <v>#N/A</v>
      </c>
      <c r="X392" s="7" t="e">
        <f t="shared" si="167"/>
        <v>#N/A</v>
      </c>
      <c r="Y392" s="7" t="e">
        <f t="shared" si="168"/>
        <v>#N/A</v>
      </c>
      <c r="Z392" s="7" t="e">
        <f t="shared" si="169"/>
        <v>#N/A</v>
      </c>
      <c r="AA392" s="7" t="e">
        <f t="shared" si="170"/>
        <v>#N/A</v>
      </c>
      <c r="AB392" s="7">
        <f t="shared" si="183"/>
        <v>0</v>
      </c>
      <c r="AC392" s="7">
        <f t="shared" si="185"/>
        <v>0</v>
      </c>
      <c r="AD392" s="7" t="e">
        <f t="shared" si="184"/>
        <v>#N/A</v>
      </c>
      <c r="AG392" s="7" t="e">
        <f t="shared" si="175"/>
        <v>#N/A</v>
      </c>
      <c r="AH392" s="7" t="e">
        <f t="shared" si="176"/>
        <v>#N/A</v>
      </c>
      <c r="AI392" s="7" t="e">
        <f t="shared" si="177"/>
        <v>#N/A</v>
      </c>
      <c r="AJ392" s="7" t="e">
        <f t="shared" si="178"/>
        <v>#N/A</v>
      </c>
      <c r="AK392" s="7" t="e">
        <v>#N/A</v>
      </c>
      <c r="AL392" s="7">
        <v>118.90785171684936</v>
      </c>
      <c r="AN392" s="7" t="e">
        <f t="shared" si="179"/>
        <v>#N/A</v>
      </c>
      <c r="AO392" s="7" t="e">
        <f t="shared" si="180"/>
        <v>#N/A</v>
      </c>
      <c r="AP392" s="7" t="e">
        <v>#N/A</v>
      </c>
      <c r="AQ392" s="7" t="e">
        <v>#N/A</v>
      </c>
    </row>
    <row r="393" spans="1:43" outlineLevel="1">
      <c r="A393" s="95">
        <v>-621</v>
      </c>
      <c r="B393" s="8">
        <f t="shared" si="186"/>
        <v>569.26483995327726</v>
      </c>
      <c r="C393" s="9">
        <f t="shared" si="171"/>
        <v>84.249998435378075</v>
      </c>
      <c r="D393" s="9">
        <f t="shared" si="187"/>
        <v>117.81957996026476</v>
      </c>
      <c r="E393" s="9">
        <f t="shared" si="188"/>
        <v>239.98326463368721</v>
      </c>
      <c r="F393" s="6">
        <f t="shared" si="158"/>
        <v>0</v>
      </c>
      <c r="G393" s="7">
        <f t="shared" si="159"/>
        <v>0</v>
      </c>
      <c r="H393" s="7">
        <f t="shared" si="189"/>
        <v>0</v>
      </c>
      <c r="I393" s="7">
        <f t="shared" si="190"/>
        <v>0</v>
      </c>
      <c r="J393" s="7">
        <f t="shared" si="160"/>
        <v>0</v>
      </c>
      <c r="K393" s="7">
        <f t="shared" si="161"/>
        <v>0</v>
      </c>
      <c r="L393" s="7">
        <f t="shared" si="162"/>
        <v>0</v>
      </c>
      <c r="M393" s="7">
        <f t="shared" si="163"/>
        <v>0</v>
      </c>
      <c r="N393" s="7">
        <f t="shared" si="172"/>
        <v>0</v>
      </c>
      <c r="O393" s="7">
        <f t="shared" si="173"/>
        <v>0</v>
      </c>
      <c r="P393" s="7">
        <f t="shared" si="157"/>
        <v>0</v>
      </c>
      <c r="Q393" s="7" t="e">
        <f t="shared" si="174"/>
        <v>#N/A</v>
      </c>
      <c r="R393" s="7">
        <f t="shared" ref="R393:R440" si="191">A393</f>
        <v>-621</v>
      </c>
      <c r="S393" s="7" t="e">
        <f t="shared" si="164"/>
        <v>#N/A</v>
      </c>
      <c r="T393" s="7" t="e">
        <f t="shared" si="165"/>
        <v>#N/A</v>
      </c>
      <c r="U393" s="7" t="e">
        <f t="shared" si="166"/>
        <v>#N/A</v>
      </c>
      <c r="V393" s="7" t="e">
        <f t="shared" si="181"/>
        <v>#N/A</v>
      </c>
      <c r="W393" s="7" t="e">
        <f t="shared" si="182"/>
        <v>#N/A</v>
      </c>
      <c r="X393" s="7" t="e">
        <f t="shared" si="167"/>
        <v>#N/A</v>
      </c>
      <c r="Y393" s="7" t="e">
        <f t="shared" si="168"/>
        <v>#N/A</v>
      </c>
      <c r="Z393" s="7" t="e">
        <f t="shared" si="169"/>
        <v>#N/A</v>
      </c>
      <c r="AA393" s="7" t="e">
        <f t="shared" si="170"/>
        <v>#N/A</v>
      </c>
      <c r="AB393" s="7">
        <f t="shared" si="183"/>
        <v>0</v>
      </c>
      <c r="AC393" s="7">
        <f t="shared" si="185"/>
        <v>0</v>
      </c>
      <c r="AD393" s="7" t="e">
        <f t="shared" si="184"/>
        <v>#N/A</v>
      </c>
      <c r="AG393" s="7" t="e">
        <f t="shared" si="175"/>
        <v>#N/A</v>
      </c>
      <c r="AH393" s="7" t="e">
        <f t="shared" si="176"/>
        <v>#N/A</v>
      </c>
      <c r="AI393" s="7" t="e">
        <f t="shared" si="177"/>
        <v>#N/A</v>
      </c>
      <c r="AJ393" s="7" t="e">
        <f t="shared" si="178"/>
        <v>#N/A</v>
      </c>
      <c r="AK393" s="7" t="e">
        <v>#N/A</v>
      </c>
      <c r="AL393" s="7">
        <v>119.20698918098385</v>
      </c>
      <c r="AN393" s="7" t="e">
        <f t="shared" si="179"/>
        <v>#N/A</v>
      </c>
      <c r="AO393" s="7" t="e">
        <f t="shared" si="180"/>
        <v>#N/A</v>
      </c>
      <c r="AP393" s="7" t="e">
        <v>#N/A</v>
      </c>
      <c r="AQ393" s="7" t="e">
        <v>#N/A</v>
      </c>
    </row>
    <row r="394" spans="1:43" outlineLevel="1">
      <c r="A394" s="95">
        <v>-620</v>
      </c>
      <c r="B394" s="8">
        <f t="shared" si="186"/>
        <v>460.04599710088223</v>
      </c>
      <c r="C394" s="9">
        <f t="shared" si="171"/>
        <v>82.894694876546694</v>
      </c>
      <c r="D394" s="9">
        <f t="shared" si="187"/>
        <v>118.06573282182266</v>
      </c>
      <c r="E394" s="9">
        <f t="shared" si="188"/>
        <v>239.68790592946462</v>
      </c>
      <c r="F394" s="6">
        <f t="shared" si="158"/>
        <v>0</v>
      </c>
      <c r="G394" s="7">
        <f t="shared" si="159"/>
        <v>0</v>
      </c>
      <c r="H394" s="7">
        <f t="shared" si="189"/>
        <v>0</v>
      </c>
      <c r="I394" s="7">
        <f t="shared" si="190"/>
        <v>0</v>
      </c>
      <c r="J394" s="7">
        <f t="shared" si="160"/>
        <v>0</v>
      </c>
      <c r="K394" s="7">
        <f t="shared" si="161"/>
        <v>0</v>
      </c>
      <c r="L394" s="7">
        <f t="shared" si="162"/>
        <v>0</v>
      </c>
      <c r="M394" s="7">
        <f t="shared" si="163"/>
        <v>0</v>
      </c>
      <c r="N394" s="7">
        <f t="shared" si="172"/>
        <v>0</v>
      </c>
      <c r="O394" s="7">
        <f t="shared" si="173"/>
        <v>0</v>
      </c>
      <c r="P394" s="7">
        <f t="shared" si="157"/>
        <v>0</v>
      </c>
      <c r="Q394" s="7" t="e">
        <f t="shared" si="174"/>
        <v>#N/A</v>
      </c>
      <c r="R394" s="7">
        <f t="shared" si="191"/>
        <v>-620</v>
      </c>
      <c r="S394" s="7" t="e">
        <f t="shared" si="164"/>
        <v>#N/A</v>
      </c>
      <c r="T394" s="7" t="e">
        <f t="shared" si="165"/>
        <v>#N/A</v>
      </c>
      <c r="U394" s="7" t="e">
        <f t="shared" si="166"/>
        <v>#N/A</v>
      </c>
      <c r="V394" s="7" t="e">
        <f t="shared" si="181"/>
        <v>#N/A</v>
      </c>
      <c r="W394" s="7" t="e">
        <f t="shared" si="182"/>
        <v>#N/A</v>
      </c>
      <c r="X394" s="7" t="e">
        <f t="shared" si="167"/>
        <v>#N/A</v>
      </c>
      <c r="Y394" s="7" t="e">
        <f t="shared" si="168"/>
        <v>#N/A</v>
      </c>
      <c r="Z394" s="7" t="e">
        <f t="shared" si="169"/>
        <v>#N/A</v>
      </c>
      <c r="AA394" s="7" t="e">
        <f t="shared" si="170"/>
        <v>#N/A</v>
      </c>
      <c r="AB394" s="7">
        <f t="shared" si="183"/>
        <v>0</v>
      </c>
      <c r="AC394" s="7">
        <f t="shared" si="185"/>
        <v>0</v>
      </c>
      <c r="AD394" s="7" t="e">
        <f t="shared" si="184"/>
        <v>#N/A</v>
      </c>
      <c r="AG394" s="7" t="e">
        <f t="shared" si="175"/>
        <v>#N/A</v>
      </c>
      <c r="AH394" s="7" t="e">
        <f t="shared" si="176"/>
        <v>#N/A</v>
      </c>
      <c r="AI394" s="7" t="e">
        <f t="shared" si="177"/>
        <v>#N/A</v>
      </c>
      <c r="AJ394" s="7" t="e">
        <f t="shared" si="178"/>
        <v>#N/A</v>
      </c>
      <c r="AK394" s="7" t="e">
        <v>#N/A</v>
      </c>
      <c r="AL394" s="7">
        <v>119.50575126314003</v>
      </c>
      <c r="AN394" s="7" t="e">
        <f t="shared" si="179"/>
        <v>#N/A</v>
      </c>
      <c r="AO394" s="7" t="e">
        <f t="shared" si="180"/>
        <v>#N/A</v>
      </c>
      <c r="AP394" s="7" t="e">
        <v>#N/A</v>
      </c>
      <c r="AQ394" s="7" t="e">
        <v>#N/A</v>
      </c>
    </row>
    <row r="395" spans="1:43" outlineLevel="1">
      <c r="A395" s="95">
        <v>-619</v>
      </c>
      <c r="B395" s="8">
        <f t="shared" si="186"/>
        <v>362.84340414404869</v>
      </c>
      <c r="C395" s="9">
        <f t="shared" si="171"/>
        <v>81.74071915944414</v>
      </c>
      <c r="D395" s="9">
        <f t="shared" si="187"/>
        <v>118.31223142409632</v>
      </c>
      <c r="E395" s="9">
        <f t="shared" si="188"/>
        <v>239.39394473388126</v>
      </c>
      <c r="F395" s="6">
        <f t="shared" si="158"/>
        <v>0</v>
      </c>
      <c r="G395" s="7">
        <f t="shared" si="159"/>
        <v>0</v>
      </c>
      <c r="H395" s="7">
        <f t="shared" si="189"/>
        <v>0</v>
      </c>
      <c r="I395" s="7">
        <f t="shared" si="190"/>
        <v>0</v>
      </c>
      <c r="J395" s="7">
        <f t="shared" si="160"/>
        <v>0</v>
      </c>
      <c r="K395" s="7">
        <f t="shared" si="161"/>
        <v>0</v>
      </c>
      <c r="L395" s="7">
        <f t="shared" si="162"/>
        <v>0</v>
      </c>
      <c r="M395" s="7">
        <f t="shared" si="163"/>
        <v>0</v>
      </c>
      <c r="N395" s="7">
        <f t="shared" si="172"/>
        <v>0</v>
      </c>
      <c r="O395" s="7">
        <f t="shared" si="173"/>
        <v>0</v>
      </c>
      <c r="P395" s="7">
        <f t="shared" si="157"/>
        <v>0</v>
      </c>
      <c r="Q395" s="7" t="e">
        <f t="shared" si="174"/>
        <v>#N/A</v>
      </c>
      <c r="R395" s="7">
        <f t="shared" si="191"/>
        <v>-619</v>
      </c>
      <c r="S395" s="7" t="e">
        <f t="shared" si="164"/>
        <v>#N/A</v>
      </c>
      <c r="T395" s="7" t="e">
        <f t="shared" si="165"/>
        <v>#N/A</v>
      </c>
      <c r="U395" s="7" t="e">
        <f t="shared" si="166"/>
        <v>#N/A</v>
      </c>
      <c r="V395" s="7" t="e">
        <f t="shared" si="181"/>
        <v>#N/A</v>
      </c>
      <c r="W395" s="7" t="e">
        <f t="shared" si="182"/>
        <v>#N/A</v>
      </c>
      <c r="X395" s="7" t="e">
        <f t="shared" si="167"/>
        <v>#N/A</v>
      </c>
      <c r="Y395" s="7" t="e">
        <f t="shared" si="168"/>
        <v>#N/A</v>
      </c>
      <c r="Z395" s="7" t="e">
        <f t="shared" si="169"/>
        <v>#N/A</v>
      </c>
      <c r="AA395" s="7" t="e">
        <f t="shared" si="170"/>
        <v>#N/A</v>
      </c>
      <c r="AB395" s="7">
        <f t="shared" si="183"/>
        <v>0</v>
      </c>
      <c r="AC395" s="7">
        <f t="shared" si="185"/>
        <v>0</v>
      </c>
      <c r="AD395" s="7" t="e">
        <f t="shared" si="184"/>
        <v>#N/A</v>
      </c>
      <c r="AG395" s="7" t="e">
        <f t="shared" si="175"/>
        <v>#N/A</v>
      </c>
      <c r="AH395" s="7" t="e">
        <f t="shared" si="176"/>
        <v>#N/A</v>
      </c>
      <c r="AI395" s="7" t="e">
        <f t="shared" si="177"/>
        <v>#N/A</v>
      </c>
      <c r="AJ395" s="7" t="e">
        <f t="shared" si="178"/>
        <v>#N/A</v>
      </c>
      <c r="AK395" s="7" t="e">
        <v>#N/A</v>
      </c>
      <c r="AL395" s="7">
        <v>119.80413778458984</v>
      </c>
      <c r="AN395" s="7" t="e">
        <f t="shared" si="179"/>
        <v>#N/A</v>
      </c>
      <c r="AO395" s="7" t="e">
        <f t="shared" si="180"/>
        <v>#N/A</v>
      </c>
      <c r="AP395" s="7" t="e">
        <v>#N/A</v>
      </c>
      <c r="AQ395" s="7" t="e">
        <v>#N/A</v>
      </c>
    </row>
    <row r="396" spans="1:43" outlineLevel="1">
      <c r="A396" s="95">
        <v>-618</v>
      </c>
      <c r="B396" s="8">
        <f t="shared" si="186"/>
        <v>277.05624858709052</v>
      </c>
      <c r="C396" s="9">
        <f t="shared" si="171"/>
        <v>80.781248910352588</v>
      </c>
      <c r="D396" s="9">
        <f t="shared" si="187"/>
        <v>118.55906990707358</v>
      </c>
      <c r="E396" s="9">
        <f t="shared" si="188"/>
        <v>239.10113432966941</v>
      </c>
      <c r="F396" s="6">
        <f t="shared" si="158"/>
        <v>0</v>
      </c>
      <c r="G396" s="7">
        <f t="shared" si="159"/>
        <v>0</v>
      </c>
      <c r="H396" s="7">
        <f t="shared" si="189"/>
        <v>0</v>
      </c>
      <c r="I396" s="7">
        <f t="shared" si="190"/>
        <v>0</v>
      </c>
      <c r="J396" s="7">
        <f t="shared" si="160"/>
        <v>0</v>
      </c>
      <c r="K396" s="7">
        <f t="shared" si="161"/>
        <v>0</v>
      </c>
      <c r="L396" s="7">
        <f t="shared" si="162"/>
        <v>0</v>
      </c>
      <c r="M396" s="7">
        <f t="shared" si="163"/>
        <v>0</v>
      </c>
      <c r="N396" s="7">
        <f t="shared" si="172"/>
        <v>0</v>
      </c>
      <c r="O396" s="7">
        <f t="shared" si="173"/>
        <v>0</v>
      </c>
      <c r="P396" s="7">
        <f t="shared" si="157"/>
        <v>0</v>
      </c>
      <c r="Q396" s="7" t="e">
        <f t="shared" si="174"/>
        <v>#N/A</v>
      </c>
      <c r="R396" s="7">
        <f t="shared" si="191"/>
        <v>-618</v>
      </c>
      <c r="S396" s="7" t="e">
        <f t="shared" si="164"/>
        <v>#N/A</v>
      </c>
      <c r="T396" s="7" t="e">
        <f t="shared" si="165"/>
        <v>#N/A</v>
      </c>
      <c r="U396" s="7" t="e">
        <f t="shared" si="166"/>
        <v>#N/A</v>
      </c>
      <c r="V396" s="7" t="e">
        <f t="shared" si="181"/>
        <v>#N/A</v>
      </c>
      <c r="W396" s="7" t="e">
        <f t="shared" si="182"/>
        <v>#N/A</v>
      </c>
      <c r="X396" s="7" t="e">
        <f t="shared" si="167"/>
        <v>#N/A</v>
      </c>
      <c r="Y396" s="7" t="e">
        <f t="shared" si="168"/>
        <v>#N/A</v>
      </c>
      <c r="Z396" s="7" t="e">
        <f t="shared" si="169"/>
        <v>#N/A</v>
      </c>
      <c r="AA396" s="7" t="e">
        <f t="shared" si="170"/>
        <v>#N/A</v>
      </c>
      <c r="AB396" s="7">
        <f t="shared" si="183"/>
        <v>0</v>
      </c>
      <c r="AC396" s="7">
        <f t="shared" si="185"/>
        <v>0</v>
      </c>
      <c r="AD396" s="7" t="e">
        <f t="shared" si="184"/>
        <v>#N/A</v>
      </c>
      <c r="AG396" s="7" t="e">
        <f t="shared" si="175"/>
        <v>#N/A</v>
      </c>
      <c r="AH396" s="7" t="e">
        <f t="shared" si="176"/>
        <v>#N/A</v>
      </c>
      <c r="AI396" s="7" t="e">
        <f t="shared" si="177"/>
        <v>#N/A</v>
      </c>
      <c r="AJ396" s="7" t="e">
        <f t="shared" si="178"/>
        <v>#N/A</v>
      </c>
      <c r="AK396" s="7" t="e">
        <v>#N/A</v>
      </c>
      <c r="AL396" s="7">
        <v>120.10213712251347</v>
      </c>
      <c r="AN396" s="7" t="e">
        <f t="shared" si="179"/>
        <v>#N/A</v>
      </c>
      <c r="AO396" s="7" t="e">
        <f t="shared" si="180"/>
        <v>#N/A</v>
      </c>
      <c r="AP396" s="7" t="e">
        <v>#N/A</v>
      </c>
      <c r="AQ396" s="7" t="e">
        <v>#N/A</v>
      </c>
    </row>
    <row r="397" spans="1:43" outlineLevel="1">
      <c r="A397" s="95">
        <v>-617</v>
      </c>
      <c r="B397" s="8">
        <f t="shared" si="186"/>
        <v>202.0837179357186</v>
      </c>
      <c r="C397" s="9">
        <f t="shared" si="171"/>
        <v>80.009278650085164</v>
      </c>
      <c r="D397" s="9">
        <f t="shared" si="187"/>
        <v>118.80622715195328</v>
      </c>
      <c r="E397" s="9">
        <f t="shared" si="188"/>
        <v>238.80971628081085</v>
      </c>
      <c r="F397" s="6">
        <f t="shared" si="158"/>
        <v>0</v>
      </c>
      <c r="G397" s="7">
        <f t="shared" si="159"/>
        <v>0</v>
      </c>
      <c r="H397" s="7">
        <f t="shared" si="189"/>
        <v>0</v>
      </c>
      <c r="I397" s="7">
        <f t="shared" si="190"/>
        <v>0</v>
      </c>
      <c r="J397" s="7">
        <f t="shared" si="160"/>
        <v>0</v>
      </c>
      <c r="K397" s="7">
        <f t="shared" si="161"/>
        <v>0</v>
      </c>
      <c r="L397" s="7">
        <f t="shared" si="162"/>
        <v>0</v>
      </c>
      <c r="M397" s="7">
        <f t="shared" si="163"/>
        <v>0</v>
      </c>
      <c r="N397" s="7">
        <f t="shared" si="172"/>
        <v>0</v>
      </c>
      <c r="O397" s="7">
        <f t="shared" si="173"/>
        <v>0</v>
      </c>
      <c r="P397" s="7">
        <f t="shared" ref="P397:P460" si="192">IF(AND(L397=1,M397=0),($C$75^2-(A397-$A$93+IF($C$36="yes",$C$44,0)-$C$78-$C$76-$C$75)^2)^0.5+$L$107,0)</f>
        <v>0</v>
      </c>
      <c r="Q397" s="7" t="e">
        <f t="shared" si="174"/>
        <v>#N/A</v>
      </c>
      <c r="R397" s="7">
        <f t="shared" si="191"/>
        <v>-617</v>
      </c>
      <c r="S397" s="7" t="e">
        <f t="shared" si="164"/>
        <v>#N/A</v>
      </c>
      <c r="T397" s="7" t="e">
        <f t="shared" si="165"/>
        <v>#N/A</v>
      </c>
      <c r="U397" s="7" t="e">
        <f t="shared" si="166"/>
        <v>#N/A</v>
      </c>
      <c r="V397" s="7" t="e">
        <f t="shared" si="181"/>
        <v>#N/A</v>
      </c>
      <c r="W397" s="7" t="e">
        <f t="shared" si="182"/>
        <v>#N/A</v>
      </c>
      <c r="X397" s="7" t="e">
        <f t="shared" si="167"/>
        <v>#N/A</v>
      </c>
      <c r="Y397" s="7" t="e">
        <f t="shared" si="168"/>
        <v>#N/A</v>
      </c>
      <c r="Z397" s="7" t="e">
        <f t="shared" si="169"/>
        <v>#N/A</v>
      </c>
      <c r="AA397" s="7" t="e">
        <f t="shared" si="170"/>
        <v>#N/A</v>
      </c>
      <c r="AB397" s="7">
        <f t="shared" si="183"/>
        <v>0</v>
      </c>
      <c r="AC397" s="7">
        <f t="shared" si="185"/>
        <v>0</v>
      </c>
      <c r="AD397" s="7" t="e">
        <f t="shared" si="184"/>
        <v>#N/A</v>
      </c>
      <c r="AG397" s="7" t="e">
        <f t="shared" si="175"/>
        <v>#N/A</v>
      </c>
      <c r="AH397" s="7" t="e">
        <f t="shared" si="176"/>
        <v>#N/A</v>
      </c>
      <c r="AI397" s="7" t="e">
        <f t="shared" si="177"/>
        <v>#N/A</v>
      </c>
      <c r="AJ397" s="7" t="e">
        <f t="shared" si="178"/>
        <v>#N/A</v>
      </c>
      <c r="AK397" s="7" t="e">
        <v>#N/A</v>
      </c>
      <c r="AL397" s="7">
        <v>120.39974909818288</v>
      </c>
      <c r="AN397" s="7" t="e">
        <f t="shared" si="179"/>
        <v>#N/A</v>
      </c>
      <c r="AO397" s="7" t="e">
        <f t="shared" si="180"/>
        <v>#N/A</v>
      </c>
      <c r="AP397" s="7" t="e">
        <v>#N/A</v>
      </c>
      <c r="AQ397" s="7" t="e">
        <v>#N/A</v>
      </c>
    </row>
    <row r="398" spans="1:43" outlineLevel="1">
      <c r="A398" s="95">
        <v>-616</v>
      </c>
      <c r="B398" s="8">
        <f t="shared" si="186"/>
        <v>137.32499969517812</v>
      </c>
      <c r="C398" s="9">
        <f t="shared" si="171"/>
        <v>79.417802899455026</v>
      </c>
      <c r="D398" s="9">
        <f t="shared" si="187"/>
        <v>119.05372781630135</v>
      </c>
      <c r="E398" s="9">
        <f t="shared" si="188"/>
        <v>238.51944387003746</v>
      </c>
      <c r="F398" s="6">
        <f t="shared" si="158"/>
        <v>0</v>
      </c>
      <c r="G398" s="7">
        <f t="shared" si="159"/>
        <v>0</v>
      </c>
      <c r="H398" s="7">
        <f t="shared" si="189"/>
        <v>0</v>
      </c>
      <c r="I398" s="7">
        <f t="shared" si="190"/>
        <v>0</v>
      </c>
      <c r="J398" s="7">
        <f t="shared" si="160"/>
        <v>0</v>
      </c>
      <c r="K398" s="7">
        <f t="shared" si="161"/>
        <v>0</v>
      </c>
      <c r="L398" s="7">
        <f t="shared" si="162"/>
        <v>0</v>
      </c>
      <c r="M398" s="7">
        <f t="shared" si="163"/>
        <v>0</v>
      </c>
      <c r="N398" s="7">
        <f t="shared" si="172"/>
        <v>0</v>
      </c>
      <c r="O398" s="7">
        <f t="shared" si="173"/>
        <v>0</v>
      </c>
      <c r="P398" s="7">
        <f t="shared" si="192"/>
        <v>0</v>
      </c>
      <c r="Q398" s="7" t="e">
        <f t="shared" si="174"/>
        <v>#N/A</v>
      </c>
      <c r="R398" s="7">
        <f t="shared" si="191"/>
        <v>-616</v>
      </c>
      <c r="S398" s="7" t="e">
        <f t="shared" si="164"/>
        <v>#N/A</v>
      </c>
      <c r="T398" s="7" t="e">
        <f t="shared" si="165"/>
        <v>#N/A</v>
      </c>
      <c r="U398" s="7" t="e">
        <f t="shared" si="166"/>
        <v>#N/A</v>
      </c>
      <c r="V398" s="7" t="e">
        <f t="shared" si="181"/>
        <v>#N/A</v>
      </c>
      <c r="W398" s="7" t="e">
        <f t="shared" si="182"/>
        <v>#N/A</v>
      </c>
      <c r="X398" s="7" t="e">
        <f t="shared" si="167"/>
        <v>#N/A</v>
      </c>
      <c r="Y398" s="7" t="e">
        <f t="shared" si="168"/>
        <v>#N/A</v>
      </c>
      <c r="Z398" s="7" t="e">
        <f t="shared" si="169"/>
        <v>#N/A</v>
      </c>
      <c r="AA398" s="7" t="e">
        <f t="shared" si="170"/>
        <v>#N/A</v>
      </c>
      <c r="AB398" s="7">
        <f t="shared" si="183"/>
        <v>0</v>
      </c>
      <c r="AC398" s="7">
        <f t="shared" si="185"/>
        <v>0</v>
      </c>
      <c r="AD398" s="7" t="e">
        <f t="shared" si="184"/>
        <v>#N/A</v>
      </c>
      <c r="AG398" s="7" t="e">
        <f t="shared" si="175"/>
        <v>#N/A</v>
      </c>
      <c r="AH398" s="7" t="e">
        <f t="shared" si="176"/>
        <v>#N/A</v>
      </c>
      <c r="AI398" s="7" t="e">
        <f t="shared" si="177"/>
        <v>#N/A</v>
      </c>
      <c r="AJ398" s="7" t="e">
        <f t="shared" si="178"/>
        <v>#N/A</v>
      </c>
      <c r="AK398" s="7" t="e">
        <v>#N/A</v>
      </c>
      <c r="AL398" s="7">
        <v>120.6969659034755</v>
      </c>
      <c r="AN398" s="7" t="e">
        <f t="shared" si="179"/>
        <v>#N/A</v>
      </c>
      <c r="AO398" s="7" t="e">
        <f t="shared" si="180"/>
        <v>#N/A</v>
      </c>
      <c r="AP398" s="7" t="e">
        <v>#N/A</v>
      </c>
      <c r="AQ398" s="7" t="e">
        <v>#N/A</v>
      </c>
    </row>
    <row r="399" spans="1:43" outlineLevel="1">
      <c r="A399" s="95">
        <v>-615</v>
      </c>
      <c r="B399" s="8">
        <f t="shared" si="186"/>
        <v>82.179281370714307</v>
      </c>
      <c r="C399" s="9">
        <f t="shared" si="171"/>
        <v>78.999999284744263</v>
      </c>
      <c r="D399" s="9">
        <f t="shared" si="187"/>
        <v>119.30155078131664</v>
      </c>
      <c r="E399" s="9">
        <f t="shared" si="188"/>
        <v>238.23055866133095</v>
      </c>
      <c r="F399" s="6">
        <f t="shared" si="158"/>
        <v>0</v>
      </c>
      <c r="G399" s="7">
        <f t="shared" si="159"/>
        <v>0</v>
      </c>
      <c r="H399" s="7">
        <f t="shared" si="189"/>
        <v>0</v>
      </c>
      <c r="I399" s="7">
        <f t="shared" si="190"/>
        <v>0</v>
      </c>
      <c r="J399" s="7">
        <f t="shared" si="160"/>
        <v>0</v>
      </c>
      <c r="K399" s="7">
        <f t="shared" si="161"/>
        <v>0</v>
      </c>
      <c r="L399" s="7">
        <f t="shared" si="162"/>
        <v>0</v>
      </c>
      <c r="M399" s="7">
        <f t="shared" si="163"/>
        <v>0</v>
      </c>
      <c r="N399" s="7">
        <f t="shared" si="172"/>
        <v>0</v>
      </c>
      <c r="O399" s="7">
        <f t="shared" si="173"/>
        <v>0</v>
      </c>
      <c r="P399" s="7">
        <f t="shared" si="192"/>
        <v>0</v>
      </c>
      <c r="Q399" s="7" t="e">
        <f t="shared" si="174"/>
        <v>#N/A</v>
      </c>
      <c r="R399" s="7">
        <f t="shared" si="191"/>
        <v>-615</v>
      </c>
      <c r="S399" s="7" t="e">
        <f t="shared" si="164"/>
        <v>#N/A</v>
      </c>
      <c r="T399" s="7" t="e">
        <f t="shared" si="165"/>
        <v>#N/A</v>
      </c>
      <c r="U399" s="7" t="e">
        <f t="shared" si="166"/>
        <v>#N/A</v>
      </c>
      <c r="V399" s="7" t="e">
        <f t="shared" si="181"/>
        <v>#N/A</v>
      </c>
      <c r="W399" s="7" t="e">
        <f t="shared" si="182"/>
        <v>#N/A</v>
      </c>
      <c r="X399" s="7" t="e">
        <f t="shared" si="167"/>
        <v>#N/A</v>
      </c>
      <c r="Y399" s="7" t="e">
        <f t="shared" si="168"/>
        <v>#N/A</v>
      </c>
      <c r="Z399" s="7" t="e">
        <f t="shared" si="169"/>
        <v>#N/A</v>
      </c>
      <c r="AA399" s="7" t="e">
        <f t="shared" si="170"/>
        <v>#N/A</v>
      </c>
      <c r="AB399" s="7">
        <f t="shared" si="183"/>
        <v>0</v>
      </c>
      <c r="AC399" s="7">
        <f t="shared" si="185"/>
        <v>0</v>
      </c>
      <c r="AD399" s="7" t="e">
        <f t="shared" si="184"/>
        <v>#N/A</v>
      </c>
      <c r="AG399" s="7" t="e">
        <f t="shared" si="175"/>
        <v>#N/A</v>
      </c>
      <c r="AH399" s="7" t="e">
        <f t="shared" si="176"/>
        <v>#N/A</v>
      </c>
      <c r="AI399" s="7" t="e">
        <f t="shared" si="177"/>
        <v>#N/A</v>
      </c>
      <c r="AJ399" s="7" t="e">
        <f t="shared" si="178"/>
        <v>#N/A</v>
      </c>
      <c r="AK399" s="7" t="e">
        <v>#N/A</v>
      </c>
      <c r="AL399" s="7">
        <v>120.99379117436055</v>
      </c>
      <c r="AN399" s="7" t="e">
        <f t="shared" si="179"/>
        <v>#N/A</v>
      </c>
      <c r="AO399" s="7" t="e">
        <f t="shared" si="180"/>
        <v>#N/A</v>
      </c>
      <c r="AP399" s="7" t="e">
        <v>#N/A</v>
      </c>
      <c r="AQ399" s="7" t="e">
        <v>#N/A</v>
      </c>
    </row>
    <row r="400" spans="1:43" outlineLevel="1">
      <c r="A400" s="95">
        <v>-614</v>
      </c>
      <c r="B400" s="8">
        <f t="shared" si="186"/>
        <v>36.045750467572361</v>
      </c>
      <c r="C400" s="9">
        <f t="shared" si="171"/>
        <v>78.74886232676603</v>
      </c>
      <c r="D400" s="9">
        <f t="shared" si="187"/>
        <v>119.54969018698702</v>
      </c>
      <c r="E400" s="9">
        <f t="shared" si="188"/>
        <v>237.94281393742364</v>
      </c>
      <c r="F400" s="6">
        <f t="shared" si="158"/>
        <v>0</v>
      </c>
      <c r="G400" s="7">
        <f t="shared" si="159"/>
        <v>0</v>
      </c>
      <c r="H400" s="7">
        <f t="shared" si="189"/>
        <v>0</v>
      </c>
      <c r="I400" s="7">
        <f t="shared" si="190"/>
        <v>0</v>
      </c>
      <c r="J400" s="7">
        <f t="shared" si="160"/>
        <v>0</v>
      </c>
      <c r="K400" s="7">
        <f t="shared" si="161"/>
        <v>0</v>
      </c>
      <c r="L400" s="7">
        <f t="shared" si="162"/>
        <v>0</v>
      </c>
      <c r="M400" s="7">
        <f t="shared" si="163"/>
        <v>0</v>
      </c>
      <c r="N400" s="7">
        <f t="shared" si="172"/>
        <v>0</v>
      </c>
      <c r="O400" s="7">
        <f t="shared" si="173"/>
        <v>0</v>
      </c>
      <c r="P400" s="7">
        <f t="shared" si="192"/>
        <v>0</v>
      </c>
      <c r="Q400" s="7" t="e">
        <f t="shared" si="174"/>
        <v>#N/A</v>
      </c>
      <c r="R400" s="7">
        <f t="shared" si="191"/>
        <v>-614</v>
      </c>
      <c r="S400" s="7" t="e">
        <f t="shared" si="164"/>
        <v>#N/A</v>
      </c>
      <c r="T400" s="7" t="e">
        <f t="shared" si="165"/>
        <v>#N/A</v>
      </c>
      <c r="U400" s="7" t="e">
        <f t="shared" si="166"/>
        <v>#N/A</v>
      </c>
      <c r="V400" s="7" t="e">
        <f t="shared" si="181"/>
        <v>#N/A</v>
      </c>
      <c r="W400" s="7" t="e">
        <f t="shared" si="182"/>
        <v>#N/A</v>
      </c>
      <c r="X400" s="7" t="e">
        <f t="shared" si="167"/>
        <v>#N/A</v>
      </c>
      <c r="Y400" s="7" t="e">
        <f t="shared" si="168"/>
        <v>#N/A</v>
      </c>
      <c r="Z400" s="7" t="e">
        <f t="shared" si="169"/>
        <v>#N/A</v>
      </c>
      <c r="AA400" s="7" t="e">
        <f t="shared" si="170"/>
        <v>#N/A</v>
      </c>
      <c r="AB400" s="7">
        <f t="shared" si="183"/>
        <v>0</v>
      </c>
      <c r="AC400" s="7">
        <f t="shared" si="185"/>
        <v>0</v>
      </c>
      <c r="AD400" s="7" t="e">
        <f t="shared" si="184"/>
        <v>#N/A</v>
      </c>
      <c r="AG400" s="7" t="e">
        <f t="shared" si="175"/>
        <v>#N/A</v>
      </c>
      <c r="AH400" s="7" t="e">
        <f t="shared" si="176"/>
        <v>#N/A</v>
      </c>
      <c r="AI400" s="7" t="e">
        <f t="shared" si="177"/>
        <v>#N/A</v>
      </c>
      <c r="AJ400" s="7" t="e">
        <f t="shared" si="178"/>
        <v>#N/A</v>
      </c>
      <c r="AK400" s="7" t="e">
        <v>#N/A</v>
      </c>
      <c r="AL400" s="7">
        <v>121.29022091741275</v>
      </c>
      <c r="AN400" s="7" t="e">
        <f t="shared" si="179"/>
        <v>#N/A</v>
      </c>
      <c r="AO400" s="7" t="e">
        <f t="shared" si="180"/>
        <v>#N/A</v>
      </c>
      <c r="AP400" s="7" t="e">
        <v>#N/A</v>
      </c>
      <c r="AQ400" s="7" t="e">
        <v>#N/A</v>
      </c>
    </row>
    <row r="401" spans="1:43" outlineLevel="1">
      <c r="A401" s="95">
        <v>-613</v>
      </c>
      <c r="B401" s="8">
        <f t="shared" si="186"/>
        <v>-1.6764055090025067</v>
      </c>
      <c r="C401" s="9">
        <f t="shared" si="171"/>
        <v>78.657386546333655</v>
      </c>
      <c r="D401" s="9">
        <f t="shared" si="187"/>
        <v>119.79812491451129</v>
      </c>
      <c r="E401" s="9">
        <f t="shared" si="188"/>
        <v>237.65645126229705</v>
      </c>
      <c r="F401" s="6">
        <f t="shared" si="158"/>
        <v>0</v>
      </c>
      <c r="G401" s="7">
        <f t="shared" si="159"/>
        <v>0</v>
      </c>
      <c r="H401" s="7">
        <f t="shared" si="189"/>
        <v>0</v>
      </c>
      <c r="I401" s="7">
        <f t="shared" si="190"/>
        <v>0</v>
      </c>
      <c r="J401" s="7">
        <f t="shared" si="160"/>
        <v>0</v>
      </c>
      <c r="K401" s="7">
        <f t="shared" si="161"/>
        <v>0</v>
      </c>
      <c r="L401" s="7">
        <f t="shared" si="162"/>
        <v>0</v>
      </c>
      <c r="M401" s="7">
        <f t="shared" si="163"/>
        <v>0</v>
      </c>
      <c r="N401" s="7">
        <f t="shared" si="172"/>
        <v>0</v>
      </c>
      <c r="O401" s="7">
        <f t="shared" si="173"/>
        <v>0</v>
      </c>
      <c r="P401" s="7">
        <f t="shared" si="192"/>
        <v>0</v>
      </c>
      <c r="Q401" s="7" t="e">
        <f t="shared" si="174"/>
        <v>#N/A</v>
      </c>
      <c r="R401" s="7">
        <f t="shared" si="191"/>
        <v>-613</v>
      </c>
      <c r="S401" s="7" t="e">
        <f t="shared" si="164"/>
        <v>#N/A</v>
      </c>
      <c r="T401" s="7" t="e">
        <f t="shared" si="165"/>
        <v>#N/A</v>
      </c>
      <c r="U401" s="7" t="e">
        <f t="shared" si="166"/>
        <v>#N/A</v>
      </c>
      <c r="V401" s="7" t="e">
        <f t="shared" si="181"/>
        <v>#N/A</v>
      </c>
      <c r="W401" s="7" t="e">
        <f t="shared" si="182"/>
        <v>#N/A</v>
      </c>
      <c r="X401" s="7" t="e">
        <f t="shared" si="167"/>
        <v>#N/A</v>
      </c>
      <c r="Y401" s="7" t="e">
        <f t="shared" si="168"/>
        <v>#N/A</v>
      </c>
      <c r="Z401" s="7" t="e">
        <f t="shared" si="169"/>
        <v>#N/A</v>
      </c>
      <c r="AA401" s="7" t="e">
        <f t="shared" si="170"/>
        <v>#N/A</v>
      </c>
      <c r="AB401" s="7">
        <f t="shared" si="183"/>
        <v>0</v>
      </c>
      <c r="AC401" s="7">
        <f t="shared" si="185"/>
        <v>0</v>
      </c>
      <c r="AD401" s="7" t="e">
        <f t="shared" si="184"/>
        <v>#N/A</v>
      </c>
      <c r="AG401" s="7" t="e">
        <f t="shared" si="175"/>
        <v>#N/A</v>
      </c>
      <c r="AH401" s="7" t="e">
        <f t="shared" si="176"/>
        <v>#N/A</v>
      </c>
      <c r="AI401" s="7" t="e">
        <f t="shared" si="177"/>
        <v>#N/A</v>
      </c>
      <c r="AJ401" s="7" t="e">
        <f t="shared" si="178"/>
        <v>#N/A</v>
      </c>
      <c r="AK401" s="7" t="e">
        <v>#N/A</v>
      </c>
      <c r="AL401" s="7">
        <v>121.58624350981226</v>
      </c>
      <c r="AN401" s="7" t="e">
        <f t="shared" si="179"/>
        <v>#N/A</v>
      </c>
      <c r="AO401" s="7" t="e">
        <f t="shared" si="180"/>
        <v>#N/A</v>
      </c>
      <c r="AP401" s="7" t="e">
        <v>#N/A</v>
      </c>
      <c r="AQ401" s="7" t="e">
        <v>#N/A</v>
      </c>
    </row>
    <row r="402" spans="1:43" outlineLevel="1">
      <c r="A402" s="95">
        <v>-612</v>
      </c>
      <c r="B402" s="8">
        <f t="shared" si="186"/>
        <v>-31.587999053765088</v>
      </c>
      <c r="C402" s="9">
        <f t="shared" si="171"/>
        <v>78.718749569728971</v>
      </c>
      <c r="D402" s="9">
        <f t="shared" si="187"/>
        <v>120.04689488024451</v>
      </c>
      <c r="E402" s="9">
        <f t="shared" si="188"/>
        <v>237.37122391868348</v>
      </c>
      <c r="F402" s="6">
        <f t="shared" si="158"/>
        <v>0</v>
      </c>
      <c r="G402" s="7">
        <f t="shared" si="159"/>
        <v>0</v>
      </c>
      <c r="H402" s="7">
        <f t="shared" si="189"/>
        <v>0</v>
      </c>
      <c r="I402" s="7">
        <f t="shared" si="190"/>
        <v>0</v>
      </c>
      <c r="J402" s="7">
        <f t="shared" si="160"/>
        <v>0</v>
      </c>
      <c r="K402" s="7">
        <f t="shared" si="161"/>
        <v>0</v>
      </c>
      <c r="L402" s="7">
        <f t="shared" si="162"/>
        <v>0</v>
      </c>
      <c r="M402" s="7">
        <f t="shared" si="163"/>
        <v>0</v>
      </c>
      <c r="N402" s="7">
        <f t="shared" si="172"/>
        <v>0</v>
      </c>
      <c r="O402" s="7">
        <f t="shared" si="173"/>
        <v>0</v>
      </c>
      <c r="P402" s="7">
        <f t="shared" si="192"/>
        <v>0</v>
      </c>
      <c r="Q402" s="7" t="e">
        <f t="shared" si="174"/>
        <v>#N/A</v>
      </c>
      <c r="R402" s="7">
        <f t="shared" si="191"/>
        <v>-612</v>
      </c>
      <c r="S402" s="7" t="e">
        <f t="shared" si="164"/>
        <v>#N/A</v>
      </c>
      <c r="T402" s="7" t="e">
        <f t="shared" si="165"/>
        <v>#N/A</v>
      </c>
      <c r="U402" s="7" t="e">
        <f t="shared" si="166"/>
        <v>#N/A</v>
      </c>
      <c r="V402" s="7" t="e">
        <f t="shared" si="181"/>
        <v>#N/A</v>
      </c>
      <c r="W402" s="7" t="e">
        <f t="shared" si="182"/>
        <v>#N/A</v>
      </c>
      <c r="X402" s="7" t="e">
        <f t="shared" si="167"/>
        <v>#N/A</v>
      </c>
      <c r="Y402" s="7" t="e">
        <f t="shared" si="168"/>
        <v>#N/A</v>
      </c>
      <c r="Z402" s="7" t="e">
        <f t="shared" si="169"/>
        <v>#N/A</v>
      </c>
      <c r="AA402" s="7" t="e">
        <f t="shared" si="170"/>
        <v>#N/A</v>
      </c>
      <c r="AB402" s="7">
        <f t="shared" si="183"/>
        <v>0</v>
      </c>
      <c r="AC402" s="7">
        <f t="shared" si="185"/>
        <v>0</v>
      </c>
      <c r="AD402" s="7" t="e">
        <f t="shared" si="184"/>
        <v>#N/A</v>
      </c>
      <c r="AG402" s="7" t="e">
        <f t="shared" si="175"/>
        <v>#N/A</v>
      </c>
      <c r="AH402" s="7" t="e">
        <f t="shared" si="176"/>
        <v>#N/A</v>
      </c>
      <c r="AI402" s="7" t="e">
        <f t="shared" si="177"/>
        <v>#N/A</v>
      </c>
      <c r="AJ402" s="7" t="e">
        <f t="shared" si="178"/>
        <v>#N/A</v>
      </c>
      <c r="AK402" s="7" t="e">
        <v>#N/A</v>
      </c>
      <c r="AL402" s="7">
        <v>121.88185877283104</v>
      </c>
      <c r="AN402" s="7" t="e">
        <f t="shared" si="179"/>
        <v>#N/A</v>
      </c>
      <c r="AO402" s="7" t="e">
        <f t="shared" si="180"/>
        <v>#N/A</v>
      </c>
      <c r="AP402" s="7" t="e">
        <v>#N/A</v>
      </c>
      <c r="AQ402" s="7" t="e">
        <v>#N/A</v>
      </c>
    </row>
    <row r="403" spans="1:43" outlineLevel="1">
      <c r="A403" s="95">
        <v>-611</v>
      </c>
      <c r="B403" s="8">
        <f t="shared" si="186"/>
        <v>-54.289842661470175</v>
      </c>
      <c r="C403" s="9">
        <f t="shared" si="171"/>
        <v>78.925945917765276</v>
      </c>
      <c r="D403" s="9">
        <f t="shared" si="187"/>
        <v>120.29593318901829</v>
      </c>
      <c r="E403" s="9">
        <f t="shared" si="188"/>
        <v>237.0873734705645</v>
      </c>
      <c r="F403" s="6">
        <f t="shared" si="158"/>
        <v>0</v>
      </c>
      <c r="G403" s="7">
        <f t="shared" si="159"/>
        <v>0</v>
      </c>
      <c r="H403" s="7">
        <f t="shared" si="189"/>
        <v>0</v>
      </c>
      <c r="I403" s="7">
        <f t="shared" si="190"/>
        <v>0</v>
      </c>
      <c r="J403" s="7">
        <f t="shared" si="160"/>
        <v>0</v>
      </c>
      <c r="K403" s="7">
        <f t="shared" si="161"/>
        <v>0</v>
      </c>
      <c r="L403" s="7">
        <f t="shared" si="162"/>
        <v>0</v>
      </c>
      <c r="M403" s="7">
        <f t="shared" si="163"/>
        <v>0</v>
      </c>
      <c r="N403" s="7">
        <f t="shared" si="172"/>
        <v>0</v>
      </c>
      <c r="O403" s="7">
        <f t="shared" si="173"/>
        <v>0</v>
      </c>
      <c r="P403" s="7">
        <f t="shared" si="192"/>
        <v>0</v>
      </c>
      <c r="Q403" s="7" t="e">
        <f t="shared" si="174"/>
        <v>#N/A</v>
      </c>
      <c r="R403" s="7">
        <f t="shared" si="191"/>
        <v>-611</v>
      </c>
      <c r="S403" s="7" t="e">
        <f t="shared" si="164"/>
        <v>#N/A</v>
      </c>
      <c r="T403" s="7" t="e">
        <f t="shared" si="165"/>
        <v>#N/A</v>
      </c>
      <c r="U403" s="7" t="e">
        <f t="shared" si="166"/>
        <v>#N/A</v>
      </c>
      <c r="V403" s="7" t="e">
        <f t="shared" si="181"/>
        <v>#N/A</v>
      </c>
      <c r="W403" s="7" t="e">
        <f t="shared" si="182"/>
        <v>#N/A</v>
      </c>
      <c r="X403" s="7" t="e">
        <f t="shared" si="167"/>
        <v>#N/A</v>
      </c>
      <c r="Y403" s="7" t="e">
        <f t="shared" si="168"/>
        <v>#N/A</v>
      </c>
      <c r="Z403" s="7" t="e">
        <f t="shared" si="169"/>
        <v>#N/A</v>
      </c>
      <c r="AA403" s="7" t="e">
        <f t="shared" si="170"/>
        <v>#N/A</v>
      </c>
      <c r="AB403" s="7">
        <f t="shared" si="183"/>
        <v>0</v>
      </c>
      <c r="AC403" s="7">
        <f t="shared" si="185"/>
        <v>0</v>
      </c>
      <c r="AD403" s="7" t="e">
        <f t="shared" si="184"/>
        <v>#N/A</v>
      </c>
      <c r="AG403" s="7" t="e">
        <f t="shared" si="175"/>
        <v>#N/A</v>
      </c>
      <c r="AH403" s="7" t="e">
        <f t="shared" si="176"/>
        <v>#N/A</v>
      </c>
      <c r="AI403" s="7" t="e">
        <f t="shared" si="177"/>
        <v>#N/A</v>
      </c>
      <c r="AJ403" s="7" t="e">
        <f t="shared" si="178"/>
        <v>#N/A</v>
      </c>
      <c r="AK403" s="7" t="e">
        <v>#N/A</v>
      </c>
      <c r="AL403" s="7">
        <v>122.17706271304378</v>
      </c>
      <c r="AN403" s="7" t="e">
        <f t="shared" si="179"/>
        <v>#N/A</v>
      </c>
      <c r="AO403" s="7" t="e">
        <f t="shared" si="180"/>
        <v>#N/A</v>
      </c>
      <c r="AP403" s="7" t="e">
        <v>#N/A</v>
      </c>
      <c r="AQ403" s="7" t="e">
        <v>#N/A</v>
      </c>
    </row>
    <row r="404" spans="1:43" outlineLevel="1">
      <c r="A404" s="95">
        <v>-610</v>
      </c>
      <c r="B404" s="8">
        <f t="shared" si="186"/>
        <v>-70.382748826872557</v>
      </c>
      <c r="C404" s="9">
        <f t="shared" si="171"/>
        <v>79.271970111255868</v>
      </c>
      <c r="D404" s="9">
        <f t="shared" si="187"/>
        <v>120.5452797571877</v>
      </c>
      <c r="E404" s="9">
        <f t="shared" si="188"/>
        <v>236.80453113035983</v>
      </c>
      <c r="F404" s="6">
        <f t="shared" si="158"/>
        <v>0</v>
      </c>
      <c r="G404" s="7">
        <f t="shared" si="159"/>
        <v>0</v>
      </c>
      <c r="H404" s="7">
        <f t="shared" si="189"/>
        <v>0</v>
      </c>
      <c r="I404" s="7">
        <f t="shared" si="190"/>
        <v>0</v>
      </c>
      <c r="J404" s="7">
        <f t="shared" si="160"/>
        <v>0</v>
      </c>
      <c r="K404" s="7">
        <f t="shared" si="161"/>
        <v>0</v>
      </c>
      <c r="L404" s="7">
        <f t="shared" si="162"/>
        <v>0</v>
      </c>
      <c r="M404" s="7">
        <f t="shared" si="163"/>
        <v>0</v>
      </c>
      <c r="N404" s="7">
        <f t="shared" si="172"/>
        <v>0</v>
      </c>
      <c r="O404" s="7">
        <f t="shared" si="173"/>
        <v>0</v>
      </c>
      <c r="P404" s="7">
        <f t="shared" si="192"/>
        <v>0</v>
      </c>
      <c r="Q404" s="7" t="e">
        <f t="shared" si="174"/>
        <v>#N/A</v>
      </c>
      <c r="R404" s="7">
        <f t="shared" si="191"/>
        <v>-610</v>
      </c>
      <c r="S404" s="7" t="e">
        <f t="shared" si="164"/>
        <v>#N/A</v>
      </c>
      <c r="T404" s="7" t="e">
        <f t="shared" si="165"/>
        <v>#N/A</v>
      </c>
      <c r="U404" s="7" t="e">
        <f t="shared" si="166"/>
        <v>#N/A</v>
      </c>
      <c r="V404" s="7" t="e">
        <f t="shared" si="181"/>
        <v>#N/A</v>
      </c>
      <c r="W404" s="7" t="e">
        <f t="shared" si="182"/>
        <v>#N/A</v>
      </c>
      <c r="X404" s="7" t="e">
        <f t="shared" si="167"/>
        <v>#N/A</v>
      </c>
      <c r="Y404" s="7" t="e">
        <f t="shared" si="168"/>
        <v>#N/A</v>
      </c>
      <c r="Z404" s="7" t="e">
        <f t="shared" si="169"/>
        <v>#N/A</v>
      </c>
      <c r="AA404" s="7" t="e">
        <f t="shared" si="170"/>
        <v>#N/A</v>
      </c>
      <c r="AB404" s="7">
        <f t="shared" si="183"/>
        <v>0</v>
      </c>
      <c r="AC404" s="7">
        <f t="shared" si="185"/>
        <v>0</v>
      </c>
      <c r="AD404" s="7" t="e">
        <f t="shared" si="184"/>
        <v>#N/A</v>
      </c>
      <c r="AG404" s="7" t="e">
        <f t="shared" si="175"/>
        <v>#N/A</v>
      </c>
      <c r="AH404" s="7" t="e">
        <f t="shared" si="176"/>
        <v>#N/A</v>
      </c>
      <c r="AI404" s="7" t="e">
        <f t="shared" si="177"/>
        <v>#N/A</v>
      </c>
      <c r="AJ404" s="7" t="e">
        <f t="shared" si="178"/>
        <v>#N/A</v>
      </c>
      <c r="AK404" s="7" t="e">
        <v>#N/A</v>
      </c>
      <c r="AL404" s="7">
        <v>122.4718513370252</v>
      </c>
      <c r="AN404" s="7" t="e">
        <f t="shared" si="179"/>
        <v>#N/A</v>
      </c>
      <c r="AO404" s="7" t="e">
        <f t="shared" si="180"/>
        <v>#N/A</v>
      </c>
      <c r="AP404" s="7" t="e">
        <v>#N/A</v>
      </c>
      <c r="AQ404" s="7" t="e">
        <v>#N/A</v>
      </c>
    </row>
    <row r="405" spans="1:43" outlineLevel="1">
      <c r="A405" s="95">
        <v>-609</v>
      </c>
      <c r="B405" s="8">
        <f t="shared" si="186"/>
        <v>-80.467530044727027</v>
      </c>
      <c r="C405" s="9">
        <f t="shared" si="171"/>
        <v>79.749999776482582</v>
      </c>
      <c r="D405" s="9">
        <f t="shared" si="187"/>
        <v>120.79491346595152</v>
      </c>
      <c r="E405" s="9">
        <f t="shared" si="188"/>
        <v>236.52330467298881</v>
      </c>
      <c r="F405" s="6">
        <f t="shared" si="158"/>
        <v>0</v>
      </c>
      <c r="G405" s="7">
        <f t="shared" si="159"/>
        <v>0</v>
      </c>
      <c r="H405" s="7">
        <f t="shared" si="189"/>
        <v>0</v>
      </c>
      <c r="I405" s="7">
        <f t="shared" si="190"/>
        <v>0</v>
      </c>
      <c r="J405" s="7">
        <f t="shared" si="160"/>
        <v>0</v>
      </c>
      <c r="K405" s="7">
        <f t="shared" si="161"/>
        <v>0</v>
      </c>
      <c r="L405" s="7">
        <f t="shared" si="162"/>
        <v>0</v>
      </c>
      <c r="M405" s="7">
        <f t="shared" si="163"/>
        <v>0</v>
      </c>
      <c r="N405" s="7">
        <f t="shared" si="172"/>
        <v>0</v>
      </c>
      <c r="O405" s="7">
        <f t="shared" si="173"/>
        <v>0</v>
      </c>
      <c r="P405" s="7">
        <f t="shared" si="192"/>
        <v>0</v>
      </c>
      <c r="Q405" s="7" t="e">
        <f t="shared" si="174"/>
        <v>#N/A</v>
      </c>
      <c r="R405" s="7">
        <f t="shared" si="191"/>
        <v>-609</v>
      </c>
      <c r="S405" s="7" t="e">
        <f t="shared" si="164"/>
        <v>#N/A</v>
      </c>
      <c r="T405" s="7" t="e">
        <f t="shared" si="165"/>
        <v>#N/A</v>
      </c>
      <c r="U405" s="7" t="e">
        <f t="shared" si="166"/>
        <v>#N/A</v>
      </c>
      <c r="V405" s="7" t="e">
        <f t="shared" si="181"/>
        <v>#N/A</v>
      </c>
      <c r="W405" s="7" t="e">
        <f t="shared" si="182"/>
        <v>#N/A</v>
      </c>
      <c r="X405" s="7" t="e">
        <f t="shared" si="167"/>
        <v>#N/A</v>
      </c>
      <c r="Y405" s="7" t="e">
        <f t="shared" si="168"/>
        <v>#N/A</v>
      </c>
      <c r="Z405" s="7" t="e">
        <f t="shared" si="169"/>
        <v>#N/A</v>
      </c>
      <c r="AA405" s="7" t="e">
        <f t="shared" si="170"/>
        <v>#N/A</v>
      </c>
      <c r="AB405" s="7">
        <f t="shared" si="183"/>
        <v>0</v>
      </c>
      <c r="AC405" s="7">
        <f t="shared" si="185"/>
        <v>0</v>
      </c>
      <c r="AD405" s="7" t="e">
        <f t="shared" si="184"/>
        <v>#N/A</v>
      </c>
      <c r="AG405" s="7" t="e">
        <f t="shared" si="175"/>
        <v>#N/A</v>
      </c>
      <c r="AH405" s="7" t="e">
        <f t="shared" si="176"/>
        <v>#N/A</v>
      </c>
      <c r="AI405" s="7" t="e">
        <f t="shared" si="177"/>
        <v>#N/A</v>
      </c>
      <c r="AJ405" s="7" t="e">
        <f t="shared" si="178"/>
        <v>#N/A</v>
      </c>
      <c r="AK405" s="7" t="e">
        <v>#N/A</v>
      </c>
      <c r="AL405" s="7">
        <v>122.76622065134998</v>
      </c>
      <c r="AN405" s="7" t="e">
        <f t="shared" si="179"/>
        <v>#N/A</v>
      </c>
      <c r="AO405" s="7" t="e">
        <f t="shared" si="180"/>
        <v>#N/A</v>
      </c>
      <c r="AP405" s="7" t="e">
        <v>#N/A</v>
      </c>
      <c r="AQ405" s="7" t="e">
        <v>#N/A</v>
      </c>
    </row>
    <row r="406" spans="1:43" outlineLevel="1">
      <c r="A406" s="95">
        <v>-608</v>
      </c>
      <c r="B406" s="8">
        <f t="shared" si="186"/>
        <v>-85.144998809788376</v>
      </c>
      <c r="C406" s="9">
        <f t="shared" si="171"/>
        <v>80.353014175469653</v>
      </c>
      <c r="D406" s="9">
        <f t="shared" si="187"/>
        <v>121.04482845529763</v>
      </c>
      <c r="E406" s="9">
        <f t="shared" si="188"/>
        <v>236.24295909993324</v>
      </c>
      <c r="F406" s="6">
        <f t="shared" si="158"/>
        <v>0</v>
      </c>
      <c r="G406" s="7">
        <f t="shared" si="159"/>
        <v>0</v>
      </c>
      <c r="H406" s="7">
        <f t="shared" si="189"/>
        <v>0</v>
      </c>
      <c r="I406" s="7">
        <f t="shared" si="190"/>
        <v>0</v>
      </c>
      <c r="J406" s="7">
        <f t="shared" si="160"/>
        <v>0</v>
      </c>
      <c r="K406" s="7">
        <f t="shared" si="161"/>
        <v>0</v>
      </c>
      <c r="L406" s="7">
        <f t="shared" si="162"/>
        <v>0</v>
      </c>
      <c r="M406" s="7">
        <f t="shared" si="163"/>
        <v>0</v>
      </c>
      <c r="N406" s="7">
        <f t="shared" si="172"/>
        <v>0</v>
      </c>
      <c r="O406" s="7">
        <f t="shared" si="173"/>
        <v>0</v>
      </c>
      <c r="P406" s="7">
        <f t="shared" si="192"/>
        <v>0</v>
      </c>
      <c r="Q406" s="7" t="e">
        <f t="shared" si="174"/>
        <v>#N/A</v>
      </c>
      <c r="R406" s="7">
        <f t="shared" si="191"/>
        <v>-608</v>
      </c>
      <c r="S406" s="7" t="e">
        <f t="shared" si="164"/>
        <v>#N/A</v>
      </c>
      <c r="T406" s="7" t="e">
        <f t="shared" si="165"/>
        <v>#N/A</v>
      </c>
      <c r="U406" s="7" t="e">
        <f t="shared" si="166"/>
        <v>#N/A</v>
      </c>
      <c r="V406" s="7" t="e">
        <f t="shared" si="181"/>
        <v>#N/A</v>
      </c>
      <c r="W406" s="7" t="e">
        <f t="shared" si="182"/>
        <v>#N/A</v>
      </c>
      <c r="X406" s="7" t="e">
        <f t="shared" si="167"/>
        <v>#N/A</v>
      </c>
      <c r="Y406" s="7" t="e">
        <f t="shared" si="168"/>
        <v>#N/A</v>
      </c>
      <c r="Z406" s="7" t="e">
        <f t="shared" si="169"/>
        <v>#N/A</v>
      </c>
      <c r="AA406" s="7" t="e">
        <f t="shared" si="170"/>
        <v>#N/A</v>
      </c>
      <c r="AB406" s="7">
        <f t="shared" si="183"/>
        <v>0</v>
      </c>
      <c r="AC406" s="7">
        <f t="shared" si="185"/>
        <v>0</v>
      </c>
      <c r="AD406" s="7" t="e">
        <f t="shared" si="184"/>
        <v>#N/A</v>
      </c>
      <c r="AG406" s="7" t="e">
        <f t="shared" si="175"/>
        <v>#N/A</v>
      </c>
      <c r="AH406" s="7" t="e">
        <f t="shared" si="176"/>
        <v>#N/A</v>
      </c>
      <c r="AI406" s="7" t="e">
        <f t="shared" si="177"/>
        <v>#N/A</v>
      </c>
      <c r="AJ406" s="7" t="e">
        <f t="shared" si="178"/>
        <v>#N/A</v>
      </c>
      <c r="AK406" s="7" t="e">
        <v>#N/A</v>
      </c>
      <c r="AL406" s="7">
        <v>123.06017047729009</v>
      </c>
      <c r="AN406" s="7" t="e">
        <f t="shared" si="179"/>
        <v>#N/A</v>
      </c>
      <c r="AO406" s="7" t="e">
        <f t="shared" si="180"/>
        <v>#N/A</v>
      </c>
      <c r="AP406" s="7" t="e">
        <v>#N/A</v>
      </c>
      <c r="AQ406" s="7" t="e">
        <v>#N/A</v>
      </c>
    </row>
    <row r="407" spans="1:43" outlineLevel="1">
      <c r="A407" s="95">
        <v>-607</v>
      </c>
      <c r="B407" s="8">
        <f t="shared" si="186"/>
        <v>-85.015967616578564</v>
      </c>
      <c r="C407" s="9">
        <f t="shared" si="171"/>
        <v>81.074068864186629</v>
      </c>
      <c r="D407" s="9">
        <f t="shared" si="187"/>
        <v>121.29500360642487</v>
      </c>
      <c r="E407" s="9">
        <f t="shared" si="188"/>
        <v>235.9642242564249</v>
      </c>
      <c r="F407" s="6">
        <f t="shared" si="158"/>
        <v>0</v>
      </c>
      <c r="G407" s="7">
        <f t="shared" si="159"/>
        <v>0</v>
      </c>
      <c r="H407" s="7">
        <f t="shared" si="189"/>
        <v>0</v>
      </c>
      <c r="I407" s="7">
        <f t="shared" si="190"/>
        <v>0</v>
      </c>
      <c r="J407" s="7">
        <f t="shared" si="160"/>
        <v>0</v>
      </c>
      <c r="K407" s="7">
        <f t="shared" si="161"/>
        <v>0</v>
      </c>
      <c r="L407" s="7">
        <f t="shared" si="162"/>
        <v>0</v>
      </c>
      <c r="M407" s="7">
        <f t="shared" si="163"/>
        <v>0</v>
      </c>
      <c r="N407" s="7">
        <f t="shared" si="172"/>
        <v>0</v>
      </c>
      <c r="O407" s="7">
        <f t="shared" si="173"/>
        <v>0</v>
      </c>
      <c r="P407" s="7">
        <f t="shared" si="192"/>
        <v>0</v>
      </c>
      <c r="Q407" s="7" t="e">
        <f t="shared" si="174"/>
        <v>#N/A</v>
      </c>
      <c r="R407" s="7">
        <f t="shared" si="191"/>
        <v>-607</v>
      </c>
      <c r="S407" s="7" t="e">
        <f t="shared" si="164"/>
        <v>#N/A</v>
      </c>
      <c r="T407" s="7" t="e">
        <f t="shared" si="165"/>
        <v>#N/A</v>
      </c>
      <c r="U407" s="7" t="e">
        <f t="shared" si="166"/>
        <v>#N/A</v>
      </c>
      <c r="V407" s="7" t="e">
        <f t="shared" si="181"/>
        <v>#N/A</v>
      </c>
      <c r="W407" s="7" t="e">
        <f t="shared" si="182"/>
        <v>#N/A</v>
      </c>
      <c r="X407" s="7" t="e">
        <f t="shared" si="167"/>
        <v>#N/A</v>
      </c>
      <c r="Y407" s="7" t="e">
        <f t="shared" si="168"/>
        <v>#N/A</v>
      </c>
      <c r="Z407" s="7" t="e">
        <f t="shared" si="169"/>
        <v>#N/A</v>
      </c>
      <c r="AA407" s="7" t="e">
        <f t="shared" si="170"/>
        <v>#N/A</v>
      </c>
      <c r="AB407" s="7">
        <f t="shared" si="183"/>
        <v>0</v>
      </c>
      <c r="AC407" s="7">
        <f t="shared" si="185"/>
        <v>0</v>
      </c>
      <c r="AD407" s="7" t="e">
        <f t="shared" si="184"/>
        <v>#N/A</v>
      </c>
      <c r="AG407" s="7" t="e">
        <f t="shared" si="175"/>
        <v>#N/A</v>
      </c>
      <c r="AH407" s="7" t="e">
        <f t="shared" si="176"/>
        <v>#N/A</v>
      </c>
      <c r="AI407" s="7" t="e">
        <f t="shared" si="177"/>
        <v>#N/A</v>
      </c>
      <c r="AJ407" s="7" t="e">
        <f t="shared" si="178"/>
        <v>#N/A</v>
      </c>
      <c r="AK407" s="7" t="e">
        <v>#N/A</v>
      </c>
      <c r="AL407" s="7">
        <v>123.35368537732843</v>
      </c>
      <c r="AN407" s="7" t="e">
        <f t="shared" si="179"/>
        <v>#N/A</v>
      </c>
      <c r="AO407" s="7" t="e">
        <f t="shared" si="180"/>
        <v>#N/A</v>
      </c>
      <c r="AP407" s="7" t="e">
        <v>#N/A</v>
      </c>
      <c r="AQ407" s="7" t="e">
        <v>#N/A</v>
      </c>
    </row>
    <row r="408" spans="1:43" outlineLevel="1">
      <c r="A408" s="95">
        <v>-606</v>
      </c>
      <c r="B408" s="8">
        <f t="shared" si="186"/>
        <v>-80.681248960318044</v>
      </c>
      <c r="C408" s="9">
        <f t="shared" si="171"/>
        <v>81.906249916180968</v>
      </c>
      <c r="D408" s="9">
        <f t="shared" si="187"/>
        <v>121.54546357689919</v>
      </c>
      <c r="E408" s="9">
        <f t="shared" si="188"/>
        <v>235.68636514394606</v>
      </c>
      <c r="F408" s="6">
        <f t="shared" si="158"/>
        <v>0</v>
      </c>
      <c r="G408" s="7">
        <f t="shared" si="159"/>
        <v>0</v>
      </c>
      <c r="H408" s="7">
        <f t="shared" si="189"/>
        <v>0</v>
      </c>
      <c r="I408" s="7">
        <f t="shared" si="190"/>
        <v>0</v>
      </c>
      <c r="J408" s="7">
        <f t="shared" si="160"/>
        <v>0</v>
      </c>
      <c r="K408" s="7">
        <f t="shared" si="161"/>
        <v>0</v>
      </c>
      <c r="L408" s="7">
        <f t="shared" si="162"/>
        <v>0</v>
      </c>
      <c r="M408" s="7">
        <f t="shared" si="163"/>
        <v>0</v>
      </c>
      <c r="N408" s="7">
        <f t="shared" si="172"/>
        <v>0</v>
      </c>
      <c r="O408" s="7">
        <f t="shared" si="173"/>
        <v>0</v>
      </c>
      <c r="P408" s="7">
        <f t="shared" si="192"/>
        <v>0</v>
      </c>
      <c r="Q408" s="7" t="e">
        <f t="shared" si="174"/>
        <v>#N/A</v>
      </c>
      <c r="R408" s="7">
        <f t="shared" si="191"/>
        <v>-606</v>
      </c>
      <c r="S408" s="7" t="e">
        <f t="shared" si="164"/>
        <v>#N/A</v>
      </c>
      <c r="T408" s="7" t="e">
        <f t="shared" si="165"/>
        <v>#N/A</v>
      </c>
      <c r="U408" s="7" t="e">
        <f t="shared" si="166"/>
        <v>#N/A</v>
      </c>
      <c r="V408" s="7" t="e">
        <f t="shared" si="181"/>
        <v>#N/A</v>
      </c>
      <c r="W408" s="7" t="e">
        <f t="shared" si="182"/>
        <v>#N/A</v>
      </c>
      <c r="X408" s="7" t="e">
        <f t="shared" si="167"/>
        <v>#N/A</v>
      </c>
      <c r="Y408" s="7" t="e">
        <f t="shared" si="168"/>
        <v>#N/A</v>
      </c>
      <c r="Z408" s="7" t="e">
        <f t="shared" si="169"/>
        <v>#N/A</v>
      </c>
      <c r="AA408" s="7" t="e">
        <f t="shared" si="170"/>
        <v>#N/A</v>
      </c>
      <c r="AB408" s="7">
        <f t="shared" si="183"/>
        <v>0</v>
      </c>
      <c r="AC408" s="7">
        <f t="shared" si="185"/>
        <v>0</v>
      </c>
      <c r="AD408" s="7" t="e">
        <f t="shared" si="184"/>
        <v>#N/A</v>
      </c>
      <c r="AG408" s="7" t="e">
        <f t="shared" si="175"/>
        <v>#N/A</v>
      </c>
      <c r="AH408" s="7" t="e">
        <f t="shared" si="176"/>
        <v>#N/A</v>
      </c>
      <c r="AI408" s="7" t="e">
        <f t="shared" si="177"/>
        <v>#N/A</v>
      </c>
      <c r="AJ408" s="7" t="e">
        <f t="shared" si="178"/>
        <v>#N/A</v>
      </c>
      <c r="AK408" s="7" t="e">
        <v>#N/A</v>
      </c>
      <c r="AL408" s="7">
        <v>123.64677280213151</v>
      </c>
      <c r="AN408" s="7" t="e">
        <f t="shared" si="179"/>
        <v>#N/A</v>
      </c>
      <c r="AO408" s="7" t="e">
        <f t="shared" si="180"/>
        <v>#N/A</v>
      </c>
      <c r="AP408" s="7" t="e">
        <v>#N/A</v>
      </c>
      <c r="AQ408" s="7" t="e">
        <v>#N/A</v>
      </c>
    </row>
    <row r="409" spans="1:43" outlineLevel="1">
      <c r="A409" s="95">
        <v>-605</v>
      </c>
      <c r="B409" s="8">
        <f t="shared" si="186"/>
        <v>-72.741655335528776</v>
      </c>
      <c r="C409" s="9">
        <f t="shared" si="171"/>
        <v>82.842597628633158</v>
      </c>
      <c r="D409" s="9">
        <f t="shared" si="187"/>
        <v>121.79618724791941</v>
      </c>
      <c r="E409" s="9">
        <f t="shared" si="188"/>
        <v>235.41011160772828</v>
      </c>
      <c r="F409" s="6">
        <f t="shared" si="158"/>
        <v>0</v>
      </c>
      <c r="G409" s="7">
        <f t="shared" si="159"/>
        <v>0</v>
      </c>
      <c r="H409" s="7">
        <f t="shared" si="189"/>
        <v>0</v>
      </c>
      <c r="I409" s="7">
        <f t="shared" si="190"/>
        <v>0</v>
      </c>
      <c r="J409" s="7">
        <f t="shared" si="160"/>
        <v>0</v>
      </c>
      <c r="K409" s="7">
        <f t="shared" si="161"/>
        <v>0</v>
      </c>
      <c r="L409" s="7">
        <f t="shared" si="162"/>
        <v>0</v>
      </c>
      <c r="M409" s="7">
        <f t="shared" si="163"/>
        <v>0</v>
      </c>
      <c r="N409" s="7">
        <f t="shared" si="172"/>
        <v>0</v>
      </c>
      <c r="O409" s="7">
        <f t="shared" si="173"/>
        <v>0</v>
      </c>
      <c r="P409" s="7">
        <f t="shared" si="192"/>
        <v>0</v>
      </c>
      <c r="Q409" s="7" t="e">
        <f t="shared" si="174"/>
        <v>#N/A</v>
      </c>
      <c r="R409" s="7">
        <f t="shared" si="191"/>
        <v>-605</v>
      </c>
      <c r="S409" s="7" t="e">
        <f t="shared" si="164"/>
        <v>#N/A</v>
      </c>
      <c r="T409" s="7" t="e">
        <f t="shared" si="165"/>
        <v>#N/A</v>
      </c>
      <c r="U409" s="7" t="e">
        <f t="shared" si="166"/>
        <v>#N/A</v>
      </c>
      <c r="V409" s="7" t="e">
        <f t="shared" si="181"/>
        <v>#N/A</v>
      </c>
      <c r="W409" s="7" t="e">
        <f t="shared" si="182"/>
        <v>#N/A</v>
      </c>
      <c r="X409" s="7" t="e">
        <f t="shared" si="167"/>
        <v>#N/A</v>
      </c>
      <c r="Y409" s="7" t="e">
        <f t="shared" si="168"/>
        <v>#N/A</v>
      </c>
      <c r="Z409" s="7" t="e">
        <f t="shared" si="169"/>
        <v>#N/A</v>
      </c>
      <c r="AA409" s="7" t="e">
        <f t="shared" si="170"/>
        <v>#N/A</v>
      </c>
      <c r="AB409" s="7">
        <f t="shared" si="183"/>
        <v>0</v>
      </c>
      <c r="AC409" s="7">
        <f t="shared" si="185"/>
        <v>0</v>
      </c>
      <c r="AD409" s="7" t="e">
        <f t="shared" si="184"/>
        <v>#N/A</v>
      </c>
      <c r="AG409" s="7" t="e">
        <f t="shared" si="175"/>
        <v>#N/A</v>
      </c>
      <c r="AH409" s="7" t="e">
        <f t="shared" si="176"/>
        <v>#N/A</v>
      </c>
      <c r="AI409" s="7" t="e">
        <f t="shared" si="177"/>
        <v>#N/A</v>
      </c>
      <c r="AJ409" s="7" t="e">
        <f t="shared" si="178"/>
        <v>#N/A</v>
      </c>
      <c r="AK409" s="7" t="e">
        <v>#N/A</v>
      </c>
      <c r="AL409" s="7">
        <v>123.939428758274</v>
      </c>
      <c r="AN409" s="7" t="e">
        <f t="shared" si="179"/>
        <v>#N/A</v>
      </c>
      <c r="AO409" s="7" t="e">
        <f t="shared" si="180"/>
        <v>#N/A</v>
      </c>
      <c r="AP409" s="7" t="e">
        <v>#N/A</v>
      </c>
      <c r="AQ409" s="7" t="e">
        <v>#N/A</v>
      </c>
    </row>
    <row r="410" spans="1:43" outlineLevel="1">
      <c r="A410" s="95">
        <v>-604</v>
      </c>
      <c r="B410" s="8">
        <f t="shared" si="186"/>
        <v>-61.797999236965552</v>
      </c>
      <c r="C410" s="9">
        <f t="shared" si="171"/>
        <v>83.876152298723682</v>
      </c>
      <c r="D410" s="9">
        <f t="shared" si="187"/>
        <v>122.04716875947339</v>
      </c>
      <c r="E410" s="9">
        <f t="shared" si="188"/>
        <v>235.13472864925384</v>
      </c>
      <c r="F410" s="6">
        <f t="shared" si="158"/>
        <v>0</v>
      </c>
      <c r="G410" s="7">
        <f t="shared" si="159"/>
        <v>0</v>
      </c>
      <c r="H410" s="7">
        <f t="shared" si="189"/>
        <v>0</v>
      </c>
      <c r="I410" s="7">
        <f t="shared" si="190"/>
        <v>0</v>
      </c>
      <c r="J410" s="7">
        <f t="shared" si="160"/>
        <v>0</v>
      </c>
      <c r="K410" s="7">
        <f t="shared" si="161"/>
        <v>0</v>
      </c>
      <c r="L410" s="7">
        <f t="shared" si="162"/>
        <v>0</v>
      </c>
      <c r="M410" s="7">
        <f t="shared" si="163"/>
        <v>0</v>
      </c>
      <c r="N410" s="7">
        <f t="shared" si="172"/>
        <v>0</v>
      </c>
      <c r="O410" s="7">
        <f t="shared" si="173"/>
        <v>0</v>
      </c>
      <c r="P410" s="7">
        <f t="shared" si="192"/>
        <v>0</v>
      </c>
      <c r="Q410" s="7" t="e">
        <f t="shared" si="174"/>
        <v>#N/A</v>
      </c>
      <c r="R410" s="7">
        <f t="shared" si="191"/>
        <v>-604</v>
      </c>
      <c r="S410" s="7" t="e">
        <f t="shared" si="164"/>
        <v>#N/A</v>
      </c>
      <c r="T410" s="7" t="e">
        <f t="shared" si="165"/>
        <v>#N/A</v>
      </c>
      <c r="U410" s="7" t="e">
        <f t="shared" si="166"/>
        <v>#N/A</v>
      </c>
      <c r="V410" s="7" t="e">
        <f t="shared" si="181"/>
        <v>#N/A</v>
      </c>
      <c r="W410" s="7" t="e">
        <f t="shared" si="182"/>
        <v>#N/A</v>
      </c>
      <c r="X410" s="7" t="e">
        <f t="shared" si="167"/>
        <v>#N/A</v>
      </c>
      <c r="Y410" s="7" t="e">
        <f t="shared" si="168"/>
        <v>#N/A</v>
      </c>
      <c r="Z410" s="7" t="e">
        <f t="shared" si="169"/>
        <v>#N/A</v>
      </c>
      <c r="AA410" s="7" t="e">
        <f t="shared" si="170"/>
        <v>#N/A</v>
      </c>
      <c r="AB410" s="7">
        <f t="shared" si="183"/>
        <v>0</v>
      </c>
      <c r="AC410" s="7">
        <f t="shared" si="185"/>
        <v>0</v>
      </c>
      <c r="AD410" s="7" t="e">
        <f t="shared" si="184"/>
        <v>#N/A</v>
      </c>
      <c r="AG410" s="7" t="e">
        <f t="shared" si="175"/>
        <v>#N/A</v>
      </c>
      <c r="AH410" s="7" t="e">
        <f t="shared" si="176"/>
        <v>#N/A</v>
      </c>
      <c r="AI410" s="7" t="e">
        <f t="shared" si="177"/>
        <v>#N/A</v>
      </c>
      <c r="AJ410" s="7" t="e">
        <f t="shared" si="178"/>
        <v>#N/A</v>
      </c>
      <c r="AK410" s="7" t="e">
        <v>#N/A</v>
      </c>
      <c r="AL410" s="7">
        <v>124.23163780823883</v>
      </c>
      <c r="AN410" s="7" t="e">
        <f t="shared" si="179"/>
        <v>#N/A</v>
      </c>
      <c r="AO410" s="7" t="e">
        <f t="shared" si="180"/>
        <v>#N/A</v>
      </c>
      <c r="AP410" s="7" t="e">
        <v>#N/A</v>
      </c>
      <c r="AQ410" s="7" t="e">
        <v>#N/A</v>
      </c>
    </row>
    <row r="411" spans="1:43" outlineLevel="1">
      <c r="A411" s="95">
        <v>-603</v>
      </c>
      <c r="B411" s="8">
        <f t="shared" si="186"/>
        <v>-48.451093159383163</v>
      </c>
      <c r="C411" s="9">
        <f t="shared" si="171"/>
        <v>85</v>
      </c>
      <c r="D411" s="9">
        <f t="shared" si="187"/>
        <v>122.29838699275997</v>
      </c>
      <c r="E411" s="9">
        <f t="shared" si="188"/>
        <v>234.8609461137543</v>
      </c>
      <c r="F411" s="6">
        <f t="shared" si="158"/>
        <v>0</v>
      </c>
      <c r="G411" s="7">
        <f t="shared" si="159"/>
        <v>0</v>
      </c>
      <c r="H411" s="7">
        <f t="shared" si="189"/>
        <v>0</v>
      </c>
      <c r="I411" s="7">
        <f t="shared" si="190"/>
        <v>0</v>
      </c>
      <c r="J411" s="7">
        <f t="shared" si="160"/>
        <v>0</v>
      </c>
      <c r="K411" s="7">
        <f t="shared" si="161"/>
        <v>0</v>
      </c>
      <c r="L411" s="7">
        <f t="shared" si="162"/>
        <v>0</v>
      </c>
      <c r="M411" s="7">
        <f t="shared" si="163"/>
        <v>0</v>
      </c>
      <c r="N411" s="7">
        <f t="shared" si="172"/>
        <v>0</v>
      </c>
      <c r="O411" s="7">
        <f t="shared" si="173"/>
        <v>0</v>
      </c>
      <c r="P411" s="7">
        <f t="shared" si="192"/>
        <v>0</v>
      </c>
      <c r="Q411" s="7" t="e">
        <f t="shared" si="174"/>
        <v>#N/A</v>
      </c>
      <c r="R411" s="7">
        <f t="shared" si="191"/>
        <v>-603</v>
      </c>
      <c r="S411" s="7" t="e">
        <f t="shared" si="164"/>
        <v>#N/A</v>
      </c>
      <c r="T411" s="7" t="e">
        <f t="shared" si="165"/>
        <v>#N/A</v>
      </c>
      <c r="U411" s="7" t="e">
        <f t="shared" si="166"/>
        <v>#N/A</v>
      </c>
      <c r="V411" s="7" t="e">
        <f t="shared" si="181"/>
        <v>#N/A</v>
      </c>
      <c r="W411" s="7" t="e">
        <f t="shared" si="182"/>
        <v>#N/A</v>
      </c>
      <c r="X411" s="7" t="e">
        <f t="shared" si="167"/>
        <v>#N/A</v>
      </c>
      <c r="Y411" s="7" t="e">
        <f t="shared" si="168"/>
        <v>#N/A</v>
      </c>
      <c r="Z411" s="7" t="e">
        <f t="shared" si="169"/>
        <v>#N/A</v>
      </c>
      <c r="AA411" s="7" t="e">
        <f t="shared" si="170"/>
        <v>#N/A</v>
      </c>
      <c r="AB411" s="7">
        <f t="shared" si="183"/>
        <v>0</v>
      </c>
      <c r="AC411" s="7">
        <f t="shared" si="185"/>
        <v>0</v>
      </c>
      <c r="AD411" s="7" t="e">
        <f t="shared" si="184"/>
        <v>#N/A</v>
      </c>
      <c r="AG411" s="7" t="e">
        <f t="shared" si="175"/>
        <v>#N/A</v>
      </c>
      <c r="AH411" s="7" t="e">
        <f t="shared" si="176"/>
        <v>#N/A</v>
      </c>
      <c r="AI411" s="7" t="e">
        <f t="shared" si="177"/>
        <v>#N/A</v>
      </c>
      <c r="AJ411" s="7" t="e">
        <f t="shared" si="178"/>
        <v>#N/A</v>
      </c>
      <c r="AK411" s="7" t="e">
        <v>#N/A</v>
      </c>
      <c r="AL411" s="7">
        <v>124.52341121738975</v>
      </c>
      <c r="AN411" s="7" t="e">
        <f t="shared" si="179"/>
        <v>#N/A</v>
      </c>
      <c r="AO411" s="7" t="e">
        <f t="shared" si="180"/>
        <v>#N/A</v>
      </c>
      <c r="AP411" s="7" t="e">
        <v>#N/A</v>
      </c>
      <c r="AQ411" s="7" t="e">
        <v>#N/A</v>
      </c>
    </row>
    <row r="412" spans="1:43" outlineLevel="1">
      <c r="A412" s="95">
        <v>-602</v>
      </c>
      <c r="B412" s="8">
        <f t="shared" si="186"/>
        <v>-33.3017495975364</v>
      </c>
      <c r="C412" s="9">
        <f t="shared" si="171"/>
        <v>86.207165770853564</v>
      </c>
      <c r="D412" s="9">
        <f t="shared" si="187"/>
        <v>122.54988186413418</v>
      </c>
      <c r="E412" s="9">
        <f t="shared" si="188"/>
        <v>234.58802900271192</v>
      </c>
      <c r="F412" s="6">
        <f t="shared" si="158"/>
        <v>0</v>
      </c>
      <c r="G412" s="7">
        <f t="shared" si="159"/>
        <v>0</v>
      </c>
      <c r="H412" s="7">
        <f t="shared" si="189"/>
        <v>0</v>
      </c>
      <c r="I412" s="7">
        <f t="shared" si="190"/>
        <v>0</v>
      </c>
      <c r="J412" s="7">
        <f t="shared" si="160"/>
        <v>0</v>
      </c>
      <c r="K412" s="7">
        <f t="shared" si="161"/>
        <v>0</v>
      </c>
      <c r="L412" s="7">
        <f t="shared" si="162"/>
        <v>0</v>
      </c>
      <c r="M412" s="7">
        <f t="shared" si="163"/>
        <v>0</v>
      </c>
      <c r="N412" s="7">
        <f t="shared" si="172"/>
        <v>0</v>
      </c>
      <c r="O412" s="7">
        <f t="shared" si="173"/>
        <v>0</v>
      </c>
      <c r="P412" s="7">
        <f t="shared" si="192"/>
        <v>0</v>
      </c>
      <c r="Q412" s="7" t="e">
        <f t="shared" si="174"/>
        <v>#N/A</v>
      </c>
      <c r="R412" s="7">
        <f t="shared" si="191"/>
        <v>-602</v>
      </c>
      <c r="S412" s="7" t="e">
        <f t="shared" si="164"/>
        <v>#N/A</v>
      </c>
      <c r="T412" s="7" t="e">
        <f t="shared" si="165"/>
        <v>#N/A</v>
      </c>
      <c r="U412" s="7" t="e">
        <f t="shared" si="166"/>
        <v>#N/A</v>
      </c>
      <c r="V412" s="7" t="e">
        <f t="shared" si="181"/>
        <v>#N/A</v>
      </c>
      <c r="W412" s="7" t="e">
        <f t="shared" si="182"/>
        <v>#N/A</v>
      </c>
      <c r="X412" s="7" t="e">
        <f t="shared" si="167"/>
        <v>#N/A</v>
      </c>
      <c r="Y412" s="7" t="e">
        <f t="shared" si="168"/>
        <v>#N/A</v>
      </c>
      <c r="Z412" s="7" t="e">
        <f t="shared" si="169"/>
        <v>#N/A</v>
      </c>
      <c r="AA412" s="7" t="e">
        <f t="shared" si="170"/>
        <v>#N/A</v>
      </c>
      <c r="AB412" s="7">
        <f t="shared" si="183"/>
        <v>0</v>
      </c>
      <c r="AC412" s="7">
        <f t="shared" si="185"/>
        <v>0</v>
      </c>
      <c r="AD412" s="7" t="e">
        <f t="shared" si="184"/>
        <v>#N/A</v>
      </c>
      <c r="AG412" s="7" t="e">
        <f t="shared" si="175"/>
        <v>#N/A</v>
      </c>
      <c r="AH412" s="7" t="e">
        <f t="shared" si="176"/>
        <v>#N/A</v>
      </c>
      <c r="AI412" s="7" t="e">
        <f t="shared" si="177"/>
        <v>#N/A</v>
      </c>
      <c r="AJ412" s="7" t="e">
        <f t="shared" si="178"/>
        <v>#N/A</v>
      </c>
      <c r="AK412" s="7" t="e">
        <v>#N/A</v>
      </c>
      <c r="AL412" s="7">
        <v>124.81473354820966</v>
      </c>
      <c r="AN412" s="7" t="e">
        <f t="shared" si="179"/>
        <v>#N/A</v>
      </c>
      <c r="AO412" s="7" t="e">
        <f t="shared" si="180"/>
        <v>#N/A</v>
      </c>
      <c r="AP412" s="7" t="e">
        <v>#N/A</v>
      </c>
      <c r="AQ412" s="7" t="e">
        <v>#N/A</v>
      </c>
    </row>
    <row r="413" spans="1:43" outlineLevel="1">
      <c r="A413" s="95">
        <v>-601</v>
      </c>
      <c r="B413" s="8">
        <f t="shared" si="186"/>
        <v>-16.950781046063639</v>
      </c>
      <c r="C413" s="9">
        <f t="shared" si="171"/>
        <v>87.490750943620995</v>
      </c>
      <c r="D413" s="9">
        <f t="shared" si="187"/>
        <v>122.80158647842764</v>
      </c>
      <c r="E413" s="9">
        <f t="shared" si="188"/>
        <v>234.31670716135847</v>
      </c>
      <c r="F413" s="6">
        <f t="shared" si="158"/>
        <v>0</v>
      </c>
      <c r="G413" s="7">
        <f t="shared" si="159"/>
        <v>0</v>
      </c>
      <c r="H413" s="7">
        <f t="shared" si="189"/>
        <v>0</v>
      </c>
      <c r="I413" s="7">
        <f t="shared" si="190"/>
        <v>0</v>
      </c>
      <c r="J413" s="7">
        <f t="shared" si="160"/>
        <v>0</v>
      </c>
      <c r="K413" s="7">
        <f t="shared" si="161"/>
        <v>0</v>
      </c>
      <c r="L413" s="7">
        <f t="shared" si="162"/>
        <v>0</v>
      </c>
      <c r="M413" s="7">
        <f t="shared" si="163"/>
        <v>0</v>
      </c>
      <c r="N413" s="7">
        <f t="shared" si="172"/>
        <v>0</v>
      </c>
      <c r="O413" s="7">
        <f t="shared" si="173"/>
        <v>0</v>
      </c>
      <c r="P413" s="7">
        <f t="shared" si="192"/>
        <v>0</v>
      </c>
      <c r="Q413" s="7" t="e">
        <f t="shared" si="174"/>
        <v>#N/A</v>
      </c>
      <c r="R413" s="7">
        <f t="shared" si="191"/>
        <v>-601</v>
      </c>
      <c r="S413" s="7" t="e">
        <f t="shared" si="164"/>
        <v>#N/A</v>
      </c>
      <c r="T413" s="7" t="e">
        <f t="shared" si="165"/>
        <v>#N/A</v>
      </c>
      <c r="U413" s="7" t="e">
        <f t="shared" si="166"/>
        <v>#N/A</v>
      </c>
      <c r="V413" s="7" t="e">
        <f t="shared" si="181"/>
        <v>#N/A</v>
      </c>
      <c r="W413" s="7" t="e">
        <f t="shared" si="182"/>
        <v>#N/A</v>
      </c>
      <c r="X413" s="7" t="e">
        <f t="shared" si="167"/>
        <v>#N/A</v>
      </c>
      <c r="Y413" s="7" t="e">
        <f t="shared" si="168"/>
        <v>#N/A</v>
      </c>
      <c r="Z413" s="7" t="e">
        <f t="shared" si="169"/>
        <v>#N/A</v>
      </c>
      <c r="AA413" s="7" t="e">
        <f t="shared" si="170"/>
        <v>#N/A</v>
      </c>
      <c r="AB413" s="7">
        <f t="shared" si="183"/>
        <v>0</v>
      </c>
      <c r="AC413" s="7">
        <f t="shared" si="185"/>
        <v>0</v>
      </c>
      <c r="AD413" s="7" t="e">
        <f t="shared" si="184"/>
        <v>#N/A</v>
      </c>
      <c r="AG413" s="7" t="e">
        <f t="shared" si="175"/>
        <v>#N/A</v>
      </c>
      <c r="AH413" s="7" t="e">
        <f t="shared" si="176"/>
        <v>#N/A</v>
      </c>
      <c r="AI413" s="7" t="e">
        <f t="shared" si="177"/>
        <v>#N/A</v>
      </c>
      <c r="AJ413" s="7" t="e">
        <f t="shared" si="178"/>
        <v>#N/A</v>
      </c>
      <c r="AK413" s="7" t="e">
        <v>#N/A</v>
      </c>
      <c r="AL413" s="7">
        <v>125.10560080727326</v>
      </c>
      <c r="AN413" s="7" t="e">
        <f t="shared" si="179"/>
        <v>#N/A</v>
      </c>
      <c r="AO413" s="7" t="e">
        <f t="shared" si="180"/>
        <v>#N/A</v>
      </c>
      <c r="AP413" s="7" t="e">
        <v>#N/A</v>
      </c>
      <c r="AQ413" s="7" t="e">
        <v>#N/A</v>
      </c>
    </row>
    <row r="414" spans="1:43" outlineLevel="1">
      <c r="A414" s="95">
        <v>-600</v>
      </c>
      <c r="B414" s="8">
        <f t="shared" si="186"/>
        <v>1.0000000474974513E-3</v>
      </c>
      <c r="C414" s="9">
        <f t="shared" si="171"/>
        <v>88.843750039115548</v>
      </c>
      <c r="D414" s="9">
        <f t="shared" si="187"/>
        <v>123.05354075199543</v>
      </c>
      <c r="E414" s="9">
        <f t="shared" si="188"/>
        <v>234.04624559117585</v>
      </c>
      <c r="F414" s="6">
        <f t="shared" si="158"/>
        <v>1</v>
      </c>
      <c r="G414" s="7">
        <f t="shared" si="159"/>
        <v>0</v>
      </c>
      <c r="H414" s="7">
        <f t="shared" si="189"/>
        <v>0</v>
      </c>
      <c r="I414" s="7">
        <f t="shared" si="190"/>
        <v>0</v>
      </c>
      <c r="J414" s="7">
        <f t="shared" si="160"/>
        <v>0</v>
      </c>
      <c r="K414" s="7">
        <f t="shared" si="161"/>
        <v>0</v>
      </c>
      <c r="L414" s="7">
        <f t="shared" si="162"/>
        <v>0</v>
      </c>
      <c r="M414" s="7">
        <f t="shared" si="163"/>
        <v>0</v>
      </c>
      <c r="N414" s="7">
        <f t="shared" si="172"/>
        <v>0</v>
      </c>
      <c r="O414" s="7">
        <f t="shared" si="173"/>
        <v>0</v>
      </c>
      <c r="P414" s="7">
        <f t="shared" si="192"/>
        <v>0</v>
      </c>
      <c r="Q414" s="7" t="e">
        <f t="shared" si="174"/>
        <v>#N/A</v>
      </c>
      <c r="R414" s="7">
        <f t="shared" si="191"/>
        <v>-600</v>
      </c>
      <c r="S414" s="7">
        <f t="shared" si="164"/>
        <v>1.0000000474974513E-3</v>
      </c>
      <c r="T414" s="7" t="e">
        <f t="shared" si="165"/>
        <v>#N/A</v>
      </c>
      <c r="U414" s="7">
        <f t="shared" si="166"/>
        <v>1E-3</v>
      </c>
      <c r="V414" s="7" t="e">
        <f t="shared" si="181"/>
        <v>#N/A</v>
      </c>
      <c r="W414" s="7" t="e">
        <f t="shared" si="182"/>
        <v>#N/A</v>
      </c>
      <c r="X414" s="7" t="e">
        <f t="shared" si="167"/>
        <v>#N/A</v>
      </c>
      <c r="Y414" s="7" t="e">
        <f t="shared" si="168"/>
        <v>#N/A</v>
      </c>
      <c r="Z414" s="7" t="e">
        <f t="shared" si="169"/>
        <v>#N/A</v>
      </c>
      <c r="AA414" s="7" t="e">
        <f t="shared" si="170"/>
        <v>#N/A</v>
      </c>
      <c r="AB414" s="7">
        <f t="shared" si="183"/>
        <v>0</v>
      </c>
      <c r="AC414" s="7">
        <f t="shared" si="185"/>
        <v>0</v>
      </c>
      <c r="AD414" s="7" t="e">
        <f t="shared" si="184"/>
        <v>#N/A</v>
      </c>
      <c r="AG414" s="7">
        <f t="shared" si="175"/>
        <v>1.0000000474974513E-3</v>
      </c>
      <c r="AH414" s="7" t="e">
        <f t="shared" si="176"/>
        <v>#N/A</v>
      </c>
      <c r="AI414" s="7">
        <f t="shared" si="177"/>
        <v>1.0000000474974513E-3</v>
      </c>
      <c r="AJ414" s="7" t="e">
        <f t="shared" si="178"/>
        <v>#N/A</v>
      </c>
      <c r="AK414" s="7" t="e">
        <v>#N/A</v>
      </c>
      <c r="AL414" s="7">
        <v>125.39602044524706</v>
      </c>
      <c r="AN414" s="7" t="e">
        <f t="shared" si="179"/>
        <v>#N/A</v>
      </c>
      <c r="AO414" s="7" t="e">
        <f t="shared" si="180"/>
        <v>#N/A</v>
      </c>
      <c r="AP414" s="7" t="e">
        <v>#N/A</v>
      </c>
      <c r="AQ414" s="7" t="e">
        <v>#N/A</v>
      </c>
    </row>
    <row r="415" spans="1:43" outlineLevel="1">
      <c r="A415" s="95">
        <v>-599</v>
      </c>
      <c r="B415" s="8">
        <f t="shared" si="186"/>
        <v>16.952781046158634</v>
      </c>
      <c r="C415" s="9">
        <f t="shared" si="171"/>
        <v>90.259249130884811</v>
      </c>
      <c r="D415" s="9">
        <f t="shared" si="187"/>
        <v>123.30572356603629</v>
      </c>
      <c r="E415" s="9">
        <f t="shared" si="188"/>
        <v>233.77725206708323</v>
      </c>
      <c r="F415" s="6">
        <f t="shared" si="158"/>
        <v>1</v>
      </c>
      <c r="G415" s="7">
        <f t="shared" si="159"/>
        <v>0</v>
      </c>
      <c r="H415" s="7">
        <f t="shared" si="189"/>
        <v>0</v>
      </c>
      <c r="I415" s="7">
        <f t="shared" si="190"/>
        <v>0</v>
      </c>
      <c r="J415" s="7">
        <f t="shared" si="160"/>
        <v>0</v>
      </c>
      <c r="K415" s="7">
        <f t="shared" si="161"/>
        <v>0</v>
      </c>
      <c r="L415" s="7">
        <f t="shared" si="162"/>
        <v>0</v>
      </c>
      <c r="M415" s="7">
        <f t="shared" si="163"/>
        <v>0</v>
      </c>
      <c r="N415" s="7">
        <f t="shared" si="172"/>
        <v>0</v>
      </c>
      <c r="O415" s="7">
        <f t="shared" si="173"/>
        <v>0</v>
      </c>
      <c r="P415" s="7">
        <f t="shared" si="192"/>
        <v>0</v>
      </c>
      <c r="Q415" s="7" t="e">
        <f t="shared" si="174"/>
        <v>#N/A</v>
      </c>
      <c r="R415" s="7">
        <f t="shared" si="191"/>
        <v>-599</v>
      </c>
      <c r="S415" s="7">
        <f t="shared" si="164"/>
        <v>16.952781046158634</v>
      </c>
      <c r="T415" s="7" t="e">
        <f t="shared" si="165"/>
        <v>#N/A</v>
      </c>
      <c r="U415" s="7" t="e">
        <f t="shared" si="166"/>
        <v>#N/A</v>
      </c>
      <c r="V415" s="7" t="e">
        <f t="shared" si="181"/>
        <v>#N/A</v>
      </c>
      <c r="W415" s="7" t="e">
        <f t="shared" si="182"/>
        <v>#N/A</v>
      </c>
      <c r="X415" s="7" t="e">
        <f t="shared" si="167"/>
        <v>#N/A</v>
      </c>
      <c r="Y415" s="7" t="e">
        <f t="shared" si="168"/>
        <v>#N/A</v>
      </c>
      <c r="Z415" s="7" t="e">
        <f t="shared" si="169"/>
        <v>#N/A</v>
      </c>
      <c r="AA415" s="7" t="e">
        <f t="shared" si="170"/>
        <v>#N/A</v>
      </c>
      <c r="AB415" s="7">
        <f t="shared" si="183"/>
        <v>0</v>
      </c>
      <c r="AC415" s="7">
        <f t="shared" si="185"/>
        <v>16.981250856026268</v>
      </c>
      <c r="AD415" s="7" t="e">
        <f t="shared" si="184"/>
        <v>#N/A</v>
      </c>
      <c r="AG415" s="7">
        <f t="shared" si="175"/>
        <v>16.952781046158634</v>
      </c>
      <c r="AH415" s="7" t="e">
        <f t="shared" si="176"/>
        <v>#N/A</v>
      </c>
      <c r="AI415" s="7">
        <f t="shared" si="177"/>
        <v>16.952781046158634</v>
      </c>
      <c r="AJ415" s="7" t="e">
        <f t="shared" si="178"/>
        <v>#N/A</v>
      </c>
      <c r="AK415" s="7" t="e">
        <v>#N/A</v>
      </c>
      <c r="AL415" s="7">
        <v>125.68597702461393</v>
      </c>
      <c r="AN415" s="7" t="e">
        <f t="shared" si="179"/>
        <v>#N/A</v>
      </c>
      <c r="AO415" s="7" t="e">
        <f t="shared" si="180"/>
        <v>#N/A</v>
      </c>
      <c r="AP415" s="7" t="e">
        <v>#N/A</v>
      </c>
      <c r="AQ415" s="7" t="e">
        <v>#N/A</v>
      </c>
    </row>
    <row r="416" spans="1:43" outlineLevel="1">
      <c r="A416" s="95">
        <v>-598</v>
      </c>
      <c r="B416" s="8">
        <f t="shared" si="186"/>
        <v>33.303749597573187</v>
      </c>
      <c r="C416" s="9">
        <f t="shared" si="171"/>
        <v>91.730334292476371</v>
      </c>
      <c r="D416" s="9">
        <f t="shared" si="187"/>
        <v>123.55812906053816</v>
      </c>
      <c r="E416" s="9">
        <f t="shared" si="188"/>
        <v>233.50935780150044</v>
      </c>
      <c r="F416" s="6">
        <f t="shared" si="158"/>
        <v>1</v>
      </c>
      <c r="G416" s="7">
        <f t="shared" si="159"/>
        <v>0</v>
      </c>
      <c r="H416" s="7">
        <f t="shared" si="189"/>
        <v>0</v>
      </c>
      <c r="I416" s="7">
        <f t="shared" si="190"/>
        <v>0</v>
      </c>
      <c r="J416" s="7">
        <f t="shared" si="160"/>
        <v>0</v>
      </c>
      <c r="K416" s="7">
        <f t="shared" si="161"/>
        <v>0</v>
      </c>
      <c r="L416" s="7">
        <f t="shared" si="162"/>
        <v>0</v>
      </c>
      <c r="M416" s="7">
        <f t="shared" si="163"/>
        <v>0</v>
      </c>
      <c r="N416" s="7">
        <f t="shared" si="172"/>
        <v>0</v>
      </c>
      <c r="O416" s="7">
        <f t="shared" si="173"/>
        <v>0</v>
      </c>
      <c r="P416" s="7">
        <f t="shared" si="192"/>
        <v>0</v>
      </c>
      <c r="Q416" s="7" t="e">
        <f t="shared" si="174"/>
        <v>#N/A</v>
      </c>
      <c r="R416" s="7">
        <f t="shared" si="191"/>
        <v>-598</v>
      </c>
      <c r="S416" s="7">
        <f t="shared" si="164"/>
        <v>33.303749597573187</v>
      </c>
      <c r="T416" s="7" t="e">
        <f t="shared" si="165"/>
        <v>#N/A</v>
      </c>
      <c r="U416" s="7" t="e">
        <f t="shared" si="166"/>
        <v>#N/A</v>
      </c>
      <c r="V416" s="7" t="e">
        <f t="shared" si="181"/>
        <v>#N/A</v>
      </c>
      <c r="W416" s="7" t="e">
        <f t="shared" si="182"/>
        <v>#N/A</v>
      </c>
      <c r="X416" s="7" t="e">
        <f t="shared" si="167"/>
        <v>#N/A</v>
      </c>
      <c r="Y416" s="7" t="e">
        <f t="shared" si="168"/>
        <v>#N/A</v>
      </c>
      <c r="Z416" s="7" t="e">
        <f t="shared" si="169"/>
        <v>#N/A</v>
      </c>
      <c r="AA416" s="7" t="e">
        <f t="shared" si="170"/>
        <v>#N/A</v>
      </c>
      <c r="AB416" s="7">
        <f t="shared" si="183"/>
        <v>0</v>
      </c>
      <c r="AC416" s="7">
        <f t="shared" si="185"/>
        <v>16.381519238744243</v>
      </c>
      <c r="AD416" s="7" t="e">
        <f t="shared" si="184"/>
        <v>#N/A</v>
      </c>
      <c r="AG416" s="7">
        <f t="shared" si="175"/>
        <v>33.303749597573187</v>
      </c>
      <c r="AH416" s="7" t="e">
        <f t="shared" si="176"/>
        <v>#N/A</v>
      </c>
      <c r="AI416" s="7">
        <f t="shared" si="177"/>
        <v>33.303749597573187</v>
      </c>
      <c r="AJ416" s="7" t="e">
        <f t="shared" si="178"/>
        <v>#N/A</v>
      </c>
      <c r="AK416" s="7" t="e">
        <v>#N/A</v>
      </c>
      <c r="AL416" s="7">
        <v>125.97547036664587</v>
      </c>
      <c r="AN416" s="7" t="e">
        <f t="shared" si="179"/>
        <v>#N/A</v>
      </c>
      <c r="AO416" s="7" t="e">
        <f t="shared" si="180"/>
        <v>#N/A</v>
      </c>
      <c r="AP416" s="7" t="e">
        <v>#N/A</v>
      </c>
      <c r="AQ416" s="7" t="e">
        <v>#N/A</v>
      </c>
    </row>
    <row r="417" spans="1:43" outlineLevel="1">
      <c r="A417" s="95">
        <v>-597</v>
      </c>
      <c r="B417" s="8">
        <f t="shared" si="186"/>
        <v>48.453093159449054</v>
      </c>
      <c r="C417" s="9">
        <f t="shared" si="171"/>
        <v>93.250000044703484</v>
      </c>
      <c r="D417" s="9">
        <f t="shared" si="187"/>
        <v>123.81073611669983</v>
      </c>
      <c r="E417" s="9">
        <f t="shared" si="188"/>
        <v>233.24280435840905</v>
      </c>
      <c r="F417" s="6">
        <f t="shared" si="158"/>
        <v>1</v>
      </c>
      <c r="G417" s="7">
        <f t="shared" si="159"/>
        <v>0</v>
      </c>
      <c r="H417" s="7">
        <f t="shared" si="189"/>
        <v>0</v>
      </c>
      <c r="I417" s="7">
        <f t="shared" si="190"/>
        <v>0</v>
      </c>
      <c r="J417" s="7">
        <f t="shared" si="160"/>
        <v>0</v>
      </c>
      <c r="K417" s="7">
        <f t="shared" si="161"/>
        <v>0</v>
      </c>
      <c r="L417" s="7">
        <f t="shared" si="162"/>
        <v>0</v>
      </c>
      <c r="M417" s="7">
        <f t="shared" si="163"/>
        <v>0</v>
      </c>
      <c r="N417" s="7">
        <f t="shared" si="172"/>
        <v>0</v>
      </c>
      <c r="O417" s="7">
        <f t="shared" si="173"/>
        <v>0</v>
      </c>
      <c r="P417" s="7">
        <f t="shared" si="192"/>
        <v>0</v>
      </c>
      <c r="Q417" s="7" t="e">
        <f t="shared" si="174"/>
        <v>#N/A</v>
      </c>
      <c r="R417" s="7">
        <f t="shared" si="191"/>
        <v>-597</v>
      </c>
      <c r="S417" s="7">
        <f t="shared" si="164"/>
        <v>48.453093159449054</v>
      </c>
      <c r="T417" s="7" t="e">
        <f t="shared" si="165"/>
        <v>#N/A</v>
      </c>
      <c r="U417" s="7" t="e">
        <f t="shared" si="166"/>
        <v>#N/A</v>
      </c>
      <c r="V417" s="7" t="e">
        <f t="shared" si="181"/>
        <v>#N/A</v>
      </c>
      <c r="W417" s="7" t="e">
        <f t="shared" si="182"/>
        <v>#N/A</v>
      </c>
      <c r="X417" s="7" t="e">
        <f t="shared" si="167"/>
        <v>#N/A</v>
      </c>
      <c r="Y417" s="7" t="e">
        <f t="shared" si="168"/>
        <v>#N/A</v>
      </c>
      <c r="Z417" s="7" t="e">
        <f t="shared" si="169"/>
        <v>#N/A</v>
      </c>
      <c r="AA417" s="7" t="e">
        <f t="shared" si="170"/>
        <v>#N/A</v>
      </c>
      <c r="AB417" s="7">
        <f t="shared" si="183"/>
        <v>0</v>
      </c>
      <c r="AC417" s="7">
        <f t="shared" si="185"/>
        <v>15.182312417933895</v>
      </c>
      <c r="AD417" s="7" t="e">
        <f t="shared" si="184"/>
        <v>#N/A</v>
      </c>
      <c r="AG417" s="7">
        <f t="shared" si="175"/>
        <v>48.453093159449054</v>
      </c>
      <c r="AH417" s="7" t="e">
        <f t="shared" si="176"/>
        <v>#N/A</v>
      </c>
      <c r="AI417" s="7">
        <f t="shared" si="177"/>
        <v>48.453093159449054</v>
      </c>
      <c r="AJ417" s="7" t="e">
        <f t="shared" si="178"/>
        <v>#N/A</v>
      </c>
      <c r="AK417" s="7" t="e">
        <v>#N/A</v>
      </c>
      <c r="AL417" s="7">
        <v>126.26449647791756</v>
      </c>
      <c r="AN417" s="7" t="e">
        <f t="shared" si="179"/>
        <v>#N/A</v>
      </c>
      <c r="AO417" s="7" t="e">
        <f t="shared" si="180"/>
        <v>#N/A</v>
      </c>
      <c r="AP417" s="7" t="e">
        <v>#N/A</v>
      </c>
      <c r="AQ417" s="7" t="e">
        <v>#N/A</v>
      </c>
    </row>
    <row r="418" spans="1:43" outlineLevel="1">
      <c r="A418" s="95">
        <v>-596</v>
      </c>
      <c r="B418" s="8">
        <f t="shared" si="186"/>
        <v>61.799999237060547</v>
      </c>
      <c r="C418" s="9">
        <f t="shared" si="171"/>
        <v>94.811332461113722</v>
      </c>
      <c r="D418" s="9">
        <f t="shared" si="187"/>
        <v>124.06356939208727</v>
      </c>
      <c r="E418" s="9">
        <f t="shared" si="188"/>
        <v>232.97734502054132</v>
      </c>
      <c r="F418" s="6">
        <f t="shared" si="158"/>
        <v>1</v>
      </c>
      <c r="G418" s="7">
        <f t="shared" si="159"/>
        <v>0</v>
      </c>
      <c r="H418" s="7">
        <f t="shared" si="189"/>
        <v>0</v>
      </c>
      <c r="I418" s="7">
        <f t="shared" si="190"/>
        <v>0</v>
      </c>
      <c r="J418" s="7">
        <f t="shared" si="160"/>
        <v>0</v>
      </c>
      <c r="K418" s="7">
        <f t="shared" si="161"/>
        <v>0</v>
      </c>
      <c r="L418" s="7">
        <f t="shared" si="162"/>
        <v>0</v>
      </c>
      <c r="M418" s="7">
        <f t="shared" si="163"/>
        <v>0</v>
      </c>
      <c r="N418" s="7">
        <f t="shared" si="172"/>
        <v>0</v>
      </c>
      <c r="O418" s="7">
        <f t="shared" si="173"/>
        <v>0</v>
      </c>
      <c r="P418" s="7">
        <f t="shared" si="192"/>
        <v>0</v>
      </c>
      <c r="Q418" s="7" t="e">
        <f t="shared" si="174"/>
        <v>#N/A</v>
      </c>
      <c r="R418" s="7">
        <f t="shared" si="191"/>
        <v>-596</v>
      </c>
      <c r="S418" s="7">
        <f t="shared" si="164"/>
        <v>61.799999237060547</v>
      </c>
      <c r="T418" s="7" t="e">
        <f t="shared" si="165"/>
        <v>#N/A</v>
      </c>
      <c r="U418" s="7">
        <f t="shared" si="166"/>
        <v>61.8</v>
      </c>
      <c r="V418" s="7" t="e">
        <f t="shared" si="181"/>
        <v>#N/A</v>
      </c>
      <c r="W418" s="7" t="e">
        <f t="shared" si="182"/>
        <v>#N/A</v>
      </c>
      <c r="X418" s="7" t="e">
        <f t="shared" si="167"/>
        <v>#N/A</v>
      </c>
      <c r="Y418" s="7" t="e">
        <f t="shared" si="168"/>
        <v>#N/A</v>
      </c>
      <c r="Z418" s="7" t="e">
        <f t="shared" si="169"/>
        <v>#N/A</v>
      </c>
      <c r="AA418" s="7" t="e">
        <f t="shared" si="170"/>
        <v>#N/A</v>
      </c>
      <c r="AB418" s="7">
        <f t="shared" si="183"/>
        <v>0</v>
      </c>
      <c r="AC418" s="7">
        <f t="shared" si="185"/>
        <v>13.384315516476089</v>
      </c>
      <c r="AD418" s="7" t="e">
        <f t="shared" si="184"/>
        <v>#N/A</v>
      </c>
      <c r="AG418" s="7">
        <f t="shared" si="175"/>
        <v>61.799999237060547</v>
      </c>
      <c r="AH418" s="7" t="e">
        <f t="shared" si="176"/>
        <v>#N/A</v>
      </c>
      <c r="AI418" s="7">
        <f t="shared" si="177"/>
        <v>61.799999237060547</v>
      </c>
      <c r="AJ418" s="7" t="e">
        <f t="shared" si="178"/>
        <v>#N/A</v>
      </c>
      <c r="AK418" s="7" t="e">
        <v>#N/A</v>
      </c>
      <c r="AL418" s="7">
        <v>126.5530513650037</v>
      </c>
      <c r="AN418" s="7" t="e">
        <f t="shared" si="179"/>
        <v>#N/A</v>
      </c>
      <c r="AO418" s="7" t="e">
        <f t="shared" si="180"/>
        <v>#N/A</v>
      </c>
      <c r="AP418" s="7" t="e">
        <v>#N/A</v>
      </c>
      <c r="AQ418" s="7" t="e">
        <v>#N/A</v>
      </c>
    </row>
    <row r="419" spans="1:43" outlineLevel="1">
      <c r="A419" s="95">
        <v>-595</v>
      </c>
      <c r="B419" s="8">
        <f t="shared" si="186"/>
        <v>72.923898491710915</v>
      </c>
      <c r="C419" s="9">
        <f t="shared" si="171"/>
        <v>96.40741761525473</v>
      </c>
      <c r="D419" s="9">
        <f t="shared" si="187"/>
        <v>124.3166077678993</v>
      </c>
      <c r="E419" s="9">
        <f t="shared" si="188"/>
        <v>232.71322135187879</v>
      </c>
      <c r="F419" s="6">
        <f t="shared" si="158"/>
        <v>1</v>
      </c>
      <c r="G419" s="7">
        <f t="shared" si="159"/>
        <v>0</v>
      </c>
      <c r="H419" s="7">
        <f t="shared" si="189"/>
        <v>0</v>
      </c>
      <c r="I419" s="7">
        <f t="shared" si="190"/>
        <v>0</v>
      </c>
      <c r="J419" s="7">
        <f t="shared" si="160"/>
        <v>0</v>
      </c>
      <c r="K419" s="7">
        <f t="shared" si="161"/>
        <v>0</v>
      </c>
      <c r="L419" s="7">
        <f t="shared" si="162"/>
        <v>0</v>
      </c>
      <c r="M419" s="7">
        <f t="shared" si="163"/>
        <v>0</v>
      </c>
      <c r="N419" s="7">
        <f t="shared" si="172"/>
        <v>0</v>
      </c>
      <c r="O419" s="7">
        <f t="shared" si="173"/>
        <v>0</v>
      </c>
      <c r="P419" s="7">
        <f t="shared" si="192"/>
        <v>0</v>
      </c>
      <c r="Q419" s="7" t="e">
        <f t="shared" si="174"/>
        <v>#N/A</v>
      </c>
      <c r="R419" s="7">
        <f t="shared" si="191"/>
        <v>-595</v>
      </c>
      <c r="S419" s="7">
        <f t="shared" si="164"/>
        <v>72.923898491710915</v>
      </c>
      <c r="T419" s="7" t="e">
        <f t="shared" si="165"/>
        <v>#N/A</v>
      </c>
      <c r="U419" s="7" t="e">
        <f t="shared" si="166"/>
        <v>#N/A</v>
      </c>
      <c r="V419" s="7" t="e">
        <f t="shared" si="181"/>
        <v>#N/A</v>
      </c>
      <c r="W419" s="7" t="e">
        <f t="shared" si="182"/>
        <v>#N/A</v>
      </c>
      <c r="X419" s="7" t="e">
        <f t="shared" si="167"/>
        <v>#N/A</v>
      </c>
      <c r="Y419" s="7" t="e">
        <f t="shared" si="168"/>
        <v>#N/A</v>
      </c>
      <c r="Z419" s="7" t="e">
        <f t="shared" si="169"/>
        <v>#N/A</v>
      </c>
      <c r="AA419" s="7" t="e">
        <f t="shared" si="170"/>
        <v>#N/A</v>
      </c>
      <c r="AB419" s="7">
        <f t="shared" si="183"/>
        <v>0</v>
      </c>
      <c r="AC419" s="7">
        <f t="shared" si="185"/>
        <v>11.168757076219853</v>
      </c>
      <c r="AD419" s="7" t="e">
        <f t="shared" si="184"/>
        <v>#N/A</v>
      </c>
      <c r="AG419" s="7">
        <f t="shared" si="175"/>
        <v>72.923898491710915</v>
      </c>
      <c r="AH419" s="7" t="e">
        <f t="shared" si="176"/>
        <v>#N/A</v>
      </c>
      <c r="AI419" s="7">
        <f t="shared" si="177"/>
        <v>72.923898491710915</v>
      </c>
      <c r="AJ419" s="7" t="e">
        <f t="shared" si="178"/>
        <v>#N/A</v>
      </c>
      <c r="AK419" s="7" t="e">
        <v>#N/A</v>
      </c>
      <c r="AL419" s="7">
        <v>126.84113103447898</v>
      </c>
      <c r="AN419" s="7" t="e">
        <f t="shared" si="179"/>
        <v>#N/A</v>
      </c>
      <c r="AO419" s="7" t="e">
        <f t="shared" si="180"/>
        <v>#N/A</v>
      </c>
      <c r="AP419" s="7" t="e">
        <v>#N/A</v>
      </c>
      <c r="AQ419" s="7" t="e">
        <v>#N/A</v>
      </c>
    </row>
    <row r="420" spans="1:43" outlineLevel="1">
      <c r="A420" s="95">
        <v>-594</v>
      </c>
      <c r="B420" s="8">
        <f t="shared" si="186"/>
        <v>82.125201778386028</v>
      </c>
      <c r="C420" s="9">
        <f t="shared" si="171"/>
        <v>98.031250027939677</v>
      </c>
      <c r="D420" s="9">
        <f t="shared" si="187"/>
        <v>124.56984538412378</v>
      </c>
      <c r="E420" s="9">
        <f t="shared" si="188"/>
        <v>232.45018663515378</v>
      </c>
      <c r="F420" s="6">
        <f t="shared" si="158"/>
        <v>1</v>
      </c>
      <c r="G420" s="7">
        <f t="shared" si="159"/>
        <v>0</v>
      </c>
      <c r="H420" s="7">
        <f t="shared" si="189"/>
        <v>0</v>
      </c>
      <c r="I420" s="7">
        <f t="shared" si="190"/>
        <v>0</v>
      </c>
      <c r="J420" s="7">
        <f t="shared" si="160"/>
        <v>0</v>
      </c>
      <c r="K420" s="7">
        <f t="shared" si="161"/>
        <v>0</v>
      </c>
      <c r="L420" s="7">
        <f t="shared" si="162"/>
        <v>0</v>
      </c>
      <c r="M420" s="7">
        <f t="shared" si="163"/>
        <v>0</v>
      </c>
      <c r="N420" s="7">
        <f t="shared" si="172"/>
        <v>0</v>
      </c>
      <c r="O420" s="7">
        <f t="shared" si="173"/>
        <v>0</v>
      </c>
      <c r="P420" s="7">
        <f t="shared" si="192"/>
        <v>0</v>
      </c>
      <c r="Q420" s="7" t="e">
        <f t="shared" si="174"/>
        <v>#N/A</v>
      </c>
      <c r="R420" s="7">
        <f t="shared" si="191"/>
        <v>-594</v>
      </c>
      <c r="S420" s="7">
        <f t="shared" si="164"/>
        <v>82.125201778386028</v>
      </c>
      <c r="T420" s="7" t="e">
        <f t="shared" si="165"/>
        <v>#N/A</v>
      </c>
      <c r="U420" s="7" t="e">
        <f t="shared" si="166"/>
        <v>#N/A</v>
      </c>
      <c r="V420" s="7" t="e">
        <f t="shared" si="181"/>
        <v>#N/A</v>
      </c>
      <c r="W420" s="7" t="e">
        <f t="shared" si="182"/>
        <v>#N/A</v>
      </c>
      <c r="X420" s="7" t="e">
        <f t="shared" si="167"/>
        <v>#N/A</v>
      </c>
      <c r="Y420" s="7" t="e">
        <f t="shared" si="168"/>
        <v>#N/A</v>
      </c>
      <c r="Z420" s="7" t="e">
        <f t="shared" si="169"/>
        <v>#N/A</v>
      </c>
      <c r="AA420" s="7" t="e">
        <f t="shared" si="170"/>
        <v>#N/A</v>
      </c>
      <c r="AB420" s="7">
        <f t="shared" si="183"/>
        <v>0</v>
      </c>
      <c r="AC420" s="7">
        <f t="shared" si="185"/>
        <v>9.2554838973107305</v>
      </c>
      <c r="AD420" s="7" t="e">
        <f t="shared" si="184"/>
        <v>#N/A</v>
      </c>
      <c r="AG420" s="7">
        <f t="shared" si="175"/>
        <v>82.125201778386028</v>
      </c>
      <c r="AH420" s="7" t="e">
        <f t="shared" si="176"/>
        <v>#N/A</v>
      </c>
      <c r="AI420" s="7">
        <f t="shared" si="177"/>
        <v>82.125201778386028</v>
      </c>
      <c r="AJ420" s="7" t="e">
        <f t="shared" si="178"/>
        <v>#N/A</v>
      </c>
      <c r="AK420" s="7" t="e">
        <v>#N/A</v>
      </c>
      <c r="AL420" s="7">
        <v>127.12873149291811</v>
      </c>
      <c r="AN420" s="7" t="e">
        <f t="shared" si="179"/>
        <v>#N/A</v>
      </c>
      <c r="AO420" s="7" t="e">
        <f t="shared" si="180"/>
        <v>#N/A</v>
      </c>
      <c r="AP420" s="7" t="e">
        <v>#N/A</v>
      </c>
      <c r="AQ420" s="7" t="e">
        <v>#N/A</v>
      </c>
    </row>
    <row r="421" spans="1:43" outlineLevel="1">
      <c r="A421" s="95">
        <v>-593</v>
      </c>
      <c r="B421" s="8">
        <f t="shared" si="186"/>
        <v>89.884549315017708</v>
      </c>
      <c r="C421" s="9">
        <f t="shared" si="171"/>
        <v>99.67592340211074</v>
      </c>
      <c r="D421" s="9">
        <f t="shared" si="187"/>
        <v>124.82326112195955</v>
      </c>
      <c r="E421" s="9">
        <f t="shared" si="188"/>
        <v>232.188482434348</v>
      </c>
      <c r="F421" s="6">
        <f t="shared" si="158"/>
        <v>1</v>
      </c>
      <c r="G421" s="7">
        <f t="shared" si="159"/>
        <v>0</v>
      </c>
      <c r="H421" s="7">
        <f t="shared" si="189"/>
        <v>0</v>
      </c>
      <c r="I421" s="7">
        <f t="shared" si="190"/>
        <v>0</v>
      </c>
      <c r="J421" s="7">
        <f t="shared" si="160"/>
        <v>0</v>
      </c>
      <c r="K421" s="7">
        <f t="shared" si="161"/>
        <v>0</v>
      </c>
      <c r="L421" s="7">
        <f t="shared" si="162"/>
        <v>0</v>
      </c>
      <c r="M421" s="7">
        <f t="shared" si="163"/>
        <v>0</v>
      </c>
      <c r="N421" s="7">
        <f t="shared" si="172"/>
        <v>0</v>
      </c>
      <c r="O421" s="7">
        <f t="shared" si="173"/>
        <v>0</v>
      </c>
      <c r="P421" s="7">
        <f t="shared" si="192"/>
        <v>0</v>
      </c>
      <c r="Q421" s="7" t="e">
        <f t="shared" si="174"/>
        <v>#N/A</v>
      </c>
      <c r="R421" s="7">
        <f t="shared" si="191"/>
        <v>-593</v>
      </c>
      <c r="S421" s="7">
        <f t="shared" si="164"/>
        <v>89.884549315017708</v>
      </c>
      <c r="T421" s="7" t="e">
        <f t="shared" si="165"/>
        <v>#N/A</v>
      </c>
      <c r="U421" s="7" t="e">
        <f t="shared" si="166"/>
        <v>#N/A</v>
      </c>
      <c r="V421" s="7" t="e">
        <f t="shared" si="181"/>
        <v>#N/A</v>
      </c>
      <c r="W421" s="7" t="e">
        <f t="shared" si="182"/>
        <v>#N/A</v>
      </c>
      <c r="X421" s="7" t="e">
        <f t="shared" si="167"/>
        <v>#N/A</v>
      </c>
      <c r="Y421" s="7" t="e">
        <f t="shared" si="168"/>
        <v>#N/A</v>
      </c>
      <c r="Z421" s="7" t="e">
        <f t="shared" si="169"/>
        <v>#N/A</v>
      </c>
      <c r="AA421" s="7" t="e">
        <f t="shared" si="170"/>
        <v>#N/A</v>
      </c>
      <c r="AB421" s="7">
        <f t="shared" si="183"/>
        <v>0</v>
      </c>
      <c r="AC421" s="7">
        <f t="shared" si="185"/>
        <v>7.8235205754335508</v>
      </c>
      <c r="AD421" s="7" t="e">
        <f t="shared" si="184"/>
        <v>#N/A</v>
      </c>
      <c r="AG421" s="7">
        <f t="shared" si="175"/>
        <v>89.884549315017708</v>
      </c>
      <c r="AH421" s="7" t="e">
        <f t="shared" si="176"/>
        <v>#N/A</v>
      </c>
      <c r="AI421" s="7">
        <f t="shared" si="177"/>
        <v>89.884549315017708</v>
      </c>
      <c r="AJ421" s="7" t="e">
        <f t="shared" si="178"/>
        <v>#N/A</v>
      </c>
      <c r="AK421" s="7" t="e">
        <v>#N/A</v>
      </c>
      <c r="AL421" s="7">
        <v>127.41584874689579</v>
      </c>
      <c r="AN421" s="7" t="e">
        <f t="shared" si="179"/>
        <v>#N/A</v>
      </c>
      <c r="AO421" s="7" t="e">
        <f t="shared" si="180"/>
        <v>#N/A</v>
      </c>
      <c r="AP421" s="7" t="e">
        <v>#N/A</v>
      </c>
      <c r="AQ421" s="7" t="e">
        <v>#N/A</v>
      </c>
    </row>
    <row r="422" spans="1:43" outlineLevel="1">
      <c r="A422" s="95">
        <v>-592</v>
      </c>
      <c r="B422" s="8">
        <f t="shared" si="186"/>
        <v>96.682599666154147</v>
      </c>
      <c r="C422" s="9">
        <f t="shared" si="171"/>
        <v>101.33449329373738</v>
      </c>
      <c r="D422" s="9">
        <f t="shared" si="187"/>
        <v>125.07689489776163</v>
      </c>
      <c r="E422" s="9">
        <f t="shared" si="188"/>
        <v>231.92786203219336</v>
      </c>
      <c r="F422" s="6">
        <f t="shared" si="158"/>
        <v>1</v>
      </c>
      <c r="G422" s="7">
        <f t="shared" si="159"/>
        <v>0</v>
      </c>
      <c r="H422" s="7">
        <f t="shared" si="189"/>
        <v>0</v>
      </c>
      <c r="I422" s="7">
        <f t="shared" si="190"/>
        <v>0</v>
      </c>
      <c r="J422" s="7">
        <f t="shared" si="160"/>
        <v>0</v>
      </c>
      <c r="K422" s="7">
        <f t="shared" si="161"/>
        <v>0</v>
      </c>
      <c r="L422" s="7">
        <f t="shared" si="162"/>
        <v>0</v>
      </c>
      <c r="M422" s="7">
        <f t="shared" si="163"/>
        <v>0</v>
      </c>
      <c r="N422" s="7">
        <f t="shared" si="172"/>
        <v>0</v>
      </c>
      <c r="O422" s="7">
        <f t="shared" si="173"/>
        <v>0</v>
      </c>
      <c r="P422" s="7">
        <f t="shared" si="192"/>
        <v>0</v>
      </c>
      <c r="Q422" s="7" t="e">
        <f t="shared" si="174"/>
        <v>#N/A</v>
      </c>
      <c r="R422" s="7">
        <f t="shared" si="191"/>
        <v>-592</v>
      </c>
      <c r="S422" s="7">
        <f t="shared" si="164"/>
        <v>96.682599666154147</v>
      </c>
      <c r="T422" s="7" t="e">
        <f t="shared" si="165"/>
        <v>#N/A</v>
      </c>
      <c r="U422" s="7" t="e">
        <f t="shared" si="166"/>
        <v>#N/A</v>
      </c>
      <c r="V422" s="7" t="e">
        <f t="shared" si="181"/>
        <v>#N/A</v>
      </c>
      <c r="W422" s="7" t="e">
        <f t="shared" si="182"/>
        <v>#N/A</v>
      </c>
      <c r="X422" s="7" t="e">
        <f t="shared" si="167"/>
        <v>#N/A</v>
      </c>
      <c r="Y422" s="7" t="e">
        <f t="shared" si="168"/>
        <v>#N/A</v>
      </c>
      <c r="Z422" s="7" t="e">
        <f t="shared" si="169"/>
        <v>#N/A</v>
      </c>
      <c r="AA422" s="7" t="e">
        <f t="shared" si="170"/>
        <v>#N/A</v>
      </c>
      <c r="AB422" s="7">
        <f t="shared" si="183"/>
        <v>0</v>
      </c>
      <c r="AC422" s="7">
        <f t="shared" si="185"/>
        <v>6.8712072139170903</v>
      </c>
      <c r="AD422" s="7" t="e">
        <f t="shared" si="184"/>
        <v>#N/A</v>
      </c>
      <c r="AG422" s="7">
        <f t="shared" si="175"/>
        <v>96.682599666154147</v>
      </c>
      <c r="AH422" s="7" t="e">
        <f t="shared" si="176"/>
        <v>#N/A</v>
      </c>
      <c r="AI422" s="7">
        <f t="shared" si="177"/>
        <v>96.682599666154147</v>
      </c>
      <c r="AJ422" s="7" t="e">
        <f t="shared" si="178"/>
        <v>#N/A</v>
      </c>
      <c r="AK422" s="7" t="e">
        <v>#N/A</v>
      </c>
      <c r="AL422" s="7">
        <v>127.70247880298672</v>
      </c>
      <c r="AN422" s="7" t="e">
        <f t="shared" si="179"/>
        <v>#N/A</v>
      </c>
      <c r="AO422" s="7" t="e">
        <f t="shared" si="180"/>
        <v>#N/A</v>
      </c>
      <c r="AP422" s="7" t="e">
        <v>#N/A</v>
      </c>
      <c r="AQ422" s="7" t="e">
        <v>#N/A</v>
      </c>
    </row>
    <row r="423" spans="1:43" outlineLevel="1">
      <c r="A423" s="95">
        <v>-591</v>
      </c>
      <c r="B423" s="8">
        <f t="shared" si="186"/>
        <v>103</v>
      </c>
      <c r="C423" s="9">
        <f t="shared" si="171"/>
        <v>103</v>
      </c>
      <c r="D423" s="9">
        <f t="shared" si="187"/>
        <v>125.33067981636165</v>
      </c>
      <c r="E423" s="9">
        <f t="shared" si="188"/>
        <v>231.66856699267154</v>
      </c>
      <c r="F423" s="6">
        <f t="shared" si="158"/>
        <v>1</v>
      </c>
      <c r="G423" s="7">
        <f t="shared" si="159"/>
        <v>1</v>
      </c>
      <c r="H423" s="7">
        <f t="shared" si="189"/>
        <v>0</v>
      </c>
      <c r="I423" s="7">
        <f t="shared" si="190"/>
        <v>0</v>
      </c>
      <c r="J423" s="7">
        <f t="shared" si="160"/>
        <v>0</v>
      </c>
      <c r="K423" s="7">
        <f t="shared" si="161"/>
        <v>0</v>
      </c>
      <c r="L423" s="7">
        <f t="shared" si="162"/>
        <v>0</v>
      </c>
      <c r="M423" s="7">
        <f t="shared" si="163"/>
        <v>0</v>
      </c>
      <c r="N423" s="7">
        <f t="shared" si="172"/>
        <v>0</v>
      </c>
      <c r="O423" s="7">
        <f t="shared" si="173"/>
        <v>0</v>
      </c>
      <c r="P423" s="7">
        <f t="shared" si="192"/>
        <v>0</v>
      </c>
      <c r="Q423" s="7" t="e">
        <f t="shared" si="174"/>
        <v>#N/A</v>
      </c>
      <c r="R423" s="7">
        <f t="shared" si="191"/>
        <v>-591</v>
      </c>
      <c r="S423" s="7">
        <f t="shared" si="164"/>
        <v>103</v>
      </c>
      <c r="T423" s="7">
        <f t="shared" si="165"/>
        <v>103</v>
      </c>
      <c r="U423" s="7">
        <f t="shared" si="166"/>
        <v>103</v>
      </c>
      <c r="V423" s="7" t="e">
        <f t="shared" si="181"/>
        <v>#N/A</v>
      </c>
      <c r="W423" s="7" t="e">
        <f t="shared" si="182"/>
        <v>#N/A</v>
      </c>
      <c r="X423" s="7" t="e">
        <f t="shared" si="167"/>
        <v>#N/A</v>
      </c>
      <c r="Y423" s="7" t="e">
        <f t="shared" si="168"/>
        <v>#N/A</v>
      </c>
      <c r="Z423" s="7" t="e">
        <f t="shared" si="169"/>
        <v>#N/A</v>
      </c>
      <c r="AA423" s="7" t="e">
        <f t="shared" si="170"/>
        <v>#N/A</v>
      </c>
      <c r="AB423" s="7">
        <f t="shared" si="183"/>
        <v>206</v>
      </c>
      <c r="AC423" s="7">
        <f t="shared" si="185"/>
        <v>6.3960571431215101</v>
      </c>
      <c r="AD423" s="7" t="e">
        <f t="shared" si="184"/>
        <v>#N/A</v>
      </c>
      <c r="AG423" s="7">
        <f t="shared" si="175"/>
        <v>103</v>
      </c>
      <c r="AH423" s="7">
        <f t="shared" si="176"/>
        <v>103</v>
      </c>
      <c r="AI423" s="7">
        <f t="shared" si="177"/>
        <v>103</v>
      </c>
      <c r="AJ423" s="7">
        <f t="shared" si="178"/>
        <v>103</v>
      </c>
      <c r="AK423" s="7" t="e">
        <v>#N/A</v>
      </c>
      <c r="AL423" s="7">
        <v>127.98862148246285</v>
      </c>
      <c r="AN423" s="7" t="e">
        <f t="shared" si="179"/>
        <v>#N/A</v>
      </c>
      <c r="AO423" s="7" t="e">
        <f t="shared" si="180"/>
        <v>#N/A</v>
      </c>
      <c r="AP423" s="7" t="e">
        <v>#N/A</v>
      </c>
      <c r="AQ423" s="7" t="e">
        <v>#N/A</v>
      </c>
    </row>
    <row r="424" spans="1:43" outlineLevel="1">
      <c r="A424" s="95">
        <v>-590</v>
      </c>
      <c r="B424" s="8">
        <f t="shared" si="186"/>
        <v>109.31740033384585</v>
      </c>
      <c r="C424" s="9">
        <f t="shared" si="171"/>
        <v>104.66551433565715</v>
      </c>
      <c r="D424" s="9">
        <f t="shared" si="187"/>
        <v>125.58465579411468</v>
      </c>
      <c r="E424" s="9">
        <f t="shared" si="188"/>
        <v>231.41035059851492</v>
      </c>
      <c r="F424" s="6">
        <f t="shared" si="158"/>
        <v>0</v>
      </c>
      <c r="G424" s="7">
        <f t="shared" si="159"/>
        <v>1</v>
      </c>
      <c r="H424" s="7">
        <f t="shared" si="189"/>
        <v>0</v>
      </c>
      <c r="I424" s="7">
        <f t="shared" si="190"/>
        <v>0</v>
      </c>
      <c r="J424" s="7">
        <f t="shared" si="160"/>
        <v>0</v>
      </c>
      <c r="K424" s="7">
        <f t="shared" si="161"/>
        <v>0</v>
      </c>
      <c r="L424" s="7">
        <f t="shared" si="162"/>
        <v>0</v>
      </c>
      <c r="M424" s="7">
        <f t="shared" si="163"/>
        <v>0</v>
      </c>
      <c r="N424" s="7">
        <f t="shared" si="172"/>
        <v>0</v>
      </c>
      <c r="O424" s="7">
        <f t="shared" si="173"/>
        <v>0</v>
      </c>
      <c r="P424" s="7">
        <f t="shared" si="192"/>
        <v>0</v>
      </c>
      <c r="Q424" s="7" t="e">
        <f t="shared" si="174"/>
        <v>#N/A</v>
      </c>
      <c r="R424" s="7">
        <f t="shared" si="191"/>
        <v>-590</v>
      </c>
      <c r="S424" s="7" t="e">
        <f t="shared" si="164"/>
        <v>#N/A</v>
      </c>
      <c r="T424" s="7">
        <f t="shared" si="165"/>
        <v>104.66551433565715</v>
      </c>
      <c r="U424" s="7" t="e">
        <f t="shared" si="166"/>
        <v>#N/A</v>
      </c>
      <c r="V424" s="7" t="e">
        <f t="shared" si="181"/>
        <v>#N/A</v>
      </c>
      <c r="W424" s="7" t="e">
        <f t="shared" si="182"/>
        <v>#N/A</v>
      </c>
      <c r="X424" s="7" t="e">
        <f t="shared" si="167"/>
        <v>#N/A</v>
      </c>
      <c r="Y424" s="7" t="e">
        <f t="shared" si="168"/>
        <v>#N/A</v>
      </c>
      <c r="Z424" s="7" t="e">
        <f t="shared" si="169"/>
        <v>#N/A</v>
      </c>
      <c r="AA424" s="7" t="e">
        <f t="shared" si="170"/>
        <v>#N/A</v>
      </c>
      <c r="AB424" s="7">
        <f t="shared" si="183"/>
        <v>209.3310286713143</v>
      </c>
      <c r="AC424" s="7">
        <f t="shared" si="185"/>
        <v>1.942662606393472</v>
      </c>
      <c r="AD424" s="7">
        <f t="shared" si="184"/>
        <v>237.93061937959288</v>
      </c>
      <c r="AG424" s="7" t="e">
        <f t="shared" si="175"/>
        <v>#N/A</v>
      </c>
      <c r="AH424" s="7">
        <f t="shared" si="176"/>
        <v>104.66551433565715</v>
      </c>
      <c r="AI424" s="7" t="e">
        <f t="shared" si="177"/>
        <v>#N/A</v>
      </c>
      <c r="AJ424" s="7">
        <f t="shared" si="178"/>
        <v>104.66551433565715</v>
      </c>
      <c r="AK424" s="7" t="e">
        <v>#N/A</v>
      </c>
      <c r="AL424" s="7">
        <v>128.27426516250435</v>
      </c>
      <c r="AN424" s="7" t="e">
        <f t="shared" si="179"/>
        <v>#N/A</v>
      </c>
      <c r="AO424" s="7" t="e">
        <f t="shared" si="180"/>
        <v>#N/A</v>
      </c>
      <c r="AP424" s="7" t="e">
        <v>#N/A</v>
      </c>
      <c r="AQ424" s="7" t="e">
        <v>#N/A</v>
      </c>
    </row>
    <row r="425" spans="1:43" outlineLevel="1">
      <c r="A425" s="95">
        <v>-589</v>
      </c>
      <c r="B425" s="8">
        <f t="shared" si="186"/>
        <v>116.11545068498228</v>
      </c>
      <c r="C425" s="9">
        <f t="shared" si="171"/>
        <v>106.32406896849473</v>
      </c>
      <c r="D425" s="9">
        <f t="shared" si="187"/>
        <v>125.83880171221951</v>
      </c>
      <c r="E425" s="9">
        <f t="shared" si="188"/>
        <v>231.15333234339269</v>
      </c>
      <c r="F425" s="6">
        <f t="shared" si="158"/>
        <v>0</v>
      </c>
      <c r="G425" s="7">
        <f t="shared" si="159"/>
        <v>1</v>
      </c>
      <c r="H425" s="7">
        <f t="shared" si="189"/>
        <v>0</v>
      </c>
      <c r="I425" s="7">
        <f t="shared" si="190"/>
        <v>0</v>
      </c>
      <c r="J425" s="7">
        <f t="shared" si="160"/>
        <v>0</v>
      </c>
      <c r="K425" s="7">
        <f t="shared" si="161"/>
        <v>0</v>
      </c>
      <c r="L425" s="7">
        <f t="shared" si="162"/>
        <v>0</v>
      </c>
      <c r="M425" s="7">
        <f t="shared" si="163"/>
        <v>0</v>
      </c>
      <c r="N425" s="7">
        <f t="shared" si="172"/>
        <v>0</v>
      </c>
      <c r="O425" s="7">
        <f t="shared" si="173"/>
        <v>0</v>
      </c>
      <c r="P425" s="7">
        <f t="shared" si="192"/>
        <v>0</v>
      </c>
      <c r="Q425" s="7" t="e">
        <f t="shared" si="174"/>
        <v>#N/A</v>
      </c>
      <c r="R425" s="7">
        <f t="shared" si="191"/>
        <v>-589</v>
      </c>
      <c r="S425" s="7" t="e">
        <f t="shared" si="164"/>
        <v>#N/A</v>
      </c>
      <c r="T425" s="7">
        <f t="shared" si="165"/>
        <v>106.32406896849473</v>
      </c>
      <c r="U425" s="7" t="e">
        <f t="shared" si="166"/>
        <v>#N/A</v>
      </c>
      <c r="V425" s="7" t="e">
        <f t="shared" si="181"/>
        <v>#N/A</v>
      </c>
      <c r="W425" s="7" t="e">
        <f t="shared" si="182"/>
        <v>#N/A</v>
      </c>
      <c r="X425" s="7" t="e">
        <f t="shared" si="167"/>
        <v>#N/A</v>
      </c>
      <c r="Y425" s="7" t="e">
        <f t="shared" si="168"/>
        <v>#N/A</v>
      </c>
      <c r="Z425" s="7" t="e">
        <f t="shared" si="169"/>
        <v>#N/A</v>
      </c>
      <c r="AA425" s="7" t="e">
        <f t="shared" si="170"/>
        <v>#N/A</v>
      </c>
      <c r="AB425" s="7">
        <f t="shared" si="183"/>
        <v>212.64813793698946</v>
      </c>
      <c r="AC425" s="7">
        <f t="shared" si="185"/>
        <v>1.9366991170822057</v>
      </c>
      <c r="AD425" s="7" t="e">
        <f t="shared" si="184"/>
        <v>#N/A</v>
      </c>
      <c r="AG425" s="7" t="e">
        <f t="shared" si="175"/>
        <v>#N/A</v>
      </c>
      <c r="AH425" s="7">
        <f t="shared" si="176"/>
        <v>106.32406896849473</v>
      </c>
      <c r="AI425" s="7" t="e">
        <f t="shared" si="177"/>
        <v>#N/A</v>
      </c>
      <c r="AJ425" s="7">
        <f t="shared" si="178"/>
        <v>106.32406896849473</v>
      </c>
      <c r="AK425" s="7" t="e">
        <v>#N/A</v>
      </c>
      <c r="AL425" s="7">
        <v>128.55940584968593</v>
      </c>
      <c r="AN425" s="7" t="e">
        <f t="shared" si="179"/>
        <v>#N/A</v>
      </c>
      <c r="AO425" s="7" t="e">
        <f t="shared" si="180"/>
        <v>#N/A</v>
      </c>
      <c r="AP425" s="7" t="e">
        <v>#N/A</v>
      </c>
      <c r="AQ425" s="7" t="e">
        <v>#N/A</v>
      </c>
    </row>
    <row r="426" spans="1:43" outlineLevel="1">
      <c r="A426" s="95">
        <v>-588</v>
      </c>
      <c r="B426" s="8">
        <f t="shared" si="186"/>
        <v>123.87479822161399</v>
      </c>
      <c r="C426" s="9">
        <f t="shared" si="171"/>
        <v>107.96874997206032</v>
      </c>
      <c r="D426" s="9">
        <f t="shared" si="187"/>
        <v>126.09311171066399</v>
      </c>
      <c r="E426" s="9">
        <f t="shared" si="188"/>
        <v>230.89763172097406</v>
      </c>
      <c r="F426" s="6">
        <f t="shared" si="158"/>
        <v>0</v>
      </c>
      <c r="G426" s="7">
        <f t="shared" si="159"/>
        <v>1</v>
      </c>
      <c r="H426" s="7">
        <f t="shared" si="189"/>
        <v>0</v>
      </c>
      <c r="I426" s="7">
        <f t="shared" si="190"/>
        <v>0</v>
      </c>
      <c r="J426" s="7">
        <f t="shared" si="160"/>
        <v>0</v>
      </c>
      <c r="K426" s="7">
        <f t="shared" si="161"/>
        <v>0</v>
      </c>
      <c r="L426" s="7">
        <f t="shared" si="162"/>
        <v>0</v>
      </c>
      <c r="M426" s="7">
        <f t="shared" si="163"/>
        <v>0</v>
      </c>
      <c r="N426" s="7">
        <f t="shared" si="172"/>
        <v>0</v>
      </c>
      <c r="O426" s="7">
        <f t="shared" si="173"/>
        <v>0</v>
      </c>
      <c r="P426" s="7">
        <f t="shared" si="192"/>
        <v>0</v>
      </c>
      <c r="Q426" s="7" t="e">
        <f t="shared" si="174"/>
        <v>#N/A</v>
      </c>
      <c r="R426" s="7">
        <f t="shared" si="191"/>
        <v>-588</v>
      </c>
      <c r="S426" s="7" t="e">
        <f t="shared" si="164"/>
        <v>#N/A</v>
      </c>
      <c r="T426" s="7">
        <f t="shared" si="165"/>
        <v>107.96874997206032</v>
      </c>
      <c r="U426" s="7" t="e">
        <f t="shared" si="166"/>
        <v>#N/A</v>
      </c>
      <c r="V426" s="7" t="e">
        <f t="shared" si="181"/>
        <v>#N/A</v>
      </c>
      <c r="W426" s="7" t="e">
        <f t="shared" si="182"/>
        <v>#N/A</v>
      </c>
      <c r="X426" s="7" t="e">
        <f t="shared" si="167"/>
        <v>#N/A</v>
      </c>
      <c r="Y426" s="7" t="e">
        <f t="shared" si="168"/>
        <v>#N/A</v>
      </c>
      <c r="Z426" s="7" t="e">
        <f t="shared" si="169"/>
        <v>#N/A</v>
      </c>
      <c r="AA426" s="7" t="e">
        <f t="shared" si="170"/>
        <v>#N/A</v>
      </c>
      <c r="AB426" s="7">
        <f t="shared" si="183"/>
        <v>215.93749994412065</v>
      </c>
      <c r="AC426" s="7">
        <f t="shared" si="185"/>
        <v>1.9248313181911632</v>
      </c>
      <c r="AD426" s="7" t="e">
        <f t="shared" si="184"/>
        <v>#N/A</v>
      </c>
      <c r="AG426" s="7" t="e">
        <f t="shared" si="175"/>
        <v>#N/A</v>
      </c>
      <c r="AH426" s="7">
        <f t="shared" si="176"/>
        <v>107.96874997206032</v>
      </c>
      <c r="AI426" s="7" t="e">
        <f t="shared" si="177"/>
        <v>#N/A</v>
      </c>
      <c r="AJ426" s="7">
        <f t="shared" si="178"/>
        <v>107.96874997206032</v>
      </c>
      <c r="AK426" s="7" t="e">
        <v>#N/A</v>
      </c>
      <c r="AL426" s="7">
        <v>128.84405099467409</v>
      </c>
      <c r="AN426" s="7" t="e">
        <f t="shared" si="179"/>
        <v>#N/A</v>
      </c>
      <c r="AO426" s="7" t="e">
        <f t="shared" si="180"/>
        <v>#N/A</v>
      </c>
      <c r="AP426" s="7" t="e">
        <v>#N/A</v>
      </c>
      <c r="AQ426" s="7" t="e">
        <v>#N/A</v>
      </c>
    </row>
    <row r="427" spans="1:43" outlineLevel="1">
      <c r="A427" s="95">
        <v>-587</v>
      </c>
      <c r="B427" s="8">
        <f t="shared" si="186"/>
        <v>133.0761015082891</v>
      </c>
      <c r="C427" s="9">
        <f t="shared" si="171"/>
        <v>109.59259764353433</v>
      </c>
      <c r="D427" s="9">
        <f t="shared" si="187"/>
        <v>126.34756467064696</v>
      </c>
      <c r="E427" s="9">
        <f t="shared" si="188"/>
        <v>230.64300201399132</v>
      </c>
      <c r="F427" s="6">
        <f t="shared" si="158"/>
        <v>0</v>
      </c>
      <c r="G427" s="7">
        <f t="shared" si="159"/>
        <v>1</v>
      </c>
      <c r="H427" s="7">
        <f t="shared" si="189"/>
        <v>0</v>
      </c>
      <c r="I427" s="7">
        <f t="shared" si="190"/>
        <v>0</v>
      </c>
      <c r="J427" s="7">
        <f t="shared" si="160"/>
        <v>0</v>
      </c>
      <c r="K427" s="7">
        <f t="shared" si="161"/>
        <v>0</v>
      </c>
      <c r="L427" s="7">
        <f t="shared" si="162"/>
        <v>0</v>
      </c>
      <c r="M427" s="7">
        <f t="shared" si="163"/>
        <v>0</v>
      </c>
      <c r="N427" s="7">
        <f t="shared" si="172"/>
        <v>0</v>
      </c>
      <c r="O427" s="7">
        <f t="shared" si="173"/>
        <v>0</v>
      </c>
      <c r="P427" s="7">
        <f t="shared" si="192"/>
        <v>0</v>
      </c>
      <c r="Q427" s="7" t="e">
        <f t="shared" si="174"/>
        <v>#N/A</v>
      </c>
      <c r="R427" s="7">
        <f t="shared" si="191"/>
        <v>-587</v>
      </c>
      <c r="S427" s="7" t="e">
        <f t="shared" si="164"/>
        <v>#N/A</v>
      </c>
      <c r="T427" s="7">
        <f t="shared" si="165"/>
        <v>109.59259764353433</v>
      </c>
      <c r="U427" s="7" t="e">
        <f t="shared" si="166"/>
        <v>#N/A</v>
      </c>
      <c r="V427" s="7" t="e">
        <f t="shared" si="181"/>
        <v>#N/A</v>
      </c>
      <c r="W427" s="7" t="e">
        <f t="shared" si="182"/>
        <v>#N/A</v>
      </c>
      <c r="X427" s="7" t="e">
        <f t="shared" si="167"/>
        <v>#N/A</v>
      </c>
      <c r="Y427" s="7" t="e">
        <f t="shared" si="168"/>
        <v>#N/A</v>
      </c>
      <c r="Z427" s="7" t="e">
        <f t="shared" si="169"/>
        <v>#N/A</v>
      </c>
      <c r="AA427" s="7" t="e">
        <f t="shared" si="170"/>
        <v>#N/A</v>
      </c>
      <c r="AB427" s="7">
        <f t="shared" si="183"/>
        <v>219.18519528706867</v>
      </c>
      <c r="AC427" s="7">
        <f t="shared" si="185"/>
        <v>1.9070608957638362</v>
      </c>
      <c r="AD427" s="7" t="e">
        <f t="shared" si="184"/>
        <v>#N/A</v>
      </c>
      <c r="AG427" s="7" t="e">
        <f t="shared" si="175"/>
        <v>#N/A</v>
      </c>
      <c r="AH427" s="7">
        <f t="shared" si="176"/>
        <v>109.59259764353433</v>
      </c>
      <c r="AI427" s="7" t="e">
        <f t="shared" si="177"/>
        <v>#N/A</v>
      </c>
      <c r="AJ427" s="7">
        <f t="shared" si="178"/>
        <v>109.59259764353433</v>
      </c>
      <c r="AK427" s="7" t="e">
        <v>#N/A</v>
      </c>
      <c r="AL427" s="7">
        <v>129.12818515995173</v>
      </c>
      <c r="AN427" s="7" t="e">
        <f t="shared" si="179"/>
        <v>#N/A</v>
      </c>
      <c r="AO427" s="7" t="e">
        <f t="shared" si="180"/>
        <v>#N/A</v>
      </c>
      <c r="AP427" s="7" t="e">
        <v>#N/A</v>
      </c>
      <c r="AQ427" s="7" t="e">
        <v>#N/A</v>
      </c>
    </row>
    <row r="428" spans="1:43" outlineLevel="1">
      <c r="A428" s="95">
        <v>-586</v>
      </c>
      <c r="B428" s="8">
        <f t="shared" si="186"/>
        <v>144.20000076293945</v>
      </c>
      <c r="C428" s="9">
        <f t="shared" si="171"/>
        <v>111.18865609479448</v>
      </c>
      <c r="D428" s="9">
        <f t="shared" si="187"/>
        <v>126.60218524973442</v>
      </c>
      <c r="E428" s="9">
        <f t="shared" si="188"/>
        <v>230.38968478642624</v>
      </c>
      <c r="F428" s="6">
        <f t="shared" si="158"/>
        <v>0</v>
      </c>
      <c r="G428" s="7">
        <f t="shared" si="159"/>
        <v>1</v>
      </c>
      <c r="H428" s="7">
        <f t="shared" si="189"/>
        <v>0</v>
      </c>
      <c r="I428" s="7">
        <f t="shared" si="190"/>
        <v>0</v>
      </c>
      <c r="J428" s="7">
        <f t="shared" si="160"/>
        <v>0</v>
      </c>
      <c r="K428" s="7">
        <f t="shared" si="161"/>
        <v>0</v>
      </c>
      <c r="L428" s="7">
        <f t="shared" si="162"/>
        <v>0</v>
      </c>
      <c r="M428" s="7">
        <f t="shared" si="163"/>
        <v>0</v>
      </c>
      <c r="N428" s="7">
        <f t="shared" si="172"/>
        <v>0</v>
      </c>
      <c r="O428" s="7">
        <f t="shared" si="173"/>
        <v>0</v>
      </c>
      <c r="P428" s="7">
        <f t="shared" si="192"/>
        <v>0</v>
      </c>
      <c r="Q428" s="7" t="e">
        <f t="shared" si="174"/>
        <v>#N/A</v>
      </c>
      <c r="R428" s="7">
        <f t="shared" si="191"/>
        <v>-586</v>
      </c>
      <c r="S428" s="7" t="e">
        <f t="shared" si="164"/>
        <v>#N/A</v>
      </c>
      <c r="T428" s="7">
        <f t="shared" si="165"/>
        <v>111.18865609479448</v>
      </c>
      <c r="U428" s="7" t="e">
        <f t="shared" si="166"/>
        <v>#N/A</v>
      </c>
      <c r="V428" s="7" t="e">
        <f t="shared" si="181"/>
        <v>#N/A</v>
      </c>
      <c r="W428" s="7" t="e">
        <f t="shared" si="182"/>
        <v>#N/A</v>
      </c>
      <c r="X428" s="7" t="e">
        <f t="shared" si="167"/>
        <v>#N/A</v>
      </c>
      <c r="Y428" s="7" t="e">
        <f t="shared" si="168"/>
        <v>#N/A</v>
      </c>
      <c r="Z428" s="7" t="e">
        <f t="shared" si="169"/>
        <v>#N/A</v>
      </c>
      <c r="AA428" s="7" t="e">
        <f t="shared" si="170"/>
        <v>#N/A</v>
      </c>
      <c r="AB428" s="7">
        <f t="shared" si="183"/>
        <v>222.37731218958896</v>
      </c>
      <c r="AC428" s="7">
        <f t="shared" si="185"/>
        <v>1.8834549582718838</v>
      </c>
      <c r="AD428" s="7" t="e">
        <f t="shared" si="184"/>
        <v>#N/A</v>
      </c>
      <c r="AG428" s="7" t="e">
        <f t="shared" si="175"/>
        <v>#N/A</v>
      </c>
      <c r="AH428" s="7">
        <f t="shared" si="176"/>
        <v>111.18865609479448</v>
      </c>
      <c r="AI428" s="7" t="e">
        <f t="shared" si="177"/>
        <v>#N/A</v>
      </c>
      <c r="AJ428" s="7">
        <f t="shared" si="178"/>
        <v>111.18865609479448</v>
      </c>
      <c r="AK428" s="7" t="e">
        <v>#N/A</v>
      </c>
      <c r="AL428" s="7">
        <v>129.41180816679082</v>
      </c>
      <c r="AN428" s="7" t="e">
        <f t="shared" si="179"/>
        <v>#N/A</v>
      </c>
      <c r="AO428" s="7" t="e">
        <f t="shared" si="180"/>
        <v>#N/A</v>
      </c>
      <c r="AP428" s="7" t="e">
        <v>#N/A</v>
      </c>
      <c r="AQ428" s="7" t="e">
        <v>#N/A</v>
      </c>
    </row>
    <row r="429" spans="1:43" outlineLevel="1">
      <c r="A429" s="95">
        <v>-585</v>
      </c>
      <c r="B429" s="8">
        <f t="shared" si="186"/>
        <v>157.72714787697603</v>
      </c>
      <c r="C429" s="9">
        <f t="shared" si="171"/>
        <v>112.74999995529652</v>
      </c>
      <c r="D429" s="9">
        <f t="shared" si="187"/>
        <v>126.85695232912515</v>
      </c>
      <c r="E429" s="9">
        <f t="shared" si="188"/>
        <v>230.13743332101072</v>
      </c>
      <c r="F429" s="6">
        <f t="shared" si="158"/>
        <v>0</v>
      </c>
      <c r="G429" s="7">
        <f t="shared" si="159"/>
        <v>1</v>
      </c>
      <c r="H429" s="7">
        <f t="shared" si="189"/>
        <v>0</v>
      </c>
      <c r="I429" s="7">
        <f t="shared" si="190"/>
        <v>0</v>
      </c>
      <c r="J429" s="7">
        <f t="shared" si="160"/>
        <v>0</v>
      </c>
      <c r="K429" s="7">
        <f t="shared" si="161"/>
        <v>0</v>
      </c>
      <c r="L429" s="7">
        <f t="shared" si="162"/>
        <v>0</v>
      </c>
      <c r="M429" s="7">
        <f t="shared" si="163"/>
        <v>0</v>
      </c>
      <c r="N429" s="7">
        <f t="shared" si="172"/>
        <v>0</v>
      </c>
      <c r="O429" s="7">
        <f t="shared" si="173"/>
        <v>0</v>
      </c>
      <c r="P429" s="7">
        <f t="shared" si="192"/>
        <v>0</v>
      </c>
      <c r="Q429" s="7" t="e">
        <f t="shared" si="174"/>
        <v>#N/A</v>
      </c>
      <c r="R429" s="7">
        <f t="shared" si="191"/>
        <v>-585</v>
      </c>
      <c r="S429" s="7" t="e">
        <f t="shared" si="164"/>
        <v>#N/A</v>
      </c>
      <c r="T429" s="7">
        <f t="shared" si="165"/>
        <v>112.74999995529652</v>
      </c>
      <c r="U429" s="7" t="e">
        <f t="shared" si="166"/>
        <v>#N/A</v>
      </c>
      <c r="V429" s="7" t="e">
        <f t="shared" si="181"/>
        <v>#N/A</v>
      </c>
      <c r="W429" s="7" t="e">
        <f t="shared" si="182"/>
        <v>#N/A</v>
      </c>
      <c r="X429" s="7" t="e">
        <f t="shared" si="167"/>
        <v>#N/A</v>
      </c>
      <c r="Y429" s="7" t="e">
        <f t="shared" si="168"/>
        <v>#N/A</v>
      </c>
      <c r="Z429" s="7" t="e">
        <f t="shared" si="169"/>
        <v>#N/A</v>
      </c>
      <c r="AA429" s="7" t="e">
        <f t="shared" si="170"/>
        <v>#N/A</v>
      </c>
      <c r="AB429" s="7">
        <f t="shared" si="183"/>
        <v>225.49999991059303</v>
      </c>
      <c r="AC429" s="7">
        <f t="shared" si="185"/>
        <v>1.8541290814631537</v>
      </c>
      <c r="AD429" s="7" t="e">
        <f t="shared" si="184"/>
        <v>#N/A</v>
      </c>
      <c r="AG429" s="7" t="e">
        <f t="shared" si="175"/>
        <v>#N/A</v>
      </c>
      <c r="AH429" s="7">
        <f t="shared" si="176"/>
        <v>112.74999995529652</v>
      </c>
      <c r="AI429" s="7" t="e">
        <f t="shared" si="177"/>
        <v>#N/A</v>
      </c>
      <c r="AJ429" s="7">
        <f t="shared" si="178"/>
        <v>112.74999995529652</v>
      </c>
      <c r="AK429" s="7" t="e">
        <v>#N/A</v>
      </c>
      <c r="AL429" s="7">
        <v>129.69491602176601</v>
      </c>
      <c r="AN429" s="7" t="e">
        <f t="shared" si="179"/>
        <v>#N/A</v>
      </c>
      <c r="AO429" s="7" t="e">
        <f t="shared" si="180"/>
        <v>#N/A</v>
      </c>
      <c r="AP429" s="7" t="e">
        <v>#N/A</v>
      </c>
      <c r="AQ429" s="7" t="e">
        <v>#N/A</v>
      </c>
    </row>
    <row r="430" spans="1:43" outlineLevel="1">
      <c r="A430" s="95">
        <v>-584</v>
      </c>
      <c r="B430" s="8">
        <f t="shared" si="186"/>
        <v>174.13820207438272</v>
      </c>
      <c r="C430" s="9">
        <f t="shared" si="171"/>
        <v>114.26967333691816</v>
      </c>
      <c r="D430" s="9">
        <f t="shared" si="187"/>
        <v>127.11186004880702</v>
      </c>
      <c r="E430" s="9">
        <f t="shared" si="188"/>
        <v>229.88648918172643</v>
      </c>
      <c r="F430" s="6">
        <f t="shared" si="158"/>
        <v>0</v>
      </c>
      <c r="G430" s="7">
        <f t="shared" si="159"/>
        <v>1</v>
      </c>
      <c r="H430" s="7">
        <f t="shared" si="189"/>
        <v>0</v>
      </c>
      <c r="I430" s="7">
        <f t="shared" si="190"/>
        <v>0</v>
      </c>
      <c r="J430" s="7">
        <f t="shared" si="160"/>
        <v>0</v>
      </c>
      <c r="K430" s="7">
        <f t="shared" si="161"/>
        <v>0</v>
      </c>
      <c r="L430" s="7">
        <f t="shared" si="162"/>
        <v>0</v>
      </c>
      <c r="M430" s="7">
        <f t="shared" si="163"/>
        <v>0</v>
      </c>
      <c r="N430" s="7">
        <f t="shared" si="172"/>
        <v>0</v>
      </c>
      <c r="O430" s="7">
        <f t="shared" si="173"/>
        <v>0</v>
      </c>
      <c r="P430" s="7">
        <f t="shared" si="192"/>
        <v>0</v>
      </c>
      <c r="Q430" s="7" t="e">
        <f t="shared" si="174"/>
        <v>#N/A</v>
      </c>
      <c r="R430" s="7">
        <f t="shared" si="191"/>
        <v>-584</v>
      </c>
      <c r="S430" s="7" t="e">
        <f t="shared" si="164"/>
        <v>#N/A</v>
      </c>
      <c r="T430" s="7">
        <f t="shared" si="165"/>
        <v>114.26967333691816</v>
      </c>
      <c r="U430" s="7" t="e">
        <f t="shared" si="166"/>
        <v>#N/A</v>
      </c>
      <c r="V430" s="7" t="e">
        <f t="shared" si="181"/>
        <v>#N/A</v>
      </c>
      <c r="W430" s="7" t="e">
        <f t="shared" si="182"/>
        <v>#N/A</v>
      </c>
      <c r="X430" s="7" t="e">
        <f t="shared" si="167"/>
        <v>#N/A</v>
      </c>
      <c r="Y430" s="7" t="e">
        <f t="shared" si="168"/>
        <v>#N/A</v>
      </c>
      <c r="Z430" s="7" t="e">
        <f t="shared" si="169"/>
        <v>#N/A</v>
      </c>
      <c r="AA430" s="7" t="e">
        <f t="shared" si="170"/>
        <v>#N/A</v>
      </c>
      <c r="AB430" s="7">
        <f t="shared" si="183"/>
        <v>228.53934667383632</v>
      </c>
      <c r="AC430" s="7">
        <f t="shared" si="185"/>
        <v>1.8191776127715957</v>
      </c>
      <c r="AD430" s="7" t="e">
        <f t="shared" si="184"/>
        <v>#N/A</v>
      </c>
      <c r="AG430" s="7" t="e">
        <f t="shared" si="175"/>
        <v>#N/A</v>
      </c>
      <c r="AH430" s="7">
        <f t="shared" si="176"/>
        <v>114.26967333691816</v>
      </c>
      <c r="AI430" s="7" t="e">
        <f t="shared" si="177"/>
        <v>#N/A</v>
      </c>
      <c r="AJ430" s="7">
        <f t="shared" si="178"/>
        <v>114.26967333691816</v>
      </c>
      <c r="AK430" s="7" t="e">
        <v>#N/A</v>
      </c>
      <c r="AL430" s="7">
        <v>129.97750473145206</v>
      </c>
      <c r="AN430" s="7" t="e">
        <f t="shared" si="179"/>
        <v>#N/A</v>
      </c>
      <c r="AO430" s="7" t="e">
        <f t="shared" si="180"/>
        <v>#N/A</v>
      </c>
      <c r="AP430" s="7" t="e">
        <v>#N/A</v>
      </c>
      <c r="AQ430" s="7" t="e">
        <v>#N/A</v>
      </c>
    </row>
    <row r="431" spans="1:43" outlineLevel="1">
      <c r="A431" s="95">
        <v>-583</v>
      </c>
      <c r="B431" s="8">
        <f t="shared" si="186"/>
        <v>193.91380412317417</v>
      </c>
      <c r="C431" s="9">
        <f t="shared" si="171"/>
        <v>115.74074323972066</v>
      </c>
      <c r="D431" s="9">
        <f t="shared" si="187"/>
        <v>127.36688728997885</v>
      </c>
      <c r="E431" s="9">
        <f t="shared" si="188"/>
        <v>229.63660565130573</v>
      </c>
      <c r="F431" s="6">
        <f t="shared" si="158"/>
        <v>0</v>
      </c>
      <c r="G431" s="7">
        <f t="shared" si="159"/>
        <v>1</v>
      </c>
      <c r="H431" s="7">
        <f t="shared" si="189"/>
        <v>0</v>
      </c>
      <c r="I431" s="7">
        <f t="shared" si="190"/>
        <v>0</v>
      </c>
      <c r="J431" s="7">
        <f t="shared" si="160"/>
        <v>0</v>
      </c>
      <c r="K431" s="7">
        <f t="shared" si="161"/>
        <v>0</v>
      </c>
      <c r="L431" s="7">
        <f t="shared" si="162"/>
        <v>0</v>
      </c>
      <c r="M431" s="7">
        <f t="shared" si="163"/>
        <v>0</v>
      </c>
      <c r="N431" s="7">
        <f t="shared" si="172"/>
        <v>0</v>
      </c>
      <c r="O431" s="7">
        <f t="shared" si="173"/>
        <v>0</v>
      </c>
      <c r="P431" s="7">
        <f t="shared" si="192"/>
        <v>0</v>
      </c>
      <c r="Q431" s="7" t="e">
        <f t="shared" si="174"/>
        <v>#N/A</v>
      </c>
      <c r="R431" s="7">
        <f t="shared" si="191"/>
        <v>-583</v>
      </c>
      <c r="S431" s="7" t="e">
        <f t="shared" si="164"/>
        <v>#N/A</v>
      </c>
      <c r="T431" s="7">
        <f t="shared" si="165"/>
        <v>115.74074323972066</v>
      </c>
      <c r="U431" s="7" t="e">
        <f t="shared" si="166"/>
        <v>#N/A</v>
      </c>
      <c r="V431" s="7" t="e">
        <f t="shared" si="181"/>
        <v>#N/A</v>
      </c>
      <c r="W431" s="7" t="e">
        <f t="shared" si="182"/>
        <v>#N/A</v>
      </c>
      <c r="X431" s="7" t="e">
        <f t="shared" si="167"/>
        <v>#N/A</v>
      </c>
      <c r="Y431" s="7" t="e">
        <f t="shared" si="168"/>
        <v>#N/A</v>
      </c>
      <c r="Z431" s="7" t="e">
        <f t="shared" si="169"/>
        <v>#N/A</v>
      </c>
      <c r="AA431" s="7" t="e">
        <f t="shared" si="170"/>
        <v>#N/A</v>
      </c>
      <c r="AB431" s="7">
        <f t="shared" si="183"/>
        <v>231.48148647944132</v>
      </c>
      <c r="AC431" s="7">
        <f t="shared" si="185"/>
        <v>1.7787767310518063</v>
      </c>
      <c r="AD431" s="7" t="e">
        <f t="shared" si="184"/>
        <v>#N/A</v>
      </c>
      <c r="AG431" s="7" t="e">
        <f t="shared" si="175"/>
        <v>#N/A</v>
      </c>
      <c r="AH431" s="7">
        <f t="shared" si="176"/>
        <v>115.74074323972066</v>
      </c>
      <c r="AI431" s="7" t="e">
        <f t="shared" si="177"/>
        <v>#N/A</v>
      </c>
      <c r="AJ431" s="7">
        <f t="shared" si="178"/>
        <v>115.74074323972066</v>
      </c>
      <c r="AK431" s="7" t="e">
        <v>#N/A</v>
      </c>
      <c r="AL431" s="7">
        <v>130.25957030242364</v>
      </c>
      <c r="AN431" s="7" t="e">
        <f t="shared" si="179"/>
        <v>#N/A</v>
      </c>
      <c r="AO431" s="7" t="e">
        <f t="shared" si="180"/>
        <v>#N/A</v>
      </c>
      <c r="AP431" s="7" t="e">
        <v>#N/A</v>
      </c>
      <c r="AQ431" s="7" t="e">
        <v>#N/A</v>
      </c>
    </row>
    <row r="432" spans="1:43" outlineLevel="1">
      <c r="A432" s="95">
        <v>-582</v>
      </c>
      <c r="B432" s="8">
        <f t="shared" si="186"/>
        <v>217.53459762010192</v>
      </c>
      <c r="C432" s="9">
        <f t="shared" si="171"/>
        <v>117.15624996088445</v>
      </c>
      <c r="D432" s="9">
        <f t="shared" si="187"/>
        <v>127.62207396899569</v>
      </c>
      <c r="E432" s="9">
        <f t="shared" si="188"/>
        <v>229.38802429373013</v>
      </c>
      <c r="F432" s="6">
        <f t="shared" si="158"/>
        <v>0</v>
      </c>
      <c r="G432" s="7">
        <f t="shared" si="159"/>
        <v>1</v>
      </c>
      <c r="H432" s="7">
        <f t="shared" si="189"/>
        <v>0</v>
      </c>
      <c r="I432" s="7">
        <f t="shared" si="190"/>
        <v>0</v>
      </c>
      <c r="J432" s="7">
        <f t="shared" si="160"/>
        <v>0</v>
      </c>
      <c r="K432" s="7">
        <f t="shared" si="161"/>
        <v>0</v>
      </c>
      <c r="L432" s="7">
        <f t="shared" si="162"/>
        <v>0</v>
      </c>
      <c r="M432" s="7">
        <f t="shared" si="163"/>
        <v>0</v>
      </c>
      <c r="N432" s="7">
        <f t="shared" si="172"/>
        <v>0</v>
      </c>
      <c r="O432" s="7">
        <f t="shared" si="173"/>
        <v>0</v>
      </c>
      <c r="P432" s="7">
        <f t="shared" si="192"/>
        <v>0</v>
      </c>
      <c r="Q432" s="7" t="e">
        <f t="shared" si="174"/>
        <v>#N/A</v>
      </c>
      <c r="R432" s="7">
        <f t="shared" si="191"/>
        <v>-582</v>
      </c>
      <c r="S432" s="7" t="e">
        <f t="shared" si="164"/>
        <v>#N/A</v>
      </c>
      <c r="T432" s="7">
        <f t="shared" si="165"/>
        <v>117.15624996088445</v>
      </c>
      <c r="U432" s="7" t="e">
        <f t="shared" si="166"/>
        <v>#N/A</v>
      </c>
      <c r="V432" s="7" t="e">
        <f t="shared" si="181"/>
        <v>#N/A</v>
      </c>
      <c r="W432" s="7" t="e">
        <f t="shared" si="182"/>
        <v>#N/A</v>
      </c>
      <c r="X432" s="7" t="e">
        <f t="shared" si="167"/>
        <v>#N/A</v>
      </c>
      <c r="Y432" s="7" t="e">
        <f t="shared" si="168"/>
        <v>#N/A</v>
      </c>
      <c r="Z432" s="7" t="e">
        <f t="shared" si="169"/>
        <v>#N/A</v>
      </c>
      <c r="AA432" s="7" t="e">
        <f t="shared" si="170"/>
        <v>#N/A</v>
      </c>
      <c r="AB432" s="7">
        <f t="shared" si="183"/>
        <v>234.3124999217689</v>
      </c>
      <c r="AC432" s="7">
        <f t="shared" si="185"/>
        <v>1.7331068281152999</v>
      </c>
      <c r="AD432" s="7" t="e">
        <f t="shared" si="184"/>
        <v>#N/A</v>
      </c>
      <c r="AG432" s="7" t="e">
        <f t="shared" si="175"/>
        <v>#N/A</v>
      </c>
      <c r="AH432" s="7">
        <f t="shared" si="176"/>
        <v>117.15624996088445</v>
      </c>
      <c r="AI432" s="7" t="e">
        <f t="shared" si="177"/>
        <v>#N/A</v>
      </c>
      <c r="AJ432" s="7">
        <f t="shared" si="178"/>
        <v>117.15624996088445</v>
      </c>
      <c r="AK432" s="7" t="e">
        <v>#N/A</v>
      </c>
      <c r="AL432" s="7">
        <v>130.54110874125544</v>
      </c>
      <c r="AN432" s="7" t="e">
        <f t="shared" si="179"/>
        <v>#N/A</v>
      </c>
      <c r="AO432" s="7" t="e">
        <f t="shared" si="180"/>
        <v>#N/A</v>
      </c>
      <c r="AP432" s="7" t="e">
        <v>#N/A</v>
      </c>
      <c r="AQ432" s="7" t="e">
        <v>#N/A</v>
      </c>
    </row>
    <row r="433" spans="1:43" outlineLevel="1">
      <c r="A433" s="95">
        <v>-581</v>
      </c>
      <c r="B433" s="8">
        <f t="shared" si="186"/>
        <v>245.48125100135803</v>
      </c>
      <c r="C433" s="9">
        <f t="shared" si="171"/>
        <v>118.5092605004708</v>
      </c>
      <c r="D433" s="9">
        <f t="shared" si="187"/>
        <v>127.87735319068916</v>
      </c>
      <c r="E433" s="9">
        <f t="shared" si="188"/>
        <v>229.14049839173191</v>
      </c>
      <c r="F433" s="6">
        <f t="shared" si="158"/>
        <v>0</v>
      </c>
      <c r="G433" s="7">
        <f t="shared" si="159"/>
        <v>1</v>
      </c>
      <c r="H433" s="7">
        <f t="shared" si="189"/>
        <v>0</v>
      </c>
      <c r="I433" s="7">
        <f t="shared" si="190"/>
        <v>0</v>
      </c>
      <c r="J433" s="7">
        <f t="shared" si="160"/>
        <v>0</v>
      </c>
      <c r="K433" s="7">
        <f t="shared" si="161"/>
        <v>0</v>
      </c>
      <c r="L433" s="7">
        <f t="shared" si="162"/>
        <v>0</v>
      </c>
      <c r="M433" s="7">
        <f t="shared" si="163"/>
        <v>0</v>
      </c>
      <c r="N433" s="7">
        <f t="shared" si="172"/>
        <v>0</v>
      </c>
      <c r="O433" s="7">
        <f t="shared" si="173"/>
        <v>0</v>
      </c>
      <c r="P433" s="7">
        <f t="shared" si="192"/>
        <v>0</v>
      </c>
      <c r="Q433" s="7" t="e">
        <f t="shared" si="174"/>
        <v>#N/A</v>
      </c>
      <c r="R433" s="7">
        <f t="shared" si="191"/>
        <v>-581</v>
      </c>
      <c r="S433" s="7" t="e">
        <f t="shared" si="164"/>
        <v>#N/A</v>
      </c>
      <c r="T433" s="7">
        <f t="shared" si="165"/>
        <v>118.5092605004708</v>
      </c>
      <c r="U433" s="7" t="e">
        <f t="shared" si="166"/>
        <v>#N/A</v>
      </c>
      <c r="V433" s="7" t="e">
        <f t="shared" si="181"/>
        <v>#N/A</v>
      </c>
      <c r="W433" s="7" t="e">
        <f t="shared" si="182"/>
        <v>#N/A</v>
      </c>
      <c r="X433" s="7" t="e">
        <f t="shared" si="167"/>
        <v>#N/A</v>
      </c>
      <c r="Y433" s="7" t="e">
        <f t="shared" si="168"/>
        <v>#N/A</v>
      </c>
      <c r="Z433" s="7" t="e">
        <f t="shared" si="169"/>
        <v>#N/A</v>
      </c>
      <c r="AA433" s="7" t="e">
        <f t="shared" si="170"/>
        <v>#N/A</v>
      </c>
      <c r="AB433" s="7">
        <f t="shared" si="183"/>
        <v>237.0185210009416</v>
      </c>
      <c r="AC433" s="7">
        <f t="shared" si="185"/>
        <v>1.6824498566767885</v>
      </c>
      <c r="AD433" s="7" t="e">
        <f t="shared" si="184"/>
        <v>#N/A</v>
      </c>
      <c r="AG433" s="7" t="e">
        <f t="shared" si="175"/>
        <v>#N/A</v>
      </c>
      <c r="AH433" s="7">
        <f t="shared" si="176"/>
        <v>118.5092605004708</v>
      </c>
      <c r="AI433" s="7" t="e">
        <f t="shared" si="177"/>
        <v>#N/A</v>
      </c>
      <c r="AJ433" s="7">
        <f t="shared" si="178"/>
        <v>118.5092605004708</v>
      </c>
      <c r="AK433" s="7" t="e">
        <v>#N/A</v>
      </c>
      <c r="AL433" s="7">
        <v>130.82211796187082</v>
      </c>
      <c r="AN433" s="7" t="e">
        <f t="shared" si="179"/>
        <v>#N/A</v>
      </c>
      <c r="AO433" s="7" t="e">
        <f t="shared" si="180"/>
        <v>#N/A</v>
      </c>
      <c r="AP433" s="7" t="e">
        <v>#N/A</v>
      </c>
      <c r="AQ433" s="7" t="e">
        <v>#N/A</v>
      </c>
    </row>
    <row r="434" spans="1:43" outlineLevel="1">
      <c r="A434" s="95">
        <v>-580</v>
      </c>
      <c r="B434" s="8">
        <f t="shared" si="186"/>
        <v>278.23439900317601</v>
      </c>
      <c r="C434" s="9">
        <f t="shared" si="171"/>
        <v>119.79282469240327</v>
      </c>
      <c r="D434" s="9">
        <f t="shared" si="187"/>
        <v>128.13276487141431</v>
      </c>
      <c r="E434" s="9">
        <f t="shared" si="188"/>
        <v>228.89426950929266</v>
      </c>
      <c r="F434" s="6">
        <f t="shared" ref="F434:F497" si="193">IF(A434&lt;=$A$93,1,0)*(A434&gt;=-$C$46/2)</f>
        <v>0</v>
      </c>
      <c r="G434" s="7">
        <f t="shared" ref="G434:G497" si="194">IF($C$52=1,IF(AND(A434&gt;=$A$94,A434&lt;=$A$96),1,0),IF(AND(A434&gt;=$A$94,A434&lt;=$A$96),1,0))</f>
        <v>1</v>
      </c>
      <c r="H434" s="7">
        <f t="shared" si="189"/>
        <v>0</v>
      </c>
      <c r="I434" s="7">
        <f t="shared" si="190"/>
        <v>0</v>
      </c>
      <c r="J434" s="7">
        <f t="shared" ref="J434:J497" si="195">IF(A434&gt;=$A$93+$C$78-IF($C$36="yes",$C$44,0),1,0)</f>
        <v>0</v>
      </c>
      <c r="K434" s="7">
        <f t="shared" ref="K434:K497" si="196">IF(A434&gt;=$A$93+$C$78+$C$75-IF($C$36="yes",$C$44,0),1,0)</f>
        <v>0</v>
      </c>
      <c r="L434" s="7">
        <f t="shared" ref="L434:L497" si="197">IF(A434&gt;=$A$93+$C$78+$C$76+$C$75-IF($C$36="yes",$C$44,0),1,0)</f>
        <v>0</v>
      </c>
      <c r="M434" s="7">
        <f t="shared" ref="M434:M497" si="198">IF(A434&gt;$A$93+$C$78+$C$76+2*$C$75-IF($C$36="yes",$C$44,0),1,0)</f>
        <v>0</v>
      </c>
      <c r="N434" s="7">
        <f t="shared" si="172"/>
        <v>0</v>
      </c>
      <c r="O434" s="7">
        <f t="shared" si="173"/>
        <v>0</v>
      </c>
      <c r="P434" s="7">
        <f t="shared" si="192"/>
        <v>0</v>
      </c>
      <c r="Q434" s="7" t="e">
        <f t="shared" si="174"/>
        <v>#N/A</v>
      </c>
      <c r="R434" s="7">
        <f t="shared" si="191"/>
        <v>-580</v>
      </c>
      <c r="S434" s="7" t="e">
        <f t="shared" ref="S434:S497" si="199">IF($B$22="Design",AG434,AK434)</f>
        <v>#N/A</v>
      </c>
      <c r="T434" s="7">
        <f t="shared" ref="T434:T497" si="200">IF($B$22="Design",AH434,AL434)</f>
        <v>119.79282469240327</v>
      </c>
      <c r="U434" s="7" t="e">
        <f t="shared" ref="U434:U497" si="201">IF($C$39="yes",IF(NOT(ISNA(VLOOKUP(A434,$A$91:$B$100,2,FALSE))),VLOOKUP(A434,$A$91:$B$100,2,FALSE),NA()),NA())</f>
        <v>#N/A</v>
      </c>
      <c r="V434" s="7" t="e">
        <f t="shared" si="181"/>
        <v>#N/A</v>
      </c>
      <c r="W434" s="7" t="e">
        <f t="shared" si="182"/>
        <v>#N/A</v>
      </c>
      <c r="X434" s="7" t="e">
        <f t="shared" ref="X434:X497" si="202">IF($C$38="yes",IF(NOT(ISNA(VLOOKUP(A434,$B$103:$C$105,1,FALSE))),VLOOKUP(A434,$B$103:$C$105,2,FALSE),NA()),NA())</f>
        <v>#N/A</v>
      </c>
      <c r="Y434" s="7" t="e">
        <f t="shared" ref="Y434:Y497" si="203">IF($C$38="yes",IF(NOT(ISNA(VLOOKUP(A434,$B$106:$C$108,1,FALSE))),VLOOKUP(A434,$B$106:$C$108,2,FALSE),NA()),NA())</f>
        <v>#N/A</v>
      </c>
      <c r="Z434" s="7" t="e">
        <f t="shared" ref="Z434:Z497" si="204">IF($C$38="yes",IF(NOT(ISNA(VLOOKUP(A434,$D$103:$E$108,1,FALSE))),VLOOKUP(A434,$D$103:$E$108,2,FALSE),NA()),NA())</f>
        <v>#N/A</v>
      </c>
      <c r="AA434" s="7" t="e">
        <f t="shared" ref="AA434:AA497" si="205">IF($C$38="yes",IF(NOT(ISNA(VLOOKUP(A434,$F$103:$G$108,1,FALSE))),VLOOKUP(A434,$F$103:$G$108,2,FALSE),NA()),NA())</f>
        <v>#N/A</v>
      </c>
      <c r="AB434" s="7">
        <f t="shared" si="183"/>
        <v>239.58564938480654</v>
      </c>
      <c r="AC434" s="7">
        <f t="shared" si="185"/>
        <v>1.6271253900087894</v>
      </c>
      <c r="AD434" s="7">
        <f t="shared" si="184"/>
        <v>183.36631313321001</v>
      </c>
      <c r="AG434" s="7" t="e">
        <f t="shared" si="175"/>
        <v>#N/A</v>
      </c>
      <c r="AH434" s="7">
        <f t="shared" si="176"/>
        <v>119.79282469240327</v>
      </c>
      <c r="AI434" s="7" t="e">
        <f t="shared" si="177"/>
        <v>#N/A</v>
      </c>
      <c r="AJ434" s="7">
        <f t="shared" si="178"/>
        <v>119.79282469240327</v>
      </c>
      <c r="AK434" s="7" t="e">
        <v>#N/A</v>
      </c>
      <c r="AL434" s="7">
        <v>131.10258824879858</v>
      </c>
      <c r="AN434" s="7" t="e">
        <f t="shared" si="179"/>
        <v>#N/A</v>
      </c>
      <c r="AO434" s="7" t="e">
        <f t="shared" si="180"/>
        <v>#N/A</v>
      </c>
      <c r="AP434" s="7" t="e">
        <v>#N/A</v>
      </c>
      <c r="AQ434" s="7" t="e">
        <v>#N/A</v>
      </c>
    </row>
    <row r="435" spans="1:43" outlineLevel="1">
      <c r="A435" s="95">
        <v>-579</v>
      </c>
      <c r="B435" s="8">
        <f t="shared" si="186"/>
        <v>316.27470722393645</v>
      </c>
      <c r="C435" s="9">
        <f t="shared" ref="C435:C498" si="206">spline($A$94:$A$96,$B$94:$B$96,A435)</f>
        <v>121</v>
      </c>
      <c r="D435" s="9">
        <f t="shared" si="187"/>
        <v>128.38828789236996</v>
      </c>
      <c r="E435" s="9">
        <f t="shared" si="188"/>
        <v>228.64896885883212</v>
      </c>
      <c r="F435" s="6">
        <f t="shared" si="193"/>
        <v>0</v>
      </c>
      <c r="G435" s="7">
        <f t="shared" si="194"/>
        <v>1</v>
      </c>
      <c r="H435" s="7">
        <f t="shared" si="189"/>
        <v>0</v>
      </c>
      <c r="I435" s="7">
        <f t="shared" si="190"/>
        <v>0</v>
      </c>
      <c r="J435" s="7">
        <f t="shared" si="195"/>
        <v>0</v>
      </c>
      <c r="K435" s="7">
        <f t="shared" si="196"/>
        <v>0</v>
      </c>
      <c r="L435" s="7">
        <f t="shared" si="197"/>
        <v>0</v>
      </c>
      <c r="M435" s="7">
        <f t="shared" si="198"/>
        <v>0</v>
      </c>
      <c r="N435" s="7">
        <f t="shared" ref="N435:N498" si="207">IF(AND(J435=1,K435=0),($C$75^2-(A435-$A$93+IF($C$36="yes",$C$44,0)-$C$78-$C$75)^2)^0.5+T435-$C$77+IF($C$36="yes",$C$44,0),0)</f>
        <v>0</v>
      </c>
      <c r="O435" s="7">
        <f t="shared" ref="O435:O498" si="208">IF(AND(K435=1,L435=0),MAX($N$114:$N$814),0)</f>
        <v>0</v>
      </c>
      <c r="P435" s="7">
        <f t="shared" si="192"/>
        <v>0</v>
      </c>
      <c r="Q435" s="7" t="e">
        <f t="shared" ref="Q435:Q498" si="209">IF($C$37="yes",IF(SUM(N435:P435)&gt;0,SUM(N435:P435),NA()),NA())</f>
        <v>#N/A</v>
      </c>
      <c r="R435" s="7">
        <f t="shared" si="191"/>
        <v>-579</v>
      </c>
      <c r="S435" s="7" t="e">
        <f t="shared" si="199"/>
        <v>#N/A</v>
      </c>
      <c r="T435" s="7">
        <f t="shared" si="200"/>
        <v>121</v>
      </c>
      <c r="U435" s="7">
        <f t="shared" si="201"/>
        <v>121</v>
      </c>
      <c r="V435" s="7" t="e">
        <f t="shared" si="181"/>
        <v>#N/A</v>
      </c>
      <c r="W435" s="7" t="e">
        <f t="shared" si="182"/>
        <v>#N/A</v>
      </c>
      <c r="X435" s="7" t="e">
        <f t="shared" si="202"/>
        <v>#N/A</v>
      </c>
      <c r="Y435" s="7" t="e">
        <f t="shared" si="203"/>
        <v>#N/A</v>
      </c>
      <c r="Z435" s="7" t="e">
        <f t="shared" si="204"/>
        <v>#N/A</v>
      </c>
      <c r="AA435" s="7" t="e">
        <f t="shared" si="205"/>
        <v>#N/A</v>
      </c>
      <c r="AB435" s="7">
        <f t="shared" si="183"/>
        <v>242</v>
      </c>
      <c r="AC435" s="7">
        <f t="shared" si="185"/>
        <v>1.5675688894818163</v>
      </c>
      <c r="AD435" s="7">
        <f t="shared" si="184"/>
        <v>172.45361537096116</v>
      </c>
      <c r="AG435" s="7" t="e">
        <f t="shared" ref="AG435:AG498" si="210">IF(F435*B435=0,NA(),B435*F435)</f>
        <v>#N/A</v>
      </c>
      <c r="AH435" s="7">
        <f t="shared" ref="AH435:AH498" si="211">IF(SUMPRODUCT(C435:E435,G435:I435)=0,NA(),SUMPRODUCT(C435:E435,G435:I435))</f>
        <v>121</v>
      </c>
      <c r="AI435" s="7" t="e">
        <f t="shared" ref="AI435:AI498" si="212">IF(F435*B435=0,NA(),B435*F435)</f>
        <v>#N/A</v>
      </c>
      <c r="AJ435" s="7">
        <f t="shared" ref="AJ435:AJ498" si="213">IF(SUMPRODUCT(C435:E435,G435:I435)=0,NA(),SUMPRODUCT(C435:E435,G435:I435))</f>
        <v>121</v>
      </c>
      <c r="AK435" s="7" t="e">
        <v>#N/A</v>
      </c>
      <c r="AL435" s="7">
        <v>131.38252133065924</v>
      </c>
      <c r="AN435" s="7" t="e">
        <f t="shared" ref="AN435:AN498" si="214">IF($C$37="yes",Q435,NA())</f>
        <v>#N/A</v>
      </c>
      <c r="AO435" s="7" t="e">
        <f t="shared" ref="AO435:AO498" si="215">IF($C$37="yes",2*$L$107-AN435,NA())</f>
        <v>#N/A</v>
      </c>
      <c r="AP435" s="7" t="e">
        <v>#N/A</v>
      </c>
      <c r="AQ435" s="7" t="e">
        <v>#N/A</v>
      </c>
    </row>
    <row r="436" spans="1:43" outlineLevel="1">
      <c r="A436" s="95">
        <v>-578</v>
      </c>
      <c r="B436" s="8">
        <f t="shared" si="186"/>
        <v>360.08278760327585</v>
      </c>
      <c r="C436" s="9">
        <f t="shared" si="206"/>
        <v>122.12576499567537</v>
      </c>
      <c r="D436" s="9">
        <f t="shared" si="187"/>
        <v>128.64391639354398</v>
      </c>
      <c r="E436" s="9">
        <f t="shared" si="188"/>
        <v>228.40520421526955</v>
      </c>
      <c r="F436" s="6">
        <f t="shared" si="193"/>
        <v>0</v>
      </c>
      <c r="G436" s="7">
        <f t="shared" si="194"/>
        <v>1</v>
      </c>
      <c r="H436" s="7">
        <f t="shared" si="189"/>
        <v>0</v>
      </c>
      <c r="I436" s="7">
        <f t="shared" si="190"/>
        <v>0</v>
      </c>
      <c r="J436" s="7">
        <f t="shared" si="195"/>
        <v>0</v>
      </c>
      <c r="K436" s="7">
        <f t="shared" si="196"/>
        <v>0</v>
      </c>
      <c r="L436" s="7">
        <f t="shared" si="197"/>
        <v>0</v>
      </c>
      <c r="M436" s="7">
        <f t="shared" si="198"/>
        <v>0</v>
      </c>
      <c r="N436" s="7">
        <f t="shared" si="207"/>
        <v>0</v>
      </c>
      <c r="O436" s="7">
        <f t="shared" si="208"/>
        <v>0</v>
      </c>
      <c r="P436" s="7">
        <f t="shared" si="192"/>
        <v>0</v>
      </c>
      <c r="Q436" s="7" t="e">
        <f t="shared" si="209"/>
        <v>#N/A</v>
      </c>
      <c r="R436" s="7">
        <f t="shared" si="191"/>
        <v>-578</v>
      </c>
      <c r="S436" s="7" t="e">
        <f t="shared" si="199"/>
        <v>#N/A</v>
      </c>
      <c r="T436" s="7">
        <f t="shared" si="200"/>
        <v>122.12576499567537</v>
      </c>
      <c r="U436" s="7" t="e">
        <f t="shared" si="201"/>
        <v>#N/A</v>
      </c>
      <c r="V436" s="7" t="e">
        <f t="shared" ref="V436:V499" si="216">IF(DesignMode="Design",AN436,AP436)</f>
        <v>#N/A</v>
      </c>
      <c r="W436" s="7" t="e">
        <f t="shared" ref="W436:W499" si="217">IF(DesignMode="Design",AO436,AQ436)</f>
        <v>#N/A</v>
      </c>
      <c r="X436" s="7" t="e">
        <f t="shared" si="202"/>
        <v>#N/A</v>
      </c>
      <c r="Y436" s="7" t="e">
        <f t="shared" si="203"/>
        <v>#N/A</v>
      </c>
      <c r="Z436" s="7" t="e">
        <f t="shared" si="204"/>
        <v>#N/A</v>
      </c>
      <c r="AA436" s="7" t="e">
        <f t="shared" si="205"/>
        <v>#N/A</v>
      </c>
      <c r="AB436" s="7">
        <f t="shared" ref="AB436:AB499" si="218">IF(NOT(ISNA(T436)),(R436-R435)*T436*2,0)</f>
        <v>244.25152999135074</v>
      </c>
      <c r="AC436" s="7">
        <f t="shared" si="185"/>
        <v>1.5057711730166576</v>
      </c>
      <c r="AD436" s="7">
        <f t="shared" ref="AD436:AD499" si="219">IF($C$39="yes",IF(OR(NOT(ISNA(U435)),NOT(ISNA(U437)),NOT(ISNA(U436))),(T436-T435)/(R436-R435)*width/1.4/2,NA()),NA())</f>
        <v>160.82357081076688</v>
      </c>
      <c r="AG436" s="7" t="e">
        <f t="shared" si="210"/>
        <v>#N/A</v>
      </c>
      <c r="AH436" s="7">
        <f t="shared" si="211"/>
        <v>122.12576499567537</v>
      </c>
      <c r="AI436" s="7" t="e">
        <f t="shared" si="212"/>
        <v>#N/A</v>
      </c>
      <c r="AJ436" s="7">
        <f t="shared" si="213"/>
        <v>122.12576499567537</v>
      </c>
      <c r="AK436" s="7" t="e">
        <v>#N/A</v>
      </c>
      <c r="AL436" s="7">
        <v>131.66191321402761</v>
      </c>
      <c r="AN436" s="7" t="e">
        <f t="shared" si="214"/>
        <v>#N/A</v>
      </c>
      <c r="AO436" s="7" t="e">
        <f t="shared" si="215"/>
        <v>#N/A</v>
      </c>
      <c r="AP436" s="7" t="e">
        <v>#N/A</v>
      </c>
      <c r="AQ436" s="7" t="e">
        <v>#N/A</v>
      </c>
    </row>
    <row r="437" spans="1:43" outlineLevel="1">
      <c r="A437" s="95">
        <v>-577</v>
      </c>
      <c r="B437" s="8">
        <f t="shared" si="186"/>
        <v>410.13934428668244</v>
      </c>
      <c r="C437" s="9">
        <f t="shared" si="206"/>
        <v>123.17284111071515</v>
      </c>
      <c r="D437" s="9">
        <f t="shared" si="187"/>
        <v>128.89962925613514</v>
      </c>
      <c r="E437" s="9">
        <f t="shared" si="188"/>
        <v>228.16224058008683</v>
      </c>
      <c r="F437" s="6">
        <f t="shared" si="193"/>
        <v>0</v>
      </c>
      <c r="G437" s="7">
        <f t="shared" si="194"/>
        <v>1</v>
      </c>
      <c r="H437" s="7">
        <f t="shared" si="189"/>
        <v>0</v>
      </c>
      <c r="I437" s="7">
        <f t="shared" si="190"/>
        <v>0</v>
      </c>
      <c r="J437" s="7">
        <f t="shared" si="195"/>
        <v>0</v>
      </c>
      <c r="K437" s="7">
        <f t="shared" si="196"/>
        <v>0</v>
      </c>
      <c r="L437" s="7">
        <f t="shared" si="197"/>
        <v>0</v>
      </c>
      <c r="M437" s="7">
        <f t="shared" si="198"/>
        <v>0</v>
      </c>
      <c r="N437" s="7">
        <f t="shared" si="207"/>
        <v>0</v>
      </c>
      <c r="O437" s="7">
        <f t="shared" si="208"/>
        <v>0</v>
      </c>
      <c r="P437" s="7">
        <f t="shared" si="192"/>
        <v>0</v>
      </c>
      <c r="Q437" s="7" t="e">
        <f t="shared" si="209"/>
        <v>#N/A</v>
      </c>
      <c r="R437" s="7">
        <f t="shared" si="191"/>
        <v>-577</v>
      </c>
      <c r="S437" s="7" t="e">
        <f t="shared" si="199"/>
        <v>#N/A</v>
      </c>
      <c r="T437" s="7">
        <f t="shared" si="200"/>
        <v>123.17284111071515</v>
      </c>
      <c r="U437" s="7" t="e">
        <f t="shared" si="201"/>
        <v>#N/A</v>
      </c>
      <c r="V437" s="7" t="e">
        <f t="shared" si="216"/>
        <v>#N/A</v>
      </c>
      <c r="W437" s="7" t="e">
        <f t="shared" si="217"/>
        <v>#N/A</v>
      </c>
      <c r="X437" s="7" t="e">
        <f t="shared" si="202"/>
        <v>#N/A</v>
      </c>
      <c r="Y437" s="7" t="e">
        <f t="shared" si="203"/>
        <v>#N/A</v>
      </c>
      <c r="Z437" s="7" t="e">
        <f t="shared" si="204"/>
        <v>#N/A</v>
      </c>
      <c r="AA437" s="7" t="e">
        <f t="shared" si="205"/>
        <v>#N/A</v>
      </c>
      <c r="AB437" s="7">
        <f t="shared" si="218"/>
        <v>246.34568222143031</v>
      </c>
      <c r="AC437" s="7">
        <f t="shared" ref="AC437:AC500" si="220">IF(NOT(OR(ISNA(T437),ISNA(T436))),((A437-A436)^2+(T437-T436)^2)^0.5,0)+IF(NOT(OR(ISNA(S437),ISNA(S436))),((A437-A436)^2+(S437-S436)^2)^0.5,0)</f>
        <v>1.4478841081684721</v>
      </c>
      <c r="AD437" s="7" t="e">
        <f t="shared" si="219"/>
        <v>#N/A</v>
      </c>
      <c r="AG437" s="7" t="e">
        <f t="shared" si="210"/>
        <v>#N/A</v>
      </c>
      <c r="AH437" s="7">
        <f t="shared" si="211"/>
        <v>123.17284111071515</v>
      </c>
      <c r="AI437" s="7" t="e">
        <f t="shared" si="212"/>
        <v>#N/A</v>
      </c>
      <c r="AJ437" s="7">
        <f t="shared" si="213"/>
        <v>123.17284111071515</v>
      </c>
      <c r="AK437" s="7" t="e">
        <v>#N/A</v>
      </c>
      <c r="AL437" s="7">
        <v>131.94075418343243</v>
      </c>
      <c r="AN437" s="7" t="e">
        <f t="shared" si="214"/>
        <v>#N/A</v>
      </c>
      <c r="AO437" s="7" t="e">
        <f t="shared" si="215"/>
        <v>#N/A</v>
      </c>
      <c r="AP437" s="7" t="e">
        <v>#N/A</v>
      </c>
      <c r="AQ437" s="7" t="e">
        <v>#N/A</v>
      </c>
    </row>
    <row r="438" spans="1:43" outlineLevel="1">
      <c r="A438" s="95">
        <v>-576</v>
      </c>
      <c r="B438" s="8">
        <f t="shared" si="186"/>
        <v>466.92500400543213</v>
      </c>
      <c r="C438" s="9">
        <f t="shared" si="206"/>
        <v>124.14582827563085</v>
      </c>
      <c r="D438" s="9">
        <f t="shared" si="187"/>
        <v>129.15546639649855</v>
      </c>
      <c r="E438" s="9">
        <f t="shared" si="188"/>
        <v>227.92080779851571</v>
      </c>
      <c r="F438" s="6">
        <f t="shared" si="193"/>
        <v>0</v>
      </c>
      <c r="G438" s="7">
        <f t="shared" si="194"/>
        <v>1</v>
      </c>
      <c r="H438" s="7">
        <f t="shared" si="189"/>
        <v>0</v>
      </c>
      <c r="I438" s="7">
        <f t="shared" si="190"/>
        <v>0</v>
      </c>
      <c r="J438" s="7">
        <f t="shared" si="195"/>
        <v>0</v>
      </c>
      <c r="K438" s="7">
        <f t="shared" si="196"/>
        <v>0</v>
      </c>
      <c r="L438" s="7">
        <f t="shared" si="197"/>
        <v>0</v>
      </c>
      <c r="M438" s="7">
        <f t="shared" si="198"/>
        <v>0</v>
      </c>
      <c r="N438" s="7">
        <f t="shared" si="207"/>
        <v>0</v>
      </c>
      <c r="O438" s="7">
        <f t="shared" si="208"/>
        <v>0</v>
      </c>
      <c r="P438" s="7">
        <f t="shared" si="192"/>
        <v>0</v>
      </c>
      <c r="Q438" s="7" t="e">
        <f t="shared" si="209"/>
        <v>#N/A</v>
      </c>
      <c r="R438" s="7">
        <f t="shared" si="191"/>
        <v>-576</v>
      </c>
      <c r="S438" s="7" t="e">
        <f t="shared" si="199"/>
        <v>#N/A</v>
      </c>
      <c r="T438" s="7">
        <f t="shared" si="200"/>
        <v>124.14582827563085</v>
      </c>
      <c r="U438" s="7" t="e">
        <f t="shared" si="201"/>
        <v>#N/A</v>
      </c>
      <c r="V438" s="7" t="e">
        <f t="shared" si="216"/>
        <v>#N/A</v>
      </c>
      <c r="W438" s="7" t="e">
        <f t="shared" si="217"/>
        <v>#N/A</v>
      </c>
      <c r="X438" s="7" t="e">
        <f t="shared" si="202"/>
        <v>#N/A</v>
      </c>
      <c r="Y438" s="7" t="e">
        <f t="shared" si="203"/>
        <v>#N/A</v>
      </c>
      <c r="Z438" s="7" t="e">
        <f t="shared" si="204"/>
        <v>#N/A</v>
      </c>
      <c r="AA438" s="7" t="e">
        <f t="shared" si="205"/>
        <v>#N/A</v>
      </c>
      <c r="AB438" s="7">
        <f t="shared" si="218"/>
        <v>248.2916565512617</v>
      </c>
      <c r="AC438" s="7">
        <f t="shared" si="220"/>
        <v>1.3952433562252424</v>
      </c>
      <c r="AD438" s="7" t="e">
        <f t="shared" si="219"/>
        <v>#N/A</v>
      </c>
      <c r="AG438" s="7" t="e">
        <f t="shared" si="210"/>
        <v>#N/A</v>
      </c>
      <c r="AH438" s="7">
        <f t="shared" si="211"/>
        <v>124.14582827563085</v>
      </c>
      <c r="AI438" s="7" t="e">
        <f t="shared" si="212"/>
        <v>#N/A</v>
      </c>
      <c r="AJ438" s="7">
        <f t="shared" si="213"/>
        <v>124.14582827563085</v>
      </c>
      <c r="AK438" s="7" t="e">
        <v>#N/A</v>
      </c>
      <c r="AL438" s="7">
        <v>132.21904787484297</v>
      </c>
      <c r="AN438" s="7" t="e">
        <f t="shared" si="214"/>
        <v>#N/A</v>
      </c>
      <c r="AO438" s="7" t="e">
        <f t="shared" si="215"/>
        <v>#N/A</v>
      </c>
      <c r="AP438" s="7" t="e">
        <v>#N/A</v>
      </c>
      <c r="AQ438" s="7" t="e">
        <v>#N/A</v>
      </c>
    </row>
    <row r="439" spans="1:43" outlineLevel="1">
      <c r="A439" s="95">
        <v>-575</v>
      </c>
      <c r="B439" s="8">
        <f t="shared" si="186"/>
        <v>530.92041709911632</v>
      </c>
      <c r="C439" s="9">
        <f t="shared" si="206"/>
        <v>125.04938597590835</v>
      </c>
      <c r="D439" s="9">
        <f t="shared" si="187"/>
        <v>129.41136091946581</v>
      </c>
      <c r="E439" s="9">
        <f t="shared" si="188"/>
        <v>227.68017087203847</v>
      </c>
      <c r="F439" s="6">
        <f t="shared" si="193"/>
        <v>0</v>
      </c>
      <c r="G439" s="7">
        <f t="shared" si="194"/>
        <v>1</v>
      </c>
      <c r="H439" s="7">
        <f t="shared" si="189"/>
        <v>0</v>
      </c>
      <c r="I439" s="7">
        <f t="shared" si="190"/>
        <v>0</v>
      </c>
      <c r="J439" s="7">
        <f t="shared" si="195"/>
        <v>0</v>
      </c>
      <c r="K439" s="7">
        <f t="shared" si="196"/>
        <v>0</v>
      </c>
      <c r="L439" s="7">
        <f t="shared" si="197"/>
        <v>0</v>
      </c>
      <c r="M439" s="7">
        <f t="shared" si="198"/>
        <v>0</v>
      </c>
      <c r="N439" s="7">
        <f t="shared" si="207"/>
        <v>0</v>
      </c>
      <c r="O439" s="7">
        <f t="shared" si="208"/>
        <v>0</v>
      </c>
      <c r="P439" s="7">
        <f t="shared" si="192"/>
        <v>0</v>
      </c>
      <c r="Q439" s="7" t="e">
        <f t="shared" si="209"/>
        <v>#N/A</v>
      </c>
      <c r="R439" s="7">
        <f t="shared" si="191"/>
        <v>-575</v>
      </c>
      <c r="S439" s="7" t="e">
        <f t="shared" si="199"/>
        <v>#N/A</v>
      </c>
      <c r="T439" s="7">
        <f t="shared" si="200"/>
        <v>125.04938597590835</v>
      </c>
      <c r="U439" s="7" t="e">
        <f t="shared" si="201"/>
        <v>#N/A</v>
      </c>
      <c r="V439" s="7" t="e">
        <f t="shared" si="216"/>
        <v>#N/A</v>
      </c>
      <c r="W439" s="7" t="e">
        <f t="shared" si="217"/>
        <v>#N/A</v>
      </c>
      <c r="X439" s="7" t="e">
        <f t="shared" si="202"/>
        <v>#N/A</v>
      </c>
      <c r="Y439" s="7" t="e">
        <f t="shared" si="203"/>
        <v>#N/A</v>
      </c>
      <c r="Z439" s="7" t="e">
        <f t="shared" si="204"/>
        <v>#N/A</v>
      </c>
      <c r="AA439" s="7" t="e">
        <f t="shared" si="205"/>
        <v>#N/A</v>
      </c>
      <c r="AB439" s="7">
        <f t="shared" si="218"/>
        <v>250.0987719518167</v>
      </c>
      <c r="AC439" s="7">
        <f t="shared" si="220"/>
        <v>1.3477449750345092</v>
      </c>
      <c r="AD439" s="7" t="e">
        <f t="shared" si="219"/>
        <v>#N/A</v>
      </c>
      <c r="AG439" s="7" t="e">
        <f t="shared" si="210"/>
        <v>#N/A</v>
      </c>
      <c r="AH439" s="7">
        <f t="shared" si="211"/>
        <v>125.04938597590835</v>
      </c>
      <c r="AI439" s="7" t="e">
        <f t="shared" si="212"/>
        <v>#N/A</v>
      </c>
      <c r="AJ439" s="7">
        <f t="shared" si="213"/>
        <v>125.04938597590835</v>
      </c>
      <c r="AK439" s="7" t="e">
        <v>#N/A</v>
      </c>
      <c r="AL439" s="7">
        <v>132.49678457278796</v>
      </c>
      <c r="AN439" s="7" t="e">
        <f t="shared" si="214"/>
        <v>#N/A</v>
      </c>
      <c r="AO439" s="7" t="e">
        <f t="shared" si="215"/>
        <v>#N/A</v>
      </c>
      <c r="AP439" s="7" t="e">
        <v>#N/A</v>
      </c>
      <c r="AQ439" s="7" t="e">
        <v>#N/A</v>
      </c>
    </row>
    <row r="440" spans="1:43" outlineLevel="1">
      <c r="A440" s="95">
        <v>-574</v>
      </c>
      <c r="B440" s="8">
        <f t="shared" si="186"/>
        <v>602.60621864853761</v>
      </c>
      <c r="C440" s="9">
        <f t="shared" si="206"/>
        <v>125.88811383410184</v>
      </c>
      <c r="D440" s="9">
        <f t="shared" si="187"/>
        <v>129.66735274139194</v>
      </c>
      <c r="E440" s="9">
        <f t="shared" si="188"/>
        <v>227.44105964588667</v>
      </c>
      <c r="F440" s="6">
        <f t="shared" si="193"/>
        <v>0</v>
      </c>
      <c r="G440" s="7">
        <f t="shared" si="194"/>
        <v>1</v>
      </c>
      <c r="H440" s="7">
        <f t="shared" si="189"/>
        <v>0</v>
      </c>
      <c r="I440" s="7">
        <f t="shared" si="190"/>
        <v>0</v>
      </c>
      <c r="J440" s="7">
        <f t="shared" si="195"/>
        <v>0</v>
      </c>
      <c r="K440" s="7">
        <f t="shared" si="196"/>
        <v>0</v>
      </c>
      <c r="L440" s="7">
        <f t="shared" si="197"/>
        <v>0</v>
      </c>
      <c r="M440" s="7">
        <f t="shared" si="198"/>
        <v>0</v>
      </c>
      <c r="N440" s="7">
        <f t="shared" si="207"/>
        <v>0</v>
      </c>
      <c r="O440" s="7">
        <f t="shared" si="208"/>
        <v>0</v>
      </c>
      <c r="P440" s="7">
        <f t="shared" si="192"/>
        <v>0</v>
      </c>
      <c r="Q440" s="7" t="e">
        <f t="shared" si="209"/>
        <v>#N/A</v>
      </c>
      <c r="R440" s="7">
        <f t="shared" si="191"/>
        <v>-574</v>
      </c>
      <c r="S440" s="7" t="e">
        <f t="shared" si="199"/>
        <v>#N/A</v>
      </c>
      <c r="T440" s="7">
        <f t="shared" si="200"/>
        <v>125.88811383410184</v>
      </c>
      <c r="U440" s="7" t="e">
        <f t="shared" si="201"/>
        <v>#N/A</v>
      </c>
      <c r="V440" s="7" t="e">
        <f t="shared" si="216"/>
        <v>#N/A</v>
      </c>
      <c r="W440" s="7" t="e">
        <f t="shared" si="217"/>
        <v>#N/A</v>
      </c>
      <c r="X440" s="7" t="e">
        <f t="shared" si="202"/>
        <v>#N/A</v>
      </c>
      <c r="Y440" s="7" t="e">
        <f t="shared" si="203"/>
        <v>#N/A</v>
      </c>
      <c r="Z440" s="7" t="e">
        <f t="shared" si="204"/>
        <v>#N/A</v>
      </c>
      <c r="AA440" s="7" t="e">
        <f t="shared" si="205"/>
        <v>#N/A</v>
      </c>
      <c r="AB440" s="7">
        <f t="shared" si="218"/>
        <v>251.77622766820369</v>
      </c>
      <c r="AC440" s="7">
        <f t="shared" si="220"/>
        <v>1.3051683493365309</v>
      </c>
      <c r="AD440" s="7" t="e">
        <f t="shared" si="219"/>
        <v>#N/A</v>
      </c>
      <c r="AG440" s="7" t="e">
        <f t="shared" si="210"/>
        <v>#N/A</v>
      </c>
      <c r="AH440" s="7">
        <f t="shared" si="211"/>
        <v>125.88811383410184</v>
      </c>
      <c r="AI440" s="7" t="e">
        <f t="shared" si="212"/>
        <v>#N/A</v>
      </c>
      <c r="AJ440" s="7">
        <f t="shared" si="213"/>
        <v>125.88811383410184</v>
      </c>
      <c r="AK440" s="7" t="e">
        <v>#N/A</v>
      </c>
      <c r="AL440" s="7">
        <v>132.77396028384214</v>
      </c>
      <c r="AN440" s="7" t="e">
        <f t="shared" si="214"/>
        <v>#N/A</v>
      </c>
      <c r="AO440" s="7" t="e">
        <f t="shared" si="215"/>
        <v>#N/A</v>
      </c>
      <c r="AP440" s="7" t="e">
        <v>#N/A</v>
      </c>
      <c r="AQ440" s="7" t="e">
        <v>#N/A</v>
      </c>
    </row>
    <row r="441" spans="1:43" outlineLevel="1">
      <c r="A441" s="95">
        <v>-573</v>
      </c>
      <c r="B441" s="8">
        <f t="shared" si="186"/>
        <v>682.46301433439771</v>
      </c>
      <c r="C441" s="9">
        <f t="shared" si="206"/>
        <v>126.66667162378629</v>
      </c>
      <c r="D441" s="9">
        <f t="shared" si="187"/>
        <v>129.9234054846867</v>
      </c>
      <c r="E441" s="9">
        <f t="shared" si="188"/>
        <v>227.20273912154258</v>
      </c>
      <c r="F441" s="6">
        <f t="shared" si="193"/>
        <v>0</v>
      </c>
      <c r="G441" s="7">
        <f t="shared" si="194"/>
        <v>1</v>
      </c>
      <c r="H441" s="7">
        <f t="shared" si="189"/>
        <v>0</v>
      </c>
      <c r="I441" s="7">
        <f t="shared" si="190"/>
        <v>0</v>
      </c>
      <c r="J441" s="7">
        <f t="shared" si="195"/>
        <v>0</v>
      </c>
      <c r="K441" s="7">
        <f t="shared" si="196"/>
        <v>0</v>
      </c>
      <c r="L441" s="7">
        <f t="shared" si="197"/>
        <v>0</v>
      </c>
      <c r="M441" s="7">
        <f t="shared" si="198"/>
        <v>0</v>
      </c>
      <c r="N441" s="7">
        <f t="shared" si="207"/>
        <v>0</v>
      </c>
      <c r="O441" s="7">
        <f t="shared" si="208"/>
        <v>0</v>
      </c>
      <c r="P441" s="7">
        <f t="shared" si="192"/>
        <v>0</v>
      </c>
      <c r="Q441" s="7" t="e">
        <f t="shared" si="209"/>
        <v>#N/A</v>
      </c>
      <c r="R441" s="7">
        <f t="shared" ref="R441:R504" si="221">A441</f>
        <v>-573</v>
      </c>
      <c r="S441" s="7" t="e">
        <f t="shared" si="199"/>
        <v>#N/A</v>
      </c>
      <c r="T441" s="7">
        <f t="shared" si="200"/>
        <v>126.66667162378629</v>
      </c>
      <c r="U441" s="7" t="e">
        <f t="shared" si="201"/>
        <v>#N/A</v>
      </c>
      <c r="V441" s="7" t="e">
        <f t="shared" si="216"/>
        <v>#N/A</v>
      </c>
      <c r="W441" s="7" t="e">
        <f t="shared" si="217"/>
        <v>#N/A</v>
      </c>
      <c r="X441" s="7" t="e">
        <f t="shared" si="202"/>
        <v>#N/A</v>
      </c>
      <c r="Y441" s="7" t="e">
        <f t="shared" si="203"/>
        <v>#N/A</v>
      </c>
      <c r="Z441" s="7" t="e">
        <f t="shared" si="204"/>
        <v>#N/A</v>
      </c>
      <c r="AA441" s="7" t="e">
        <f t="shared" si="205"/>
        <v>#N/A</v>
      </c>
      <c r="AB441" s="7">
        <f t="shared" si="218"/>
        <v>253.33334324757257</v>
      </c>
      <c r="AC441" s="7">
        <f t="shared" si="220"/>
        <v>1.2673406139938557</v>
      </c>
      <c r="AD441" s="7" t="e">
        <f t="shared" si="219"/>
        <v>#N/A</v>
      </c>
      <c r="AG441" s="7" t="e">
        <f t="shared" si="210"/>
        <v>#N/A</v>
      </c>
      <c r="AH441" s="7">
        <f t="shared" si="211"/>
        <v>126.66667162378629</v>
      </c>
      <c r="AI441" s="7" t="e">
        <f t="shared" si="212"/>
        <v>#N/A</v>
      </c>
      <c r="AJ441" s="7">
        <f t="shared" si="213"/>
        <v>126.66667162378629</v>
      </c>
      <c r="AK441" s="7" t="e">
        <v>#N/A</v>
      </c>
      <c r="AL441" s="7">
        <v>133.05057673662614</v>
      </c>
      <c r="AN441" s="7" t="e">
        <f t="shared" si="214"/>
        <v>#N/A</v>
      </c>
      <c r="AO441" s="7" t="e">
        <f t="shared" si="215"/>
        <v>#N/A</v>
      </c>
      <c r="AP441" s="7" t="e">
        <v>#N/A</v>
      </c>
      <c r="AQ441" s="7" t="e">
        <v>#N/A</v>
      </c>
    </row>
    <row r="442" spans="1:43" outlineLevel="1">
      <c r="A442" s="95">
        <v>-572</v>
      </c>
      <c r="B442" s="8">
        <f t="shared" si="186"/>
        <v>770.97157899031276</v>
      </c>
      <c r="C442" s="9">
        <f t="shared" si="206"/>
        <v>127.38965869929504</v>
      </c>
      <c r="D442" s="9">
        <f t="shared" si="187"/>
        <v>130.17955906570521</v>
      </c>
      <c r="E442" s="9">
        <f t="shared" si="188"/>
        <v>226.96593914423775</v>
      </c>
      <c r="F442" s="6">
        <f t="shared" si="193"/>
        <v>0</v>
      </c>
      <c r="G442" s="7">
        <f t="shared" si="194"/>
        <v>1</v>
      </c>
      <c r="H442" s="7">
        <f t="shared" si="189"/>
        <v>0</v>
      </c>
      <c r="I442" s="7">
        <f t="shared" si="190"/>
        <v>0</v>
      </c>
      <c r="J442" s="7">
        <f t="shared" si="195"/>
        <v>0</v>
      </c>
      <c r="K442" s="7">
        <f t="shared" si="196"/>
        <v>0</v>
      </c>
      <c r="L442" s="7">
        <f t="shared" si="197"/>
        <v>0</v>
      </c>
      <c r="M442" s="7">
        <f t="shared" si="198"/>
        <v>0</v>
      </c>
      <c r="N442" s="7">
        <f t="shared" si="207"/>
        <v>0</v>
      </c>
      <c r="O442" s="7">
        <f t="shared" si="208"/>
        <v>0</v>
      </c>
      <c r="P442" s="7">
        <f t="shared" si="192"/>
        <v>0</v>
      </c>
      <c r="Q442" s="7" t="e">
        <f t="shared" si="209"/>
        <v>#N/A</v>
      </c>
      <c r="R442" s="7">
        <f t="shared" si="221"/>
        <v>-572</v>
      </c>
      <c r="S442" s="7" t="e">
        <f t="shared" si="199"/>
        <v>#N/A</v>
      </c>
      <c r="T442" s="7">
        <f t="shared" si="200"/>
        <v>127.38965869929504</v>
      </c>
      <c r="U442" s="7" t="e">
        <f t="shared" si="201"/>
        <v>#N/A</v>
      </c>
      <c r="V442" s="7" t="e">
        <f t="shared" si="216"/>
        <v>#N/A</v>
      </c>
      <c r="W442" s="7" t="e">
        <f t="shared" si="217"/>
        <v>#N/A</v>
      </c>
      <c r="X442" s="7" t="e">
        <f t="shared" si="202"/>
        <v>#N/A</v>
      </c>
      <c r="Y442" s="7" t="e">
        <f t="shared" si="203"/>
        <v>#N/A</v>
      </c>
      <c r="Z442" s="7" t="e">
        <f t="shared" si="204"/>
        <v>#N/A</v>
      </c>
      <c r="AA442" s="7" t="e">
        <f t="shared" si="205"/>
        <v>#N/A</v>
      </c>
      <c r="AB442" s="7">
        <f t="shared" si="218"/>
        <v>254.77931739859008</v>
      </c>
      <c r="AC442" s="7">
        <f t="shared" si="220"/>
        <v>1.2339814874432686</v>
      </c>
      <c r="AD442" s="7" t="e">
        <f t="shared" si="219"/>
        <v>#N/A</v>
      </c>
      <c r="AG442" s="7" t="e">
        <f t="shared" si="210"/>
        <v>#N/A</v>
      </c>
      <c r="AH442" s="7">
        <f t="shared" si="211"/>
        <v>127.38965869929504</v>
      </c>
      <c r="AI442" s="7" t="e">
        <f t="shared" si="212"/>
        <v>#N/A</v>
      </c>
      <c r="AJ442" s="7">
        <f t="shared" si="213"/>
        <v>127.38965869929504</v>
      </c>
      <c r="AK442" s="7" t="e">
        <v>#N/A</v>
      </c>
      <c r="AL442" s="7">
        <v>133.32662421566869</v>
      </c>
      <c r="AN442" s="7" t="e">
        <f t="shared" si="214"/>
        <v>#N/A</v>
      </c>
      <c r="AO442" s="7" t="e">
        <f t="shared" si="215"/>
        <v>#N/A</v>
      </c>
      <c r="AP442" s="7" t="e">
        <v>#N/A</v>
      </c>
      <c r="AQ442" s="7" t="e">
        <v>#N/A</v>
      </c>
    </row>
    <row r="443" spans="1:43" outlineLevel="1">
      <c r="A443" s="95">
        <v>-571</v>
      </c>
      <c r="B443" s="8">
        <f t="shared" si="186"/>
        <v>868.61249780654907</v>
      </c>
      <c r="C443" s="9">
        <f t="shared" si="206"/>
        <v>128.06173508255569</v>
      </c>
      <c r="D443" s="9">
        <f t="shared" si="187"/>
        <v>130.43574658927901</v>
      </c>
      <c r="E443" s="9">
        <f t="shared" si="188"/>
        <v>226.72992471545447</v>
      </c>
      <c r="F443" s="6">
        <f t="shared" si="193"/>
        <v>0</v>
      </c>
      <c r="G443" s="7">
        <f t="shared" si="194"/>
        <v>1</v>
      </c>
      <c r="H443" s="7">
        <f t="shared" si="189"/>
        <v>0</v>
      </c>
      <c r="I443" s="7">
        <f t="shared" si="190"/>
        <v>0</v>
      </c>
      <c r="J443" s="7">
        <f t="shared" si="195"/>
        <v>0</v>
      </c>
      <c r="K443" s="7">
        <f t="shared" si="196"/>
        <v>0</v>
      </c>
      <c r="L443" s="7">
        <f t="shared" si="197"/>
        <v>0</v>
      </c>
      <c r="M443" s="7">
        <f t="shared" si="198"/>
        <v>0</v>
      </c>
      <c r="N443" s="7">
        <f t="shared" si="207"/>
        <v>0</v>
      </c>
      <c r="O443" s="7">
        <f t="shared" si="208"/>
        <v>0</v>
      </c>
      <c r="P443" s="7">
        <f t="shared" si="192"/>
        <v>0</v>
      </c>
      <c r="Q443" s="7" t="e">
        <f t="shared" si="209"/>
        <v>#N/A</v>
      </c>
      <c r="R443" s="7">
        <f t="shared" si="221"/>
        <v>-571</v>
      </c>
      <c r="S443" s="7" t="e">
        <f t="shared" si="199"/>
        <v>#N/A</v>
      </c>
      <c r="T443" s="7">
        <f t="shared" si="200"/>
        <v>128.06173508255569</v>
      </c>
      <c r="U443" s="7" t="e">
        <f t="shared" si="201"/>
        <v>#N/A</v>
      </c>
      <c r="V443" s="7" t="e">
        <f t="shared" si="216"/>
        <v>#N/A</v>
      </c>
      <c r="W443" s="7" t="e">
        <f t="shared" si="217"/>
        <v>#N/A</v>
      </c>
      <c r="X443" s="7" t="e">
        <f t="shared" si="202"/>
        <v>#N/A</v>
      </c>
      <c r="Y443" s="7" t="e">
        <f t="shared" si="203"/>
        <v>#N/A</v>
      </c>
      <c r="Z443" s="7" t="e">
        <f t="shared" si="204"/>
        <v>#N/A</v>
      </c>
      <c r="AA443" s="7" t="e">
        <f t="shared" si="205"/>
        <v>#N/A</v>
      </c>
      <c r="AB443" s="7">
        <f t="shared" si="218"/>
        <v>256.12347016511137</v>
      </c>
      <c r="AC443" s="7">
        <f t="shared" si="220"/>
        <v>1.2048596038280599</v>
      </c>
      <c r="AD443" s="7" t="e">
        <f t="shared" si="219"/>
        <v>#N/A</v>
      </c>
      <c r="AG443" s="7" t="e">
        <f t="shared" si="210"/>
        <v>#N/A</v>
      </c>
      <c r="AH443" s="7">
        <f t="shared" si="211"/>
        <v>128.06173508255569</v>
      </c>
      <c r="AI443" s="7" t="e">
        <f t="shared" si="212"/>
        <v>#N/A</v>
      </c>
      <c r="AJ443" s="7">
        <f t="shared" si="213"/>
        <v>128.06173508255569</v>
      </c>
      <c r="AK443" s="7" t="e">
        <v>#N/A</v>
      </c>
      <c r="AL443" s="7">
        <v>133.60210254224179</v>
      </c>
      <c r="AN443" s="7" t="e">
        <f t="shared" si="214"/>
        <v>#N/A</v>
      </c>
      <c r="AO443" s="7" t="e">
        <f t="shared" si="215"/>
        <v>#N/A</v>
      </c>
      <c r="AP443" s="7" t="e">
        <v>#N/A</v>
      </c>
      <c r="AQ443" s="7" t="e">
        <v>#N/A</v>
      </c>
    </row>
    <row r="444" spans="1:43" outlineLevel="1">
      <c r="A444" s="95">
        <v>-570</v>
      </c>
      <c r="B444" s="8">
        <f t="shared" si="186"/>
        <v>975.866297168149</v>
      </c>
      <c r="C444" s="9">
        <f t="shared" si="206"/>
        <v>128.68749989941716</v>
      </c>
      <c r="D444" s="9">
        <f t="shared" si="187"/>
        <v>130.69200797176316</v>
      </c>
      <c r="E444" s="9">
        <f t="shared" si="188"/>
        <v>226.49542568042449</v>
      </c>
      <c r="F444" s="6">
        <f t="shared" si="193"/>
        <v>0</v>
      </c>
      <c r="G444" s="7">
        <f t="shared" si="194"/>
        <v>1</v>
      </c>
      <c r="H444" s="7">
        <f t="shared" si="189"/>
        <v>0</v>
      </c>
      <c r="I444" s="7">
        <f t="shared" si="190"/>
        <v>0</v>
      </c>
      <c r="J444" s="7">
        <f t="shared" si="195"/>
        <v>0</v>
      </c>
      <c r="K444" s="7">
        <f t="shared" si="196"/>
        <v>0</v>
      </c>
      <c r="L444" s="7">
        <f t="shared" si="197"/>
        <v>0</v>
      </c>
      <c r="M444" s="7">
        <f t="shared" si="198"/>
        <v>0</v>
      </c>
      <c r="N444" s="7">
        <f t="shared" si="207"/>
        <v>0</v>
      </c>
      <c r="O444" s="7">
        <f t="shared" si="208"/>
        <v>0</v>
      </c>
      <c r="P444" s="7">
        <f t="shared" si="192"/>
        <v>0</v>
      </c>
      <c r="Q444" s="7" t="e">
        <f t="shared" si="209"/>
        <v>#N/A</v>
      </c>
      <c r="R444" s="7">
        <f t="shared" si="221"/>
        <v>-570</v>
      </c>
      <c r="S444" s="7" t="e">
        <f t="shared" si="199"/>
        <v>#N/A</v>
      </c>
      <c r="T444" s="7">
        <f t="shared" si="200"/>
        <v>128.68749989941716</v>
      </c>
      <c r="U444" s="7" t="e">
        <f t="shared" si="201"/>
        <v>#N/A</v>
      </c>
      <c r="V444" s="7" t="e">
        <f t="shared" si="216"/>
        <v>#N/A</v>
      </c>
      <c r="W444" s="7" t="e">
        <f t="shared" si="217"/>
        <v>#N/A</v>
      </c>
      <c r="X444" s="7" t="e">
        <f t="shared" si="202"/>
        <v>#N/A</v>
      </c>
      <c r="Y444" s="7" t="e">
        <f t="shared" si="203"/>
        <v>#N/A</v>
      </c>
      <c r="Z444" s="7" t="e">
        <f t="shared" si="204"/>
        <v>#N/A</v>
      </c>
      <c r="AA444" s="7" t="e">
        <f t="shared" si="205"/>
        <v>#N/A</v>
      </c>
      <c r="AB444" s="7">
        <f t="shared" si="218"/>
        <v>257.37499979883432</v>
      </c>
      <c r="AC444" s="7">
        <f t="shared" si="220"/>
        <v>1.1796531719203223</v>
      </c>
      <c r="AD444" s="7" t="e">
        <f t="shared" si="219"/>
        <v>#N/A</v>
      </c>
      <c r="AG444" s="7" t="e">
        <f t="shared" si="210"/>
        <v>#N/A</v>
      </c>
      <c r="AH444" s="7">
        <f t="shared" si="211"/>
        <v>128.68749989941716</v>
      </c>
      <c r="AI444" s="7" t="e">
        <f t="shared" si="212"/>
        <v>#N/A</v>
      </c>
      <c r="AJ444" s="7">
        <f t="shared" si="213"/>
        <v>128.68749989941716</v>
      </c>
      <c r="AK444" s="7" t="e">
        <v>#N/A</v>
      </c>
      <c r="AL444" s="7">
        <v>133.87700390822289</v>
      </c>
      <c r="AN444" s="7" t="e">
        <f t="shared" si="214"/>
        <v>#N/A</v>
      </c>
      <c r="AO444" s="7" t="e">
        <f t="shared" si="215"/>
        <v>#N/A</v>
      </c>
      <c r="AP444" s="7" t="e">
        <v>#N/A</v>
      </c>
      <c r="AQ444" s="7" t="e">
        <v>#N/A</v>
      </c>
    </row>
    <row r="445" spans="1:43" outlineLevel="1">
      <c r="A445" s="95">
        <v>-569</v>
      </c>
      <c r="B445" s="8">
        <f t="shared" si="186"/>
        <v>1093.2139840195623</v>
      </c>
      <c r="C445" s="9">
        <f t="shared" si="206"/>
        <v>129.27160569639116</v>
      </c>
      <c r="D445" s="9">
        <f t="shared" si="187"/>
        <v>130.94832209435654</v>
      </c>
      <c r="E445" s="9">
        <f t="shared" si="188"/>
        <v>226.26170704062972</v>
      </c>
      <c r="F445" s="6">
        <f t="shared" si="193"/>
        <v>0</v>
      </c>
      <c r="G445" s="7">
        <f t="shared" si="194"/>
        <v>1</v>
      </c>
      <c r="H445" s="7">
        <f t="shared" si="189"/>
        <v>0</v>
      </c>
      <c r="I445" s="7">
        <f t="shared" si="190"/>
        <v>0</v>
      </c>
      <c r="J445" s="7">
        <f t="shared" si="195"/>
        <v>0</v>
      </c>
      <c r="K445" s="7">
        <f t="shared" si="196"/>
        <v>0</v>
      </c>
      <c r="L445" s="7">
        <f t="shared" si="197"/>
        <v>0</v>
      </c>
      <c r="M445" s="7">
        <f t="shared" si="198"/>
        <v>0</v>
      </c>
      <c r="N445" s="7">
        <f t="shared" si="207"/>
        <v>0</v>
      </c>
      <c r="O445" s="7">
        <f t="shared" si="208"/>
        <v>0</v>
      </c>
      <c r="P445" s="7">
        <f t="shared" si="192"/>
        <v>0</v>
      </c>
      <c r="Q445" s="7" t="e">
        <f t="shared" si="209"/>
        <v>#N/A</v>
      </c>
      <c r="R445" s="7">
        <f t="shared" si="221"/>
        <v>-569</v>
      </c>
      <c r="S445" s="7" t="e">
        <f t="shared" si="199"/>
        <v>#N/A</v>
      </c>
      <c r="T445" s="7">
        <f t="shared" si="200"/>
        <v>129.27160569639116</v>
      </c>
      <c r="U445" s="7" t="e">
        <f t="shared" si="201"/>
        <v>#N/A</v>
      </c>
      <c r="V445" s="7" t="e">
        <f t="shared" si="216"/>
        <v>#N/A</v>
      </c>
      <c r="W445" s="7" t="e">
        <f t="shared" si="217"/>
        <v>#N/A</v>
      </c>
      <c r="X445" s="7" t="e">
        <f t="shared" si="202"/>
        <v>#N/A</v>
      </c>
      <c r="Y445" s="7" t="e">
        <f t="shared" si="203"/>
        <v>#N/A</v>
      </c>
      <c r="Z445" s="7" t="e">
        <f t="shared" si="204"/>
        <v>#N/A</v>
      </c>
      <c r="AA445" s="7" t="e">
        <f t="shared" si="205"/>
        <v>#N/A</v>
      </c>
      <c r="AB445" s="7">
        <f t="shared" si="218"/>
        <v>258.54321139278233</v>
      </c>
      <c r="AC445" s="7">
        <f t="shared" si="220"/>
        <v>1.158093080049541</v>
      </c>
      <c r="AD445" s="7" t="e">
        <f t="shared" si="219"/>
        <v>#N/A</v>
      </c>
      <c r="AG445" s="7" t="e">
        <f t="shared" si="210"/>
        <v>#N/A</v>
      </c>
      <c r="AH445" s="7">
        <f t="shared" si="211"/>
        <v>129.27160569639116</v>
      </c>
      <c r="AI445" s="7" t="e">
        <f t="shared" si="212"/>
        <v>#N/A</v>
      </c>
      <c r="AJ445" s="7">
        <f t="shared" si="213"/>
        <v>129.27160569639116</v>
      </c>
      <c r="AK445" s="7" t="e">
        <v>#N/A</v>
      </c>
      <c r="AL445" s="7">
        <v>134.15132622753535</v>
      </c>
      <c r="AN445" s="7" t="e">
        <f t="shared" si="214"/>
        <v>#N/A</v>
      </c>
      <c r="AO445" s="7" t="e">
        <f t="shared" si="215"/>
        <v>#N/A</v>
      </c>
      <c r="AP445" s="7" t="e">
        <v>#N/A</v>
      </c>
      <c r="AQ445" s="7" t="e">
        <v>#N/A</v>
      </c>
    </row>
    <row r="446" spans="1:43" outlineLevel="1">
      <c r="A446" s="95">
        <v>-568</v>
      </c>
      <c r="B446" s="8">
        <f t="shared" si="186"/>
        <v>1221.1357334474501</v>
      </c>
      <c r="C446" s="9">
        <f t="shared" si="206"/>
        <v>129.81867446267495</v>
      </c>
      <c r="D446" s="9">
        <f t="shared" si="187"/>
        <v>131.20468309704694</v>
      </c>
      <c r="E446" s="9">
        <f t="shared" si="188"/>
        <v>226.02937657098931</v>
      </c>
      <c r="F446" s="6">
        <f t="shared" si="193"/>
        <v>0</v>
      </c>
      <c r="G446" s="7">
        <f t="shared" si="194"/>
        <v>1</v>
      </c>
      <c r="H446" s="7">
        <f t="shared" si="189"/>
        <v>0</v>
      </c>
      <c r="I446" s="7">
        <f t="shared" si="190"/>
        <v>0</v>
      </c>
      <c r="J446" s="7">
        <f t="shared" si="195"/>
        <v>0</v>
      </c>
      <c r="K446" s="7">
        <f t="shared" si="196"/>
        <v>0</v>
      </c>
      <c r="L446" s="7">
        <f t="shared" si="197"/>
        <v>0</v>
      </c>
      <c r="M446" s="7">
        <f t="shared" si="198"/>
        <v>0</v>
      </c>
      <c r="N446" s="7">
        <f t="shared" si="207"/>
        <v>0</v>
      </c>
      <c r="O446" s="7">
        <f t="shared" si="208"/>
        <v>0</v>
      </c>
      <c r="P446" s="7">
        <f t="shared" si="192"/>
        <v>0</v>
      </c>
      <c r="Q446" s="7" t="e">
        <f t="shared" si="209"/>
        <v>#N/A</v>
      </c>
      <c r="R446" s="7">
        <f t="shared" si="221"/>
        <v>-568</v>
      </c>
      <c r="S446" s="7" t="e">
        <f t="shared" si="199"/>
        <v>#N/A</v>
      </c>
      <c r="T446" s="7">
        <f t="shared" si="200"/>
        <v>129.81867446267495</v>
      </c>
      <c r="U446" s="7" t="e">
        <f t="shared" si="201"/>
        <v>#N/A</v>
      </c>
      <c r="V446" s="7" t="e">
        <f t="shared" si="216"/>
        <v>#N/A</v>
      </c>
      <c r="W446" s="7" t="e">
        <f t="shared" si="217"/>
        <v>#N/A</v>
      </c>
      <c r="X446" s="7" t="e">
        <f t="shared" si="202"/>
        <v>#N/A</v>
      </c>
      <c r="Y446" s="7" t="e">
        <f t="shared" si="203"/>
        <v>#N/A</v>
      </c>
      <c r="Z446" s="7" t="e">
        <f t="shared" si="204"/>
        <v>#N/A</v>
      </c>
      <c r="AA446" s="7" t="e">
        <f t="shared" si="205"/>
        <v>#N/A</v>
      </c>
      <c r="AB446" s="7">
        <f t="shared" si="218"/>
        <v>259.6373489253499</v>
      </c>
      <c r="AC446" s="7">
        <f t="shared" si="220"/>
        <v>1.1398614981844346</v>
      </c>
      <c r="AD446" s="7" t="e">
        <f t="shared" si="219"/>
        <v>#N/A</v>
      </c>
      <c r="AG446" s="7" t="e">
        <f t="shared" si="210"/>
        <v>#N/A</v>
      </c>
      <c r="AH446" s="7">
        <f t="shared" si="211"/>
        <v>129.81867446267495</v>
      </c>
      <c r="AI446" s="7" t="e">
        <f t="shared" si="212"/>
        <v>#N/A</v>
      </c>
      <c r="AJ446" s="7">
        <f t="shared" si="213"/>
        <v>129.81867446267495</v>
      </c>
      <c r="AK446" s="7" t="e">
        <v>#N/A</v>
      </c>
      <c r="AL446" s="7">
        <v>134.42506550675375</v>
      </c>
      <c r="AN446" s="7" t="e">
        <f t="shared" si="214"/>
        <v>#N/A</v>
      </c>
      <c r="AO446" s="7" t="e">
        <f t="shared" si="215"/>
        <v>#N/A</v>
      </c>
      <c r="AP446" s="7" t="e">
        <v>#N/A</v>
      </c>
      <c r="AQ446" s="7" t="e">
        <v>#N/A</v>
      </c>
    </row>
    <row r="447" spans="1:43" outlineLevel="1">
      <c r="A447" s="95">
        <v>-567</v>
      </c>
      <c r="B447" s="8">
        <f t="shared" si="186"/>
        <v>1360.1127062077485</v>
      </c>
      <c r="C447" s="9">
        <f t="shared" si="206"/>
        <v>130.3333358267943</v>
      </c>
      <c r="D447" s="9">
        <f t="shared" si="187"/>
        <v>131.4610698610332</v>
      </c>
      <c r="E447" s="9">
        <f t="shared" si="188"/>
        <v>225.79806548392315</v>
      </c>
      <c r="F447" s="6">
        <f t="shared" si="193"/>
        <v>0</v>
      </c>
      <c r="G447" s="7">
        <f t="shared" si="194"/>
        <v>1</v>
      </c>
      <c r="H447" s="7">
        <f t="shared" si="189"/>
        <v>0</v>
      </c>
      <c r="I447" s="7">
        <f t="shared" si="190"/>
        <v>0</v>
      </c>
      <c r="J447" s="7">
        <f t="shared" si="195"/>
        <v>0</v>
      </c>
      <c r="K447" s="7">
        <f t="shared" si="196"/>
        <v>0</v>
      </c>
      <c r="L447" s="7">
        <f t="shared" si="197"/>
        <v>0</v>
      </c>
      <c r="M447" s="7">
        <f t="shared" si="198"/>
        <v>0</v>
      </c>
      <c r="N447" s="7">
        <f t="shared" si="207"/>
        <v>0</v>
      </c>
      <c r="O447" s="7">
        <f t="shared" si="208"/>
        <v>0</v>
      </c>
      <c r="P447" s="7">
        <f t="shared" si="192"/>
        <v>0</v>
      </c>
      <c r="Q447" s="7" t="e">
        <f t="shared" si="209"/>
        <v>#N/A</v>
      </c>
      <c r="R447" s="7">
        <f t="shared" si="221"/>
        <v>-567</v>
      </c>
      <c r="S447" s="7" t="e">
        <f t="shared" si="199"/>
        <v>#N/A</v>
      </c>
      <c r="T447" s="7">
        <f t="shared" si="200"/>
        <v>130.3333358267943</v>
      </c>
      <c r="U447" s="7" t="e">
        <f t="shared" si="201"/>
        <v>#N/A</v>
      </c>
      <c r="V447" s="7" t="e">
        <f t="shared" si="216"/>
        <v>#N/A</v>
      </c>
      <c r="W447" s="7" t="e">
        <f t="shared" si="217"/>
        <v>#N/A</v>
      </c>
      <c r="X447" s="7" t="e">
        <f t="shared" si="202"/>
        <v>#N/A</v>
      </c>
      <c r="Y447" s="7" t="e">
        <f t="shared" si="203"/>
        <v>#N/A</v>
      </c>
      <c r="Z447" s="7" t="e">
        <f t="shared" si="204"/>
        <v>#N/A</v>
      </c>
      <c r="AA447" s="7" t="e">
        <f t="shared" si="205"/>
        <v>#N/A</v>
      </c>
      <c r="AB447" s="7">
        <f t="shared" si="218"/>
        <v>260.66667165358859</v>
      </c>
      <c r="AC447" s="7">
        <f t="shared" si="220"/>
        <v>1.124667203984</v>
      </c>
      <c r="AD447" s="7" t="e">
        <f t="shared" si="219"/>
        <v>#N/A</v>
      </c>
      <c r="AG447" s="7" t="e">
        <f t="shared" si="210"/>
        <v>#N/A</v>
      </c>
      <c r="AH447" s="7">
        <f t="shared" si="211"/>
        <v>130.3333358267943</v>
      </c>
      <c r="AI447" s="7" t="e">
        <f t="shared" si="212"/>
        <v>#N/A</v>
      </c>
      <c r="AJ447" s="7">
        <f t="shared" si="213"/>
        <v>130.3333358267943</v>
      </c>
      <c r="AK447" s="7" t="e">
        <v>#N/A</v>
      </c>
      <c r="AL447" s="7">
        <v>134.6982177524529</v>
      </c>
      <c r="AN447" s="7" t="e">
        <f t="shared" si="214"/>
        <v>#N/A</v>
      </c>
      <c r="AO447" s="7" t="e">
        <f t="shared" si="215"/>
        <v>#N/A</v>
      </c>
      <c r="AP447" s="7" t="e">
        <v>#N/A</v>
      </c>
      <c r="AQ447" s="7" t="e">
        <v>#N/A</v>
      </c>
    </row>
    <row r="448" spans="1:43" outlineLevel="1">
      <c r="A448" s="95">
        <v>-566</v>
      </c>
      <c r="B448" s="8">
        <f t="shared" si="186"/>
        <v>1510.6249895095825</v>
      </c>
      <c r="C448" s="9">
        <f t="shared" si="206"/>
        <v>130.8202194172751</v>
      </c>
      <c r="D448" s="9">
        <f t="shared" si="187"/>
        <v>131.71752230267037</v>
      </c>
      <c r="E448" s="9">
        <f t="shared" si="188"/>
        <v>225.5680153434127</v>
      </c>
      <c r="F448" s="6">
        <f t="shared" si="193"/>
        <v>0</v>
      </c>
      <c r="G448" s="7">
        <f t="shared" si="194"/>
        <v>1</v>
      </c>
      <c r="H448" s="7">
        <f t="shared" si="189"/>
        <v>0</v>
      </c>
      <c r="I448" s="7">
        <f t="shared" si="190"/>
        <v>0</v>
      </c>
      <c r="J448" s="7">
        <f t="shared" si="195"/>
        <v>0</v>
      </c>
      <c r="K448" s="7">
        <f t="shared" si="196"/>
        <v>0</v>
      </c>
      <c r="L448" s="7">
        <f t="shared" si="197"/>
        <v>0</v>
      </c>
      <c r="M448" s="7">
        <f t="shared" si="198"/>
        <v>0</v>
      </c>
      <c r="N448" s="7">
        <f t="shared" si="207"/>
        <v>0</v>
      </c>
      <c r="O448" s="7">
        <f t="shared" si="208"/>
        <v>0</v>
      </c>
      <c r="P448" s="7">
        <f t="shared" si="192"/>
        <v>0</v>
      </c>
      <c r="Q448" s="7" t="e">
        <f t="shared" si="209"/>
        <v>#N/A</v>
      </c>
      <c r="R448" s="7">
        <f t="shared" si="221"/>
        <v>-566</v>
      </c>
      <c r="S448" s="7" t="e">
        <f t="shared" si="199"/>
        <v>#N/A</v>
      </c>
      <c r="T448" s="7">
        <f t="shared" si="200"/>
        <v>130.8202194172751</v>
      </c>
      <c r="U448" s="7" t="e">
        <f t="shared" si="201"/>
        <v>#N/A</v>
      </c>
      <c r="V448" s="7" t="e">
        <f t="shared" si="216"/>
        <v>#N/A</v>
      </c>
      <c r="W448" s="7" t="e">
        <f t="shared" si="217"/>
        <v>#N/A</v>
      </c>
      <c r="X448" s="7" t="e">
        <f t="shared" si="202"/>
        <v>#N/A</v>
      </c>
      <c r="Y448" s="7" t="e">
        <f t="shared" si="203"/>
        <v>#N/A</v>
      </c>
      <c r="Z448" s="7" t="e">
        <f t="shared" si="204"/>
        <v>#N/A</v>
      </c>
      <c r="AA448" s="7" t="e">
        <f t="shared" si="205"/>
        <v>#N/A</v>
      </c>
      <c r="AB448" s="7">
        <f t="shared" si="218"/>
        <v>261.6404388345502</v>
      </c>
      <c r="AC448" s="7">
        <f t="shared" si="220"/>
        <v>1.1122300259746076</v>
      </c>
      <c r="AD448" s="7" t="e">
        <f t="shared" si="219"/>
        <v>#N/A</v>
      </c>
      <c r="AG448" s="7" t="e">
        <f t="shared" si="210"/>
        <v>#N/A</v>
      </c>
      <c r="AH448" s="7">
        <f t="shared" si="211"/>
        <v>130.8202194172751</v>
      </c>
      <c r="AI448" s="7" t="e">
        <f t="shared" si="212"/>
        <v>#N/A</v>
      </c>
      <c r="AJ448" s="7">
        <f t="shared" si="213"/>
        <v>130.8202194172751</v>
      </c>
      <c r="AK448" s="7" t="e">
        <v>#N/A</v>
      </c>
      <c r="AL448" s="7">
        <v>134.9707808785561</v>
      </c>
      <c r="AN448" s="7" t="e">
        <f t="shared" si="214"/>
        <v>#N/A</v>
      </c>
      <c r="AO448" s="7" t="e">
        <f t="shared" si="215"/>
        <v>#N/A</v>
      </c>
      <c r="AP448" s="7" t="e">
        <v>#N/A</v>
      </c>
      <c r="AQ448" s="7" t="e">
        <v>#N/A</v>
      </c>
    </row>
    <row r="449" spans="1:43" outlineLevel="1">
      <c r="A449" s="95">
        <v>-565</v>
      </c>
      <c r="B449" s="8">
        <f t="shared" si="186"/>
        <v>1673.1534997873455</v>
      </c>
      <c r="C449" s="9">
        <f t="shared" si="206"/>
        <v>131.28395099082479</v>
      </c>
      <c r="D449" s="9">
        <f t="shared" si="187"/>
        <v>131.97397352679008</v>
      </c>
      <c r="E449" s="9">
        <f t="shared" si="188"/>
        <v>225.33897943219031</v>
      </c>
      <c r="F449" s="6">
        <f t="shared" si="193"/>
        <v>0</v>
      </c>
      <c r="G449" s="7">
        <f t="shared" si="194"/>
        <v>1</v>
      </c>
      <c r="H449" s="7">
        <f t="shared" si="189"/>
        <v>0</v>
      </c>
      <c r="I449" s="7">
        <f t="shared" si="190"/>
        <v>0</v>
      </c>
      <c r="J449" s="7">
        <f t="shared" si="195"/>
        <v>0</v>
      </c>
      <c r="K449" s="7">
        <f t="shared" si="196"/>
        <v>0</v>
      </c>
      <c r="L449" s="7">
        <f t="shared" si="197"/>
        <v>0</v>
      </c>
      <c r="M449" s="7">
        <f t="shared" si="198"/>
        <v>0</v>
      </c>
      <c r="N449" s="7">
        <f t="shared" si="207"/>
        <v>0</v>
      </c>
      <c r="O449" s="7">
        <f t="shared" si="208"/>
        <v>0</v>
      </c>
      <c r="P449" s="7">
        <f t="shared" si="192"/>
        <v>0</v>
      </c>
      <c r="Q449" s="7" t="e">
        <f t="shared" si="209"/>
        <v>#N/A</v>
      </c>
      <c r="R449" s="7">
        <f t="shared" si="221"/>
        <v>-565</v>
      </c>
      <c r="S449" s="7" t="e">
        <f t="shared" si="199"/>
        <v>#N/A</v>
      </c>
      <c r="T449" s="7">
        <f t="shared" si="200"/>
        <v>131.28395099082479</v>
      </c>
      <c r="U449" s="7" t="e">
        <f t="shared" si="201"/>
        <v>#N/A</v>
      </c>
      <c r="V449" s="7" t="e">
        <f t="shared" si="216"/>
        <v>#N/A</v>
      </c>
      <c r="W449" s="7" t="e">
        <f t="shared" si="217"/>
        <v>#N/A</v>
      </c>
      <c r="X449" s="7" t="e">
        <f t="shared" si="202"/>
        <v>#N/A</v>
      </c>
      <c r="Y449" s="7" t="e">
        <f t="shared" si="203"/>
        <v>#N/A</v>
      </c>
      <c r="Z449" s="7" t="e">
        <f t="shared" si="204"/>
        <v>#N/A</v>
      </c>
      <c r="AA449" s="7" t="e">
        <f t="shared" si="205"/>
        <v>#N/A</v>
      </c>
      <c r="AB449" s="7">
        <f t="shared" si="218"/>
        <v>262.56790198164958</v>
      </c>
      <c r="AC449" s="7">
        <f t="shared" si="220"/>
        <v>1.1022916911175895</v>
      </c>
      <c r="AD449" s="7" t="e">
        <f t="shared" si="219"/>
        <v>#N/A</v>
      </c>
      <c r="AG449" s="7" t="e">
        <f t="shared" si="210"/>
        <v>#N/A</v>
      </c>
      <c r="AH449" s="7">
        <f t="shared" si="211"/>
        <v>131.28395099082479</v>
      </c>
      <c r="AI449" s="7" t="e">
        <f t="shared" si="212"/>
        <v>#N/A</v>
      </c>
      <c r="AJ449" s="7">
        <f t="shared" si="213"/>
        <v>131.28395099082479</v>
      </c>
      <c r="AK449" s="7" t="e">
        <v>#N/A</v>
      </c>
      <c r="AL449" s="7">
        <v>135.24274516959215</v>
      </c>
      <c r="AN449" s="7" t="e">
        <f t="shared" si="214"/>
        <v>#N/A</v>
      </c>
      <c r="AO449" s="7" t="e">
        <f t="shared" si="215"/>
        <v>#N/A</v>
      </c>
      <c r="AP449" s="7" t="e">
        <v>#N/A</v>
      </c>
      <c r="AQ449" s="7" t="e">
        <v>#N/A</v>
      </c>
    </row>
    <row r="450" spans="1:43" outlineLevel="1">
      <c r="A450" s="95">
        <v>-564</v>
      </c>
      <c r="B450" s="8">
        <f t="shared" ref="B450:B513" si="222">spline($A$91:$A$93,$B$91:$B$93,A450)</f>
        <v>1848.1792680712788</v>
      </c>
      <c r="C450" s="9">
        <f t="shared" si="206"/>
        <v>131.72916791525981</v>
      </c>
      <c r="D450" s="9">
        <f t="shared" ref="D450:D513" si="223">spline($A$96:$A$98,$B$96:$B$98,A450)</f>
        <v>132.23046344974736</v>
      </c>
      <c r="E450" s="9">
        <f t="shared" ref="E450:E513" si="224">spline($A$98:$A$100,$B$98:$B$100,A450)</f>
        <v>225.1111993142375</v>
      </c>
      <c r="F450" s="6">
        <f t="shared" si="193"/>
        <v>0</v>
      </c>
      <c r="G450" s="7">
        <f t="shared" si="194"/>
        <v>1</v>
      </c>
      <c r="H450" s="7">
        <f t="shared" ref="H450:H513" si="225">IF(AND(A450&gt;$A$96,A450&lt;=$A$98),1,0)</f>
        <v>0</v>
      </c>
      <c r="I450" s="7">
        <f t="shared" ref="I450:I513" si="226">IF(AND(A450&gt;$A$98,A450&lt;=$A$100),1,0)</f>
        <v>0</v>
      </c>
      <c r="J450" s="7">
        <f t="shared" si="195"/>
        <v>0</v>
      </c>
      <c r="K450" s="7">
        <f t="shared" si="196"/>
        <v>0</v>
      </c>
      <c r="L450" s="7">
        <f t="shared" si="197"/>
        <v>0</v>
      </c>
      <c r="M450" s="7">
        <f t="shared" si="198"/>
        <v>0</v>
      </c>
      <c r="N450" s="7">
        <f t="shared" si="207"/>
        <v>0</v>
      </c>
      <c r="O450" s="7">
        <f t="shared" si="208"/>
        <v>0</v>
      </c>
      <c r="P450" s="7">
        <f t="shared" si="192"/>
        <v>0</v>
      </c>
      <c r="Q450" s="7" t="e">
        <f t="shared" si="209"/>
        <v>#N/A</v>
      </c>
      <c r="R450" s="7">
        <f t="shared" si="221"/>
        <v>-564</v>
      </c>
      <c r="S450" s="7" t="e">
        <f t="shared" si="199"/>
        <v>#N/A</v>
      </c>
      <c r="T450" s="7">
        <f t="shared" si="200"/>
        <v>131.72916791525981</v>
      </c>
      <c r="U450" s="7" t="e">
        <f t="shared" si="201"/>
        <v>#N/A</v>
      </c>
      <c r="V450" s="7" t="e">
        <f t="shared" si="216"/>
        <v>#N/A</v>
      </c>
      <c r="W450" s="7" t="e">
        <f t="shared" si="217"/>
        <v>#N/A</v>
      </c>
      <c r="X450" s="7" t="e">
        <f t="shared" si="202"/>
        <v>#N/A</v>
      </c>
      <c r="Y450" s="7" t="e">
        <f t="shared" si="203"/>
        <v>#N/A</v>
      </c>
      <c r="Z450" s="7" t="e">
        <f t="shared" si="204"/>
        <v>#N/A</v>
      </c>
      <c r="AA450" s="7" t="e">
        <f t="shared" si="205"/>
        <v>#N/A</v>
      </c>
      <c r="AB450" s="7">
        <f t="shared" si="218"/>
        <v>263.45833583051962</v>
      </c>
      <c r="AC450" s="7">
        <f t="shared" si="220"/>
        <v>1.0946314949805596</v>
      </c>
      <c r="AD450" s="7" t="e">
        <f t="shared" si="219"/>
        <v>#N/A</v>
      </c>
      <c r="AG450" s="7" t="e">
        <f t="shared" si="210"/>
        <v>#N/A</v>
      </c>
      <c r="AH450" s="7">
        <f t="shared" si="211"/>
        <v>131.72916791525981</v>
      </c>
      <c r="AI450" s="7" t="e">
        <f t="shared" si="212"/>
        <v>#N/A</v>
      </c>
      <c r="AJ450" s="7">
        <f t="shared" si="213"/>
        <v>131.72916791525981</v>
      </c>
      <c r="AK450" s="7" t="e">
        <v>#N/A</v>
      </c>
      <c r="AL450" s="7">
        <v>135.51411426153027</v>
      </c>
      <c r="AN450" s="7" t="e">
        <f t="shared" si="214"/>
        <v>#N/A</v>
      </c>
      <c r="AO450" s="7" t="e">
        <f t="shared" si="215"/>
        <v>#N/A</v>
      </c>
      <c r="AP450" s="7" t="e">
        <v>#N/A</v>
      </c>
      <c r="AQ450" s="7" t="e">
        <v>#N/A</v>
      </c>
    </row>
    <row r="451" spans="1:43" outlineLevel="1">
      <c r="A451" s="95">
        <v>-563</v>
      </c>
      <c r="B451" s="8">
        <f t="shared" si="222"/>
        <v>2036.1822096767009</v>
      </c>
      <c r="C451" s="9">
        <f t="shared" si="206"/>
        <v>132.16049401324105</v>
      </c>
      <c r="D451" s="9">
        <f t="shared" si="223"/>
        <v>132.48695569395196</v>
      </c>
      <c r="E451" s="9">
        <f t="shared" si="224"/>
        <v>224.88442827228658</v>
      </c>
      <c r="F451" s="6">
        <f t="shared" si="193"/>
        <v>0</v>
      </c>
      <c r="G451" s="7">
        <f t="shared" si="194"/>
        <v>1</v>
      </c>
      <c r="H451" s="7">
        <f t="shared" si="225"/>
        <v>0</v>
      </c>
      <c r="I451" s="7">
        <f t="shared" si="226"/>
        <v>0</v>
      </c>
      <c r="J451" s="7">
        <f t="shared" si="195"/>
        <v>0</v>
      </c>
      <c r="K451" s="7">
        <f t="shared" si="196"/>
        <v>0</v>
      </c>
      <c r="L451" s="7">
        <f t="shared" si="197"/>
        <v>0</v>
      </c>
      <c r="M451" s="7">
        <f t="shared" si="198"/>
        <v>0</v>
      </c>
      <c r="N451" s="7">
        <f t="shared" si="207"/>
        <v>0</v>
      </c>
      <c r="O451" s="7">
        <f t="shared" si="208"/>
        <v>0</v>
      </c>
      <c r="P451" s="7">
        <f t="shared" si="192"/>
        <v>0</v>
      </c>
      <c r="Q451" s="7" t="e">
        <f t="shared" si="209"/>
        <v>#N/A</v>
      </c>
      <c r="R451" s="7">
        <f t="shared" si="221"/>
        <v>-563</v>
      </c>
      <c r="S451" s="7" t="e">
        <f t="shared" si="199"/>
        <v>#N/A</v>
      </c>
      <c r="T451" s="7">
        <f t="shared" si="200"/>
        <v>132.16049401324105</v>
      </c>
      <c r="U451" s="7" t="e">
        <f t="shared" si="201"/>
        <v>#N/A</v>
      </c>
      <c r="V451" s="7" t="e">
        <f t="shared" si="216"/>
        <v>#N/A</v>
      </c>
      <c r="W451" s="7" t="e">
        <f t="shared" si="217"/>
        <v>#N/A</v>
      </c>
      <c r="X451" s="7" t="e">
        <f t="shared" si="202"/>
        <v>#N/A</v>
      </c>
      <c r="Y451" s="7" t="e">
        <f t="shared" si="203"/>
        <v>#N/A</v>
      </c>
      <c r="Z451" s="7" t="e">
        <f t="shared" si="204"/>
        <v>#N/A</v>
      </c>
      <c r="AA451" s="7" t="e">
        <f t="shared" si="205"/>
        <v>#N/A</v>
      </c>
      <c r="AB451" s="7">
        <f t="shared" si="218"/>
        <v>264.3209880264821</v>
      </c>
      <c r="AC451" s="7">
        <f t="shared" si="220"/>
        <v>1.0890556472466058</v>
      </c>
      <c r="AD451" s="7" t="e">
        <f t="shared" si="219"/>
        <v>#N/A</v>
      </c>
      <c r="AG451" s="7" t="e">
        <f t="shared" si="210"/>
        <v>#N/A</v>
      </c>
      <c r="AH451" s="7">
        <f t="shared" si="211"/>
        <v>132.16049401324105</v>
      </c>
      <c r="AI451" s="7" t="e">
        <f t="shared" si="212"/>
        <v>#N/A</v>
      </c>
      <c r="AJ451" s="7">
        <f t="shared" si="213"/>
        <v>132.16049401324105</v>
      </c>
      <c r="AK451" s="7" t="e">
        <v>#N/A</v>
      </c>
      <c r="AL451" s="7">
        <v>135.78487843889923</v>
      </c>
      <c r="AN451" s="7" t="e">
        <f t="shared" si="214"/>
        <v>#N/A</v>
      </c>
      <c r="AO451" s="7" t="e">
        <f t="shared" si="215"/>
        <v>#N/A</v>
      </c>
      <c r="AP451" s="7" t="e">
        <v>#N/A</v>
      </c>
      <c r="AQ451" s="7" t="e">
        <v>#N/A</v>
      </c>
    </row>
    <row r="452" spans="1:43" outlineLevel="1">
      <c r="A452" s="95">
        <v>-562</v>
      </c>
      <c r="B452" s="8">
        <f t="shared" si="222"/>
        <v>2237.6437718492712</v>
      </c>
      <c r="C452" s="9">
        <f t="shared" si="206"/>
        <v>132.58256182134912</v>
      </c>
      <c r="D452" s="9">
        <f t="shared" si="223"/>
        <v>132.74349017575901</v>
      </c>
      <c r="E452" s="9">
        <f t="shared" si="224"/>
        <v>224.65890787031927</v>
      </c>
      <c r="F452" s="6">
        <f t="shared" si="193"/>
        <v>0</v>
      </c>
      <c r="G452" s="7">
        <f t="shared" si="194"/>
        <v>1</v>
      </c>
      <c r="H452" s="7">
        <f t="shared" si="225"/>
        <v>0</v>
      </c>
      <c r="I452" s="7">
        <f t="shared" si="226"/>
        <v>0</v>
      </c>
      <c r="J452" s="7">
        <f t="shared" si="195"/>
        <v>0</v>
      </c>
      <c r="K452" s="7">
        <f t="shared" si="196"/>
        <v>0</v>
      </c>
      <c r="L452" s="7">
        <f t="shared" si="197"/>
        <v>0</v>
      </c>
      <c r="M452" s="7">
        <f t="shared" si="198"/>
        <v>0</v>
      </c>
      <c r="N452" s="7">
        <f t="shared" si="207"/>
        <v>0</v>
      </c>
      <c r="O452" s="7">
        <f t="shared" si="208"/>
        <v>0</v>
      </c>
      <c r="P452" s="7">
        <f t="shared" si="192"/>
        <v>0</v>
      </c>
      <c r="Q452" s="7" t="e">
        <f t="shared" si="209"/>
        <v>#N/A</v>
      </c>
      <c r="R452" s="7">
        <f t="shared" si="221"/>
        <v>-562</v>
      </c>
      <c r="S452" s="7" t="e">
        <f t="shared" si="199"/>
        <v>#N/A</v>
      </c>
      <c r="T452" s="7">
        <f t="shared" si="200"/>
        <v>132.58256182134912</v>
      </c>
      <c r="U452" s="7" t="e">
        <f t="shared" si="201"/>
        <v>#N/A</v>
      </c>
      <c r="V452" s="7" t="e">
        <f t="shared" si="216"/>
        <v>#N/A</v>
      </c>
      <c r="W452" s="7" t="e">
        <f t="shared" si="217"/>
        <v>#N/A</v>
      </c>
      <c r="X452" s="7" t="e">
        <f t="shared" si="202"/>
        <v>#N/A</v>
      </c>
      <c r="Y452" s="7" t="e">
        <f t="shared" si="203"/>
        <v>#N/A</v>
      </c>
      <c r="Z452" s="7" t="e">
        <f t="shared" si="204"/>
        <v>#N/A</v>
      </c>
      <c r="AA452" s="7" t="e">
        <f t="shared" si="205"/>
        <v>#N/A</v>
      </c>
      <c r="AB452" s="7">
        <f t="shared" si="218"/>
        <v>265.16512364269823</v>
      </c>
      <c r="AC452" s="7">
        <f t="shared" si="220"/>
        <v>1.0854221458221445</v>
      </c>
      <c r="AD452" s="7">
        <f t="shared" si="219"/>
        <v>60.295401158295398</v>
      </c>
      <c r="AG452" s="7" t="e">
        <f t="shared" si="210"/>
        <v>#N/A</v>
      </c>
      <c r="AH452" s="7">
        <f t="shared" si="211"/>
        <v>132.58256182134912</v>
      </c>
      <c r="AI452" s="7" t="e">
        <f t="shared" si="212"/>
        <v>#N/A</v>
      </c>
      <c r="AJ452" s="7">
        <f t="shared" si="213"/>
        <v>132.58256182134912</v>
      </c>
      <c r="AK452" s="7" t="e">
        <v>#N/A</v>
      </c>
      <c r="AL452" s="7">
        <v>136.05503370827381</v>
      </c>
      <c r="AN452" s="7" t="e">
        <f t="shared" si="214"/>
        <v>#N/A</v>
      </c>
      <c r="AO452" s="7" t="e">
        <f t="shared" si="215"/>
        <v>#N/A</v>
      </c>
      <c r="AP452" s="7" t="e">
        <v>#N/A</v>
      </c>
      <c r="AQ452" s="7" t="e">
        <v>#N/A</v>
      </c>
    </row>
    <row r="453" spans="1:43" outlineLevel="1">
      <c r="A453" s="95">
        <v>-561</v>
      </c>
      <c r="B453" s="8">
        <f t="shared" si="222"/>
        <v>2453.0437438488007</v>
      </c>
      <c r="C453" s="9">
        <f t="shared" si="206"/>
        <v>133</v>
      </c>
      <c r="D453" s="9">
        <f t="shared" si="223"/>
        <v>133</v>
      </c>
      <c r="E453" s="9">
        <f t="shared" si="224"/>
        <v>224.43439139106744</v>
      </c>
      <c r="F453" s="6">
        <f t="shared" si="193"/>
        <v>0</v>
      </c>
      <c r="G453" s="7">
        <f t="shared" si="194"/>
        <v>1</v>
      </c>
      <c r="H453" s="7">
        <f t="shared" si="225"/>
        <v>0</v>
      </c>
      <c r="I453" s="7">
        <f t="shared" si="226"/>
        <v>0</v>
      </c>
      <c r="J453" s="7">
        <f t="shared" si="195"/>
        <v>0</v>
      </c>
      <c r="K453" s="7">
        <f t="shared" si="196"/>
        <v>0</v>
      </c>
      <c r="L453" s="7">
        <f t="shared" si="197"/>
        <v>0</v>
      </c>
      <c r="M453" s="7">
        <f t="shared" si="198"/>
        <v>0</v>
      </c>
      <c r="N453" s="7">
        <f t="shared" si="207"/>
        <v>0</v>
      </c>
      <c r="O453" s="7">
        <f t="shared" si="208"/>
        <v>0</v>
      </c>
      <c r="P453" s="7">
        <f t="shared" si="192"/>
        <v>0</v>
      </c>
      <c r="Q453" s="7" t="e">
        <f t="shared" si="209"/>
        <v>#N/A</v>
      </c>
      <c r="R453" s="7">
        <f t="shared" si="221"/>
        <v>-561</v>
      </c>
      <c r="S453" s="7" t="e">
        <f t="shared" si="199"/>
        <v>#N/A</v>
      </c>
      <c r="T453" s="7">
        <f t="shared" si="200"/>
        <v>133</v>
      </c>
      <c r="U453" s="7">
        <f t="shared" si="201"/>
        <v>133</v>
      </c>
      <c r="V453" s="7" t="e">
        <f t="shared" si="216"/>
        <v>#N/A</v>
      </c>
      <c r="W453" s="7" t="e">
        <f t="shared" si="217"/>
        <v>#N/A</v>
      </c>
      <c r="X453" s="7" t="e">
        <f t="shared" si="202"/>
        <v>#N/A</v>
      </c>
      <c r="Y453" s="7" t="e">
        <f t="shared" si="203"/>
        <v>#N/A</v>
      </c>
      <c r="Z453" s="7" t="e">
        <f t="shared" si="204"/>
        <v>#N/A</v>
      </c>
      <c r="AA453" s="7" t="e">
        <f t="shared" si="205"/>
        <v>#N/A</v>
      </c>
      <c r="AB453" s="7">
        <f t="shared" si="218"/>
        <v>266</v>
      </c>
      <c r="AC453" s="7">
        <f t="shared" si="220"/>
        <v>1.0836303027303023</v>
      </c>
      <c r="AD453" s="7">
        <f t="shared" si="219"/>
        <v>59.63402552155474</v>
      </c>
      <c r="AG453" s="7" t="e">
        <f t="shared" si="210"/>
        <v>#N/A</v>
      </c>
      <c r="AH453" s="7">
        <f t="shared" si="211"/>
        <v>133</v>
      </c>
      <c r="AI453" s="7" t="e">
        <f t="shared" si="212"/>
        <v>#N/A</v>
      </c>
      <c r="AJ453" s="7">
        <f t="shared" si="213"/>
        <v>133</v>
      </c>
      <c r="AK453" s="7" t="e">
        <v>#N/A</v>
      </c>
      <c r="AL453" s="7">
        <v>136.32458179827455</v>
      </c>
      <c r="AN453" s="7" t="e">
        <f t="shared" si="214"/>
        <v>#N/A</v>
      </c>
      <c r="AO453" s="7" t="e">
        <f t="shared" si="215"/>
        <v>#N/A</v>
      </c>
      <c r="AP453" s="7" t="e">
        <v>#N/A</v>
      </c>
      <c r="AQ453" s="7" t="e">
        <v>#N/A</v>
      </c>
    </row>
    <row r="454" spans="1:43" outlineLevel="1">
      <c r="A454" s="95">
        <v>-560</v>
      </c>
      <c r="B454" s="8">
        <f t="shared" si="222"/>
        <v>2682.8631882194445</v>
      </c>
      <c r="C454" s="9">
        <f t="shared" si="206"/>
        <v>133.41743817865088</v>
      </c>
      <c r="D454" s="9">
        <f t="shared" si="223"/>
        <v>133.25652508303006</v>
      </c>
      <c r="E454" s="9">
        <f t="shared" si="224"/>
        <v>224.21112039851286</v>
      </c>
      <c r="F454" s="6">
        <f t="shared" si="193"/>
        <v>0</v>
      </c>
      <c r="G454" s="7">
        <f t="shared" si="194"/>
        <v>0</v>
      </c>
      <c r="H454" s="7">
        <f t="shared" si="225"/>
        <v>1</v>
      </c>
      <c r="I454" s="7">
        <f t="shared" si="226"/>
        <v>0</v>
      </c>
      <c r="J454" s="7">
        <f t="shared" si="195"/>
        <v>0</v>
      </c>
      <c r="K454" s="7">
        <f t="shared" si="196"/>
        <v>0</v>
      </c>
      <c r="L454" s="7">
        <f t="shared" si="197"/>
        <v>0</v>
      </c>
      <c r="M454" s="7">
        <f t="shared" si="198"/>
        <v>0</v>
      </c>
      <c r="N454" s="7">
        <f t="shared" si="207"/>
        <v>0</v>
      </c>
      <c r="O454" s="7">
        <f t="shared" si="208"/>
        <v>0</v>
      </c>
      <c r="P454" s="7">
        <f t="shared" si="192"/>
        <v>0</v>
      </c>
      <c r="Q454" s="7" t="e">
        <f t="shared" si="209"/>
        <v>#N/A</v>
      </c>
      <c r="R454" s="7">
        <f t="shared" si="221"/>
        <v>-560</v>
      </c>
      <c r="S454" s="7" t="e">
        <f t="shared" si="199"/>
        <v>#N/A</v>
      </c>
      <c r="T454" s="7">
        <f t="shared" si="200"/>
        <v>133.25652508303006</v>
      </c>
      <c r="U454" s="7" t="e">
        <f t="shared" si="201"/>
        <v>#N/A</v>
      </c>
      <c r="V454" s="7" t="e">
        <f t="shared" si="216"/>
        <v>#N/A</v>
      </c>
      <c r="W454" s="7" t="e">
        <f t="shared" si="217"/>
        <v>#N/A</v>
      </c>
      <c r="X454" s="7" t="e">
        <f t="shared" si="202"/>
        <v>#N/A</v>
      </c>
      <c r="Y454" s="7" t="e">
        <f t="shared" si="203"/>
        <v>#N/A</v>
      </c>
      <c r="Z454" s="7" t="e">
        <f t="shared" si="204"/>
        <v>#N/A</v>
      </c>
      <c r="AA454" s="7" t="e">
        <f t="shared" si="205"/>
        <v>#N/A</v>
      </c>
      <c r="AB454" s="7">
        <f t="shared" si="218"/>
        <v>266.51305016606011</v>
      </c>
      <c r="AC454" s="7">
        <f t="shared" si="220"/>
        <v>1.032378379385958</v>
      </c>
      <c r="AD454" s="7">
        <f t="shared" si="219"/>
        <v>36.646440432865091</v>
      </c>
      <c r="AG454" s="7" t="e">
        <f t="shared" si="210"/>
        <v>#N/A</v>
      </c>
      <c r="AH454" s="7">
        <f t="shared" si="211"/>
        <v>133.25652508303006</v>
      </c>
      <c r="AI454" s="7" t="e">
        <f t="shared" si="212"/>
        <v>#N/A</v>
      </c>
      <c r="AJ454" s="7">
        <f t="shared" si="213"/>
        <v>133.25652508303006</v>
      </c>
      <c r="AK454" s="7" t="e">
        <v>#N/A</v>
      </c>
      <c r="AL454" s="7">
        <v>136.59351299343024</v>
      </c>
      <c r="AN454" s="7" t="e">
        <f t="shared" si="214"/>
        <v>#N/A</v>
      </c>
      <c r="AO454" s="7" t="e">
        <f t="shared" si="215"/>
        <v>#N/A</v>
      </c>
      <c r="AP454" s="7" t="e">
        <v>#N/A</v>
      </c>
      <c r="AQ454" s="7" t="e">
        <v>#N/A</v>
      </c>
    </row>
    <row r="455" spans="1:43" outlineLevel="1">
      <c r="A455" s="95">
        <v>-559</v>
      </c>
      <c r="B455" s="8">
        <f t="shared" si="222"/>
        <v>2927.5833050203764</v>
      </c>
      <c r="C455" s="9">
        <f t="shared" si="206"/>
        <v>133.83950598675895</v>
      </c>
      <c r="D455" s="9">
        <f t="shared" si="223"/>
        <v>133.51304430604804</v>
      </c>
      <c r="E455" s="9">
        <f t="shared" si="224"/>
        <v>223.98884817538783</v>
      </c>
      <c r="F455" s="6">
        <f t="shared" si="193"/>
        <v>0</v>
      </c>
      <c r="G455" s="7">
        <f t="shared" si="194"/>
        <v>0</v>
      </c>
      <c r="H455" s="7">
        <f t="shared" si="225"/>
        <v>1</v>
      </c>
      <c r="I455" s="7">
        <f t="shared" si="226"/>
        <v>0</v>
      </c>
      <c r="J455" s="7">
        <f t="shared" si="195"/>
        <v>0</v>
      </c>
      <c r="K455" s="7">
        <f t="shared" si="196"/>
        <v>0</v>
      </c>
      <c r="L455" s="7">
        <f t="shared" si="197"/>
        <v>0</v>
      </c>
      <c r="M455" s="7">
        <f t="shared" si="198"/>
        <v>0</v>
      </c>
      <c r="N455" s="7">
        <f t="shared" si="207"/>
        <v>0</v>
      </c>
      <c r="O455" s="7">
        <f t="shared" si="208"/>
        <v>0</v>
      </c>
      <c r="P455" s="7">
        <f t="shared" si="192"/>
        <v>0</v>
      </c>
      <c r="Q455" s="7" t="e">
        <f t="shared" si="209"/>
        <v>#N/A</v>
      </c>
      <c r="R455" s="7">
        <f t="shared" si="221"/>
        <v>-559</v>
      </c>
      <c r="S455" s="7" t="e">
        <f t="shared" si="199"/>
        <v>#N/A</v>
      </c>
      <c r="T455" s="7">
        <f t="shared" si="200"/>
        <v>133.51304430604804</v>
      </c>
      <c r="U455" s="7" t="e">
        <f t="shared" si="201"/>
        <v>#N/A</v>
      </c>
      <c r="V455" s="7" t="e">
        <f t="shared" si="216"/>
        <v>#N/A</v>
      </c>
      <c r="W455" s="7" t="e">
        <f t="shared" si="217"/>
        <v>#N/A</v>
      </c>
      <c r="X455" s="7" t="e">
        <f t="shared" si="202"/>
        <v>#N/A</v>
      </c>
      <c r="Y455" s="7" t="e">
        <f t="shared" si="203"/>
        <v>#N/A</v>
      </c>
      <c r="Z455" s="7" t="e">
        <f t="shared" si="204"/>
        <v>#N/A</v>
      </c>
      <c r="AA455" s="7" t="e">
        <f t="shared" si="205"/>
        <v>#N/A</v>
      </c>
      <c r="AB455" s="7">
        <f t="shared" si="218"/>
        <v>267.02608861209609</v>
      </c>
      <c r="AC455" s="7">
        <f t="shared" si="220"/>
        <v>1.0323769233074482</v>
      </c>
      <c r="AD455" s="7" t="e">
        <f t="shared" si="219"/>
        <v>#N/A</v>
      </c>
      <c r="AG455" s="7" t="e">
        <f t="shared" si="210"/>
        <v>#N/A</v>
      </c>
      <c r="AH455" s="7">
        <f t="shared" si="211"/>
        <v>133.51304430604804</v>
      </c>
      <c r="AI455" s="7" t="e">
        <f t="shared" si="212"/>
        <v>#N/A</v>
      </c>
      <c r="AJ455" s="7">
        <f t="shared" si="213"/>
        <v>133.51304430604804</v>
      </c>
      <c r="AK455" s="7" t="e">
        <v>#N/A</v>
      </c>
      <c r="AL455" s="7">
        <v>136.86182520766425</v>
      </c>
      <c r="AN455" s="7" t="e">
        <f t="shared" si="214"/>
        <v>#N/A</v>
      </c>
      <c r="AO455" s="7" t="e">
        <f t="shared" si="215"/>
        <v>#N/A</v>
      </c>
      <c r="AP455" s="7" t="e">
        <v>#N/A</v>
      </c>
      <c r="AQ455" s="7" t="e">
        <v>#N/A</v>
      </c>
    </row>
    <row r="456" spans="1:43" outlineLevel="1">
      <c r="A456" s="95">
        <v>-558</v>
      </c>
      <c r="B456" s="8">
        <f t="shared" si="222"/>
        <v>3187.6836772388406</v>
      </c>
      <c r="C456" s="9">
        <f t="shared" si="206"/>
        <v>134.27083208474022</v>
      </c>
      <c r="D456" s="9">
        <f t="shared" si="223"/>
        <v>133.76953655025264</v>
      </c>
      <c r="E456" s="9">
        <f t="shared" si="224"/>
        <v>223.76769421536156</v>
      </c>
      <c r="F456" s="6">
        <f t="shared" si="193"/>
        <v>0</v>
      </c>
      <c r="G456" s="7">
        <f t="shared" si="194"/>
        <v>0</v>
      </c>
      <c r="H456" s="7">
        <f t="shared" si="225"/>
        <v>1</v>
      </c>
      <c r="I456" s="7">
        <f t="shared" si="226"/>
        <v>0</v>
      </c>
      <c r="J456" s="7">
        <f t="shared" si="195"/>
        <v>0</v>
      </c>
      <c r="K456" s="7">
        <f t="shared" si="196"/>
        <v>0</v>
      </c>
      <c r="L456" s="7">
        <f t="shared" si="197"/>
        <v>0</v>
      </c>
      <c r="M456" s="7">
        <f t="shared" si="198"/>
        <v>0</v>
      </c>
      <c r="N456" s="7">
        <f t="shared" si="207"/>
        <v>0</v>
      </c>
      <c r="O456" s="7">
        <f t="shared" si="208"/>
        <v>0</v>
      </c>
      <c r="P456" s="7">
        <f t="shared" si="192"/>
        <v>0</v>
      </c>
      <c r="Q456" s="7" t="e">
        <f t="shared" si="209"/>
        <v>#N/A</v>
      </c>
      <c r="R456" s="7">
        <f t="shared" si="221"/>
        <v>-558</v>
      </c>
      <c r="S456" s="7" t="e">
        <f t="shared" si="199"/>
        <v>#N/A</v>
      </c>
      <c r="T456" s="7">
        <f t="shared" si="200"/>
        <v>133.76953655025264</v>
      </c>
      <c r="U456" s="7" t="e">
        <f t="shared" si="201"/>
        <v>#N/A</v>
      </c>
      <c r="V456" s="7" t="e">
        <f t="shared" si="216"/>
        <v>#N/A</v>
      </c>
      <c r="W456" s="7" t="e">
        <f t="shared" si="217"/>
        <v>#N/A</v>
      </c>
      <c r="X456" s="7" t="e">
        <f t="shared" si="202"/>
        <v>#N/A</v>
      </c>
      <c r="Y456" s="7" t="e">
        <f t="shared" si="203"/>
        <v>#N/A</v>
      </c>
      <c r="Z456" s="7" t="e">
        <f t="shared" si="204"/>
        <v>#N/A</v>
      </c>
      <c r="AA456" s="7" t="e">
        <f t="shared" si="205"/>
        <v>#N/A</v>
      </c>
      <c r="AB456" s="7">
        <f t="shared" si="218"/>
        <v>267.53907310050528</v>
      </c>
      <c r="AC456" s="7">
        <f t="shared" si="220"/>
        <v>1.0323702200940847</v>
      </c>
      <c r="AD456" s="7" t="e">
        <f t="shared" si="219"/>
        <v>#N/A</v>
      </c>
      <c r="AG456" s="7" t="e">
        <f t="shared" si="210"/>
        <v>#N/A</v>
      </c>
      <c r="AH456" s="7">
        <f t="shared" si="211"/>
        <v>133.76953655025264</v>
      </c>
      <c r="AI456" s="7" t="e">
        <f t="shared" si="212"/>
        <v>#N/A</v>
      </c>
      <c r="AJ456" s="7">
        <f t="shared" si="213"/>
        <v>133.76953655025264</v>
      </c>
      <c r="AK456" s="7" t="e">
        <v>#N/A</v>
      </c>
      <c r="AL456" s="7">
        <v>137.12951444755129</v>
      </c>
      <c r="AN456" s="7" t="e">
        <f t="shared" si="214"/>
        <v>#N/A</v>
      </c>
      <c r="AO456" s="7" t="e">
        <f t="shared" si="215"/>
        <v>#N/A</v>
      </c>
      <c r="AP456" s="7" t="e">
        <v>#N/A</v>
      </c>
      <c r="AQ456" s="7" t="e">
        <v>#N/A</v>
      </c>
    </row>
    <row r="457" spans="1:43" outlineLevel="1">
      <c r="A457" s="95">
        <v>-557</v>
      </c>
      <c r="B457" s="8">
        <f t="shared" si="222"/>
        <v>3463.6460653905838</v>
      </c>
      <c r="C457" s="9">
        <f t="shared" si="206"/>
        <v>134.71604900917524</v>
      </c>
      <c r="D457" s="9">
        <f t="shared" si="223"/>
        <v>134.02602647320992</v>
      </c>
      <c r="E457" s="9">
        <f t="shared" si="224"/>
        <v>223.54777801210324</v>
      </c>
      <c r="F457" s="6">
        <f t="shared" si="193"/>
        <v>0</v>
      </c>
      <c r="G457" s="7">
        <f t="shared" si="194"/>
        <v>0</v>
      </c>
      <c r="H457" s="7">
        <f t="shared" si="225"/>
        <v>1</v>
      </c>
      <c r="I457" s="7">
        <f t="shared" si="226"/>
        <v>0</v>
      </c>
      <c r="J457" s="7">
        <f t="shared" si="195"/>
        <v>0</v>
      </c>
      <c r="K457" s="7">
        <f t="shared" si="196"/>
        <v>0</v>
      </c>
      <c r="L457" s="7">
        <f t="shared" si="197"/>
        <v>0</v>
      </c>
      <c r="M457" s="7">
        <f t="shared" si="198"/>
        <v>0</v>
      </c>
      <c r="N457" s="7">
        <f t="shared" si="207"/>
        <v>0</v>
      </c>
      <c r="O457" s="7">
        <f t="shared" si="208"/>
        <v>0</v>
      </c>
      <c r="P457" s="7">
        <f t="shared" si="192"/>
        <v>0</v>
      </c>
      <c r="Q457" s="7" t="e">
        <f t="shared" si="209"/>
        <v>#N/A</v>
      </c>
      <c r="R457" s="7">
        <f t="shared" si="221"/>
        <v>-557</v>
      </c>
      <c r="S457" s="7" t="e">
        <f t="shared" si="199"/>
        <v>#N/A</v>
      </c>
      <c r="T457" s="7">
        <f t="shared" si="200"/>
        <v>134.02602647320992</v>
      </c>
      <c r="U457" s="7" t="e">
        <f t="shared" si="201"/>
        <v>#N/A</v>
      </c>
      <c r="V457" s="7" t="e">
        <f t="shared" si="216"/>
        <v>#N/A</v>
      </c>
      <c r="W457" s="7" t="e">
        <f t="shared" si="217"/>
        <v>#N/A</v>
      </c>
      <c r="X457" s="7" t="e">
        <f t="shared" si="202"/>
        <v>#N/A</v>
      </c>
      <c r="Y457" s="7" t="e">
        <f t="shared" si="203"/>
        <v>#N/A</v>
      </c>
      <c r="Z457" s="7" t="e">
        <f t="shared" si="204"/>
        <v>#N/A</v>
      </c>
      <c r="AA457" s="7" t="e">
        <f t="shared" si="205"/>
        <v>#N/A</v>
      </c>
      <c r="AB457" s="7">
        <f t="shared" si="218"/>
        <v>268.05205294641985</v>
      </c>
      <c r="AC457" s="7">
        <f t="shared" si="220"/>
        <v>1.0323696433829477</v>
      </c>
      <c r="AD457" s="7" t="e">
        <f t="shared" si="219"/>
        <v>#N/A</v>
      </c>
      <c r="AG457" s="7" t="e">
        <f t="shared" si="210"/>
        <v>#N/A</v>
      </c>
      <c r="AH457" s="7">
        <f t="shared" si="211"/>
        <v>134.02602647320992</v>
      </c>
      <c r="AI457" s="7" t="e">
        <f t="shared" si="212"/>
        <v>#N/A</v>
      </c>
      <c r="AJ457" s="7">
        <f t="shared" si="213"/>
        <v>134.02602647320992</v>
      </c>
      <c r="AK457" s="7" t="e">
        <v>#N/A</v>
      </c>
      <c r="AL457" s="7">
        <v>137.39657862701461</v>
      </c>
      <c r="AN457" s="7" t="e">
        <f t="shared" si="214"/>
        <v>#N/A</v>
      </c>
      <c r="AO457" s="7" t="e">
        <f t="shared" si="215"/>
        <v>#N/A</v>
      </c>
      <c r="AP457" s="7" t="e">
        <v>#N/A</v>
      </c>
      <c r="AQ457" s="7" t="e">
        <v>#N/A</v>
      </c>
    </row>
    <row r="458" spans="1:43" outlineLevel="1">
      <c r="A458" s="95">
        <v>-556</v>
      </c>
      <c r="B458" s="8">
        <f t="shared" si="222"/>
        <v>3755.9499645233154</v>
      </c>
      <c r="C458" s="9">
        <f t="shared" si="206"/>
        <v>135.17978058272487</v>
      </c>
      <c r="D458" s="9">
        <f t="shared" si="223"/>
        <v>134.28249295611869</v>
      </c>
      <c r="E458" s="9">
        <f t="shared" si="224"/>
        <v>223.32885284834524</v>
      </c>
      <c r="F458" s="6">
        <f t="shared" si="193"/>
        <v>0</v>
      </c>
      <c r="G458" s="7">
        <f t="shared" si="194"/>
        <v>0</v>
      </c>
      <c r="H458" s="7">
        <f t="shared" si="225"/>
        <v>1</v>
      </c>
      <c r="I458" s="7">
        <f t="shared" si="226"/>
        <v>0</v>
      </c>
      <c r="J458" s="7">
        <f t="shared" si="195"/>
        <v>0</v>
      </c>
      <c r="K458" s="7">
        <f t="shared" si="196"/>
        <v>0</v>
      </c>
      <c r="L458" s="7">
        <f t="shared" si="197"/>
        <v>0</v>
      </c>
      <c r="M458" s="7">
        <f t="shared" si="198"/>
        <v>0</v>
      </c>
      <c r="N458" s="7">
        <f t="shared" si="207"/>
        <v>0</v>
      </c>
      <c r="O458" s="7">
        <f t="shared" si="208"/>
        <v>0</v>
      </c>
      <c r="P458" s="7">
        <f t="shared" si="192"/>
        <v>0</v>
      </c>
      <c r="Q458" s="7" t="e">
        <f t="shared" si="209"/>
        <v>#N/A</v>
      </c>
      <c r="R458" s="7">
        <f t="shared" si="221"/>
        <v>-556</v>
      </c>
      <c r="S458" s="7" t="e">
        <f t="shared" si="199"/>
        <v>#N/A</v>
      </c>
      <c r="T458" s="7">
        <f t="shared" si="200"/>
        <v>134.28249295611869</v>
      </c>
      <c r="U458" s="7" t="e">
        <f t="shared" si="201"/>
        <v>#N/A</v>
      </c>
      <c r="V458" s="7" t="e">
        <f t="shared" si="216"/>
        <v>#N/A</v>
      </c>
      <c r="W458" s="7" t="e">
        <f t="shared" si="217"/>
        <v>#N/A</v>
      </c>
      <c r="X458" s="7" t="e">
        <f t="shared" si="202"/>
        <v>#N/A</v>
      </c>
      <c r="Y458" s="7" t="e">
        <f t="shared" si="203"/>
        <v>#N/A</v>
      </c>
      <c r="Z458" s="7" t="e">
        <f t="shared" si="204"/>
        <v>#N/A</v>
      </c>
      <c r="AA458" s="7" t="e">
        <f t="shared" si="205"/>
        <v>#N/A</v>
      </c>
      <c r="AB458" s="7">
        <f t="shared" si="218"/>
        <v>268.56498591223738</v>
      </c>
      <c r="AC458" s="7">
        <f t="shared" si="220"/>
        <v>1.0323638200051333</v>
      </c>
      <c r="AD458" s="7" t="e">
        <f t="shared" si="219"/>
        <v>#N/A</v>
      </c>
      <c r="AG458" s="7" t="e">
        <f t="shared" si="210"/>
        <v>#N/A</v>
      </c>
      <c r="AH458" s="7">
        <f t="shared" si="211"/>
        <v>134.28249295611869</v>
      </c>
      <c r="AI458" s="7" t="e">
        <f t="shared" si="212"/>
        <v>#N/A</v>
      </c>
      <c r="AJ458" s="7">
        <f t="shared" si="213"/>
        <v>134.28249295611869</v>
      </c>
      <c r="AK458" s="7" t="e">
        <v>#N/A</v>
      </c>
      <c r="AL458" s="7">
        <v>137.66300993793172</v>
      </c>
      <c r="AN458" s="7" t="e">
        <f t="shared" si="214"/>
        <v>#N/A</v>
      </c>
      <c r="AO458" s="7" t="e">
        <f t="shared" si="215"/>
        <v>#N/A</v>
      </c>
      <c r="AP458" s="7" t="e">
        <v>#N/A</v>
      </c>
      <c r="AQ458" s="7" t="e">
        <v>#N/A</v>
      </c>
    </row>
    <row r="459" spans="1:43" outlineLevel="1">
      <c r="A459" s="95">
        <v>-555</v>
      </c>
      <c r="B459" s="8">
        <f t="shared" si="222"/>
        <v>4065.0765814223478</v>
      </c>
      <c r="C459" s="9">
        <f t="shared" si="206"/>
        <v>135.66666417320567</v>
      </c>
      <c r="D459" s="9">
        <f t="shared" si="223"/>
        <v>134.5389301389668</v>
      </c>
      <c r="E459" s="9">
        <f t="shared" si="224"/>
        <v>223.11116028806924</v>
      </c>
      <c r="F459" s="6">
        <f t="shared" si="193"/>
        <v>0</v>
      </c>
      <c r="G459" s="7">
        <f t="shared" si="194"/>
        <v>0</v>
      </c>
      <c r="H459" s="7">
        <f t="shared" si="225"/>
        <v>1</v>
      </c>
      <c r="I459" s="7">
        <f t="shared" si="226"/>
        <v>0</v>
      </c>
      <c r="J459" s="7">
        <f t="shared" si="195"/>
        <v>0</v>
      </c>
      <c r="K459" s="7">
        <f t="shared" si="196"/>
        <v>0</v>
      </c>
      <c r="L459" s="7">
        <f t="shared" si="197"/>
        <v>0</v>
      </c>
      <c r="M459" s="7">
        <f t="shared" si="198"/>
        <v>0</v>
      </c>
      <c r="N459" s="7">
        <f t="shared" si="207"/>
        <v>0</v>
      </c>
      <c r="O459" s="7">
        <f t="shared" si="208"/>
        <v>0</v>
      </c>
      <c r="P459" s="7">
        <f t="shared" si="192"/>
        <v>0</v>
      </c>
      <c r="Q459" s="7" t="e">
        <f t="shared" si="209"/>
        <v>#N/A</v>
      </c>
      <c r="R459" s="7">
        <f t="shared" si="221"/>
        <v>-555</v>
      </c>
      <c r="S459" s="7" t="e">
        <f t="shared" si="199"/>
        <v>#N/A</v>
      </c>
      <c r="T459" s="7">
        <f t="shared" si="200"/>
        <v>134.5389301389668</v>
      </c>
      <c r="U459" s="7" t="e">
        <f t="shared" si="201"/>
        <v>#N/A</v>
      </c>
      <c r="V459" s="7" t="e">
        <f t="shared" si="216"/>
        <v>#N/A</v>
      </c>
      <c r="W459" s="7" t="e">
        <f t="shared" si="217"/>
        <v>#N/A</v>
      </c>
      <c r="X459" s="7" t="e">
        <f t="shared" si="202"/>
        <v>#N/A</v>
      </c>
      <c r="Y459" s="7" t="e">
        <f t="shared" si="203"/>
        <v>#N/A</v>
      </c>
      <c r="Z459" s="7" t="e">
        <f t="shared" si="204"/>
        <v>#N/A</v>
      </c>
      <c r="AA459" s="7" t="e">
        <f t="shared" si="205"/>
        <v>#N/A</v>
      </c>
      <c r="AB459" s="7">
        <f t="shared" si="218"/>
        <v>269.07786027793361</v>
      </c>
      <c r="AC459" s="7">
        <f t="shared" si="220"/>
        <v>1.0323565414851008</v>
      </c>
      <c r="AD459" s="7" t="e">
        <f t="shared" si="219"/>
        <v>#N/A</v>
      </c>
      <c r="AG459" s="7" t="e">
        <f t="shared" si="210"/>
        <v>#N/A</v>
      </c>
      <c r="AH459" s="7">
        <f t="shared" si="211"/>
        <v>134.5389301389668</v>
      </c>
      <c r="AI459" s="7" t="e">
        <f t="shared" si="212"/>
        <v>#N/A</v>
      </c>
      <c r="AJ459" s="7">
        <f t="shared" si="213"/>
        <v>134.5389301389668</v>
      </c>
      <c r="AK459" s="7" t="e">
        <v>#N/A</v>
      </c>
      <c r="AL459" s="7">
        <v>137.92880438687732</v>
      </c>
      <c r="AN459" s="7" t="e">
        <f t="shared" si="214"/>
        <v>#N/A</v>
      </c>
      <c r="AO459" s="7" t="e">
        <f t="shared" si="215"/>
        <v>#N/A</v>
      </c>
      <c r="AP459" s="7" t="e">
        <v>#N/A</v>
      </c>
      <c r="AQ459" s="7" t="e">
        <v>#N/A</v>
      </c>
    </row>
    <row r="460" spans="1:43" outlineLevel="1">
      <c r="A460" s="95">
        <v>-554</v>
      </c>
      <c r="B460" s="8">
        <f t="shared" si="222"/>
        <v>4391.5073138247581</v>
      </c>
      <c r="C460" s="9">
        <f t="shared" si="206"/>
        <v>136.18132553732505</v>
      </c>
      <c r="D460" s="9">
        <f t="shared" si="223"/>
        <v>134.79532453234759</v>
      </c>
      <c r="E460" s="9">
        <f t="shared" si="224"/>
        <v>222.89445361400718</v>
      </c>
      <c r="F460" s="6">
        <f t="shared" si="193"/>
        <v>0</v>
      </c>
      <c r="G460" s="7">
        <f t="shared" si="194"/>
        <v>0</v>
      </c>
      <c r="H460" s="7">
        <f t="shared" si="225"/>
        <v>1</v>
      </c>
      <c r="I460" s="7">
        <f t="shared" si="226"/>
        <v>0</v>
      </c>
      <c r="J460" s="7">
        <f t="shared" si="195"/>
        <v>0</v>
      </c>
      <c r="K460" s="7">
        <f t="shared" si="196"/>
        <v>0</v>
      </c>
      <c r="L460" s="7">
        <f t="shared" si="197"/>
        <v>0</v>
      </c>
      <c r="M460" s="7">
        <f t="shared" si="198"/>
        <v>0</v>
      </c>
      <c r="N460" s="7">
        <f t="shared" si="207"/>
        <v>0</v>
      </c>
      <c r="O460" s="7">
        <f t="shared" si="208"/>
        <v>0</v>
      </c>
      <c r="P460" s="7">
        <f t="shared" si="192"/>
        <v>0</v>
      </c>
      <c r="Q460" s="7" t="e">
        <f t="shared" si="209"/>
        <v>#N/A</v>
      </c>
      <c r="R460" s="7">
        <f t="shared" si="221"/>
        <v>-554</v>
      </c>
      <c r="S460" s="7" t="e">
        <f t="shared" si="199"/>
        <v>#N/A</v>
      </c>
      <c r="T460" s="7">
        <f t="shared" si="200"/>
        <v>134.79532453234759</v>
      </c>
      <c r="U460" s="7" t="e">
        <f t="shared" si="201"/>
        <v>#N/A</v>
      </c>
      <c r="V460" s="7" t="e">
        <f t="shared" si="216"/>
        <v>#N/A</v>
      </c>
      <c r="W460" s="7" t="e">
        <f t="shared" si="217"/>
        <v>#N/A</v>
      </c>
      <c r="X460" s="7" t="e">
        <f t="shared" si="202"/>
        <v>#N/A</v>
      </c>
      <c r="Y460" s="7" t="e">
        <f t="shared" si="203"/>
        <v>#N/A</v>
      </c>
      <c r="Z460" s="7" t="e">
        <f t="shared" si="204"/>
        <v>#N/A</v>
      </c>
      <c r="AA460" s="7" t="e">
        <f t="shared" si="205"/>
        <v>#N/A</v>
      </c>
      <c r="AB460" s="7">
        <f t="shared" si="218"/>
        <v>269.59064906469519</v>
      </c>
      <c r="AC460" s="7">
        <f t="shared" si="220"/>
        <v>1.0323459134210307</v>
      </c>
      <c r="AD460" s="7" t="e">
        <f t="shared" si="219"/>
        <v>#N/A</v>
      </c>
      <c r="AG460" s="7" t="e">
        <f t="shared" si="210"/>
        <v>#N/A</v>
      </c>
      <c r="AH460" s="7">
        <f t="shared" si="211"/>
        <v>134.79532453234759</v>
      </c>
      <c r="AI460" s="7" t="e">
        <f t="shared" si="212"/>
        <v>#N/A</v>
      </c>
      <c r="AJ460" s="7">
        <f t="shared" si="213"/>
        <v>134.79532453234759</v>
      </c>
      <c r="AK460" s="7" t="e">
        <v>#N/A</v>
      </c>
      <c r="AL460" s="7">
        <v>138.19396370247196</v>
      </c>
      <c r="AN460" s="7" t="e">
        <f t="shared" si="214"/>
        <v>#N/A</v>
      </c>
      <c r="AO460" s="7" t="e">
        <f t="shared" si="215"/>
        <v>#N/A</v>
      </c>
      <c r="AP460" s="7" t="e">
        <v>#N/A</v>
      </c>
      <c r="AQ460" s="7" t="e">
        <v>#N/A</v>
      </c>
    </row>
    <row r="461" spans="1:43" outlineLevel="1">
      <c r="A461" s="95">
        <v>-553</v>
      </c>
      <c r="B461" s="8">
        <f t="shared" si="222"/>
        <v>4735.7213550917704</v>
      </c>
      <c r="C461" s="9">
        <f t="shared" si="206"/>
        <v>136.72839430360884</v>
      </c>
      <c r="D461" s="9">
        <f t="shared" si="223"/>
        <v>135.05168553503799</v>
      </c>
      <c r="E461" s="9">
        <f t="shared" si="224"/>
        <v>222.67897439014072</v>
      </c>
      <c r="F461" s="6">
        <f t="shared" si="193"/>
        <v>0</v>
      </c>
      <c r="G461" s="7">
        <f t="shared" si="194"/>
        <v>0</v>
      </c>
      <c r="H461" s="7">
        <f t="shared" si="225"/>
        <v>1</v>
      </c>
      <c r="I461" s="7">
        <f t="shared" si="226"/>
        <v>0</v>
      </c>
      <c r="J461" s="7">
        <f t="shared" si="195"/>
        <v>0</v>
      </c>
      <c r="K461" s="7">
        <f t="shared" si="196"/>
        <v>0</v>
      </c>
      <c r="L461" s="7">
        <f t="shared" si="197"/>
        <v>0</v>
      </c>
      <c r="M461" s="7">
        <f t="shared" si="198"/>
        <v>0</v>
      </c>
      <c r="N461" s="7">
        <f t="shared" si="207"/>
        <v>0</v>
      </c>
      <c r="O461" s="7">
        <f t="shared" si="208"/>
        <v>0</v>
      </c>
      <c r="P461" s="7">
        <f t="shared" ref="P461:P524" si="227">IF(AND(L461=1,M461=0),($C$75^2-(A461-$A$93+IF($C$36="yes",$C$44,0)-$C$78-$C$76-$C$75)^2)^0.5+$L$107,0)</f>
        <v>0</v>
      </c>
      <c r="Q461" s="7" t="e">
        <f t="shared" si="209"/>
        <v>#N/A</v>
      </c>
      <c r="R461" s="7">
        <f t="shared" si="221"/>
        <v>-553</v>
      </c>
      <c r="S461" s="7" t="e">
        <f t="shared" si="199"/>
        <v>#N/A</v>
      </c>
      <c r="T461" s="7">
        <f t="shared" si="200"/>
        <v>135.05168553503799</v>
      </c>
      <c r="U461" s="7" t="e">
        <f t="shared" si="201"/>
        <v>#N/A</v>
      </c>
      <c r="V461" s="7" t="e">
        <f t="shared" si="216"/>
        <v>#N/A</v>
      </c>
      <c r="W461" s="7" t="e">
        <f t="shared" si="217"/>
        <v>#N/A</v>
      </c>
      <c r="X461" s="7" t="e">
        <f t="shared" si="202"/>
        <v>#N/A</v>
      </c>
      <c r="Y461" s="7" t="e">
        <f t="shared" si="203"/>
        <v>#N/A</v>
      </c>
      <c r="Z461" s="7" t="e">
        <f t="shared" si="204"/>
        <v>#N/A</v>
      </c>
      <c r="AA461" s="7" t="e">
        <f t="shared" si="205"/>
        <v>#N/A</v>
      </c>
      <c r="AB461" s="7">
        <f t="shared" si="218"/>
        <v>270.10337107007598</v>
      </c>
      <c r="AC461" s="7">
        <f t="shared" si="220"/>
        <v>1.0323376209847368</v>
      </c>
      <c r="AD461" s="7" t="e">
        <f t="shared" si="219"/>
        <v>#N/A</v>
      </c>
      <c r="AG461" s="7" t="e">
        <f t="shared" si="210"/>
        <v>#N/A</v>
      </c>
      <c r="AH461" s="7">
        <f t="shared" si="211"/>
        <v>135.05168553503799</v>
      </c>
      <c r="AI461" s="7" t="e">
        <f t="shared" si="212"/>
        <v>#N/A</v>
      </c>
      <c r="AJ461" s="7">
        <f t="shared" si="213"/>
        <v>135.05168553503799</v>
      </c>
      <c r="AK461" s="7" t="e">
        <v>#N/A</v>
      </c>
      <c r="AL461" s="7">
        <v>138.45847816924447</v>
      </c>
      <c r="AN461" s="7" t="e">
        <f t="shared" si="214"/>
        <v>#N/A</v>
      </c>
      <c r="AO461" s="7" t="e">
        <f t="shared" si="215"/>
        <v>#N/A</v>
      </c>
      <c r="AP461" s="7" t="e">
        <v>#N/A</v>
      </c>
      <c r="AQ461" s="7" t="e">
        <v>#N/A</v>
      </c>
    </row>
    <row r="462" spans="1:43" outlineLevel="1">
      <c r="A462" s="95">
        <v>-552</v>
      </c>
      <c r="B462" s="8">
        <f t="shared" si="222"/>
        <v>5098.2008973423217</v>
      </c>
      <c r="C462" s="9">
        <f t="shared" si="206"/>
        <v>137.31250010058284</v>
      </c>
      <c r="D462" s="9">
        <f t="shared" si="223"/>
        <v>135.30799202823684</v>
      </c>
      <c r="E462" s="9">
        <f t="shared" si="224"/>
        <v>222.46447589920223</v>
      </c>
      <c r="F462" s="6">
        <f t="shared" si="193"/>
        <v>0</v>
      </c>
      <c r="G462" s="7">
        <f t="shared" si="194"/>
        <v>0</v>
      </c>
      <c r="H462" s="7">
        <f t="shared" si="225"/>
        <v>1</v>
      </c>
      <c r="I462" s="7">
        <f t="shared" si="226"/>
        <v>0</v>
      </c>
      <c r="J462" s="7">
        <f t="shared" si="195"/>
        <v>0</v>
      </c>
      <c r="K462" s="7">
        <f t="shared" si="196"/>
        <v>0</v>
      </c>
      <c r="L462" s="7">
        <f t="shared" si="197"/>
        <v>0</v>
      </c>
      <c r="M462" s="7">
        <f t="shared" si="198"/>
        <v>0</v>
      </c>
      <c r="N462" s="7">
        <f t="shared" si="207"/>
        <v>0</v>
      </c>
      <c r="O462" s="7">
        <f t="shared" si="208"/>
        <v>0</v>
      </c>
      <c r="P462" s="7">
        <f t="shared" si="227"/>
        <v>0</v>
      </c>
      <c r="Q462" s="7" t="e">
        <f t="shared" si="209"/>
        <v>#N/A</v>
      </c>
      <c r="R462" s="7">
        <f t="shared" si="221"/>
        <v>-552</v>
      </c>
      <c r="S462" s="7" t="e">
        <f t="shared" si="199"/>
        <v>#N/A</v>
      </c>
      <c r="T462" s="7">
        <f t="shared" si="200"/>
        <v>135.30799202823684</v>
      </c>
      <c r="U462" s="7" t="e">
        <f t="shared" si="201"/>
        <v>#N/A</v>
      </c>
      <c r="V462" s="7" t="e">
        <f t="shared" si="216"/>
        <v>#N/A</v>
      </c>
      <c r="W462" s="7" t="e">
        <f t="shared" si="217"/>
        <v>#N/A</v>
      </c>
      <c r="X462" s="7" t="e">
        <f t="shared" si="202"/>
        <v>#N/A</v>
      </c>
      <c r="Y462" s="7" t="e">
        <f t="shared" si="203"/>
        <v>#N/A</v>
      </c>
      <c r="Z462" s="7" t="e">
        <f t="shared" si="204"/>
        <v>#N/A</v>
      </c>
      <c r="AA462" s="7" t="e">
        <f t="shared" si="205"/>
        <v>#N/A</v>
      </c>
      <c r="AB462" s="7">
        <f t="shared" si="218"/>
        <v>270.61598405647368</v>
      </c>
      <c r="AC462" s="7">
        <f t="shared" si="220"/>
        <v>1.0323240859613281</v>
      </c>
      <c r="AD462" s="7" t="e">
        <f t="shared" si="219"/>
        <v>#N/A</v>
      </c>
      <c r="AG462" s="7" t="e">
        <f t="shared" si="210"/>
        <v>#N/A</v>
      </c>
      <c r="AH462" s="7">
        <f t="shared" si="211"/>
        <v>135.30799202823684</v>
      </c>
      <c r="AI462" s="7" t="e">
        <f t="shared" si="212"/>
        <v>#N/A</v>
      </c>
      <c r="AJ462" s="7">
        <f t="shared" si="213"/>
        <v>135.30799202823684</v>
      </c>
      <c r="AK462" s="7" t="e">
        <v>#N/A</v>
      </c>
      <c r="AL462" s="7">
        <v>138.72234570111814</v>
      </c>
      <c r="AN462" s="7" t="e">
        <f t="shared" si="214"/>
        <v>#N/A</v>
      </c>
      <c r="AO462" s="7" t="e">
        <f t="shared" si="215"/>
        <v>#N/A</v>
      </c>
      <c r="AP462" s="7" t="e">
        <v>#N/A</v>
      </c>
      <c r="AQ462" s="7" t="e">
        <v>#N/A</v>
      </c>
    </row>
    <row r="463" spans="1:43" outlineLevel="1">
      <c r="A463" s="95">
        <v>-551</v>
      </c>
      <c r="B463" s="8">
        <f t="shared" si="222"/>
        <v>5479.4249620437622</v>
      </c>
      <c r="C463" s="9">
        <f t="shared" si="206"/>
        <v>137.93826491744431</v>
      </c>
      <c r="D463" s="9">
        <f t="shared" si="223"/>
        <v>135.56425341072099</v>
      </c>
      <c r="E463" s="9">
        <f t="shared" si="224"/>
        <v>222.25119970517318</v>
      </c>
      <c r="F463" s="6">
        <f t="shared" si="193"/>
        <v>0</v>
      </c>
      <c r="G463" s="7">
        <f t="shared" si="194"/>
        <v>0</v>
      </c>
      <c r="H463" s="7">
        <f t="shared" si="225"/>
        <v>1</v>
      </c>
      <c r="I463" s="7">
        <f t="shared" si="226"/>
        <v>0</v>
      </c>
      <c r="J463" s="7">
        <f t="shared" si="195"/>
        <v>1</v>
      </c>
      <c r="K463" s="7">
        <f t="shared" si="196"/>
        <v>0</v>
      </c>
      <c r="L463" s="7">
        <f t="shared" si="197"/>
        <v>0</v>
      </c>
      <c r="M463" s="7">
        <f t="shared" si="198"/>
        <v>0</v>
      </c>
      <c r="N463" s="7">
        <f t="shared" si="207"/>
        <v>107.56425341072099</v>
      </c>
      <c r="O463" s="7">
        <f t="shared" si="208"/>
        <v>0</v>
      </c>
      <c r="P463" s="7">
        <f t="shared" si="227"/>
        <v>0</v>
      </c>
      <c r="Q463" s="7">
        <f t="shared" si="209"/>
        <v>107.56425341072099</v>
      </c>
      <c r="R463" s="7">
        <f t="shared" si="221"/>
        <v>-551</v>
      </c>
      <c r="S463" s="7" t="e">
        <f t="shared" si="199"/>
        <v>#N/A</v>
      </c>
      <c r="T463" s="7">
        <f t="shared" si="200"/>
        <v>135.56425341072099</v>
      </c>
      <c r="U463" s="7" t="e">
        <f t="shared" si="201"/>
        <v>#N/A</v>
      </c>
      <c r="V463" s="7">
        <f t="shared" si="216"/>
        <v>107.56425341072099</v>
      </c>
      <c r="W463" s="7">
        <f t="shared" si="217"/>
        <v>111.02243692736766</v>
      </c>
      <c r="X463" s="7" t="e">
        <f t="shared" si="202"/>
        <v>#N/A</v>
      </c>
      <c r="Y463" s="7" t="e">
        <f t="shared" si="203"/>
        <v>#N/A</v>
      </c>
      <c r="Z463" s="7" t="e">
        <f t="shared" si="204"/>
        <v>#N/A</v>
      </c>
      <c r="AA463" s="7" t="e">
        <f t="shared" si="205"/>
        <v>#N/A</v>
      </c>
      <c r="AB463" s="7">
        <f t="shared" si="218"/>
        <v>271.12850682144199</v>
      </c>
      <c r="AC463" s="7">
        <f t="shared" si="220"/>
        <v>1.0323128867512457</v>
      </c>
      <c r="AD463" s="7" t="e">
        <f t="shared" si="219"/>
        <v>#N/A</v>
      </c>
      <c r="AG463" s="7" t="e">
        <f t="shared" si="210"/>
        <v>#N/A</v>
      </c>
      <c r="AH463" s="7">
        <f t="shared" si="211"/>
        <v>135.56425341072099</v>
      </c>
      <c r="AI463" s="7" t="e">
        <f t="shared" si="212"/>
        <v>#N/A</v>
      </c>
      <c r="AJ463" s="7">
        <f t="shared" si="213"/>
        <v>135.56425341072099</v>
      </c>
      <c r="AK463" s="7" t="e">
        <v>#N/A</v>
      </c>
      <c r="AL463" s="7">
        <v>138.98556230466778</v>
      </c>
      <c r="AN463" s="7">
        <f t="shared" si="214"/>
        <v>107.56425341072099</v>
      </c>
      <c r="AO463" s="7">
        <f t="shared" si="215"/>
        <v>111.02243692736766</v>
      </c>
      <c r="AP463" s="7" t="e">
        <v>#N/A</v>
      </c>
      <c r="AQ463" s="7" t="e">
        <v>#N/A</v>
      </c>
    </row>
    <row r="464" spans="1:43" outlineLevel="1">
      <c r="A464" s="95">
        <v>-550</v>
      </c>
      <c r="B464" s="8">
        <f t="shared" si="222"/>
        <v>5879.8749899066879</v>
      </c>
      <c r="C464" s="9">
        <f t="shared" si="206"/>
        <v>138.61034130070496</v>
      </c>
      <c r="D464" s="9">
        <f t="shared" si="223"/>
        <v>135.82045619308386</v>
      </c>
      <c r="E464" s="9">
        <f t="shared" si="224"/>
        <v>222.03889909078595</v>
      </c>
      <c r="F464" s="6">
        <f t="shared" si="193"/>
        <v>0</v>
      </c>
      <c r="G464" s="7">
        <f t="shared" si="194"/>
        <v>0</v>
      </c>
      <c r="H464" s="7">
        <f t="shared" si="225"/>
        <v>1</v>
      </c>
      <c r="I464" s="7">
        <f t="shared" si="226"/>
        <v>0</v>
      </c>
      <c r="J464" s="7">
        <f t="shared" si="195"/>
        <v>1</v>
      </c>
      <c r="K464" s="7">
        <f t="shared" si="196"/>
        <v>0</v>
      </c>
      <c r="L464" s="7">
        <f t="shared" si="197"/>
        <v>0</v>
      </c>
      <c r="M464" s="7">
        <f t="shared" si="198"/>
        <v>0</v>
      </c>
      <c r="N464" s="7">
        <f t="shared" si="207"/>
        <v>111.69343953929126</v>
      </c>
      <c r="O464" s="7">
        <f t="shared" si="208"/>
        <v>0</v>
      </c>
      <c r="P464" s="7">
        <f t="shared" si="227"/>
        <v>0</v>
      </c>
      <c r="Q464" s="7">
        <f t="shared" si="209"/>
        <v>111.69343953929126</v>
      </c>
      <c r="R464" s="7">
        <f t="shared" si="221"/>
        <v>-550</v>
      </c>
      <c r="S464" s="7" t="e">
        <f t="shared" si="199"/>
        <v>#N/A</v>
      </c>
      <c r="T464" s="7">
        <f t="shared" si="200"/>
        <v>135.82045619308386</v>
      </c>
      <c r="U464" s="7" t="e">
        <f t="shared" si="201"/>
        <v>#N/A</v>
      </c>
      <c r="V464" s="7">
        <f t="shared" si="216"/>
        <v>111.69343953929126</v>
      </c>
      <c r="W464" s="7">
        <f t="shared" si="217"/>
        <v>106.8932507987974</v>
      </c>
      <c r="X464" s="7" t="e">
        <f t="shared" si="202"/>
        <v>#N/A</v>
      </c>
      <c r="Y464" s="7" t="e">
        <f t="shared" si="203"/>
        <v>#N/A</v>
      </c>
      <c r="Z464" s="7" t="e">
        <f t="shared" si="204"/>
        <v>#N/A</v>
      </c>
      <c r="AA464" s="7" t="e">
        <f t="shared" si="205"/>
        <v>#N/A</v>
      </c>
      <c r="AB464" s="7">
        <f t="shared" si="218"/>
        <v>271.64091238616771</v>
      </c>
      <c r="AC464" s="7">
        <f t="shared" si="220"/>
        <v>1.03229834141612</v>
      </c>
      <c r="AD464" s="7" t="e">
        <f t="shared" si="219"/>
        <v>#N/A</v>
      </c>
      <c r="AG464" s="7" t="e">
        <f t="shared" si="210"/>
        <v>#N/A</v>
      </c>
      <c r="AH464" s="7">
        <f t="shared" si="211"/>
        <v>135.82045619308386</v>
      </c>
      <c r="AI464" s="7" t="e">
        <f t="shared" si="212"/>
        <v>#N/A</v>
      </c>
      <c r="AJ464" s="7">
        <f t="shared" si="213"/>
        <v>135.82045619308386</v>
      </c>
      <c r="AK464" s="7" t="e">
        <v>#N/A</v>
      </c>
      <c r="AL464" s="7">
        <v>139.24812589381659</v>
      </c>
      <c r="AN464" s="7">
        <f t="shared" si="214"/>
        <v>111.69343953929126</v>
      </c>
      <c r="AO464" s="7">
        <f t="shared" si="215"/>
        <v>106.8932507987974</v>
      </c>
      <c r="AP464" s="7" t="e">
        <v>#N/A</v>
      </c>
      <c r="AQ464" s="7" t="e">
        <v>#N/A</v>
      </c>
    </row>
    <row r="465" spans="1:43" outlineLevel="1">
      <c r="A465" s="95">
        <v>-549</v>
      </c>
      <c r="B465" s="8">
        <f t="shared" si="222"/>
        <v>6300.0315990341769</v>
      </c>
      <c r="C465" s="9">
        <f t="shared" si="206"/>
        <v>139.33332837621373</v>
      </c>
      <c r="D465" s="9">
        <f t="shared" si="223"/>
        <v>136.07658688591877</v>
      </c>
      <c r="E465" s="9">
        <f t="shared" si="224"/>
        <v>221.82781562002199</v>
      </c>
      <c r="F465" s="6">
        <f t="shared" si="193"/>
        <v>0</v>
      </c>
      <c r="G465" s="7">
        <f t="shared" si="194"/>
        <v>0</v>
      </c>
      <c r="H465" s="7">
        <f t="shared" si="225"/>
        <v>1</v>
      </c>
      <c r="I465" s="7">
        <f t="shared" si="226"/>
        <v>0</v>
      </c>
      <c r="J465" s="7">
        <f t="shared" si="195"/>
        <v>1</v>
      </c>
      <c r="K465" s="7">
        <f t="shared" si="196"/>
        <v>0</v>
      </c>
      <c r="L465" s="7">
        <f t="shared" si="197"/>
        <v>0</v>
      </c>
      <c r="M465" s="7">
        <f t="shared" si="198"/>
        <v>0</v>
      </c>
      <c r="N465" s="7">
        <f t="shared" si="207"/>
        <v>113.36808950804794</v>
      </c>
      <c r="O465" s="7">
        <f t="shared" si="208"/>
        <v>0</v>
      </c>
      <c r="P465" s="7">
        <f t="shared" si="227"/>
        <v>0</v>
      </c>
      <c r="Q465" s="7">
        <f t="shared" si="209"/>
        <v>113.36808950804794</v>
      </c>
      <c r="R465" s="7">
        <f t="shared" si="221"/>
        <v>-549</v>
      </c>
      <c r="S465" s="7" t="e">
        <f t="shared" si="199"/>
        <v>#N/A</v>
      </c>
      <c r="T465" s="7">
        <f t="shared" si="200"/>
        <v>136.07658688591877</v>
      </c>
      <c r="U465" s="7" t="e">
        <f t="shared" si="201"/>
        <v>#N/A</v>
      </c>
      <c r="V465" s="7">
        <f t="shared" si="216"/>
        <v>113.36808950804794</v>
      </c>
      <c r="W465" s="7">
        <f t="shared" si="217"/>
        <v>105.21860083004071</v>
      </c>
      <c r="X465" s="7" t="e">
        <f t="shared" si="202"/>
        <v>#N/A</v>
      </c>
      <c r="Y465" s="7" t="e">
        <f t="shared" si="203"/>
        <v>#N/A</v>
      </c>
      <c r="Z465" s="7" t="e">
        <f t="shared" si="204"/>
        <v>#N/A</v>
      </c>
      <c r="AA465" s="7" t="e">
        <f t="shared" si="205"/>
        <v>#N/A</v>
      </c>
      <c r="AB465" s="7">
        <f t="shared" si="218"/>
        <v>272.15317377183754</v>
      </c>
      <c r="AC465" s="7">
        <f t="shared" si="220"/>
        <v>1.0322804521117765</v>
      </c>
      <c r="AD465" s="7" t="e">
        <f t="shared" si="219"/>
        <v>#N/A</v>
      </c>
      <c r="AG465" s="7" t="e">
        <f t="shared" si="210"/>
        <v>#N/A</v>
      </c>
      <c r="AH465" s="7">
        <f t="shared" si="211"/>
        <v>136.07658688591877</v>
      </c>
      <c r="AI465" s="7" t="e">
        <f t="shared" si="212"/>
        <v>#N/A</v>
      </c>
      <c r="AJ465" s="7">
        <f t="shared" si="213"/>
        <v>136.07658688591877</v>
      </c>
      <c r="AK465" s="7" t="e">
        <v>#N/A</v>
      </c>
      <c r="AL465" s="7">
        <v>139.51002675309343</v>
      </c>
      <c r="AN465" s="7">
        <f t="shared" si="214"/>
        <v>113.36808950804794</v>
      </c>
      <c r="AO465" s="7">
        <f t="shared" si="215"/>
        <v>105.21860083004071</v>
      </c>
      <c r="AP465" s="7" t="e">
        <v>#N/A</v>
      </c>
      <c r="AQ465" s="7" t="e">
        <v>#N/A</v>
      </c>
    </row>
    <row r="466" spans="1:43" outlineLevel="1">
      <c r="A466" s="95">
        <v>-548</v>
      </c>
      <c r="B466" s="8">
        <f t="shared" si="222"/>
        <v>6740.3775473751703</v>
      </c>
      <c r="C466" s="9">
        <f t="shared" si="206"/>
        <v>140.11188616589817</v>
      </c>
      <c r="D466" s="9">
        <f t="shared" si="223"/>
        <v>136.33265488800259</v>
      </c>
      <c r="E466" s="9">
        <f t="shared" si="224"/>
        <v>221.61770257561369</v>
      </c>
      <c r="F466" s="6">
        <f t="shared" si="193"/>
        <v>0</v>
      </c>
      <c r="G466" s="7">
        <f t="shared" si="194"/>
        <v>0</v>
      </c>
      <c r="H466" s="7">
        <f t="shared" si="225"/>
        <v>1</v>
      </c>
      <c r="I466" s="7">
        <f t="shared" si="226"/>
        <v>0</v>
      </c>
      <c r="J466" s="7">
        <f t="shared" si="195"/>
        <v>1</v>
      </c>
      <c r="K466" s="7">
        <f t="shared" si="196"/>
        <v>0</v>
      </c>
      <c r="L466" s="7">
        <f t="shared" si="197"/>
        <v>0</v>
      </c>
      <c r="M466" s="7">
        <f t="shared" si="198"/>
        <v>0</v>
      </c>
      <c r="N466" s="7">
        <f t="shared" si="207"/>
        <v>114.57765288640098</v>
      </c>
      <c r="O466" s="7">
        <f t="shared" si="208"/>
        <v>0</v>
      </c>
      <c r="P466" s="7">
        <f t="shared" si="227"/>
        <v>0</v>
      </c>
      <c r="Q466" s="7">
        <f t="shared" si="209"/>
        <v>114.57765288640098</v>
      </c>
      <c r="R466" s="7">
        <f t="shared" si="221"/>
        <v>-548</v>
      </c>
      <c r="S466" s="7" t="e">
        <f t="shared" si="199"/>
        <v>#N/A</v>
      </c>
      <c r="T466" s="7">
        <f t="shared" si="200"/>
        <v>136.33265488800259</v>
      </c>
      <c r="U466" s="7" t="e">
        <f t="shared" si="201"/>
        <v>#N/A</v>
      </c>
      <c r="V466" s="7">
        <f t="shared" si="216"/>
        <v>114.57765288640098</v>
      </c>
      <c r="W466" s="7">
        <f t="shared" si="217"/>
        <v>104.00903745168768</v>
      </c>
      <c r="X466" s="7" t="e">
        <f t="shared" si="202"/>
        <v>#N/A</v>
      </c>
      <c r="Y466" s="7" t="e">
        <f t="shared" si="203"/>
        <v>#N/A</v>
      </c>
      <c r="Z466" s="7" t="e">
        <f t="shared" si="204"/>
        <v>#N/A</v>
      </c>
      <c r="AA466" s="7" t="e">
        <f t="shared" si="205"/>
        <v>#N/A</v>
      </c>
      <c r="AB466" s="7">
        <f t="shared" si="218"/>
        <v>272.66530977600519</v>
      </c>
      <c r="AC466" s="7">
        <f t="shared" si="220"/>
        <v>1.0322648989921144</v>
      </c>
      <c r="AD466" s="7" t="e">
        <f t="shared" si="219"/>
        <v>#N/A</v>
      </c>
      <c r="AG466" s="7" t="e">
        <f t="shared" si="210"/>
        <v>#N/A</v>
      </c>
      <c r="AH466" s="7">
        <f t="shared" si="211"/>
        <v>136.33265488800259</v>
      </c>
      <c r="AI466" s="7" t="e">
        <f t="shared" si="212"/>
        <v>#N/A</v>
      </c>
      <c r="AJ466" s="7">
        <f t="shared" si="213"/>
        <v>136.33265488800259</v>
      </c>
      <c r="AK466" s="7" t="e">
        <v>#N/A</v>
      </c>
      <c r="AL466" s="7">
        <v>139.77126851846751</v>
      </c>
      <c r="AN466" s="7">
        <f t="shared" si="214"/>
        <v>114.57765288640098</v>
      </c>
      <c r="AO466" s="7">
        <f t="shared" si="215"/>
        <v>104.00903745168768</v>
      </c>
      <c r="AP466" s="7" t="e">
        <v>#N/A</v>
      </c>
      <c r="AQ466" s="7" t="e">
        <v>#N/A</v>
      </c>
    </row>
    <row r="467" spans="1:43" outlineLevel="1">
      <c r="A467" s="95">
        <v>-547</v>
      </c>
      <c r="B467" s="8">
        <f t="shared" si="222"/>
        <v>7201.3894561448087</v>
      </c>
      <c r="C467" s="9">
        <f t="shared" si="206"/>
        <v>140.95061402409164</v>
      </c>
      <c r="D467" s="9">
        <f t="shared" si="223"/>
        <v>136.58863908053419</v>
      </c>
      <c r="E467" s="9">
        <f t="shared" si="224"/>
        <v>221.4088015215427</v>
      </c>
      <c r="F467" s="6">
        <f t="shared" si="193"/>
        <v>0</v>
      </c>
      <c r="G467" s="7">
        <f t="shared" si="194"/>
        <v>0</v>
      </c>
      <c r="H467" s="7">
        <f t="shared" si="225"/>
        <v>1</v>
      </c>
      <c r="I467" s="7">
        <f t="shared" si="226"/>
        <v>0</v>
      </c>
      <c r="J467" s="7">
        <f t="shared" si="195"/>
        <v>1</v>
      </c>
      <c r="K467" s="7">
        <f t="shared" si="196"/>
        <v>0</v>
      </c>
      <c r="L467" s="7">
        <f t="shared" si="197"/>
        <v>0</v>
      </c>
      <c r="M467" s="7">
        <f t="shared" si="198"/>
        <v>0</v>
      </c>
      <c r="N467" s="7">
        <f t="shared" si="207"/>
        <v>115.51684231080969</v>
      </c>
      <c r="O467" s="7">
        <f t="shared" si="208"/>
        <v>0</v>
      </c>
      <c r="P467" s="7">
        <f t="shared" si="227"/>
        <v>0</v>
      </c>
      <c r="Q467" s="7">
        <f t="shared" si="209"/>
        <v>115.51684231080969</v>
      </c>
      <c r="R467" s="7">
        <f t="shared" si="221"/>
        <v>-547</v>
      </c>
      <c r="S467" s="7" t="e">
        <f t="shared" si="199"/>
        <v>#N/A</v>
      </c>
      <c r="T467" s="7">
        <f t="shared" si="200"/>
        <v>136.58863908053419</v>
      </c>
      <c r="U467" s="7" t="e">
        <f t="shared" si="201"/>
        <v>#N/A</v>
      </c>
      <c r="V467" s="7">
        <f t="shared" si="216"/>
        <v>115.51684231080969</v>
      </c>
      <c r="W467" s="7">
        <f t="shared" si="217"/>
        <v>103.06984802727897</v>
      </c>
      <c r="X467" s="7" t="e">
        <f t="shared" si="202"/>
        <v>#N/A</v>
      </c>
      <c r="Y467" s="7" t="e">
        <f t="shared" si="203"/>
        <v>#N/A</v>
      </c>
      <c r="Z467" s="7" t="e">
        <f t="shared" si="204"/>
        <v>#N/A</v>
      </c>
      <c r="AA467" s="7" t="e">
        <f t="shared" si="205"/>
        <v>#N/A</v>
      </c>
      <c r="AB467" s="7">
        <f t="shared" si="218"/>
        <v>273.17727816106839</v>
      </c>
      <c r="AC467" s="7">
        <f t="shared" si="220"/>
        <v>1.0322441120326407</v>
      </c>
      <c r="AD467" s="7" t="e">
        <f t="shared" si="219"/>
        <v>#N/A</v>
      </c>
      <c r="AG467" s="7" t="e">
        <f t="shared" si="210"/>
        <v>#N/A</v>
      </c>
      <c r="AH467" s="7">
        <f t="shared" si="211"/>
        <v>136.58863908053419</v>
      </c>
      <c r="AI467" s="7" t="e">
        <f t="shared" si="212"/>
        <v>#N/A</v>
      </c>
      <c r="AJ467" s="7">
        <f t="shared" si="213"/>
        <v>136.58863908053419</v>
      </c>
      <c r="AK467" s="7" t="e">
        <v>#N/A</v>
      </c>
      <c r="AL467" s="7">
        <v>140.03184147446768</v>
      </c>
      <c r="AN467" s="7">
        <f t="shared" si="214"/>
        <v>115.51684231080969</v>
      </c>
      <c r="AO467" s="7">
        <f t="shared" si="215"/>
        <v>103.06984802727897</v>
      </c>
      <c r="AP467" s="7" t="e">
        <v>#N/A</v>
      </c>
      <c r="AQ467" s="7" t="e">
        <v>#N/A</v>
      </c>
    </row>
    <row r="468" spans="1:43" outlineLevel="1">
      <c r="A468" s="95">
        <v>-546</v>
      </c>
      <c r="B468" s="8">
        <f t="shared" si="222"/>
        <v>7683.5499248504639</v>
      </c>
      <c r="C468" s="9">
        <f t="shared" si="206"/>
        <v>141.85417172436911</v>
      </c>
      <c r="D468" s="9">
        <f t="shared" si="223"/>
        <v>136.84454886229051</v>
      </c>
      <c r="E468" s="9">
        <f t="shared" si="224"/>
        <v>221.20086574054093</v>
      </c>
      <c r="F468" s="6">
        <f t="shared" si="193"/>
        <v>0</v>
      </c>
      <c r="G468" s="7">
        <f t="shared" si="194"/>
        <v>0</v>
      </c>
      <c r="H468" s="7">
        <f t="shared" si="225"/>
        <v>1</v>
      </c>
      <c r="I468" s="7">
        <f t="shared" si="226"/>
        <v>0</v>
      </c>
      <c r="J468" s="7">
        <f t="shared" si="195"/>
        <v>1</v>
      </c>
      <c r="K468" s="7">
        <f t="shared" si="196"/>
        <v>0</v>
      </c>
      <c r="L468" s="7">
        <f t="shared" si="197"/>
        <v>0</v>
      </c>
      <c r="M468" s="7">
        <f t="shared" si="198"/>
        <v>0</v>
      </c>
      <c r="N468" s="7">
        <f t="shared" si="207"/>
        <v>116.26074734938618</v>
      </c>
      <c r="O468" s="7">
        <f t="shared" si="208"/>
        <v>0</v>
      </c>
      <c r="P468" s="7">
        <f t="shared" si="227"/>
        <v>0</v>
      </c>
      <c r="Q468" s="7">
        <f t="shared" si="209"/>
        <v>116.26074734938618</v>
      </c>
      <c r="R468" s="7">
        <f t="shared" si="221"/>
        <v>-546</v>
      </c>
      <c r="S468" s="7" t="e">
        <f t="shared" si="199"/>
        <v>#N/A</v>
      </c>
      <c r="T468" s="7">
        <f t="shared" si="200"/>
        <v>136.84454886229051</v>
      </c>
      <c r="U468" s="7" t="e">
        <f t="shared" si="201"/>
        <v>#N/A</v>
      </c>
      <c r="V468" s="7">
        <f t="shared" si="216"/>
        <v>116.26074734938618</v>
      </c>
      <c r="W468" s="7">
        <f t="shared" si="217"/>
        <v>102.32594298870248</v>
      </c>
      <c r="X468" s="7" t="e">
        <f t="shared" si="202"/>
        <v>#N/A</v>
      </c>
      <c r="Y468" s="7" t="e">
        <f t="shared" si="203"/>
        <v>#N/A</v>
      </c>
      <c r="Z468" s="7" t="e">
        <f t="shared" si="204"/>
        <v>#N/A</v>
      </c>
      <c r="AA468" s="7" t="e">
        <f t="shared" si="205"/>
        <v>#N/A</v>
      </c>
      <c r="AB468" s="7">
        <f t="shared" si="218"/>
        <v>273.68909772458102</v>
      </c>
      <c r="AC468" s="7">
        <f t="shared" si="220"/>
        <v>1.0322256615675494</v>
      </c>
      <c r="AD468" s="7" t="e">
        <f t="shared" si="219"/>
        <v>#N/A</v>
      </c>
      <c r="AG468" s="7" t="e">
        <f t="shared" si="210"/>
        <v>#N/A</v>
      </c>
      <c r="AH468" s="7">
        <f t="shared" si="211"/>
        <v>136.84454886229051</v>
      </c>
      <c r="AI468" s="7" t="e">
        <f t="shared" si="212"/>
        <v>#N/A</v>
      </c>
      <c r="AJ468" s="7">
        <f t="shared" si="213"/>
        <v>136.84454886229051</v>
      </c>
      <c r="AK468" s="7" t="e">
        <v>#N/A</v>
      </c>
      <c r="AL468" s="7">
        <v>140.29174353501722</v>
      </c>
      <c r="AN468" s="7">
        <f t="shared" si="214"/>
        <v>116.26074734938618</v>
      </c>
      <c r="AO468" s="7">
        <f t="shared" si="215"/>
        <v>102.32594298870248</v>
      </c>
      <c r="AP468" s="7" t="e">
        <v>#N/A</v>
      </c>
      <c r="AQ468" s="7" t="e">
        <v>#N/A</v>
      </c>
    </row>
    <row r="469" spans="1:43" outlineLevel="1">
      <c r="A469" s="95">
        <v>-545</v>
      </c>
      <c r="B469" s="8">
        <f t="shared" si="222"/>
        <v>8187.3396021127919</v>
      </c>
      <c r="C469" s="9">
        <f t="shared" si="206"/>
        <v>142.82715888928485</v>
      </c>
      <c r="D469" s="9">
        <f t="shared" si="223"/>
        <v>137.10037074386486</v>
      </c>
      <c r="E469" s="9">
        <f t="shared" si="224"/>
        <v>220.99413679659014</v>
      </c>
      <c r="F469" s="6">
        <f t="shared" si="193"/>
        <v>0</v>
      </c>
      <c r="G469" s="7">
        <f t="shared" si="194"/>
        <v>0</v>
      </c>
      <c r="H469" s="7">
        <f t="shared" si="225"/>
        <v>1</v>
      </c>
      <c r="I469" s="7">
        <f t="shared" si="226"/>
        <v>0</v>
      </c>
      <c r="J469" s="7">
        <f t="shared" si="195"/>
        <v>1</v>
      </c>
      <c r="K469" s="7">
        <f t="shared" si="196"/>
        <v>0</v>
      </c>
      <c r="L469" s="7">
        <f t="shared" si="197"/>
        <v>0</v>
      </c>
      <c r="M469" s="7">
        <f t="shared" si="198"/>
        <v>0</v>
      </c>
      <c r="N469" s="7">
        <f t="shared" si="207"/>
        <v>116.8463374362797</v>
      </c>
      <c r="O469" s="7">
        <f t="shared" si="208"/>
        <v>0</v>
      </c>
      <c r="P469" s="7">
        <f t="shared" si="227"/>
        <v>0</v>
      </c>
      <c r="Q469" s="7">
        <f t="shared" si="209"/>
        <v>116.8463374362797</v>
      </c>
      <c r="R469" s="7">
        <f t="shared" si="221"/>
        <v>-545</v>
      </c>
      <c r="S469" s="7" t="e">
        <f t="shared" si="199"/>
        <v>#N/A</v>
      </c>
      <c r="T469" s="7">
        <f t="shared" si="200"/>
        <v>137.10037074386486</v>
      </c>
      <c r="U469" s="7" t="e">
        <f t="shared" si="201"/>
        <v>#N/A</v>
      </c>
      <c r="V469" s="7">
        <f t="shared" si="216"/>
        <v>116.8463374362797</v>
      </c>
      <c r="W469" s="7">
        <f t="shared" si="217"/>
        <v>101.74035290180896</v>
      </c>
      <c r="X469" s="7" t="e">
        <f t="shared" si="202"/>
        <v>#N/A</v>
      </c>
      <c r="Y469" s="7" t="e">
        <f t="shared" si="203"/>
        <v>#N/A</v>
      </c>
      <c r="Z469" s="7" t="e">
        <f t="shared" si="204"/>
        <v>#N/A</v>
      </c>
      <c r="AA469" s="7" t="e">
        <f t="shared" si="205"/>
        <v>#N/A</v>
      </c>
      <c r="AB469" s="7">
        <f t="shared" si="218"/>
        <v>274.20074148772972</v>
      </c>
      <c r="AC469" s="7">
        <f t="shared" si="220"/>
        <v>1.0322038728333855</v>
      </c>
      <c r="AD469" s="7" t="e">
        <f t="shared" si="219"/>
        <v>#N/A</v>
      </c>
      <c r="AG469" s="7" t="e">
        <f t="shared" si="210"/>
        <v>#N/A</v>
      </c>
      <c r="AH469" s="7">
        <f t="shared" si="211"/>
        <v>137.10037074386486</v>
      </c>
      <c r="AI469" s="7" t="e">
        <f t="shared" si="212"/>
        <v>#N/A</v>
      </c>
      <c r="AJ469" s="7">
        <f t="shared" si="213"/>
        <v>137.10037074386486</v>
      </c>
      <c r="AK469" s="7" t="e">
        <v>#N/A</v>
      </c>
      <c r="AL469" s="7">
        <v>140.55097166036515</v>
      </c>
      <c r="AN469" s="7">
        <f t="shared" si="214"/>
        <v>116.8463374362797</v>
      </c>
      <c r="AO469" s="7">
        <f t="shared" si="215"/>
        <v>101.74035290180896</v>
      </c>
      <c r="AP469" s="7" t="e">
        <v>#N/A</v>
      </c>
      <c r="AQ469" s="7" t="e">
        <v>#N/A</v>
      </c>
    </row>
    <row r="470" spans="1:43" outlineLevel="1">
      <c r="A470" s="95">
        <v>-544</v>
      </c>
      <c r="B470" s="8">
        <f t="shared" si="222"/>
        <v>8713.2391365524472</v>
      </c>
      <c r="C470" s="9">
        <f t="shared" si="206"/>
        <v>143.87423500432459</v>
      </c>
      <c r="D470" s="9">
        <f t="shared" si="223"/>
        <v>137.35609123585056</v>
      </c>
      <c r="E470" s="9">
        <f t="shared" si="224"/>
        <v>220.78836797242261</v>
      </c>
      <c r="F470" s="6">
        <f t="shared" si="193"/>
        <v>0</v>
      </c>
      <c r="G470" s="7">
        <f t="shared" si="194"/>
        <v>0</v>
      </c>
      <c r="H470" s="7">
        <f t="shared" si="225"/>
        <v>1</v>
      </c>
      <c r="I470" s="7">
        <f t="shared" si="226"/>
        <v>0</v>
      </c>
      <c r="J470" s="7">
        <f t="shared" si="195"/>
        <v>1</v>
      </c>
      <c r="K470" s="7">
        <f t="shared" si="196"/>
        <v>0</v>
      </c>
      <c r="L470" s="7">
        <f t="shared" si="197"/>
        <v>0</v>
      </c>
      <c r="M470" s="7">
        <f t="shared" si="198"/>
        <v>0</v>
      </c>
      <c r="N470" s="7">
        <f t="shared" si="207"/>
        <v>117.29334516904433</v>
      </c>
      <c r="O470" s="7">
        <f t="shared" si="208"/>
        <v>0</v>
      </c>
      <c r="P470" s="7">
        <f t="shared" si="227"/>
        <v>0</v>
      </c>
      <c r="Q470" s="7">
        <f t="shared" si="209"/>
        <v>117.29334516904433</v>
      </c>
      <c r="R470" s="7">
        <f t="shared" si="221"/>
        <v>-544</v>
      </c>
      <c r="S470" s="7" t="e">
        <f t="shared" si="199"/>
        <v>#N/A</v>
      </c>
      <c r="T470" s="7">
        <f t="shared" si="200"/>
        <v>137.35609123585056</v>
      </c>
      <c r="U470" s="7" t="e">
        <f t="shared" si="201"/>
        <v>#N/A</v>
      </c>
      <c r="V470" s="7">
        <f t="shared" si="216"/>
        <v>117.29334516904433</v>
      </c>
      <c r="W470" s="7">
        <f t="shared" si="217"/>
        <v>101.29334516904433</v>
      </c>
      <c r="X470" s="7" t="e">
        <f t="shared" si="202"/>
        <v>#N/A</v>
      </c>
      <c r="Y470" s="7" t="e">
        <f t="shared" si="203"/>
        <v>#N/A</v>
      </c>
      <c r="Z470" s="7" t="e">
        <f t="shared" si="204"/>
        <v>#N/A</v>
      </c>
      <c r="AA470" s="7" t="e">
        <f t="shared" si="205"/>
        <v>#N/A</v>
      </c>
      <c r="AB470" s="7">
        <f t="shared" si="218"/>
        <v>274.71218247170111</v>
      </c>
      <c r="AC470" s="7">
        <f t="shared" si="220"/>
        <v>1.0321787490650094</v>
      </c>
      <c r="AD470" s="7" t="e">
        <f t="shared" si="219"/>
        <v>#N/A</v>
      </c>
      <c r="AG470" s="7" t="e">
        <f t="shared" si="210"/>
        <v>#N/A</v>
      </c>
      <c r="AH470" s="7">
        <f t="shared" si="211"/>
        <v>137.35609123585056</v>
      </c>
      <c r="AI470" s="7" t="e">
        <f t="shared" si="212"/>
        <v>#N/A</v>
      </c>
      <c r="AJ470" s="7">
        <f t="shared" si="213"/>
        <v>137.35609123585056</v>
      </c>
      <c r="AK470" s="7" t="e">
        <v>#N/A</v>
      </c>
      <c r="AL470" s="7">
        <v>140.80951899606328</v>
      </c>
      <c r="AN470" s="7">
        <f t="shared" si="214"/>
        <v>117.29334516904433</v>
      </c>
      <c r="AO470" s="7">
        <f t="shared" si="215"/>
        <v>101.29334516904433</v>
      </c>
      <c r="AP470" s="7" t="e">
        <v>#N/A</v>
      </c>
      <c r="AQ470" s="7" t="e">
        <v>#N/A</v>
      </c>
    </row>
    <row r="471" spans="1:43" outlineLevel="1">
      <c r="A471" s="95">
        <v>-543</v>
      </c>
      <c r="B471" s="8">
        <f t="shared" si="222"/>
        <v>9261.7317464945008</v>
      </c>
      <c r="C471" s="9">
        <f t="shared" si="206"/>
        <v>145</v>
      </c>
      <c r="D471" s="9">
        <f t="shared" si="223"/>
        <v>137.61171973702457</v>
      </c>
      <c r="E471" s="9">
        <f t="shared" si="224"/>
        <v>220.58367876170738</v>
      </c>
      <c r="F471" s="6">
        <f t="shared" si="193"/>
        <v>0</v>
      </c>
      <c r="G471" s="7">
        <f t="shared" si="194"/>
        <v>0</v>
      </c>
      <c r="H471" s="7">
        <f t="shared" si="225"/>
        <v>1</v>
      </c>
      <c r="I471" s="7">
        <f t="shared" si="226"/>
        <v>0</v>
      </c>
      <c r="J471" s="7">
        <f t="shared" si="195"/>
        <v>1</v>
      </c>
      <c r="K471" s="7">
        <f t="shared" si="196"/>
        <v>1</v>
      </c>
      <c r="L471" s="7">
        <f t="shared" si="197"/>
        <v>0</v>
      </c>
      <c r="M471" s="7">
        <f t="shared" si="198"/>
        <v>0</v>
      </c>
      <c r="N471" s="7">
        <f t="shared" si="207"/>
        <v>0</v>
      </c>
      <c r="O471" s="7">
        <f t="shared" si="208"/>
        <v>117.29334516904433</v>
      </c>
      <c r="P471" s="7">
        <f t="shared" si="227"/>
        <v>0</v>
      </c>
      <c r="Q471" s="7">
        <f t="shared" si="209"/>
        <v>117.29334516904433</v>
      </c>
      <c r="R471" s="7">
        <f t="shared" si="221"/>
        <v>-543</v>
      </c>
      <c r="S471" s="7" t="e">
        <f t="shared" si="199"/>
        <v>#N/A</v>
      </c>
      <c r="T471" s="7">
        <f t="shared" si="200"/>
        <v>137.61171973702457</v>
      </c>
      <c r="U471" s="7" t="e">
        <f t="shared" si="201"/>
        <v>#N/A</v>
      </c>
      <c r="V471" s="7">
        <f t="shared" si="216"/>
        <v>117.29334516904433</v>
      </c>
      <c r="W471" s="7">
        <f t="shared" si="217"/>
        <v>101.29334516904433</v>
      </c>
      <c r="X471" s="7" t="e">
        <f t="shared" si="202"/>
        <v>#N/A</v>
      </c>
      <c r="Y471" s="7" t="e">
        <f t="shared" si="203"/>
        <v>#N/A</v>
      </c>
      <c r="Z471" s="7" t="e">
        <f t="shared" si="204"/>
        <v>#N/A</v>
      </c>
      <c r="AA471" s="7" t="e">
        <f t="shared" si="205"/>
        <v>#N/A</v>
      </c>
      <c r="AB471" s="7">
        <f t="shared" si="218"/>
        <v>275.22343947404914</v>
      </c>
      <c r="AC471" s="7">
        <f t="shared" si="220"/>
        <v>1.0321559623489436</v>
      </c>
      <c r="AD471" s="7" t="e">
        <f t="shared" si="219"/>
        <v>#N/A</v>
      </c>
      <c r="AG471" s="7" t="e">
        <f t="shared" si="210"/>
        <v>#N/A</v>
      </c>
      <c r="AH471" s="7">
        <f t="shared" si="211"/>
        <v>137.61171973702457</v>
      </c>
      <c r="AI471" s="7" t="e">
        <f t="shared" si="212"/>
        <v>#N/A</v>
      </c>
      <c r="AJ471" s="7">
        <f t="shared" si="213"/>
        <v>137.61171973702457</v>
      </c>
      <c r="AK471" s="7" t="e">
        <v>#N/A</v>
      </c>
      <c r="AL471" s="7">
        <v>141.06738440970918</v>
      </c>
      <c r="AN471" s="7">
        <f t="shared" si="214"/>
        <v>117.29334516904433</v>
      </c>
      <c r="AO471" s="7">
        <f t="shared" si="215"/>
        <v>101.29334516904433</v>
      </c>
      <c r="AP471" s="7" t="e">
        <v>#N/A</v>
      </c>
      <c r="AQ471" s="7" t="e">
        <v>#N/A</v>
      </c>
    </row>
    <row r="472" spans="1:43" outlineLevel="1">
      <c r="A472" s="95">
        <v>-542</v>
      </c>
      <c r="B472" s="8">
        <f t="shared" si="222"/>
        <v>9833.2930523086761</v>
      </c>
      <c r="C472" s="9">
        <f t="shared" si="206"/>
        <v>146.2090984035145</v>
      </c>
      <c r="D472" s="9">
        <f t="shared" si="223"/>
        <v>137.86723512858569</v>
      </c>
      <c r="E472" s="9">
        <f t="shared" si="224"/>
        <v>220.38006658780174</v>
      </c>
      <c r="F472" s="6">
        <f t="shared" si="193"/>
        <v>0</v>
      </c>
      <c r="G472" s="7">
        <f t="shared" si="194"/>
        <v>0</v>
      </c>
      <c r="H472" s="7">
        <f t="shared" si="225"/>
        <v>1</v>
      </c>
      <c r="I472" s="7">
        <f t="shared" si="226"/>
        <v>0</v>
      </c>
      <c r="J472" s="7">
        <f t="shared" si="195"/>
        <v>1</v>
      </c>
      <c r="K472" s="7">
        <f t="shared" si="196"/>
        <v>1</v>
      </c>
      <c r="L472" s="7">
        <f t="shared" si="197"/>
        <v>0</v>
      </c>
      <c r="M472" s="7">
        <f t="shared" si="198"/>
        <v>0</v>
      </c>
      <c r="N472" s="7">
        <f t="shared" si="207"/>
        <v>0</v>
      </c>
      <c r="O472" s="7">
        <f t="shared" si="208"/>
        <v>117.29334516904433</v>
      </c>
      <c r="P472" s="7">
        <f t="shared" si="227"/>
        <v>0</v>
      </c>
      <c r="Q472" s="7">
        <f t="shared" si="209"/>
        <v>117.29334516904433</v>
      </c>
      <c r="R472" s="7">
        <f t="shared" si="221"/>
        <v>-542</v>
      </c>
      <c r="S472" s="7" t="e">
        <f t="shared" si="199"/>
        <v>#N/A</v>
      </c>
      <c r="T472" s="7">
        <f t="shared" si="200"/>
        <v>137.86723512858569</v>
      </c>
      <c r="U472" s="7" t="e">
        <f t="shared" si="201"/>
        <v>#N/A</v>
      </c>
      <c r="V472" s="7">
        <f t="shared" si="216"/>
        <v>117.29334516904433</v>
      </c>
      <c r="W472" s="7">
        <f t="shared" si="217"/>
        <v>101.29334516904433</v>
      </c>
      <c r="X472" s="7" t="e">
        <f t="shared" si="202"/>
        <v>#N/A</v>
      </c>
      <c r="Y472" s="7" t="e">
        <f t="shared" si="203"/>
        <v>#N/A</v>
      </c>
      <c r="Z472" s="7" t="e">
        <f t="shared" si="204"/>
        <v>#N/A</v>
      </c>
      <c r="AA472" s="7" t="e">
        <f t="shared" si="205"/>
        <v>#N/A</v>
      </c>
      <c r="AB472" s="7">
        <f t="shared" si="218"/>
        <v>275.73447025717138</v>
      </c>
      <c r="AC472" s="7">
        <f t="shared" si="220"/>
        <v>1.0321279549186873</v>
      </c>
      <c r="AD472" s="7" t="e">
        <f t="shared" si="219"/>
        <v>#N/A</v>
      </c>
      <c r="AG472" s="7" t="e">
        <f t="shared" si="210"/>
        <v>#N/A</v>
      </c>
      <c r="AH472" s="7">
        <f t="shared" si="211"/>
        <v>137.86723512858569</v>
      </c>
      <c r="AI472" s="7" t="e">
        <f t="shared" si="212"/>
        <v>#N/A</v>
      </c>
      <c r="AJ472" s="7">
        <f t="shared" si="213"/>
        <v>137.86723512858569</v>
      </c>
      <c r="AK472" s="7" t="e">
        <v>#N/A</v>
      </c>
      <c r="AL472" s="7">
        <v>141.32456390787755</v>
      </c>
      <c r="AN472" s="7">
        <f t="shared" si="214"/>
        <v>117.29334516904433</v>
      </c>
      <c r="AO472" s="7">
        <f t="shared" si="215"/>
        <v>101.29334516904433</v>
      </c>
      <c r="AP472" s="7" t="e">
        <v>#N/A</v>
      </c>
      <c r="AQ472" s="7" t="e">
        <v>#N/A</v>
      </c>
    </row>
    <row r="473" spans="1:43" outlineLevel="1">
      <c r="A473" s="95">
        <v>-541</v>
      </c>
      <c r="B473" s="8">
        <f t="shared" si="222"/>
        <v>10428.406163454056</v>
      </c>
      <c r="C473" s="9">
        <f t="shared" si="206"/>
        <v>147.50615985084463</v>
      </c>
      <c r="D473" s="9">
        <f t="shared" si="223"/>
        <v>138.12264680931085</v>
      </c>
      <c r="E473" s="9">
        <f t="shared" si="224"/>
        <v>220.17765094437473</v>
      </c>
      <c r="F473" s="6">
        <f t="shared" si="193"/>
        <v>0</v>
      </c>
      <c r="G473" s="7">
        <f t="shared" si="194"/>
        <v>0</v>
      </c>
      <c r="H473" s="7">
        <f t="shared" si="225"/>
        <v>1</v>
      </c>
      <c r="I473" s="7">
        <f t="shared" si="226"/>
        <v>0</v>
      </c>
      <c r="J473" s="7">
        <f t="shared" si="195"/>
        <v>1</v>
      </c>
      <c r="K473" s="7">
        <f t="shared" si="196"/>
        <v>1</v>
      </c>
      <c r="L473" s="7">
        <f t="shared" si="197"/>
        <v>0</v>
      </c>
      <c r="M473" s="7">
        <f t="shared" si="198"/>
        <v>0</v>
      </c>
      <c r="N473" s="7">
        <f t="shared" si="207"/>
        <v>0</v>
      </c>
      <c r="O473" s="7">
        <f t="shared" si="208"/>
        <v>117.29334516904433</v>
      </c>
      <c r="P473" s="7">
        <f t="shared" si="227"/>
        <v>0</v>
      </c>
      <c r="Q473" s="7">
        <f t="shared" si="209"/>
        <v>117.29334516904433</v>
      </c>
      <c r="R473" s="7">
        <f t="shared" si="221"/>
        <v>-541</v>
      </c>
      <c r="S473" s="7" t="e">
        <f t="shared" si="199"/>
        <v>#N/A</v>
      </c>
      <c r="T473" s="7">
        <f t="shared" si="200"/>
        <v>138.12264680931085</v>
      </c>
      <c r="U473" s="7" t="e">
        <f t="shared" si="201"/>
        <v>#N/A</v>
      </c>
      <c r="V473" s="7">
        <f t="shared" si="216"/>
        <v>117.29334516904433</v>
      </c>
      <c r="W473" s="7">
        <f t="shared" si="217"/>
        <v>101.29334516904433</v>
      </c>
      <c r="X473" s="7" t="e">
        <f t="shared" si="202"/>
        <v>#N/A</v>
      </c>
      <c r="Y473" s="7" t="e">
        <f t="shared" si="203"/>
        <v>#N/A</v>
      </c>
      <c r="Z473" s="7" t="e">
        <f t="shared" si="204"/>
        <v>#N/A</v>
      </c>
      <c r="AA473" s="7" t="e">
        <f t="shared" si="205"/>
        <v>#N/A</v>
      </c>
      <c r="AB473" s="7">
        <f t="shared" si="218"/>
        <v>276.2452936186217</v>
      </c>
      <c r="AC473" s="7">
        <f t="shared" si="220"/>
        <v>1.032102284975114</v>
      </c>
      <c r="AD473" s="7" t="e">
        <f t="shared" si="219"/>
        <v>#N/A</v>
      </c>
      <c r="AG473" s="7" t="e">
        <f t="shared" si="210"/>
        <v>#N/A</v>
      </c>
      <c r="AH473" s="7">
        <f t="shared" si="211"/>
        <v>138.12264680931085</v>
      </c>
      <c r="AI473" s="7" t="e">
        <f t="shared" si="212"/>
        <v>#N/A</v>
      </c>
      <c r="AJ473" s="7">
        <f t="shared" si="213"/>
        <v>138.12264680931085</v>
      </c>
      <c r="AK473" s="7" t="e">
        <v>#N/A</v>
      </c>
      <c r="AL473" s="7">
        <v>141.5810515897945</v>
      </c>
      <c r="AN473" s="7">
        <f t="shared" si="214"/>
        <v>117.29334516904433</v>
      </c>
      <c r="AO473" s="7">
        <f t="shared" si="215"/>
        <v>101.29334516904433</v>
      </c>
      <c r="AP473" s="7" t="e">
        <v>#N/A</v>
      </c>
      <c r="AQ473" s="7" t="e">
        <v>#N/A</v>
      </c>
    </row>
    <row r="474" spans="1:43" outlineLevel="1">
      <c r="A474" s="95">
        <v>-540</v>
      </c>
      <c r="B474" s="8">
        <f t="shared" si="222"/>
        <v>11047.551728551294</v>
      </c>
      <c r="C474" s="9">
        <f t="shared" si="206"/>
        <v>148.89584284151596</v>
      </c>
      <c r="D474" s="9">
        <f t="shared" si="223"/>
        <v>138.37794128979337</v>
      </c>
      <c r="E474" s="9">
        <f t="shared" si="224"/>
        <v>219.97618511415865</v>
      </c>
      <c r="F474" s="6">
        <f t="shared" si="193"/>
        <v>0</v>
      </c>
      <c r="G474" s="7">
        <f t="shared" si="194"/>
        <v>0</v>
      </c>
      <c r="H474" s="7">
        <f t="shared" si="225"/>
        <v>1</v>
      </c>
      <c r="I474" s="7">
        <f t="shared" si="226"/>
        <v>0</v>
      </c>
      <c r="J474" s="7">
        <f t="shared" si="195"/>
        <v>1</v>
      </c>
      <c r="K474" s="7">
        <f t="shared" si="196"/>
        <v>1</v>
      </c>
      <c r="L474" s="7">
        <f t="shared" si="197"/>
        <v>0</v>
      </c>
      <c r="M474" s="7">
        <f t="shared" si="198"/>
        <v>0</v>
      </c>
      <c r="N474" s="7">
        <f t="shared" si="207"/>
        <v>0</v>
      </c>
      <c r="O474" s="7">
        <f t="shared" si="208"/>
        <v>117.29334516904433</v>
      </c>
      <c r="P474" s="7">
        <f t="shared" si="227"/>
        <v>0</v>
      </c>
      <c r="Q474" s="7">
        <f t="shared" si="209"/>
        <v>117.29334516904433</v>
      </c>
      <c r="R474" s="7">
        <f t="shared" si="221"/>
        <v>-540</v>
      </c>
      <c r="S474" s="7" t="e">
        <f t="shared" si="199"/>
        <v>#N/A</v>
      </c>
      <c r="T474" s="7">
        <f t="shared" si="200"/>
        <v>138.37794128979337</v>
      </c>
      <c r="U474" s="7" t="e">
        <f t="shared" si="201"/>
        <v>#N/A</v>
      </c>
      <c r="V474" s="7">
        <f t="shared" si="216"/>
        <v>117.29334516904433</v>
      </c>
      <c r="W474" s="7">
        <f t="shared" si="217"/>
        <v>101.29334516904433</v>
      </c>
      <c r="X474" s="7" t="e">
        <f t="shared" si="202"/>
        <v>#N/A</v>
      </c>
      <c r="Y474" s="7" t="e">
        <f t="shared" si="203"/>
        <v>#N/A</v>
      </c>
      <c r="Z474" s="7" t="e">
        <f t="shared" si="204"/>
        <v>#N/A</v>
      </c>
      <c r="AA474" s="7" t="e">
        <f t="shared" si="205"/>
        <v>#N/A</v>
      </c>
      <c r="AB474" s="7">
        <f t="shared" si="218"/>
        <v>276.75588257958674</v>
      </c>
      <c r="AC474" s="7">
        <f t="shared" si="220"/>
        <v>1.0320732879814492</v>
      </c>
      <c r="AD474" s="7" t="e">
        <f t="shared" si="219"/>
        <v>#N/A</v>
      </c>
      <c r="AG474" s="7" t="e">
        <f t="shared" si="210"/>
        <v>#N/A</v>
      </c>
      <c r="AH474" s="7">
        <f t="shared" si="211"/>
        <v>138.37794128979337</v>
      </c>
      <c r="AI474" s="7" t="e">
        <f t="shared" si="212"/>
        <v>#N/A</v>
      </c>
      <c r="AJ474" s="7">
        <f t="shared" si="213"/>
        <v>138.37794128979337</v>
      </c>
      <c r="AK474" s="7" t="e">
        <v>#N/A</v>
      </c>
      <c r="AL474" s="7">
        <v>141.83684536938338</v>
      </c>
      <c r="AN474" s="7">
        <f t="shared" si="214"/>
        <v>117.29334516904433</v>
      </c>
      <c r="AO474" s="7">
        <f t="shared" si="215"/>
        <v>101.29334516904433</v>
      </c>
      <c r="AP474" s="7" t="e">
        <v>#N/A</v>
      </c>
      <c r="AQ474" s="7" t="e">
        <v>#N/A</v>
      </c>
    </row>
    <row r="475" spans="1:43" outlineLevel="1">
      <c r="A475" s="95">
        <v>-539</v>
      </c>
      <c r="B475" s="8">
        <f t="shared" si="222"/>
        <v>11691.210396221042</v>
      </c>
      <c r="C475" s="9">
        <f t="shared" si="206"/>
        <v>150.3827190708231</v>
      </c>
      <c r="D475" s="9">
        <f t="shared" si="223"/>
        <v>138.63310508062659</v>
      </c>
      <c r="E475" s="9">
        <f t="shared" si="224"/>
        <v>219.77591066113524</v>
      </c>
      <c r="F475" s="6">
        <f t="shared" si="193"/>
        <v>0</v>
      </c>
      <c r="G475" s="7">
        <f t="shared" si="194"/>
        <v>0</v>
      </c>
      <c r="H475" s="7">
        <f t="shared" si="225"/>
        <v>1</v>
      </c>
      <c r="I475" s="7">
        <f t="shared" si="226"/>
        <v>0</v>
      </c>
      <c r="J475" s="7">
        <f t="shared" si="195"/>
        <v>1</v>
      </c>
      <c r="K475" s="7">
        <f t="shared" si="196"/>
        <v>1</v>
      </c>
      <c r="L475" s="7">
        <f t="shared" si="197"/>
        <v>0</v>
      </c>
      <c r="M475" s="7">
        <f t="shared" si="198"/>
        <v>0</v>
      </c>
      <c r="N475" s="7">
        <f t="shared" si="207"/>
        <v>0</v>
      </c>
      <c r="O475" s="7">
        <f t="shared" si="208"/>
        <v>117.29334516904433</v>
      </c>
      <c r="P475" s="7">
        <f t="shared" si="227"/>
        <v>0</v>
      </c>
      <c r="Q475" s="7">
        <f t="shared" si="209"/>
        <v>117.29334516904433</v>
      </c>
      <c r="R475" s="7">
        <f t="shared" si="221"/>
        <v>-539</v>
      </c>
      <c r="S475" s="7" t="e">
        <f t="shared" si="199"/>
        <v>#N/A</v>
      </c>
      <c r="T475" s="7">
        <f t="shared" si="200"/>
        <v>138.63310508062659</v>
      </c>
      <c r="U475" s="7" t="e">
        <f t="shared" si="201"/>
        <v>#N/A</v>
      </c>
      <c r="V475" s="7">
        <f t="shared" si="216"/>
        <v>117.29334516904433</v>
      </c>
      <c r="W475" s="7">
        <f t="shared" si="217"/>
        <v>101.29334516904433</v>
      </c>
      <c r="X475" s="7" t="e">
        <f t="shared" si="202"/>
        <v>#N/A</v>
      </c>
      <c r="Y475" s="7" t="e">
        <f t="shared" si="203"/>
        <v>#N/A</v>
      </c>
      <c r="Z475" s="7" t="e">
        <f t="shared" si="204"/>
        <v>#N/A</v>
      </c>
      <c r="AA475" s="7" t="e">
        <f t="shared" si="205"/>
        <v>#N/A</v>
      </c>
      <c r="AB475" s="7">
        <f t="shared" si="218"/>
        <v>277.26621016125318</v>
      </c>
      <c r="AC475" s="7">
        <f t="shared" si="220"/>
        <v>1.0320409682528986</v>
      </c>
      <c r="AD475" s="7" t="e">
        <f t="shared" si="219"/>
        <v>#N/A</v>
      </c>
      <c r="AG475" s="7" t="e">
        <f t="shared" si="210"/>
        <v>#N/A</v>
      </c>
      <c r="AH475" s="7">
        <f t="shared" si="211"/>
        <v>138.63310508062659</v>
      </c>
      <c r="AI475" s="7" t="e">
        <f t="shared" si="212"/>
        <v>#N/A</v>
      </c>
      <c r="AJ475" s="7">
        <f t="shared" si="213"/>
        <v>138.63310508062659</v>
      </c>
      <c r="AK475" s="7" t="e">
        <v>#N/A</v>
      </c>
      <c r="AL475" s="7">
        <v>142.0919393458702</v>
      </c>
      <c r="AN475" s="7">
        <f t="shared" si="214"/>
        <v>117.29334516904433</v>
      </c>
      <c r="AO475" s="7">
        <f t="shared" si="215"/>
        <v>101.29334516904433</v>
      </c>
      <c r="AP475" s="7" t="e">
        <v>#N/A</v>
      </c>
      <c r="AQ475" s="7" t="e">
        <v>#N/A</v>
      </c>
    </row>
    <row r="476" spans="1:43" outlineLevel="1">
      <c r="A476" s="95">
        <v>-538</v>
      </c>
      <c r="B476" s="8">
        <f t="shared" si="222"/>
        <v>12359.86596349761</v>
      </c>
      <c r="C476" s="9">
        <f t="shared" si="206"/>
        <v>151.97144724194098</v>
      </c>
      <c r="D476" s="9">
        <f t="shared" si="223"/>
        <v>138.88814758058751</v>
      </c>
      <c r="E476" s="9">
        <f t="shared" si="224"/>
        <v>219.57658086803642</v>
      </c>
      <c r="F476" s="6">
        <f t="shared" si="193"/>
        <v>0</v>
      </c>
      <c r="G476" s="7">
        <f t="shared" si="194"/>
        <v>0</v>
      </c>
      <c r="H476" s="7">
        <f t="shared" si="225"/>
        <v>1</v>
      </c>
      <c r="I476" s="7">
        <f t="shared" si="226"/>
        <v>0</v>
      </c>
      <c r="J476" s="7">
        <f t="shared" si="195"/>
        <v>1</v>
      </c>
      <c r="K476" s="7">
        <f t="shared" si="196"/>
        <v>1</v>
      </c>
      <c r="L476" s="7">
        <f t="shared" si="197"/>
        <v>0</v>
      </c>
      <c r="M476" s="7">
        <f t="shared" si="198"/>
        <v>0</v>
      </c>
      <c r="N476" s="7">
        <f t="shared" si="207"/>
        <v>0</v>
      </c>
      <c r="O476" s="7">
        <f t="shared" si="208"/>
        <v>117.29334516904433</v>
      </c>
      <c r="P476" s="7">
        <f t="shared" si="227"/>
        <v>0</v>
      </c>
      <c r="Q476" s="7">
        <f t="shared" si="209"/>
        <v>117.29334516904433</v>
      </c>
      <c r="R476" s="7">
        <f t="shared" si="221"/>
        <v>-538</v>
      </c>
      <c r="S476" s="7" t="e">
        <f t="shared" si="199"/>
        <v>#N/A</v>
      </c>
      <c r="T476" s="7">
        <f t="shared" si="200"/>
        <v>138.88814758058751</v>
      </c>
      <c r="U476" s="7" t="e">
        <f t="shared" si="201"/>
        <v>#N/A</v>
      </c>
      <c r="V476" s="7">
        <f t="shared" si="216"/>
        <v>117.29334516904433</v>
      </c>
      <c r="W476" s="7">
        <f t="shared" si="217"/>
        <v>101.29334516904433</v>
      </c>
      <c r="X476" s="7" t="e">
        <f t="shared" si="202"/>
        <v>#N/A</v>
      </c>
      <c r="Y476" s="7" t="e">
        <f t="shared" si="203"/>
        <v>#N/A</v>
      </c>
      <c r="Z476" s="7" t="e">
        <f t="shared" si="204"/>
        <v>#N/A</v>
      </c>
      <c r="AA476" s="7" t="e">
        <f t="shared" si="205"/>
        <v>#N/A</v>
      </c>
      <c r="AB476" s="7">
        <f t="shared" si="218"/>
        <v>277.77629516117503</v>
      </c>
      <c r="AC476" s="7">
        <f t="shared" si="220"/>
        <v>1.032010986756593</v>
      </c>
      <c r="AD476" s="7" t="e">
        <f t="shared" si="219"/>
        <v>#N/A</v>
      </c>
      <c r="AG476" s="7" t="e">
        <f t="shared" si="210"/>
        <v>#N/A</v>
      </c>
      <c r="AH476" s="7">
        <f t="shared" si="211"/>
        <v>138.88814758058751</v>
      </c>
      <c r="AI476" s="7" t="e">
        <f t="shared" si="212"/>
        <v>#N/A</v>
      </c>
      <c r="AJ476" s="7">
        <f t="shared" si="213"/>
        <v>138.88814758058751</v>
      </c>
      <c r="AK476" s="7" t="e">
        <v>#N/A</v>
      </c>
      <c r="AL476" s="7">
        <v>142.34633047950399</v>
      </c>
      <c r="AN476" s="7">
        <f t="shared" si="214"/>
        <v>117.29334516904433</v>
      </c>
      <c r="AO476" s="7">
        <f t="shared" si="215"/>
        <v>101.29334516904433</v>
      </c>
      <c r="AP476" s="7" t="e">
        <v>#N/A</v>
      </c>
      <c r="AQ476" s="7" t="e">
        <v>#N/A</v>
      </c>
    </row>
    <row r="477" spans="1:43" outlineLevel="1">
      <c r="A477" s="95">
        <v>-537</v>
      </c>
      <c r="B477" s="8">
        <f t="shared" si="222"/>
        <v>13053.992904791827</v>
      </c>
      <c r="C477" s="9">
        <f t="shared" si="206"/>
        <v>153.66665699084601</v>
      </c>
      <c r="D477" s="9">
        <f t="shared" si="223"/>
        <v>139.14304767087486</v>
      </c>
      <c r="E477" s="9">
        <f t="shared" si="224"/>
        <v>219.37843729884383</v>
      </c>
      <c r="F477" s="6">
        <f t="shared" si="193"/>
        <v>0</v>
      </c>
      <c r="G477" s="7">
        <f t="shared" si="194"/>
        <v>0</v>
      </c>
      <c r="H477" s="7">
        <f t="shared" si="225"/>
        <v>1</v>
      </c>
      <c r="I477" s="7">
        <f t="shared" si="226"/>
        <v>0</v>
      </c>
      <c r="J477" s="7">
        <f t="shared" si="195"/>
        <v>1</v>
      </c>
      <c r="K477" s="7">
        <f t="shared" si="196"/>
        <v>1</v>
      </c>
      <c r="L477" s="7">
        <f t="shared" si="197"/>
        <v>0</v>
      </c>
      <c r="M477" s="7">
        <f t="shared" si="198"/>
        <v>0</v>
      </c>
      <c r="N477" s="7">
        <f t="shared" si="207"/>
        <v>0</v>
      </c>
      <c r="O477" s="7">
        <f t="shared" si="208"/>
        <v>117.29334516904433</v>
      </c>
      <c r="P477" s="7">
        <f t="shared" si="227"/>
        <v>0</v>
      </c>
      <c r="Q477" s="7">
        <f t="shared" si="209"/>
        <v>117.29334516904433</v>
      </c>
      <c r="R477" s="7">
        <f t="shared" si="221"/>
        <v>-537</v>
      </c>
      <c r="S477" s="7" t="e">
        <f t="shared" si="199"/>
        <v>#N/A</v>
      </c>
      <c r="T477" s="7">
        <f t="shared" si="200"/>
        <v>139.14304767087486</v>
      </c>
      <c r="U477" s="7" t="e">
        <f t="shared" si="201"/>
        <v>#N/A</v>
      </c>
      <c r="V477" s="7">
        <f t="shared" si="216"/>
        <v>117.29334516904433</v>
      </c>
      <c r="W477" s="7">
        <f t="shared" si="217"/>
        <v>101.29334516904433</v>
      </c>
      <c r="X477" s="7" t="e">
        <f t="shared" si="202"/>
        <v>#N/A</v>
      </c>
      <c r="Y477" s="7" t="e">
        <f t="shared" si="203"/>
        <v>#N/A</v>
      </c>
      <c r="Z477" s="7" t="e">
        <f t="shared" si="204"/>
        <v>#N/A</v>
      </c>
      <c r="AA477" s="7" t="e">
        <f t="shared" si="205"/>
        <v>#N/A</v>
      </c>
      <c r="AB477" s="7">
        <f t="shared" si="218"/>
        <v>278.28609534174973</v>
      </c>
      <c r="AC477" s="7">
        <f t="shared" si="220"/>
        <v>1.0319758020556971</v>
      </c>
      <c r="AD477" s="7" t="e">
        <f t="shared" si="219"/>
        <v>#N/A</v>
      </c>
      <c r="AG477" s="7" t="e">
        <f t="shared" si="210"/>
        <v>#N/A</v>
      </c>
      <c r="AH477" s="7">
        <f t="shared" si="211"/>
        <v>139.14304767087486</v>
      </c>
      <c r="AI477" s="7" t="e">
        <f t="shared" si="212"/>
        <v>#N/A</v>
      </c>
      <c r="AJ477" s="7">
        <f t="shared" si="213"/>
        <v>139.14304767087486</v>
      </c>
      <c r="AK477" s="7" t="e">
        <v>#N/A</v>
      </c>
      <c r="AL477" s="7">
        <v>142.60001477685944</v>
      </c>
      <c r="AN477" s="7">
        <f t="shared" si="214"/>
        <v>117.29334516904433</v>
      </c>
      <c r="AO477" s="7">
        <f t="shared" si="215"/>
        <v>101.29334516904433</v>
      </c>
      <c r="AP477" s="7" t="e">
        <v>#N/A</v>
      </c>
      <c r="AQ477" s="7" t="e">
        <v>#N/A</v>
      </c>
    </row>
    <row r="478" spans="1:43" outlineLevel="1">
      <c r="A478" s="95">
        <v>-536</v>
      </c>
      <c r="B478" s="8">
        <f t="shared" si="222"/>
        <v>13774.074896812439</v>
      </c>
      <c r="C478" s="9">
        <f t="shared" si="206"/>
        <v>155.47300590312605</v>
      </c>
      <c r="D478" s="9">
        <f t="shared" si="223"/>
        <v>139.39781475026558</v>
      </c>
      <c r="E478" s="9">
        <f t="shared" si="224"/>
        <v>219.18123323628984</v>
      </c>
      <c r="F478" s="6">
        <f t="shared" si="193"/>
        <v>0</v>
      </c>
      <c r="G478" s="7">
        <f t="shared" si="194"/>
        <v>0</v>
      </c>
      <c r="H478" s="7">
        <f t="shared" si="225"/>
        <v>1</v>
      </c>
      <c r="I478" s="7">
        <f t="shared" si="226"/>
        <v>0</v>
      </c>
      <c r="J478" s="7">
        <f t="shared" si="195"/>
        <v>1</v>
      </c>
      <c r="K478" s="7">
        <f t="shared" si="196"/>
        <v>1</v>
      </c>
      <c r="L478" s="7">
        <f t="shared" si="197"/>
        <v>0</v>
      </c>
      <c r="M478" s="7">
        <f t="shared" si="198"/>
        <v>0</v>
      </c>
      <c r="N478" s="7">
        <f t="shared" si="207"/>
        <v>0</v>
      </c>
      <c r="O478" s="7">
        <f t="shared" si="208"/>
        <v>117.29334516904433</v>
      </c>
      <c r="P478" s="7">
        <f t="shared" si="227"/>
        <v>0</v>
      </c>
      <c r="Q478" s="7">
        <f t="shared" si="209"/>
        <v>117.29334516904433</v>
      </c>
      <c r="R478" s="7">
        <f t="shared" si="221"/>
        <v>-536</v>
      </c>
      <c r="S478" s="7" t="e">
        <f t="shared" si="199"/>
        <v>#N/A</v>
      </c>
      <c r="T478" s="7">
        <f t="shared" si="200"/>
        <v>139.39781475026558</v>
      </c>
      <c r="U478" s="7" t="e">
        <f t="shared" si="201"/>
        <v>#N/A</v>
      </c>
      <c r="V478" s="7">
        <f t="shared" si="216"/>
        <v>117.29334516904433</v>
      </c>
      <c r="W478" s="7">
        <f t="shared" si="217"/>
        <v>101.29334516904433</v>
      </c>
      <c r="X478" s="7" t="e">
        <f t="shared" si="202"/>
        <v>#N/A</v>
      </c>
      <c r="Y478" s="7" t="e">
        <f t="shared" si="203"/>
        <v>#N/A</v>
      </c>
      <c r="Z478" s="7" t="e">
        <f t="shared" si="204"/>
        <v>#N/A</v>
      </c>
      <c r="AA478" s="7" t="e">
        <f t="shared" si="205"/>
        <v>#N/A</v>
      </c>
      <c r="AB478" s="7">
        <f t="shared" si="218"/>
        <v>278.79562950053116</v>
      </c>
      <c r="AC478" s="7">
        <f t="shared" si="220"/>
        <v>1.0319429561469355</v>
      </c>
      <c r="AD478" s="7" t="e">
        <f t="shared" si="219"/>
        <v>#N/A</v>
      </c>
      <c r="AG478" s="7" t="e">
        <f t="shared" si="210"/>
        <v>#N/A</v>
      </c>
      <c r="AH478" s="7">
        <f t="shared" si="211"/>
        <v>139.39781475026558</v>
      </c>
      <c r="AI478" s="7" t="e">
        <f t="shared" si="212"/>
        <v>#N/A</v>
      </c>
      <c r="AJ478" s="7">
        <f t="shared" si="213"/>
        <v>139.39781475026558</v>
      </c>
      <c r="AK478" s="7" t="e">
        <v>#N/A</v>
      </c>
      <c r="AL478" s="7">
        <v>142.85298919818564</v>
      </c>
      <c r="AN478" s="7">
        <f t="shared" si="214"/>
        <v>117.29334516904433</v>
      </c>
      <c r="AO478" s="7">
        <f t="shared" si="215"/>
        <v>101.29334516904433</v>
      </c>
      <c r="AP478" s="7" t="e">
        <v>#N/A</v>
      </c>
      <c r="AQ478" s="7" t="e">
        <v>#N/A</v>
      </c>
    </row>
    <row r="479" spans="1:43" outlineLevel="1">
      <c r="A479" s="95">
        <v>-535</v>
      </c>
      <c r="B479" s="8">
        <f t="shared" si="222"/>
        <v>14520.592588180094</v>
      </c>
      <c r="C479" s="9">
        <f t="shared" si="206"/>
        <v>157.3950674622148</v>
      </c>
      <c r="D479" s="9">
        <f t="shared" si="223"/>
        <v>139.65243532935304</v>
      </c>
      <c r="E479" s="9">
        <f t="shared" si="224"/>
        <v>218.98521024435598</v>
      </c>
      <c r="F479" s="6">
        <f t="shared" si="193"/>
        <v>0</v>
      </c>
      <c r="G479" s="7">
        <f t="shared" si="194"/>
        <v>0</v>
      </c>
      <c r="H479" s="7">
        <f t="shared" si="225"/>
        <v>1</v>
      </c>
      <c r="I479" s="7">
        <f t="shared" si="226"/>
        <v>0</v>
      </c>
      <c r="J479" s="7">
        <f t="shared" si="195"/>
        <v>1</v>
      </c>
      <c r="K479" s="7">
        <f t="shared" si="196"/>
        <v>1</v>
      </c>
      <c r="L479" s="7">
        <f t="shared" si="197"/>
        <v>0</v>
      </c>
      <c r="M479" s="7">
        <f t="shared" si="198"/>
        <v>0</v>
      </c>
      <c r="N479" s="7">
        <f t="shared" si="207"/>
        <v>0</v>
      </c>
      <c r="O479" s="7">
        <f t="shared" si="208"/>
        <v>117.29334516904433</v>
      </c>
      <c r="P479" s="7">
        <f t="shared" si="227"/>
        <v>0</v>
      </c>
      <c r="Q479" s="7">
        <f t="shared" si="209"/>
        <v>117.29334516904433</v>
      </c>
      <c r="R479" s="7">
        <f t="shared" si="221"/>
        <v>-535</v>
      </c>
      <c r="S479" s="7" t="e">
        <f t="shared" si="199"/>
        <v>#N/A</v>
      </c>
      <c r="T479" s="7">
        <f t="shared" si="200"/>
        <v>139.65243532935304</v>
      </c>
      <c r="U479" s="7" t="e">
        <f t="shared" si="201"/>
        <v>#N/A</v>
      </c>
      <c r="V479" s="7">
        <f t="shared" si="216"/>
        <v>117.29334516904433</v>
      </c>
      <c r="W479" s="7">
        <f t="shared" si="217"/>
        <v>101.29334516904433</v>
      </c>
      <c r="X479" s="7" t="e">
        <f t="shared" si="202"/>
        <v>#N/A</v>
      </c>
      <c r="Y479" s="7" t="e">
        <f t="shared" si="203"/>
        <v>#N/A</v>
      </c>
      <c r="Z479" s="7" t="e">
        <f t="shared" si="204"/>
        <v>#N/A</v>
      </c>
      <c r="AA479" s="7" t="e">
        <f t="shared" si="205"/>
        <v>#N/A</v>
      </c>
      <c r="AB479" s="7">
        <f t="shared" si="218"/>
        <v>279.30487065870608</v>
      </c>
      <c r="AC479" s="7">
        <f t="shared" si="220"/>
        <v>1.03190679777528</v>
      </c>
      <c r="AD479" s="7" t="e">
        <f t="shared" si="219"/>
        <v>#N/A</v>
      </c>
      <c r="AG479" s="7" t="e">
        <f t="shared" si="210"/>
        <v>#N/A</v>
      </c>
      <c r="AH479" s="7">
        <f t="shared" si="211"/>
        <v>139.65243532935304</v>
      </c>
      <c r="AI479" s="7" t="e">
        <f t="shared" si="212"/>
        <v>#N/A</v>
      </c>
      <c r="AJ479" s="7">
        <f t="shared" si="213"/>
        <v>139.65243532935304</v>
      </c>
      <c r="AK479" s="7" t="e">
        <v>#N/A</v>
      </c>
      <c r="AL479" s="7">
        <v>143.10524784270854</v>
      </c>
      <c r="AN479" s="7">
        <f t="shared" si="214"/>
        <v>117.29334516904433</v>
      </c>
      <c r="AO479" s="7">
        <f t="shared" si="215"/>
        <v>101.29334516904433</v>
      </c>
      <c r="AP479" s="7" t="e">
        <v>#N/A</v>
      </c>
      <c r="AQ479" s="7" t="e">
        <v>#N/A</v>
      </c>
    </row>
    <row r="480" spans="1:43" outlineLevel="1">
      <c r="A480" s="95">
        <v>-534</v>
      </c>
      <c r="B480" s="8">
        <f t="shared" si="222"/>
        <v>15294.026627515444</v>
      </c>
      <c r="C480" s="9">
        <f t="shared" si="206"/>
        <v>159.43749949708581</v>
      </c>
      <c r="D480" s="9">
        <f t="shared" si="223"/>
        <v>139.90689591873053</v>
      </c>
      <c r="E480" s="9">
        <f t="shared" si="224"/>
        <v>218.79012160577454</v>
      </c>
      <c r="F480" s="6">
        <f t="shared" si="193"/>
        <v>0</v>
      </c>
      <c r="G480" s="7">
        <f t="shared" si="194"/>
        <v>0</v>
      </c>
      <c r="H480" s="7">
        <f t="shared" si="225"/>
        <v>1</v>
      </c>
      <c r="I480" s="7">
        <f t="shared" si="226"/>
        <v>0</v>
      </c>
      <c r="J480" s="7">
        <f t="shared" si="195"/>
        <v>1</v>
      </c>
      <c r="K480" s="7">
        <f t="shared" si="196"/>
        <v>1</v>
      </c>
      <c r="L480" s="7">
        <f t="shared" si="197"/>
        <v>0</v>
      </c>
      <c r="M480" s="7">
        <f t="shared" si="198"/>
        <v>0</v>
      </c>
      <c r="N480" s="7">
        <f t="shared" si="207"/>
        <v>0</v>
      </c>
      <c r="O480" s="7">
        <f t="shared" si="208"/>
        <v>117.29334516904433</v>
      </c>
      <c r="P480" s="7">
        <f t="shared" si="227"/>
        <v>0</v>
      </c>
      <c r="Q480" s="7">
        <f t="shared" si="209"/>
        <v>117.29334516904433</v>
      </c>
      <c r="R480" s="7">
        <f t="shared" si="221"/>
        <v>-534</v>
      </c>
      <c r="S480" s="7" t="e">
        <f t="shared" si="199"/>
        <v>#N/A</v>
      </c>
      <c r="T480" s="7">
        <f t="shared" si="200"/>
        <v>139.90689591873053</v>
      </c>
      <c r="U480" s="7" t="e">
        <f t="shared" si="201"/>
        <v>#N/A</v>
      </c>
      <c r="V480" s="7">
        <f t="shared" si="216"/>
        <v>117.29334516904433</v>
      </c>
      <c r="W480" s="7">
        <f t="shared" si="217"/>
        <v>101.29334516904433</v>
      </c>
      <c r="X480" s="7" t="e">
        <f t="shared" si="202"/>
        <v>#N/A</v>
      </c>
      <c r="Y480" s="7" t="e">
        <f t="shared" si="203"/>
        <v>#N/A</v>
      </c>
      <c r="Z480" s="7" t="e">
        <f t="shared" si="204"/>
        <v>#N/A</v>
      </c>
      <c r="AA480" s="7" t="e">
        <f t="shared" si="205"/>
        <v>#N/A</v>
      </c>
      <c r="AB480" s="7">
        <f t="shared" si="218"/>
        <v>279.81379183746105</v>
      </c>
      <c r="AC480" s="7">
        <f t="shared" si="220"/>
        <v>1.0318673323379988</v>
      </c>
      <c r="AD480" s="7" t="e">
        <f t="shared" si="219"/>
        <v>#N/A</v>
      </c>
      <c r="AG480" s="7" t="e">
        <f t="shared" si="210"/>
        <v>#N/A</v>
      </c>
      <c r="AH480" s="7">
        <f t="shared" si="211"/>
        <v>139.90689591873053</v>
      </c>
      <c r="AI480" s="7" t="e">
        <f t="shared" si="212"/>
        <v>#N/A</v>
      </c>
      <c r="AJ480" s="7">
        <f t="shared" si="213"/>
        <v>139.90689591873053</v>
      </c>
      <c r="AK480" s="7" t="e">
        <v>#N/A</v>
      </c>
      <c r="AL480" s="7">
        <v>143.35678767067722</v>
      </c>
      <c r="AN480" s="7">
        <f t="shared" si="214"/>
        <v>117.29334516904433</v>
      </c>
      <c r="AO480" s="7">
        <f t="shared" si="215"/>
        <v>101.29334516904433</v>
      </c>
      <c r="AP480" s="7" t="e">
        <v>#N/A</v>
      </c>
      <c r="AQ480" s="7" t="e">
        <v>#N/A</v>
      </c>
    </row>
    <row r="481" spans="1:43" outlineLevel="1">
      <c r="A481" s="95">
        <v>-533</v>
      </c>
      <c r="B481" s="8">
        <f t="shared" si="222"/>
        <v>16094.861447859976</v>
      </c>
      <c r="C481" s="9">
        <f t="shared" si="206"/>
        <v>161.60493164371556</v>
      </c>
      <c r="D481" s="9">
        <f t="shared" si="223"/>
        <v>140.16120591717504</v>
      </c>
      <c r="E481" s="9">
        <f t="shared" si="224"/>
        <v>218.59620888452704</v>
      </c>
      <c r="F481" s="6">
        <f t="shared" si="193"/>
        <v>0</v>
      </c>
      <c r="G481" s="7">
        <f t="shared" si="194"/>
        <v>0</v>
      </c>
      <c r="H481" s="7">
        <f t="shared" si="225"/>
        <v>1</v>
      </c>
      <c r="I481" s="7">
        <f t="shared" si="226"/>
        <v>0</v>
      </c>
      <c r="J481" s="7">
        <f t="shared" si="195"/>
        <v>1</v>
      </c>
      <c r="K481" s="7">
        <f t="shared" si="196"/>
        <v>1</v>
      </c>
      <c r="L481" s="7">
        <f t="shared" si="197"/>
        <v>0</v>
      </c>
      <c r="M481" s="7">
        <f t="shared" si="198"/>
        <v>0</v>
      </c>
      <c r="N481" s="7">
        <f t="shared" si="207"/>
        <v>0</v>
      </c>
      <c r="O481" s="7">
        <f t="shared" si="208"/>
        <v>117.29334516904433</v>
      </c>
      <c r="P481" s="7">
        <f t="shared" si="227"/>
        <v>0</v>
      </c>
      <c r="Q481" s="7">
        <f t="shared" si="209"/>
        <v>117.29334516904433</v>
      </c>
      <c r="R481" s="7">
        <f t="shared" si="221"/>
        <v>-533</v>
      </c>
      <c r="S481" s="7" t="e">
        <f t="shared" si="199"/>
        <v>#N/A</v>
      </c>
      <c r="T481" s="7">
        <f t="shared" si="200"/>
        <v>140.16120591717504</v>
      </c>
      <c r="U481" s="7" t="e">
        <f t="shared" si="201"/>
        <v>#N/A</v>
      </c>
      <c r="V481" s="7">
        <f t="shared" si="216"/>
        <v>117.29334516904433</v>
      </c>
      <c r="W481" s="7">
        <f t="shared" si="217"/>
        <v>101.29334516904433</v>
      </c>
      <c r="X481" s="7" t="e">
        <f t="shared" si="202"/>
        <v>#N/A</v>
      </c>
      <c r="Y481" s="7" t="e">
        <f t="shared" si="203"/>
        <v>#N/A</v>
      </c>
      <c r="Z481" s="7" t="e">
        <f t="shared" si="204"/>
        <v>#N/A</v>
      </c>
      <c r="AA481" s="7" t="e">
        <f t="shared" si="205"/>
        <v>#N/A</v>
      </c>
      <c r="AB481" s="7">
        <f t="shared" si="218"/>
        <v>280.32241183435008</v>
      </c>
      <c r="AC481" s="7">
        <f t="shared" si="220"/>
        <v>1.0318302066274507</v>
      </c>
      <c r="AD481" s="7" t="e">
        <f t="shared" si="219"/>
        <v>#N/A</v>
      </c>
      <c r="AG481" s="7" t="e">
        <f t="shared" si="210"/>
        <v>#N/A</v>
      </c>
      <c r="AH481" s="7">
        <f t="shared" si="211"/>
        <v>140.16120591717504</v>
      </c>
      <c r="AI481" s="7" t="e">
        <f t="shared" si="212"/>
        <v>#N/A</v>
      </c>
      <c r="AJ481" s="7">
        <f t="shared" si="213"/>
        <v>140.16120591717504</v>
      </c>
      <c r="AK481" s="7" t="e">
        <v>#N/A</v>
      </c>
      <c r="AL481" s="7">
        <v>143.60760564234073</v>
      </c>
      <c r="AN481" s="7">
        <f t="shared" si="214"/>
        <v>117.29334516904433</v>
      </c>
      <c r="AO481" s="7">
        <f t="shared" si="215"/>
        <v>101.29334516904433</v>
      </c>
      <c r="AP481" s="7" t="e">
        <v>#N/A</v>
      </c>
      <c r="AQ481" s="7" t="e">
        <v>#N/A</v>
      </c>
    </row>
    <row r="482" spans="1:43" outlineLevel="1">
      <c r="A482" s="95">
        <v>-532</v>
      </c>
      <c r="B482" s="8">
        <f t="shared" si="222"/>
        <v>16923.570263069745</v>
      </c>
      <c r="C482" s="9">
        <f t="shared" si="206"/>
        <v>163.90199353808049</v>
      </c>
      <c r="D482" s="9">
        <f t="shared" si="223"/>
        <v>140.41534420588533</v>
      </c>
      <c r="E482" s="9">
        <f t="shared" si="224"/>
        <v>218.40322536334583</v>
      </c>
      <c r="F482" s="6">
        <f t="shared" si="193"/>
        <v>0</v>
      </c>
      <c r="G482" s="7">
        <f t="shared" si="194"/>
        <v>0</v>
      </c>
      <c r="H482" s="7">
        <f t="shared" si="225"/>
        <v>1</v>
      </c>
      <c r="I482" s="7">
        <f t="shared" si="226"/>
        <v>0</v>
      </c>
      <c r="J482" s="7">
        <f t="shared" si="195"/>
        <v>1</v>
      </c>
      <c r="K482" s="7">
        <f t="shared" si="196"/>
        <v>1</v>
      </c>
      <c r="L482" s="7">
        <f t="shared" si="197"/>
        <v>0</v>
      </c>
      <c r="M482" s="7">
        <f t="shared" si="198"/>
        <v>0</v>
      </c>
      <c r="N482" s="7">
        <f t="shared" si="207"/>
        <v>0</v>
      </c>
      <c r="O482" s="7">
        <f t="shared" si="208"/>
        <v>117.29334516904433</v>
      </c>
      <c r="P482" s="7">
        <f t="shared" si="227"/>
        <v>0</v>
      </c>
      <c r="Q482" s="7">
        <f t="shared" si="209"/>
        <v>117.29334516904433</v>
      </c>
      <c r="R482" s="7">
        <f t="shared" si="221"/>
        <v>-532</v>
      </c>
      <c r="S482" s="7" t="e">
        <f t="shared" si="199"/>
        <v>#N/A</v>
      </c>
      <c r="T482" s="7">
        <f t="shared" si="200"/>
        <v>140.41534420588533</v>
      </c>
      <c r="U482" s="7" t="e">
        <f t="shared" si="201"/>
        <v>#N/A</v>
      </c>
      <c r="V482" s="7">
        <f t="shared" si="216"/>
        <v>117.29334516904433</v>
      </c>
      <c r="W482" s="7">
        <f t="shared" si="217"/>
        <v>101.29334516904433</v>
      </c>
      <c r="X482" s="7" t="e">
        <f t="shared" si="202"/>
        <v>#N/A</v>
      </c>
      <c r="Y482" s="7" t="e">
        <f t="shared" si="203"/>
        <v>#N/A</v>
      </c>
      <c r="Z482" s="7" t="e">
        <f t="shared" si="204"/>
        <v>#N/A</v>
      </c>
      <c r="AA482" s="7" t="e">
        <f t="shared" si="205"/>
        <v>#N/A</v>
      </c>
      <c r="AB482" s="7">
        <f t="shared" si="218"/>
        <v>280.83068841177067</v>
      </c>
      <c r="AC482" s="7">
        <f t="shared" si="220"/>
        <v>1.0317878996133831</v>
      </c>
      <c r="AD482" s="7" t="e">
        <f t="shared" si="219"/>
        <v>#N/A</v>
      </c>
      <c r="AG482" s="7" t="e">
        <f t="shared" si="210"/>
        <v>#N/A</v>
      </c>
      <c r="AH482" s="7">
        <f t="shared" si="211"/>
        <v>140.41534420588533</v>
      </c>
      <c r="AI482" s="7" t="e">
        <f t="shared" si="212"/>
        <v>#N/A</v>
      </c>
      <c r="AJ482" s="7">
        <f t="shared" si="213"/>
        <v>140.41534420588533</v>
      </c>
      <c r="AK482" s="7" t="e">
        <v>#N/A</v>
      </c>
      <c r="AL482" s="7">
        <v>143.85769490325072</v>
      </c>
      <c r="AN482" s="7">
        <f t="shared" si="214"/>
        <v>117.29334516904433</v>
      </c>
      <c r="AO482" s="7">
        <f t="shared" si="215"/>
        <v>101.29334516904433</v>
      </c>
      <c r="AP482" s="7" t="e">
        <v>#N/A</v>
      </c>
      <c r="AQ482" s="7" t="e">
        <v>#N/A</v>
      </c>
    </row>
    <row r="483" spans="1:43" outlineLevel="1">
      <c r="A483" s="95">
        <v>-531</v>
      </c>
      <c r="B483" s="8">
        <f t="shared" si="222"/>
        <v>17780.637374401093</v>
      </c>
      <c r="C483" s="9">
        <f t="shared" si="206"/>
        <v>166.33334139982867</v>
      </c>
      <c r="D483" s="9">
        <f t="shared" si="223"/>
        <v>140.66932018363835</v>
      </c>
      <c r="E483" s="9">
        <f t="shared" si="224"/>
        <v>218.21141260621258</v>
      </c>
      <c r="F483" s="6">
        <f t="shared" si="193"/>
        <v>0</v>
      </c>
      <c r="G483" s="7">
        <f t="shared" si="194"/>
        <v>0</v>
      </c>
      <c r="H483" s="7">
        <f t="shared" si="225"/>
        <v>1</v>
      </c>
      <c r="I483" s="7">
        <f t="shared" si="226"/>
        <v>0</v>
      </c>
      <c r="J483" s="7">
        <f t="shared" si="195"/>
        <v>1</v>
      </c>
      <c r="K483" s="7">
        <f t="shared" si="196"/>
        <v>1</v>
      </c>
      <c r="L483" s="7">
        <f t="shared" si="197"/>
        <v>0</v>
      </c>
      <c r="M483" s="7">
        <f t="shared" si="198"/>
        <v>0</v>
      </c>
      <c r="N483" s="7">
        <f t="shared" si="207"/>
        <v>0</v>
      </c>
      <c r="O483" s="7">
        <f t="shared" si="208"/>
        <v>117.29334516904433</v>
      </c>
      <c r="P483" s="7">
        <f t="shared" si="227"/>
        <v>0</v>
      </c>
      <c r="Q483" s="7">
        <f t="shared" si="209"/>
        <v>117.29334516904433</v>
      </c>
      <c r="R483" s="7">
        <f t="shared" si="221"/>
        <v>-531</v>
      </c>
      <c r="S483" s="7" t="e">
        <f t="shared" si="199"/>
        <v>#N/A</v>
      </c>
      <c r="T483" s="7">
        <f t="shared" si="200"/>
        <v>140.66932018363835</v>
      </c>
      <c r="U483" s="7" t="e">
        <f t="shared" si="201"/>
        <v>#N/A</v>
      </c>
      <c r="V483" s="7">
        <f t="shared" si="216"/>
        <v>117.29334516904433</v>
      </c>
      <c r="W483" s="7">
        <f t="shared" si="217"/>
        <v>101.29334516904433</v>
      </c>
      <c r="X483" s="7" t="e">
        <f t="shared" si="202"/>
        <v>#N/A</v>
      </c>
      <c r="Y483" s="7" t="e">
        <f t="shared" si="203"/>
        <v>#N/A</v>
      </c>
      <c r="Z483" s="7" t="e">
        <f t="shared" si="204"/>
        <v>#N/A</v>
      </c>
      <c r="AA483" s="7" t="e">
        <f t="shared" si="205"/>
        <v>#N/A</v>
      </c>
      <c r="AB483" s="7">
        <f t="shared" si="218"/>
        <v>281.3386403672767</v>
      </c>
      <c r="AC483" s="7">
        <f t="shared" si="220"/>
        <v>1.0317479330125163</v>
      </c>
      <c r="AD483" s="7" t="e">
        <f t="shared" si="219"/>
        <v>#N/A</v>
      </c>
      <c r="AG483" s="7" t="e">
        <f t="shared" si="210"/>
        <v>#N/A</v>
      </c>
      <c r="AH483" s="7">
        <f t="shared" si="211"/>
        <v>140.66932018363835</v>
      </c>
      <c r="AI483" s="7" t="e">
        <f t="shared" si="212"/>
        <v>#N/A</v>
      </c>
      <c r="AJ483" s="7">
        <f t="shared" si="213"/>
        <v>140.66932018363835</v>
      </c>
      <c r="AK483" s="7" t="e">
        <v>#N/A</v>
      </c>
      <c r="AL483" s="7">
        <v>144.10705527467925</v>
      </c>
      <c r="AN483" s="7">
        <f t="shared" si="214"/>
        <v>117.29334516904433</v>
      </c>
      <c r="AO483" s="7">
        <f t="shared" si="215"/>
        <v>101.29334516904433</v>
      </c>
      <c r="AP483" s="7" t="e">
        <v>#N/A</v>
      </c>
      <c r="AQ483" s="7" t="e">
        <v>#N/A</v>
      </c>
    </row>
    <row r="484" spans="1:43" outlineLevel="1">
      <c r="A484" s="95">
        <v>-530</v>
      </c>
      <c r="B484" s="8">
        <f t="shared" si="222"/>
        <v>18666.543430474667</v>
      </c>
      <c r="C484" s="9">
        <f t="shared" si="206"/>
        <v>168.9035513946028</v>
      </c>
      <c r="D484" s="9">
        <f t="shared" si="223"/>
        <v>140.92312036102743</v>
      </c>
      <c r="E484" s="9">
        <f t="shared" si="224"/>
        <v>218.02052389585921</v>
      </c>
      <c r="F484" s="6">
        <f t="shared" si="193"/>
        <v>0</v>
      </c>
      <c r="G484" s="7">
        <f t="shared" si="194"/>
        <v>0</v>
      </c>
      <c r="H484" s="7">
        <f t="shared" si="225"/>
        <v>1</v>
      </c>
      <c r="I484" s="7">
        <f t="shared" si="226"/>
        <v>0</v>
      </c>
      <c r="J484" s="7">
        <f t="shared" si="195"/>
        <v>1</v>
      </c>
      <c r="K484" s="7">
        <f t="shared" si="196"/>
        <v>1</v>
      </c>
      <c r="L484" s="7">
        <f t="shared" si="197"/>
        <v>0</v>
      </c>
      <c r="M484" s="7">
        <f t="shared" si="198"/>
        <v>0</v>
      </c>
      <c r="N484" s="7">
        <f t="shared" si="207"/>
        <v>0</v>
      </c>
      <c r="O484" s="7">
        <f t="shared" si="208"/>
        <v>117.29334516904433</v>
      </c>
      <c r="P484" s="7">
        <f t="shared" si="227"/>
        <v>0</v>
      </c>
      <c r="Q484" s="7">
        <f t="shared" si="209"/>
        <v>117.29334516904433</v>
      </c>
      <c r="R484" s="7">
        <f t="shared" si="221"/>
        <v>-530</v>
      </c>
      <c r="S484" s="7" t="e">
        <f t="shared" si="199"/>
        <v>#N/A</v>
      </c>
      <c r="T484" s="7">
        <f t="shared" si="200"/>
        <v>140.92312036102743</v>
      </c>
      <c r="U484" s="7" t="e">
        <f t="shared" si="201"/>
        <v>#N/A</v>
      </c>
      <c r="V484" s="7">
        <f t="shared" si="216"/>
        <v>117.29334516904433</v>
      </c>
      <c r="W484" s="7">
        <f t="shared" si="217"/>
        <v>101.29334516904433</v>
      </c>
      <c r="X484" s="7" t="e">
        <f t="shared" si="202"/>
        <v>#N/A</v>
      </c>
      <c r="Y484" s="7" t="e">
        <f t="shared" si="203"/>
        <v>#N/A</v>
      </c>
      <c r="Z484" s="7" t="e">
        <f t="shared" si="204"/>
        <v>#N/A</v>
      </c>
      <c r="AA484" s="7" t="e">
        <f t="shared" si="205"/>
        <v>#N/A</v>
      </c>
      <c r="AB484" s="7">
        <f t="shared" si="218"/>
        <v>281.84624072205486</v>
      </c>
      <c r="AC484" s="7">
        <f t="shared" si="220"/>
        <v>1.0317046719108764</v>
      </c>
      <c r="AD484" s="7" t="e">
        <f t="shared" si="219"/>
        <v>#N/A</v>
      </c>
      <c r="AG484" s="7" t="e">
        <f t="shared" si="210"/>
        <v>#N/A</v>
      </c>
      <c r="AH484" s="7">
        <f t="shared" si="211"/>
        <v>140.92312036102743</v>
      </c>
      <c r="AI484" s="7" t="e">
        <f t="shared" si="212"/>
        <v>#N/A</v>
      </c>
      <c r="AJ484" s="7">
        <f t="shared" si="213"/>
        <v>140.92312036102743</v>
      </c>
      <c r="AK484" s="7" t="e">
        <v>#N/A</v>
      </c>
      <c r="AL484" s="7">
        <v>144.355679902178</v>
      </c>
      <c r="AN484" s="7">
        <f t="shared" si="214"/>
        <v>117.29334516904433</v>
      </c>
      <c r="AO484" s="7">
        <f t="shared" si="215"/>
        <v>101.29334516904433</v>
      </c>
      <c r="AP484" s="7" t="e">
        <v>#N/A</v>
      </c>
      <c r="AQ484" s="7" t="e">
        <v>#N/A</v>
      </c>
    </row>
    <row r="485" spans="1:43" outlineLevel="1">
      <c r="A485" s="95">
        <v>-529</v>
      </c>
      <c r="B485" s="8">
        <f t="shared" si="222"/>
        <v>19581.769079911126</v>
      </c>
      <c r="C485" s="9">
        <f t="shared" si="206"/>
        <v>171.6172800351072</v>
      </c>
      <c r="D485" s="9">
        <f t="shared" si="223"/>
        <v>141.17673124864595</v>
      </c>
      <c r="E485" s="9">
        <f t="shared" si="224"/>
        <v>217.83080079626743</v>
      </c>
      <c r="F485" s="6">
        <f t="shared" si="193"/>
        <v>0</v>
      </c>
      <c r="G485" s="7">
        <f t="shared" si="194"/>
        <v>0</v>
      </c>
      <c r="H485" s="7">
        <f t="shared" si="225"/>
        <v>1</v>
      </c>
      <c r="I485" s="7">
        <f t="shared" si="226"/>
        <v>0</v>
      </c>
      <c r="J485" s="7">
        <f t="shared" si="195"/>
        <v>1</v>
      </c>
      <c r="K485" s="7">
        <f t="shared" si="196"/>
        <v>1</v>
      </c>
      <c r="L485" s="7">
        <f t="shared" si="197"/>
        <v>0</v>
      </c>
      <c r="M485" s="7">
        <f t="shared" si="198"/>
        <v>0</v>
      </c>
      <c r="N485" s="7">
        <f t="shared" si="207"/>
        <v>0</v>
      </c>
      <c r="O485" s="7">
        <f t="shared" si="208"/>
        <v>117.29334516904433</v>
      </c>
      <c r="P485" s="7">
        <f t="shared" si="227"/>
        <v>0</v>
      </c>
      <c r="Q485" s="7">
        <f t="shared" si="209"/>
        <v>117.29334516904433</v>
      </c>
      <c r="R485" s="7">
        <f t="shared" si="221"/>
        <v>-529</v>
      </c>
      <c r="S485" s="7" t="e">
        <f t="shared" si="199"/>
        <v>#N/A</v>
      </c>
      <c r="T485" s="7">
        <f t="shared" si="200"/>
        <v>141.17673124864595</v>
      </c>
      <c r="U485" s="7" t="e">
        <f t="shared" si="201"/>
        <v>#N/A</v>
      </c>
      <c r="V485" s="7">
        <f t="shared" si="216"/>
        <v>117.29334516904433</v>
      </c>
      <c r="W485" s="7">
        <f t="shared" si="217"/>
        <v>101.29334516904433</v>
      </c>
      <c r="X485" s="7" t="e">
        <f t="shared" si="202"/>
        <v>#N/A</v>
      </c>
      <c r="Y485" s="7" t="e">
        <f t="shared" si="203"/>
        <v>#N/A</v>
      </c>
      <c r="Z485" s="7" t="e">
        <f t="shared" si="204"/>
        <v>#N/A</v>
      </c>
      <c r="AA485" s="7" t="e">
        <f t="shared" si="205"/>
        <v>#N/A</v>
      </c>
      <c r="AB485" s="7">
        <f t="shared" si="218"/>
        <v>282.3534624972919</v>
      </c>
      <c r="AC485" s="7">
        <f t="shared" si="220"/>
        <v>1.0316581227900326</v>
      </c>
      <c r="AD485" s="7" t="e">
        <f t="shared" si="219"/>
        <v>#N/A</v>
      </c>
      <c r="AG485" s="7" t="e">
        <f t="shared" si="210"/>
        <v>#N/A</v>
      </c>
      <c r="AH485" s="7">
        <f t="shared" si="211"/>
        <v>141.17673124864595</v>
      </c>
      <c r="AI485" s="7" t="e">
        <f t="shared" si="212"/>
        <v>#N/A</v>
      </c>
      <c r="AJ485" s="7">
        <f t="shared" si="213"/>
        <v>141.17673124864595</v>
      </c>
      <c r="AK485" s="7" t="e">
        <v>#N/A</v>
      </c>
      <c r="AL485" s="7">
        <v>144.60356574599606</v>
      </c>
      <c r="AN485" s="7">
        <f t="shared" si="214"/>
        <v>117.29334516904433</v>
      </c>
      <c r="AO485" s="7">
        <f t="shared" si="215"/>
        <v>101.29334516904433</v>
      </c>
      <c r="AP485" s="7" t="e">
        <v>#N/A</v>
      </c>
      <c r="AQ485" s="7" t="e">
        <v>#N/A</v>
      </c>
    </row>
    <row r="486" spans="1:43" outlineLevel="1">
      <c r="A486" s="95">
        <v>-528</v>
      </c>
      <c r="B486" s="8">
        <f t="shared" si="222"/>
        <v>20526.799449057078</v>
      </c>
      <c r="C486" s="9">
        <f t="shared" si="206"/>
        <v>174.47915695731837</v>
      </c>
      <c r="D486" s="9">
        <f t="shared" si="223"/>
        <v>141.43016224527074</v>
      </c>
      <c r="E486" s="9">
        <f t="shared" si="224"/>
        <v>217.64199659016958</v>
      </c>
      <c r="F486" s="6">
        <f t="shared" si="193"/>
        <v>0</v>
      </c>
      <c r="G486" s="7">
        <f t="shared" si="194"/>
        <v>0</v>
      </c>
      <c r="H486" s="7">
        <f t="shared" si="225"/>
        <v>1</v>
      </c>
      <c r="I486" s="7">
        <f t="shared" si="226"/>
        <v>0</v>
      </c>
      <c r="J486" s="7">
        <f t="shared" si="195"/>
        <v>1</v>
      </c>
      <c r="K486" s="7">
        <f t="shared" si="196"/>
        <v>1</v>
      </c>
      <c r="L486" s="7">
        <f t="shared" si="197"/>
        <v>0</v>
      </c>
      <c r="M486" s="7">
        <f t="shared" si="198"/>
        <v>0</v>
      </c>
      <c r="N486" s="7">
        <f t="shared" si="207"/>
        <v>0</v>
      </c>
      <c r="O486" s="7">
        <f t="shared" si="208"/>
        <v>117.29334516904433</v>
      </c>
      <c r="P486" s="7">
        <f t="shared" si="227"/>
        <v>0</v>
      </c>
      <c r="Q486" s="7">
        <f t="shared" si="209"/>
        <v>117.29334516904433</v>
      </c>
      <c r="R486" s="7">
        <f t="shared" si="221"/>
        <v>-528</v>
      </c>
      <c r="S486" s="7" t="e">
        <f t="shared" si="199"/>
        <v>#N/A</v>
      </c>
      <c r="T486" s="7">
        <f t="shared" si="200"/>
        <v>141.43016224527074</v>
      </c>
      <c r="U486" s="7" t="e">
        <f t="shared" si="201"/>
        <v>#N/A</v>
      </c>
      <c r="V486" s="7">
        <f t="shared" si="216"/>
        <v>117.29334516904433</v>
      </c>
      <c r="W486" s="7">
        <f t="shared" si="217"/>
        <v>101.29334516904433</v>
      </c>
      <c r="X486" s="7" t="e">
        <f t="shared" si="202"/>
        <v>#N/A</v>
      </c>
      <c r="Y486" s="7" t="e">
        <f t="shared" si="203"/>
        <v>#N/A</v>
      </c>
      <c r="Z486" s="7" t="e">
        <f t="shared" si="204"/>
        <v>#N/A</v>
      </c>
      <c r="AA486" s="7" t="e">
        <f t="shared" si="205"/>
        <v>#N/A</v>
      </c>
      <c r="AB486" s="7">
        <f t="shared" si="218"/>
        <v>282.86032449054147</v>
      </c>
      <c r="AC486" s="7">
        <f t="shared" si="220"/>
        <v>1.0316139152077353</v>
      </c>
      <c r="AD486" s="7" t="e">
        <f t="shared" si="219"/>
        <v>#N/A</v>
      </c>
      <c r="AG486" s="7" t="e">
        <f t="shared" si="210"/>
        <v>#N/A</v>
      </c>
      <c r="AH486" s="7">
        <f t="shared" si="211"/>
        <v>141.43016224527074</v>
      </c>
      <c r="AI486" s="7" t="e">
        <f t="shared" si="212"/>
        <v>#N/A</v>
      </c>
      <c r="AJ486" s="7">
        <f t="shared" si="213"/>
        <v>141.43016224527074</v>
      </c>
      <c r="AK486" s="7" t="e">
        <v>#N/A</v>
      </c>
      <c r="AL486" s="7">
        <v>144.85070976638235</v>
      </c>
      <c r="AN486" s="7">
        <f t="shared" si="214"/>
        <v>117.29334516904433</v>
      </c>
      <c r="AO486" s="7">
        <f t="shared" si="215"/>
        <v>101.29334516904433</v>
      </c>
      <c r="AP486" s="7" t="e">
        <v>#N/A</v>
      </c>
      <c r="AQ486" s="7" t="e">
        <v>#N/A</v>
      </c>
    </row>
    <row r="487" spans="1:43" outlineLevel="1">
      <c r="A487" s="95">
        <v>-527</v>
      </c>
      <c r="B487" s="8">
        <f t="shared" si="222"/>
        <v>21502.106376617907</v>
      </c>
      <c r="C487" s="9">
        <f t="shared" si="206"/>
        <v>177.49383710931869</v>
      </c>
      <c r="D487" s="9">
        <f t="shared" si="223"/>
        <v>141.68339223210072</v>
      </c>
      <c r="E487" s="9">
        <f t="shared" si="224"/>
        <v>217.45423077123488</v>
      </c>
      <c r="F487" s="6">
        <f t="shared" si="193"/>
        <v>0</v>
      </c>
      <c r="G487" s="7">
        <f t="shared" si="194"/>
        <v>0</v>
      </c>
      <c r="H487" s="7">
        <f t="shared" si="225"/>
        <v>1</v>
      </c>
      <c r="I487" s="7">
        <f t="shared" si="226"/>
        <v>0</v>
      </c>
      <c r="J487" s="7">
        <f t="shared" si="195"/>
        <v>1</v>
      </c>
      <c r="K487" s="7">
        <f t="shared" si="196"/>
        <v>1</v>
      </c>
      <c r="L487" s="7">
        <f t="shared" si="197"/>
        <v>0</v>
      </c>
      <c r="M487" s="7">
        <f t="shared" si="198"/>
        <v>0</v>
      </c>
      <c r="N487" s="7">
        <f t="shared" si="207"/>
        <v>0</v>
      </c>
      <c r="O487" s="7">
        <f t="shared" si="208"/>
        <v>117.29334516904433</v>
      </c>
      <c r="P487" s="7">
        <f t="shared" si="227"/>
        <v>0</v>
      </c>
      <c r="Q487" s="7">
        <f t="shared" si="209"/>
        <v>117.29334516904433</v>
      </c>
      <c r="R487" s="7">
        <f t="shared" si="221"/>
        <v>-527</v>
      </c>
      <c r="S487" s="7" t="e">
        <f t="shared" si="199"/>
        <v>#N/A</v>
      </c>
      <c r="T487" s="7">
        <f t="shared" si="200"/>
        <v>141.68339223210072</v>
      </c>
      <c r="U487" s="7" t="e">
        <f t="shared" si="201"/>
        <v>#N/A</v>
      </c>
      <c r="V487" s="7">
        <f t="shared" si="216"/>
        <v>117.29334516904433</v>
      </c>
      <c r="W487" s="7">
        <f t="shared" si="217"/>
        <v>101.29334516904433</v>
      </c>
      <c r="X487" s="7" t="e">
        <f t="shared" si="202"/>
        <v>#N/A</v>
      </c>
      <c r="Y487" s="7" t="e">
        <f t="shared" si="203"/>
        <v>#N/A</v>
      </c>
      <c r="Z487" s="7" t="e">
        <f t="shared" si="204"/>
        <v>#N/A</v>
      </c>
      <c r="AA487" s="7" t="e">
        <f t="shared" si="205"/>
        <v>#N/A</v>
      </c>
      <c r="AB487" s="7">
        <f t="shared" si="218"/>
        <v>283.36678446420143</v>
      </c>
      <c r="AC487" s="7">
        <f t="shared" si="220"/>
        <v>1.0315645526237858</v>
      </c>
      <c r="AD487" s="7" t="e">
        <f t="shared" si="219"/>
        <v>#N/A</v>
      </c>
      <c r="AG487" s="7" t="e">
        <f t="shared" si="210"/>
        <v>#N/A</v>
      </c>
      <c r="AH487" s="7">
        <f t="shared" si="211"/>
        <v>141.68339223210072</v>
      </c>
      <c r="AI487" s="7" t="e">
        <f t="shared" si="212"/>
        <v>#N/A</v>
      </c>
      <c r="AJ487" s="7">
        <f t="shared" si="213"/>
        <v>141.68339223210072</v>
      </c>
      <c r="AK487" s="7" t="e">
        <v>#N/A</v>
      </c>
      <c r="AL487" s="7">
        <v>145.09710653940019</v>
      </c>
      <c r="AN487" s="7">
        <f t="shared" si="214"/>
        <v>117.29334516904433</v>
      </c>
      <c r="AO487" s="7">
        <f t="shared" si="215"/>
        <v>101.29334516904433</v>
      </c>
      <c r="AP487" s="7" t="e">
        <v>#N/A</v>
      </c>
      <c r="AQ487" s="7" t="e">
        <v>#N/A</v>
      </c>
    </row>
    <row r="488" spans="1:43" outlineLevel="1">
      <c r="A488" s="95">
        <v>-526</v>
      </c>
      <c r="B488" s="8">
        <f t="shared" si="222"/>
        <v>22508.174845695496</v>
      </c>
      <c r="C488" s="9">
        <f t="shared" si="206"/>
        <v>180.66589916014573</v>
      </c>
      <c r="D488" s="9">
        <f t="shared" si="223"/>
        <v>141.93643060791274</v>
      </c>
      <c r="E488" s="9">
        <f t="shared" si="224"/>
        <v>217.26762283313249</v>
      </c>
      <c r="F488" s="6">
        <f t="shared" si="193"/>
        <v>0</v>
      </c>
      <c r="G488" s="7">
        <f t="shared" si="194"/>
        <v>0</v>
      </c>
      <c r="H488" s="7">
        <f t="shared" si="225"/>
        <v>1</v>
      </c>
      <c r="I488" s="7">
        <f t="shared" si="226"/>
        <v>0</v>
      </c>
      <c r="J488" s="7">
        <f t="shared" si="195"/>
        <v>1</v>
      </c>
      <c r="K488" s="7">
        <f t="shared" si="196"/>
        <v>1</v>
      </c>
      <c r="L488" s="7">
        <f t="shared" si="197"/>
        <v>0</v>
      </c>
      <c r="M488" s="7">
        <f t="shared" si="198"/>
        <v>0</v>
      </c>
      <c r="N488" s="7">
        <f t="shared" si="207"/>
        <v>0</v>
      </c>
      <c r="O488" s="7">
        <f t="shared" si="208"/>
        <v>117.29334516904433</v>
      </c>
      <c r="P488" s="7">
        <f t="shared" si="227"/>
        <v>0</v>
      </c>
      <c r="Q488" s="7">
        <f t="shared" si="209"/>
        <v>117.29334516904433</v>
      </c>
      <c r="R488" s="7">
        <f t="shared" si="221"/>
        <v>-526</v>
      </c>
      <c r="S488" s="7" t="e">
        <f t="shared" si="199"/>
        <v>#N/A</v>
      </c>
      <c r="T488" s="7">
        <f t="shared" si="200"/>
        <v>141.93643060791274</v>
      </c>
      <c r="U488" s="7" t="e">
        <f t="shared" si="201"/>
        <v>#N/A</v>
      </c>
      <c r="V488" s="7">
        <f t="shared" si="216"/>
        <v>117.29334516904433</v>
      </c>
      <c r="W488" s="7">
        <f t="shared" si="217"/>
        <v>101.29334516904433</v>
      </c>
      <c r="X488" s="7" t="e">
        <f t="shared" si="202"/>
        <v>#N/A</v>
      </c>
      <c r="Y488" s="7" t="e">
        <f t="shared" si="203"/>
        <v>#N/A</v>
      </c>
      <c r="Z488" s="7" t="e">
        <f t="shared" si="204"/>
        <v>#N/A</v>
      </c>
      <c r="AA488" s="7" t="e">
        <f t="shared" si="205"/>
        <v>#N/A</v>
      </c>
      <c r="AB488" s="7">
        <f t="shared" si="218"/>
        <v>283.87286121582548</v>
      </c>
      <c r="AC488" s="7">
        <f t="shared" si="220"/>
        <v>1.0315175323927304</v>
      </c>
      <c r="AD488" s="7" t="e">
        <f t="shared" si="219"/>
        <v>#N/A</v>
      </c>
      <c r="AG488" s="7" t="e">
        <f t="shared" si="210"/>
        <v>#N/A</v>
      </c>
      <c r="AH488" s="7">
        <f t="shared" si="211"/>
        <v>141.93643060791274</v>
      </c>
      <c r="AI488" s="7" t="e">
        <f t="shared" si="212"/>
        <v>#N/A</v>
      </c>
      <c r="AJ488" s="7">
        <f t="shared" si="213"/>
        <v>141.93643060791274</v>
      </c>
      <c r="AK488" s="7" t="e">
        <v>#N/A</v>
      </c>
      <c r="AL488" s="7">
        <v>145.34275159478705</v>
      </c>
      <c r="AN488" s="7">
        <f t="shared" si="214"/>
        <v>117.29334516904433</v>
      </c>
      <c r="AO488" s="7">
        <f t="shared" si="215"/>
        <v>101.29334516904433</v>
      </c>
      <c r="AP488" s="7" t="e">
        <v>#N/A</v>
      </c>
      <c r="AQ488" s="7" t="e">
        <v>#N/A</v>
      </c>
    </row>
    <row r="489" spans="1:43" outlineLevel="1">
      <c r="A489" s="95">
        <v>-525</v>
      </c>
      <c r="B489" s="8">
        <f t="shared" si="222"/>
        <v>23545.485504910499</v>
      </c>
      <c r="C489" s="9">
        <f t="shared" si="206"/>
        <v>183.99999839067459</v>
      </c>
      <c r="D489" s="9">
        <f t="shared" si="223"/>
        <v>142.18926388330016</v>
      </c>
      <c r="E489" s="9">
        <f t="shared" si="224"/>
        <v>217.0819260585948</v>
      </c>
      <c r="F489" s="6">
        <f t="shared" si="193"/>
        <v>0</v>
      </c>
      <c r="G489" s="7">
        <f t="shared" si="194"/>
        <v>0</v>
      </c>
      <c r="H489" s="7">
        <f t="shared" si="225"/>
        <v>1</v>
      </c>
      <c r="I489" s="7">
        <f t="shared" si="226"/>
        <v>0</v>
      </c>
      <c r="J489" s="7">
        <f t="shared" si="195"/>
        <v>1</v>
      </c>
      <c r="K489" s="7">
        <f t="shared" si="196"/>
        <v>1</v>
      </c>
      <c r="L489" s="7">
        <f t="shared" si="197"/>
        <v>0</v>
      </c>
      <c r="M489" s="7">
        <f t="shared" si="198"/>
        <v>0</v>
      </c>
      <c r="N489" s="7">
        <f t="shared" si="207"/>
        <v>0</v>
      </c>
      <c r="O489" s="7">
        <f t="shared" si="208"/>
        <v>117.29334516904433</v>
      </c>
      <c r="P489" s="7">
        <f t="shared" si="227"/>
        <v>0</v>
      </c>
      <c r="Q489" s="7">
        <f t="shared" si="209"/>
        <v>117.29334516904433</v>
      </c>
      <c r="R489" s="7">
        <f t="shared" si="221"/>
        <v>-525</v>
      </c>
      <c r="S489" s="7" t="e">
        <f t="shared" si="199"/>
        <v>#N/A</v>
      </c>
      <c r="T489" s="7">
        <f t="shared" si="200"/>
        <v>142.18926388330016</v>
      </c>
      <c r="U489" s="7" t="e">
        <f t="shared" si="201"/>
        <v>#N/A</v>
      </c>
      <c r="V489" s="7">
        <f t="shared" si="216"/>
        <v>117.29334516904433</v>
      </c>
      <c r="W489" s="7">
        <f t="shared" si="217"/>
        <v>101.29334516904433</v>
      </c>
      <c r="X489" s="7" t="e">
        <f t="shared" si="202"/>
        <v>#N/A</v>
      </c>
      <c r="Y489" s="7" t="e">
        <f t="shared" si="203"/>
        <v>#N/A</v>
      </c>
      <c r="Z489" s="7" t="e">
        <f t="shared" si="204"/>
        <v>#N/A</v>
      </c>
      <c r="AA489" s="7" t="e">
        <f t="shared" si="205"/>
        <v>#N/A</v>
      </c>
      <c r="AB489" s="7">
        <f t="shared" si="218"/>
        <v>284.37852776660031</v>
      </c>
      <c r="AC489" s="7">
        <f t="shared" si="220"/>
        <v>1.0314672390062272</v>
      </c>
      <c r="AD489" s="7" t="e">
        <f t="shared" si="219"/>
        <v>#N/A</v>
      </c>
      <c r="AG489" s="7" t="e">
        <f t="shared" si="210"/>
        <v>#N/A</v>
      </c>
      <c r="AH489" s="7">
        <f t="shared" si="211"/>
        <v>142.18926388330016</v>
      </c>
      <c r="AI489" s="7" t="e">
        <f t="shared" si="212"/>
        <v>#N/A</v>
      </c>
      <c r="AJ489" s="7">
        <f t="shared" si="213"/>
        <v>142.18926388330016</v>
      </c>
      <c r="AK489" s="7" t="e">
        <v>#N/A</v>
      </c>
      <c r="AL489" s="7">
        <v>145.58764284646628</v>
      </c>
      <c r="AN489" s="7">
        <f t="shared" si="214"/>
        <v>117.29334516904433</v>
      </c>
      <c r="AO489" s="7">
        <f t="shared" si="215"/>
        <v>101.29334516904433</v>
      </c>
      <c r="AP489" s="7" t="e">
        <v>#N/A</v>
      </c>
      <c r="AQ489" s="7" t="e">
        <v>#N/A</v>
      </c>
    </row>
    <row r="490" spans="1:43" outlineLevel="1">
      <c r="A490" s="95">
        <v>-524</v>
      </c>
      <c r="B490" s="8">
        <f t="shared" si="222"/>
        <v>24614.518941848422</v>
      </c>
      <c r="C490" s="9">
        <f t="shared" si="206"/>
        <v>187.50076443688175</v>
      </c>
      <c r="D490" s="9">
        <f t="shared" si="223"/>
        <v>142.44187856885637</v>
      </c>
      <c r="E490" s="9">
        <f t="shared" si="224"/>
        <v>216.8973820116035</v>
      </c>
      <c r="F490" s="6">
        <f t="shared" si="193"/>
        <v>0</v>
      </c>
      <c r="G490" s="7">
        <f t="shared" si="194"/>
        <v>0</v>
      </c>
      <c r="H490" s="7">
        <f t="shared" si="225"/>
        <v>1</v>
      </c>
      <c r="I490" s="7">
        <f t="shared" si="226"/>
        <v>0</v>
      </c>
      <c r="J490" s="7">
        <f t="shared" si="195"/>
        <v>1</v>
      </c>
      <c r="K490" s="7">
        <f t="shared" si="196"/>
        <v>1</v>
      </c>
      <c r="L490" s="7">
        <f t="shared" si="197"/>
        <v>0</v>
      </c>
      <c r="M490" s="7">
        <f t="shared" si="198"/>
        <v>0</v>
      </c>
      <c r="N490" s="7">
        <f t="shared" si="207"/>
        <v>0</v>
      </c>
      <c r="O490" s="7">
        <f t="shared" si="208"/>
        <v>117.29334516904433</v>
      </c>
      <c r="P490" s="7">
        <f t="shared" si="227"/>
        <v>0</v>
      </c>
      <c r="Q490" s="7">
        <f t="shared" si="209"/>
        <v>117.29334516904433</v>
      </c>
      <c r="R490" s="7">
        <f t="shared" si="221"/>
        <v>-524</v>
      </c>
      <c r="S490" s="7" t="e">
        <f t="shared" si="199"/>
        <v>#N/A</v>
      </c>
      <c r="T490" s="7">
        <f t="shared" si="200"/>
        <v>142.44187856885637</v>
      </c>
      <c r="U490" s="7" t="e">
        <f t="shared" si="201"/>
        <v>#N/A</v>
      </c>
      <c r="V490" s="7">
        <f t="shared" si="216"/>
        <v>117.29334516904433</v>
      </c>
      <c r="W490" s="7">
        <f t="shared" si="217"/>
        <v>101.29334516904433</v>
      </c>
      <c r="X490" s="7" t="e">
        <f t="shared" si="202"/>
        <v>#N/A</v>
      </c>
      <c r="Y490" s="7" t="e">
        <f t="shared" si="203"/>
        <v>#N/A</v>
      </c>
      <c r="Z490" s="7" t="e">
        <f t="shared" si="204"/>
        <v>#N/A</v>
      </c>
      <c r="AA490" s="7" t="e">
        <f t="shared" si="205"/>
        <v>#N/A</v>
      </c>
      <c r="AB490" s="7">
        <f t="shared" si="218"/>
        <v>284.88375713771273</v>
      </c>
      <c r="AC490" s="7">
        <f t="shared" si="220"/>
        <v>1.031413680032732</v>
      </c>
      <c r="AD490" s="7" t="e">
        <f t="shared" si="219"/>
        <v>#N/A</v>
      </c>
      <c r="AG490" s="7" t="e">
        <f t="shared" si="210"/>
        <v>#N/A</v>
      </c>
      <c r="AH490" s="7">
        <f t="shared" si="211"/>
        <v>142.44187856885637</v>
      </c>
      <c r="AI490" s="7" t="e">
        <f t="shared" si="212"/>
        <v>#N/A</v>
      </c>
      <c r="AJ490" s="7">
        <f t="shared" si="213"/>
        <v>142.44187856885637</v>
      </c>
      <c r="AK490" s="7" t="e">
        <v>#N/A</v>
      </c>
      <c r="AL490" s="7">
        <v>145.83177534733827</v>
      </c>
      <c r="AN490" s="7">
        <f t="shared" si="214"/>
        <v>117.29334516904433</v>
      </c>
      <c r="AO490" s="7">
        <f t="shared" si="215"/>
        <v>101.29334516904433</v>
      </c>
      <c r="AP490" s="7" t="e">
        <v>#N/A</v>
      </c>
      <c r="AQ490" s="7" t="e">
        <v>#N/A</v>
      </c>
    </row>
    <row r="491" spans="1:43" outlineLevel="1">
      <c r="A491" s="95">
        <v>-523</v>
      </c>
      <c r="B491" s="8">
        <f t="shared" si="222"/>
        <v>25715.761155529235</v>
      </c>
      <c r="C491" s="9">
        <f t="shared" si="206"/>
        <v>191.17282693474371</v>
      </c>
      <c r="D491" s="9">
        <f t="shared" si="223"/>
        <v>142.69428406335823</v>
      </c>
      <c r="E491" s="9">
        <f t="shared" si="224"/>
        <v>216.71374397489049</v>
      </c>
      <c r="F491" s="6">
        <f t="shared" si="193"/>
        <v>0</v>
      </c>
      <c r="G491" s="7">
        <f t="shared" si="194"/>
        <v>0</v>
      </c>
      <c r="H491" s="7">
        <f t="shared" si="225"/>
        <v>1</v>
      </c>
      <c r="I491" s="7">
        <f t="shared" si="226"/>
        <v>0</v>
      </c>
      <c r="J491" s="7">
        <f t="shared" si="195"/>
        <v>1</v>
      </c>
      <c r="K491" s="7">
        <f t="shared" si="196"/>
        <v>1</v>
      </c>
      <c r="L491" s="7">
        <f t="shared" si="197"/>
        <v>0</v>
      </c>
      <c r="M491" s="7">
        <f t="shared" si="198"/>
        <v>0</v>
      </c>
      <c r="N491" s="7">
        <f t="shared" si="207"/>
        <v>0</v>
      </c>
      <c r="O491" s="7">
        <f t="shared" si="208"/>
        <v>117.29334516904433</v>
      </c>
      <c r="P491" s="7">
        <f t="shared" si="227"/>
        <v>0</v>
      </c>
      <c r="Q491" s="7">
        <f t="shared" si="209"/>
        <v>117.29334516904433</v>
      </c>
      <c r="R491" s="7">
        <f t="shared" si="221"/>
        <v>-523</v>
      </c>
      <c r="S491" s="7" t="e">
        <f t="shared" si="199"/>
        <v>#N/A</v>
      </c>
      <c r="T491" s="7">
        <f t="shared" si="200"/>
        <v>142.69428406335823</v>
      </c>
      <c r="U491" s="7" t="e">
        <f t="shared" si="201"/>
        <v>#N/A</v>
      </c>
      <c r="V491" s="7">
        <f t="shared" si="216"/>
        <v>117.29334516904433</v>
      </c>
      <c r="W491" s="7">
        <f t="shared" si="217"/>
        <v>101.29334516904433</v>
      </c>
      <c r="X491" s="7" t="e">
        <f t="shared" si="202"/>
        <v>#N/A</v>
      </c>
      <c r="Y491" s="7" t="e">
        <f t="shared" si="203"/>
        <v>#N/A</v>
      </c>
      <c r="Z491" s="7" t="e">
        <f t="shared" si="204"/>
        <v>#N/A</v>
      </c>
      <c r="AA491" s="7" t="e">
        <f t="shared" si="205"/>
        <v>#N/A</v>
      </c>
      <c r="AB491" s="7">
        <f t="shared" si="218"/>
        <v>285.38856812671645</v>
      </c>
      <c r="AC491" s="7">
        <f t="shared" si="220"/>
        <v>1.0313624647303814</v>
      </c>
      <c r="AD491" s="7" t="e">
        <f t="shared" si="219"/>
        <v>#N/A</v>
      </c>
      <c r="AG491" s="7" t="e">
        <f t="shared" si="210"/>
        <v>#N/A</v>
      </c>
      <c r="AH491" s="7">
        <f t="shared" si="211"/>
        <v>142.69428406335823</v>
      </c>
      <c r="AI491" s="7" t="e">
        <f t="shared" si="212"/>
        <v>#N/A</v>
      </c>
      <c r="AJ491" s="7">
        <f t="shared" si="213"/>
        <v>142.69428406335823</v>
      </c>
      <c r="AK491" s="7" t="e">
        <v>#N/A</v>
      </c>
      <c r="AL491" s="7">
        <v>146.07514462714056</v>
      </c>
      <c r="AN491" s="7">
        <f t="shared" si="214"/>
        <v>117.29334516904433</v>
      </c>
      <c r="AO491" s="7">
        <f t="shared" si="215"/>
        <v>101.29334516904433</v>
      </c>
      <c r="AP491" s="7" t="e">
        <v>#N/A</v>
      </c>
      <c r="AQ491" s="7" t="e">
        <v>#N/A</v>
      </c>
    </row>
    <row r="492" spans="1:43" outlineLevel="1">
      <c r="A492" s="95">
        <v>-522</v>
      </c>
      <c r="B492" s="8">
        <f t="shared" si="222"/>
        <v>26849.682433876635</v>
      </c>
      <c r="C492" s="9">
        <f t="shared" si="206"/>
        <v>195.02081552023677</v>
      </c>
      <c r="D492" s="9">
        <f t="shared" si="223"/>
        <v>142.94645924800457</v>
      </c>
      <c r="E492" s="9">
        <f t="shared" si="224"/>
        <v>216.53125351243747</v>
      </c>
      <c r="F492" s="6">
        <f t="shared" si="193"/>
        <v>0</v>
      </c>
      <c r="G492" s="7">
        <f t="shared" si="194"/>
        <v>0</v>
      </c>
      <c r="H492" s="7">
        <f t="shared" si="225"/>
        <v>1</v>
      </c>
      <c r="I492" s="7">
        <f t="shared" si="226"/>
        <v>0</v>
      </c>
      <c r="J492" s="7">
        <f t="shared" si="195"/>
        <v>1</v>
      </c>
      <c r="K492" s="7">
        <f t="shared" si="196"/>
        <v>1</v>
      </c>
      <c r="L492" s="7">
        <f t="shared" si="197"/>
        <v>0</v>
      </c>
      <c r="M492" s="7">
        <f t="shared" si="198"/>
        <v>0</v>
      </c>
      <c r="N492" s="7">
        <f t="shared" si="207"/>
        <v>0</v>
      </c>
      <c r="O492" s="7">
        <f t="shared" si="208"/>
        <v>117.29334516904433</v>
      </c>
      <c r="P492" s="7">
        <f t="shared" si="227"/>
        <v>0</v>
      </c>
      <c r="Q492" s="7">
        <f t="shared" si="209"/>
        <v>117.29334516904433</v>
      </c>
      <c r="R492" s="7">
        <f t="shared" si="221"/>
        <v>-522</v>
      </c>
      <c r="S492" s="7" t="e">
        <f t="shared" si="199"/>
        <v>#N/A</v>
      </c>
      <c r="T492" s="7">
        <f t="shared" si="200"/>
        <v>142.94645924800457</v>
      </c>
      <c r="U492" s="7" t="e">
        <f t="shared" si="201"/>
        <v>#N/A</v>
      </c>
      <c r="V492" s="7">
        <f t="shared" si="216"/>
        <v>117.29334516904433</v>
      </c>
      <c r="W492" s="7">
        <f t="shared" si="217"/>
        <v>101.29334516904433</v>
      </c>
      <c r="X492" s="7" t="e">
        <f t="shared" si="202"/>
        <v>#N/A</v>
      </c>
      <c r="Y492" s="7" t="e">
        <f t="shared" si="203"/>
        <v>#N/A</v>
      </c>
      <c r="Z492" s="7" t="e">
        <f t="shared" si="204"/>
        <v>#N/A</v>
      </c>
      <c r="AA492" s="7" t="e">
        <f t="shared" si="205"/>
        <v>#N/A</v>
      </c>
      <c r="AB492" s="7">
        <f t="shared" si="218"/>
        <v>285.89291849600914</v>
      </c>
      <c r="AC492" s="7">
        <f t="shared" si="220"/>
        <v>1.0313061251400668</v>
      </c>
      <c r="AD492" s="7" t="e">
        <f t="shared" si="219"/>
        <v>#N/A</v>
      </c>
      <c r="AG492" s="7" t="e">
        <f t="shared" si="210"/>
        <v>#N/A</v>
      </c>
      <c r="AH492" s="7">
        <f t="shared" si="211"/>
        <v>142.94645924800457</v>
      </c>
      <c r="AI492" s="7" t="e">
        <f t="shared" si="212"/>
        <v>#N/A</v>
      </c>
      <c r="AJ492" s="7">
        <f t="shared" si="213"/>
        <v>142.94645924800457</v>
      </c>
      <c r="AK492" s="7" t="e">
        <v>#N/A</v>
      </c>
      <c r="AL492" s="7">
        <v>146.31774764612217</v>
      </c>
      <c r="AN492" s="7">
        <f t="shared" si="214"/>
        <v>117.29334516904433</v>
      </c>
      <c r="AO492" s="7">
        <f t="shared" si="215"/>
        <v>101.29334516904433</v>
      </c>
      <c r="AP492" s="7" t="e">
        <v>#N/A</v>
      </c>
      <c r="AQ492" s="7" t="e">
        <v>#N/A</v>
      </c>
    </row>
    <row r="493" spans="1:43" outlineLevel="1">
      <c r="A493" s="95">
        <v>-521</v>
      </c>
      <c r="B493" s="8">
        <f t="shared" si="222"/>
        <v>28016.768499135971</v>
      </c>
      <c r="C493" s="9">
        <f t="shared" si="206"/>
        <v>199.04935982933745</v>
      </c>
      <c r="D493" s="9">
        <f t="shared" si="223"/>
        <v>143.19841352157238</v>
      </c>
      <c r="E493" s="9">
        <f t="shared" si="224"/>
        <v>216.34966390697679</v>
      </c>
      <c r="F493" s="6">
        <f t="shared" si="193"/>
        <v>0</v>
      </c>
      <c r="G493" s="7">
        <f t="shared" si="194"/>
        <v>0</v>
      </c>
      <c r="H493" s="7">
        <f t="shared" si="225"/>
        <v>1</v>
      </c>
      <c r="I493" s="7">
        <f t="shared" si="226"/>
        <v>0</v>
      </c>
      <c r="J493" s="7">
        <f t="shared" si="195"/>
        <v>1</v>
      </c>
      <c r="K493" s="7">
        <f t="shared" si="196"/>
        <v>1</v>
      </c>
      <c r="L493" s="7">
        <f t="shared" si="197"/>
        <v>0</v>
      </c>
      <c r="M493" s="7">
        <f t="shared" si="198"/>
        <v>0</v>
      </c>
      <c r="N493" s="7">
        <f t="shared" si="207"/>
        <v>0</v>
      </c>
      <c r="O493" s="7">
        <f t="shared" si="208"/>
        <v>117.29334516904433</v>
      </c>
      <c r="P493" s="7">
        <f t="shared" si="227"/>
        <v>0</v>
      </c>
      <c r="Q493" s="7">
        <f t="shared" si="209"/>
        <v>117.29334516904433</v>
      </c>
      <c r="R493" s="7">
        <f t="shared" si="221"/>
        <v>-521</v>
      </c>
      <c r="S493" s="7" t="e">
        <f t="shared" si="199"/>
        <v>#N/A</v>
      </c>
      <c r="T493" s="7">
        <f t="shared" si="200"/>
        <v>143.19841352157238</v>
      </c>
      <c r="U493" s="7" t="e">
        <f t="shared" si="201"/>
        <v>#N/A</v>
      </c>
      <c r="V493" s="7">
        <f t="shared" si="216"/>
        <v>117.29334516904433</v>
      </c>
      <c r="W493" s="7">
        <f t="shared" si="217"/>
        <v>101.29334516904433</v>
      </c>
      <c r="X493" s="7" t="e">
        <f t="shared" si="202"/>
        <v>#N/A</v>
      </c>
      <c r="Y493" s="7" t="e">
        <f t="shared" si="203"/>
        <v>#N/A</v>
      </c>
      <c r="Z493" s="7" t="e">
        <f t="shared" si="204"/>
        <v>#N/A</v>
      </c>
      <c r="AA493" s="7" t="e">
        <f t="shared" si="205"/>
        <v>#N/A</v>
      </c>
      <c r="AB493" s="7">
        <f t="shared" si="218"/>
        <v>286.39682704314475</v>
      </c>
      <c r="AC493" s="7">
        <f t="shared" si="220"/>
        <v>1.0312521301646267</v>
      </c>
      <c r="AD493" s="7" t="e">
        <f t="shared" si="219"/>
        <v>#N/A</v>
      </c>
      <c r="AG493" s="7" t="e">
        <f t="shared" si="210"/>
        <v>#N/A</v>
      </c>
      <c r="AH493" s="7">
        <f t="shared" si="211"/>
        <v>143.19841352157238</v>
      </c>
      <c r="AI493" s="7" t="e">
        <f t="shared" si="212"/>
        <v>#N/A</v>
      </c>
      <c r="AJ493" s="7">
        <f t="shared" si="213"/>
        <v>143.19841352157238</v>
      </c>
      <c r="AK493" s="7" t="e">
        <v>#N/A</v>
      </c>
      <c r="AL493" s="7">
        <v>146.55957993402063</v>
      </c>
      <c r="AN493" s="7">
        <f t="shared" si="214"/>
        <v>117.29334516904433</v>
      </c>
      <c r="AO493" s="7">
        <f t="shared" si="215"/>
        <v>101.29334516904433</v>
      </c>
      <c r="AP493" s="7" t="e">
        <v>#N/A</v>
      </c>
      <c r="AQ493" s="7" t="e">
        <v>#N/A</v>
      </c>
    </row>
    <row r="494" spans="1:43" outlineLevel="1">
      <c r="A494" s="95">
        <v>-520</v>
      </c>
      <c r="B494" s="8">
        <f t="shared" si="222"/>
        <v>29217.499999927913</v>
      </c>
      <c r="C494" s="9">
        <f t="shared" si="206"/>
        <v>203.26313490682807</v>
      </c>
      <c r="D494" s="9">
        <f t="shared" si="223"/>
        <v>143.45013339465487</v>
      </c>
      <c r="E494" s="9">
        <f t="shared" si="224"/>
        <v>216.16921672248995</v>
      </c>
      <c r="F494" s="6">
        <f t="shared" si="193"/>
        <v>0</v>
      </c>
      <c r="G494" s="7">
        <f t="shared" si="194"/>
        <v>0</v>
      </c>
      <c r="H494" s="7">
        <f t="shared" si="225"/>
        <v>1</v>
      </c>
      <c r="I494" s="7">
        <f t="shared" si="226"/>
        <v>0</v>
      </c>
      <c r="J494" s="7">
        <f t="shared" si="195"/>
        <v>1</v>
      </c>
      <c r="K494" s="7">
        <f t="shared" si="196"/>
        <v>1</v>
      </c>
      <c r="L494" s="7">
        <f t="shared" si="197"/>
        <v>0</v>
      </c>
      <c r="M494" s="7">
        <f t="shared" si="198"/>
        <v>0</v>
      </c>
      <c r="N494" s="7">
        <f t="shared" si="207"/>
        <v>0</v>
      </c>
      <c r="O494" s="7">
        <f t="shared" si="208"/>
        <v>117.29334516904433</v>
      </c>
      <c r="P494" s="7">
        <f t="shared" si="227"/>
        <v>0</v>
      </c>
      <c r="Q494" s="7">
        <f t="shared" si="209"/>
        <v>117.29334516904433</v>
      </c>
      <c r="R494" s="7">
        <f t="shared" si="221"/>
        <v>-520</v>
      </c>
      <c r="S494" s="7" t="e">
        <f t="shared" si="199"/>
        <v>#N/A</v>
      </c>
      <c r="T494" s="7">
        <f t="shared" si="200"/>
        <v>143.45013339465487</v>
      </c>
      <c r="U494" s="7" t="e">
        <f t="shared" si="201"/>
        <v>#N/A</v>
      </c>
      <c r="V494" s="7">
        <f t="shared" si="216"/>
        <v>117.29334516904433</v>
      </c>
      <c r="W494" s="7">
        <f t="shared" si="217"/>
        <v>101.29334516904433</v>
      </c>
      <c r="X494" s="7" t="e">
        <f t="shared" si="202"/>
        <v>#N/A</v>
      </c>
      <c r="Y494" s="7" t="e">
        <f t="shared" si="203"/>
        <v>#N/A</v>
      </c>
      <c r="Z494" s="7" t="e">
        <f t="shared" si="204"/>
        <v>#N/A</v>
      </c>
      <c r="AA494" s="7" t="e">
        <f t="shared" si="205"/>
        <v>#N/A</v>
      </c>
      <c r="AB494" s="7">
        <f t="shared" si="218"/>
        <v>286.90026678930974</v>
      </c>
      <c r="AC494" s="7">
        <f t="shared" si="220"/>
        <v>1.0311948867719751</v>
      </c>
      <c r="AD494" s="7" t="e">
        <f t="shared" si="219"/>
        <v>#N/A</v>
      </c>
      <c r="AG494" s="7" t="e">
        <f t="shared" si="210"/>
        <v>#N/A</v>
      </c>
      <c r="AH494" s="7">
        <f t="shared" si="211"/>
        <v>143.45013339465487</v>
      </c>
      <c r="AI494" s="7" t="e">
        <f t="shared" si="212"/>
        <v>#N/A</v>
      </c>
      <c r="AJ494" s="7">
        <f t="shared" si="213"/>
        <v>143.45013339465487</v>
      </c>
      <c r="AK494" s="7" t="e">
        <v>#N/A</v>
      </c>
      <c r="AL494" s="7">
        <v>146.8006370205735</v>
      </c>
      <c r="AN494" s="7">
        <f t="shared" si="214"/>
        <v>117.29334516904433</v>
      </c>
      <c r="AO494" s="7">
        <f t="shared" si="215"/>
        <v>101.29334516904433</v>
      </c>
      <c r="AP494" s="7" t="e">
        <v>#N/A</v>
      </c>
      <c r="AQ494" s="7" t="e">
        <v>#N/A</v>
      </c>
    </row>
    <row r="495" spans="1:43" outlineLevel="1">
      <c r="A495" s="95">
        <v>-519</v>
      </c>
      <c r="B495" s="8">
        <f t="shared" si="222"/>
        <v>30452.357584873113</v>
      </c>
      <c r="C495" s="9">
        <f t="shared" si="206"/>
        <v>207.66667874654189</v>
      </c>
      <c r="D495" s="9">
        <f t="shared" si="223"/>
        <v>143.70160537784548</v>
      </c>
      <c r="E495" s="9">
        <f t="shared" si="224"/>
        <v>215.98966524170925</v>
      </c>
      <c r="F495" s="6">
        <f t="shared" si="193"/>
        <v>0</v>
      </c>
      <c r="G495" s="7">
        <f t="shared" si="194"/>
        <v>0</v>
      </c>
      <c r="H495" s="7">
        <f t="shared" si="225"/>
        <v>1</v>
      </c>
      <c r="I495" s="7">
        <f t="shared" si="226"/>
        <v>0</v>
      </c>
      <c r="J495" s="7">
        <f t="shared" si="195"/>
        <v>1</v>
      </c>
      <c r="K495" s="7">
        <f t="shared" si="196"/>
        <v>1</v>
      </c>
      <c r="L495" s="7">
        <f t="shared" si="197"/>
        <v>0</v>
      </c>
      <c r="M495" s="7">
        <f t="shared" si="198"/>
        <v>0</v>
      </c>
      <c r="N495" s="7">
        <f t="shared" si="207"/>
        <v>0</v>
      </c>
      <c r="O495" s="7">
        <f t="shared" si="208"/>
        <v>117.29334516904433</v>
      </c>
      <c r="P495" s="7">
        <f t="shared" si="227"/>
        <v>0</v>
      </c>
      <c r="Q495" s="7">
        <f t="shared" si="209"/>
        <v>117.29334516904433</v>
      </c>
      <c r="R495" s="7">
        <f t="shared" si="221"/>
        <v>-519</v>
      </c>
      <c r="S495" s="7" t="e">
        <f t="shared" si="199"/>
        <v>#N/A</v>
      </c>
      <c r="T495" s="7">
        <f t="shared" si="200"/>
        <v>143.70160537784548</v>
      </c>
      <c r="U495" s="7" t="e">
        <f t="shared" si="201"/>
        <v>#N/A</v>
      </c>
      <c r="V495" s="7">
        <f t="shared" si="216"/>
        <v>117.29334516904433</v>
      </c>
      <c r="W495" s="7">
        <f t="shared" si="217"/>
        <v>101.29334516904433</v>
      </c>
      <c r="X495" s="7" t="e">
        <f t="shared" si="202"/>
        <v>#N/A</v>
      </c>
      <c r="Y495" s="7" t="e">
        <f t="shared" si="203"/>
        <v>#N/A</v>
      </c>
      <c r="Z495" s="7" t="e">
        <f t="shared" si="204"/>
        <v>#N/A</v>
      </c>
      <c r="AA495" s="7" t="e">
        <f t="shared" si="205"/>
        <v>#N/A</v>
      </c>
      <c r="AB495" s="7">
        <f t="shared" si="218"/>
        <v>287.40321075569096</v>
      </c>
      <c r="AC495" s="7">
        <f t="shared" si="220"/>
        <v>1.0311344036205075</v>
      </c>
      <c r="AD495" s="7" t="e">
        <f t="shared" si="219"/>
        <v>#N/A</v>
      </c>
      <c r="AG495" s="7" t="e">
        <f t="shared" si="210"/>
        <v>#N/A</v>
      </c>
      <c r="AH495" s="7">
        <f t="shared" si="211"/>
        <v>143.70160537784548</v>
      </c>
      <c r="AI495" s="7" t="e">
        <f t="shared" si="212"/>
        <v>#N/A</v>
      </c>
      <c r="AJ495" s="7">
        <f t="shared" si="213"/>
        <v>143.70160537784548</v>
      </c>
      <c r="AK495" s="7" t="e">
        <v>#N/A</v>
      </c>
      <c r="AL495" s="7">
        <v>147.04091538919261</v>
      </c>
      <c r="AN495" s="7">
        <f t="shared" si="214"/>
        <v>117.29334516904433</v>
      </c>
      <c r="AO495" s="7">
        <f t="shared" si="215"/>
        <v>101.29334516904433</v>
      </c>
      <c r="AP495" s="7" t="e">
        <v>#N/A</v>
      </c>
      <c r="AQ495" s="7" t="e">
        <v>#N/A</v>
      </c>
    </row>
    <row r="496" spans="1:43" outlineLevel="1">
      <c r="A496" s="95">
        <v>-518</v>
      </c>
      <c r="B496" s="8">
        <f t="shared" si="222"/>
        <v>31721.827938822244</v>
      </c>
      <c r="C496" s="9">
        <f t="shared" si="206"/>
        <v>212.2646671979243</v>
      </c>
      <c r="D496" s="9">
        <f t="shared" si="223"/>
        <v>143.95283886992115</v>
      </c>
      <c r="E496" s="9">
        <f t="shared" si="224"/>
        <v>215.81125102861623</v>
      </c>
      <c r="F496" s="6">
        <f t="shared" si="193"/>
        <v>0</v>
      </c>
      <c r="G496" s="7">
        <f t="shared" si="194"/>
        <v>0</v>
      </c>
      <c r="H496" s="7">
        <f t="shared" si="225"/>
        <v>1</v>
      </c>
      <c r="I496" s="7">
        <f t="shared" si="226"/>
        <v>0</v>
      </c>
      <c r="J496" s="7">
        <f t="shared" si="195"/>
        <v>1</v>
      </c>
      <c r="K496" s="7">
        <f t="shared" si="196"/>
        <v>1</v>
      </c>
      <c r="L496" s="7">
        <f t="shared" si="197"/>
        <v>0</v>
      </c>
      <c r="M496" s="7">
        <f t="shared" si="198"/>
        <v>0</v>
      </c>
      <c r="N496" s="7">
        <f t="shared" si="207"/>
        <v>0</v>
      </c>
      <c r="O496" s="7">
        <f t="shared" si="208"/>
        <v>117.29334516904433</v>
      </c>
      <c r="P496" s="7">
        <f t="shared" si="227"/>
        <v>0</v>
      </c>
      <c r="Q496" s="7">
        <f t="shared" si="209"/>
        <v>117.29334516904433</v>
      </c>
      <c r="R496" s="7">
        <f t="shared" si="221"/>
        <v>-518</v>
      </c>
      <c r="S496" s="7" t="e">
        <f t="shared" si="199"/>
        <v>#N/A</v>
      </c>
      <c r="T496" s="7">
        <f t="shared" si="200"/>
        <v>143.95283886992115</v>
      </c>
      <c r="U496" s="7" t="e">
        <f t="shared" si="201"/>
        <v>#N/A</v>
      </c>
      <c r="V496" s="7">
        <f t="shared" si="216"/>
        <v>117.29334516904433</v>
      </c>
      <c r="W496" s="7">
        <f t="shared" si="217"/>
        <v>101.29334516904433</v>
      </c>
      <c r="X496" s="7" t="e">
        <f t="shared" si="202"/>
        <v>#N/A</v>
      </c>
      <c r="Y496" s="7" t="e">
        <f t="shared" si="203"/>
        <v>#N/A</v>
      </c>
      <c r="Z496" s="7" t="e">
        <f t="shared" si="204"/>
        <v>#N/A</v>
      </c>
      <c r="AA496" s="7" t="e">
        <f t="shared" si="205"/>
        <v>#N/A</v>
      </c>
      <c r="AB496" s="7">
        <f t="shared" si="218"/>
        <v>287.9056777398423</v>
      </c>
      <c r="AC496" s="7">
        <f t="shared" si="220"/>
        <v>1.03107626659745</v>
      </c>
      <c r="AD496" s="7" t="e">
        <f t="shared" si="219"/>
        <v>#N/A</v>
      </c>
      <c r="AG496" s="7" t="e">
        <f t="shared" si="210"/>
        <v>#N/A</v>
      </c>
      <c r="AH496" s="7">
        <f t="shared" si="211"/>
        <v>143.95283886992115</v>
      </c>
      <c r="AI496" s="7" t="e">
        <f t="shared" si="212"/>
        <v>#N/A</v>
      </c>
      <c r="AJ496" s="7">
        <f t="shared" si="213"/>
        <v>143.95283886992115</v>
      </c>
      <c r="AK496" s="7" t="e">
        <v>#N/A</v>
      </c>
      <c r="AL496" s="7">
        <v>147.28041176170845</v>
      </c>
      <c r="AN496" s="7">
        <f t="shared" si="214"/>
        <v>117.29334516904433</v>
      </c>
      <c r="AO496" s="7">
        <f t="shared" si="215"/>
        <v>101.29334516904433</v>
      </c>
      <c r="AP496" s="7" t="e">
        <v>#N/A</v>
      </c>
      <c r="AQ496" s="7" t="e">
        <v>#N/A</v>
      </c>
    </row>
    <row r="497" spans="1:43" outlineLevel="1">
      <c r="A497" s="95">
        <v>-517</v>
      </c>
      <c r="B497" s="8">
        <f t="shared" si="222"/>
        <v>33026.379806391713</v>
      </c>
      <c r="C497" s="9">
        <f t="shared" si="206"/>
        <v>217.06172989695179</v>
      </c>
      <c r="D497" s="9">
        <f t="shared" si="223"/>
        <v>144.20381275208058</v>
      </c>
      <c r="E497" s="9">
        <f t="shared" si="224"/>
        <v>215.63372736594323</v>
      </c>
      <c r="F497" s="6">
        <f t="shared" si="193"/>
        <v>0</v>
      </c>
      <c r="G497" s="7">
        <f t="shared" si="194"/>
        <v>0</v>
      </c>
      <c r="H497" s="7">
        <f t="shared" si="225"/>
        <v>1</v>
      </c>
      <c r="I497" s="7">
        <f t="shared" si="226"/>
        <v>0</v>
      </c>
      <c r="J497" s="7">
        <f t="shared" si="195"/>
        <v>1</v>
      </c>
      <c r="K497" s="7">
        <f t="shared" si="196"/>
        <v>1</v>
      </c>
      <c r="L497" s="7">
        <f t="shared" si="197"/>
        <v>0</v>
      </c>
      <c r="M497" s="7">
        <f t="shared" si="198"/>
        <v>0</v>
      </c>
      <c r="N497" s="7">
        <f t="shared" si="207"/>
        <v>0</v>
      </c>
      <c r="O497" s="7">
        <f t="shared" si="208"/>
        <v>117.29334516904433</v>
      </c>
      <c r="P497" s="7">
        <f t="shared" si="227"/>
        <v>0</v>
      </c>
      <c r="Q497" s="7">
        <f t="shared" si="209"/>
        <v>117.29334516904433</v>
      </c>
      <c r="R497" s="7">
        <f t="shared" si="221"/>
        <v>-517</v>
      </c>
      <c r="S497" s="7" t="e">
        <f t="shared" si="199"/>
        <v>#N/A</v>
      </c>
      <c r="T497" s="7">
        <f t="shared" si="200"/>
        <v>144.20381275208058</v>
      </c>
      <c r="U497" s="7" t="e">
        <f t="shared" si="201"/>
        <v>#N/A</v>
      </c>
      <c r="V497" s="7">
        <f t="shared" si="216"/>
        <v>117.29334516904433</v>
      </c>
      <c r="W497" s="7">
        <f t="shared" si="217"/>
        <v>101.29334516904433</v>
      </c>
      <c r="X497" s="7" t="e">
        <f t="shared" si="202"/>
        <v>#N/A</v>
      </c>
      <c r="Y497" s="7" t="e">
        <f t="shared" si="203"/>
        <v>#N/A</v>
      </c>
      <c r="Z497" s="7" t="e">
        <f t="shared" si="204"/>
        <v>#N/A</v>
      </c>
      <c r="AA497" s="7" t="e">
        <f t="shared" si="205"/>
        <v>#N/A</v>
      </c>
      <c r="AB497" s="7">
        <f t="shared" si="218"/>
        <v>288.40762550416116</v>
      </c>
      <c r="AC497" s="7">
        <f t="shared" si="220"/>
        <v>1.0310130404248894</v>
      </c>
      <c r="AD497" s="7" t="e">
        <f t="shared" si="219"/>
        <v>#N/A</v>
      </c>
      <c r="AG497" s="7" t="e">
        <f t="shared" si="210"/>
        <v>#N/A</v>
      </c>
      <c r="AH497" s="7">
        <f t="shared" si="211"/>
        <v>144.20381275208058</v>
      </c>
      <c r="AI497" s="7" t="e">
        <f t="shared" si="212"/>
        <v>#N/A</v>
      </c>
      <c r="AJ497" s="7">
        <f t="shared" si="213"/>
        <v>144.20381275208058</v>
      </c>
      <c r="AK497" s="7" t="e">
        <v>#N/A</v>
      </c>
      <c r="AL497" s="7">
        <v>147.51912071418414</v>
      </c>
      <c r="AN497" s="7">
        <f t="shared" si="214"/>
        <v>117.29334516904433</v>
      </c>
      <c r="AO497" s="7">
        <f t="shared" si="215"/>
        <v>101.29334516904433</v>
      </c>
      <c r="AP497" s="7" t="e">
        <v>#N/A</v>
      </c>
      <c r="AQ497" s="7" t="e">
        <v>#N/A</v>
      </c>
    </row>
    <row r="498" spans="1:43" outlineLevel="1">
      <c r="A498" s="95">
        <v>-516</v>
      </c>
      <c r="B498" s="8">
        <f t="shared" si="222"/>
        <v>34366.499706268311</v>
      </c>
      <c r="C498" s="9">
        <f t="shared" si="206"/>
        <v>222.06249647960067</v>
      </c>
      <c r="D498" s="9">
        <f t="shared" si="223"/>
        <v>144.45453642310082</v>
      </c>
      <c r="E498" s="9">
        <f t="shared" si="224"/>
        <v>215.45733581767192</v>
      </c>
      <c r="F498" s="6">
        <f t="shared" ref="F498:F561" si="228">IF(A498&lt;=$A$93,1,0)*(A498&gt;=-$C$46/2)</f>
        <v>0</v>
      </c>
      <c r="G498" s="7">
        <f t="shared" ref="G498:G561" si="229">IF($C$52=1,IF(AND(A498&gt;=$A$94,A498&lt;=$A$96),1,0),IF(AND(A498&gt;=$A$94,A498&lt;=$A$96),1,0))</f>
        <v>0</v>
      </c>
      <c r="H498" s="7">
        <f t="shared" si="225"/>
        <v>1</v>
      </c>
      <c r="I498" s="7">
        <f t="shared" si="226"/>
        <v>0</v>
      </c>
      <c r="J498" s="7">
        <f t="shared" ref="J498:J561" si="230">IF(A498&gt;=$A$93+$C$78-IF($C$36="yes",$C$44,0),1,0)</f>
        <v>1</v>
      </c>
      <c r="K498" s="7">
        <f t="shared" ref="K498:K561" si="231">IF(A498&gt;=$A$93+$C$78+$C$75-IF($C$36="yes",$C$44,0),1,0)</f>
        <v>1</v>
      </c>
      <c r="L498" s="7">
        <f t="shared" ref="L498:L561" si="232">IF(A498&gt;=$A$93+$C$78+$C$76+$C$75-IF($C$36="yes",$C$44,0),1,0)</f>
        <v>0</v>
      </c>
      <c r="M498" s="7">
        <f t="shared" ref="M498:M561" si="233">IF(A498&gt;$A$93+$C$78+$C$76+2*$C$75-IF($C$36="yes",$C$44,0),1,0)</f>
        <v>0</v>
      </c>
      <c r="N498" s="7">
        <f t="shared" si="207"/>
        <v>0</v>
      </c>
      <c r="O498" s="7">
        <f t="shared" si="208"/>
        <v>117.29334516904433</v>
      </c>
      <c r="P498" s="7">
        <f t="shared" si="227"/>
        <v>0</v>
      </c>
      <c r="Q498" s="7">
        <f t="shared" si="209"/>
        <v>117.29334516904433</v>
      </c>
      <c r="R498" s="7">
        <f t="shared" si="221"/>
        <v>-516</v>
      </c>
      <c r="S498" s="7" t="e">
        <f t="shared" ref="S498:S561" si="234">IF($B$22="Design",AG498,AK498)</f>
        <v>#N/A</v>
      </c>
      <c r="T498" s="7">
        <f t="shared" ref="T498:T561" si="235">IF($B$22="Design",AH498,AL498)</f>
        <v>144.45453642310082</v>
      </c>
      <c r="U498" s="7" t="e">
        <f t="shared" ref="U498:U561" si="236">IF($C$39="yes",IF(NOT(ISNA(VLOOKUP(A498,$A$91:$B$100,2,FALSE))),VLOOKUP(A498,$A$91:$B$100,2,FALSE),NA()),NA())</f>
        <v>#N/A</v>
      </c>
      <c r="V498" s="7">
        <f t="shared" si="216"/>
        <v>117.29334516904433</v>
      </c>
      <c r="W498" s="7">
        <f t="shared" si="217"/>
        <v>101.29334516904433</v>
      </c>
      <c r="X498" s="7" t="e">
        <f t="shared" ref="X498:X561" si="237">IF($C$38="yes",IF(NOT(ISNA(VLOOKUP(A498,$B$103:$C$105,1,FALSE))),VLOOKUP(A498,$B$103:$C$105,2,FALSE),NA()),NA())</f>
        <v>#N/A</v>
      </c>
      <c r="Y498" s="7" t="e">
        <f t="shared" ref="Y498:Y561" si="238">IF($C$38="yes",IF(NOT(ISNA(VLOOKUP(A498,$B$106:$C$108,1,FALSE))),VLOOKUP(A498,$B$106:$C$108,2,FALSE),NA()),NA())</f>
        <v>#N/A</v>
      </c>
      <c r="Z498" s="7" t="e">
        <f t="shared" ref="Z498:Z561" si="239">IF($C$38="yes",IF(NOT(ISNA(VLOOKUP(A498,$D$103:$E$108,1,FALSE))),VLOOKUP(A498,$D$103:$E$108,2,FALSE),NA()),NA())</f>
        <v>#N/A</v>
      </c>
      <c r="AA498" s="7" t="e">
        <f t="shared" ref="AA498:AA561" si="240">IF($C$38="yes",IF(NOT(ISNA(VLOOKUP(A498,$F$103:$G$108,1,FALSE))),VLOOKUP(A498,$F$103:$G$108,2,FALSE),NA()),NA())</f>
        <v>#N/A</v>
      </c>
      <c r="AB498" s="7">
        <f t="shared" si="218"/>
        <v>288.90907284620164</v>
      </c>
      <c r="AC498" s="7">
        <f t="shared" si="220"/>
        <v>1.0309521614555475</v>
      </c>
      <c r="AD498" s="7" t="e">
        <f t="shared" si="219"/>
        <v>#N/A</v>
      </c>
      <c r="AG498" s="7" t="e">
        <f t="shared" si="210"/>
        <v>#N/A</v>
      </c>
      <c r="AH498" s="7">
        <f t="shared" si="211"/>
        <v>144.45453642310082</v>
      </c>
      <c r="AI498" s="7" t="e">
        <f t="shared" si="212"/>
        <v>#N/A</v>
      </c>
      <c r="AJ498" s="7">
        <f t="shared" si="213"/>
        <v>144.45453642310082</v>
      </c>
      <c r="AK498" s="7" t="e">
        <v>#N/A</v>
      </c>
      <c r="AL498" s="7">
        <v>147.7570392068688</v>
      </c>
      <c r="AN498" s="7">
        <f t="shared" si="214"/>
        <v>117.29334516904433</v>
      </c>
      <c r="AO498" s="7">
        <f t="shared" si="215"/>
        <v>101.29334516904433</v>
      </c>
      <c r="AP498" s="7" t="e">
        <v>#N/A</v>
      </c>
      <c r="AQ498" s="7" t="e">
        <v>#N/A</v>
      </c>
    </row>
    <row r="499" spans="1:43" outlineLevel="1">
      <c r="A499" s="95">
        <v>-515</v>
      </c>
      <c r="B499" s="8">
        <f t="shared" si="222"/>
        <v>35742.668287072695</v>
      </c>
      <c r="C499" s="9">
        <f t="shared" ref="C499:C562" si="241">spline($A$94:$A$96,$B$94:$B$96,A499)</f>
        <v>227.27159658184746</v>
      </c>
      <c r="D499" s="9">
        <f t="shared" si="223"/>
        <v>144.70499639357516</v>
      </c>
      <c r="E499" s="9">
        <f t="shared" si="224"/>
        <v>215.28182966653421</v>
      </c>
      <c r="F499" s="6">
        <f t="shared" si="228"/>
        <v>0</v>
      </c>
      <c r="G499" s="7">
        <f t="shared" si="229"/>
        <v>0</v>
      </c>
      <c r="H499" s="7">
        <f t="shared" si="225"/>
        <v>1</v>
      </c>
      <c r="I499" s="7">
        <f t="shared" si="226"/>
        <v>0</v>
      </c>
      <c r="J499" s="7">
        <f t="shared" si="230"/>
        <v>1</v>
      </c>
      <c r="K499" s="7">
        <f t="shared" si="231"/>
        <v>1</v>
      </c>
      <c r="L499" s="7">
        <f t="shared" si="232"/>
        <v>0</v>
      </c>
      <c r="M499" s="7">
        <f t="shared" si="233"/>
        <v>0</v>
      </c>
      <c r="N499" s="7">
        <f t="shared" ref="N499:N562" si="242">IF(AND(J499=1,K499=0),($C$75^2-(A499-$A$93+IF($C$36="yes",$C$44,0)-$C$78-$C$75)^2)^0.5+T499-$C$77+IF($C$36="yes",$C$44,0),0)</f>
        <v>0</v>
      </c>
      <c r="O499" s="7">
        <f t="shared" ref="O499:O562" si="243">IF(AND(K499=1,L499=0),MAX($N$114:$N$814),0)</f>
        <v>117.29334516904433</v>
      </c>
      <c r="P499" s="7">
        <f t="shared" si="227"/>
        <v>0</v>
      </c>
      <c r="Q499" s="7">
        <f t="shared" ref="Q499:Q562" si="244">IF($C$37="yes",IF(SUM(N499:P499)&gt;0,SUM(N499:P499),NA()),NA())</f>
        <v>117.29334516904433</v>
      </c>
      <c r="R499" s="7">
        <f t="shared" si="221"/>
        <v>-515</v>
      </c>
      <c r="S499" s="7" t="e">
        <f t="shared" si="234"/>
        <v>#N/A</v>
      </c>
      <c r="T499" s="7">
        <f t="shared" si="235"/>
        <v>144.70499639357516</v>
      </c>
      <c r="U499" s="7" t="e">
        <f t="shared" si="236"/>
        <v>#N/A</v>
      </c>
      <c r="V499" s="7">
        <f t="shared" si="216"/>
        <v>117.29334516904433</v>
      </c>
      <c r="W499" s="7">
        <f t="shared" si="217"/>
        <v>101.29334516904433</v>
      </c>
      <c r="X499" s="7" t="e">
        <f t="shared" si="237"/>
        <v>#N/A</v>
      </c>
      <c r="Y499" s="7" t="e">
        <f t="shared" si="238"/>
        <v>#N/A</v>
      </c>
      <c r="Z499" s="7" t="e">
        <f t="shared" si="239"/>
        <v>#N/A</v>
      </c>
      <c r="AA499" s="7" t="e">
        <f t="shared" si="240"/>
        <v>#N/A</v>
      </c>
      <c r="AB499" s="7">
        <f t="shared" si="218"/>
        <v>289.40999278715032</v>
      </c>
      <c r="AC499" s="7">
        <f t="shared" si="220"/>
        <v>1.0308880622114152</v>
      </c>
      <c r="AD499" s="7" t="e">
        <f t="shared" si="219"/>
        <v>#N/A</v>
      </c>
      <c r="AG499" s="7" t="e">
        <f t="shared" ref="AG499:AG562" si="245">IF(F499*B499=0,NA(),B499*F499)</f>
        <v>#N/A</v>
      </c>
      <c r="AH499" s="7">
        <f t="shared" ref="AH499:AH562" si="246">IF(SUMPRODUCT(C499:E499,G499:I499)=0,NA(),SUMPRODUCT(C499:E499,G499:I499))</f>
        <v>144.70499639357516</v>
      </c>
      <c r="AI499" s="7" t="e">
        <f t="shared" ref="AI499:AI562" si="247">IF(F499*B499=0,NA(),B499*F499)</f>
        <v>#N/A</v>
      </c>
      <c r="AJ499" s="7">
        <f t="shared" ref="AJ499:AJ562" si="248">IF(SUMPRODUCT(C499:E499,G499:I499)=0,NA(),SUMPRODUCT(C499:E499,G499:I499))</f>
        <v>144.70499639357516</v>
      </c>
      <c r="AK499" s="7" t="e">
        <v>#N/A</v>
      </c>
      <c r="AL499" s="7">
        <v>147.99416324633708</v>
      </c>
      <c r="AN499" s="7">
        <f t="shared" ref="AN499:AN562" si="249">IF($C$37="yes",Q499,NA())</f>
        <v>117.29334516904433</v>
      </c>
      <c r="AO499" s="7">
        <f t="shared" ref="AO499:AO562" si="250">IF($C$37="yes",2*$L$107-AN499,NA())</f>
        <v>101.29334516904433</v>
      </c>
      <c r="AP499" s="7" t="e">
        <v>#N/A</v>
      </c>
      <c r="AQ499" s="7" t="e">
        <v>#N/A</v>
      </c>
    </row>
    <row r="500" spans="1:43" outlineLevel="1">
      <c r="A500" s="95">
        <v>-514</v>
      </c>
      <c r="B500" s="8">
        <f t="shared" si="222"/>
        <v>37155.366197425516</v>
      </c>
      <c r="C500" s="9">
        <f t="shared" si="241"/>
        <v>232.69365983966856</v>
      </c>
      <c r="D500" s="9">
        <f t="shared" si="223"/>
        <v>144.95517917409691</v>
      </c>
      <c r="E500" s="9">
        <f t="shared" si="224"/>
        <v>215.10745047651184</v>
      </c>
      <c r="F500" s="6">
        <f t="shared" si="228"/>
        <v>0</v>
      </c>
      <c r="G500" s="7">
        <f t="shared" si="229"/>
        <v>0</v>
      </c>
      <c r="H500" s="7">
        <f t="shared" si="225"/>
        <v>1</v>
      </c>
      <c r="I500" s="7">
        <f t="shared" si="226"/>
        <v>0</v>
      </c>
      <c r="J500" s="7">
        <f t="shared" si="230"/>
        <v>1</v>
      </c>
      <c r="K500" s="7">
        <f t="shared" si="231"/>
        <v>1</v>
      </c>
      <c r="L500" s="7">
        <f t="shared" si="232"/>
        <v>0</v>
      </c>
      <c r="M500" s="7">
        <f t="shared" si="233"/>
        <v>0</v>
      </c>
      <c r="N500" s="7">
        <f t="shared" si="242"/>
        <v>0</v>
      </c>
      <c r="O500" s="7">
        <f t="shared" si="243"/>
        <v>117.29334516904433</v>
      </c>
      <c r="P500" s="7">
        <f t="shared" si="227"/>
        <v>0</v>
      </c>
      <c r="Q500" s="7">
        <f t="shared" si="244"/>
        <v>117.29334516904433</v>
      </c>
      <c r="R500" s="7">
        <f t="shared" si="221"/>
        <v>-514</v>
      </c>
      <c r="S500" s="7" t="e">
        <f t="shared" si="234"/>
        <v>#N/A</v>
      </c>
      <c r="T500" s="7">
        <f t="shared" si="235"/>
        <v>144.95517917409691</v>
      </c>
      <c r="U500" s="7" t="e">
        <f t="shared" si="236"/>
        <v>#N/A</v>
      </c>
      <c r="V500" s="7">
        <f t="shared" ref="V500:V563" si="251">IF(DesignMode="Design",AN500,AP500)</f>
        <v>117.29334516904433</v>
      </c>
      <c r="W500" s="7">
        <f t="shared" ref="W500:W563" si="252">IF(DesignMode="Design",AO500,AQ500)</f>
        <v>101.29334516904433</v>
      </c>
      <c r="X500" s="7" t="e">
        <f t="shared" si="237"/>
        <v>#N/A</v>
      </c>
      <c r="Y500" s="7" t="e">
        <f t="shared" si="238"/>
        <v>#N/A</v>
      </c>
      <c r="Z500" s="7" t="e">
        <f t="shared" si="239"/>
        <v>#N/A</v>
      </c>
      <c r="AA500" s="7" t="e">
        <f t="shared" si="240"/>
        <v>#N/A</v>
      </c>
      <c r="AB500" s="7">
        <f t="shared" ref="AB500:AB563" si="253">IF(NOT(ISNA(T500)),(R500-R499)*T500*2,0)</f>
        <v>289.91035834819382</v>
      </c>
      <c r="AC500" s="7">
        <f t="shared" si="220"/>
        <v>1.0308207524441853</v>
      </c>
      <c r="AD500" s="7" t="e">
        <f t="shared" ref="AD500:AD563" si="254">IF($C$39="yes",IF(OR(NOT(ISNA(U499)),NOT(ISNA(U501)),NOT(ISNA(U500))),(T500-T499)/(R500-R499)*width/1.4/2,NA()),NA())</f>
        <v>#N/A</v>
      </c>
      <c r="AG500" s="7" t="e">
        <f t="shared" si="245"/>
        <v>#N/A</v>
      </c>
      <c r="AH500" s="7">
        <f t="shared" si="246"/>
        <v>144.95517917409691</v>
      </c>
      <c r="AI500" s="7" t="e">
        <f t="shared" si="247"/>
        <v>#N/A</v>
      </c>
      <c r="AJ500" s="7">
        <f t="shared" si="248"/>
        <v>144.95517917409691</v>
      </c>
      <c r="AK500" s="7" t="e">
        <v>#N/A</v>
      </c>
      <c r="AL500" s="7">
        <v>148.23048812390795</v>
      </c>
      <c r="AN500" s="7">
        <f t="shared" si="249"/>
        <v>117.29334516904433</v>
      </c>
      <c r="AO500" s="7">
        <f t="shared" si="250"/>
        <v>101.29334516904433</v>
      </c>
      <c r="AP500" s="7" t="e">
        <v>#N/A</v>
      </c>
      <c r="AQ500" s="7" t="e">
        <v>#N/A</v>
      </c>
    </row>
    <row r="501" spans="1:43" outlineLevel="1">
      <c r="A501" s="95">
        <v>-513</v>
      </c>
      <c r="B501" s="8">
        <f t="shared" si="222"/>
        <v>38605.080987376437</v>
      </c>
      <c r="C501" s="9">
        <f t="shared" si="241"/>
        <v>238.33331588904036</v>
      </c>
      <c r="D501" s="9">
        <f t="shared" si="223"/>
        <v>145.20509416344302</v>
      </c>
      <c r="E501" s="9">
        <f t="shared" si="224"/>
        <v>214.93395153033711</v>
      </c>
      <c r="F501" s="6">
        <f t="shared" si="228"/>
        <v>0</v>
      </c>
      <c r="G501" s="7">
        <f t="shared" si="229"/>
        <v>0</v>
      </c>
      <c r="H501" s="7">
        <f t="shared" si="225"/>
        <v>1</v>
      </c>
      <c r="I501" s="7">
        <f t="shared" si="226"/>
        <v>0</v>
      </c>
      <c r="J501" s="7">
        <f t="shared" si="230"/>
        <v>1</v>
      </c>
      <c r="K501" s="7">
        <f t="shared" si="231"/>
        <v>1</v>
      </c>
      <c r="L501" s="7">
        <f t="shared" si="232"/>
        <v>0</v>
      </c>
      <c r="M501" s="7">
        <f t="shared" si="233"/>
        <v>0</v>
      </c>
      <c r="N501" s="7">
        <f t="shared" si="242"/>
        <v>0</v>
      </c>
      <c r="O501" s="7">
        <f t="shared" si="243"/>
        <v>117.29334516904433</v>
      </c>
      <c r="P501" s="7">
        <f t="shared" si="227"/>
        <v>0</v>
      </c>
      <c r="Q501" s="7">
        <f t="shared" si="244"/>
        <v>117.29334516904433</v>
      </c>
      <c r="R501" s="7">
        <f t="shared" si="221"/>
        <v>-513</v>
      </c>
      <c r="S501" s="7" t="e">
        <f t="shared" si="234"/>
        <v>#N/A</v>
      </c>
      <c r="T501" s="7">
        <f t="shared" si="235"/>
        <v>145.20509416344302</v>
      </c>
      <c r="U501" s="7" t="e">
        <f t="shared" si="236"/>
        <v>#N/A</v>
      </c>
      <c r="V501" s="7">
        <f t="shared" si="251"/>
        <v>117.29334516904433</v>
      </c>
      <c r="W501" s="7">
        <f t="shared" si="252"/>
        <v>101.29334516904433</v>
      </c>
      <c r="X501" s="7" t="e">
        <f t="shared" si="237"/>
        <v>#N/A</v>
      </c>
      <c r="Y501" s="7" t="e">
        <f t="shared" si="238"/>
        <v>#N/A</v>
      </c>
      <c r="Z501" s="7" t="e">
        <f t="shared" si="239"/>
        <v>#N/A</v>
      </c>
      <c r="AA501" s="7" t="e">
        <f t="shared" si="240"/>
        <v>#N/A</v>
      </c>
      <c r="AB501" s="7">
        <f t="shared" si="253"/>
        <v>290.41018832688604</v>
      </c>
      <c r="AC501" s="7">
        <f t="shared" ref="AC501:AC564" si="255">IF(NOT(OR(ISNA(T501),ISNA(T500))),((A501-A500)^2+(T501-T500)^2)^0.5,0)+IF(NOT(OR(ISNA(S501),ISNA(S500))),((A501-A500)^2+(S501-S500)^2)^0.5,0)</f>
        <v>1.0307557915917165</v>
      </c>
      <c r="AD501" s="7" t="e">
        <f t="shared" si="254"/>
        <v>#N/A</v>
      </c>
      <c r="AG501" s="7" t="e">
        <f t="shared" si="245"/>
        <v>#N/A</v>
      </c>
      <c r="AH501" s="7">
        <f t="shared" si="246"/>
        <v>145.20509416344302</v>
      </c>
      <c r="AI501" s="7" t="e">
        <f t="shared" si="247"/>
        <v>#N/A</v>
      </c>
      <c r="AJ501" s="7">
        <f t="shared" si="248"/>
        <v>145.20509416344302</v>
      </c>
      <c r="AK501" s="7" t="e">
        <v>#N/A</v>
      </c>
      <c r="AL501" s="7">
        <v>148.46601068062111</v>
      </c>
      <c r="AN501" s="7">
        <f t="shared" si="249"/>
        <v>117.29334516904433</v>
      </c>
      <c r="AO501" s="7">
        <f t="shared" si="250"/>
        <v>101.29334516904433</v>
      </c>
      <c r="AP501" s="7" t="e">
        <v>#N/A</v>
      </c>
      <c r="AQ501" s="7" t="e">
        <v>#N/A</v>
      </c>
    </row>
    <row r="502" spans="1:43" outlineLevel="1">
      <c r="A502" s="95">
        <v>-512</v>
      </c>
      <c r="B502" s="8">
        <f t="shared" si="222"/>
        <v>40092.279682603476</v>
      </c>
      <c r="C502" s="9">
        <f t="shared" si="241"/>
        <v>244.19519436593941</v>
      </c>
      <c r="D502" s="9">
        <f t="shared" si="223"/>
        <v>145.4547202428123</v>
      </c>
      <c r="E502" s="9">
        <f t="shared" si="224"/>
        <v>214.76145232167906</v>
      </c>
      <c r="F502" s="6">
        <f t="shared" si="228"/>
        <v>0</v>
      </c>
      <c r="G502" s="7">
        <f t="shared" si="229"/>
        <v>0</v>
      </c>
      <c r="H502" s="7">
        <f t="shared" si="225"/>
        <v>1</v>
      </c>
      <c r="I502" s="7">
        <f t="shared" si="226"/>
        <v>0</v>
      </c>
      <c r="J502" s="7">
        <f t="shared" si="230"/>
        <v>1</v>
      </c>
      <c r="K502" s="7">
        <f t="shared" si="231"/>
        <v>1</v>
      </c>
      <c r="L502" s="7">
        <f t="shared" si="232"/>
        <v>0</v>
      </c>
      <c r="M502" s="7">
        <f t="shared" si="233"/>
        <v>0</v>
      </c>
      <c r="N502" s="7">
        <f t="shared" si="242"/>
        <v>0</v>
      </c>
      <c r="O502" s="7">
        <f t="shared" si="243"/>
        <v>117.29334516904433</v>
      </c>
      <c r="P502" s="7">
        <f t="shared" si="227"/>
        <v>0</v>
      </c>
      <c r="Q502" s="7">
        <f t="shared" si="244"/>
        <v>117.29334516904433</v>
      </c>
      <c r="R502" s="7">
        <f t="shared" si="221"/>
        <v>-512</v>
      </c>
      <c r="S502" s="7" t="e">
        <f t="shared" si="234"/>
        <v>#N/A</v>
      </c>
      <c r="T502" s="7">
        <f t="shared" si="235"/>
        <v>145.4547202428123</v>
      </c>
      <c r="U502" s="7" t="e">
        <f t="shared" si="236"/>
        <v>#N/A</v>
      </c>
      <c r="V502" s="7">
        <f t="shared" si="251"/>
        <v>117.29334516904433</v>
      </c>
      <c r="W502" s="7">
        <f t="shared" si="252"/>
        <v>101.29334516904433</v>
      </c>
      <c r="X502" s="7" t="e">
        <f t="shared" si="237"/>
        <v>#N/A</v>
      </c>
      <c r="Y502" s="7" t="e">
        <f t="shared" si="238"/>
        <v>#N/A</v>
      </c>
      <c r="Z502" s="7" t="e">
        <f t="shared" si="239"/>
        <v>#N/A</v>
      </c>
      <c r="AA502" s="7" t="e">
        <f t="shared" si="240"/>
        <v>#N/A</v>
      </c>
      <c r="AB502" s="7">
        <f t="shared" si="253"/>
        <v>290.9094404856246</v>
      </c>
      <c r="AC502" s="7">
        <f t="shared" si="255"/>
        <v>1.0306857811677026</v>
      </c>
      <c r="AD502" s="7" t="e">
        <f t="shared" si="254"/>
        <v>#N/A</v>
      </c>
      <c r="AG502" s="7" t="e">
        <f t="shared" si="245"/>
        <v>#N/A</v>
      </c>
      <c r="AH502" s="7">
        <f t="shared" si="246"/>
        <v>145.4547202428123</v>
      </c>
      <c r="AI502" s="7" t="e">
        <f t="shared" si="247"/>
        <v>#N/A</v>
      </c>
      <c r="AJ502" s="7">
        <f t="shared" si="248"/>
        <v>145.4547202428123</v>
      </c>
      <c r="AK502" s="7" t="e">
        <v>#N/A</v>
      </c>
      <c r="AL502" s="7">
        <v>148.70072656542345</v>
      </c>
      <c r="AN502" s="7">
        <f t="shared" si="249"/>
        <v>117.29334516904433</v>
      </c>
      <c r="AO502" s="7">
        <f t="shared" si="250"/>
        <v>101.29334516904433</v>
      </c>
      <c r="AP502" s="7" t="e">
        <v>#N/A</v>
      </c>
      <c r="AQ502" s="7" t="e">
        <v>#N/A</v>
      </c>
    </row>
    <row r="503" spans="1:43" outlineLevel="1">
      <c r="A503" s="95">
        <v>-511</v>
      </c>
      <c r="B503" s="8">
        <f t="shared" si="222"/>
        <v>41617.449655532837</v>
      </c>
      <c r="C503" s="9">
        <f t="shared" si="241"/>
        <v>250.28396217911438</v>
      </c>
      <c r="D503" s="9">
        <f t="shared" si="223"/>
        <v>145.70406681098171</v>
      </c>
      <c r="E503" s="9">
        <f t="shared" si="224"/>
        <v>214.58995027389497</v>
      </c>
      <c r="F503" s="6">
        <f t="shared" si="228"/>
        <v>0</v>
      </c>
      <c r="G503" s="7">
        <f t="shared" si="229"/>
        <v>0</v>
      </c>
      <c r="H503" s="7">
        <f t="shared" si="225"/>
        <v>1</v>
      </c>
      <c r="I503" s="7">
        <f t="shared" si="226"/>
        <v>0</v>
      </c>
      <c r="J503" s="7">
        <f t="shared" si="230"/>
        <v>1</v>
      </c>
      <c r="K503" s="7">
        <f t="shared" si="231"/>
        <v>1</v>
      </c>
      <c r="L503" s="7">
        <f t="shared" si="232"/>
        <v>0</v>
      </c>
      <c r="M503" s="7">
        <f t="shared" si="233"/>
        <v>0</v>
      </c>
      <c r="N503" s="7">
        <f t="shared" si="242"/>
        <v>0</v>
      </c>
      <c r="O503" s="7">
        <f t="shared" si="243"/>
        <v>117.29334516904433</v>
      </c>
      <c r="P503" s="7">
        <f t="shared" si="227"/>
        <v>0</v>
      </c>
      <c r="Q503" s="7">
        <f t="shared" si="244"/>
        <v>117.29334516904433</v>
      </c>
      <c r="R503" s="7">
        <f t="shared" si="221"/>
        <v>-511</v>
      </c>
      <c r="S503" s="7" t="e">
        <f t="shared" si="234"/>
        <v>#N/A</v>
      </c>
      <c r="T503" s="7">
        <f t="shared" si="235"/>
        <v>145.70406681098171</v>
      </c>
      <c r="U503" s="7" t="e">
        <f t="shared" si="236"/>
        <v>#N/A</v>
      </c>
      <c r="V503" s="7">
        <f t="shared" si="251"/>
        <v>117.29334516904433</v>
      </c>
      <c r="W503" s="7">
        <f t="shared" si="252"/>
        <v>101.29334516904433</v>
      </c>
      <c r="X503" s="7" t="e">
        <f t="shared" si="237"/>
        <v>#N/A</v>
      </c>
      <c r="Y503" s="7" t="e">
        <f t="shared" si="238"/>
        <v>#N/A</v>
      </c>
      <c r="Z503" s="7" t="e">
        <f t="shared" si="239"/>
        <v>#N/A</v>
      </c>
      <c r="AA503" s="7" t="e">
        <f t="shared" si="240"/>
        <v>#N/A</v>
      </c>
      <c r="AB503" s="7">
        <f t="shared" si="253"/>
        <v>291.40813362196343</v>
      </c>
      <c r="AC503" s="7">
        <f t="shared" si="255"/>
        <v>1.0306181208662424</v>
      </c>
      <c r="AD503" s="7" t="e">
        <f t="shared" si="254"/>
        <v>#N/A</v>
      </c>
      <c r="AG503" s="7" t="e">
        <f t="shared" si="245"/>
        <v>#N/A</v>
      </c>
      <c r="AH503" s="7">
        <f t="shared" si="246"/>
        <v>145.70406681098171</v>
      </c>
      <c r="AI503" s="7" t="e">
        <f t="shared" si="247"/>
        <v>#N/A</v>
      </c>
      <c r="AJ503" s="7">
        <f t="shared" si="248"/>
        <v>145.70406681098171</v>
      </c>
      <c r="AK503" s="7" t="e">
        <v>#N/A</v>
      </c>
      <c r="AL503" s="7">
        <v>148.93463160607567</v>
      </c>
      <c r="AN503" s="7">
        <f t="shared" si="249"/>
        <v>117.29334516904433</v>
      </c>
      <c r="AO503" s="7">
        <f t="shared" si="250"/>
        <v>101.29334516904433</v>
      </c>
      <c r="AP503" s="7" t="e">
        <v>#N/A</v>
      </c>
      <c r="AQ503" s="7" t="e">
        <v>#N/A</v>
      </c>
    </row>
    <row r="504" spans="1:43" outlineLevel="1">
      <c r="A504" s="95">
        <v>-510</v>
      </c>
      <c r="B504" s="8">
        <f t="shared" si="222"/>
        <v>43181.079002836908</v>
      </c>
      <c r="C504" s="9">
        <f t="shared" si="241"/>
        <v>256.6041734156517</v>
      </c>
      <c r="D504" s="9">
        <f t="shared" si="223"/>
        <v>145.95312037854455</v>
      </c>
      <c r="E504" s="9">
        <f t="shared" si="224"/>
        <v>214.41956488065389</v>
      </c>
      <c r="F504" s="6">
        <f t="shared" si="228"/>
        <v>0</v>
      </c>
      <c r="G504" s="7">
        <f t="shared" si="229"/>
        <v>0</v>
      </c>
      <c r="H504" s="7">
        <f t="shared" si="225"/>
        <v>1</v>
      </c>
      <c r="I504" s="7">
        <f t="shared" si="226"/>
        <v>0</v>
      </c>
      <c r="J504" s="7">
        <f t="shared" si="230"/>
        <v>1</v>
      </c>
      <c r="K504" s="7">
        <f t="shared" si="231"/>
        <v>1</v>
      </c>
      <c r="L504" s="7">
        <f t="shared" si="232"/>
        <v>0</v>
      </c>
      <c r="M504" s="7">
        <f t="shared" si="233"/>
        <v>0</v>
      </c>
      <c r="N504" s="7">
        <f t="shared" si="242"/>
        <v>0</v>
      </c>
      <c r="O504" s="7">
        <f t="shared" si="243"/>
        <v>117.29334516904433</v>
      </c>
      <c r="P504" s="7">
        <f t="shared" si="227"/>
        <v>0</v>
      </c>
      <c r="Q504" s="7">
        <f t="shared" si="244"/>
        <v>117.29334516904433</v>
      </c>
      <c r="R504" s="7">
        <f t="shared" si="221"/>
        <v>-510</v>
      </c>
      <c r="S504" s="7" t="e">
        <f t="shared" si="234"/>
        <v>#N/A</v>
      </c>
      <c r="T504" s="7">
        <f t="shared" si="235"/>
        <v>145.95312037854455</v>
      </c>
      <c r="U504" s="7" t="e">
        <f t="shared" si="236"/>
        <v>#N/A</v>
      </c>
      <c r="V504" s="7">
        <f t="shared" si="251"/>
        <v>117.29334516904433</v>
      </c>
      <c r="W504" s="7">
        <f t="shared" si="252"/>
        <v>101.29334516904433</v>
      </c>
      <c r="X504" s="7" t="e">
        <f t="shared" si="237"/>
        <v>#N/A</v>
      </c>
      <c r="Y504" s="7" t="e">
        <f t="shared" si="238"/>
        <v>#N/A</v>
      </c>
      <c r="Z504" s="7" t="e">
        <f t="shared" si="239"/>
        <v>#N/A</v>
      </c>
      <c r="AA504" s="7" t="e">
        <f t="shared" si="240"/>
        <v>#N/A</v>
      </c>
      <c r="AB504" s="7">
        <f t="shared" si="253"/>
        <v>291.90624075708911</v>
      </c>
      <c r="AC504" s="7">
        <f t="shared" si="255"/>
        <v>1.0305472718491751</v>
      </c>
      <c r="AD504" s="7" t="e">
        <f t="shared" si="254"/>
        <v>#N/A</v>
      </c>
      <c r="AG504" s="7" t="e">
        <f t="shared" si="245"/>
        <v>#N/A</v>
      </c>
      <c r="AH504" s="7">
        <f t="shared" si="246"/>
        <v>145.95312037854455</v>
      </c>
      <c r="AI504" s="7" t="e">
        <f t="shared" si="247"/>
        <v>#N/A</v>
      </c>
      <c r="AJ504" s="7">
        <f t="shared" si="248"/>
        <v>145.95312037854455</v>
      </c>
      <c r="AK504" s="7" t="e">
        <v>#N/A</v>
      </c>
      <c r="AL504" s="7">
        <v>149.16772207737341</v>
      </c>
      <c r="AN504" s="7">
        <f t="shared" si="249"/>
        <v>117.29334516904433</v>
      </c>
      <c r="AO504" s="7">
        <f t="shared" si="250"/>
        <v>101.29334516904433</v>
      </c>
      <c r="AP504" s="7" t="e">
        <v>#N/A</v>
      </c>
      <c r="AQ504" s="7" t="e">
        <v>#N/A</v>
      </c>
    </row>
    <row r="505" spans="1:43" outlineLevel="1">
      <c r="A505" s="95">
        <v>-509</v>
      </c>
      <c r="B505" s="8">
        <f t="shared" si="222"/>
        <v>44783.626028981125</v>
      </c>
      <c r="C505" s="9">
        <f t="shared" si="241"/>
        <v>263.16049596777708</v>
      </c>
      <c r="D505" s="9">
        <f t="shared" si="223"/>
        <v>146.20186745609419</v>
      </c>
      <c r="E505" s="9">
        <f t="shared" si="224"/>
        <v>214.25004942468811</v>
      </c>
      <c r="F505" s="6">
        <f t="shared" si="228"/>
        <v>0</v>
      </c>
      <c r="G505" s="7">
        <f t="shared" si="229"/>
        <v>0</v>
      </c>
      <c r="H505" s="7">
        <f t="shared" si="225"/>
        <v>1</v>
      </c>
      <c r="I505" s="7">
        <f t="shared" si="226"/>
        <v>0</v>
      </c>
      <c r="J505" s="7">
        <f t="shared" si="230"/>
        <v>1</v>
      </c>
      <c r="K505" s="7">
        <f t="shared" si="231"/>
        <v>1</v>
      </c>
      <c r="L505" s="7">
        <f t="shared" si="232"/>
        <v>0</v>
      </c>
      <c r="M505" s="7">
        <f t="shared" si="233"/>
        <v>0</v>
      </c>
      <c r="N505" s="7">
        <f t="shared" si="242"/>
        <v>0</v>
      </c>
      <c r="O505" s="7">
        <f t="shared" si="243"/>
        <v>117.29334516904433</v>
      </c>
      <c r="P505" s="7">
        <f t="shared" si="227"/>
        <v>0</v>
      </c>
      <c r="Q505" s="7">
        <f t="shared" si="244"/>
        <v>117.29334516904433</v>
      </c>
      <c r="R505" s="7">
        <f t="shared" ref="R505:R568" si="256">A505</f>
        <v>-509</v>
      </c>
      <c r="S505" s="7" t="e">
        <f t="shared" si="234"/>
        <v>#N/A</v>
      </c>
      <c r="T505" s="7">
        <f t="shared" si="235"/>
        <v>146.20186745609419</v>
      </c>
      <c r="U505" s="7" t="e">
        <f t="shared" si="236"/>
        <v>#N/A</v>
      </c>
      <c r="V505" s="7">
        <f t="shared" si="251"/>
        <v>117.29334516904433</v>
      </c>
      <c r="W505" s="7">
        <f t="shared" si="252"/>
        <v>101.29334516904433</v>
      </c>
      <c r="X505" s="7" t="e">
        <f t="shared" si="237"/>
        <v>#N/A</v>
      </c>
      <c r="Y505" s="7" t="e">
        <f t="shared" si="238"/>
        <v>#N/A</v>
      </c>
      <c r="Z505" s="7" t="e">
        <f t="shared" si="239"/>
        <v>#N/A</v>
      </c>
      <c r="AA505" s="7" t="e">
        <f t="shared" si="240"/>
        <v>#N/A</v>
      </c>
      <c r="AB505" s="7">
        <f t="shared" si="253"/>
        <v>292.40373491218838</v>
      </c>
      <c r="AC505" s="7">
        <f t="shared" si="255"/>
        <v>1.0304732449653826</v>
      </c>
      <c r="AD505" s="7" t="e">
        <f t="shared" si="254"/>
        <v>#N/A</v>
      </c>
      <c r="AG505" s="7" t="e">
        <f t="shared" si="245"/>
        <v>#N/A</v>
      </c>
      <c r="AH505" s="7">
        <f t="shared" si="246"/>
        <v>146.20186745609419</v>
      </c>
      <c r="AI505" s="7" t="e">
        <f t="shared" si="247"/>
        <v>#N/A</v>
      </c>
      <c r="AJ505" s="7">
        <f t="shared" si="248"/>
        <v>146.20186745609419</v>
      </c>
      <c r="AK505" s="7" t="e">
        <v>#N/A</v>
      </c>
      <c r="AL505" s="7">
        <v>149.39999389648437</v>
      </c>
      <c r="AN505" s="7">
        <f t="shared" si="249"/>
        <v>117.29334516904433</v>
      </c>
      <c r="AO505" s="7">
        <f t="shared" si="250"/>
        <v>101.29334516904433</v>
      </c>
      <c r="AP505" s="7" t="e">
        <v>#N/A</v>
      </c>
      <c r="AQ505" s="7" t="e">
        <v>#N/A</v>
      </c>
    </row>
    <row r="506" spans="1:43" outlineLevel="1">
      <c r="A506" s="95">
        <v>-508</v>
      </c>
      <c r="B506" s="8">
        <f t="shared" si="222"/>
        <v>46425.60155066727</v>
      </c>
      <c r="C506" s="9">
        <f t="shared" si="241"/>
        <v>269.95755947146722</v>
      </c>
      <c r="D506" s="9">
        <f t="shared" si="223"/>
        <v>146.45031744240748</v>
      </c>
      <c r="E506" s="9">
        <f t="shared" si="224"/>
        <v>214.08164546997938</v>
      </c>
      <c r="F506" s="6">
        <f t="shared" si="228"/>
        <v>0</v>
      </c>
      <c r="G506" s="7">
        <f t="shared" si="229"/>
        <v>0</v>
      </c>
      <c r="H506" s="7">
        <f t="shared" si="225"/>
        <v>1</v>
      </c>
      <c r="I506" s="7">
        <f t="shared" si="226"/>
        <v>0</v>
      </c>
      <c r="J506" s="7">
        <f t="shared" si="230"/>
        <v>1</v>
      </c>
      <c r="K506" s="7">
        <f t="shared" si="231"/>
        <v>1</v>
      </c>
      <c r="L506" s="7">
        <f t="shared" si="232"/>
        <v>0</v>
      </c>
      <c r="M506" s="7">
        <f t="shared" si="233"/>
        <v>0</v>
      </c>
      <c r="N506" s="7">
        <f t="shared" si="242"/>
        <v>0</v>
      </c>
      <c r="O506" s="7">
        <f t="shared" si="243"/>
        <v>117.29334516904433</v>
      </c>
      <c r="P506" s="7">
        <f t="shared" si="227"/>
        <v>0</v>
      </c>
      <c r="Q506" s="7">
        <f t="shared" si="244"/>
        <v>117.29334516904433</v>
      </c>
      <c r="R506" s="7">
        <f t="shared" si="256"/>
        <v>-508</v>
      </c>
      <c r="S506" s="7" t="e">
        <f t="shared" si="234"/>
        <v>#N/A</v>
      </c>
      <c r="T506" s="7">
        <f t="shared" si="235"/>
        <v>146.45031744240748</v>
      </c>
      <c r="U506" s="7" t="e">
        <f t="shared" si="236"/>
        <v>#N/A</v>
      </c>
      <c r="V506" s="7">
        <f t="shared" si="251"/>
        <v>117.29334516904433</v>
      </c>
      <c r="W506" s="7">
        <f t="shared" si="252"/>
        <v>101.29334516904433</v>
      </c>
      <c r="X506" s="7" t="e">
        <f t="shared" si="237"/>
        <v>#N/A</v>
      </c>
      <c r="Y506" s="7" t="e">
        <f t="shared" si="238"/>
        <v>#N/A</v>
      </c>
      <c r="Z506" s="7" t="e">
        <f t="shared" si="239"/>
        <v>#N/A</v>
      </c>
      <c r="AA506" s="7" t="e">
        <f t="shared" si="240"/>
        <v>#N/A</v>
      </c>
      <c r="AB506" s="7">
        <f t="shared" si="253"/>
        <v>292.90063488481496</v>
      </c>
      <c r="AC506" s="7">
        <f t="shared" si="255"/>
        <v>1.0304015701167548</v>
      </c>
      <c r="AD506" s="7" t="e">
        <f t="shared" si="254"/>
        <v>#N/A</v>
      </c>
      <c r="AG506" s="7" t="e">
        <f t="shared" si="245"/>
        <v>#N/A</v>
      </c>
      <c r="AH506" s="7">
        <f t="shared" si="246"/>
        <v>146.45031744240748</v>
      </c>
      <c r="AI506" s="7" t="e">
        <f t="shared" si="247"/>
        <v>#N/A</v>
      </c>
      <c r="AJ506" s="7">
        <f t="shared" si="248"/>
        <v>146.45031744240748</v>
      </c>
      <c r="AK506" s="7" t="e">
        <v>#N/A</v>
      </c>
      <c r="AL506" s="7">
        <v>149.63143876265428</v>
      </c>
      <c r="AN506" s="7">
        <f t="shared" si="249"/>
        <v>117.29334516904433</v>
      </c>
      <c r="AO506" s="7">
        <f t="shared" si="250"/>
        <v>101.29334516904433</v>
      </c>
      <c r="AP506" s="7" t="e">
        <v>#N/A</v>
      </c>
      <c r="AQ506" s="7" t="e">
        <v>#N/A</v>
      </c>
    </row>
    <row r="507" spans="1:43" outlineLevel="1">
      <c r="A507" s="95">
        <v>-507</v>
      </c>
      <c r="B507" s="8">
        <f t="shared" si="222"/>
        <v>48107.455235651403</v>
      </c>
      <c r="C507" s="9">
        <f t="shared" si="241"/>
        <v>276.99999356269836</v>
      </c>
      <c r="D507" s="9">
        <f t="shared" si="223"/>
        <v>146.69844921868335</v>
      </c>
      <c r="E507" s="9">
        <f t="shared" si="224"/>
        <v>213.91410629925957</v>
      </c>
      <c r="F507" s="6">
        <f t="shared" si="228"/>
        <v>0</v>
      </c>
      <c r="G507" s="7">
        <f t="shared" si="229"/>
        <v>0</v>
      </c>
      <c r="H507" s="7">
        <f t="shared" si="225"/>
        <v>1</v>
      </c>
      <c r="I507" s="7">
        <f t="shared" si="226"/>
        <v>0</v>
      </c>
      <c r="J507" s="7">
        <f t="shared" si="230"/>
        <v>1</v>
      </c>
      <c r="K507" s="7">
        <f t="shared" si="231"/>
        <v>1</v>
      </c>
      <c r="L507" s="7">
        <f t="shared" si="232"/>
        <v>0</v>
      </c>
      <c r="M507" s="7">
        <f t="shared" si="233"/>
        <v>0</v>
      </c>
      <c r="N507" s="7">
        <f t="shared" si="242"/>
        <v>0</v>
      </c>
      <c r="O507" s="7">
        <f t="shared" si="243"/>
        <v>117.29334516904433</v>
      </c>
      <c r="P507" s="7">
        <f t="shared" si="227"/>
        <v>0</v>
      </c>
      <c r="Q507" s="7">
        <f t="shared" si="244"/>
        <v>117.29334516904433</v>
      </c>
      <c r="R507" s="7">
        <f t="shared" si="256"/>
        <v>-507</v>
      </c>
      <c r="S507" s="7" t="e">
        <f t="shared" si="234"/>
        <v>#N/A</v>
      </c>
      <c r="T507" s="7">
        <f t="shared" si="235"/>
        <v>146.69844921868335</v>
      </c>
      <c r="U507" s="7" t="e">
        <f t="shared" si="236"/>
        <v>#N/A</v>
      </c>
      <c r="V507" s="7">
        <f t="shared" si="251"/>
        <v>117.29334516904433</v>
      </c>
      <c r="W507" s="7">
        <f t="shared" si="252"/>
        <v>101.29334516904433</v>
      </c>
      <c r="X507" s="7" t="e">
        <f t="shared" si="237"/>
        <v>#N/A</v>
      </c>
      <c r="Y507" s="7" t="e">
        <f t="shared" si="238"/>
        <v>#N/A</v>
      </c>
      <c r="Z507" s="7" t="e">
        <f t="shared" si="239"/>
        <v>#N/A</v>
      </c>
      <c r="AA507" s="7" t="e">
        <f t="shared" si="240"/>
        <v>#N/A</v>
      </c>
      <c r="AB507" s="7">
        <f t="shared" si="253"/>
        <v>293.3968984373667</v>
      </c>
      <c r="AC507" s="7">
        <f t="shared" si="255"/>
        <v>1.0303248897303305</v>
      </c>
      <c r="AD507" s="7" t="e">
        <f t="shared" si="254"/>
        <v>#N/A</v>
      </c>
      <c r="AG507" s="7" t="e">
        <f t="shared" si="245"/>
        <v>#N/A</v>
      </c>
      <c r="AH507" s="7">
        <f t="shared" si="246"/>
        <v>146.69844921868335</v>
      </c>
      <c r="AI507" s="7" t="e">
        <f t="shared" si="247"/>
        <v>#N/A</v>
      </c>
      <c r="AJ507" s="7">
        <f t="shared" si="248"/>
        <v>146.69844921868335</v>
      </c>
      <c r="AK507" s="7" t="e">
        <v>#N/A</v>
      </c>
      <c r="AL507" s="7">
        <v>149.86207599926908</v>
      </c>
      <c r="AN507" s="7">
        <f t="shared" si="249"/>
        <v>117.29334516904433</v>
      </c>
      <c r="AO507" s="7">
        <f t="shared" si="250"/>
        <v>101.29334516904433</v>
      </c>
      <c r="AP507" s="7" t="e">
        <v>#N/A</v>
      </c>
      <c r="AQ507" s="7" t="e">
        <v>#N/A</v>
      </c>
    </row>
    <row r="508" spans="1:43" outlineLevel="1">
      <c r="A508" s="95">
        <v>-506</v>
      </c>
      <c r="B508" s="8">
        <f t="shared" si="222"/>
        <v>49829.699596405029</v>
      </c>
      <c r="C508" s="9">
        <f t="shared" si="241"/>
        <v>284.29242787744698</v>
      </c>
      <c r="D508" s="9">
        <f t="shared" si="223"/>
        <v>146.94627218369865</v>
      </c>
      <c r="E508" s="9">
        <f t="shared" si="224"/>
        <v>213.74767347651044</v>
      </c>
      <c r="F508" s="6">
        <f t="shared" si="228"/>
        <v>0</v>
      </c>
      <c r="G508" s="7">
        <f t="shared" si="229"/>
        <v>0</v>
      </c>
      <c r="H508" s="7">
        <f t="shared" si="225"/>
        <v>1</v>
      </c>
      <c r="I508" s="7">
        <f t="shared" si="226"/>
        <v>0</v>
      </c>
      <c r="J508" s="7">
        <f t="shared" si="230"/>
        <v>1</v>
      </c>
      <c r="K508" s="7">
        <f t="shared" si="231"/>
        <v>1</v>
      </c>
      <c r="L508" s="7">
        <f t="shared" si="232"/>
        <v>0</v>
      </c>
      <c r="M508" s="7">
        <f t="shared" si="233"/>
        <v>0</v>
      </c>
      <c r="N508" s="7">
        <f t="shared" si="242"/>
        <v>0</v>
      </c>
      <c r="O508" s="7">
        <f t="shared" si="243"/>
        <v>117.29334516904433</v>
      </c>
      <c r="P508" s="7">
        <f t="shared" si="227"/>
        <v>0</v>
      </c>
      <c r="Q508" s="7">
        <f t="shared" si="244"/>
        <v>117.29334516904433</v>
      </c>
      <c r="R508" s="7">
        <f t="shared" si="256"/>
        <v>-506</v>
      </c>
      <c r="S508" s="7" t="e">
        <f t="shared" si="234"/>
        <v>#N/A</v>
      </c>
      <c r="T508" s="7">
        <f t="shared" si="235"/>
        <v>146.94627218369865</v>
      </c>
      <c r="U508" s="7" t="e">
        <f t="shared" si="236"/>
        <v>#N/A</v>
      </c>
      <c r="V508" s="7">
        <f t="shared" si="251"/>
        <v>117.29334516904433</v>
      </c>
      <c r="W508" s="7">
        <f t="shared" si="252"/>
        <v>101.29334516904433</v>
      </c>
      <c r="X508" s="7" t="e">
        <f t="shared" si="237"/>
        <v>#N/A</v>
      </c>
      <c r="Y508" s="7" t="e">
        <f t="shared" si="238"/>
        <v>#N/A</v>
      </c>
      <c r="Z508" s="7" t="e">
        <f t="shared" si="239"/>
        <v>#N/A</v>
      </c>
      <c r="AA508" s="7" t="e">
        <f t="shared" si="240"/>
        <v>#N/A</v>
      </c>
      <c r="AB508" s="7">
        <f t="shared" si="253"/>
        <v>293.89254436739731</v>
      </c>
      <c r="AC508" s="7">
        <f t="shared" si="255"/>
        <v>1.0302505627219893</v>
      </c>
      <c r="AD508" s="7" t="e">
        <f t="shared" si="254"/>
        <v>#N/A</v>
      </c>
      <c r="AG508" s="7" t="e">
        <f t="shared" si="245"/>
        <v>#N/A</v>
      </c>
      <c r="AH508" s="7">
        <f t="shared" si="246"/>
        <v>146.94627218369865</v>
      </c>
      <c r="AI508" s="7" t="e">
        <f t="shared" si="247"/>
        <v>#N/A</v>
      </c>
      <c r="AJ508" s="7">
        <f t="shared" si="248"/>
        <v>146.94627218369865</v>
      </c>
      <c r="AK508" s="7" t="e">
        <v>#N/A</v>
      </c>
      <c r="AL508" s="7">
        <v>150.09188199488199</v>
      </c>
      <c r="AN508" s="7">
        <f t="shared" si="249"/>
        <v>117.29334516904433</v>
      </c>
      <c r="AO508" s="7">
        <f t="shared" si="250"/>
        <v>101.29334516904433</v>
      </c>
      <c r="AP508" s="7" t="e">
        <v>#N/A</v>
      </c>
      <c r="AQ508" s="7" t="e">
        <v>#N/A</v>
      </c>
    </row>
    <row r="509" spans="1:43" outlineLevel="1">
      <c r="A509" s="95">
        <v>-505</v>
      </c>
      <c r="B509" s="8">
        <f t="shared" si="222"/>
        <v>51592.799396433082</v>
      </c>
      <c r="C509" s="9">
        <f t="shared" si="241"/>
        <v>291.83949205168938</v>
      </c>
      <c r="D509" s="9">
        <f t="shared" si="223"/>
        <v>147.19377284804673</v>
      </c>
      <c r="E509" s="9">
        <f t="shared" si="224"/>
        <v>213.58210028446425</v>
      </c>
      <c r="F509" s="6">
        <f t="shared" si="228"/>
        <v>0</v>
      </c>
      <c r="G509" s="7">
        <f t="shared" si="229"/>
        <v>0</v>
      </c>
      <c r="H509" s="7">
        <f t="shared" si="225"/>
        <v>1</v>
      </c>
      <c r="I509" s="7">
        <f t="shared" si="226"/>
        <v>0</v>
      </c>
      <c r="J509" s="7">
        <f t="shared" si="230"/>
        <v>1</v>
      </c>
      <c r="K509" s="7">
        <f t="shared" si="231"/>
        <v>1</v>
      </c>
      <c r="L509" s="7">
        <f t="shared" si="232"/>
        <v>0</v>
      </c>
      <c r="M509" s="7">
        <f t="shared" si="233"/>
        <v>0</v>
      </c>
      <c r="N509" s="7">
        <f t="shared" si="242"/>
        <v>0</v>
      </c>
      <c r="O509" s="7">
        <f t="shared" si="243"/>
        <v>117.29334516904433</v>
      </c>
      <c r="P509" s="7">
        <f t="shared" si="227"/>
        <v>0</v>
      </c>
      <c r="Q509" s="7">
        <f t="shared" si="244"/>
        <v>117.29334516904433</v>
      </c>
      <c r="R509" s="7">
        <f t="shared" si="256"/>
        <v>-505</v>
      </c>
      <c r="S509" s="7" t="e">
        <f t="shared" si="234"/>
        <v>#N/A</v>
      </c>
      <c r="T509" s="7">
        <f t="shared" si="235"/>
        <v>147.19377284804673</v>
      </c>
      <c r="U509" s="7" t="e">
        <f t="shared" si="236"/>
        <v>#N/A</v>
      </c>
      <c r="V509" s="7">
        <f t="shared" si="251"/>
        <v>117.29334516904433</v>
      </c>
      <c r="W509" s="7">
        <f t="shared" si="252"/>
        <v>101.29334516904433</v>
      </c>
      <c r="X509" s="7" t="e">
        <f t="shared" si="237"/>
        <v>#N/A</v>
      </c>
      <c r="Y509" s="7" t="e">
        <f t="shared" si="238"/>
        <v>#N/A</v>
      </c>
      <c r="Z509" s="7" t="e">
        <f t="shared" si="239"/>
        <v>#N/A</v>
      </c>
      <c r="AA509" s="7" t="e">
        <f t="shared" si="240"/>
        <v>#N/A</v>
      </c>
      <c r="AB509" s="7">
        <f t="shared" si="253"/>
        <v>294.38754569609347</v>
      </c>
      <c r="AC509" s="7">
        <f t="shared" si="255"/>
        <v>1.0301730819880421</v>
      </c>
      <c r="AD509" s="7" t="e">
        <f t="shared" si="254"/>
        <v>#N/A</v>
      </c>
      <c r="AG509" s="7" t="e">
        <f t="shared" si="245"/>
        <v>#N/A</v>
      </c>
      <c r="AH509" s="7">
        <f t="shared" si="246"/>
        <v>147.19377284804673</v>
      </c>
      <c r="AI509" s="7" t="e">
        <f t="shared" si="247"/>
        <v>#N/A</v>
      </c>
      <c r="AJ509" s="7">
        <f t="shared" si="248"/>
        <v>147.19377284804673</v>
      </c>
      <c r="AK509" s="7" t="e">
        <v>#N/A</v>
      </c>
      <c r="AL509" s="7">
        <v>150.32087175934714</v>
      </c>
      <c r="AN509" s="7">
        <f t="shared" si="249"/>
        <v>117.29334516904433</v>
      </c>
      <c r="AO509" s="7">
        <f t="shared" si="250"/>
        <v>101.29334516904433</v>
      </c>
      <c r="AP509" s="7" t="e">
        <v>#N/A</v>
      </c>
      <c r="AQ509" s="7" t="e">
        <v>#N/A</v>
      </c>
    </row>
    <row r="510" spans="1:43" outlineLevel="1">
      <c r="A510" s="95">
        <v>-504</v>
      </c>
      <c r="B510" s="8">
        <f t="shared" si="222"/>
        <v>53397.218329015428</v>
      </c>
      <c r="C510" s="9">
        <f t="shared" si="241"/>
        <v>299.6458157214023</v>
      </c>
      <c r="D510" s="9">
        <f t="shared" si="223"/>
        <v>147.44093772232094</v>
      </c>
      <c r="E510" s="9">
        <f t="shared" si="224"/>
        <v>213.41762828710256</v>
      </c>
      <c r="F510" s="6">
        <f t="shared" si="228"/>
        <v>0</v>
      </c>
      <c r="G510" s="7">
        <f t="shared" si="229"/>
        <v>0</v>
      </c>
      <c r="H510" s="7">
        <f t="shared" si="225"/>
        <v>1</v>
      </c>
      <c r="I510" s="7">
        <f t="shared" si="226"/>
        <v>0</v>
      </c>
      <c r="J510" s="7">
        <f t="shared" si="230"/>
        <v>1</v>
      </c>
      <c r="K510" s="7">
        <f t="shared" si="231"/>
        <v>1</v>
      </c>
      <c r="L510" s="7">
        <f t="shared" si="232"/>
        <v>0</v>
      </c>
      <c r="M510" s="7">
        <f t="shared" si="233"/>
        <v>0</v>
      </c>
      <c r="N510" s="7">
        <f t="shared" si="242"/>
        <v>0</v>
      </c>
      <c r="O510" s="7">
        <f t="shared" si="243"/>
        <v>117.29334516904433</v>
      </c>
      <c r="P510" s="7">
        <f t="shared" si="227"/>
        <v>0</v>
      </c>
      <c r="Q510" s="7">
        <f t="shared" si="244"/>
        <v>117.29334516904433</v>
      </c>
      <c r="R510" s="7">
        <f t="shared" si="256"/>
        <v>-504</v>
      </c>
      <c r="S510" s="7" t="e">
        <f t="shared" si="234"/>
        <v>#N/A</v>
      </c>
      <c r="T510" s="7">
        <f t="shared" si="235"/>
        <v>147.44093772232094</v>
      </c>
      <c r="U510" s="7" t="e">
        <f t="shared" si="236"/>
        <v>#N/A</v>
      </c>
      <c r="V510" s="7">
        <f t="shared" si="251"/>
        <v>117.29334516904433</v>
      </c>
      <c r="W510" s="7">
        <f t="shared" si="252"/>
        <v>101.29334516904433</v>
      </c>
      <c r="X510" s="7" t="e">
        <f t="shared" si="237"/>
        <v>#N/A</v>
      </c>
      <c r="Y510" s="7" t="e">
        <f t="shared" si="238"/>
        <v>#N/A</v>
      </c>
      <c r="Z510" s="7" t="e">
        <f t="shared" si="239"/>
        <v>#N/A</v>
      </c>
      <c r="AA510" s="7" t="e">
        <f t="shared" si="240"/>
        <v>#N/A</v>
      </c>
      <c r="AB510" s="7">
        <f t="shared" si="253"/>
        <v>294.88187544464188</v>
      </c>
      <c r="AC510" s="7">
        <f t="shared" si="255"/>
        <v>1.0300924594787515</v>
      </c>
      <c r="AD510" s="7" t="e">
        <f t="shared" si="254"/>
        <v>#N/A</v>
      </c>
      <c r="AG510" s="7" t="e">
        <f t="shared" si="245"/>
        <v>#N/A</v>
      </c>
      <c r="AH510" s="7">
        <f t="shared" si="246"/>
        <v>147.44093772232094</v>
      </c>
      <c r="AI510" s="7" t="e">
        <f t="shared" si="247"/>
        <v>#N/A</v>
      </c>
      <c r="AJ510" s="7">
        <f t="shared" si="248"/>
        <v>147.44093772232094</v>
      </c>
      <c r="AK510" s="7" t="e">
        <v>#N/A</v>
      </c>
      <c r="AL510" s="7">
        <v>150.54906037724578</v>
      </c>
      <c r="AN510" s="7">
        <f t="shared" si="249"/>
        <v>117.29334516904433</v>
      </c>
      <c r="AO510" s="7">
        <f t="shared" si="250"/>
        <v>101.29334516904433</v>
      </c>
      <c r="AP510" s="7" t="e">
        <v>#N/A</v>
      </c>
      <c r="AQ510" s="7" t="e">
        <v>#N/A</v>
      </c>
    </row>
    <row r="511" spans="1:43" outlineLevel="1">
      <c r="A511" s="95">
        <v>-503</v>
      </c>
      <c r="B511" s="8">
        <f t="shared" si="222"/>
        <v>55243.470817135079</v>
      </c>
      <c r="C511" s="9">
        <f t="shared" si="241"/>
        <v>307.71602852256171</v>
      </c>
      <c r="D511" s="9">
        <f t="shared" si="223"/>
        <v>147.68777620529821</v>
      </c>
      <c r="E511" s="9">
        <f t="shared" si="224"/>
        <v>213.25401076715767</v>
      </c>
      <c r="F511" s="6">
        <f t="shared" si="228"/>
        <v>0</v>
      </c>
      <c r="G511" s="7">
        <f t="shared" si="229"/>
        <v>0</v>
      </c>
      <c r="H511" s="7">
        <f t="shared" si="225"/>
        <v>1</v>
      </c>
      <c r="I511" s="7">
        <f t="shared" si="226"/>
        <v>0</v>
      </c>
      <c r="J511" s="7">
        <f t="shared" si="230"/>
        <v>1</v>
      </c>
      <c r="K511" s="7">
        <f t="shared" si="231"/>
        <v>1</v>
      </c>
      <c r="L511" s="7">
        <f t="shared" si="232"/>
        <v>1</v>
      </c>
      <c r="M511" s="7">
        <f t="shared" si="233"/>
        <v>0</v>
      </c>
      <c r="N511" s="7">
        <f t="shared" si="242"/>
        <v>0</v>
      </c>
      <c r="O511" s="7">
        <f t="shared" si="243"/>
        <v>0</v>
      </c>
      <c r="P511" s="7">
        <f t="shared" si="227"/>
        <v>117.29334516904433</v>
      </c>
      <c r="Q511" s="7">
        <f t="shared" si="244"/>
        <v>117.29334516904433</v>
      </c>
      <c r="R511" s="7">
        <f t="shared" si="256"/>
        <v>-503</v>
      </c>
      <c r="S511" s="7" t="e">
        <f t="shared" si="234"/>
        <v>#N/A</v>
      </c>
      <c r="T511" s="7">
        <f t="shared" si="235"/>
        <v>147.68777620529821</v>
      </c>
      <c r="U511" s="7" t="e">
        <f t="shared" si="236"/>
        <v>#N/A</v>
      </c>
      <c r="V511" s="7">
        <f t="shared" si="251"/>
        <v>117.29334516904433</v>
      </c>
      <c r="W511" s="7">
        <f t="shared" si="252"/>
        <v>101.29334516904433</v>
      </c>
      <c r="X511" s="7" t="e">
        <f t="shared" si="237"/>
        <v>#N/A</v>
      </c>
      <c r="Y511" s="7" t="e">
        <f t="shared" si="238"/>
        <v>#N/A</v>
      </c>
      <c r="Z511" s="7" t="e">
        <f t="shared" si="239"/>
        <v>#N/A</v>
      </c>
      <c r="AA511" s="7" t="e">
        <f t="shared" si="240"/>
        <v>#N/A</v>
      </c>
      <c r="AB511" s="7">
        <f t="shared" si="253"/>
        <v>295.37555241059641</v>
      </c>
      <c r="AC511" s="7">
        <f t="shared" si="255"/>
        <v>1.0300141924646082</v>
      </c>
      <c r="AD511" s="7" t="e">
        <f t="shared" si="254"/>
        <v>#N/A</v>
      </c>
      <c r="AG511" s="7" t="e">
        <f t="shared" si="245"/>
        <v>#N/A</v>
      </c>
      <c r="AH511" s="7">
        <f t="shared" si="246"/>
        <v>147.68777620529821</v>
      </c>
      <c r="AI511" s="7" t="e">
        <f t="shared" si="247"/>
        <v>#N/A</v>
      </c>
      <c r="AJ511" s="7">
        <f t="shared" si="248"/>
        <v>147.68777620529821</v>
      </c>
      <c r="AK511" s="7" t="e">
        <v>#N/A</v>
      </c>
      <c r="AL511" s="7">
        <v>150.77642412504065</v>
      </c>
      <c r="AN511" s="7">
        <f t="shared" si="249"/>
        <v>117.29334516904433</v>
      </c>
      <c r="AO511" s="7">
        <f t="shared" si="250"/>
        <v>101.29334516904433</v>
      </c>
      <c r="AP511" s="7" t="e">
        <v>#N/A</v>
      </c>
      <c r="AQ511" s="7" t="e">
        <v>#N/A</v>
      </c>
    </row>
    <row r="512" spans="1:43" outlineLevel="1">
      <c r="A512" s="95">
        <v>-502</v>
      </c>
      <c r="B512" s="8">
        <f t="shared" si="222"/>
        <v>57132.002937463694</v>
      </c>
      <c r="C512" s="9">
        <f t="shared" si="241"/>
        <v>316.0547876185579</v>
      </c>
      <c r="D512" s="9">
        <f t="shared" si="223"/>
        <v>147.93426717817732</v>
      </c>
      <c r="E512" s="9">
        <f t="shared" si="224"/>
        <v>213.09148928861109</v>
      </c>
      <c r="F512" s="6">
        <f t="shared" si="228"/>
        <v>0</v>
      </c>
      <c r="G512" s="7">
        <f t="shared" si="229"/>
        <v>0</v>
      </c>
      <c r="H512" s="7">
        <f t="shared" si="225"/>
        <v>1</v>
      </c>
      <c r="I512" s="7">
        <f t="shared" si="226"/>
        <v>0</v>
      </c>
      <c r="J512" s="7">
        <f t="shared" si="230"/>
        <v>1</v>
      </c>
      <c r="K512" s="7">
        <f t="shared" si="231"/>
        <v>1</v>
      </c>
      <c r="L512" s="7">
        <f t="shared" si="232"/>
        <v>1</v>
      </c>
      <c r="M512" s="7">
        <f t="shared" si="233"/>
        <v>0</v>
      </c>
      <c r="N512" s="7">
        <f t="shared" si="242"/>
        <v>0</v>
      </c>
      <c r="O512" s="7">
        <f t="shared" si="243"/>
        <v>0</v>
      </c>
      <c r="P512" s="7">
        <f t="shared" si="227"/>
        <v>117.2305991022381</v>
      </c>
      <c r="Q512" s="7">
        <f t="shared" si="244"/>
        <v>117.2305991022381</v>
      </c>
      <c r="R512" s="7">
        <f t="shared" si="256"/>
        <v>-502</v>
      </c>
      <c r="S512" s="7" t="e">
        <f t="shared" si="234"/>
        <v>#N/A</v>
      </c>
      <c r="T512" s="7">
        <f t="shared" si="235"/>
        <v>147.93426717817732</v>
      </c>
      <c r="U512" s="7" t="e">
        <f t="shared" si="236"/>
        <v>#N/A</v>
      </c>
      <c r="V512" s="7">
        <f t="shared" si="251"/>
        <v>117.2305991022381</v>
      </c>
      <c r="W512" s="7">
        <f t="shared" si="252"/>
        <v>101.35609123585056</v>
      </c>
      <c r="X512" s="7" t="e">
        <f t="shared" si="237"/>
        <v>#N/A</v>
      </c>
      <c r="Y512" s="7" t="e">
        <f t="shared" si="238"/>
        <v>#N/A</v>
      </c>
      <c r="Z512" s="7" t="e">
        <f t="shared" si="239"/>
        <v>#N/A</v>
      </c>
      <c r="AA512" s="7" t="e">
        <f t="shared" si="240"/>
        <v>#N/A</v>
      </c>
      <c r="AB512" s="7">
        <f t="shared" si="253"/>
        <v>295.86853435635464</v>
      </c>
      <c r="AC512" s="7">
        <f t="shared" si="255"/>
        <v>1.0299309684201621</v>
      </c>
      <c r="AD512" s="7" t="e">
        <f t="shared" si="254"/>
        <v>#N/A</v>
      </c>
      <c r="AG512" s="7" t="e">
        <f t="shared" si="245"/>
        <v>#N/A</v>
      </c>
      <c r="AH512" s="7">
        <f t="shared" si="246"/>
        <v>147.93426717817732</v>
      </c>
      <c r="AI512" s="7" t="e">
        <f t="shared" si="247"/>
        <v>#N/A</v>
      </c>
      <c r="AJ512" s="7">
        <f t="shared" si="248"/>
        <v>147.93426717817732</v>
      </c>
      <c r="AK512" s="7" t="e">
        <v>#N/A</v>
      </c>
      <c r="AL512" s="7">
        <v>151.00299332749373</v>
      </c>
      <c r="AN512" s="7">
        <f t="shared" si="249"/>
        <v>117.2305991022381</v>
      </c>
      <c r="AO512" s="7">
        <f t="shared" si="250"/>
        <v>101.35609123585056</v>
      </c>
      <c r="AP512" s="7" t="e">
        <v>#N/A</v>
      </c>
      <c r="AQ512" s="7" t="e">
        <v>#N/A</v>
      </c>
    </row>
    <row r="513" spans="1:43" outlineLevel="1">
      <c r="A513" s="95">
        <v>-501</v>
      </c>
      <c r="B513" s="8">
        <f t="shared" si="222"/>
        <v>59063.330717325211</v>
      </c>
      <c r="C513" s="9">
        <f t="shared" si="241"/>
        <v>324.66666640838082</v>
      </c>
      <c r="D513" s="9">
        <f t="shared" si="223"/>
        <v>148.18042003973525</v>
      </c>
      <c r="E513" s="9">
        <f t="shared" si="224"/>
        <v>212.92981713419516</v>
      </c>
      <c r="F513" s="6">
        <f t="shared" si="228"/>
        <v>0</v>
      </c>
      <c r="G513" s="7">
        <f t="shared" si="229"/>
        <v>0</v>
      </c>
      <c r="H513" s="7">
        <f t="shared" si="225"/>
        <v>1</v>
      </c>
      <c r="I513" s="7">
        <f t="shared" si="226"/>
        <v>0</v>
      </c>
      <c r="J513" s="7">
        <f t="shared" si="230"/>
        <v>1</v>
      </c>
      <c r="K513" s="7">
        <f t="shared" si="231"/>
        <v>1</v>
      </c>
      <c r="L513" s="7">
        <f t="shared" si="232"/>
        <v>1</v>
      </c>
      <c r="M513" s="7">
        <f t="shared" si="233"/>
        <v>0</v>
      </c>
      <c r="N513" s="7">
        <f t="shared" si="242"/>
        <v>0</v>
      </c>
      <c r="O513" s="7">
        <f t="shared" si="243"/>
        <v>0</v>
      </c>
      <c r="P513" s="7">
        <f t="shared" si="227"/>
        <v>117.03931186145917</v>
      </c>
      <c r="Q513" s="7">
        <f t="shared" si="244"/>
        <v>117.03931186145917</v>
      </c>
      <c r="R513" s="7">
        <f t="shared" si="256"/>
        <v>-501</v>
      </c>
      <c r="S513" s="7" t="e">
        <f t="shared" si="234"/>
        <v>#N/A</v>
      </c>
      <c r="T513" s="7">
        <f t="shared" si="235"/>
        <v>148.18042003973525</v>
      </c>
      <c r="U513" s="7" t="e">
        <f t="shared" si="236"/>
        <v>#N/A</v>
      </c>
      <c r="V513" s="7">
        <f t="shared" si="251"/>
        <v>117.03931186145917</v>
      </c>
      <c r="W513" s="7">
        <f t="shared" si="252"/>
        <v>101.54737847662949</v>
      </c>
      <c r="X513" s="7" t="e">
        <f t="shared" si="237"/>
        <v>#N/A</v>
      </c>
      <c r="Y513" s="7" t="e">
        <f t="shared" si="238"/>
        <v>#N/A</v>
      </c>
      <c r="Z513" s="7" t="e">
        <f t="shared" si="239"/>
        <v>#N/A</v>
      </c>
      <c r="AA513" s="7" t="e">
        <f t="shared" si="240"/>
        <v>#N/A</v>
      </c>
      <c r="AB513" s="7">
        <f t="shared" si="253"/>
        <v>296.36084007947051</v>
      </c>
      <c r="AC513" s="7">
        <f t="shared" si="255"/>
        <v>1.0298501013512393</v>
      </c>
      <c r="AD513" s="7" t="e">
        <f t="shared" si="254"/>
        <v>#N/A</v>
      </c>
      <c r="AG513" s="7" t="e">
        <f t="shared" si="245"/>
        <v>#N/A</v>
      </c>
      <c r="AH513" s="7">
        <f t="shared" si="246"/>
        <v>148.18042003973525</v>
      </c>
      <c r="AI513" s="7" t="e">
        <f t="shared" si="247"/>
        <v>#N/A</v>
      </c>
      <c r="AJ513" s="7">
        <f t="shared" si="248"/>
        <v>148.18042003973525</v>
      </c>
      <c r="AK513" s="7" t="e">
        <v>#N/A</v>
      </c>
      <c r="AL513" s="7">
        <v>151.22873734834951</v>
      </c>
      <c r="AN513" s="7">
        <f t="shared" si="249"/>
        <v>117.03931186145917</v>
      </c>
      <c r="AO513" s="7">
        <f t="shared" si="250"/>
        <v>101.54737847662949</v>
      </c>
      <c r="AP513" s="7" t="e">
        <v>#N/A</v>
      </c>
      <c r="AQ513" s="7" t="e">
        <v>#N/A</v>
      </c>
    </row>
    <row r="514" spans="1:43" outlineLevel="1">
      <c r="A514" s="95">
        <v>-500</v>
      </c>
      <c r="B514" s="8">
        <f t="shared" ref="B514:B577" si="257">spline($A$91:$A$93,$B$91:$B$93,A514)</f>
        <v>61037.917448916174</v>
      </c>
      <c r="C514" s="9">
        <f t="shared" si="241"/>
        <v>333.55632321771168</v>
      </c>
      <c r="D514" s="9">
        <f t="shared" ref="D514:D577" si="258">spline($A$96:$A$98,$B$96:$B$98,A514)</f>
        <v>148.42622130056529</v>
      </c>
      <c r="E514" s="9">
        <f t="shared" ref="E514:E577" si="259">spline($A$98:$A$100,$B$98:$B$100,A514)</f>
        <v>212.76923586789158</v>
      </c>
      <c r="F514" s="6">
        <f t="shared" si="228"/>
        <v>0</v>
      </c>
      <c r="G514" s="7">
        <f t="shared" si="229"/>
        <v>0</v>
      </c>
      <c r="H514" s="7">
        <f t="shared" ref="H514:H577" si="260">IF(AND(A514&gt;$A$96,A514&lt;=$A$98),1,0)</f>
        <v>1</v>
      </c>
      <c r="I514" s="7">
        <f t="shared" ref="I514:I577" si="261">IF(AND(A514&gt;$A$98,A514&lt;=$A$100),1,0)</f>
        <v>0</v>
      </c>
      <c r="J514" s="7">
        <f t="shared" si="230"/>
        <v>1</v>
      </c>
      <c r="K514" s="7">
        <f t="shared" si="231"/>
        <v>1</v>
      </c>
      <c r="L514" s="7">
        <f t="shared" si="232"/>
        <v>1</v>
      </c>
      <c r="M514" s="7">
        <f t="shared" si="233"/>
        <v>0</v>
      </c>
      <c r="N514" s="7">
        <f t="shared" si="242"/>
        <v>0</v>
      </c>
      <c r="O514" s="7">
        <f t="shared" si="243"/>
        <v>0</v>
      </c>
      <c r="P514" s="7">
        <f t="shared" si="227"/>
        <v>116.70954365614</v>
      </c>
      <c r="Q514" s="7">
        <f t="shared" si="244"/>
        <v>116.70954365614</v>
      </c>
      <c r="R514" s="7">
        <f t="shared" si="256"/>
        <v>-500</v>
      </c>
      <c r="S514" s="7" t="e">
        <f t="shared" si="234"/>
        <v>#N/A</v>
      </c>
      <c r="T514" s="7">
        <f t="shared" si="235"/>
        <v>148.42622130056529</v>
      </c>
      <c r="U514" s="7" t="e">
        <f t="shared" si="236"/>
        <v>#N/A</v>
      </c>
      <c r="V514" s="7">
        <f t="shared" si="251"/>
        <v>116.70954365614</v>
      </c>
      <c r="W514" s="7">
        <f t="shared" si="252"/>
        <v>101.87714668194866</v>
      </c>
      <c r="X514" s="7" t="e">
        <f t="shared" si="237"/>
        <v>#N/A</v>
      </c>
      <c r="Y514" s="7" t="e">
        <f t="shared" si="238"/>
        <v>#N/A</v>
      </c>
      <c r="Z514" s="7" t="e">
        <f t="shared" si="239"/>
        <v>#N/A</v>
      </c>
      <c r="AA514" s="7" t="e">
        <f t="shared" si="240"/>
        <v>#N/A</v>
      </c>
      <c r="AB514" s="7">
        <f t="shared" si="253"/>
        <v>296.85244260113058</v>
      </c>
      <c r="AC514" s="7">
        <f t="shared" si="255"/>
        <v>1.0297661189928686</v>
      </c>
      <c r="AD514" s="7" t="e">
        <f t="shared" si="254"/>
        <v>#N/A</v>
      </c>
      <c r="AG514" s="7" t="e">
        <f t="shared" si="245"/>
        <v>#N/A</v>
      </c>
      <c r="AH514" s="7">
        <f t="shared" si="246"/>
        <v>148.42622130056529</v>
      </c>
      <c r="AI514" s="7" t="e">
        <f t="shared" si="247"/>
        <v>#N/A</v>
      </c>
      <c r="AJ514" s="7">
        <f t="shared" si="248"/>
        <v>148.42622130056529</v>
      </c>
      <c r="AK514" s="7" t="e">
        <v>#N/A</v>
      </c>
      <c r="AL514" s="7">
        <v>151.45369338801902</v>
      </c>
      <c r="AN514" s="7">
        <f t="shared" si="249"/>
        <v>116.70954365614</v>
      </c>
      <c r="AO514" s="7">
        <f t="shared" si="250"/>
        <v>101.87714668194866</v>
      </c>
      <c r="AP514" s="7" t="e">
        <v>#N/A</v>
      </c>
      <c r="AQ514" s="7" t="e">
        <v>#N/A</v>
      </c>
    </row>
    <row r="515" spans="1:43" outlineLevel="1">
      <c r="A515" s="95">
        <v>-499</v>
      </c>
      <c r="B515" s="8">
        <f t="shared" si="257"/>
        <v>63056.224285968718</v>
      </c>
      <c r="C515" s="9">
        <f t="shared" si="241"/>
        <v>342.72838768252643</v>
      </c>
      <c r="D515" s="9">
        <f t="shared" si="258"/>
        <v>148.6716574712608</v>
      </c>
      <c r="E515" s="9">
        <f t="shared" si="259"/>
        <v>212.60949877243226</v>
      </c>
      <c r="F515" s="6">
        <f t="shared" si="228"/>
        <v>0</v>
      </c>
      <c r="G515" s="7">
        <f t="shared" si="229"/>
        <v>0</v>
      </c>
      <c r="H515" s="7">
        <f t="shared" si="260"/>
        <v>1</v>
      </c>
      <c r="I515" s="7">
        <f t="shared" si="261"/>
        <v>0</v>
      </c>
      <c r="J515" s="7">
        <f t="shared" si="230"/>
        <v>1</v>
      </c>
      <c r="K515" s="7">
        <f t="shared" si="231"/>
        <v>1</v>
      </c>
      <c r="L515" s="7">
        <f t="shared" si="232"/>
        <v>1</v>
      </c>
      <c r="M515" s="7">
        <f t="shared" si="233"/>
        <v>0</v>
      </c>
      <c r="N515" s="7">
        <f t="shared" si="242"/>
        <v>0</v>
      </c>
      <c r="O515" s="7">
        <f t="shared" si="243"/>
        <v>0</v>
      </c>
      <c r="P515" s="7">
        <f t="shared" si="227"/>
        <v>116.22154839931984</v>
      </c>
      <c r="Q515" s="7">
        <f t="shared" si="244"/>
        <v>116.22154839931984</v>
      </c>
      <c r="R515" s="7">
        <f t="shared" si="256"/>
        <v>-499</v>
      </c>
      <c r="S515" s="7" t="e">
        <f t="shared" si="234"/>
        <v>#N/A</v>
      </c>
      <c r="T515" s="7">
        <f t="shared" si="235"/>
        <v>148.6716574712608</v>
      </c>
      <c r="U515" s="7" t="e">
        <f t="shared" si="236"/>
        <v>#N/A</v>
      </c>
      <c r="V515" s="7">
        <f t="shared" si="251"/>
        <v>116.22154839931984</v>
      </c>
      <c r="W515" s="7">
        <f t="shared" si="252"/>
        <v>102.36514193876882</v>
      </c>
      <c r="X515" s="7" t="e">
        <f t="shared" si="237"/>
        <v>#N/A</v>
      </c>
      <c r="Y515" s="7" t="e">
        <f t="shared" si="238"/>
        <v>#N/A</v>
      </c>
      <c r="Z515" s="7" t="e">
        <f t="shared" si="239"/>
        <v>#N/A</v>
      </c>
      <c r="AA515" s="7" t="e">
        <f t="shared" si="240"/>
        <v>#N/A</v>
      </c>
      <c r="AB515" s="7">
        <f t="shared" si="253"/>
        <v>297.3433149425216</v>
      </c>
      <c r="AC515" s="7">
        <f t="shared" si="255"/>
        <v>1.0296790344013405</v>
      </c>
      <c r="AD515" s="7" t="e">
        <f t="shared" si="254"/>
        <v>#N/A</v>
      </c>
      <c r="AG515" s="7" t="e">
        <f t="shared" si="245"/>
        <v>#N/A</v>
      </c>
      <c r="AH515" s="7">
        <f t="shared" si="246"/>
        <v>148.6716574712608</v>
      </c>
      <c r="AI515" s="7" t="e">
        <f t="shared" si="247"/>
        <v>#N/A</v>
      </c>
      <c r="AJ515" s="7">
        <f t="shared" si="248"/>
        <v>148.6716574712608</v>
      </c>
      <c r="AK515" s="7" t="e">
        <v>#N/A</v>
      </c>
      <c r="AL515" s="7">
        <v>151.67783079178551</v>
      </c>
      <c r="AN515" s="7">
        <f t="shared" si="249"/>
        <v>116.22154839931984</v>
      </c>
      <c r="AO515" s="7">
        <f t="shared" si="250"/>
        <v>102.36514193876882</v>
      </c>
      <c r="AP515" s="7" t="e">
        <v>#N/A</v>
      </c>
      <c r="AQ515" s="7" t="e">
        <v>#N/A</v>
      </c>
    </row>
    <row r="516" spans="1:43" outlineLevel="1">
      <c r="A516" s="95">
        <v>-498</v>
      </c>
      <c r="B516" s="8">
        <f t="shared" si="257"/>
        <v>65118.770219360813</v>
      </c>
      <c r="C516" s="9">
        <f t="shared" si="241"/>
        <v>352.187489438802</v>
      </c>
      <c r="D516" s="9">
        <f t="shared" si="258"/>
        <v>148.91673795059873</v>
      </c>
      <c r="E516" s="9">
        <f t="shared" si="259"/>
        <v>212.45084741179889</v>
      </c>
      <c r="F516" s="6">
        <f t="shared" si="228"/>
        <v>0</v>
      </c>
      <c r="G516" s="7">
        <f t="shared" si="229"/>
        <v>0</v>
      </c>
      <c r="H516" s="7">
        <f t="shared" si="260"/>
        <v>1</v>
      </c>
      <c r="I516" s="7">
        <f t="shared" si="261"/>
        <v>0</v>
      </c>
      <c r="J516" s="7">
        <f t="shared" si="230"/>
        <v>1</v>
      </c>
      <c r="K516" s="7">
        <f t="shared" si="231"/>
        <v>1</v>
      </c>
      <c r="L516" s="7">
        <f t="shared" si="232"/>
        <v>1</v>
      </c>
      <c r="M516" s="7">
        <f t="shared" si="233"/>
        <v>0</v>
      </c>
      <c r="N516" s="7">
        <f t="shared" si="242"/>
        <v>0</v>
      </c>
      <c r="O516" s="7">
        <f t="shared" si="243"/>
        <v>0</v>
      </c>
      <c r="P516" s="7">
        <f t="shared" si="227"/>
        <v>115.53834316744273</v>
      </c>
      <c r="Q516" s="7">
        <f t="shared" si="244"/>
        <v>115.53834316744273</v>
      </c>
      <c r="R516" s="7">
        <f t="shared" si="256"/>
        <v>-498</v>
      </c>
      <c r="S516" s="7" t="e">
        <f t="shared" si="234"/>
        <v>#N/A</v>
      </c>
      <c r="T516" s="7">
        <f t="shared" si="235"/>
        <v>148.91673795059873</v>
      </c>
      <c r="U516" s="7" t="e">
        <f t="shared" si="236"/>
        <v>#N/A</v>
      </c>
      <c r="V516" s="7">
        <f t="shared" si="251"/>
        <v>115.53834316744273</v>
      </c>
      <c r="W516" s="7">
        <f t="shared" si="252"/>
        <v>103.04834717064593</v>
      </c>
      <c r="X516" s="7" t="e">
        <f t="shared" si="237"/>
        <v>#N/A</v>
      </c>
      <c r="Y516" s="7" t="e">
        <f t="shared" si="238"/>
        <v>#N/A</v>
      </c>
      <c r="Z516" s="7" t="e">
        <f t="shared" si="239"/>
        <v>#N/A</v>
      </c>
      <c r="AA516" s="7" t="e">
        <f t="shared" si="240"/>
        <v>#N/A</v>
      </c>
      <c r="AB516" s="7">
        <f t="shared" si="253"/>
        <v>297.83347590119746</v>
      </c>
      <c r="AC516" s="7">
        <f t="shared" si="255"/>
        <v>1.0295943091103938</v>
      </c>
      <c r="AD516" s="7" t="e">
        <f t="shared" si="254"/>
        <v>#N/A</v>
      </c>
      <c r="AG516" s="7" t="e">
        <f t="shared" si="245"/>
        <v>#N/A</v>
      </c>
      <c r="AH516" s="7">
        <f t="shared" si="246"/>
        <v>148.91673795059873</v>
      </c>
      <c r="AI516" s="7" t="e">
        <f t="shared" si="247"/>
        <v>#N/A</v>
      </c>
      <c r="AJ516" s="7">
        <f t="shared" si="248"/>
        <v>148.91673795059873</v>
      </c>
      <c r="AK516" s="7" t="e">
        <v>#N/A</v>
      </c>
      <c r="AL516" s="7">
        <v>151.90118001363891</v>
      </c>
      <c r="AN516" s="7">
        <f t="shared" si="249"/>
        <v>115.53834316744273</v>
      </c>
      <c r="AO516" s="7">
        <f t="shared" si="250"/>
        <v>103.04834717064593</v>
      </c>
      <c r="AP516" s="7" t="e">
        <v>#N/A</v>
      </c>
      <c r="AQ516" s="7" t="e">
        <v>#N/A</v>
      </c>
    </row>
    <row r="517" spans="1:43" outlineLevel="1">
      <c r="A517" s="95">
        <v>-497</v>
      </c>
      <c r="B517" s="8">
        <f t="shared" si="257"/>
        <v>67225.996712030828</v>
      </c>
      <c r="C517" s="9">
        <f t="shared" si="241"/>
        <v>361.93825812251464</v>
      </c>
      <c r="D517" s="9">
        <f t="shared" si="258"/>
        <v>149.16144161977783</v>
      </c>
      <c r="E517" s="9">
        <f t="shared" si="259"/>
        <v>212.29303506872384</v>
      </c>
      <c r="F517" s="6">
        <f t="shared" si="228"/>
        <v>0</v>
      </c>
      <c r="G517" s="7">
        <f t="shared" si="229"/>
        <v>0</v>
      </c>
      <c r="H517" s="7">
        <f t="shared" si="260"/>
        <v>1</v>
      </c>
      <c r="I517" s="7">
        <f t="shared" si="261"/>
        <v>0</v>
      </c>
      <c r="J517" s="7">
        <f t="shared" si="230"/>
        <v>1</v>
      </c>
      <c r="K517" s="7">
        <f t="shared" si="231"/>
        <v>1</v>
      </c>
      <c r="L517" s="7">
        <f t="shared" si="232"/>
        <v>1</v>
      </c>
      <c r="M517" s="7">
        <f t="shared" si="233"/>
        <v>0</v>
      </c>
      <c r="N517" s="7">
        <f t="shared" si="242"/>
        <v>0</v>
      </c>
      <c r="O517" s="7">
        <f t="shared" si="243"/>
        <v>0</v>
      </c>
      <c r="P517" s="7">
        <f t="shared" si="227"/>
        <v>114.58484779117352</v>
      </c>
      <c r="Q517" s="7">
        <f t="shared" si="244"/>
        <v>114.58484779117352</v>
      </c>
      <c r="R517" s="7">
        <f t="shared" si="256"/>
        <v>-497</v>
      </c>
      <c r="S517" s="7" t="e">
        <f t="shared" si="234"/>
        <v>#N/A</v>
      </c>
      <c r="T517" s="7">
        <f t="shared" si="235"/>
        <v>149.16144161977783</v>
      </c>
      <c r="U517" s="7" t="e">
        <f t="shared" si="236"/>
        <v>#N/A</v>
      </c>
      <c r="V517" s="7">
        <f t="shared" si="251"/>
        <v>114.58484779117352</v>
      </c>
      <c r="W517" s="7">
        <f t="shared" si="252"/>
        <v>104.00184254691514</v>
      </c>
      <c r="X517" s="7" t="e">
        <f t="shared" si="237"/>
        <v>#N/A</v>
      </c>
      <c r="Y517" s="7" t="e">
        <f t="shared" si="238"/>
        <v>#N/A</v>
      </c>
      <c r="Z517" s="7" t="e">
        <f t="shared" si="239"/>
        <v>#N/A</v>
      </c>
      <c r="AA517" s="7" t="e">
        <f t="shared" si="240"/>
        <v>#N/A</v>
      </c>
      <c r="AB517" s="7">
        <f t="shared" si="253"/>
        <v>298.32288323955567</v>
      </c>
      <c r="AC517" s="7">
        <f t="shared" si="255"/>
        <v>1.0295046797900997</v>
      </c>
      <c r="AD517" s="7" t="e">
        <f t="shared" si="254"/>
        <v>#N/A</v>
      </c>
      <c r="AG517" s="7" t="e">
        <f t="shared" si="245"/>
        <v>#N/A</v>
      </c>
      <c r="AH517" s="7">
        <f t="shared" si="246"/>
        <v>149.16144161977783</v>
      </c>
      <c r="AI517" s="7" t="e">
        <f t="shared" si="247"/>
        <v>#N/A</v>
      </c>
      <c r="AJ517" s="7">
        <f t="shared" si="248"/>
        <v>149.16144161977783</v>
      </c>
      <c r="AK517" s="7" t="e">
        <v>#N/A</v>
      </c>
      <c r="AL517" s="7">
        <v>152.12371710850857</v>
      </c>
      <c r="AN517" s="7">
        <f t="shared" si="249"/>
        <v>114.58484779117352</v>
      </c>
      <c r="AO517" s="7">
        <f t="shared" si="250"/>
        <v>104.00184254691514</v>
      </c>
      <c r="AP517" s="7" t="e">
        <v>#N/A</v>
      </c>
      <c r="AQ517" s="7" t="e">
        <v>#N/A</v>
      </c>
    </row>
    <row r="518" spans="1:43" outlineLevel="1">
      <c r="A518" s="95">
        <v>-496</v>
      </c>
      <c r="B518" s="8">
        <f t="shared" si="257"/>
        <v>69378.424450874329</v>
      </c>
      <c r="C518" s="9">
        <f t="shared" si="241"/>
        <v>371.98532336964047</v>
      </c>
      <c r="D518" s="9">
        <f t="shared" si="258"/>
        <v>149.40577787757508</v>
      </c>
      <c r="E518" s="9">
        <f t="shared" si="259"/>
        <v>212.1361812368763</v>
      </c>
      <c r="F518" s="6">
        <f t="shared" si="228"/>
        <v>0</v>
      </c>
      <c r="G518" s="7">
        <f t="shared" si="229"/>
        <v>0</v>
      </c>
      <c r="H518" s="7">
        <f t="shared" si="260"/>
        <v>1</v>
      </c>
      <c r="I518" s="7">
        <f t="shared" si="261"/>
        <v>0</v>
      </c>
      <c r="J518" s="7">
        <f t="shared" si="230"/>
        <v>1</v>
      </c>
      <c r="K518" s="7">
        <f t="shared" si="231"/>
        <v>1</v>
      </c>
      <c r="L518" s="7">
        <f t="shared" si="232"/>
        <v>1</v>
      </c>
      <c r="M518" s="7">
        <f t="shared" si="233"/>
        <v>0</v>
      </c>
      <c r="N518" s="7">
        <f t="shared" si="242"/>
        <v>0</v>
      </c>
      <c r="O518" s="7">
        <f t="shared" si="243"/>
        <v>0</v>
      </c>
      <c r="P518" s="7">
        <f t="shared" si="227"/>
        <v>113.16632851525175</v>
      </c>
      <c r="Q518" s="7">
        <f t="shared" si="244"/>
        <v>113.16632851525175</v>
      </c>
      <c r="R518" s="7">
        <f t="shared" si="256"/>
        <v>-496</v>
      </c>
      <c r="S518" s="7" t="e">
        <f t="shared" si="234"/>
        <v>#N/A</v>
      </c>
      <c r="T518" s="7">
        <f t="shared" si="235"/>
        <v>149.40577787757508</v>
      </c>
      <c r="U518" s="7" t="e">
        <f t="shared" si="236"/>
        <v>#N/A</v>
      </c>
      <c r="V518" s="7">
        <f t="shared" si="251"/>
        <v>113.16632851525175</v>
      </c>
      <c r="W518" s="7">
        <f t="shared" si="252"/>
        <v>105.42036182283691</v>
      </c>
      <c r="X518" s="7" t="e">
        <f t="shared" si="237"/>
        <v>#N/A</v>
      </c>
      <c r="Y518" s="7" t="e">
        <f t="shared" si="238"/>
        <v>#N/A</v>
      </c>
      <c r="Z518" s="7" t="e">
        <f t="shared" si="239"/>
        <v>#N/A</v>
      </c>
      <c r="AA518" s="7" t="e">
        <f t="shared" si="240"/>
        <v>#N/A</v>
      </c>
      <c r="AB518" s="7">
        <f t="shared" si="253"/>
        <v>298.81155575515015</v>
      </c>
      <c r="AC518" s="7">
        <f t="shared" si="255"/>
        <v>1.0294174113907153</v>
      </c>
      <c r="AD518" s="7" t="e">
        <f t="shared" si="254"/>
        <v>#N/A</v>
      </c>
      <c r="AG518" s="7" t="e">
        <f t="shared" si="245"/>
        <v>#N/A</v>
      </c>
      <c r="AH518" s="7">
        <f t="shared" si="246"/>
        <v>149.40577787757508</v>
      </c>
      <c r="AI518" s="7" t="e">
        <f t="shared" si="247"/>
        <v>#N/A</v>
      </c>
      <c r="AJ518" s="7">
        <f t="shared" si="248"/>
        <v>149.40577787757508</v>
      </c>
      <c r="AK518" s="7" t="e">
        <v>#N/A</v>
      </c>
      <c r="AL518" s="7">
        <v>152.34545725328118</v>
      </c>
      <c r="AN518" s="7">
        <f t="shared" si="249"/>
        <v>113.16632851525175</v>
      </c>
      <c r="AO518" s="7">
        <f t="shared" si="250"/>
        <v>105.42036182283691</v>
      </c>
      <c r="AP518" s="7" t="e">
        <v>#N/A</v>
      </c>
      <c r="AQ518" s="7" t="e">
        <v>#N/A</v>
      </c>
    </row>
    <row r="519" spans="1:43" outlineLevel="1">
      <c r="A519" s="95">
        <v>-495</v>
      </c>
      <c r="B519" s="8">
        <f t="shared" si="257"/>
        <v>71576.514165621047</v>
      </c>
      <c r="C519" s="9">
        <f t="shared" si="241"/>
        <v>382.33331481615653</v>
      </c>
      <c r="D519" s="9">
        <f t="shared" si="258"/>
        <v>149.64973323458383</v>
      </c>
      <c r="E519" s="9">
        <f t="shared" si="259"/>
        <v>211.98040540992545</v>
      </c>
      <c r="F519" s="6">
        <f t="shared" si="228"/>
        <v>0</v>
      </c>
      <c r="G519" s="7">
        <f t="shared" si="229"/>
        <v>0</v>
      </c>
      <c r="H519" s="7">
        <f t="shared" si="260"/>
        <v>1</v>
      </c>
      <c r="I519" s="7">
        <f t="shared" si="261"/>
        <v>0</v>
      </c>
      <c r="J519" s="7">
        <f t="shared" si="230"/>
        <v>1</v>
      </c>
      <c r="K519" s="7">
        <f t="shared" si="231"/>
        <v>1</v>
      </c>
      <c r="L519" s="7">
        <f t="shared" si="232"/>
        <v>1</v>
      </c>
      <c r="M519" s="7">
        <f t="shared" si="233"/>
        <v>0</v>
      </c>
      <c r="N519" s="7">
        <f t="shared" si="242"/>
        <v>0</v>
      </c>
      <c r="O519" s="7">
        <f t="shared" si="243"/>
        <v>0</v>
      </c>
      <c r="P519" s="7">
        <f t="shared" si="227"/>
        <v>109.29334516904433</v>
      </c>
      <c r="Q519" s="7">
        <f t="shared" si="244"/>
        <v>109.29334516904433</v>
      </c>
      <c r="R519" s="7">
        <f t="shared" si="256"/>
        <v>-495</v>
      </c>
      <c r="S519" s="7" t="e">
        <f t="shared" si="234"/>
        <v>#N/A</v>
      </c>
      <c r="T519" s="7">
        <f t="shared" si="235"/>
        <v>149.64973323458383</v>
      </c>
      <c r="U519" s="7" t="e">
        <f t="shared" si="236"/>
        <v>#N/A</v>
      </c>
      <c r="V519" s="7">
        <f t="shared" si="251"/>
        <v>109.29334516904433</v>
      </c>
      <c r="W519" s="7">
        <f t="shared" si="252"/>
        <v>109.29334516904433</v>
      </c>
      <c r="X519" s="7" t="e">
        <f t="shared" si="237"/>
        <v>#N/A</v>
      </c>
      <c r="Y519" s="7" t="e">
        <f t="shared" si="238"/>
        <v>#N/A</v>
      </c>
      <c r="Z519" s="7" t="e">
        <f t="shared" si="239"/>
        <v>#N/A</v>
      </c>
      <c r="AA519" s="7" t="e">
        <f t="shared" si="240"/>
        <v>#N/A</v>
      </c>
      <c r="AB519" s="7">
        <f t="shared" si="253"/>
        <v>299.29946646916767</v>
      </c>
      <c r="AC519" s="7">
        <f t="shared" si="255"/>
        <v>1.029327069600946</v>
      </c>
      <c r="AD519" s="7" t="e">
        <f t="shared" si="254"/>
        <v>#N/A</v>
      </c>
      <c r="AG519" s="7" t="e">
        <f t="shared" si="245"/>
        <v>#N/A</v>
      </c>
      <c r="AH519" s="7">
        <f t="shared" si="246"/>
        <v>149.64973323458383</v>
      </c>
      <c r="AI519" s="7" t="e">
        <f t="shared" si="247"/>
        <v>#N/A</v>
      </c>
      <c r="AJ519" s="7">
        <f t="shared" si="248"/>
        <v>149.64973323458383</v>
      </c>
      <c r="AK519" s="7" t="e">
        <v>#N/A</v>
      </c>
      <c r="AL519" s="7">
        <v>152.56641569780547</v>
      </c>
      <c r="AN519" s="7">
        <f t="shared" si="249"/>
        <v>109.29334516904433</v>
      </c>
      <c r="AO519" s="7">
        <f t="shared" si="250"/>
        <v>109.29334516904433</v>
      </c>
      <c r="AP519" s="7" t="e">
        <v>#N/A</v>
      </c>
      <c r="AQ519" s="7" t="e">
        <v>#N/A</v>
      </c>
    </row>
    <row r="520" spans="1:43" outlineLevel="1">
      <c r="A520" s="95">
        <v>-494</v>
      </c>
      <c r="B520" s="8">
        <f t="shared" si="257"/>
        <v>73820.725332421964</v>
      </c>
      <c r="C520" s="9">
        <f t="shared" si="241"/>
        <v>392.98686209803873</v>
      </c>
      <c r="D520" s="9">
        <f t="shared" si="258"/>
        <v>149.89329420139734</v>
      </c>
      <c r="E520" s="9">
        <f t="shared" si="259"/>
        <v>211.82546087060368</v>
      </c>
      <c r="F520" s="6">
        <f t="shared" si="228"/>
        <v>0</v>
      </c>
      <c r="G520" s="7">
        <f t="shared" si="229"/>
        <v>0</v>
      </c>
      <c r="H520" s="7">
        <f t="shared" si="260"/>
        <v>1</v>
      </c>
      <c r="I520" s="7">
        <f t="shared" si="261"/>
        <v>0</v>
      </c>
      <c r="J520" s="7">
        <f t="shared" si="230"/>
        <v>1</v>
      </c>
      <c r="K520" s="7">
        <f t="shared" si="231"/>
        <v>1</v>
      </c>
      <c r="L520" s="7">
        <f t="shared" si="232"/>
        <v>1</v>
      </c>
      <c r="M520" s="7">
        <f t="shared" si="233"/>
        <v>1</v>
      </c>
      <c r="N520" s="7">
        <f t="shared" si="242"/>
        <v>0</v>
      </c>
      <c r="O520" s="7">
        <f t="shared" si="243"/>
        <v>0</v>
      </c>
      <c r="P520" s="7">
        <f t="shared" si="227"/>
        <v>0</v>
      </c>
      <c r="Q520" s="7" t="e">
        <f t="shared" si="244"/>
        <v>#N/A</v>
      </c>
      <c r="R520" s="7">
        <f t="shared" si="256"/>
        <v>-494</v>
      </c>
      <c r="S520" s="7" t="e">
        <f t="shared" si="234"/>
        <v>#N/A</v>
      </c>
      <c r="T520" s="7">
        <f t="shared" si="235"/>
        <v>149.89329420139734</v>
      </c>
      <c r="U520" s="7" t="e">
        <f t="shared" si="236"/>
        <v>#N/A</v>
      </c>
      <c r="V520" s="7" t="e">
        <f t="shared" si="251"/>
        <v>#N/A</v>
      </c>
      <c r="W520" s="7" t="e">
        <f t="shared" si="252"/>
        <v>#N/A</v>
      </c>
      <c r="X520" s="7" t="e">
        <f t="shared" si="237"/>
        <v>#N/A</v>
      </c>
      <c r="Y520" s="7" t="e">
        <f t="shared" si="238"/>
        <v>#N/A</v>
      </c>
      <c r="Z520" s="7" t="e">
        <f t="shared" si="239"/>
        <v>#N/A</v>
      </c>
      <c r="AA520" s="7" t="e">
        <f t="shared" si="240"/>
        <v>#N/A</v>
      </c>
      <c r="AB520" s="7">
        <f t="shared" si="253"/>
        <v>299.78658840279468</v>
      </c>
      <c r="AC520" s="7">
        <f t="shared" si="255"/>
        <v>1.0292336685880077</v>
      </c>
      <c r="AD520" s="7" t="e">
        <f t="shared" si="254"/>
        <v>#N/A</v>
      </c>
      <c r="AG520" s="7" t="e">
        <f t="shared" si="245"/>
        <v>#N/A</v>
      </c>
      <c r="AH520" s="7">
        <f t="shared" si="246"/>
        <v>149.89329420139734</v>
      </c>
      <c r="AI520" s="7" t="e">
        <f t="shared" si="247"/>
        <v>#N/A</v>
      </c>
      <c r="AJ520" s="7">
        <f t="shared" si="248"/>
        <v>149.89329420139734</v>
      </c>
      <c r="AK520" s="7" t="e">
        <v>#N/A</v>
      </c>
      <c r="AL520" s="7">
        <v>152.78656838756797</v>
      </c>
      <c r="AN520" s="7" t="e">
        <f t="shared" si="249"/>
        <v>#N/A</v>
      </c>
      <c r="AO520" s="7" t="e">
        <f t="shared" si="250"/>
        <v>#N/A</v>
      </c>
      <c r="AP520" s="7" t="e">
        <v>#N/A</v>
      </c>
      <c r="AQ520" s="7" t="e">
        <v>#N/A</v>
      </c>
    </row>
    <row r="521" spans="1:43" outlineLevel="1">
      <c r="A521" s="95">
        <v>-493</v>
      </c>
      <c r="B521" s="8">
        <f t="shared" si="257"/>
        <v>76111.580762679325</v>
      </c>
      <c r="C521" s="9">
        <f t="shared" si="241"/>
        <v>403.95061102399291</v>
      </c>
      <c r="D521" s="9">
        <f t="shared" si="258"/>
        <v>150.13647017679264</v>
      </c>
      <c r="E521" s="9">
        <f t="shared" si="259"/>
        <v>211.67158918289266</v>
      </c>
      <c r="F521" s="6">
        <f t="shared" si="228"/>
        <v>0</v>
      </c>
      <c r="G521" s="7">
        <f t="shared" si="229"/>
        <v>0</v>
      </c>
      <c r="H521" s="7">
        <f t="shared" si="260"/>
        <v>1</v>
      </c>
      <c r="I521" s="7">
        <f t="shared" si="261"/>
        <v>0</v>
      </c>
      <c r="J521" s="7">
        <f t="shared" si="230"/>
        <v>1</v>
      </c>
      <c r="K521" s="7">
        <f t="shared" si="231"/>
        <v>1</v>
      </c>
      <c r="L521" s="7">
        <f t="shared" si="232"/>
        <v>1</v>
      </c>
      <c r="M521" s="7">
        <f t="shared" si="233"/>
        <v>1</v>
      </c>
      <c r="N521" s="7">
        <f t="shared" si="242"/>
        <v>0</v>
      </c>
      <c r="O521" s="7">
        <f t="shared" si="243"/>
        <v>0</v>
      </c>
      <c r="P521" s="7">
        <f t="shared" si="227"/>
        <v>0</v>
      </c>
      <c r="Q521" s="7" t="e">
        <f t="shared" si="244"/>
        <v>#N/A</v>
      </c>
      <c r="R521" s="7">
        <f t="shared" si="256"/>
        <v>-493</v>
      </c>
      <c r="S521" s="7" t="e">
        <f t="shared" si="234"/>
        <v>#N/A</v>
      </c>
      <c r="T521" s="7">
        <f t="shared" si="235"/>
        <v>150.13647017679264</v>
      </c>
      <c r="U521" s="7" t="e">
        <f t="shared" si="236"/>
        <v>#N/A</v>
      </c>
      <c r="V521" s="7" t="e">
        <f t="shared" si="251"/>
        <v>#N/A</v>
      </c>
      <c r="W521" s="7" t="e">
        <f t="shared" si="252"/>
        <v>#N/A</v>
      </c>
      <c r="X521" s="7" t="e">
        <f t="shared" si="237"/>
        <v>#N/A</v>
      </c>
      <c r="Y521" s="7" t="e">
        <f t="shared" si="238"/>
        <v>#N/A</v>
      </c>
      <c r="Z521" s="7" t="e">
        <f t="shared" si="239"/>
        <v>#N/A</v>
      </c>
      <c r="AA521" s="7" t="e">
        <f t="shared" si="240"/>
        <v>#N/A</v>
      </c>
      <c r="AB521" s="7">
        <f t="shared" si="253"/>
        <v>300.27294035358528</v>
      </c>
      <c r="AC521" s="7">
        <f t="shared" si="255"/>
        <v>1.0291426310329668</v>
      </c>
      <c r="AD521" s="7" t="e">
        <f t="shared" si="254"/>
        <v>#N/A</v>
      </c>
      <c r="AG521" s="7" t="e">
        <f t="shared" si="245"/>
        <v>#N/A</v>
      </c>
      <c r="AH521" s="7">
        <f t="shared" si="246"/>
        <v>150.13647017679264</v>
      </c>
      <c r="AI521" s="7" t="e">
        <f t="shared" si="247"/>
        <v>#N/A</v>
      </c>
      <c r="AJ521" s="7">
        <f t="shared" si="248"/>
        <v>150.13647017679264</v>
      </c>
      <c r="AK521" s="7" t="e">
        <v>#N/A</v>
      </c>
      <c r="AL521" s="7">
        <v>153.00593055425034</v>
      </c>
      <c r="AN521" s="7" t="e">
        <f t="shared" si="249"/>
        <v>#N/A</v>
      </c>
      <c r="AO521" s="7" t="e">
        <f t="shared" si="250"/>
        <v>#N/A</v>
      </c>
      <c r="AP521" s="7" t="e">
        <v>#N/A</v>
      </c>
      <c r="AQ521" s="7" t="e">
        <v>#N/A</v>
      </c>
    </row>
    <row r="522" spans="1:43" outlineLevel="1">
      <c r="A522" s="95">
        <v>-492</v>
      </c>
      <c r="B522" s="8">
        <f t="shared" si="257"/>
        <v>78449.518052968953</v>
      </c>
      <c r="C522" s="9">
        <f t="shared" si="241"/>
        <v>415.22915752356369</v>
      </c>
      <c r="D522" s="9">
        <f t="shared" si="258"/>
        <v>150.37924767136303</v>
      </c>
      <c r="E522" s="9">
        <f t="shared" si="259"/>
        <v>211.51854362952432</v>
      </c>
      <c r="F522" s="6">
        <f t="shared" si="228"/>
        <v>0</v>
      </c>
      <c r="G522" s="7">
        <f t="shared" si="229"/>
        <v>0</v>
      </c>
      <c r="H522" s="7">
        <f t="shared" si="260"/>
        <v>1</v>
      </c>
      <c r="I522" s="7">
        <f t="shared" si="261"/>
        <v>0</v>
      </c>
      <c r="J522" s="7">
        <f t="shared" si="230"/>
        <v>1</v>
      </c>
      <c r="K522" s="7">
        <f t="shared" si="231"/>
        <v>1</v>
      </c>
      <c r="L522" s="7">
        <f t="shared" si="232"/>
        <v>1</v>
      </c>
      <c r="M522" s="7">
        <f t="shared" si="233"/>
        <v>1</v>
      </c>
      <c r="N522" s="7">
        <f t="shared" si="242"/>
        <v>0</v>
      </c>
      <c r="O522" s="7">
        <f t="shared" si="243"/>
        <v>0</v>
      </c>
      <c r="P522" s="7">
        <f t="shared" si="227"/>
        <v>0</v>
      </c>
      <c r="Q522" s="7" t="e">
        <f t="shared" si="244"/>
        <v>#N/A</v>
      </c>
      <c r="R522" s="7">
        <f t="shared" si="256"/>
        <v>-492</v>
      </c>
      <c r="S522" s="7" t="e">
        <f t="shared" si="234"/>
        <v>#N/A</v>
      </c>
      <c r="T522" s="7">
        <f t="shared" si="235"/>
        <v>150.37924767136303</v>
      </c>
      <c r="U522" s="7" t="e">
        <f t="shared" si="236"/>
        <v>#N/A</v>
      </c>
      <c r="V522" s="7" t="e">
        <f t="shared" si="251"/>
        <v>#N/A</v>
      </c>
      <c r="W522" s="7" t="e">
        <f t="shared" si="252"/>
        <v>#N/A</v>
      </c>
      <c r="X522" s="7" t="e">
        <f t="shared" si="237"/>
        <v>#N/A</v>
      </c>
      <c r="Y522" s="7" t="e">
        <f t="shared" si="238"/>
        <v>#N/A</v>
      </c>
      <c r="Z522" s="7" t="e">
        <f t="shared" si="239"/>
        <v>#N/A</v>
      </c>
      <c r="AA522" s="7" t="e">
        <f t="shared" si="240"/>
        <v>#N/A</v>
      </c>
      <c r="AB522" s="7">
        <f t="shared" si="253"/>
        <v>300.75849534272606</v>
      </c>
      <c r="AC522" s="7">
        <f t="shared" si="255"/>
        <v>1.0290485468965378</v>
      </c>
      <c r="AD522" s="7" t="e">
        <f t="shared" si="254"/>
        <v>#N/A</v>
      </c>
      <c r="AG522" s="7" t="e">
        <f t="shared" si="245"/>
        <v>#N/A</v>
      </c>
      <c r="AH522" s="7">
        <f t="shared" si="246"/>
        <v>150.37924767136303</v>
      </c>
      <c r="AI522" s="7" t="e">
        <f t="shared" si="247"/>
        <v>#N/A</v>
      </c>
      <c r="AJ522" s="7">
        <f t="shared" si="248"/>
        <v>150.37924767136303</v>
      </c>
      <c r="AK522" s="7" t="e">
        <v>#N/A</v>
      </c>
      <c r="AL522" s="7">
        <v>153.22451750190783</v>
      </c>
      <c r="AN522" s="7" t="e">
        <f t="shared" si="249"/>
        <v>#N/A</v>
      </c>
      <c r="AO522" s="7" t="e">
        <f t="shared" si="250"/>
        <v>#N/A</v>
      </c>
      <c r="AP522" s="7" t="e">
        <v>#N/A</v>
      </c>
      <c r="AQ522" s="7" t="e">
        <v>#N/A</v>
      </c>
    </row>
    <row r="523" spans="1:43" outlineLevel="1">
      <c r="A523" s="95">
        <v>-491</v>
      </c>
      <c r="B523" s="8">
        <f t="shared" si="257"/>
        <v>80835.061802387238</v>
      </c>
      <c r="C523" s="9">
        <f t="shared" si="241"/>
        <v>426.82714874656199</v>
      </c>
      <c r="D523" s="9">
        <f t="shared" si="258"/>
        <v>150.62161319570177</v>
      </c>
      <c r="E523" s="9">
        <f t="shared" si="259"/>
        <v>211.36656577448034</v>
      </c>
      <c r="F523" s="6">
        <f t="shared" si="228"/>
        <v>0</v>
      </c>
      <c r="G523" s="7">
        <f t="shared" si="229"/>
        <v>0</v>
      </c>
      <c r="H523" s="7">
        <f t="shared" si="260"/>
        <v>1</v>
      </c>
      <c r="I523" s="7">
        <f t="shared" si="261"/>
        <v>0</v>
      </c>
      <c r="J523" s="7">
        <f t="shared" si="230"/>
        <v>1</v>
      </c>
      <c r="K523" s="7">
        <f t="shared" si="231"/>
        <v>1</v>
      </c>
      <c r="L523" s="7">
        <f t="shared" si="232"/>
        <v>1</v>
      </c>
      <c r="M523" s="7">
        <f t="shared" si="233"/>
        <v>1</v>
      </c>
      <c r="N523" s="7">
        <f t="shared" si="242"/>
        <v>0</v>
      </c>
      <c r="O523" s="7">
        <f t="shared" si="243"/>
        <v>0</v>
      </c>
      <c r="P523" s="7">
        <f t="shared" si="227"/>
        <v>0</v>
      </c>
      <c r="Q523" s="7" t="e">
        <f t="shared" si="244"/>
        <v>#N/A</v>
      </c>
      <c r="R523" s="7">
        <f t="shared" si="256"/>
        <v>-491</v>
      </c>
      <c r="S523" s="7" t="e">
        <f t="shared" si="234"/>
        <v>#N/A</v>
      </c>
      <c r="T523" s="7">
        <f t="shared" si="235"/>
        <v>150.62161319570177</v>
      </c>
      <c r="U523" s="7" t="e">
        <f t="shared" si="236"/>
        <v>#N/A</v>
      </c>
      <c r="V523" s="7" t="e">
        <f t="shared" si="251"/>
        <v>#N/A</v>
      </c>
      <c r="W523" s="7" t="e">
        <f t="shared" si="252"/>
        <v>#N/A</v>
      </c>
      <c r="X523" s="7" t="e">
        <f t="shared" si="237"/>
        <v>#N/A</v>
      </c>
      <c r="Y523" s="7" t="e">
        <f t="shared" si="238"/>
        <v>#N/A</v>
      </c>
      <c r="Z523" s="7" t="e">
        <f t="shared" si="239"/>
        <v>#N/A</v>
      </c>
      <c r="AA523" s="7" t="e">
        <f t="shared" si="240"/>
        <v>#N/A</v>
      </c>
      <c r="AB523" s="7">
        <f t="shared" si="253"/>
        <v>301.24322639140354</v>
      </c>
      <c r="AC523" s="7">
        <f t="shared" si="255"/>
        <v>1.0289514310150849</v>
      </c>
      <c r="AD523" s="7" t="e">
        <f t="shared" si="254"/>
        <v>#N/A</v>
      </c>
      <c r="AG523" s="7" t="e">
        <f t="shared" si="245"/>
        <v>#N/A</v>
      </c>
      <c r="AH523" s="7">
        <f t="shared" si="246"/>
        <v>150.62161319570177</v>
      </c>
      <c r="AI523" s="7" t="e">
        <f t="shared" si="247"/>
        <v>#N/A</v>
      </c>
      <c r="AJ523" s="7">
        <f t="shared" si="248"/>
        <v>150.62161319570177</v>
      </c>
      <c r="AK523" s="7" t="e">
        <v>#N/A</v>
      </c>
      <c r="AL523" s="7">
        <v>153.4423050674668</v>
      </c>
      <c r="AN523" s="7" t="e">
        <f t="shared" si="249"/>
        <v>#N/A</v>
      </c>
      <c r="AO523" s="7" t="e">
        <f t="shared" si="250"/>
        <v>#N/A</v>
      </c>
      <c r="AP523" s="7" t="e">
        <v>#N/A</v>
      </c>
      <c r="AQ523" s="7" t="e">
        <v>#N/A</v>
      </c>
    </row>
    <row r="524" spans="1:43" outlineLevel="1">
      <c r="A524" s="95">
        <v>-490</v>
      </c>
      <c r="B524" s="8">
        <f t="shared" si="257"/>
        <v>83268.671040163768</v>
      </c>
      <c r="C524" s="9">
        <f t="shared" si="241"/>
        <v>438.74921432896377</v>
      </c>
      <c r="D524" s="9">
        <f t="shared" si="258"/>
        <v>150.86357614858591</v>
      </c>
      <c r="E524" s="9">
        <f t="shared" si="259"/>
        <v>211.21540890049306</v>
      </c>
      <c r="F524" s="6">
        <f t="shared" si="228"/>
        <v>0</v>
      </c>
      <c r="G524" s="7">
        <f t="shared" si="229"/>
        <v>0</v>
      </c>
      <c r="H524" s="7">
        <f t="shared" si="260"/>
        <v>1</v>
      </c>
      <c r="I524" s="7">
        <f t="shared" si="261"/>
        <v>0</v>
      </c>
      <c r="J524" s="7">
        <f t="shared" si="230"/>
        <v>1</v>
      </c>
      <c r="K524" s="7">
        <f t="shared" si="231"/>
        <v>1</v>
      </c>
      <c r="L524" s="7">
        <f t="shared" si="232"/>
        <v>1</v>
      </c>
      <c r="M524" s="7">
        <f t="shared" si="233"/>
        <v>1</v>
      </c>
      <c r="N524" s="7">
        <f t="shared" si="242"/>
        <v>0</v>
      </c>
      <c r="O524" s="7">
        <f t="shared" si="243"/>
        <v>0</v>
      </c>
      <c r="P524" s="7">
        <f t="shared" si="227"/>
        <v>0</v>
      </c>
      <c r="Q524" s="7" t="e">
        <f t="shared" si="244"/>
        <v>#N/A</v>
      </c>
      <c r="R524" s="7">
        <f t="shared" si="256"/>
        <v>-490</v>
      </c>
      <c r="S524" s="7" t="e">
        <f t="shared" si="234"/>
        <v>#N/A</v>
      </c>
      <c r="T524" s="7">
        <f t="shared" si="235"/>
        <v>150.86357614858591</v>
      </c>
      <c r="U524" s="7" t="e">
        <f t="shared" si="236"/>
        <v>#N/A</v>
      </c>
      <c r="V524" s="7" t="e">
        <f t="shared" si="251"/>
        <v>#N/A</v>
      </c>
      <c r="W524" s="7" t="e">
        <f t="shared" si="252"/>
        <v>#N/A</v>
      </c>
      <c r="X524" s="7" t="e">
        <f t="shared" si="237"/>
        <v>#N/A</v>
      </c>
      <c r="Y524" s="7" t="e">
        <f t="shared" si="238"/>
        <v>#N/A</v>
      </c>
      <c r="Z524" s="7" t="e">
        <f t="shared" si="239"/>
        <v>#N/A</v>
      </c>
      <c r="AA524" s="7" t="e">
        <f t="shared" si="240"/>
        <v>#N/A</v>
      </c>
      <c r="AB524" s="7">
        <f t="shared" si="253"/>
        <v>301.72715229717181</v>
      </c>
      <c r="AC524" s="7">
        <f t="shared" si="255"/>
        <v>1.0288566812576041</v>
      </c>
      <c r="AD524" s="7" t="e">
        <f t="shared" si="254"/>
        <v>#N/A</v>
      </c>
      <c r="AG524" s="7" t="e">
        <f t="shared" si="245"/>
        <v>#N/A</v>
      </c>
      <c r="AH524" s="7">
        <f t="shared" si="246"/>
        <v>150.86357614858591</v>
      </c>
      <c r="AI524" s="7" t="e">
        <f t="shared" si="247"/>
        <v>#N/A</v>
      </c>
      <c r="AJ524" s="7">
        <f t="shared" si="248"/>
        <v>150.86357614858591</v>
      </c>
      <c r="AK524" s="7" t="e">
        <v>#N/A</v>
      </c>
      <c r="AL524" s="7">
        <v>153.65930853696258</v>
      </c>
      <c r="AN524" s="7" t="e">
        <f t="shared" si="249"/>
        <v>#N/A</v>
      </c>
      <c r="AO524" s="7" t="e">
        <f t="shared" si="250"/>
        <v>#N/A</v>
      </c>
      <c r="AP524" s="7" t="e">
        <v>#N/A</v>
      </c>
      <c r="AQ524" s="7" t="e">
        <v>#N/A</v>
      </c>
    </row>
    <row r="525" spans="1:43" outlineLevel="1">
      <c r="A525" s="95">
        <v>-489</v>
      </c>
      <c r="B525" s="8">
        <f t="shared" si="257"/>
        <v>85750.80247371002</v>
      </c>
      <c r="C525" s="9">
        <f t="shared" si="241"/>
        <v>450.99998390674591</v>
      </c>
      <c r="D525" s="9">
        <f t="shared" si="258"/>
        <v>151.1051154112142</v>
      </c>
      <c r="E525" s="9">
        <f t="shared" si="259"/>
        <v>211.06531457154401</v>
      </c>
      <c r="F525" s="6">
        <f t="shared" si="228"/>
        <v>0</v>
      </c>
      <c r="G525" s="7">
        <f t="shared" si="229"/>
        <v>0</v>
      </c>
      <c r="H525" s="7">
        <f t="shared" si="260"/>
        <v>1</v>
      </c>
      <c r="I525" s="7">
        <f t="shared" si="261"/>
        <v>0</v>
      </c>
      <c r="J525" s="7">
        <f t="shared" si="230"/>
        <v>1</v>
      </c>
      <c r="K525" s="7">
        <f t="shared" si="231"/>
        <v>1</v>
      </c>
      <c r="L525" s="7">
        <f t="shared" si="232"/>
        <v>1</v>
      </c>
      <c r="M525" s="7">
        <f t="shared" si="233"/>
        <v>1</v>
      </c>
      <c r="N525" s="7">
        <f t="shared" si="242"/>
        <v>0</v>
      </c>
      <c r="O525" s="7">
        <f t="shared" si="243"/>
        <v>0</v>
      </c>
      <c r="P525" s="7">
        <f t="shared" ref="P525:P588" si="262">IF(AND(L525=1,M525=0),($C$75^2-(A525-$A$93+IF($C$36="yes",$C$44,0)-$C$78-$C$76-$C$75)^2)^0.5+$L$107,0)</f>
        <v>0</v>
      </c>
      <c r="Q525" s="7" t="e">
        <f t="shared" si="244"/>
        <v>#N/A</v>
      </c>
      <c r="R525" s="7">
        <f t="shared" si="256"/>
        <v>-489</v>
      </c>
      <c r="S525" s="7" t="e">
        <f t="shared" si="234"/>
        <v>#N/A</v>
      </c>
      <c r="T525" s="7">
        <f t="shared" si="235"/>
        <v>151.1051154112142</v>
      </c>
      <c r="U525" s="7" t="e">
        <f t="shared" si="236"/>
        <v>#N/A</v>
      </c>
      <c r="V525" s="7" t="e">
        <f t="shared" si="251"/>
        <v>#N/A</v>
      </c>
      <c r="W525" s="7" t="e">
        <f t="shared" si="252"/>
        <v>#N/A</v>
      </c>
      <c r="X525" s="7" t="e">
        <f t="shared" si="237"/>
        <v>#N/A</v>
      </c>
      <c r="Y525" s="7" t="e">
        <f t="shared" si="238"/>
        <v>#N/A</v>
      </c>
      <c r="Z525" s="7" t="e">
        <f t="shared" si="239"/>
        <v>#N/A</v>
      </c>
      <c r="AA525" s="7" t="e">
        <f t="shared" si="240"/>
        <v>#N/A</v>
      </c>
      <c r="AB525" s="7">
        <f t="shared" si="253"/>
        <v>302.2102308224284</v>
      </c>
      <c r="AC525" s="7">
        <f t="shared" si="255"/>
        <v>1.0287571216720786</v>
      </c>
      <c r="AD525" s="7" t="e">
        <f t="shared" si="254"/>
        <v>#N/A</v>
      </c>
      <c r="AG525" s="7" t="e">
        <f t="shared" si="245"/>
        <v>#N/A</v>
      </c>
      <c r="AH525" s="7">
        <f t="shared" si="246"/>
        <v>151.1051154112142</v>
      </c>
      <c r="AI525" s="7" t="e">
        <f t="shared" si="247"/>
        <v>#N/A</v>
      </c>
      <c r="AJ525" s="7">
        <f t="shared" si="248"/>
        <v>151.1051154112142</v>
      </c>
      <c r="AK525" s="7" t="e">
        <v>#N/A</v>
      </c>
      <c r="AL525" s="7">
        <v>153.87554326821558</v>
      </c>
      <c r="AN525" s="7" t="e">
        <f t="shared" si="249"/>
        <v>#N/A</v>
      </c>
      <c r="AO525" s="7" t="e">
        <f t="shared" si="250"/>
        <v>#N/A</v>
      </c>
      <c r="AP525" s="7" t="e">
        <v>#N/A</v>
      </c>
      <c r="AQ525" s="7" t="e">
        <v>#N/A</v>
      </c>
    </row>
    <row r="526" spans="1:43" outlineLevel="1">
      <c r="A526" s="95">
        <v>-488</v>
      </c>
      <c r="B526" s="8">
        <f t="shared" si="257"/>
        <v>88281.983940706705</v>
      </c>
      <c r="C526" s="9">
        <f t="shared" si="241"/>
        <v>463.5840657674932</v>
      </c>
      <c r="D526" s="9">
        <f t="shared" si="258"/>
        <v>151.34624038236356</v>
      </c>
      <c r="E526" s="9">
        <f t="shared" si="259"/>
        <v>210.91603607036546</v>
      </c>
      <c r="F526" s="6">
        <f t="shared" si="228"/>
        <v>0</v>
      </c>
      <c r="G526" s="7">
        <f t="shared" si="229"/>
        <v>0</v>
      </c>
      <c r="H526" s="7">
        <f t="shared" si="260"/>
        <v>1</v>
      </c>
      <c r="I526" s="7">
        <f t="shared" si="261"/>
        <v>0</v>
      </c>
      <c r="J526" s="7">
        <f t="shared" si="230"/>
        <v>1</v>
      </c>
      <c r="K526" s="7">
        <f t="shared" si="231"/>
        <v>1</v>
      </c>
      <c r="L526" s="7">
        <f t="shared" si="232"/>
        <v>1</v>
      </c>
      <c r="M526" s="7">
        <f t="shared" si="233"/>
        <v>1</v>
      </c>
      <c r="N526" s="7">
        <f t="shared" si="242"/>
        <v>0</v>
      </c>
      <c r="O526" s="7">
        <f t="shared" si="243"/>
        <v>0</v>
      </c>
      <c r="P526" s="7">
        <f t="shared" si="262"/>
        <v>0</v>
      </c>
      <c r="Q526" s="7" t="e">
        <f t="shared" si="244"/>
        <v>#N/A</v>
      </c>
      <c r="R526" s="7">
        <f t="shared" si="256"/>
        <v>-488</v>
      </c>
      <c r="S526" s="7" t="e">
        <f t="shared" si="234"/>
        <v>#N/A</v>
      </c>
      <c r="T526" s="7">
        <f t="shared" si="235"/>
        <v>151.34624038236356</v>
      </c>
      <c r="U526" s="7" t="e">
        <f t="shared" si="236"/>
        <v>#N/A</v>
      </c>
      <c r="V526" s="7" t="e">
        <f t="shared" si="251"/>
        <v>#N/A</v>
      </c>
      <c r="W526" s="7" t="e">
        <f t="shared" si="252"/>
        <v>#N/A</v>
      </c>
      <c r="X526" s="7" t="e">
        <f t="shared" si="237"/>
        <v>#N/A</v>
      </c>
      <c r="Y526" s="7" t="e">
        <f t="shared" si="238"/>
        <v>#N/A</v>
      </c>
      <c r="Z526" s="7" t="e">
        <f t="shared" si="239"/>
        <v>#N/A</v>
      </c>
      <c r="AA526" s="7" t="e">
        <f t="shared" si="240"/>
        <v>#N/A</v>
      </c>
      <c r="AB526" s="7">
        <f t="shared" si="253"/>
        <v>302.69248076472712</v>
      </c>
      <c r="AC526" s="7">
        <f t="shared" si="255"/>
        <v>1.0286599300603578</v>
      </c>
      <c r="AD526" s="7" t="e">
        <f t="shared" si="254"/>
        <v>#N/A</v>
      </c>
      <c r="AG526" s="7" t="e">
        <f t="shared" si="245"/>
        <v>#N/A</v>
      </c>
      <c r="AH526" s="7">
        <f t="shared" si="246"/>
        <v>151.34624038236356</v>
      </c>
      <c r="AI526" s="7" t="e">
        <f t="shared" si="247"/>
        <v>#N/A</v>
      </c>
      <c r="AJ526" s="7">
        <f t="shared" si="248"/>
        <v>151.34624038236356</v>
      </c>
      <c r="AK526" s="7" t="e">
        <v>#N/A</v>
      </c>
      <c r="AL526" s="7">
        <v>154.09098499047468</v>
      </c>
      <c r="AN526" s="7" t="e">
        <f t="shared" si="249"/>
        <v>#N/A</v>
      </c>
      <c r="AO526" s="7" t="e">
        <f t="shared" si="250"/>
        <v>#N/A</v>
      </c>
      <c r="AP526" s="7" t="e">
        <v>#N/A</v>
      </c>
      <c r="AQ526" s="7" t="e">
        <v>#N/A</v>
      </c>
    </row>
    <row r="527" spans="1:43" outlineLevel="1">
      <c r="A527" s="95">
        <v>-487</v>
      </c>
      <c r="B527" s="8">
        <f t="shared" si="257"/>
        <v>90862.647965612894</v>
      </c>
      <c r="C527" s="9">
        <f t="shared" si="241"/>
        <v>476.50615359235627</v>
      </c>
      <c r="D527" s="9">
        <f t="shared" si="258"/>
        <v>151.58693757262739</v>
      </c>
      <c r="E527" s="9">
        <f t="shared" si="259"/>
        <v>210.76781496093898</v>
      </c>
      <c r="F527" s="6">
        <f t="shared" si="228"/>
        <v>0</v>
      </c>
      <c r="G527" s="7">
        <f t="shared" si="229"/>
        <v>0</v>
      </c>
      <c r="H527" s="7">
        <f t="shared" si="260"/>
        <v>1</v>
      </c>
      <c r="I527" s="7">
        <f t="shared" si="261"/>
        <v>0</v>
      </c>
      <c r="J527" s="7">
        <f t="shared" si="230"/>
        <v>1</v>
      </c>
      <c r="K527" s="7">
        <f t="shared" si="231"/>
        <v>1</v>
      </c>
      <c r="L527" s="7">
        <f t="shared" si="232"/>
        <v>1</v>
      </c>
      <c r="M527" s="7">
        <f t="shared" si="233"/>
        <v>1</v>
      </c>
      <c r="N527" s="7">
        <f t="shared" si="242"/>
        <v>0</v>
      </c>
      <c r="O527" s="7">
        <f t="shared" si="243"/>
        <v>0</v>
      </c>
      <c r="P527" s="7">
        <f t="shared" si="262"/>
        <v>0</v>
      </c>
      <c r="Q527" s="7" t="e">
        <f t="shared" si="244"/>
        <v>#N/A</v>
      </c>
      <c r="R527" s="7">
        <f t="shared" si="256"/>
        <v>-487</v>
      </c>
      <c r="S527" s="7" t="e">
        <f t="shared" si="234"/>
        <v>#N/A</v>
      </c>
      <c r="T527" s="7">
        <f t="shared" si="235"/>
        <v>151.58693757262739</v>
      </c>
      <c r="U527" s="7" t="e">
        <f t="shared" si="236"/>
        <v>#N/A</v>
      </c>
      <c r="V527" s="7" t="e">
        <f t="shared" si="251"/>
        <v>#N/A</v>
      </c>
      <c r="W527" s="7" t="e">
        <f t="shared" si="252"/>
        <v>#N/A</v>
      </c>
      <c r="X527" s="7" t="e">
        <f t="shared" si="237"/>
        <v>#N/A</v>
      </c>
      <c r="Y527" s="7" t="e">
        <f t="shared" si="238"/>
        <v>#N/A</v>
      </c>
      <c r="Z527" s="7" t="e">
        <f t="shared" si="239"/>
        <v>#N/A</v>
      </c>
      <c r="AA527" s="7" t="e">
        <f t="shared" si="240"/>
        <v>#N/A</v>
      </c>
      <c r="AB527" s="7">
        <f t="shared" si="253"/>
        <v>303.17387514525478</v>
      </c>
      <c r="AC527" s="7">
        <f t="shared" si="255"/>
        <v>1.0285597393447317</v>
      </c>
      <c r="AD527" s="7" t="e">
        <f t="shared" si="254"/>
        <v>#N/A</v>
      </c>
      <c r="AG527" s="7" t="e">
        <f t="shared" si="245"/>
        <v>#N/A</v>
      </c>
      <c r="AH527" s="7">
        <f t="shared" si="246"/>
        <v>151.58693757262739</v>
      </c>
      <c r="AI527" s="7" t="e">
        <f t="shared" si="247"/>
        <v>#N/A</v>
      </c>
      <c r="AJ527" s="7">
        <f t="shared" si="248"/>
        <v>151.58693757262739</v>
      </c>
      <c r="AK527" s="7" t="e">
        <v>#N/A</v>
      </c>
      <c r="AL527" s="7">
        <v>154.30566430247654</v>
      </c>
      <c r="AN527" s="7" t="e">
        <f t="shared" si="249"/>
        <v>#N/A</v>
      </c>
      <c r="AO527" s="7" t="e">
        <f t="shared" si="250"/>
        <v>#N/A</v>
      </c>
      <c r="AP527" s="7" t="e">
        <v>#N/A</v>
      </c>
      <c r="AQ527" s="7" t="e">
        <v>#N/A</v>
      </c>
    </row>
    <row r="528" spans="1:43" outlineLevel="1">
      <c r="A528" s="95">
        <v>-486</v>
      </c>
      <c r="B528" s="8">
        <f t="shared" si="257"/>
        <v>93493.324265480042</v>
      </c>
      <c r="C528" s="9">
        <f t="shared" si="241"/>
        <v>489.77078868324924</v>
      </c>
      <c r="D528" s="9">
        <f t="shared" si="258"/>
        <v>151.82719349259895</v>
      </c>
      <c r="E528" s="9">
        <f t="shared" si="259"/>
        <v>210.62040452599689</v>
      </c>
      <c r="F528" s="6">
        <f t="shared" si="228"/>
        <v>0</v>
      </c>
      <c r="G528" s="7">
        <f t="shared" si="229"/>
        <v>0</v>
      </c>
      <c r="H528" s="7">
        <f t="shared" si="260"/>
        <v>1</v>
      </c>
      <c r="I528" s="7">
        <f t="shared" si="261"/>
        <v>0</v>
      </c>
      <c r="J528" s="7">
        <f t="shared" si="230"/>
        <v>1</v>
      </c>
      <c r="K528" s="7">
        <f t="shared" si="231"/>
        <v>1</v>
      </c>
      <c r="L528" s="7">
        <f t="shared" si="232"/>
        <v>1</v>
      </c>
      <c r="M528" s="7">
        <f t="shared" si="233"/>
        <v>1</v>
      </c>
      <c r="N528" s="7">
        <f t="shared" si="242"/>
        <v>0</v>
      </c>
      <c r="O528" s="7">
        <f t="shared" si="243"/>
        <v>0</v>
      </c>
      <c r="P528" s="7">
        <f t="shared" si="262"/>
        <v>0</v>
      </c>
      <c r="Q528" s="7" t="e">
        <f t="shared" si="244"/>
        <v>#N/A</v>
      </c>
      <c r="R528" s="7">
        <f t="shared" si="256"/>
        <v>-486</v>
      </c>
      <c r="S528" s="7" t="e">
        <f t="shared" si="234"/>
        <v>#N/A</v>
      </c>
      <c r="T528" s="7">
        <f t="shared" si="235"/>
        <v>151.82719349259895</v>
      </c>
      <c r="U528" s="7" t="e">
        <f t="shared" si="236"/>
        <v>#N/A</v>
      </c>
      <c r="V528" s="7" t="e">
        <f t="shared" si="251"/>
        <v>#N/A</v>
      </c>
      <c r="W528" s="7" t="e">
        <f t="shared" si="252"/>
        <v>#N/A</v>
      </c>
      <c r="X528" s="7" t="e">
        <f t="shared" si="237"/>
        <v>#N/A</v>
      </c>
      <c r="Y528" s="7" t="e">
        <f t="shared" si="238"/>
        <v>#N/A</v>
      </c>
      <c r="Z528" s="7" t="e">
        <f t="shared" si="239"/>
        <v>#N/A</v>
      </c>
      <c r="AA528" s="7" t="e">
        <f t="shared" si="240"/>
        <v>#N/A</v>
      </c>
      <c r="AB528" s="7">
        <f t="shared" si="253"/>
        <v>303.6543869851979</v>
      </c>
      <c r="AC528" s="7">
        <f t="shared" si="255"/>
        <v>1.0284565654811975</v>
      </c>
      <c r="AD528" s="7" t="e">
        <f t="shared" si="254"/>
        <v>#N/A</v>
      </c>
      <c r="AG528" s="7" t="e">
        <f t="shared" si="245"/>
        <v>#N/A</v>
      </c>
      <c r="AH528" s="7">
        <f t="shared" si="246"/>
        <v>151.82719349259895</v>
      </c>
      <c r="AI528" s="7" t="e">
        <f t="shared" si="247"/>
        <v>#N/A</v>
      </c>
      <c r="AJ528" s="7">
        <f t="shared" si="248"/>
        <v>151.82719349259895</v>
      </c>
      <c r="AK528" s="7" t="e">
        <v>#N/A</v>
      </c>
      <c r="AL528" s="7">
        <v>154.51955083899836</v>
      </c>
      <c r="AN528" s="7" t="e">
        <f t="shared" si="249"/>
        <v>#N/A</v>
      </c>
      <c r="AO528" s="7" t="e">
        <f t="shared" si="250"/>
        <v>#N/A</v>
      </c>
      <c r="AP528" s="7" t="e">
        <v>#N/A</v>
      </c>
      <c r="AQ528" s="7" t="e">
        <v>#N/A</v>
      </c>
    </row>
    <row r="529" spans="1:43" outlineLevel="1">
      <c r="A529" s="95">
        <v>-485</v>
      </c>
      <c r="B529" s="8">
        <f t="shared" si="257"/>
        <v>96174.469077879199</v>
      </c>
      <c r="C529" s="9">
        <f t="shared" si="241"/>
        <v>503.38269489120466</v>
      </c>
      <c r="D529" s="9">
        <f t="shared" si="258"/>
        <v>152.06701754105518</v>
      </c>
      <c r="E529" s="9">
        <f t="shared" si="259"/>
        <v>210.47404632952086</v>
      </c>
      <c r="F529" s="6">
        <f t="shared" si="228"/>
        <v>0</v>
      </c>
      <c r="G529" s="7">
        <f t="shared" si="229"/>
        <v>0</v>
      </c>
      <c r="H529" s="7">
        <f t="shared" si="260"/>
        <v>1</v>
      </c>
      <c r="I529" s="7">
        <f t="shared" si="261"/>
        <v>0</v>
      </c>
      <c r="J529" s="7">
        <f t="shared" si="230"/>
        <v>1</v>
      </c>
      <c r="K529" s="7">
        <f t="shared" si="231"/>
        <v>1</v>
      </c>
      <c r="L529" s="7">
        <f t="shared" si="232"/>
        <v>1</v>
      </c>
      <c r="M529" s="7">
        <f t="shared" si="233"/>
        <v>1</v>
      </c>
      <c r="N529" s="7">
        <f t="shared" si="242"/>
        <v>0</v>
      </c>
      <c r="O529" s="7">
        <f t="shared" si="243"/>
        <v>0</v>
      </c>
      <c r="P529" s="7">
        <f t="shared" si="262"/>
        <v>0</v>
      </c>
      <c r="Q529" s="7" t="e">
        <f t="shared" si="244"/>
        <v>#N/A</v>
      </c>
      <c r="R529" s="7">
        <f t="shared" si="256"/>
        <v>-485</v>
      </c>
      <c r="S529" s="7" t="e">
        <f t="shared" si="234"/>
        <v>#N/A</v>
      </c>
      <c r="T529" s="7">
        <f t="shared" si="235"/>
        <v>152.06701754105518</v>
      </c>
      <c r="U529" s="7" t="e">
        <f t="shared" si="236"/>
        <v>#N/A</v>
      </c>
      <c r="V529" s="7" t="e">
        <f t="shared" si="251"/>
        <v>#N/A</v>
      </c>
      <c r="W529" s="7" t="e">
        <f t="shared" si="252"/>
        <v>#N/A</v>
      </c>
      <c r="X529" s="7" t="e">
        <f t="shared" si="237"/>
        <v>#N/A</v>
      </c>
      <c r="Y529" s="7" t="e">
        <f t="shared" si="238"/>
        <v>#N/A</v>
      </c>
      <c r="Z529" s="7" t="e">
        <f t="shared" si="239"/>
        <v>#N/A</v>
      </c>
      <c r="AA529" s="7" t="e">
        <f t="shared" si="240"/>
        <v>#N/A</v>
      </c>
      <c r="AB529" s="7">
        <f t="shared" si="253"/>
        <v>304.13403508211036</v>
      </c>
      <c r="AC529" s="7">
        <f t="shared" si="255"/>
        <v>1.0283557624761652</v>
      </c>
      <c r="AD529" s="7" t="e">
        <f t="shared" si="254"/>
        <v>#N/A</v>
      </c>
      <c r="AG529" s="7" t="e">
        <f t="shared" si="245"/>
        <v>#N/A</v>
      </c>
      <c r="AH529" s="7">
        <f t="shared" si="246"/>
        <v>152.06701754105518</v>
      </c>
      <c r="AI529" s="7" t="e">
        <f t="shared" si="247"/>
        <v>#N/A</v>
      </c>
      <c r="AJ529" s="7">
        <f t="shared" si="248"/>
        <v>152.06701754105518</v>
      </c>
      <c r="AK529" s="7" t="e">
        <v>#N/A</v>
      </c>
      <c r="AL529" s="7">
        <v>154.73268125765026</v>
      </c>
      <c r="AN529" s="7" t="e">
        <f t="shared" si="249"/>
        <v>#N/A</v>
      </c>
      <c r="AO529" s="7" t="e">
        <f t="shared" si="250"/>
        <v>#N/A</v>
      </c>
      <c r="AP529" s="7" t="e">
        <v>#N/A</v>
      </c>
      <c r="AQ529" s="7" t="e">
        <v>#N/A</v>
      </c>
    </row>
    <row r="530" spans="1:43" outlineLevel="1">
      <c r="A530" s="95">
        <v>-484</v>
      </c>
      <c r="B530" s="8">
        <f t="shared" si="257"/>
        <v>98906.537081378672</v>
      </c>
      <c r="C530" s="9">
        <f t="shared" si="241"/>
        <v>517.34643219425391</v>
      </c>
      <c r="D530" s="9">
        <f t="shared" si="258"/>
        <v>152.30638859919497</v>
      </c>
      <c r="E530" s="9">
        <f t="shared" si="259"/>
        <v>210.32849365424281</v>
      </c>
      <c r="F530" s="6">
        <f t="shared" si="228"/>
        <v>0</v>
      </c>
      <c r="G530" s="7">
        <f t="shared" si="229"/>
        <v>0</v>
      </c>
      <c r="H530" s="7">
        <f t="shared" si="260"/>
        <v>1</v>
      </c>
      <c r="I530" s="7">
        <f t="shared" si="261"/>
        <v>0</v>
      </c>
      <c r="J530" s="7">
        <f t="shared" si="230"/>
        <v>1</v>
      </c>
      <c r="K530" s="7">
        <f t="shared" si="231"/>
        <v>1</v>
      </c>
      <c r="L530" s="7">
        <f t="shared" si="232"/>
        <v>1</v>
      </c>
      <c r="M530" s="7">
        <f t="shared" si="233"/>
        <v>1</v>
      </c>
      <c r="N530" s="7">
        <f t="shared" si="242"/>
        <v>0</v>
      </c>
      <c r="O530" s="7">
        <f t="shared" si="243"/>
        <v>0</v>
      </c>
      <c r="P530" s="7">
        <f t="shared" si="262"/>
        <v>0</v>
      </c>
      <c r="Q530" s="7" t="e">
        <f t="shared" si="244"/>
        <v>#N/A</v>
      </c>
      <c r="R530" s="7">
        <f t="shared" si="256"/>
        <v>-484</v>
      </c>
      <c r="S530" s="7" t="e">
        <f t="shared" si="234"/>
        <v>#N/A</v>
      </c>
      <c r="T530" s="7">
        <f t="shared" si="235"/>
        <v>152.30638859919497</v>
      </c>
      <c r="U530" s="7" t="e">
        <f t="shared" si="236"/>
        <v>#N/A</v>
      </c>
      <c r="V530" s="7" t="e">
        <f t="shared" si="251"/>
        <v>#N/A</v>
      </c>
      <c r="W530" s="7" t="e">
        <f t="shared" si="252"/>
        <v>#N/A</v>
      </c>
      <c r="X530" s="7" t="e">
        <f t="shared" si="237"/>
        <v>#N/A</v>
      </c>
      <c r="Y530" s="7" t="e">
        <f t="shared" si="238"/>
        <v>#N/A</v>
      </c>
      <c r="Z530" s="7" t="e">
        <f t="shared" si="239"/>
        <v>#N/A</v>
      </c>
      <c r="AA530" s="7" t="e">
        <f t="shared" si="240"/>
        <v>#N/A</v>
      </c>
      <c r="AB530" s="7">
        <f t="shared" si="253"/>
        <v>304.61277719838995</v>
      </c>
      <c r="AC530" s="7">
        <f t="shared" si="255"/>
        <v>1.0282502144298173</v>
      </c>
      <c r="AD530" s="7" t="e">
        <f t="shared" si="254"/>
        <v>#N/A</v>
      </c>
      <c r="AG530" s="7" t="e">
        <f t="shared" si="245"/>
        <v>#N/A</v>
      </c>
      <c r="AH530" s="7">
        <f t="shared" si="246"/>
        <v>152.30638859919497</v>
      </c>
      <c r="AI530" s="7" t="e">
        <f t="shared" si="247"/>
        <v>#N/A</v>
      </c>
      <c r="AJ530" s="7">
        <f t="shared" si="248"/>
        <v>152.30638859919497</v>
      </c>
      <c r="AK530" s="7" t="e">
        <v>#N/A</v>
      </c>
      <c r="AL530" s="7">
        <v>154.94502517548372</v>
      </c>
      <c r="AN530" s="7" t="e">
        <f t="shared" si="249"/>
        <v>#N/A</v>
      </c>
      <c r="AO530" s="7" t="e">
        <f t="shared" si="250"/>
        <v>#N/A</v>
      </c>
      <c r="AP530" s="7" t="e">
        <v>#N/A</v>
      </c>
      <c r="AQ530" s="7" t="e">
        <v>#N/A</v>
      </c>
    </row>
    <row r="531" spans="1:43" outlineLevel="1">
      <c r="A531" s="95">
        <v>-483</v>
      </c>
      <c r="B531" s="8">
        <f t="shared" si="257"/>
        <v>101690.06075877784</v>
      </c>
      <c r="C531" s="9">
        <f t="shared" si="241"/>
        <v>531.66664489110212</v>
      </c>
      <c r="D531" s="9">
        <f t="shared" si="258"/>
        <v>152.54530843640057</v>
      </c>
      <c r="E531" s="9">
        <f t="shared" si="259"/>
        <v>210.18398806414447</v>
      </c>
      <c r="F531" s="6">
        <f t="shared" si="228"/>
        <v>0</v>
      </c>
      <c r="G531" s="7">
        <f t="shared" si="229"/>
        <v>0</v>
      </c>
      <c r="H531" s="7">
        <f t="shared" si="260"/>
        <v>1</v>
      </c>
      <c r="I531" s="7">
        <f t="shared" si="261"/>
        <v>0</v>
      </c>
      <c r="J531" s="7">
        <f t="shared" si="230"/>
        <v>1</v>
      </c>
      <c r="K531" s="7">
        <f t="shared" si="231"/>
        <v>1</v>
      </c>
      <c r="L531" s="7">
        <f t="shared" si="232"/>
        <v>1</v>
      </c>
      <c r="M531" s="7">
        <f t="shared" si="233"/>
        <v>1</v>
      </c>
      <c r="N531" s="7">
        <f t="shared" si="242"/>
        <v>0</v>
      </c>
      <c r="O531" s="7">
        <f t="shared" si="243"/>
        <v>0</v>
      </c>
      <c r="P531" s="7">
        <f t="shared" si="262"/>
        <v>0</v>
      </c>
      <c r="Q531" s="7" t="e">
        <f t="shared" si="244"/>
        <v>#N/A</v>
      </c>
      <c r="R531" s="7">
        <f t="shared" si="256"/>
        <v>-483</v>
      </c>
      <c r="S531" s="7" t="e">
        <f t="shared" si="234"/>
        <v>#N/A</v>
      </c>
      <c r="T531" s="7">
        <f t="shared" si="235"/>
        <v>152.54530843640057</v>
      </c>
      <c r="U531" s="7" t="e">
        <f t="shared" si="236"/>
        <v>#N/A</v>
      </c>
      <c r="V531" s="7" t="e">
        <f t="shared" si="251"/>
        <v>#N/A</v>
      </c>
      <c r="W531" s="7" t="e">
        <f t="shared" si="252"/>
        <v>#N/A</v>
      </c>
      <c r="X531" s="7" t="e">
        <f t="shared" si="237"/>
        <v>#N/A</v>
      </c>
      <c r="Y531" s="7" t="e">
        <f t="shared" si="238"/>
        <v>#N/A</v>
      </c>
      <c r="Z531" s="7" t="e">
        <f t="shared" si="239"/>
        <v>#N/A</v>
      </c>
      <c r="AA531" s="7" t="e">
        <f t="shared" si="240"/>
        <v>#N/A</v>
      </c>
      <c r="AB531" s="7">
        <f t="shared" si="253"/>
        <v>305.09061687280115</v>
      </c>
      <c r="AC531" s="7">
        <f t="shared" si="255"/>
        <v>1.0281452662976913</v>
      </c>
      <c r="AD531" s="7" t="e">
        <f t="shared" si="254"/>
        <v>#N/A</v>
      </c>
      <c r="AG531" s="7" t="e">
        <f t="shared" si="245"/>
        <v>#N/A</v>
      </c>
      <c r="AH531" s="7">
        <f t="shared" si="246"/>
        <v>152.54530843640057</v>
      </c>
      <c r="AI531" s="7" t="e">
        <f t="shared" si="247"/>
        <v>#N/A</v>
      </c>
      <c r="AJ531" s="7">
        <f t="shared" si="248"/>
        <v>152.54530843640057</v>
      </c>
      <c r="AK531" s="7" t="e">
        <v>#N/A</v>
      </c>
      <c r="AL531" s="7">
        <v>155.15661331531479</v>
      </c>
      <c r="AN531" s="7" t="e">
        <f t="shared" si="249"/>
        <v>#N/A</v>
      </c>
      <c r="AO531" s="7" t="e">
        <f t="shared" si="250"/>
        <v>#N/A</v>
      </c>
      <c r="AP531" s="7" t="e">
        <v>#N/A</v>
      </c>
      <c r="AQ531" s="7" t="e">
        <v>#N/A</v>
      </c>
    </row>
    <row r="532" spans="1:43" outlineLevel="1">
      <c r="A532" s="95">
        <v>-482</v>
      </c>
      <c r="B532" s="8">
        <f t="shared" si="257"/>
        <v>104525.46782150844</v>
      </c>
      <c r="C532" s="9">
        <f t="shared" si="241"/>
        <v>546.3479723531625</v>
      </c>
      <c r="D532" s="9">
        <f t="shared" si="258"/>
        <v>152.78377882205456</v>
      </c>
      <c r="E532" s="9">
        <f t="shared" si="259"/>
        <v>210.04028284195815</v>
      </c>
      <c r="F532" s="6">
        <f t="shared" si="228"/>
        <v>0</v>
      </c>
      <c r="G532" s="7">
        <f t="shared" si="229"/>
        <v>0</v>
      </c>
      <c r="H532" s="7">
        <f t="shared" si="260"/>
        <v>1</v>
      </c>
      <c r="I532" s="7">
        <f t="shared" si="261"/>
        <v>0</v>
      </c>
      <c r="J532" s="7">
        <f t="shared" si="230"/>
        <v>1</v>
      </c>
      <c r="K532" s="7">
        <f t="shared" si="231"/>
        <v>1</v>
      </c>
      <c r="L532" s="7">
        <f t="shared" si="232"/>
        <v>1</v>
      </c>
      <c r="M532" s="7">
        <f t="shared" si="233"/>
        <v>1</v>
      </c>
      <c r="N532" s="7">
        <f t="shared" si="242"/>
        <v>0</v>
      </c>
      <c r="O532" s="7">
        <f t="shared" si="243"/>
        <v>0</v>
      </c>
      <c r="P532" s="7">
        <f t="shared" si="262"/>
        <v>0</v>
      </c>
      <c r="Q532" s="7" t="e">
        <f t="shared" si="244"/>
        <v>#N/A</v>
      </c>
      <c r="R532" s="7">
        <f t="shared" si="256"/>
        <v>-482</v>
      </c>
      <c r="S532" s="7" t="e">
        <f t="shared" si="234"/>
        <v>#N/A</v>
      </c>
      <c r="T532" s="7">
        <f t="shared" si="235"/>
        <v>152.78377882205456</v>
      </c>
      <c r="U532" s="7" t="e">
        <f t="shared" si="236"/>
        <v>#N/A</v>
      </c>
      <c r="V532" s="7" t="e">
        <f t="shared" si="251"/>
        <v>#N/A</v>
      </c>
      <c r="W532" s="7" t="e">
        <f t="shared" si="252"/>
        <v>#N/A</v>
      </c>
      <c r="X532" s="7" t="e">
        <f t="shared" si="237"/>
        <v>#N/A</v>
      </c>
      <c r="Y532" s="7" t="e">
        <f t="shared" si="238"/>
        <v>#N/A</v>
      </c>
      <c r="Z532" s="7" t="e">
        <f t="shared" si="239"/>
        <v>#N/A</v>
      </c>
      <c r="AA532" s="7" t="e">
        <f t="shared" si="240"/>
        <v>#N/A</v>
      </c>
      <c r="AB532" s="7">
        <f t="shared" si="253"/>
        <v>305.56755764410912</v>
      </c>
      <c r="AC532" s="7">
        <f t="shared" si="255"/>
        <v>1.0280409159337771</v>
      </c>
      <c r="AD532" s="7" t="e">
        <f t="shared" si="254"/>
        <v>#N/A</v>
      </c>
      <c r="AG532" s="7" t="e">
        <f t="shared" si="245"/>
        <v>#N/A</v>
      </c>
      <c r="AH532" s="7">
        <f t="shared" si="246"/>
        <v>152.78377882205456</v>
      </c>
      <c r="AI532" s="7" t="e">
        <f t="shared" si="247"/>
        <v>#N/A</v>
      </c>
      <c r="AJ532" s="7">
        <f t="shared" si="248"/>
        <v>152.78377882205456</v>
      </c>
      <c r="AK532" s="7" t="e">
        <v>#N/A</v>
      </c>
      <c r="AL532" s="7">
        <v>155.367421193685</v>
      </c>
      <c r="AN532" s="7" t="e">
        <f t="shared" si="249"/>
        <v>#N/A</v>
      </c>
      <c r="AO532" s="7" t="e">
        <f t="shared" si="250"/>
        <v>#N/A</v>
      </c>
      <c r="AP532" s="7" t="e">
        <v>#N/A</v>
      </c>
      <c r="AQ532" s="7" t="e">
        <v>#N/A</v>
      </c>
    </row>
    <row r="533" spans="1:43" outlineLevel="1">
      <c r="A533" s="95">
        <v>-481</v>
      </c>
      <c r="B533" s="8">
        <f t="shared" si="257"/>
        <v>107413.29284548759</v>
      </c>
      <c r="C533" s="9">
        <f t="shared" si="241"/>
        <v>561.39504067986036</v>
      </c>
      <c r="D533" s="9">
        <f t="shared" si="258"/>
        <v>153.02178245205292</v>
      </c>
      <c r="E533" s="9">
        <f t="shared" si="259"/>
        <v>209.89749748135287</v>
      </c>
      <c r="F533" s="6">
        <f t="shared" si="228"/>
        <v>0</v>
      </c>
      <c r="G533" s="7">
        <f t="shared" si="229"/>
        <v>0</v>
      </c>
      <c r="H533" s="7">
        <f t="shared" si="260"/>
        <v>1</v>
      </c>
      <c r="I533" s="7">
        <f t="shared" si="261"/>
        <v>0</v>
      </c>
      <c r="J533" s="7">
        <f t="shared" si="230"/>
        <v>1</v>
      </c>
      <c r="K533" s="7">
        <f t="shared" si="231"/>
        <v>1</v>
      </c>
      <c r="L533" s="7">
        <f t="shared" si="232"/>
        <v>1</v>
      </c>
      <c r="M533" s="7">
        <f t="shared" si="233"/>
        <v>1</v>
      </c>
      <c r="N533" s="7">
        <f t="shared" si="242"/>
        <v>0</v>
      </c>
      <c r="O533" s="7">
        <f t="shared" si="243"/>
        <v>0</v>
      </c>
      <c r="P533" s="7">
        <f t="shared" si="262"/>
        <v>0</v>
      </c>
      <c r="Q533" s="7" t="e">
        <f t="shared" si="244"/>
        <v>#N/A</v>
      </c>
      <c r="R533" s="7">
        <f t="shared" si="256"/>
        <v>-481</v>
      </c>
      <c r="S533" s="7" t="e">
        <f t="shared" si="234"/>
        <v>#N/A</v>
      </c>
      <c r="T533" s="7">
        <f t="shared" si="235"/>
        <v>153.02178245205292</v>
      </c>
      <c r="U533" s="7" t="e">
        <f t="shared" si="236"/>
        <v>#N/A</v>
      </c>
      <c r="V533" s="7" t="e">
        <f t="shared" si="251"/>
        <v>#N/A</v>
      </c>
      <c r="W533" s="7" t="e">
        <f t="shared" si="252"/>
        <v>#N/A</v>
      </c>
      <c r="X533" s="7" t="e">
        <f t="shared" si="237"/>
        <v>#N/A</v>
      </c>
      <c r="Y533" s="7" t="e">
        <f t="shared" si="238"/>
        <v>#N/A</v>
      </c>
      <c r="Z533" s="7" t="e">
        <f t="shared" si="239"/>
        <v>#N/A</v>
      </c>
      <c r="AA533" s="7" t="e">
        <f t="shared" si="240"/>
        <v>#N/A</v>
      </c>
      <c r="AB533" s="7">
        <f t="shared" si="253"/>
        <v>306.04356490410584</v>
      </c>
      <c r="AC533" s="7">
        <f t="shared" si="255"/>
        <v>1.0279327448293474</v>
      </c>
      <c r="AD533" s="7" t="e">
        <f t="shared" si="254"/>
        <v>#N/A</v>
      </c>
      <c r="AG533" s="7" t="e">
        <f t="shared" si="245"/>
        <v>#N/A</v>
      </c>
      <c r="AH533" s="7">
        <f t="shared" si="246"/>
        <v>153.02178245205292</v>
      </c>
      <c r="AI533" s="7" t="e">
        <f t="shared" si="247"/>
        <v>#N/A</v>
      </c>
      <c r="AJ533" s="7">
        <f t="shared" si="248"/>
        <v>153.02178245205292</v>
      </c>
      <c r="AK533" s="7" t="e">
        <v>#N/A</v>
      </c>
      <c r="AL533" s="7">
        <v>155.57746425704275</v>
      </c>
      <c r="AN533" s="7" t="e">
        <f t="shared" si="249"/>
        <v>#N/A</v>
      </c>
      <c r="AO533" s="7" t="e">
        <f t="shared" si="250"/>
        <v>#N/A</v>
      </c>
      <c r="AP533" s="7" t="e">
        <v>#N/A</v>
      </c>
      <c r="AQ533" s="7" t="e">
        <v>#N/A</v>
      </c>
    </row>
    <row r="534" spans="1:43" outlineLevel="1">
      <c r="A534" s="95">
        <v>-480</v>
      </c>
      <c r="B534" s="8">
        <f t="shared" si="257"/>
        <v>110353.98965031317</v>
      </c>
      <c r="C534" s="9">
        <f t="shared" si="241"/>
        <v>576.81247676536441</v>
      </c>
      <c r="D534" s="9">
        <f t="shared" si="258"/>
        <v>153.25931728108074</v>
      </c>
      <c r="E534" s="9">
        <f t="shared" si="259"/>
        <v>209.75562940568594</v>
      </c>
      <c r="F534" s="6">
        <f t="shared" si="228"/>
        <v>0</v>
      </c>
      <c r="G534" s="7">
        <f t="shared" si="229"/>
        <v>0</v>
      </c>
      <c r="H534" s="7">
        <f t="shared" si="260"/>
        <v>1</v>
      </c>
      <c r="I534" s="7">
        <f t="shared" si="261"/>
        <v>0</v>
      </c>
      <c r="J534" s="7">
        <f t="shared" si="230"/>
        <v>1</v>
      </c>
      <c r="K534" s="7">
        <f t="shared" si="231"/>
        <v>1</v>
      </c>
      <c r="L534" s="7">
        <f t="shared" si="232"/>
        <v>1</v>
      </c>
      <c r="M534" s="7">
        <f t="shared" si="233"/>
        <v>1</v>
      </c>
      <c r="N534" s="7">
        <f t="shared" si="242"/>
        <v>0</v>
      </c>
      <c r="O534" s="7">
        <f t="shared" si="243"/>
        <v>0</v>
      </c>
      <c r="P534" s="7">
        <f t="shared" si="262"/>
        <v>0</v>
      </c>
      <c r="Q534" s="7" t="e">
        <f t="shared" si="244"/>
        <v>#N/A</v>
      </c>
      <c r="R534" s="7">
        <f t="shared" si="256"/>
        <v>-480</v>
      </c>
      <c r="S534" s="7" t="e">
        <f t="shared" si="234"/>
        <v>#N/A</v>
      </c>
      <c r="T534" s="7">
        <f t="shared" si="235"/>
        <v>153.25931728108074</v>
      </c>
      <c r="U534" s="7" t="e">
        <f t="shared" si="236"/>
        <v>#N/A</v>
      </c>
      <c r="V534" s="7" t="e">
        <f t="shared" si="251"/>
        <v>#N/A</v>
      </c>
      <c r="W534" s="7" t="e">
        <f t="shared" si="252"/>
        <v>#N/A</v>
      </c>
      <c r="X534" s="7" t="e">
        <f t="shared" si="237"/>
        <v>#N/A</v>
      </c>
      <c r="Y534" s="7" t="e">
        <f t="shared" si="238"/>
        <v>#N/A</v>
      </c>
      <c r="Z534" s="7" t="e">
        <f t="shared" si="239"/>
        <v>#N/A</v>
      </c>
      <c r="AA534" s="7" t="e">
        <f t="shared" si="240"/>
        <v>#N/A</v>
      </c>
      <c r="AB534" s="7">
        <f t="shared" si="253"/>
        <v>306.51863456216148</v>
      </c>
      <c r="AC534" s="7">
        <f t="shared" si="255"/>
        <v>1.0278243016203095</v>
      </c>
      <c r="AD534" s="7" t="e">
        <f t="shared" si="254"/>
        <v>#N/A</v>
      </c>
      <c r="AG534" s="7" t="e">
        <f t="shared" si="245"/>
        <v>#N/A</v>
      </c>
      <c r="AH534" s="7">
        <f t="shared" si="246"/>
        <v>153.25931728108074</v>
      </c>
      <c r="AI534" s="7" t="e">
        <f t="shared" si="247"/>
        <v>#N/A</v>
      </c>
      <c r="AJ534" s="7">
        <f t="shared" si="248"/>
        <v>153.25931728108074</v>
      </c>
      <c r="AK534" s="7" t="e">
        <v>#N/A</v>
      </c>
      <c r="AL534" s="7">
        <v>155.78675802185634</v>
      </c>
      <c r="AN534" s="7" t="e">
        <f t="shared" si="249"/>
        <v>#N/A</v>
      </c>
      <c r="AO534" s="7" t="e">
        <f t="shared" si="250"/>
        <v>#N/A</v>
      </c>
      <c r="AP534" s="7" t="e">
        <v>#N/A</v>
      </c>
      <c r="AQ534" s="7" t="e">
        <v>#N/A</v>
      </c>
    </row>
    <row r="535" spans="1:43" outlineLevel="1">
      <c r="A535" s="95">
        <v>-479</v>
      </c>
      <c r="B535" s="8">
        <f t="shared" si="257"/>
        <v>113348.0105269737</v>
      </c>
      <c r="C535" s="9">
        <f t="shared" si="241"/>
        <v>592.60490996749945</v>
      </c>
      <c r="D535" s="9">
        <f t="shared" si="258"/>
        <v>153.49638126382322</v>
      </c>
      <c r="E535" s="9">
        <f t="shared" si="259"/>
        <v>209.61479810862639</v>
      </c>
      <c r="F535" s="6">
        <f t="shared" si="228"/>
        <v>0</v>
      </c>
      <c r="G535" s="7">
        <f t="shared" si="229"/>
        <v>0</v>
      </c>
      <c r="H535" s="7">
        <f t="shared" si="260"/>
        <v>1</v>
      </c>
      <c r="I535" s="7">
        <f t="shared" si="261"/>
        <v>0</v>
      </c>
      <c r="J535" s="7">
        <f t="shared" si="230"/>
        <v>1</v>
      </c>
      <c r="K535" s="7">
        <f t="shared" si="231"/>
        <v>1</v>
      </c>
      <c r="L535" s="7">
        <f t="shared" si="232"/>
        <v>1</v>
      </c>
      <c r="M535" s="7">
        <f t="shared" si="233"/>
        <v>1</v>
      </c>
      <c r="N535" s="7">
        <f t="shared" si="242"/>
        <v>0</v>
      </c>
      <c r="O535" s="7">
        <f t="shared" si="243"/>
        <v>0</v>
      </c>
      <c r="P535" s="7">
        <f t="shared" si="262"/>
        <v>0</v>
      </c>
      <c r="Q535" s="7" t="e">
        <f t="shared" si="244"/>
        <v>#N/A</v>
      </c>
      <c r="R535" s="7">
        <f t="shared" si="256"/>
        <v>-479</v>
      </c>
      <c r="S535" s="7" t="e">
        <f t="shared" si="234"/>
        <v>#N/A</v>
      </c>
      <c r="T535" s="7">
        <f t="shared" si="235"/>
        <v>153.49638126382322</v>
      </c>
      <c r="U535" s="7" t="e">
        <f t="shared" si="236"/>
        <v>#N/A</v>
      </c>
      <c r="V535" s="7" t="e">
        <f t="shared" si="251"/>
        <v>#N/A</v>
      </c>
      <c r="W535" s="7" t="e">
        <f t="shared" si="252"/>
        <v>#N/A</v>
      </c>
      <c r="X535" s="7" t="e">
        <f t="shared" si="237"/>
        <v>#N/A</v>
      </c>
      <c r="Y535" s="7" t="e">
        <f t="shared" si="238"/>
        <v>#N/A</v>
      </c>
      <c r="Z535" s="7" t="e">
        <f t="shared" si="239"/>
        <v>#N/A</v>
      </c>
      <c r="AA535" s="7" t="e">
        <f t="shared" si="240"/>
        <v>#N/A</v>
      </c>
      <c r="AB535" s="7">
        <f t="shared" si="253"/>
        <v>306.99276252764645</v>
      </c>
      <c r="AC535" s="7">
        <f t="shared" si="255"/>
        <v>1.0277155890195149</v>
      </c>
      <c r="AD535" s="7" t="e">
        <f t="shared" si="254"/>
        <v>#N/A</v>
      </c>
      <c r="AG535" s="7" t="e">
        <f t="shared" si="245"/>
        <v>#N/A</v>
      </c>
      <c r="AH535" s="7">
        <f t="shared" si="246"/>
        <v>153.49638126382322</v>
      </c>
      <c r="AI535" s="7" t="e">
        <f t="shared" si="247"/>
        <v>#N/A</v>
      </c>
      <c r="AJ535" s="7">
        <f t="shared" si="248"/>
        <v>153.49638126382322</v>
      </c>
      <c r="AK535" s="7" t="e">
        <v>#N/A</v>
      </c>
      <c r="AL535" s="7">
        <v>155.99527789963759</v>
      </c>
      <c r="AN535" s="7" t="e">
        <f t="shared" si="249"/>
        <v>#N/A</v>
      </c>
      <c r="AO535" s="7" t="e">
        <f t="shared" si="250"/>
        <v>#N/A</v>
      </c>
      <c r="AP535" s="7" t="e">
        <v>#N/A</v>
      </c>
      <c r="AQ535" s="7" t="e">
        <v>#N/A</v>
      </c>
    </row>
    <row r="536" spans="1:43" outlineLevel="1">
      <c r="A536" s="95">
        <v>-478</v>
      </c>
      <c r="B536" s="8">
        <f t="shared" si="257"/>
        <v>116395.89258843848</v>
      </c>
      <c r="C536" s="9">
        <f t="shared" si="241"/>
        <v>608.77698251867105</v>
      </c>
      <c r="D536" s="9">
        <f t="shared" si="258"/>
        <v>153.73296091087366</v>
      </c>
      <c r="E536" s="9">
        <f t="shared" si="259"/>
        <v>209.47475687290651</v>
      </c>
      <c r="F536" s="6">
        <f t="shared" si="228"/>
        <v>0</v>
      </c>
      <c r="G536" s="7">
        <f t="shared" si="229"/>
        <v>0</v>
      </c>
      <c r="H536" s="7">
        <f t="shared" si="260"/>
        <v>1</v>
      </c>
      <c r="I536" s="7">
        <f t="shared" si="261"/>
        <v>0</v>
      </c>
      <c r="J536" s="7">
        <f t="shared" si="230"/>
        <v>1</v>
      </c>
      <c r="K536" s="7">
        <f t="shared" si="231"/>
        <v>1</v>
      </c>
      <c r="L536" s="7">
        <f t="shared" si="232"/>
        <v>1</v>
      </c>
      <c r="M536" s="7">
        <f t="shared" si="233"/>
        <v>1</v>
      </c>
      <c r="N536" s="7">
        <f t="shared" si="242"/>
        <v>0</v>
      </c>
      <c r="O536" s="7">
        <f t="shared" si="243"/>
        <v>0</v>
      </c>
      <c r="P536" s="7">
        <f t="shared" si="262"/>
        <v>0</v>
      </c>
      <c r="Q536" s="7" t="e">
        <f t="shared" si="244"/>
        <v>#N/A</v>
      </c>
      <c r="R536" s="7">
        <f t="shared" si="256"/>
        <v>-478</v>
      </c>
      <c r="S536" s="7" t="e">
        <f t="shared" si="234"/>
        <v>#N/A</v>
      </c>
      <c r="T536" s="7">
        <f t="shared" si="235"/>
        <v>153.73296091087366</v>
      </c>
      <c r="U536" s="7" t="e">
        <f t="shared" si="236"/>
        <v>#N/A</v>
      </c>
      <c r="V536" s="7" t="e">
        <f t="shared" si="251"/>
        <v>#N/A</v>
      </c>
      <c r="W536" s="7" t="e">
        <f t="shared" si="252"/>
        <v>#N/A</v>
      </c>
      <c r="X536" s="7" t="e">
        <f t="shared" si="237"/>
        <v>#N/A</v>
      </c>
      <c r="Y536" s="7" t="e">
        <f t="shared" si="238"/>
        <v>#N/A</v>
      </c>
      <c r="Z536" s="7" t="e">
        <f t="shared" si="239"/>
        <v>#N/A</v>
      </c>
      <c r="AA536" s="7" t="e">
        <f t="shared" si="240"/>
        <v>#N/A</v>
      </c>
      <c r="AB536" s="7">
        <f t="shared" si="253"/>
        <v>307.46592182174732</v>
      </c>
      <c r="AC536" s="7">
        <f t="shared" si="255"/>
        <v>1.0276039749818544</v>
      </c>
      <c r="AD536" s="7" t="e">
        <f t="shared" si="254"/>
        <v>#N/A</v>
      </c>
      <c r="AG536" s="7" t="e">
        <f t="shared" si="245"/>
        <v>#N/A</v>
      </c>
      <c r="AH536" s="7">
        <f t="shared" si="246"/>
        <v>153.73296091087366</v>
      </c>
      <c r="AI536" s="7" t="e">
        <f t="shared" si="247"/>
        <v>#N/A</v>
      </c>
      <c r="AJ536" s="7">
        <f t="shared" si="248"/>
        <v>153.73296091087366</v>
      </c>
      <c r="AK536" s="7" t="e">
        <v>#N/A</v>
      </c>
      <c r="AL536" s="7">
        <v>156.20303938942325</v>
      </c>
      <c r="AN536" s="7" t="e">
        <f t="shared" si="249"/>
        <v>#N/A</v>
      </c>
      <c r="AO536" s="7" t="e">
        <f t="shared" si="250"/>
        <v>#N/A</v>
      </c>
      <c r="AP536" s="7" t="e">
        <v>#N/A</v>
      </c>
      <c r="AQ536" s="7" t="e">
        <v>#N/A</v>
      </c>
    </row>
    <row r="537" spans="1:43" outlineLevel="1">
      <c r="A537" s="95">
        <v>-477</v>
      </c>
      <c r="B537" s="8">
        <f t="shared" si="257"/>
        <v>119498.05899220138</v>
      </c>
      <c r="C537" s="9">
        <f t="shared" si="241"/>
        <v>625.33330200116279</v>
      </c>
      <c r="D537" s="9">
        <f t="shared" si="258"/>
        <v>153.96905417691724</v>
      </c>
      <c r="E537" s="9">
        <f t="shared" si="259"/>
        <v>209.33574726250805</v>
      </c>
      <c r="F537" s="6">
        <f t="shared" si="228"/>
        <v>0</v>
      </c>
      <c r="G537" s="7">
        <f t="shared" si="229"/>
        <v>0</v>
      </c>
      <c r="H537" s="7">
        <f t="shared" si="260"/>
        <v>1</v>
      </c>
      <c r="I537" s="7">
        <f t="shared" si="261"/>
        <v>0</v>
      </c>
      <c r="J537" s="7">
        <f t="shared" si="230"/>
        <v>1</v>
      </c>
      <c r="K537" s="7">
        <f t="shared" si="231"/>
        <v>1</v>
      </c>
      <c r="L537" s="7">
        <f t="shared" si="232"/>
        <v>1</v>
      </c>
      <c r="M537" s="7">
        <f t="shared" si="233"/>
        <v>1</v>
      </c>
      <c r="N537" s="7">
        <f t="shared" si="242"/>
        <v>0</v>
      </c>
      <c r="O537" s="7">
        <f t="shared" si="243"/>
        <v>0</v>
      </c>
      <c r="P537" s="7">
        <f t="shared" si="262"/>
        <v>0</v>
      </c>
      <c r="Q537" s="7" t="e">
        <f t="shared" si="244"/>
        <v>#N/A</v>
      </c>
      <c r="R537" s="7">
        <f t="shared" si="256"/>
        <v>-477</v>
      </c>
      <c r="S537" s="7" t="e">
        <f t="shared" si="234"/>
        <v>#N/A</v>
      </c>
      <c r="T537" s="7">
        <f t="shared" si="235"/>
        <v>153.96905417691724</v>
      </c>
      <c r="U537" s="7" t="e">
        <f t="shared" si="236"/>
        <v>#N/A</v>
      </c>
      <c r="V537" s="7" t="e">
        <f t="shared" si="251"/>
        <v>#N/A</v>
      </c>
      <c r="W537" s="7" t="e">
        <f t="shared" si="252"/>
        <v>#N/A</v>
      </c>
      <c r="X537" s="7" t="e">
        <f t="shared" si="237"/>
        <v>#N/A</v>
      </c>
      <c r="Y537" s="7" t="e">
        <f t="shared" si="238"/>
        <v>#N/A</v>
      </c>
      <c r="Z537" s="7" t="e">
        <f t="shared" si="239"/>
        <v>#N/A</v>
      </c>
      <c r="AA537" s="7" t="e">
        <f t="shared" si="240"/>
        <v>#N/A</v>
      </c>
      <c r="AB537" s="7">
        <f t="shared" si="253"/>
        <v>307.93810835383448</v>
      </c>
      <c r="AC537" s="7">
        <f t="shared" si="255"/>
        <v>1.0274921071575809</v>
      </c>
      <c r="AD537" s="7" t="e">
        <f t="shared" si="254"/>
        <v>#N/A</v>
      </c>
      <c r="AG537" s="7" t="e">
        <f t="shared" si="245"/>
        <v>#N/A</v>
      </c>
      <c r="AH537" s="7">
        <f t="shared" si="246"/>
        <v>153.96905417691724</v>
      </c>
      <c r="AI537" s="7" t="e">
        <f t="shared" si="247"/>
        <v>#N/A</v>
      </c>
      <c r="AJ537" s="7">
        <f t="shared" si="248"/>
        <v>153.96905417691724</v>
      </c>
      <c r="AK537" s="7" t="e">
        <v>#N/A</v>
      </c>
      <c r="AL537" s="7">
        <v>156.41005805968172</v>
      </c>
      <c r="AN537" s="7" t="e">
        <f t="shared" si="249"/>
        <v>#N/A</v>
      </c>
      <c r="AO537" s="7" t="e">
        <f t="shared" si="250"/>
        <v>#N/A</v>
      </c>
      <c r="AP537" s="7" t="e">
        <v>#N/A</v>
      </c>
      <c r="AQ537" s="7" t="e">
        <v>#N/A</v>
      </c>
    </row>
    <row r="538" spans="1:43" outlineLevel="1">
      <c r="A538" s="95">
        <v>-476</v>
      </c>
      <c r="B538" s="8">
        <f t="shared" si="257"/>
        <v>122655.04891395569</v>
      </c>
      <c r="C538" s="9">
        <f t="shared" si="241"/>
        <v>642.27852670089396</v>
      </c>
      <c r="D538" s="9">
        <f t="shared" si="258"/>
        <v>154.20465520194179</v>
      </c>
      <c r="E538" s="9">
        <f t="shared" si="259"/>
        <v>209.19752256016292</v>
      </c>
      <c r="F538" s="6">
        <f t="shared" si="228"/>
        <v>0</v>
      </c>
      <c r="G538" s="7">
        <f t="shared" si="229"/>
        <v>0</v>
      </c>
      <c r="H538" s="7">
        <f t="shared" si="260"/>
        <v>1</v>
      </c>
      <c r="I538" s="7">
        <f t="shared" si="261"/>
        <v>0</v>
      </c>
      <c r="J538" s="7">
        <f t="shared" si="230"/>
        <v>1</v>
      </c>
      <c r="K538" s="7">
        <f t="shared" si="231"/>
        <v>1</v>
      </c>
      <c r="L538" s="7">
        <f t="shared" si="232"/>
        <v>1</v>
      </c>
      <c r="M538" s="7">
        <f t="shared" si="233"/>
        <v>1</v>
      </c>
      <c r="N538" s="7">
        <f t="shared" si="242"/>
        <v>0</v>
      </c>
      <c r="O538" s="7">
        <f t="shared" si="243"/>
        <v>0</v>
      </c>
      <c r="P538" s="7">
        <f t="shared" si="262"/>
        <v>0</v>
      </c>
      <c r="Q538" s="7" t="e">
        <f t="shared" si="244"/>
        <v>#N/A</v>
      </c>
      <c r="R538" s="7">
        <f t="shared" si="256"/>
        <v>-476</v>
      </c>
      <c r="S538" s="7" t="e">
        <f t="shared" si="234"/>
        <v>#N/A</v>
      </c>
      <c r="T538" s="7">
        <f t="shared" si="235"/>
        <v>154.20465520194179</v>
      </c>
      <c r="U538" s="7" t="e">
        <f t="shared" si="236"/>
        <v>#N/A</v>
      </c>
      <c r="V538" s="7" t="e">
        <f t="shared" si="251"/>
        <v>#N/A</v>
      </c>
      <c r="W538" s="7" t="e">
        <f t="shared" si="252"/>
        <v>#N/A</v>
      </c>
      <c r="X538" s="7" t="e">
        <f t="shared" si="237"/>
        <v>#N/A</v>
      </c>
      <c r="Y538" s="7" t="e">
        <f t="shared" si="238"/>
        <v>#N/A</v>
      </c>
      <c r="Z538" s="7" t="e">
        <f t="shared" si="239"/>
        <v>#N/A</v>
      </c>
      <c r="AA538" s="7" t="e">
        <f t="shared" si="240"/>
        <v>#N/A</v>
      </c>
      <c r="AB538" s="7">
        <f t="shared" si="253"/>
        <v>308.40931040388358</v>
      </c>
      <c r="AC538" s="7">
        <f t="shared" si="255"/>
        <v>1.0273791135664667</v>
      </c>
      <c r="AD538" s="7" t="e">
        <f t="shared" si="254"/>
        <v>#N/A</v>
      </c>
      <c r="AG538" s="7" t="e">
        <f t="shared" si="245"/>
        <v>#N/A</v>
      </c>
      <c r="AH538" s="7">
        <f t="shared" si="246"/>
        <v>154.20465520194179</v>
      </c>
      <c r="AI538" s="7" t="e">
        <f t="shared" si="247"/>
        <v>#N/A</v>
      </c>
      <c r="AJ538" s="7">
        <f t="shared" si="248"/>
        <v>154.20465520194179</v>
      </c>
      <c r="AK538" s="7" t="e">
        <v>#N/A</v>
      </c>
      <c r="AL538" s="7">
        <v>156.6163092177776</v>
      </c>
      <c r="AN538" s="7" t="e">
        <f t="shared" si="249"/>
        <v>#N/A</v>
      </c>
      <c r="AO538" s="7" t="e">
        <f t="shared" si="250"/>
        <v>#N/A</v>
      </c>
      <c r="AP538" s="7" t="e">
        <v>#N/A</v>
      </c>
      <c r="AQ538" s="7" t="e">
        <v>#N/A</v>
      </c>
    </row>
    <row r="539" spans="1:43" outlineLevel="1">
      <c r="A539" s="95">
        <v>-475</v>
      </c>
      <c r="B539" s="8">
        <f t="shared" si="257"/>
        <v>125867.31412901143</v>
      </c>
      <c r="C539" s="9">
        <f t="shared" si="241"/>
        <v>659.61725092817505</v>
      </c>
      <c r="D539" s="9">
        <f t="shared" si="258"/>
        <v>154.43975812593521</v>
      </c>
      <c r="E539" s="9">
        <f t="shared" si="259"/>
        <v>209.06032432985279</v>
      </c>
      <c r="F539" s="6">
        <f t="shared" si="228"/>
        <v>0</v>
      </c>
      <c r="G539" s="7">
        <f t="shared" si="229"/>
        <v>0</v>
      </c>
      <c r="H539" s="7">
        <f t="shared" si="260"/>
        <v>1</v>
      </c>
      <c r="I539" s="7">
        <f t="shared" si="261"/>
        <v>0</v>
      </c>
      <c r="J539" s="7">
        <f t="shared" si="230"/>
        <v>1</v>
      </c>
      <c r="K539" s="7">
        <f t="shared" si="231"/>
        <v>1</v>
      </c>
      <c r="L539" s="7">
        <f t="shared" si="232"/>
        <v>1</v>
      </c>
      <c r="M539" s="7">
        <f t="shared" si="233"/>
        <v>1</v>
      </c>
      <c r="N539" s="7">
        <f t="shared" si="242"/>
        <v>0</v>
      </c>
      <c r="O539" s="7">
        <f t="shared" si="243"/>
        <v>0</v>
      </c>
      <c r="P539" s="7">
        <f t="shared" si="262"/>
        <v>0</v>
      </c>
      <c r="Q539" s="7" t="e">
        <f t="shared" si="244"/>
        <v>#N/A</v>
      </c>
      <c r="R539" s="7">
        <f t="shared" si="256"/>
        <v>-475</v>
      </c>
      <c r="S539" s="7" t="e">
        <f t="shared" si="234"/>
        <v>#N/A</v>
      </c>
      <c r="T539" s="7">
        <f t="shared" si="235"/>
        <v>154.43975812593521</v>
      </c>
      <c r="U539" s="7" t="e">
        <f t="shared" si="236"/>
        <v>#N/A</v>
      </c>
      <c r="V539" s="7" t="e">
        <f t="shared" si="251"/>
        <v>#N/A</v>
      </c>
      <c r="W539" s="7" t="e">
        <f t="shared" si="252"/>
        <v>#N/A</v>
      </c>
      <c r="X539" s="7" t="e">
        <f t="shared" si="237"/>
        <v>#N/A</v>
      </c>
      <c r="Y539" s="7" t="e">
        <f t="shared" si="238"/>
        <v>#N/A</v>
      </c>
      <c r="Z539" s="7" t="e">
        <f t="shared" si="239"/>
        <v>#N/A</v>
      </c>
      <c r="AA539" s="7" t="e">
        <f t="shared" si="240"/>
        <v>#N/A</v>
      </c>
      <c r="AB539" s="7">
        <f t="shared" si="253"/>
        <v>308.87951625187043</v>
      </c>
      <c r="AC539" s="7">
        <f t="shared" si="255"/>
        <v>1.0272650022609831</v>
      </c>
      <c r="AD539" s="7" t="e">
        <f t="shared" si="254"/>
        <v>#N/A</v>
      </c>
      <c r="AG539" s="7" t="e">
        <f t="shared" si="245"/>
        <v>#N/A</v>
      </c>
      <c r="AH539" s="7">
        <f t="shared" si="246"/>
        <v>154.43975812593521</v>
      </c>
      <c r="AI539" s="7" t="e">
        <f t="shared" si="247"/>
        <v>#N/A</v>
      </c>
      <c r="AJ539" s="7">
        <f t="shared" si="248"/>
        <v>154.43975812593521</v>
      </c>
      <c r="AK539" s="7" t="e">
        <v>#N/A</v>
      </c>
      <c r="AL539" s="7">
        <v>156.82180841489483</v>
      </c>
      <c r="AN539" s="7" t="e">
        <f t="shared" si="249"/>
        <v>#N/A</v>
      </c>
      <c r="AO539" s="7" t="e">
        <f t="shared" si="250"/>
        <v>#N/A</v>
      </c>
      <c r="AP539" s="7" t="e">
        <v>#N/A</v>
      </c>
      <c r="AQ539" s="7" t="e">
        <v>#N/A</v>
      </c>
    </row>
    <row r="540" spans="1:43" outlineLevel="1">
      <c r="A540" s="95">
        <v>-474</v>
      </c>
      <c r="B540" s="8">
        <f t="shared" si="257"/>
        <v>129135.30381582998</v>
      </c>
      <c r="C540" s="9">
        <f t="shared" si="241"/>
        <v>677.35414639984424</v>
      </c>
      <c r="D540" s="9">
        <f t="shared" si="258"/>
        <v>154.67436090358257</v>
      </c>
      <c r="E540" s="9">
        <f t="shared" si="259"/>
        <v>208.92390585430999</v>
      </c>
      <c r="F540" s="6">
        <f t="shared" si="228"/>
        <v>0</v>
      </c>
      <c r="G540" s="7">
        <f t="shared" si="229"/>
        <v>0</v>
      </c>
      <c r="H540" s="7">
        <f t="shared" si="260"/>
        <v>1</v>
      </c>
      <c r="I540" s="7">
        <f t="shared" si="261"/>
        <v>0</v>
      </c>
      <c r="J540" s="7">
        <f t="shared" si="230"/>
        <v>1</v>
      </c>
      <c r="K540" s="7">
        <f t="shared" si="231"/>
        <v>1</v>
      </c>
      <c r="L540" s="7">
        <f t="shared" si="232"/>
        <v>1</v>
      </c>
      <c r="M540" s="7">
        <f t="shared" si="233"/>
        <v>1</v>
      </c>
      <c r="N540" s="7">
        <f t="shared" si="242"/>
        <v>0</v>
      </c>
      <c r="O540" s="7">
        <f t="shared" si="243"/>
        <v>0</v>
      </c>
      <c r="P540" s="7">
        <f t="shared" si="262"/>
        <v>0</v>
      </c>
      <c r="Q540" s="7" t="e">
        <f t="shared" si="244"/>
        <v>#N/A</v>
      </c>
      <c r="R540" s="7">
        <f t="shared" si="256"/>
        <v>-474</v>
      </c>
      <c r="S540" s="7" t="e">
        <f t="shared" si="234"/>
        <v>#N/A</v>
      </c>
      <c r="T540" s="7">
        <f t="shared" si="235"/>
        <v>154.67436090358257</v>
      </c>
      <c r="U540" s="7" t="e">
        <f t="shared" si="236"/>
        <v>#N/A</v>
      </c>
      <c r="V540" s="7" t="e">
        <f t="shared" si="251"/>
        <v>#N/A</v>
      </c>
      <c r="W540" s="7" t="e">
        <f t="shared" si="252"/>
        <v>#N/A</v>
      </c>
      <c r="X540" s="7" t="e">
        <f t="shared" si="237"/>
        <v>#N/A</v>
      </c>
      <c r="Y540" s="7" t="e">
        <f t="shared" si="238"/>
        <v>#N/A</v>
      </c>
      <c r="Z540" s="7" t="e">
        <f t="shared" si="239"/>
        <v>#N/A</v>
      </c>
      <c r="AA540" s="7" t="e">
        <f t="shared" si="240"/>
        <v>#N/A</v>
      </c>
      <c r="AB540" s="7">
        <f t="shared" si="253"/>
        <v>309.34872180716513</v>
      </c>
      <c r="AC540" s="7">
        <f t="shared" si="255"/>
        <v>1.0271506526697305</v>
      </c>
      <c r="AD540" s="7" t="e">
        <f t="shared" si="254"/>
        <v>#N/A</v>
      </c>
      <c r="AG540" s="7" t="e">
        <f t="shared" si="245"/>
        <v>#N/A</v>
      </c>
      <c r="AH540" s="7">
        <f t="shared" si="246"/>
        <v>154.67436090358257</v>
      </c>
      <c r="AI540" s="7" t="e">
        <f t="shared" si="247"/>
        <v>#N/A</v>
      </c>
      <c r="AJ540" s="7">
        <f t="shared" si="248"/>
        <v>154.67436090358257</v>
      </c>
      <c r="AK540" s="7" t="e">
        <v>#N/A</v>
      </c>
      <c r="AL540" s="7">
        <v>157.02657127106048</v>
      </c>
      <c r="AN540" s="7" t="e">
        <f t="shared" si="249"/>
        <v>#N/A</v>
      </c>
      <c r="AO540" s="7" t="e">
        <f t="shared" si="250"/>
        <v>#N/A</v>
      </c>
      <c r="AP540" s="7" t="e">
        <v>#N/A</v>
      </c>
      <c r="AQ540" s="7" t="e">
        <v>#N/A</v>
      </c>
    </row>
    <row r="541" spans="1:43" outlineLevel="1">
      <c r="A541" s="95">
        <v>-473</v>
      </c>
      <c r="B541" s="8">
        <f t="shared" si="257"/>
        <v>132459.56080123445</v>
      </c>
      <c r="C541" s="9">
        <f t="shared" si="241"/>
        <v>695.49379383634766</v>
      </c>
      <c r="D541" s="9">
        <f t="shared" si="258"/>
        <v>154.90845004547731</v>
      </c>
      <c r="E541" s="9">
        <f t="shared" si="259"/>
        <v>208.78850869751608</v>
      </c>
      <c r="F541" s="6">
        <f t="shared" si="228"/>
        <v>0</v>
      </c>
      <c r="G541" s="7">
        <f t="shared" si="229"/>
        <v>0</v>
      </c>
      <c r="H541" s="7">
        <f t="shared" si="260"/>
        <v>1</v>
      </c>
      <c r="I541" s="7">
        <f t="shared" si="261"/>
        <v>0</v>
      </c>
      <c r="J541" s="7">
        <f t="shared" si="230"/>
        <v>1</v>
      </c>
      <c r="K541" s="7">
        <f t="shared" si="231"/>
        <v>1</v>
      </c>
      <c r="L541" s="7">
        <f t="shared" si="232"/>
        <v>1</v>
      </c>
      <c r="M541" s="7">
        <f t="shared" si="233"/>
        <v>1</v>
      </c>
      <c r="N541" s="7">
        <f t="shared" si="242"/>
        <v>0</v>
      </c>
      <c r="O541" s="7">
        <f t="shared" si="243"/>
        <v>0</v>
      </c>
      <c r="P541" s="7">
        <f t="shared" si="262"/>
        <v>0</v>
      </c>
      <c r="Q541" s="7" t="e">
        <f t="shared" si="244"/>
        <v>#N/A</v>
      </c>
      <c r="R541" s="7">
        <f t="shared" si="256"/>
        <v>-473</v>
      </c>
      <c r="S541" s="7" t="e">
        <f t="shared" si="234"/>
        <v>#N/A</v>
      </c>
      <c r="T541" s="7">
        <f t="shared" si="235"/>
        <v>154.90845004547731</v>
      </c>
      <c r="U541" s="7" t="e">
        <f t="shared" si="236"/>
        <v>#N/A</v>
      </c>
      <c r="V541" s="7" t="e">
        <f t="shared" si="251"/>
        <v>#N/A</v>
      </c>
      <c r="W541" s="7" t="e">
        <f t="shared" si="252"/>
        <v>#N/A</v>
      </c>
      <c r="X541" s="7" t="e">
        <f t="shared" si="237"/>
        <v>#N/A</v>
      </c>
      <c r="Y541" s="7" t="e">
        <f t="shared" si="238"/>
        <v>#N/A</v>
      </c>
      <c r="Z541" s="7" t="e">
        <f t="shared" si="239"/>
        <v>#N/A</v>
      </c>
      <c r="AA541" s="7" t="e">
        <f t="shared" si="240"/>
        <v>#N/A</v>
      </c>
      <c r="AB541" s="7">
        <f t="shared" si="253"/>
        <v>309.81690009095462</v>
      </c>
      <c r="AC541" s="7">
        <f t="shared" si="255"/>
        <v>1.0270334592178665</v>
      </c>
      <c r="AD541" s="7" t="e">
        <f t="shared" si="254"/>
        <v>#N/A</v>
      </c>
      <c r="AG541" s="7" t="e">
        <f t="shared" si="245"/>
        <v>#N/A</v>
      </c>
      <c r="AH541" s="7">
        <f t="shared" si="246"/>
        <v>154.90845004547731</v>
      </c>
      <c r="AI541" s="7" t="e">
        <f t="shared" si="247"/>
        <v>#N/A</v>
      </c>
      <c r="AJ541" s="7">
        <f t="shared" si="248"/>
        <v>154.90845004547731</v>
      </c>
      <c r="AK541" s="7" t="e">
        <v>#N/A</v>
      </c>
      <c r="AL541" s="7">
        <v>157.23057299037464</v>
      </c>
      <c r="AN541" s="7" t="e">
        <f t="shared" si="249"/>
        <v>#N/A</v>
      </c>
      <c r="AO541" s="7" t="e">
        <f t="shared" si="250"/>
        <v>#N/A</v>
      </c>
      <c r="AP541" s="7" t="e">
        <v>#N/A</v>
      </c>
      <c r="AQ541" s="7" t="e">
        <v>#N/A</v>
      </c>
    </row>
    <row r="542" spans="1:43" outlineLevel="1">
      <c r="A542" s="95">
        <v>-472</v>
      </c>
      <c r="B542" s="8">
        <f t="shared" si="257"/>
        <v>135840.50248302659</v>
      </c>
      <c r="C542" s="9">
        <f t="shared" si="241"/>
        <v>714.04087870333376</v>
      </c>
      <c r="D542" s="9">
        <f t="shared" si="258"/>
        <v>155.1420235063045</v>
      </c>
      <c r="E542" s="9">
        <f t="shared" si="259"/>
        <v>208.65388614220333</v>
      </c>
      <c r="F542" s="6">
        <f t="shared" si="228"/>
        <v>0</v>
      </c>
      <c r="G542" s="7">
        <f t="shared" si="229"/>
        <v>0</v>
      </c>
      <c r="H542" s="7">
        <f t="shared" si="260"/>
        <v>1</v>
      </c>
      <c r="I542" s="7">
        <f t="shared" si="261"/>
        <v>0</v>
      </c>
      <c r="J542" s="7">
        <f t="shared" si="230"/>
        <v>1</v>
      </c>
      <c r="K542" s="7">
        <f t="shared" si="231"/>
        <v>1</v>
      </c>
      <c r="L542" s="7">
        <f t="shared" si="232"/>
        <v>1</v>
      </c>
      <c r="M542" s="7">
        <f t="shared" si="233"/>
        <v>1</v>
      </c>
      <c r="N542" s="7">
        <f t="shared" si="242"/>
        <v>0</v>
      </c>
      <c r="O542" s="7">
        <f t="shared" si="243"/>
        <v>0</v>
      </c>
      <c r="P542" s="7">
        <f t="shared" si="262"/>
        <v>0</v>
      </c>
      <c r="Q542" s="7" t="e">
        <f t="shared" si="244"/>
        <v>#N/A</v>
      </c>
      <c r="R542" s="7">
        <f t="shared" si="256"/>
        <v>-472</v>
      </c>
      <c r="S542" s="7" t="e">
        <f t="shared" si="234"/>
        <v>#N/A</v>
      </c>
      <c r="T542" s="7">
        <f t="shared" si="235"/>
        <v>155.1420235063045</v>
      </c>
      <c r="U542" s="7" t="e">
        <f t="shared" si="236"/>
        <v>#N/A</v>
      </c>
      <c r="V542" s="7" t="e">
        <f t="shared" si="251"/>
        <v>#N/A</v>
      </c>
      <c r="W542" s="7" t="e">
        <f t="shared" si="252"/>
        <v>#N/A</v>
      </c>
      <c r="X542" s="7" t="e">
        <f t="shared" si="237"/>
        <v>#N/A</v>
      </c>
      <c r="Y542" s="7" t="e">
        <f t="shared" si="238"/>
        <v>#N/A</v>
      </c>
      <c r="Z542" s="7" t="e">
        <f t="shared" si="239"/>
        <v>#N/A</v>
      </c>
      <c r="AA542" s="7" t="e">
        <f t="shared" si="240"/>
        <v>#N/A</v>
      </c>
      <c r="AB542" s="7">
        <f t="shared" si="253"/>
        <v>310.28404701260899</v>
      </c>
      <c r="AC542" s="7">
        <f t="shared" si="255"/>
        <v>1.0269160440867549</v>
      </c>
      <c r="AD542" s="7" t="e">
        <f t="shared" si="254"/>
        <v>#N/A</v>
      </c>
      <c r="AG542" s="7" t="e">
        <f t="shared" si="245"/>
        <v>#N/A</v>
      </c>
      <c r="AH542" s="7">
        <f t="shared" si="246"/>
        <v>155.1420235063045</v>
      </c>
      <c r="AI542" s="7" t="e">
        <f t="shared" si="247"/>
        <v>#N/A</v>
      </c>
      <c r="AJ542" s="7">
        <f t="shared" si="248"/>
        <v>155.1420235063045</v>
      </c>
      <c r="AK542" s="7" t="e">
        <v>#N/A</v>
      </c>
      <c r="AL542" s="7">
        <v>157.43384443451612</v>
      </c>
      <c r="AN542" s="7" t="e">
        <f t="shared" si="249"/>
        <v>#N/A</v>
      </c>
      <c r="AO542" s="7" t="e">
        <f t="shared" si="250"/>
        <v>#N/A</v>
      </c>
      <c r="AP542" s="7" t="e">
        <v>#N/A</v>
      </c>
      <c r="AQ542" s="7" t="e">
        <v>#N/A</v>
      </c>
    </row>
    <row r="543" spans="1:43" outlineLevel="1">
      <c r="A543" s="95">
        <v>-471</v>
      </c>
      <c r="B543" s="8">
        <f t="shared" si="257"/>
        <v>139278.67384243011</v>
      </c>
      <c r="C543" s="9">
        <f t="shared" si="241"/>
        <v>732.99996781349182</v>
      </c>
      <c r="D543" s="9">
        <f t="shared" si="258"/>
        <v>155.37507542605195</v>
      </c>
      <c r="E543" s="9">
        <f t="shared" si="259"/>
        <v>208.52027975235328</v>
      </c>
      <c r="F543" s="6">
        <f t="shared" si="228"/>
        <v>0</v>
      </c>
      <c r="G543" s="7">
        <f t="shared" si="229"/>
        <v>0</v>
      </c>
      <c r="H543" s="7">
        <f t="shared" si="260"/>
        <v>1</v>
      </c>
      <c r="I543" s="7">
        <f t="shared" si="261"/>
        <v>0</v>
      </c>
      <c r="J543" s="7">
        <f t="shared" si="230"/>
        <v>1</v>
      </c>
      <c r="K543" s="7">
        <f t="shared" si="231"/>
        <v>1</v>
      </c>
      <c r="L543" s="7">
        <f t="shared" si="232"/>
        <v>1</v>
      </c>
      <c r="M543" s="7">
        <f t="shared" si="233"/>
        <v>1</v>
      </c>
      <c r="N543" s="7">
        <f t="shared" si="242"/>
        <v>0</v>
      </c>
      <c r="O543" s="7">
        <f t="shared" si="243"/>
        <v>0</v>
      </c>
      <c r="P543" s="7">
        <f t="shared" si="262"/>
        <v>0</v>
      </c>
      <c r="Q543" s="7" t="e">
        <f t="shared" si="244"/>
        <v>#N/A</v>
      </c>
      <c r="R543" s="7">
        <f t="shared" si="256"/>
        <v>-471</v>
      </c>
      <c r="S543" s="7" t="e">
        <f t="shared" si="234"/>
        <v>#N/A</v>
      </c>
      <c r="T543" s="7">
        <f t="shared" si="235"/>
        <v>155.37507542605195</v>
      </c>
      <c r="U543" s="7" t="e">
        <f t="shared" si="236"/>
        <v>#N/A</v>
      </c>
      <c r="V543" s="7" t="e">
        <f t="shared" si="251"/>
        <v>#N/A</v>
      </c>
      <c r="W543" s="7" t="e">
        <f t="shared" si="252"/>
        <v>#N/A</v>
      </c>
      <c r="X543" s="7" t="e">
        <f t="shared" si="237"/>
        <v>#N/A</v>
      </c>
      <c r="Y543" s="7" t="e">
        <f t="shared" si="238"/>
        <v>#N/A</v>
      </c>
      <c r="Z543" s="7" t="e">
        <f t="shared" si="239"/>
        <v>#N/A</v>
      </c>
      <c r="AA543" s="7" t="e">
        <f t="shared" si="240"/>
        <v>#N/A</v>
      </c>
      <c r="AB543" s="7">
        <f t="shared" si="253"/>
        <v>310.7501508521039</v>
      </c>
      <c r="AC543" s="7">
        <f t="shared" si="255"/>
        <v>1.0267975444545889</v>
      </c>
      <c r="AD543" s="7" t="e">
        <f t="shared" si="254"/>
        <v>#N/A</v>
      </c>
      <c r="AG543" s="7" t="e">
        <f t="shared" si="245"/>
        <v>#N/A</v>
      </c>
      <c r="AH543" s="7">
        <f t="shared" si="246"/>
        <v>155.37507542605195</v>
      </c>
      <c r="AI543" s="7" t="e">
        <f t="shared" si="247"/>
        <v>#N/A</v>
      </c>
      <c r="AJ543" s="7">
        <f t="shared" si="248"/>
        <v>155.37507542605195</v>
      </c>
      <c r="AK543" s="7" t="e">
        <v>#N/A</v>
      </c>
      <c r="AL543" s="7">
        <v>157.63635549826225</v>
      </c>
      <c r="AN543" s="7" t="e">
        <f t="shared" si="249"/>
        <v>#N/A</v>
      </c>
      <c r="AO543" s="7" t="e">
        <f t="shared" si="250"/>
        <v>#N/A</v>
      </c>
      <c r="AP543" s="7" t="e">
        <v>#N/A</v>
      </c>
      <c r="AQ543" s="7" t="e">
        <v>#N/A</v>
      </c>
    </row>
    <row r="544" spans="1:43" outlineLevel="1">
      <c r="A544" s="95">
        <v>-470</v>
      </c>
      <c r="B544" s="8">
        <f t="shared" si="257"/>
        <v>142774.52351930886</v>
      </c>
      <c r="C544" s="9">
        <f t="shared" si="241"/>
        <v>752.37572038657322</v>
      </c>
      <c r="D544" s="9">
        <f t="shared" si="258"/>
        <v>155.60759994470766</v>
      </c>
      <c r="E544" s="9">
        <f t="shared" si="259"/>
        <v>208.38744281069825</v>
      </c>
      <c r="F544" s="6">
        <f t="shared" si="228"/>
        <v>0</v>
      </c>
      <c r="G544" s="7">
        <f t="shared" si="229"/>
        <v>0</v>
      </c>
      <c r="H544" s="7">
        <f t="shared" si="260"/>
        <v>1</v>
      </c>
      <c r="I544" s="7">
        <f t="shared" si="261"/>
        <v>0</v>
      </c>
      <c r="J544" s="7">
        <f t="shared" si="230"/>
        <v>1</v>
      </c>
      <c r="K544" s="7">
        <f t="shared" si="231"/>
        <v>1</v>
      </c>
      <c r="L544" s="7">
        <f t="shared" si="232"/>
        <v>1</v>
      </c>
      <c r="M544" s="7">
        <f t="shared" si="233"/>
        <v>1</v>
      </c>
      <c r="N544" s="7">
        <f t="shared" si="242"/>
        <v>0</v>
      </c>
      <c r="O544" s="7">
        <f t="shared" si="243"/>
        <v>0</v>
      </c>
      <c r="P544" s="7">
        <f t="shared" si="262"/>
        <v>0</v>
      </c>
      <c r="Q544" s="7" t="e">
        <f t="shared" si="244"/>
        <v>#N/A</v>
      </c>
      <c r="R544" s="7">
        <f t="shared" si="256"/>
        <v>-470</v>
      </c>
      <c r="S544" s="7" t="e">
        <f t="shared" si="234"/>
        <v>#N/A</v>
      </c>
      <c r="T544" s="7">
        <f t="shared" si="235"/>
        <v>155.60759994470766</v>
      </c>
      <c r="U544" s="7" t="e">
        <f t="shared" si="236"/>
        <v>#N/A</v>
      </c>
      <c r="V544" s="7" t="e">
        <f t="shared" si="251"/>
        <v>#N/A</v>
      </c>
      <c r="W544" s="7" t="e">
        <f t="shared" si="252"/>
        <v>#N/A</v>
      </c>
      <c r="X544" s="7" t="e">
        <f t="shared" si="237"/>
        <v>#N/A</v>
      </c>
      <c r="Y544" s="7" t="e">
        <f t="shared" si="238"/>
        <v>#N/A</v>
      </c>
      <c r="Z544" s="7" t="e">
        <f t="shared" si="239"/>
        <v>#N/A</v>
      </c>
      <c r="AA544" s="7" t="e">
        <f t="shared" si="240"/>
        <v>#N/A</v>
      </c>
      <c r="AB544" s="7">
        <f t="shared" si="253"/>
        <v>311.21519988941532</v>
      </c>
      <c r="AC544" s="7">
        <f t="shared" si="255"/>
        <v>1.0266779688763505</v>
      </c>
      <c r="AD544" s="7" t="e">
        <f t="shared" si="254"/>
        <v>#N/A</v>
      </c>
      <c r="AG544" s="7" t="e">
        <f t="shared" si="245"/>
        <v>#N/A</v>
      </c>
      <c r="AH544" s="7">
        <f t="shared" si="246"/>
        <v>155.60759994470766</v>
      </c>
      <c r="AI544" s="7" t="e">
        <f t="shared" si="247"/>
        <v>#N/A</v>
      </c>
      <c r="AJ544" s="7">
        <f t="shared" si="248"/>
        <v>155.60759994470766</v>
      </c>
      <c r="AK544" s="7" t="e">
        <v>#N/A</v>
      </c>
      <c r="AL544" s="7">
        <v>157.83814231848737</v>
      </c>
      <c r="AN544" s="7" t="e">
        <f t="shared" si="249"/>
        <v>#N/A</v>
      </c>
      <c r="AO544" s="7" t="e">
        <f t="shared" si="250"/>
        <v>#N/A</v>
      </c>
      <c r="AP544" s="7" t="e">
        <v>#N/A</v>
      </c>
      <c r="AQ544" s="7" t="e">
        <v>#N/A</v>
      </c>
    </row>
    <row r="545" spans="1:43" outlineLevel="1">
      <c r="A545" s="95">
        <v>-469</v>
      </c>
      <c r="B545" s="8">
        <f t="shared" si="257"/>
        <v>146328.4984415636</v>
      </c>
      <c r="C545" s="9">
        <f t="shared" si="241"/>
        <v>772.17280994741918</v>
      </c>
      <c r="D545" s="9">
        <f t="shared" si="258"/>
        <v>155.83959501695668</v>
      </c>
      <c r="E545" s="9">
        <f t="shared" si="259"/>
        <v>208.25561688121994</v>
      </c>
      <c r="F545" s="6">
        <f t="shared" si="228"/>
        <v>0</v>
      </c>
      <c r="G545" s="7">
        <f t="shared" si="229"/>
        <v>0</v>
      </c>
      <c r="H545" s="7">
        <f t="shared" si="260"/>
        <v>1</v>
      </c>
      <c r="I545" s="7">
        <f t="shared" si="261"/>
        <v>0</v>
      </c>
      <c r="J545" s="7">
        <f t="shared" si="230"/>
        <v>1</v>
      </c>
      <c r="K545" s="7">
        <f t="shared" si="231"/>
        <v>1</v>
      </c>
      <c r="L545" s="7">
        <f t="shared" si="232"/>
        <v>1</v>
      </c>
      <c r="M545" s="7">
        <f t="shared" si="233"/>
        <v>1</v>
      </c>
      <c r="N545" s="7">
        <f t="shared" si="242"/>
        <v>0</v>
      </c>
      <c r="O545" s="7">
        <f t="shared" si="243"/>
        <v>0</v>
      </c>
      <c r="P545" s="7">
        <f t="shared" si="262"/>
        <v>0</v>
      </c>
      <c r="Q545" s="7" t="e">
        <f t="shared" si="244"/>
        <v>#N/A</v>
      </c>
      <c r="R545" s="7">
        <f t="shared" si="256"/>
        <v>-469</v>
      </c>
      <c r="S545" s="7" t="e">
        <f t="shared" si="234"/>
        <v>#N/A</v>
      </c>
      <c r="T545" s="7">
        <f t="shared" si="235"/>
        <v>155.83959501695668</v>
      </c>
      <c r="U545" s="7" t="e">
        <f t="shared" si="236"/>
        <v>#N/A</v>
      </c>
      <c r="V545" s="7" t="e">
        <f t="shared" si="251"/>
        <v>#N/A</v>
      </c>
      <c r="W545" s="7" t="e">
        <f t="shared" si="252"/>
        <v>#N/A</v>
      </c>
      <c r="X545" s="7" t="e">
        <f t="shared" si="237"/>
        <v>#N/A</v>
      </c>
      <c r="Y545" s="7" t="e">
        <f t="shared" si="238"/>
        <v>#N/A</v>
      </c>
      <c r="Z545" s="7" t="e">
        <f t="shared" si="239"/>
        <v>#N/A</v>
      </c>
      <c r="AA545" s="7" t="e">
        <f t="shared" si="240"/>
        <v>#N/A</v>
      </c>
      <c r="AB545" s="7">
        <f t="shared" si="253"/>
        <v>311.67919003391336</v>
      </c>
      <c r="AC545" s="7">
        <f t="shared" si="255"/>
        <v>1.0265581880964314</v>
      </c>
      <c r="AD545" s="7" t="e">
        <f t="shared" si="254"/>
        <v>#N/A</v>
      </c>
      <c r="AG545" s="7" t="e">
        <f t="shared" si="245"/>
        <v>#N/A</v>
      </c>
      <c r="AH545" s="7">
        <f t="shared" si="246"/>
        <v>155.83959501695668</v>
      </c>
      <c r="AI545" s="7" t="e">
        <f t="shared" si="247"/>
        <v>#N/A</v>
      </c>
      <c r="AJ545" s="7">
        <f t="shared" si="248"/>
        <v>155.83959501695668</v>
      </c>
      <c r="AK545" s="7" t="e">
        <v>#N/A</v>
      </c>
      <c r="AL545" s="7">
        <v>158.03917477297861</v>
      </c>
      <c r="AN545" s="7" t="e">
        <f t="shared" si="249"/>
        <v>#N/A</v>
      </c>
      <c r="AO545" s="7" t="e">
        <f t="shared" si="250"/>
        <v>#N/A</v>
      </c>
      <c r="AP545" s="7" t="e">
        <v>#N/A</v>
      </c>
      <c r="AQ545" s="7" t="e">
        <v>#N/A</v>
      </c>
    </row>
    <row r="546" spans="1:43" outlineLevel="1">
      <c r="A546" s="95">
        <v>-468</v>
      </c>
      <c r="B546" s="8">
        <f t="shared" si="257"/>
        <v>149941.1464025006</v>
      </c>
      <c r="C546" s="9">
        <f t="shared" si="241"/>
        <v>792.39578185106836</v>
      </c>
      <c r="D546" s="9">
        <f t="shared" si="258"/>
        <v>156.07104715339236</v>
      </c>
      <c r="E546" s="9">
        <f t="shared" si="259"/>
        <v>208.12455524665026</v>
      </c>
      <c r="F546" s="6">
        <f t="shared" si="228"/>
        <v>0</v>
      </c>
      <c r="G546" s="7">
        <f t="shared" si="229"/>
        <v>0</v>
      </c>
      <c r="H546" s="7">
        <f t="shared" si="260"/>
        <v>1</v>
      </c>
      <c r="I546" s="7">
        <f t="shared" si="261"/>
        <v>0</v>
      </c>
      <c r="J546" s="7">
        <f t="shared" si="230"/>
        <v>1</v>
      </c>
      <c r="K546" s="7">
        <f t="shared" si="231"/>
        <v>1</v>
      </c>
      <c r="L546" s="7">
        <f t="shared" si="232"/>
        <v>1</v>
      </c>
      <c r="M546" s="7">
        <f t="shared" si="233"/>
        <v>1</v>
      </c>
      <c r="N546" s="7">
        <f t="shared" si="242"/>
        <v>0</v>
      </c>
      <c r="O546" s="7">
        <f t="shared" si="243"/>
        <v>0</v>
      </c>
      <c r="P546" s="7">
        <f t="shared" si="262"/>
        <v>0</v>
      </c>
      <c r="Q546" s="7" t="e">
        <f t="shared" si="244"/>
        <v>#N/A</v>
      </c>
      <c r="R546" s="7">
        <f t="shared" si="256"/>
        <v>-468</v>
      </c>
      <c r="S546" s="7" t="e">
        <f t="shared" si="234"/>
        <v>#N/A</v>
      </c>
      <c r="T546" s="7">
        <f t="shared" si="235"/>
        <v>156.07104715339236</v>
      </c>
      <c r="U546" s="7" t="e">
        <f t="shared" si="236"/>
        <v>#N/A</v>
      </c>
      <c r="V546" s="7" t="e">
        <f t="shared" si="251"/>
        <v>#N/A</v>
      </c>
      <c r="W546" s="7" t="e">
        <f t="shared" si="252"/>
        <v>#N/A</v>
      </c>
      <c r="X546" s="7" t="e">
        <f t="shared" si="237"/>
        <v>#N/A</v>
      </c>
      <c r="Y546" s="7" t="e">
        <f t="shared" si="238"/>
        <v>#N/A</v>
      </c>
      <c r="Z546" s="7" t="e">
        <f t="shared" si="239"/>
        <v>#N/A</v>
      </c>
      <c r="AA546" s="7" t="e">
        <f t="shared" si="240"/>
        <v>#N/A</v>
      </c>
      <c r="AB546" s="7">
        <f t="shared" si="253"/>
        <v>312.14209430678471</v>
      </c>
      <c r="AC546" s="7">
        <f t="shared" si="255"/>
        <v>1.0264356246061608</v>
      </c>
      <c r="AD546" s="7" t="e">
        <f t="shared" si="254"/>
        <v>#N/A</v>
      </c>
      <c r="AG546" s="7" t="e">
        <f t="shared" si="245"/>
        <v>#N/A</v>
      </c>
      <c r="AH546" s="7">
        <f t="shared" si="246"/>
        <v>156.07104715339236</v>
      </c>
      <c r="AI546" s="7" t="e">
        <f t="shared" si="247"/>
        <v>#N/A</v>
      </c>
      <c r="AJ546" s="7">
        <f t="shared" si="248"/>
        <v>156.07104715339236</v>
      </c>
      <c r="AK546" s="7" t="e">
        <v>#N/A</v>
      </c>
      <c r="AL546" s="7">
        <v>158.23948384234563</v>
      </c>
      <c r="AN546" s="7" t="e">
        <f t="shared" si="249"/>
        <v>#N/A</v>
      </c>
      <c r="AO546" s="7" t="e">
        <f t="shared" si="250"/>
        <v>#N/A</v>
      </c>
      <c r="AP546" s="7" t="e">
        <v>#N/A</v>
      </c>
      <c r="AQ546" s="7" t="e">
        <v>#N/A</v>
      </c>
    </row>
    <row r="547" spans="1:43" outlineLevel="1">
      <c r="A547" s="95">
        <v>-467</v>
      </c>
      <c r="B547" s="8">
        <f t="shared" si="257"/>
        <v>153612.87978760016</v>
      </c>
      <c r="C547" s="9">
        <f t="shared" si="241"/>
        <v>813.04935732594095</v>
      </c>
      <c r="D547" s="9">
        <f t="shared" si="258"/>
        <v>156.30195430869986</v>
      </c>
      <c r="E547" s="9">
        <f t="shared" si="259"/>
        <v>207.99449947097091</v>
      </c>
      <c r="F547" s="6">
        <f t="shared" si="228"/>
        <v>0</v>
      </c>
      <c r="G547" s="7">
        <f t="shared" si="229"/>
        <v>0</v>
      </c>
      <c r="H547" s="7">
        <f t="shared" si="260"/>
        <v>1</v>
      </c>
      <c r="I547" s="7">
        <f t="shared" si="261"/>
        <v>0</v>
      </c>
      <c r="J547" s="7">
        <f t="shared" si="230"/>
        <v>1</v>
      </c>
      <c r="K547" s="7">
        <f t="shared" si="231"/>
        <v>1</v>
      </c>
      <c r="L547" s="7">
        <f t="shared" si="232"/>
        <v>1</v>
      </c>
      <c r="M547" s="7">
        <f t="shared" si="233"/>
        <v>1</v>
      </c>
      <c r="N547" s="7">
        <f t="shared" si="242"/>
        <v>0</v>
      </c>
      <c r="O547" s="7">
        <f t="shared" si="243"/>
        <v>0</v>
      </c>
      <c r="P547" s="7">
        <f t="shared" si="262"/>
        <v>0</v>
      </c>
      <c r="Q547" s="7" t="e">
        <f t="shared" si="244"/>
        <v>#N/A</v>
      </c>
      <c r="R547" s="7">
        <f t="shared" si="256"/>
        <v>-467</v>
      </c>
      <c r="S547" s="7" t="e">
        <f t="shared" si="234"/>
        <v>#N/A</v>
      </c>
      <c r="T547" s="7">
        <f t="shared" si="235"/>
        <v>156.30195430869986</v>
      </c>
      <c r="U547" s="7" t="e">
        <f t="shared" si="236"/>
        <v>#N/A</v>
      </c>
      <c r="V547" s="7" t="e">
        <f t="shared" si="251"/>
        <v>#N/A</v>
      </c>
      <c r="W547" s="7" t="e">
        <f t="shared" si="252"/>
        <v>#N/A</v>
      </c>
      <c r="X547" s="7" t="e">
        <f t="shared" si="237"/>
        <v>#N/A</v>
      </c>
      <c r="Y547" s="7" t="e">
        <f t="shared" si="238"/>
        <v>#N/A</v>
      </c>
      <c r="Z547" s="7" t="e">
        <f t="shared" si="239"/>
        <v>#N/A</v>
      </c>
      <c r="AA547" s="7" t="e">
        <f t="shared" si="240"/>
        <v>#N/A</v>
      </c>
      <c r="AB547" s="7">
        <f t="shared" si="253"/>
        <v>312.60390861739972</v>
      </c>
      <c r="AC547" s="7">
        <f t="shared" si="255"/>
        <v>1.0263128735294147</v>
      </c>
      <c r="AD547" s="7" t="e">
        <f t="shared" si="254"/>
        <v>#N/A</v>
      </c>
      <c r="AG547" s="7" t="e">
        <f t="shared" si="245"/>
        <v>#N/A</v>
      </c>
      <c r="AH547" s="7">
        <f t="shared" si="246"/>
        <v>156.30195430869986</v>
      </c>
      <c r="AI547" s="7" t="e">
        <f t="shared" si="247"/>
        <v>#N/A</v>
      </c>
      <c r="AJ547" s="7">
        <f t="shared" si="248"/>
        <v>156.30195430869986</v>
      </c>
      <c r="AK547" s="7" t="e">
        <v>#N/A</v>
      </c>
      <c r="AL547" s="7">
        <v>158.43904452680727</v>
      </c>
      <c r="AN547" s="7" t="e">
        <f t="shared" si="249"/>
        <v>#N/A</v>
      </c>
      <c r="AO547" s="7" t="e">
        <f t="shared" si="250"/>
        <v>#N/A</v>
      </c>
      <c r="AP547" s="7" t="e">
        <v>#N/A</v>
      </c>
      <c r="AQ547" s="7" t="e">
        <v>#N/A</v>
      </c>
    </row>
    <row r="548" spans="1:43" outlineLevel="1">
      <c r="A548" s="95">
        <v>-466</v>
      </c>
      <c r="B548" s="8">
        <f t="shared" si="257"/>
        <v>157344.24863624573</v>
      </c>
      <c r="C548" s="9">
        <f t="shared" si="241"/>
        <v>834.13806702459055</v>
      </c>
      <c r="D548" s="9">
        <f t="shared" si="258"/>
        <v>156.53231062286702</v>
      </c>
      <c r="E548" s="9">
        <f t="shared" si="259"/>
        <v>207.86520283691425</v>
      </c>
      <c r="F548" s="6">
        <f t="shared" si="228"/>
        <v>0</v>
      </c>
      <c r="G548" s="7">
        <f t="shared" si="229"/>
        <v>0</v>
      </c>
      <c r="H548" s="7">
        <f t="shared" si="260"/>
        <v>1</v>
      </c>
      <c r="I548" s="7">
        <f t="shared" si="261"/>
        <v>0</v>
      </c>
      <c r="J548" s="7">
        <f t="shared" si="230"/>
        <v>1</v>
      </c>
      <c r="K548" s="7">
        <f t="shared" si="231"/>
        <v>1</v>
      </c>
      <c r="L548" s="7">
        <f t="shared" si="232"/>
        <v>1</v>
      </c>
      <c r="M548" s="7">
        <f t="shared" si="233"/>
        <v>1</v>
      </c>
      <c r="N548" s="7">
        <f t="shared" si="242"/>
        <v>0</v>
      </c>
      <c r="O548" s="7">
        <f t="shared" si="243"/>
        <v>0</v>
      </c>
      <c r="P548" s="7">
        <f t="shared" si="262"/>
        <v>0</v>
      </c>
      <c r="Q548" s="7" t="e">
        <f t="shared" si="244"/>
        <v>#N/A</v>
      </c>
      <c r="R548" s="7">
        <f t="shared" si="256"/>
        <v>-466</v>
      </c>
      <c r="S548" s="7" t="e">
        <f t="shared" si="234"/>
        <v>#N/A</v>
      </c>
      <c r="T548" s="7">
        <f t="shared" si="235"/>
        <v>156.53231062286702</v>
      </c>
      <c r="U548" s="7" t="e">
        <f t="shared" si="236"/>
        <v>#N/A</v>
      </c>
      <c r="V548" s="7" t="e">
        <f t="shared" si="251"/>
        <v>#N/A</v>
      </c>
      <c r="W548" s="7" t="e">
        <f t="shared" si="252"/>
        <v>#N/A</v>
      </c>
      <c r="X548" s="7" t="e">
        <f t="shared" si="237"/>
        <v>#N/A</v>
      </c>
      <c r="Y548" s="7" t="e">
        <f t="shared" si="238"/>
        <v>#N/A</v>
      </c>
      <c r="Z548" s="7" t="e">
        <f t="shared" si="239"/>
        <v>#N/A</v>
      </c>
      <c r="AA548" s="7" t="e">
        <f t="shared" si="240"/>
        <v>#N/A</v>
      </c>
      <c r="AB548" s="7">
        <f t="shared" si="253"/>
        <v>313.06462124573403</v>
      </c>
      <c r="AC548" s="7">
        <f t="shared" si="255"/>
        <v>1.0261890817372188</v>
      </c>
      <c r="AD548" s="7" t="e">
        <f t="shared" si="254"/>
        <v>#N/A</v>
      </c>
      <c r="AG548" s="7" t="e">
        <f t="shared" si="245"/>
        <v>#N/A</v>
      </c>
      <c r="AH548" s="7">
        <f t="shared" si="246"/>
        <v>156.53231062286702</v>
      </c>
      <c r="AI548" s="7" t="e">
        <f t="shared" si="247"/>
        <v>#N/A</v>
      </c>
      <c r="AJ548" s="7">
        <f t="shared" si="248"/>
        <v>156.53231062286702</v>
      </c>
      <c r="AK548" s="7" t="e">
        <v>#N/A</v>
      </c>
      <c r="AL548" s="7">
        <v>158.63787253134095</v>
      </c>
      <c r="AN548" s="7" t="e">
        <f t="shared" si="249"/>
        <v>#N/A</v>
      </c>
      <c r="AO548" s="7" t="e">
        <f t="shared" si="250"/>
        <v>#N/A</v>
      </c>
      <c r="AP548" s="7" t="e">
        <v>#N/A</v>
      </c>
      <c r="AQ548" s="7" t="e">
        <v>#N/A</v>
      </c>
    </row>
    <row r="549" spans="1:43" outlineLevel="1">
      <c r="A549" s="95">
        <v>-465</v>
      </c>
      <c r="B549" s="8">
        <f t="shared" si="257"/>
        <v>161135.69931482154</v>
      </c>
      <c r="C549" s="9">
        <f t="shared" si="241"/>
        <v>855.66664703686854</v>
      </c>
      <c r="D549" s="9">
        <f t="shared" si="258"/>
        <v>156.76211023588172</v>
      </c>
      <c r="E549" s="9">
        <f t="shared" si="259"/>
        <v>207.73678483814948</v>
      </c>
      <c r="F549" s="6">
        <f t="shared" si="228"/>
        <v>0</v>
      </c>
      <c r="G549" s="7">
        <f t="shared" si="229"/>
        <v>0</v>
      </c>
      <c r="H549" s="7">
        <f t="shared" si="260"/>
        <v>1</v>
      </c>
      <c r="I549" s="7">
        <f t="shared" si="261"/>
        <v>0</v>
      </c>
      <c r="J549" s="7">
        <f t="shared" si="230"/>
        <v>1</v>
      </c>
      <c r="K549" s="7">
        <f t="shared" si="231"/>
        <v>1</v>
      </c>
      <c r="L549" s="7">
        <f t="shared" si="232"/>
        <v>1</v>
      </c>
      <c r="M549" s="7">
        <f t="shared" si="233"/>
        <v>1</v>
      </c>
      <c r="N549" s="7">
        <f t="shared" si="242"/>
        <v>0</v>
      </c>
      <c r="O549" s="7">
        <f t="shared" si="243"/>
        <v>0</v>
      </c>
      <c r="P549" s="7">
        <f t="shared" si="262"/>
        <v>0</v>
      </c>
      <c r="Q549" s="7" t="e">
        <f t="shared" si="244"/>
        <v>#N/A</v>
      </c>
      <c r="R549" s="7">
        <f t="shared" si="256"/>
        <v>-465</v>
      </c>
      <c r="S549" s="7" t="e">
        <f t="shared" si="234"/>
        <v>#N/A</v>
      </c>
      <c r="T549" s="7">
        <f t="shared" si="235"/>
        <v>156.76211023588172</v>
      </c>
      <c r="U549" s="7" t="e">
        <f t="shared" si="236"/>
        <v>#N/A</v>
      </c>
      <c r="V549" s="7" t="e">
        <f t="shared" si="251"/>
        <v>#N/A</v>
      </c>
      <c r="W549" s="7" t="e">
        <f t="shared" si="252"/>
        <v>#N/A</v>
      </c>
      <c r="X549" s="7" t="e">
        <f t="shared" si="237"/>
        <v>#N/A</v>
      </c>
      <c r="Y549" s="7" t="e">
        <f t="shared" si="238"/>
        <v>#N/A</v>
      </c>
      <c r="Z549" s="7" t="e">
        <f t="shared" si="239"/>
        <v>#N/A</v>
      </c>
      <c r="AA549" s="7" t="e">
        <f t="shared" si="240"/>
        <v>#N/A</v>
      </c>
      <c r="AB549" s="7">
        <f t="shared" si="253"/>
        <v>313.52422047176344</v>
      </c>
      <c r="AC549" s="7">
        <f t="shared" si="255"/>
        <v>1.0260642582907313</v>
      </c>
      <c r="AD549" s="7" t="e">
        <f t="shared" si="254"/>
        <v>#N/A</v>
      </c>
      <c r="AG549" s="7" t="e">
        <f t="shared" si="245"/>
        <v>#N/A</v>
      </c>
      <c r="AH549" s="7">
        <f t="shared" si="246"/>
        <v>156.76211023588172</v>
      </c>
      <c r="AI549" s="7" t="e">
        <f t="shared" si="247"/>
        <v>#N/A</v>
      </c>
      <c r="AJ549" s="7">
        <f t="shared" si="248"/>
        <v>156.76211023588172</v>
      </c>
      <c r="AK549" s="7" t="e">
        <v>#N/A</v>
      </c>
      <c r="AL549" s="7">
        <v>158.8359836280022</v>
      </c>
      <c r="AN549" s="7" t="e">
        <f t="shared" si="249"/>
        <v>#N/A</v>
      </c>
      <c r="AO549" s="7" t="e">
        <f t="shared" si="250"/>
        <v>#N/A</v>
      </c>
      <c r="AP549" s="7" t="e">
        <v>#N/A</v>
      </c>
      <c r="AQ549" s="7" t="e">
        <v>#N/A</v>
      </c>
    </row>
    <row r="550" spans="1:43" outlineLevel="1">
      <c r="A550" s="95">
        <v>-464</v>
      </c>
      <c r="B550" s="8">
        <f t="shared" si="257"/>
        <v>164987.67540950945</v>
      </c>
      <c r="C550" s="9">
        <f t="shared" si="241"/>
        <v>877.63961299495156</v>
      </c>
      <c r="D550" s="9">
        <f t="shared" si="258"/>
        <v>156.99135110242909</v>
      </c>
      <c r="E550" s="9">
        <f t="shared" si="259"/>
        <v>207.60936496834577</v>
      </c>
      <c r="F550" s="6">
        <f t="shared" si="228"/>
        <v>0</v>
      </c>
      <c r="G550" s="7">
        <f t="shared" si="229"/>
        <v>0</v>
      </c>
      <c r="H550" s="7">
        <f t="shared" si="260"/>
        <v>1</v>
      </c>
      <c r="I550" s="7">
        <f t="shared" si="261"/>
        <v>0</v>
      </c>
      <c r="J550" s="7">
        <f t="shared" si="230"/>
        <v>1</v>
      </c>
      <c r="K550" s="7">
        <f t="shared" si="231"/>
        <v>1</v>
      </c>
      <c r="L550" s="7">
        <f t="shared" si="232"/>
        <v>1</v>
      </c>
      <c r="M550" s="7">
        <f t="shared" si="233"/>
        <v>1</v>
      </c>
      <c r="N550" s="7">
        <f t="shared" si="242"/>
        <v>0</v>
      </c>
      <c r="O550" s="7">
        <f t="shared" si="243"/>
        <v>0</v>
      </c>
      <c r="P550" s="7">
        <f t="shared" si="262"/>
        <v>0</v>
      </c>
      <c r="Q550" s="7" t="e">
        <f t="shared" si="244"/>
        <v>#N/A</v>
      </c>
      <c r="R550" s="7">
        <f t="shared" si="256"/>
        <v>-464</v>
      </c>
      <c r="S550" s="7" t="e">
        <f t="shared" si="234"/>
        <v>#N/A</v>
      </c>
      <c r="T550" s="7">
        <f t="shared" si="235"/>
        <v>156.99135110242909</v>
      </c>
      <c r="U550" s="7" t="e">
        <f t="shared" si="236"/>
        <v>#N/A</v>
      </c>
      <c r="V550" s="7" t="e">
        <f t="shared" si="251"/>
        <v>#N/A</v>
      </c>
      <c r="W550" s="7" t="e">
        <f t="shared" si="252"/>
        <v>#N/A</v>
      </c>
      <c r="X550" s="7" t="e">
        <f t="shared" si="237"/>
        <v>#N/A</v>
      </c>
      <c r="Y550" s="7" t="e">
        <f t="shared" si="238"/>
        <v>#N/A</v>
      </c>
      <c r="Z550" s="7" t="e">
        <f t="shared" si="239"/>
        <v>#N/A</v>
      </c>
      <c r="AA550" s="7" t="e">
        <f t="shared" si="240"/>
        <v>#N/A</v>
      </c>
      <c r="AB550" s="7">
        <f t="shared" si="253"/>
        <v>313.98270220485819</v>
      </c>
      <c r="AC550" s="7">
        <f t="shared" si="255"/>
        <v>1.025939264720573</v>
      </c>
      <c r="AD550" s="7" t="e">
        <f t="shared" si="254"/>
        <v>#N/A</v>
      </c>
      <c r="AG550" s="7" t="e">
        <f t="shared" si="245"/>
        <v>#N/A</v>
      </c>
      <c r="AH550" s="7">
        <f t="shared" si="246"/>
        <v>156.99135110242909</v>
      </c>
      <c r="AI550" s="7" t="e">
        <f t="shared" si="247"/>
        <v>#N/A</v>
      </c>
      <c r="AJ550" s="7">
        <f t="shared" si="248"/>
        <v>156.99135110242909</v>
      </c>
      <c r="AK550" s="7" t="e">
        <v>#N/A</v>
      </c>
      <c r="AL550" s="7">
        <v>159.03335271639298</v>
      </c>
      <c r="AN550" s="7" t="e">
        <f t="shared" si="249"/>
        <v>#N/A</v>
      </c>
      <c r="AO550" s="7" t="e">
        <f t="shared" si="250"/>
        <v>#N/A</v>
      </c>
      <c r="AP550" s="7" t="e">
        <v>#N/A</v>
      </c>
      <c r="AQ550" s="7" t="e">
        <v>#N/A</v>
      </c>
    </row>
    <row r="551" spans="1:43" outlineLevel="1">
      <c r="A551" s="95">
        <v>-463</v>
      </c>
      <c r="B551" s="8">
        <f t="shared" si="257"/>
        <v>168900.73088585303</v>
      </c>
      <c r="C551" s="9">
        <f t="shared" si="241"/>
        <v>900.06171616801328</v>
      </c>
      <c r="D551" s="9">
        <f t="shared" si="258"/>
        <v>157.22001973310245</v>
      </c>
      <c r="E551" s="9">
        <f t="shared" si="259"/>
        <v>207.48269651023551</v>
      </c>
      <c r="F551" s="6">
        <f t="shared" si="228"/>
        <v>0</v>
      </c>
      <c r="G551" s="7">
        <f t="shared" si="229"/>
        <v>0</v>
      </c>
      <c r="H551" s="7">
        <f t="shared" si="260"/>
        <v>1</v>
      </c>
      <c r="I551" s="7">
        <f t="shared" si="261"/>
        <v>0</v>
      </c>
      <c r="J551" s="7">
        <f t="shared" si="230"/>
        <v>1</v>
      </c>
      <c r="K551" s="7">
        <f t="shared" si="231"/>
        <v>1</v>
      </c>
      <c r="L551" s="7">
        <f t="shared" si="232"/>
        <v>1</v>
      </c>
      <c r="M551" s="7">
        <f t="shared" si="233"/>
        <v>1</v>
      </c>
      <c r="N551" s="7">
        <f t="shared" si="242"/>
        <v>0</v>
      </c>
      <c r="O551" s="7">
        <f t="shared" si="243"/>
        <v>0</v>
      </c>
      <c r="P551" s="7">
        <f t="shared" si="262"/>
        <v>0</v>
      </c>
      <c r="Q551" s="7" t="e">
        <f t="shared" si="244"/>
        <v>#N/A</v>
      </c>
      <c r="R551" s="7">
        <f t="shared" si="256"/>
        <v>-463</v>
      </c>
      <c r="S551" s="7" t="e">
        <f t="shared" si="234"/>
        <v>#N/A</v>
      </c>
      <c r="T551" s="7">
        <f t="shared" si="235"/>
        <v>157.22001973310245</v>
      </c>
      <c r="U551" s="7" t="e">
        <f t="shared" si="236"/>
        <v>#N/A</v>
      </c>
      <c r="V551" s="7" t="e">
        <f t="shared" si="251"/>
        <v>#N/A</v>
      </c>
      <c r="W551" s="7" t="e">
        <f t="shared" si="252"/>
        <v>#N/A</v>
      </c>
      <c r="X551" s="7" t="e">
        <f t="shared" si="237"/>
        <v>#N/A</v>
      </c>
      <c r="Y551" s="7" t="e">
        <f t="shared" si="238"/>
        <v>#N/A</v>
      </c>
      <c r="Z551" s="7" t="e">
        <f t="shared" si="239"/>
        <v>#N/A</v>
      </c>
      <c r="AA551" s="7" t="e">
        <f t="shared" si="240"/>
        <v>#N/A</v>
      </c>
      <c r="AB551" s="7">
        <f t="shared" si="253"/>
        <v>314.44003946620489</v>
      </c>
      <c r="AC551" s="7">
        <f t="shared" si="255"/>
        <v>1.0258115531880243</v>
      </c>
      <c r="AD551" s="7" t="e">
        <f t="shared" si="254"/>
        <v>#N/A</v>
      </c>
      <c r="AG551" s="7" t="e">
        <f t="shared" si="245"/>
        <v>#N/A</v>
      </c>
      <c r="AH551" s="7">
        <f t="shared" si="246"/>
        <v>157.22001973310245</v>
      </c>
      <c r="AI551" s="7" t="e">
        <f t="shared" si="247"/>
        <v>#N/A</v>
      </c>
      <c r="AJ551" s="7">
        <f t="shared" si="248"/>
        <v>157.22001973310245</v>
      </c>
      <c r="AK551" s="7" t="e">
        <v>#N/A</v>
      </c>
      <c r="AL551" s="7">
        <v>159.22999555187278</v>
      </c>
      <c r="AN551" s="7" t="e">
        <f t="shared" si="249"/>
        <v>#N/A</v>
      </c>
      <c r="AO551" s="7" t="e">
        <f t="shared" si="250"/>
        <v>#N/A</v>
      </c>
      <c r="AP551" s="7" t="e">
        <v>#N/A</v>
      </c>
      <c r="AQ551" s="7" t="e">
        <v>#N/A</v>
      </c>
    </row>
    <row r="552" spans="1:43" outlineLevel="1">
      <c r="A552" s="95">
        <v>-462</v>
      </c>
      <c r="B552" s="8">
        <f t="shared" si="257"/>
        <v>172875.27191125695</v>
      </c>
      <c r="C552" s="9">
        <f t="shared" si="241"/>
        <v>922.93745684996247</v>
      </c>
      <c r="D552" s="9">
        <f t="shared" si="258"/>
        <v>157.44811408258701</v>
      </c>
      <c r="E552" s="9">
        <f t="shared" si="259"/>
        <v>207.35702102780039</v>
      </c>
      <c r="F552" s="6">
        <f t="shared" si="228"/>
        <v>0</v>
      </c>
      <c r="G552" s="7">
        <f t="shared" si="229"/>
        <v>0</v>
      </c>
      <c r="H552" s="7">
        <f t="shared" si="260"/>
        <v>1</v>
      </c>
      <c r="I552" s="7">
        <f t="shared" si="261"/>
        <v>0</v>
      </c>
      <c r="J552" s="7">
        <f t="shared" si="230"/>
        <v>1</v>
      </c>
      <c r="K552" s="7">
        <f t="shared" si="231"/>
        <v>1</v>
      </c>
      <c r="L552" s="7">
        <f t="shared" si="232"/>
        <v>1</v>
      </c>
      <c r="M552" s="7">
        <f t="shared" si="233"/>
        <v>1</v>
      </c>
      <c r="N552" s="7">
        <f t="shared" si="242"/>
        <v>0</v>
      </c>
      <c r="O552" s="7">
        <f t="shared" si="243"/>
        <v>0</v>
      </c>
      <c r="P552" s="7">
        <f t="shared" si="262"/>
        <v>0</v>
      </c>
      <c r="Q552" s="7" t="e">
        <f t="shared" si="244"/>
        <v>#N/A</v>
      </c>
      <c r="R552" s="7">
        <f t="shared" si="256"/>
        <v>-462</v>
      </c>
      <c r="S552" s="7" t="e">
        <f t="shared" si="234"/>
        <v>#N/A</v>
      </c>
      <c r="T552" s="7">
        <f t="shared" si="235"/>
        <v>157.44811408258701</v>
      </c>
      <c r="U552" s="7" t="e">
        <f t="shared" si="236"/>
        <v>#N/A</v>
      </c>
      <c r="V552" s="7" t="e">
        <f t="shared" si="251"/>
        <v>#N/A</v>
      </c>
      <c r="W552" s="7" t="e">
        <f t="shared" si="252"/>
        <v>#N/A</v>
      </c>
      <c r="X552" s="7" t="e">
        <f t="shared" si="237"/>
        <v>#N/A</v>
      </c>
      <c r="Y552" s="7" t="e">
        <f t="shared" si="238"/>
        <v>#N/A</v>
      </c>
      <c r="Z552" s="7" t="e">
        <f t="shared" si="239"/>
        <v>#N/A</v>
      </c>
      <c r="AA552" s="7" t="e">
        <f t="shared" si="240"/>
        <v>#N/A</v>
      </c>
      <c r="AB552" s="7">
        <f t="shared" si="253"/>
        <v>314.89622816517402</v>
      </c>
      <c r="AC552" s="7">
        <f t="shared" si="255"/>
        <v>1.0256836901631938</v>
      </c>
      <c r="AD552" s="7" t="e">
        <f t="shared" si="254"/>
        <v>#N/A</v>
      </c>
      <c r="AG552" s="7" t="e">
        <f t="shared" si="245"/>
        <v>#N/A</v>
      </c>
      <c r="AH552" s="7">
        <f t="shared" si="246"/>
        <v>157.44811408258701</v>
      </c>
      <c r="AI552" s="7" t="e">
        <f t="shared" si="247"/>
        <v>#N/A</v>
      </c>
      <c r="AJ552" s="7">
        <f t="shared" si="248"/>
        <v>157.44811408258701</v>
      </c>
      <c r="AK552" s="7" t="e">
        <v>#N/A</v>
      </c>
      <c r="AL552" s="7">
        <v>159.42592795629051</v>
      </c>
      <c r="AN552" s="7" t="e">
        <f t="shared" si="249"/>
        <v>#N/A</v>
      </c>
      <c r="AO552" s="7" t="e">
        <f t="shared" si="250"/>
        <v>#N/A</v>
      </c>
      <c r="AP552" s="7" t="e">
        <v>#N/A</v>
      </c>
      <c r="AQ552" s="7" t="e">
        <v>#N/A</v>
      </c>
    </row>
    <row r="553" spans="1:43" outlineLevel="1">
      <c r="A553" s="95">
        <v>-461</v>
      </c>
      <c r="B553" s="8">
        <f t="shared" si="257"/>
        <v>176911.85478901863</v>
      </c>
      <c r="C553" s="9">
        <f t="shared" si="241"/>
        <v>946.27152734112713</v>
      </c>
      <c r="D553" s="9">
        <f t="shared" si="258"/>
        <v>157.67562829087058</v>
      </c>
      <c r="E553" s="9">
        <f t="shared" si="259"/>
        <v>207.23209180377231</v>
      </c>
      <c r="F553" s="6">
        <f t="shared" si="228"/>
        <v>0</v>
      </c>
      <c r="G553" s="7">
        <f t="shared" si="229"/>
        <v>0</v>
      </c>
      <c r="H553" s="7">
        <f t="shared" si="260"/>
        <v>1</v>
      </c>
      <c r="I553" s="7">
        <f t="shared" si="261"/>
        <v>0</v>
      </c>
      <c r="J553" s="7">
        <f t="shared" si="230"/>
        <v>1</v>
      </c>
      <c r="K553" s="7">
        <f t="shared" si="231"/>
        <v>1</v>
      </c>
      <c r="L553" s="7">
        <f t="shared" si="232"/>
        <v>1</v>
      </c>
      <c r="M553" s="7">
        <f t="shared" si="233"/>
        <v>1</v>
      </c>
      <c r="N553" s="7">
        <f t="shared" si="242"/>
        <v>0</v>
      </c>
      <c r="O553" s="7">
        <f t="shared" si="243"/>
        <v>0</v>
      </c>
      <c r="P553" s="7">
        <f t="shared" si="262"/>
        <v>0</v>
      </c>
      <c r="Q553" s="7" t="e">
        <f t="shared" si="244"/>
        <v>#N/A</v>
      </c>
      <c r="R553" s="7">
        <f t="shared" si="256"/>
        <v>-461</v>
      </c>
      <c r="S553" s="7" t="e">
        <f t="shared" si="234"/>
        <v>#N/A</v>
      </c>
      <c r="T553" s="7">
        <f t="shared" si="235"/>
        <v>157.67562829087058</v>
      </c>
      <c r="U553" s="7" t="e">
        <f t="shared" si="236"/>
        <v>#N/A</v>
      </c>
      <c r="V553" s="7" t="e">
        <f t="shared" si="251"/>
        <v>#N/A</v>
      </c>
      <c r="W553" s="7" t="e">
        <f t="shared" si="252"/>
        <v>#N/A</v>
      </c>
      <c r="X553" s="7" t="e">
        <f t="shared" si="237"/>
        <v>#N/A</v>
      </c>
      <c r="Y553" s="7" t="e">
        <f t="shared" si="238"/>
        <v>#N/A</v>
      </c>
      <c r="Z553" s="7" t="e">
        <f t="shared" si="239"/>
        <v>#N/A</v>
      </c>
      <c r="AA553" s="7" t="e">
        <f t="shared" si="240"/>
        <v>#N/A</v>
      </c>
      <c r="AB553" s="7">
        <f t="shared" si="253"/>
        <v>315.35125658174115</v>
      </c>
      <c r="AC553" s="7">
        <f t="shared" si="255"/>
        <v>1.0255548327470831</v>
      </c>
      <c r="AD553" s="7" t="e">
        <f t="shared" si="254"/>
        <v>#N/A</v>
      </c>
      <c r="AG553" s="7" t="e">
        <f t="shared" si="245"/>
        <v>#N/A</v>
      </c>
      <c r="AH553" s="7">
        <f t="shared" si="246"/>
        <v>157.67562829087058</v>
      </c>
      <c r="AI553" s="7" t="e">
        <f t="shared" si="247"/>
        <v>#N/A</v>
      </c>
      <c r="AJ553" s="7">
        <f t="shared" si="248"/>
        <v>157.67562829087058</v>
      </c>
      <c r="AK553" s="7" t="e">
        <v>#N/A</v>
      </c>
      <c r="AL553" s="7">
        <v>159.62112472951412</v>
      </c>
      <c r="AN553" s="7" t="e">
        <f t="shared" si="249"/>
        <v>#N/A</v>
      </c>
      <c r="AO553" s="7" t="e">
        <f t="shared" si="250"/>
        <v>#N/A</v>
      </c>
      <c r="AP553" s="7" t="e">
        <v>#N/A</v>
      </c>
      <c r="AQ553" s="7" t="e">
        <v>#N/A</v>
      </c>
    </row>
    <row r="554" spans="1:43" outlineLevel="1">
      <c r="A554" s="95">
        <v>-460</v>
      </c>
      <c r="B554" s="8">
        <f t="shared" si="257"/>
        <v>181010.92252088431</v>
      </c>
      <c r="C554" s="9">
        <f t="shared" si="241"/>
        <v>970.06863567743483</v>
      </c>
      <c r="D554" s="9">
        <f t="shared" si="258"/>
        <v>157.90255649794096</v>
      </c>
      <c r="E554" s="9">
        <f t="shared" si="259"/>
        <v>207.10815040213296</v>
      </c>
      <c r="F554" s="6">
        <f t="shared" si="228"/>
        <v>0</v>
      </c>
      <c r="G554" s="7">
        <f t="shared" si="229"/>
        <v>0</v>
      </c>
      <c r="H554" s="7">
        <f t="shared" si="260"/>
        <v>1</v>
      </c>
      <c r="I554" s="7">
        <f t="shared" si="261"/>
        <v>0</v>
      </c>
      <c r="J554" s="7">
        <f t="shared" si="230"/>
        <v>1</v>
      </c>
      <c r="K554" s="7">
        <f t="shared" si="231"/>
        <v>1</v>
      </c>
      <c r="L554" s="7">
        <f t="shared" si="232"/>
        <v>1</v>
      </c>
      <c r="M554" s="7">
        <f t="shared" si="233"/>
        <v>1</v>
      </c>
      <c r="N554" s="7">
        <f t="shared" si="242"/>
        <v>0</v>
      </c>
      <c r="O554" s="7">
        <f t="shared" si="243"/>
        <v>0</v>
      </c>
      <c r="P554" s="7">
        <f t="shared" si="262"/>
        <v>0</v>
      </c>
      <c r="Q554" s="7" t="e">
        <f t="shared" si="244"/>
        <v>#N/A</v>
      </c>
      <c r="R554" s="7">
        <f t="shared" si="256"/>
        <v>-460</v>
      </c>
      <c r="S554" s="7" t="e">
        <f t="shared" si="234"/>
        <v>#N/A</v>
      </c>
      <c r="T554" s="7">
        <f t="shared" si="235"/>
        <v>157.90255649794096</v>
      </c>
      <c r="U554" s="7" t="e">
        <f t="shared" si="236"/>
        <v>#N/A</v>
      </c>
      <c r="V554" s="7" t="e">
        <f t="shared" si="251"/>
        <v>#N/A</v>
      </c>
      <c r="W554" s="7" t="e">
        <f t="shared" si="252"/>
        <v>#N/A</v>
      </c>
      <c r="X554" s="7" t="e">
        <f t="shared" si="237"/>
        <v>#N/A</v>
      </c>
      <c r="Y554" s="7" t="e">
        <f t="shared" si="238"/>
        <v>#N/A</v>
      </c>
      <c r="Z554" s="7" t="e">
        <f t="shared" si="239"/>
        <v>#N/A</v>
      </c>
      <c r="AA554" s="7" t="e">
        <f t="shared" si="240"/>
        <v>#N/A</v>
      </c>
      <c r="AB554" s="7">
        <f t="shared" si="253"/>
        <v>315.80511299588193</v>
      </c>
      <c r="AC554" s="7">
        <f t="shared" si="255"/>
        <v>1.0254249905108517</v>
      </c>
      <c r="AD554" s="7" t="e">
        <f t="shared" si="254"/>
        <v>#N/A</v>
      </c>
      <c r="AG554" s="7" t="e">
        <f t="shared" si="245"/>
        <v>#N/A</v>
      </c>
      <c r="AH554" s="7">
        <f t="shared" si="246"/>
        <v>157.90255649794096</v>
      </c>
      <c r="AI554" s="7" t="e">
        <f t="shared" si="247"/>
        <v>#N/A</v>
      </c>
      <c r="AJ554" s="7">
        <f t="shared" si="248"/>
        <v>157.90255649794096</v>
      </c>
      <c r="AK554" s="7" t="e">
        <v>#N/A</v>
      </c>
      <c r="AL554" s="7">
        <v>159.81560167684364</v>
      </c>
      <c r="AN554" s="7" t="e">
        <f t="shared" si="249"/>
        <v>#N/A</v>
      </c>
      <c r="AO554" s="7" t="e">
        <f t="shared" si="250"/>
        <v>#N/A</v>
      </c>
      <c r="AP554" s="7" t="e">
        <v>#N/A</v>
      </c>
      <c r="AQ554" s="7" t="e">
        <v>#N/A</v>
      </c>
    </row>
    <row r="555" spans="1:43" outlineLevel="1">
      <c r="A555" s="95">
        <v>-459</v>
      </c>
      <c r="B555" s="8">
        <f t="shared" si="257"/>
        <v>185172.91621328358</v>
      </c>
      <c r="C555" s="9">
        <f t="shared" si="241"/>
        <v>994.33325854937834</v>
      </c>
      <c r="D555" s="9">
        <f t="shared" si="258"/>
        <v>158.12889665848343</v>
      </c>
      <c r="E555" s="9">
        <f t="shared" si="259"/>
        <v>206.9849501056147</v>
      </c>
      <c r="F555" s="6">
        <f t="shared" si="228"/>
        <v>0</v>
      </c>
      <c r="G555" s="7">
        <f t="shared" si="229"/>
        <v>0</v>
      </c>
      <c r="H555" s="7">
        <f t="shared" si="260"/>
        <v>1</v>
      </c>
      <c r="I555" s="7">
        <f t="shared" si="261"/>
        <v>0</v>
      </c>
      <c r="J555" s="7">
        <f t="shared" si="230"/>
        <v>1</v>
      </c>
      <c r="K555" s="7">
        <f t="shared" si="231"/>
        <v>1</v>
      </c>
      <c r="L555" s="7">
        <f t="shared" si="232"/>
        <v>1</v>
      </c>
      <c r="M555" s="7">
        <f t="shared" si="233"/>
        <v>1</v>
      </c>
      <c r="N555" s="7">
        <f t="shared" si="242"/>
        <v>0</v>
      </c>
      <c r="O555" s="7">
        <f t="shared" si="243"/>
        <v>0</v>
      </c>
      <c r="P555" s="7">
        <f t="shared" si="262"/>
        <v>0</v>
      </c>
      <c r="Q555" s="7" t="e">
        <f t="shared" si="244"/>
        <v>#N/A</v>
      </c>
      <c r="R555" s="7">
        <f t="shared" si="256"/>
        <v>-459</v>
      </c>
      <c r="S555" s="7" t="e">
        <f t="shared" si="234"/>
        <v>#N/A</v>
      </c>
      <c r="T555" s="7">
        <f t="shared" si="235"/>
        <v>158.12889665848343</v>
      </c>
      <c r="U555" s="7" t="e">
        <f t="shared" si="236"/>
        <v>#N/A</v>
      </c>
      <c r="V555" s="7" t="e">
        <f t="shared" si="251"/>
        <v>#N/A</v>
      </c>
      <c r="W555" s="7" t="e">
        <f t="shared" si="252"/>
        <v>#N/A</v>
      </c>
      <c r="X555" s="7" t="e">
        <f t="shared" si="237"/>
        <v>#N/A</v>
      </c>
      <c r="Y555" s="7" t="e">
        <f t="shared" si="238"/>
        <v>#N/A</v>
      </c>
      <c r="Z555" s="7" t="e">
        <f t="shared" si="239"/>
        <v>#N/A</v>
      </c>
      <c r="AA555" s="7" t="e">
        <f t="shared" si="240"/>
        <v>#N/A</v>
      </c>
      <c r="AB555" s="7">
        <f t="shared" si="253"/>
        <v>316.25779331696685</v>
      </c>
      <c r="AC555" s="7">
        <f t="shared" si="255"/>
        <v>1.025295015239218</v>
      </c>
      <c r="AD555" s="7" t="e">
        <f t="shared" si="254"/>
        <v>#N/A</v>
      </c>
      <c r="AG555" s="7" t="e">
        <f t="shared" si="245"/>
        <v>#N/A</v>
      </c>
      <c r="AH555" s="7">
        <f t="shared" si="246"/>
        <v>158.12889665848343</v>
      </c>
      <c r="AI555" s="7" t="e">
        <f t="shared" si="247"/>
        <v>#N/A</v>
      </c>
      <c r="AJ555" s="7">
        <f t="shared" si="248"/>
        <v>158.12889665848343</v>
      </c>
      <c r="AK555" s="7" t="e">
        <v>#N/A</v>
      </c>
      <c r="AL555" s="7">
        <v>160.00937466948022</v>
      </c>
      <c r="AN555" s="7" t="e">
        <f t="shared" si="249"/>
        <v>#N/A</v>
      </c>
      <c r="AO555" s="7" t="e">
        <f t="shared" si="250"/>
        <v>#N/A</v>
      </c>
      <c r="AP555" s="7" t="e">
        <v>#N/A</v>
      </c>
      <c r="AQ555" s="7" t="e">
        <v>#N/A</v>
      </c>
    </row>
    <row r="556" spans="1:43" outlineLevel="1">
      <c r="A556" s="95">
        <v>-458</v>
      </c>
      <c r="B556" s="8">
        <f t="shared" si="257"/>
        <v>189398.39525662657</v>
      </c>
      <c r="C556" s="9">
        <f t="shared" si="241"/>
        <v>1019.0701865651798</v>
      </c>
      <c r="D556" s="9">
        <f t="shared" si="258"/>
        <v>158.35463528309126</v>
      </c>
      <c r="E556" s="9">
        <f t="shared" si="259"/>
        <v>206.86273247819904</v>
      </c>
      <c r="F556" s="6">
        <f t="shared" si="228"/>
        <v>0</v>
      </c>
      <c r="G556" s="7">
        <f t="shared" si="229"/>
        <v>0</v>
      </c>
      <c r="H556" s="7">
        <f t="shared" si="260"/>
        <v>1</v>
      </c>
      <c r="I556" s="7">
        <f t="shared" si="261"/>
        <v>0</v>
      </c>
      <c r="J556" s="7">
        <f t="shared" si="230"/>
        <v>1</v>
      </c>
      <c r="K556" s="7">
        <f t="shared" si="231"/>
        <v>1</v>
      </c>
      <c r="L556" s="7">
        <f t="shared" si="232"/>
        <v>1</v>
      </c>
      <c r="M556" s="7">
        <f t="shared" si="233"/>
        <v>1</v>
      </c>
      <c r="N556" s="7">
        <f t="shared" si="242"/>
        <v>0</v>
      </c>
      <c r="O556" s="7">
        <f t="shared" si="243"/>
        <v>0</v>
      </c>
      <c r="P556" s="7">
        <f t="shared" si="262"/>
        <v>0</v>
      </c>
      <c r="Q556" s="7" t="e">
        <f t="shared" si="244"/>
        <v>#N/A</v>
      </c>
      <c r="R556" s="7">
        <f t="shared" si="256"/>
        <v>-458</v>
      </c>
      <c r="S556" s="7" t="e">
        <f t="shared" si="234"/>
        <v>#N/A</v>
      </c>
      <c r="T556" s="7">
        <f t="shared" si="235"/>
        <v>158.35463528309126</v>
      </c>
      <c r="U556" s="7" t="e">
        <f t="shared" si="236"/>
        <v>#N/A</v>
      </c>
      <c r="V556" s="7" t="e">
        <f t="shared" si="251"/>
        <v>#N/A</v>
      </c>
      <c r="W556" s="7" t="e">
        <f t="shared" si="252"/>
        <v>#N/A</v>
      </c>
      <c r="X556" s="7" t="e">
        <f t="shared" si="237"/>
        <v>#N/A</v>
      </c>
      <c r="Y556" s="7" t="e">
        <f t="shared" si="238"/>
        <v>#N/A</v>
      </c>
      <c r="Z556" s="7" t="e">
        <f t="shared" si="239"/>
        <v>#N/A</v>
      </c>
      <c r="AA556" s="7" t="e">
        <f t="shared" si="240"/>
        <v>#N/A</v>
      </c>
      <c r="AB556" s="7">
        <f t="shared" si="253"/>
        <v>316.70927056618251</v>
      </c>
      <c r="AC556" s="7">
        <f t="shared" si="255"/>
        <v>1.0251623903752196</v>
      </c>
      <c r="AD556" s="7" t="e">
        <f t="shared" si="254"/>
        <v>#N/A</v>
      </c>
      <c r="AG556" s="7" t="e">
        <f t="shared" si="245"/>
        <v>#N/A</v>
      </c>
      <c r="AH556" s="7">
        <f t="shared" si="246"/>
        <v>158.35463528309126</v>
      </c>
      <c r="AI556" s="7" t="e">
        <f t="shared" si="247"/>
        <v>#N/A</v>
      </c>
      <c r="AJ556" s="7">
        <f t="shared" si="248"/>
        <v>158.35463528309126</v>
      </c>
      <c r="AK556" s="7" t="e">
        <v>#N/A</v>
      </c>
      <c r="AL556" s="7">
        <v>160.20241840844028</v>
      </c>
      <c r="AN556" s="7" t="e">
        <f t="shared" si="249"/>
        <v>#N/A</v>
      </c>
      <c r="AO556" s="7" t="e">
        <f t="shared" si="250"/>
        <v>#N/A</v>
      </c>
      <c r="AP556" s="7" t="e">
        <v>#N/A</v>
      </c>
      <c r="AQ556" s="7" t="e">
        <v>#N/A</v>
      </c>
    </row>
    <row r="557" spans="1:43" outlineLevel="1">
      <c r="A557" s="95">
        <v>-457</v>
      </c>
      <c r="B557" s="8">
        <f t="shared" si="257"/>
        <v>193687.7602255427</v>
      </c>
      <c r="C557" s="9">
        <f t="shared" si="241"/>
        <v>1044.2838802823351</v>
      </c>
      <c r="D557" s="9">
        <f t="shared" si="258"/>
        <v>158.57977032644953</v>
      </c>
      <c r="E557" s="9">
        <f t="shared" si="259"/>
        <v>206.74125080261828</v>
      </c>
      <c r="F557" s="6">
        <f t="shared" si="228"/>
        <v>0</v>
      </c>
      <c r="G557" s="7">
        <f t="shared" si="229"/>
        <v>0</v>
      </c>
      <c r="H557" s="7">
        <f t="shared" si="260"/>
        <v>1</v>
      </c>
      <c r="I557" s="7">
        <f t="shared" si="261"/>
        <v>0</v>
      </c>
      <c r="J557" s="7">
        <f t="shared" si="230"/>
        <v>1</v>
      </c>
      <c r="K557" s="7">
        <f t="shared" si="231"/>
        <v>1</v>
      </c>
      <c r="L557" s="7">
        <f t="shared" si="232"/>
        <v>1</v>
      </c>
      <c r="M557" s="7">
        <f t="shared" si="233"/>
        <v>1</v>
      </c>
      <c r="N557" s="7">
        <f t="shared" si="242"/>
        <v>0</v>
      </c>
      <c r="O557" s="7">
        <f t="shared" si="243"/>
        <v>0</v>
      </c>
      <c r="P557" s="7">
        <f t="shared" si="262"/>
        <v>0</v>
      </c>
      <c r="Q557" s="7" t="e">
        <f t="shared" si="244"/>
        <v>#N/A</v>
      </c>
      <c r="R557" s="7">
        <f t="shared" si="256"/>
        <v>-457</v>
      </c>
      <c r="S557" s="7" t="e">
        <f t="shared" si="234"/>
        <v>#N/A</v>
      </c>
      <c r="T557" s="7">
        <f t="shared" si="235"/>
        <v>158.57977032644953</v>
      </c>
      <c r="U557" s="7" t="e">
        <f t="shared" si="236"/>
        <v>#N/A</v>
      </c>
      <c r="V557" s="7" t="e">
        <f t="shared" si="251"/>
        <v>#N/A</v>
      </c>
      <c r="W557" s="7" t="e">
        <f t="shared" si="252"/>
        <v>#N/A</v>
      </c>
      <c r="X557" s="7" t="e">
        <f t="shared" si="237"/>
        <v>#N/A</v>
      </c>
      <c r="Y557" s="7" t="e">
        <f t="shared" si="238"/>
        <v>#N/A</v>
      </c>
      <c r="Z557" s="7" t="e">
        <f t="shared" si="239"/>
        <v>#N/A</v>
      </c>
      <c r="AA557" s="7" t="e">
        <f t="shared" si="240"/>
        <v>#N/A</v>
      </c>
      <c r="AB557" s="7">
        <f t="shared" si="253"/>
        <v>317.15954065289907</v>
      </c>
      <c r="AC557" s="7">
        <f t="shared" si="255"/>
        <v>1.025029652131066</v>
      </c>
      <c r="AD557" s="7" t="e">
        <f t="shared" si="254"/>
        <v>#N/A</v>
      </c>
      <c r="AG557" s="7" t="e">
        <f t="shared" si="245"/>
        <v>#N/A</v>
      </c>
      <c r="AH557" s="7">
        <f t="shared" si="246"/>
        <v>158.57977032644953</v>
      </c>
      <c r="AI557" s="7" t="e">
        <f t="shared" si="247"/>
        <v>#N/A</v>
      </c>
      <c r="AJ557" s="7">
        <f t="shared" si="248"/>
        <v>158.57977032644953</v>
      </c>
      <c r="AK557" s="7" t="e">
        <v>#N/A</v>
      </c>
      <c r="AL557" s="7">
        <v>160.3947640073122</v>
      </c>
      <c r="AN557" s="7" t="e">
        <f t="shared" si="249"/>
        <v>#N/A</v>
      </c>
      <c r="AO557" s="7" t="e">
        <f t="shared" si="250"/>
        <v>#N/A</v>
      </c>
      <c r="AP557" s="7" t="e">
        <v>#N/A</v>
      </c>
      <c r="AQ557" s="7" t="e">
        <v>#N/A</v>
      </c>
    </row>
    <row r="558" spans="1:43" outlineLevel="1">
      <c r="A558" s="95">
        <v>-456</v>
      </c>
      <c r="B558" s="8">
        <f t="shared" si="257"/>
        <v>198041.57330608368</v>
      </c>
      <c r="C558" s="9">
        <f t="shared" si="241"/>
        <v>1069.9791466010088</v>
      </c>
      <c r="D558" s="9">
        <f t="shared" si="258"/>
        <v>158.80429592854617</v>
      </c>
      <c r="E558" s="9">
        <f t="shared" si="259"/>
        <v>206.6207466428539</v>
      </c>
      <c r="F558" s="6">
        <f t="shared" si="228"/>
        <v>0</v>
      </c>
      <c r="G558" s="7">
        <f t="shared" si="229"/>
        <v>0</v>
      </c>
      <c r="H558" s="7">
        <f t="shared" si="260"/>
        <v>1</v>
      </c>
      <c r="I558" s="7">
        <f t="shared" si="261"/>
        <v>0</v>
      </c>
      <c r="J558" s="7">
        <f t="shared" si="230"/>
        <v>1</v>
      </c>
      <c r="K558" s="7">
        <f t="shared" si="231"/>
        <v>1</v>
      </c>
      <c r="L558" s="7">
        <f t="shared" si="232"/>
        <v>1</v>
      </c>
      <c r="M558" s="7">
        <f t="shared" si="233"/>
        <v>1</v>
      </c>
      <c r="N558" s="7">
        <f t="shared" si="242"/>
        <v>0</v>
      </c>
      <c r="O558" s="7">
        <f t="shared" si="243"/>
        <v>0</v>
      </c>
      <c r="P558" s="7">
        <f t="shared" si="262"/>
        <v>0</v>
      </c>
      <c r="Q558" s="7" t="e">
        <f t="shared" si="244"/>
        <v>#N/A</v>
      </c>
      <c r="R558" s="7">
        <f t="shared" si="256"/>
        <v>-456</v>
      </c>
      <c r="S558" s="7" t="e">
        <f t="shared" si="234"/>
        <v>#N/A</v>
      </c>
      <c r="T558" s="7">
        <f t="shared" si="235"/>
        <v>158.80429592854617</v>
      </c>
      <c r="U558" s="7" t="e">
        <f t="shared" si="236"/>
        <v>#N/A</v>
      </c>
      <c r="V558" s="7" t="e">
        <f t="shared" si="251"/>
        <v>#N/A</v>
      </c>
      <c r="W558" s="7" t="e">
        <f t="shared" si="252"/>
        <v>#N/A</v>
      </c>
      <c r="X558" s="7" t="e">
        <f t="shared" si="237"/>
        <v>#N/A</v>
      </c>
      <c r="Y558" s="7" t="e">
        <f t="shared" si="238"/>
        <v>#N/A</v>
      </c>
      <c r="Z558" s="7" t="e">
        <f t="shared" si="239"/>
        <v>#N/A</v>
      </c>
      <c r="AA558" s="7" t="e">
        <f t="shared" si="240"/>
        <v>#N/A</v>
      </c>
      <c r="AB558" s="7">
        <f t="shared" si="253"/>
        <v>317.60859185709234</v>
      </c>
      <c r="AC558" s="7">
        <f t="shared" si="255"/>
        <v>1.0248959683776964</v>
      </c>
      <c r="AD558" s="7" t="e">
        <f t="shared" si="254"/>
        <v>#N/A</v>
      </c>
      <c r="AG558" s="7" t="e">
        <f t="shared" si="245"/>
        <v>#N/A</v>
      </c>
      <c r="AH558" s="7">
        <f t="shared" si="246"/>
        <v>158.80429592854617</v>
      </c>
      <c r="AI558" s="7" t="e">
        <f t="shared" si="247"/>
        <v>#N/A</v>
      </c>
      <c r="AJ558" s="7">
        <f t="shared" si="248"/>
        <v>158.80429592854617</v>
      </c>
      <c r="AK558" s="7" t="e">
        <v>#N/A</v>
      </c>
      <c r="AL558" s="7">
        <v>160.58638160984091</v>
      </c>
      <c r="AN558" s="7" t="e">
        <f t="shared" si="249"/>
        <v>#N/A</v>
      </c>
      <c r="AO558" s="7" t="e">
        <f t="shared" si="250"/>
        <v>#N/A</v>
      </c>
      <c r="AP558" s="7" t="e">
        <v>#N/A</v>
      </c>
      <c r="AQ558" s="7" t="e">
        <v>#N/A</v>
      </c>
    </row>
    <row r="559" spans="1:43" outlineLevel="1">
      <c r="A559" s="95">
        <v>-455</v>
      </c>
      <c r="B559" s="8">
        <f t="shared" si="257"/>
        <v>202460.27450904303</v>
      </c>
      <c r="C559" s="9">
        <f t="shared" si="241"/>
        <v>1096.1604296278088</v>
      </c>
      <c r="D559" s="9">
        <f t="shared" si="258"/>
        <v>159.02820622936903</v>
      </c>
      <c r="E559" s="9">
        <f t="shared" si="259"/>
        <v>206.50097328163832</v>
      </c>
      <c r="F559" s="6">
        <f t="shared" si="228"/>
        <v>0</v>
      </c>
      <c r="G559" s="7">
        <f t="shared" si="229"/>
        <v>0</v>
      </c>
      <c r="H559" s="7">
        <f t="shared" si="260"/>
        <v>1</v>
      </c>
      <c r="I559" s="7">
        <f t="shared" si="261"/>
        <v>0</v>
      </c>
      <c r="J559" s="7">
        <f t="shared" si="230"/>
        <v>1</v>
      </c>
      <c r="K559" s="7">
        <f t="shared" si="231"/>
        <v>1</v>
      </c>
      <c r="L559" s="7">
        <f t="shared" si="232"/>
        <v>1</v>
      </c>
      <c r="M559" s="7">
        <f t="shared" si="233"/>
        <v>1</v>
      </c>
      <c r="N559" s="7">
        <f t="shared" si="242"/>
        <v>0</v>
      </c>
      <c r="O559" s="7">
        <f t="shared" si="243"/>
        <v>0</v>
      </c>
      <c r="P559" s="7">
        <f t="shared" si="262"/>
        <v>0</v>
      </c>
      <c r="Q559" s="7" t="e">
        <f t="shared" si="244"/>
        <v>#N/A</v>
      </c>
      <c r="R559" s="7">
        <f t="shared" si="256"/>
        <v>-455</v>
      </c>
      <c r="S559" s="7" t="e">
        <f t="shared" si="234"/>
        <v>#N/A</v>
      </c>
      <c r="T559" s="7">
        <f t="shared" si="235"/>
        <v>159.02820622936903</v>
      </c>
      <c r="U559" s="7" t="e">
        <f t="shared" si="236"/>
        <v>#N/A</v>
      </c>
      <c r="V559" s="7" t="e">
        <f t="shared" si="251"/>
        <v>#N/A</v>
      </c>
      <c r="W559" s="7" t="e">
        <f t="shared" si="252"/>
        <v>#N/A</v>
      </c>
      <c r="X559" s="7" t="e">
        <f t="shared" si="237"/>
        <v>#N/A</v>
      </c>
      <c r="Y559" s="7" t="e">
        <f t="shared" si="238"/>
        <v>#N/A</v>
      </c>
      <c r="Z559" s="7" t="e">
        <f t="shared" si="239"/>
        <v>#N/A</v>
      </c>
      <c r="AA559" s="7" t="e">
        <f t="shared" si="240"/>
        <v>#N/A</v>
      </c>
      <c r="AB559" s="7">
        <f t="shared" si="253"/>
        <v>318.05641245873807</v>
      </c>
      <c r="AC559" s="7">
        <f t="shared" si="255"/>
        <v>1.0247613492001864</v>
      </c>
      <c r="AD559" s="7" t="e">
        <f t="shared" si="254"/>
        <v>#N/A</v>
      </c>
      <c r="AG559" s="7" t="e">
        <f t="shared" si="245"/>
        <v>#N/A</v>
      </c>
      <c r="AH559" s="7">
        <f t="shared" si="246"/>
        <v>159.02820622936903</v>
      </c>
      <c r="AI559" s="7" t="e">
        <f t="shared" si="247"/>
        <v>#N/A</v>
      </c>
      <c r="AJ559" s="7">
        <f t="shared" si="248"/>
        <v>159.02820622936903</v>
      </c>
      <c r="AK559" s="7" t="e">
        <v>#N/A</v>
      </c>
      <c r="AL559" s="7">
        <v>160.77730685423012</v>
      </c>
      <c r="AN559" s="7" t="e">
        <f t="shared" si="249"/>
        <v>#N/A</v>
      </c>
      <c r="AO559" s="7" t="e">
        <f t="shared" si="250"/>
        <v>#N/A</v>
      </c>
      <c r="AP559" s="7" t="e">
        <v>#N/A</v>
      </c>
      <c r="AQ559" s="7" t="e">
        <v>#N/A</v>
      </c>
    </row>
    <row r="560" spans="1:43" outlineLevel="1">
      <c r="A560" s="95">
        <v>-454</v>
      </c>
      <c r="B560" s="8">
        <f t="shared" si="257"/>
        <v>206944.30185822086</v>
      </c>
      <c r="C560" s="9">
        <f t="shared" si="241"/>
        <v>1122.8325528727337</v>
      </c>
      <c r="D560" s="9">
        <f t="shared" si="258"/>
        <v>159.25149918360327</v>
      </c>
      <c r="E560" s="9">
        <f t="shared" si="259"/>
        <v>206.38217228295318</v>
      </c>
      <c r="F560" s="6">
        <f t="shared" si="228"/>
        <v>0</v>
      </c>
      <c r="G560" s="7">
        <f t="shared" si="229"/>
        <v>0</v>
      </c>
      <c r="H560" s="7">
        <f t="shared" si="260"/>
        <v>1</v>
      </c>
      <c r="I560" s="7">
        <f t="shared" si="261"/>
        <v>0</v>
      </c>
      <c r="J560" s="7">
        <f t="shared" si="230"/>
        <v>1</v>
      </c>
      <c r="K560" s="7">
        <f t="shared" si="231"/>
        <v>1</v>
      </c>
      <c r="L560" s="7">
        <f t="shared" si="232"/>
        <v>1</v>
      </c>
      <c r="M560" s="7">
        <f t="shared" si="233"/>
        <v>1</v>
      </c>
      <c r="N560" s="7">
        <f t="shared" si="242"/>
        <v>0</v>
      </c>
      <c r="O560" s="7">
        <f t="shared" si="243"/>
        <v>0</v>
      </c>
      <c r="P560" s="7">
        <f t="shared" si="262"/>
        <v>0</v>
      </c>
      <c r="Q560" s="7" t="e">
        <f t="shared" si="244"/>
        <v>#N/A</v>
      </c>
      <c r="R560" s="7">
        <f t="shared" si="256"/>
        <v>-454</v>
      </c>
      <c r="S560" s="7" t="e">
        <f t="shared" si="234"/>
        <v>#N/A</v>
      </c>
      <c r="T560" s="7">
        <f t="shared" si="235"/>
        <v>159.25149918360327</v>
      </c>
      <c r="U560" s="7" t="e">
        <f t="shared" si="236"/>
        <v>#N/A</v>
      </c>
      <c r="V560" s="7" t="e">
        <f t="shared" si="251"/>
        <v>#N/A</v>
      </c>
      <c r="W560" s="7" t="e">
        <f t="shared" si="252"/>
        <v>#N/A</v>
      </c>
      <c r="X560" s="7" t="e">
        <f t="shared" si="237"/>
        <v>#N/A</v>
      </c>
      <c r="Y560" s="7" t="e">
        <f t="shared" si="238"/>
        <v>#N/A</v>
      </c>
      <c r="Z560" s="7" t="e">
        <f t="shared" si="239"/>
        <v>#N/A</v>
      </c>
      <c r="AA560" s="7" t="e">
        <f t="shared" si="240"/>
        <v>#N/A</v>
      </c>
      <c r="AB560" s="7">
        <f t="shared" si="253"/>
        <v>318.50299836720654</v>
      </c>
      <c r="AC560" s="7">
        <f t="shared" si="255"/>
        <v>1.0246266361024654</v>
      </c>
      <c r="AD560" s="7" t="e">
        <f t="shared" si="254"/>
        <v>#N/A</v>
      </c>
      <c r="AG560" s="7" t="e">
        <f t="shared" si="245"/>
        <v>#N/A</v>
      </c>
      <c r="AH560" s="7">
        <f t="shared" si="246"/>
        <v>159.25149918360327</v>
      </c>
      <c r="AI560" s="7" t="e">
        <f t="shared" si="247"/>
        <v>#N/A</v>
      </c>
      <c r="AJ560" s="7">
        <f t="shared" si="248"/>
        <v>159.25149918360327</v>
      </c>
      <c r="AK560" s="7" t="e">
        <v>#N/A</v>
      </c>
      <c r="AL560" s="7">
        <v>160.96750986796997</v>
      </c>
      <c r="AN560" s="7" t="e">
        <f t="shared" si="249"/>
        <v>#N/A</v>
      </c>
      <c r="AO560" s="7" t="e">
        <f t="shared" si="250"/>
        <v>#N/A</v>
      </c>
      <c r="AP560" s="7" t="e">
        <v>#N/A</v>
      </c>
      <c r="AQ560" s="7" t="e">
        <v>#N/A</v>
      </c>
    </row>
    <row r="561" spans="1:43" outlineLevel="1">
      <c r="A561" s="95">
        <v>-453</v>
      </c>
      <c r="B561" s="8">
        <f t="shared" si="257"/>
        <v>211494.22088636705</v>
      </c>
      <c r="C561" s="9">
        <f t="shared" si="241"/>
        <v>1149.9999436736107</v>
      </c>
      <c r="D561" s="9">
        <f t="shared" si="258"/>
        <v>159.47416130184223</v>
      </c>
      <c r="E561" s="9">
        <f t="shared" si="259"/>
        <v>206.26409692953038</v>
      </c>
      <c r="F561" s="6">
        <f t="shared" si="228"/>
        <v>0</v>
      </c>
      <c r="G561" s="7">
        <f t="shared" si="229"/>
        <v>0</v>
      </c>
      <c r="H561" s="7">
        <f t="shared" si="260"/>
        <v>1</v>
      </c>
      <c r="I561" s="7">
        <f t="shared" si="261"/>
        <v>0</v>
      </c>
      <c r="J561" s="7">
        <f t="shared" si="230"/>
        <v>1</v>
      </c>
      <c r="K561" s="7">
        <f t="shared" si="231"/>
        <v>1</v>
      </c>
      <c r="L561" s="7">
        <f t="shared" si="232"/>
        <v>1</v>
      </c>
      <c r="M561" s="7">
        <f t="shared" si="233"/>
        <v>1</v>
      </c>
      <c r="N561" s="7">
        <f t="shared" si="242"/>
        <v>0</v>
      </c>
      <c r="O561" s="7">
        <f t="shared" si="243"/>
        <v>0</v>
      </c>
      <c r="P561" s="7">
        <f t="shared" si="262"/>
        <v>0</v>
      </c>
      <c r="Q561" s="7" t="e">
        <f t="shared" si="244"/>
        <v>#N/A</v>
      </c>
      <c r="R561" s="7">
        <f t="shared" si="256"/>
        <v>-453</v>
      </c>
      <c r="S561" s="7" t="e">
        <f t="shared" si="234"/>
        <v>#N/A</v>
      </c>
      <c r="T561" s="7">
        <f t="shared" si="235"/>
        <v>159.47416130184223</v>
      </c>
      <c r="U561" s="7" t="e">
        <f t="shared" si="236"/>
        <v>#N/A</v>
      </c>
      <c r="V561" s="7" t="e">
        <f t="shared" si="251"/>
        <v>#N/A</v>
      </c>
      <c r="W561" s="7" t="e">
        <f t="shared" si="252"/>
        <v>#N/A</v>
      </c>
      <c r="X561" s="7" t="e">
        <f t="shared" si="237"/>
        <v>#N/A</v>
      </c>
      <c r="Y561" s="7" t="e">
        <f t="shared" si="238"/>
        <v>#N/A</v>
      </c>
      <c r="Z561" s="7" t="e">
        <f t="shared" si="239"/>
        <v>#N/A</v>
      </c>
      <c r="AA561" s="7" t="e">
        <f t="shared" si="240"/>
        <v>#N/A</v>
      </c>
      <c r="AB561" s="7">
        <f t="shared" si="253"/>
        <v>318.94832260368446</v>
      </c>
      <c r="AC561" s="7">
        <f t="shared" si="255"/>
        <v>1.0244893454295461</v>
      </c>
      <c r="AD561" s="7" t="e">
        <f t="shared" si="254"/>
        <v>#N/A</v>
      </c>
      <c r="AG561" s="7" t="e">
        <f t="shared" si="245"/>
        <v>#N/A</v>
      </c>
      <c r="AH561" s="7">
        <f t="shared" si="246"/>
        <v>159.47416130184223</v>
      </c>
      <c r="AI561" s="7" t="e">
        <f t="shared" si="247"/>
        <v>#N/A</v>
      </c>
      <c r="AJ561" s="7">
        <f t="shared" si="248"/>
        <v>159.47416130184223</v>
      </c>
      <c r="AK561" s="7" t="e">
        <v>#N/A</v>
      </c>
      <c r="AL561" s="7">
        <v>161.15701424903673</v>
      </c>
      <c r="AN561" s="7" t="e">
        <f t="shared" si="249"/>
        <v>#N/A</v>
      </c>
      <c r="AO561" s="7" t="e">
        <f t="shared" si="250"/>
        <v>#N/A</v>
      </c>
      <c r="AP561" s="7" t="e">
        <v>#N/A</v>
      </c>
      <c r="AQ561" s="7" t="e">
        <v>#N/A</v>
      </c>
    </row>
    <row r="562" spans="1:43" outlineLevel="1">
      <c r="A562" s="95">
        <v>-452</v>
      </c>
      <c r="B562" s="8">
        <f t="shared" si="257"/>
        <v>216110.42610200329</v>
      </c>
      <c r="C562" s="9">
        <f t="shared" si="241"/>
        <v>1177.6673306299956</v>
      </c>
      <c r="D562" s="9">
        <f t="shared" si="258"/>
        <v>159.69619053877102</v>
      </c>
      <c r="E562" s="9">
        <f t="shared" si="259"/>
        <v>206.14698878535168</v>
      </c>
      <c r="F562" s="6">
        <f t="shared" ref="F562:F625" si="263">IF(A562&lt;=$A$93,1,0)*(A562&gt;=-$C$46/2)</f>
        <v>0</v>
      </c>
      <c r="G562" s="7">
        <f t="shared" ref="G562:G625" si="264">IF($C$52=1,IF(AND(A562&gt;=$A$94,A562&lt;=$A$96),1,0),IF(AND(A562&gt;=$A$94,A562&lt;=$A$96),1,0))</f>
        <v>0</v>
      </c>
      <c r="H562" s="7">
        <f t="shared" si="260"/>
        <v>1</v>
      </c>
      <c r="I562" s="7">
        <f t="shared" si="261"/>
        <v>0</v>
      </c>
      <c r="J562" s="7">
        <f t="shared" ref="J562:J625" si="265">IF(A562&gt;=$A$93+$C$78-IF($C$36="yes",$C$44,0),1,0)</f>
        <v>1</v>
      </c>
      <c r="K562" s="7">
        <f t="shared" ref="K562:K625" si="266">IF(A562&gt;=$A$93+$C$78+$C$75-IF($C$36="yes",$C$44,0),1,0)</f>
        <v>1</v>
      </c>
      <c r="L562" s="7">
        <f t="shared" ref="L562:L625" si="267">IF(A562&gt;=$A$93+$C$78+$C$76+$C$75-IF($C$36="yes",$C$44,0),1,0)</f>
        <v>1</v>
      </c>
      <c r="M562" s="7">
        <f t="shared" ref="M562:M625" si="268">IF(A562&gt;$A$93+$C$78+$C$76+2*$C$75-IF($C$36="yes",$C$44,0),1,0)</f>
        <v>1</v>
      </c>
      <c r="N562" s="7">
        <f t="shared" si="242"/>
        <v>0</v>
      </c>
      <c r="O562" s="7">
        <f t="shared" si="243"/>
        <v>0</v>
      </c>
      <c r="P562" s="7">
        <f t="shared" si="262"/>
        <v>0</v>
      </c>
      <c r="Q562" s="7" t="e">
        <f t="shared" si="244"/>
        <v>#N/A</v>
      </c>
      <c r="R562" s="7">
        <f t="shared" si="256"/>
        <v>-452</v>
      </c>
      <c r="S562" s="7" t="e">
        <f t="shared" ref="S562:S625" si="269">IF($B$22="Design",AG562,AK562)</f>
        <v>#N/A</v>
      </c>
      <c r="T562" s="7">
        <f t="shared" ref="T562:T625" si="270">IF($B$22="Design",AH562,AL562)</f>
        <v>159.69619053877102</v>
      </c>
      <c r="U562" s="7" t="e">
        <f t="shared" ref="U562:U625" si="271">IF($C$39="yes",IF(NOT(ISNA(VLOOKUP(A562,$A$91:$B$100,2,FALSE))),VLOOKUP(A562,$A$91:$B$100,2,FALSE),NA()),NA())</f>
        <v>#N/A</v>
      </c>
      <c r="V562" s="7" t="e">
        <f t="shared" si="251"/>
        <v>#N/A</v>
      </c>
      <c r="W562" s="7" t="e">
        <f t="shared" si="252"/>
        <v>#N/A</v>
      </c>
      <c r="X562" s="7" t="e">
        <f t="shared" ref="X562:X625" si="272">IF($C$38="yes",IF(NOT(ISNA(VLOOKUP(A562,$B$103:$C$105,1,FALSE))),VLOOKUP(A562,$B$103:$C$105,2,FALSE),NA()),NA())</f>
        <v>#N/A</v>
      </c>
      <c r="Y562" s="7" t="e">
        <f t="shared" ref="Y562:Y625" si="273">IF($C$38="yes",IF(NOT(ISNA(VLOOKUP(A562,$B$106:$C$108,1,FALSE))),VLOOKUP(A562,$B$106:$C$108,2,FALSE),NA()),NA())</f>
        <v>#N/A</v>
      </c>
      <c r="Z562" s="7" t="e">
        <f t="shared" ref="Z562:Z625" si="274">IF($C$38="yes",IF(NOT(ISNA(VLOOKUP(A562,$D$103:$E$108,1,FALSE))),VLOOKUP(A562,$D$103:$E$108,2,FALSE),NA()),NA())</f>
        <v>#N/A</v>
      </c>
      <c r="AA562" s="7" t="e">
        <f t="shared" ref="AA562:AA625" si="275">IF($C$38="yes",IF(NOT(ISNA(VLOOKUP(A562,$F$103:$G$108,1,FALSE))),VLOOKUP(A562,$F$103:$G$108,2,FALSE),NA()),NA())</f>
        <v>#N/A</v>
      </c>
      <c r="AB562" s="7">
        <f t="shared" si="253"/>
        <v>319.39238107754204</v>
      </c>
      <c r="AC562" s="7">
        <f t="shared" si="255"/>
        <v>1.0243519815235294</v>
      </c>
      <c r="AD562" s="7" t="e">
        <f t="shared" si="254"/>
        <v>#N/A</v>
      </c>
      <c r="AG562" s="7" t="e">
        <f t="shared" si="245"/>
        <v>#N/A</v>
      </c>
      <c r="AH562" s="7">
        <f t="shared" si="246"/>
        <v>159.69619053877102</v>
      </c>
      <c r="AI562" s="7" t="e">
        <f t="shared" si="247"/>
        <v>#N/A</v>
      </c>
      <c r="AJ562" s="7">
        <f t="shared" si="248"/>
        <v>159.69619053877102</v>
      </c>
      <c r="AK562" s="7" t="e">
        <v>#N/A</v>
      </c>
      <c r="AL562" s="7">
        <v>161.34581739157511</v>
      </c>
      <c r="AN562" s="7" t="e">
        <f t="shared" si="249"/>
        <v>#N/A</v>
      </c>
      <c r="AO562" s="7" t="e">
        <f t="shared" si="250"/>
        <v>#N/A</v>
      </c>
      <c r="AP562" s="7" t="e">
        <v>#N/A</v>
      </c>
      <c r="AQ562" s="7" t="e">
        <v>#N/A</v>
      </c>
    </row>
    <row r="563" spans="1:43" outlineLevel="1">
      <c r="A563" s="95">
        <v>-451</v>
      </c>
      <c r="B563" s="8">
        <f t="shared" si="257"/>
        <v>220793.48555898666</v>
      </c>
      <c r="C563" s="9">
        <f t="shared" ref="C563:C626" si="276">spline($A$94:$A$96,$B$94:$B$96,A563)</f>
        <v>1205.8394595075524</v>
      </c>
      <c r="D563" s="9">
        <f t="shared" si="258"/>
        <v>159.91758103437746</v>
      </c>
      <c r="E563" s="9">
        <f t="shared" si="259"/>
        <v>206.03060113314936</v>
      </c>
      <c r="F563" s="6">
        <f t="shared" si="263"/>
        <v>0</v>
      </c>
      <c r="G563" s="7">
        <f t="shared" si="264"/>
        <v>0</v>
      </c>
      <c r="H563" s="7">
        <f t="shared" si="260"/>
        <v>1</v>
      </c>
      <c r="I563" s="7">
        <f t="shared" si="261"/>
        <v>0</v>
      </c>
      <c r="J563" s="7">
        <f t="shared" si="265"/>
        <v>1</v>
      </c>
      <c r="K563" s="7">
        <f t="shared" si="266"/>
        <v>1</v>
      </c>
      <c r="L563" s="7">
        <f t="shared" si="267"/>
        <v>1</v>
      </c>
      <c r="M563" s="7">
        <f t="shared" si="268"/>
        <v>1</v>
      </c>
      <c r="N563" s="7">
        <f t="shared" ref="N563:N626" si="277">IF(AND(J563=1,K563=0),($C$75^2-(A563-$A$93+IF($C$36="yes",$C$44,0)-$C$78-$C$75)^2)^0.5+T563-$C$77+IF($C$36="yes",$C$44,0),0)</f>
        <v>0</v>
      </c>
      <c r="O563" s="7">
        <f t="shared" ref="O563:O626" si="278">IF(AND(K563=1,L563=0),MAX($N$114:$N$814),0)</f>
        <v>0</v>
      </c>
      <c r="P563" s="7">
        <f t="shared" si="262"/>
        <v>0</v>
      </c>
      <c r="Q563" s="7" t="e">
        <f t="shared" ref="Q563:Q626" si="279">IF($C$37="yes",IF(SUM(N563:P563)&gt;0,SUM(N563:P563),NA()),NA())</f>
        <v>#N/A</v>
      </c>
      <c r="R563" s="7">
        <f t="shared" si="256"/>
        <v>-451</v>
      </c>
      <c r="S563" s="7" t="e">
        <f t="shared" si="269"/>
        <v>#N/A</v>
      </c>
      <c r="T563" s="7">
        <f t="shared" si="270"/>
        <v>159.91758103437746</v>
      </c>
      <c r="U563" s="7" t="e">
        <f t="shared" si="271"/>
        <v>#N/A</v>
      </c>
      <c r="V563" s="7" t="e">
        <f t="shared" si="251"/>
        <v>#N/A</v>
      </c>
      <c r="W563" s="7" t="e">
        <f t="shared" si="252"/>
        <v>#N/A</v>
      </c>
      <c r="X563" s="7" t="e">
        <f t="shared" si="272"/>
        <v>#N/A</v>
      </c>
      <c r="Y563" s="7" t="e">
        <f t="shared" si="273"/>
        <v>#N/A</v>
      </c>
      <c r="Z563" s="7" t="e">
        <f t="shared" si="274"/>
        <v>#N/A</v>
      </c>
      <c r="AA563" s="7" t="e">
        <f t="shared" si="275"/>
        <v>#N/A</v>
      </c>
      <c r="AB563" s="7">
        <f t="shared" si="253"/>
        <v>319.83516206875493</v>
      </c>
      <c r="AC563" s="7">
        <f t="shared" si="255"/>
        <v>1.0242137235679214</v>
      </c>
      <c r="AD563" s="7" t="e">
        <f t="shared" si="254"/>
        <v>#N/A</v>
      </c>
      <c r="AG563" s="7" t="e">
        <f t="shared" ref="AG563:AG626" si="280">IF(F563*B563=0,NA(),B563*F563)</f>
        <v>#N/A</v>
      </c>
      <c r="AH563" s="7">
        <f t="shared" ref="AH563:AH626" si="281">IF(SUMPRODUCT(C563:E563,G563:I563)=0,NA(),SUMPRODUCT(C563:E563,G563:I563))</f>
        <v>159.91758103437746</v>
      </c>
      <c r="AI563" s="7" t="e">
        <f t="shared" ref="AI563:AI626" si="282">IF(F563*B563=0,NA(),B563*F563)</f>
        <v>#N/A</v>
      </c>
      <c r="AJ563" s="7">
        <f t="shared" ref="AJ563:AJ626" si="283">IF(SUMPRODUCT(C563:E563,G563:I563)=0,NA(),SUMPRODUCT(C563:E563,G563:I563))</f>
        <v>159.91758103437746</v>
      </c>
      <c r="AK563" s="7" t="e">
        <v>#N/A</v>
      </c>
      <c r="AL563" s="7">
        <v>161.53391235987559</v>
      </c>
      <c r="AN563" s="7" t="e">
        <f t="shared" ref="AN563:AN626" si="284">IF($C$37="yes",Q563,NA())</f>
        <v>#N/A</v>
      </c>
      <c r="AO563" s="7" t="e">
        <f t="shared" ref="AO563:AO626" si="285">IF($C$37="yes",2*$L$107-AN563,NA())</f>
        <v>#N/A</v>
      </c>
      <c r="AP563" s="7" t="e">
        <v>#N/A</v>
      </c>
      <c r="AQ563" s="7" t="e">
        <v>#N/A</v>
      </c>
    </row>
    <row r="564" spans="1:43" outlineLevel="1">
      <c r="A564" s="95">
        <v>-450</v>
      </c>
      <c r="B564" s="8">
        <f t="shared" si="257"/>
        <v>225543.83665084344</v>
      </c>
      <c r="C564" s="9">
        <f t="shared" si="276"/>
        <v>1234.5207318949274</v>
      </c>
      <c r="D564" s="9">
        <f t="shared" si="258"/>
        <v>160.13833074334681</v>
      </c>
      <c r="E564" s="9">
        <f t="shared" si="259"/>
        <v>205.91505346659247</v>
      </c>
      <c r="F564" s="6">
        <f t="shared" si="263"/>
        <v>0</v>
      </c>
      <c r="G564" s="7">
        <f t="shared" si="264"/>
        <v>0</v>
      </c>
      <c r="H564" s="7">
        <f t="shared" si="260"/>
        <v>1</v>
      </c>
      <c r="I564" s="7">
        <f t="shared" si="261"/>
        <v>0</v>
      </c>
      <c r="J564" s="7">
        <f t="shared" si="265"/>
        <v>1</v>
      </c>
      <c r="K564" s="7">
        <f t="shared" si="266"/>
        <v>1</v>
      </c>
      <c r="L564" s="7">
        <f t="shared" si="267"/>
        <v>1</v>
      </c>
      <c r="M564" s="7">
        <f t="shared" si="268"/>
        <v>1</v>
      </c>
      <c r="N564" s="7">
        <f t="shared" si="277"/>
        <v>0</v>
      </c>
      <c r="O564" s="7">
        <f t="shared" si="278"/>
        <v>0</v>
      </c>
      <c r="P564" s="7">
        <f t="shared" si="262"/>
        <v>0</v>
      </c>
      <c r="Q564" s="7" t="e">
        <f t="shared" si="279"/>
        <v>#N/A</v>
      </c>
      <c r="R564" s="7">
        <f t="shared" si="256"/>
        <v>-450</v>
      </c>
      <c r="S564" s="7" t="e">
        <f t="shared" si="269"/>
        <v>#N/A</v>
      </c>
      <c r="T564" s="7">
        <f t="shared" si="270"/>
        <v>160.13833074334681</v>
      </c>
      <c r="U564" s="7" t="e">
        <f t="shared" si="271"/>
        <v>#N/A</v>
      </c>
      <c r="V564" s="7" t="e">
        <f t="shared" ref="V564:V627" si="286">IF(DesignMode="Design",AN564,AP564)</f>
        <v>#N/A</v>
      </c>
      <c r="W564" s="7" t="e">
        <f t="shared" ref="W564:W627" si="287">IF(DesignMode="Design",AO564,AQ564)</f>
        <v>#N/A</v>
      </c>
      <c r="X564" s="7" t="e">
        <f t="shared" si="272"/>
        <v>#N/A</v>
      </c>
      <c r="Y564" s="7" t="e">
        <f t="shared" si="273"/>
        <v>#N/A</v>
      </c>
      <c r="Z564" s="7" t="e">
        <f t="shared" si="274"/>
        <v>#N/A</v>
      </c>
      <c r="AA564" s="7" t="e">
        <f t="shared" si="275"/>
        <v>#N/A</v>
      </c>
      <c r="AB564" s="7">
        <f t="shared" ref="AB564:AB627" si="288">IF(NOT(ISNA(T564)),(R564-R563)*T564*2,0)</f>
        <v>320.27666148669363</v>
      </c>
      <c r="AC564" s="7">
        <f t="shared" si="255"/>
        <v>1.0240754044551861</v>
      </c>
      <c r="AD564" s="7" t="e">
        <f t="shared" ref="AD564:AD627" si="289">IF($C$39="yes",IF(OR(NOT(ISNA(U563)),NOT(ISNA(U565)),NOT(ISNA(U564))),(T564-T563)/(R564-R563)*width/1.4/2,NA()),NA())</f>
        <v>#N/A</v>
      </c>
      <c r="AG564" s="7" t="e">
        <f t="shared" si="280"/>
        <v>#N/A</v>
      </c>
      <c r="AH564" s="7">
        <f t="shared" si="281"/>
        <v>160.13833074334681</v>
      </c>
      <c r="AI564" s="7" t="e">
        <f t="shared" si="282"/>
        <v>#N/A</v>
      </c>
      <c r="AJ564" s="7">
        <f t="shared" si="283"/>
        <v>160.13833074334681</v>
      </c>
      <c r="AK564" s="7" t="e">
        <v>#N/A</v>
      </c>
      <c r="AL564" s="7">
        <v>161.72132279994273</v>
      </c>
      <c r="AN564" s="7" t="e">
        <f t="shared" si="284"/>
        <v>#N/A</v>
      </c>
      <c r="AO564" s="7" t="e">
        <f t="shared" si="285"/>
        <v>#N/A</v>
      </c>
      <c r="AP564" s="7" t="e">
        <v>#N/A</v>
      </c>
      <c r="AQ564" s="7" t="e">
        <v>#N/A</v>
      </c>
    </row>
    <row r="565" spans="1:43" outlineLevel="1">
      <c r="A565" s="95">
        <v>-449</v>
      </c>
      <c r="B565" s="8">
        <f t="shared" si="257"/>
        <v>230361.91371586712</v>
      </c>
      <c r="C565" s="9">
        <f t="shared" si="276"/>
        <v>1263.7160142174448</v>
      </c>
      <c r="D565" s="9">
        <f t="shared" si="258"/>
        <v>160.35842617627227</v>
      </c>
      <c r="E565" s="9">
        <f t="shared" si="259"/>
        <v>205.80034320903829</v>
      </c>
      <c r="F565" s="6">
        <f t="shared" si="263"/>
        <v>0</v>
      </c>
      <c r="G565" s="7">
        <f t="shared" si="264"/>
        <v>0</v>
      </c>
      <c r="H565" s="7">
        <f t="shared" si="260"/>
        <v>1</v>
      </c>
      <c r="I565" s="7">
        <f t="shared" si="261"/>
        <v>0</v>
      </c>
      <c r="J565" s="7">
        <f t="shared" si="265"/>
        <v>1</v>
      </c>
      <c r="K565" s="7">
        <f t="shared" si="266"/>
        <v>1</v>
      </c>
      <c r="L565" s="7">
        <f t="shared" si="267"/>
        <v>1</v>
      </c>
      <c r="M565" s="7">
        <f t="shared" si="268"/>
        <v>1</v>
      </c>
      <c r="N565" s="7">
        <f t="shared" si="277"/>
        <v>0</v>
      </c>
      <c r="O565" s="7">
        <f t="shared" si="278"/>
        <v>0</v>
      </c>
      <c r="P565" s="7">
        <f t="shared" si="262"/>
        <v>0</v>
      </c>
      <c r="Q565" s="7" t="e">
        <f t="shared" si="279"/>
        <v>#N/A</v>
      </c>
      <c r="R565" s="7">
        <f t="shared" si="256"/>
        <v>-449</v>
      </c>
      <c r="S565" s="7" t="e">
        <f t="shared" si="269"/>
        <v>#N/A</v>
      </c>
      <c r="T565" s="7">
        <f t="shared" si="270"/>
        <v>160.35842617627227</v>
      </c>
      <c r="U565" s="7" t="e">
        <f t="shared" si="271"/>
        <v>#N/A</v>
      </c>
      <c r="V565" s="7" t="e">
        <f t="shared" si="286"/>
        <v>#N/A</v>
      </c>
      <c r="W565" s="7" t="e">
        <f t="shared" si="287"/>
        <v>#N/A</v>
      </c>
      <c r="X565" s="7" t="e">
        <f t="shared" si="272"/>
        <v>#N/A</v>
      </c>
      <c r="Y565" s="7" t="e">
        <f t="shared" si="273"/>
        <v>#N/A</v>
      </c>
      <c r="Z565" s="7" t="e">
        <f t="shared" si="274"/>
        <v>#N/A</v>
      </c>
      <c r="AA565" s="7" t="e">
        <f t="shared" si="275"/>
        <v>#N/A</v>
      </c>
      <c r="AB565" s="7">
        <f t="shared" si="288"/>
        <v>320.71685235254455</v>
      </c>
      <c r="AC565" s="7">
        <f t="shared" ref="AC565:AC628" si="290">IF(NOT(OR(ISNA(T565),ISNA(T564))),((A565-A564)^2+(T565-T564)^2)^0.5,0)+IF(NOT(OR(ISNA(S565),ISNA(S564))),((A565-A564)^2+(S565-S564)^2)^0.5,0)</f>
        <v>1.0239345680240737</v>
      </c>
      <c r="AD565" s="7" t="e">
        <f t="shared" si="289"/>
        <v>#N/A</v>
      </c>
      <c r="AG565" s="7" t="e">
        <f t="shared" si="280"/>
        <v>#N/A</v>
      </c>
      <c r="AH565" s="7">
        <f t="shared" si="281"/>
        <v>160.35842617627227</v>
      </c>
      <c r="AI565" s="7" t="e">
        <f t="shared" si="282"/>
        <v>#N/A</v>
      </c>
      <c r="AJ565" s="7">
        <f t="shared" si="283"/>
        <v>160.35842617627227</v>
      </c>
      <c r="AK565" s="7" t="e">
        <v>#N/A</v>
      </c>
      <c r="AL565" s="7">
        <v>161.90802312153392</v>
      </c>
      <c r="AN565" s="7" t="e">
        <f t="shared" si="284"/>
        <v>#N/A</v>
      </c>
      <c r="AO565" s="7" t="e">
        <f t="shared" si="285"/>
        <v>#N/A</v>
      </c>
      <c r="AP565" s="7" t="e">
        <v>#N/A</v>
      </c>
      <c r="AQ565" s="7" t="e">
        <v>#N/A</v>
      </c>
    </row>
    <row r="566" spans="1:43" outlineLevel="1">
      <c r="A566" s="95">
        <v>-448</v>
      </c>
      <c r="B566" s="8">
        <f t="shared" si="257"/>
        <v>235248.28914662026</v>
      </c>
      <c r="C566" s="9">
        <f t="shared" si="276"/>
        <v>1293.4296905002429</v>
      </c>
      <c r="D566" s="9">
        <f t="shared" si="258"/>
        <v>160.57786528783907</v>
      </c>
      <c r="E566" s="9">
        <f t="shared" si="259"/>
        <v>205.68658985415587</v>
      </c>
      <c r="F566" s="6">
        <f t="shared" si="263"/>
        <v>0</v>
      </c>
      <c r="G566" s="7">
        <f t="shared" si="264"/>
        <v>0</v>
      </c>
      <c r="H566" s="7">
        <f t="shared" si="260"/>
        <v>1</v>
      </c>
      <c r="I566" s="7">
        <f t="shared" si="261"/>
        <v>0</v>
      </c>
      <c r="J566" s="7">
        <f t="shared" si="265"/>
        <v>1</v>
      </c>
      <c r="K566" s="7">
        <f t="shared" si="266"/>
        <v>1</v>
      </c>
      <c r="L566" s="7">
        <f t="shared" si="267"/>
        <v>1</v>
      </c>
      <c r="M566" s="7">
        <f t="shared" si="268"/>
        <v>1</v>
      </c>
      <c r="N566" s="7">
        <f t="shared" si="277"/>
        <v>0</v>
      </c>
      <c r="O566" s="7">
        <f t="shared" si="278"/>
        <v>0</v>
      </c>
      <c r="P566" s="7">
        <f t="shared" si="262"/>
        <v>0</v>
      </c>
      <c r="Q566" s="7" t="e">
        <f t="shared" si="279"/>
        <v>#N/A</v>
      </c>
      <c r="R566" s="7">
        <f t="shared" si="256"/>
        <v>-448</v>
      </c>
      <c r="S566" s="7" t="e">
        <f t="shared" si="269"/>
        <v>#N/A</v>
      </c>
      <c r="T566" s="7">
        <f t="shared" si="270"/>
        <v>160.57786528783907</v>
      </c>
      <c r="U566" s="7" t="e">
        <f t="shared" si="271"/>
        <v>#N/A</v>
      </c>
      <c r="V566" s="7" t="e">
        <f t="shared" si="286"/>
        <v>#N/A</v>
      </c>
      <c r="W566" s="7" t="e">
        <f t="shared" si="287"/>
        <v>#N/A</v>
      </c>
      <c r="X566" s="7" t="e">
        <f t="shared" si="272"/>
        <v>#N/A</v>
      </c>
      <c r="Y566" s="7" t="e">
        <f t="shared" si="273"/>
        <v>#N/A</v>
      </c>
      <c r="Z566" s="7" t="e">
        <f t="shared" si="274"/>
        <v>#N/A</v>
      </c>
      <c r="AA566" s="7" t="e">
        <f t="shared" si="275"/>
        <v>#N/A</v>
      </c>
      <c r="AB566" s="7">
        <f t="shared" si="288"/>
        <v>321.15573057567815</v>
      </c>
      <c r="AC566" s="7">
        <f t="shared" si="290"/>
        <v>1.0237936919542074</v>
      </c>
      <c r="AD566" s="7" t="e">
        <f t="shared" si="289"/>
        <v>#N/A</v>
      </c>
      <c r="AG566" s="7" t="e">
        <f t="shared" si="280"/>
        <v>#N/A</v>
      </c>
      <c r="AH566" s="7">
        <f t="shared" si="281"/>
        <v>160.57786528783907</v>
      </c>
      <c r="AI566" s="7" t="e">
        <f t="shared" si="282"/>
        <v>#N/A</v>
      </c>
      <c r="AJ566" s="7">
        <f t="shared" si="283"/>
        <v>160.57786528783907</v>
      </c>
      <c r="AK566" s="7" t="e">
        <v>#N/A</v>
      </c>
      <c r="AL566" s="7">
        <v>162.09403695469317</v>
      </c>
      <c r="AN566" s="7" t="e">
        <f t="shared" si="284"/>
        <v>#N/A</v>
      </c>
      <c r="AO566" s="7" t="e">
        <f t="shared" si="285"/>
        <v>#N/A</v>
      </c>
      <c r="AP566" s="7" t="e">
        <v>#N/A</v>
      </c>
      <c r="AQ566" s="7" t="e">
        <v>#N/A</v>
      </c>
    </row>
    <row r="567" spans="1:43" outlineLevel="1">
      <c r="A567" s="95">
        <v>-447</v>
      </c>
      <c r="B567" s="8">
        <f t="shared" si="257"/>
        <v>240203.35054597352</v>
      </c>
      <c r="C567" s="9">
        <f t="shared" si="276"/>
        <v>1323.6666448911001</v>
      </c>
      <c r="D567" s="9">
        <f t="shared" si="258"/>
        <v>160.79664221803509</v>
      </c>
      <c r="E567" s="9">
        <f t="shared" si="259"/>
        <v>205.5735466846775</v>
      </c>
      <c r="F567" s="6">
        <f t="shared" si="263"/>
        <v>0</v>
      </c>
      <c r="G567" s="7">
        <f t="shared" si="264"/>
        <v>0</v>
      </c>
      <c r="H567" s="7">
        <f t="shared" si="260"/>
        <v>1</v>
      </c>
      <c r="I567" s="7">
        <f t="shared" si="261"/>
        <v>0</v>
      </c>
      <c r="J567" s="7">
        <f t="shared" si="265"/>
        <v>1</v>
      </c>
      <c r="K567" s="7">
        <f t="shared" si="266"/>
        <v>1</v>
      </c>
      <c r="L567" s="7">
        <f t="shared" si="267"/>
        <v>1</v>
      </c>
      <c r="M567" s="7">
        <f t="shared" si="268"/>
        <v>1</v>
      </c>
      <c r="N567" s="7">
        <f t="shared" si="277"/>
        <v>0</v>
      </c>
      <c r="O567" s="7">
        <f t="shared" si="278"/>
        <v>0</v>
      </c>
      <c r="P567" s="7">
        <f t="shared" si="262"/>
        <v>0</v>
      </c>
      <c r="Q567" s="7" t="e">
        <f t="shared" si="279"/>
        <v>#N/A</v>
      </c>
      <c r="R567" s="7">
        <f t="shared" si="256"/>
        <v>-447</v>
      </c>
      <c r="S567" s="7" t="e">
        <f t="shared" si="269"/>
        <v>#N/A</v>
      </c>
      <c r="T567" s="7">
        <f t="shared" si="270"/>
        <v>160.79664221803509</v>
      </c>
      <c r="U567" s="7" t="e">
        <f t="shared" si="271"/>
        <v>#N/A</v>
      </c>
      <c r="V567" s="7" t="e">
        <f t="shared" si="286"/>
        <v>#N/A</v>
      </c>
      <c r="W567" s="7" t="e">
        <f t="shared" si="287"/>
        <v>#N/A</v>
      </c>
      <c r="X567" s="7" t="e">
        <f t="shared" si="272"/>
        <v>#N/A</v>
      </c>
      <c r="Y567" s="7" t="e">
        <f t="shared" si="273"/>
        <v>#N/A</v>
      </c>
      <c r="Z567" s="7" t="e">
        <f t="shared" si="274"/>
        <v>#N/A</v>
      </c>
      <c r="AA567" s="7" t="e">
        <f t="shared" si="275"/>
        <v>#N/A</v>
      </c>
      <c r="AB567" s="7">
        <f t="shared" si="288"/>
        <v>321.59328443607018</v>
      </c>
      <c r="AC567" s="7">
        <f t="shared" si="290"/>
        <v>1.0236519648718463</v>
      </c>
      <c r="AD567" s="7" t="e">
        <f t="shared" si="289"/>
        <v>#N/A</v>
      </c>
      <c r="AG567" s="7" t="e">
        <f t="shared" si="280"/>
        <v>#N/A</v>
      </c>
      <c r="AH567" s="7">
        <f t="shared" si="281"/>
        <v>160.79664221803509</v>
      </c>
      <c r="AI567" s="7" t="e">
        <f t="shared" si="282"/>
        <v>#N/A</v>
      </c>
      <c r="AJ567" s="7">
        <f t="shared" si="283"/>
        <v>160.79664221803509</v>
      </c>
      <c r="AK567" s="7" t="e">
        <v>#N/A</v>
      </c>
      <c r="AL567" s="7">
        <v>162.27935747543398</v>
      </c>
      <c r="AN567" s="7" t="e">
        <f t="shared" si="284"/>
        <v>#N/A</v>
      </c>
      <c r="AO567" s="7" t="e">
        <f t="shared" si="285"/>
        <v>#N/A</v>
      </c>
      <c r="AP567" s="7" t="e">
        <v>#N/A</v>
      </c>
      <c r="AQ567" s="7" t="e">
        <v>#N/A</v>
      </c>
    </row>
    <row r="568" spans="1:43" outlineLevel="1">
      <c r="A568" s="95">
        <v>-446</v>
      </c>
      <c r="B568" s="8">
        <f t="shared" si="257"/>
        <v>245227.67291927338</v>
      </c>
      <c r="C568" s="9">
        <f t="shared" si="276"/>
        <v>1354.4312435337533</v>
      </c>
      <c r="D568" s="9">
        <f t="shared" si="258"/>
        <v>161.01475110684811</v>
      </c>
      <c r="E568" s="9">
        <f t="shared" si="259"/>
        <v>205.46145526458491</v>
      </c>
      <c r="F568" s="6">
        <f t="shared" si="263"/>
        <v>0</v>
      </c>
      <c r="G568" s="7">
        <f t="shared" si="264"/>
        <v>0</v>
      </c>
      <c r="H568" s="7">
        <f t="shared" si="260"/>
        <v>1</v>
      </c>
      <c r="I568" s="7">
        <f t="shared" si="261"/>
        <v>0</v>
      </c>
      <c r="J568" s="7">
        <f t="shared" si="265"/>
        <v>1</v>
      </c>
      <c r="K568" s="7">
        <f t="shared" si="266"/>
        <v>1</v>
      </c>
      <c r="L568" s="7">
        <f t="shared" si="267"/>
        <v>1</v>
      </c>
      <c r="M568" s="7">
        <f t="shared" si="268"/>
        <v>1</v>
      </c>
      <c r="N568" s="7">
        <f t="shared" si="277"/>
        <v>0</v>
      </c>
      <c r="O568" s="7">
        <f t="shared" si="278"/>
        <v>0</v>
      </c>
      <c r="P568" s="7">
        <f t="shared" si="262"/>
        <v>0</v>
      </c>
      <c r="Q568" s="7" t="e">
        <f t="shared" si="279"/>
        <v>#N/A</v>
      </c>
      <c r="R568" s="7">
        <f t="shared" si="256"/>
        <v>-446</v>
      </c>
      <c r="S568" s="7" t="e">
        <f t="shared" si="269"/>
        <v>#N/A</v>
      </c>
      <c r="T568" s="7">
        <f t="shared" si="270"/>
        <v>161.01475110684811</v>
      </c>
      <c r="U568" s="7" t="e">
        <f t="shared" si="271"/>
        <v>#N/A</v>
      </c>
      <c r="V568" s="7" t="e">
        <f t="shared" si="286"/>
        <v>#N/A</v>
      </c>
      <c r="W568" s="7" t="e">
        <f t="shared" si="287"/>
        <v>#N/A</v>
      </c>
      <c r="X568" s="7" t="e">
        <f t="shared" si="272"/>
        <v>#N/A</v>
      </c>
      <c r="Y568" s="7" t="e">
        <f t="shared" si="273"/>
        <v>#N/A</v>
      </c>
      <c r="Z568" s="7" t="e">
        <f t="shared" si="274"/>
        <v>#N/A</v>
      </c>
      <c r="AA568" s="7" t="e">
        <f t="shared" si="275"/>
        <v>#N/A</v>
      </c>
      <c r="AB568" s="7">
        <f t="shared" si="288"/>
        <v>322.02950221369622</v>
      </c>
      <c r="AC568" s="7">
        <f t="shared" si="290"/>
        <v>1.0235093977972309</v>
      </c>
      <c r="AD568" s="7" t="e">
        <f t="shared" si="289"/>
        <v>#N/A</v>
      </c>
      <c r="AG568" s="7" t="e">
        <f t="shared" si="280"/>
        <v>#N/A</v>
      </c>
      <c r="AH568" s="7">
        <f t="shared" si="281"/>
        <v>161.01475110684811</v>
      </c>
      <c r="AI568" s="7" t="e">
        <f t="shared" si="282"/>
        <v>#N/A</v>
      </c>
      <c r="AJ568" s="7">
        <f t="shared" si="283"/>
        <v>161.01475110684811</v>
      </c>
      <c r="AK568" s="7" t="e">
        <v>#N/A</v>
      </c>
      <c r="AL568" s="7">
        <v>162.46398951577066</v>
      </c>
      <c r="AN568" s="7" t="e">
        <f t="shared" si="284"/>
        <v>#N/A</v>
      </c>
      <c r="AO568" s="7" t="e">
        <f t="shared" si="285"/>
        <v>#N/A</v>
      </c>
      <c r="AP568" s="7" t="e">
        <v>#N/A</v>
      </c>
      <c r="AQ568" s="7" t="e">
        <v>#N/A</v>
      </c>
    </row>
    <row r="569" spans="1:43" outlineLevel="1">
      <c r="A569" s="95">
        <v>-445</v>
      </c>
      <c r="B569" s="8">
        <f t="shared" si="257"/>
        <v>250321.68995162041</v>
      </c>
      <c r="C569" s="9">
        <f t="shared" si="276"/>
        <v>1385.7283886163291</v>
      </c>
      <c r="D569" s="9">
        <f t="shared" si="258"/>
        <v>161.23218609426604</v>
      </c>
      <c r="E569" s="9">
        <f t="shared" si="259"/>
        <v>205.35006887661004</v>
      </c>
      <c r="F569" s="6">
        <f t="shared" si="263"/>
        <v>0</v>
      </c>
      <c r="G569" s="7">
        <f t="shared" si="264"/>
        <v>0</v>
      </c>
      <c r="H569" s="7">
        <f t="shared" si="260"/>
        <v>1</v>
      </c>
      <c r="I569" s="7">
        <f t="shared" si="261"/>
        <v>0</v>
      </c>
      <c r="J569" s="7">
        <f t="shared" si="265"/>
        <v>1</v>
      </c>
      <c r="K569" s="7">
        <f t="shared" si="266"/>
        <v>1</v>
      </c>
      <c r="L569" s="7">
        <f t="shared" si="267"/>
        <v>1</v>
      </c>
      <c r="M569" s="7">
        <f t="shared" si="268"/>
        <v>1</v>
      </c>
      <c r="N569" s="7">
        <f t="shared" si="277"/>
        <v>0</v>
      </c>
      <c r="O569" s="7">
        <f t="shared" si="278"/>
        <v>0</v>
      </c>
      <c r="P569" s="7">
        <f t="shared" si="262"/>
        <v>0</v>
      </c>
      <c r="Q569" s="7" t="e">
        <f t="shared" si="279"/>
        <v>#N/A</v>
      </c>
      <c r="R569" s="7">
        <f t="shared" ref="R569:R632" si="291">A569</f>
        <v>-445</v>
      </c>
      <c r="S569" s="7" t="e">
        <f t="shared" si="269"/>
        <v>#N/A</v>
      </c>
      <c r="T569" s="7">
        <f t="shared" si="270"/>
        <v>161.23218609426604</v>
      </c>
      <c r="U569" s="7" t="e">
        <f t="shared" si="271"/>
        <v>#N/A</v>
      </c>
      <c r="V569" s="7" t="e">
        <f t="shared" si="286"/>
        <v>#N/A</v>
      </c>
      <c r="W569" s="7" t="e">
        <f t="shared" si="287"/>
        <v>#N/A</v>
      </c>
      <c r="X569" s="7" t="e">
        <f t="shared" si="272"/>
        <v>#N/A</v>
      </c>
      <c r="Y569" s="7" t="e">
        <f t="shared" si="273"/>
        <v>#N/A</v>
      </c>
      <c r="Z569" s="7" t="e">
        <f t="shared" si="274"/>
        <v>#N/A</v>
      </c>
      <c r="AA569" s="7" t="e">
        <f t="shared" si="275"/>
        <v>#N/A</v>
      </c>
      <c r="AB569" s="7">
        <f t="shared" si="288"/>
        <v>322.46437218853208</v>
      </c>
      <c r="AC569" s="7">
        <f t="shared" si="290"/>
        <v>1.0233660018553654</v>
      </c>
      <c r="AD569" s="7" t="e">
        <f t="shared" si="289"/>
        <v>#N/A</v>
      </c>
      <c r="AG569" s="7" t="e">
        <f t="shared" si="280"/>
        <v>#N/A</v>
      </c>
      <c r="AH569" s="7">
        <f t="shared" si="281"/>
        <v>161.23218609426604</v>
      </c>
      <c r="AI569" s="7" t="e">
        <f t="shared" si="282"/>
        <v>#N/A</v>
      </c>
      <c r="AJ569" s="7">
        <f t="shared" si="283"/>
        <v>161.23218609426604</v>
      </c>
      <c r="AK569" s="7" t="e">
        <v>#N/A</v>
      </c>
      <c r="AL569" s="7">
        <v>162.64792623590327</v>
      </c>
      <c r="AN569" s="7" t="e">
        <f t="shared" si="284"/>
        <v>#N/A</v>
      </c>
      <c r="AO569" s="7" t="e">
        <f t="shared" si="285"/>
        <v>#N/A</v>
      </c>
      <c r="AP569" s="7" t="e">
        <v>#N/A</v>
      </c>
      <c r="AQ569" s="7" t="e">
        <v>#N/A</v>
      </c>
    </row>
    <row r="570" spans="1:43" outlineLevel="1">
      <c r="A570" s="95">
        <v>-444</v>
      </c>
      <c r="B570" s="8">
        <f t="shared" si="257"/>
        <v>255485.83315776807</v>
      </c>
      <c r="C570" s="9">
        <f t="shared" si="276"/>
        <v>1417.5624280832708</v>
      </c>
      <c r="D570" s="9">
        <f t="shared" si="258"/>
        <v>161.44894132027676</v>
      </c>
      <c r="E570" s="9">
        <f t="shared" si="259"/>
        <v>205.23962908473453</v>
      </c>
      <c r="F570" s="6">
        <f t="shared" si="263"/>
        <v>0</v>
      </c>
      <c r="G570" s="7">
        <f t="shared" si="264"/>
        <v>0</v>
      </c>
      <c r="H570" s="7">
        <f t="shared" si="260"/>
        <v>1</v>
      </c>
      <c r="I570" s="7">
        <f t="shared" si="261"/>
        <v>0</v>
      </c>
      <c r="J570" s="7">
        <f t="shared" si="265"/>
        <v>1</v>
      </c>
      <c r="K570" s="7">
        <f t="shared" si="266"/>
        <v>1</v>
      </c>
      <c r="L570" s="7">
        <f t="shared" si="267"/>
        <v>1</v>
      </c>
      <c r="M570" s="7">
        <f t="shared" si="268"/>
        <v>1</v>
      </c>
      <c r="N570" s="7">
        <f t="shared" si="277"/>
        <v>0</v>
      </c>
      <c r="O570" s="7">
        <f t="shared" si="278"/>
        <v>0</v>
      </c>
      <c r="P570" s="7">
        <f t="shared" si="262"/>
        <v>0</v>
      </c>
      <c r="Q570" s="7" t="e">
        <f t="shared" si="279"/>
        <v>#N/A</v>
      </c>
      <c r="R570" s="7">
        <f t="shared" si="291"/>
        <v>-444</v>
      </c>
      <c r="S570" s="7" t="e">
        <f t="shared" si="269"/>
        <v>#N/A</v>
      </c>
      <c r="T570" s="7">
        <f t="shared" si="270"/>
        <v>161.44894132027676</v>
      </c>
      <c r="U570" s="7" t="e">
        <f t="shared" si="271"/>
        <v>#N/A</v>
      </c>
      <c r="V570" s="7" t="e">
        <f t="shared" si="286"/>
        <v>#N/A</v>
      </c>
      <c r="W570" s="7" t="e">
        <f t="shared" si="287"/>
        <v>#N/A</v>
      </c>
      <c r="X570" s="7" t="e">
        <f t="shared" si="272"/>
        <v>#N/A</v>
      </c>
      <c r="Y570" s="7" t="e">
        <f t="shared" si="273"/>
        <v>#N/A</v>
      </c>
      <c r="Z570" s="7" t="e">
        <f t="shared" si="274"/>
        <v>#N/A</v>
      </c>
      <c r="AA570" s="7" t="e">
        <f t="shared" si="275"/>
        <v>#N/A</v>
      </c>
      <c r="AB570" s="7">
        <f t="shared" si="288"/>
        <v>322.89788264055352</v>
      </c>
      <c r="AC570" s="7">
        <f t="shared" si="290"/>
        <v>1.0232217882761085</v>
      </c>
      <c r="AD570" s="7" t="e">
        <f t="shared" si="289"/>
        <v>#N/A</v>
      </c>
      <c r="AG570" s="7" t="e">
        <f t="shared" si="280"/>
        <v>#N/A</v>
      </c>
      <c r="AH570" s="7">
        <f t="shared" si="281"/>
        <v>161.44894132027676</v>
      </c>
      <c r="AI570" s="7" t="e">
        <f t="shared" si="282"/>
        <v>#N/A</v>
      </c>
      <c r="AJ570" s="7">
        <f t="shared" si="283"/>
        <v>161.44894132027676</v>
      </c>
      <c r="AK570" s="7" t="e">
        <v>#N/A</v>
      </c>
      <c r="AL570" s="7">
        <v>162.83119137656911</v>
      </c>
      <c r="AN570" s="7" t="e">
        <f t="shared" si="284"/>
        <v>#N/A</v>
      </c>
      <c r="AO570" s="7" t="e">
        <f t="shared" si="285"/>
        <v>#N/A</v>
      </c>
      <c r="AP570" s="7" t="e">
        <v>#N/A</v>
      </c>
      <c r="AQ570" s="7" t="e">
        <v>#N/A</v>
      </c>
    </row>
    <row r="571" spans="1:43" outlineLevel="1">
      <c r="A571" s="95">
        <v>-443</v>
      </c>
      <c r="B571" s="8">
        <f t="shared" si="257"/>
        <v>260720.68104272097</v>
      </c>
      <c r="C571" s="9">
        <f t="shared" si="276"/>
        <v>1449.9381300520126</v>
      </c>
      <c r="D571" s="9">
        <f t="shared" si="258"/>
        <v>161.66501283221677</v>
      </c>
      <c r="E571" s="9">
        <f t="shared" si="259"/>
        <v>205.12988917169073</v>
      </c>
      <c r="F571" s="6">
        <f t="shared" si="263"/>
        <v>0</v>
      </c>
      <c r="G571" s="7">
        <f t="shared" si="264"/>
        <v>0</v>
      </c>
      <c r="H571" s="7">
        <f t="shared" si="260"/>
        <v>1</v>
      </c>
      <c r="I571" s="7">
        <f t="shared" si="261"/>
        <v>0</v>
      </c>
      <c r="J571" s="7">
        <f t="shared" si="265"/>
        <v>1</v>
      </c>
      <c r="K571" s="7">
        <f t="shared" si="266"/>
        <v>1</v>
      </c>
      <c r="L571" s="7">
        <f t="shared" si="267"/>
        <v>1</v>
      </c>
      <c r="M571" s="7">
        <f t="shared" si="268"/>
        <v>1</v>
      </c>
      <c r="N571" s="7">
        <f t="shared" si="277"/>
        <v>0</v>
      </c>
      <c r="O571" s="7">
        <f t="shared" si="278"/>
        <v>0</v>
      </c>
      <c r="P571" s="7">
        <f t="shared" si="262"/>
        <v>0</v>
      </c>
      <c r="Q571" s="7" t="e">
        <f t="shared" si="279"/>
        <v>#N/A</v>
      </c>
      <c r="R571" s="7">
        <f t="shared" si="291"/>
        <v>-443</v>
      </c>
      <c r="S571" s="7" t="e">
        <f t="shared" si="269"/>
        <v>#N/A</v>
      </c>
      <c r="T571" s="7">
        <f t="shared" si="270"/>
        <v>161.66501283221677</v>
      </c>
      <c r="U571" s="7" t="e">
        <f t="shared" si="271"/>
        <v>#N/A</v>
      </c>
      <c r="V571" s="7" t="e">
        <f t="shared" si="286"/>
        <v>#N/A</v>
      </c>
      <c r="W571" s="7" t="e">
        <f t="shared" si="287"/>
        <v>#N/A</v>
      </c>
      <c r="X571" s="7" t="e">
        <f t="shared" si="272"/>
        <v>#N/A</v>
      </c>
      <c r="Y571" s="7" t="e">
        <f t="shared" si="273"/>
        <v>#N/A</v>
      </c>
      <c r="Z571" s="7" t="e">
        <f t="shared" si="274"/>
        <v>#N/A</v>
      </c>
      <c r="AA571" s="7" t="e">
        <f t="shared" si="275"/>
        <v>#N/A</v>
      </c>
      <c r="AB571" s="7">
        <f t="shared" si="288"/>
        <v>323.33002566443355</v>
      </c>
      <c r="AC571" s="7">
        <f t="shared" si="290"/>
        <v>1.0230771712202575</v>
      </c>
      <c r="AD571" s="7" t="e">
        <f t="shared" si="289"/>
        <v>#N/A</v>
      </c>
      <c r="AG571" s="7" t="e">
        <f t="shared" si="280"/>
        <v>#N/A</v>
      </c>
      <c r="AH571" s="7">
        <f t="shared" si="281"/>
        <v>161.66501283221677</v>
      </c>
      <c r="AI571" s="7" t="e">
        <f t="shared" si="282"/>
        <v>#N/A</v>
      </c>
      <c r="AJ571" s="7">
        <f t="shared" si="283"/>
        <v>161.66501283221677</v>
      </c>
      <c r="AK571" s="7" t="e">
        <v>#N/A</v>
      </c>
      <c r="AL571" s="7">
        <v>163.01375915776589</v>
      </c>
      <c r="AN571" s="7" t="e">
        <f t="shared" si="284"/>
        <v>#N/A</v>
      </c>
      <c r="AO571" s="7" t="e">
        <f t="shared" si="285"/>
        <v>#N/A</v>
      </c>
      <c r="AP571" s="7" t="e">
        <v>#N/A</v>
      </c>
      <c r="AQ571" s="7" t="e">
        <v>#N/A</v>
      </c>
    </row>
    <row r="572" spans="1:43" outlineLevel="1">
      <c r="A572" s="95">
        <v>-442</v>
      </c>
      <c r="B572" s="8">
        <f t="shared" si="257"/>
        <v>266026.61505106953</v>
      </c>
      <c r="C572" s="9">
        <f t="shared" si="276"/>
        <v>1482.8602812366062</v>
      </c>
      <c r="D572" s="9">
        <f t="shared" si="258"/>
        <v>161.88039095537667</v>
      </c>
      <c r="E572" s="9">
        <f t="shared" si="259"/>
        <v>205.0210907014602</v>
      </c>
      <c r="F572" s="6">
        <f t="shared" si="263"/>
        <v>0</v>
      </c>
      <c r="G572" s="7">
        <f t="shared" si="264"/>
        <v>0</v>
      </c>
      <c r="H572" s="7">
        <f t="shared" si="260"/>
        <v>1</v>
      </c>
      <c r="I572" s="7">
        <f t="shared" si="261"/>
        <v>0</v>
      </c>
      <c r="J572" s="7">
        <f t="shared" si="265"/>
        <v>1</v>
      </c>
      <c r="K572" s="7">
        <f t="shared" si="266"/>
        <v>1</v>
      </c>
      <c r="L572" s="7">
        <f t="shared" si="267"/>
        <v>1</v>
      </c>
      <c r="M572" s="7">
        <f t="shared" si="268"/>
        <v>1</v>
      </c>
      <c r="N572" s="7">
        <f t="shared" si="277"/>
        <v>0</v>
      </c>
      <c r="O572" s="7">
        <f t="shared" si="278"/>
        <v>0</v>
      </c>
      <c r="P572" s="7">
        <f t="shared" si="262"/>
        <v>0</v>
      </c>
      <c r="Q572" s="7" t="e">
        <f t="shared" si="279"/>
        <v>#N/A</v>
      </c>
      <c r="R572" s="7">
        <f t="shared" si="291"/>
        <v>-442</v>
      </c>
      <c r="S572" s="7" t="e">
        <f t="shared" si="269"/>
        <v>#N/A</v>
      </c>
      <c r="T572" s="7">
        <f t="shared" si="270"/>
        <v>161.88039095537667</v>
      </c>
      <c r="U572" s="7" t="e">
        <f t="shared" si="271"/>
        <v>#N/A</v>
      </c>
      <c r="V572" s="7" t="e">
        <f t="shared" si="286"/>
        <v>#N/A</v>
      </c>
      <c r="W572" s="7" t="e">
        <f t="shared" si="287"/>
        <v>#N/A</v>
      </c>
      <c r="X572" s="7" t="e">
        <f t="shared" si="272"/>
        <v>#N/A</v>
      </c>
      <c r="Y572" s="7" t="e">
        <f t="shared" si="273"/>
        <v>#N/A</v>
      </c>
      <c r="Z572" s="7" t="e">
        <f t="shared" si="274"/>
        <v>#N/A</v>
      </c>
      <c r="AA572" s="7" t="e">
        <f t="shared" si="275"/>
        <v>#N/A</v>
      </c>
      <c r="AB572" s="7">
        <f t="shared" si="288"/>
        <v>323.76078191075334</v>
      </c>
      <c r="AC572" s="7">
        <f t="shared" si="290"/>
        <v>1.0229309536502835</v>
      </c>
      <c r="AD572" s="7" t="e">
        <f t="shared" si="289"/>
        <v>#N/A</v>
      </c>
      <c r="AG572" s="7" t="e">
        <f t="shared" si="280"/>
        <v>#N/A</v>
      </c>
      <c r="AH572" s="7">
        <f t="shared" si="281"/>
        <v>161.88039095537667</v>
      </c>
      <c r="AI572" s="7" t="e">
        <f t="shared" si="282"/>
        <v>#N/A</v>
      </c>
      <c r="AJ572" s="7">
        <f t="shared" si="283"/>
        <v>161.88039095537667</v>
      </c>
      <c r="AK572" s="7" t="e">
        <v>#N/A</v>
      </c>
      <c r="AL572" s="7">
        <v>163.19564567517003</v>
      </c>
      <c r="AN572" s="7" t="e">
        <f t="shared" si="284"/>
        <v>#N/A</v>
      </c>
      <c r="AO572" s="7" t="e">
        <f t="shared" si="285"/>
        <v>#N/A</v>
      </c>
      <c r="AP572" s="7" t="e">
        <v>#N/A</v>
      </c>
      <c r="AQ572" s="7" t="e">
        <v>#N/A</v>
      </c>
    </row>
    <row r="573" spans="1:43" outlineLevel="1">
      <c r="A573" s="95">
        <v>-441</v>
      </c>
      <c r="B573" s="8">
        <f t="shared" si="257"/>
        <v>271404.21639227867</v>
      </c>
      <c r="C573" s="9">
        <f t="shared" si="276"/>
        <v>1516.3332016865493</v>
      </c>
      <c r="D573" s="9">
        <f t="shared" si="258"/>
        <v>162.09507364444161</v>
      </c>
      <c r="E573" s="9">
        <f t="shared" si="259"/>
        <v>204.9129869567752</v>
      </c>
      <c r="F573" s="6">
        <f t="shared" si="263"/>
        <v>0</v>
      </c>
      <c r="G573" s="7">
        <f t="shared" si="264"/>
        <v>0</v>
      </c>
      <c r="H573" s="7">
        <f t="shared" si="260"/>
        <v>1</v>
      </c>
      <c r="I573" s="7">
        <f t="shared" si="261"/>
        <v>0</v>
      </c>
      <c r="J573" s="7">
        <f t="shared" si="265"/>
        <v>1</v>
      </c>
      <c r="K573" s="7">
        <f t="shared" si="266"/>
        <v>1</v>
      </c>
      <c r="L573" s="7">
        <f t="shared" si="267"/>
        <v>1</v>
      </c>
      <c r="M573" s="7">
        <f t="shared" si="268"/>
        <v>1</v>
      </c>
      <c r="N573" s="7">
        <f t="shared" si="277"/>
        <v>0</v>
      </c>
      <c r="O573" s="7">
        <f t="shared" si="278"/>
        <v>0</v>
      </c>
      <c r="P573" s="7">
        <f t="shared" si="262"/>
        <v>0</v>
      </c>
      <c r="Q573" s="7" t="e">
        <f t="shared" si="279"/>
        <v>#N/A</v>
      </c>
      <c r="R573" s="7">
        <f t="shared" si="291"/>
        <v>-441</v>
      </c>
      <c r="S573" s="7" t="e">
        <f t="shared" si="269"/>
        <v>#N/A</v>
      </c>
      <c r="T573" s="7">
        <f t="shared" si="270"/>
        <v>162.09507364444161</v>
      </c>
      <c r="U573" s="7" t="e">
        <f t="shared" si="271"/>
        <v>#N/A</v>
      </c>
      <c r="V573" s="7" t="e">
        <f t="shared" si="286"/>
        <v>#N/A</v>
      </c>
      <c r="W573" s="7" t="e">
        <f t="shared" si="287"/>
        <v>#N/A</v>
      </c>
      <c r="X573" s="7" t="e">
        <f t="shared" si="272"/>
        <v>#N/A</v>
      </c>
      <c r="Y573" s="7" t="e">
        <f t="shared" si="273"/>
        <v>#N/A</v>
      </c>
      <c r="Z573" s="7" t="e">
        <f t="shared" si="274"/>
        <v>#N/A</v>
      </c>
      <c r="AA573" s="7" t="e">
        <f t="shared" si="275"/>
        <v>#N/A</v>
      </c>
      <c r="AB573" s="7">
        <f t="shared" si="288"/>
        <v>324.19014728888322</v>
      </c>
      <c r="AC573" s="7">
        <f t="shared" si="290"/>
        <v>1.0227847559404448</v>
      </c>
      <c r="AD573" s="7" t="e">
        <f t="shared" si="289"/>
        <v>#N/A</v>
      </c>
      <c r="AG573" s="7" t="e">
        <f t="shared" si="280"/>
        <v>#N/A</v>
      </c>
      <c r="AH573" s="7">
        <f t="shared" si="281"/>
        <v>162.09507364444161</v>
      </c>
      <c r="AI573" s="7" t="e">
        <f t="shared" si="282"/>
        <v>#N/A</v>
      </c>
      <c r="AJ573" s="7">
        <f t="shared" si="283"/>
        <v>162.09507364444161</v>
      </c>
      <c r="AK573" s="7" t="e">
        <v>#N/A</v>
      </c>
      <c r="AL573" s="7">
        <v>163.3768670868287</v>
      </c>
      <c r="AN573" s="7" t="e">
        <f t="shared" si="284"/>
        <v>#N/A</v>
      </c>
      <c r="AO573" s="7" t="e">
        <f t="shared" si="285"/>
        <v>#N/A</v>
      </c>
      <c r="AP573" s="7" t="e">
        <v>#N/A</v>
      </c>
      <c r="AQ573" s="7" t="e">
        <v>#N/A</v>
      </c>
    </row>
    <row r="574" spans="1:43" outlineLevel="1">
      <c r="A574" s="95">
        <v>-440</v>
      </c>
      <c r="B574" s="8">
        <f t="shared" si="257"/>
        <v>276853.91590498999</v>
      </c>
      <c r="C574" s="9">
        <f t="shared" si="276"/>
        <v>1550.361840081571</v>
      </c>
      <c r="D574" s="9">
        <f t="shared" si="258"/>
        <v>162.30905122470213</v>
      </c>
      <c r="E574" s="9">
        <f t="shared" si="259"/>
        <v>204.80581950161738</v>
      </c>
      <c r="F574" s="6">
        <f t="shared" si="263"/>
        <v>0</v>
      </c>
      <c r="G574" s="7">
        <f t="shared" si="264"/>
        <v>0</v>
      </c>
      <c r="H574" s="7">
        <f t="shared" si="260"/>
        <v>1</v>
      </c>
      <c r="I574" s="7">
        <f t="shared" si="261"/>
        <v>0</v>
      </c>
      <c r="J574" s="7">
        <f t="shared" si="265"/>
        <v>1</v>
      </c>
      <c r="K574" s="7">
        <f t="shared" si="266"/>
        <v>1</v>
      </c>
      <c r="L574" s="7">
        <f t="shared" si="267"/>
        <v>1</v>
      </c>
      <c r="M574" s="7">
        <f t="shared" si="268"/>
        <v>1</v>
      </c>
      <c r="N574" s="7">
        <f t="shared" si="277"/>
        <v>0</v>
      </c>
      <c r="O574" s="7">
        <f t="shared" si="278"/>
        <v>0</v>
      </c>
      <c r="P574" s="7">
        <f t="shared" si="262"/>
        <v>0</v>
      </c>
      <c r="Q574" s="7" t="e">
        <f t="shared" si="279"/>
        <v>#N/A</v>
      </c>
      <c r="R574" s="7">
        <f t="shared" si="291"/>
        <v>-440</v>
      </c>
      <c r="S574" s="7" t="e">
        <f t="shared" si="269"/>
        <v>#N/A</v>
      </c>
      <c r="T574" s="7">
        <f t="shared" si="270"/>
        <v>162.30905122470213</v>
      </c>
      <c r="U574" s="7" t="e">
        <f t="shared" si="271"/>
        <v>#N/A</v>
      </c>
      <c r="V574" s="7" t="e">
        <f t="shared" si="286"/>
        <v>#N/A</v>
      </c>
      <c r="W574" s="7" t="e">
        <f t="shared" si="287"/>
        <v>#N/A</v>
      </c>
      <c r="X574" s="7" t="e">
        <f t="shared" si="272"/>
        <v>#N/A</v>
      </c>
      <c r="Y574" s="7" t="e">
        <f t="shared" si="273"/>
        <v>#N/A</v>
      </c>
      <c r="Z574" s="7" t="e">
        <f t="shared" si="274"/>
        <v>#N/A</v>
      </c>
      <c r="AA574" s="7" t="e">
        <f t="shared" si="275"/>
        <v>#N/A</v>
      </c>
      <c r="AB574" s="7">
        <f t="shared" si="288"/>
        <v>324.61810244940426</v>
      </c>
      <c r="AC574" s="7">
        <f t="shared" si="290"/>
        <v>1.0226369858626017</v>
      </c>
      <c r="AD574" s="7" t="e">
        <f t="shared" si="289"/>
        <v>#N/A</v>
      </c>
      <c r="AG574" s="7" t="e">
        <f t="shared" si="280"/>
        <v>#N/A</v>
      </c>
      <c r="AH574" s="7">
        <f t="shared" si="281"/>
        <v>162.30905122470213</v>
      </c>
      <c r="AI574" s="7" t="e">
        <f t="shared" si="282"/>
        <v>#N/A</v>
      </c>
      <c r="AJ574" s="7">
        <f t="shared" si="283"/>
        <v>162.30905122470213</v>
      </c>
      <c r="AK574" s="7" t="e">
        <v>#N/A</v>
      </c>
      <c r="AL574" s="7">
        <v>163.55739751918372</v>
      </c>
      <c r="AN574" s="7" t="e">
        <f t="shared" si="284"/>
        <v>#N/A</v>
      </c>
      <c r="AO574" s="7" t="e">
        <f t="shared" si="285"/>
        <v>#N/A</v>
      </c>
      <c r="AP574" s="7" t="e">
        <v>#N/A</v>
      </c>
      <c r="AQ574" s="7" t="e">
        <v>#N/A</v>
      </c>
    </row>
    <row r="575" spans="1:43" outlineLevel="1">
      <c r="A575" s="95">
        <v>-439</v>
      </c>
      <c r="B575" s="8">
        <f t="shared" si="257"/>
        <v>282376.1411892586</v>
      </c>
      <c r="C575" s="9">
        <f t="shared" si="276"/>
        <v>1584.9504974771478</v>
      </c>
      <c r="D575" s="9">
        <f t="shared" si="258"/>
        <v>162.52231974349485</v>
      </c>
      <c r="E575" s="9">
        <f t="shared" si="259"/>
        <v>204.69934161871885</v>
      </c>
      <c r="F575" s="6">
        <f t="shared" si="263"/>
        <v>0</v>
      </c>
      <c r="G575" s="7">
        <f t="shared" si="264"/>
        <v>0</v>
      </c>
      <c r="H575" s="7">
        <f t="shared" si="260"/>
        <v>1</v>
      </c>
      <c r="I575" s="7">
        <f t="shared" si="261"/>
        <v>0</v>
      </c>
      <c r="J575" s="7">
        <f t="shared" si="265"/>
        <v>1</v>
      </c>
      <c r="K575" s="7">
        <f t="shared" si="266"/>
        <v>1</v>
      </c>
      <c r="L575" s="7">
        <f t="shared" si="267"/>
        <v>1</v>
      </c>
      <c r="M575" s="7">
        <f t="shared" si="268"/>
        <v>1</v>
      </c>
      <c r="N575" s="7">
        <f t="shared" si="277"/>
        <v>0</v>
      </c>
      <c r="O575" s="7">
        <f t="shared" si="278"/>
        <v>0</v>
      </c>
      <c r="P575" s="7">
        <f t="shared" si="262"/>
        <v>0</v>
      </c>
      <c r="Q575" s="7" t="e">
        <f t="shared" si="279"/>
        <v>#N/A</v>
      </c>
      <c r="R575" s="7">
        <f t="shared" si="291"/>
        <v>-439</v>
      </c>
      <c r="S575" s="7" t="e">
        <f t="shared" si="269"/>
        <v>#N/A</v>
      </c>
      <c r="T575" s="7">
        <f t="shared" si="270"/>
        <v>162.52231974349485</v>
      </c>
      <c r="U575" s="7" t="e">
        <f t="shared" si="271"/>
        <v>#N/A</v>
      </c>
      <c r="V575" s="7" t="e">
        <f t="shared" si="286"/>
        <v>#N/A</v>
      </c>
      <c r="W575" s="7" t="e">
        <f t="shared" si="287"/>
        <v>#N/A</v>
      </c>
      <c r="X575" s="7" t="e">
        <f t="shared" si="272"/>
        <v>#N/A</v>
      </c>
      <c r="Y575" s="7" t="e">
        <f t="shared" si="273"/>
        <v>#N/A</v>
      </c>
      <c r="Z575" s="7" t="e">
        <f t="shared" si="274"/>
        <v>#N/A</v>
      </c>
      <c r="AA575" s="7" t="e">
        <f t="shared" si="275"/>
        <v>#N/A</v>
      </c>
      <c r="AB575" s="7">
        <f t="shared" si="288"/>
        <v>325.04463948698969</v>
      </c>
      <c r="AC575" s="7">
        <f t="shared" si="290"/>
        <v>1.0224888562268242</v>
      </c>
      <c r="AD575" s="7" t="e">
        <f t="shared" si="289"/>
        <v>#N/A</v>
      </c>
      <c r="AG575" s="7" t="e">
        <f t="shared" si="280"/>
        <v>#N/A</v>
      </c>
      <c r="AH575" s="7">
        <f t="shared" si="281"/>
        <v>162.52231974349485</v>
      </c>
      <c r="AI575" s="7" t="e">
        <f t="shared" si="282"/>
        <v>#N/A</v>
      </c>
      <c r="AJ575" s="7">
        <f t="shared" si="283"/>
        <v>162.52231974349485</v>
      </c>
      <c r="AK575" s="7" t="e">
        <v>#N/A</v>
      </c>
      <c r="AL575" s="7">
        <v>163.73726074415757</v>
      </c>
      <c r="AN575" s="7" t="e">
        <f t="shared" si="284"/>
        <v>#N/A</v>
      </c>
      <c r="AO575" s="7" t="e">
        <f t="shared" si="285"/>
        <v>#N/A</v>
      </c>
      <c r="AP575" s="7" t="e">
        <v>#N/A</v>
      </c>
      <c r="AQ575" s="7" t="e">
        <v>#N/A</v>
      </c>
    </row>
    <row r="576" spans="1:43" outlineLevel="1">
      <c r="A576" s="95">
        <v>-438</v>
      </c>
      <c r="B576" s="8">
        <f t="shared" si="257"/>
        <v>287971.47806828539</v>
      </c>
      <c r="C576" s="9">
        <f t="shared" si="276"/>
        <v>1620.104141705976</v>
      </c>
      <c r="D576" s="9">
        <f t="shared" si="258"/>
        <v>162.73487524815616</v>
      </c>
      <c r="E576" s="9">
        <f t="shared" si="259"/>
        <v>204.59379487206118</v>
      </c>
      <c r="F576" s="6">
        <f t="shared" si="263"/>
        <v>0</v>
      </c>
      <c r="G576" s="7">
        <f t="shared" si="264"/>
        <v>0</v>
      </c>
      <c r="H576" s="7">
        <f t="shared" si="260"/>
        <v>1</v>
      </c>
      <c r="I576" s="7">
        <f t="shared" si="261"/>
        <v>0</v>
      </c>
      <c r="J576" s="7">
        <f t="shared" si="265"/>
        <v>1</v>
      </c>
      <c r="K576" s="7">
        <f t="shared" si="266"/>
        <v>1</v>
      </c>
      <c r="L576" s="7">
        <f t="shared" si="267"/>
        <v>1</v>
      </c>
      <c r="M576" s="7">
        <f t="shared" si="268"/>
        <v>1</v>
      </c>
      <c r="N576" s="7">
        <f t="shared" si="277"/>
        <v>0</v>
      </c>
      <c r="O576" s="7">
        <f t="shared" si="278"/>
        <v>0</v>
      </c>
      <c r="P576" s="7">
        <f t="shared" si="262"/>
        <v>0</v>
      </c>
      <c r="Q576" s="7" t="e">
        <f t="shared" si="279"/>
        <v>#N/A</v>
      </c>
      <c r="R576" s="7">
        <f t="shared" si="291"/>
        <v>-438</v>
      </c>
      <c r="S576" s="7" t="e">
        <f t="shared" si="269"/>
        <v>#N/A</v>
      </c>
      <c r="T576" s="7">
        <f t="shared" si="270"/>
        <v>162.73487524815616</v>
      </c>
      <c r="U576" s="7" t="e">
        <f t="shared" si="271"/>
        <v>#N/A</v>
      </c>
      <c r="V576" s="7" t="e">
        <f t="shared" si="286"/>
        <v>#N/A</v>
      </c>
      <c r="W576" s="7" t="e">
        <f t="shared" si="287"/>
        <v>#N/A</v>
      </c>
      <c r="X576" s="7" t="e">
        <f t="shared" si="272"/>
        <v>#N/A</v>
      </c>
      <c r="Y576" s="7" t="e">
        <f t="shared" si="273"/>
        <v>#N/A</v>
      </c>
      <c r="Z576" s="7" t="e">
        <f t="shared" si="274"/>
        <v>#N/A</v>
      </c>
      <c r="AA576" s="7" t="e">
        <f t="shared" si="275"/>
        <v>#N/A</v>
      </c>
      <c r="AB576" s="7">
        <f t="shared" si="288"/>
        <v>325.46975049631232</v>
      </c>
      <c r="AC576" s="7">
        <f t="shared" si="290"/>
        <v>1.0223403751010836</v>
      </c>
      <c r="AD576" s="7" t="e">
        <f t="shared" si="289"/>
        <v>#N/A</v>
      </c>
      <c r="AG576" s="7" t="e">
        <f t="shared" si="280"/>
        <v>#N/A</v>
      </c>
      <c r="AH576" s="7">
        <f t="shared" si="281"/>
        <v>162.73487524815616</v>
      </c>
      <c r="AI576" s="7" t="e">
        <f t="shared" si="282"/>
        <v>#N/A</v>
      </c>
      <c r="AJ576" s="7">
        <f t="shared" si="283"/>
        <v>162.73487524815616</v>
      </c>
      <c r="AK576" s="7" t="e">
        <v>#N/A</v>
      </c>
      <c r="AL576" s="7">
        <v>163.91645007787687</v>
      </c>
      <c r="AN576" s="7" t="e">
        <f t="shared" si="284"/>
        <v>#N/A</v>
      </c>
      <c r="AO576" s="7" t="e">
        <f t="shared" si="285"/>
        <v>#N/A</v>
      </c>
      <c r="AP576" s="7" t="e">
        <v>#N/A</v>
      </c>
      <c r="AQ576" s="7" t="e">
        <v>#N/A</v>
      </c>
    </row>
    <row r="577" spans="1:43" outlineLevel="1">
      <c r="A577" s="95">
        <v>-437</v>
      </c>
      <c r="B577" s="8">
        <f t="shared" si="257"/>
        <v>293640.30062262615</v>
      </c>
      <c r="C577" s="9">
        <f t="shared" si="276"/>
        <v>1655.82705451162</v>
      </c>
      <c r="D577" s="9">
        <f t="shared" si="258"/>
        <v>162.94670806397673</v>
      </c>
      <c r="E577" s="9">
        <f t="shared" si="259"/>
        <v>204.48893254437675</v>
      </c>
      <c r="F577" s="6">
        <f t="shared" si="263"/>
        <v>0</v>
      </c>
      <c r="G577" s="7">
        <f t="shared" si="264"/>
        <v>0</v>
      </c>
      <c r="H577" s="7">
        <f t="shared" si="260"/>
        <v>1</v>
      </c>
      <c r="I577" s="7">
        <f t="shared" si="261"/>
        <v>0</v>
      </c>
      <c r="J577" s="7">
        <f t="shared" si="265"/>
        <v>1</v>
      </c>
      <c r="K577" s="7">
        <f t="shared" si="266"/>
        <v>1</v>
      </c>
      <c r="L577" s="7">
        <f t="shared" si="267"/>
        <v>1</v>
      </c>
      <c r="M577" s="7">
        <f t="shared" si="268"/>
        <v>1</v>
      </c>
      <c r="N577" s="7">
        <f t="shared" si="277"/>
        <v>0</v>
      </c>
      <c r="O577" s="7">
        <f t="shared" si="278"/>
        <v>0</v>
      </c>
      <c r="P577" s="7">
        <f t="shared" si="262"/>
        <v>0</v>
      </c>
      <c r="Q577" s="7" t="e">
        <f t="shared" si="279"/>
        <v>#N/A</v>
      </c>
      <c r="R577" s="7">
        <f t="shared" si="291"/>
        <v>-437</v>
      </c>
      <c r="S577" s="7" t="e">
        <f t="shared" si="269"/>
        <v>#N/A</v>
      </c>
      <c r="T577" s="7">
        <f t="shared" si="270"/>
        <v>162.94670806397673</v>
      </c>
      <c r="U577" s="7" t="e">
        <f t="shared" si="271"/>
        <v>#N/A</v>
      </c>
      <c r="V577" s="7" t="e">
        <f t="shared" si="286"/>
        <v>#N/A</v>
      </c>
      <c r="W577" s="7" t="e">
        <f t="shared" si="287"/>
        <v>#N/A</v>
      </c>
      <c r="X577" s="7" t="e">
        <f t="shared" si="272"/>
        <v>#N/A</v>
      </c>
      <c r="Y577" s="7" t="e">
        <f t="shared" si="273"/>
        <v>#N/A</v>
      </c>
      <c r="Z577" s="7" t="e">
        <f t="shared" si="274"/>
        <v>#N/A</v>
      </c>
      <c r="AA577" s="7" t="e">
        <f t="shared" si="275"/>
        <v>#N/A</v>
      </c>
      <c r="AB577" s="7">
        <f t="shared" si="288"/>
        <v>325.89341612795346</v>
      </c>
      <c r="AC577" s="7">
        <f t="shared" si="290"/>
        <v>1.0221903647845991</v>
      </c>
      <c r="AD577" s="7" t="e">
        <f t="shared" si="289"/>
        <v>#N/A</v>
      </c>
      <c r="AG577" s="7" t="e">
        <f t="shared" si="280"/>
        <v>#N/A</v>
      </c>
      <c r="AH577" s="7">
        <f t="shared" si="281"/>
        <v>162.94670806397673</v>
      </c>
      <c r="AI577" s="7" t="e">
        <f t="shared" si="282"/>
        <v>#N/A</v>
      </c>
      <c r="AJ577" s="7">
        <f t="shared" si="283"/>
        <v>162.94670806397673</v>
      </c>
      <c r="AK577" s="7" t="e">
        <v>#N/A</v>
      </c>
      <c r="AL577" s="7">
        <v>164.09497007168829</v>
      </c>
      <c r="AN577" s="7" t="e">
        <f t="shared" si="284"/>
        <v>#N/A</v>
      </c>
      <c r="AO577" s="7" t="e">
        <f t="shared" si="285"/>
        <v>#N/A</v>
      </c>
      <c r="AP577" s="7" t="e">
        <v>#N/A</v>
      </c>
      <c r="AQ577" s="7" t="e">
        <v>#N/A</v>
      </c>
    </row>
    <row r="578" spans="1:43" outlineLevel="1">
      <c r="A578" s="95">
        <v>-436</v>
      </c>
      <c r="B578" s="8">
        <f t="shared" ref="B578:B641" si="292">spline($A$91:$A$93,$B$91:$B$93,A578)</f>
        <v>299383.19747161865</v>
      </c>
      <c r="C578" s="9">
        <f t="shared" si="276"/>
        <v>1692.1242231976339</v>
      </c>
      <c r="D578" s="9">
        <f t="shared" ref="D578:D641" si="293">spline($A$96:$A$98,$B$96:$B$98,A578)</f>
        <v>163.15781614564162</v>
      </c>
      <c r="E578" s="9">
        <f t="shared" ref="E578:E641" si="294">spline($A$98:$A$100,$B$98:$B$100,A578)</f>
        <v>204.38499619964713</v>
      </c>
      <c r="F578" s="6">
        <f t="shared" si="263"/>
        <v>0</v>
      </c>
      <c r="G578" s="7">
        <f t="shared" si="264"/>
        <v>0</v>
      </c>
      <c r="H578" s="7">
        <f t="shared" ref="H578:H641" si="295">IF(AND(A578&gt;$A$96,A578&lt;=$A$98),1,0)</f>
        <v>1</v>
      </c>
      <c r="I578" s="7">
        <f t="shared" ref="I578:I641" si="296">IF(AND(A578&gt;$A$98,A578&lt;=$A$100),1,0)</f>
        <v>0</v>
      </c>
      <c r="J578" s="7">
        <f t="shared" si="265"/>
        <v>1</v>
      </c>
      <c r="K578" s="7">
        <f t="shared" si="266"/>
        <v>1</v>
      </c>
      <c r="L578" s="7">
        <f t="shared" si="267"/>
        <v>1</v>
      </c>
      <c r="M578" s="7">
        <f t="shared" si="268"/>
        <v>1</v>
      </c>
      <c r="N578" s="7">
        <f t="shared" si="277"/>
        <v>0</v>
      </c>
      <c r="O578" s="7">
        <f t="shared" si="278"/>
        <v>0</v>
      </c>
      <c r="P578" s="7">
        <f t="shared" si="262"/>
        <v>0</v>
      </c>
      <c r="Q578" s="7" t="e">
        <f t="shared" si="279"/>
        <v>#N/A</v>
      </c>
      <c r="R578" s="7">
        <f t="shared" si="291"/>
        <v>-436</v>
      </c>
      <c r="S578" s="7" t="e">
        <f t="shared" si="269"/>
        <v>#N/A</v>
      </c>
      <c r="T578" s="7">
        <f t="shared" si="270"/>
        <v>163.15781614564162</v>
      </c>
      <c r="U578" s="7" t="e">
        <f t="shared" si="271"/>
        <v>#N/A</v>
      </c>
      <c r="V578" s="7" t="e">
        <f t="shared" si="286"/>
        <v>#N/A</v>
      </c>
      <c r="W578" s="7" t="e">
        <f t="shared" si="287"/>
        <v>#N/A</v>
      </c>
      <c r="X578" s="7" t="e">
        <f t="shared" si="272"/>
        <v>#N/A</v>
      </c>
      <c r="Y578" s="7" t="e">
        <f t="shared" si="273"/>
        <v>#N/A</v>
      </c>
      <c r="Z578" s="7" t="e">
        <f t="shared" si="274"/>
        <v>#N/A</v>
      </c>
      <c r="AA578" s="7" t="e">
        <f t="shared" si="275"/>
        <v>#N/A</v>
      </c>
      <c r="AB578" s="7">
        <f t="shared" si="288"/>
        <v>326.31563229128324</v>
      </c>
      <c r="AC578" s="7">
        <f t="shared" si="290"/>
        <v>1.0220404209933331</v>
      </c>
      <c r="AD578" s="7" t="e">
        <f t="shared" si="289"/>
        <v>#N/A</v>
      </c>
      <c r="AG578" s="7" t="e">
        <f t="shared" si="280"/>
        <v>#N/A</v>
      </c>
      <c r="AH578" s="7">
        <f t="shared" si="281"/>
        <v>163.15781614564162</v>
      </c>
      <c r="AI578" s="7" t="e">
        <f t="shared" si="282"/>
        <v>#N/A</v>
      </c>
      <c r="AJ578" s="7">
        <f t="shared" si="283"/>
        <v>163.15781614564162</v>
      </c>
      <c r="AK578" s="7" t="e">
        <v>#N/A</v>
      </c>
      <c r="AL578" s="7">
        <v>164.2728140263464</v>
      </c>
      <c r="AN578" s="7" t="e">
        <f t="shared" si="284"/>
        <v>#N/A</v>
      </c>
      <c r="AO578" s="7" t="e">
        <f t="shared" si="285"/>
        <v>#N/A</v>
      </c>
      <c r="AP578" s="7" t="e">
        <v>#N/A</v>
      </c>
      <c r="AQ578" s="7" t="e">
        <v>#N/A</v>
      </c>
    </row>
    <row r="579" spans="1:43" outlineLevel="1">
      <c r="A579" s="95">
        <v>-435</v>
      </c>
      <c r="B579" s="8">
        <f t="shared" si="292"/>
        <v>305200.59551628714</v>
      </c>
      <c r="C579" s="9">
        <f t="shared" si="276"/>
        <v>1728.9999098777771</v>
      </c>
      <c r="D579" s="9">
        <f t="shared" si="293"/>
        <v>163.36818981844152</v>
      </c>
      <c r="E579" s="9">
        <f t="shared" si="294"/>
        <v>204.28173912060447</v>
      </c>
      <c r="F579" s="6">
        <f t="shared" si="263"/>
        <v>0</v>
      </c>
      <c r="G579" s="7">
        <f t="shared" si="264"/>
        <v>0</v>
      </c>
      <c r="H579" s="7">
        <f t="shared" si="295"/>
        <v>1</v>
      </c>
      <c r="I579" s="7">
        <f t="shared" si="296"/>
        <v>0</v>
      </c>
      <c r="J579" s="7">
        <f t="shared" si="265"/>
        <v>1</v>
      </c>
      <c r="K579" s="7">
        <f t="shared" si="266"/>
        <v>1</v>
      </c>
      <c r="L579" s="7">
        <f t="shared" si="267"/>
        <v>1</v>
      </c>
      <c r="M579" s="7">
        <f t="shared" si="268"/>
        <v>1</v>
      </c>
      <c r="N579" s="7">
        <f t="shared" si="277"/>
        <v>0</v>
      </c>
      <c r="O579" s="7">
        <f t="shared" si="278"/>
        <v>0</v>
      </c>
      <c r="P579" s="7">
        <f t="shared" si="262"/>
        <v>0</v>
      </c>
      <c r="Q579" s="7" t="e">
        <f t="shared" si="279"/>
        <v>#N/A</v>
      </c>
      <c r="R579" s="7">
        <f t="shared" si="291"/>
        <v>-435</v>
      </c>
      <c r="S579" s="7" t="e">
        <f t="shared" si="269"/>
        <v>#N/A</v>
      </c>
      <c r="T579" s="7">
        <f t="shared" si="270"/>
        <v>163.36818981844152</v>
      </c>
      <c r="U579" s="7" t="e">
        <f t="shared" si="271"/>
        <v>#N/A</v>
      </c>
      <c r="V579" s="7" t="e">
        <f t="shared" si="286"/>
        <v>#N/A</v>
      </c>
      <c r="W579" s="7" t="e">
        <f t="shared" si="287"/>
        <v>#N/A</v>
      </c>
      <c r="X579" s="7" t="e">
        <f t="shared" si="272"/>
        <v>#N/A</v>
      </c>
      <c r="Y579" s="7" t="e">
        <f t="shared" si="273"/>
        <v>#N/A</v>
      </c>
      <c r="Z579" s="7" t="e">
        <f t="shared" si="274"/>
        <v>#N/A</v>
      </c>
      <c r="AA579" s="7" t="e">
        <f t="shared" si="275"/>
        <v>#N/A</v>
      </c>
      <c r="AB579" s="7">
        <f t="shared" si="288"/>
        <v>326.73637963688304</v>
      </c>
      <c r="AC579" s="7">
        <f t="shared" si="290"/>
        <v>1.0218889774370408</v>
      </c>
      <c r="AD579" s="7" t="e">
        <f t="shared" si="289"/>
        <v>#N/A</v>
      </c>
      <c r="AG579" s="7" t="e">
        <f t="shared" si="280"/>
        <v>#N/A</v>
      </c>
      <c r="AH579" s="7">
        <f t="shared" si="281"/>
        <v>163.36818981844152</v>
      </c>
      <c r="AI579" s="7" t="e">
        <f t="shared" si="282"/>
        <v>#N/A</v>
      </c>
      <c r="AJ579" s="7">
        <f t="shared" si="283"/>
        <v>163.36818981844152</v>
      </c>
      <c r="AK579" s="7" t="e">
        <v>#N/A</v>
      </c>
      <c r="AL579" s="7">
        <v>164.45000582137774</v>
      </c>
      <c r="AN579" s="7" t="e">
        <f t="shared" si="284"/>
        <v>#N/A</v>
      </c>
      <c r="AO579" s="7" t="e">
        <f t="shared" si="285"/>
        <v>#N/A</v>
      </c>
      <c r="AP579" s="7" t="e">
        <v>#N/A</v>
      </c>
      <c r="AQ579" s="7" t="e">
        <v>#N/A</v>
      </c>
    </row>
    <row r="580" spans="1:43" outlineLevel="1">
      <c r="A580" s="95">
        <v>-434</v>
      </c>
      <c r="B580" s="8">
        <f t="shared" si="292"/>
        <v>311092.91930395493</v>
      </c>
      <c r="C580" s="9">
        <f t="shared" si="276"/>
        <v>1766.4589254060129</v>
      </c>
      <c r="D580" s="9">
        <f t="shared" si="293"/>
        <v>163.57782512971289</v>
      </c>
      <c r="E580" s="9">
        <f t="shared" si="294"/>
        <v>204.17928080091806</v>
      </c>
      <c r="F580" s="6">
        <f t="shared" si="263"/>
        <v>0</v>
      </c>
      <c r="G580" s="7">
        <f t="shared" si="264"/>
        <v>0</v>
      </c>
      <c r="H580" s="7">
        <f t="shared" si="295"/>
        <v>1</v>
      </c>
      <c r="I580" s="7">
        <f t="shared" si="296"/>
        <v>0</v>
      </c>
      <c r="J580" s="7">
        <f t="shared" si="265"/>
        <v>1</v>
      </c>
      <c r="K580" s="7">
        <f t="shared" si="266"/>
        <v>1</v>
      </c>
      <c r="L580" s="7">
        <f t="shared" si="267"/>
        <v>1</v>
      </c>
      <c r="M580" s="7">
        <f t="shared" si="268"/>
        <v>1</v>
      </c>
      <c r="N580" s="7">
        <f t="shared" si="277"/>
        <v>0</v>
      </c>
      <c r="O580" s="7">
        <f t="shared" si="278"/>
        <v>0</v>
      </c>
      <c r="P580" s="7">
        <f t="shared" si="262"/>
        <v>0</v>
      </c>
      <c r="Q580" s="7" t="e">
        <f t="shared" si="279"/>
        <v>#N/A</v>
      </c>
      <c r="R580" s="7">
        <f t="shared" si="291"/>
        <v>-434</v>
      </c>
      <c r="S580" s="7" t="e">
        <f t="shared" si="269"/>
        <v>#N/A</v>
      </c>
      <c r="T580" s="7">
        <f t="shared" si="270"/>
        <v>163.57782512971289</v>
      </c>
      <c r="U580" s="7" t="e">
        <f t="shared" si="271"/>
        <v>#N/A</v>
      </c>
      <c r="V580" s="7" t="e">
        <f t="shared" si="286"/>
        <v>#N/A</v>
      </c>
      <c r="W580" s="7" t="e">
        <f t="shared" si="287"/>
        <v>#N/A</v>
      </c>
      <c r="X580" s="7" t="e">
        <f t="shared" si="272"/>
        <v>#N/A</v>
      </c>
      <c r="Y580" s="7" t="e">
        <f t="shared" si="273"/>
        <v>#N/A</v>
      </c>
      <c r="Z580" s="7" t="e">
        <f t="shared" si="274"/>
        <v>#N/A</v>
      </c>
      <c r="AA580" s="7" t="e">
        <f t="shared" si="275"/>
        <v>#N/A</v>
      </c>
      <c r="AB580" s="7">
        <f t="shared" si="288"/>
        <v>327.15565025942578</v>
      </c>
      <c r="AC580" s="7">
        <f t="shared" si="290"/>
        <v>1.0217372283184381</v>
      </c>
      <c r="AD580" s="7" t="e">
        <f t="shared" si="289"/>
        <v>#N/A</v>
      </c>
      <c r="AG580" s="7" t="e">
        <f t="shared" si="280"/>
        <v>#N/A</v>
      </c>
      <c r="AH580" s="7">
        <f t="shared" si="281"/>
        <v>163.57782512971289</v>
      </c>
      <c r="AI580" s="7" t="e">
        <f t="shared" si="282"/>
        <v>#N/A</v>
      </c>
      <c r="AJ580" s="7">
        <f t="shared" si="283"/>
        <v>163.57782512971289</v>
      </c>
      <c r="AK580" s="7" t="e">
        <v>#N/A</v>
      </c>
      <c r="AL580" s="7">
        <v>164.62651939876014</v>
      </c>
      <c r="AN580" s="7" t="e">
        <f t="shared" si="284"/>
        <v>#N/A</v>
      </c>
      <c r="AO580" s="7" t="e">
        <f t="shared" si="285"/>
        <v>#N/A</v>
      </c>
      <c r="AP580" s="7" t="e">
        <v>#N/A</v>
      </c>
      <c r="AQ580" s="7" t="e">
        <v>#N/A</v>
      </c>
    </row>
    <row r="581" spans="1:43" outlineLevel="1">
      <c r="A581" s="95">
        <v>-433</v>
      </c>
      <c r="B581" s="8">
        <f t="shared" si="292"/>
        <v>317060.76122864836</v>
      </c>
      <c r="C581" s="9">
        <f t="shared" si="276"/>
        <v>1804.5061006634307</v>
      </c>
      <c r="D581" s="9">
        <f t="shared" si="293"/>
        <v>163.78671812679221</v>
      </c>
      <c r="E581" s="9">
        <f t="shared" si="294"/>
        <v>204.07774073425722</v>
      </c>
      <c r="F581" s="6">
        <f t="shared" si="263"/>
        <v>0</v>
      </c>
      <c r="G581" s="7">
        <f t="shared" si="264"/>
        <v>0</v>
      </c>
      <c r="H581" s="7">
        <f t="shared" si="295"/>
        <v>1</v>
      </c>
      <c r="I581" s="7">
        <f t="shared" si="296"/>
        <v>0</v>
      </c>
      <c r="J581" s="7">
        <f t="shared" si="265"/>
        <v>1</v>
      </c>
      <c r="K581" s="7">
        <f t="shared" si="266"/>
        <v>1</v>
      </c>
      <c r="L581" s="7">
        <f t="shared" si="267"/>
        <v>1</v>
      </c>
      <c r="M581" s="7">
        <f t="shared" si="268"/>
        <v>1</v>
      </c>
      <c r="N581" s="7">
        <f t="shared" si="277"/>
        <v>0</v>
      </c>
      <c r="O581" s="7">
        <f t="shared" si="278"/>
        <v>0</v>
      </c>
      <c r="P581" s="7">
        <f t="shared" si="262"/>
        <v>0</v>
      </c>
      <c r="Q581" s="7" t="e">
        <f t="shared" si="279"/>
        <v>#N/A</v>
      </c>
      <c r="R581" s="7">
        <f t="shared" si="291"/>
        <v>-433</v>
      </c>
      <c r="S581" s="7" t="e">
        <f t="shared" si="269"/>
        <v>#N/A</v>
      </c>
      <c r="T581" s="7">
        <f t="shared" si="270"/>
        <v>163.78671812679221</v>
      </c>
      <c r="U581" s="7" t="e">
        <f t="shared" si="271"/>
        <v>#N/A</v>
      </c>
      <c r="V581" s="7" t="e">
        <f t="shared" si="286"/>
        <v>#N/A</v>
      </c>
      <c r="W581" s="7" t="e">
        <f t="shared" si="287"/>
        <v>#N/A</v>
      </c>
      <c r="X581" s="7" t="e">
        <f t="shared" si="272"/>
        <v>#N/A</v>
      </c>
      <c r="Y581" s="7" t="e">
        <f t="shared" si="273"/>
        <v>#N/A</v>
      </c>
      <c r="Z581" s="7" t="e">
        <f t="shared" si="274"/>
        <v>#N/A</v>
      </c>
      <c r="AA581" s="7" t="e">
        <f t="shared" si="275"/>
        <v>#N/A</v>
      </c>
      <c r="AB581" s="7">
        <f t="shared" si="288"/>
        <v>327.57343625358442</v>
      </c>
      <c r="AC581" s="7">
        <f t="shared" si="290"/>
        <v>1.0215851820718522</v>
      </c>
      <c r="AD581" s="7" t="e">
        <f t="shared" si="289"/>
        <v>#N/A</v>
      </c>
      <c r="AG581" s="7" t="e">
        <f t="shared" si="280"/>
        <v>#N/A</v>
      </c>
      <c r="AH581" s="7">
        <f t="shared" si="281"/>
        <v>163.78671812679221</v>
      </c>
      <c r="AI581" s="7" t="e">
        <f t="shared" si="282"/>
        <v>#N/A</v>
      </c>
      <c r="AJ581" s="7">
        <f t="shared" si="283"/>
        <v>163.78671812679221</v>
      </c>
      <c r="AK581" s="7" t="e">
        <v>#N/A</v>
      </c>
      <c r="AL581" s="7">
        <v>164.80237862279517</v>
      </c>
      <c r="AN581" s="7" t="e">
        <f t="shared" si="284"/>
        <v>#N/A</v>
      </c>
      <c r="AO581" s="7" t="e">
        <f t="shared" si="285"/>
        <v>#N/A</v>
      </c>
      <c r="AP581" s="7" t="e">
        <v>#N/A</v>
      </c>
      <c r="AQ581" s="7" t="e">
        <v>#N/A</v>
      </c>
    </row>
    <row r="582" spans="1:43" outlineLevel="1">
      <c r="A582" s="95">
        <v>-432</v>
      </c>
      <c r="B582" s="8">
        <f t="shared" si="292"/>
        <v>323104.48875425948</v>
      </c>
      <c r="C582" s="9">
        <f t="shared" si="276"/>
        <v>1843.1456677230785</v>
      </c>
      <c r="D582" s="9">
        <f t="shared" si="293"/>
        <v>163.99485913497011</v>
      </c>
      <c r="E582" s="9">
        <f t="shared" si="294"/>
        <v>203.97687220335408</v>
      </c>
      <c r="F582" s="6">
        <f t="shared" si="263"/>
        <v>0</v>
      </c>
      <c r="G582" s="7">
        <f t="shared" si="264"/>
        <v>0</v>
      </c>
      <c r="H582" s="7">
        <f t="shared" si="295"/>
        <v>1</v>
      </c>
      <c r="I582" s="7">
        <f t="shared" si="296"/>
        <v>0</v>
      </c>
      <c r="J582" s="7">
        <f t="shared" si="265"/>
        <v>1</v>
      </c>
      <c r="K582" s="7">
        <f t="shared" si="266"/>
        <v>1</v>
      </c>
      <c r="L582" s="7">
        <f t="shared" si="267"/>
        <v>1</v>
      </c>
      <c r="M582" s="7">
        <f t="shared" si="268"/>
        <v>1</v>
      </c>
      <c r="N582" s="7">
        <f t="shared" si="277"/>
        <v>0</v>
      </c>
      <c r="O582" s="7">
        <f t="shared" si="278"/>
        <v>0</v>
      </c>
      <c r="P582" s="7">
        <f t="shared" si="262"/>
        <v>0</v>
      </c>
      <c r="Q582" s="7" t="e">
        <f t="shared" si="279"/>
        <v>#N/A</v>
      </c>
      <c r="R582" s="7">
        <f t="shared" si="291"/>
        <v>-432</v>
      </c>
      <c r="S582" s="7" t="e">
        <f t="shared" si="269"/>
        <v>#N/A</v>
      </c>
      <c r="T582" s="7">
        <f t="shared" si="270"/>
        <v>163.99485913497011</v>
      </c>
      <c r="U582" s="7" t="e">
        <f t="shared" si="271"/>
        <v>#N/A</v>
      </c>
      <c r="V582" s="7" t="e">
        <f t="shared" si="286"/>
        <v>#N/A</v>
      </c>
      <c r="W582" s="7" t="e">
        <f t="shared" si="287"/>
        <v>#N/A</v>
      </c>
      <c r="X582" s="7" t="e">
        <f t="shared" si="272"/>
        <v>#N/A</v>
      </c>
      <c r="Y582" s="7" t="e">
        <f t="shared" si="273"/>
        <v>#N/A</v>
      </c>
      <c r="Z582" s="7" t="e">
        <f t="shared" si="274"/>
        <v>#N/A</v>
      </c>
      <c r="AA582" s="7" t="e">
        <f t="shared" si="275"/>
        <v>#N/A</v>
      </c>
      <c r="AB582" s="7">
        <f t="shared" si="288"/>
        <v>327.98971826994023</v>
      </c>
      <c r="AC582" s="7">
        <f t="shared" si="290"/>
        <v>1.0214316811639015</v>
      </c>
      <c r="AD582" s="7" t="e">
        <f t="shared" si="289"/>
        <v>#N/A</v>
      </c>
      <c r="AG582" s="7" t="e">
        <f t="shared" si="280"/>
        <v>#N/A</v>
      </c>
      <c r="AH582" s="7">
        <f t="shared" si="281"/>
        <v>163.99485913497011</v>
      </c>
      <c r="AI582" s="7" t="e">
        <f t="shared" si="282"/>
        <v>#N/A</v>
      </c>
      <c r="AJ582" s="7">
        <f t="shared" si="283"/>
        <v>163.99485913497011</v>
      </c>
      <c r="AK582" s="7" t="e">
        <v>#N/A</v>
      </c>
      <c r="AL582" s="7">
        <v>164.97757690081184</v>
      </c>
      <c r="AN582" s="7" t="e">
        <f t="shared" si="284"/>
        <v>#N/A</v>
      </c>
      <c r="AO582" s="7" t="e">
        <f t="shared" si="285"/>
        <v>#N/A</v>
      </c>
      <c r="AP582" s="7" t="e">
        <v>#N/A</v>
      </c>
      <c r="AQ582" s="7" t="e">
        <v>#N/A</v>
      </c>
    </row>
    <row r="583" spans="1:43" outlineLevel="1">
      <c r="A583" s="95">
        <v>-431</v>
      </c>
      <c r="B583" s="8">
        <f t="shared" si="292"/>
        <v>329224.69716262817</v>
      </c>
      <c r="C583" s="9">
        <f t="shared" si="276"/>
        <v>1882.3826639563913</v>
      </c>
      <c r="D583" s="9">
        <f t="shared" si="293"/>
        <v>164.20224610893175</v>
      </c>
      <c r="E583" s="9">
        <f t="shared" si="294"/>
        <v>203.87691677219021</v>
      </c>
      <c r="F583" s="6">
        <f t="shared" si="263"/>
        <v>0</v>
      </c>
      <c r="G583" s="7">
        <f t="shared" si="264"/>
        <v>0</v>
      </c>
      <c r="H583" s="7">
        <f t="shared" si="295"/>
        <v>1</v>
      </c>
      <c r="I583" s="7">
        <f t="shared" si="296"/>
        <v>0</v>
      </c>
      <c r="J583" s="7">
        <f t="shared" si="265"/>
        <v>1</v>
      </c>
      <c r="K583" s="7">
        <f t="shared" si="266"/>
        <v>1</v>
      </c>
      <c r="L583" s="7">
        <f t="shared" si="267"/>
        <v>1</v>
      </c>
      <c r="M583" s="7">
        <f t="shared" si="268"/>
        <v>1</v>
      </c>
      <c r="N583" s="7">
        <f t="shared" si="277"/>
        <v>0</v>
      </c>
      <c r="O583" s="7">
        <f t="shared" si="278"/>
        <v>0</v>
      </c>
      <c r="P583" s="7">
        <f t="shared" si="262"/>
        <v>0</v>
      </c>
      <c r="Q583" s="7" t="e">
        <f t="shared" si="279"/>
        <v>#N/A</v>
      </c>
      <c r="R583" s="7">
        <f t="shared" si="291"/>
        <v>-431</v>
      </c>
      <c r="S583" s="7" t="e">
        <f t="shared" si="269"/>
        <v>#N/A</v>
      </c>
      <c r="T583" s="7">
        <f t="shared" si="270"/>
        <v>164.20224610893175</v>
      </c>
      <c r="U583" s="7" t="e">
        <f t="shared" si="271"/>
        <v>#N/A</v>
      </c>
      <c r="V583" s="7" t="e">
        <f t="shared" si="286"/>
        <v>#N/A</v>
      </c>
      <c r="W583" s="7" t="e">
        <f t="shared" si="287"/>
        <v>#N/A</v>
      </c>
      <c r="X583" s="7" t="e">
        <f t="shared" si="272"/>
        <v>#N/A</v>
      </c>
      <c r="Y583" s="7" t="e">
        <f t="shared" si="273"/>
        <v>#N/A</v>
      </c>
      <c r="Z583" s="7" t="e">
        <f t="shared" si="274"/>
        <v>#N/A</v>
      </c>
      <c r="AA583" s="7" t="e">
        <f t="shared" si="275"/>
        <v>#N/A</v>
      </c>
      <c r="AB583" s="7">
        <f t="shared" si="288"/>
        <v>328.40449221786349</v>
      </c>
      <c r="AC583" s="7">
        <f t="shared" si="290"/>
        <v>1.0212782955536472</v>
      </c>
      <c r="AD583" s="7" t="e">
        <f t="shared" si="289"/>
        <v>#N/A</v>
      </c>
      <c r="AG583" s="7" t="e">
        <f t="shared" si="280"/>
        <v>#N/A</v>
      </c>
      <c r="AH583" s="7">
        <f t="shared" si="281"/>
        <v>164.20224610893175</v>
      </c>
      <c r="AI583" s="7" t="e">
        <f t="shared" si="282"/>
        <v>#N/A</v>
      </c>
      <c r="AJ583" s="7">
        <f t="shared" si="283"/>
        <v>164.20224610893175</v>
      </c>
      <c r="AK583" s="7" t="e">
        <v>#N/A</v>
      </c>
      <c r="AL583" s="7">
        <v>165.15211860145791</v>
      </c>
      <c r="AN583" s="7" t="e">
        <f t="shared" si="284"/>
        <v>#N/A</v>
      </c>
      <c r="AO583" s="7" t="e">
        <f t="shared" si="285"/>
        <v>#N/A</v>
      </c>
      <c r="AP583" s="7" t="e">
        <v>#N/A</v>
      </c>
      <c r="AQ583" s="7" t="e">
        <v>#N/A</v>
      </c>
    </row>
    <row r="584" spans="1:43" outlineLevel="1">
      <c r="A584" s="95">
        <v>-430</v>
      </c>
      <c r="B584" s="8">
        <f t="shared" si="292"/>
        <v>335421.8101570576</v>
      </c>
      <c r="C584" s="9">
        <f t="shared" si="276"/>
        <v>1922.2213010118851</v>
      </c>
      <c r="D584" s="9">
        <f t="shared" si="293"/>
        <v>164.40886937396769</v>
      </c>
      <c r="E584" s="9">
        <f t="shared" si="294"/>
        <v>203.777627723498</v>
      </c>
      <c r="F584" s="6">
        <f t="shared" si="263"/>
        <v>0</v>
      </c>
      <c r="G584" s="7">
        <f t="shared" si="264"/>
        <v>0</v>
      </c>
      <c r="H584" s="7">
        <f t="shared" si="295"/>
        <v>1</v>
      </c>
      <c r="I584" s="7">
        <f t="shared" si="296"/>
        <v>0</v>
      </c>
      <c r="J584" s="7">
        <f t="shared" si="265"/>
        <v>1</v>
      </c>
      <c r="K584" s="7">
        <f t="shared" si="266"/>
        <v>1</v>
      </c>
      <c r="L584" s="7">
        <f t="shared" si="267"/>
        <v>1</v>
      </c>
      <c r="M584" s="7">
        <f t="shared" si="268"/>
        <v>1</v>
      </c>
      <c r="N584" s="7">
        <f t="shared" si="277"/>
        <v>0</v>
      </c>
      <c r="O584" s="7">
        <f t="shared" si="278"/>
        <v>0</v>
      </c>
      <c r="P584" s="7">
        <f t="shared" si="262"/>
        <v>0</v>
      </c>
      <c r="Q584" s="7" t="e">
        <f t="shared" si="279"/>
        <v>#N/A</v>
      </c>
      <c r="R584" s="7">
        <f t="shared" si="291"/>
        <v>-430</v>
      </c>
      <c r="S584" s="7" t="e">
        <f t="shared" si="269"/>
        <v>#N/A</v>
      </c>
      <c r="T584" s="7">
        <f t="shared" si="270"/>
        <v>164.40886937396769</v>
      </c>
      <c r="U584" s="7" t="e">
        <f t="shared" si="271"/>
        <v>#N/A</v>
      </c>
      <c r="V584" s="7" t="e">
        <f t="shared" si="286"/>
        <v>#N/A</v>
      </c>
      <c r="W584" s="7" t="e">
        <f t="shared" si="287"/>
        <v>#N/A</v>
      </c>
      <c r="X584" s="7" t="e">
        <f t="shared" si="272"/>
        <v>#N/A</v>
      </c>
      <c r="Y584" s="7" t="e">
        <f t="shared" si="273"/>
        <v>#N/A</v>
      </c>
      <c r="Z584" s="7" t="e">
        <f t="shared" si="274"/>
        <v>#N/A</v>
      </c>
      <c r="AA584" s="7" t="e">
        <f t="shared" si="275"/>
        <v>#N/A</v>
      </c>
      <c r="AB584" s="7">
        <f t="shared" si="288"/>
        <v>328.81773874793538</v>
      </c>
      <c r="AC584" s="7">
        <f t="shared" si="290"/>
        <v>1.02112348599673</v>
      </c>
      <c r="AD584" s="7" t="e">
        <f t="shared" si="289"/>
        <v>#N/A</v>
      </c>
      <c r="AG584" s="7" t="e">
        <f t="shared" si="280"/>
        <v>#N/A</v>
      </c>
      <c r="AH584" s="7">
        <f t="shared" si="281"/>
        <v>164.40886937396769</v>
      </c>
      <c r="AI584" s="7" t="e">
        <f t="shared" si="282"/>
        <v>#N/A</v>
      </c>
      <c r="AJ584" s="7">
        <f t="shared" si="283"/>
        <v>164.40886937396769</v>
      </c>
      <c r="AK584" s="7" t="e">
        <v>#N/A</v>
      </c>
      <c r="AL584" s="7">
        <v>165.32599711698447</v>
      </c>
      <c r="AN584" s="7" t="e">
        <f t="shared" si="284"/>
        <v>#N/A</v>
      </c>
      <c r="AO584" s="7" t="e">
        <f t="shared" si="285"/>
        <v>#N/A</v>
      </c>
      <c r="AP584" s="7" t="e">
        <v>#N/A</v>
      </c>
      <c r="AQ584" s="7" t="e">
        <v>#N/A</v>
      </c>
    </row>
    <row r="585" spans="1:43" outlineLevel="1">
      <c r="A585" s="95">
        <v>-429</v>
      </c>
      <c r="B585" s="8">
        <f t="shared" si="292"/>
        <v>341696.30851511448</v>
      </c>
      <c r="C585" s="9">
        <f t="shared" si="276"/>
        <v>1962.6666368444717</v>
      </c>
      <c r="D585" s="9">
        <f t="shared" si="293"/>
        <v>164.61472688476309</v>
      </c>
      <c r="E585" s="9">
        <f t="shared" si="294"/>
        <v>203.67924662125901</v>
      </c>
      <c r="F585" s="6">
        <f t="shared" si="263"/>
        <v>0</v>
      </c>
      <c r="G585" s="7">
        <f t="shared" si="264"/>
        <v>0</v>
      </c>
      <c r="H585" s="7">
        <f t="shared" si="295"/>
        <v>1</v>
      </c>
      <c r="I585" s="7">
        <f t="shared" si="296"/>
        <v>0</v>
      </c>
      <c r="J585" s="7">
        <f t="shared" si="265"/>
        <v>1</v>
      </c>
      <c r="K585" s="7">
        <f t="shared" si="266"/>
        <v>1</v>
      </c>
      <c r="L585" s="7">
        <f t="shared" si="267"/>
        <v>1</v>
      </c>
      <c r="M585" s="7">
        <f t="shared" si="268"/>
        <v>1</v>
      </c>
      <c r="N585" s="7">
        <f t="shared" si="277"/>
        <v>0</v>
      </c>
      <c r="O585" s="7">
        <f t="shared" si="278"/>
        <v>0</v>
      </c>
      <c r="P585" s="7">
        <f t="shared" si="262"/>
        <v>0</v>
      </c>
      <c r="Q585" s="7" t="e">
        <f t="shared" si="279"/>
        <v>#N/A</v>
      </c>
      <c r="R585" s="7">
        <f t="shared" si="291"/>
        <v>-429</v>
      </c>
      <c r="S585" s="7" t="e">
        <f t="shared" si="269"/>
        <v>#N/A</v>
      </c>
      <c r="T585" s="7">
        <f t="shared" si="270"/>
        <v>164.61472688476309</v>
      </c>
      <c r="U585" s="7" t="e">
        <f t="shared" si="271"/>
        <v>#N/A</v>
      </c>
      <c r="V585" s="7" t="e">
        <f t="shared" si="286"/>
        <v>#N/A</v>
      </c>
      <c r="W585" s="7" t="e">
        <f t="shared" si="287"/>
        <v>#N/A</v>
      </c>
      <c r="X585" s="7" t="e">
        <f t="shared" si="272"/>
        <v>#N/A</v>
      </c>
      <c r="Y585" s="7" t="e">
        <f t="shared" si="273"/>
        <v>#N/A</v>
      </c>
      <c r="Z585" s="7" t="e">
        <f t="shared" si="274"/>
        <v>#N/A</v>
      </c>
      <c r="AA585" s="7" t="e">
        <f t="shared" si="275"/>
        <v>#N/A</v>
      </c>
      <c r="AB585" s="7">
        <f t="shared" si="288"/>
        <v>329.22945376952617</v>
      </c>
      <c r="AC585" s="7">
        <f t="shared" si="290"/>
        <v>1.0209688118404388</v>
      </c>
      <c r="AD585" s="7" t="e">
        <f t="shared" si="289"/>
        <v>#N/A</v>
      </c>
      <c r="AG585" s="7" t="e">
        <f t="shared" si="280"/>
        <v>#N/A</v>
      </c>
      <c r="AH585" s="7">
        <f t="shared" si="281"/>
        <v>164.61472688476309</v>
      </c>
      <c r="AI585" s="7" t="e">
        <f t="shared" si="282"/>
        <v>#N/A</v>
      </c>
      <c r="AJ585" s="7">
        <f t="shared" si="283"/>
        <v>164.61472688476309</v>
      </c>
      <c r="AK585" s="7" t="e">
        <v>#N/A</v>
      </c>
      <c r="AL585" s="7">
        <v>165.49923641723782</v>
      </c>
      <c r="AN585" s="7" t="e">
        <f t="shared" si="284"/>
        <v>#N/A</v>
      </c>
      <c r="AO585" s="7" t="e">
        <f t="shared" si="285"/>
        <v>#N/A</v>
      </c>
      <c r="AP585" s="7" t="e">
        <v>#N/A</v>
      </c>
      <c r="AQ585" s="7" t="e">
        <v>#N/A</v>
      </c>
    </row>
    <row r="586" spans="1:43" outlineLevel="1">
      <c r="A586" s="95">
        <v>-428</v>
      </c>
      <c r="B586" s="8">
        <f t="shared" si="292"/>
        <v>348048.55114256393</v>
      </c>
      <c r="C586" s="9">
        <f t="shared" si="276"/>
        <v>2003.7228623602425</v>
      </c>
      <c r="D586" s="9">
        <f t="shared" si="293"/>
        <v>164.81980896660852</v>
      </c>
      <c r="E586" s="9">
        <f t="shared" si="294"/>
        <v>203.58152674820536</v>
      </c>
      <c r="F586" s="6">
        <f t="shared" si="263"/>
        <v>0</v>
      </c>
      <c r="G586" s="7">
        <f t="shared" si="264"/>
        <v>0</v>
      </c>
      <c r="H586" s="7">
        <f t="shared" si="295"/>
        <v>1</v>
      </c>
      <c r="I586" s="7">
        <f t="shared" si="296"/>
        <v>0</v>
      </c>
      <c r="J586" s="7">
        <f t="shared" si="265"/>
        <v>1</v>
      </c>
      <c r="K586" s="7">
        <f t="shared" si="266"/>
        <v>1</v>
      </c>
      <c r="L586" s="7">
        <f t="shared" si="267"/>
        <v>1</v>
      </c>
      <c r="M586" s="7">
        <f t="shared" si="268"/>
        <v>1</v>
      </c>
      <c r="N586" s="7">
        <f t="shared" si="277"/>
        <v>0</v>
      </c>
      <c r="O586" s="7">
        <f t="shared" si="278"/>
        <v>0</v>
      </c>
      <c r="P586" s="7">
        <f t="shared" si="262"/>
        <v>0</v>
      </c>
      <c r="Q586" s="7" t="e">
        <f t="shared" si="279"/>
        <v>#N/A</v>
      </c>
      <c r="R586" s="7">
        <f t="shared" si="291"/>
        <v>-428</v>
      </c>
      <c r="S586" s="7" t="e">
        <f t="shared" si="269"/>
        <v>#N/A</v>
      </c>
      <c r="T586" s="7">
        <f t="shared" si="270"/>
        <v>164.81980896660852</v>
      </c>
      <c r="U586" s="7" t="e">
        <f t="shared" si="271"/>
        <v>#N/A</v>
      </c>
      <c r="V586" s="7" t="e">
        <f t="shared" si="286"/>
        <v>#N/A</v>
      </c>
      <c r="W586" s="7" t="e">
        <f t="shared" si="287"/>
        <v>#N/A</v>
      </c>
      <c r="X586" s="7" t="e">
        <f t="shared" si="272"/>
        <v>#N/A</v>
      </c>
      <c r="Y586" s="7" t="e">
        <f t="shared" si="273"/>
        <v>#N/A</v>
      </c>
      <c r="Z586" s="7" t="e">
        <f t="shared" si="274"/>
        <v>#N/A</v>
      </c>
      <c r="AA586" s="7" t="e">
        <f t="shared" si="275"/>
        <v>#N/A</v>
      </c>
      <c r="AB586" s="7">
        <f t="shared" si="288"/>
        <v>329.63961793321704</v>
      </c>
      <c r="AC586" s="7">
        <f t="shared" si="290"/>
        <v>1.0208127449704263</v>
      </c>
      <c r="AD586" s="7" t="e">
        <f t="shared" si="289"/>
        <v>#N/A</v>
      </c>
      <c r="AG586" s="7" t="e">
        <f t="shared" si="280"/>
        <v>#N/A</v>
      </c>
      <c r="AH586" s="7">
        <f t="shared" si="281"/>
        <v>164.81980896660852</v>
      </c>
      <c r="AI586" s="7" t="e">
        <f t="shared" si="282"/>
        <v>#N/A</v>
      </c>
      <c r="AJ586" s="7">
        <f t="shared" si="283"/>
        <v>164.81980896660852</v>
      </c>
      <c r="AK586" s="7" t="e">
        <v>#N/A</v>
      </c>
      <c r="AL586" s="7">
        <v>165.67181026326216</v>
      </c>
      <c r="AN586" s="7" t="e">
        <f t="shared" si="284"/>
        <v>#N/A</v>
      </c>
      <c r="AO586" s="7" t="e">
        <f t="shared" si="285"/>
        <v>#N/A</v>
      </c>
      <c r="AP586" s="7" t="e">
        <v>#N/A</v>
      </c>
      <c r="AQ586" s="7" t="e">
        <v>#N/A</v>
      </c>
    </row>
    <row r="587" spans="1:43" outlineLevel="1">
      <c r="A587" s="95">
        <v>-427</v>
      </c>
      <c r="B587" s="8">
        <f t="shared" si="292"/>
        <v>354479.26045130432</v>
      </c>
      <c r="C587" s="9">
        <f t="shared" si="276"/>
        <v>2045.3950564154825</v>
      </c>
      <c r="D587" s="9">
        <f t="shared" si="293"/>
        <v>165.02411166684053</v>
      </c>
      <c r="E587" s="9">
        <f t="shared" si="294"/>
        <v>203.48470966831869</v>
      </c>
      <c r="F587" s="6">
        <f t="shared" si="263"/>
        <v>0</v>
      </c>
      <c r="G587" s="7">
        <f t="shared" si="264"/>
        <v>0</v>
      </c>
      <c r="H587" s="7">
        <f t="shared" si="295"/>
        <v>1</v>
      </c>
      <c r="I587" s="7">
        <f t="shared" si="296"/>
        <v>0</v>
      </c>
      <c r="J587" s="7">
        <f t="shared" si="265"/>
        <v>1</v>
      </c>
      <c r="K587" s="7">
        <f t="shared" si="266"/>
        <v>1</v>
      </c>
      <c r="L587" s="7">
        <f t="shared" si="267"/>
        <v>1</v>
      </c>
      <c r="M587" s="7">
        <f t="shared" si="268"/>
        <v>1</v>
      </c>
      <c r="N587" s="7">
        <f t="shared" si="277"/>
        <v>0</v>
      </c>
      <c r="O587" s="7">
        <f t="shared" si="278"/>
        <v>0</v>
      </c>
      <c r="P587" s="7">
        <f t="shared" si="262"/>
        <v>0</v>
      </c>
      <c r="Q587" s="7" t="e">
        <f t="shared" si="279"/>
        <v>#N/A</v>
      </c>
      <c r="R587" s="7">
        <f t="shared" si="291"/>
        <v>-427</v>
      </c>
      <c r="S587" s="7" t="e">
        <f t="shared" si="269"/>
        <v>#N/A</v>
      </c>
      <c r="T587" s="7">
        <f t="shared" si="270"/>
        <v>165.02411166684053</v>
      </c>
      <c r="U587" s="7" t="e">
        <f t="shared" si="271"/>
        <v>#N/A</v>
      </c>
      <c r="V587" s="7" t="e">
        <f t="shared" si="286"/>
        <v>#N/A</v>
      </c>
      <c r="W587" s="7" t="e">
        <f t="shared" si="287"/>
        <v>#N/A</v>
      </c>
      <c r="X587" s="7" t="e">
        <f t="shared" si="272"/>
        <v>#N/A</v>
      </c>
      <c r="Y587" s="7" t="e">
        <f t="shared" si="273"/>
        <v>#N/A</v>
      </c>
      <c r="Z587" s="7" t="e">
        <f t="shared" si="274"/>
        <v>#N/A</v>
      </c>
      <c r="AA587" s="7" t="e">
        <f t="shared" si="275"/>
        <v>#N/A</v>
      </c>
      <c r="AB587" s="7">
        <f t="shared" si="288"/>
        <v>330.04822333368105</v>
      </c>
      <c r="AC587" s="7">
        <f t="shared" si="290"/>
        <v>1.0206564521532644</v>
      </c>
      <c r="AD587" s="7" t="e">
        <f t="shared" si="289"/>
        <v>#N/A</v>
      </c>
      <c r="AG587" s="7" t="e">
        <f t="shared" si="280"/>
        <v>#N/A</v>
      </c>
      <c r="AH587" s="7">
        <f t="shared" si="281"/>
        <v>165.02411166684053</v>
      </c>
      <c r="AI587" s="7" t="e">
        <f t="shared" si="282"/>
        <v>#N/A</v>
      </c>
      <c r="AJ587" s="7">
        <f t="shared" si="283"/>
        <v>165.02411166684053</v>
      </c>
      <c r="AK587" s="7" t="e">
        <v>#N/A</v>
      </c>
      <c r="AL587" s="7">
        <v>165.8437349805784</v>
      </c>
      <c r="AN587" s="7" t="e">
        <f t="shared" si="284"/>
        <v>#N/A</v>
      </c>
      <c r="AO587" s="7" t="e">
        <f t="shared" si="285"/>
        <v>#N/A</v>
      </c>
      <c r="AP587" s="7" t="e">
        <v>#N/A</v>
      </c>
      <c r="AQ587" s="7" t="e">
        <v>#N/A</v>
      </c>
    </row>
    <row r="588" spans="1:43" outlineLevel="1">
      <c r="A588" s="95">
        <v>-426</v>
      </c>
      <c r="B588" s="8">
        <f t="shared" si="292"/>
        <v>360988.79683685303</v>
      </c>
      <c r="C588" s="9">
        <f t="shared" si="276"/>
        <v>2087.6873888559639</v>
      </c>
      <c r="D588" s="9">
        <f t="shared" si="293"/>
        <v>165.22762912544695</v>
      </c>
      <c r="E588" s="9">
        <f t="shared" si="294"/>
        <v>203.38854866433127</v>
      </c>
      <c r="F588" s="6">
        <f t="shared" si="263"/>
        <v>0</v>
      </c>
      <c r="G588" s="7">
        <f t="shared" si="264"/>
        <v>0</v>
      </c>
      <c r="H588" s="7">
        <f t="shared" si="295"/>
        <v>1</v>
      </c>
      <c r="I588" s="7">
        <f t="shared" si="296"/>
        <v>0</v>
      </c>
      <c r="J588" s="7">
        <f t="shared" si="265"/>
        <v>1</v>
      </c>
      <c r="K588" s="7">
        <f t="shared" si="266"/>
        <v>1</v>
      </c>
      <c r="L588" s="7">
        <f t="shared" si="267"/>
        <v>1</v>
      </c>
      <c r="M588" s="7">
        <f t="shared" si="268"/>
        <v>1</v>
      </c>
      <c r="N588" s="7">
        <f t="shared" si="277"/>
        <v>0</v>
      </c>
      <c r="O588" s="7">
        <f t="shared" si="278"/>
        <v>0</v>
      </c>
      <c r="P588" s="7">
        <f t="shared" si="262"/>
        <v>0</v>
      </c>
      <c r="Q588" s="7" t="e">
        <f t="shared" si="279"/>
        <v>#N/A</v>
      </c>
      <c r="R588" s="7">
        <f t="shared" si="291"/>
        <v>-426</v>
      </c>
      <c r="S588" s="7" t="e">
        <f t="shared" si="269"/>
        <v>#N/A</v>
      </c>
      <c r="T588" s="7">
        <f t="shared" si="270"/>
        <v>165.22762912544695</v>
      </c>
      <c r="U588" s="7" t="e">
        <f t="shared" si="271"/>
        <v>#N/A</v>
      </c>
      <c r="V588" s="7" t="e">
        <f t="shared" si="286"/>
        <v>#N/A</v>
      </c>
      <c r="W588" s="7" t="e">
        <f t="shared" si="287"/>
        <v>#N/A</v>
      </c>
      <c r="X588" s="7" t="e">
        <f t="shared" si="272"/>
        <v>#N/A</v>
      </c>
      <c r="Y588" s="7" t="e">
        <f t="shared" si="273"/>
        <v>#N/A</v>
      </c>
      <c r="Z588" s="7" t="e">
        <f t="shared" si="274"/>
        <v>#N/A</v>
      </c>
      <c r="AA588" s="7" t="e">
        <f t="shared" si="275"/>
        <v>#N/A</v>
      </c>
      <c r="AB588" s="7">
        <f t="shared" si="288"/>
        <v>330.45525825089391</v>
      </c>
      <c r="AC588" s="7">
        <f t="shared" si="290"/>
        <v>1.0204995619585628</v>
      </c>
      <c r="AD588" s="7" t="e">
        <f t="shared" si="289"/>
        <v>#N/A</v>
      </c>
      <c r="AG588" s="7" t="e">
        <f t="shared" si="280"/>
        <v>#N/A</v>
      </c>
      <c r="AH588" s="7">
        <f t="shared" si="281"/>
        <v>165.22762912544695</v>
      </c>
      <c r="AI588" s="7" t="e">
        <f t="shared" si="282"/>
        <v>#N/A</v>
      </c>
      <c r="AJ588" s="7">
        <f t="shared" si="283"/>
        <v>165.22762912544695</v>
      </c>
      <c r="AK588" s="7" t="e">
        <v>#N/A</v>
      </c>
      <c r="AL588" s="7">
        <v>166.01502695413626</v>
      </c>
      <c r="AN588" s="7" t="e">
        <f t="shared" si="284"/>
        <v>#N/A</v>
      </c>
      <c r="AO588" s="7" t="e">
        <f t="shared" si="285"/>
        <v>#N/A</v>
      </c>
      <c r="AP588" s="7" t="e">
        <v>#N/A</v>
      </c>
      <c r="AQ588" s="7" t="e">
        <v>#N/A</v>
      </c>
    </row>
    <row r="589" spans="1:43" outlineLevel="1">
      <c r="A589" s="95">
        <v>-425</v>
      </c>
      <c r="B589" s="8">
        <f t="shared" si="292"/>
        <v>367577.64119884709</v>
      </c>
      <c r="C589" s="9">
        <f t="shared" si="276"/>
        <v>2130.6047164908305</v>
      </c>
      <c r="D589" s="9">
        <f t="shared" si="293"/>
        <v>165.43035643608999</v>
      </c>
      <c r="E589" s="9">
        <f t="shared" si="294"/>
        <v>203.29328530022477</v>
      </c>
      <c r="F589" s="6">
        <f t="shared" si="263"/>
        <v>0</v>
      </c>
      <c r="G589" s="7">
        <f t="shared" si="264"/>
        <v>0</v>
      </c>
      <c r="H589" s="7">
        <f t="shared" si="295"/>
        <v>1</v>
      </c>
      <c r="I589" s="7">
        <f t="shared" si="296"/>
        <v>0</v>
      </c>
      <c r="J589" s="7">
        <f t="shared" si="265"/>
        <v>1</v>
      </c>
      <c r="K589" s="7">
        <f t="shared" si="266"/>
        <v>1</v>
      </c>
      <c r="L589" s="7">
        <f t="shared" si="267"/>
        <v>1</v>
      </c>
      <c r="M589" s="7">
        <f t="shared" si="268"/>
        <v>1</v>
      </c>
      <c r="N589" s="7">
        <f t="shared" si="277"/>
        <v>0</v>
      </c>
      <c r="O589" s="7">
        <f t="shared" si="278"/>
        <v>0</v>
      </c>
      <c r="P589" s="7">
        <f t="shared" ref="P589:P652" si="297">IF(AND(L589=1,M589=0),($C$75^2-(A589-$A$93+IF($C$36="yes",$C$44,0)-$C$78-$C$76-$C$75)^2)^0.5+$L$107,0)</f>
        <v>0</v>
      </c>
      <c r="Q589" s="7" t="e">
        <f t="shared" si="279"/>
        <v>#N/A</v>
      </c>
      <c r="R589" s="7">
        <f t="shared" si="291"/>
        <v>-425</v>
      </c>
      <c r="S589" s="7" t="e">
        <f t="shared" si="269"/>
        <v>#N/A</v>
      </c>
      <c r="T589" s="7">
        <f t="shared" si="270"/>
        <v>165.43035643608999</v>
      </c>
      <c r="U589" s="7" t="e">
        <f t="shared" si="271"/>
        <v>#N/A</v>
      </c>
      <c r="V589" s="7" t="e">
        <f t="shared" si="286"/>
        <v>#N/A</v>
      </c>
      <c r="W589" s="7" t="e">
        <f t="shared" si="287"/>
        <v>#N/A</v>
      </c>
      <c r="X589" s="7" t="e">
        <f t="shared" si="272"/>
        <v>#N/A</v>
      </c>
      <c r="Y589" s="7" t="e">
        <f t="shared" si="273"/>
        <v>#N/A</v>
      </c>
      <c r="Z589" s="7" t="e">
        <f t="shared" si="274"/>
        <v>#N/A</v>
      </c>
      <c r="AA589" s="7" t="e">
        <f t="shared" si="275"/>
        <v>#N/A</v>
      </c>
      <c r="AB589" s="7">
        <f t="shared" si="288"/>
        <v>330.86071287217999</v>
      </c>
      <c r="AC589" s="7">
        <f t="shared" si="290"/>
        <v>1.0203422771210453</v>
      </c>
      <c r="AD589" s="7" t="e">
        <f t="shared" si="289"/>
        <v>#N/A</v>
      </c>
      <c r="AG589" s="7" t="e">
        <f t="shared" si="280"/>
        <v>#N/A</v>
      </c>
      <c r="AH589" s="7">
        <f t="shared" si="281"/>
        <v>165.43035643608999</v>
      </c>
      <c r="AI589" s="7" t="e">
        <f t="shared" si="282"/>
        <v>#N/A</v>
      </c>
      <c r="AJ589" s="7">
        <f t="shared" si="283"/>
        <v>165.43035643608999</v>
      </c>
      <c r="AK589" s="7" t="e">
        <v>#N/A</v>
      </c>
      <c r="AL589" s="7">
        <v>166.185659855837</v>
      </c>
      <c r="AN589" s="7" t="e">
        <f t="shared" si="284"/>
        <v>#N/A</v>
      </c>
      <c r="AO589" s="7" t="e">
        <f t="shared" si="285"/>
        <v>#N/A</v>
      </c>
      <c r="AP589" s="7" t="e">
        <v>#N/A</v>
      </c>
      <c r="AQ589" s="7" t="e">
        <v>#N/A</v>
      </c>
    </row>
    <row r="590" spans="1:43" outlineLevel="1">
      <c r="A590" s="95">
        <v>-424</v>
      </c>
      <c r="B590" s="8">
        <f t="shared" si="292"/>
        <v>374246.27394864248</v>
      </c>
      <c r="C590" s="9">
        <f t="shared" si="276"/>
        <v>2174.1519175868598</v>
      </c>
      <c r="D590" s="9">
        <f t="shared" si="293"/>
        <v>165.63228678508321</v>
      </c>
      <c r="E590" s="9">
        <f t="shared" si="294"/>
        <v>203.1986728587313</v>
      </c>
      <c r="F590" s="6">
        <f t="shared" si="263"/>
        <v>0</v>
      </c>
      <c r="G590" s="7">
        <f t="shared" si="264"/>
        <v>0</v>
      </c>
      <c r="H590" s="7">
        <f t="shared" si="295"/>
        <v>1</v>
      </c>
      <c r="I590" s="7">
        <f t="shared" si="296"/>
        <v>0</v>
      </c>
      <c r="J590" s="7">
        <f t="shared" si="265"/>
        <v>1</v>
      </c>
      <c r="K590" s="7">
        <f t="shared" si="266"/>
        <v>1</v>
      </c>
      <c r="L590" s="7">
        <f t="shared" si="267"/>
        <v>1</v>
      </c>
      <c r="M590" s="7">
        <f t="shared" si="268"/>
        <v>1</v>
      </c>
      <c r="N590" s="7">
        <f t="shared" si="277"/>
        <v>0</v>
      </c>
      <c r="O590" s="7">
        <f t="shared" si="278"/>
        <v>0</v>
      </c>
      <c r="P590" s="7">
        <f t="shared" si="297"/>
        <v>0</v>
      </c>
      <c r="Q590" s="7" t="e">
        <f t="shared" si="279"/>
        <v>#N/A</v>
      </c>
      <c r="R590" s="7">
        <f t="shared" si="291"/>
        <v>-424</v>
      </c>
      <c r="S590" s="7" t="e">
        <f t="shared" si="269"/>
        <v>#N/A</v>
      </c>
      <c r="T590" s="7">
        <f t="shared" si="270"/>
        <v>165.63228678508321</v>
      </c>
      <c r="U590" s="7" t="e">
        <f t="shared" si="271"/>
        <v>#N/A</v>
      </c>
      <c r="V590" s="7" t="e">
        <f t="shared" si="286"/>
        <v>#N/A</v>
      </c>
      <c r="W590" s="7" t="e">
        <f t="shared" si="287"/>
        <v>#N/A</v>
      </c>
      <c r="X590" s="7" t="e">
        <f t="shared" si="272"/>
        <v>#N/A</v>
      </c>
      <c r="Y590" s="7" t="e">
        <f t="shared" si="273"/>
        <v>#N/A</v>
      </c>
      <c r="Z590" s="7" t="e">
        <f t="shared" si="274"/>
        <v>#N/A</v>
      </c>
      <c r="AA590" s="7" t="e">
        <f t="shared" si="275"/>
        <v>#N/A</v>
      </c>
      <c r="AB590" s="7">
        <f t="shared" si="288"/>
        <v>331.26457357016642</v>
      </c>
      <c r="AC590" s="7">
        <f t="shared" si="290"/>
        <v>1.020184231325167</v>
      </c>
      <c r="AD590" s="7" t="e">
        <f t="shared" si="289"/>
        <v>#N/A</v>
      </c>
      <c r="AG590" s="7" t="e">
        <f t="shared" si="280"/>
        <v>#N/A</v>
      </c>
      <c r="AH590" s="7">
        <f t="shared" si="281"/>
        <v>165.63228678508321</v>
      </c>
      <c r="AI590" s="7" t="e">
        <f t="shared" si="282"/>
        <v>#N/A</v>
      </c>
      <c r="AJ590" s="7">
        <f t="shared" si="283"/>
        <v>165.63228678508321</v>
      </c>
      <c r="AK590" s="7" t="e">
        <v>#N/A</v>
      </c>
      <c r="AL590" s="7">
        <v>166.35565768524111</v>
      </c>
      <c r="AN590" s="7" t="e">
        <f t="shared" si="284"/>
        <v>#N/A</v>
      </c>
      <c r="AO590" s="7" t="e">
        <f t="shared" si="285"/>
        <v>#N/A</v>
      </c>
      <c r="AP590" s="7" t="e">
        <v>#N/A</v>
      </c>
      <c r="AQ590" s="7" t="e">
        <v>#N/A</v>
      </c>
    </row>
    <row r="591" spans="1:43" outlineLevel="1">
      <c r="A591" s="95">
        <v>-423</v>
      </c>
      <c r="B591" s="8">
        <f t="shared" si="292"/>
        <v>380995.04677196709</v>
      </c>
      <c r="C591" s="9">
        <f t="shared" si="276"/>
        <v>2218.3331298033499</v>
      </c>
      <c r="D591" s="9">
        <f t="shared" si="293"/>
        <v>165.83341431241442</v>
      </c>
      <c r="E591" s="9">
        <f t="shared" si="294"/>
        <v>203.10495290383241</v>
      </c>
      <c r="F591" s="6">
        <f t="shared" si="263"/>
        <v>0</v>
      </c>
      <c r="G591" s="7">
        <f t="shared" si="264"/>
        <v>0</v>
      </c>
      <c r="H591" s="7">
        <f t="shared" si="295"/>
        <v>1</v>
      </c>
      <c r="I591" s="7">
        <f t="shared" si="296"/>
        <v>0</v>
      </c>
      <c r="J591" s="7">
        <f t="shared" si="265"/>
        <v>1</v>
      </c>
      <c r="K591" s="7">
        <f t="shared" si="266"/>
        <v>1</v>
      </c>
      <c r="L591" s="7">
        <f t="shared" si="267"/>
        <v>1</v>
      </c>
      <c r="M591" s="7">
        <f t="shared" si="268"/>
        <v>1</v>
      </c>
      <c r="N591" s="7">
        <f t="shared" si="277"/>
        <v>0</v>
      </c>
      <c r="O591" s="7">
        <f t="shared" si="278"/>
        <v>0</v>
      </c>
      <c r="P591" s="7">
        <f t="shared" si="297"/>
        <v>0</v>
      </c>
      <c r="Q591" s="7" t="e">
        <f t="shared" si="279"/>
        <v>#N/A</v>
      </c>
      <c r="R591" s="7">
        <f t="shared" si="291"/>
        <v>-423</v>
      </c>
      <c r="S591" s="7" t="e">
        <f t="shared" si="269"/>
        <v>#N/A</v>
      </c>
      <c r="T591" s="7">
        <f t="shared" si="270"/>
        <v>165.83341431241442</v>
      </c>
      <c r="U591" s="7" t="e">
        <f t="shared" si="271"/>
        <v>#N/A</v>
      </c>
      <c r="V591" s="7" t="e">
        <f t="shared" si="286"/>
        <v>#N/A</v>
      </c>
      <c r="W591" s="7" t="e">
        <f t="shared" si="287"/>
        <v>#N/A</v>
      </c>
      <c r="X591" s="7" t="e">
        <f t="shared" si="272"/>
        <v>#N/A</v>
      </c>
      <c r="Y591" s="7" t="e">
        <f t="shared" si="273"/>
        <v>#N/A</v>
      </c>
      <c r="Z591" s="7" t="e">
        <f t="shared" si="274"/>
        <v>#N/A</v>
      </c>
      <c r="AA591" s="7" t="e">
        <f t="shared" si="275"/>
        <v>#N/A</v>
      </c>
      <c r="AB591" s="7">
        <f t="shared" si="288"/>
        <v>331.66682862482884</v>
      </c>
      <c r="AC591" s="7">
        <f t="shared" si="290"/>
        <v>1.0200256282321374</v>
      </c>
      <c r="AD591" s="7" t="e">
        <f t="shared" si="289"/>
        <v>#N/A</v>
      </c>
      <c r="AG591" s="7" t="e">
        <f t="shared" si="280"/>
        <v>#N/A</v>
      </c>
      <c r="AH591" s="7">
        <f t="shared" si="281"/>
        <v>165.83341431241442</v>
      </c>
      <c r="AI591" s="7" t="e">
        <f t="shared" si="282"/>
        <v>#N/A</v>
      </c>
      <c r="AJ591" s="7">
        <f t="shared" si="283"/>
        <v>165.83341431241442</v>
      </c>
      <c r="AK591" s="7" t="e">
        <v>#N/A</v>
      </c>
      <c r="AL591" s="7">
        <v>166.52501398317128</v>
      </c>
      <c r="AN591" s="7" t="e">
        <f t="shared" si="284"/>
        <v>#N/A</v>
      </c>
      <c r="AO591" s="7" t="e">
        <f t="shared" si="285"/>
        <v>#N/A</v>
      </c>
      <c r="AP591" s="7" t="e">
        <v>#N/A</v>
      </c>
      <c r="AQ591" s="7" t="e">
        <v>#N/A</v>
      </c>
    </row>
    <row r="592" spans="1:43" outlineLevel="1">
      <c r="A592" s="95">
        <v>-422</v>
      </c>
      <c r="B592" s="8">
        <f t="shared" si="292"/>
        <v>387824.69720737688</v>
      </c>
      <c r="C592" s="9">
        <f t="shared" si="276"/>
        <v>2263.1534856407416</v>
      </c>
      <c r="D592" s="9">
        <f t="shared" si="293"/>
        <v>166.03373315807156</v>
      </c>
      <c r="E592" s="9">
        <f t="shared" si="294"/>
        <v>203.01187871826048</v>
      </c>
      <c r="F592" s="6">
        <f t="shared" si="263"/>
        <v>0</v>
      </c>
      <c r="G592" s="7">
        <f t="shared" si="264"/>
        <v>0</v>
      </c>
      <c r="H592" s="7">
        <f t="shared" si="295"/>
        <v>1</v>
      </c>
      <c r="I592" s="7">
        <f t="shared" si="296"/>
        <v>0</v>
      </c>
      <c r="J592" s="7">
        <f t="shared" si="265"/>
        <v>1</v>
      </c>
      <c r="K592" s="7">
        <f t="shared" si="266"/>
        <v>1</v>
      </c>
      <c r="L592" s="7">
        <f t="shared" si="267"/>
        <v>1</v>
      </c>
      <c r="M592" s="7">
        <f t="shared" si="268"/>
        <v>1</v>
      </c>
      <c r="N592" s="7">
        <f t="shared" si="277"/>
        <v>0</v>
      </c>
      <c r="O592" s="7">
        <f t="shared" si="278"/>
        <v>0</v>
      </c>
      <c r="P592" s="7">
        <f t="shared" si="297"/>
        <v>0</v>
      </c>
      <c r="Q592" s="7" t="e">
        <f t="shared" si="279"/>
        <v>#N/A</v>
      </c>
      <c r="R592" s="7">
        <f t="shared" si="291"/>
        <v>-422</v>
      </c>
      <c r="S592" s="7" t="e">
        <f t="shared" si="269"/>
        <v>#N/A</v>
      </c>
      <c r="T592" s="7">
        <f t="shared" si="270"/>
        <v>166.03373315807156</v>
      </c>
      <c r="U592" s="7" t="e">
        <f t="shared" si="271"/>
        <v>#N/A</v>
      </c>
      <c r="V592" s="7" t="e">
        <f t="shared" si="286"/>
        <v>#N/A</v>
      </c>
      <c r="W592" s="7" t="e">
        <f t="shared" si="287"/>
        <v>#N/A</v>
      </c>
      <c r="X592" s="7" t="e">
        <f t="shared" si="272"/>
        <v>#N/A</v>
      </c>
      <c r="Y592" s="7" t="e">
        <f t="shared" si="273"/>
        <v>#N/A</v>
      </c>
      <c r="Z592" s="7" t="e">
        <f t="shared" si="274"/>
        <v>#N/A</v>
      </c>
      <c r="AA592" s="7" t="e">
        <f t="shared" si="275"/>
        <v>#N/A</v>
      </c>
      <c r="AB592" s="7">
        <f t="shared" si="288"/>
        <v>332.06746631614311</v>
      </c>
      <c r="AC592" s="7">
        <f t="shared" si="290"/>
        <v>1.0198664814206846</v>
      </c>
      <c r="AD592" s="7" t="e">
        <f t="shared" si="289"/>
        <v>#N/A</v>
      </c>
      <c r="AG592" s="7" t="e">
        <f t="shared" si="280"/>
        <v>#N/A</v>
      </c>
      <c r="AH592" s="7">
        <f t="shared" si="281"/>
        <v>166.03373315807156</v>
      </c>
      <c r="AI592" s="7" t="e">
        <f t="shared" si="282"/>
        <v>#N/A</v>
      </c>
      <c r="AJ592" s="7">
        <f t="shared" si="283"/>
        <v>166.03373315807156</v>
      </c>
      <c r="AK592" s="7" t="e">
        <v>#N/A</v>
      </c>
      <c r="AL592" s="7">
        <v>166.69373285084657</v>
      </c>
      <c r="AN592" s="7" t="e">
        <f t="shared" si="284"/>
        <v>#N/A</v>
      </c>
      <c r="AO592" s="7" t="e">
        <f t="shared" si="285"/>
        <v>#N/A</v>
      </c>
      <c r="AP592" s="7" t="e">
        <v>#N/A</v>
      </c>
      <c r="AQ592" s="7" t="e">
        <v>#N/A</v>
      </c>
    </row>
    <row r="593" spans="1:43" outlineLevel="1">
      <c r="A593" s="95">
        <v>-421</v>
      </c>
      <c r="B593" s="8">
        <f t="shared" si="292"/>
        <v>394735.577865839</v>
      </c>
      <c r="C593" s="9">
        <f t="shared" si="276"/>
        <v>2308.6171009032878</v>
      </c>
      <c r="D593" s="9">
        <f t="shared" si="293"/>
        <v>166.23323650836812</v>
      </c>
      <c r="E593" s="9">
        <f t="shared" si="294"/>
        <v>202.91969186599712</v>
      </c>
      <c r="F593" s="6">
        <f t="shared" si="263"/>
        <v>0</v>
      </c>
      <c r="G593" s="7">
        <f t="shared" si="264"/>
        <v>0</v>
      </c>
      <c r="H593" s="7">
        <f t="shared" si="295"/>
        <v>1</v>
      </c>
      <c r="I593" s="7">
        <f t="shared" si="296"/>
        <v>0</v>
      </c>
      <c r="J593" s="7">
        <f t="shared" si="265"/>
        <v>1</v>
      </c>
      <c r="K593" s="7">
        <f t="shared" si="266"/>
        <v>1</v>
      </c>
      <c r="L593" s="7">
        <f t="shared" si="267"/>
        <v>1</v>
      </c>
      <c r="M593" s="7">
        <f t="shared" si="268"/>
        <v>1</v>
      </c>
      <c r="N593" s="7">
        <f t="shared" si="277"/>
        <v>0</v>
      </c>
      <c r="O593" s="7">
        <f t="shared" si="278"/>
        <v>0</v>
      </c>
      <c r="P593" s="7">
        <f t="shared" si="297"/>
        <v>0</v>
      </c>
      <c r="Q593" s="7" t="e">
        <f t="shared" si="279"/>
        <v>#N/A</v>
      </c>
      <c r="R593" s="7">
        <f t="shared" si="291"/>
        <v>-421</v>
      </c>
      <c r="S593" s="7" t="e">
        <f t="shared" si="269"/>
        <v>#N/A</v>
      </c>
      <c r="T593" s="7">
        <f t="shared" si="270"/>
        <v>166.23323650836812</v>
      </c>
      <c r="U593" s="7" t="e">
        <f t="shared" si="271"/>
        <v>#N/A</v>
      </c>
      <c r="V593" s="7" t="e">
        <f t="shared" si="286"/>
        <v>#N/A</v>
      </c>
      <c r="W593" s="7" t="e">
        <f t="shared" si="287"/>
        <v>#N/A</v>
      </c>
      <c r="X593" s="7" t="e">
        <f t="shared" si="272"/>
        <v>#N/A</v>
      </c>
      <c r="Y593" s="7" t="e">
        <f t="shared" si="273"/>
        <v>#N/A</v>
      </c>
      <c r="Z593" s="7" t="e">
        <f t="shared" si="274"/>
        <v>#N/A</v>
      </c>
      <c r="AA593" s="7" t="e">
        <f t="shared" si="275"/>
        <v>#N/A</v>
      </c>
      <c r="AB593" s="7">
        <f t="shared" si="288"/>
        <v>332.46647301673624</v>
      </c>
      <c r="AC593" s="7">
        <f t="shared" si="290"/>
        <v>1.0197066179934082</v>
      </c>
      <c r="AD593" s="7" t="e">
        <f t="shared" si="289"/>
        <v>#N/A</v>
      </c>
      <c r="AG593" s="7" t="e">
        <f t="shared" si="280"/>
        <v>#N/A</v>
      </c>
      <c r="AH593" s="7">
        <f t="shared" si="281"/>
        <v>166.23323650836812</v>
      </c>
      <c r="AI593" s="7" t="e">
        <f t="shared" si="282"/>
        <v>#N/A</v>
      </c>
      <c r="AJ593" s="7">
        <f t="shared" si="283"/>
        <v>166.23323650836812</v>
      </c>
      <c r="AK593" s="7" t="e">
        <v>#N/A</v>
      </c>
      <c r="AL593" s="7">
        <v>166.8618078144531</v>
      </c>
      <c r="AN593" s="7" t="e">
        <f t="shared" si="284"/>
        <v>#N/A</v>
      </c>
      <c r="AO593" s="7" t="e">
        <f t="shared" si="285"/>
        <v>#N/A</v>
      </c>
      <c r="AP593" s="7" t="e">
        <v>#N/A</v>
      </c>
      <c r="AQ593" s="7" t="e">
        <v>#N/A</v>
      </c>
    </row>
    <row r="594" spans="1:43" outlineLevel="1">
      <c r="A594" s="95">
        <v>-420</v>
      </c>
      <c r="B594" s="8">
        <f t="shared" si="292"/>
        <v>401728.16964699066</v>
      </c>
      <c r="C594" s="9">
        <f t="shared" si="276"/>
        <v>2354.7291301054211</v>
      </c>
      <c r="D594" s="9">
        <f t="shared" si="293"/>
        <v>166.43192041064063</v>
      </c>
      <c r="E594" s="9">
        <f t="shared" si="294"/>
        <v>202.82814562977441</v>
      </c>
      <c r="F594" s="6">
        <f t="shared" si="263"/>
        <v>0</v>
      </c>
      <c r="G594" s="7">
        <f t="shared" si="264"/>
        <v>0</v>
      </c>
      <c r="H594" s="7">
        <f t="shared" si="295"/>
        <v>1</v>
      </c>
      <c r="I594" s="7">
        <f t="shared" si="296"/>
        <v>0</v>
      </c>
      <c r="J594" s="7">
        <f t="shared" si="265"/>
        <v>1</v>
      </c>
      <c r="K594" s="7">
        <f t="shared" si="266"/>
        <v>1</v>
      </c>
      <c r="L594" s="7">
        <f t="shared" si="267"/>
        <v>1</v>
      </c>
      <c r="M594" s="7">
        <f t="shared" si="268"/>
        <v>1</v>
      </c>
      <c r="N594" s="7">
        <f t="shared" si="277"/>
        <v>0</v>
      </c>
      <c r="O594" s="7">
        <f t="shared" si="278"/>
        <v>0</v>
      </c>
      <c r="P594" s="7">
        <f t="shared" si="297"/>
        <v>0</v>
      </c>
      <c r="Q594" s="7" t="e">
        <f t="shared" si="279"/>
        <v>#N/A</v>
      </c>
      <c r="R594" s="7">
        <f t="shared" si="291"/>
        <v>-420</v>
      </c>
      <c r="S594" s="7" t="e">
        <f t="shared" si="269"/>
        <v>#N/A</v>
      </c>
      <c r="T594" s="7">
        <f t="shared" si="270"/>
        <v>166.43192041064063</v>
      </c>
      <c r="U594" s="7" t="e">
        <f t="shared" si="271"/>
        <v>#N/A</v>
      </c>
      <c r="V594" s="7" t="e">
        <f t="shared" si="286"/>
        <v>#N/A</v>
      </c>
      <c r="W594" s="7" t="e">
        <f t="shared" si="287"/>
        <v>#N/A</v>
      </c>
      <c r="X594" s="7" t="e">
        <f t="shared" si="272"/>
        <v>#N/A</v>
      </c>
      <c r="Y594" s="7" t="e">
        <f t="shared" si="273"/>
        <v>#N/A</v>
      </c>
      <c r="Z594" s="7" t="e">
        <f t="shared" si="274"/>
        <v>#N/A</v>
      </c>
      <c r="AA594" s="7" t="e">
        <f t="shared" si="275"/>
        <v>#N/A</v>
      </c>
      <c r="AB594" s="7">
        <f t="shared" si="288"/>
        <v>332.86384082128126</v>
      </c>
      <c r="AC594" s="7">
        <f t="shared" si="290"/>
        <v>1.0195466115005389</v>
      </c>
      <c r="AD594" s="7" t="e">
        <f t="shared" si="289"/>
        <v>#N/A</v>
      </c>
      <c r="AG594" s="7" t="e">
        <f t="shared" si="280"/>
        <v>#N/A</v>
      </c>
      <c r="AH594" s="7">
        <f t="shared" si="281"/>
        <v>166.43192041064063</v>
      </c>
      <c r="AI594" s="7" t="e">
        <f t="shared" si="282"/>
        <v>#N/A</v>
      </c>
      <c r="AJ594" s="7">
        <f t="shared" si="283"/>
        <v>166.43192041064063</v>
      </c>
      <c r="AK594" s="7" t="e">
        <v>#N/A</v>
      </c>
      <c r="AL594" s="7">
        <v>167.02926297600695</v>
      </c>
      <c r="AN594" s="7" t="e">
        <f t="shared" si="284"/>
        <v>#N/A</v>
      </c>
      <c r="AO594" s="7" t="e">
        <f t="shared" si="285"/>
        <v>#N/A</v>
      </c>
      <c r="AP594" s="7" t="e">
        <v>#N/A</v>
      </c>
      <c r="AQ594" s="7" t="e">
        <v>#N/A</v>
      </c>
    </row>
    <row r="595" spans="1:43" outlineLevel="1">
      <c r="A595" s="95">
        <v>-419</v>
      </c>
      <c r="B595" s="8">
        <f t="shared" si="292"/>
        <v>408802.95320632821</v>
      </c>
      <c r="C595" s="9">
        <f t="shared" si="276"/>
        <v>2401.4936668784558</v>
      </c>
      <c r="D595" s="9">
        <f t="shared" si="293"/>
        <v>166.62977805120269</v>
      </c>
      <c r="E595" s="9">
        <f t="shared" si="294"/>
        <v>202.7373595032615</v>
      </c>
      <c r="F595" s="6">
        <f t="shared" si="263"/>
        <v>0</v>
      </c>
      <c r="G595" s="7">
        <f t="shared" si="264"/>
        <v>0</v>
      </c>
      <c r="H595" s="7">
        <f t="shared" si="295"/>
        <v>1</v>
      </c>
      <c r="I595" s="7">
        <f t="shared" si="296"/>
        <v>0</v>
      </c>
      <c r="J595" s="7">
        <f t="shared" si="265"/>
        <v>1</v>
      </c>
      <c r="K595" s="7">
        <f t="shared" si="266"/>
        <v>1</v>
      </c>
      <c r="L595" s="7">
        <f t="shared" si="267"/>
        <v>1</v>
      </c>
      <c r="M595" s="7">
        <f t="shared" si="268"/>
        <v>1</v>
      </c>
      <c r="N595" s="7">
        <f t="shared" si="277"/>
        <v>0</v>
      </c>
      <c r="O595" s="7">
        <f t="shared" si="278"/>
        <v>0</v>
      </c>
      <c r="P595" s="7">
        <f t="shared" si="297"/>
        <v>0</v>
      </c>
      <c r="Q595" s="7" t="e">
        <f t="shared" si="279"/>
        <v>#N/A</v>
      </c>
      <c r="R595" s="7">
        <f t="shared" si="291"/>
        <v>-419</v>
      </c>
      <c r="S595" s="7" t="e">
        <f t="shared" si="269"/>
        <v>#N/A</v>
      </c>
      <c r="T595" s="7">
        <f t="shared" si="270"/>
        <v>166.62977805120269</v>
      </c>
      <c r="U595" s="7" t="e">
        <f t="shared" si="271"/>
        <v>#N/A</v>
      </c>
      <c r="V595" s="7" t="e">
        <f t="shared" si="286"/>
        <v>#N/A</v>
      </c>
      <c r="W595" s="7" t="e">
        <f t="shared" si="287"/>
        <v>#N/A</v>
      </c>
      <c r="X595" s="7" t="e">
        <f t="shared" si="272"/>
        <v>#N/A</v>
      </c>
      <c r="Y595" s="7" t="e">
        <f t="shared" si="273"/>
        <v>#N/A</v>
      </c>
      <c r="Z595" s="7" t="e">
        <f t="shared" si="274"/>
        <v>#N/A</v>
      </c>
      <c r="AA595" s="7" t="e">
        <f t="shared" si="275"/>
        <v>#N/A</v>
      </c>
      <c r="AB595" s="7">
        <f t="shared" si="288"/>
        <v>333.25955610240538</v>
      </c>
      <c r="AC595" s="7">
        <f t="shared" si="290"/>
        <v>1.0193859160930105</v>
      </c>
      <c r="AD595" s="7" t="e">
        <f t="shared" si="289"/>
        <v>#N/A</v>
      </c>
      <c r="AG595" s="7" t="e">
        <f t="shared" si="280"/>
        <v>#N/A</v>
      </c>
      <c r="AH595" s="7">
        <f t="shared" si="281"/>
        <v>166.62977805120269</v>
      </c>
      <c r="AI595" s="7" t="e">
        <f t="shared" si="282"/>
        <v>#N/A</v>
      </c>
      <c r="AJ595" s="7">
        <f t="shared" si="283"/>
        <v>166.62977805120269</v>
      </c>
      <c r="AK595" s="7" t="e">
        <v>#N/A</v>
      </c>
      <c r="AL595" s="7">
        <v>167.19607183177141</v>
      </c>
      <c r="AN595" s="7" t="e">
        <f t="shared" si="284"/>
        <v>#N/A</v>
      </c>
      <c r="AO595" s="7" t="e">
        <f t="shared" si="285"/>
        <v>#N/A</v>
      </c>
      <c r="AP595" s="7" t="e">
        <v>#N/A</v>
      </c>
      <c r="AQ595" s="7" t="e">
        <v>#N/A</v>
      </c>
    </row>
    <row r="596" spans="1:43" outlineLevel="1">
      <c r="A596" s="95">
        <v>-418</v>
      </c>
      <c r="B596" s="8">
        <f t="shared" si="292"/>
        <v>415960.27253621037</v>
      </c>
      <c r="C596" s="9">
        <f t="shared" si="276"/>
        <v>2448.9158880687091</v>
      </c>
      <c r="D596" s="9">
        <f t="shared" si="293"/>
        <v>166.8268035700421</v>
      </c>
      <c r="E596" s="9">
        <f t="shared" si="294"/>
        <v>202.64733090981568</v>
      </c>
      <c r="F596" s="6">
        <f t="shared" si="263"/>
        <v>0</v>
      </c>
      <c r="G596" s="7">
        <f t="shared" si="264"/>
        <v>0</v>
      </c>
      <c r="H596" s="7">
        <f t="shared" si="295"/>
        <v>1</v>
      </c>
      <c r="I596" s="7">
        <f t="shared" si="296"/>
        <v>0</v>
      </c>
      <c r="J596" s="7">
        <f t="shared" si="265"/>
        <v>1</v>
      </c>
      <c r="K596" s="7">
        <f t="shared" si="266"/>
        <v>1</v>
      </c>
      <c r="L596" s="7">
        <f t="shared" si="267"/>
        <v>1</v>
      </c>
      <c r="M596" s="7">
        <f t="shared" si="268"/>
        <v>1</v>
      </c>
      <c r="N596" s="7">
        <f t="shared" si="277"/>
        <v>0</v>
      </c>
      <c r="O596" s="7">
        <f t="shared" si="278"/>
        <v>0</v>
      </c>
      <c r="P596" s="7">
        <f t="shared" si="297"/>
        <v>0</v>
      </c>
      <c r="Q596" s="7" t="e">
        <f t="shared" si="279"/>
        <v>#N/A</v>
      </c>
      <c r="R596" s="7">
        <f t="shared" si="291"/>
        <v>-418</v>
      </c>
      <c r="S596" s="7" t="e">
        <f t="shared" si="269"/>
        <v>#N/A</v>
      </c>
      <c r="T596" s="7">
        <f t="shared" si="270"/>
        <v>166.8268035700421</v>
      </c>
      <c r="U596" s="7" t="e">
        <f t="shared" si="271"/>
        <v>#N/A</v>
      </c>
      <c r="V596" s="7" t="e">
        <f t="shared" si="286"/>
        <v>#N/A</v>
      </c>
      <c r="W596" s="7" t="e">
        <f t="shared" si="287"/>
        <v>#N/A</v>
      </c>
      <c r="X596" s="7" t="e">
        <f t="shared" si="272"/>
        <v>#N/A</v>
      </c>
      <c r="Y596" s="7" t="e">
        <f t="shared" si="273"/>
        <v>#N/A</v>
      </c>
      <c r="Z596" s="7" t="e">
        <f t="shared" si="274"/>
        <v>#N/A</v>
      </c>
      <c r="AA596" s="7" t="e">
        <f t="shared" si="275"/>
        <v>#N/A</v>
      </c>
      <c r="AB596" s="7">
        <f t="shared" si="288"/>
        <v>333.6536071400842</v>
      </c>
      <c r="AC596" s="7">
        <f t="shared" si="290"/>
        <v>1.0192247323696275</v>
      </c>
      <c r="AD596" s="7" t="e">
        <f t="shared" si="289"/>
        <v>#N/A</v>
      </c>
      <c r="AG596" s="7" t="e">
        <f t="shared" si="280"/>
        <v>#N/A</v>
      </c>
      <c r="AH596" s="7">
        <f t="shared" si="281"/>
        <v>166.8268035700421</v>
      </c>
      <c r="AI596" s="7" t="e">
        <f t="shared" si="282"/>
        <v>#N/A</v>
      </c>
      <c r="AJ596" s="7">
        <f t="shared" si="283"/>
        <v>166.8268035700421</v>
      </c>
      <c r="AK596" s="7" t="e">
        <v>#N/A</v>
      </c>
      <c r="AL596" s="7">
        <v>167.36225846927306</v>
      </c>
      <c r="AN596" s="7" t="e">
        <f t="shared" si="284"/>
        <v>#N/A</v>
      </c>
      <c r="AO596" s="7" t="e">
        <f t="shared" si="285"/>
        <v>#N/A</v>
      </c>
      <c r="AP596" s="7" t="e">
        <v>#N/A</v>
      </c>
      <c r="AQ596" s="7" t="e">
        <v>#N/A</v>
      </c>
    </row>
    <row r="597" spans="1:43" outlineLevel="1">
      <c r="A597" s="95">
        <v>-417</v>
      </c>
      <c r="B597" s="8">
        <f t="shared" si="292"/>
        <v>423200.88002781192</v>
      </c>
      <c r="C597" s="9">
        <f t="shared" si="276"/>
        <v>2496.9998648166656</v>
      </c>
      <c r="D597" s="9">
        <f t="shared" si="293"/>
        <v>167.02299015347242</v>
      </c>
      <c r="E597" s="9">
        <f t="shared" si="294"/>
        <v>202.5581793431061</v>
      </c>
      <c r="F597" s="6">
        <f t="shared" si="263"/>
        <v>0</v>
      </c>
      <c r="G597" s="7">
        <f t="shared" si="264"/>
        <v>0</v>
      </c>
      <c r="H597" s="7">
        <f t="shared" si="295"/>
        <v>1</v>
      </c>
      <c r="I597" s="7">
        <f t="shared" si="296"/>
        <v>0</v>
      </c>
      <c r="J597" s="7">
        <f t="shared" si="265"/>
        <v>1</v>
      </c>
      <c r="K597" s="7">
        <f t="shared" si="266"/>
        <v>1</v>
      </c>
      <c r="L597" s="7">
        <f t="shared" si="267"/>
        <v>1</v>
      </c>
      <c r="M597" s="7">
        <f t="shared" si="268"/>
        <v>1</v>
      </c>
      <c r="N597" s="7">
        <f t="shared" si="277"/>
        <v>0</v>
      </c>
      <c r="O597" s="7">
        <f t="shared" si="278"/>
        <v>0</v>
      </c>
      <c r="P597" s="7">
        <f t="shared" si="297"/>
        <v>0</v>
      </c>
      <c r="Q597" s="7" t="e">
        <f t="shared" si="279"/>
        <v>#N/A</v>
      </c>
      <c r="R597" s="7">
        <f t="shared" si="291"/>
        <v>-417</v>
      </c>
      <c r="S597" s="7" t="e">
        <f t="shared" si="269"/>
        <v>#N/A</v>
      </c>
      <c r="T597" s="7">
        <f t="shared" si="270"/>
        <v>167.02299015347242</v>
      </c>
      <c r="U597" s="7" t="e">
        <f t="shared" si="271"/>
        <v>#N/A</v>
      </c>
      <c r="V597" s="7" t="e">
        <f t="shared" si="286"/>
        <v>#N/A</v>
      </c>
      <c r="W597" s="7" t="e">
        <f t="shared" si="287"/>
        <v>#N/A</v>
      </c>
      <c r="X597" s="7" t="e">
        <f t="shared" si="272"/>
        <v>#N/A</v>
      </c>
      <c r="Y597" s="7" t="e">
        <f t="shared" si="273"/>
        <v>#N/A</v>
      </c>
      <c r="Z597" s="7" t="e">
        <f t="shared" si="274"/>
        <v>#N/A</v>
      </c>
      <c r="AA597" s="7" t="e">
        <f t="shared" si="275"/>
        <v>#N/A</v>
      </c>
      <c r="AB597" s="7">
        <f t="shared" si="288"/>
        <v>334.04598030694484</v>
      </c>
      <c r="AC597" s="7">
        <f t="shared" si="290"/>
        <v>1.0190628908551529</v>
      </c>
      <c r="AD597" s="7" t="e">
        <f t="shared" si="289"/>
        <v>#N/A</v>
      </c>
      <c r="AG597" s="7" t="e">
        <f t="shared" si="280"/>
        <v>#N/A</v>
      </c>
      <c r="AH597" s="7">
        <f t="shared" si="281"/>
        <v>167.02299015347242</v>
      </c>
      <c r="AI597" s="7" t="e">
        <f t="shared" si="282"/>
        <v>#N/A</v>
      </c>
      <c r="AJ597" s="7">
        <f t="shared" si="283"/>
        <v>167.02299015347242</v>
      </c>
      <c r="AK597" s="7" t="e">
        <v>#N/A</v>
      </c>
      <c r="AL597" s="7">
        <v>167.52781651612386</v>
      </c>
      <c r="AN597" s="7" t="e">
        <f t="shared" si="284"/>
        <v>#N/A</v>
      </c>
      <c r="AO597" s="7" t="e">
        <f t="shared" si="285"/>
        <v>#N/A</v>
      </c>
      <c r="AP597" s="7" t="e">
        <v>#N/A</v>
      </c>
      <c r="AQ597" s="7" t="e">
        <v>#N/A</v>
      </c>
    </row>
    <row r="598" spans="1:43" outlineLevel="1">
      <c r="A598" s="95">
        <v>-416</v>
      </c>
      <c r="B598" s="8">
        <f t="shared" si="292"/>
        <v>430525.12125492096</v>
      </c>
      <c r="C598" s="9">
        <f t="shared" si="276"/>
        <v>2545.7505031053006</v>
      </c>
      <c r="D598" s="9">
        <f t="shared" si="293"/>
        <v>167.21833384883018</v>
      </c>
      <c r="E598" s="9">
        <f t="shared" si="294"/>
        <v>202.46965808586484</v>
      </c>
      <c r="F598" s="6">
        <f t="shared" si="263"/>
        <v>0</v>
      </c>
      <c r="G598" s="7">
        <f t="shared" si="264"/>
        <v>0</v>
      </c>
      <c r="H598" s="7">
        <f t="shared" si="295"/>
        <v>1</v>
      </c>
      <c r="I598" s="7">
        <f t="shared" si="296"/>
        <v>0</v>
      </c>
      <c r="J598" s="7">
        <f t="shared" si="265"/>
        <v>1</v>
      </c>
      <c r="K598" s="7">
        <f t="shared" si="266"/>
        <v>1</v>
      </c>
      <c r="L598" s="7">
        <f t="shared" si="267"/>
        <v>1</v>
      </c>
      <c r="M598" s="7">
        <f t="shared" si="268"/>
        <v>1</v>
      </c>
      <c r="N598" s="7">
        <f t="shared" si="277"/>
        <v>0</v>
      </c>
      <c r="O598" s="7">
        <f t="shared" si="278"/>
        <v>0</v>
      </c>
      <c r="P598" s="7">
        <f t="shared" si="297"/>
        <v>0</v>
      </c>
      <c r="Q598" s="7" t="e">
        <f t="shared" si="279"/>
        <v>#N/A</v>
      </c>
      <c r="R598" s="7">
        <f t="shared" si="291"/>
        <v>-416</v>
      </c>
      <c r="S598" s="7" t="e">
        <f t="shared" si="269"/>
        <v>#N/A</v>
      </c>
      <c r="T598" s="7">
        <f t="shared" si="270"/>
        <v>167.21833384883018</v>
      </c>
      <c r="U598" s="7" t="e">
        <f t="shared" si="271"/>
        <v>#N/A</v>
      </c>
      <c r="V598" s="7" t="e">
        <f t="shared" si="286"/>
        <v>#N/A</v>
      </c>
      <c r="W598" s="7" t="e">
        <f t="shared" si="287"/>
        <v>#N/A</v>
      </c>
      <c r="X598" s="7" t="e">
        <f t="shared" si="272"/>
        <v>#N/A</v>
      </c>
      <c r="Y598" s="7" t="e">
        <f t="shared" si="273"/>
        <v>#N/A</v>
      </c>
      <c r="Z598" s="7">
        <f t="shared" si="274"/>
        <v>140.31058285412303</v>
      </c>
      <c r="AA598" s="7" t="e">
        <f t="shared" si="275"/>
        <v>#N/A</v>
      </c>
      <c r="AB598" s="7">
        <f t="shared" si="288"/>
        <v>334.43666769766037</v>
      </c>
      <c r="AC598" s="7">
        <f t="shared" si="290"/>
        <v>1.0189009565782274</v>
      </c>
      <c r="AD598" s="7" t="e">
        <f t="shared" si="289"/>
        <v>#N/A</v>
      </c>
      <c r="AG598" s="7" t="e">
        <f t="shared" si="280"/>
        <v>#N/A</v>
      </c>
      <c r="AH598" s="7">
        <f t="shared" si="281"/>
        <v>167.21833384883018</v>
      </c>
      <c r="AI598" s="7" t="e">
        <f t="shared" si="282"/>
        <v>#N/A</v>
      </c>
      <c r="AJ598" s="7">
        <f t="shared" si="283"/>
        <v>167.21833384883018</v>
      </c>
      <c r="AK598" s="7" t="e">
        <v>#N/A</v>
      </c>
      <c r="AL598" s="7">
        <v>167.69274989967016</v>
      </c>
      <c r="AN598" s="7" t="e">
        <f t="shared" si="284"/>
        <v>#N/A</v>
      </c>
      <c r="AO598" s="7" t="e">
        <f t="shared" si="285"/>
        <v>#N/A</v>
      </c>
      <c r="AP598" s="7" t="e">
        <v>#N/A</v>
      </c>
      <c r="AQ598" s="7" t="e">
        <v>#N/A</v>
      </c>
    </row>
    <row r="599" spans="1:43" outlineLevel="1">
      <c r="A599" s="95">
        <v>-415</v>
      </c>
      <c r="B599" s="8">
        <f t="shared" si="292"/>
        <v>437933.47687303385</v>
      </c>
      <c r="C599" s="9">
        <f t="shared" si="276"/>
        <v>2595.1723714758268</v>
      </c>
      <c r="D599" s="9">
        <f t="shared" si="293"/>
        <v>167.41282784242895</v>
      </c>
      <c r="E599" s="9">
        <f t="shared" si="294"/>
        <v>202.38200870207351</v>
      </c>
      <c r="F599" s="6">
        <f t="shared" si="263"/>
        <v>0</v>
      </c>
      <c r="G599" s="7">
        <f t="shared" si="264"/>
        <v>0</v>
      </c>
      <c r="H599" s="7">
        <f t="shared" si="295"/>
        <v>1</v>
      </c>
      <c r="I599" s="7">
        <f t="shared" si="296"/>
        <v>0</v>
      </c>
      <c r="J599" s="7">
        <f t="shared" si="265"/>
        <v>1</v>
      </c>
      <c r="K599" s="7">
        <f t="shared" si="266"/>
        <v>1</v>
      </c>
      <c r="L599" s="7">
        <f t="shared" si="267"/>
        <v>1</v>
      </c>
      <c r="M599" s="7">
        <f t="shared" si="268"/>
        <v>1</v>
      </c>
      <c r="N599" s="7">
        <f t="shared" si="277"/>
        <v>0</v>
      </c>
      <c r="O599" s="7">
        <f t="shared" si="278"/>
        <v>0</v>
      </c>
      <c r="P599" s="7">
        <f t="shared" si="297"/>
        <v>0</v>
      </c>
      <c r="Q599" s="7" t="e">
        <f t="shared" si="279"/>
        <v>#N/A</v>
      </c>
      <c r="R599" s="7">
        <f t="shared" si="291"/>
        <v>-415</v>
      </c>
      <c r="S599" s="7" t="e">
        <f t="shared" si="269"/>
        <v>#N/A</v>
      </c>
      <c r="T599" s="7">
        <f t="shared" si="270"/>
        <v>167.41282784242895</v>
      </c>
      <c r="U599" s="7" t="e">
        <f t="shared" si="271"/>
        <v>#N/A</v>
      </c>
      <c r="V599" s="7" t="e">
        <f t="shared" si="286"/>
        <v>#N/A</v>
      </c>
      <c r="W599" s="7" t="e">
        <f t="shared" si="287"/>
        <v>#N/A</v>
      </c>
      <c r="X599" s="7" t="e">
        <f t="shared" si="272"/>
        <v>#N/A</v>
      </c>
      <c r="Y599" s="7" t="e">
        <f t="shared" si="273"/>
        <v>#N/A</v>
      </c>
      <c r="Z599" s="7" t="e">
        <f t="shared" si="274"/>
        <v>#N/A</v>
      </c>
      <c r="AA599" s="7" t="e">
        <f t="shared" si="275"/>
        <v>#N/A</v>
      </c>
      <c r="AB599" s="7">
        <f t="shared" si="288"/>
        <v>334.82565568485791</v>
      </c>
      <c r="AC599" s="7">
        <f t="shared" si="290"/>
        <v>1.0187383930852896</v>
      </c>
      <c r="AD599" s="7" t="e">
        <f t="shared" si="289"/>
        <v>#N/A</v>
      </c>
      <c r="AG599" s="7" t="e">
        <f t="shared" si="280"/>
        <v>#N/A</v>
      </c>
      <c r="AH599" s="7">
        <f t="shared" si="281"/>
        <v>167.41282784242895</v>
      </c>
      <c r="AI599" s="7" t="e">
        <f t="shared" si="282"/>
        <v>#N/A</v>
      </c>
      <c r="AJ599" s="7">
        <f t="shared" si="283"/>
        <v>167.41282784242895</v>
      </c>
      <c r="AK599" s="7" t="e">
        <v>#N/A</v>
      </c>
      <c r="AL599" s="7">
        <v>167.85705223318149</v>
      </c>
      <c r="AN599" s="7" t="e">
        <f t="shared" si="284"/>
        <v>#N/A</v>
      </c>
      <c r="AO599" s="7" t="e">
        <f t="shared" si="285"/>
        <v>#N/A</v>
      </c>
      <c r="AP599" s="7" t="e">
        <v>#N/A</v>
      </c>
      <c r="AQ599" s="7" t="e">
        <v>#N/A</v>
      </c>
    </row>
    <row r="600" spans="1:43" outlineLevel="1">
      <c r="A600" s="95">
        <v>-414</v>
      </c>
      <c r="B600" s="8">
        <f t="shared" si="292"/>
        <v>445426.42778178776</v>
      </c>
      <c r="C600" s="9">
        <f t="shared" si="276"/>
        <v>2645.2709538775125</v>
      </c>
      <c r="D600" s="9">
        <f t="shared" si="293"/>
        <v>167.60646579741939</v>
      </c>
      <c r="E600" s="9">
        <f t="shared" si="294"/>
        <v>202.29498447446448</v>
      </c>
      <c r="F600" s="6">
        <f t="shared" si="263"/>
        <v>0</v>
      </c>
      <c r="G600" s="7">
        <f t="shared" si="264"/>
        <v>0</v>
      </c>
      <c r="H600" s="7">
        <f t="shared" si="295"/>
        <v>1</v>
      </c>
      <c r="I600" s="7">
        <f t="shared" si="296"/>
        <v>0</v>
      </c>
      <c r="J600" s="7">
        <f t="shared" si="265"/>
        <v>1</v>
      </c>
      <c r="K600" s="7">
        <f t="shared" si="266"/>
        <v>1</v>
      </c>
      <c r="L600" s="7">
        <f t="shared" si="267"/>
        <v>1</v>
      </c>
      <c r="M600" s="7">
        <f t="shared" si="268"/>
        <v>1</v>
      </c>
      <c r="N600" s="7">
        <f t="shared" si="277"/>
        <v>0</v>
      </c>
      <c r="O600" s="7">
        <f t="shared" si="278"/>
        <v>0</v>
      </c>
      <c r="P600" s="7">
        <f t="shared" si="297"/>
        <v>0</v>
      </c>
      <c r="Q600" s="7" t="e">
        <f t="shared" si="279"/>
        <v>#N/A</v>
      </c>
      <c r="R600" s="7">
        <f t="shared" si="291"/>
        <v>-414</v>
      </c>
      <c r="S600" s="7" t="e">
        <f t="shared" si="269"/>
        <v>#N/A</v>
      </c>
      <c r="T600" s="7">
        <f t="shared" si="270"/>
        <v>167.60646579741939</v>
      </c>
      <c r="U600" s="7" t="e">
        <f t="shared" si="271"/>
        <v>#N/A</v>
      </c>
      <c r="V600" s="7" t="e">
        <f t="shared" si="286"/>
        <v>#N/A</v>
      </c>
      <c r="W600" s="7" t="e">
        <f t="shared" si="287"/>
        <v>#N/A</v>
      </c>
      <c r="X600" s="7" t="e">
        <f t="shared" si="272"/>
        <v>#N/A</v>
      </c>
      <c r="Y600" s="7" t="e">
        <f t="shared" si="273"/>
        <v>#N/A</v>
      </c>
      <c r="Z600" s="7" t="e">
        <f t="shared" si="274"/>
        <v>#N/A</v>
      </c>
      <c r="AA600" s="7" t="e">
        <f t="shared" si="275"/>
        <v>#N/A</v>
      </c>
      <c r="AB600" s="7">
        <f t="shared" si="288"/>
        <v>335.21293159483878</v>
      </c>
      <c r="AC600" s="7">
        <f t="shared" si="290"/>
        <v>1.0185753077769351</v>
      </c>
      <c r="AD600" s="7" t="e">
        <f t="shared" si="289"/>
        <v>#N/A</v>
      </c>
      <c r="AG600" s="7" t="e">
        <f t="shared" si="280"/>
        <v>#N/A</v>
      </c>
      <c r="AH600" s="7">
        <f t="shared" si="281"/>
        <v>167.60646579741939</v>
      </c>
      <c r="AI600" s="7" t="e">
        <f t="shared" si="282"/>
        <v>#N/A</v>
      </c>
      <c r="AJ600" s="7">
        <f t="shared" si="283"/>
        <v>167.60646579741939</v>
      </c>
      <c r="AK600" s="7" t="e">
        <v>#N/A</v>
      </c>
      <c r="AL600" s="7">
        <v>168.02074770458069</v>
      </c>
      <c r="AN600" s="7" t="e">
        <f t="shared" si="284"/>
        <v>#N/A</v>
      </c>
      <c r="AO600" s="7" t="e">
        <f t="shared" si="285"/>
        <v>#N/A</v>
      </c>
      <c r="AP600" s="7" t="e">
        <v>#N/A</v>
      </c>
      <c r="AQ600" s="7" t="e">
        <v>#N/A</v>
      </c>
    </row>
    <row r="601" spans="1:43" outlineLevel="1">
      <c r="A601" s="95">
        <v>-413</v>
      </c>
      <c r="B601" s="8">
        <f t="shared" si="292"/>
        <v>453004.30919648777</v>
      </c>
      <c r="C601" s="9">
        <f t="shared" si="276"/>
        <v>2696.0493049334546</v>
      </c>
      <c r="D601" s="9">
        <f t="shared" si="293"/>
        <v>167.79924280746371</v>
      </c>
      <c r="E601" s="9">
        <f t="shared" si="294"/>
        <v>202.20882696701929</v>
      </c>
      <c r="F601" s="6">
        <f t="shared" si="263"/>
        <v>0</v>
      </c>
      <c r="G601" s="7">
        <f t="shared" si="264"/>
        <v>0</v>
      </c>
      <c r="H601" s="7">
        <f t="shared" si="295"/>
        <v>1</v>
      </c>
      <c r="I601" s="7">
        <f t="shared" si="296"/>
        <v>0</v>
      </c>
      <c r="J601" s="7">
        <f t="shared" si="265"/>
        <v>1</v>
      </c>
      <c r="K601" s="7">
        <f t="shared" si="266"/>
        <v>1</v>
      </c>
      <c r="L601" s="7">
        <f t="shared" si="267"/>
        <v>1</v>
      </c>
      <c r="M601" s="7">
        <f t="shared" si="268"/>
        <v>1</v>
      </c>
      <c r="N601" s="7">
        <f t="shared" si="277"/>
        <v>0</v>
      </c>
      <c r="O601" s="7">
        <f t="shared" si="278"/>
        <v>0</v>
      </c>
      <c r="P601" s="7">
        <f t="shared" si="297"/>
        <v>0</v>
      </c>
      <c r="Q601" s="7" t="e">
        <f t="shared" si="279"/>
        <v>#N/A</v>
      </c>
      <c r="R601" s="7">
        <f t="shared" si="291"/>
        <v>-413</v>
      </c>
      <c r="S601" s="7" t="e">
        <f t="shared" si="269"/>
        <v>#N/A</v>
      </c>
      <c r="T601" s="7">
        <f t="shared" si="270"/>
        <v>167.79924280746371</v>
      </c>
      <c r="U601" s="7" t="e">
        <f t="shared" si="271"/>
        <v>#N/A</v>
      </c>
      <c r="V601" s="7" t="e">
        <f t="shared" si="286"/>
        <v>#N/A</v>
      </c>
      <c r="W601" s="7" t="e">
        <f t="shared" si="287"/>
        <v>#N/A</v>
      </c>
      <c r="X601" s="7" t="e">
        <f t="shared" si="272"/>
        <v>#N/A</v>
      </c>
      <c r="Y601" s="7" t="e">
        <f t="shared" si="273"/>
        <v>#N/A</v>
      </c>
      <c r="Z601" s="7" t="e">
        <f t="shared" si="274"/>
        <v>#N/A</v>
      </c>
      <c r="AA601" s="7" t="e">
        <f t="shared" si="275"/>
        <v>#N/A</v>
      </c>
      <c r="AB601" s="7">
        <f t="shared" si="288"/>
        <v>335.59848561492743</v>
      </c>
      <c r="AC601" s="7">
        <f t="shared" si="290"/>
        <v>1.0184119871651303</v>
      </c>
      <c r="AD601" s="7" t="e">
        <f t="shared" si="289"/>
        <v>#N/A</v>
      </c>
      <c r="AG601" s="7" t="e">
        <f t="shared" si="280"/>
        <v>#N/A</v>
      </c>
      <c r="AH601" s="7">
        <f t="shared" si="281"/>
        <v>167.79924280746371</v>
      </c>
      <c r="AI601" s="7" t="e">
        <f t="shared" si="282"/>
        <v>#N/A</v>
      </c>
      <c r="AJ601" s="7">
        <f t="shared" si="283"/>
        <v>167.79924280746371</v>
      </c>
      <c r="AK601" s="7" t="e">
        <v>#N/A</v>
      </c>
      <c r="AL601" s="7">
        <v>168.18380963802338</v>
      </c>
      <c r="AN601" s="7" t="e">
        <f t="shared" si="284"/>
        <v>#N/A</v>
      </c>
      <c r="AO601" s="7" t="e">
        <f t="shared" si="285"/>
        <v>#N/A</v>
      </c>
      <c r="AP601" s="7" t="e">
        <v>#N/A</v>
      </c>
      <c r="AQ601" s="7" t="e">
        <v>#N/A</v>
      </c>
    </row>
    <row r="602" spans="1:43" outlineLevel="1">
      <c r="A602" s="95">
        <v>-412</v>
      </c>
      <c r="B602" s="8">
        <f t="shared" si="292"/>
        <v>460667.89028415538</v>
      </c>
      <c r="C602" s="9">
        <f t="shared" si="276"/>
        <v>2747.5128969501911</v>
      </c>
      <c r="D602" s="9">
        <f t="shared" si="293"/>
        <v>167.99115205887546</v>
      </c>
      <c r="E602" s="9">
        <f t="shared" si="294"/>
        <v>202.12328946247013</v>
      </c>
      <c r="F602" s="6">
        <f t="shared" si="263"/>
        <v>0</v>
      </c>
      <c r="G602" s="7">
        <f t="shared" si="264"/>
        <v>0</v>
      </c>
      <c r="H602" s="7">
        <f t="shared" si="295"/>
        <v>1</v>
      </c>
      <c r="I602" s="7">
        <f t="shared" si="296"/>
        <v>0</v>
      </c>
      <c r="J602" s="7">
        <f t="shared" si="265"/>
        <v>1</v>
      </c>
      <c r="K602" s="7">
        <f t="shared" si="266"/>
        <v>1</v>
      </c>
      <c r="L602" s="7">
        <f t="shared" si="267"/>
        <v>1</v>
      </c>
      <c r="M602" s="7">
        <f t="shared" si="268"/>
        <v>1</v>
      </c>
      <c r="N602" s="7">
        <f t="shared" si="277"/>
        <v>0</v>
      </c>
      <c r="O602" s="7">
        <f t="shared" si="278"/>
        <v>0</v>
      </c>
      <c r="P602" s="7">
        <f t="shared" si="297"/>
        <v>0</v>
      </c>
      <c r="Q602" s="7" t="e">
        <f t="shared" si="279"/>
        <v>#N/A</v>
      </c>
      <c r="R602" s="7">
        <f t="shared" si="291"/>
        <v>-412</v>
      </c>
      <c r="S602" s="7" t="e">
        <f t="shared" si="269"/>
        <v>#N/A</v>
      </c>
      <c r="T602" s="7">
        <f t="shared" si="270"/>
        <v>167.99115205887546</v>
      </c>
      <c r="U602" s="7" t="e">
        <f t="shared" si="271"/>
        <v>#N/A</v>
      </c>
      <c r="V602" s="7" t="e">
        <f t="shared" si="286"/>
        <v>#N/A</v>
      </c>
      <c r="W602" s="7" t="e">
        <f t="shared" si="287"/>
        <v>#N/A</v>
      </c>
      <c r="X602" s="7" t="e">
        <f t="shared" si="272"/>
        <v>#N/A</v>
      </c>
      <c r="Y602" s="7" t="e">
        <f t="shared" si="273"/>
        <v>#N/A</v>
      </c>
      <c r="Z602" s="7" t="e">
        <f t="shared" si="274"/>
        <v>#N/A</v>
      </c>
      <c r="AA602" s="7" t="e">
        <f t="shared" si="275"/>
        <v>#N/A</v>
      </c>
      <c r="AB602" s="7">
        <f t="shared" si="288"/>
        <v>335.98230411775091</v>
      </c>
      <c r="AC602" s="7">
        <f t="shared" si="290"/>
        <v>1.018248084102011</v>
      </c>
      <c r="AD602" s="7" t="e">
        <f t="shared" si="289"/>
        <v>#N/A</v>
      </c>
      <c r="AG602" s="7" t="e">
        <f t="shared" si="280"/>
        <v>#N/A</v>
      </c>
      <c r="AH602" s="7">
        <f t="shared" si="281"/>
        <v>167.99115205887546</v>
      </c>
      <c r="AI602" s="7" t="e">
        <f t="shared" si="282"/>
        <v>#N/A</v>
      </c>
      <c r="AJ602" s="7">
        <f t="shared" si="283"/>
        <v>167.99115205887546</v>
      </c>
      <c r="AK602" s="7" t="e">
        <v>#N/A</v>
      </c>
      <c r="AL602" s="7">
        <v>168.34625457784256</v>
      </c>
      <c r="AN602" s="7" t="e">
        <f t="shared" si="284"/>
        <v>#N/A</v>
      </c>
      <c r="AO602" s="7" t="e">
        <f t="shared" si="285"/>
        <v>#N/A</v>
      </c>
      <c r="AP602" s="7" t="e">
        <v>#N/A</v>
      </c>
      <c r="AQ602" s="7" t="e">
        <v>#N/A</v>
      </c>
    </row>
    <row r="603" spans="1:43" outlineLevel="1">
      <c r="A603" s="95">
        <v>-411</v>
      </c>
      <c r="B603" s="8">
        <f t="shared" si="292"/>
        <v>468417.50837564468</v>
      </c>
      <c r="C603" s="9">
        <f t="shared" si="276"/>
        <v>2799.6662374337807</v>
      </c>
      <c r="D603" s="9">
        <f t="shared" si="293"/>
        <v>168.18218840689823</v>
      </c>
      <c r="E603" s="9">
        <f t="shared" si="294"/>
        <v>202.03861352479856</v>
      </c>
      <c r="F603" s="6">
        <f t="shared" si="263"/>
        <v>0</v>
      </c>
      <c r="G603" s="7">
        <f t="shared" si="264"/>
        <v>0</v>
      </c>
      <c r="H603" s="7">
        <f t="shared" si="295"/>
        <v>1</v>
      </c>
      <c r="I603" s="7">
        <f t="shared" si="296"/>
        <v>0</v>
      </c>
      <c r="J603" s="7">
        <f t="shared" si="265"/>
        <v>1</v>
      </c>
      <c r="K603" s="7">
        <f t="shared" si="266"/>
        <v>1</v>
      </c>
      <c r="L603" s="7">
        <f t="shared" si="267"/>
        <v>1</v>
      </c>
      <c r="M603" s="7">
        <f t="shared" si="268"/>
        <v>1</v>
      </c>
      <c r="N603" s="7">
        <f t="shared" si="277"/>
        <v>0</v>
      </c>
      <c r="O603" s="7">
        <f t="shared" si="278"/>
        <v>0</v>
      </c>
      <c r="P603" s="7">
        <f t="shared" si="297"/>
        <v>0</v>
      </c>
      <c r="Q603" s="7" t="e">
        <f t="shared" si="279"/>
        <v>#N/A</v>
      </c>
      <c r="R603" s="7">
        <f t="shared" si="291"/>
        <v>-411</v>
      </c>
      <c r="S603" s="7" t="e">
        <f t="shared" si="269"/>
        <v>#N/A</v>
      </c>
      <c r="T603" s="7">
        <f t="shared" si="270"/>
        <v>168.18218840689823</v>
      </c>
      <c r="U603" s="7" t="e">
        <f t="shared" si="271"/>
        <v>#N/A</v>
      </c>
      <c r="V603" s="7" t="e">
        <f t="shared" si="286"/>
        <v>#N/A</v>
      </c>
      <c r="W603" s="7" t="e">
        <f t="shared" si="287"/>
        <v>#N/A</v>
      </c>
      <c r="X603" s="7" t="e">
        <f t="shared" si="272"/>
        <v>#N/A</v>
      </c>
      <c r="Y603" s="7" t="e">
        <f t="shared" si="273"/>
        <v>#N/A</v>
      </c>
      <c r="Z603" s="7" t="e">
        <f t="shared" si="274"/>
        <v>#N/A</v>
      </c>
      <c r="AA603" s="7" t="e">
        <f t="shared" si="275"/>
        <v>#N/A</v>
      </c>
      <c r="AB603" s="7">
        <f t="shared" si="288"/>
        <v>336.36437681379647</v>
      </c>
      <c r="AC603" s="7">
        <f t="shared" si="290"/>
        <v>1.0180839288908747</v>
      </c>
      <c r="AD603" s="7" t="e">
        <f t="shared" si="289"/>
        <v>#N/A</v>
      </c>
      <c r="AG603" s="7" t="e">
        <f t="shared" si="280"/>
        <v>#N/A</v>
      </c>
      <c r="AH603" s="7">
        <f t="shared" si="281"/>
        <v>168.18218840689823</v>
      </c>
      <c r="AI603" s="7" t="e">
        <f t="shared" si="282"/>
        <v>#N/A</v>
      </c>
      <c r="AJ603" s="7">
        <f t="shared" si="283"/>
        <v>168.18218840689823</v>
      </c>
      <c r="AK603" s="7" t="e">
        <v>#N/A</v>
      </c>
      <c r="AL603" s="7">
        <v>168.50809912485789</v>
      </c>
      <c r="AN603" s="7" t="e">
        <f t="shared" si="284"/>
        <v>#N/A</v>
      </c>
      <c r="AO603" s="7" t="e">
        <f t="shared" si="285"/>
        <v>#N/A</v>
      </c>
      <c r="AP603" s="7" t="e">
        <v>#N/A</v>
      </c>
      <c r="AQ603" s="7" t="e">
        <v>#N/A</v>
      </c>
    </row>
    <row r="604" spans="1:43" outlineLevel="1">
      <c r="A604" s="95">
        <v>-410</v>
      </c>
      <c r="B604" s="8">
        <f t="shared" si="292"/>
        <v>476253.64437059296</v>
      </c>
      <c r="C604" s="9">
        <f t="shared" si="276"/>
        <v>2852.5148576993324</v>
      </c>
      <c r="D604" s="9">
        <f t="shared" si="293"/>
        <v>168.37234575310134</v>
      </c>
      <c r="E604" s="9">
        <f t="shared" si="294"/>
        <v>201.95455243673692</v>
      </c>
      <c r="F604" s="6">
        <f t="shared" si="263"/>
        <v>0</v>
      </c>
      <c r="G604" s="7">
        <f t="shared" si="264"/>
        <v>0</v>
      </c>
      <c r="H604" s="7">
        <f t="shared" si="295"/>
        <v>1</v>
      </c>
      <c r="I604" s="7">
        <f t="shared" si="296"/>
        <v>0</v>
      </c>
      <c r="J604" s="7">
        <f t="shared" si="265"/>
        <v>1</v>
      </c>
      <c r="K604" s="7">
        <f t="shared" si="266"/>
        <v>1</v>
      </c>
      <c r="L604" s="7">
        <f t="shared" si="267"/>
        <v>1</v>
      </c>
      <c r="M604" s="7">
        <f t="shared" si="268"/>
        <v>1</v>
      </c>
      <c r="N604" s="7">
        <f t="shared" si="277"/>
        <v>0</v>
      </c>
      <c r="O604" s="7">
        <f t="shared" si="278"/>
        <v>0</v>
      </c>
      <c r="P604" s="7">
        <f t="shared" si="297"/>
        <v>0</v>
      </c>
      <c r="Q604" s="7" t="e">
        <f t="shared" si="279"/>
        <v>#N/A</v>
      </c>
      <c r="R604" s="7">
        <f t="shared" si="291"/>
        <v>-410</v>
      </c>
      <c r="S604" s="7" t="e">
        <f t="shared" si="269"/>
        <v>#N/A</v>
      </c>
      <c r="T604" s="7">
        <f t="shared" si="270"/>
        <v>168.37234575310134</v>
      </c>
      <c r="U604" s="7" t="e">
        <f t="shared" si="271"/>
        <v>#N/A</v>
      </c>
      <c r="V604" s="7" t="e">
        <f t="shared" si="286"/>
        <v>#N/A</v>
      </c>
      <c r="W604" s="7" t="e">
        <f t="shared" si="287"/>
        <v>#N/A</v>
      </c>
      <c r="X604" s="7" t="e">
        <f t="shared" si="272"/>
        <v>#N/A</v>
      </c>
      <c r="Y604" s="7" t="e">
        <f t="shared" si="273"/>
        <v>#N/A</v>
      </c>
      <c r="Z604" s="7" t="e">
        <f t="shared" si="274"/>
        <v>#N/A</v>
      </c>
      <c r="AA604" s="7" t="e">
        <f t="shared" si="275"/>
        <v>#N/A</v>
      </c>
      <c r="AB604" s="7">
        <f t="shared" si="288"/>
        <v>336.74469150620268</v>
      </c>
      <c r="AC604" s="7">
        <f t="shared" si="290"/>
        <v>1.0179193564890141</v>
      </c>
      <c r="AD604" s="7" t="e">
        <f t="shared" si="289"/>
        <v>#N/A</v>
      </c>
      <c r="AG604" s="7" t="e">
        <f t="shared" si="280"/>
        <v>#N/A</v>
      </c>
      <c r="AH604" s="7">
        <f t="shared" si="281"/>
        <v>168.37234575310134</v>
      </c>
      <c r="AI604" s="7" t="e">
        <f t="shared" si="282"/>
        <v>#N/A</v>
      </c>
      <c r="AJ604" s="7">
        <f t="shared" si="283"/>
        <v>168.37234575310134</v>
      </c>
      <c r="AK604" s="7" t="e">
        <v>#N/A</v>
      </c>
      <c r="AL604" s="7">
        <v>168.66931651849518</v>
      </c>
      <c r="AN604" s="7" t="e">
        <f t="shared" si="284"/>
        <v>#N/A</v>
      </c>
      <c r="AO604" s="7" t="e">
        <f t="shared" si="285"/>
        <v>#N/A</v>
      </c>
      <c r="AP604" s="7" t="e">
        <v>#N/A</v>
      </c>
      <c r="AQ604" s="7" t="e">
        <v>#N/A</v>
      </c>
    </row>
    <row r="605" spans="1:43" outlineLevel="1">
      <c r="A605" s="95">
        <v>-409</v>
      </c>
      <c r="B605" s="8">
        <f t="shared" si="292"/>
        <v>484176.77843621525</v>
      </c>
      <c r="C605" s="9">
        <f t="shared" si="276"/>
        <v>2906.0617179561468</v>
      </c>
      <c r="D605" s="9">
        <f t="shared" si="293"/>
        <v>168.56161823747266</v>
      </c>
      <c r="E605" s="9">
        <f t="shared" si="294"/>
        <v>201.87134776226682</v>
      </c>
      <c r="F605" s="6">
        <f t="shared" si="263"/>
        <v>0</v>
      </c>
      <c r="G605" s="7">
        <f t="shared" si="264"/>
        <v>0</v>
      </c>
      <c r="H605" s="7">
        <f t="shared" si="295"/>
        <v>1</v>
      </c>
      <c r="I605" s="7">
        <f t="shared" si="296"/>
        <v>0</v>
      </c>
      <c r="J605" s="7">
        <f t="shared" si="265"/>
        <v>1</v>
      </c>
      <c r="K605" s="7">
        <f t="shared" si="266"/>
        <v>1</v>
      </c>
      <c r="L605" s="7">
        <f t="shared" si="267"/>
        <v>1</v>
      </c>
      <c r="M605" s="7">
        <f t="shared" si="268"/>
        <v>1</v>
      </c>
      <c r="N605" s="7">
        <f t="shared" si="277"/>
        <v>0</v>
      </c>
      <c r="O605" s="7">
        <f t="shared" si="278"/>
        <v>0</v>
      </c>
      <c r="P605" s="7">
        <f t="shared" si="297"/>
        <v>0</v>
      </c>
      <c r="Q605" s="7" t="e">
        <f t="shared" si="279"/>
        <v>#N/A</v>
      </c>
      <c r="R605" s="7">
        <f t="shared" si="291"/>
        <v>-409</v>
      </c>
      <c r="S605" s="7" t="e">
        <f t="shared" si="269"/>
        <v>#N/A</v>
      </c>
      <c r="T605" s="7">
        <f t="shared" si="270"/>
        <v>168.56161823747266</v>
      </c>
      <c r="U605" s="7" t="e">
        <f t="shared" si="271"/>
        <v>#N/A</v>
      </c>
      <c r="V605" s="7" t="e">
        <f t="shared" si="286"/>
        <v>#N/A</v>
      </c>
      <c r="W605" s="7" t="e">
        <f t="shared" si="287"/>
        <v>#N/A</v>
      </c>
      <c r="X605" s="7" t="e">
        <f t="shared" si="272"/>
        <v>#N/A</v>
      </c>
      <c r="Y605" s="7" t="e">
        <f t="shared" si="273"/>
        <v>#N/A</v>
      </c>
      <c r="Z605" s="7" t="e">
        <f t="shared" si="274"/>
        <v>#N/A</v>
      </c>
      <c r="AA605" s="7" t="e">
        <f t="shared" si="275"/>
        <v>#N/A</v>
      </c>
      <c r="AB605" s="7">
        <f t="shared" si="288"/>
        <v>337.12323647494532</v>
      </c>
      <c r="AC605" s="7">
        <f t="shared" si="290"/>
        <v>1.017754426833944</v>
      </c>
      <c r="AD605" s="7">
        <f t="shared" si="289"/>
        <v>27.038926338759342</v>
      </c>
      <c r="AG605" s="7" t="e">
        <f t="shared" si="280"/>
        <v>#N/A</v>
      </c>
      <c r="AH605" s="7">
        <f t="shared" si="281"/>
        <v>168.56161823747266</v>
      </c>
      <c r="AI605" s="7" t="e">
        <f t="shared" si="282"/>
        <v>#N/A</v>
      </c>
      <c r="AJ605" s="7">
        <f t="shared" si="283"/>
        <v>168.56161823747266</v>
      </c>
      <c r="AK605" s="7" t="e">
        <v>#N/A</v>
      </c>
      <c r="AL605" s="7">
        <v>168.82993097492039</v>
      </c>
      <c r="AN605" s="7" t="e">
        <f t="shared" si="284"/>
        <v>#N/A</v>
      </c>
      <c r="AO605" s="7" t="e">
        <f t="shared" si="285"/>
        <v>#N/A</v>
      </c>
      <c r="AP605" s="7" t="e">
        <v>#N/A</v>
      </c>
      <c r="AQ605" s="7" t="e">
        <v>#N/A</v>
      </c>
    </row>
    <row r="606" spans="1:43" outlineLevel="1">
      <c r="A606" s="95">
        <v>-408</v>
      </c>
      <c r="B606" s="8">
        <f t="shared" si="292"/>
        <v>492187.23824641563</v>
      </c>
      <c r="C606" s="9">
        <f t="shared" si="276"/>
        <v>2960.3123375587165</v>
      </c>
      <c r="D606" s="9">
        <f t="shared" si="293"/>
        <v>168.75</v>
      </c>
      <c r="E606" s="9">
        <f t="shared" si="294"/>
        <v>201.78875278412039</v>
      </c>
      <c r="F606" s="6">
        <f t="shared" si="263"/>
        <v>0</v>
      </c>
      <c r="G606" s="7">
        <f t="shared" si="264"/>
        <v>0</v>
      </c>
      <c r="H606" s="7">
        <f t="shared" si="295"/>
        <v>1</v>
      </c>
      <c r="I606" s="7">
        <f t="shared" si="296"/>
        <v>0</v>
      </c>
      <c r="J606" s="7">
        <f t="shared" si="265"/>
        <v>1</v>
      </c>
      <c r="K606" s="7">
        <f t="shared" si="266"/>
        <v>1</v>
      </c>
      <c r="L606" s="7">
        <f t="shared" si="267"/>
        <v>1</v>
      </c>
      <c r="M606" s="7">
        <f t="shared" si="268"/>
        <v>1</v>
      </c>
      <c r="N606" s="7">
        <f t="shared" si="277"/>
        <v>0</v>
      </c>
      <c r="O606" s="7">
        <f t="shared" si="278"/>
        <v>0</v>
      </c>
      <c r="P606" s="7">
        <f t="shared" si="297"/>
        <v>0</v>
      </c>
      <c r="Q606" s="7" t="e">
        <f t="shared" si="279"/>
        <v>#N/A</v>
      </c>
      <c r="R606" s="7">
        <f t="shared" si="291"/>
        <v>-408</v>
      </c>
      <c r="S606" s="7" t="e">
        <f t="shared" si="269"/>
        <v>#N/A</v>
      </c>
      <c r="T606" s="7">
        <f t="shared" si="270"/>
        <v>168.75</v>
      </c>
      <c r="U606" s="7">
        <f t="shared" si="271"/>
        <v>168.75</v>
      </c>
      <c r="V606" s="7" t="e">
        <f t="shared" si="286"/>
        <v>#N/A</v>
      </c>
      <c r="W606" s="7" t="e">
        <f t="shared" si="287"/>
        <v>#N/A</v>
      </c>
      <c r="X606" s="7" t="e">
        <f t="shared" si="272"/>
        <v>#N/A</v>
      </c>
      <c r="Y606" s="7" t="e">
        <f t="shared" si="273"/>
        <v>#N/A</v>
      </c>
      <c r="Z606" s="7" t="e">
        <f t="shared" si="274"/>
        <v>#N/A</v>
      </c>
      <c r="AA606" s="7" t="e">
        <f t="shared" si="275"/>
        <v>#N/A</v>
      </c>
      <c r="AB606" s="7">
        <f t="shared" si="288"/>
        <v>337.5</v>
      </c>
      <c r="AC606" s="7">
        <f t="shared" si="290"/>
        <v>1.0175891550389617</v>
      </c>
      <c r="AD606" s="7">
        <f t="shared" si="289"/>
        <v>26.911680361048901</v>
      </c>
      <c r="AG606" s="7" t="e">
        <f t="shared" si="280"/>
        <v>#N/A</v>
      </c>
      <c r="AH606" s="7">
        <f t="shared" si="281"/>
        <v>168.75</v>
      </c>
      <c r="AI606" s="7" t="e">
        <f t="shared" si="282"/>
        <v>#N/A</v>
      </c>
      <c r="AJ606" s="7">
        <f t="shared" si="283"/>
        <v>168.75</v>
      </c>
      <c r="AK606" s="7" t="e">
        <v>#N/A</v>
      </c>
      <c r="AL606" s="7">
        <v>168.98993624861967</v>
      </c>
      <c r="AN606" s="7" t="e">
        <f t="shared" si="284"/>
        <v>#N/A</v>
      </c>
      <c r="AO606" s="7" t="e">
        <f t="shared" si="285"/>
        <v>#N/A</v>
      </c>
      <c r="AP606" s="7" t="e">
        <v>#N/A</v>
      </c>
      <c r="AQ606" s="7" t="e">
        <v>#N/A</v>
      </c>
    </row>
    <row r="607" spans="1:43" outlineLevel="1">
      <c r="A607" s="95">
        <v>-407</v>
      </c>
      <c r="B607" s="8">
        <f t="shared" si="292"/>
        <v>500285.80922588252</v>
      </c>
      <c r="C607" s="9">
        <f t="shared" si="276"/>
        <v>3015.2712850482549</v>
      </c>
      <c r="D607" s="9">
        <f t="shared" si="293"/>
        <v>168.93749284284911</v>
      </c>
      <c r="E607" s="9">
        <f t="shared" si="294"/>
        <v>201.7070090662792</v>
      </c>
      <c r="F607" s="6">
        <f t="shared" si="263"/>
        <v>0</v>
      </c>
      <c r="G607" s="7">
        <f t="shared" si="264"/>
        <v>0</v>
      </c>
      <c r="H607" s="7">
        <f t="shared" si="295"/>
        <v>1</v>
      </c>
      <c r="I607" s="7">
        <f t="shared" si="296"/>
        <v>0</v>
      </c>
      <c r="J607" s="7">
        <f t="shared" si="265"/>
        <v>1</v>
      </c>
      <c r="K607" s="7">
        <f t="shared" si="266"/>
        <v>1</v>
      </c>
      <c r="L607" s="7">
        <f t="shared" si="267"/>
        <v>1</v>
      </c>
      <c r="M607" s="7">
        <f t="shared" si="268"/>
        <v>1</v>
      </c>
      <c r="N607" s="7">
        <f t="shared" si="277"/>
        <v>0</v>
      </c>
      <c r="O607" s="7">
        <f t="shared" si="278"/>
        <v>0</v>
      </c>
      <c r="P607" s="7">
        <f t="shared" si="297"/>
        <v>0</v>
      </c>
      <c r="Q607" s="7" t="e">
        <f t="shared" si="279"/>
        <v>#N/A</v>
      </c>
      <c r="R607" s="7">
        <f t="shared" si="291"/>
        <v>-407</v>
      </c>
      <c r="S607" s="7" t="e">
        <f t="shared" si="269"/>
        <v>#N/A</v>
      </c>
      <c r="T607" s="7">
        <f t="shared" si="270"/>
        <v>168.93749284284911</v>
      </c>
      <c r="U607" s="7" t="e">
        <f t="shared" si="271"/>
        <v>#N/A</v>
      </c>
      <c r="V607" s="7" t="e">
        <f t="shared" si="286"/>
        <v>#N/A</v>
      </c>
      <c r="W607" s="7" t="e">
        <f t="shared" si="287"/>
        <v>#N/A</v>
      </c>
      <c r="X607" s="7" t="e">
        <f t="shared" si="272"/>
        <v>#N/A</v>
      </c>
      <c r="Y607" s="7" t="e">
        <f t="shared" si="273"/>
        <v>#N/A</v>
      </c>
      <c r="Z607" s="7" t="e">
        <f t="shared" si="274"/>
        <v>#N/A</v>
      </c>
      <c r="AA607" s="7" t="e">
        <f t="shared" si="275"/>
        <v>#N/A</v>
      </c>
      <c r="AB607" s="7">
        <f t="shared" si="288"/>
        <v>337.87498568569822</v>
      </c>
      <c r="AC607" s="7">
        <f t="shared" si="290"/>
        <v>1.0174249682996979</v>
      </c>
      <c r="AD607" s="7">
        <f t="shared" si="289"/>
        <v>26.784691835587182</v>
      </c>
      <c r="AG607" s="7" t="e">
        <f t="shared" si="280"/>
        <v>#N/A</v>
      </c>
      <c r="AH607" s="7">
        <f t="shared" si="281"/>
        <v>168.93749284284911</v>
      </c>
      <c r="AI607" s="7" t="e">
        <f t="shared" si="282"/>
        <v>#N/A</v>
      </c>
      <c r="AJ607" s="7">
        <f t="shared" si="283"/>
        <v>168.93749284284911</v>
      </c>
      <c r="AK607" s="7" t="e">
        <v>#N/A</v>
      </c>
      <c r="AL607" s="7">
        <v>169.1493360127497</v>
      </c>
      <c r="AN607" s="7" t="e">
        <f t="shared" si="284"/>
        <v>#N/A</v>
      </c>
      <c r="AO607" s="7" t="e">
        <f t="shared" si="285"/>
        <v>#N/A</v>
      </c>
      <c r="AP607" s="7" t="e">
        <v>#N/A</v>
      </c>
      <c r="AQ607" s="7" t="e">
        <v>#N/A</v>
      </c>
    </row>
    <row r="608" spans="1:43" outlineLevel="1">
      <c r="A608" s="95">
        <v>-406</v>
      </c>
      <c r="B608" s="8">
        <f t="shared" si="292"/>
        <v>508472.82072162628</v>
      </c>
      <c r="C608" s="9">
        <f t="shared" si="276"/>
        <v>3070.943190001135</v>
      </c>
      <c r="D608" s="9">
        <f t="shared" si="293"/>
        <v>169.12407842321235</v>
      </c>
      <c r="E608" s="9">
        <f t="shared" si="294"/>
        <v>201.62586989147562</v>
      </c>
      <c r="F608" s="6">
        <f t="shared" si="263"/>
        <v>0</v>
      </c>
      <c r="G608" s="7">
        <f t="shared" si="264"/>
        <v>0</v>
      </c>
      <c r="H608" s="7">
        <f t="shared" si="295"/>
        <v>1</v>
      </c>
      <c r="I608" s="7">
        <f t="shared" si="296"/>
        <v>0</v>
      </c>
      <c r="J608" s="7">
        <f t="shared" si="265"/>
        <v>1</v>
      </c>
      <c r="K608" s="7">
        <f t="shared" si="266"/>
        <v>1</v>
      </c>
      <c r="L608" s="7">
        <f t="shared" si="267"/>
        <v>1</v>
      </c>
      <c r="M608" s="7">
        <f t="shared" si="268"/>
        <v>1</v>
      </c>
      <c r="N608" s="7">
        <f t="shared" si="277"/>
        <v>0</v>
      </c>
      <c r="O608" s="7">
        <f t="shared" si="278"/>
        <v>0</v>
      </c>
      <c r="P608" s="7">
        <f t="shared" si="297"/>
        <v>0</v>
      </c>
      <c r="Q608" s="7" t="e">
        <f t="shared" si="279"/>
        <v>#N/A</v>
      </c>
      <c r="R608" s="7">
        <f t="shared" si="291"/>
        <v>-406</v>
      </c>
      <c r="S608" s="7" t="e">
        <f t="shared" si="269"/>
        <v>#N/A</v>
      </c>
      <c r="T608" s="7">
        <f t="shared" si="270"/>
        <v>169.12407842321235</v>
      </c>
      <c r="U608" s="7" t="e">
        <f t="shared" si="271"/>
        <v>#N/A</v>
      </c>
      <c r="V608" s="7" t="e">
        <f t="shared" si="286"/>
        <v>#N/A</v>
      </c>
      <c r="W608" s="7" t="e">
        <f t="shared" si="287"/>
        <v>#N/A</v>
      </c>
      <c r="X608" s="7" t="e">
        <f t="shared" si="272"/>
        <v>#N/A</v>
      </c>
      <c r="Y608" s="7" t="e">
        <f t="shared" si="273"/>
        <v>#N/A</v>
      </c>
      <c r="Z608" s="7" t="e">
        <f t="shared" si="274"/>
        <v>#N/A</v>
      </c>
      <c r="AA608" s="7" t="e">
        <f t="shared" si="275"/>
        <v>#N/A</v>
      </c>
      <c r="AB608" s="7">
        <f t="shared" si="288"/>
        <v>338.24815684642471</v>
      </c>
      <c r="AC608" s="7">
        <f t="shared" si="290"/>
        <v>1.0172581672316463</v>
      </c>
      <c r="AD608" s="7" t="e">
        <f t="shared" si="289"/>
        <v>#N/A</v>
      </c>
      <c r="AG608" s="7" t="e">
        <f t="shared" si="280"/>
        <v>#N/A</v>
      </c>
      <c r="AH608" s="7">
        <f t="shared" si="281"/>
        <v>169.12407842321235</v>
      </c>
      <c r="AI608" s="7" t="e">
        <f t="shared" si="282"/>
        <v>#N/A</v>
      </c>
      <c r="AJ608" s="7">
        <f t="shared" si="283"/>
        <v>169.12407842321235</v>
      </c>
      <c r="AK608" s="7" t="e">
        <v>#N/A</v>
      </c>
      <c r="AL608" s="7">
        <v>169.30812400789549</v>
      </c>
      <c r="AN608" s="7" t="e">
        <f t="shared" si="284"/>
        <v>#N/A</v>
      </c>
      <c r="AO608" s="7" t="e">
        <f t="shared" si="285"/>
        <v>#N/A</v>
      </c>
      <c r="AP608" s="7" t="e">
        <v>#N/A</v>
      </c>
      <c r="AQ608" s="7" t="e">
        <v>#N/A</v>
      </c>
    </row>
    <row r="609" spans="1:43" outlineLevel="1">
      <c r="A609" s="95">
        <v>-405</v>
      </c>
      <c r="B609" s="8">
        <f t="shared" si="292"/>
        <v>516748.75290086208</v>
      </c>
      <c r="C609" s="9">
        <f t="shared" si="276"/>
        <v>3127.3334005872334</v>
      </c>
      <c r="D609" s="9">
        <f t="shared" si="293"/>
        <v>169.3097876186925</v>
      </c>
      <c r="E609" s="9">
        <f t="shared" si="294"/>
        <v>201.54557682369122</v>
      </c>
      <c r="F609" s="6">
        <f t="shared" si="263"/>
        <v>0</v>
      </c>
      <c r="G609" s="7">
        <f t="shared" si="264"/>
        <v>0</v>
      </c>
      <c r="H609" s="7">
        <f t="shared" si="295"/>
        <v>1</v>
      </c>
      <c r="I609" s="7">
        <f t="shared" si="296"/>
        <v>0</v>
      </c>
      <c r="J609" s="7">
        <f t="shared" si="265"/>
        <v>1</v>
      </c>
      <c r="K609" s="7">
        <f t="shared" si="266"/>
        <v>1</v>
      </c>
      <c r="L609" s="7">
        <f t="shared" si="267"/>
        <v>1</v>
      </c>
      <c r="M609" s="7">
        <f t="shared" si="268"/>
        <v>1</v>
      </c>
      <c r="N609" s="7">
        <f t="shared" si="277"/>
        <v>0</v>
      </c>
      <c r="O609" s="7">
        <f t="shared" si="278"/>
        <v>0</v>
      </c>
      <c r="P609" s="7">
        <f t="shared" si="297"/>
        <v>0</v>
      </c>
      <c r="Q609" s="7" t="e">
        <f t="shared" si="279"/>
        <v>#N/A</v>
      </c>
      <c r="R609" s="7">
        <f t="shared" si="291"/>
        <v>-405</v>
      </c>
      <c r="S609" s="7" t="e">
        <f t="shared" si="269"/>
        <v>#N/A</v>
      </c>
      <c r="T609" s="7">
        <f t="shared" si="270"/>
        <v>169.3097876186925</v>
      </c>
      <c r="U609" s="7" t="e">
        <f t="shared" si="271"/>
        <v>#N/A</v>
      </c>
      <c r="V609" s="7" t="e">
        <f t="shared" si="286"/>
        <v>#N/A</v>
      </c>
      <c r="W609" s="7" t="e">
        <f t="shared" si="287"/>
        <v>#N/A</v>
      </c>
      <c r="X609" s="7" t="e">
        <f t="shared" si="272"/>
        <v>#N/A</v>
      </c>
      <c r="Y609" s="7" t="e">
        <f t="shared" si="273"/>
        <v>#N/A</v>
      </c>
      <c r="Z609" s="7" t="e">
        <f t="shared" si="274"/>
        <v>#N/A</v>
      </c>
      <c r="AA609" s="7" t="e">
        <f t="shared" si="275"/>
        <v>#N/A</v>
      </c>
      <c r="AB609" s="7">
        <f t="shared" si="288"/>
        <v>338.61957523738499</v>
      </c>
      <c r="AC609" s="7">
        <f t="shared" si="290"/>
        <v>1.0170977855082972</v>
      </c>
      <c r="AD609" s="7" t="e">
        <f t="shared" si="289"/>
        <v>#N/A</v>
      </c>
      <c r="AG609" s="7" t="e">
        <f t="shared" si="280"/>
        <v>#N/A</v>
      </c>
      <c r="AH609" s="7">
        <f t="shared" si="281"/>
        <v>169.3097876186925</v>
      </c>
      <c r="AI609" s="7" t="e">
        <f t="shared" si="282"/>
        <v>#N/A</v>
      </c>
      <c r="AJ609" s="7">
        <f t="shared" si="283"/>
        <v>169.3097876186925</v>
      </c>
      <c r="AK609" s="7" t="e">
        <v>#N/A</v>
      </c>
      <c r="AL609" s="7">
        <v>169.46632454753015</v>
      </c>
      <c r="AN609" s="7" t="e">
        <f t="shared" si="284"/>
        <v>#N/A</v>
      </c>
      <c r="AO609" s="7" t="e">
        <f t="shared" si="285"/>
        <v>#N/A</v>
      </c>
      <c r="AP609" s="7" t="e">
        <v>#N/A</v>
      </c>
      <c r="AQ609" s="7" t="e">
        <v>#N/A</v>
      </c>
    </row>
    <row r="610" spans="1:43" outlineLevel="1">
      <c r="A610" s="95">
        <v>-404</v>
      </c>
      <c r="B610" s="8">
        <f t="shared" si="292"/>
        <v>525114.08666322695</v>
      </c>
      <c r="C610" s="9">
        <f t="shared" si="276"/>
        <v>3184.4451216333664</v>
      </c>
      <c r="D610" s="9">
        <f t="shared" si="293"/>
        <v>169.49459585793716</v>
      </c>
      <c r="E610" s="9">
        <f t="shared" si="294"/>
        <v>201.46588314565815</v>
      </c>
      <c r="F610" s="6">
        <f t="shared" si="263"/>
        <v>0</v>
      </c>
      <c r="G610" s="7">
        <f t="shared" si="264"/>
        <v>0</v>
      </c>
      <c r="H610" s="7">
        <f t="shared" si="295"/>
        <v>1</v>
      </c>
      <c r="I610" s="7">
        <f t="shared" si="296"/>
        <v>0</v>
      </c>
      <c r="J610" s="7">
        <f t="shared" si="265"/>
        <v>1</v>
      </c>
      <c r="K610" s="7">
        <f t="shared" si="266"/>
        <v>1</v>
      </c>
      <c r="L610" s="7">
        <f t="shared" si="267"/>
        <v>1</v>
      </c>
      <c r="M610" s="7">
        <f t="shared" si="268"/>
        <v>1</v>
      </c>
      <c r="N610" s="7">
        <f t="shared" si="277"/>
        <v>0</v>
      </c>
      <c r="O610" s="7">
        <f t="shared" si="278"/>
        <v>0</v>
      </c>
      <c r="P610" s="7">
        <f t="shared" si="297"/>
        <v>0</v>
      </c>
      <c r="Q610" s="7" t="e">
        <f t="shared" si="279"/>
        <v>#N/A</v>
      </c>
      <c r="R610" s="7">
        <f t="shared" si="291"/>
        <v>-404</v>
      </c>
      <c r="S610" s="7" t="e">
        <f t="shared" si="269"/>
        <v>#N/A</v>
      </c>
      <c r="T610" s="7">
        <f t="shared" si="270"/>
        <v>169.49459585793716</v>
      </c>
      <c r="U610" s="7" t="e">
        <f t="shared" si="271"/>
        <v>#N/A</v>
      </c>
      <c r="V610" s="7" t="e">
        <f t="shared" si="286"/>
        <v>#N/A</v>
      </c>
      <c r="W610" s="7" t="e">
        <f t="shared" si="287"/>
        <v>#N/A</v>
      </c>
      <c r="X610" s="7" t="e">
        <f t="shared" si="272"/>
        <v>#N/A</v>
      </c>
      <c r="Y610" s="7" t="e">
        <f t="shared" si="273"/>
        <v>#N/A</v>
      </c>
      <c r="Z610" s="7" t="e">
        <f t="shared" si="274"/>
        <v>#N/A</v>
      </c>
      <c r="AA610" s="7" t="e">
        <f t="shared" si="275"/>
        <v>#N/A</v>
      </c>
      <c r="AB610" s="7">
        <f t="shared" si="288"/>
        <v>338.98919171587431</v>
      </c>
      <c r="AC610" s="7">
        <f t="shared" si="290"/>
        <v>1.0169336680888836</v>
      </c>
      <c r="AD610" s="7" t="e">
        <f t="shared" si="289"/>
        <v>#N/A</v>
      </c>
      <c r="AG610" s="7" t="e">
        <f t="shared" si="280"/>
        <v>#N/A</v>
      </c>
      <c r="AH610" s="7">
        <f t="shared" si="281"/>
        <v>169.49459585793716</v>
      </c>
      <c r="AI610" s="7" t="e">
        <f t="shared" si="282"/>
        <v>#N/A</v>
      </c>
      <c r="AJ610" s="7">
        <f t="shared" si="283"/>
        <v>169.49459585793716</v>
      </c>
      <c r="AK610" s="7" t="e">
        <v>#N/A</v>
      </c>
      <c r="AL610" s="7">
        <v>169.62391070426747</v>
      </c>
      <c r="AN610" s="7" t="e">
        <f t="shared" si="284"/>
        <v>#N/A</v>
      </c>
      <c r="AO610" s="7" t="e">
        <f t="shared" si="285"/>
        <v>#N/A</v>
      </c>
      <c r="AP610" s="7" t="e">
        <v>#N/A</v>
      </c>
      <c r="AQ610" s="7" t="e">
        <v>#N/A</v>
      </c>
    </row>
    <row r="611" spans="1:43" outlineLevel="1">
      <c r="A611" s="95">
        <v>-403</v>
      </c>
      <c r="B611" s="8">
        <f t="shared" si="292"/>
        <v>533569.1409354693</v>
      </c>
      <c r="C611" s="9">
        <f t="shared" si="276"/>
        <v>3242.2836889514301</v>
      </c>
      <c r="D611" s="9">
        <f t="shared" si="293"/>
        <v>169.67853407850941</v>
      </c>
      <c r="E611" s="9">
        <f t="shared" si="294"/>
        <v>201.38690835104572</v>
      </c>
      <c r="F611" s="6">
        <f t="shared" si="263"/>
        <v>0</v>
      </c>
      <c r="G611" s="7">
        <f t="shared" si="264"/>
        <v>0</v>
      </c>
      <c r="H611" s="7">
        <f t="shared" si="295"/>
        <v>1</v>
      </c>
      <c r="I611" s="7">
        <f t="shared" si="296"/>
        <v>0</v>
      </c>
      <c r="J611" s="7">
        <f t="shared" si="265"/>
        <v>1</v>
      </c>
      <c r="K611" s="7">
        <f t="shared" si="266"/>
        <v>1</v>
      </c>
      <c r="L611" s="7">
        <f t="shared" si="267"/>
        <v>1</v>
      </c>
      <c r="M611" s="7">
        <f t="shared" si="268"/>
        <v>1</v>
      </c>
      <c r="N611" s="7">
        <f t="shared" si="277"/>
        <v>0</v>
      </c>
      <c r="O611" s="7">
        <f t="shared" si="278"/>
        <v>0</v>
      </c>
      <c r="P611" s="7">
        <f t="shared" si="297"/>
        <v>0</v>
      </c>
      <c r="Q611" s="7" t="e">
        <f t="shared" si="279"/>
        <v>#N/A</v>
      </c>
      <c r="R611" s="7">
        <f t="shared" si="291"/>
        <v>-403</v>
      </c>
      <c r="S611" s="7" t="e">
        <f t="shared" si="269"/>
        <v>#N/A</v>
      </c>
      <c r="T611" s="7">
        <f t="shared" si="270"/>
        <v>169.67853407850941</v>
      </c>
      <c r="U611" s="7" t="e">
        <f t="shared" si="271"/>
        <v>#N/A</v>
      </c>
      <c r="V611" s="7" t="e">
        <f t="shared" si="286"/>
        <v>#N/A</v>
      </c>
      <c r="W611" s="7" t="e">
        <f t="shared" si="287"/>
        <v>#N/A</v>
      </c>
      <c r="X611" s="7" t="e">
        <f t="shared" si="272"/>
        <v>#N/A</v>
      </c>
      <c r="Y611" s="7" t="e">
        <f t="shared" si="273"/>
        <v>#N/A</v>
      </c>
      <c r="Z611" s="7" t="e">
        <f t="shared" si="274"/>
        <v>#N/A</v>
      </c>
      <c r="AA611" s="7" t="e">
        <f t="shared" si="275"/>
        <v>#N/A</v>
      </c>
      <c r="AB611" s="7">
        <f t="shared" si="288"/>
        <v>339.35706815701883</v>
      </c>
      <c r="AC611" s="7">
        <f t="shared" si="290"/>
        <v>1.0167759187683827</v>
      </c>
      <c r="AD611" s="7" t="e">
        <f t="shared" si="289"/>
        <v>#N/A</v>
      </c>
      <c r="AG611" s="7" t="e">
        <f t="shared" si="280"/>
        <v>#N/A</v>
      </c>
      <c r="AH611" s="7">
        <f t="shared" si="281"/>
        <v>169.67853407850941</v>
      </c>
      <c r="AI611" s="7" t="e">
        <f t="shared" si="282"/>
        <v>#N/A</v>
      </c>
      <c r="AJ611" s="7">
        <f t="shared" si="283"/>
        <v>169.67853407850941</v>
      </c>
      <c r="AK611" s="7" t="e">
        <v>#N/A</v>
      </c>
      <c r="AL611" s="7">
        <v>169.78090677782654</v>
      </c>
      <c r="AN611" s="7" t="e">
        <f t="shared" si="284"/>
        <v>#N/A</v>
      </c>
      <c r="AO611" s="7" t="e">
        <f t="shared" si="285"/>
        <v>#N/A</v>
      </c>
      <c r="AP611" s="7" t="e">
        <v>#N/A</v>
      </c>
      <c r="AQ611" s="7" t="e">
        <v>#N/A</v>
      </c>
    </row>
    <row r="612" spans="1:43" outlineLevel="1">
      <c r="A612" s="95">
        <v>-402</v>
      </c>
      <c r="B612" s="8">
        <f t="shared" si="292"/>
        <v>542114.71810246899</v>
      </c>
      <c r="C612" s="9">
        <f t="shared" si="276"/>
        <v>3300.8537321177946</v>
      </c>
      <c r="D612" s="9">
        <f t="shared" si="293"/>
        <v>169.86157764931031</v>
      </c>
      <c r="E612" s="9">
        <f t="shared" si="294"/>
        <v>201.30877193352322</v>
      </c>
      <c r="F612" s="6">
        <f t="shared" si="263"/>
        <v>0</v>
      </c>
      <c r="G612" s="7">
        <f t="shared" si="264"/>
        <v>0</v>
      </c>
      <c r="H612" s="7">
        <f t="shared" si="295"/>
        <v>1</v>
      </c>
      <c r="I612" s="7">
        <f t="shared" si="296"/>
        <v>0</v>
      </c>
      <c r="J612" s="7">
        <f t="shared" si="265"/>
        <v>1</v>
      </c>
      <c r="K612" s="7">
        <f t="shared" si="266"/>
        <v>1</v>
      </c>
      <c r="L612" s="7">
        <f t="shared" si="267"/>
        <v>1</v>
      </c>
      <c r="M612" s="7">
        <f t="shared" si="268"/>
        <v>1</v>
      </c>
      <c r="N612" s="7">
        <f t="shared" si="277"/>
        <v>0</v>
      </c>
      <c r="O612" s="7">
        <f t="shared" si="278"/>
        <v>0</v>
      </c>
      <c r="P612" s="7">
        <f t="shared" si="297"/>
        <v>0</v>
      </c>
      <c r="Q612" s="7" t="e">
        <f t="shared" si="279"/>
        <v>#N/A</v>
      </c>
      <c r="R612" s="7">
        <f t="shared" si="291"/>
        <v>-402</v>
      </c>
      <c r="S612" s="7" t="e">
        <f t="shared" si="269"/>
        <v>#N/A</v>
      </c>
      <c r="T612" s="7">
        <f t="shared" si="270"/>
        <v>169.86157764931031</v>
      </c>
      <c r="U612" s="7" t="e">
        <f t="shared" si="271"/>
        <v>#N/A</v>
      </c>
      <c r="V612" s="7" t="e">
        <f t="shared" si="286"/>
        <v>#N/A</v>
      </c>
      <c r="W612" s="7" t="e">
        <f t="shared" si="287"/>
        <v>#N/A</v>
      </c>
      <c r="X612" s="7" t="e">
        <f t="shared" si="272"/>
        <v>#N/A</v>
      </c>
      <c r="Y612" s="7" t="e">
        <f t="shared" si="273"/>
        <v>#N/A</v>
      </c>
      <c r="Z612" s="7" t="e">
        <f t="shared" si="274"/>
        <v>#N/A</v>
      </c>
      <c r="AA612" s="7" t="e">
        <f t="shared" si="275"/>
        <v>#N/A</v>
      </c>
      <c r="AB612" s="7">
        <f t="shared" si="288"/>
        <v>339.72315529862061</v>
      </c>
      <c r="AC612" s="7">
        <f t="shared" si="290"/>
        <v>1.0166144543589475</v>
      </c>
      <c r="AD612" s="7" t="e">
        <f t="shared" si="289"/>
        <v>#N/A</v>
      </c>
      <c r="AG612" s="7" t="e">
        <f t="shared" si="280"/>
        <v>#N/A</v>
      </c>
      <c r="AH612" s="7">
        <f t="shared" si="281"/>
        <v>169.86157764931031</v>
      </c>
      <c r="AI612" s="7" t="e">
        <f t="shared" si="282"/>
        <v>#N/A</v>
      </c>
      <c r="AJ612" s="7">
        <f t="shared" si="283"/>
        <v>169.86157764931031</v>
      </c>
      <c r="AK612" s="7" t="e">
        <v>#N/A</v>
      </c>
      <c r="AL612" s="7">
        <v>169.93730660506984</v>
      </c>
      <c r="AN612" s="7" t="e">
        <f t="shared" si="284"/>
        <v>#N/A</v>
      </c>
      <c r="AO612" s="7" t="e">
        <f t="shared" si="285"/>
        <v>#N/A</v>
      </c>
      <c r="AP612" s="7" t="e">
        <v>#N/A</v>
      </c>
      <c r="AQ612" s="7" t="e">
        <v>#N/A</v>
      </c>
    </row>
    <row r="613" spans="1:43" outlineLevel="1">
      <c r="A613" s="95">
        <v>-401</v>
      </c>
      <c r="B613" s="8">
        <f t="shared" si="292"/>
        <v>550751.13905405998</v>
      </c>
      <c r="C613" s="9">
        <f t="shared" si="276"/>
        <v>3360.1606495292049</v>
      </c>
      <c r="D613" s="9">
        <f t="shared" si="293"/>
        <v>170.04375756743568</v>
      </c>
      <c r="E613" s="9">
        <f t="shared" si="294"/>
        <v>201.2312271758228</v>
      </c>
      <c r="F613" s="6">
        <f t="shared" si="263"/>
        <v>0</v>
      </c>
      <c r="G613" s="7">
        <f t="shared" si="264"/>
        <v>0</v>
      </c>
      <c r="H613" s="7">
        <f t="shared" si="295"/>
        <v>1</v>
      </c>
      <c r="I613" s="7">
        <f t="shared" si="296"/>
        <v>0</v>
      </c>
      <c r="J613" s="7">
        <f t="shared" si="265"/>
        <v>1</v>
      </c>
      <c r="K613" s="7">
        <f t="shared" si="266"/>
        <v>1</v>
      </c>
      <c r="L613" s="7">
        <f t="shared" si="267"/>
        <v>1</v>
      </c>
      <c r="M613" s="7">
        <f t="shared" si="268"/>
        <v>1</v>
      </c>
      <c r="N613" s="7">
        <f t="shared" si="277"/>
        <v>0</v>
      </c>
      <c r="O613" s="7">
        <f t="shared" si="278"/>
        <v>0</v>
      </c>
      <c r="P613" s="7">
        <f t="shared" si="297"/>
        <v>0</v>
      </c>
      <c r="Q613" s="7" t="e">
        <f t="shared" si="279"/>
        <v>#N/A</v>
      </c>
      <c r="R613" s="7">
        <f t="shared" si="291"/>
        <v>-401</v>
      </c>
      <c r="S613" s="7" t="e">
        <f t="shared" si="269"/>
        <v>#N/A</v>
      </c>
      <c r="T613" s="7">
        <f t="shared" si="270"/>
        <v>170.04375756743568</v>
      </c>
      <c r="U613" s="7" t="e">
        <f t="shared" si="271"/>
        <v>#N/A</v>
      </c>
      <c r="V613" s="7" t="e">
        <f t="shared" si="286"/>
        <v>#N/A</v>
      </c>
      <c r="W613" s="7" t="e">
        <f t="shared" si="287"/>
        <v>#N/A</v>
      </c>
      <c r="X613" s="7" t="e">
        <f t="shared" si="272"/>
        <v>#N/A</v>
      </c>
      <c r="Y613" s="7" t="e">
        <f t="shared" si="273"/>
        <v>#N/A</v>
      </c>
      <c r="Z613" s="7" t="e">
        <f t="shared" si="274"/>
        <v>#N/A</v>
      </c>
      <c r="AA613" s="7" t="e">
        <f t="shared" si="275"/>
        <v>#N/A</v>
      </c>
      <c r="AB613" s="7">
        <f t="shared" si="288"/>
        <v>340.08751513487135</v>
      </c>
      <c r="AC613" s="7">
        <f t="shared" si="290"/>
        <v>1.0164593068923944</v>
      </c>
      <c r="AD613" s="7" t="e">
        <f t="shared" si="289"/>
        <v>#N/A</v>
      </c>
      <c r="AG613" s="7" t="e">
        <f t="shared" si="280"/>
        <v>#N/A</v>
      </c>
      <c r="AH613" s="7">
        <f t="shared" si="281"/>
        <v>170.04375756743568</v>
      </c>
      <c r="AI613" s="7" t="e">
        <f t="shared" si="282"/>
        <v>#N/A</v>
      </c>
      <c r="AJ613" s="7">
        <f t="shared" si="283"/>
        <v>170.04375756743568</v>
      </c>
      <c r="AK613" s="7" t="e">
        <v>#N/A</v>
      </c>
      <c r="AL613" s="7">
        <v>170.09311369410716</v>
      </c>
      <c r="AN613" s="7" t="e">
        <f t="shared" si="284"/>
        <v>#N/A</v>
      </c>
      <c r="AO613" s="7" t="e">
        <f t="shared" si="285"/>
        <v>#N/A</v>
      </c>
      <c r="AP613" s="7" t="e">
        <v>#N/A</v>
      </c>
      <c r="AQ613" s="7" t="e">
        <v>#N/A</v>
      </c>
    </row>
    <row r="614" spans="1:43" outlineLevel="1">
      <c r="A614" s="95">
        <v>-400</v>
      </c>
      <c r="B614" s="8">
        <f t="shared" si="292"/>
        <v>559478.88395745738</v>
      </c>
      <c r="C614" s="9">
        <f t="shared" si="276"/>
        <v>3420.2075458766321</v>
      </c>
      <c r="D614" s="9">
        <f t="shared" si="293"/>
        <v>170.22504914246767</v>
      </c>
      <c r="E614" s="9">
        <f t="shared" si="294"/>
        <v>201.15451564192603</v>
      </c>
      <c r="F614" s="6">
        <f t="shared" si="263"/>
        <v>0</v>
      </c>
      <c r="G614" s="7">
        <f t="shared" si="264"/>
        <v>0</v>
      </c>
      <c r="H614" s="7">
        <f t="shared" si="295"/>
        <v>1</v>
      </c>
      <c r="I614" s="7">
        <f t="shared" si="296"/>
        <v>0</v>
      </c>
      <c r="J614" s="7">
        <f t="shared" si="265"/>
        <v>1</v>
      </c>
      <c r="K614" s="7">
        <f t="shared" si="266"/>
        <v>1</v>
      </c>
      <c r="L614" s="7">
        <f t="shared" si="267"/>
        <v>1</v>
      </c>
      <c r="M614" s="7">
        <f t="shared" si="268"/>
        <v>1</v>
      </c>
      <c r="N614" s="7">
        <f t="shared" si="277"/>
        <v>0</v>
      </c>
      <c r="O614" s="7">
        <f t="shared" si="278"/>
        <v>0</v>
      </c>
      <c r="P614" s="7">
        <f t="shared" si="297"/>
        <v>0</v>
      </c>
      <c r="Q614" s="7" t="e">
        <f t="shared" si="279"/>
        <v>#N/A</v>
      </c>
      <c r="R614" s="7">
        <f t="shared" si="291"/>
        <v>-400</v>
      </c>
      <c r="S614" s="7" t="e">
        <f t="shared" si="269"/>
        <v>#N/A</v>
      </c>
      <c r="T614" s="7">
        <f t="shared" si="270"/>
        <v>170.22504914246767</v>
      </c>
      <c r="U614" s="7" t="e">
        <f t="shared" si="271"/>
        <v>#N/A</v>
      </c>
      <c r="V614" s="7" t="e">
        <f t="shared" si="286"/>
        <v>#N/A</v>
      </c>
      <c r="W614" s="7" t="e">
        <f t="shared" si="287"/>
        <v>#N/A</v>
      </c>
      <c r="X614" s="7" t="e">
        <f t="shared" si="272"/>
        <v>#N/A</v>
      </c>
      <c r="Y614" s="7" t="e">
        <f t="shared" si="273"/>
        <v>#N/A</v>
      </c>
      <c r="Z614" s="7" t="e">
        <f t="shared" si="274"/>
        <v>#N/A</v>
      </c>
      <c r="AA614" s="7" t="e">
        <f t="shared" si="275"/>
        <v>#N/A</v>
      </c>
      <c r="AB614" s="7">
        <f t="shared" si="288"/>
        <v>340.45009828493534</v>
      </c>
      <c r="AC614" s="7">
        <f t="shared" si="290"/>
        <v>1.0163004650090348</v>
      </c>
      <c r="AD614" s="7" t="e">
        <f t="shared" si="289"/>
        <v>#N/A</v>
      </c>
      <c r="AG614" s="7" t="e">
        <f t="shared" si="280"/>
        <v>#N/A</v>
      </c>
      <c r="AH614" s="7">
        <f t="shared" si="281"/>
        <v>170.22504914246767</v>
      </c>
      <c r="AI614" s="7" t="e">
        <f t="shared" si="282"/>
        <v>#N/A</v>
      </c>
      <c r="AJ614" s="7">
        <f t="shared" si="283"/>
        <v>170.22504914246767</v>
      </c>
      <c r="AK614" s="7" t="e">
        <v>#N/A</v>
      </c>
      <c r="AL614" s="7">
        <v>170.2483218681941</v>
      </c>
      <c r="AN614" s="7" t="e">
        <f t="shared" si="284"/>
        <v>#N/A</v>
      </c>
      <c r="AO614" s="7" t="e">
        <f t="shared" si="285"/>
        <v>#N/A</v>
      </c>
      <c r="AP614" s="7" t="e">
        <v>#N/A</v>
      </c>
      <c r="AQ614" s="7" t="e">
        <v>#N/A</v>
      </c>
    </row>
    <row r="615" spans="1:43" outlineLevel="1">
      <c r="A615" s="95">
        <v>-399</v>
      </c>
      <c r="B615" s="8">
        <f t="shared" si="292"/>
        <v>568298.4337122984</v>
      </c>
      <c r="C615" s="9">
        <f t="shared" si="276"/>
        <v>3480.9998068809509</v>
      </c>
      <c r="D615" s="9">
        <f t="shared" si="293"/>
        <v>170.40548343060721</v>
      </c>
      <c r="E615" s="9">
        <f t="shared" si="294"/>
        <v>201.07839061456528</v>
      </c>
      <c r="F615" s="6">
        <f t="shared" si="263"/>
        <v>0</v>
      </c>
      <c r="G615" s="7">
        <f t="shared" si="264"/>
        <v>0</v>
      </c>
      <c r="H615" s="7">
        <f t="shared" si="295"/>
        <v>1</v>
      </c>
      <c r="I615" s="7">
        <f t="shared" si="296"/>
        <v>0</v>
      </c>
      <c r="J615" s="7">
        <f t="shared" si="265"/>
        <v>1</v>
      </c>
      <c r="K615" s="7">
        <f t="shared" si="266"/>
        <v>1</v>
      </c>
      <c r="L615" s="7">
        <f t="shared" si="267"/>
        <v>1</v>
      </c>
      <c r="M615" s="7">
        <f t="shared" si="268"/>
        <v>1</v>
      </c>
      <c r="N615" s="7">
        <f t="shared" si="277"/>
        <v>0</v>
      </c>
      <c r="O615" s="7">
        <f t="shared" si="278"/>
        <v>0</v>
      </c>
      <c r="P615" s="7">
        <f t="shared" si="297"/>
        <v>0</v>
      </c>
      <c r="Q615" s="7" t="e">
        <f t="shared" si="279"/>
        <v>#N/A</v>
      </c>
      <c r="R615" s="7">
        <f t="shared" si="291"/>
        <v>-399</v>
      </c>
      <c r="S615" s="7" t="e">
        <f t="shared" si="269"/>
        <v>#N/A</v>
      </c>
      <c r="T615" s="7">
        <f t="shared" si="270"/>
        <v>170.40548343060721</v>
      </c>
      <c r="U615" s="7" t="e">
        <f t="shared" si="271"/>
        <v>#N/A</v>
      </c>
      <c r="V615" s="7" t="e">
        <f t="shared" si="286"/>
        <v>#N/A</v>
      </c>
      <c r="W615" s="7" t="e">
        <f t="shared" si="287"/>
        <v>#N/A</v>
      </c>
      <c r="X615" s="7" t="e">
        <f t="shared" si="272"/>
        <v>#N/A</v>
      </c>
      <c r="Y615" s="7" t="e">
        <f t="shared" si="273"/>
        <v>#N/A</v>
      </c>
      <c r="Z615" s="7" t="e">
        <f t="shared" si="274"/>
        <v>#N/A</v>
      </c>
      <c r="AA615" s="7" t="e">
        <f t="shared" si="275"/>
        <v>#N/A</v>
      </c>
      <c r="AB615" s="7">
        <f t="shared" si="288"/>
        <v>340.81096686121441</v>
      </c>
      <c r="AC615" s="7">
        <f t="shared" si="290"/>
        <v>1.0161478890084954</v>
      </c>
      <c r="AD615" s="7" t="e">
        <f t="shared" si="289"/>
        <v>#N/A</v>
      </c>
      <c r="AG615" s="7" t="e">
        <f t="shared" si="280"/>
        <v>#N/A</v>
      </c>
      <c r="AH615" s="7">
        <f t="shared" si="281"/>
        <v>170.40548343060721</v>
      </c>
      <c r="AI615" s="7" t="e">
        <f t="shared" si="282"/>
        <v>#N/A</v>
      </c>
      <c r="AJ615" s="7">
        <f t="shared" si="283"/>
        <v>170.40548343060721</v>
      </c>
      <c r="AK615" s="7" t="e">
        <v>#N/A</v>
      </c>
      <c r="AL615" s="7">
        <v>170.40295552229739</v>
      </c>
      <c r="AN615" s="7" t="e">
        <f t="shared" si="284"/>
        <v>#N/A</v>
      </c>
      <c r="AO615" s="7" t="e">
        <f t="shared" si="285"/>
        <v>#N/A</v>
      </c>
      <c r="AP615" s="7" t="e">
        <v>#N/A</v>
      </c>
      <c r="AQ615" s="7" t="e">
        <v>#N/A</v>
      </c>
    </row>
    <row r="616" spans="1:43" outlineLevel="1">
      <c r="A616" s="95">
        <v>-398</v>
      </c>
      <c r="B616" s="8">
        <f t="shared" si="292"/>
        <v>577210.09851312416</v>
      </c>
      <c r="C616" s="9">
        <f t="shared" si="276"/>
        <v>3542.5420621185312</v>
      </c>
      <c r="D616" s="9">
        <f t="shared" si="293"/>
        <v>170.58504966323466</v>
      </c>
      <c r="E616" s="9">
        <f t="shared" si="294"/>
        <v>201.00309365772213</v>
      </c>
      <c r="F616" s="6">
        <f t="shared" si="263"/>
        <v>0</v>
      </c>
      <c r="G616" s="7">
        <f t="shared" si="264"/>
        <v>0</v>
      </c>
      <c r="H616" s="7">
        <f t="shared" si="295"/>
        <v>1</v>
      </c>
      <c r="I616" s="7">
        <f t="shared" si="296"/>
        <v>0</v>
      </c>
      <c r="J616" s="7">
        <f t="shared" si="265"/>
        <v>1</v>
      </c>
      <c r="K616" s="7">
        <f t="shared" si="266"/>
        <v>1</v>
      </c>
      <c r="L616" s="7">
        <f t="shared" si="267"/>
        <v>1</v>
      </c>
      <c r="M616" s="7">
        <f t="shared" si="268"/>
        <v>1</v>
      </c>
      <c r="N616" s="7">
        <f t="shared" si="277"/>
        <v>0</v>
      </c>
      <c r="O616" s="7">
        <f t="shared" si="278"/>
        <v>0</v>
      </c>
      <c r="P616" s="7">
        <f t="shared" si="297"/>
        <v>0</v>
      </c>
      <c r="Q616" s="7" t="e">
        <f t="shared" si="279"/>
        <v>#N/A</v>
      </c>
      <c r="R616" s="7">
        <f t="shared" si="291"/>
        <v>-398</v>
      </c>
      <c r="S616" s="7" t="e">
        <f t="shared" si="269"/>
        <v>#N/A</v>
      </c>
      <c r="T616" s="7">
        <f t="shared" si="270"/>
        <v>170.58504966323466</v>
      </c>
      <c r="U616" s="7" t="e">
        <f t="shared" si="271"/>
        <v>#N/A</v>
      </c>
      <c r="V616" s="7" t="e">
        <f t="shared" si="286"/>
        <v>#N/A</v>
      </c>
      <c r="W616" s="7" t="e">
        <f t="shared" si="287"/>
        <v>#N/A</v>
      </c>
      <c r="X616" s="7" t="e">
        <f t="shared" si="272"/>
        <v>#N/A</v>
      </c>
      <c r="Y616" s="7" t="e">
        <f t="shared" si="273"/>
        <v>#N/A</v>
      </c>
      <c r="Z616" s="7" t="e">
        <f t="shared" si="274"/>
        <v>#N/A</v>
      </c>
      <c r="AA616" s="7" t="e">
        <f t="shared" si="275"/>
        <v>#N/A</v>
      </c>
      <c r="AB616" s="7">
        <f t="shared" si="288"/>
        <v>341.17009932646931</v>
      </c>
      <c r="AC616" s="7">
        <f t="shared" si="290"/>
        <v>1.0159941101699439</v>
      </c>
      <c r="AD616" s="7" t="e">
        <f t="shared" si="289"/>
        <v>#N/A</v>
      </c>
      <c r="AG616" s="7" t="e">
        <f t="shared" si="280"/>
        <v>#N/A</v>
      </c>
      <c r="AH616" s="7">
        <f t="shared" si="281"/>
        <v>170.58504966323466</v>
      </c>
      <c r="AI616" s="7" t="e">
        <f t="shared" si="282"/>
        <v>#N/A</v>
      </c>
      <c r="AJ616" s="7">
        <f t="shared" si="283"/>
        <v>170.58504966323466</v>
      </c>
      <c r="AK616" s="7" t="e">
        <v>#N/A</v>
      </c>
      <c r="AL616" s="7">
        <v>170.5569875657493</v>
      </c>
      <c r="AN616" s="7" t="e">
        <f t="shared" si="284"/>
        <v>#N/A</v>
      </c>
      <c r="AO616" s="7" t="e">
        <f t="shared" si="285"/>
        <v>#N/A</v>
      </c>
      <c r="AP616" s="7" t="e">
        <v>#N/A</v>
      </c>
      <c r="AQ616" s="7" t="e">
        <v>#N/A</v>
      </c>
    </row>
    <row r="617" spans="1:43" outlineLevel="1">
      <c r="A617" s="95">
        <v>-397</v>
      </c>
      <c r="B617" s="8">
        <f t="shared" si="292"/>
        <v>586214.69840753078</v>
      </c>
      <c r="C617" s="9">
        <f t="shared" si="276"/>
        <v>3604.8389411657449</v>
      </c>
      <c r="D617" s="9">
        <f t="shared" si="293"/>
        <v>170.76373701315981</v>
      </c>
      <c r="E617" s="9">
        <f t="shared" si="294"/>
        <v>200.9283780541287</v>
      </c>
      <c r="F617" s="6">
        <f t="shared" si="263"/>
        <v>0</v>
      </c>
      <c r="G617" s="7">
        <f t="shared" si="264"/>
        <v>0</v>
      </c>
      <c r="H617" s="7">
        <f t="shared" si="295"/>
        <v>1</v>
      </c>
      <c r="I617" s="7">
        <f t="shared" si="296"/>
        <v>0</v>
      </c>
      <c r="J617" s="7">
        <f t="shared" si="265"/>
        <v>1</v>
      </c>
      <c r="K617" s="7">
        <f t="shared" si="266"/>
        <v>1</v>
      </c>
      <c r="L617" s="7">
        <f t="shared" si="267"/>
        <v>1</v>
      </c>
      <c r="M617" s="7">
        <f t="shared" si="268"/>
        <v>1</v>
      </c>
      <c r="N617" s="7">
        <f t="shared" si="277"/>
        <v>0</v>
      </c>
      <c r="O617" s="7">
        <f t="shared" si="278"/>
        <v>0</v>
      </c>
      <c r="P617" s="7">
        <f t="shared" si="297"/>
        <v>0</v>
      </c>
      <c r="Q617" s="7" t="e">
        <f t="shared" si="279"/>
        <v>#N/A</v>
      </c>
      <c r="R617" s="7">
        <f t="shared" si="291"/>
        <v>-397</v>
      </c>
      <c r="S617" s="7" t="e">
        <f t="shared" si="269"/>
        <v>#N/A</v>
      </c>
      <c r="T617" s="7">
        <f t="shared" si="270"/>
        <v>170.76373701315981</v>
      </c>
      <c r="U617" s="7" t="e">
        <f t="shared" si="271"/>
        <v>#N/A</v>
      </c>
      <c r="V617" s="7" t="e">
        <f t="shared" si="286"/>
        <v>#N/A</v>
      </c>
      <c r="W617" s="7" t="e">
        <f t="shared" si="287"/>
        <v>#N/A</v>
      </c>
      <c r="X617" s="7" t="e">
        <f t="shared" si="272"/>
        <v>#N/A</v>
      </c>
      <c r="Y617" s="7" t="e">
        <f t="shared" si="273"/>
        <v>#N/A</v>
      </c>
      <c r="Z617" s="7" t="e">
        <f t="shared" si="274"/>
        <v>#N/A</v>
      </c>
      <c r="AA617" s="7" t="e">
        <f t="shared" si="275"/>
        <v>#N/A</v>
      </c>
      <c r="AB617" s="7">
        <f t="shared" si="288"/>
        <v>341.52747402631962</v>
      </c>
      <c r="AC617" s="7">
        <f t="shared" si="290"/>
        <v>1.0158391452505042</v>
      </c>
      <c r="AD617" s="7" t="e">
        <f t="shared" si="289"/>
        <v>#N/A</v>
      </c>
      <c r="AG617" s="7" t="e">
        <f t="shared" si="280"/>
        <v>#N/A</v>
      </c>
      <c r="AH617" s="7">
        <f t="shared" si="281"/>
        <v>170.76373701315981</v>
      </c>
      <c r="AI617" s="7" t="e">
        <f t="shared" si="282"/>
        <v>#N/A</v>
      </c>
      <c r="AJ617" s="7">
        <f t="shared" si="283"/>
        <v>170.76373701315981</v>
      </c>
      <c r="AK617" s="7" t="e">
        <v>#N/A</v>
      </c>
      <c r="AL617" s="7">
        <v>170.71043475066224</v>
      </c>
      <c r="AN617" s="7" t="e">
        <f t="shared" si="284"/>
        <v>#N/A</v>
      </c>
      <c r="AO617" s="7" t="e">
        <f t="shared" si="285"/>
        <v>#N/A</v>
      </c>
      <c r="AP617" s="7" t="e">
        <v>#N/A</v>
      </c>
      <c r="AQ617" s="7" t="e">
        <v>#N/A</v>
      </c>
    </row>
    <row r="618" spans="1:43" outlineLevel="1">
      <c r="A618" s="95">
        <v>-396</v>
      </c>
      <c r="B618" s="8">
        <f t="shared" si="292"/>
        <v>595312.54486656189</v>
      </c>
      <c r="C618" s="9">
        <f t="shared" si="276"/>
        <v>3667.8959069910056</v>
      </c>
      <c r="D618" s="9">
        <f t="shared" si="293"/>
        <v>170.94157662443956</v>
      </c>
      <c r="E618" s="9">
        <f t="shared" si="294"/>
        <v>200.85448536776661</v>
      </c>
      <c r="F618" s="6">
        <f t="shared" si="263"/>
        <v>0</v>
      </c>
      <c r="G618" s="7">
        <f t="shared" si="264"/>
        <v>0</v>
      </c>
      <c r="H618" s="7">
        <f t="shared" si="295"/>
        <v>1</v>
      </c>
      <c r="I618" s="7">
        <f t="shared" si="296"/>
        <v>0</v>
      </c>
      <c r="J618" s="7">
        <f t="shared" si="265"/>
        <v>1</v>
      </c>
      <c r="K618" s="7">
        <f t="shared" si="266"/>
        <v>1</v>
      </c>
      <c r="L618" s="7">
        <f t="shared" si="267"/>
        <v>1</v>
      </c>
      <c r="M618" s="7">
        <f t="shared" si="268"/>
        <v>1</v>
      </c>
      <c r="N618" s="7">
        <f t="shared" si="277"/>
        <v>0</v>
      </c>
      <c r="O618" s="7">
        <f t="shared" si="278"/>
        <v>0</v>
      </c>
      <c r="P618" s="7">
        <f t="shared" si="297"/>
        <v>0</v>
      </c>
      <c r="Q618" s="7" t="e">
        <f t="shared" si="279"/>
        <v>#N/A</v>
      </c>
      <c r="R618" s="7">
        <f t="shared" si="291"/>
        <v>-396</v>
      </c>
      <c r="S618" s="7" t="e">
        <f t="shared" si="269"/>
        <v>#N/A</v>
      </c>
      <c r="T618" s="7">
        <f t="shared" si="270"/>
        <v>170.94157662443956</v>
      </c>
      <c r="U618" s="7" t="e">
        <f t="shared" si="271"/>
        <v>#N/A</v>
      </c>
      <c r="V618" s="7" t="e">
        <f t="shared" si="286"/>
        <v>#N/A</v>
      </c>
      <c r="W618" s="7" t="e">
        <f t="shared" si="287"/>
        <v>#N/A</v>
      </c>
      <c r="X618" s="7" t="e">
        <f t="shared" si="272"/>
        <v>#N/A</v>
      </c>
      <c r="Y618" s="7" t="e">
        <f t="shared" si="273"/>
        <v>#N/A</v>
      </c>
      <c r="Z618" s="7" t="e">
        <f t="shared" si="274"/>
        <v>#N/A</v>
      </c>
      <c r="AA618" s="7" t="e">
        <f t="shared" si="275"/>
        <v>#N/A</v>
      </c>
      <c r="AB618" s="7">
        <f t="shared" si="288"/>
        <v>341.88315324887913</v>
      </c>
      <c r="AC618" s="7">
        <f t="shared" si="290"/>
        <v>1.0156903698175606</v>
      </c>
      <c r="AD618" s="7" t="e">
        <f t="shared" si="289"/>
        <v>#N/A</v>
      </c>
      <c r="AG618" s="7" t="e">
        <f t="shared" si="280"/>
        <v>#N/A</v>
      </c>
      <c r="AH618" s="7">
        <f t="shared" si="281"/>
        <v>170.94157662443956</v>
      </c>
      <c r="AI618" s="7" t="e">
        <f t="shared" si="282"/>
        <v>#N/A</v>
      </c>
      <c r="AJ618" s="7">
        <f t="shared" si="283"/>
        <v>170.94157662443956</v>
      </c>
      <c r="AK618" s="7" t="e">
        <v>#N/A</v>
      </c>
      <c r="AL618" s="7">
        <v>170.86331388269335</v>
      </c>
      <c r="AN618" s="7" t="e">
        <f t="shared" si="284"/>
        <v>#N/A</v>
      </c>
      <c r="AO618" s="7" t="e">
        <f t="shared" si="285"/>
        <v>#N/A</v>
      </c>
      <c r="AP618" s="7" t="e">
        <v>#N/A</v>
      </c>
      <c r="AQ618" s="7" t="e">
        <v>#N/A</v>
      </c>
    </row>
    <row r="619" spans="1:43" outlineLevel="1">
      <c r="A619" s="95">
        <v>-395</v>
      </c>
      <c r="B619" s="8">
        <f t="shared" si="292"/>
        <v>604504.11878985434</v>
      </c>
      <c r="C619" s="9">
        <f t="shared" si="276"/>
        <v>3731.7159355393096</v>
      </c>
      <c r="D619" s="9">
        <f t="shared" si="293"/>
        <v>171.11854366022934</v>
      </c>
      <c r="E619" s="9">
        <f t="shared" si="294"/>
        <v>200.78116888136816</v>
      </c>
      <c r="F619" s="6">
        <f t="shared" si="263"/>
        <v>0</v>
      </c>
      <c r="G619" s="7">
        <f t="shared" si="264"/>
        <v>0</v>
      </c>
      <c r="H619" s="7">
        <f t="shared" si="295"/>
        <v>1</v>
      </c>
      <c r="I619" s="7">
        <f t="shared" si="296"/>
        <v>0</v>
      </c>
      <c r="J619" s="7">
        <f t="shared" si="265"/>
        <v>1</v>
      </c>
      <c r="K619" s="7">
        <f t="shared" si="266"/>
        <v>1</v>
      </c>
      <c r="L619" s="7">
        <f t="shared" si="267"/>
        <v>1</v>
      </c>
      <c r="M619" s="7">
        <f t="shared" si="268"/>
        <v>1</v>
      </c>
      <c r="N619" s="7">
        <f t="shared" si="277"/>
        <v>0</v>
      </c>
      <c r="O619" s="7">
        <f t="shared" si="278"/>
        <v>0</v>
      </c>
      <c r="P619" s="7">
        <f t="shared" si="297"/>
        <v>0</v>
      </c>
      <c r="Q619" s="7" t="e">
        <f t="shared" si="279"/>
        <v>#N/A</v>
      </c>
      <c r="R619" s="7">
        <f t="shared" si="291"/>
        <v>-395</v>
      </c>
      <c r="S619" s="7" t="e">
        <f t="shared" si="269"/>
        <v>#N/A</v>
      </c>
      <c r="T619" s="7">
        <f t="shared" si="270"/>
        <v>171.11854366022934</v>
      </c>
      <c r="U619" s="7" t="e">
        <f t="shared" si="271"/>
        <v>#N/A</v>
      </c>
      <c r="V619" s="7" t="e">
        <f t="shared" si="286"/>
        <v>#N/A</v>
      </c>
      <c r="W619" s="7" t="e">
        <f t="shared" si="287"/>
        <v>#N/A</v>
      </c>
      <c r="X619" s="7" t="e">
        <f t="shared" si="272"/>
        <v>#N/A</v>
      </c>
      <c r="Y619" s="7" t="e">
        <f t="shared" si="273"/>
        <v>#N/A</v>
      </c>
      <c r="Z619" s="7" t="e">
        <f t="shared" si="274"/>
        <v>#N/A</v>
      </c>
      <c r="AA619" s="7" t="e">
        <f t="shared" si="275"/>
        <v>#N/A</v>
      </c>
      <c r="AB619" s="7">
        <f t="shared" si="288"/>
        <v>342.23708732045867</v>
      </c>
      <c r="AC619" s="7">
        <f t="shared" si="290"/>
        <v>1.0155379519034327</v>
      </c>
      <c r="AD619" s="7" t="e">
        <f t="shared" si="289"/>
        <v>#N/A</v>
      </c>
      <c r="AG619" s="7" t="e">
        <f t="shared" si="280"/>
        <v>#N/A</v>
      </c>
      <c r="AH619" s="7">
        <f t="shared" si="281"/>
        <v>171.11854366022934</v>
      </c>
      <c r="AI619" s="7" t="e">
        <f t="shared" si="282"/>
        <v>#N/A</v>
      </c>
      <c r="AJ619" s="7">
        <f t="shared" si="283"/>
        <v>171.11854366022934</v>
      </c>
      <c r="AK619" s="7" t="e">
        <v>#N/A</v>
      </c>
      <c r="AL619" s="7">
        <v>171.01559779085801</v>
      </c>
      <c r="AN619" s="7" t="e">
        <f t="shared" si="284"/>
        <v>#N/A</v>
      </c>
      <c r="AO619" s="7" t="e">
        <f t="shared" si="285"/>
        <v>#N/A</v>
      </c>
      <c r="AP619" s="7" t="e">
        <v>#N/A</v>
      </c>
      <c r="AQ619" s="7" t="e">
        <v>#N/A</v>
      </c>
    </row>
    <row r="620" spans="1:43" outlineLevel="1">
      <c r="A620" s="95">
        <v>-394</v>
      </c>
      <c r="B620" s="8">
        <f t="shared" si="292"/>
        <v>613789.90083290474</v>
      </c>
      <c r="C620" s="9">
        <f t="shared" si="276"/>
        <v>3796.3044767058373</v>
      </c>
      <c r="D620" s="9">
        <f t="shared" si="293"/>
        <v>171.29466932262244</v>
      </c>
      <c r="E620" s="9">
        <f t="shared" si="294"/>
        <v>200.708670158915</v>
      </c>
      <c r="F620" s="6">
        <f t="shared" si="263"/>
        <v>0</v>
      </c>
      <c r="G620" s="7">
        <f t="shared" si="264"/>
        <v>0</v>
      </c>
      <c r="H620" s="7">
        <f t="shared" si="295"/>
        <v>1</v>
      </c>
      <c r="I620" s="7">
        <f t="shared" si="296"/>
        <v>0</v>
      </c>
      <c r="J620" s="7">
        <f t="shared" si="265"/>
        <v>1</v>
      </c>
      <c r="K620" s="7">
        <f t="shared" si="266"/>
        <v>1</v>
      </c>
      <c r="L620" s="7">
        <f t="shared" si="267"/>
        <v>1</v>
      </c>
      <c r="M620" s="7">
        <f t="shared" si="268"/>
        <v>1</v>
      </c>
      <c r="N620" s="7">
        <f t="shared" si="277"/>
        <v>0</v>
      </c>
      <c r="O620" s="7">
        <f t="shared" si="278"/>
        <v>0</v>
      </c>
      <c r="P620" s="7">
        <f t="shared" si="297"/>
        <v>0</v>
      </c>
      <c r="Q620" s="7" t="e">
        <f t="shared" si="279"/>
        <v>#N/A</v>
      </c>
      <c r="R620" s="7">
        <f t="shared" si="291"/>
        <v>-394</v>
      </c>
      <c r="S620" s="7" t="e">
        <f t="shared" si="269"/>
        <v>#N/A</v>
      </c>
      <c r="T620" s="7">
        <f t="shared" si="270"/>
        <v>171.29466932262244</v>
      </c>
      <c r="U620" s="7" t="e">
        <f t="shared" si="271"/>
        <v>#N/A</v>
      </c>
      <c r="V620" s="7" t="e">
        <f t="shared" si="286"/>
        <v>#N/A</v>
      </c>
      <c r="W620" s="7" t="e">
        <f t="shared" si="287"/>
        <v>#N/A</v>
      </c>
      <c r="X620" s="7" t="e">
        <f t="shared" si="272"/>
        <v>#N/A</v>
      </c>
      <c r="Y620" s="7" t="e">
        <f t="shared" si="273"/>
        <v>#N/A</v>
      </c>
      <c r="Z620" s="7" t="e">
        <f t="shared" si="274"/>
        <v>#N/A</v>
      </c>
      <c r="AA620" s="7" t="e">
        <f t="shared" si="275"/>
        <v>#N/A</v>
      </c>
      <c r="AB620" s="7">
        <f t="shared" si="288"/>
        <v>342.58933864524488</v>
      </c>
      <c r="AC620" s="7">
        <f t="shared" si="290"/>
        <v>1.015391672682719</v>
      </c>
      <c r="AD620" s="7" t="e">
        <f t="shared" si="289"/>
        <v>#N/A</v>
      </c>
      <c r="AG620" s="7" t="e">
        <f t="shared" si="280"/>
        <v>#N/A</v>
      </c>
      <c r="AH620" s="7">
        <f t="shared" si="281"/>
        <v>171.29466932262244</v>
      </c>
      <c r="AI620" s="7" t="e">
        <f t="shared" si="282"/>
        <v>#N/A</v>
      </c>
      <c r="AJ620" s="7">
        <f t="shared" si="283"/>
        <v>171.29466932262244</v>
      </c>
      <c r="AK620" s="7" t="e">
        <v>#N/A</v>
      </c>
      <c r="AL620" s="7">
        <v>171.16731089689515</v>
      </c>
      <c r="AN620" s="7" t="e">
        <f t="shared" si="284"/>
        <v>#N/A</v>
      </c>
      <c r="AO620" s="7" t="e">
        <f t="shared" si="285"/>
        <v>#N/A</v>
      </c>
      <c r="AP620" s="7" t="e">
        <v>#N/A</v>
      </c>
      <c r="AQ620" s="7" t="e">
        <v>#N/A</v>
      </c>
    </row>
    <row r="621" spans="1:43" outlineLevel="1">
      <c r="A621" s="95">
        <v>-393</v>
      </c>
      <c r="B621" s="8">
        <f t="shared" si="292"/>
        <v>623170.19247299654</v>
      </c>
      <c r="C621" s="9">
        <f t="shared" si="276"/>
        <v>3861.6661600669577</v>
      </c>
      <c r="D621" s="9">
        <f t="shared" si="293"/>
        <v>171.46992871695164</v>
      </c>
      <c r="E621" s="9">
        <f t="shared" si="294"/>
        <v>200.63674248313924</v>
      </c>
      <c r="F621" s="6">
        <f t="shared" si="263"/>
        <v>0</v>
      </c>
      <c r="G621" s="7">
        <f t="shared" si="264"/>
        <v>0</v>
      </c>
      <c r="H621" s="7">
        <f t="shared" si="295"/>
        <v>1</v>
      </c>
      <c r="I621" s="7">
        <f t="shared" si="296"/>
        <v>0</v>
      </c>
      <c r="J621" s="7">
        <f t="shared" si="265"/>
        <v>1</v>
      </c>
      <c r="K621" s="7">
        <f t="shared" si="266"/>
        <v>1</v>
      </c>
      <c r="L621" s="7">
        <f t="shared" si="267"/>
        <v>1</v>
      </c>
      <c r="M621" s="7">
        <f t="shared" si="268"/>
        <v>1</v>
      </c>
      <c r="N621" s="7">
        <f t="shared" si="277"/>
        <v>0</v>
      </c>
      <c r="O621" s="7">
        <f t="shared" si="278"/>
        <v>0</v>
      </c>
      <c r="P621" s="7">
        <f t="shared" si="297"/>
        <v>0</v>
      </c>
      <c r="Q621" s="7" t="e">
        <f t="shared" si="279"/>
        <v>#N/A</v>
      </c>
      <c r="R621" s="7">
        <f t="shared" si="291"/>
        <v>-393</v>
      </c>
      <c r="S621" s="7" t="e">
        <f t="shared" si="269"/>
        <v>#N/A</v>
      </c>
      <c r="T621" s="7">
        <f t="shared" si="270"/>
        <v>171.46992871695164</v>
      </c>
      <c r="U621" s="7" t="e">
        <f t="shared" si="271"/>
        <v>#N/A</v>
      </c>
      <c r="V621" s="7" t="e">
        <f t="shared" si="286"/>
        <v>#N/A</v>
      </c>
      <c r="W621" s="7" t="e">
        <f t="shared" si="287"/>
        <v>#N/A</v>
      </c>
      <c r="X621" s="7" t="e">
        <f t="shared" si="272"/>
        <v>#N/A</v>
      </c>
      <c r="Y621" s="7" t="e">
        <f t="shared" si="273"/>
        <v>#N/A</v>
      </c>
      <c r="Z621" s="7" t="e">
        <f t="shared" si="274"/>
        <v>#N/A</v>
      </c>
      <c r="AA621" s="7" t="e">
        <f t="shared" si="275"/>
        <v>#N/A</v>
      </c>
      <c r="AB621" s="7">
        <f t="shared" si="288"/>
        <v>342.93985743390328</v>
      </c>
      <c r="AC621" s="7">
        <f t="shared" si="290"/>
        <v>1.0152417718458195</v>
      </c>
      <c r="AD621" s="7" t="e">
        <f t="shared" si="289"/>
        <v>#N/A</v>
      </c>
      <c r="AG621" s="7" t="e">
        <f t="shared" si="280"/>
        <v>#N/A</v>
      </c>
      <c r="AH621" s="7">
        <f t="shared" si="281"/>
        <v>171.46992871695164</v>
      </c>
      <c r="AI621" s="7" t="e">
        <f t="shared" si="282"/>
        <v>#N/A</v>
      </c>
      <c r="AJ621" s="7">
        <f t="shared" si="283"/>
        <v>171.46992871695164</v>
      </c>
      <c r="AK621" s="7" t="e">
        <v>#N/A</v>
      </c>
      <c r="AL621" s="7">
        <v>171.31844715792187</v>
      </c>
      <c r="AN621" s="7" t="e">
        <f t="shared" si="284"/>
        <v>#N/A</v>
      </c>
      <c r="AO621" s="7" t="e">
        <f t="shared" si="285"/>
        <v>#N/A</v>
      </c>
      <c r="AP621" s="7" t="e">
        <v>#N/A</v>
      </c>
      <c r="AQ621" s="7" t="e">
        <v>#N/A</v>
      </c>
    </row>
    <row r="622" spans="1:43" outlineLevel="1">
      <c r="A622" s="95">
        <v>-392</v>
      </c>
      <c r="B622" s="8">
        <f t="shared" si="292"/>
        <v>632645.83090226236</v>
      </c>
      <c r="C622" s="9">
        <f t="shared" si="276"/>
        <v>3927.8065016789769</v>
      </c>
      <c r="D622" s="9">
        <f t="shared" si="293"/>
        <v>171.6443531029191</v>
      </c>
      <c r="E622" s="9">
        <f t="shared" si="294"/>
        <v>200.56562741802244</v>
      </c>
      <c r="F622" s="6">
        <f t="shared" si="263"/>
        <v>0</v>
      </c>
      <c r="G622" s="7">
        <f t="shared" si="264"/>
        <v>0</v>
      </c>
      <c r="H622" s="7">
        <f t="shared" si="295"/>
        <v>1</v>
      </c>
      <c r="I622" s="7">
        <f t="shared" si="296"/>
        <v>0</v>
      </c>
      <c r="J622" s="7">
        <f t="shared" si="265"/>
        <v>1</v>
      </c>
      <c r="K622" s="7">
        <f t="shared" si="266"/>
        <v>1</v>
      </c>
      <c r="L622" s="7">
        <f t="shared" si="267"/>
        <v>1</v>
      </c>
      <c r="M622" s="7">
        <f t="shared" si="268"/>
        <v>1</v>
      </c>
      <c r="N622" s="7">
        <f t="shared" si="277"/>
        <v>0</v>
      </c>
      <c r="O622" s="7">
        <f t="shared" si="278"/>
        <v>0</v>
      </c>
      <c r="P622" s="7">
        <f t="shared" si="297"/>
        <v>0</v>
      </c>
      <c r="Q622" s="7" t="e">
        <f t="shared" si="279"/>
        <v>#N/A</v>
      </c>
      <c r="R622" s="7">
        <f t="shared" si="291"/>
        <v>-392</v>
      </c>
      <c r="S622" s="7" t="e">
        <f t="shared" si="269"/>
        <v>#N/A</v>
      </c>
      <c r="T622" s="7">
        <f t="shared" si="270"/>
        <v>171.6443531029191</v>
      </c>
      <c r="U622" s="7" t="e">
        <f t="shared" si="271"/>
        <v>#N/A</v>
      </c>
      <c r="V622" s="7" t="e">
        <f t="shared" si="286"/>
        <v>#N/A</v>
      </c>
      <c r="W622" s="7" t="e">
        <f t="shared" si="287"/>
        <v>#N/A</v>
      </c>
      <c r="X622" s="7" t="e">
        <f t="shared" si="272"/>
        <v>#N/A</v>
      </c>
      <c r="Y622" s="7" t="e">
        <f t="shared" si="273"/>
        <v>#N/A</v>
      </c>
      <c r="Z622" s="7" t="e">
        <f t="shared" si="274"/>
        <v>#N/A</v>
      </c>
      <c r="AA622" s="7" t="e">
        <f t="shared" si="275"/>
        <v>#N/A</v>
      </c>
      <c r="AB622" s="7">
        <f t="shared" si="288"/>
        <v>343.2887062058382</v>
      </c>
      <c r="AC622" s="7">
        <f t="shared" si="290"/>
        <v>1.0150979590266764</v>
      </c>
      <c r="AD622" s="7" t="e">
        <f t="shared" si="289"/>
        <v>#N/A</v>
      </c>
      <c r="AG622" s="7" t="e">
        <f t="shared" si="280"/>
        <v>#N/A</v>
      </c>
      <c r="AH622" s="7">
        <f t="shared" si="281"/>
        <v>171.6443531029191</v>
      </c>
      <c r="AI622" s="7" t="e">
        <f t="shared" si="282"/>
        <v>#N/A</v>
      </c>
      <c r="AJ622" s="7">
        <f t="shared" si="283"/>
        <v>171.6443531029191</v>
      </c>
      <c r="AK622" s="7" t="e">
        <v>#N/A</v>
      </c>
      <c r="AL622" s="7">
        <v>171.46900984109743</v>
      </c>
      <c r="AN622" s="7" t="e">
        <f t="shared" si="284"/>
        <v>#N/A</v>
      </c>
      <c r="AO622" s="7" t="e">
        <f t="shared" si="285"/>
        <v>#N/A</v>
      </c>
      <c r="AP622" s="7" t="e">
        <v>#N/A</v>
      </c>
      <c r="AQ622" s="7" t="e">
        <v>#N/A</v>
      </c>
    </row>
    <row r="623" spans="1:43" outlineLevel="1">
      <c r="A623" s="95">
        <v>-391</v>
      </c>
      <c r="B623" s="8">
        <f t="shared" si="292"/>
        <v>642217.11940860748</v>
      </c>
      <c r="C623" s="9">
        <f t="shared" si="276"/>
        <v>3994.7283716289985</v>
      </c>
      <c r="D623" s="9">
        <f t="shared" si="293"/>
        <v>171.8179175284626</v>
      </c>
      <c r="E623" s="9">
        <f t="shared" si="294"/>
        <v>200.49507824629697</v>
      </c>
      <c r="F623" s="6">
        <f t="shared" si="263"/>
        <v>0</v>
      </c>
      <c r="G623" s="7">
        <f t="shared" si="264"/>
        <v>0</v>
      </c>
      <c r="H623" s="7">
        <f t="shared" si="295"/>
        <v>1</v>
      </c>
      <c r="I623" s="7">
        <f t="shared" si="296"/>
        <v>0</v>
      </c>
      <c r="J623" s="7">
        <f t="shared" si="265"/>
        <v>1</v>
      </c>
      <c r="K623" s="7">
        <f t="shared" si="266"/>
        <v>1</v>
      </c>
      <c r="L623" s="7">
        <f t="shared" si="267"/>
        <v>1</v>
      </c>
      <c r="M623" s="7">
        <f t="shared" si="268"/>
        <v>1</v>
      </c>
      <c r="N623" s="7">
        <f t="shared" si="277"/>
        <v>0</v>
      </c>
      <c r="O623" s="7">
        <f t="shared" si="278"/>
        <v>0</v>
      </c>
      <c r="P623" s="7">
        <f t="shared" si="297"/>
        <v>0</v>
      </c>
      <c r="Q623" s="7" t="e">
        <f t="shared" si="279"/>
        <v>#N/A</v>
      </c>
      <c r="R623" s="7">
        <f t="shared" si="291"/>
        <v>-391</v>
      </c>
      <c r="S623" s="7" t="e">
        <f t="shared" si="269"/>
        <v>#N/A</v>
      </c>
      <c r="T623" s="7">
        <f t="shared" si="270"/>
        <v>171.8179175284626</v>
      </c>
      <c r="U623" s="7" t="e">
        <f t="shared" si="271"/>
        <v>#N/A</v>
      </c>
      <c r="V623" s="7" t="e">
        <f t="shared" si="286"/>
        <v>#N/A</v>
      </c>
      <c r="W623" s="7" t="e">
        <f t="shared" si="287"/>
        <v>#N/A</v>
      </c>
      <c r="X623" s="7" t="e">
        <f t="shared" si="272"/>
        <v>#N/A</v>
      </c>
      <c r="Y623" s="7" t="e">
        <f t="shared" si="273"/>
        <v>#N/A</v>
      </c>
      <c r="Z623" s="7" t="e">
        <f t="shared" si="274"/>
        <v>#N/A</v>
      </c>
      <c r="AA623" s="7" t="e">
        <f t="shared" si="275"/>
        <v>#N/A</v>
      </c>
      <c r="AB623" s="7">
        <f t="shared" si="288"/>
        <v>343.6358350569252</v>
      </c>
      <c r="AC623" s="7">
        <f t="shared" si="290"/>
        <v>1.0149505455017236</v>
      </c>
      <c r="AD623" s="7" t="e">
        <f t="shared" si="289"/>
        <v>#N/A</v>
      </c>
      <c r="AG623" s="7" t="e">
        <f t="shared" si="280"/>
        <v>#N/A</v>
      </c>
      <c r="AH623" s="7">
        <f t="shared" si="281"/>
        <v>171.8179175284626</v>
      </c>
      <c r="AI623" s="7" t="e">
        <f t="shared" si="282"/>
        <v>#N/A</v>
      </c>
      <c r="AJ623" s="7">
        <f t="shared" si="283"/>
        <v>171.8179175284626</v>
      </c>
      <c r="AK623" s="7" t="e">
        <v>#N/A</v>
      </c>
      <c r="AL623" s="7">
        <v>171.61899289037333</v>
      </c>
      <c r="AN623" s="7" t="e">
        <f t="shared" si="284"/>
        <v>#N/A</v>
      </c>
      <c r="AO623" s="7" t="e">
        <f t="shared" si="285"/>
        <v>#N/A</v>
      </c>
      <c r="AP623" s="7" t="e">
        <v>#N/A</v>
      </c>
      <c r="AQ623" s="7" t="e">
        <v>#N/A</v>
      </c>
    </row>
    <row r="624" spans="1:43" outlineLevel="1">
      <c r="A624" s="95">
        <v>-390</v>
      </c>
      <c r="B624" s="8">
        <f t="shared" si="292"/>
        <v>651884.5386475285</v>
      </c>
      <c r="C624" s="9">
        <f t="shared" si="276"/>
        <v>4062.4372725822031</v>
      </c>
      <c r="D624" s="9">
        <f t="shared" si="293"/>
        <v>171.99065331046549</v>
      </c>
      <c r="E624" s="9">
        <f t="shared" si="294"/>
        <v>200.42533653194445</v>
      </c>
      <c r="F624" s="6">
        <f t="shared" si="263"/>
        <v>0</v>
      </c>
      <c r="G624" s="7">
        <f t="shared" si="264"/>
        <v>0</v>
      </c>
      <c r="H624" s="7">
        <f t="shared" si="295"/>
        <v>1</v>
      </c>
      <c r="I624" s="7">
        <f t="shared" si="296"/>
        <v>0</v>
      </c>
      <c r="J624" s="7">
        <f t="shared" si="265"/>
        <v>1</v>
      </c>
      <c r="K624" s="7">
        <f t="shared" si="266"/>
        <v>1</v>
      </c>
      <c r="L624" s="7">
        <f t="shared" si="267"/>
        <v>1</v>
      </c>
      <c r="M624" s="7">
        <f t="shared" si="268"/>
        <v>1</v>
      </c>
      <c r="N624" s="7">
        <f t="shared" si="277"/>
        <v>0</v>
      </c>
      <c r="O624" s="7">
        <f t="shared" si="278"/>
        <v>0</v>
      </c>
      <c r="P624" s="7">
        <f t="shared" si="297"/>
        <v>0</v>
      </c>
      <c r="Q624" s="7" t="e">
        <f t="shared" si="279"/>
        <v>#N/A</v>
      </c>
      <c r="R624" s="7">
        <f t="shared" si="291"/>
        <v>-390</v>
      </c>
      <c r="S624" s="7" t="e">
        <f t="shared" si="269"/>
        <v>#N/A</v>
      </c>
      <c r="T624" s="7">
        <f t="shared" si="270"/>
        <v>171.99065331046549</v>
      </c>
      <c r="U624" s="7" t="e">
        <f t="shared" si="271"/>
        <v>#N/A</v>
      </c>
      <c r="V624" s="7" t="e">
        <f t="shared" si="286"/>
        <v>#N/A</v>
      </c>
      <c r="W624" s="7" t="e">
        <f t="shared" si="287"/>
        <v>#N/A</v>
      </c>
      <c r="X624" s="7" t="e">
        <f t="shared" si="272"/>
        <v>#N/A</v>
      </c>
      <c r="Y624" s="7" t="e">
        <f t="shared" si="273"/>
        <v>#N/A</v>
      </c>
      <c r="Z624" s="7">
        <f t="shared" si="274"/>
        <v>140.31058285412303</v>
      </c>
      <c r="AA624" s="7" t="e">
        <f t="shared" si="275"/>
        <v>#N/A</v>
      </c>
      <c r="AB624" s="7">
        <f t="shared" si="288"/>
        <v>343.98130662093098</v>
      </c>
      <c r="AC624" s="7">
        <f t="shared" si="290"/>
        <v>1.0148091694422894</v>
      </c>
      <c r="AD624" s="7" t="e">
        <f t="shared" si="289"/>
        <v>#N/A</v>
      </c>
      <c r="AG624" s="7" t="e">
        <f t="shared" si="280"/>
        <v>#N/A</v>
      </c>
      <c r="AH624" s="7">
        <f t="shared" si="281"/>
        <v>171.99065331046549</v>
      </c>
      <c r="AI624" s="7" t="e">
        <f t="shared" si="282"/>
        <v>#N/A</v>
      </c>
      <c r="AJ624" s="7">
        <f t="shared" si="283"/>
        <v>171.99065331046549</v>
      </c>
      <c r="AK624" s="7" t="e">
        <v>#N/A</v>
      </c>
      <c r="AL624" s="7">
        <v>171.76842081964705</v>
      </c>
      <c r="AN624" s="7" t="e">
        <f t="shared" si="284"/>
        <v>#N/A</v>
      </c>
      <c r="AO624" s="7" t="e">
        <f t="shared" si="285"/>
        <v>#N/A</v>
      </c>
      <c r="AP624" s="7" t="e">
        <v>#N/A</v>
      </c>
      <c r="AQ624" s="7" t="e">
        <v>#N/A</v>
      </c>
    </row>
    <row r="625" spans="1:43" outlineLevel="1">
      <c r="A625" s="95">
        <v>-389</v>
      </c>
      <c r="B625" s="8">
        <f t="shared" si="292"/>
        <v>661648.56951866241</v>
      </c>
      <c r="C625" s="9">
        <f t="shared" si="276"/>
        <v>4130.9378341149622</v>
      </c>
      <c r="D625" s="9">
        <f t="shared" si="293"/>
        <v>172.16253543989802</v>
      </c>
      <c r="E625" s="9">
        <f t="shared" si="294"/>
        <v>200.35615555769695</v>
      </c>
      <c r="F625" s="6">
        <f t="shared" si="263"/>
        <v>0</v>
      </c>
      <c r="G625" s="7">
        <f t="shared" si="264"/>
        <v>0</v>
      </c>
      <c r="H625" s="7">
        <f t="shared" si="295"/>
        <v>1</v>
      </c>
      <c r="I625" s="7">
        <f t="shared" si="296"/>
        <v>0</v>
      </c>
      <c r="J625" s="7">
        <f t="shared" si="265"/>
        <v>1</v>
      </c>
      <c r="K625" s="7">
        <f t="shared" si="266"/>
        <v>1</v>
      </c>
      <c r="L625" s="7">
        <f t="shared" si="267"/>
        <v>1</v>
      </c>
      <c r="M625" s="7">
        <f t="shared" si="268"/>
        <v>1</v>
      </c>
      <c r="N625" s="7">
        <f t="shared" si="277"/>
        <v>0</v>
      </c>
      <c r="O625" s="7">
        <f t="shared" si="278"/>
        <v>0</v>
      </c>
      <c r="P625" s="7">
        <f t="shared" si="297"/>
        <v>0</v>
      </c>
      <c r="Q625" s="7" t="e">
        <f t="shared" si="279"/>
        <v>#N/A</v>
      </c>
      <c r="R625" s="7">
        <f t="shared" si="291"/>
        <v>-389</v>
      </c>
      <c r="S625" s="7" t="e">
        <f t="shared" si="269"/>
        <v>#N/A</v>
      </c>
      <c r="T625" s="7">
        <f t="shared" si="270"/>
        <v>172.16253543989802</v>
      </c>
      <c r="U625" s="7" t="e">
        <f t="shared" si="271"/>
        <v>#N/A</v>
      </c>
      <c r="V625" s="7" t="e">
        <f t="shared" si="286"/>
        <v>#N/A</v>
      </c>
      <c r="W625" s="7" t="e">
        <f t="shared" si="287"/>
        <v>#N/A</v>
      </c>
      <c r="X625" s="7" t="e">
        <f t="shared" si="272"/>
        <v>#N/A</v>
      </c>
      <c r="Y625" s="7" t="e">
        <f t="shared" si="273"/>
        <v>#N/A</v>
      </c>
      <c r="Z625" s="7" t="e">
        <f t="shared" si="274"/>
        <v>#N/A</v>
      </c>
      <c r="AA625" s="7" t="e">
        <f t="shared" si="275"/>
        <v>#N/A</v>
      </c>
      <c r="AB625" s="7">
        <f t="shared" si="288"/>
        <v>344.32507087979604</v>
      </c>
      <c r="AC625" s="7">
        <f t="shared" si="290"/>
        <v>1.0146642136284605</v>
      </c>
      <c r="AD625" s="7" t="e">
        <f t="shared" si="289"/>
        <v>#N/A</v>
      </c>
      <c r="AG625" s="7" t="e">
        <f t="shared" si="280"/>
        <v>#N/A</v>
      </c>
      <c r="AH625" s="7">
        <f t="shared" si="281"/>
        <v>172.16253543989802</v>
      </c>
      <c r="AI625" s="7" t="e">
        <f t="shared" si="282"/>
        <v>#N/A</v>
      </c>
      <c r="AJ625" s="7">
        <f t="shared" si="283"/>
        <v>172.16253543989802</v>
      </c>
      <c r="AK625" s="7" t="e">
        <v>#N/A</v>
      </c>
      <c r="AL625" s="7">
        <v>171.9172662999481</v>
      </c>
      <c r="AN625" s="7" t="e">
        <f t="shared" si="284"/>
        <v>#N/A</v>
      </c>
      <c r="AO625" s="7" t="e">
        <f t="shared" si="285"/>
        <v>#N/A</v>
      </c>
      <c r="AP625" s="7" t="e">
        <v>#N/A</v>
      </c>
      <c r="AQ625" s="7" t="e">
        <v>#N/A</v>
      </c>
    </row>
    <row r="626" spans="1:43" outlineLevel="1">
      <c r="A626" s="95">
        <v>-388</v>
      </c>
      <c r="B626" s="8">
        <f t="shared" si="292"/>
        <v>671509.50357628055</v>
      </c>
      <c r="C626" s="9">
        <f t="shared" si="276"/>
        <v>4200.2346858036453</v>
      </c>
      <c r="D626" s="9">
        <f t="shared" si="293"/>
        <v>172.3335952903974</v>
      </c>
      <c r="E626" s="9">
        <f t="shared" si="294"/>
        <v>200.28765481722363</v>
      </c>
      <c r="F626" s="6">
        <f t="shared" ref="F626:F689" si="298">IF(A626&lt;=$A$93,1,0)*(A626&gt;=-$C$46/2)</f>
        <v>0</v>
      </c>
      <c r="G626" s="7">
        <f t="shared" ref="G626:G689" si="299">IF($C$52=1,IF(AND(A626&gt;=$A$94,A626&lt;=$A$96),1,0),IF(AND(A626&gt;=$A$94,A626&lt;=$A$96),1,0))</f>
        <v>0</v>
      </c>
      <c r="H626" s="7">
        <f t="shared" si="295"/>
        <v>1</v>
      </c>
      <c r="I626" s="7">
        <f t="shared" si="296"/>
        <v>0</v>
      </c>
      <c r="J626" s="7">
        <f t="shared" ref="J626:J689" si="300">IF(A626&gt;=$A$93+$C$78-IF($C$36="yes",$C$44,0),1,0)</f>
        <v>1</v>
      </c>
      <c r="K626" s="7">
        <f t="shared" ref="K626:K689" si="301">IF(A626&gt;=$A$93+$C$78+$C$75-IF($C$36="yes",$C$44,0),1,0)</f>
        <v>1</v>
      </c>
      <c r="L626" s="7">
        <f t="shared" ref="L626:L689" si="302">IF(A626&gt;=$A$93+$C$78+$C$76+$C$75-IF($C$36="yes",$C$44,0),1,0)</f>
        <v>1</v>
      </c>
      <c r="M626" s="7">
        <f t="shared" ref="M626:M689" si="303">IF(A626&gt;$A$93+$C$78+$C$76+2*$C$75-IF($C$36="yes",$C$44,0),1,0)</f>
        <v>1</v>
      </c>
      <c r="N626" s="7">
        <f t="shared" si="277"/>
        <v>0</v>
      </c>
      <c r="O626" s="7">
        <f t="shared" si="278"/>
        <v>0</v>
      </c>
      <c r="P626" s="7">
        <f t="shared" si="297"/>
        <v>0</v>
      </c>
      <c r="Q626" s="7" t="e">
        <f t="shared" si="279"/>
        <v>#N/A</v>
      </c>
      <c r="R626" s="7">
        <f t="shared" si="291"/>
        <v>-388</v>
      </c>
      <c r="S626" s="7" t="e">
        <f t="shared" ref="S626:S689" si="304">IF($B$22="Design",AG626,AK626)</f>
        <v>#N/A</v>
      </c>
      <c r="T626" s="7">
        <f t="shared" ref="T626:T689" si="305">IF($B$22="Design",AH626,AL626)</f>
        <v>172.3335952903974</v>
      </c>
      <c r="U626" s="7" t="e">
        <f t="shared" ref="U626:U689" si="306">IF($C$39="yes",IF(NOT(ISNA(VLOOKUP(A626,$A$91:$B$100,2,FALSE))),VLOOKUP(A626,$A$91:$B$100,2,FALSE),NA()),NA())</f>
        <v>#N/A</v>
      </c>
      <c r="V626" s="7" t="e">
        <f t="shared" si="286"/>
        <v>#N/A</v>
      </c>
      <c r="W626" s="7" t="e">
        <f t="shared" si="287"/>
        <v>#N/A</v>
      </c>
      <c r="X626" s="7" t="e">
        <f t="shared" ref="X626:X689" si="307">IF($C$38="yes",IF(NOT(ISNA(VLOOKUP(A626,$B$103:$C$105,1,FALSE))),VLOOKUP(A626,$B$103:$C$105,2,FALSE),NA()),NA())</f>
        <v>#N/A</v>
      </c>
      <c r="Y626" s="7" t="e">
        <f t="shared" ref="Y626:Y689" si="308">IF($C$38="yes",IF(NOT(ISNA(VLOOKUP(A626,$B$106:$C$108,1,FALSE))),VLOOKUP(A626,$B$106:$C$108,2,FALSE),NA()),NA())</f>
        <v>#N/A</v>
      </c>
      <c r="Z626" s="7" t="e">
        <f t="shared" ref="Z626:Z689" si="309">IF($C$38="yes",IF(NOT(ISNA(VLOOKUP(A626,$D$103:$E$108,1,FALSE))),VLOOKUP(A626,$D$103:$E$108,2,FALSE),NA()),NA())</f>
        <v>#N/A</v>
      </c>
      <c r="AA626" s="7" t="e">
        <f t="shared" ref="AA626:AA689" si="310">IF($C$38="yes",IF(NOT(ISNA(VLOOKUP(A626,$F$103:$G$108,1,FALSE))),VLOOKUP(A626,$F$103:$G$108,2,FALSE),NA()),NA())</f>
        <v>#N/A</v>
      </c>
      <c r="AB626" s="7">
        <f t="shared" si="288"/>
        <v>344.6671905807948</v>
      </c>
      <c r="AC626" s="7">
        <f t="shared" si="290"/>
        <v>1.0145252448573512</v>
      </c>
      <c r="AD626" s="7" t="e">
        <f t="shared" si="289"/>
        <v>#N/A</v>
      </c>
      <c r="AG626" s="7" t="e">
        <f t="shared" si="280"/>
        <v>#N/A</v>
      </c>
      <c r="AH626" s="7">
        <f t="shared" si="281"/>
        <v>172.3335952903974</v>
      </c>
      <c r="AI626" s="7" t="e">
        <f t="shared" si="282"/>
        <v>#N/A</v>
      </c>
      <c r="AJ626" s="7">
        <f t="shared" si="283"/>
        <v>172.3335952903974</v>
      </c>
      <c r="AK626" s="7" t="e">
        <v>#N/A</v>
      </c>
      <c r="AL626" s="7">
        <v>172.06555383215544</v>
      </c>
      <c r="AN626" s="7" t="e">
        <f t="shared" si="284"/>
        <v>#N/A</v>
      </c>
      <c r="AO626" s="7" t="e">
        <f t="shared" si="285"/>
        <v>#N/A</v>
      </c>
      <c r="AP626" s="7" t="e">
        <v>#N/A</v>
      </c>
      <c r="AQ626" s="7" t="e">
        <v>#N/A</v>
      </c>
    </row>
    <row r="627" spans="1:43" outlineLevel="1">
      <c r="A627" s="95">
        <v>-387</v>
      </c>
      <c r="B627" s="8">
        <f t="shared" si="292"/>
        <v>681468.19708027947</v>
      </c>
      <c r="C627" s="9">
        <f t="shared" ref="C627:C690" si="311">spline($A$94:$A$96,$B$94:$B$96,A627)</f>
        <v>4270.3334118525072</v>
      </c>
      <c r="D627" s="9">
        <f t="shared" si="293"/>
        <v>172.50382193433194</v>
      </c>
      <c r="E627" s="9">
        <f t="shared" si="294"/>
        <v>200.21983173388176</v>
      </c>
      <c r="F627" s="6">
        <f t="shared" si="298"/>
        <v>0</v>
      </c>
      <c r="G627" s="7">
        <f t="shared" si="299"/>
        <v>0</v>
      </c>
      <c r="H627" s="7">
        <f t="shared" si="295"/>
        <v>1</v>
      </c>
      <c r="I627" s="7">
        <f t="shared" si="296"/>
        <v>0</v>
      </c>
      <c r="J627" s="7">
        <f t="shared" si="300"/>
        <v>1</v>
      </c>
      <c r="K627" s="7">
        <f t="shared" si="301"/>
        <v>1</v>
      </c>
      <c r="L627" s="7">
        <f t="shared" si="302"/>
        <v>1</v>
      </c>
      <c r="M627" s="7">
        <f t="shared" si="303"/>
        <v>1</v>
      </c>
      <c r="N627" s="7">
        <f t="shared" ref="N627:N690" si="312">IF(AND(J627=1,K627=0),($C$75^2-(A627-$A$93+IF($C$36="yes",$C$44,0)-$C$78-$C$75)^2)^0.5+T627-$C$77+IF($C$36="yes",$C$44,0),0)</f>
        <v>0</v>
      </c>
      <c r="O627" s="7">
        <f t="shared" ref="O627:O690" si="313">IF(AND(K627=1,L627=0),MAX($N$114:$N$814),0)</f>
        <v>0</v>
      </c>
      <c r="P627" s="7">
        <f t="shared" si="297"/>
        <v>0</v>
      </c>
      <c r="Q627" s="7" t="e">
        <f t="shared" ref="Q627:Q690" si="314">IF($C$37="yes",IF(SUM(N627:P627)&gt;0,SUM(N627:P627),NA()),NA())</f>
        <v>#N/A</v>
      </c>
      <c r="R627" s="7">
        <f t="shared" si="291"/>
        <v>-387</v>
      </c>
      <c r="S627" s="7" t="e">
        <f t="shared" si="304"/>
        <v>#N/A</v>
      </c>
      <c r="T627" s="7">
        <f t="shared" si="305"/>
        <v>172.50382193433194</v>
      </c>
      <c r="U627" s="7" t="e">
        <f t="shared" si="306"/>
        <v>#N/A</v>
      </c>
      <c r="V627" s="7" t="e">
        <f t="shared" si="286"/>
        <v>#N/A</v>
      </c>
      <c r="W627" s="7" t="e">
        <f t="shared" si="287"/>
        <v>#N/A</v>
      </c>
      <c r="X627" s="7" t="e">
        <f t="shared" si="307"/>
        <v>#N/A</v>
      </c>
      <c r="Y627" s="7" t="e">
        <f t="shared" si="308"/>
        <v>#N/A</v>
      </c>
      <c r="Z627" s="7" t="e">
        <f t="shared" si="309"/>
        <v>#N/A</v>
      </c>
      <c r="AA627" s="7" t="e">
        <f t="shared" si="310"/>
        <v>#N/A</v>
      </c>
      <c r="AB627" s="7">
        <f t="shared" si="288"/>
        <v>345.00764386866388</v>
      </c>
      <c r="AC627" s="7">
        <f t="shared" si="290"/>
        <v>1.0143850897490643</v>
      </c>
      <c r="AD627" s="7" t="e">
        <f t="shared" si="289"/>
        <v>#N/A</v>
      </c>
      <c r="AG627" s="7" t="e">
        <f t="shared" ref="AG627:AG690" si="315">IF(F627*B627=0,NA(),B627*F627)</f>
        <v>#N/A</v>
      </c>
      <c r="AH627" s="7">
        <f t="shared" ref="AH627:AH690" si="316">IF(SUMPRODUCT(C627:E627,G627:I627)=0,NA(),SUMPRODUCT(C627:E627,G627:I627))</f>
        <v>172.50382193433194</v>
      </c>
      <c r="AI627" s="7" t="e">
        <f t="shared" ref="AI627:AI690" si="317">IF(F627*B627=0,NA(),B627*F627)</f>
        <v>#N/A</v>
      </c>
      <c r="AJ627" s="7">
        <f t="shared" ref="AJ627:AJ690" si="318">IF(SUMPRODUCT(C627:E627,G627:I627)=0,NA(),SUMPRODUCT(C627:E627,G627:I627))</f>
        <v>172.50382193433194</v>
      </c>
      <c r="AK627" s="7" t="e">
        <v>#N/A</v>
      </c>
      <c r="AL627" s="7">
        <v>172.21327745134946</v>
      </c>
      <c r="AN627" s="7" t="e">
        <f t="shared" ref="AN627:AN690" si="319">IF($C$37="yes",Q627,NA())</f>
        <v>#N/A</v>
      </c>
      <c r="AO627" s="7" t="e">
        <f t="shared" ref="AO627:AO690" si="320">IF($C$37="yes",2*$L$107-AN627,NA())</f>
        <v>#N/A</v>
      </c>
      <c r="AP627" s="7" t="e">
        <v>#N/A</v>
      </c>
      <c r="AQ627" s="7" t="e">
        <v>#N/A</v>
      </c>
    </row>
    <row r="628" spans="1:43" outlineLevel="1">
      <c r="A628" s="95">
        <v>-386</v>
      </c>
      <c r="B628" s="8">
        <f t="shared" si="292"/>
        <v>691524.94392967224</v>
      </c>
      <c r="C628" s="9">
        <f t="shared" si="311"/>
        <v>4341.2367464501203</v>
      </c>
      <c r="D628" s="9">
        <f t="shared" si="293"/>
        <v>172.67320438785069</v>
      </c>
      <c r="E628" s="9">
        <f t="shared" si="294"/>
        <v>200.15280580134052</v>
      </c>
      <c r="F628" s="6">
        <f t="shared" si="298"/>
        <v>0</v>
      </c>
      <c r="G628" s="7">
        <f t="shared" si="299"/>
        <v>0</v>
      </c>
      <c r="H628" s="7">
        <f t="shared" si="295"/>
        <v>1</v>
      </c>
      <c r="I628" s="7">
        <f t="shared" si="296"/>
        <v>0</v>
      </c>
      <c r="J628" s="7">
        <f t="shared" si="300"/>
        <v>1</v>
      </c>
      <c r="K628" s="7">
        <f t="shared" si="301"/>
        <v>1</v>
      </c>
      <c r="L628" s="7">
        <f t="shared" si="302"/>
        <v>1</v>
      </c>
      <c r="M628" s="7">
        <f t="shared" si="303"/>
        <v>1</v>
      </c>
      <c r="N628" s="7">
        <f t="shared" si="312"/>
        <v>0</v>
      </c>
      <c r="O628" s="7">
        <f t="shared" si="313"/>
        <v>0</v>
      </c>
      <c r="P628" s="7">
        <f t="shared" si="297"/>
        <v>0</v>
      </c>
      <c r="Q628" s="7" t="e">
        <f t="shared" si="314"/>
        <v>#N/A</v>
      </c>
      <c r="R628" s="7">
        <f t="shared" si="291"/>
        <v>-386</v>
      </c>
      <c r="S628" s="7" t="e">
        <f t="shared" si="304"/>
        <v>#N/A</v>
      </c>
      <c r="T628" s="7">
        <f t="shared" si="305"/>
        <v>172.67320438785069</v>
      </c>
      <c r="U628" s="7" t="e">
        <f t="shared" si="306"/>
        <v>#N/A</v>
      </c>
      <c r="V628" s="7" t="e">
        <f t="shared" ref="V628:V691" si="321">IF(DesignMode="Design",AN628,AP628)</f>
        <v>#N/A</v>
      </c>
      <c r="W628" s="7" t="e">
        <f t="shared" ref="W628:W691" si="322">IF(DesignMode="Design",AO628,AQ628)</f>
        <v>#N/A</v>
      </c>
      <c r="X628" s="7" t="e">
        <f t="shared" si="307"/>
        <v>#N/A</v>
      </c>
      <c r="Y628" s="7" t="e">
        <f t="shared" si="308"/>
        <v>#N/A</v>
      </c>
      <c r="Z628" s="7" t="e">
        <f t="shared" si="309"/>
        <v>#N/A</v>
      </c>
      <c r="AA628" s="7" t="e">
        <f t="shared" si="310"/>
        <v>#N/A</v>
      </c>
      <c r="AB628" s="7">
        <f t="shared" ref="AB628:AB691" si="323">IF(NOT(ISNA(T628)),(R628-R627)*T628*2,0)</f>
        <v>345.34640877570138</v>
      </c>
      <c r="AC628" s="7">
        <f t="shared" si="290"/>
        <v>1.014243765354282</v>
      </c>
      <c r="AD628" s="7" t="e">
        <f t="shared" ref="AD628:AD691" si="324">IF($C$39="yes",IF(OR(NOT(ISNA(U627)),NOT(ISNA(U629)),NOT(ISNA(U628))),(T628-T627)/(R628-R627)*width/1.4/2,NA()),NA())</f>
        <v>#N/A</v>
      </c>
      <c r="AG628" s="7" t="e">
        <f t="shared" si="315"/>
        <v>#N/A</v>
      </c>
      <c r="AH628" s="7">
        <f t="shared" si="316"/>
        <v>172.67320438785069</v>
      </c>
      <c r="AI628" s="7" t="e">
        <f t="shared" si="317"/>
        <v>#N/A</v>
      </c>
      <c r="AJ628" s="7">
        <f t="shared" si="318"/>
        <v>172.67320438785069</v>
      </c>
      <c r="AK628" s="7" t="e">
        <v>#N/A</v>
      </c>
      <c r="AL628" s="7">
        <v>172.36044026846866</v>
      </c>
      <c r="AN628" s="7" t="e">
        <f t="shared" si="319"/>
        <v>#N/A</v>
      </c>
      <c r="AO628" s="7" t="e">
        <f t="shared" si="320"/>
        <v>#N/A</v>
      </c>
      <c r="AP628" s="7" t="e">
        <v>#N/A</v>
      </c>
      <c r="AQ628" s="7" t="e">
        <v>#N/A</v>
      </c>
    </row>
    <row r="629" spans="1:43" outlineLevel="1">
      <c r="A629" s="95">
        <v>-385</v>
      </c>
      <c r="B629" s="8">
        <f t="shared" si="292"/>
        <v>701680.22502409574</v>
      </c>
      <c r="C629" s="9">
        <f t="shared" si="311"/>
        <v>4412.9502600122478</v>
      </c>
      <c r="D629" s="9">
        <f t="shared" si="293"/>
        <v>172.84177410891982</v>
      </c>
      <c r="E629" s="9">
        <f t="shared" si="294"/>
        <v>200.08633030233196</v>
      </c>
      <c r="F629" s="6">
        <f t="shared" si="298"/>
        <v>0</v>
      </c>
      <c r="G629" s="7">
        <f t="shared" si="299"/>
        <v>0</v>
      </c>
      <c r="H629" s="7">
        <f t="shared" si="295"/>
        <v>1</v>
      </c>
      <c r="I629" s="7">
        <f t="shared" si="296"/>
        <v>0</v>
      </c>
      <c r="J629" s="7">
        <f t="shared" si="300"/>
        <v>1</v>
      </c>
      <c r="K629" s="7">
        <f t="shared" si="301"/>
        <v>1</v>
      </c>
      <c r="L629" s="7">
        <f t="shared" si="302"/>
        <v>1</v>
      </c>
      <c r="M629" s="7">
        <f t="shared" si="303"/>
        <v>1</v>
      </c>
      <c r="N629" s="7">
        <f t="shared" si="312"/>
        <v>0</v>
      </c>
      <c r="O629" s="7">
        <f t="shared" si="313"/>
        <v>0</v>
      </c>
      <c r="P629" s="7">
        <f t="shared" si="297"/>
        <v>0</v>
      </c>
      <c r="Q629" s="7" t="e">
        <f t="shared" si="314"/>
        <v>#N/A</v>
      </c>
      <c r="R629" s="7">
        <f t="shared" si="291"/>
        <v>-385</v>
      </c>
      <c r="S629" s="7" t="e">
        <f t="shared" si="304"/>
        <v>#N/A</v>
      </c>
      <c r="T629" s="7">
        <f t="shared" si="305"/>
        <v>172.84177410891982</v>
      </c>
      <c r="U629" s="7" t="e">
        <f t="shared" si="306"/>
        <v>#N/A</v>
      </c>
      <c r="V629" s="7" t="e">
        <f t="shared" si="321"/>
        <v>#N/A</v>
      </c>
      <c r="W629" s="7" t="e">
        <f t="shared" si="322"/>
        <v>#N/A</v>
      </c>
      <c r="X629" s="7" t="e">
        <f t="shared" si="307"/>
        <v>#N/A</v>
      </c>
      <c r="Y629" s="7" t="e">
        <f t="shared" si="308"/>
        <v>#N/A</v>
      </c>
      <c r="Z629" s="7" t="e">
        <f t="shared" si="309"/>
        <v>#N/A</v>
      </c>
      <c r="AA629" s="7" t="e">
        <f t="shared" si="310"/>
        <v>#N/A</v>
      </c>
      <c r="AB629" s="7">
        <f t="shared" si="323"/>
        <v>345.68354821783964</v>
      </c>
      <c r="AC629" s="7">
        <f t="shared" ref="AC629:AC692" si="325">IF(NOT(OR(ISNA(T629),ISNA(T628))),((A629-A628)^2+(T629-T628)^2)^0.5,0)+IF(NOT(OR(ISNA(S629),ISNA(S628))),((A629-A628)^2+(S629-S628)^2)^0.5,0)</f>
        <v>1.0141083526237842</v>
      </c>
      <c r="AD629" s="7" t="e">
        <f t="shared" si="324"/>
        <v>#N/A</v>
      </c>
      <c r="AG629" s="7" t="e">
        <f t="shared" si="315"/>
        <v>#N/A</v>
      </c>
      <c r="AH629" s="7">
        <f t="shared" si="316"/>
        <v>172.84177410891982</v>
      </c>
      <c r="AI629" s="7" t="e">
        <f t="shared" si="317"/>
        <v>#N/A</v>
      </c>
      <c r="AJ629" s="7">
        <f t="shared" si="318"/>
        <v>172.84177410891982</v>
      </c>
      <c r="AK629" s="7" t="e">
        <v>#N/A</v>
      </c>
      <c r="AL629" s="7">
        <v>172.50703630572204</v>
      </c>
      <c r="AN629" s="7" t="e">
        <f t="shared" si="319"/>
        <v>#N/A</v>
      </c>
      <c r="AO629" s="7" t="e">
        <f t="shared" si="320"/>
        <v>#N/A</v>
      </c>
      <c r="AP629" s="7" t="e">
        <v>#N/A</v>
      </c>
      <c r="AQ629" s="7" t="e">
        <v>#N/A</v>
      </c>
    </row>
    <row r="630" spans="1:43" outlineLevel="1">
      <c r="A630" s="95">
        <v>-384</v>
      </c>
      <c r="B630" s="8">
        <f t="shared" si="292"/>
        <v>711934.52053076553</v>
      </c>
      <c r="C630" s="9">
        <f t="shared" si="311"/>
        <v>4485.47858211526</v>
      </c>
      <c r="D630" s="9">
        <f t="shared" si="293"/>
        <v>173.00950594796123</v>
      </c>
      <c r="E630" s="9">
        <f t="shared" si="294"/>
        <v>200.02064680083771</v>
      </c>
      <c r="F630" s="6">
        <f t="shared" si="298"/>
        <v>0</v>
      </c>
      <c r="G630" s="7">
        <f t="shared" si="299"/>
        <v>0</v>
      </c>
      <c r="H630" s="7">
        <f t="shared" si="295"/>
        <v>1</v>
      </c>
      <c r="I630" s="7">
        <f t="shared" si="296"/>
        <v>0</v>
      </c>
      <c r="J630" s="7">
        <f t="shared" si="300"/>
        <v>1</v>
      </c>
      <c r="K630" s="7">
        <f t="shared" si="301"/>
        <v>1</v>
      </c>
      <c r="L630" s="7">
        <f t="shared" si="302"/>
        <v>1</v>
      </c>
      <c r="M630" s="7">
        <f t="shared" si="303"/>
        <v>1</v>
      </c>
      <c r="N630" s="7">
        <f t="shared" si="312"/>
        <v>0</v>
      </c>
      <c r="O630" s="7">
        <f t="shared" si="313"/>
        <v>0</v>
      </c>
      <c r="P630" s="7">
        <f t="shared" si="297"/>
        <v>0</v>
      </c>
      <c r="Q630" s="7" t="e">
        <f t="shared" si="314"/>
        <v>#N/A</v>
      </c>
      <c r="R630" s="7">
        <f t="shared" si="291"/>
        <v>-384</v>
      </c>
      <c r="S630" s="7" t="e">
        <f t="shared" si="304"/>
        <v>#N/A</v>
      </c>
      <c r="T630" s="7">
        <f t="shared" si="305"/>
        <v>173.00950594796123</v>
      </c>
      <c r="U630" s="7" t="e">
        <f t="shared" si="306"/>
        <v>#N/A</v>
      </c>
      <c r="V630" s="7" t="e">
        <f t="shared" si="321"/>
        <v>#N/A</v>
      </c>
      <c r="W630" s="7" t="e">
        <f t="shared" si="322"/>
        <v>#N/A</v>
      </c>
      <c r="X630" s="7" t="e">
        <f t="shared" si="307"/>
        <v>#N/A</v>
      </c>
      <c r="Y630" s="7" t="e">
        <f t="shared" si="308"/>
        <v>#N/A</v>
      </c>
      <c r="Z630" s="7" t="e">
        <f t="shared" si="309"/>
        <v>#N/A</v>
      </c>
      <c r="AA630" s="7" t="e">
        <f t="shared" si="310"/>
        <v>#N/A</v>
      </c>
      <c r="AB630" s="7">
        <f t="shared" si="323"/>
        <v>346.01901189592246</v>
      </c>
      <c r="AC630" s="7">
        <f t="shared" si="325"/>
        <v>1.0139694126689489</v>
      </c>
      <c r="AD630" s="7" t="e">
        <f t="shared" si="324"/>
        <v>#N/A</v>
      </c>
      <c r="AG630" s="7" t="e">
        <f t="shared" si="315"/>
        <v>#N/A</v>
      </c>
      <c r="AH630" s="7">
        <f t="shared" si="316"/>
        <v>173.00950594796123</v>
      </c>
      <c r="AI630" s="7" t="e">
        <f t="shared" si="317"/>
        <v>#N/A</v>
      </c>
      <c r="AJ630" s="7">
        <f t="shared" si="318"/>
        <v>173.00950594796123</v>
      </c>
      <c r="AK630" s="7" t="e">
        <v>#N/A</v>
      </c>
      <c r="AL630" s="7">
        <v>172.65309015408772</v>
      </c>
      <c r="AN630" s="7" t="e">
        <f t="shared" si="319"/>
        <v>#N/A</v>
      </c>
      <c r="AO630" s="7" t="e">
        <f t="shared" si="320"/>
        <v>#N/A</v>
      </c>
      <c r="AP630" s="7" t="e">
        <v>#N/A</v>
      </c>
      <c r="AQ630" s="7" t="e">
        <v>#N/A</v>
      </c>
    </row>
    <row r="631" spans="1:43" outlineLevel="1">
      <c r="A631" s="95">
        <v>-383</v>
      </c>
      <c r="B631" s="8">
        <f t="shared" si="292"/>
        <v>722288.11331659241</v>
      </c>
      <c r="C631" s="9">
        <f t="shared" si="311"/>
        <v>4558.8273529123289</v>
      </c>
      <c r="D631" s="9">
        <f t="shared" si="293"/>
        <v>173.17643141862598</v>
      </c>
      <c r="E631" s="9">
        <f t="shared" si="294"/>
        <v>199.95550857959014</v>
      </c>
      <c r="F631" s="6">
        <f t="shared" si="298"/>
        <v>0</v>
      </c>
      <c r="G631" s="7">
        <f t="shared" si="299"/>
        <v>0</v>
      </c>
      <c r="H631" s="7">
        <f t="shared" si="295"/>
        <v>1</v>
      </c>
      <c r="I631" s="7">
        <f t="shared" si="296"/>
        <v>0</v>
      </c>
      <c r="J631" s="7">
        <f t="shared" si="300"/>
        <v>1</v>
      </c>
      <c r="K631" s="7">
        <f t="shared" si="301"/>
        <v>1</v>
      </c>
      <c r="L631" s="7">
        <f t="shared" si="302"/>
        <v>1</v>
      </c>
      <c r="M631" s="7">
        <f t="shared" si="303"/>
        <v>1</v>
      </c>
      <c r="N631" s="7">
        <f t="shared" si="312"/>
        <v>0</v>
      </c>
      <c r="O631" s="7">
        <f t="shared" si="313"/>
        <v>0</v>
      </c>
      <c r="P631" s="7">
        <f t="shared" si="297"/>
        <v>0</v>
      </c>
      <c r="Q631" s="7" t="e">
        <f t="shared" si="314"/>
        <v>#N/A</v>
      </c>
      <c r="R631" s="7">
        <f t="shared" si="291"/>
        <v>-383</v>
      </c>
      <c r="S631" s="7" t="e">
        <f t="shared" si="304"/>
        <v>#N/A</v>
      </c>
      <c r="T631" s="7">
        <f t="shared" si="305"/>
        <v>173.17643141862598</v>
      </c>
      <c r="U631" s="7" t="e">
        <f t="shared" si="306"/>
        <v>#N/A</v>
      </c>
      <c r="V631" s="7" t="e">
        <f t="shared" si="321"/>
        <v>#N/A</v>
      </c>
      <c r="W631" s="7" t="e">
        <f t="shared" si="322"/>
        <v>#N/A</v>
      </c>
      <c r="X631" s="7" t="e">
        <f t="shared" si="307"/>
        <v>#N/A</v>
      </c>
      <c r="Y631" s="7" t="e">
        <f t="shared" si="308"/>
        <v>#N/A</v>
      </c>
      <c r="Z631" s="7" t="e">
        <f t="shared" si="309"/>
        <v>#N/A</v>
      </c>
      <c r="AA631" s="7" t="e">
        <f t="shared" si="310"/>
        <v>#N/A</v>
      </c>
      <c r="AB631" s="7">
        <f t="shared" si="323"/>
        <v>346.35286283725196</v>
      </c>
      <c r="AC631" s="7">
        <f t="shared" si="325"/>
        <v>1.0138363343048269</v>
      </c>
      <c r="AD631" s="7" t="e">
        <f t="shared" si="324"/>
        <v>#N/A</v>
      </c>
      <c r="AG631" s="7" t="e">
        <f t="shared" si="315"/>
        <v>#N/A</v>
      </c>
      <c r="AH631" s="7">
        <f t="shared" si="316"/>
        <v>173.17643141862598</v>
      </c>
      <c r="AI631" s="7" t="e">
        <f t="shared" si="317"/>
        <v>#N/A</v>
      </c>
      <c r="AJ631" s="7">
        <f t="shared" si="318"/>
        <v>173.17643141862598</v>
      </c>
      <c r="AK631" s="7" t="e">
        <v>#N/A</v>
      </c>
      <c r="AL631" s="7">
        <v>172.79857433013967</v>
      </c>
      <c r="AN631" s="7" t="e">
        <f t="shared" si="319"/>
        <v>#N/A</v>
      </c>
      <c r="AO631" s="7" t="e">
        <f t="shared" si="320"/>
        <v>#N/A</v>
      </c>
      <c r="AP631" s="7" t="e">
        <v>#N/A</v>
      </c>
      <c r="AQ631" s="7" t="e">
        <v>#N/A</v>
      </c>
    </row>
    <row r="632" spans="1:43" outlineLevel="1">
      <c r="A632" s="95">
        <v>-382</v>
      </c>
      <c r="B632" s="8">
        <f t="shared" si="292"/>
        <v>732741.87819105783</v>
      </c>
      <c r="C632" s="9">
        <f t="shared" si="311"/>
        <v>4632.9991950120802</v>
      </c>
      <c r="D632" s="9">
        <f t="shared" si="293"/>
        <v>173.3425253158648</v>
      </c>
      <c r="E632" s="9">
        <f t="shared" si="294"/>
        <v>199.89109616741456</v>
      </c>
      <c r="F632" s="6">
        <f t="shared" si="298"/>
        <v>0</v>
      </c>
      <c r="G632" s="7">
        <f t="shared" si="299"/>
        <v>0</v>
      </c>
      <c r="H632" s="7">
        <f t="shared" si="295"/>
        <v>1</v>
      </c>
      <c r="I632" s="7">
        <f t="shared" si="296"/>
        <v>0</v>
      </c>
      <c r="J632" s="7">
        <f t="shared" si="300"/>
        <v>1</v>
      </c>
      <c r="K632" s="7">
        <f t="shared" si="301"/>
        <v>1</v>
      </c>
      <c r="L632" s="7">
        <f t="shared" si="302"/>
        <v>1</v>
      </c>
      <c r="M632" s="7">
        <f t="shared" si="303"/>
        <v>1</v>
      </c>
      <c r="N632" s="7">
        <f t="shared" si="312"/>
        <v>0</v>
      </c>
      <c r="O632" s="7">
        <f t="shared" si="313"/>
        <v>0</v>
      </c>
      <c r="P632" s="7">
        <f t="shared" si="297"/>
        <v>0</v>
      </c>
      <c r="Q632" s="7" t="e">
        <f t="shared" si="314"/>
        <v>#N/A</v>
      </c>
      <c r="R632" s="7">
        <f t="shared" si="291"/>
        <v>-382</v>
      </c>
      <c r="S632" s="7" t="e">
        <f t="shared" si="304"/>
        <v>#N/A</v>
      </c>
      <c r="T632" s="7">
        <f t="shared" si="305"/>
        <v>173.3425253158648</v>
      </c>
      <c r="U632" s="7" t="e">
        <f t="shared" si="306"/>
        <v>#N/A</v>
      </c>
      <c r="V632" s="7" t="e">
        <f t="shared" si="321"/>
        <v>#N/A</v>
      </c>
      <c r="W632" s="7" t="e">
        <f t="shared" si="322"/>
        <v>#N/A</v>
      </c>
      <c r="X632" s="7" t="e">
        <f t="shared" si="307"/>
        <v>#N/A</v>
      </c>
      <c r="Y632" s="7" t="e">
        <f t="shared" si="308"/>
        <v>#N/A</v>
      </c>
      <c r="Z632" s="7" t="e">
        <f t="shared" si="309"/>
        <v>#N/A</v>
      </c>
      <c r="AA632" s="7" t="e">
        <f t="shared" si="310"/>
        <v>#N/A</v>
      </c>
      <c r="AB632" s="7">
        <f t="shared" si="323"/>
        <v>346.68505063172961</v>
      </c>
      <c r="AC632" s="7">
        <f t="shared" si="325"/>
        <v>1.0136997497780005</v>
      </c>
      <c r="AD632" s="7" t="e">
        <f t="shared" si="324"/>
        <v>#N/A</v>
      </c>
      <c r="AG632" s="7" t="e">
        <f t="shared" si="315"/>
        <v>#N/A</v>
      </c>
      <c r="AH632" s="7">
        <f t="shared" si="316"/>
        <v>173.3425253158648</v>
      </c>
      <c r="AI632" s="7" t="e">
        <f t="shared" si="317"/>
        <v>#N/A</v>
      </c>
      <c r="AJ632" s="7">
        <f t="shared" si="318"/>
        <v>173.3425253158648</v>
      </c>
      <c r="AK632" s="7" t="e">
        <v>#N/A</v>
      </c>
      <c r="AL632" s="7">
        <v>172.94350578273722</v>
      </c>
      <c r="AN632" s="7" t="e">
        <f t="shared" si="319"/>
        <v>#N/A</v>
      </c>
      <c r="AO632" s="7" t="e">
        <f t="shared" si="320"/>
        <v>#N/A</v>
      </c>
      <c r="AP632" s="7" t="e">
        <v>#N/A</v>
      </c>
      <c r="AQ632" s="7" t="e">
        <v>#N/A</v>
      </c>
    </row>
    <row r="633" spans="1:43" outlineLevel="1">
      <c r="A633" s="95">
        <v>-381</v>
      </c>
      <c r="B633" s="8">
        <f t="shared" si="292"/>
        <v>743296.09992337227</v>
      </c>
      <c r="C633" s="9">
        <f t="shared" si="311"/>
        <v>4707.9997344613075</v>
      </c>
      <c r="D633" s="9">
        <f t="shared" si="293"/>
        <v>173.50781920858628</v>
      </c>
      <c r="E633" s="9">
        <f t="shared" si="294"/>
        <v>199.82734595251182</v>
      </c>
      <c r="F633" s="6">
        <f t="shared" si="298"/>
        <v>0</v>
      </c>
      <c r="G633" s="7">
        <f t="shared" si="299"/>
        <v>0</v>
      </c>
      <c r="H633" s="7">
        <f t="shared" si="295"/>
        <v>1</v>
      </c>
      <c r="I633" s="7">
        <f t="shared" si="296"/>
        <v>0</v>
      </c>
      <c r="J633" s="7">
        <f t="shared" si="300"/>
        <v>1</v>
      </c>
      <c r="K633" s="7">
        <f t="shared" si="301"/>
        <v>1</v>
      </c>
      <c r="L633" s="7">
        <f t="shared" si="302"/>
        <v>1</v>
      </c>
      <c r="M633" s="7">
        <f t="shared" si="303"/>
        <v>1</v>
      </c>
      <c r="N633" s="7">
        <f t="shared" si="312"/>
        <v>0</v>
      </c>
      <c r="O633" s="7">
        <f t="shared" si="313"/>
        <v>0</v>
      </c>
      <c r="P633" s="7">
        <f t="shared" si="297"/>
        <v>0</v>
      </c>
      <c r="Q633" s="7" t="e">
        <f t="shared" si="314"/>
        <v>#N/A</v>
      </c>
      <c r="R633" s="7">
        <f t="shared" ref="R633:R696" si="326">A633</f>
        <v>-381</v>
      </c>
      <c r="S633" s="7" t="e">
        <f t="shared" si="304"/>
        <v>#N/A</v>
      </c>
      <c r="T633" s="7">
        <f t="shared" si="305"/>
        <v>173.50781920858628</v>
      </c>
      <c r="U633" s="7" t="e">
        <f t="shared" si="306"/>
        <v>#N/A</v>
      </c>
      <c r="V633" s="7" t="e">
        <f t="shared" si="321"/>
        <v>#N/A</v>
      </c>
      <c r="W633" s="7" t="e">
        <f t="shared" si="322"/>
        <v>#N/A</v>
      </c>
      <c r="X633" s="7" t="e">
        <f t="shared" si="307"/>
        <v>#N/A</v>
      </c>
      <c r="Y633" s="7" t="e">
        <f t="shared" si="308"/>
        <v>#N/A</v>
      </c>
      <c r="Z633" s="7" t="e">
        <f t="shared" si="309"/>
        <v>#N/A</v>
      </c>
      <c r="AA633" s="7" t="e">
        <f t="shared" si="310"/>
        <v>#N/A</v>
      </c>
      <c r="AB633" s="7">
        <f t="shared" si="323"/>
        <v>347.01563841717257</v>
      </c>
      <c r="AC633" s="7">
        <f t="shared" si="325"/>
        <v>1.0135689769182066</v>
      </c>
      <c r="AD633" s="7" t="e">
        <f t="shared" si="324"/>
        <v>#N/A</v>
      </c>
      <c r="AG633" s="7" t="e">
        <f t="shared" si="315"/>
        <v>#N/A</v>
      </c>
      <c r="AH633" s="7">
        <f t="shared" si="316"/>
        <v>173.50781920858628</v>
      </c>
      <c r="AI633" s="7" t="e">
        <f t="shared" si="317"/>
        <v>#N/A</v>
      </c>
      <c r="AJ633" s="7">
        <f t="shared" si="318"/>
        <v>173.50781920858628</v>
      </c>
      <c r="AK633" s="7" t="e">
        <v>#N/A</v>
      </c>
      <c r="AL633" s="7">
        <v>173.08790151134238</v>
      </c>
      <c r="AN633" s="7" t="e">
        <f t="shared" si="319"/>
        <v>#N/A</v>
      </c>
      <c r="AO633" s="7" t="e">
        <f t="shared" si="320"/>
        <v>#N/A</v>
      </c>
      <c r="AP633" s="7" t="e">
        <v>#N/A</v>
      </c>
      <c r="AQ633" s="7" t="e">
        <v>#N/A</v>
      </c>
    </row>
    <row r="634" spans="1:43" outlineLevel="1">
      <c r="A634" s="95">
        <v>-380</v>
      </c>
      <c r="B634" s="8">
        <f t="shared" si="292"/>
        <v>753951.25868075062</v>
      </c>
      <c r="C634" s="9">
        <f t="shared" si="311"/>
        <v>4783.8336008363813</v>
      </c>
      <c r="D634" s="9">
        <f t="shared" si="293"/>
        <v>173.67228783669734</v>
      </c>
      <c r="E634" s="9">
        <f t="shared" si="294"/>
        <v>199.76425535823859</v>
      </c>
      <c r="F634" s="6">
        <f t="shared" si="298"/>
        <v>0</v>
      </c>
      <c r="G634" s="7">
        <f t="shared" si="299"/>
        <v>0</v>
      </c>
      <c r="H634" s="7">
        <f t="shared" si="295"/>
        <v>1</v>
      </c>
      <c r="I634" s="7">
        <f t="shared" si="296"/>
        <v>0</v>
      </c>
      <c r="J634" s="7">
        <f t="shared" si="300"/>
        <v>1</v>
      </c>
      <c r="K634" s="7">
        <f t="shared" si="301"/>
        <v>1</v>
      </c>
      <c r="L634" s="7">
        <f t="shared" si="302"/>
        <v>1</v>
      </c>
      <c r="M634" s="7">
        <f t="shared" si="303"/>
        <v>1</v>
      </c>
      <c r="N634" s="7">
        <f t="shared" si="312"/>
        <v>0</v>
      </c>
      <c r="O634" s="7">
        <f t="shared" si="313"/>
        <v>0</v>
      </c>
      <c r="P634" s="7">
        <f t="shared" si="297"/>
        <v>0</v>
      </c>
      <c r="Q634" s="7" t="e">
        <f t="shared" si="314"/>
        <v>#N/A</v>
      </c>
      <c r="R634" s="7">
        <f t="shared" si="326"/>
        <v>-380</v>
      </c>
      <c r="S634" s="7" t="e">
        <f t="shared" si="304"/>
        <v>#N/A</v>
      </c>
      <c r="T634" s="7">
        <f t="shared" si="305"/>
        <v>173.67228783669734</v>
      </c>
      <c r="U634" s="7" t="e">
        <f t="shared" si="306"/>
        <v>#N/A</v>
      </c>
      <c r="V634" s="7" t="e">
        <f t="shared" si="321"/>
        <v>#N/A</v>
      </c>
      <c r="W634" s="7" t="e">
        <f t="shared" si="322"/>
        <v>#N/A</v>
      </c>
      <c r="X634" s="7" t="e">
        <f t="shared" si="307"/>
        <v>#N/A</v>
      </c>
      <c r="Y634" s="7" t="e">
        <f t="shared" si="308"/>
        <v>#N/A</v>
      </c>
      <c r="Z634" s="7" t="e">
        <f t="shared" si="309"/>
        <v>#N/A</v>
      </c>
      <c r="AA634" s="7" t="e">
        <f t="shared" si="310"/>
        <v>#N/A</v>
      </c>
      <c r="AB634" s="7">
        <f t="shared" si="323"/>
        <v>347.34457567339467</v>
      </c>
      <c r="AC634" s="7">
        <f t="shared" si="325"/>
        <v>1.0134347189793389</v>
      </c>
      <c r="AD634" s="7" t="e">
        <f t="shared" si="324"/>
        <v>#N/A</v>
      </c>
      <c r="AG634" s="7" t="e">
        <f t="shared" si="315"/>
        <v>#N/A</v>
      </c>
      <c r="AH634" s="7">
        <f t="shared" si="316"/>
        <v>173.67228783669734</v>
      </c>
      <c r="AI634" s="7" t="e">
        <f t="shared" si="317"/>
        <v>#N/A</v>
      </c>
      <c r="AJ634" s="7">
        <f t="shared" si="318"/>
        <v>173.67228783669734</v>
      </c>
      <c r="AK634" s="7" t="e">
        <v>#N/A</v>
      </c>
      <c r="AL634" s="7">
        <v>173.23173395662525</v>
      </c>
      <c r="AN634" s="7" t="e">
        <f t="shared" si="319"/>
        <v>#N/A</v>
      </c>
      <c r="AO634" s="7" t="e">
        <f t="shared" si="320"/>
        <v>#N/A</v>
      </c>
      <c r="AP634" s="7" t="e">
        <v>#N/A</v>
      </c>
      <c r="AQ634" s="7" t="e">
        <v>#N/A</v>
      </c>
    </row>
    <row r="635" spans="1:43" outlineLevel="1">
      <c r="A635" s="95">
        <v>-379</v>
      </c>
      <c r="B635" s="8">
        <f t="shared" si="292"/>
        <v>764707.83536283008</v>
      </c>
      <c r="C635" s="9">
        <f t="shared" si="311"/>
        <v>4860.5054237136737</v>
      </c>
      <c r="D635" s="9">
        <f t="shared" si="293"/>
        <v>173.83596282393657</v>
      </c>
      <c r="E635" s="9">
        <f t="shared" si="294"/>
        <v>199.70182180795214</v>
      </c>
      <c r="F635" s="6">
        <f t="shared" si="298"/>
        <v>0</v>
      </c>
      <c r="G635" s="7">
        <f t="shared" si="299"/>
        <v>0</v>
      </c>
      <c r="H635" s="7">
        <f t="shared" si="295"/>
        <v>1</v>
      </c>
      <c r="I635" s="7">
        <f t="shared" si="296"/>
        <v>0</v>
      </c>
      <c r="J635" s="7">
        <f t="shared" si="300"/>
        <v>1</v>
      </c>
      <c r="K635" s="7">
        <f t="shared" si="301"/>
        <v>1</v>
      </c>
      <c r="L635" s="7">
        <f t="shared" si="302"/>
        <v>1</v>
      </c>
      <c r="M635" s="7">
        <f t="shared" si="303"/>
        <v>1</v>
      </c>
      <c r="N635" s="7">
        <f t="shared" si="312"/>
        <v>0</v>
      </c>
      <c r="O635" s="7">
        <f t="shared" si="313"/>
        <v>0</v>
      </c>
      <c r="P635" s="7">
        <f t="shared" si="297"/>
        <v>0</v>
      </c>
      <c r="Q635" s="7" t="e">
        <f t="shared" si="314"/>
        <v>#N/A</v>
      </c>
      <c r="R635" s="7">
        <f t="shared" si="326"/>
        <v>-379</v>
      </c>
      <c r="S635" s="7" t="e">
        <f t="shared" si="304"/>
        <v>#N/A</v>
      </c>
      <c r="T635" s="7">
        <f t="shared" si="305"/>
        <v>173.83596282393657</v>
      </c>
      <c r="U635" s="7" t="e">
        <f t="shared" si="306"/>
        <v>#N/A</v>
      </c>
      <c r="V635" s="7" t="e">
        <f t="shared" si="321"/>
        <v>#N/A</v>
      </c>
      <c r="W635" s="7" t="e">
        <f t="shared" si="322"/>
        <v>#N/A</v>
      </c>
      <c r="X635" s="7" t="e">
        <f t="shared" si="307"/>
        <v>#N/A</v>
      </c>
      <c r="Y635" s="7" t="e">
        <f t="shared" si="308"/>
        <v>#N/A</v>
      </c>
      <c r="Z635" s="7" t="e">
        <f t="shared" si="309"/>
        <v>#N/A</v>
      </c>
      <c r="AA635" s="7" t="e">
        <f t="shared" si="310"/>
        <v>#N/A</v>
      </c>
      <c r="AB635" s="7">
        <f t="shared" si="323"/>
        <v>347.67192564787314</v>
      </c>
      <c r="AC635" s="7">
        <f t="shared" si="325"/>
        <v>1.0133062229394247</v>
      </c>
      <c r="AD635" s="7" t="e">
        <f t="shared" si="324"/>
        <v>#N/A</v>
      </c>
      <c r="AG635" s="7" t="e">
        <f t="shared" si="315"/>
        <v>#N/A</v>
      </c>
      <c r="AH635" s="7">
        <f t="shared" si="316"/>
        <v>173.83596282393657</v>
      </c>
      <c r="AI635" s="7" t="e">
        <f t="shared" si="317"/>
        <v>#N/A</v>
      </c>
      <c r="AJ635" s="7">
        <f t="shared" si="318"/>
        <v>173.83596282393657</v>
      </c>
      <c r="AK635" s="7" t="e">
        <v>#N/A</v>
      </c>
      <c r="AL635" s="7">
        <v>173.37502773486514</v>
      </c>
      <c r="AN635" s="7" t="e">
        <f t="shared" si="319"/>
        <v>#N/A</v>
      </c>
      <c r="AO635" s="7" t="e">
        <f t="shared" si="320"/>
        <v>#N/A</v>
      </c>
      <c r="AP635" s="7" t="e">
        <v>#N/A</v>
      </c>
      <c r="AQ635" s="7" t="e">
        <v>#N/A</v>
      </c>
    </row>
    <row r="636" spans="1:43" outlineLevel="1">
      <c r="A636" s="95">
        <v>-378</v>
      </c>
      <c r="B636" s="8">
        <f t="shared" si="292"/>
        <v>775566.10294340726</v>
      </c>
      <c r="C636" s="9">
        <f t="shared" si="311"/>
        <v>4938.0209149705734</v>
      </c>
      <c r="D636" s="9">
        <f t="shared" si="293"/>
        <v>173.99883311738103</v>
      </c>
      <c r="E636" s="9">
        <f t="shared" si="294"/>
        <v>199.64004272500912</v>
      </c>
      <c r="F636" s="6">
        <f t="shared" si="298"/>
        <v>0</v>
      </c>
      <c r="G636" s="7">
        <f t="shared" si="299"/>
        <v>0</v>
      </c>
      <c r="H636" s="7">
        <f t="shared" si="295"/>
        <v>1</v>
      </c>
      <c r="I636" s="7">
        <f t="shared" si="296"/>
        <v>0</v>
      </c>
      <c r="J636" s="7">
        <f t="shared" si="300"/>
        <v>1</v>
      </c>
      <c r="K636" s="7">
        <f t="shared" si="301"/>
        <v>1</v>
      </c>
      <c r="L636" s="7">
        <f t="shared" si="302"/>
        <v>1</v>
      </c>
      <c r="M636" s="7">
        <f t="shared" si="303"/>
        <v>1</v>
      </c>
      <c r="N636" s="7">
        <f t="shared" si="312"/>
        <v>0</v>
      </c>
      <c r="O636" s="7">
        <f t="shared" si="313"/>
        <v>0</v>
      </c>
      <c r="P636" s="7">
        <f t="shared" si="297"/>
        <v>0</v>
      </c>
      <c r="Q636" s="7" t="e">
        <f t="shared" si="314"/>
        <v>#N/A</v>
      </c>
      <c r="R636" s="7">
        <f t="shared" si="326"/>
        <v>-378</v>
      </c>
      <c r="S636" s="7" t="e">
        <f t="shared" si="304"/>
        <v>#N/A</v>
      </c>
      <c r="T636" s="7">
        <f t="shared" si="305"/>
        <v>173.99883311738103</v>
      </c>
      <c r="U636" s="7" t="e">
        <f t="shared" si="306"/>
        <v>#N/A</v>
      </c>
      <c r="V636" s="7" t="e">
        <f t="shared" si="321"/>
        <v>#N/A</v>
      </c>
      <c r="W636" s="7" t="e">
        <f t="shared" si="322"/>
        <v>#N/A</v>
      </c>
      <c r="X636" s="7" t="e">
        <f t="shared" si="307"/>
        <v>#N/A</v>
      </c>
      <c r="Y636" s="7" t="e">
        <f t="shared" si="308"/>
        <v>#N/A</v>
      </c>
      <c r="Z636" s="7" t="e">
        <f t="shared" si="309"/>
        <v>#N/A</v>
      </c>
      <c r="AA636" s="7" t="e">
        <f t="shared" si="310"/>
        <v>#N/A</v>
      </c>
      <c r="AB636" s="7">
        <f t="shared" si="323"/>
        <v>347.99766623476205</v>
      </c>
      <c r="AC636" s="7">
        <f t="shared" si="325"/>
        <v>1.0131765554367527</v>
      </c>
      <c r="AD636" s="7" t="e">
        <f t="shared" si="324"/>
        <v>#N/A</v>
      </c>
      <c r="AG636" s="7" t="e">
        <f t="shared" si="315"/>
        <v>#N/A</v>
      </c>
      <c r="AH636" s="7">
        <f t="shared" si="316"/>
        <v>173.99883311738103</v>
      </c>
      <c r="AI636" s="7" t="e">
        <f t="shared" si="317"/>
        <v>#N/A</v>
      </c>
      <c r="AJ636" s="7">
        <f t="shared" si="318"/>
        <v>173.99883311738103</v>
      </c>
      <c r="AK636" s="7" t="e">
        <v>#N/A</v>
      </c>
      <c r="AL636" s="7">
        <v>173.51777699477759</v>
      </c>
      <c r="AN636" s="7" t="e">
        <f t="shared" si="319"/>
        <v>#N/A</v>
      </c>
      <c r="AO636" s="7" t="e">
        <f t="shared" si="320"/>
        <v>#N/A</v>
      </c>
      <c r="AP636" s="7" t="e">
        <v>#N/A</v>
      </c>
      <c r="AQ636" s="7" t="e">
        <v>#N/A</v>
      </c>
    </row>
    <row r="637" spans="1:43" outlineLevel="1">
      <c r="A637" s="95">
        <v>-377</v>
      </c>
      <c r="B637" s="8">
        <f t="shared" si="292"/>
        <v>786526.95548407291</v>
      </c>
      <c r="C637" s="9">
        <f t="shared" si="311"/>
        <v>5016.3825541646329</v>
      </c>
      <c r="D637" s="9">
        <f t="shared" si="293"/>
        <v>174.16088760981265</v>
      </c>
      <c r="E637" s="9">
        <f t="shared" si="294"/>
        <v>199.57891553276664</v>
      </c>
      <c r="F637" s="6">
        <f t="shared" si="298"/>
        <v>0</v>
      </c>
      <c r="G637" s="7">
        <f t="shared" si="299"/>
        <v>0</v>
      </c>
      <c r="H637" s="7">
        <f t="shared" si="295"/>
        <v>1</v>
      </c>
      <c r="I637" s="7">
        <f t="shared" si="296"/>
        <v>0</v>
      </c>
      <c r="J637" s="7">
        <f t="shared" si="300"/>
        <v>1</v>
      </c>
      <c r="K637" s="7">
        <f t="shared" si="301"/>
        <v>1</v>
      </c>
      <c r="L637" s="7">
        <f t="shared" si="302"/>
        <v>1</v>
      </c>
      <c r="M637" s="7">
        <f t="shared" si="303"/>
        <v>1</v>
      </c>
      <c r="N637" s="7">
        <f t="shared" si="312"/>
        <v>0</v>
      </c>
      <c r="O637" s="7">
        <f t="shared" si="313"/>
        <v>0</v>
      </c>
      <c r="P637" s="7">
        <f t="shared" si="297"/>
        <v>0</v>
      </c>
      <c r="Q637" s="7" t="e">
        <f t="shared" si="314"/>
        <v>#N/A</v>
      </c>
      <c r="R637" s="7">
        <f t="shared" si="326"/>
        <v>-377</v>
      </c>
      <c r="S637" s="7" t="e">
        <f t="shared" si="304"/>
        <v>#N/A</v>
      </c>
      <c r="T637" s="7">
        <f t="shared" si="305"/>
        <v>174.16088760981265</v>
      </c>
      <c r="U637" s="7" t="e">
        <f t="shared" si="306"/>
        <v>#N/A</v>
      </c>
      <c r="V637" s="7" t="e">
        <f t="shared" si="321"/>
        <v>#N/A</v>
      </c>
      <c r="W637" s="7" t="e">
        <f t="shared" si="322"/>
        <v>#N/A</v>
      </c>
      <c r="X637" s="7" t="e">
        <f t="shared" si="307"/>
        <v>#N/A</v>
      </c>
      <c r="Y637" s="7" t="e">
        <f t="shared" si="308"/>
        <v>#N/A</v>
      </c>
      <c r="Z637" s="7" t="e">
        <f t="shared" si="309"/>
        <v>#N/A</v>
      </c>
      <c r="AA637" s="7" t="e">
        <f t="shared" si="310"/>
        <v>#N/A</v>
      </c>
      <c r="AB637" s="7">
        <f t="shared" si="323"/>
        <v>348.32177521962529</v>
      </c>
      <c r="AC637" s="7">
        <f t="shared" si="325"/>
        <v>1.0130457336750749</v>
      </c>
      <c r="AD637" s="7" t="e">
        <f t="shared" si="324"/>
        <v>#N/A</v>
      </c>
      <c r="AG637" s="7" t="e">
        <f t="shared" si="315"/>
        <v>#N/A</v>
      </c>
      <c r="AH637" s="7">
        <f t="shared" si="316"/>
        <v>174.16088760981265</v>
      </c>
      <c r="AI637" s="7" t="e">
        <f t="shared" si="317"/>
        <v>#N/A</v>
      </c>
      <c r="AJ637" s="7">
        <f t="shared" si="318"/>
        <v>174.16088760981265</v>
      </c>
      <c r="AK637" s="7" t="e">
        <v>#N/A</v>
      </c>
      <c r="AL637" s="7">
        <v>173.65998461958952</v>
      </c>
      <c r="AN637" s="7" t="e">
        <f t="shared" si="319"/>
        <v>#N/A</v>
      </c>
      <c r="AO637" s="7" t="e">
        <f t="shared" si="320"/>
        <v>#N/A</v>
      </c>
      <c r="AP637" s="7" t="e">
        <v>#N/A</v>
      </c>
      <c r="AQ637" s="7" t="e">
        <v>#N/A</v>
      </c>
    </row>
    <row r="638" spans="1:43" outlineLevel="1">
      <c r="A638" s="95">
        <v>-376</v>
      </c>
      <c r="B638" s="8">
        <f t="shared" si="292"/>
        <v>797590.66815090179</v>
      </c>
      <c r="C638" s="9">
        <f t="shared" si="311"/>
        <v>5095.5960386694951</v>
      </c>
      <c r="D638" s="9">
        <f t="shared" si="293"/>
        <v>174.32215800641299</v>
      </c>
      <c r="E638" s="9">
        <f t="shared" si="294"/>
        <v>199.51843765458128</v>
      </c>
      <c r="F638" s="6">
        <f t="shared" si="298"/>
        <v>0</v>
      </c>
      <c r="G638" s="7">
        <f t="shared" si="299"/>
        <v>0</v>
      </c>
      <c r="H638" s="7">
        <f t="shared" si="295"/>
        <v>1</v>
      </c>
      <c r="I638" s="7">
        <f t="shared" si="296"/>
        <v>0</v>
      </c>
      <c r="J638" s="7">
        <f t="shared" si="300"/>
        <v>1</v>
      </c>
      <c r="K638" s="7">
        <f t="shared" si="301"/>
        <v>1</v>
      </c>
      <c r="L638" s="7">
        <f t="shared" si="302"/>
        <v>1</v>
      </c>
      <c r="M638" s="7">
        <f t="shared" si="303"/>
        <v>1</v>
      </c>
      <c r="N638" s="7">
        <f t="shared" si="312"/>
        <v>0</v>
      </c>
      <c r="O638" s="7">
        <f t="shared" si="313"/>
        <v>0</v>
      </c>
      <c r="P638" s="7">
        <f t="shared" si="297"/>
        <v>0</v>
      </c>
      <c r="Q638" s="7" t="e">
        <f t="shared" si="314"/>
        <v>#N/A</v>
      </c>
      <c r="R638" s="7">
        <f t="shared" si="326"/>
        <v>-376</v>
      </c>
      <c r="S638" s="7" t="e">
        <f t="shared" si="304"/>
        <v>#N/A</v>
      </c>
      <c r="T638" s="7">
        <f t="shared" si="305"/>
        <v>174.32215800641299</v>
      </c>
      <c r="U638" s="7" t="e">
        <f t="shared" si="306"/>
        <v>#N/A</v>
      </c>
      <c r="V638" s="7" t="e">
        <f t="shared" si="321"/>
        <v>#N/A</v>
      </c>
      <c r="W638" s="7" t="e">
        <f t="shared" si="322"/>
        <v>#N/A</v>
      </c>
      <c r="X638" s="7" t="e">
        <f t="shared" si="307"/>
        <v>#N/A</v>
      </c>
      <c r="Y638" s="7">
        <f t="shared" si="308"/>
        <v>20</v>
      </c>
      <c r="Z638" s="7" t="e">
        <f t="shared" si="309"/>
        <v>#N/A</v>
      </c>
      <c r="AA638" s="7" t="e">
        <f t="shared" si="310"/>
        <v>#N/A</v>
      </c>
      <c r="AB638" s="7">
        <f t="shared" si="323"/>
        <v>348.64431601282598</v>
      </c>
      <c r="AC638" s="7">
        <f t="shared" si="325"/>
        <v>1.0129205994645545</v>
      </c>
      <c r="AD638" s="7" t="e">
        <f t="shared" si="324"/>
        <v>#N/A</v>
      </c>
      <c r="AG638" s="7" t="e">
        <f t="shared" si="315"/>
        <v>#N/A</v>
      </c>
      <c r="AH638" s="7">
        <f t="shared" si="316"/>
        <v>174.32215800641299</v>
      </c>
      <c r="AI638" s="7" t="e">
        <f t="shared" si="317"/>
        <v>#N/A</v>
      </c>
      <c r="AJ638" s="7">
        <f t="shared" si="318"/>
        <v>174.32215800641299</v>
      </c>
      <c r="AK638" s="7" t="e">
        <v>#N/A</v>
      </c>
      <c r="AL638" s="7">
        <v>173.80164474558634</v>
      </c>
      <c r="AN638" s="7" t="e">
        <f t="shared" si="319"/>
        <v>#N/A</v>
      </c>
      <c r="AO638" s="7" t="e">
        <f t="shared" si="320"/>
        <v>#N/A</v>
      </c>
      <c r="AP638" s="7" t="e">
        <v>#N/A</v>
      </c>
      <c r="AQ638" s="7" t="e">
        <v>#N/A</v>
      </c>
    </row>
    <row r="639" spans="1:43" outlineLevel="1">
      <c r="A639" s="95">
        <v>-375</v>
      </c>
      <c r="B639" s="8">
        <f t="shared" si="292"/>
        <v>808757.72111110901</v>
      </c>
      <c r="C639" s="9">
        <f t="shared" si="311"/>
        <v>5175.6659980615386</v>
      </c>
      <c r="D639" s="9">
        <f t="shared" si="293"/>
        <v>174.48261891135044</v>
      </c>
      <c r="E639" s="9">
        <f t="shared" si="294"/>
        <v>199.45860651381039</v>
      </c>
      <c r="F639" s="6">
        <f t="shared" si="298"/>
        <v>0</v>
      </c>
      <c r="G639" s="7">
        <f t="shared" si="299"/>
        <v>0</v>
      </c>
      <c r="H639" s="7">
        <f t="shared" si="295"/>
        <v>1</v>
      </c>
      <c r="I639" s="7">
        <f t="shared" si="296"/>
        <v>0</v>
      </c>
      <c r="J639" s="7">
        <f t="shared" si="300"/>
        <v>1</v>
      </c>
      <c r="K639" s="7">
        <f t="shared" si="301"/>
        <v>1</v>
      </c>
      <c r="L639" s="7">
        <f t="shared" si="302"/>
        <v>1</v>
      </c>
      <c r="M639" s="7">
        <f t="shared" si="303"/>
        <v>1</v>
      </c>
      <c r="N639" s="7">
        <f t="shared" si="312"/>
        <v>0</v>
      </c>
      <c r="O639" s="7">
        <f t="shared" si="313"/>
        <v>0</v>
      </c>
      <c r="P639" s="7">
        <f t="shared" si="297"/>
        <v>0</v>
      </c>
      <c r="Q639" s="7" t="e">
        <f t="shared" si="314"/>
        <v>#N/A</v>
      </c>
      <c r="R639" s="7">
        <f t="shared" si="326"/>
        <v>-375</v>
      </c>
      <c r="S639" s="7" t="e">
        <f t="shared" si="304"/>
        <v>#N/A</v>
      </c>
      <c r="T639" s="7">
        <f t="shared" si="305"/>
        <v>174.48261891135044</v>
      </c>
      <c r="U639" s="7" t="e">
        <f t="shared" si="306"/>
        <v>#N/A</v>
      </c>
      <c r="V639" s="7" t="e">
        <f t="shared" si="321"/>
        <v>#N/A</v>
      </c>
      <c r="W639" s="7" t="e">
        <f t="shared" si="322"/>
        <v>#N/A</v>
      </c>
      <c r="X639" s="7" t="e">
        <f t="shared" si="307"/>
        <v>#N/A</v>
      </c>
      <c r="Y639" s="7" t="e">
        <f t="shared" si="308"/>
        <v>#N/A</v>
      </c>
      <c r="Z639" s="7" t="e">
        <f t="shared" si="309"/>
        <v>#N/A</v>
      </c>
      <c r="AA639" s="7" t="e">
        <f t="shared" si="310"/>
        <v>#N/A</v>
      </c>
      <c r="AB639" s="7">
        <f t="shared" si="323"/>
        <v>348.96523782270089</v>
      </c>
      <c r="AC639" s="7">
        <f t="shared" si="325"/>
        <v>1.0127920329531359</v>
      </c>
      <c r="AD639" s="7" t="e">
        <f t="shared" si="324"/>
        <v>#N/A</v>
      </c>
      <c r="AG639" s="7" t="e">
        <f t="shared" si="315"/>
        <v>#N/A</v>
      </c>
      <c r="AH639" s="7">
        <f t="shared" si="316"/>
        <v>174.48261891135044</v>
      </c>
      <c r="AI639" s="7" t="e">
        <f t="shared" si="317"/>
        <v>#N/A</v>
      </c>
      <c r="AJ639" s="7">
        <f t="shared" si="318"/>
        <v>174.48261891135044</v>
      </c>
      <c r="AK639" s="7" t="e">
        <v>#N/A</v>
      </c>
      <c r="AL639" s="7">
        <v>173.94278207605745</v>
      </c>
      <c r="AN639" s="7" t="e">
        <f t="shared" si="319"/>
        <v>#N/A</v>
      </c>
      <c r="AO639" s="7" t="e">
        <f t="shared" si="320"/>
        <v>#N/A</v>
      </c>
      <c r="AP639" s="7" t="e">
        <v>#N/A</v>
      </c>
      <c r="AQ639" s="7" t="e">
        <v>#N/A</v>
      </c>
    </row>
    <row r="640" spans="1:43" outlineLevel="1">
      <c r="A640" s="95">
        <v>-374</v>
      </c>
      <c r="B640" s="8">
        <f t="shared" si="292"/>
        <v>820028.59526433179</v>
      </c>
      <c r="C640" s="9">
        <f t="shared" si="311"/>
        <v>5256.598203028092</v>
      </c>
      <c r="D640" s="9">
        <f t="shared" si="293"/>
        <v>174.64230208356767</v>
      </c>
      <c r="E640" s="9">
        <f t="shared" si="294"/>
        <v>199.39941953381057</v>
      </c>
      <c r="F640" s="6">
        <f t="shared" si="298"/>
        <v>0</v>
      </c>
      <c r="G640" s="7">
        <f t="shared" si="299"/>
        <v>0</v>
      </c>
      <c r="H640" s="7">
        <f t="shared" si="295"/>
        <v>1</v>
      </c>
      <c r="I640" s="7">
        <f t="shared" si="296"/>
        <v>0</v>
      </c>
      <c r="J640" s="7">
        <f t="shared" si="300"/>
        <v>1</v>
      </c>
      <c r="K640" s="7">
        <f t="shared" si="301"/>
        <v>1</v>
      </c>
      <c r="L640" s="7">
        <f t="shared" si="302"/>
        <v>1</v>
      </c>
      <c r="M640" s="7">
        <f t="shared" si="303"/>
        <v>1</v>
      </c>
      <c r="N640" s="7">
        <f t="shared" si="312"/>
        <v>0</v>
      </c>
      <c r="O640" s="7">
        <f t="shared" si="313"/>
        <v>0</v>
      </c>
      <c r="P640" s="7">
        <f t="shared" si="297"/>
        <v>0</v>
      </c>
      <c r="Q640" s="7" t="e">
        <f t="shared" si="314"/>
        <v>#N/A</v>
      </c>
      <c r="R640" s="7">
        <f t="shared" si="326"/>
        <v>-374</v>
      </c>
      <c r="S640" s="7" t="e">
        <f t="shared" si="304"/>
        <v>#N/A</v>
      </c>
      <c r="T640" s="7">
        <f t="shared" si="305"/>
        <v>174.64230208356767</v>
      </c>
      <c r="U640" s="7" t="e">
        <f t="shared" si="306"/>
        <v>#N/A</v>
      </c>
      <c r="V640" s="7" t="e">
        <f t="shared" si="321"/>
        <v>#N/A</v>
      </c>
      <c r="W640" s="7" t="e">
        <f t="shared" si="322"/>
        <v>#N/A</v>
      </c>
      <c r="X640" s="7" t="e">
        <f t="shared" si="307"/>
        <v>#N/A</v>
      </c>
      <c r="Y640" s="7" t="e">
        <f t="shared" si="308"/>
        <v>#N/A</v>
      </c>
      <c r="Z640" s="7" t="e">
        <f t="shared" si="309"/>
        <v>#N/A</v>
      </c>
      <c r="AA640" s="7" t="e">
        <f t="shared" si="310"/>
        <v>#N/A</v>
      </c>
      <c r="AB640" s="7">
        <f t="shared" si="323"/>
        <v>349.28460416713534</v>
      </c>
      <c r="AC640" s="7">
        <f t="shared" si="325"/>
        <v>1.0126691046385077</v>
      </c>
      <c r="AD640" s="7" t="e">
        <f t="shared" si="324"/>
        <v>#N/A</v>
      </c>
      <c r="AG640" s="7" t="e">
        <f t="shared" si="315"/>
        <v>#N/A</v>
      </c>
      <c r="AH640" s="7">
        <f t="shared" si="316"/>
        <v>174.64230208356767</v>
      </c>
      <c r="AI640" s="7" t="e">
        <f t="shared" si="317"/>
        <v>#N/A</v>
      </c>
      <c r="AJ640" s="7">
        <f t="shared" si="318"/>
        <v>174.64230208356767</v>
      </c>
      <c r="AK640" s="7" t="e">
        <v>#N/A</v>
      </c>
      <c r="AL640" s="7">
        <v>174.08336890251303</v>
      </c>
      <c r="AN640" s="7" t="e">
        <f t="shared" si="319"/>
        <v>#N/A</v>
      </c>
      <c r="AO640" s="7" t="e">
        <f t="shared" si="320"/>
        <v>#N/A</v>
      </c>
      <c r="AP640" s="7" t="e">
        <v>#N/A</v>
      </c>
      <c r="AQ640" s="7" t="e">
        <v>#N/A</v>
      </c>
    </row>
    <row r="641" spans="1:43" outlineLevel="1">
      <c r="A641" s="95">
        <v>-373</v>
      </c>
      <c r="B641" s="8">
        <f t="shared" si="292"/>
        <v>831403.55370620091</v>
      </c>
      <c r="C641" s="9">
        <f t="shared" si="311"/>
        <v>5338.3950158247126</v>
      </c>
      <c r="D641" s="9">
        <f t="shared" si="293"/>
        <v>174.80118207368574</v>
      </c>
      <c r="E641" s="9">
        <f t="shared" si="294"/>
        <v>199.34087413793895</v>
      </c>
      <c r="F641" s="6">
        <f t="shared" si="298"/>
        <v>0</v>
      </c>
      <c r="G641" s="7">
        <f t="shared" si="299"/>
        <v>0</v>
      </c>
      <c r="H641" s="7">
        <f t="shared" si="295"/>
        <v>1</v>
      </c>
      <c r="I641" s="7">
        <f t="shared" si="296"/>
        <v>0</v>
      </c>
      <c r="J641" s="7">
        <f t="shared" si="300"/>
        <v>1</v>
      </c>
      <c r="K641" s="7">
        <f t="shared" si="301"/>
        <v>1</v>
      </c>
      <c r="L641" s="7">
        <f t="shared" si="302"/>
        <v>1</v>
      </c>
      <c r="M641" s="7">
        <f t="shared" si="303"/>
        <v>1</v>
      </c>
      <c r="N641" s="7">
        <f t="shared" si="312"/>
        <v>0</v>
      </c>
      <c r="O641" s="7">
        <f t="shared" si="313"/>
        <v>0</v>
      </c>
      <c r="P641" s="7">
        <f t="shared" si="297"/>
        <v>0</v>
      </c>
      <c r="Q641" s="7" t="e">
        <f t="shared" si="314"/>
        <v>#N/A</v>
      </c>
      <c r="R641" s="7">
        <f t="shared" si="326"/>
        <v>-373</v>
      </c>
      <c r="S641" s="7" t="e">
        <f t="shared" si="304"/>
        <v>#N/A</v>
      </c>
      <c r="T641" s="7">
        <f t="shared" si="305"/>
        <v>174.80118207368574</v>
      </c>
      <c r="U641" s="7" t="e">
        <f t="shared" si="306"/>
        <v>#N/A</v>
      </c>
      <c r="V641" s="7" t="e">
        <f t="shared" si="321"/>
        <v>#N/A</v>
      </c>
      <c r="W641" s="7" t="e">
        <f t="shared" si="322"/>
        <v>#N/A</v>
      </c>
      <c r="X641" s="7" t="e">
        <f t="shared" si="307"/>
        <v>#N/A</v>
      </c>
      <c r="Y641" s="7" t="e">
        <f t="shared" si="308"/>
        <v>#N/A</v>
      </c>
      <c r="Z641" s="7" t="e">
        <f t="shared" si="309"/>
        <v>#N/A</v>
      </c>
      <c r="AA641" s="7" t="e">
        <f t="shared" si="310"/>
        <v>#N/A</v>
      </c>
      <c r="AB641" s="7">
        <f t="shared" si="323"/>
        <v>349.60236414737147</v>
      </c>
      <c r="AC641" s="7">
        <f t="shared" si="325"/>
        <v>1.0125427651511401</v>
      </c>
      <c r="AD641" s="7" t="e">
        <f t="shared" si="324"/>
        <v>#N/A</v>
      </c>
      <c r="AG641" s="7" t="e">
        <f t="shared" si="315"/>
        <v>#N/A</v>
      </c>
      <c r="AH641" s="7">
        <f t="shared" si="316"/>
        <v>174.80118207368574</v>
      </c>
      <c r="AI641" s="7" t="e">
        <f t="shared" si="317"/>
        <v>#N/A</v>
      </c>
      <c r="AJ641" s="7">
        <f t="shared" si="318"/>
        <v>174.80118207368574</v>
      </c>
      <c r="AK641" s="7" t="e">
        <v>#N/A</v>
      </c>
      <c r="AL641" s="7">
        <v>174.22342991595949</v>
      </c>
      <c r="AN641" s="7" t="e">
        <f t="shared" si="319"/>
        <v>#N/A</v>
      </c>
      <c r="AO641" s="7" t="e">
        <f t="shared" si="320"/>
        <v>#N/A</v>
      </c>
      <c r="AP641" s="7" t="e">
        <v>#N/A</v>
      </c>
      <c r="AQ641" s="7" t="e">
        <v>#N/A</v>
      </c>
    </row>
    <row r="642" spans="1:43" outlineLevel="1">
      <c r="A642" s="95">
        <v>-372</v>
      </c>
      <c r="B642" s="8">
        <f t="shared" ref="B642:B705" si="327">spline($A$91:$A$93,$B$91:$B$93,A642)</f>
        <v>842883.51045294071</v>
      </c>
      <c r="C642" s="9">
        <f t="shared" si="311"/>
        <v>5421.0621923170984</v>
      </c>
      <c r="D642" s="9">
        <f t="shared" ref="D642:D705" si="328">spline($A$96:$A$98,$B$96:$B$98,A642)</f>
        <v>174.95929069398096</v>
      </c>
      <c r="E642" s="9">
        <f t="shared" ref="E642:E705" si="329">spline($A$98:$A$100,$B$98:$B$100,A642)</f>
        <v>199.28296774955223</v>
      </c>
      <c r="F642" s="6">
        <f t="shared" si="298"/>
        <v>0</v>
      </c>
      <c r="G642" s="7">
        <f t="shared" si="299"/>
        <v>0</v>
      </c>
      <c r="H642" s="7">
        <f t="shared" ref="H642:H705" si="330">IF(AND(A642&gt;$A$96,A642&lt;=$A$98),1,0)</f>
        <v>1</v>
      </c>
      <c r="I642" s="7">
        <f t="shared" ref="I642:I705" si="331">IF(AND(A642&gt;$A$98,A642&lt;=$A$100),1,0)</f>
        <v>0</v>
      </c>
      <c r="J642" s="7">
        <f t="shared" si="300"/>
        <v>1</v>
      </c>
      <c r="K642" s="7">
        <f t="shared" si="301"/>
        <v>1</v>
      </c>
      <c r="L642" s="7">
        <f t="shared" si="302"/>
        <v>1</v>
      </c>
      <c r="M642" s="7">
        <f t="shared" si="303"/>
        <v>1</v>
      </c>
      <c r="N642" s="7">
        <f t="shared" si="312"/>
        <v>0</v>
      </c>
      <c r="O642" s="7">
        <f t="shared" si="313"/>
        <v>0</v>
      </c>
      <c r="P642" s="7">
        <f t="shared" si="297"/>
        <v>0</v>
      </c>
      <c r="Q642" s="7" t="e">
        <f t="shared" si="314"/>
        <v>#N/A</v>
      </c>
      <c r="R642" s="7">
        <f t="shared" si="326"/>
        <v>-372</v>
      </c>
      <c r="S642" s="7" t="e">
        <f t="shared" si="304"/>
        <v>#N/A</v>
      </c>
      <c r="T642" s="7">
        <f t="shared" si="305"/>
        <v>174.95929069398096</v>
      </c>
      <c r="U642" s="7" t="e">
        <f t="shared" si="306"/>
        <v>#N/A</v>
      </c>
      <c r="V642" s="7" t="e">
        <f t="shared" si="321"/>
        <v>#N/A</v>
      </c>
      <c r="W642" s="7" t="e">
        <f t="shared" si="322"/>
        <v>#N/A</v>
      </c>
      <c r="X642" s="7" t="e">
        <f t="shared" si="307"/>
        <v>#N/A</v>
      </c>
      <c r="Y642" s="7" t="e">
        <f t="shared" si="308"/>
        <v>#N/A</v>
      </c>
      <c r="Z642" s="7" t="e">
        <f t="shared" si="309"/>
        <v>#N/A</v>
      </c>
      <c r="AA642" s="7" t="e">
        <f t="shared" si="310"/>
        <v>#N/A</v>
      </c>
      <c r="AB642" s="7">
        <f t="shared" si="323"/>
        <v>349.91858138796192</v>
      </c>
      <c r="AC642" s="7">
        <f t="shared" si="325"/>
        <v>1.0124220146814564</v>
      </c>
      <c r="AD642" s="7" t="e">
        <f t="shared" si="324"/>
        <v>#N/A</v>
      </c>
      <c r="AG642" s="7" t="e">
        <f t="shared" si="315"/>
        <v>#N/A</v>
      </c>
      <c r="AH642" s="7">
        <f t="shared" si="316"/>
        <v>174.95929069398096</v>
      </c>
      <c r="AI642" s="7" t="e">
        <f t="shared" si="317"/>
        <v>#N/A</v>
      </c>
      <c r="AJ642" s="7">
        <f t="shared" si="318"/>
        <v>174.95929069398096</v>
      </c>
      <c r="AK642" s="7" t="e">
        <v>#N/A</v>
      </c>
      <c r="AL642" s="7">
        <v>174.36295933866251</v>
      </c>
      <c r="AN642" s="7" t="e">
        <f t="shared" si="319"/>
        <v>#N/A</v>
      </c>
      <c r="AO642" s="7" t="e">
        <f t="shared" si="320"/>
        <v>#N/A</v>
      </c>
      <c r="AP642" s="7" t="e">
        <v>#N/A</v>
      </c>
      <c r="AQ642" s="7" t="e">
        <v>#N/A</v>
      </c>
    </row>
    <row r="643" spans="1:43" outlineLevel="1">
      <c r="A643" s="95">
        <v>-371</v>
      </c>
      <c r="B643" s="8">
        <f t="shared" si="327"/>
        <v>854468.73010587692</v>
      </c>
      <c r="C643" s="9">
        <f t="shared" si="311"/>
        <v>5504.6043620816235</v>
      </c>
      <c r="D643" s="9">
        <f t="shared" si="328"/>
        <v>175.11660244195446</v>
      </c>
      <c r="E643" s="9">
        <f t="shared" si="329"/>
        <v>199.22569779200754</v>
      </c>
      <c r="F643" s="6">
        <f t="shared" si="298"/>
        <v>0</v>
      </c>
      <c r="G643" s="7">
        <f t="shared" si="299"/>
        <v>0</v>
      </c>
      <c r="H643" s="7">
        <f t="shared" si="330"/>
        <v>1</v>
      </c>
      <c r="I643" s="7">
        <f t="shared" si="331"/>
        <v>0</v>
      </c>
      <c r="J643" s="7">
        <f t="shared" si="300"/>
        <v>1</v>
      </c>
      <c r="K643" s="7">
        <f t="shared" si="301"/>
        <v>1</v>
      </c>
      <c r="L643" s="7">
        <f t="shared" si="302"/>
        <v>1</v>
      </c>
      <c r="M643" s="7">
        <f t="shared" si="303"/>
        <v>1</v>
      </c>
      <c r="N643" s="7">
        <f t="shared" si="312"/>
        <v>0</v>
      </c>
      <c r="O643" s="7">
        <f t="shared" si="313"/>
        <v>0</v>
      </c>
      <c r="P643" s="7">
        <f t="shared" si="297"/>
        <v>0</v>
      </c>
      <c r="Q643" s="7" t="e">
        <f t="shared" si="314"/>
        <v>#N/A</v>
      </c>
      <c r="R643" s="7">
        <f t="shared" si="326"/>
        <v>-371</v>
      </c>
      <c r="S643" s="7" t="e">
        <f t="shared" si="304"/>
        <v>#N/A</v>
      </c>
      <c r="T643" s="7">
        <f t="shared" si="305"/>
        <v>175.11660244195446</v>
      </c>
      <c r="U643" s="7" t="e">
        <f t="shared" si="306"/>
        <v>#N/A</v>
      </c>
      <c r="V643" s="7" t="e">
        <f t="shared" si="321"/>
        <v>#N/A</v>
      </c>
      <c r="W643" s="7" t="e">
        <f t="shared" si="322"/>
        <v>#N/A</v>
      </c>
      <c r="X643" s="7" t="e">
        <f t="shared" si="307"/>
        <v>#N/A</v>
      </c>
      <c r="Y643" s="7" t="e">
        <f t="shared" si="308"/>
        <v>#N/A</v>
      </c>
      <c r="Z643" s="7" t="e">
        <f t="shared" si="309"/>
        <v>#N/A</v>
      </c>
      <c r="AA643" s="7" t="e">
        <f t="shared" si="310"/>
        <v>#N/A</v>
      </c>
      <c r="AB643" s="7">
        <f t="shared" si="323"/>
        <v>350.23320488390891</v>
      </c>
      <c r="AC643" s="7">
        <f t="shared" si="325"/>
        <v>1.0122978741706792</v>
      </c>
      <c r="AD643" s="7" t="e">
        <f t="shared" si="324"/>
        <v>#N/A</v>
      </c>
      <c r="AG643" s="7" t="e">
        <f t="shared" si="315"/>
        <v>#N/A</v>
      </c>
      <c r="AH643" s="7">
        <f t="shared" si="316"/>
        <v>175.11660244195446</v>
      </c>
      <c r="AI643" s="7" t="e">
        <f t="shared" si="317"/>
        <v>#N/A</v>
      </c>
      <c r="AJ643" s="7">
        <f t="shared" si="318"/>
        <v>175.11660244195446</v>
      </c>
      <c r="AK643" s="7" t="e">
        <v>#N/A</v>
      </c>
      <c r="AL643" s="7">
        <v>174.50195990645443</v>
      </c>
      <c r="AN643" s="7" t="e">
        <f t="shared" si="319"/>
        <v>#N/A</v>
      </c>
      <c r="AO643" s="7" t="e">
        <f t="shared" si="320"/>
        <v>#N/A</v>
      </c>
      <c r="AP643" s="7" t="e">
        <v>#N/A</v>
      </c>
      <c r="AQ643" s="7" t="e">
        <v>#N/A</v>
      </c>
    </row>
    <row r="644" spans="1:43" outlineLevel="1">
      <c r="A644" s="95">
        <v>-370</v>
      </c>
      <c r="B644" s="8">
        <f t="shared" si="327"/>
        <v>866159.69356464664</v>
      </c>
      <c r="C644" s="9">
        <f t="shared" si="311"/>
        <v>5589.0261546946604</v>
      </c>
      <c r="D644" s="9">
        <f t="shared" si="328"/>
        <v>175.27314918278864</v>
      </c>
      <c r="E644" s="9">
        <f t="shared" si="329"/>
        <v>199.16906168866157</v>
      </c>
      <c r="F644" s="6">
        <f t="shared" si="298"/>
        <v>0</v>
      </c>
      <c r="G644" s="7">
        <f t="shared" si="299"/>
        <v>0</v>
      </c>
      <c r="H644" s="7">
        <f t="shared" si="330"/>
        <v>1</v>
      </c>
      <c r="I644" s="7">
        <f t="shared" si="331"/>
        <v>0</v>
      </c>
      <c r="J644" s="7">
        <f t="shared" si="300"/>
        <v>1</v>
      </c>
      <c r="K644" s="7">
        <f t="shared" si="301"/>
        <v>1</v>
      </c>
      <c r="L644" s="7">
        <f t="shared" si="302"/>
        <v>1</v>
      </c>
      <c r="M644" s="7">
        <f t="shared" si="303"/>
        <v>1</v>
      </c>
      <c r="N644" s="7">
        <f t="shared" si="312"/>
        <v>0</v>
      </c>
      <c r="O644" s="7">
        <f t="shared" si="313"/>
        <v>0</v>
      </c>
      <c r="P644" s="7">
        <f t="shared" si="297"/>
        <v>0</v>
      </c>
      <c r="Q644" s="7" t="e">
        <f t="shared" si="314"/>
        <v>#N/A</v>
      </c>
      <c r="R644" s="7">
        <f t="shared" si="326"/>
        <v>-370</v>
      </c>
      <c r="S644" s="7" t="e">
        <f t="shared" si="304"/>
        <v>#N/A</v>
      </c>
      <c r="T644" s="7">
        <f t="shared" si="305"/>
        <v>175.27314918278864</v>
      </c>
      <c r="U644" s="7" t="e">
        <f t="shared" si="306"/>
        <v>#N/A</v>
      </c>
      <c r="V644" s="7" t="e">
        <f t="shared" si="321"/>
        <v>#N/A</v>
      </c>
      <c r="W644" s="7" t="e">
        <f t="shared" si="322"/>
        <v>#N/A</v>
      </c>
      <c r="X644" s="7" t="e">
        <f t="shared" si="307"/>
        <v>#N/A</v>
      </c>
      <c r="Y644" s="7" t="e">
        <f t="shared" si="308"/>
        <v>#N/A</v>
      </c>
      <c r="Z644" s="7" t="e">
        <f t="shared" si="309"/>
        <v>#N/A</v>
      </c>
      <c r="AA644" s="7" t="e">
        <f t="shared" si="310"/>
        <v>#N/A</v>
      </c>
      <c r="AB644" s="7">
        <f t="shared" si="323"/>
        <v>350.54629836557729</v>
      </c>
      <c r="AC644" s="7">
        <f t="shared" si="325"/>
        <v>1.0121792736792263</v>
      </c>
      <c r="AD644" s="7" t="e">
        <f t="shared" si="324"/>
        <v>#N/A</v>
      </c>
      <c r="AG644" s="7" t="e">
        <f t="shared" si="315"/>
        <v>#N/A</v>
      </c>
      <c r="AH644" s="7">
        <f t="shared" si="316"/>
        <v>175.27314918278864</v>
      </c>
      <c r="AI644" s="7" t="e">
        <f t="shared" si="317"/>
        <v>#N/A</v>
      </c>
      <c r="AJ644" s="7">
        <f t="shared" si="318"/>
        <v>175.27314918278864</v>
      </c>
      <c r="AK644" s="7" t="e">
        <v>#N/A</v>
      </c>
      <c r="AL644" s="7">
        <v>174.64042582946507</v>
      </c>
      <c r="AN644" s="7" t="e">
        <f t="shared" si="319"/>
        <v>#N/A</v>
      </c>
      <c r="AO644" s="7" t="e">
        <f t="shared" si="320"/>
        <v>#N/A</v>
      </c>
      <c r="AP644" s="7" t="e">
        <v>#N/A</v>
      </c>
      <c r="AQ644" s="7" t="e">
        <v>#N/A</v>
      </c>
    </row>
    <row r="645" spans="1:43" outlineLevel="1">
      <c r="A645" s="95">
        <v>-369</v>
      </c>
      <c r="B645" s="8">
        <f t="shared" si="327"/>
        <v>877956.88148474612</v>
      </c>
      <c r="C645" s="9">
        <f t="shared" si="311"/>
        <v>5674.333416144038</v>
      </c>
      <c r="D645" s="9">
        <f t="shared" si="328"/>
        <v>175.42890536129238</v>
      </c>
      <c r="E645" s="9">
        <f t="shared" si="329"/>
        <v>199.11305686287136</v>
      </c>
      <c r="F645" s="6">
        <f t="shared" si="298"/>
        <v>0</v>
      </c>
      <c r="G645" s="7">
        <f t="shared" si="299"/>
        <v>0</v>
      </c>
      <c r="H645" s="7">
        <f t="shared" si="330"/>
        <v>1</v>
      </c>
      <c r="I645" s="7">
        <f t="shared" si="331"/>
        <v>0</v>
      </c>
      <c r="J645" s="7">
        <f t="shared" si="300"/>
        <v>1</v>
      </c>
      <c r="K645" s="7">
        <f t="shared" si="301"/>
        <v>1</v>
      </c>
      <c r="L645" s="7">
        <f t="shared" si="302"/>
        <v>1</v>
      </c>
      <c r="M645" s="7">
        <f t="shared" si="303"/>
        <v>1</v>
      </c>
      <c r="N645" s="7">
        <f t="shared" si="312"/>
        <v>0</v>
      </c>
      <c r="O645" s="7">
        <f t="shared" si="313"/>
        <v>0</v>
      </c>
      <c r="P645" s="7">
        <f t="shared" si="297"/>
        <v>0</v>
      </c>
      <c r="Q645" s="7" t="e">
        <f t="shared" si="314"/>
        <v>#N/A</v>
      </c>
      <c r="R645" s="7">
        <f t="shared" si="326"/>
        <v>-369</v>
      </c>
      <c r="S645" s="7" t="e">
        <f t="shared" si="304"/>
        <v>#N/A</v>
      </c>
      <c r="T645" s="7">
        <f t="shared" si="305"/>
        <v>175.42890536129238</v>
      </c>
      <c r="U645" s="7" t="e">
        <f t="shared" si="306"/>
        <v>#N/A</v>
      </c>
      <c r="V645" s="7" t="e">
        <f t="shared" si="321"/>
        <v>#N/A</v>
      </c>
      <c r="W645" s="7" t="e">
        <f t="shared" si="322"/>
        <v>#N/A</v>
      </c>
      <c r="X645" s="7" t="e">
        <f t="shared" si="307"/>
        <v>#N/A</v>
      </c>
      <c r="Y645" s="7" t="e">
        <f t="shared" si="308"/>
        <v>#N/A</v>
      </c>
      <c r="Z645" s="7" t="e">
        <f t="shared" si="309"/>
        <v>#N/A</v>
      </c>
      <c r="AA645" s="7" t="e">
        <f t="shared" si="310"/>
        <v>#N/A</v>
      </c>
      <c r="AB645" s="7">
        <f t="shared" si="323"/>
        <v>350.85781072258476</v>
      </c>
      <c r="AC645" s="7">
        <f t="shared" si="325"/>
        <v>1.01205730427782</v>
      </c>
      <c r="AD645" s="7" t="e">
        <f t="shared" si="324"/>
        <v>#N/A</v>
      </c>
      <c r="AG645" s="7" t="e">
        <f t="shared" si="315"/>
        <v>#N/A</v>
      </c>
      <c r="AH645" s="7">
        <f t="shared" si="316"/>
        <v>175.42890536129238</v>
      </c>
      <c r="AI645" s="7" t="e">
        <f t="shared" si="317"/>
        <v>#N/A</v>
      </c>
      <c r="AJ645" s="7">
        <f t="shared" si="318"/>
        <v>175.42890536129238</v>
      </c>
      <c r="AK645" s="7" t="e">
        <v>#N/A</v>
      </c>
      <c r="AL645" s="7">
        <v>174.77838188365143</v>
      </c>
      <c r="AN645" s="7" t="e">
        <f t="shared" si="319"/>
        <v>#N/A</v>
      </c>
      <c r="AO645" s="7" t="e">
        <f t="shared" si="320"/>
        <v>#N/A</v>
      </c>
      <c r="AP645" s="7" t="e">
        <v>#N/A</v>
      </c>
      <c r="AQ645" s="7" t="e">
        <v>#N/A</v>
      </c>
    </row>
    <row r="646" spans="1:43" outlineLevel="1">
      <c r="A646" s="95">
        <v>-368</v>
      </c>
      <c r="B646" s="8">
        <f t="shared" si="327"/>
        <v>889860.54709858936</v>
      </c>
      <c r="C646" s="9">
        <f t="shared" si="311"/>
        <v>5760.5283584816789</v>
      </c>
      <c r="D646" s="9">
        <f t="shared" si="328"/>
        <v>175.58390289512661</v>
      </c>
      <c r="E646" s="9">
        <f t="shared" si="329"/>
        <v>199.05768073799382</v>
      </c>
      <c r="F646" s="6">
        <f t="shared" si="298"/>
        <v>0</v>
      </c>
      <c r="G646" s="7">
        <f t="shared" si="299"/>
        <v>0</v>
      </c>
      <c r="H646" s="7">
        <f t="shared" si="330"/>
        <v>1</v>
      </c>
      <c r="I646" s="7">
        <f t="shared" si="331"/>
        <v>0</v>
      </c>
      <c r="J646" s="7">
        <f t="shared" si="300"/>
        <v>1</v>
      </c>
      <c r="K646" s="7">
        <f t="shared" si="301"/>
        <v>1</v>
      </c>
      <c r="L646" s="7">
        <f t="shared" si="302"/>
        <v>1</v>
      </c>
      <c r="M646" s="7">
        <f t="shared" si="303"/>
        <v>1</v>
      </c>
      <c r="N646" s="7">
        <f t="shared" si="312"/>
        <v>0</v>
      </c>
      <c r="O646" s="7">
        <f t="shared" si="313"/>
        <v>0</v>
      </c>
      <c r="P646" s="7">
        <f t="shared" si="297"/>
        <v>0</v>
      </c>
      <c r="Q646" s="7" t="e">
        <f t="shared" si="314"/>
        <v>#N/A</v>
      </c>
      <c r="R646" s="7">
        <f t="shared" si="326"/>
        <v>-368</v>
      </c>
      <c r="S646" s="7" t="e">
        <f t="shared" si="304"/>
        <v>#N/A</v>
      </c>
      <c r="T646" s="7">
        <f t="shared" si="305"/>
        <v>175.58390289512661</v>
      </c>
      <c r="U646" s="7" t="e">
        <f t="shared" si="306"/>
        <v>#N/A</v>
      </c>
      <c r="V646" s="7" t="e">
        <f t="shared" si="321"/>
        <v>#N/A</v>
      </c>
      <c r="W646" s="7" t="e">
        <f t="shared" si="322"/>
        <v>#N/A</v>
      </c>
      <c r="X646" s="7" t="e">
        <f t="shared" si="307"/>
        <v>#N/A</v>
      </c>
      <c r="Y646" s="7" t="e">
        <f t="shared" si="308"/>
        <v>#N/A</v>
      </c>
      <c r="Z646" s="7" t="e">
        <f t="shared" si="309"/>
        <v>#N/A</v>
      </c>
      <c r="AA646" s="7" t="e">
        <f t="shared" si="310"/>
        <v>#N/A</v>
      </c>
      <c r="AB646" s="7">
        <f t="shared" si="323"/>
        <v>351.16780579025323</v>
      </c>
      <c r="AC646" s="7">
        <f t="shared" si="325"/>
        <v>1.0119408260835683</v>
      </c>
      <c r="AD646" s="7" t="e">
        <f t="shared" si="324"/>
        <v>#N/A</v>
      </c>
      <c r="AG646" s="7" t="e">
        <f t="shared" si="315"/>
        <v>#N/A</v>
      </c>
      <c r="AH646" s="7">
        <f t="shared" si="316"/>
        <v>175.58390289512661</v>
      </c>
      <c r="AI646" s="7" t="e">
        <f t="shared" si="317"/>
        <v>#N/A</v>
      </c>
      <c r="AJ646" s="7">
        <f t="shared" si="318"/>
        <v>175.58390289512661</v>
      </c>
      <c r="AK646" s="7" t="e">
        <v>#N/A</v>
      </c>
      <c r="AL646" s="7">
        <v>174.91580021489426</v>
      </c>
      <c r="AN646" s="7" t="e">
        <f t="shared" si="319"/>
        <v>#N/A</v>
      </c>
      <c r="AO646" s="7" t="e">
        <f t="shared" si="320"/>
        <v>#N/A</v>
      </c>
      <c r="AP646" s="7" t="e">
        <v>#N/A</v>
      </c>
      <c r="AQ646" s="7" t="e">
        <v>#N/A</v>
      </c>
    </row>
    <row r="647" spans="1:43" outlineLevel="1">
      <c r="A647" s="95">
        <v>-367</v>
      </c>
      <c r="B647" s="8">
        <f t="shared" si="327"/>
        <v>901871.62385885557</v>
      </c>
      <c r="C647" s="9">
        <f t="shared" si="311"/>
        <v>5847.6168124764154</v>
      </c>
      <c r="D647" s="9">
        <f t="shared" si="328"/>
        <v>175.73813058411335</v>
      </c>
      <c r="E647" s="9">
        <f t="shared" si="329"/>
        <v>199.00293073738598</v>
      </c>
      <c r="F647" s="6">
        <f t="shared" si="298"/>
        <v>0</v>
      </c>
      <c r="G647" s="7">
        <f t="shared" si="299"/>
        <v>0</v>
      </c>
      <c r="H647" s="7">
        <f t="shared" si="330"/>
        <v>1</v>
      </c>
      <c r="I647" s="7">
        <f t="shared" si="331"/>
        <v>0</v>
      </c>
      <c r="J647" s="7">
        <f t="shared" si="300"/>
        <v>1</v>
      </c>
      <c r="K647" s="7">
        <f t="shared" si="301"/>
        <v>1</v>
      </c>
      <c r="L647" s="7">
        <f t="shared" si="302"/>
        <v>1</v>
      </c>
      <c r="M647" s="7">
        <f t="shared" si="303"/>
        <v>1</v>
      </c>
      <c r="N647" s="7">
        <f t="shared" si="312"/>
        <v>0</v>
      </c>
      <c r="O647" s="7">
        <f t="shared" si="313"/>
        <v>0</v>
      </c>
      <c r="P647" s="7">
        <f t="shared" si="297"/>
        <v>0</v>
      </c>
      <c r="Q647" s="7" t="e">
        <f t="shared" si="314"/>
        <v>#N/A</v>
      </c>
      <c r="R647" s="7">
        <f t="shared" si="326"/>
        <v>-367</v>
      </c>
      <c r="S647" s="7" t="e">
        <f t="shared" si="304"/>
        <v>#N/A</v>
      </c>
      <c r="T647" s="7">
        <f t="shared" si="305"/>
        <v>175.73813058411335</v>
      </c>
      <c r="U647" s="7" t="e">
        <f t="shared" si="306"/>
        <v>#N/A</v>
      </c>
      <c r="V647" s="7" t="e">
        <f t="shared" si="321"/>
        <v>#N/A</v>
      </c>
      <c r="W647" s="7" t="e">
        <f t="shared" si="322"/>
        <v>#N/A</v>
      </c>
      <c r="X647" s="7" t="e">
        <f t="shared" si="307"/>
        <v>#N/A</v>
      </c>
      <c r="Y647" s="7" t="e">
        <f t="shared" si="308"/>
        <v>#N/A</v>
      </c>
      <c r="Z647" s="7" t="e">
        <f t="shared" si="309"/>
        <v>#N/A</v>
      </c>
      <c r="AA647" s="7" t="e">
        <f t="shared" si="310"/>
        <v>#N/A</v>
      </c>
      <c r="AB647" s="7">
        <f t="shared" si="323"/>
        <v>351.4762611682267</v>
      </c>
      <c r="AC647" s="7">
        <f t="shared" si="325"/>
        <v>1.0118231960427619</v>
      </c>
      <c r="AD647" s="7" t="e">
        <f t="shared" si="324"/>
        <v>#N/A</v>
      </c>
      <c r="AG647" s="7" t="e">
        <f t="shared" si="315"/>
        <v>#N/A</v>
      </c>
      <c r="AH647" s="7">
        <f t="shared" si="316"/>
        <v>175.73813058411335</v>
      </c>
      <c r="AI647" s="7" t="e">
        <f t="shared" si="317"/>
        <v>#N/A</v>
      </c>
      <c r="AJ647" s="7">
        <f t="shared" si="318"/>
        <v>175.73813058411335</v>
      </c>
      <c r="AK647" s="7" t="e">
        <v>#N/A</v>
      </c>
      <c r="AL647" s="7">
        <v>175.05270558716177</v>
      </c>
      <c r="AN647" s="7" t="e">
        <f t="shared" si="319"/>
        <v>#N/A</v>
      </c>
      <c r="AO647" s="7" t="e">
        <f t="shared" si="320"/>
        <v>#N/A</v>
      </c>
      <c r="AP647" s="7" t="e">
        <v>#N/A</v>
      </c>
      <c r="AQ647" s="7" t="e">
        <v>#N/A</v>
      </c>
    </row>
    <row r="648" spans="1:43" outlineLevel="1">
      <c r="A648" s="95">
        <v>-366</v>
      </c>
      <c r="B648" s="8">
        <f t="shared" si="327"/>
        <v>913990.36703777313</v>
      </c>
      <c r="C648" s="9">
        <f t="shared" si="311"/>
        <v>5935.6034077046261</v>
      </c>
      <c r="D648" s="9">
        <f t="shared" si="328"/>
        <v>175.89157717613071</v>
      </c>
      <c r="E648" s="9">
        <f t="shared" si="329"/>
        <v>198.9488042844045</v>
      </c>
      <c r="F648" s="6">
        <f t="shared" si="298"/>
        <v>0</v>
      </c>
      <c r="G648" s="7">
        <f t="shared" si="299"/>
        <v>0</v>
      </c>
      <c r="H648" s="7">
        <f t="shared" si="330"/>
        <v>1</v>
      </c>
      <c r="I648" s="7">
        <f t="shared" si="331"/>
        <v>0</v>
      </c>
      <c r="J648" s="7">
        <f t="shared" si="300"/>
        <v>1</v>
      </c>
      <c r="K648" s="7">
        <f t="shared" si="301"/>
        <v>1</v>
      </c>
      <c r="L648" s="7">
        <f t="shared" si="302"/>
        <v>1</v>
      </c>
      <c r="M648" s="7">
        <f t="shared" si="303"/>
        <v>1</v>
      </c>
      <c r="N648" s="7">
        <f t="shared" si="312"/>
        <v>0</v>
      </c>
      <c r="O648" s="7">
        <f t="shared" si="313"/>
        <v>0</v>
      </c>
      <c r="P648" s="7">
        <f t="shared" si="297"/>
        <v>0</v>
      </c>
      <c r="Q648" s="7" t="e">
        <f t="shared" si="314"/>
        <v>#N/A</v>
      </c>
      <c r="R648" s="7">
        <f t="shared" si="326"/>
        <v>-366</v>
      </c>
      <c r="S648" s="7" t="e">
        <f t="shared" si="304"/>
        <v>#N/A</v>
      </c>
      <c r="T648" s="7">
        <f t="shared" si="305"/>
        <v>175.89157717613071</v>
      </c>
      <c r="U648" s="7" t="e">
        <f t="shared" si="306"/>
        <v>#N/A</v>
      </c>
      <c r="V648" s="7" t="e">
        <f t="shared" si="321"/>
        <v>#N/A</v>
      </c>
      <c r="W648" s="7" t="e">
        <f t="shared" si="322"/>
        <v>#N/A</v>
      </c>
      <c r="X648" s="7" t="e">
        <f t="shared" si="307"/>
        <v>#N/A</v>
      </c>
      <c r="Y648" s="7" t="e">
        <f t="shared" si="308"/>
        <v>#N/A</v>
      </c>
      <c r="Z648" s="7" t="e">
        <f t="shared" si="309"/>
        <v>#N/A</v>
      </c>
      <c r="AA648" s="7" t="e">
        <f t="shared" si="310"/>
        <v>#N/A</v>
      </c>
      <c r="AB648" s="7">
        <f t="shared" si="323"/>
        <v>351.78315435226142</v>
      </c>
      <c r="AC648" s="7">
        <f t="shared" si="325"/>
        <v>1.0117044314431671</v>
      </c>
      <c r="AD648" s="7" t="e">
        <f t="shared" si="324"/>
        <v>#N/A</v>
      </c>
      <c r="AG648" s="7" t="e">
        <f t="shared" si="315"/>
        <v>#N/A</v>
      </c>
      <c r="AH648" s="7">
        <f t="shared" si="316"/>
        <v>175.89157717613071</v>
      </c>
      <c r="AI648" s="7" t="e">
        <f t="shared" si="317"/>
        <v>#N/A</v>
      </c>
      <c r="AJ648" s="7">
        <f t="shared" si="318"/>
        <v>175.89157717613071</v>
      </c>
      <c r="AK648" s="7" t="e">
        <v>#N/A</v>
      </c>
      <c r="AL648" s="7">
        <v>175.18909229450475</v>
      </c>
      <c r="AN648" s="7" t="e">
        <f t="shared" si="319"/>
        <v>#N/A</v>
      </c>
      <c r="AO648" s="7" t="e">
        <f t="shared" si="320"/>
        <v>#N/A</v>
      </c>
      <c r="AP648" s="7" t="e">
        <v>#N/A</v>
      </c>
      <c r="AQ648" s="7" t="e">
        <v>#N/A</v>
      </c>
    </row>
    <row r="649" spans="1:43" outlineLevel="1">
      <c r="A649" s="95">
        <v>-365</v>
      </c>
      <c r="B649" s="8">
        <f t="shared" si="327"/>
        <v>926217.25729083852</v>
      </c>
      <c r="C649" s="9">
        <f t="shared" si="311"/>
        <v>6024.4940518251024</v>
      </c>
      <c r="D649" s="9">
        <f t="shared" si="328"/>
        <v>176.04427466675563</v>
      </c>
      <c r="E649" s="9">
        <f t="shared" si="329"/>
        <v>198.89529880240647</v>
      </c>
      <c r="F649" s="6">
        <f t="shared" si="298"/>
        <v>0</v>
      </c>
      <c r="G649" s="7">
        <f t="shared" si="299"/>
        <v>0</v>
      </c>
      <c r="H649" s="7">
        <f t="shared" si="330"/>
        <v>1</v>
      </c>
      <c r="I649" s="7">
        <f t="shared" si="331"/>
        <v>0</v>
      </c>
      <c r="J649" s="7">
        <f t="shared" si="300"/>
        <v>1</v>
      </c>
      <c r="K649" s="7">
        <f t="shared" si="301"/>
        <v>1</v>
      </c>
      <c r="L649" s="7">
        <f t="shared" si="302"/>
        <v>1</v>
      </c>
      <c r="M649" s="7">
        <f t="shared" si="303"/>
        <v>1</v>
      </c>
      <c r="N649" s="7">
        <f t="shared" si="312"/>
        <v>0</v>
      </c>
      <c r="O649" s="7">
        <f t="shared" si="313"/>
        <v>0</v>
      </c>
      <c r="P649" s="7">
        <f t="shared" si="297"/>
        <v>0</v>
      </c>
      <c r="Q649" s="7" t="e">
        <f t="shared" si="314"/>
        <v>#N/A</v>
      </c>
      <c r="R649" s="7">
        <f t="shared" si="326"/>
        <v>-365</v>
      </c>
      <c r="S649" s="7" t="e">
        <f t="shared" si="304"/>
        <v>#N/A</v>
      </c>
      <c r="T649" s="7">
        <f t="shared" si="305"/>
        <v>176.04427466675563</v>
      </c>
      <c r="U649" s="7" t="e">
        <f t="shared" si="306"/>
        <v>#N/A</v>
      </c>
      <c r="V649" s="7" t="e">
        <f t="shared" si="321"/>
        <v>#N/A</v>
      </c>
      <c r="W649" s="7" t="e">
        <f t="shared" si="322"/>
        <v>#N/A</v>
      </c>
      <c r="X649" s="7" t="e">
        <f t="shared" si="307"/>
        <v>#N/A</v>
      </c>
      <c r="Y649" s="7" t="e">
        <f t="shared" si="308"/>
        <v>#N/A</v>
      </c>
      <c r="Z649" s="7" t="e">
        <f t="shared" si="309"/>
        <v>#N/A</v>
      </c>
      <c r="AA649" s="7" t="e">
        <f t="shared" si="310"/>
        <v>#N/A</v>
      </c>
      <c r="AB649" s="7">
        <f t="shared" si="323"/>
        <v>352.08854933351125</v>
      </c>
      <c r="AC649" s="7">
        <f t="shared" si="325"/>
        <v>1.0115910851935908</v>
      </c>
      <c r="AD649" s="7" t="e">
        <f t="shared" si="324"/>
        <v>#N/A</v>
      </c>
      <c r="AG649" s="7" t="e">
        <f t="shared" si="315"/>
        <v>#N/A</v>
      </c>
      <c r="AH649" s="7">
        <f t="shared" si="316"/>
        <v>176.04427466675563</v>
      </c>
      <c r="AI649" s="7" t="e">
        <f t="shared" si="317"/>
        <v>#N/A</v>
      </c>
      <c r="AJ649" s="7">
        <f t="shared" si="318"/>
        <v>176.04427466675563</v>
      </c>
      <c r="AK649" s="7" t="e">
        <v>#N/A</v>
      </c>
      <c r="AL649" s="7">
        <v>175.32496292889118</v>
      </c>
      <c r="AN649" s="7" t="e">
        <f t="shared" si="319"/>
        <v>#N/A</v>
      </c>
      <c r="AO649" s="7" t="e">
        <f t="shared" si="320"/>
        <v>#N/A</v>
      </c>
      <c r="AP649" s="7" t="e">
        <v>#N/A</v>
      </c>
      <c r="AQ649" s="7" t="e">
        <v>#N/A</v>
      </c>
    </row>
    <row r="650" spans="1:43" outlineLevel="1">
      <c r="A650" s="95">
        <v>-364</v>
      </c>
      <c r="B650" s="8">
        <f t="shared" si="327"/>
        <v>938552.77551768883</v>
      </c>
      <c r="C650" s="9">
        <f t="shared" si="311"/>
        <v>6114.290833865728</v>
      </c>
      <c r="D650" s="9">
        <f t="shared" si="328"/>
        <v>176.19619737093677</v>
      </c>
      <c r="E650" s="9">
        <f t="shared" si="329"/>
        <v>198.84241171474875</v>
      </c>
      <c r="F650" s="6">
        <f t="shared" si="298"/>
        <v>0</v>
      </c>
      <c r="G650" s="7">
        <f t="shared" si="299"/>
        <v>0</v>
      </c>
      <c r="H650" s="7">
        <f t="shared" si="330"/>
        <v>1</v>
      </c>
      <c r="I650" s="7">
        <f t="shared" si="331"/>
        <v>0</v>
      </c>
      <c r="J650" s="7">
        <f t="shared" si="300"/>
        <v>1</v>
      </c>
      <c r="K650" s="7">
        <f t="shared" si="301"/>
        <v>1</v>
      </c>
      <c r="L650" s="7">
        <f t="shared" si="302"/>
        <v>1</v>
      </c>
      <c r="M650" s="7">
        <f t="shared" si="303"/>
        <v>1</v>
      </c>
      <c r="N650" s="7">
        <f t="shared" si="312"/>
        <v>0</v>
      </c>
      <c r="O650" s="7">
        <f t="shared" si="313"/>
        <v>0</v>
      </c>
      <c r="P650" s="7">
        <f t="shared" si="297"/>
        <v>0</v>
      </c>
      <c r="Q650" s="7" t="e">
        <f t="shared" si="314"/>
        <v>#N/A</v>
      </c>
      <c r="R650" s="7">
        <f t="shared" si="326"/>
        <v>-364</v>
      </c>
      <c r="S650" s="7" t="e">
        <f t="shared" si="304"/>
        <v>#N/A</v>
      </c>
      <c r="T650" s="7">
        <f t="shared" si="305"/>
        <v>176.19619737093677</v>
      </c>
      <c r="U650" s="7" t="e">
        <f t="shared" si="306"/>
        <v>#N/A</v>
      </c>
      <c r="V650" s="7" t="e">
        <f t="shared" si="321"/>
        <v>#N/A</v>
      </c>
      <c r="W650" s="7" t="e">
        <f t="shared" si="322"/>
        <v>#N/A</v>
      </c>
      <c r="X650" s="7" t="e">
        <f t="shared" si="307"/>
        <v>#N/A</v>
      </c>
      <c r="Y650" s="7" t="e">
        <f t="shared" si="308"/>
        <v>#N/A</v>
      </c>
      <c r="Z650" s="7" t="e">
        <f t="shared" si="309"/>
        <v>#N/A</v>
      </c>
      <c r="AA650" s="7" t="e">
        <f t="shared" si="310"/>
        <v>#N/A</v>
      </c>
      <c r="AB650" s="7">
        <f t="shared" si="323"/>
        <v>352.39239474187355</v>
      </c>
      <c r="AC650" s="7">
        <f t="shared" si="325"/>
        <v>1.0114744228331789</v>
      </c>
      <c r="AD650" s="7" t="e">
        <f t="shared" si="324"/>
        <v>#N/A</v>
      </c>
      <c r="AG650" s="7" t="e">
        <f t="shared" si="315"/>
        <v>#N/A</v>
      </c>
      <c r="AH650" s="7">
        <f t="shared" si="316"/>
        <v>176.19619737093677</v>
      </c>
      <c r="AI650" s="7" t="e">
        <f t="shared" si="317"/>
        <v>#N/A</v>
      </c>
      <c r="AJ650" s="7">
        <f t="shared" si="318"/>
        <v>176.19619737093677</v>
      </c>
      <c r="AK650" s="7" t="e">
        <v>#N/A</v>
      </c>
      <c r="AL650" s="7">
        <v>175.46031177253016</v>
      </c>
      <c r="AN650" s="7" t="e">
        <f t="shared" si="319"/>
        <v>#N/A</v>
      </c>
      <c r="AO650" s="7" t="e">
        <f t="shared" si="320"/>
        <v>#N/A</v>
      </c>
      <c r="AP650" s="7" t="e">
        <v>#N/A</v>
      </c>
      <c r="AQ650" s="7" t="e">
        <v>#N/A</v>
      </c>
    </row>
    <row r="651" spans="1:43" outlineLevel="1">
      <c r="A651" s="95">
        <v>-363</v>
      </c>
      <c r="B651" s="8">
        <f t="shared" si="327"/>
        <v>950997.16388176684</v>
      </c>
      <c r="C651" s="9">
        <f t="shared" si="311"/>
        <v>6204.99964594841</v>
      </c>
      <c r="D651" s="9">
        <f t="shared" si="328"/>
        <v>176.34737733566092</v>
      </c>
      <c r="E651" s="9">
        <f t="shared" si="329"/>
        <v>198.79014044478836</v>
      </c>
      <c r="F651" s="6">
        <f t="shared" si="298"/>
        <v>0</v>
      </c>
      <c r="G651" s="7">
        <f t="shared" si="299"/>
        <v>0</v>
      </c>
      <c r="H651" s="7">
        <f t="shared" si="330"/>
        <v>1</v>
      </c>
      <c r="I651" s="7">
        <f t="shared" si="331"/>
        <v>0</v>
      </c>
      <c r="J651" s="7">
        <f t="shared" si="300"/>
        <v>1</v>
      </c>
      <c r="K651" s="7">
        <f t="shared" si="301"/>
        <v>1</v>
      </c>
      <c r="L651" s="7">
        <f t="shared" si="302"/>
        <v>1</v>
      </c>
      <c r="M651" s="7">
        <f t="shared" si="303"/>
        <v>1</v>
      </c>
      <c r="N651" s="7">
        <f t="shared" si="312"/>
        <v>0</v>
      </c>
      <c r="O651" s="7">
        <f t="shared" si="313"/>
        <v>0</v>
      </c>
      <c r="P651" s="7">
        <f t="shared" si="297"/>
        <v>0</v>
      </c>
      <c r="Q651" s="7" t="e">
        <f t="shared" si="314"/>
        <v>#N/A</v>
      </c>
      <c r="R651" s="7">
        <f t="shared" si="326"/>
        <v>-363</v>
      </c>
      <c r="S651" s="7" t="e">
        <f t="shared" si="304"/>
        <v>#N/A</v>
      </c>
      <c r="T651" s="7">
        <f t="shared" si="305"/>
        <v>176.34737733566092</v>
      </c>
      <c r="U651" s="7" t="e">
        <f t="shared" si="306"/>
        <v>#N/A</v>
      </c>
      <c r="V651" s="7" t="e">
        <f t="shared" si="321"/>
        <v>#N/A</v>
      </c>
      <c r="W651" s="7" t="e">
        <f t="shared" si="322"/>
        <v>#N/A</v>
      </c>
      <c r="X651" s="7" t="e">
        <f t="shared" si="307"/>
        <v>#N/A</v>
      </c>
      <c r="Y651" s="7" t="e">
        <f t="shared" si="308"/>
        <v>#N/A</v>
      </c>
      <c r="Z651" s="7" t="e">
        <f t="shared" si="309"/>
        <v>#N/A</v>
      </c>
      <c r="AA651" s="7" t="e">
        <f t="shared" si="310"/>
        <v>#N/A</v>
      </c>
      <c r="AB651" s="7">
        <f t="shared" si="323"/>
        <v>352.69475467132185</v>
      </c>
      <c r="AC651" s="7">
        <f t="shared" si="325"/>
        <v>1.011363130499622</v>
      </c>
      <c r="AD651" s="7" t="e">
        <f t="shared" si="324"/>
        <v>#N/A</v>
      </c>
      <c r="AG651" s="7" t="e">
        <f t="shared" si="315"/>
        <v>#N/A</v>
      </c>
      <c r="AH651" s="7">
        <f t="shared" si="316"/>
        <v>176.34737733566092</v>
      </c>
      <c r="AI651" s="7" t="e">
        <f t="shared" si="317"/>
        <v>#N/A</v>
      </c>
      <c r="AJ651" s="7">
        <f t="shared" si="318"/>
        <v>176.34737733566092</v>
      </c>
      <c r="AK651" s="7" t="e">
        <v>#N/A</v>
      </c>
      <c r="AL651" s="7">
        <v>175.5951560428866</v>
      </c>
      <c r="AN651" s="7" t="e">
        <f t="shared" si="319"/>
        <v>#N/A</v>
      </c>
      <c r="AO651" s="7" t="e">
        <f t="shared" si="320"/>
        <v>#N/A</v>
      </c>
      <c r="AP651" s="7" t="e">
        <v>#N/A</v>
      </c>
      <c r="AQ651" s="7" t="e">
        <v>#N/A</v>
      </c>
    </row>
    <row r="652" spans="1:43" outlineLevel="1">
      <c r="A652" s="95">
        <v>-362</v>
      </c>
      <c r="B652" s="8">
        <f t="shared" si="327"/>
        <v>963551.37719543348</v>
      </c>
      <c r="C652" s="9">
        <f t="shared" si="311"/>
        <v>6296.6251176495234</v>
      </c>
      <c r="D652" s="9">
        <f t="shared" si="328"/>
        <v>176.4977888246807</v>
      </c>
      <c r="E652" s="9">
        <f t="shared" si="329"/>
        <v>198.73842138072581</v>
      </c>
      <c r="F652" s="6">
        <f t="shared" si="298"/>
        <v>0</v>
      </c>
      <c r="G652" s="7">
        <f t="shared" si="299"/>
        <v>0</v>
      </c>
      <c r="H652" s="7">
        <f t="shared" si="330"/>
        <v>1</v>
      </c>
      <c r="I652" s="7">
        <f t="shared" si="331"/>
        <v>0</v>
      </c>
      <c r="J652" s="7">
        <f t="shared" si="300"/>
        <v>1</v>
      </c>
      <c r="K652" s="7">
        <f t="shared" si="301"/>
        <v>1</v>
      </c>
      <c r="L652" s="7">
        <f t="shared" si="302"/>
        <v>1</v>
      </c>
      <c r="M652" s="7">
        <f t="shared" si="303"/>
        <v>1</v>
      </c>
      <c r="N652" s="7">
        <f t="shared" si="312"/>
        <v>0</v>
      </c>
      <c r="O652" s="7">
        <f t="shared" si="313"/>
        <v>0</v>
      </c>
      <c r="P652" s="7">
        <f t="shared" si="297"/>
        <v>0</v>
      </c>
      <c r="Q652" s="7" t="e">
        <f t="shared" si="314"/>
        <v>#N/A</v>
      </c>
      <c r="R652" s="7">
        <f t="shared" si="326"/>
        <v>-362</v>
      </c>
      <c r="S652" s="7" t="e">
        <f t="shared" si="304"/>
        <v>#N/A</v>
      </c>
      <c r="T652" s="7">
        <f t="shared" si="305"/>
        <v>176.4977888246807</v>
      </c>
      <c r="U652" s="7" t="e">
        <f t="shared" si="306"/>
        <v>#N/A</v>
      </c>
      <c r="V652" s="7" t="e">
        <f t="shared" si="321"/>
        <v>#N/A</v>
      </c>
      <c r="W652" s="7" t="e">
        <f t="shared" si="322"/>
        <v>#N/A</v>
      </c>
      <c r="X652" s="7" t="e">
        <f t="shared" si="307"/>
        <v>#N/A</v>
      </c>
      <c r="Y652" s="7" t="e">
        <f t="shared" si="308"/>
        <v>#N/A</v>
      </c>
      <c r="Z652" s="7" t="e">
        <f t="shared" si="309"/>
        <v>#N/A</v>
      </c>
      <c r="AA652" s="7" t="e">
        <f t="shared" si="310"/>
        <v>#N/A</v>
      </c>
      <c r="AB652" s="7">
        <f t="shared" si="323"/>
        <v>352.99557764936139</v>
      </c>
      <c r="AC652" s="7">
        <f t="shared" si="325"/>
        <v>1.0112485431530398</v>
      </c>
      <c r="AD652" s="7" t="e">
        <f t="shared" si="324"/>
        <v>#N/A</v>
      </c>
      <c r="AG652" s="7" t="e">
        <f t="shared" si="315"/>
        <v>#N/A</v>
      </c>
      <c r="AH652" s="7">
        <f t="shared" si="316"/>
        <v>176.4977888246807</v>
      </c>
      <c r="AI652" s="7" t="e">
        <f t="shared" si="317"/>
        <v>#N/A</v>
      </c>
      <c r="AJ652" s="7">
        <f t="shared" si="318"/>
        <v>176.4977888246807</v>
      </c>
      <c r="AK652" s="7" t="e">
        <v>#N/A</v>
      </c>
      <c r="AL652" s="7">
        <v>175.72949063192573</v>
      </c>
      <c r="AN652" s="7" t="e">
        <f t="shared" si="319"/>
        <v>#N/A</v>
      </c>
      <c r="AO652" s="7" t="e">
        <f t="shared" si="320"/>
        <v>#N/A</v>
      </c>
      <c r="AP652" s="7" t="e">
        <v>#N/A</v>
      </c>
      <c r="AQ652" s="7" t="e">
        <v>#N/A</v>
      </c>
    </row>
    <row r="653" spans="1:43" outlineLevel="1">
      <c r="A653" s="95">
        <v>-361</v>
      </c>
      <c r="B653" s="8">
        <f t="shared" si="327"/>
        <v>976215.6601960659</v>
      </c>
      <c r="C653" s="9">
        <f t="shared" si="311"/>
        <v>6389.1718785454414</v>
      </c>
      <c r="D653" s="9">
        <f t="shared" si="328"/>
        <v>176.64746393596508</v>
      </c>
      <c r="E653" s="9">
        <f t="shared" si="329"/>
        <v>198.68737401623056</v>
      </c>
      <c r="F653" s="6">
        <f t="shared" si="298"/>
        <v>0</v>
      </c>
      <c r="G653" s="7">
        <f t="shared" si="299"/>
        <v>0</v>
      </c>
      <c r="H653" s="7">
        <f t="shared" si="330"/>
        <v>1</v>
      </c>
      <c r="I653" s="7">
        <f t="shared" si="331"/>
        <v>0</v>
      </c>
      <c r="J653" s="7">
        <f t="shared" si="300"/>
        <v>1</v>
      </c>
      <c r="K653" s="7">
        <f t="shared" si="301"/>
        <v>1</v>
      </c>
      <c r="L653" s="7">
        <f t="shared" si="302"/>
        <v>1</v>
      </c>
      <c r="M653" s="7">
        <f t="shared" si="303"/>
        <v>1</v>
      </c>
      <c r="N653" s="7">
        <f t="shared" si="312"/>
        <v>0</v>
      </c>
      <c r="O653" s="7">
        <f t="shared" si="313"/>
        <v>0</v>
      </c>
      <c r="P653" s="7">
        <f t="shared" ref="P653:P716" si="332">IF(AND(L653=1,M653=0),($C$75^2-(A653-$A$93+IF($C$36="yes",$C$44,0)-$C$78-$C$76-$C$75)^2)^0.5+$L$107,0)</f>
        <v>0</v>
      </c>
      <c r="Q653" s="7" t="e">
        <f t="shared" si="314"/>
        <v>#N/A</v>
      </c>
      <c r="R653" s="7">
        <f t="shared" si="326"/>
        <v>-361</v>
      </c>
      <c r="S653" s="7" t="e">
        <f t="shared" si="304"/>
        <v>#N/A</v>
      </c>
      <c r="T653" s="7">
        <f t="shared" si="305"/>
        <v>176.64746393596508</v>
      </c>
      <c r="U653" s="7" t="e">
        <f t="shared" si="306"/>
        <v>#N/A</v>
      </c>
      <c r="V653" s="7" t="e">
        <f t="shared" si="321"/>
        <v>#N/A</v>
      </c>
      <c r="W653" s="7" t="e">
        <f t="shared" si="322"/>
        <v>#N/A</v>
      </c>
      <c r="X653" s="7" t="e">
        <f t="shared" si="307"/>
        <v>#N/A</v>
      </c>
      <c r="Y653" s="7" t="e">
        <f t="shared" si="308"/>
        <v>#N/A</v>
      </c>
      <c r="Z653" s="7" t="e">
        <f t="shared" si="309"/>
        <v>#N/A</v>
      </c>
      <c r="AA653" s="7" t="e">
        <f t="shared" si="310"/>
        <v>#N/A</v>
      </c>
      <c r="AB653" s="7">
        <f t="shared" si="323"/>
        <v>353.29492787193016</v>
      </c>
      <c r="AC653" s="7">
        <f t="shared" si="325"/>
        <v>1.0111392777149901</v>
      </c>
      <c r="AD653" s="7" t="e">
        <f t="shared" si="324"/>
        <v>#N/A</v>
      </c>
      <c r="AG653" s="7" t="e">
        <f t="shared" si="315"/>
        <v>#N/A</v>
      </c>
      <c r="AH653" s="7">
        <f t="shared" si="316"/>
        <v>176.64746393596508</v>
      </c>
      <c r="AI653" s="7" t="e">
        <f t="shared" si="317"/>
        <v>#N/A</v>
      </c>
      <c r="AJ653" s="7">
        <f t="shared" si="318"/>
        <v>176.64746393596508</v>
      </c>
      <c r="AK653" s="7" t="e">
        <v>#N/A</v>
      </c>
      <c r="AL653" s="7">
        <v>175.86330985723433</v>
      </c>
      <c r="AN653" s="7" t="e">
        <f t="shared" si="319"/>
        <v>#N/A</v>
      </c>
      <c r="AO653" s="7" t="e">
        <f t="shared" si="320"/>
        <v>#N/A</v>
      </c>
      <c r="AP653" s="7" t="e">
        <v>#N/A</v>
      </c>
      <c r="AQ653" s="7" t="e">
        <v>#N/A</v>
      </c>
    </row>
    <row r="654" spans="1:43" outlineLevel="1">
      <c r="A654" s="95">
        <v>-360</v>
      </c>
      <c r="B654" s="8">
        <f t="shared" si="327"/>
        <v>988990.49378330121</v>
      </c>
      <c r="C654" s="9">
        <f t="shared" si="311"/>
        <v>6482.6459151717354</v>
      </c>
      <c r="D654" s="9">
        <f t="shared" si="328"/>
        <v>176.79637688249829</v>
      </c>
      <c r="E654" s="9">
        <f t="shared" si="329"/>
        <v>198.63693473950329</v>
      </c>
      <c r="F654" s="6">
        <f t="shared" si="298"/>
        <v>0</v>
      </c>
      <c r="G654" s="7">
        <f t="shared" si="299"/>
        <v>0</v>
      </c>
      <c r="H654" s="7">
        <f t="shared" si="330"/>
        <v>1</v>
      </c>
      <c r="I654" s="7">
        <f t="shared" si="331"/>
        <v>0</v>
      </c>
      <c r="J654" s="7">
        <f t="shared" si="300"/>
        <v>1</v>
      </c>
      <c r="K654" s="7">
        <f t="shared" si="301"/>
        <v>1</v>
      </c>
      <c r="L654" s="7">
        <f t="shared" si="302"/>
        <v>1</v>
      </c>
      <c r="M654" s="7">
        <f t="shared" si="303"/>
        <v>1</v>
      </c>
      <c r="N654" s="7">
        <f t="shared" si="312"/>
        <v>0</v>
      </c>
      <c r="O654" s="7">
        <f t="shared" si="313"/>
        <v>0</v>
      </c>
      <c r="P654" s="7">
        <f t="shared" si="332"/>
        <v>0</v>
      </c>
      <c r="Q654" s="7" t="e">
        <f t="shared" si="314"/>
        <v>#N/A</v>
      </c>
      <c r="R654" s="7">
        <f t="shared" si="326"/>
        <v>-360</v>
      </c>
      <c r="S654" s="7" t="e">
        <f t="shared" si="304"/>
        <v>#N/A</v>
      </c>
      <c r="T654" s="7">
        <f t="shared" si="305"/>
        <v>176.79637688249829</v>
      </c>
      <c r="U654" s="7" t="e">
        <f t="shared" si="306"/>
        <v>#N/A</v>
      </c>
      <c r="V654" s="7" t="e">
        <f t="shared" si="321"/>
        <v>#N/A</v>
      </c>
      <c r="W654" s="7" t="e">
        <f t="shared" si="322"/>
        <v>#N/A</v>
      </c>
      <c r="X654" s="7" t="e">
        <f t="shared" si="307"/>
        <v>#N/A</v>
      </c>
      <c r="Y654" s="7" t="e">
        <f t="shared" si="308"/>
        <v>#N/A</v>
      </c>
      <c r="Z654" s="7" t="e">
        <f t="shared" si="309"/>
        <v>#N/A</v>
      </c>
      <c r="AA654" s="7" t="e">
        <f t="shared" si="310"/>
        <v>#N/A</v>
      </c>
      <c r="AB654" s="7">
        <f t="shared" si="323"/>
        <v>353.59275376499659</v>
      </c>
      <c r="AC654" s="7">
        <f t="shared" si="325"/>
        <v>1.0110267383433558</v>
      </c>
      <c r="AD654" s="7" t="e">
        <f t="shared" si="324"/>
        <v>#N/A</v>
      </c>
      <c r="AG654" s="7" t="e">
        <f t="shared" si="315"/>
        <v>#N/A</v>
      </c>
      <c r="AH654" s="7">
        <f t="shared" si="316"/>
        <v>176.79637688249829</v>
      </c>
      <c r="AI654" s="7" t="e">
        <f t="shared" si="317"/>
        <v>#N/A</v>
      </c>
      <c r="AJ654" s="7">
        <f t="shared" si="318"/>
        <v>176.79637688249829</v>
      </c>
      <c r="AK654" s="7" t="e">
        <v>#N/A</v>
      </c>
      <c r="AL654" s="7">
        <v>175.9966386004611</v>
      </c>
      <c r="AN654" s="7" t="e">
        <f t="shared" si="319"/>
        <v>#N/A</v>
      </c>
      <c r="AO654" s="7" t="e">
        <f t="shared" si="320"/>
        <v>#N/A</v>
      </c>
      <c r="AP654" s="7" t="e">
        <v>#N/A</v>
      </c>
      <c r="AQ654" s="7" t="e">
        <v>#N/A</v>
      </c>
    </row>
    <row r="655" spans="1:43" outlineLevel="1">
      <c r="A655" s="95">
        <v>-359</v>
      </c>
      <c r="B655" s="8">
        <f t="shared" si="327"/>
        <v>1001876.3581243546</v>
      </c>
      <c r="C655" s="9">
        <f t="shared" si="311"/>
        <v>6577.0491592000953</v>
      </c>
      <c r="D655" s="9">
        <f t="shared" si="328"/>
        <v>176.94455981280399</v>
      </c>
      <c r="E655" s="9">
        <f t="shared" si="329"/>
        <v>198.58710097390107</v>
      </c>
      <c r="F655" s="6">
        <f t="shared" si="298"/>
        <v>0</v>
      </c>
      <c r="G655" s="7">
        <f t="shared" si="299"/>
        <v>0</v>
      </c>
      <c r="H655" s="7">
        <f t="shared" si="330"/>
        <v>1</v>
      </c>
      <c r="I655" s="7">
        <f t="shared" si="331"/>
        <v>0</v>
      </c>
      <c r="J655" s="7">
        <f t="shared" si="300"/>
        <v>1</v>
      </c>
      <c r="K655" s="7">
        <f t="shared" si="301"/>
        <v>1</v>
      </c>
      <c r="L655" s="7">
        <f t="shared" si="302"/>
        <v>1</v>
      </c>
      <c r="M655" s="7">
        <f t="shared" si="303"/>
        <v>1</v>
      </c>
      <c r="N655" s="7">
        <f t="shared" si="312"/>
        <v>0</v>
      </c>
      <c r="O655" s="7">
        <f t="shared" si="313"/>
        <v>0</v>
      </c>
      <c r="P655" s="7">
        <f t="shared" si="332"/>
        <v>0</v>
      </c>
      <c r="Q655" s="7" t="e">
        <f t="shared" si="314"/>
        <v>#N/A</v>
      </c>
      <c r="R655" s="7">
        <f t="shared" si="326"/>
        <v>-359</v>
      </c>
      <c r="S655" s="7" t="e">
        <f t="shared" si="304"/>
        <v>#N/A</v>
      </c>
      <c r="T655" s="7">
        <f t="shared" si="305"/>
        <v>176.94455981280399</v>
      </c>
      <c r="U655" s="7" t="e">
        <f t="shared" si="306"/>
        <v>#N/A</v>
      </c>
      <c r="V655" s="7" t="e">
        <f t="shared" si="321"/>
        <v>#N/A</v>
      </c>
      <c r="W655" s="7" t="e">
        <f t="shared" si="322"/>
        <v>#N/A</v>
      </c>
      <c r="X655" s="7" t="e">
        <f t="shared" si="307"/>
        <v>#N/A</v>
      </c>
      <c r="Y655" s="7" t="e">
        <f t="shared" si="308"/>
        <v>#N/A</v>
      </c>
      <c r="Z655" s="7" t="e">
        <f t="shared" si="309"/>
        <v>#N/A</v>
      </c>
      <c r="AA655" s="7" t="e">
        <f t="shared" si="310"/>
        <v>#N/A</v>
      </c>
      <c r="AB655" s="7">
        <f t="shared" si="323"/>
        <v>353.88911962560798</v>
      </c>
      <c r="AC655" s="7">
        <f t="shared" si="325"/>
        <v>1.0109194729719979</v>
      </c>
      <c r="AD655" s="7" t="e">
        <f t="shared" si="324"/>
        <v>#N/A</v>
      </c>
      <c r="AG655" s="7" t="e">
        <f t="shared" si="315"/>
        <v>#N/A</v>
      </c>
      <c r="AH655" s="7">
        <f t="shared" si="316"/>
        <v>176.94455981280399</v>
      </c>
      <c r="AI655" s="7" t="e">
        <f t="shared" si="317"/>
        <v>#N/A</v>
      </c>
      <c r="AJ655" s="7">
        <f t="shared" si="318"/>
        <v>176.94455981280399</v>
      </c>
      <c r="AK655" s="7" t="e">
        <v>#N/A</v>
      </c>
      <c r="AL655" s="7">
        <v>176.12944879566203</v>
      </c>
      <c r="AN655" s="7" t="e">
        <f t="shared" si="319"/>
        <v>#N/A</v>
      </c>
      <c r="AO655" s="7" t="e">
        <f t="shared" si="320"/>
        <v>#N/A</v>
      </c>
      <c r="AP655" s="7" t="e">
        <v>#N/A</v>
      </c>
      <c r="AQ655" s="7" t="e">
        <v>#N/A</v>
      </c>
    </row>
    <row r="656" spans="1:43" outlineLevel="1">
      <c r="A656" s="95">
        <v>-358</v>
      </c>
      <c r="B656" s="8">
        <f t="shared" si="327"/>
        <v>1014873.4855493495</v>
      </c>
      <c r="C656" s="9">
        <f t="shared" si="311"/>
        <v>6672.3875812318438</v>
      </c>
      <c r="D656" s="9">
        <f t="shared" si="328"/>
        <v>177.09200141103233</v>
      </c>
      <c r="E656" s="9">
        <f t="shared" si="329"/>
        <v>198.53787014278052</v>
      </c>
      <c r="F656" s="6">
        <f t="shared" si="298"/>
        <v>0</v>
      </c>
      <c r="G656" s="7">
        <f t="shared" si="299"/>
        <v>0</v>
      </c>
      <c r="H656" s="7">
        <f t="shared" si="330"/>
        <v>1</v>
      </c>
      <c r="I656" s="7">
        <f t="shared" si="331"/>
        <v>0</v>
      </c>
      <c r="J656" s="7">
        <f t="shared" si="300"/>
        <v>1</v>
      </c>
      <c r="K656" s="7">
        <f t="shared" si="301"/>
        <v>1</v>
      </c>
      <c r="L656" s="7">
        <f t="shared" si="302"/>
        <v>1</v>
      </c>
      <c r="M656" s="7">
        <f t="shared" si="303"/>
        <v>1</v>
      </c>
      <c r="N656" s="7">
        <f t="shared" si="312"/>
        <v>0</v>
      </c>
      <c r="O656" s="7">
        <f t="shared" si="313"/>
        <v>0</v>
      </c>
      <c r="P656" s="7">
        <f t="shared" si="332"/>
        <v>0</v>
      </c>
      <c r="Q656" s="7" t="e">
        <f t="shared" si="314"/>
        <v>#N/A</v>
      </c>
      <c r="R656" s="7">
        <f t="shared" si="326"/>
        <v>-358</v>
      </c>
      <c r="S656" s="7" t="e">
        <f t="shared" si="304"/>
        <v>#N/A</v>
      </c>
      <c r="T656" s="7">
        <f t="shared" si="305"/>
        <v>177.09200141103233</v>
      </c>
      <c r="U656" s="7" t="e">
        <f t="shared" si="306"/>
        <v>#N/A</v>
      </c>
      <c r="V656" s="7" t="e">
        <f t="shared" si="321"/>
        <v>#N/A</v>
      </c>
      <c r="W656" s="7" t="e">
        <f t="shared" si="322"/>
        <v>#N/A</v>
      </c>
      <c r="X656" s="7" t="e">
        <f t="shared" si="307"/>
        <v>#N/A</v>
      </c>
      <c r="Y656" s="7" t="e">
        <f t="shared" si="308"/>
        <v>#N/A</v>
      </c>
      <c r="Z656" s="7" t="e">
        <f t="shared" si="309"/>
        <v>#N/A</v>
      </c>
      <c r="AA656" s="7" t="e">
        <f t="shared" si="310"/>
        <v>#N/A</v>
      </c>
      <c r="AB656" s="7">
        <f t="shared" si="323"/>
        <v>354.18400282206466</v>
      </c>
      <c r="AC656" s="7">
        <f t="shared" si="325"/>
        <v>1.0108110727965574</v>
      </c>
      <c r="AD656" s="7" t="e">
        <f t="shared" si="324"/>
        <v>#N/A</v>
      </c>
      <c r="AG656" s="7" t="e">
        <f t="shared" si="315"/>
        <v>#N/A</v>
      </c>
      <c r="AH656" s="7">
        <f t="shared" si="316"/>
        <v>177.09200141103233</v>
      </c>
      <c r="AI656" s="7" t="e">
        <f t="shared" si="317"/>
        <v>#N/A</v>
      </c>
      <c r="AJ656" s="7">
        <f t="shared" si="318"/>
        <v>177.09200141103233</v>
      </c>
      <c r="AK656" s="7" t="e">
        <v>#N/A</v>
      </c>
      <c r="AL656" s="7">
        <v>176.26176531293839</v>
      </c>
      <c r="AN656" s="7" t="e">
        <f t="shared" si="319"/>
        <v>#N/A</v>
      </c>
      <c r="AO656" s="7" t="e">
        <f t="shared" si="320"/>
        <v>#N/A</v>
      </c>
      <c r="AP656" s="7" t="e">
        <v>#N/A</v>
      </c>
      <c r="AQ656" s="7" t="e">
        <v>#N/A</v>
      </c>
    </row>
    <row r="657" spans="1:43" outlineLevel="1">
      <c r="A657" s="95">
        <v>-357</v>
      </c>
      <c r="B657" s="8">
        <f t="shared" si="327"/>
        <v>1027982.85171215</v>
      </c>
      <c r="C657" s="9">
        <f t="shared" si="311"/>
        <v>6768.6658108433567</v>
      </c>
      <c r="D657" s="9">
        <f t="shared" si="328"/>
        <v>177.23869031131343</v>
      </c>
      <c r="E657" s="9">
        <f t="shared" si="329"/>
        <v>198.48917863434261</v>
      </c>
      <c r="F657" s="6">
        <f t="shared" si="298"/>
        <v>0</v>
      </c>
      <c r="G657" s="7">
        <f t="shared" si="299"/>
        <v>0</v>
      </c>
      <c r="H657" s="7">
        <f t="shared" si="330"/>
        <v>1</v>
      </c>
      <c r="I657" s="7">
        <f t="shared" si="331"/>
        <v>0</v>
      </c>
      <c r="J657" s="7">
        <f t="shared" si="300"/>
        <v>1</v>
      </c>
      <c r="K657" s="7">
        <f t="shared" si="301"/>
        <v>1</v>
      </c>
      <c r="L657" s="7">
        <f t="shared" si="302"/>
        <v>1</v>
      </c>
      <c r="M657" s="7">
        <f t="shared" si="303"/>
        <v>1</v>
      </c>
      <c r="N657" s="7">
        <f t="shared" si="312"/>
        <v>0</v>
      </c>
      <c r="O657" s="7">
        <f t="shared" si="313"/>
        <v>0</v>
      </c>
      <c r="P657" s="7">
        <f t="shared" si="332"/>
        <v>0</v>
      </c>
      <c r="Q657" s="7" t="e">
        <f t="shared" si="314"/>
        <v>#N/A</v>
      </c>
      <c r="R657" s="7">
        <f t="shared" si="326"/>
        <v>-357</v>
      </c>
      <c r="S657" s="7" t="e">
        <f t="shared" si="304"/>
        <v>#N/A</v>
      </c>
      <c r="T657" s="7">
        <f t="shared" si="305"/>
        <v>177.23869031131343</v>
      </c>
      <c r="U657" s="7" t="e">
        <f t="shared" si="306"/>
        <v>#N/A</v>
      </c>
      <c r="V657" s="7" t="e">
        <f t="shared" si="321"/>
        <v>#N/A</v>
      </c>
      <c r="W657" s="7" t="e">
        <f t="shared" si="322"/>
        <v>#N/A</v>
      </c>
      <c r="X657" s="7" t="e">
        <f t="shared" si="307"/>
        <v>#N/A</v>
      </c>
      <c r="Y657" s="7" t="e">
        <f t="shared" si="308"/>
        <v>#N/A</v>
      </c>
      <c r="Z657" s="7" t="e">
        <f t="shared" si="309"/>
        <v>#N/A</v>
      </c>
      <c r="AA657" s="7" t="e">
        <f t="shared" si="310"/>
        <v>#N/A</v>
      </c>
      <c r="AB657" s="7">
        <f t="shared" si="323"/>
        <v>354.47738062262687</v>
      </c>
      <c r="AC657" s="7">
        <f t="shared" si="325"/>
        <v>1.010701555092145</v>
      </c>
      <c r="AD657" s="7" t="e">
        <f t="shared" si="324"/>
        <v>#N/A</v>
      </c>
      <c r="AG657" s="7" t="e">
        <f t="shared" si="315"/>
        <v>#N/A</v>
      </c>
      <c r="AH657" s="7">
        <f t="shared" si="316"/>
        <v>177.23869031131343</v>
      </c>
      <c r="AI657" s="7" t="e">
        <f t="shared" si="317"/>
        <v>#N/A</v>
      </c>
      <c r="AJ657" s="7">
        <f t="shared" si="318"/>
        <v>177.23869031131343</v>
      </c>
      <c r="AK657" s="7" t="e">
        <v>#N/A</v>
      </c>
      <c r="AL657" s="7">
        <v>176.39358255070877</v>
      </c>
      <c r="AN657" s="7" t="e">
        <f t="shared" si="319"/>
        <v>#N/A</v>
      </c>
      <c r="AO657" s="7" t="e">
        <f t="shared" si="320"/>
        <v>#N/A</v>
      </c>
      <c r="AP657" s="7" t="e">
        <v>#N/A</v>
      </c>
      <c r="AQ657" s="7" t="e">
        <v>#N/A</v>
      </c>
    </row>
    <row r="658" spans="1:43" outlineLevel="1">
      <c r="A658" s="95">
        <v>-356</v>
      </c>
      <c r="B658" s="8">
        <f t="shared" si="327"/>
        <v>1041204.6910743713</v>
      </c>
      <c r="C658" s="9">
        <f t="shared" si="311"/>
        <v>6865.8898991021961</v>
      </c>
      <c r="D658" s="9">
        <f t="shared" si="328"/>
        <v>177.38465873720122</v>
      </c>
      <c r="E658" s="9">
        <f t="shared" si="329"/>
        <v>198.44114594225644</v>
      </c>
      <c r="F658" s="6">
        <f t="shared" si="298"/>
        <v>0</v>
      </c>
      <c r="G658" s="7">
        <f t="shared" si="299"/>
        <v>0</v>
      </c>
      <c r="H658" s="7">
        <f t="shared" si="330"/>
        <v>1</v>
      </c>
      <c r="I658" s="7">
        <f t="shared" si="331"/>
        <v>0</v>
      </c>
      <c r="J658" s="7">
        <f t="shared" si="300"/>
        <v>1</v>
      </c>
      <c r="K658" s="7">
        <f t="shared" si="301"/>
        <v>1</v>
      </c>
      <c r="L658" s="7">
        <f t="shared" si="302"/>
        <v>1</v>
      </c>
      <c r="M658" s="7">
        <f t="shared" si="303"/>
        <v>1</v>
      </c>
      <c r="N658" s="7">
        <f t="shared" si="312"/>
        <v>0</v>
      </c>
      <c r="O658" s="7">
        <f t="shared" si="313"/>
        <v>0</v>
      </c>
      <c r="P658" s="7">
        <f t="shared" si="332"/>
        <v>0</v>
      </c>
      <c r="Q658" s="7" t="e">
        <f t="shared" si="314"/>
        <v>#N/A</v>
      </c>
      <c r="R658" s="7">
        <f t="shared" si="326"/>
        <v>-356</v>
      </c>
      <c r="S658" s="7" t="e">
        <f t="shared" si="304"/>
        <v>#N/A</v>
      </c>
      <c r="T658" s="7">
        <f t="shared" si="305"/>
        <v>177.38465873720122</v>
      </c>
      <c r="U658" s="7" t="e">
        <f t="shared" si="306"/>
        <v>#N/A</v>
      </c>
      <c r="V658" s="7" t="e">
        <f t="shared" si="321"/>
        <v>#N/A</v>
      </c>
      <c r="W658" s="7" t="e">
        <f t="shared" si="322"/>
        <v>#N/A</v>
      </c>
      <c r="X658" s="7" t="e">
        <f t="shared" si="307"/>
        <v>#N/A</v>
      </c>
      <c r="Y658" s="7" t="e">
        <f t="shared" si="308"/>
        <v>#N/A</v>
      </c>
      <c r="Z658" s="7" t="e">
        <f t="shared" si="309"/>
        <v>#N/A</v>
      </c>
      <c r="AA658" s="7" t="e">
        <f t="shared" si="310"/>
        <v>#N/A</v>
      </c>
      <c r="AB658" s="7">
        <f t="shared" si="323"/>
        <v>354.76931747440244</v>
      </c>
      <c r="AC658" s="7">
        <f t="shared" si="325"/>
        <v>1.0105972399310017</v>
      </c>
      <c r="AD658" s="7" t="e">
        <f t="shared" si="324"/>
        <v>#N/A</v>
      </c>
      <c r="AG658" s="7" t="e">
        <f t="shared" si="315"/>
        <v>#N/A</v>
      </c>
      <c r="AH658" s="7">
        <f t="shared" si="316"/>
        <v>177.38465873720122</v>
      </c>
      <c r="AI658" s="7" t="e">
        <f t="shared" si="317"/>
        <v>#N/A</v>
      </c>
      <c r="AJ658" s="7">
        <f t="shared" si="318"/>
        <v>177.38465873720122</v>
      </c>
      <c r="AK658" s="7" t="e">
        <v>#N/A</v>
      </c>
      <c r="AL658" s="7">
        <v>176.52490289176421</v>
      </c>
      <c r="AN658" s="7" t="e">
        <f t="shared" si="319"/>
        <v>#N/A</v>
      </c>
      <c r="AO658" s="7" t="e">
        <f t="shared" si="320"/>
        <v>#N/A</v>
      </c>
      <c r="AP658" s="7" t="e">
        <v>#N/A</v>
      </c>
      <c r="AQ658" s="7" t="e">
        <v>#N/A</v>
      </c>
    </row>
    <row r="659" spans="1:43" outlineLevel="1">
      <c r="A659" s="95">
        <v>-355</v>
      </c>
      <c r="B659" s="8">
        <f t="shared" si="327"/>
        <v>1054539.4838032287</v>
      </c>
      <c r="C659" s="9">
        <f t="shared" si="311"/>
        <v>6964.0616489339609</v>
      </c>
      <c r="D659" s="9">
        <f t="shared" si="328"/>
        <v>177.52988077662934</v>
      </c>
      <c r="E659" s="9">
        <f t="shared" si="329"/>
        <v>198.393708454723</v>
      </c>
      <c r="F659" s="6">
        <f t="shared" si="298"/>
        <v>0</v>
      </c>
      <c r="G659" s="7">
        <f t="shared" si="299"/>
        <v>0</v>
      </c>
      <c r="H659" s="7">
        <f t="shared" si="330"/>
        <v>1</v>
      </c>
      <c r="I659" s="7">
        <f t="shared" si="331"/>
        <v>0</v>
      </c>
      <c r="J659" s="7">
        <f t="shared" si="300"/>
        <v>1</v>
      </c>
      <c r="K659" s="7">
        <f t="shared" si="301"/>
        <v>1</v>
      </c>
      <c r="L659" s="7">
        <f t="shared" si="302"/>
        <v>1</v>
      </c>
      <c r="M659" s="7">
        <f t="shared" si="303"/>
        <v>1</v>
      </c>
      <c r="N659" s="7">
        <f t="shared" si="312"/>
        <v>0</v>
      </c>
      <c r="O659" s="7">
        <f t="shared" si="313"/>
        <v>0</v>
      </c>
      <c r="P659" s="7">
        <f t="shared" si="332"/>
        <v>0</v>
      </c>
      <c r="Q659" s="7" t="e">
        <f t="shared" si="314"/>
        <v>#N/A</v>
      </c>
      <c r="R659" s="7">
        <f t="shared" si="326"/>
        <v>-355</v>
      </c>
      <c r="S659" s="7" t="e">
        <f t="shared" si="304"/>
        <v>#N/A</v>
      </c>
      <c r="T659" s="7">
        <f t="shared" si="305"/>
        <v>177.52988077662934</v>
      </c>
      <c r="U659" s="7" t="e">
        <f t="shared" si="306"/>
        <v>#N/A</v>
      </c>
      <c r="V659" s="7" t="e">
        <f t="shared" si="321"/>
        <v>#N/A</v>
      </c>
      <c r="W659" s="7" t="e">
        <f t="shared" si="322"/>
        <v>#N/A</v>
      </c>
      <c r="X659" s="7" t="e">
        <f t="shared" si="307"/>
        <v>#N/A</v>
      </c>
      <c r="Y659" s="7" t="e">
        <f t="shared" si="308"/>
        <v>#N/A</v>
      </c>
      <c r="Z659" s="7" t="e">
        <f t="shared" si="309"/>
        <v>#N/A</v>
      </c>
      <c r="AA659" s="7" t="e">
        <f t="shared" si="310"/>
        <v>#N/A</v>
      </c>
      <c r="AB659" s="7">
        <f t="shared" si="323"/>
        <v>355.05976155325868</v>
      </c>
      <c r="AC659" s="7">
        <f t="shared" si="325"/>
        <v>1.0104897034288189</v>
      </c>
      <c r="AD659" s="7" t="e">
        <f t="shared" si="324"/>
        <v>#N/A</v>
      </c>
      <c r="AG659" s="7" t="e">
        <f t="shared" si="315"/>
        <v>#N/A</v>
      </c>
      <c r="AH659" s="7">
        <f t="shared" si="316"/>
        <v>177.52988077662934</v>
      </c>
      <c r="AI659" s="7" t="e">
        <f t="shared" si="317"/>
        <v>#N/A</v>
      </c>
      <c r="AJ659" s="7">
        <f t="shared" si="318"/>
        <v>177.52988077662934</v>
      </c>
      <c r="AK659" s="7" t="e">
        <v>#N/A</v>
      </c>
      <c r="AL659" s="7">
        <v>176.65572072312293</v>
      </c>
      <c r="AN659" s="7" t="e">
        <f t="shared" si="319"/>
        <v>#N/A</v>
      </c>
      <c r="AO659" s="7" t="e">
        <f t="shared" si="320"/>
        <v>#N/A</v>
      </c>
      <c r="AP659" s="7" t="e">
        <v>#N/A</v>
      </c>
      <c r="AQ659" s="7" t="e">
        <v>#N/A</v>
      </c>
    </row>
    <row r="660" spans="1:43" outlineLevel="1">
      <c r="A660" s="95">
        <v>-354</v>
      </c>
      <c r="B660" s="8">
        <f t="shared" si="327"/>
        <v>1067987.710798359</v>
      </c>
      <c r="C660" s="9">
        <f t="shared" si="311"/>
        <v>7063.1870951540768</v>
      </c>
      <c r="D660" s="9">
        <f t="shared" si="328"/>
        <v>177.6743887026376</v>
      </c>
      <c r="E660" s="9">
        <f t="shared" si="329"/>
        <v>198.34686359509888</v>
      </c>
      <c r="F660" s="6">
        <f t="shared" si="298"/>
        <v>0</v>
      </c>
      <c r="G660" s="7">
        <f t="shared" si="299"/>
        <v>0</v>
      </c>
      <c r="H660" s="7">
        <f t="shared" si="330"/>
        <v>1</v>
      </c>
      <c r="I660" s="7">
        <f t="shared" si="331"/>
        <v>0</v>
      </c>
      <c r="J660" s="7">
        <f t="shared" si="300"/>
        <v>1</v>
      </c>
      <c r="K660" s="7">
        <f t="shared" si="301"/>
        <v>1</v>
      </c>
      <c r="L660" s="7">
        <f t="shared" si="302"/>
        <v>1</v>
      </c>
      <c r="M660" s="7">
        <f t="shared" si="303"/>
        <v>1</v>
      </c>
      <c r="N660" s="7">
        <f t="shared" si="312"/>
        <v>0</v>
      </c>
      <c r="O660" s="7">
        <f t="shared" si="313"/>
        <v>0</v>
      </c>
      <c r="P660" s="7">
        <f t="shared" si="332"/>
        <v>0</v>
      </c>
      <c r="Q660" s="7" t="e">
        <f t="shared" si="314"/>
        <v>#N/A</v>
      </c>
      <c r="R660" s="7">
        <f t="shared" si="326"/>
        <v>-354</v>
      </c>
      <c r="S660" s="7" t="e">
        <f t="shared" si="304"/>
        <v>#N/A</v>
      </c>
      <c r="T660" s="7">
        <f t="shared" si="305"/>
        <v>177.6743887026376</v>
      </c>
      <c r="U660" s="7" t="e">
        <f t="shared" si="306"/>
        <v>#N/A</v>
      </c>
      <c r="V660" s="7" t="e">
        <f t="shared" si="321"/>
        <v>#N/A</v>
      </c>
      <c r="W660" s="7" t="e">
        <f t="shared" si="322"/>
        <v>#N/A</v>
      </c>
      <c r="X660" s="7" t="e">
        <f t="shared" si="307"/>
        <v>#N/A</v>
      </c>
      <c r="Y660" s="7" t="e">
        <f t="shared" si="308"/>
        <v>#N/A</v>
      </c>
      <c r="Z660" s="7" t="e">
        <f t="shared" si="309"/>
        <v>#N/A</v>
      </c>
      <c r="AA660" s="7" t="e">
        <f t="shared" si="310"/>
        <v>#N/A</v>
      </c>
      <c r="AB660" s="7">
        <f t="shared" si="323"/>
        <v>355.3487774052752</v>
      </c>
      <c r="AC660" s="7">
        <f t="shared" si="325"/>
        <v>1.0103873221093032</v>
      </c>
      <c r="AD660" s="7" t="e">
        <f t="shared" si="324"/>
        <v>#N/A</v>
      </c>
      <c r="AG660" s="7" t="e">
        <f t="shared" si="315"/>
        <v>#N/A</v>
      </c>
      <c r="AH660" s="7">
        <f t="shared" si="316"/>
        <v>177.6743887026376</v>
      </c>
      <c r="AI660" s="7" t="e">
        <f t="shared" si="317"/>
        <v>#N/A</v>
      </c>
      <c r="AJ660" s="7">
        <f t="shared" si="318"/>
        <v>177.6743887026376</v>
      </c>
      <c r="AK660" s="7" t="e">
        <v>#N/A</v>
      </c>
      <c r="AL660" s="7">
        <v>176.78606099468828</v>
      </c>
      <c r="AN660" s="7" t="e">
        <f t="shared" si="319"/>
        <v>#N/A</v>
      </c>
      <c r="AO660" s="7" t="e">
        <f t="shared" si="320"/>
        <v>#N/A</v>
      </c>
      <c r="AP660" s="7" t="e">
        <v>#N/A</v>
      </c>
      <c r="AQ660" s="7" t="e">
        <v>#N/A</v>
      </c>
    </row>
    <row r="661" spans="1:43" outlineLevel="1">
      <c r="A661" s="95">
        <v>-353</v>
      </c>
      <c r="B661" s="8">
        <f t="shared" si="327"/>
        <v>1081549.5933508126</v>
      </c>
      <c r="C661" s="9">
        <f t="shared" si="311"/>
        <v>7163.2708673389161</v>
      </c>
      <c r="D661" s="9">
        <f t="shared" si="328"/>
        <v>177.81815655388752</v>
      </c>
      <c r="E661" s="9">
        <f t="shared" si="329"/>
        <v>198.30060878674118</v>
      </c>
      <c r="F661" s="6">
        <f t="shared" si="298"/>
        <v>0</v>
      </c>
      <c r="G661" s="7">
        <f t="shared" si="299"/>
        <v>0</v>
      </c>
      <c r="H661" s="7">
        <f t="shared" si="330"/>
        <v>1</v>
      </c>
      <c r="I661" s="7">
        <f t="shared" si="331"/>
        <v>0</v>
      </c>
      <c r="J661" s="7">
        <f t="shared" si="300"/>
        <v>1</v>
      </c>
      <c r="K661" s="7">
        <f t="shared" si="301"/>
        <v>1</v>
      </c>
      <c r="L661" s="7">
        <f t="shared" si="302"/>
        <v>1</v>
      </c>
      <c r="M661" s="7">
        <f t="shared" si="303"/>
        <v>1</v>
      </c>
      <c r="N661" s="7">
        <f t="shared" si="312"/>
        <v>0</v>
      </c>
      <c r="O661" s="7">
        <f t="shared" si="313"/>
        <v>0</v>
      </c>
      <c r="P661" s="7">
        <f t="shared" si="332"/>
        <v>0</v>
      </c>
      <c r="Q661" s="7" t="e">
        <f t="shared" si="314"/>
        <v>#N/A</v>
      </c>
      <c r="R661" s="7">
        <f t="shared" si="326"/>
        <v>-353</v>
      </c>
      <c r="S661" s="7" t="e">
        <f t="shared" si="304"/>
        <v>#N/A</v>
      </c>
      <c r="T661" s="7">
        <f t="shared" si="305"/>
        <v>177.81815655388752</v>
      </c>
      <c r="U661" s="7" t="e">
        <f t="shared" si="306"/>
        <v>#N/A</v>
      </c>
      <c r="V661" s="7" t="e">
        <f t="shared" si="321"/>
        <v>#N/A</v>
      </c>
      <c r="W661" s="7" t="e">
        <f t="shared" si="322"/>
        <v>#N/A</v>
      </c>
      <c r="X661" s="7" t="e">
        <f t="shared" si="307"/>
        <v>#N/A</v>
      </c>
      <c r="Y661" s="7" t="e">
        <f t="shared" si="308"/>
        <v>#N/A</v>
      </c>
      <c r="Z661" s="7" t="e">
        <f t="shared" si="309"/>
        <v>#N/A</v>
      </c>
      <c r="AA661" s="7" t="e">
        <f t="shared" si="310"/>
        <v>#N/A</v>
      </c>
      <c r="AB661" s="7">
        <f t="shared" si="323"/>
        <v>355.63631310777504</v>
      </c>
      <c r="AC661" s="7">
        <f t="shared" si="325"/>
        <v>1.0102817404333402</v>
      </c>
      <c r="AD661" s="7" t="e">
        <f t="shared" si="324"/>
        <v>#N/A</v>
      </c>
      <c r="AG661" s="7" t="e">
        <f t="shared" si="315"/>
        <v>#N/A</v>
      </c>
      <c r="AH661" s="7">
        <f t="shared" si="316"/>
        <v>177.81815655388752</v>
      </c>
      <c r="AI661" s="7" t="e">
        <f t="shared" si="317"/>
        <v>#N/A</v>
      </c>
      <c r="AJ661" s="7">
        <f t="shared" si="318"/>
        <v>177.81815655388752</v>
      </c>
      <c r="AK661" s="7" t="e">
        <v>#N/A</v>
      </c>
      <c r="AL661" s="7">
        <v>176.91589550371282</v>
      </c>
      <c r="AN661" s="7" t="e">
        <f t="shared" si="319"/>
        <v>#N/A</v>
      </c>
      <c r="AO661" s="7" t="e">
        <f t="shared" si="320"/>
        <v>#N/A</v>
      </c>
      <c r="AP661" s="7" t="e">
        <v>#N/A</v>
      </c>
      <c r="AQ661" s="7" t="e">
        <v>#N/A</v>
      </c>
    </row>
    <row r="662" spans="1:43" outlineLevel="1">
      <c r="A662" s="95">
        <v>-352</v>
      </c>
      <c r="B662" s="8">
        <f t="shared" si="327"/>
        <v>1095226.1289026211</v>
      </c>
      <c r="C662" s="9">
        <f t="shared" si="311"/>
        <v>7264.317595064851</v>
      </c>
      <c r="D662" s="9">
        <f t="shared" si="328"/>
        <v>177.96121665247728</v>
      </c>
      <c r="E662" s="9">
        <f t="shared" si="329"/>
        <v>198.25488041785056</v>
      </c>
      <c r="F662" s="6">
        <f t="shared" si="298"/>
        <v>0</v>
      </c>
      <c r="G662" s="7">
        <f t="shared" si="299"/>
        <v>0</v>
      </c>
      <c r="H662" s="7">
        <f t="shared" si="330"/>
        <v>1</v>
      </c>
      <c r="I662" s="7">
        <f t="shared" si="331"/>
        <v>0</v>
      </c>
      <c r="J662" s="7">
        <f t="shared" si="300"/>
        <v>1</v>
      </c>
      <c r="K662" s="7">
        <f t="shared" si="301"/>
        <v>1</v>
      </c>
      <c r="L662" s="7">
        <f t="shared" si="302"/>
        <v>1</v>
      </c>
      <c r="M662" s="7">
        <f t="shared" si="303"/>
        <v>1</v>
      </c>
      <c r="N662" s="7">
        <f t="shared" si="312"/>
        <v>0</v>
      </c>
      <c r="O662" s="7">
        <f t="shared" si="313"/>
        <v>0</v>
      </c>
      <c r="P662" s="7">
        <f t="shared" si="332"/>
        <v>0</v>
      </c>
      <c r="Q662" s="7" t="e">
        <f t="shared" si="314"/>
        <v>#N/A</v>
      </c>
      <c r="R662" s="7">
        <f t="shared" si="326"/>
        <v>-352</v>
      </c>
      <c r="S662" s="7" t="e">
        <f t="shared" si="304"/>
        <v>#N/A</v>
      </c>
      <c r="T662" s="7">
        <f t="shared" si="305"/>
        <v>177.96121665247728</v>
      </c>
      <c r="U662" s="7" t="e">
        <f t="shared" si="306"/>
        <v>#N/A</v>
      </c>
      <c r="V662" s="7" t="e">
        <f t="shared" si="321"/>
        <v>#N/A</v>
      </c>
      <c r="W662" s="7" t="e">
        <f t="shared" si="322"/>
        <v>#N/A</v>
      </c>
      <c r="X662" s="7" t="e">
        <f t="shared" si="307"/>
        <v>#N/A</v>
      </c>
      <c r="Y662" s="7" t="e">
        <f t="shared" si="308"/>
        <v>#N/A</v>
      </c>
      <c r="Z662" s="7" t="e">
        <f t="shared" si="309"/>
        <v>#N/A</v>
      </c>
      <c r="AA662" s="7" t="e">
        <f t="shared" si="310"/>
        <v>#N/A</v>
      </c>
      <c r="AB662" s="7">
        <f t="shared" si="323"/>
        <v>355.92243330495455</v>
      </c>
      <c r="AC662" s="7">
        <f t="shared" si="325"/>
        <v>1.0101812668073542</v>
      </c>
      <c r="AD662" s="7" t="e">
        <f t="shared" si="324"/>
        <v>#N/A</v>
      </c>
      <c r="AG662" s="7" t="e">
        <f t="shared" si="315"/>
        <v>#N/A</v>
      </c>
      <c r="AH662" s="7">
        <f t="shared" si="316"/>
        <v>177.96121665247728</v>
      </c>
      <c r="AI662" s="7" t="e">
        <f t="shared" si="317"/>
        <v>#N/A</v>
      </c>
      <c r="AJ662" s="7">
        <f t="shared" si="318"/>
        <v>177.96121665247728</v>
      </c>
      <c r="AK662" s="7" t="e">
        <v>#N/A</v>
      </c>
      <c r="AL662" s="7">
        <v>177.04524918884658</v>
      </c>
      <c r="AN662" s="7" t="e">
        <f t="shared" si="319"/>
        <v>#N/A</v>
      </c>
      <c r="AO662" s="7" t="e">
        <f t="shared" si="320"/>
        <v>#N/A</v>
      </c>
      <c r="AP662" s="7" t="e">
        <v>#N/A</v>
      </c>
      <c r="AQ662" s="7" t="e">
        <v>#N/A</v>
      </c>
    </row>
    <row r="663" spans="1:43" outlineLevel="1">
      <c r="A663" s="95">
        <v>-351</v>
      </c>
      <c r="B663" s="8">
        <f t="shared" si="327"/>
        <v>1109017.5404338837</v>
      </c>
      <c r="C663" s="9">
        <f t="shared" si="311"/>
        <v>7366.3334118524999</v>
      </c>
      <c r="D663" s="9">
        <f t="shared" si="328"/>
        <v>178.10354298822381</v>
      </c>
      <c r="E663" s="9">
        <f t="shared" si="329"/>
        <v>198.20979798209649</v>
      </c>
      <c r="F663" s="6">
        <f t="shared" si="298"/>
        <v>0</v>
      </c>
      <c r="G663" s="7">
        <f t="shared" si="299"/>
        <v>0</v>
      </c>
      <c r="H663" s="7">
        <f t="shared" si="330"/>
        <v>1</v>
      </c>
      <c r="I663" s="7">
        <f t="shared" si="331"/>
        <v>0</v>
      </c>
      <c r="J663" s="7">
        <f t="shared" si="300"/>
        <v>1</v>
      </c>
      <c r="K663" s="7">
        <f t="shared" si="301"/>
        <v>1</v>
      </c>
      <c r="L663" s="7">
        <f t="shared" si="302"/>
        <v>1</v>
      </c>
      <c r="M663" s="7">
        <f t="shared" si="303"/>
        <v>1</v>
      </c>
      <c r="N663" s="7">
        <f t="shared" si="312"/>
        <v>0</v>
      </c>
      <c r="O663" s="7">
        <f t="shared" si="313"/>
        <v>0</v>
      </c>
      <c r="P663" s="7">
        <f t="shared" si="332"/>
        <v>0</v>
      </c>
      <c r="Q663" s="7" t="e">
        <f t="shared" si="314"/>
        <v>#N/A</v>
      </c>
      <c r="R663" s="7">
        <f t="shared" si="326"/>
        <v>-351</v>
      </c>
      <c r="S663" s="7" t="e">
        <f t="shared" si="304"/>
        <v>#N/A</v>
      </c>
      <c r="T663" s="7">
        <f t="shared" si="305"/>
        <v>178.10354298822381</v>
      </c>
      <c r="U663" s="7" t="e">
        <f t="shared" si="306"/>
        <v>#N/A</v>
      </c>
      <c r="V663" s="7" t="e">
        <f t="shared" si="321"/>
        <v>#N/A</v>
      </c>
      <c r="W663" s="7" t="e">
        <f t="shared" si="322"/>
        <v>#N/A</v>
      </c>
      <c r="X663" s="7" t="e">
        <f t="shared" si="307"/>
        <v>#N/A</v>
      </c>
      <c r="Y663" s="7" t="e">
        <f t="shared" si="308"/>
        <v>#N/A</v>
      </c>
      <c r="Z663" s="7" t="e">
        <f t="shared" si="309"/>
        <v>#N/A</v>
      </c>
      <c r="AA663" s="7" t="e">
        <f t="shared" si="310"/>
        <v>#N/A</v>
      </c>
      <c r="AB663" s="7">
        <f t="shared" si="323"/>
        <v>356.20708597644762</v>
      </c>
      <c r="AC663" s="7">
        <f t="shared" si="325"/>
        <v>1.0100776137738299</v>
      </c>
      <c r="AD663" s="7" t="e">
        <f t="shared" si="324"/>
        <v>#N/A</v>
      </c>
      <c r="AG663" s="7" t="e">
        <f t="shared" si="315"/>
        <v>#N/A</v>
      </c>
      <c r="AH663" s="7">
        <f t="shared" si="316"/>
        <v>178.10354298822381</v>
      </c>
      <c r="AI663" s="7" t="e">
        <f t="shared" si="317"/>
        <v>#N/A</v>
      </c>
      <c r="AJ663" s="7">
        <f t="shared" si="318"/>
        <v>178.10354298822381</v>
      </c>
      <c r="AK663" s="7" t="e">
        <v>#N/A</v>
      </c>
      <c r="AL663" s="7">
        <v>177.1741165158802</v>
      </c>
      <c r="AN663" s="7" t="e">
        <f t="shared" si="319"/>
        <v>#N/A</v>
      </c>
      <c r="AO663" s="7" t="e">
        <f t="shared" si="320"/>
        <v>#N/A</v>
      </c>
      <c r="AP663" s="7" t="e">
        <v>#N/A</v>
      </c>
      <c r="AQ663" s="7" t="e">
        <v>#N/A</v>
      </c>
    </row>
    <row r="664" spans="1:43" outlineLevel="1">
      <c r="A664" s="95">
        <v>-350</v>
      </c>
      <c r="B664" s="8">
        <f t="shared" si="327"/>
        <v>1122924.3088442374</v>
      </c>
      <c r="C664" s="9">
        <f t="shared" si="311"/>
        <v>7469.3199561187139</v>
      </c>
      <c r="D664" s="9">
        <f t="shared" si="328"/>
        <v>178.24516793185617</v>
      </c>
      <c r="E664" s="9">
        <f t="shared" si="329"/>
        <v>198.16529786767947</v>
      </c>
      <c r="F664" s="6">
        <f t="shared" si="298"/>
        <v>0</v>
      </c>
      <c r="G664" s="7">
        <f t="shared" si="299"/>
        <v>0</v>
      </c>
      <c r="H664" s="7">
        <f t="shared" si="330"/>
        <v>1</v>
      </c>
      <c r="I664" s="7">
        <f t="shared" si="331"/>
        <v>0</v>
      </c>
      <c r="J664" s="7">
        <f t="shared" si="300"/>
        <v>1</v>
      </c>
      <c r="K664" s="7">
        <f t="shared" si="301"/>
        <v>1</v>
      </c>
      <c r="L664" s="7">
        <f t="shared" si="302"/>
        <v>1</v>
      </c>
      <c r="M664" s="7">
        <f t="shared" si="303"/>
        <v>1</v>
      </c>
      <c r="N664" s="7">
        <f t="shared" si="312"/>
        <v>0</v>
      </c>
      <c r="O664" s="7">
        <f t="shared" si="313"/>
        <v>0</v>
      </c>
      <c r="P664" s="7">
        <f t="shared" si="332"/>
        <v>0</v>
      </c>
      <c r="Q664" s="7" t="e">
        <f t="shared" si="314"/>
        <v>#N/A</v>
      </c>
      <c r="R664" s="7">
        <f t="shared" si="326"/>
        <v>-350</v>
      </c>
      <c r="S664" s="7" t="e">
        <f t="shared" si="304"/>
        <v>#N/A</v>
      </c>
      <c r="T664" s="7">
        <f t="shared" si="305"/>
        <v>178.24516793185617</v>
      </c>
      <c r="U664" s="7" t="e">
        <f t="shared" si="306"/>
        <v>#N/A</v>
      </c>
      <c r="V664" s="7" t="e">
        <f t="shared" si="321"/>
        <v>#N/A</v>
      </c>
      <c r="W664" s="7" t="e">
        <f t="shared" si="322"/>
        <v>#N/A</v>
      </c>
      <c r="X664" s="7" t="e">
        <f t="shared" si="307"/>
        <v>#N/A</v>
      </c>
      <c r="Y664" s="7">
        <f t="shared" si="308"/>
        <v>20</v>
      </c>
      <c r="Z664" s="7" t="e">
        <f t="shared" si="309"/>
        <v>#N/A</v>
      </c>
      <c r="AA664" s="7" t="e">
        <f t="shared" si="310"/>
        <v>#N/A</v>
      </c>
      <c r="AB664" s="7">
        <f t="shared" si="323"/>
        <v>356.49033586371235</v>
      </c>
      <c r="AC664" s="7">
        <f t="shared" si="325"/>
        <v>1.0099790218904898</v>
      </c>
      <c r="AD664" s="7" t="e">
        <f t="shared" si="324"/>
        <v>#N/A</v>
      </c>
      <c r="AG664" s="7" t="e">
        <f t="shared" si="315"/>
        <v>#N/A</v>
      </c>
      <c r="AH664" s="7">
        <f t="shared" si="316"/>
        <v>178.24516793185617</v>
      </c>
      <c r="AI664" s="7" t="e">
        <f t="shared" si="317"/>
        <v>#N/A</v>
      </c>
      <c r="AJ664" s="7">
        <f t="shared" si="318"/>
        <v>178.24516793185617</v>
      </c>
      <c r="AK664" s="7" t="e">
        <v>#N/A</v>
      </c>
      <c r="AL664" s="7">
        <v>177.3024997325665</v>
      </c>
      <c r="AN664" s="7" t="e">
        <f t="shared" si="319"/>
        <v>#N/A</v>
      </c>
      <c r="AO664" s="7" t="e">
        <f t="shared" si="320"/>
        <v>#N/A</v>
      </c>
      <c r="AP664" s="7" t="e">
        <v>#N/A</v>
      </c>
      <c r="AQ664" s="7" t="e">
        <v>#N/A</v>
      </c>
    </row>
    <row r="665" spans="1:43" outlineLevel="1">
      <c r="A665" s="95">
        <v>-349</v>
      </c>
      <c r="B665" s="8">
        <f t="shared" si="327"/>
        <v>1136946.9147891779</v>
      </c>
      <c r="C665" s="9">
        <f t="shared" si="311"/>
        <v>7573.2833447346111</v>
      </c>
      <c r="D665" s="9">
        <f t="shared" si="328"/>
        <v>178.3860800561813</v>
      </c>
      <c r="E665" s="9">
        <f t="shared" si="329"/>
        <v>198.12137749795653</v>
      </c>
      <c r="F665" s="6">
        <f t="shared" si="298"/>
        <v>0</v>
      </c>
      <c r="G665" s="7">
        <f t="shared" si="299"/>
        <v>0</v>
      </c>
      <c r="H665" s="7">
        <f t="shared" si="330"/>
        <v>1</v>
      </c>
      <c r="I665" s="7">
        <f t="shared" si="331"/>
        <v>0</v>
      </c>
      <c r="J665" s="7">
        <f t="shared" si="300"/>
        <v>1</v>
      </c>
      <c r="K665" s="7">
        <f t="shared" si="301"/>
        <v>1</v>
      </c>
      <c r="L665" s="7">
        <f t="shared" si="302"/>
        <v>1</v>
      </c>
      <c r="M665" s="7">
        <f t="shared" si="303"/>
        <v>1</v>
      </c>
      <c r="N665" s="7">
        <f t="shared" si="312"/>
        <v>0</v>
      </c>
      <c r="O665" s="7">
        <f t="shared" si="313"/>
        <v>0</v>
      </c>
      <c r="P665" s="7">
        <f t="shared" si="332"/>
        <v>0</v>
      </c>
      <c r="Q665" s="7" t="e">
        <f t="shared" si="314"/>
        <v>#N/A</v>
      </c>
      <c r="R665" s="7">
        <f t="shared" si="326"/>
        <v>-349</v>
      </c>
      <c r="S665" s="7" t="e">
        <f t="shared" si="304"/>
        <v>#N/A</v>
      </c>
      <c r="T665" s="7">
        <f t="shared" si="305"/>
        <v>178.3860800561813</v>
      </c>
      <c r="U665" s="7" t="e">
        <f t="shared" si="306"/>
        <v>#N/A</v>
      </c>
      <c r="V665" s="7" t="e">
        <f t="shared" si="321"/>
        <v>#N/A</v>
      </c>
      <c r="W665" s="7" t="e">
        <f t="shared" si="322"/>
        <v>#N/A</v>
      </c>
      <c r="X665" s="7" t="e">
        <f t="shared" si="307"/>
        <v>#N/A</v>
      </c>
      <c r="Y665" s="7" t="e">
        <f t="shared" si="308"/>
        <v>#N/A</v>
      </c>
      <c r="Z665" s="7" t="e">
        <f t="shared" si="309"/>
        <v>#N/A</v>
      </c>
      <c r="AA665" s="7" t="e">
        <f t="shared" si="310"/>
        <v>#N/A</v>
      </c>
      <c r="AB665" s="7">
        <f t="shared" si="323"/>
        <v>356.7721601123626</v>
      </c>
      <c r="AC665" s="7">
        <f t="shared" si="325"/>
        <v>1.0098793129784469</v>
      </c>
      <c r="AD665" s="7" t="e">
        <f t="shared" si="324"/>
        <v>#N/A</v>
      </c>
      <c r="AG665" s="7" t="e">
        <f t="shared" si="315"/>
        <v>#N/A</v>
      </c>
      <c r="AH665" s="7">
        <f t="shared" si="316"/>
        <v>178.3860800561813</v>
      </c>
      <c r="AI665" s="7" t="e">
        <f t="shared" si="317"/>
        <v>#N/A</v>
      </c>
      <c r="AJ665" s="7">
        <f t="shared" si="318"/>
        <v>178.3860800561813</v>
      </c>
      <c r="AK665" s="7" t="e">
        <v>#N/A</v>
      </c>
      <c r="AL665" s="7">
        <v>177.4303932935899</v>
      </c>
      <c r="AN665" s="7" t="e">
        <f t="shared" si="319"/>
        <v>#N/A</v>
      </c>
      <c r="AO665" s="7" t="e">
        <f t="shared" si="320"/>
        <v>#N/A</v>
      </c>
      <c r="AP665" s="7" t="e">
        <v>#N/A</v>
      </c>
      <c r="AQ665" s="7" t="e">
        <v>#N/A</v>
      </c>
    </row>
    <row r="666" spans="1:43" outlineLevel="1">
      <c r="A666" s="95">
        <v>-348</v>
      </c>
      <c r="B666" s="8">
        <f t="shared" si="327"/>
        <v>1151085.568535632</v>
      </c>
      <c r="C666" s="9">
        <f t="shared" si="311"/>
        <v>7678.2282072765647</v>
      </c>
      <c r="D666" s="9">
        <f t="shared" si="328"/>
        <v>178.52626788591007</v>
      </c>
      <c r="E666" s="9">
        <f t="shared" si="329"/>
        <v>198.07803429628453</v>
      </c>
      <c r="F666" s="6">
        <f t="shared" si="298"/>
        <v>0</v>
      </c>
      <c r="G666" s="7">
        <f t="shared" si="299"/>
        <v>0</v>
      </c>
      <c r="H666" s="7">
        <f t="shared" si="330"/>
        <v>1</v>
      </c>
      <c r="I666" s="7">
        <f t="shared" si="331"/>
        <v>0</v>
      </c>
      <c r="J666" s="7">
        <f t="shared" si="300"/>
        <v>1</v>
      </c>
      <c r="K666" s="7">
        <f t="shared" si="301"/>
        <v>1</v>
      </c>
      <c r="L666" s="7">
        <f t="shared" si="302"/>
        <v>1</v>
      </c>
      <c r="M666" s="7">
        <f t="shared" si="303"/>
        <v>1</v>
      </c>
      <c r="N666" s="7">
        <f t="shared" si="312"/>
        <v>0</v>
      </c>
      <c r="O666" s="7">
        <f t="shared" si="313"/>
        <v>0</v>
      </c>
      <c r="P666" s="7">
        <f t="shared" si="332"/>
        <v>0</v>
      </c>
      <c r="Q666" s="7" t="e">
        <f t="shared" si="314"/>
        <v>#N/A</v>
      </c>
      <c r="R666" s="7">
        <f t="shared" si="326"/>
        <v>-348</v>
      </c>
      <c r="S666" s="7" t="e">
        <f t="shared" si="304"/>
        <v>#N/A</v>
      </c>
      <c r="T666" s="7">
        <f t="shared" si="305"/>
        <v>178.52626788591007</v>
      </c>
      <c r="U666" s="7" t="e">
        <f t="shared" si="306"/>
        <v>#N/A</v>
      </c>
      <c r="V666" s="7" t="e">
        <f t="shared" si="321"/>
        <v>#N/A</v>
      </c>
      <c r="W666" s="7" t="e">
        <f t="shared" si="322"/>
        <v>#N/A</v>
      </c>
      <c r="X666" s="7" t="e">
        <f t="shared" si="307"/>
        <v>#N/A</v>
      </c>
      <c r="Y666" s="7" t="e">
        <f t="shared" si="308"/>
        <v>#N/A</v>
      </c>
      <c r="Z666" s="7" t="e">
        <f t="shared" si="309"/>
        <v>#N/A</v>
      </c>
      <c r="AA666" s="7" t="e">
        <f t="shared" si="310"/>
        <v>#N/A</v>
      </c>
      <c r="AB666" s="7">
        <f t="shared" si="323"/>
        <v>357.05253577182015</v>
      </c>
      <c r="AC666" s="7">
        <f t="shared" si="325"/>
        <v>1.0097785042295482</v>
      </c>
      <c r="AD666" s="7" t="e">
        <f t="shared" si="324"/>
        <v>#N/A</v>
      </c>
      <c r="AG666" s="7" t="e">
        <f t="shared" si="315"/>
        <v>#N/A</v>
      </c>
      <c r="AH666" s="7">
        <f t="shared" si="316"/>
        <v>178.52626788591007</v>
      </c>
      <c r="AI666" s="7" t="e">
        <f t="shared" si="317"/>
        <v>#N/A</v>
      </c>
      <c r="AJ666" s="7">
        <f t="shared" si="318"/>
        <v>178.52626788591007</v>
      </c>
      <c r="AK666" s="7" t="e">
        <v>#N/A</v>
      </c>
      <c r="AL666" s="7">
        <v>177.55782221534318</v>
      </c>
      <c r="AN666" s="7" t="e">
        <f t="shared" si="319"/>
        <v>#N/A</v>
      </c>
      <c r="AO666" s="7" t="e">
        <f t="shared" si="320"/>
        <v>#N/A</v>
      </c>
      <c r="AP666" s="7" t="e">
        <v>#N/A</v>
      </c>
      <c r="AQ666" s="7" t="e">
        <v>#N/A</v>
      </c>
    </row>
    <row r="667" spans="1:43" outlineLevel="1">
      <c r="A667" s="95">
        <v>-347</v>
      </c>
      <c r="B667" s="8">
        <f t="shared" si="327"/>
        <v>1165341.2895280411</v>
      </c>
      <c r="C667" s="9">
        <f t="shared" si="311"/>
        <v>7784.1607446582038</v>
      </c>
      <c r="D667" s="9">
        <f t="shared" si="328"/>
        <v>178.66576386391588</v>
      </c>
      <c r="E667" s="9">
        <f t="shared" si="329"/>
        <v>198.03526568602055</v>
      </c>
      <c r="F667" s="6">
        <f t="shared" si="298"/>
        <v>0</v>
      </c>
      <c r="G667" s="7">
        <f t="shared" si="299"/>
        <v>0</v>
      </c>
      <c r="H667" s="7">
        <f t="shared" si="330"/>
        <v>1</v>
      </c>
      <c r="I667" s="7">
        <f t="shared" si="331"/>
        <v>0</v>
      </c>
      <c r="J667" s="7">
        <f t="shared" si="300"/>
        <v>1</v>
      </c>
      <c r="K667" s="7">
        <f t="shared" si="301"/>
        <v>1</v>
      </c>
      <c r="L667" s="7">
        <f t="shared" si="302"/>
        <v>1</v>
      </c>
      <c r="M667" s="7">
        <f t="shared" si="303"/>
        <v>1</v>
      </c>
      <c r="N667" s="7">
        <f t="shared" si="312"/>
        <v>0</v>
      </c>
      <c r="O667" s="7">
        <f t="shared" si="313"/>
        <v>0</v>
      </c>
      <c r="P667" s="7">
        <f t="shared" si="332"/>
        <v>0</v>
      </c>
      <c r="Q667" s="7" t="e">
        <f t="shared" si="314"/>
        <v>#N/A</v>
      </c>
      <c r="R667" s="7">
        <f t="shared" si="326"/>
        <v>-347</v>
      </c>
      <c r="S667" s="7" t="e">
        <f t="shared" si="304"/>
        <v>#N/A</v>
      </c>
      <c r="T667" s="7">
        <f t="shared" si="305"/>
        <v>178.66576386391588</v>
      </c>
      <c r="U667" s="7" t="e">
        <f t="shared" si="306"/>
        <v>#N/A</v>
      </c>
      <c r="V667" s="7" t="e">
        <f t="shared" si="321"/>
        <v>#N/A</v>
      </c>
      <c r="W667" s="7" t="e">
        <f t="shared" si="322"/>
        <v>#N/A</v>
      </c>
      <c r="X667" s="7" t="e">
        <f t="shared" si="307"/>
        <v>#N/A</v>
      </c>
      <c r="Y667" s="7" t="e">
        <f t="shared" si="308"/>
        <v>#N/A</v>
      </c>
      <c r="Z667" s="7" t="e">
        <f t="shared" si="309"/>
        <v>#N/A</v>
      </c>
      <c r="AA667" s="7" t="e">
        <f t="shared" si="310"/>
        <v>#N/A</v>
      </c>
      <c r="AB667" s="7">
        <f t="shared" si="323"/>
        <v>357.33152772783177</v>
      </c>
      <c r="AC667" s="7">
        <f t="shared" si="325"/>
        <v>1.0096826867287554</v>
      </c>
      <c r="AD667" s="7" t="e">
        <f t="shared" si="324"/>
        <v>#N/A</v>
      </c>
      <c r="AG667" s="7" t="e">
        <f t="shared" si="315"/>
        <v>#N/A</v>
      </c>
      <c r="AH667" s="7">
        <f t="shared" si="316"/>
        <v>178.66576386391588</v>
      </c>
      <c r="AI667" s="7" t="e">
        <f t="shared" si="317"/>
        <v>#N/A</v>
      </c>
      <c r="AJ667" s="7">
        <f t="shared" si="318"/>
        <v>178.66576386391588</v>
      </c>
      <c r="AK667" s="7" t="e">
        <v>#N/A</v>
      </c>
      <c r="AL667" s="7">
        <v>177.6847581618058</v>
      </c>
      <c r="AN667" s="7" t="e">
        <f t="shared" si="319"/>
        <v>#N/A</v>
      </c>
      <c r="AO667" s="7" t="e">
        <f t="shared" si="320"/>
        <v>#N/A</v>
      </c>
      <c r="AP667" s="7" t="e">
        <v>#N/A</v>
      </c>
      <c r="AQ667" s="7" t="e">
        <v>#N/A</v>
      </c>
    </row>
    <row r="668" spans="1:43" outlineLevel="1">
      <c r="A668" s="95">
        <v>-346</v>
      </c>
      <c r="B668" s="8">
        <f t="shared" si="327"/>
        <v>1179714.289768219</v>
      </c>
      <c r="C668" s="9">
        <f t="shared" si="311"/>
        <v>7891.0824608282473</v>
      </c>
      <c r="D668" s="9">
        <f t="shared" si="328"/>
        <v>178.80454185977482</v>
      </c>
      <c r="E668" s="9">
        <f t="shared" si="329"/>
        <v>197.99306909052126</v>
      </c>
      <c r="F668" s="6">
        <f t="shared" si="298"/>
        <v>0</v>
      </c>
      <c r="G668" s="7">
        <f t="shared" si="299"/>
        <v>0</v>
      </c>
      <c r="H668" s="7">
        <f t="shared" si="330"/>
        <v>1</v>
      </c>
      <c r="I668" s="7">
        <f t="shared" si="331"/>
        <v>0</v>
      </c>
      <c r="J668" s="7">
        <f t="shared" si="300"/>
        <v>1</v>
      </c>
      <c r="K668" s="7">
        <f t="shared" si="301"/>
        <v>1</v>
      </c>
      <c r="L668" s="7">
        <f t="shared" si="302"/>
        <v>1</v>
      </c>
      <c r="M668" s="7">
        <f t="shared" si="303"/>
        <v>1</v>
      </c>
      <c r="N668" s="7">
        <f t="shared" si="312"/>
        <v>0</v>
      </c>
      <c r="O668" s="7">
        <f t="shared" si="313"/>
        <v>0</v>
      </c>
      <c r="P668" s="7">
        <f t="shared" si="332"/>
        <v>0</v>
      </c>
      <c r="Q668" s="7" t="e">
        <f t="shared" si="314"/>
        <v>#N/A</v>
      </c>
      <c r="R668" s="7">
        <f t="shared" si="326"/>
        <v>-346</v>
      </c>
      <c r="S668" s="7" t="e">
        <f t="shared" si="304"/>
        <v>#N/A</v>
      </c>
      <c r="T668" s="7">
        <f t="shared" si="305"/>
        <v>178.80454185977482</v>
      </c>
      <c r="U668" s="7" t="e">
        <f t="shared" si="306"/>
        <v>#N/A</v>
      </c>
      <c r="V668" s="7" t="e">
        <f t="shared" si="321"/>
        <v>#N/A</v>
      </c>
      <c r="W668" s="7" t="e">
        <f t="shared" si="322"/>
        <v>#N/A</v>
      </c>
      <c r="X668" s="7" t="e">
        <f t="shared" si="307"/>
        <v>#N/A</v>
      </c>
      <c r="Y668" s="7" t="e">
        <f t="shared" si="308"/>
        <v>#N/A</v>
      </c>
      <c r="Z668" s="7" t="e">
        <f t="shared" si="309"/>
        <v>#N/A</v>
      </c>
      <c r="AA668" s="7" t="e">
        <f t="shared" si="310"/>
        <v>#N/A</v>
      </c>
      <c r="AB668" s="7">
        <f t="shared" si="323"/>
        <v>357.60908371954963</v>
      </c>
      <c r="AC668" s="7">
        <f t="shared" si="325"/>
        <v>1.0095837420118359</v>
      </c>
      <c r="AD668" s="7" t="e">
        <f t="shared" si="324"/>
        <v>#N/A</v>
      </c>
      <c r="AG668" s="7" t="e">
        <f t="shared" si="315"/>
        <v>#N/A</v>
      </c>
      <c r="AH668" s="7">
        <f t="shared" si="316"/>
        <v>178.80454185977482</v>
      </c>
      <c r="AI668" s="7" t="e">
        <f t="shared" si="317"/>
        <v>#N/A</v>
      </c>
      <c r="AJ668" s="7">
        <f t="shared" si="318"/>
        <v>178.80454185977482</v>
      </c>
      <c r="AK668" s="7" t="e">
        <v>#N/A</v>
      </c>
      <c r="AL668" s="7">
        <v>177.81121850901698</v>
      </c>
      <c r="AN668" s="7" t="e">
        <f t="shared" si="319"/>
        <v>#N/A</v>
      </c>
      <c r="AO668" s="7" t="e">
        <f t="shared" si="320"/>
        <v>#N/A</v>
      </c>
      <c r="AP668" s="7" t="e">
        <v>#N/A</v>
      </c>
      <c r="AQ668" s="7" t="e">
        <v>#N/A</v>
      </c>
    </row>
    <row r="669" spans="1:43" outlineLevel="1">
      <c r="A669" s="95">
        <v>-345</v>
      </c>
      <c r="B669" s="8">
        <f t="shared" si="327"/>
        <v>1194205.0501558022</v>
      </c>
      <c r="C669" s="9">
        <f t="shared" si="311"/>
        <v>7998.999539732933</v>
      </c>
      <c r="D669" s="9">
        <f t="shared" si="328"/>
        <v>178.94263436392237</v>
      </c>
      <c r="E669" s="9">
        <f t="shared" si="329"/>
        <v>197.95144193314368</v>
      </c>
      <c r="F669" s="6">
        <f t="shared" si="298"/>
        <v>0</v>
      </c>
      <c r="G669" s="7">
        <f t="shared" si="299"/>
        <v>0</v>
      </c>
      <c r="H669" s="7">
        <f t="shared" si="330"/>
        <v>1</v>
      </c>
      <c r="I669" s="7">
        <f t="shared" si="331"/>
        <v>0</v>
      </c>
      <c r="J669" s="7">
        <f t="shared" si="300"/>
        <v>1</v>
      </c>
      <c r="K669" s="7">
        <f t="shared" si="301"/>
        <v>1</v>
      </c>
      <c r="L669" s="7">
        <f t="shared" si="302"/>
        <v>1</v>
      </c>
      <c r="M669" s="7">
        <f t="shared" si="303"/>
        <v>1</v>
      </c>
      <c r="N669" s="7">
        <f t="shared" si="312"/>
        <v>0</v>
      </c>
      <c r="O669" s="7">
        <f t="shared" si="313"/>
        <v>0</v>
      </c>
      <c r="P669" s="7">
        <f t="shared" si="332"/>
        <v>0</v>
      </c>
      <c r="Q669" s="7" t="e">
        <f t="shared" si="314"/>
        <v>#N/A</v>
      </c>
      <c r="R669" s="7">
        <f t="shared" si="326"/>
        <v>-345</v>
      </c>
      <c r="S669" s="7" t="e">
        <f t="shared" si="304"/>
        <v>#N/A</v>
      </c>
      <c r="T669" s="7">
        <f t="shared" si="305"/>
        <v>178.94263436392237</v>
      </c>
      <c r="U669" s="7" t="e">
        <f t="shared" si="306"/>
        <v>#N/A</v>
      </c>
      <c r="V669" s="7" t="e">
        <f t="shared" si="321"/>
        <v>#N/A</v>
      </c>
      <c r="W669" s="7" t="e">
        <f t="shared" si="322"/>
        <v>#N/A</v>
      </c>
      <c r="X669" s="7" t="e">
        <f t="shared" si="307"/>
        <v>#N/A</v>
      </c>
      <c r="Y669" s="7" t="e">
        <f t="shared" si="308"/>
        <v>#N/A</v>
      </c>
      <c r="Z669" s="7" t="e">
        <f t="shared" si="309"/>
        <v>#N/A</v>
      </c>
      <c r="AA669" s="7" t="e">
        <f t="shared" si="310"/>
        <v>#N/A</v>
      </c>
      <c r="AB669" s="7">
        <f t="shared" si="323"/>
        <v>357.88526872784473</v>
      </c>
      <c r="AC669" s="7">
        <f t="shared" si="325"/>
        <v>1.0094897422469142</v>
      </c>
      <c r="AD669" s="7" t="e">
        <f t="shared" si="324"/>
        <v>#N/A</v>
      </c>
      <c r="AG669" s="7" t="e">
        <f t="shared" si="315"/>
        <v>#N/A</v>
      </c>
      <c r="AH669" s="7">
        <f t="shared" si="316"/>
        <v>178.94263436392237</v>
      </c>
      <c r="AI669" s="7" t="e">
        <f t="shared" si="317"/>
        <v>#N/A</v>
      </c>
      <c r="AJ669" s="7">
        <f t="shared" si="318"/>
        <v>178.94263436392237</v>
      </c>
      <c r="AK669" s="7" t="e">
        <v>#N/A</v>
      </c>
      <c r="AL669" s="7">
        <v>177.9372206765577</v>
      </c>
      <c r="AN669" s="7" t="e">
        <f t="shared" si="319"/>
        <v>#N/A</v>
      </c>
      <c r="AO669" s="7" t="e">
        <f t="shared" si="320"/>
        <v>#N/A</v>
      </c>
      <c r="AP669" s="7" t="e">
        <v>#N/A</v>
      </c>
      <c r="AQ669" s="7" t="e">
        <v>#N/A</v>
      </c>
    </row>
    <row r="670" spans="1:43" outlineLevel="1">
      <c r="A670" s="95">
        <v>-344</v>
      </c>
      <c r="B670" s="8">
        <f t="shared" si="327"/>
        <v>1208814.0513462869</v>
      </c>
      <c r="C670" s="9">
        <f t="shared" si="311"/>
        <v>8107.9166109486341</v>
      </c>
      <c r="D670" s="9">
        <f t="shared" si="328"/>
        <v>179.08001519858632</v>
      </c>
      <c r="E670" s="9">
        <f t="shared" si="329"/>
        <v>197.91038163724474</v>
      </c>
      <c r="F670" s="6">
        <f t="shared" si="298"/>
        <v>0</v>
      </c>
      <c r="G670" s="7">
        <f t="shared" si="299"/>
        <v>0</v>
      </c>
      <c r="H670" s="7">
        <f t="shared" si="330"/>
        <v>1</v>
      </c>
      <c r="I670" s="7">
        <f t="shared" si="331"/>
        <v>0</v>
      </c>
      <c r="J670" s="7">
        <f t="shared" si="300"/>
        <v>1</v>
      </c>
      <c r="K670" s="7">
        <f t="shared" si="301"/>
        <v>1</v>
      </c>
      <c r="L670" s="7">
        <f t="shared" si="302"/>
        <v>1</v>
      </c>
      <c r="M670" s="7">
        <f t="shared" si="303"/>
        <v>1</v>
      </c>
      <c r="N670" s="7">
        <f t="shared" si="312"/>
        <v>0</v>
      </c>
      <c r="O670" s="7">
        <f t="shared" si="313"/>
        <v>0</v>
      </c>
      <c r="P670" s="7">
        <f t="shared" si="332"/>
        <v>0</v>
      </c>
      <c r="Q670" s="7" t="e">
        <f t="shared" si="314"/>
        <v>#N/A</v>
      </c>
      <c r="R670" s="7">
        <f t="shared" si="326"/>
        <v>-344</v>
      </c>
      <c r="S670" s="7" t="e">
        <f t="shared" si="304"/>
        <v>#N/A</v>
      </c>
      <c r="T670" s="7">
        <f t="shared" si="305"/>
        <v>179.08001519858632</v>
      </c>
      <c r="U670" s="7" t="e">
        <f t="shared" si="306"/>
        <v>#N/A</v>
      </c>
      <c r="V670" s="7" t="e">
        <f t="shared" si="321"/>
        <v>#N/A</v>
      </c>
      <c r="W670" s="7" t="e">
        <f t="shared" si="322"/>
        <v>#N/A</v>
      </c>
      <c r="X670" s="7" t="e">
        <f t="shared" si="307"/>
        <v>#N/A</v>
      </c>
      <c r="Y670" s="7" t="e">
        <f t="shared" si="308"/>
        <v>#N/A</v>
      </c>
      <c r="Z670" s="7" t="e">
        <f t="shared" si="309"/>
        <v>#N/A</v>
      </c>
      <c r="AA670" s="7" t="e">
        <f t="shared" si="310"/>
        <v>#N/A</v>
      </c>
      <c r="AB670" s="7">
        <f t="shared" si="323"/>
        <v>358.16003039717265</v>
      </c>
      <c r="AC670" s="7">
        <f t="shared" si="325"/>
        <v>1.0093926360604013</v>
      </c>
      <c r="AD670" s="7" t="e">
        <f t="shared" si="324"/>
        <v>#N/A</v>
      </c>
      <c r="AG670" s="7" t="e">
        <f t="shared" si="315"/>
        <v>#N/A</v>
      </c>
      <c r="AH670" s="7">
        <f t="shared" si="316"/>
        <v>179.08001519858632</v>
      </c>
      <c r="AI670" s="7" t="e">
        <f t="shared" si="317"/>
        <v>#N/A</v>
      </c>
      <c r="AJ670" s="7">
        <f t="shared" si="318"/>
        <v>179.08001519858632</v>
      </c>
      <c r="AK670" s="7" t="e">
        <v>#N/A</v>
      </c>
      <c r="AL670" s="7">
        <v>178.06273626309485</v>
      </c>
      <c r="AN670" s="7" t="e">
        <f t="shared" si="319"/>
        <v>#N/A</v>
      </c>
      <c r="AO670" s="7" t="e">
        <f t="shared" si="320"/>
        <v>#N/A</v>
      </c>
      <c r="AP670" s="7" t="e">
        <v>#N/A</v>
      </c>
      <c r="AQ670" s="7" t="e">
        <v>#N/A</v>
      </c>
    </row>
    <row r="671" spans="1:43" outlineLevel="1">
      <c r="A671" s="95">
        <v>-343</v>
      </c>
      <c r="B671" s="8">
        <f t="shared" si="327"/>
        <v>1223541.4925974235</v>
      </c>
      <c r="C671" s="9">
        <f t="shared" si="311"/>
        <v>8217.8383040517256</v>
      </c>
      <c r="D671" s="9">
        <f t="shared" si="328"/>
        <v>179.21671690133664</v>
      </c>
      <c r="E671" s="9">
        <f t="shared" si="329"/>
        <v>197.86988562618146</v>
      </c>
      <c r="F671" s="6">
        <f t="shared" si="298"/>
        <v>0</v>
      </c>
      <c r="G671" s="7">
        <f t="shared" si="299"/>
        <v>0</v>
      </c>
      <c r="H671" s="7">
        <f t="shared" si="330"/>
        <v>1</v>
      </c>
      <c r="I671" s="7">
        <f t="shared" si="331"/>
        <v>0</v>
      </c>
      <c r="J671" s="7">
        <f t="shared" si="300"/>
        <v>1</v>
      </c>
      <c r="K671" s="7">
        <f t="shared" si="301"/>
        <v>1</v>
      </c>
      <c r="L671" s="7">
        <f t="shared" si="302"/>
        <v>1</v>
      </c>
      <c r="M671" s="7">
        <f t="shared" si="303"/>
        <v>1</v>
      </c>
      <c r="N671" s="7">
        <f t="shared" si="312"/>
        <v>0</v>
      </c>
      <c r="O671" s="7">
        <f t="shared" si="313"/>
        <v>0</v>
      </c>
      <c r="P671" s="7">
        <f t="shared" si="332"/>
        <v>0</v>
      </c>
      <c r="Q671" s="7" t="e">
        <f t="shared" si="314"/>
        <v>#N/A</v>
      </c>
      <c r="R671" s="7">
        <f t="shared" si="326"/>
        <v>-343</v>
      </c>
      <c r="S671" s="7" t="e">
        <f t="shared" si="304"/>
        <v>#N/A</v>
      </c>
      <c r="T671" s="7">
        <f t="shared" si="305"/>
        <v>179.21671690133664</v>
      </c>
      <c r="U671" s="7" t="e">
        <f t="shared" si="306"/>
        <v>#N/A</v>
      </c>
      <c r="V671" s="7" t="e">
        <f t="shared" si="321"/>
        <v>#N/A</v>
      </c>
      <c r="W671" s="7" t="e">
        <f t="shared" si="322"/>
        <v>#N/A</v>
      </c>
      <c r="X671" s="7" t="e">
        <f t="shared" si="307"/>
        <v>#N/A</v>
      </c>
      <c r="Y671" s="7" t="e">
        <f t="shared" si="308"/>
        <v>#N/A</v>
      </c>
      <c r="Z671" s="7" t="e">
        <f t="shared" si="309"/>
        <v>#N/A</v>
      </c>
      <c r="AA671" s="7" t="e">
        <f t="shared" si="310"/>
        <v>#N/A</v>
      </c>
      <c r="AB671" s="7">
        <f t="shared" si="323"/>
        <v>358.43343380267328</v>
      </c>
      <c r="AC671" s="7">
        <f t="shared" si="325"/>
        <v>1.0093004287796747</v>
      </c>
      <c r="AD671" s="7" t="e">
        <f t="shared" si="324"/>
        <v>#N/A</v>
      </c>
      <c r="AG671" s="7" t="e">
        <f t="shared" si="315"/>
        <v>#N/A</v>
      </c>
      <c r="AH671" s="7">
        <f t="shared" si="316"/>
        <v>179.21671690133664</v>
      </c>
      <c r="AI671" s="7" t="e">
        <f t="shared" si="317"/>
        <v>#N/A</v>
      </c>
      <c r="AJ671" s="7">
        <f t="shared" si="318"/>
        <v>179.21671690133664</v>
      </c>
      <c r="AK671" s="7" t="e">
        <v>#N/A</v>
      </c>
      <c r="AL671" s="7">
        <v>178.18779030679198</v>
      </c>
      <c r="AN671" s="7" t="e">
        <f t="shared" si="319"/>
        <v>#N/A</v>
      </c>
      <c r="AO671" s="7" t="e">
        <f t="shared" si="320"/>
        <v>#N/A</v>
      </c>
      <c r="AP671" s="7" t="e">
        <v>#N/A</v>
      </c>
      <c r="AQ671" s="7" t="e">
        <v>#N/A</v>
      </c>
    </row>
    <row r="672" spans="1:43" outlineLevel="1">
      <c r="A672" s="95">
        <v>-342</v>
      </c>
      <c r="B672" s="8">
        <f t="shared" si="327"/>
        <v>1238388.4150820265</v>
      </c>
      <c r="C672" s="9">
        <f t="shared" si="311"/>
        <v>8328.7709059851641</v>
      </c>
      <c r="D672" s="9">
        <f t="shared" si="328"/>
        <v>179.35271324748041</v>
      </c>
      <c r="E672" s="9">
        <f t="shared" si="329"/>
        <v>197.82995132331052</v>
      </c>
      <c r="F672" s="6">
        <f t="shared" si="298"/>
        <v>0</v>
      </c>
      <c r="G672" s="7">
        <f t="shared" si="299"/>
        <v>0</v>
      </c>
      <c r="H672" s="7">
        <f t="shared" si="330"/>
        <v>1</v>
      </c>
      <c r="I672" s="7">
        <f t="shared" si="331"/>
        <v>0</v>
      </c>
      <c r="J672" s="7">
        <f t="shared" si="300"/>
        <v>1</v>
      </c>
      <c r="K672" s="7">
        <f t="shared" si="301"/>
        <v>1</v>
      </c>
      <c r="L672" s="7">
        <f t="shared" si="302"/>
        <v>1</v>
      </c>
      <c r="M672" s="7">
        <f t="shared" si="303"/>
        <v>1</v>
      </c>
      <c r="N672" s="7">
        <f t="shared" si="312"/>
        <v>0</v>
      </c>
      <c r="O672" s="7">
        <f t="shared" si="313"/>
        <v>0</v>
      </c>
      <c r="P672" s="7">
        <f t="shared" si="332"/>
        <v>0</v>
      </c>
      <c r="Q672" s="7" t="e">
        <f t="shared" si="314"/>
        <v>#N/A</v>
      </c>
      <c r="R672" s="7">
        <f t="shared" si="326"/>
        <v>-342</v>
      </c>
      <c r="S672" s="7" t="e">
        <f t="shared" si="304"/>
        <v>#N/A</v>
      </c>
      <c r="T672" s="7">
        <f t="shared" si="305"/>
        <v>179.35271324748041</v>
      </c>
      <c r="U672" s="7" t="e">
        <f t="shared" si="306"/>
        <v>#N/A</v>
      </c>
      <c r="V672" s="7" t="e">
        <f t="shared" si="321"/>
        <v>#N/A</v>
      </c>
      <c r="W672" s="7" t="e">
        <f t="shared" si="322"/>
        <v>#N/A</v>
      </c>
      <c r="X672" s="7" t="e">
        <f t="shared" si="307"/>
        <v>#N/A</v>
      </c>
      <c r="Y672" s="7" t="e">
        <f t="shared" si="308"/>
        <v>#N/A</v>
      </c>
      <c r="Z672" s="7" t="e">
        <f t="shared" si="309"/>
        <v>#N/A</v>
      </c>
      <c r="AA672" s="7" t="e">
        <f t="shared" si="310"/>
        <v>#N/A</v>
      </c>
      <c r="AB672" s="7">
        <f t="shared" si="323"/>
        <v>358.70542649496082</v>
      </c>
      <c r="AC672" s="7">
        <f t="shared" si="325"/>
        <v>1.0092051358195004</v>
      </c>
      <c r="AD672" s="7" t="e">
        <f t="shared" si="324"/>
        <v>#N/A</v>
      </c>
      <c r="AG672" s="7" t="e">
        <f t="shared" si="315"/>
        <v>#N/A</v>
      </c>
      <c r="AH672" s="7">
        <f t="shared" si="316"/>
        <v>179.35271324748041</v>
      </c>
      <c r="AI672" s="7" t="e">
        <f t="shared" si="317"/>
        <v>#N/A</v>
      </c>
      <c r="AJ672" s="7">
        <f t="shared" si="318"/>
        <v>179.35271324748041</v>
      </c>
      <c r="AK672" s="7" t="e">
        <v>#N/A</v>
      </c>
      <c r="AL672" s="7">
        <v>178.31237737118795</v>
      </c>
      <c r="AN672" s="7" t="e">
        <f t="shared" si="319"/>
        <v>#N/A</v>
      </c>
      <c r="AO672" s="7" t="e">
        <f t="shared" si="320"/>
        <v>#N/A</v>
      </c>
      <c r="AP672" s="7" t="e">
        <v>#N/A</v>
      </c>
      <c r="AQ672" s="7" t="e">
        <v>#N/A</v>
      </c>
    </row>
    <row r="673" spans="1:43" outlineLevel="1">
      <c r="A673" s="95">
        <v>-341</v>
      </c>
      <c r="B673" s="8">
        <f t="shared" si="327"/>
        <v>1253355.0203268528</v>
      </c>
      <c r="C673" s="9">
        <f t="shared" si="311"/>
        <v>8440.7157490363716</v>
      </c>
      <c r="D673" s="9">
        <f t="shared" si="328"/>
        <v>179.48803682129457</v>
      </c>
      <c r="E673" s="9">
        <f t="shared" si="329"/>
        <v>197.79057615198897</v>
      </c>
      <c r="F673" s="6">
        <f t="shared" si="298"/>
        <v>0</v>
      </c>
      <c r="G673" s="7">
        <f t="shared" si="299"/>
        <v>0</v>
      </c>
      <c r="H673" s="7">
        <f t="shared" si="330"/>
        <v>1</v>
      </c>
      <c r="I673" s="7">
        <f t="shared" si="331"/>
        <v>0</v>
      </c>
      <c r="J673" s="7">
        <f t="shared" si="300"/>
        <v>1</v>
      </c>
      <c r="K673" s="7">
        <f t="shared" si="301"/>
        <v>1</v>
      </c>
      <c r="L673" s="7">
        <f t="shared" si="302"/>
        <v>1</v>
      </c>
      <c r="M673" s="7">
        <f t="shared" si="303"/>
        <v>1</v>
      </c>
      <c r="N673" s="7">
        <f t="shared" si="312"/>
        <v>0</v>
      </c>
      <c r="O673" s="7">
        <f t="shared" si="313"/>
        <v>0</v>
      </c>
      <c r="P673" s="7">
        <f t="shared" si="332"/>
        <v>0</v>
      </c>
      <c r="Q673" s="7" t="e">
        <f t="shared" si="314"/>
        <v>#N/A</v>
      </c>
      <c r="R673" s="7">
        <f t="shared" si="326"/>
        <v>-341</v>
      </c>
      <c r="S673" s="7" t="e">
        <f t="shared" si="304"/>
        <v>#N/A</v>
      </c>
      <c r="T673" s="7">
        <f t="shared" si="305"/>
        <v>179.48803682129457</v>
      </c>
      <c r="U673" s="7" t="e">
        <f t="shared" si="306"/>
        <v>#N/A</v>
      </c>
      <c r="V673" s="7" t="e">
        <f t="shared" si="321"/>
        <v>#N/A</v>
      </c>
      <c r="W673" s="7" t="e">
        <f t="shared" si="322"/>
        <v>#N/A</v>
      </c>
      <c r="X673" s="7" t="e">
        <f t="shared" si="307"/>
        <v>#N/A</v>
      </c>
      <c r="Y673" s="7" t="e">
        <f t="shared" si="308"/>
        <v>#N/A</v>
      </c>
      <c r="Z673" s="7" t="e">
        <f t="shared" si="309"/>
        <v>#N/A</v>
      </c>
      <c r="AA673" s="7" t="e">
        <f t="shared" si="310"/>
        <v>#N/A</v>
      </c>
      <c r="AB673" s="7">
        <f t="shared" si="323"/>
        <v>358.97607364258914</v>
      </c>
      <c r="AC673" s="7">
        <f t="shared" si="325"/>
        <v>1.0091146959735731</v>
      </c>
      <c r="AD673" s="7" t="e">
        <f t="shared" si="324"/>
        <v>#N/A</v>
      </c>
      <c r="AG673" s="7" t="e">
        <f t="shared" si="315"/>
        <v>#N/A</v>
      </c>
      <c r="AH673" s="7">
        <f t="shared" si="316"/>
        <v>179.48803682129457</v>
      </c>
      <c r="AI673" s="7" t="e">
        <f t="shared" si="317"/>
        <v>#N/A</v>
      </c>
      <c r="AJ673" s="7">
        <f t="shared" si="318"/>
        <v>179.48803682129457</v>
      </c>
      <c r="AK673" s="7" t="e">
        <v>#N/A</v>
      </c>
      <c r="AL673" s="7">
        <v>178.43649950809777</v>
      </c>
      <c r="AN673" s="7" t="e">
        <f t="shared" si="319"/>
        <v>#N/A</v>
      </c>
      <c r="AO673" s="7" t="e">
        <f t="shared" si="320"/>
        <v>#N/A</v>
      </c>
      <c r="AP673" s="7" t="e">
        <v>#N/A</v>
      </c>
      <c r="AQ673" s="7" t="e">
        <v>#N/A</v>
      </c>
    </row>
    <row r="674" spans="1:43" outlineLevel="1">
      <c r="A674" s="95">
        <v>-340</v>
      </c>
      <c r="B674" s="8">
        <f t="shared" si="327"/>
        <v>1268441.7889873991</v>
      </c>
      <c r="C674" s="9">
        <f t="shared" si="311"/>
        <v>8553.6791027835552</v>
      </c>
      <c r="D674" s="9">
        <f t="shared" si="328"/>
        <v>179.62266135159291</v>
      </c>
      <c r="E674" s="9">
        <f t="shared" si="329"/>
        <v>197.75175753557383</v>
      </c>
      <c r="F674" s="6">
        <f t="shared" si="298"/>
        <v>0</v>
      </c>
      <c r="G674" s="7">
        <f t="shared" si="299"/>
        <v>0</v>
      </c>
      <c r="H674" s="7">
        <f t="shared" si="330"/>
        <v>1</v>
      </c>
      <c r="I674" s="7">
        <f t="shared" si="331"/>
        <v>0</v>
      </c>
      <c r="J674" s="7">
        <f t="shared" si="300"/>
        <v>1</v>
      </c>
      <c r="K674" s="7">
        <f t="shared" si="301"/>
        <v>1</v>
      </c>
      <c r="L674" s="7">
        <f t="shared" si="302"/>
        <v>1</v>
      </c>
      <c r="M674" s="7">
        <f t="shared" si="303"/>
        <v>1</v>
      </c>
      <c r="N674" s="7">
        <f t="shared" si="312"/>
        <v>0</v>
      </c>
      <c r="O674" s="7">
        <f t="shared" si="313"/>
        <v>0</v>
      </c>
      <c r="P674" s="7">
        <f t="shared" si="332"/>
        <v>0</v>
      </c>
      <c r="Q674" s="7" t="e">
        <f t="shared" si="314"/>
        <v>#N/A</v>
      </c>
      <c r="R674" s="7">
        <f t="shared" si="326"/>
        <v>-340</v>
      </c>
      <c r="S674" s="7" t="e">
        <f t="shared" si="304"/>
        <v>#N/A</v>
      </c>
      <c r="T674" s="7">
        <f t="shared" si="305"/>
        <v>179.62266135159291</v>
      </c>
      <c r="U674" s="7" t="e">
        <f t="shared" si="306"/>
        <v>#N/A</v>
      </c>
      <c r="V674" s="7" t="e">
        <f t="shared" si="321"/>
        <v>#N/A</v>
      </c>
      <c r="W674" s="7" t="e">
        <f t="shared" si="322"/>
        <v>#N/A</v>
      </c>
      <c r="X674" s="7" t="e">
        <f t="shared" si="307"/>
        <v>#N/A</v>
      </c>
      <c r="Y674" s="7" t="e">
        <f t="shared" si="308"/>
        <v>#N/A</v>
      </c>
      <c r="Z674" s="7" t="e">
        <f t="shared" si="309"/>
        <v>#N/A</v>
      </c>
      <c r="AA674" s="7" t="e">
        <f t="shared" si="310"/>
        <v>#N/A</v>
      </c>
      <c r="AB674" s="7">
        <f t="shared" si="323"/>
        <v>359.24532270318582</v>
      </c>
      <c r="AC674" s="7">
        <f t="shared" si="325"/>
        <v>1.0090211911342837</v>
      </c>
      <c r="AD674" s="7" t="e">
        <f t="shared" si="324"/>
        <v>#N/A</v>
      </c>
      <c r="AG674" s="7" t="e">
        <f t="shared" si="315"/>
        <v>#N/A</v>
      </c>
      <c r="AH674" s="7">
        <f t="shared" si="316"/>
        <v>179.62266135159291</v>
      </c>
      <c r="AI674" s="7" t="e">
        <f t="shared" si="317"/>
        <v>#N/A</v>
      </c>
      <c r="AJ674" s="7">
        <f t="shared" si="318"/>
        <v>179.62266135159291</v>
      </c>
      <c r="AK674" s="7" t="e">
        <v>#N/A</v>
      </c>
      <c r="AL674" s="7">
        <v>178.56015127039541</v>
      </c>
      <c r="AN674" s="7" t="e">
        <f t="shared" si="319"/>
        <v>#N/A</v>
      </c>
      <c r="AO674" s="7" t="e">
        <f t="shared" si="320"/>
        <v>#N/A</v>
      </c>
      <c r="AP674" s="7" t="e">
        <v>#N/A</v>
      </c>
      <c r="AQ674" s="7" t="e">
        <v>#N/A</v>
      </c>
    </row>
    <row r="675" spans="1:43" outlineLevel="1">
      <c r="A675" s="95">
        <v>-339</v>
      </c>
      <c r="B675" s="8">
        <f t="shared" si="327"/>
        <v>1283649.2019633017</v>
      </c>
      <c r="C675" s="9">
        <f t="shared" si="311"/>
        <v>8667.6655968030846</v>
      </c>
      <c r="D675" s="9">
        <f t="shared" si="328"/>
        <v>179.75662709832645</v>
      </c>
      <c r="E675" s="9">
        <f t="shared" si="329"/>
        <v>197.71349289742179</v>
      </c>
      <c r="F675" s="6">
        <f t="shared" si="298"/>
        <v>0</v>
      </c>
      <c r="G675" s="7">
        <f t="shared" si="299"/>
        <v>0</v>
      </c>
      <c r="H675" s="7">
        <f t="shared" si="330"/>
        <v>1</v>
      </c>
      <c r="I675" s="7">
        <f t="shared" si="331"/>
        <v>0</v>
      </c>
      <c r="J675" s="7">
        <f t="shared" si="300"/>
        <v>1</v>
      </c>
      <c r="K675" s="7">
        <f t="shared" si="301"/>
        <v>1</v>
      </c>
      <c r="L675" s="7">
        <f t="shared" si="302"/>
        <v>1</v>
      </c>
      <c r="M675" s="7">
        <f t="shared" si="303"/>
        <v>1</v>
      </c>
      <c r="N675" s="7">
        <f t="shared" si="312"/>
        <v>0</v>
      </c>
      <c r="O675" s="7">
        <f t="shared" si="313"/>
        <v>0</v>
      </c>
      <c r="P675" s="7">
        <f t="shared" si="332"/>
        <v>0</v>
      </c>
      <c r="Q675" s="7" t="e">
        <f t="shared" si="314"/>
        <v>#N/A</v>
      </c>
      <c r="R675" s="7">
        <f t="shared" si="326"/>
        <v>-339</v>
      </c>
      <c r="S675" s="7" t="e">
        <f t="shared" si="304"/>
        <v>#N/A</v>
      </c>
      <c r="T675" s="7">
        <f t="shared" si="305"/>
        <v>179.75662709832645</v>
      </c>
      <c r="U675" s="7" t="e">
        <f t="shared" si="306"/>
        <v>#N/A</v>
      </c>
      <c r="V675" s="7" t="e">
        <f t="shared" si="321"/>
        <v>#N/A</v>
      </c>
      <c r="W675" s="7" t="e">
        <f t="shared" si="322"/>
        <v>#N/A</v>
      </c>
      <c r="X675" s="7" t="e">
        <f t="shared" si="307"/>
        <v>#N/A</v>
      </c>
      <c r="Y675" s="7" t="e">
        <f t="shared" si="308"/>
        <v>#N/A</v>
      </c>
      <c r="Z675" s="7" t="e">
        <f t="shared" si="309"/>
        <v>#N/A</v>
      </c>
      <c r="AA675" s="7" t="e">
        <f t="shared" si="310"/>
        <v>#N/A</v>
      </c>
      <c r="AB675" s="7">
        <f t="shared" si="323"/>
        <v>359.51325419665289</v>
      </c>
      <c r="AC675" s="7">
        <f t="shared" si="325"/>
        <v>1.0089335068763818</v>
      </c>
      <c r="AD675" s="7" t="e">
        <f t="shared" si="324"/>
        <v>#N/A</v>
      </c>
      <c r="AG675" s="7" t="e">
        <f t="shared" si="315"/>
        <v>#N/A</v>
      </c>
      <c r="AH675" s="7">
        <f t="shared" si="316"/>
        <v>179.75662709832645</v>
      </c>
      <c r="AI675" s="7" t="e">
        <f t="shared" si="317"/>
        <v>#N/A</v>
      </c>
      <c r="AJ675" s="7">
        <f t="shared" si="318"/>
        <v>179.75662709832645</v>
      </c>
      <c r="AK675" s="7" t="e">
        <v>#N/A</v>
      </c>
      <c r="AL675" s="7">
        <v>178.68335777089806</v>
      </c>
      <c r="AN675" s="7" t="e">
        <f t="shared" si="319"/>
        <v>#N/A</v>
      </c>
      <c r="AO675" s="7" t="e">
        <f t="shared" si="320"/>
        <v>#N/A</v>
      </c>
      <c r="AP675" s="7" t="e">
        <v>#N/A</v>
      </c>
      <c r="AQ675" s="7" t="e">
        <v>#N/A</v>
      </c>
    </row>
    <row r="676" spans="1:43" outlineLevel="1">
      <c r="A676" s="95">
        <v>-338</v>
      </c>
      <c r="B676" s="8">
        <f t="shared" si="327"/>
        <v>1298977.4462973815</v>
      </c>
      <c r="C676" s="9">
        <f t="shared" si="311"/>
        <v>8782.6815882919618</v>
      </c>
      <c r="D676" s="9">
        <f t="shared" si="328"/>
        <v>179.88989961591099</v>
      </c>
      <c r="E676" s="9">
        <f t="shared" si="329"/>
        <v>197.67577966088987</v>
      </c>
      <c r="F676" s="6">
        <f t="shared" si="298"/>
        <v>0</v>
      </c>
      <c r="G676" s="7">
        <f t="shared" si="299"/>
        <v>0</v>
      </c>
      <c r="H676" s="7">
        <f t="shared" si="330"/>
        <v>1</v>
      </c>
      <c r="I676" s="7">
        <f t="shared" si="331"/>
        <v>0</v>
      </c>
      <c r="J676" s="7">
        <f t="shared" si="300"/>
        <v>1</v>
      </c>
      <c r="K676" s="7">
        <f t="shared" si="301"/>
        <v>1</v>
      </c>
      <c r="L676" s="7">
        <f t="shared" si="302"/>
        <v>1</v>
      </c>
      <c r="M676" s="7">
        <f t="shared" si="303"/>
        <v>1</v>
      </c>
      <c r="N676" s="7">
        <f t="shared" si="312"/>
        <v>0</v>
      </c>
      <c r="O676" s="7">
        <f t="shared" si="313"/>
        <v>0</v>
      </c>
      <c r="P676" s="7">
        <f t="shared" si="332"/>
        <v>0</v>
      </c>
      <c r="Q676" s="7" t="e">
        <f t="shared" si="314"/>
        <v>#N/A</v>
      </c>
      <c r="R676" s="7">
        <f t="shared" si="326"/>
        <v>-338</v>
      </c>
      <c r="S676" s="7" t="e">
        <f t="shared" si="304"/>
        <v>#N/A</v>
      </c>
      <c r="T676" s="7">
        <f t="shared" si="305"/>
        <v>179.88989961591099</v>
      </c>
      <c r="U676" s="7" t="e">
        <f t="shared" si="306"/>
        <v>#N/A</v>
      </c>
      <c r="V676" s="7" t="e">
        <f t="shared" si="321"/>
        <v>#N/A</v>
      </c>
      <c r="W676" s="7" t="e">
        <f t="shared" si="322"/>
        <v>#N/A</v>
      </c>
      <c r="X676" s="7" t="e">
        <f t="shared" si="307"/>
        <v>#N/A</v>
      </c>
      <c r="Y676" s="7" t="e">
        <f t="shared" si="308"/>
        <v>#N/A</v>
      </c>
      <c r="Z676" s="7" t="e">
        <f t="shared" si="309"/>
        <v>#N/A</v>
      </c>
      <c r="AA676" s="7" t="e">
        <f t="shared" si="310"/>
        <v>#N/A</v>
      </c>
      <c r="AB676" s="7">
        <f t="shared" si="323"/>
        <v>359.77979923182198</v>
      </c>
      <c r="AC676" s="7">
        <f t="shared" si="325"/>
        <v>1.0088416941935552</v>
      </c>
      <c r="AD676" s="7" t="e">
        <f t="shared" si="324"/>
        <v>#N/A</v>
      </c>
      <c r="AG676" s="7" t="e">
        <f t="shared" si="315"/>
        <v>#N/A</v>
      </c>
      <c r="AH676" s="7">
        <f t="shared" si="316"/>
        <v>179.88989961591099</v>
      </c>
      <c r="AI676" s="7" t="e">
        <f t="shared" si="317"/>
        <v>#N/A</v>
      </c>
      <c r="AJ676" s="7">
        <f t="shared" si="318"/>
        <v>179.88989961591099</v>
      </c>
      <c r="AK676" s="7" t="e">
        <v>#N/A</v>
      </c>
      <c r="AL676" s="7">
        <v>178.8060904802951</v>
      </c>
      <c r="AN676" s="7" t="e">
        <f t="shared" si="319"/>
        <v>#N/A</v>
      </c>
      <c r="AO676" s="7" t="e">
        <f t="shared" si="320"/>
        <v>#N/A</v>
      </c>
      <c r="AP676" s="7" t="e">
        <v>#N/A</v>
      </c>
      <c r="AQ676" s="7" t="e">
        <v>#N/A</v>
      </c>
    </row>
    <row r="677" spans="1:43" outlineLevel="1">
      <c r="A677" s="95">
        <v>-337</v>
      </c>
      <c r="B677" s="8">
        <f t="shared" si="327"/>
        <v>1314427.5868140522</v>
      </c>
      <c r="C677" s="9">
        <f t="shared" si="311"/>
        <v>8898.728269347419</v>
      </c>
      <c r="D677" s="9">
        <f t="shared" si="328"/>
        <v>180.02249781877916</v>
      </c>
      <c r="E677" s="9">
        <f t="shared" si="329"/>
        <v>197.638615249335</v>
      </c>
      <c r="F677" s="6">
        <f t="shared" si="298"/>
        <v>0</v>
      </c>
      <c r="G677" s="7">
        <f t="shared" si="299"/>
        <v>0</v>
      </c>
      <c r="H677" s="7">
        <f t="shared" si="330"/>
        <v>1</v>
      </c>
      <c r="I677" s="7">
        <f t="shared" si="331"/>
        <v>0</v>
      </c>
      <c r="J677" s="7">
        <f t="shared" si="300"/>
        <v>1</v>
      </c>
      <c r="K677" s="7">
        <f t="shared" si="301"/>
        <v>1</v>
      </c>
      <c r="L677" s="7">
        <f t="shared" si="302"/>
        <v>1</v>
      </c>
      <c r="M677" s="7">
        <f t="shared" si="303"/>
        <v>1</v>
      </c>
      <c r="N677" s="7">
        <f t="shared" si="312"/>
        <v>0</v>
      </c>
      <c r="O677" s="7">
        <f t="shared" si="313"/>
        <v>0</v>
      </c>
      <c r="P677" s="7">
        <f t="shared" si="332"/>
        <v>0</v>
      </c>
      <c r="Q677" s="7" t="e">
        <f t="shared" si="314"/>
        <v>#N/A</v>
      </c>
      <c r="R677" s="7">
        <f t="shared" si="326"/>
        <v>-337</v>
      </c>
      <c r="S677" s="7" t="e">
        <f t="shared" si="304"/>
        <v>#N/A</v>
      </c>
      <c r="T677" s="7">
        <f t="shared" si="305"/>
        <v>180.02249781877916</v>
      </c>
      <c r="U677" s="7" t="e">
        <f t="shared" si="306"/>
        <v>#N/A</v>
      </c>
      <c r="V677" s="7" t="e">
        <f t="shared" si="321"/>
        <v>#N/A</v>
      </c>
      <c r="W677" s="7" t="e">
        <f t="shared" si="322"/>
        <v>#N/A</v>
      </c>
      <c r="X677" s="7" t="e">
        <f t="shared" si="307"/>
        <v>#N/A</v>
      </c>
      <c r="Y677" s="7" t="e">
        <f t="shared" si="308"/>
        <v>#N/A</v>
      </c>
      <c r="Z677" s="7" t="e">
        <f t="shared" si="309"/>
        <v>#N/A</v>
      </c>
      <c r="AA677" s="7" t="e">
        <f t="shared" si="310"/>
        <v>#N/A</v>
      </c>
      <c r="AB677" s="7">
        <f t="shared" si="323"/>
        <v>360.04499563755832</v>
      </c>
      <c r="AC677" s="7">
        <f t="shared" si="325"/>
        <v>1.0087528356360975</v>
      </c>
      <c r="AD677" s="7" t="e">
        <f t="shared" si="324"/>
        <v>#N/A</v>
      </c>
      <c r="AG677" s="7" t="e">
        <f t="shared" si="315"/>
        <v>#N/A</v>
      </c>
      <c r="AH677" s="7">
        <f t="shared" si="316"/>
        <v>180.02249781877916</v>
      </c>
      <c r="AI677" s="7" t="e">
        <f t="shared" si="317"/>
        <v>#N/A</v>
      </c>
      <c r="AJ677" s="7">
        <f t="shared" si="318"/>
        <v>180.02249781877916</v>
      </c>
      <c r="AK677" s="7" t="e">
        <v>#N/A</v>
      </c>
      <c r="AL677" s="7">
        <v>178.92837450088595</v>
      </c>
      <c r="AN677" s="7" t="e">
        <f t="shared" si="319"/>
        <v>#N/A</v>
      </c>
      <c r="AO677" s="7" t="e">
        <f t="shared" si="320"/>
        <v>#N/A</v>
      </c>
      <c r="AP677" s="7" t="e">
        <v>#N/A</v>
      </c>
      <c r="AQ677" s="7" t="e">
        <v>#N/A</v>
      </c>
    </row>
    <row r="678" spans="1:43" outlineLevel="1">
      <c r="A678" s="95">
        <v>-336</v>
      </c>
      <c r="B678" s="8">
        <f t="shared" si="327"/>
        <v>1329999.8133592606</v>
      </c>
      <c r="C678" s="9">
        <f t="shared" si="311"/>
        <v>9015.811979483813</v>
      </c>
      <c r="D678" s="9">
        <f t="shared" si="328"/>
        <v>180.15442388852665</v>
      </c>
      <c r="E678" s="9">
        <f t="shared" si="329"/>
        <v>197.60199708611421</v>
      </c>
      <c r="F678" s="6">
        <f t="shared" si="298"/>
        <v>0</v>
      </c>
      <c r="G678" s="7">
        <f t="shared" si="299"/>
        <v>0</v>
      </c>
      <c r="H678" s="7">
        <f t="shared" si="330"/>
        <v>1</v>
      </c>
      <c r="I678" s="7">
        <f t="shared" si="331"/>
        <v>0</v>
      </c>
      <c r="J678" s="7">
        <f t="shared" si="300"/>
        <v>1</v>
      </c>
      <c r="K678" s="7">
        <f t="shared" si="301"/>
        <v>1</v>
      </c>
      <c r="L678" s="7">
        <f t="shared" si="302"/>
        <v>1</v>
      </c>
      <c r="M678" s="7">
        <f t="shared" si="303"/>
        <v>1</v>
      </c>
      <c r="N678" s="7">
        <f t="shared" si="312"/>
        <v>0</v>
      </c>
      <c r="O678" s="7">
        <f t="shared" si="313"/>
        <v>0</v>
      </c>
      <c r="P678" s="7">
        <f t="shared" si="332"/>
        <v>0</v>
      </c>
      <c r="Q678" s="7" t="e">
        <f t="shared" si="314"/>
        <v>#N/A</v>
      </c>
      <c r="R678" s="7">
        <f t="shared" si="326"/>
        <v>-336</v>
      </c>
      <c r="S678" s="7" t="e">
        <f t="shared" si="304"/>
        <v>#N/A</v>
      </c>
      <c r="T678" s="7">
        <f t="shared" si="305"/>
        <v>180.15442388852665</v>
      </c>
      <c r="U678" s="7" t="e">
        <f t="shared" si="306"/>
        <v>#N/A</v>
      </c>
      <c r="V678" s="7" t="e">
        <f t="shared" si="321"/>
        <v>#N/A</v>
      </c>
      <c r="W678" s="7" t="e">
        <f t="shared" si="322"/>
        <v>#N/A</v>
      </c>
      <c r="X678" s="7" t="e">
        <f t="shared" si="307"/>
        <v>#N/A</v>
      </c>
      <c r="Y678" s="7" t="e">
        <f t="shared" si="308"/>
        <v>#N/A</v>
      </c>
      <c r="Z678" s="7" t="e">
        <f t="shared" si="309"/>
        <v>#N/A</v>
      </c>
      <c r="AA678" s="7" t="e">
        <f t="shared" si="310"/>
        <v>#N/A</v>
      </c>
      <c r="AB678" s="7">
        <f t="shared" si="323"/>
        <v>360.3088477770533</v>
      </c>
      <c r="AC678" s="7">
        <f t="shared" si="325"/>
        <v>1.0086647053798505</v>
      </c>
      <c r="AD678" s="7" t="e">
        <f t="shared" si="324"/>
        <v>#N/A</v>
      </c>
      <c r="AG678" s="7" t="e">
        <f t="shared" si="315"/>
        <v>#N/A</v>
      </c>
      <c r="AH678" s="7">
        <f t="shared" si="316"/>
        <v>180.15442388852665</v>
      </c>
      <c r="AI678" s="7" t="e">
        <f t="shared" si="317"/>
        <v>#N/A</v>
      </c>
      <c r="AJ678" s="7">
        <f t="shared" si="318"/>
        <v>180.15442388852665</v>
      </c>
      <c r="AK678" s="7" t="e">
        <v>#N/A</v>
      </c>
      <c r="AL678" s="7">
        <v>179.05020445916853</v>
      </c>
      <c r="AN678" s="7" t="e">
        <f t="shared" si="319"/>
        <v>#N/A</v>
      </c>
      <c r="AO678" s="7" t="e">
        <f t="shared" si="320"/>
        <v>#N/A</v>
      </c>
      <c r="AP678" s="7" t="e">
        <v>#N/A</v>
      </c>
      <c r="AQ678" s="7" t="e">
        <v>#N/A</v>
      </c>
    </row>
    <row r="679" spans="1:43" outlineLevel="1">
      <c r="A679" s="95">
        <v>-335</v>
      </c>
      <c r="B679" s="8">
        <f t="shared" si="327"/>
        <v>1345694.6068326437</v>
      </c>
      <c r="C679" s="9">
        <f t="shared" si="311"/>
        <v>9133.9373482775154</v>
      </c>
      <c r="D679" s="9">
        <f t="shared" si="328"/>
        <v>180.28568195718304</v>
      </c>
      <c r="E679" s="9">
        <f t="shared" si="329"/>
        <v>197.56592259458415</v>
      </c>
      <c r="F679" s="6">
        <f t="shared" si="298"/>
        <v>0</v>
      </c>
      <c r="G679" s="7">
        <f t="shared" si="299"/>
        <v>0</v>
      </c>
      <c r="H679" s="7">
        <f t="shared" si="330"/>
        <v>1</v>
      </c>
      <c r="I679" s="7">
        <f t="shared" si="331"/>
        <v>0</v>
      </c>
      <c r="J679" s="7">
        <f t="shared" si="300"/>
        <v>1</v>
      </c>
      <c r="K679" s="7">
        <f t="shared" si="301"/>
        <v>1</v>
      </c>
      <c r="L679" s="7">
        <f t="shared" si="302"/>
        <v>1</v>
      </c>
      <c r="M679" s="7">
        <f t="shared" si="303"/>
        <v>1</v>
      </c>
      <c r="N679" s="7">
        <f t="shared" si="312"/>
        <v>0</v>
      </c>
      <c r="O679" s="7">
        <f t="shared" si="313"/>
        <v>0</v>
      </c>
      <c r="P679" s="7">
        <f t="shared" si="332"/>
        <v>0</v>
      </c>
      <c r="Q679" s="7" t="e">
        <f t="shared" si="314"/>
        <v>#N/A</v>
      </c>
      <c r="R679" s="7">
        <f t="shared" si="326"/>
        <v>-335</v>
      </c>
      <c r="S679" s="7" t="e">
        <f t="shared" si="304"/>
        <v>#N/A</v>
      </c>
      <c r="T679" s="7">
        <f t="shared" si="305"/>
        <v>180.28568195718304</v>
      </c>
      <c r="U679" s="7" t="e">
        <f t="shared" si="306"/>
        <v>#N/A</v>
      </c>
      <c r="V679" s="7" t="e">
        <f t="shared" si="321"/>
        <v>#N/A</v>
      </c>
      <c r="W679" s="7" t="e">
        <f t="shared" si="322"/>
        <v>#N/A</v>
      </c>
      <c r="X679" s="7" t="e">
        <f t="shared" si="307"/>
        <v>#N/A</v>
      </c>
      <c r="Y679" s="7" t="e">
        <f t="shared" si="308"/>
        <v>#N/A</v>
      </c>
      <c r="Z679" s="7" t="e">
        <f t="shared" si="309"/>
        <v>#N/A</v>
      </c>
      <c r="AA679" s="7" t="e">
        <f t="shared" si="310"/>
        <v>#N/A</v>
      </c>
      <c r="AB679" s="7">
        <f t="shared" si="323"/>
        <v>360.57136391436609</v>
      </c>
      <c r="AC679" s="7">
        <f t="shared" si="325"/>
        <v>1.0085775530852381</v>
      </c>
      <c r="AD679" s="7" t="e">
        <f t="shared" si="324"/>
        <v>#N/A</v>
      </c>
      <c r="AG679" s="7" t="e">
        <f t="shared" si="315"/>
        <v>#N/A</v>
      </c>
      <c r="AH679" s="7">
        <f t="shared" si="316"/>
        <v>180.28568195718304</v>
      </c>
      <c r="AI679" s="7" t="e">
        <f t="shared" si="317"/>
        <v>#N/A</v>
      </c>
      <c r="AJ679" s="7">
        <f t="shared" si="318"/>
        <v>180.28568195718304</v>
      </c>
      <c r="AK679" s="7" t="e">
        <v>#N/A</v>
      </c>
      <c r="AL679" s="7">
        <v>179.1715822807455</v>
      </c>
      <c r="AN679" s="7" t="e">
        <f t="shared" si="319"/>
        <v>#N/A</v>
      </c>
      <c r="AO679" s="7" t="e">
        <f t="shared" si="320"/>
        <v>#N/A</v>
      </c>
      <c r="AP679" s="7" t="e">
        <v>#N/A</v>
      </c>
      <c r="AQ679" s="7" t="e">
        <v>#N/A</v>
      </c>
    </row>
    <row r="680" spans="1:43" outlineLevel="1">
      <c r="A680" s="95">
        <v>-334</v>
      </c>
      <c r="B680" s="8">
        <f t="shared" si="327"/>
        <v>1361512.447401417</v>
      </c>
      <c r="C680" s="9">
        <f t="shared" si="311"/>
        <v>9253.1090053048956</v>
      </c>
      <c r="D680" s="9">
        <f t="shared" si="328"/>
        <v>180.4162742515546</v>
      </c>
      <c r="E680" s="9">
        <f t="shared" si="329"/>
        <v>197.53038919810191</v>
      </c>
      <c r="F680" s="6">
        <f t="shared" si="298"/>
        <v>0</v>
      </c>
      <c r="G680" s="7">
        <f t="shared" si="299"/>
        <v>0</v>
      </c>
      <c r="H680" s="7">
        <f t="shared" si="330"/>
        <v>1</v>
      </c>
      <c r="I680" s="7">
        <f t="shared" si="331"/>
        <v>0</v>
      </c>
      <c r="J680" s="7">
        <f t="shared" si="300"/>
        <v>1</v>
      </c>
      <c r="K680" s="7">
        <f t="shared" si="301"/>
        <v>1</v>
      </c>
      <c r="L680" s="7">
        <f t="shared" si="302"/>
        <v>1</v>
      </c>
      <c r="M680" s="7">
        <f t="shared" si="303"/>
        <v>1</v>
      </c>
      <c r="N680" s="7">
        <f t="shared" si="312"/>
        <v>0</v>
      </c>
      <c r="O680" s="7">
        <f t="shared" si="313"/>
        <v>0</v>
      </c>
      <c r="P680" s="7">
        <f t="shared" si="332"/>
        <v>0</v>
      </c>
      <c r="Q680" s="7" t="e">
        <f t="shared" si="314"/>
        <v>#N/A</v>
      </c>
      <c r="R680" s="7">
        <f t="shared" si="326"/>
        <v>-334</v>
      </c>
      <c r="S680" s="7" t="e">
        <f t="shared" si="304"/>
        <v>#N/A</v>
      </c>
      <c r="T680" s="7">
        <f t="shared" si="305"/>
        <v>180.4162742515546</v>
      </c>
      <c r="U680" s="7" t="e">
        <f t="shared" si="306"/>
        <v>#N/A</v>
      </c>
      <c r="V680" s="7" t="e">
        <f t="shared" si="321"/>
        <v>#N/A</v>
      </c>
      <c r="W680" s="7" t="e">
        <f t="shared" si="322"/>
        <v>#N/A</v>
      </c>
      <c r="X680" s="7" t="e">
        <f t="shared" si="307"/>
        <v>#N/A</v>
      </c>
      <c r="Y680" s="7" t="e">
        <f t="shared" si="308"/>
        <v>#N/A</v>
      </c>
      <c r="Z680" s="7" t="e">
        <f t="shared" si="309"/>
        <v>#N/A</v>
      </c>
      <c r="AA680" s="7" t="e">
        <f t="shared" si="310"/>
        <v>#N/A</v>
      </c>
      <c r="AB680" s="7">
        <f t="shared" si="323"/>
        <v>360.83254850310919</v>
      </c>
      <c r="AC680" s="7">
        <f t="shared" si="325"/>
        <v>1.0084911240805376</v>
      </c>
      <c r="AD680" s="7" t="e">
        <f t="shared" si="324"/>
        <v>#N/A</v>
      </c>
      <c r="AG680" s="7" t="e">
        <f t="shared" si="315"/>
        <v>#N/A</v>
      </c>
      <c r="AH680" s="7">
        <f t="shared" si="316"/>
        <v>180.4162742515546</v>
      </c>
      <c r="AI680" s="7" t="e">
        <f t="shared" si="317"/>
        <v>#N/A</v>
      </c>
      <c r="AJ680" s="7">
        <f t="shared" si="318"/>
        <v>180.4162742515546</v>
      </c>
      <c r="AK680" s="7" t="e">
        <v>#N/A</v>
      </c>
      <c r="AL680" s="7">
        <v>179.29250258174415</v>
      </c>
      <c r="AN680" s="7" t="e">
        <f t="shared" si="319"/>
        <v>#N/A</v>
      </c>
      <c r="AO680" s="7" t="e">
        <f t="shared" si="320"/>
        <v>#N/A</v>
      </c>
      <c r="AP680" s="7" t="e">
        <v>#N/A</v>
      </c>
      <c r="AQ680" s="7" t="e">
        <v>#N/A</v>
      </c>
    </row>
    <row r="681" spans="1:43" outlineLevel="1">
      <c r="A681" s="95">
        <v>-333</v>
      </c>
      <c r="B681" s="8">
        <f t="shared" si="327"/>
        <v>1377453.5111291222</v>
      </c>
      <c r="C681" s="9">
        <f t="shared" si="311"/>
        <v>9373.3333973685658</v>
      </c>
      <c r="D681" s="9">
        <f t="shared" si="328"/>
        <v>180.54620485867392</v>
      </c>
      <c r="E681" s="9">
        <f t="shared" si="329"/>
        <v>197.49539432002436</v>
      </c>
      <c r="F681" s="6">
        <f t="shared" si="298"/>
        <v>0</v>
      </c>
      <c r="G681" s="7">
        <f t="shared" si="299"/>
        <v>0</v>
      </c>
      <c r="H681" s="7">
        <f t="shared" si="330"/>
        <v>1</v>
      </c>
      <c r="I681" s="7">
        <f t="shared" si="331"/>
        <v>0</v>
      </c>
      <c r="J681" s="7">
        <f t="shared" si="300"/>
        <v>1</v>
      </c>
      <c r="K681" s="7">
        <f t="shared" si="301"/>
        <v>1</v>
      </c>
      <c r="L681" s="7">
        <f t="shared" si="302"/>
        <v>1</v>
      </c>
      <c r="M681" s="7">
        <f t="shared" si="303"/>
        <v>1</v>
      </c>
      <c r="N681" s="7">
        <f t="shared" si="312"/>
        <v>0</v>
      </c>
      <c r="O681" s="7">
        <f t="shared" si="313"/>
        <v>0</v>
      </c>
      <c r="P681" s="7">
        <f t="shared" si="332"/>
        <v>0</v>
      </c>
      <c r="Q681" s="7" t="e">
        <f t="shared" si="314"/>
        <v>#N/A</v>
      </c>
      <c r="R681" s="7">
        <f t="shared" si="326"/>
        <v>-333</v>
      </c>
      <c r="S681" s="7" t="e">
        <f t="shared" si="304"/>
        <v>#N/A</v>
      </c>
      <c r="T681" s="7">
        <f t="shared" si="305"/>
        <v>180.54620485867392</v>
      </c>
      <c r="U681" s="7" t="e">
        <f t="shared" si="306"/>
        <v>#N/A</v>
      </c>
      <c r="V681" s="7" t="e">
        <f t="shared" si="321"/>
        <v>#N/A</v>
      </c>
      <c r="W681" s="7" t="e">
        <f t="shared" si="322"/>
        <v>#N/A</v>
      </c>
      <c r="X681" s="7" t="e">
        <f t="shared" si="307"/>
        <v>#N/A</v>
      </c>
      <c r="Y681" s="7" t="e">
        <f t="shared" si="308"/>
        <v>#N/A</v>
      </c>
      <c r="Z681" s="7" t="e">
        <f t="shared" si="309"/>
        <v>#N/A</v>
      </c>
      <c r="AA681" s="7">
        <f t="shared" si="310"/>
        <v>179.68941714587697</v>
      </c>
      <c r="AB681" s="7">
        <f t="shared" si="323"/>
        <v>361.09240971734783</v>
      </c>
      <c r="AC681" s="7">
        <f t="shared" si="325"/>
        <v>1.0084056538250841</v>
      </c>
      <c r="AD681" s="7" t="e">
        <f t="shared" si="324"/>
        <v>#N/A</v>
      </c>
      <c r="AG681" s="7" t="e">
        <f t="shared" si="315"/>
        <v>#N/A</v>
      </c>
      <c r="AH681" s="7">
        <f t="shared" si="316"/>
        <v>180.54620485867392</v>
      </c>
      <c r="AI681" s="7" t="e">
        <f t="shared" si="317"/>
        <v>#N/A</v>
      </c>
      <c r="AJ681" s="7">
        <f t="shared" si="318"/>
        <v>180.54620485867392</v>
      </c>
      <c r="AK681" s="7" t="e">
        <v>#N/A</v>
      </c>
      <c r="AL681" s="7">
        <v>179.41299053705802</v>
      </c>
      <c r="AN681" s="7" t="e">
        <f t="shared" si="319"/>
        <v>#N/A</v>
      </c>
      <c r="AO681" s="7" t="e">
        <f t="shared" si="320"/>
        <v>#N/A</v>
      </c>
      <c r="AP681" s="7" t="e">
        <v>#N/A</v>
      </c>
      <c r="AQ681" s="7" t="e">
        <v>#N/A</v>
      </c>
    </row>
    <row r="682" spans="1:43" outlineLevel="1">
      <c r="A682" s="95">
        <v>-332</v>
      </c>
      <c r="B682" s="8">
        <f t="shared" si="327"/>
        <v>1393518.8859735935</v>
      </c>
      <c r="C682" s="9">
        <f t="shared" si="311"/>
        <v>9494.6115377519036</v>
      </c>
      <c r="D682" s="9">
        <f t="shared" si="328"/>
        <v>180.67547605013058</v>
      </c>
      <c r="E682" s="9">
        <f t="shared" si="329"/>
        <v>197.46093538370852</v>
      </c>
      <c r="F682" s="6">
        <f t="shared" si="298"/>
        <v>0</v>
      </c>
      <c r="G682" s="7">
        <f t="shared" si="299"/>
        <v>0</v>
      </c>
      <c r="H682" s="7">
        <f t="shared" si="330"/>
        <v>1</v>
      </c>
      <c r="I682" s="7">
        <f t="shared" si="331"/>
        <v>0</v>
      </c>
      <c r="J682" s="7">
        <f t="shared" si="300"/>
        <v>1</v>
      </c>
      <c r="K682" s="7">
        <f t="shared" si="301"/>
        <v>1</v>
      </c>
      <c r="L682" s="7">
        <f t="shared" si="302"/>
        <v>1</v>
      </c>
      <c r="M682" s="7">
        <f t="shared" si="303"/>
        <v>1</v>
      </c>
      <c r="N682" s="7">
        <f t="shared" si="312"/>
        <v>0</v>
      </c>
      <c r="O682" s="7">
        <f t="shared" si="313"/>
        <v>0</v>
      </c>
      <c r="P682" s="7">
        <f t="shared" si="332"/>
        <v>0</v>
      </c>
      <c r="Q682" s="7" t="e">
        <f t="shared" si="314"/>
        <v>#N/A</v>
      </c>
      <c r="R682" s="7">
        <f t="shared" si="326"/>
        <v>-332</v>
      </c>
      <c r="S682" s="7" t="e">
        <f t="shared" si="304"/>
        <v>#N/A</v>
      </c>
      <c r="T682" s="7">
        <f t="shared" si="305"/>
        <v>180.67547605013058</v>
      </c>
      <c r="U682" s="7" t="e">
        <f t="shared" si="306"/>
        <v>#N/A</v>
      </c>
      <c r="V682" s="7" t="e">
        <f t="shared" si="321"/>
        <v>#N/A</v>
      </c>
      <c r="W682" s="7" t="e">
        <f t="shared" si="322"/>
        <v>#N/A</v>
      </c>
      <c r="X682" s="7" t="e">
        <f t="shared" si="307"/>
        <v>#N/A</v>
      </c>
      <c r="Y682" s="7" t="e">
        <f t="shared" si="308"/>
        <v>#N/A</v>
      </c>
      <c r="Z682" s="7" t="e">
        <f t="shared" si="309"/>
        <v>#N/A</v>
      </c>
      <c r="AA682" s="7" t="e">
        <f t="shared" si="310"/>
        <v>#N/A</v>
      </c>
      <c r="AB682" s="7">
        <f t="shared" si="323"/>
        <v>361.35095210026117</v>
      </c>
      <c r="AC682" s="7">
        <f t="shared" si="325"/>
        <v>1.0083209017672032</v>
      </c>
      <c r="AD682" s="7" t="e">
        <f t="shared" si="324"/>
        <v>#N/A</v>
      </c>
      <c r="AG682" s="7" t="e">
        <f t="shared" si="315"/>
        <v>#N/A</v>
      </c>
      <c r="AH682" s="7">
        <f t="shared" si="316"/>
        <v>180.67547605013058</v>
      </c>
      <c r="AI682" s="7" t="e">
        <f t="shared" si="317"/>
        <v>#N/A</v>
      </c>
      <c r="AJ682" s="7">
        <f t="shared" si="318"/>
        <v>180.67547605013058</v>
      </c>
      <c r="AK682" s="7" t="e">
        <v>#N/A</v>
      </c>
      <c r="AL682" s="7">
        <v>179.5330174929295</v>
      </c>
      <c r="AN682" s="7" t="e">
        <f t="shared" si="319"/>
        <v>#N/A</v>
      </c>
      <c r="AO682" s="7" t="e">
        <f t="shared" si="320"/>
        <v>#N/A</v>
      </c>
      <c r="AP682" s="7" t="e">
        <v>#N/A</v>
      </c>
      <c r="AQ682" s="7" t="e">
        <v>#N/A</v>
      </c>
    </row>
    <row r="683" spans="1:43" outlineLevel="1">
      <c r="A683" s="95">
        <v>-331</v>
      </c>
      <c r="B683" s="8">
        <f t="shared" si="327"/>
        <v>1409708.7503590584</v>
      </c>
      <c r="C683" s="9">
        <f t="shared" si="311"/>
        <v>9616.9498551775087</v>
      </c>
      <c r="D683" s="9">
        <f t="shared" si="328"/>
        <v>180.8040918683877</v>
      </c>
      <c r="E683" s="9">
        <f t="shared" si="329"/>
        <v>197.42694877735488</v>
      </c>
      <c r="F683" s="6">
        <f t="shared" si="298"/>
        <v>0</v>
      </c>
      <c r="G683" s="7">
        <f t="shared" si="299"/>
        <v>0</v>
      </c>
      <c r="H683" s="7">
        <f t="shared" si="330"/>
        <v>1</v>
      </c>
      <c r="I683" s="7">
        <f t="shared" si="331"/>
        <v>0</v>
      </c>
      <c r="J683" s="7">
        <f t="shared" si="300"/>
        <v>1</v>
      </c>
      <c r="K683" s="7">
        <f t="shared" si="301"/>
        <v>1</v>
      </c>
      <c r="L683" s="7">
        <f t="shared" si="302"/>
        <v>1</v>
      </c>
      <c r="M683" s="7">
        <f t="shared" si="303"/>
        <v>1</v>
      </c>
      <c r="N683" s="7">
        <f t="shared" si="312"/>
        <v>0</v>
      </c>
      <c r="O683" s="7">
        <f t="shared" si="313"/>
        <v>0</v>
      </c>
      <c r="P683" s="7">
        <f t="shared" si="332"/>
        <v>0</v>
      </c>
      <c r="Q683" s="7" t="e">
        <f t="shared" si="314"/>
        <v>#N/A</v>
      </c>
      <c r="R683" s="7">
        <f t="shared" si="326"/>
        <v>-331</v>
      </c>
      <c r="S683" s="7" t="e">
        <f t="shared" si="304"/>
        <v>#N/A</v>
      </c>
      <c r="T683" s="7">
        <f t="shared" si="305"/>
        <v>180.8040918683877</v>
      </c>
      <c r="U683" s="7" t="e">
        <f t="shared" si="306"/>
        <v>#N/A</v>
      </c>
      <c r="V683" s="7" t="e">
        <f t="shared" si="321"/>
        <v>#N/A</v>
      </c>
      <c r="W683" s="7" t="e">
        <f t="shared" si="322"/>
        <v>#N/A</v>
      </c>
      <c r="X683" s="7" t="e">
        <f t="shared" si="307"/>
        <v>#N/A</v>
      </c>
      <c r="Y683" s="7" t="e">
        <f t="shared" si="308"/>
        <v>#N/A</v>
      </c>
      <c r="Z683" s="7" t="e">
        <f t="shared" si="309"/>
        <v>#N/A</v>
      </c>
      <c r="AA683" s="7" t="e">
        <f t="shared" si="310"/>
        <v>#N/A</v>
      </c>
      <c r="AB683" s="7">
        <f t="shared" si="323"/>
        <v>361.6081837367754</v>
      </c>
      <c r="AC683" s="7">
        <f t="shared" si="325"/>
        <v>1.0082370895310029</v>
      </c>
      <c r="AD683" s="7" t="e">
        <f t="shared" si="324"/>
        <v>#N/A</v>
      </c>
      <c r="AG683" s="7" t="e">
        <f t="shared" si="315"/>
        <v>#N/A</v>
      </c>
      <c r="AH683" s="7">
        <f t="shared" si="316"/>
        <v>180.8040918683877</v>
      </c>
      <c r="AI683" s="7" t="e">
        <f t="shared" si="317"/>
        <v>#N/A</v>
      </c>
      <c r="AJ683" s="7">
        <f t="shared" si="318"/>
        <v>180.8040918683877</v>
      </c>
      <c r="AK683" s="7" t="e">
        <v>#N/A</v>
      </c>
      <c r="AL683" s="7">
        <v>179.65260098463409</v>
      </c>
      <c r="AN683" s="7" t="e">
        <f t="shared" si="319"/>
        <v>#N/A</v>
      </c>
      <c r="AO683" s="7" t="e">
        <f t="shared" si="320"/>
        <v>#N/A</v>
      </c>
      <c r="AP683" s="7" t="e">
        <v>#N/A</v>
      </c>
      <c r="AQ683" s="7" t="e">
        <v>#N/A</v>
      </c>
    </row>
    <row r="684" spans="1:43" outlineLevel="1">
      <c r="A684" s="95">
        <v>-330</v>
      </c>
      <c r="B684" s="8">
        <f t="shared" si="327"/>
        <v>1426023.5844527313</v>
      </c>
      <c r="C684" s="9">
        <f t="shared" si="311"/>
        <v>9740.3529792217523</v>
      </c>
      <c r="D684" s="9">
        <f t="shared" si="328"/>
        <v>180.93206225878501</v>
      </c>
      <c r="E684" s="9">
        <f t="shared" si="329"/>
        <v>197.39355399463292</v>
      </c>
      <c r="F684" s="6">
        <f t="shared" si="298"/>
        <v>0</v>
      </c>
      <c r="G684" s="7">
        <f t="shared" si="299"/>
        <v>0</v>
      </c>
      <c r="H684" s="7">
        <f t="shared" si="330"/>
        <v>1</v>
      </c>
      <c r="I684" s="7">
        <f t="shared" si="331"/>
        <v>0</v>
      </c>
      <c r="J684" s="7">
        <f t="shared" si="300"/>
        <v>1</v>
      </c>
      <c r="K684" s="7">
        <f t="shared" si="301"/>
        <v>1</v>
      </c>
      <c r="L684" s="7">
        <f t="shared" si="302"/>
        <v>1</v>
      </c>
      <c r="M684" s="7">
        <f t="shared" si="303"/>
        <v>1</v>
      </c>
      <c r="N684" s="7">
        <f t="shared" si="312"/>
        <v>0</v>
      </c>
      <c r="O684" s="7">
        <f t="shared" si="313"/>
        <v>0</v>
      </c>
      <c r="P684" s="7">
        <f t="shared" si="332"/>
        <v>0</v>
      </c>
      <c r="Q684" s="7" t="e">
        <f t="shared" si="314"/>
        <v>#N/A</v>
      </c>
      <c r="R684" s="7">
        <f t="shared" si="326"/>
        <v>-330</v>
      </c>
      <c r="S684" s="7" t="e">
        <f t="shared" si="304"/>
        <v>#N/A</v>
      </c>
      <c r="T684" s="7">
        <f t="shared" si="305"/>
        <v>180.93206225878501</v>
      </c>
      <c r="U684" s="7" t="e">
        <f t="shared" si="306"/>
        <v>#N/A</v>
      </c>
      <c r="V684" s="7" t="e">
        <f t="shared" si="321"/>
        <v>#N/A</v>
      </c>
      <c r="W684" s="7" t="e">
        <f t="shared" si="322"/>
        <v>#N/A</v>
      </c>
      <c r="X684" s="7" t="e">
        <f t="shared" si="307"/>
        <v>#N/A</v>
      </c>
      <c r="Y684" s="7" t="e">
        <f t="shared" si="308"/>
        <v>#N/A</v>
      </c>
      <c r="Z684" s="7" t="e">
        <f t="shared" si="309"/>
        <v>#N/A</v>
      </c>
      <c r="AA684" s="7" t="e">
        <f t="shared" si="310"/>
        <v>#N/A</v>
      </c>
      <c r="AB684" s="7">
        <f t="shared" si="323"/>
        <v>361.86412451757002</v>
      </c>
      <c r="AC684" s="7">
        <f t="shared" si="325"/>
        <v>1.0081549587332492</v>
      </c>
      <c r="AD684" s="7" t="e">
        <f t="shared" si="324"/>
        <v>#N/A</v>
      </c>
      <c r="AG684" s="7" t="e">
        <f t="shared" si="315"/>
        <v>#N/A</v>
      </c>
      <c r="AH684" s="7">
        <f t="shared" si="316"/>
        <v>180.93206225878501</v>
      </c>
      <c r="AI684" s="7" t="e">
        <f t="shared" si="317"/>
        <v>#N/A</v>
      </c>
      <c r="AJ684" s="7">
        <f t="shared" si="318"/>
        <v>180.93206225878501</v>
      </c>
      <c r="AK684" s="7" t="e">
        <v>#N/A</v>
      </c>
      <c r="AL684" s="7">
        <v>179.77175858804708</v>
      </c>
      <c r="AN684" s="7" t="e">
        <f t="shared" si="319"/>
        <v>#N/A</v>
      </c>
      <c r="AO684" s="7" t="e">
        <f t="shared" si="320"/>
        <v>#N/A</v>
      </c>
      <c r="AP684" s="7" t="e">
        <v>#N/A</v>
      </c>
      <c r="AQ684" s="7" t="e">
        <v>#N/A</v>
      </c>
    </row>
    <row r="685" spans="1:43" outlineLevel="1">
      <c r="A685" s="95">
        <v>-329</v>
      </c>
      <c r="B685" s="8">
        <f t="shared" si="327"/>
        <v>1442463.8691542484</v>
      </c>
      <c r="C685" s="9">
        <f t="shared" si="311"/>
        <v>9864.8274298023043</v>
      </c>
      <c r="D685" s="9">
        <f t="shared" si="328"/>
        <v>181.05937556219797</v>
      </c>
      <c r="E685" s="9">
        <f t="shared" si="329"/>
        <v>197.36068742374331</v>
      </c>
      <c r="F685" s="6">
        <f t="shared" si="298"/>
        <v>0</v>
      </c>
      <c r="G685" s="7">
        <f t="shared" si="299"/>
        <v>0</v>
      </c>
      <c r="H685" s="7">
        <f t="shared" si="330"/>
        <v>1</v>
      </c>
      <c r="I685" s="7">
        <f t="shared" si="331"/>
        <v>0</v>
      </c>
      <c r="J685" s="7">
        <f t="shared" si="300"/>
        <v>1</v>
      </c>
      <c r="K685" s="7">
        <f t="shared" si="301"/>
        <v>1</v>
      </c>
      <c r="L685" s="7">
        <f t="shared" si="302"/>
        <v>1</v>
      </c>
      <c r="M685" s="7">
        <f t="shared" si="303"/>
        <v>1</v>
      </c>
      <c r="N685" s="7">
        <f t="shared" si="312"/>
        <v>0</v>
      </c>
      <c r="O685" s="7">
        <f t="shared" si="313"/>
        <v>0</v>
      </c>
      <c r="P685" s="7">
        <f t="shared" si="332"/>
        <v>0</v>
      </c>
      <c r="Q685" s="7" t="e">
        <f t="shared" si="314"/>
        <v>#N/A</v>
      </c>
      <c r="R685" s="7">
        <f t="shared" si="326"/>
        <v>-329</v>
      </c>
      <c r="S685" s="7" t="e">
        <f t="shared" si="304"/>
        <v>#N/A</v>
      </c>
      <c r="T685" s="7">
        <f t="shared" si="305"/>
        <v>181.05937556219797</v>
      </c>
      <c r="U685" s="7" t="e">
        <f t="shared" si="306"/>
        <v>#N/A</v>
      </c>
      <c r="V685" s="7" t="e">
        <f t="shared" si="321"/>
        <v>#N/A</v>
      </c>
      <c r="W685" s="7" t="e">
        <f t="shared" si="322"/>
        <v>#N/A</v>
      </c>
      <c r="X685" s="7" t="e">
        <f t="shared" si="307"/>
        <v>#N/A</v>
      </c>
      <c r="Y685" s="7" t="e">
        <f t="shared" si="308"/>
        <v>#N/A</v>
      </c>
      <c r="Z685" s="7" t="e">
        <f t="shared" si="309"/>
        <v>#N/A</v>
      </c>
      <c r="AA685" s="7" t="e">
        <f t="shared" si="310"/>
        <v>#N/A</v>
      </c>
      <c r="AB685" s="7">
        <f t="shared" si="323"/>
        <v>362.11875112439594</v>
      </c>
      <c r="AC685" s="7">
        <f t="shared" si="325"/>
        <v>1.0080717619425319</v>
      </c>
      <c r="AD685" s="7" t="e">
        <f t="shared" si="324"/>
        <v>#N/A</v>
      </c>
      <c r="AG685" s="7" t="e">
        <f t="shared" si="315"/>
        <v>#N/A</v>
      </c>
      <c r="AH685" s="7">
        <f t="shared" si="316"/>
        <v>181.05937556219797</v>
      </c>
      <c r="AI685" s="7" t="e">
        <f t="shared" si="317"/>
        <v>#N/A</v>
      </c>
      <c r="AJ685" s="7">
        <f t="shared" si="318"/>
        <v>181.05937556219797</v>
      </c>
      <c r="AK685" s="7" t="e">
        <v>#N/A</v>
      </c>
      <c r="AL685" s="7">
        <v>179.89046158851124</v>
      </c>
      <c r="AN685" s="7" t="e">
        <f t="shared" si="319"/>
        <v>#N/A</v>
      </c>
      <c r="AO685" s="7" t="e">
        <f t="shared" si="320"/>
        <v>#N/A</v>
      </c>
      <c r="AP685" s="7" t="e">
        <v>#N/A</v>
      </c>
      <c r="AQ685" s="7" t="e">
        <v>#N/A</v>
      </c>
    </row>
    <row r="686" spans="1:43" outlineLevel="1">
      <c r="A686" s="95">
        <v>-328</v>
      </c>
      <c r="B686" s="8">
        <f t="shared" si="327"/>
        <v>1459029.7683421208</v>
      </c>
      <c r="C686" s="9">
        <f t="shared" si="311"/>
        <v>9990.3740742903137</v>
      </c>
      <c r="D686" s="9">
        <f t="shared" si="328"/>
        <v>181.18604296386468</v>
      </c>
      <c r="E686" s="9">
        <f t="shared" si="329"/>
        <v>197.32834648804314</v>
      </c>
      <c r="F686" s="6">
        <f t="shared" si="298"/>
        <v>0</v>
      </c>
      <c r="G686" s="7">
        <f t="shared" si="299"/>
        <v>0</v>
      </c>
      <c r="H686" s="7">
        <f t="shared" si="330"/>
        <v>1</v>
      </c>
      <c r="I686" s="7">
        <f t="shared" si="331"/>
        <v>0</v>
      </c>
      <c r="J686" s="7">
        <f t="shared" si="300"/>
        <v>1</v>
      </c>
      <c r="K686" s="7">
        <f t="shared" si="301"/>
        <v>1</v>
      </c>
      <c r="L686" s="7">
        <f t="shared" si="302"/>
        <v>1</v>
      </c>
      <c r="M686" s="7">
        <f t="shared" si="303"/>
        <v>1</v>
      </c>
      <c r="N686" s="7">
        <f t="shared" si="312"/>
        <v>0</v>
      </c>
      <c r="O686" s="7">
        <f t="shared" si="313"/>
        <v>0</v>
      </c>
      <c r="P686" s="7">
        <f t="shared" si="332"/>
        <v>0</v>
      </c>
      <c r="Q686" s="7" t="e">
        <f t="shared" si="314"/>
        <v>#N/A</v>
      </c>
      <c r="R686" s="7">
        <f t="shared" si="326"/>
        <v>-328</v>
      </c>
      <c r="S686" s="7" t="e">
        <f t="shared" si="304"/>
        <v>#N/A</v>
      </c>
      <c r="T686" s="7">
        <f t="shared" si="305"/>
        <v>181.18604296386468</v>
      </c>
      <c r="U686" s="7" t="e">
        <f t="shared" si="306"/>
        <v>#N/A</v>
      </c>
      <c r="V686" s="7" t="e">
        <f t="shared" si="321"/>
        <v>#N/A</v>
      </c>
      <c r="W686" s="7" t="e">
        <f t="shared" si="322"/>
        <v>#N/A</v>
      </c>
      <c r="X686" s="7" t="e">
        <f t="shared" si="307"/>
        <v>#N/A</v>
      </c>
      <c r="Y686" s="7" t="e">
        <f t="shared" si="308"/>
        <v>#N/A</v>
      </c>
      <c r="Z686" s="7" t="e">
        <f t="shared" si="309"/>
        <v>#N/A</v>
      </c>
      <c r="AA686" s="7" t="e">
        <f t="shared" si="310"/>
        <v>#N/A</v>
      </c>
      <c r="AB686" s="7">
        <f t="shared" si="323"/>
        <v>362.37208592772936</v>
      </c>
      <c r="AC686" s="7">
        <f t="shared" si="325"/>
        <v>1.0079903921392284</v>
      </c>
      <c r="AD686" s="7" t="e">
        <f t="shared" si="324"/>
        <v>#N/A</v>
      </c>
      <c r="AG686" s="7" t="e">
        <f t="shared" si="315"/>
        <v>#N/A</v>
      </c>
      <c r="AH686" s="7">
        <f t="shared" si="316"/>
        <v>181.18604296386468</v>
      </c>
      <c r="AI686" s="7" t="e">
        <f t="shared" si="317"/>
        <v>#N/A</v>
      </c>
      <c r="AJ686" s="7">
        <f t="shared" si="318"/>
        <v>181.18604296386468</v>
      </c>
      <c r="AK686" s="7" t="e">
        <v>#N/A</v>
      </c>
      <c r="AL686" s="7">
        <v>180.00873518121995</v>
      </c>
      <c r="AN686" s="7" t="e">
        <f t="shared" si="319"/>
        <v>#N/A</v>
      </c>
      <c r="AO686" s="7" t="e">
        <f t="shared" si="320"/>
        <v>#N/A</v>
      </c>
      <c r="AP686" s="7" t="e">
        <v>#N/A</v>
      </c>
      <c r="AQ686" s="7" t="e">
        <v>#N/A</v>
      </c>
    </row>
    <row r="687" spans="1:43" outlineLevel="1">
      <c r="A687" s="95">
        <v>-327</v>
      </c>
      <c r="B687" s="8">
        <f t="shared" si="327"/>
        <v>1475722.3940542673</v>
      </c>
      <c r="C687" s="9">
        <f t="shared" si="311"/>
        <v>10116.999414205551</v>
      </c>
      <c r="D687" s="9">
        <f t="shared" si="328"/>
        <v>181.31206684546189</v>
      </c>
      <c r="E687" s="9">
        <f t="shared" si="329"/>
        <v>197.296528610889</v>
      </c>
      <c r="F687" s="6">
        <f t="shared" si="298"/>
        <v>0</v>
      </c>
      <c r="G687" s="7">
        <f t="shared" si="299"/>
        <v>0</v>
      </c>
      <c r="H687" s="7">
        <f t="shared" si="330"/>
        <v>1</v>
      </c>
      <c r="I687" s="7">
        <f t="shared" si="331"/>
        <v>0</v>
      </c>
      <c r="J687" s="7">
        <f t="shared" si="300"/>
        <v>1</v>
      </c>
      <c r="K687" s="7">
        <f t="shared" si="301"/>
        <v>1</v>
      </c>
      <c r="L687" s="7">
        <f t="shared" si="302"/>
        <v>1</v>
      </c>
      <c r="M687" s="7">
        <f t="shared" si="303"/>
        <v>1</v>
      </c>
      <c r="N687" s="7">
        <f t="shared" si="312"/>
        <v>0</v>
      </c>
      <c r="O687" s="7">
        <f t="shared" si="313"/>
        <v>0</v>
      </c>
      <c r="P687" s="7">
        <f t="shared" si="332"/>
        <v>0</v>
      </c>
      <c r="Q687" s="7" t="e">
        <f t="shared" si="314"/>
        <v>#N/A</v>
      </c>
      <c r="R687" s="7">
        <f t="shared" si="326"/>
        <v>-327</v>
      </c>
      <c r="S687" s="7" t="e">
        <f t="shared" si="304"/>
        <v>#N/A</v>
      </c>
      <c r="T687" s="7">
        <f t="shared" si="305"/>
        <v>181.31206684546189</v>
      </c>
      <c r="U687" s="7" t="e">
        <f t="shared" si="306"/>
        <v>#N/A</v>
      </c>
      <c r="V687" s="7" t="e">
        <f t="shared" si="321"/>
        <v>#N/A</v>
      </c>
      <c r="W687" s="7" t="e">
        <f t="shared" si="322"/>
        <v>#N/A</v>
      </c>
      <c r="X687" s="7" t="e">
        <f t="shared" si="307"/>
        <v>#N/A</v>
      </c>
      <c r="Y687" s="7" t="e">
        <f t="shared" si="308"/>
        <v>#N/A</v>
      </c>
      <c r="Z687" s="7" t="e">
        <f t="shared" si="309"/>
        <v>#N/A</v>
      </c>
      <c r="AA687" s="7" t="e">
        <f t="shared" si="310"/>
        <v>#N/A</v>
      </c>
      <c r="AB687" s="7">
        <f t="shared" si="323"/>
        <v>362.62413369092377</v>
      </c>
      <c r="AC687" s="7">
        <f t="shared" si="325"/>
        <v>1.0079097274720721</v>
      </c>
      <c r="AD687" s="7" t="e">
        <f t="shared" si="324"/>
        <v>#N/A</v>
      </c>
      <c r="AG687" s="7" t="e">
        <f t="shared" si="315"/>
        <v>#N/A</v>
      </c>
      <c r="AH687" s="7">
        <f t="shared" si="316"/>
        <v>181.31206684546189</v>
      </c>
      <c r="AI687" s="7" t="e">
        <f t="shared" si="317"/>
        <v>#N/A</v>
      </c>
      <c r="AJ687" s="7">
        <f t="shared" si="318"/>
        <v>181.31206684546189</v>
      </c>
      <c r="AK687" s="7" t="e">
        <v>#N/A</v>
      </c>
      <c r="AL687" s="7">
        <v>180.12657408379985</v>
      </c>
      <c r="AN687" s="7" t="e">
        <f t="shared" si="319"/>
        <v>#N/A</v>
      </c>
      <c r="AO687" s="7" t="e">
        <f t="shared" si="320"/>
        <v>#N/A</v>
      </c>
      <c r="AP687" s="7" t="e">
        <v>#N/A</v>
      </c>
      <c r="AQ687" s="7" t="e">
        <v>#N/A</v>
      </c>
    </row>
    <row r="688" spans="1:43" outlineLevel="1">
      <c r="A688" s="95">
        <v>-326</v>
      </c>
      <c r="B688" s="8">
        <f t="shared" si="327"/>
        <v>1492541.9120874405</v>
      </c>
      <c r="C688" s="9">
        <f t="shared" si="311"/>
        <v>10244.70807912439</v>
      </c>
      <c r="D688" s="9">
        <f t="shared" si="328"/>
        <v>181.43745113989999</v>
      </c>
      <c r="E688" s="9">
        <f t="shared" si="329"/>
        <v>197.26517018048187</v>
      </c>
      <c r="F688" s="6">
        <f t="shared" si="298"/>
        <v>0</v>
      </c>
      <c r="G688" s="7">
        <f t="shared" si="299"/>
        <v>0</v>
      </c>
      <c r="H688" s="7">
        <f t="shared" si="330"/>
        <v>1</v>
      </c>
      <c r="I688" s="7">
        <f t="shared" si="331"/>
        <v>0</v>
      </c>
      <c r="J688" s="7">
        <f t="shared" si="300"/>
        <v>1</v>
      </c>
      <c r="K688" s="7">
        <f t="shared" si="301"/>
        <v>1</v>
      </c>
      <c r="L688" s="7">
        <f t="shared" si="302"/>
        <v>1</v>
      </c>
      <c r="M688" s="7">
        <f t="shared" si="303"/>
        <v>1</v>
      </c>
      <c r="N688" s="7">
        <f t="shared" si="312"/>
        <v>0</v>
      </c>
      <c r="O688" s="7">
        <f t="shared" si="313"/>
        <v>0</v>
      </c>
      <c r="P688" s="7">
        <f t="shared" si="332"/>
        <v>0</v>
      </c>
      <c r="Q688" s="7" t="e">
        <f t="shared" si="314"/>
        <v>#N/A</v>
      </c>
      <c r="R688" s="7">
        <f t="shared" si="326"/>
        <v>-326</v>
      </c>
      <c r="S688" s="7" t="e">
        <f t="shared" si="304"/>
        <v>#N/A</v>
      </c>
      <c r="T688" s="7">
        <f t="shared" si="305"/>
        <v>181.43745113989999</v>
      </c>
      <c r="U688" s="7" t="e">
        <f t="shared" si="306"/>
        <v>#N/A</v>
      </c>
      <c r="V688" s="7" t="e">
        <f t="shared" si="321"/>
        <v>#N/A</v>
      </c>
      <c r="W688" s="7" t="e">
        <f t="shared" si="322"/>
        <v>#N/A</v>
      </c>
      <c r="X688" s="7" t="e">
        <f t="shared" si="307"/>
        <v>#N/A</v>
      </c>
      <c r="Y688" s="7" t="e">
        <f t="shared" si="308"/>
        <v>#N/A</v>
      </c>
      <c r="Z688" s="7" t="e">
        <f t="shared" si="309"/>
        <v>#N/A</v>
      </c>
      <c r="AA688" s="7" t="e">
        <f t="shared" si="310"/>
        <v>#N/A</v>
      </c>
      <c r="AB688" s="7">
        <f t="shared" si="323"/>
        <v>362.87490227979998</v>
      </c>
      <c r="AC688" s="7">
        <f t="shared" si="325"/>
        <v>1.0078299565361915</v>
      </c>
      <c r="AD688" s="7" t="e">
        <f t="shared" si="324"/>
        <v>#N/A</v>
      </c>
      <c r="AG688" s="7" t="e">
        <f t="shared" si="315"/>
        <v>#N/A</v>
      </c>
      <c r="AH688" s="7">
        <f t="shared" si="316"/>
        <v>181.43745113989999</v>
      </c>
      <c r="AI688" s="7" t="e">
        <f t="shared" si="317"/>
        <v>#N/A</v>
      </c>
      <c r="AJ688" s="7">
        <f t="shared" si="318"/>
        <v>181.43745113989999</v>
      </c>
      <c r="AK688" s="7" t="e">
        <v>#N/A</v>
      </c>
      <c r="AL688" s="7">
        <v>180.24398003915485</v>
      </c>
      <c r="AN688" s="7" t="e">
        <f t="shared" si="319"/>
        <v>#N/A</v>
      </c>
      <c r="AO688" s="7" t="e">
        <f t="shared" si="320"/>
        <v>#N/A</v>
      </c>
      <c r="AP688" s="7" t="e">
        <v>#N/A</v>
      </c>
      <c r="AQ688" s="7" t="e">
        <v>#N/A</v>
      </c>
    </row>
    <row r="689" spans="1:43" outlineLevel="1">
      <c r="A689" s="95">
        <v>-325</v>
      </c>
      <c r="B689" s="8">
        <f t="shared" si="327"/>
        <v>1509488.8033412765</v>
      </c>
      <c r="C689" s="9">
        <f t="shared" si="311"/>
        <v>10373.504698623199</v>
      </c>
      <c r="D689" s="9">
        <f t="shared" si="328"/>
        <v>181.5621982721425</v>
      </c>
      <c r="E689" s="9">
        <f t="shared" si="329"/>
        <v>197.23439069049087</v>
      </c>
      <c r="F689" s="6">
        <f t="shared" si="298"/>
        <v>0</v>
      </c>
      <c r="G689" s="7">
        <f t="shared" si="299"/>
        <v>0</v>
      </c>
      <c r="H689" s="7">
        <f t="shared" si="330"/>
        <v>1</v>
      </c>
      <c r="I689" s="7">
        <f t="shared" si="331"/>
        <v>0</v>
      </c>
      <c r="J689" s="7">
        <f t="shared" si="300"/>
        <v>1</v>
      </c>
      <c r="K689" s="7">
        <f t="shared" si="301"/>
        <v>1</v>
      </c>
      <c r="L689" s="7">
        <f t="shared" si="302"/>
        <v>1</v>
      </c>
      <c r="M689" s="7">
        <f t="shared" si="303"/>
        <v>1</v>
      </c>
      <c r="N689" s="7">
        <f t="shared" si="312"/>
        <v>0</v>
      </c>
      <c r="O689" s="7">
        <f t="shared" si="313"/>
        <v>0</v>
      </c>
      <c r="P689" s="7">
        <f t="shared" si="332"/>
        <v>0</v>
      </c>
      <c r="Q689" s="7" t="e">
        <f t="shared" si="314"/>
        <v>#N/A</v>
      </c>
      <c r="R689" s="7">
        <f t="shared" si="326"/>
        <v>-325</v>
      </c>
      <c r="S689" s="7" t="e">
        <f t="shared" si="304"/>
        <v>#N/A</v>
      </c>
      <c r="T689" s="7">
        <f t="shared" si="305"/>
        <v>181.5621982721425</v>
      </c>
      <c r="U689" s="7" t="e">
        <f t="shared" si="306"/>
        <v>#N/A</v>
      </c>
      <c r="V689" s="7" t="e">
        <f t="shared" si="321"/>
        <v>#N/A</v>
      </c>
      <c r="W689" s="7" t="e">
        <f t="shared" si="322"/>
        <v>#N/A</v>
      </c>
      <c r="X689" s="7" t="e">
        <f t="shared" si="307"/>
        <v>#N/A</v>
      </c>
      <c r="Y689" s="7" t="e">
        <f t="shared" si="308"/>
        <v>#N/A</v>
      </c>
      <c r="Z689" s="7" t="e">
        <f t="shared" si="309"/>
        <v>#N/A</v>
      </c>
      <c r="AA689" s="7" t="e">
        <f t="shared" si="310"/>
        <v>#N/A</v>
      </c>
      <c r="AB689" s="7">
        <f t="shared" si="323"/>
        <v>363.12439654428499</v>
      </c>
      <c r="AC689" s="7">
        <f t="shared" si="325"/>
        <v>1.0077508853892061</v>
      </c>
      <c r="AD689" s="7" t="e">
        <f t="shared" si="324"/>
        <v>#N/A</v>
      </c>
      <c r="AG689" s="7" t="e">
        <f t="shared" si="315"/>
        <v>#N/A</v>
      </c>
      <c r="AH689" s="7">
        <f t="shared" si="316"/>
        <v>181.5621982721425</v>
      </c>
      <c r="AI689" s="7" t="e">
        <f t="shared" si="317"/>
        <v>#N/A</v>
      </c>
      <c r="AJ689" s="7">
        <f t="shared" si="318"/>
        <v>181.5621982721425</v>
      </c>
      <c r="AK689" s="7" t="e">
        <v>#N/A</v>
      </c>
      <c r="AL689" s="7">
        <v>180.36094775498225</v>
      </c>
      <c r="AN689" s="7" t="e">
        <f t="shared" si="319"/>
        <v>#N/A</v>
      </c>
      <c r="AO689" s="7" t="e">
        <f t="shared" si="320"/>
        <v>#N/A</v>
      </c>
      <c r="AP689" s="7" t="e">
        <v>#N/A</v>
      </c>
      <c r="AQ689" s="7" t="e">
        <v>#N/A</v>
      </c>
    </row>
    <row r="690" spans="1:43" outlineLevel="1">
      <c r="A690" s="95">
        <v>-324</v>
      </c>
      <c r="B690" s="8">
        <f t="shared" si="327"/>
        <v>1526563.5484712718</v>
      </c>
      <c r="C690" s="9">
        <f t="shared" si="311"/>
        <v>10503.395885801536</v>
      </c>
      <c r="D690" s="9">
        <f t="shared" si="328"/>
        <v>181.68631213202676</v>
      </c>
      <c r="E690" s="9">
        <f t="shared" si="329"/>
        <v>197.20412652911696</v>
      </c>
      <c r="F690" s="6">
        <f t="shared" ref="F690:F753" si="333">IF(A690&lt;=$A$93,1,0)*(A690&gt;=-$C$46/2)</f>
        <v>0</v>
      </c>
      <c r="G690" s="7">
        <f t="shared" ref="G690:G753" si="334">IF($C$52=1,IF(AND(A690&gt;=$A$94,A690&lt;=$A$96),1,0),IF(AND(A690&gt;=$A$94,A690&lt;=$A$96),1,0))</f>
        <v>0</v>
      </c>
      <c r="H690" s="7">
        <f t="shared" si="330"/>
        <v>1</v>
      </c>
      <c r="I690" s="7">
        <f t="shared" si="331"/>
        <v>0</v>
      </c>
      <c r="J690" s="7">
        <f t="shared" ref="J690:J753" si="335">IF(A690&gt;=$A$93+$C$78-IF($C$36="yes",$C$44,0),1,0)</f>
        <v>1</v>
      </c>
      <c r="K690" s="7">
        <f t="shared" ref="K690:K753" si="336">IF(A690&gt;=$A$93+$C$78+$C$75-IF($C$36="yes",$C$44,0),1,0)</f>
        <v>1</v>
      </c>
      <c r="L690" s="7">
        <f t="shared" ref="L690:L753" si="337">IF(A690&gt;=$A$93+$C$78+$C$76+$C$75-IF($C$36="yes",$C$44,0),1,0)</f>
        <v>1</v>
      </c>
      <c r="M690" s="7">
        <f t="shared" ref="M690:M753" si="338">IF(A690&gt;$A$93+$C$78+$C$76+2*$C$75-IF($C$36="yes",$C$44,0),1,0)</f>
        <v>1</v>
      </c>
      <c r="N690" s="7">
        <f t="shared" si="312"/>
        <v>0</v>
      </c>
      <c r="O690" s="7">
        <f t="shared" si="313"/>
        <v>0</v>
      </c>
      <c r="P690" s="7">
        <f t="shared" si="332"/>
        <v>0</v>
      </c>
      <c r="Q690" s="7" t="e">
        <f t="shared" si="314"/>
        <v>#N/A</v>
      </c>
      <c r="R690" s="7">
        <f t="shared" si="326"/>
        <v>-324</v>
      </c>
      <c r="S690" s="7" t="e">
        <f t="shared" ref="S690:S753" si="339">IF($B$22="Design",AG690,AK690)</f>
        <v>#N/A</v>
      </c>
      <c r="T690" s="7">
        <f t="shared" ref="T690:T753" si="340">IF($B$22="Design",AH690,AL690)</f>
        <v>181.68631213202676</v>
      </c>
      <c r="U690" s="7" t="e">
        <f t="shared" ref="U690:U753" si="341">IF($C$39="yes",IF(NOT(ISNA(VLOOKUP(A690,$A$91:$B$100,2,FALSE))),VLOOKUP(A690,$A$91:$B$100,2,FALSE),NA()),NA())</f>
        <v>#N/A</v>
      </c>
      <c r="V690" s="7" t="e">
        <f t="shared" si="321"/>
        <v>#N/A</v>
      </c>
      <c r="W690" s="7" t="e">
        <f t="shared" si="322"/>
        <v>#N/A</v>
      </c>
      <c r="X690" s="7" t="e">
        <f t="shared" ref="X690:X753" si="342">IF($C$38="yes",IF(NOT(ISNA(VLOOKUP(A690,$B$103:$C$105,1,FALSE))),VLOOKUP(A690,$B$103:$C$105,2,FALSE),NA()),NA())</f>
        <v>#N/A</v>
      </c>
      <c r="Y690" s="7" t="e">
        <f t="shared" ref="Y690:Y753" si="343">IF($C$38="yes",IF(NOT(ISNA(VLOOKUP(A690,$B$106:$C$108,1,FALSE))),VLOOKUP(A690,$B$106:$C$108,2,FALSE),NA()),NA())</f>
        <v>#N/A</v>
      </c>
      <c r="Z690" s="7" t="e">
        <f t="shared" ref="Z690:Z753" si="344">IF($C$38="yes",IF(NOT(ISNA(VLOOKUP(A690,$D$103:$E$108,1,FALSE))),VLOOKUP(A690,$D$103:$E$108,2,FALSE),NA()),NA())</f>
        <v>#N/A</v>
      </c>
      <c r="AA690" s="7" t="e">
        <f t="shared" ref="AA690:AA753" si="345">IF($C$38="yes",IF(NOT(ISNA(VLOOKUP(A690,$F$103:$G$108,1,FALSE))),VLOOKUP(A690,$F$103:$G$108,2,FALSE),NA()),NA())</f>
        <v>#N/A</v>
      </c>
      <c r="AB690" s="7">
        <f t="shared" si="323"/>
        <v>363.37262426405351</v>
      </c>
      <c r="AC690" s="7">
        <f t="shared" si="325"/>
        <v>1.0076726900216011</v>
      </c>
      <c r="AD690" s="7" t="e">
        <f t="shared" si="324"/>
        <v>#N/A</v>
      </c>
      <c r="AG690" s="7" t="e">
        <f t="shared" si="315"/>
        <v>#N/A</v>
      </c>
      <c r="AH690" s="7">
        <f t="shared" si="316"/>
        <v>181.68631213202676</v>
      </c>
      <c r="AI690" s="7" t="e">
        <f t="shared" si="317"/>
        <v>#N/A</v>
      </c>
      <c r="AJ690" s="7">
        <f t="shared" si="318"/>
        <v>181.68631213202676</v>
      </c>
      <c r="AK690" s="7" t="e">
        <v>#N/A</v>
      </c>
      <c r="AL690" s="7">
        <v>180.47750249598045</v>
      </c>
      <c r="AN690" s="7" t="e">
        <f t="shared" si="319"/>
        <v>#N/A</v>
      </c>
      <c r="AO690" s="7" t="e">
        <f t="shared" si="320"/>
        <v>#N/A</v>
      </c>
      <c r="AP690" s="7" t="e">
        <v>#N/A</v>
      </c>
      <c r="AQ690" s="7" t="e">
        <v>#N/A</v>
      </c>
    </row>
    <row r="691" spans="1:43" outlineLevel="1">
      <c r="A691" s="95">
        <v>-323</v>
      </c>
      <c r="B691" s="8">
        <f t="shared" si="327"/>
        <v>1543766.2991858528</v>
      </c>
      <c r="C691" s="9">
        <f t="shared" ref="C691:C754" si="346">spline($A$94:$A$96,$B$94:$B$96,A691)</f>
        <v>10634.382322064139</v>
      </c>
      <c r="D691" s="9">
        <f t="shared" si="328"/>
        <v>181.80980281677014</v>
      </c>
      <c r="E691" s="9">
        <f t="shared" si="329"/>
        <v>197.17437511971676</v>
      </c>
      <c r="F691" s="6">
        <f t="shared" si="333"/>
        <v>0</v>
      </c>
      <c r="G691" s="7">
        <f t="shared" si="334"/>
        <v>0</v>
      </c>
      <c r="H691" s="7">
        <f t="shared" si="330"/>
        <v>1</v>
      </c>
      <c r="I691" s="7">
        <f t="shared" si="331"/>
        <v>0</v>
      </c>
      <c r="J691" s="7">
        <f t="shared" si="335"/>
        <v>1</v>
      </c>
      <c r="K691" s="7">
        <f t="shared" si="336"/>
        <v>1</v>
      </c>
      <c r="L691" s="7">
        <f t="shared" si="337"/>
        <v>1</v>
      </c>
      <c r="M691" s="7">
        <f t="shared" si="338"/>
        <v>1</v>
      </c>
      <c r="N691" s="7">
        <f t="shared" ref="N691:N754" si="347">IF(AND(J691=1,K691=0),($C$75^2-(A691-$A$93+IF($C$36="yes",$C$44,0)-$C$78-$C$75)^2)^0.5+T691-$C$77+IF($C$36="yes",$C$44,0),0)</f>
        <v>0</v>
      </c>
      <c r="O691" s="7">
        <f t="shared" ref="O691:O754" si="348">IF(AND(K691=1,L691=0),MAX($N$114:$N$814),0)</f>
        <v>0</v>
      </c>
      <c r="P691" s="7">
        <f t="shared" si="332"/>
        <v>0</v>
      </c>
      <c r="Q691" s="7" t="e">
        <f t="shared" ref="Q691:Q754" si="349">IF($C$37="yes",IF(SUM(N691:P691)&gt;0,SUM(N691:P691),NA()),NA())</f>
        <v>#N/A</v>
      </c>
      <c r="R691" s="7">
        <f t="shared" si="326"/>
        <v>-323</v>
      </c>
      <c r="S691" s="7" t="e">
        <f t="shared" si="339"/>
        <v>#N/A</v>
      </c>
      <c r="T691" s="7">
        <f t="shared" si="340"/>
        <v>181.80980281677014</v>
      </c>
      <c r="U691" s="7" t="e">
        <f t="shared" si="341"/>
        <v>#N/A</v>
      </c>
      <c r="V691" s="7" t="e">
        <f t="shared" si="321"/>
        <v>#N/A</v>
      </c>
      <c r="W691" s="7" t="e">
        <f t="shared" si="322"/>
        <v>#N/A</v>
      </c>
      <c r="X691" s="7" t="e">
        <f t="shared" si="342"/>
        <v>#N/A</v>
      </c>
      <c r="Y691" s="7" t="e">
        <f t="shared" si="343"/>
        <v>#N/A</v>
      </c>
      <c r="Z691" s="7" t="e">
        <f t="shared" si="344"/>
        <v>#N/A</v>
      </c>
      <c r="AA691" s="7" t="e">
        <f t="shared" si="345"/>
        <v>#N/A</v>
      </c>
      <c r="AB691" s="7">
        <f t="shared" si="323"/>
        <v>363.61960563354029</v>
      </c>
      <c r="AC691" s="7">
        <f t="shared" si="325"/>
        <v>1.0075961240588367</v>
      </c>
      <c r="AD691" s="7" t="e">
        <f t="shared" si="324"/>
        <v>#N/A</v>
      </c>
      <c r="AG691" s="7" t="e">
        <f t="shared" ref="AG691:AG754" si="350">IF(F691*B691=0,NA(),B691*F691)</f>
        <v>#N/A</v>
      </c>
      <c r="AH691" s="7">
        <f t="shared" ref="AH691:AH754" si="351">IF(SUMPRODUCT(C691:E691,G691:I691)=0,NA(),SUMPRODUCT(C691:E691,G691:I691))</f>
        <v>181.80980281677014</v>
      </c>
      <c r="AI691" s="7" t="e">
        <f t="shared" ref="AI691:AI754" si="352">IF(F691*B691=0,NA(),B691*F691)</f>
        <v>#N/A</v>
      </c>
      <c r="AJ691" s="7">
        <f t="shared" ref="AJ691:AJ754" si="353">IF(SUMPRODUCT(C691:E691,G691:I691)=0,NA(),SUMPRODUCT(C691:E691,G691:I691))</f>
        <v>181.80980281677014</v>
      </c>
      <c r="AK691" s="7" t="e">
        <v>#N/A</v>
      </c>
      <c r="AL691" s="7">
        <v>180.59361542834085</v>
      </c>
      <c r="AN691" s="7" t="e">
        <f t="shared" ref="AN691:AN754" si="354">IF($C$37="yes",Q691,NA())</f>
        <v>#N/A</v>
      </c>
      <c r="AO691" s="7" t="e">
        <f t="shared" ref="AO691:AO754" si="355">IF($C$37="yes",2*$L$107-AN691,NA())</f>
        <v>#N/A</v>
      </c>
      <c r="AP691" s="7" t="e">
        <v>#N/A</v>
      </c>
      <c r="AQ691" s="7" t="e">
        <v>#N/A</v>
      </c>
    </row>
    <row r="692" spans="1:43" outlineLevel="1">
      <c r="A692" s="95">
        <v>-322</v>
      </c>
      <c r="B692" s="8">
        <f t="shared" si="327"/>
        <v>1561098.1918172673</v>
      </c>
      <c r="C692" s="9">
        <f t="shared" si="346"/>
        <v>10766.470601715302</v>
      </c>
      <c r="D692" s="9">
        <f t="shared" si="328"/>
        <v>181.93265128538087</v>
      </c>
      <c r="E692" s="9">
        <f t="shared" si="329"/>
        <v>197.14513388564734</v>
      </c>
      <c r="F692" s="6">
        <f t="shared" si="333"/>
        <v>0</v>
      </c>
      <c r="G692" s="7">
        <f t="shared" si="334"/>
        <v>0</v>
      </c>
      <c r="H692" s="7">
        <f t="shared" si="330"/>
        <v>1</v>
      </c>
      <c r="I692" s="7">
        <f t="shared" si="331"/>
        <v>0</v>
      </c>
      <c r="J692" s="7">
        <f t="shared" si="335"/>
        <v>1</v>
      </c>
      <c r="K692" s="7">
        <f t="shared" si="336"/>
        <v>1</v>
      </c>
      <c r="L692" s="7">
        <f t="shared" si="337"/>
        <v>1</v>
      </c>
      <c r="M692" s="7">
        <f t="shared" si="338"/>
        <v>1</v>
      </c>
      <c r="N692" s="7">
        <f t="shared" si="347"/>
        <v>0</v>
      </c>
      <c r="O692" s="7">
        <f t="shared" si="348"/>
        <v>0</v>
      </c>
      <c r="P692" s="7">
        <f t="shared" si="332"/>
        <v>0</v>
      </c>
      <c r="Q692" s="7" t="e">
        <f t="shared" si="349"/>
        <v>#N/A</v>
      </c>
      <c r="R692" s="7">
        <f t="shared" si="326"/>
        <v>-322</v>
      </c>
      <c r="S692" s="7" t="e">
        <f t="shared" si="339"/>
        <v>#N/A</v>
      </c>
      <c r="T692" s="7">
        <f t="shared" si="340"/>
        <v>181.93265128538087</v>
      </c>
      <c r="U692" s="7" t="e">
        <f t="shared" si="341"/>
        <v>#N/A</v>
      </c>
      <c r="V692" s="7" t="e">
        <f t="shared" ref="V692:V755" si="356">IF(DesignMode="Design",AN692,AP692)</f>
        <v>#N/A</v>
      </c>
      <c r="W692" s="7" t="e">
        <f t="shared" ref="W692:W755" si="357">IF(DesignMode="Design",AO692,AQ692)</f>
        <v>#N/A</v>
      </c>
      <c r="X692" s="7" t="e">
        <f t="shared" si="342"/>
        <v>#N/A</v>
      </c>
      <c r="Y692" s="7" t="e">
        <f t="shared" si="343"/>
        <v>#N/A</v>
      </c>
      <c r="Z692" s="7" t="e">
        <f t="shared" si="344"/>
        <v>#N/A</v>
      </c>
      <c r="AA692" s="7" t="e">
        <f t="shared" si="345"/>
        <v>#N/A</v>
      </c>
      <c r="AB692" s="7">
        <f t="shared" ref="AB692:AB755" si="358">IF(NOT(ISNA(T692)),(R692-R691)*T692*2,0)</f>
        <v>363.86530257076174</v>
      </c>
      <c r="AC692" s="7">
        <f t="shared" si="325"/>
        <v>1.0075176158459964</v>
      </c>
      <c r="AD692" s="7" t="e">
        <f t="shared" ref="AD692:AD755" si="359">IF($C$39="yes",IF(OR(NOT(ISNA(U691)),NOT(ISNA(U693)),NOT(ISNA(U692))),(T692-T691)/(R692-R691)*width/1.4/2,NA()),NA())</f>
        <v>#N/A</v>
      </c>
      <c r="AG692" s="7" t="e">
        <f t="shared" si="350"/>
        <v>#N/A</v>
      </c>
      <c r="AH692" s="7">
        <f t="shared" si="351"/>
        <v>181.93265128538087</v>
      </c>
      <c r="AI692" s="7" t="e">
        <f t="shared" si="352"/>
        <v>#N/A</v>
      </c>
      <c r="AJ692" s="7">
        <f t="shared" si="353"/>
        <v>181.93265128538087</v>
      </c>
      <c r="AK692" s="7" t="e">
        <v>#N/A</v>
      </c>
      <c r="AL692" s="7">
        <v>180.70931180697963</v>
      </c>
      <c r="AN692" s="7" t="e">
        <f t="shared" si="354"/>
        <v>#N/A</v>
      </c>
      <c r="AO692" s="7" t="e">
        <f t="shared" si="355"/>
        <v>#N/A</v>
      </c>
      <c r="AP692" s="7" t="e">
        <v>#N/A</v>
      </c>
      <c r="AQ692" s="7" t="e">
        <v>#N/A</v>
      </c>
    </row>
    <row r="693" spans="1:43" outlineLevel="1">
      <c r="A693" s="95">
        <v>-321</v>
      </c>
      <c r="B693" s="8">
        <f t="shared" si="327"/>
        <v>1578559.380038023</v>
      </c>
      <c r="C693" s="9">
        <f t="shared" si="346"/>
        <v>10899.665354331401</v>
      </c>
      <c r="D693" s="9">
        <f t="shared" si="328"/>
        <v>182.05489056569161</v>
      </c>
      <c r="E693" s="9">
        <f t="shared" si="329"/>
        <v>197.11633921510938</v>
      </c>
      <c r="F693" s="6">
        <f t="shared" si="333"/>
        <v>0</v>
      </c>
      <c r="G693" s="7">
        <f t="shared" si="334"/>
        <v>0</v>
      </c>
      <c r="H693" s="7">
        <f t="shared" si="330"/>
        <v>1</v>
      </c>
      <c r="I693" s="7">
        <f t="shared" si="331"/>
        <v>0</v>
      </c>
      <c r="J693" s="7">
        <f t="shared" si="335"/>
        <v>1</v>
      </c>
      <c r="K693" s="7">
        <f t="shared" si="336"/>
        <v>1</v>
      </c>
      <c r="L693" s="7">
        <f t="shared" si="337"/>
        <v>1</v>
      </c>
      <c r="M693" s="7">
        <f t="shared" si="338"/>
        <v>1</v>
      </c>
      <c r="N693" s="7">
        <f t="shared" si="347"/>
        <v>0</v>
      </c>
      <c r="O693" s="7">
        <f t="shared" si="348"/>
        <v>0</v>
      </c>
      <c r="P693" s="7">
        <f t="shared" si="332"/>
        <v>0</v>
      </c>
      <c r="Q693" s="7" t="e">
        <f t="shared" si="349"/>
        <v>#N/A</v>
      </c>
      <c r="R693" s="7">
        <f t="shared" si="326"/>
        <v>-321</v>
      </c>
      <c r="S693" s="7" t="e">
        <f t="shared" si="339"/>
        <v>#N/A</v>
      </c>
      <c r="T693" s="7">
        <f t="shared" si="340"/>
        <v>182.05489056569161</v>
      </c>
      <c r="U693" s="7" t="e">
        <f t="shared" si="341"/>
        <v>#N/A</v>
      </c>
      <c r="V693" s="7" t="e">
        <f t="shared" si="356"/>
        <v>#N/A</v>
      </c>
      <c r="W693" s="7" t="e">
        <f t="shared" si="357"/>
        <v>#N/A</v>
      </c>
      <c r="X693" s="7" t="e">
        <f t="shared" si="342"/>
        <v>#N/A</v>
      </c>
      <c r="Y693" s="7" t="e">
        <f t="shared" si="343"/>
        <v>#N/A</v>
      </c>
      <c r="Z693" s="7" t="e">
        <f t="shared" si="344"/>
        <v>#N/A</v>
      </c>
      <c r="AA693" s="7" t="e">
        <f t="shared" si="345"/>
        <v>#N/A</v>
      </c>
      <c r="AB693" s="7">
        <f t="shared" si="358"/>
        <v>364.10978113138322</v>
      </c>
      <c r="AC693" s="7">
        <f t="shared" ref="AC693:AC756" si="360">IF(NOT(OR(ISNA(T693),ISNA(T692))),((A693-A692)^2+(T693-T692)^2)^0.5,0)+IF(NOT(OR(ISNA(S693),ISNA(S692))),((A693-A692)^2+(S693-S692)^2)^0.5,0)</f>
        <v>1.007443517846478</v>
      </c>
      <c r="AD693" s="7" t="e">
        <f t="shared" si="359"/>
        <v>#N/A</v>
      </c>
      <c r="AG693" s="7" t="e">
        <f t="shared" si="350"/>
        <v>#N/A</v>
      </c>
      <c r="AH693" s="7">
        <f t="shared" si="351"/>
        <v>182.05489056569161</v>
      </c>
      <c r="AI693" s="7" t="e">
        <f t="shared" si="352"/>
        <v>#N/A</v>
      </c>
      <c r="AJ693" s="7">
        <f t="shared" si="353"/>
        <v>182.05489056569161</v>
      </c>
      <c r="AK693" s="7" t="e">
        <v>#N/A</v>
      </c>
      <c r="AL693" s="7">
        <v>180.82458640806942</v>
      </c>
      <c r="AN693" s="7" t="e">
        <f t="shared" si="354"/>
        <v>#N/A</v>
      </c>
      <c r="AO693" s="7" t="e">
        <f t="shared" si="355"/>
        <v>#N/A</v>
      </c>
      <c r="AP693" s="7" t="e">
        <v>#N/A</v>
      </c>
      <c r="AQ693" s="7" t="e">
        <v>#N/A</v>
      </c>
    </row>
    <row r="694" spans="1:43" outlineLevel="1">
      <c r="A694" s="95">
        <v>-320</v>
      </c>
      <c r="B694" s="8">
        <f t="shared" si="327"/>
        <v>1596150.3447477561</v>
      </c>
      <c r="C694" s="9">
        <f t="shared" si="346"/>
        <v>11033.973268988068</v>
      </c>
      <c r="D694" s="9">
        <f t="shared" si="328"/>
        <v>182.17650127178817</v>
      </c>
      <c r="E694" s="9">
        <f t="shared" si="329"/>
        <v>197.08811060177234</v>
      </c>
      <c r="F694" s="6">
        <f t="shared" si="333"/>
        <v>0</v>
      </c>
      <c r="G694" s="7">
        <f t="shared" si="334"/>
        <v>0</v>
      </c>
      <c r="H694" s="7">
        <f t="shared" si="330"/>
        <v>1</v>
      </c>
      <c r="I694" s="7">
        <f t="shared" si="331"/>
        <v>0</v>
      </c>
      <c r="J694" s="7">
        <f t="shared" si="335"/>
        <v>1</v>
      </c>
      <c r="K694" s="7">
        <f t="shared" si="336"/>
        <v>1</v>
      </c>
      <c r="L694" s="7">
        <f t="shared" si="337"/>
        <v>1</v>
      </c>
      <c r="M694" s="7">
        <f t="shared" si="338"/>
        <v>1</v>
      </c>
      <c r="N694" s="7">
        <f t="shared" si="347"/>
        <v>0</v>
      </c>
      <c r="O694" s="7">
        <f t="shared" si="348"/>
        <v>0</v>
      </c>
      <c r="P694" s="7">
        <f t="shared" si="332"/>
        <v>0</v>
      </c>
      <c r="Q694" s="7" t="e">
        <f t="shared" si="349"/>
        <v>#N/A</v>
      </c>
      <c r="R694" s="7">
        <f t="shared" si="326"/>
        <v>-320</v>
      </c>
      <c r="S694" s="7" t="e">
        <f t="shared" si="339"/>
        <v>#N/A</v>
      </c>
      <c r="T694" s="7">
        <f t="shared" si="340"/>
        <v>182.17650127178817</v>
      </c>
      <c r="U694" s="7" t="e">
        <f t="shared" si="341"/>
        <v>#N/A</v>
      </c>
      <c r="V694" s="7" t="e">
        <f t="shared" si="356"/>
        <v>#N/A</v>
      </c>
      <c r="W694" s="7" t="e">
        <f t="shared" si="357"/>
        <v>#N/A</v>
      </c>
      <c r="X694" s="7" t="e">
        <f t="shared" si="342"/>
        <v>#N/A</v>
      </c>
      <c r="Y694" s="7" t="e">
        <f t="shared" si="343"/>
        <v>#N/A</v>
      </c>
      <c r="Z694" s="7" t="e">
        <f t="shared" si="344"/>
        <v>#N/A</v>
      </c>
      <c r="AA694" s="7" t="e">
        <f t="shared" si="345"/>
        <v>#N/A</v>
      </c>
      <c r="AB694" s="7">
        <f t="shared" si="358"/>
        <v>364.35300254357634</v>
      </c>
      <c r="AC694" s="7">
        <f t="shared" si="360"/>
        <v>1.0073674423155159</v>
      </c>
      <c r="AD694" s="7" t="e">
        <f t="shared" si="359"/>
        <v>#N/A</v>
      </c>
      <c r="AG694" s="7" t="e">
        <f t="shared" si="350"/>
        <v>#N/A</v>
      </c>
      <c r="AH694" s="7">
        <f t="shared" si="351"/>
        <v>182.17650127178817</v>
      </c>
      <c r="AI694" s="7" t="e">
        <f t="shared" si="352"/>
        <v>#N/A</v>
      </c>
      <c r="AJ694" s="7">
        <f t="shared" si="353"/>
        <v>182.17650127178817</v>
      </c>
      <c r="AK694" s="7" t="e">
        <v>#N/A</v>
      </c>
      <c r="AL694" s="7">
        <v>180.93944085712792</v>
      </c>
      <c r="AN694" s="7" t="e">
        <f t="shared" si="354"/>
        <v>#N/A</v>
      </c>
      <c r="AO694" s="7" t="e">
        <f t="shared" si="355"/>
        <v>#N/A</v>
      </c>
      <c r="AP694" s="7" t="e">
        <v>#N/A</v>
      </c>
      <c r="AQ694" s="7" t="e">
        <v>#N/A</v>
      </c>
    </row>
    <row r="695" spans="1:43" outlineLevel="1">
      <c r="A695" s="95">
        <v>-319</v>
      </c>
      <c r="B695" s="8">
        <f t="shared" si="327"/>
        <v>1613871.5666019623</v>
      </c>
      <c r="C695" s="9">
        <f t="shared" si="346"/>
        <v>11169.394875455764</v>
      </c>
      <c r="D695" s="9">
        <f t="shared" si="328"/>
        <v>182.29749449343734</v>
      </c>
      <c r="E695" s="9">
        <f t="shared" si="329"/>
        <v>197.06038443383673</v>
      </c>
      <c r="F695" s="6">
        <f t="shared" si="333"/>
        <v>0</v>
      </c>
      <c r="G695" s="7">
        <f t="shared" si="334"/>
        <v>0</v>
      </c>
      <c r="H695" s="7">
        <f t="shared" si="330"/>
        <v>1</v>
      </c>
      <c r="I695" s="7">
        <f t="shared" si="331"/>
        <v>0</v>
      </c>
      <c r="J695" s="7">
        <f t="shared" si="335"/>
        <v>1</v>
      </c>
      <c r="K695" s="7">
        <f t="shared" si="336"/>
        <v>1</v>
      </c>
      <c r="L695" s="7">
        <f t="shared" si="337"/>
        <v>1</v>
      </c>
      <c r="M695" s="7">
        <f t="shared" si="338"/>
        <v>1</v>
      </c>
      <c r="N695" s="7">
        <f t="shared" si="347"/>
        <v>0</v>
      </c>
      <c r="O695" s="7">
        <f t="shared" si="348"/>
        <v>0</v>
      </c>
      <c r="P695" s="7">
        <f t="shared" si="332"/>
        <v>0</v>
      </c>
      <c r="Q695" s="7" t="e">
        <f t="shared" si="349"/>
        <v>#N/A</v>
      </c>
      <c r="R695" s="7">
        <f t="shared" si="326"/>
        <v>-319</v>
      </c>
      <c r="S695" s="7" t="e">
        <f t="shared" si="339"/>
        <v>#N/A</v>
      </c>
      <c r="T695" s="7">
        <f t="shared" si="340"/>
        <v>182.29749449343734</v>
      </c>
      <c r="U695" s="7" t="e">
        <f t="shared" si="341"/>
        <v>#N/A</v>
      </c>
      <c r="V695" s="7" t="e">
        <f t="shared" si="356"/>
        <v>#N/A</v>
      </c>
      <c r="W695" s="7" t="e">
        <f t="shared" si="357"/>
        <v>#N/A</v>
      </c>
      <c r="X695" s="7" t="e">
        <f t="shared" si="342"/>
        <v>#N/A</v>
      </c>
      <c r="Y695" s="7" t="e">
        <f t="shared" si="343"/>
        <v>#N/A</v>
      </c>
      <c r="Z695" s="7" t="e">
        <f t="shared" si="344"/>
        <v>#N/A</v>
      </c>
      <c r="AA695" s="7" t="e">
        <f t="shared" si="345"/>
        <v>#N/A</v>
      </c>
      <c r="AB695" s="7">
        <f t="shared" si="358"/>
        <v>364.59498898687468</v>
      </c>
      <c r="AC695" s="7">
        <f t="shared" si="360"/>
        <v>1.0072930852959558</v>
      </c>
      <c r="AD695" s="7" t="e">
        <f t="shared" si="359"/>
        <v>#N/A</v>
      </c>
      <c r="AG695" s="7" t="e">
        <f t="shared" si="350"/>
        <v>#N/A</v>
      </c>
      <c r="AH695" s="7">
        <f t="shared" si="351"/>
        <v>182.29749449343734</v>
      </c>
      <c r="AI695" s="7" t="e">
        <f t="shared" si="352"/>
        <v>#N/A</v>
      </c>
      <c r="AJ695" s="7">
        <f t="shared" si="353"/>
        <v>182.29749449343734</v>
      </c>
      <c r="AK695" s="7" t="e">
        <v>#N/A</v>
      </c>
      <c r="AL695" s="7">
        <v>181.05386992069265</v>
      </c>
      <c r="AN695" s="7" t="e">
        <f t="shared" si="354"/>
        <v>#N/A</v>
      </c>
      <c r="AO695" s="7" t="e">
        <f t="shared" si="355"/>
        <v>#N/A</v>
      </c>
      <c r="AP695" s="7" t="e">
        <v>#N/A</v>
      </c>
      <c r="AQ695" s="7" t="e">
        <v>#N/A</v>
      </c>
    </row>
    <row r="696" spans="1:43" outlineLevel="1">
      <c r="A696" s="95">
        <v>-318</v>
      </c>
      <c r="B696" s="8">
        <f t="shared" si="327"/>
        <v>1631723.1851539342</v>
      </c>
      <c r="C696" s="9">
        <f t="shared" si="346"/>
        <v>11305.936843696982</v>
      </c>
      <c r="D696" s="9">
        <f t="shared" si="328"/>
        <v>182.41787280373941</v>
      </c>
      <c r="E696" s="9">
        <f t="shared" si="329"/>
        <v>197.03315813465957</v>
      </c>
      <c r="F696" s="6">
        <f t="shared" si="333"/>
        <v>0</v>
      </c>
      <c r="G696" s="7">
        <f t="shared" si="334"/>
        <v>0</v>
      </c>
      <c r="H696" s="7">
        <f t="shared" si="330"/>
        <v>1</v>
      </c>
      <c r="I696" s="7">
        <f t="shared" si="331"/>
        <v>0</v>
      </c>
      <c r="J696" s="7">
        <f t="shared" si="335"/>
        <v>1</v>
      </c>
      <c r="K696" s="7">
        <f t="shared" si="336"/>
        <v>1</v>
      </c>
      <c r="L696" s="7">
        <f t="shared" si="337"/>
        <v>1</v>
      </c>
      <c r="M696" s="7">
        <f t="shared" si="338"/>
        <v>1</v>
      </c>
      <c r="N696" s="7">
        <f t="shared" si="347"/>
        <v>0</v>
      </c>
      <c r="O696" s="7">
        <f t="shared" si="348"/>
        <v>0</v>
      </c>
      <c r="P696" s="7">
        <f t="shared" si="332"/>
        <v>0</v>
      </c>
      <c r="Q696" s="7" t="e">
        <f t="shared" si="349"/>
        <v>#N/A</v>
      </c>
      <c r="R696" s="7">
        <f t="shared" si="326"/>
        <v>-318</v>
      </c>
      <c r="S696" s="7" t="e">
        <f t="shared" si="339"/>
        <v>#N/A</v>
      </c>
      <c r="T696" s="7">
        <f t="shared" si="340"/>
        <v>182.41787280373941</v>
      </c>
      <c r="U696" s="7" t="e">
        <f t="shared" si="341"/>
        <v>#N/A</v>
      </c>
      <c r="V696" s="7" t="e">
        <f t="shared" si="356"/>
        <v>#N/A</v>
      </c>
      <c r="W696" s="7" t="e">
        <f t="shared" si="357"/>
        <v>#N/A</v>
      </c>
      <c r="X696" s="7" t="e">
        <f t="shared" si="342"/>
        <v>#N/A</v>
      </c>
      <c r="Y696" s="7" t="e">
        <f t="shared" si="343"/>
        <v>#N/A</v>
      </c>
      <c r="Z696" s="7" t="e">
        <f t="shared" si="344"/>
        <v>#N/A</v>
      </c>
      <c r="AA696" s="7" t="e">
        <f t="shared" si="345"/>
        <v>#N/A</v>
      </c>
      <c r="AB696" s="7">
        <f t="shared" si="358"/>
        <v>364.83574560747883</v>
      </c>
      <c r="AC696" s="7">
        <f t="shared" si="360"/>
        <v>1.0072194088634225</v>
      </c>
      <c r="AD696" s="7" t="e">
        <f t="shared" si="359"/>
        <v>#N/A</v>
      </c>
      <c r="AG696" s="7" t="e">
        <f t="shared" si="350"/>
        <v>#N/A</v>
      </c>
      <c r="AH696" s="7">
        <f t="shared" si="351"/>
        <v>182.41787280373941</v>
      </c>
      <c r="AI696" s="7" t="e">
        <f t="shared" si="352"/>
        <v>#N/A</v>
      </c>
      <c r="AJ696" s="7">
        <f t="shared" si="353"/>
        <v>182.41787280373941</v>
      </c>
      <c r="AK696" s="7" t="e">
        <v>#N/A</v>
      </c>
      <c r="AL696" s="7">
        <v>181.16789892112541</v>
      </c>
      <c r="AN696" s="7" t="e">
        <f t="shared" si="354"/>
        <v>#N/A</v>
      </c>
      <c r="AO696" s="7" t="e">
        <f t="shared" si="355"/>
        <v>#N/A</v>
      </c>
      <c r="AP696" s="7" t="e">
        <v>#N/A</v>
      </c>
      <c r="AQ696" s="7" t="e">
        <v>#N/A</v>
      </c>
    </row>
    <row r="697" spans="1:43" outlineLevel="1">
      <c r="A697" s="95">
        <v>-317</v>
      </c>
      <c r="B697" s="8">
        <f t="shared" si="327"/>
        <v>1649706.3607562098</v>
      </c>
      <c r="C697" s="9">
        <f t="shared" si="346"/>
        <v>11443.603803288093</v>
      </c>
      <c r="D697" s="9">
        <f t="shared" si="328"/>
        <v>182.53763994514313</v>
      </c>
      <c r="E697" s="9">
        <f t="shared" si="329"/>
        <v>197.00642912759773</v>
      </c>
      <c r="F697" s="6">
        <f t="shared" si="333"/>
        <v>0</v>
      </c>
      <c r="G697" s="7">
        <f t="shared" si="334"/>
        <v>0</v>
      </c>
      <c r="H697" s="7">
        <f t="shared" si="330"/>
        <v>1</v>
      </c>
      <c r="I697" s="7">
        <f t="shared" si="331"/>
        <v>0</v>
      </c>
      <c r="J697" s="7">
        <f t="shared" si="335"/>
        <v>1</v>
      </c>
      <c r="K697" s="7">
        <f t="shared" si="336"/>
        <v>1</v>
      </c>
      <c r="L697" s="7">
        <f t="shared" si="337"/>
        <v>1</v>
      </c>
      <c r="M697" s="7">
        <f t="shared" si="338"/>
        <v>1</v>
      </c>
      <c r="N697" s="7">
        <f t="shared" si="347"/>
        <v>0</v>
      </c>
      <c r="O697" s="7">
        <f t="shared" si="348"/>
        <v>0</v>
      </c>
      <c r="P697" s="7">
        <f t="shared" si="332"/>
        <v>0</v>
      </c>
      <c r="Q697" s="7" t="e">
        <f t="shared" si="349"/>
        <v>#N/A</v>
      </c>
      <c r="R697" s="7">
        <f t="shared" ref="R697:R760" si="361">A697</f>
        <v>-317</v>
      </c>
      <c r="S697" s="7" t="e">
        <f t="shared" si="339"/>
        <v>#N/A</v>
      </c>
      <c r="T697" s="7">
        <f t="shared" si="340"/>
        <v>182.53763994514313</v>
      </c>
      <c r="U697" s="7" t="e">
        <f t="shared" si="341"/>
        <v>#N/A</v>
      </c>
      <c r="V697" s="7" t="e">
        <f t="shared" si="356"/>
        <v>#N/A</v>
      </c>
      <c r="W697" s="7" t="e">
        <f t="shared" si="357"/>
        <v>#N/A</v>
      </c>
      <c r="X697" s="7" t="e">
        <f t="shared" si="342"/>
        <v>#N/A</v>
      </c>
      <c r="Y697" s="7" t="e">
        <f t="shared" si="343"/>
        <v>#N/A</v>
      </c>
      <c r="Z697" s="7" t="e">
        <f t="shared" si="344"/>
        <v>#N/A</v>
      </c>
      <c r="AA697" s="7" t="e">
        <f t="shared" si="345"/>
        <v>#N/A</v>
      </c>
      <c r="AB697" s="7">
        <f t="shared" si="358"/>
        <v>365.07527989028625</v>
      </c>
      <c r="AC697" s="7">
        <f t="shared" si="360"/>
        <v>1.0071465475093566</v>
      </c>
      <c r="AD697" s="7" t="e">
        <f t="shared" si="359"/>
        <v>#N/A</v>
      </c>
      <c r="AG697" s="7" t="e">
        <f t="shared" si="350"/>
        <v>#N/A</v>
      </c>
      <c r="AH697" s="7">
        <f t="shared" si="351"/>
        <v>182.53763994514313</v>
      </c>
      <c r="AI697" s="7" t="e">
        <f t="shared" si="352"/>
        <v>#N/A</v>
      </c>
      <c r="AJ697" s="7">
        <f t="shared" si="353"/>
        <v>182.53763994514313</v>
      </c>
      <c r="AK697" s="7" t="e">
        <v>#N/A</v>
      </c>
      <c r="AL697" s="7">
        <v>181.28149890899658</v>
      </c>
      <c r="AN697" s="7" t="e">
        <f t="shared" si="354"/>
        <v>#N/A</v>
      </c>
      <c r="AO697" s="7" t="e">
        <f t="shared" si="355"/>
        <v>#N/A</v>
      </c>
      <c r="AP697" s="7" t="e">
        <v>#N/A</v>
      </c>
      <c r="AQ697" s="7" t="e">
        <v>#N/A</v>
      </c>
    </row>
    <row r="698" spans="1:43" outlineLevel="1">
      <c r="A698" s="95">
        <v>-316</v>
      </c>
      <c r="B698" s="8">
        <f t="shared" si="327"/>
        <v>1667821.2354602814</v>
      </c>
      <c r="C698" s="9">
        <f t="shared" si="346"/>
        <v>11582.400383805469</v>
      </c>
      <c r="D698" s="9">
        <f t="shared" si="328"/>
        <v>182.65679853211176</v>
      </c>
      <c r="E698" s="9">
        <f t="shared" si="329"/>
        <v>196.98019483600828</v>
      </c>
      <c r="F698" s="6">
        <f t="shared" si="333"/>
        <v>0</v>
      </c>
      <c r="G698" s="7">
        <f t="shared" si="334"/>
        <v>0</v>
      </c>
      <c r="H698" s="7">
        <f t="shared" si="330"/>
        <v>1</v>
      </c>
      <c r="I698" s="7">
        <f t="shared" si="331"/>
        <v>0</v>
      </c>
      <c r="J698" s="7">
        <f t="shared" si="335"/>
        <v>1</v>
      </c>
      <c r="K698" s="7">
        <f t="shared" si="336"/>
        <v>1</v>
      </c>
      <c r="L698" s="7">
        <f t="shared" si="337"/>
        <v>1</v>
      </c>
      <c r="M698" s="7">
        <f t="shared" si="338"/>
        <v>1</v>
      </c>
      <c r="N698" s="7">
        <f t="shared" si="347"/>
        <v>0</v>
      </c>
      <c r="O698" s="7">
        <f t="shared" si="348"/>
        <v>0</v>
      </c>
      <c r="P698" s="7">
        <f t="shared" si="332"/>
        <v>0</v>
      </c>
      <c r="Q698" s="7" t="e">
        <f t="shared" si="349"/>
        <v>#N/A</v>
      </c>
      <c r="R698" s="7">
        <f t="shared" si="361"/>
        <v>-316</v>
      </c>
      <c r="S698" s="7" t="e">
        <f t="shared" si="339"/>
        <v>#N/A</v>
      </c>
      <c r="T698" s="7">
        <f t="shared" si="340"/>
        <v>182.65679853211176</v>
      </c>
      <c r="U698" s="7" t="e">
        <f t="shared" si="341"/>
        <v>#N/A</v>
      </c>
      <c r="V698" s="7" t="e">
        <f t="shared" si="356"/>
        <v>#N/A</v>
      </c>
      <c r="W698" s="7" t="e">
        <f t="shared" si="357"/>
        <v>#N/A</v>
      </c>
      <c r="X698" s="7" t="e">
        <f t="shared" si="342"/>
        <v>#N/A</v>
      </c>
      <c r="Y698" s="7" t="e">
        <f t="shared" si="343"/>
        <v>#N/A</v>
      </c>
      <c r="Z698" s="7" t="e">
        <f t="shared" si="344"/>
        <v>#N/A</v>
      </c>
      <c r="AA698" s="7" t="e">
        <f t="shared" si="345"/>
        <v>#N/A</v>
      </c>
      <c r="AB698" s="7">
        <f t="shared" si="358"/>
        <v>365.31359706422353</v>
      </c>
      <c r="AC698" s="7">
        <f t="shared" si="360"/>
        <v>1.0070743611314721</v>
      </c>
      <c r="AD698" s="7" t="e">
        <f t="shared" si="359"/>
        <v>#N/A</v>
      </c>
      <c r="AG698" s="7" t="e">
        <f t="shared" si="350"/>
        <v>#N/A</v>
      </c>
      <c r="AH698" s="7">
        <f t="shared" si="351"/>
        <v>182.65679853211176</v>
      </c>
      <c r="AI698" s="7" t="e">
        <f t="shared" si="352"/>
        <v>#N/A</v>
      </c>
      <c r="AJ698" s="7">
        <f t="shared" si="353"/>
        <v>182.65679853211176</v>
      </c>
      <c r="AK698" s="7" t="e">
        <v>#N/A</v>
      </c>
      <c r="AL698" s="7">
        <v>181.39469535250583</v>
      </c>
      <c r="AN698" s="7" t="e">
        <f t="shared" si="354"/>
        <v>#N/A</v>
      </c>
      <c r="AO698" s="7" t="e">
        <f t="shared" si="355"/>
        <v>#N/A</v>
      </c>
      <c r="AP698" s="7" t="e">
        <v>#N/A</v>
      </c>
      <c r="AQ698" s="7" t="e">
        <v>#N/A</v>
      </c>
    </row>
    <row r="699" spans="1:43" outlineLevel="1">
      <c r="A699" s="95">
        <v>-315</v>
      </c>
      <c r="B699" s="8">
        <f t="shared" si="327"/>
        <v>1686068.2899216446</v>
      </c>
      <c r="C699" s="9">
        <f t="shared" si="346"/>
        <v>11722.333371082912</v>
      </c>
      <c r="D699" s="9">
        <f t="shared" si="328"/>
        <v>182.77535226594483</v>
      </c>
      <c r="E699" s="9">
        <f t="shared" si="329"/>
        <v>196.95445268324789</v>
      </c>
      <c r="F699" s="6">
        <f t="shared" si="333"/>
        <v>0</v>
      </c>
      <c r="G699" s="7">
        <f t="shared" si="334"/>
        <v>0</v>
      </c>
      <c r="H699" s="7">
        <f t="shared" si="330"/>
        <v>1</v>
      </c>
      <c r="I699" s="7">
        <f t="shared" si="331"/>
        <v>0</v>
      </c>
      <c r="J699" s="7">
        <f t="shared" si="335"/>
        <v>1</v>
      </c>
      <c r="K699" s="7">
        <f t="shared" si="336"/>
        <v>1</v>
      </c>
      <c r="L699" s="7">
        <f t="shared" si="337"/>
        <v>1</v>
      </c>
      <c r="M699" s="7">
        <f t="shared" si="338"/>
        <v>1</v>
      </c>
      <c r="N699" s="7">
        <f t="shared" si="347"/>
        <v>0</v>
      </c>
      <c r="O699" s="7">
        <f t="shared" si="348"/>
        <v>0</v>
      </c>
      <c r="P699" s="7">
        <f t="shared" si="332"/>
        <v>0</v>
      </c>
      <c r="Q699" s="7" t="e">
        <f t="shared" si="349"/>
        <v>#N/A</v>
      </c>
      <c r="R699" s="7">
        <f t="shared" si="361"/>
        <v>-315</v>
      </c>
      <c r="S699" s="7" t="e">
        <f t="shared" si="339"/>
        <v>#N/A</v>
      </c>
      <c r="T699" s="7">
        <f t="shared" si="340"/>
        <v>182.77535226594483</v>
      </c>
      <c r="U699" s="7" t="e">
        <f t="shared" si="341"/>
        <v>#N/A</v>
      </c>
      <c r="V699" s="7" t="e">
        <f t="shared" si="356"/>
        <v>#N/A</v>
      </c>
      <c r="W699" s="7" t="e">
        <f t="shared" si="357"/>
        <v>#N/A</v>
      </c>
      <c r="X699" s="7" t="e">
        <f t="shared" si="342"/>
        <v>#N/A</v>
      </c>
      <c r="Y699" s="7" t="e">
        <f t="shared" si="343"/>
        <v>#N/A</v>
      </c>
      <c r="Z699" s="7" t="e">
        <f t="shared" si="344"/>
        <v>#N/A</v>
      </c>
      <c r="AA699" s="7" t="e">
        <f t="shared" si="345"/>
        <v>#N/A</v>
      </c>
      <c r="AB699" s="7">
        <f t="shared" si="358"/>
        <v>365.55070453188966</v>
      </c>
      <c r="AC699" s="7">
        <f t="shared" si="360"/>
        <v>1.0070029730868533</v>
      </c>
      <c r="AD699" s="7" t="e">
        <f t="shared" si="359"/>
        <v>#N/A</v>
      </c>
      <c r="AG699" s="7" t="e">
        <f t="shared" si="350"/>
        <v>#N/A</v>
      </c>
      <c r="AH699" s="7">
        <f t="shared" si="351"/>
        <v>182.77535226594483</v>
      </c>
      <c r="AI699" s="7" t="e">
        <f t="shared" si="352"/>
        <v>#N/A</v>
      </c>
      <c r="AJ699" s="7">
        <f t="shared" si="353"/>
        <v>182.77535226594483</v>
      </c>
      <c r="AK699" s="7" t="e">
        <v>#N/A</v>
      </c>
      <c r="AL699" s="7">
        <v>181.50747482923811</v>
      </c>
      <c r="AN699" s="7" t="e">
        <f t="shared" si="354"/>
        <v>#N/A</v>
      </c>
      <c r="AO699" s="7" t="e">
        <f t="shared" si="355"/>
        <v>#N/A</v>
      </c>
      <c r="AP699" s="7" t="e">
        <v>#N/A</v>
      </c>
      <c r="AQ699" s="7" t="e">
        <v>#N/A</v>
      </c>
    </row>
    <row r="700" spans="1:43" outlineLevel="1">
      <c r="A700" s="95">
        <v>-314</v>
      </c>
      <c r="B700" s="8">
        <f t="shared" si="327"/>
        <v>1704448.0050399364</v>
      </c>
      <c r="C700" s="9">
        <f t="shared" si="346"/>
        <v>11863.403101771917</v>
      </c>
      <c r="D700" s="9">
        <f t="shared" si="328"/>
        <v>182.89331143143559</v>
      </c>
      <c r="E700" s="9">
        <f t="shared" si="329"/>
        <v>196.9292000926736</v>
      </c>
      <c r="F700" s="6">
        <f t="shared" si="333"/>
        <v>0</v>
      </c>
      <c r="G700" s="7">
        <f t="shared" si="334"/>
        <v>0</v>
      </c>
      <c r="H700" s="7">
        <f t="shared" si="330"/>
        <v>1</v>
      </c>
      <c r="I700" s="7">
        <f t="shared" si="331"/>
        <v>0</v>
      </c>
      <c r="J700" s="7">
        <f t="shared" si="335"/>
        <v>1</v>
      </c>
      <c r="K700" s="7">
        <f t="shared" si="336"/>
        <v>1</v>
      </c>
      <c r="L700" s="7">
        <f t="shared" si="337"/>
        <v>1</v>
      </c>
      <c r="M700" s="7">
        <f t="shared" si="338"/>
        <v>1</v>
      </c>
      <c r="N700" s="7">
        <f t="shared" si="347"/>
        <v>0</v>
      </c>
      <c r="O700" s="7">
        <f t="shared" si="348"/>
        <v>0</v>
      </c>
      <c r="P700" s="7">
        <f t="shared" si="332"/>
        <v>0</v>
      </c>
      <c r="Q700" s="7" t="e">
        <f t="shared" si="349"/>
        <v>#N/A</v>
      </c>
      <c r="R700" s="7">
        <f t="shared" si="361"/>
        <v>-314</v>
      </c>
      <c r="S700" s="7" t="e">
        <f t="shared" si="339"/>
        <v>#N/A</v>
      </c>
      <c r="T700" s="7">
        <f t="shared" si="340"/>
        <v>182.89331143143559</v>
      </c>
      <c r="U700" s="7" t="e">
        <f t="shared" si="341"/>
        <v>#N/A</v>
      </c>
      <c r="V700" s="7" t="e">
        <f t="shared" si="356"/>
        <v>#N/A</v>
      </c>
      <c r="W700" s="7" t="e">
        <f t="shared" si="357"/>
        <v>#N/A</v>
      </c>
      <c r="X700" s="7" t="e">
        <f t="shared" si="342"/>
        <v>#N/A</v>
      </c>
      <c r="Y700" s="7" t="e">
        <f t="shared" si="343"/>
        <v>#N/A</v>
      </c>
      <c r="Z700" s="7" t="e">
        <f t="shared" si="344"/>
        <v>#N/A</v>
      </c>
      <c r="AA700" s="7" t="e">
        <f t="shared" si="345"/>
        <v>#N/A</v>
      </c>
      <c r="AB700" s="7">
        <f t="shared" si="358"/>
        <v>365.78662286287118</v>
      </c>
      <c r="AC700" s="7">
        <f t="shared" si="360"/>
        <v>1.0069331480904165</v>
      </c>
      <c r="AD700" s="7" t="e">
        <f t="shared" si="359"/>
        <v>#N/A</v>
      </c>
      <c r="AG700" s="7" t="e">
        <f t="shared" si="350"/>
        <v>#N/A</v>
      </c>
      <c r="AH700" s="7">
        <f t="shared" si="351"/>
        <v>182.89331143143559</v>
      </c>
      <c r="AI700" s="7" t="e">
        <f t="shared" si="352"/>
        <v>#N/A</v>
      </c>
      <c r="AJ700" s="7">
        <f t="shared" si="353"/>
        <v>182.89331143143559</v>
      </c>
      <c r="AK700" s="7" t="e">
        <v>#N/A</v>
      </c>
      <c r="AL700" s="7">
        <v>181.61985505561097</v>
      </c>
      <c r="AN700" s="7" t="e">
        <f t="shared" si="354"/>
        <v>#N/A</v>
      </c>
      <c r="AO700" s="7" t="e">
        <f t="shared" si="355"/>
        <v>#N/A</v>
      </c>
      <c r="AP700" s="7" t="e">
        <v>#N/A</v>
      </c>
      <c r="AQ700" s="7" t="e">
        <v>#N/A</v>
      </c>
    </row>
    <row r="701" spans="1:43" outlineLevel="1">
      <c r="A701" s="95">
        <v>-313</v>
      </c>
      <c r="B701" s="8">
        <f t="shared" si="327"/>
        <v>1722960.5070075598</v>
      </c>
      <c r="C701" s="9">
        <f t="shared" si="346"/>
        <v>12005.616342195775</v>
      </c>
      <c r="D701" s="9">
        <f t="shared" si="328"/>
        <v>183.01065680097832</v>
      </c>
      <c r="E701" s="9">
        <f t="shared" si="329"/>
        <v>196.90443448764231</v>
      </c>
      <c r="F701" s="6">
        <f t="shared" si="333"/>
        <v>0</v>
      </c>
      <c r="G701" s="7">
        <f t="shared" si="334"/>
        <v>0</v>
      </c>
      <c r="H701" s="7">
        <f t="shared" si="330"/>
        <v>1</v>
      </c>
      <c r="I701" s="7">
        <f t="shared" si="331"/>
        <v>0</v>
      </c>
      <c r="J701" s="7">
        <f t="shared" si="335"/>
        <v>1</v>
      </c>
      <c r="K701" s="7">
        <f t="shared" si="336"/>
        <v>1</v>
      </c>
      <c r="L701" s="7">
        <f t="shared" si="337"/>
        <v>1</v>
      </c>
      <c r="M701" s="7">
        <f t="shared" si="338"/>
        <v>1</v>
      </c>
      <c r="N701" s="7">
        <f t="shared" si="347"/>
        <v>0</v>
      </c>
      <c r="O701" s="7">
        <f t="shared" si="348"/>
        <v>0</v>
      </c>
      <c r="P701" s="7">
        <f t="shared" si="332"/>
        <v>0</v>
      </c>
      <c r="Q701" s="7" t="e">
        <f t="shared" si="349"/>
        <v>#N/A</v>
      </c>
      <c r="R701" s="7">
        <f t="shared" si="361"/>
        <v>-313</v>
      </c>
      <c r="S701" s="7" t="e">
        <f t="shared" si="339"/>
        <v>#N/A</v>
      </c>
      <c r="T701" s="7">
        <f t="shared" si="340"/>
        <v>183.01065680097832</v>
      </c>
      <c r="U701" s="7" t="e">
        <f t="shared" si="341"/>
        <v>#N/A</v>
      </c>
      <c r="V701" s="7" t="e">
        <f t="shared" si="356"/>
        <v>#N/A</v>
      </c>
      <c r="W701" s="7" t="e">
        <f t="shared" si="357"/>
        <v>#N/A</v>
      </c>
      <c r="X701" s="7" t="e">
        <f t="shared" si="342"/>
        <v>#N/A</v>
      </c>
      <c r="Y701" s="7" t="e">
        <f t="shared" si="343"/>
        <v>#N/A</v>
      </c>
      <c r="Z701" s="7" t="e">
        <f t="shared" si="344"/>
        <v>#N/A</v>
      </c>
      <c r="AA701" s="7" t="e">
        <f t="shared" si="345"/>
        <v>#N/A</v>
      </c>
      <c r="AB701" s="7">
        <f t="shared" si="358"/>
        <v>366.02131360195665</v>
      </c>
      <c r="AC701" s="7">
        <f t="shared" si="360"/>
        <v>1.0068614282775563</v>
      </c>
      <c r="AD701" s="7" t="e">
        <f t="shared" si="359"/>
        <v>#N/A</v>
      </c>
      <c r="AG701" s="7" t="e">
        <f t="shared" si="350"/>
        <v>#N/A</v>
      </c>
      <c r="AH701" s="7">
        <f t="shared" si="351"/>
        <v>183.01065680097832</v>
      </c>
      <c r="AI701" s="7" t="e">
        <f t="shared" si="352"/>
        <v>#N/A</v>
      </c>
      <c r="AJ701" s="7">
        <f t="shared" si="353"/>
        <v>183.01065680097832</v>
      </c>
      <c r="AK701" s="7" t="e">
        <v>#N/A</v>
      </c>
      <c r="AL701" s="7">
        <v>181.73183038918575</v>
      </c>
      <c r="AN701" s="7" t="e">
        <f t="shared" si="354"/>
        <v>#N/A</v>
      </c>
      <c r="AO701" s="7" t="e">
        <f t="shared" si="355"/>
        <v>#N/A</v>
      </c>
      <c r="AP701" s="7" t="e">
        <v>#N/A</v>
      </c>
      <c r="AQ701" s="7" t="e">
        <v>#N/A</v>
      </c>
    </row>
    <row r="702" spans="1:43" outlineLevel="1">
      <c r="A702" s="95">
        <v>-312</v>
      </c>
      <c r="B702" s="8">
        <f t="shared" si="327"/>
        <v>1741606.9821205703</v>
      </c>
      <c r="C702" s="9">
        <f t="shared" si="346"/>
        <v>12148.97772193086</v>
      </c>
      <c r="D702" s="9">
        <f t="shared" si="328"/>
        <v>183.12742158805776</v>
      </c>
      <c r="E702" s="9">
        <f t="shared" si="329"/>
        <v>196.88015329151105</v>
      </c>
      <c r="F702" s="6">
        <f t="shared" si="333"/>
        <v>0</v>
      </c>
      <c r="G702" s="7">
        <f t="shared" si="334"/>
        <v>0</v>
      </c>
      <c r="H702" s="7">
        <f t="shared" si="330"/>
        <v>1</v>
      </c>
      <c r="I702" s="7">
        <f t="shared" si="331"/>
        <v>0</v>
      </c>
      <c r="J702" s="7">
        <f t="shared" si="335"/>
        <v>1</v>
      </c>
      <c r="K702" s="7">
        <f t="shared" si="336"/>
        <v>1</v>
      </c>
      <c r="L702" s="7">
        <f t="shared" si="337"/>
        <v>1</v>
      </c>
      <c r="M702" s="7">
        <f t="shared" si="338"/>
        <v>1</v>
      </c>
      <c r="N702" s="7">
        <f t="shared" si="347"/>
        <v>0</v>
      </c>
      <c r="O702" s="7">
        <f t="shared" si="348"/>
        <v>0</v>
      </c>
      <c r="P702" s="7">
        <f t="shared" si="332"/>
        <v>0</v>
      </c>
      <c r="Q702" s="7" t="e">
        <f t="shared" si="349"/>
        <v>#N/A</v>
      </c>
      <c r="R702" s="7">
        <f t="shared" si="361"/>
        <v>-312</v>
      </c>
      <c r="S702" s="7" t="e">
        <f t="shared" si="339"/>
        <v>#N/A</v>
      </c>
      <c r="T702" s="7">
        <f t="shared" si="340"/>
        <v>183.12742158805776</v>
      </c>
      <c r="U702" s="7" t="e">
        <f t="shared" si="341"/>
        <v>#N/A</v>
      </c>
      <c r="V702" s="7" t="e">
        <f t="shared" si="356"/>
        <v>#N/A</v>
      </c>
      <c r="W702" s="7" t="e">
        <f t="shared" si="357"/>
        <v>#N/A</v>
      </c>
      <c r="X702" s="7" t="e">
        <f t="shared" si="342"/>
        <v>#N/A</v>
      </c>
      <c r="Y702" s="7" t="e">
        <f t="shared" si="343"/>
        <v>#N/A</v>
      </c>
      <c r="Z702" s="7" t="e">
        <f t="shared" si="344"/>
        <v>#N/A</v>
      </c>
      <c r="AA702" s="7" t="e">
        <f t="shared" si="345"/>
        <v>#N/A</v>
      </c>
      <c r="AB702" s="7">
        <f t="shared" si="358"/>
        <v>366.25484317611551</v>
      </c>
      <c r="AC702" s="7">
        <f t="shared" si="360"/>
        <v>1.0067939290151213</v>
      </c>
      <c r="AD702" s="7" t="e">
        <f t="shared" si="359"/>
        <v>#N/A</v>
      </c>
      <c r="AG702" s="7" t="e">
        <f t="shared" si="350"/>
        <v>#N/A</v>
      </c>
      <c r="AH702" s="7">
        <f t="shared" si="351"/>
        <v>183.12742158805776</v>
      </c>
      <c r="AI702" s="7" t="e">
        <f t="shared" si="352"/>
        <v>#N/A</v>
      </c>
      <c r="AJ702" s="7">
        <f t="shared" si="353"/>
        <v>183.12742158805776</v>
      </c>
      <c r="AK702" s="7" t="e">
        <v>#N/A</v>
      </c>
      <c r="AL702" s="7">
        <v>181.84340279838366</v>
      </c>
      <c r="AN702" s="7" t="e">
        <f t="shared" si="354"/>
        <v>#N/A</v>
      </c>
      <c r="AO702" s="7" t="e">
        <f t="shared" si="355"/>
        <v>#N/A</v>
      </c>
      <c r="AP702" s="7" t="e">
        <v>#N/A</v>
      </c>
      <c r="AQ702" s="7" t="e">
        <v>#N/A</v>
      </c>
    </row>
    <row r="703" spans="1:43" outlineLevel="1">
      <c r="A703" s="95">
        <v>-311</v>
      </c>
      <c r="B703" s="8">
        <f t="shared" si="327"/>
        <v>1760387.5596036911</v>
      </c>
      <c r="C703" s="9">
        <f t="shared" si="346"/>
        <v>12293.49410564808</v>
      </c>
      <c r="D703" s="9">
        <f t="shared" si="328"/>
        <v>183.24357889537944</v>
      </c>
      <c r="E703" s="9">
        <f t="shared" si="329"/>
        <v>196.85635392763652</v>
      </c>
      <c r="F703" s="6">
        <f t="shared" si="333"/>
        <v>0</v>
      </c>
      <c r="G703" s="7">
        <f t="shared" si="334"/>
        <v>0</v>
      </c>
      <c r="H703" s="7">
        <f t="shared" si="330"/>
        <v>1</v>
      </c>
      <c r="I703" s="7">
        <f t="shared" si="331"/>
        <v>0</v>
      </c>
      <c r="J703" s="7">
        <f t="shared" si="335"/>
        <v>1</v>
      </c>
      <c r="K703" s="7">
        <f t="shared" si="336"/>
        <v>1</v>
      </c>
      <c r="L703" s="7">
        <f t="shared" si="337"/>
        <v>1</v>
      </c>
      <c r="M703" s="7">
        <f t="shared" si="338"/>
        <v>1</v>
      </c>
      <c r="N703" s="7">
        <f t="shared" si="347"/>
        <v>0</v>
      </c>
      <c r="O703" s="7">
        <f t="shared" si="348"/>
        <v>0</v>
      </c>
      <c r="P703" s="7">
        <f t="shared" si="332"/>
        <v>0</v>
      </c>
      <c r="Q703" s="7" t="e">
        <f t="shared" si="349"/>
        <v>#N/A</v>
      </c>
      <c r="R703" s="7">
        <f t="shared" si="361"/>
        <v>-311</v>
      </c>
      <c r="S703" s="7" t="e">
        <f t="shared" si="339"/>
        <v>#N/A</v>
      </c>
      <c r="T703" s="7">
        <f t="shared" si="340"/>
        <v>183.24357889537944</v>
      </c>
      <c r="U703" s="7" t="e">
        <f t="shared" si="341"/>
        <v>#N/A</v>
      </c>
      <c r="V703" s="7" t="e">
        <f t="shared" si="356"/>
        <v>#N/A</v>
      </c>
      <c r="W703" s="7" t="e">
        <f t="shared" si="357"/>
        <v>#N/A</v>
      </c>
      <c r="X703" s="7" t="e">
        <f t="shared" si="342"/>
        <v>#N/A</v>
      </c>
      <c r="Y703" s="7" t="e">
        <f t="shared" si="343"/>
        <v>#N/A</v>
      </c>
      <c r="Z703" s="7" t="e">
        <f t="shared" si="344"/>
        <v>#N/A</v>
      </c>
      <c r="AA703" s="7" t="e">
        <f t="shared" si="345"/>
        <v>#N/A</v>
      </c>
      <c r="AB703" s="7">
        <f t="shared" si="358"/>
        <v>366.48715779075889</v>
      </c>
      <c r="AC703" s="7">
        <f t="shared" si="360"/>
        <v>1.0067236562454587</v>
      </c>
      <c r="AD703" s="7" t="e">
        <f t="shared" si="359"/>
        <v>#N/A</v>
      </c>
      <c r="AG703" s="7" t="e">
        <f t="shared" si="350"/>
        <v>#N/A</v>
      </c>
      <c r="AH703" s="7">
        <f t="shared" si="351"/>
        <v>183.24357889537944</v>
      </c>
      <c r="AI703" s="7" t="e">
        <f t="shared" si="352"/>
        <v>#N/A</v>
      </c>
      <c r="AJ703" s="7">
        <f t="shared" si="353"/>
        <v>183.24357889537944</v>
      </c>
      <c r="AK703" s="7" t="e">
        <v>#N/A</v>
      </c>
      <c r="AL703" s="7">
        <v>181.95457476863521</v>
      </c>
      <c r="AN703" s="7" t="e">
        <f t="shared" si="354"/>
        <v>#N/A</v>
      </c>
      <c r="AO703" s="7" t="e">
        <f t="shared" si="355"/>
        <v>#N/A</v>
      </c>
      <c r="AP703" s="7" t="e">
        <v>#N/A</v>
      </c>
      <c r="AQ703" s="7" t="e">
        <v>#N/A</v>
      </c>
    </row>
    <row r="704" spans="1:43" outlineLevel="1">
      <c r="A704" s="95">
        <v>-310</v>
      </c>
      <c r="B704" s="8">
        <f t="shared" si="327"/>
        <v>1779302.7203565589</v>
      </c>
      <c r="C704" s="9">
        <f t="shared" si="346"/>
        <v>12439.165672642603</v>
      </c>
      <c r="D704" s="9">
        <f t="shared" si="328"/>
        <v>183.35916197650855</v>
      </c>
      <c r="E704" s="9">
        <f t="shared" si="329"/>
        <v>196.83303381937574</v>
      </c>
      <c r="F704" s="6">
        <f t="shared" si="333"/>
        <v>0</v>
      </c>
      <c r="G704" s="7">
        <f t="shared" si="334"/>
        <v>0</v>
      </c>
      <c r="H704" s="7">
        <f t="shared" si="330"/>
        <v>1</v>
      </c>
      <c r="I704" s="7">
        <f t="shared" si="331"/>
        <v>0</v>
      </c>
      <c r="J704" s="7">
        <f t="shared" si="335"/>
        <v>1</v>
      </c>
      <c r="K704" s="7">
        <f t="shared" si="336"/>
        <v>1</v>
      </c>
      <c r="L704" s="7">
        <f t="shared" si="337"/>
        <v>1</v>
      </c>
      <c r="M704" s="7">
        <f t="shared" si="338"/>
        <v>1</v>
      </c>
      <c r="N704" s="7">
        <f t="shared" si="347"/>
        <v>0</v>
      </c>
      <c r="O704" s="7">
        <f t="shared" si="348"/>
        <v>0</v>
      </c>
      <c r="P704" s="7">
        <f t="shared" si="332"/>
        <v>0</v>
      </c>
      <c r="Q704" s="7" t="e">
        <f t="shared" si="349"/>
        <v>#N/A</v>
      </c>
      <c r="R704" s="7">
        <f t="shared" si="361"/>
        <v>-310</v>
      </c>
      <c r="S704" s="7" t="e">
        <f t="shared" si="339"/>
        <v>#N/A</v>
      </c>
      <c r="T704" s="7">
        <f t="shared" si="340"/>
        <v>183.35916197650855</v>
      </c>
      <c r="U704" s="7" t="e">
        <f t="shared" si="341"/>
        <v>#N/A</v>
      </c>
      <c r="V704" s="7" t="e">
        <f t="shared" si="356"/>
        <v>#N/A</v>
      </c>
      <c r="W704" s="7" t="e">
        <f t="shared" si="357"/>
        <v>#N/A</v>
      </c>
      <c r="X704" s="7" t="e">
        <f t="shared" si="342"/>
        <v>#N/A</v>
      </c>
      <c r="Y704" s="7" t="e">
        <f t="shared" si="343"/>
        <v>#N/A</v>
      </c>
      <c r="Z704" s="7" t="e">
        <f t="shared" si="344"/>
        <v>#N/A</v>
      </c>
      <c r="AA704" s="7" t="e">
        <f t="shared" si="345"/>
        <v>#N/A</v>
      </c>
      <c r="AB704" s="7">
        <f t="shared" si="358"/>
        <v>366.71832395301709</v>
      </c>
      <c r="AC704" s="7">
        <f t="shared" si="360"/>
        <v>1.0066575627507581</v>
      </c>
      <c r="AD704" s="7" t="e">
        <f t="shared" si="359"/>
        <v>#N/A</v>
      </c>
      <c r="AG704" s="7" t="e">
        <f t="shared" si="350"/>
        <v>#N/A</v>
      </c>
      <c r="AH704" s="7">
        <f t="shared" si="351"/>
        <v>183.35916197650855</v>
      </c>
      <c r="AI704" s="7" t="e">
        <f t="shared" si="352"/>
        <v>#N/A</v>
      </c>
      <c r="AJ704" s="7">
        <f t="shared" si="353"/>
        <v>183.35916197650855</v>
      </c>
      <c r="AK704" s="7" t="e">
        <v>#N/A</v>
      </c>
      <c r="AL704" s="7">
        <v>182.06534827295849</v>
      </c>
      <c r="AN704" s="7" t="e">
        <f t="shared" si="354"/>
        <v>#N/A</v>
      </c>
      <c r="AO704" s="7" t="e">
        <f t="shared" si="355"/>
        <v>#N/A</v>
      </c>
      <c r="AP704" s="7" t="e">
        <v>#N/A</v>
      </c>
      <c r="AQ704" s="7" t="e">
        <v>#N/A</v>
      </c>
    </row>
    <row r="705" spans="1:43" outlineLevel="1">
      <c r="A705" s="95">
        <v>-309</v>
      </c>
      <c r="B705" s="8">
        <f t="shared" si="327"/>
        <v>1798352.944546388</v>
      </c>
      <c r="C705" s="9">
        <f t="shared" si="346"/>
        <v>12585.999267756939</v>
      </c>
      <c r="D705" s="9">
        <f t="shared" si="328"/>
        <v>183.47415133237067</v>
      </c>
      <c r="E705" s="9">
        <f t="shared" si="329"/>
        <v>196.81019039008575</v>
      </c>
      <c r="F705" s="6">
        <f t="shared" si="333"/>
        <v>0</v>
      </c>
      <c r="G705" s="7">
        <f t="shared" si="334"/>
        <v>0</v>
      </c>
      <c r="H705" s="7">
        <f t="shared" si="330"/>
        <v>1</v>
      </c>
      <c r="I705" s="7">
        <f t="shared" si="331"/>
        <v>0</v>
      </c>
      <c r="J705" s="7">
        <f t="shared" si="335"/>
        <v>1</v>
      </c>
      <c r="K705" s="7">
        <f t="shared" si="336"/>
        <v>1</v>
      </c>
      <c r="L705" s="7">
        <f t="shared" si="337"/>
        <v>1</v>
      </c>
      <c r="M705" s="7">
        <f t="shared" si="338"/>
        <v>1</v>
      </c>
      <c r="N705" s="7">
        <f t="shared" si="347"/>
        <v>0</v>
      </c>
      <c r="O705" s="7">
        <f t="shared" si="348"/>
        <v>0</v>
      </c>
      <c r="P705" s="7">
        <f t="shared" si="332"/>
        <v>0</v>
      </c>
      <c r="Q705" s="7" t="e">
        <f t="shared" si="349"/>
        <v>#N/A</v>
      </c>
      <c r="R705" s="7">
        <f t="shared" si="361"/>
        <v>-309</v>
      </c>
      <c r="S705" s="7" t="e">
        <f t="shared" si="339"/>
        <v>#N/A</v>
      </c>
      <c r="T705" s="7">
        <f t="shared" si="340"/>
        <v>183.47415133237067</v>
      </c>
      <c r="U705" s="7" t="e">
        <f t="shared" si="341"/>
        <v>#N/A</v>
      </c>
      <c r="V705" s="7" t="e">
        <f t="shared" si="356"/>
        <v>#N/A</v>
      </c>
      <c r="W705" s="7" t="e">
        <f t="shared" si="357"/>
        <v>#N/A</v>
      </c>
      <c r="X705" s="7" t="e">
        <f t="shared" si="342"/>
        <v>#N/A</v>
      </c>
      <c r="Y705" s="7" t="e">
        <f t="shared" si="343"/>
        <v>#N/A</v>
      </c>
      <c r="Z705" s="7" t="e">
        <f t="shared" si="344"/>
        <v>#N/A</v>
      </c>
      <c r="AA705" s="7" t="e">
        <f t="shared" si="345"/>
        <v>#N/A</v>
      </c>
      <c r="AB705" s="7">
        <f t="shared" si="358"/>
        <v>366.94830266474133</v>
      </c>
      <c r="AC705" s="7">
        <f t="shared" si="360"/>
        <v>1.0065895647986749</v>
      </c>
      <c r="AD705" s="7" t="e">
        <f t="shared" si="359"/>
        <v>#N/A</v>
      </c>
      <c r="AG705" s="7" t="e">
        <f t="shared" si="350"/>
        <v>#N/A</v>
      </c>
      <c r="AH705" s="7">
        <f t="shared" si="351"/>
        <v>183.47415133237067</v>
      </c>
      <c r="AI705" s="7" t="e">
        <f t="shared" si="352"/>
        <v>#N/A</v>
      </c>
      <c r="AJ705" s="7">
        <f t="shared" si="353"/>
        <v>183.47415133237067</v>
      </c>
      <c r="AK705" s="7" t="e">
        <v>#N/A</v>
      </c>
      <c r="AL705" s="7">
        <v>182.17571763673664</v>
      </c>
      <c r="AN705" s="7" t="e">
        <f t="shared" si="354"/>
        <v>#N/A</v>
      </c>
      <c r="AO705" s="7" t="e">
        <f t="shared" si="355"/>
        <v>#N/A</v>
      </c>
      <c r="AP705" s="7" t="e">
        <v>#N/A</v>
      </c>
      <c r="AQ705" s="7" t="e">
        <v>#N/A</v>
      </c>
    </row>
    <row r="706" spans="1:43" outlineLevel="1">
      <c r="A706" s="95">
        <v>-308</v>
      </c>
      <c r="B706" s="8">
        <f t="shared" ref="B706:B769" si="362">spline($A$91:$A$93,$B$91:$B$93,A706)</f>
        <v>1817538.3462403449</v>
      </c>
      <c r="C706" s="9">
        <f t="shared" si="346"/>
        <v>12733.999520567462</v>
      </c>
      <c r="D706" s="9">
        <f t="shared" ref="D706:D769" si="363">spline($A$96:$A$98,$B$96:$B$98,A706)</f>
        <v>183.58855794192382</v>
      </c>
      <c r="E706" s="9">
        <f t="shared" ref="E706:E769" si="364">spline($A$98:$A$100,$B$98:$B$100,A706)</f>
        <v>196.78782106312323</v>
      </c>
      <c r="F706" s="6">
        <f t="shared" si="333"/>
        <v>0</v>
      </c>
      <c r="G706" s="7">
        <f t="shared" si="334"/>
        <v>0</v>
      </c>
      <c r="H706" s="7">
        <f t="shared" ref="H706:H769" si="365">IF(AND(A706&gt;$A$96,A706&lt;=$A$98),1,0)</f>
        <v>1</v>
      </c>
      <c r="I706" s="7">
        <f t="shared" ref="I706:I769" si="366">IF(AND(A706&gt;$A$98,A706&lt;=$A$100),1,0)</f>
        <v>0</v>
      </c>
      <c r="J706" s="7">
        <f t="shared" si="335"/>
        <v>1</v>
      </c>
      <c r="K706" s="7">
        <f t="shared" si="336"/>
        <v>1</v>
      </c>
      <c r="L706" s="7">
        <f t="shared" si="337"/>
        <v>1</v>
      </c>
      <c r="M706" s="7">
        <f t="shared" si="338"/>
        <v>1</v>
      </c>
      <c r="N706" s="7">
        <f t="shared" si="347"/>
        <v>0</v>
      </c>
      <c r="O706" s="7">
        <f t="shared" si="348"/>
        <v>0</v>
      </c>
      <c r="P706" s="7">
        <f t="shared" si="332"/>
        <v>0</v>
      </c>
      <c r="Q706" s="7" t="e">
        <f t="shared" si="349"/>
        <v>#N/A</v>
      </c>
      <c r="R706" s="7">
        <f t="shared" si="361"/>
        <v>-308</v>
      </c>
      <c r="S706" s="7" t="e">
        <f t="shared" si="339"/>
        <v>#N/A</v>
      </c>
      <c r="T706" s="7">
        <f t="shared" si="340"/>
        <v>183.58855794192382</v>
      </c>
      <c r="U706" s="7" t="e">
        <f t="shared" si="341"/>
        <v>#N/A</v>
      </c>
      <c r="V706" s="7" t="e">
        <f t="shared" si="356"/>
        <v>#N/A</v>
      </c>
      <c r="W706" s="7" t="e">
        <f t="shared" si="357"/>
        <v>#N/A</v>
      </c>
      <c r="X706" s="7" t="e">
        <f t="shared" si="342"/>
        <v>#N/A</v>
      </c>
      <c r="Y706" s="7" t="e">
        <f t="shared" si="343"/>
        <v>#N/A</v>
      </c>
      <c r="Z706" s="7" t="e">
        <f t="shared" si="344"/>
        <v>#N/A</v>
      </c>
      <c r="AA706" s="7" t="e">
        <f t="shared" si="345"/>
        <v>#N/A</v>
      </c>
      <c r="AB706" s="7">
        <f t="shared" si="358"/>
        <v>367.17711588384765</v>
      </c>
      <c r="AC706" s="7">
        <f t="shared" si="360"/>
        <v>1.0065231603442857</v>
      </c>
      <c r="AD706" s="7" t="e">
        <f t="shared" si="359"/>
        <v>#N/A</v>
      </c>
      <c r="AG706" s="7" t="e">
        <f t="shared" si="350"/>
        <v>#N/A</v>
      </c>
      <c r="AH706" s="7">
        <f t="shared" si="351"/>
        <v>183.58855794192382</v>
      </c>
      <c r="AI706" s="7" t="e">
        <f t="shared" si="352"/>
        <v>#N/A</v>
      </c>
      <c r="AJ706" s="7">
        <f t="shared" si="353"/>
        <v>183.58855794192382</v>
      </c>
      <c r="AK706" s="7" t="e">
        <v>#N/A</v>
      </c>
      <c r="AL706" s="7">
        <v>182.28570063154984</v>
      </c>
      <c r="AN706" s="7" t="e">
        <f t="shared" si="354"/>
        <v>#N/A</v>
      </c>
      <c r="AO706" s="7" t="e">
        <f t="shared" si="355"/>
        <v>#N/A</v>
      </c>
      <c r="AP706" s="7" t="e">
        <v>#N/A</v>
      </c>
      <c r="AQ706" s="7" t="e">
        <v>#N/A</v>
      </c>
    </row>
    <row r="707" spans="1:43" outlineLevel="1">
      <c r="A707" s="95">
        <v>-307</v>
      </c>
      <c r="B707" s="8">
        <f t="shared" si="362"/>
        <v>1836860.1371598241</v>
      </c>
      <c r="C707" s="9">
        <f t="shared" si="346"/>
        <v>12883.171060650538</v>
      </c>
      <c r="D707" s="9">
        <f t="shared" si="363"/>
        <v>183.70238460047378</v>
      </c>
      <c r="E707" s="9">
        <f t="shared" si="364"/>
        <v>196.76592326184522</v>
      </c>
      <c r="F707" s="6">
        <f t="shared" si="333"/>
        <v>0</v>
      </c>
      <c r="G707" s="7">
        <f t="shared" si="334"/>
        <v>0</v>
      </c>
      <c r="H707" s="7">
        <f t="shared" si="365"/>
        <v>1</v>
      </c>
      <c r="I707" s="7">
        <f t="shared" si="366"/>
        <v>0</v>
      </c>
      <c r="J707" s="7">
        <f t="shared" si="335"/>
        <v>1</v>
      </c>
      <c r="K707" s="7">
        <f t="shared" si="336"/>
        <v>1</v>
      </c>
      <c r="L707" s="7">
        <f t="shared" si="337"/>
        <v>1</v>
      </c>
      <c r="M707" s="7">
        <f t="shared" si="338"/>
        <v>1</v>
      </c>
      <c r="N707" s="7">
        <f t="shared" si="347"/>
        <v>0</v>
      </c>
      <c r="O707" s="7">
        <f t="shared" si="348"/>
        <v>0</v>
      </c>
      <c r="P707" s="7">
        <f t="shared" si="332"/>
        <v>0</v>
      </c>
      <c r="Q707" s="7" t="e">
        <f t="shared" si="349"/>
        <v>#N/A</v>
      </c>
      <c r="R707" s="7">
        <f t="shared" si="361"/>
        <v>-307</v>
      </c>
      <c r="S707" s="7" t="e">
        <f t="shared" si="339"/>
        <v>#N/A</v>
      </c>
      <c r="T707" s="7">
        <f t="shared" si="340"/>
        <v>183.70238460047378</v>
      </c>
      <c r="U707" s="7" t="e">
        <f t="shared" si="341"/>
        <v>#N/A</v>
      </c>
      <c r="V707" s="7" t="e">
        <f t="shared" si="356"/>
        <v>#N/A</v>
      </c>
      <c r="W707" s="7" t="e">
        <f t="shared" si="357"/>
        <v>#N/A</v>
      </c>
      <c r="X707" s="7" t="e">
        <f t="shared" si="342"/>
        <v>#N/A</v>
      </c>
      <c r="Y707" s="7" t="e">
        <f t="shared" si="343"/>
        <v>#N/A</v>
      </c>
      <c r="Z707" s="7" t="e">
        <f t="shared" si="344"/>
        <v>#N/A</v>
      </c>
      <c r="AA707" s="7">
        <f t="shared" si="345"/>
        <v>179.68941714587697</v>
      </c>
      <c r="AB707" s="7">
        <f t="shared" si="358"/>
        <v>367.40476920094756</v>
      </c>
      <c r="AC707" s="7">
        <f t="shared" si="360"/>
        <v>1.0064574050582806</v>
      </c>
      <c r="AD707" s="7" t="e">
        <f t="shared" si="359"/>
        <v>#N/A</v>
      </c>
      <c r="AG707" s="7" t="e">
        <f t="shared" si="350"/>
        <v>#N/A</v>
      </c>
      <c r="AH707" s="7">
        <f t="shared" si="351"/>
        <v>183.70238460047378</v>
      </c>
      <c r="AI707" s="7" t="e">
        <f t="shared" si="352"/>
        <v>#N/A</v>
      </c>
      <c r="AJ707" s="7">
        <f t="shared" si="353"/>
        <v>183.70238460047378</v>
      </c>
      <c r="AK707" s="7" t="e">
        <v>#N/A</v>
      </c>
      <c r="AL707" s="7">
        <v>182.3952915873046</v>
      </c>
      <c r="AN707" s="7" t="e">
        <f t="shared" si="354"/>
        <v>#N/A</v>
      </c>
      <c r="AO707" s="7" t="e">
        <f t="shared" si="355"/>
        <v>#N/A</v>
      </c>
      <c r="AP707" s="7" t="e">
        <v>#N/A</v>
      </c>
      <c r="AQ707" s="7" t="e">
        <v>#N/A</v>
      </c>
    </row>
    <row r="708" spans="1:43" outlineLevel="1">
      <c r="A708" s="95">
        <v>-306</v>
      </c>
      <c r="B708" s="8">
        <f t="shared" si="362"/>
        <v>1856318.4339618683</v>
      </c>
      <c r="C708" s="9">
        <f t="shared" si="346"/>
        <v>13033.520853011527</v>
      </c>
      <c r="D708" s="9">
        <f t="shared" si="363"/>
        <v>183.81563482943955</v>
      </c>
      <c r="E708" s="9">
        <f t="shared" si="364"/>
        <v>196.74449440960862</v>
      </c>
      <c r="F708" s="6">
        <f t="shared" si="333"/>
        <v>0</v>
      </c>
      <c r="G708" s="7">
        <f t="shared" si="334"/>
        <v>0</v>
      </c>
      <c r="H708" s="7">
        <f t="shared" si="365"/>
        <v>1</v>
      </c>
      <c r="I708" s="7">
        <f t="shared" si="366"/>
        <v>0</v>
      </c>
      <c r="J708" s="7">
        <f t="shared" si="335"/>
        <v>1</v>
      </c>
      <c r="K708" s="7">
        <f t="shared" si="336"/>
        <v>1</v>
      </c>
      <c r="L708" s="7">
        <f t="shared" si="337"/>
        <v>1</v>
      </c>
      <c r="M708" s="7">
        <f t="shared" si="338"/>
        <v>1</v>
      </c>
      <c r="N708" s="7">
        <f t="shared" si="347"/>
        <v>0</v>
      </c>
      <c r="O708" s="7">
        <f t="shared" si="348"/>
        <v>0</v>
      </c>
      <c r="P708" s="7">
        <f t="shared" si="332"/>
        <v>0</v>
      </c>
      <c r="Q708" s="7" t="e">
        <f t="shared" si="349"/>
        <v>#N/A</v>
      </c>
      <c r="R708" s="7">
        <f t="shared" si="361"/>
        <v>-306</v>
      </c>
      <c r="S708" s="7" t="e">
        <f t="shared" si="339"/>
        <v>#N/A</v>
      </c>
      <c r="T708" s="7">
        <f t="shared" si="340"/>
        <v>183.81563482943955</v>
      </c>
      <c r="U708" s="7" t="e">
        <f t="shared" si="341"/>
        <v>#N/A</v>
      </c>
      <c r="V708" s="7" t="e">
        <f t="shared" si="356"/>
        <v>#N/A</v>
      </c>
      <c r="W708" s="7" t="e">
        <f t="shared" si="357"/>
        <v>#N/A</v>
      </c>
      <c r="X708" s="7" t="e">
        <f t="shared" si="342"/>
        <v>#N/A</v>
      </c>
      <c r="Y708" s="7" t="e">
        <f t="shared" si="343"/>
        <v>#N/A</v>
      </c>
      <c r="Z708" s="7" t="e">
        <f t="shared" si="344"/>
        <v>#N/A</v>
      </c>
      <c r="AA708" s="7" t="e">
        <f t="shared" si="345"/>
        <v>#N/A</v>
      </c>
      <c r="AB708" s="7">
        <f t="shared" si="358"/>
        <v>367.63126965887909</v>
      </c>
      <c r="AC708" s="7">
        <f t="shared" si="360"/>
        <v>1.0063923759452864</v>
      </c>
      <c r="AD708" s="7" t="e">
        <f t="shared" si="359"/>
        <v>#N/A</v>
      </c>
      <c r="AG708" s="7" t="e">
        <f t="shared" si="350"/>
        <v>#N/A</v>
      </c>
      <c r="AH708" s="7">
        <f t="shared" si="351"/>
        <v>183.81563482943955</v>
      </c>
      <c r="AI708" s="7" t="e">
        <f t="shared" si="352"/>
        <v>#N/A</v>
      </c>
      <c r="AJ708" s="7">
        <f t="shared" si="353"/>
        <v>183.81563482943955</v>
      </c>
      <c r="AK708" s="7" t="e">
        <v>#N/A</v>
      </c>
      <c r="AL708" s="7">
        <v>182.50449244535565</v>
      </c>
      <c r="AN708" s="7" t="e">
        <f t="shared" si="354"/>
        <v>#N/A</v>
      </c>
      <c r="AO708" s="7" t="e">
        <f t="shared" si="355"/>
        <v>#N/A</v>
      </c>
      <c r="AP708" s="7" t="e">
        <v>#N/A</v>
      </c>
      <c r="AQ708" s="7" t="e">
        <v>#N/A</v>
      </c>
    </row>
    <row r="709" spans="1:43" outlineLevel="1">
      <c r="A709" s="95">
        <v>-305</v>
      </c>
      <c r="B709" s="8">
        <f t="shared" si="362"/>
        <v>1875913.7168136924</v>
      </c>
      <c r="C709" s="9">
        <f t="shared" si="346"/>
        <v>13185.048876674073</v>
      </c>
      <c r="D709" s="9">
        <f t="shared" si="363"/>
        <v>183.92831909253292</v>
      </c>
      <c r="E709" s="9">
        <f t="shared" si="364"/>
        <v>196.72353192977047</v>
      </c>
      <c r="F709" s="6">
        <f t="shared" si="333"/>
        <v>0</v>
      </c>
      <c r="G709" s="7">
        <f t="shared" si="334"/>
        <v>0</v>
      </c>
      <c r="H709" s="7">
        <f t="shared" si="365"/>
        <v>1</v>
      </c>
      <c r="I709" s="7">
        <f t="shared" si="366"/>
        <v>0</v>
      </c>
      <c r="J709" s="7">
        <f t="shared" si="335"/>
        <v>1</v>
      </c>
      <c r="K709" s="7">
        <f t="shared" si="336"/>
        <v>1</v>
      </c>
      <c r="L709" s="7">
        <f t="shared" si="337"/>
        <v>1</v>
      </c>
      <c r="M709" s="7">
        <f t="shared" si="338"/>
        <v>1</v>
      </c>
      <c r="N709" s="7">
        <f t="shared" si="347"/>
        <v>0</v>
      </c>
      <c r="O709" s="7">
        <f t="shared" si="348"/>
        <v>0</v>
      </c>
      <c r="P709" s="7">
        <f t="shared" si="332"/>
        <v>0</v>
      </c>
      <c r="Q709" s="7" t="e">
        <f t="shared" si="349"/>
        <v>#N/A</v>
      </c>
      <c r="R709" s="7">
        <f t="shared" si="361"/>
        <v>-305</v>
      </c>
      <c r="S709" s="7" t="e">
        <f t="shared" si="339"/>
        <v>#N/A</v>
      </c>
      <c r="T709" s="7">
        <f t="shared" si="340"/>
        <v>183.92831909253292</v>
      </c>
      <c r="U709" s="7" t="e">
        <f t="shared" si="341"/>
        <v>#N/A</v>
      </c>
      <c r="V709" s="7" t="e">
        <f t="shared" si="356"/>
        <v>#N/A</v>
      </c>
      <c r="W709" s="7" t="e">
        <f t="shared" si="357"/>
        <v>#N/A</v>
      </c>
      <c r="X709" s="7" t="e">
        <f t="shared" si="342"/>
        <v>#N/A</v>
      </c>
      <c r="Y709" s="7" t="e">
        <f t="shared" si="343"/>
        <v>#N/A</v>
      </c>
      <c r="Z709" s="7" t="e">
        <f t="shared" si="344"/>
        <v>#N/A</v>
      </c>
      <c r="AA709" s="7" t="e">
        <f t="shared" si="345"/>
        <v>#N/A</v>
      </c>
      <c r="AB709" s="7">
        <f t="shared" si="358"/>
        <v>367.85663818506583</v>
      </c>
      <c r="AC709" s="7">
        <f t="shared" si="360"/>
        <v>1.0063288444384848</v>
      </c>
      <c r="AD709" s="7" t="e">
        <f t="shared" si="359"/>
        <v>#N/A</v>
      </c>
      <c r="AG709" s="7" t="e">
        <f t="shared" si="350"/>
        <v>#N/A</v>
      </c>
      <c r="AH709" s="7">
        <f t="shared" si="351"/>
        <v>183.92831909253292</v>
      </c>
      <c r="AI709" s="7" t="e">
        <f t="shared" si="352"/>
        <v>#N/A</v>
      </c>
      <c r="AJ709" s="7">
        <f t="shared" si="353"/>
        <v>183.92831909253292</v>
      </c>
      <c r="AK709" s="7" t="e">
        <v>#N/A</v>
      </c>
      <c r="AL709" s="7">
        <v>182.61330574541353</v>
      </c>
      <c r="AN709" s="7" t="e">
        <f t="shared" si="354"/>
        <v>#N/A</v>
      </c>
      <c r="AO709" s="7" t="e">
        <f t="shared" si="355"/>
        <v>#N/A</v>
      </c>
      <c r="AP709" s="7" t="e">
        <v>#N/A</v>
      </c>
      <c r="AQ709" s="7" t="e">
        <v>#N/A</v>
      </c>
    </row>
    <row r="710" spans="1:43" outlineLevel="1">
      <c r="A710" s="95">
        <v>-304</v>
      </c>
      <c r="B710" s="8">
        <f t="shared" si="362"/>
        <v>1895646.4666149335</v>
      </c>
      <c r="C710" s="9">
        <f t="shared" si="346"/>
        <v>13337.762076417763</v>
      </c>
      <c r="D710" s="9">
        <f t="shared" si="363"/>
        <v>184.04041798419146</v>
      </c>
      <c r="E710" s="9">
        <f t="shared" si="364"/>
        <v>196.70303324568744</v>
      </c>
      <c r="F710" s="6">
        <f t="shared" si="333"/>
        <v>0</v>
      </c>
      <c r="G710" s="7">
        <f t="shared" si="334"/>
        <v>0</v>
      </c>
      <c r="H710" s="7">
        <f t="shared" si="365"/>
        <v>1</v>
      </c>
      <c r="I710" s="7">
        <f t="shared" si="366"/>
        <v>0</v>
      </c>
      <c r="J710" s="7">
        <f t="shared" si="335"/>
        <v>1</v>
      </c>
      <c r="K710" s="7">
        <f t="shared" si="336"/>
        <v>1</v>
      </c>
      <c r="L710" s="7">
        <f t="shared" si="337"/>
        <v>1</v>
      </c>
      <c r="M710" s="7">
        <f t="shared" si="338"/>
        <v>1</v>
      </c>
      <c r="N710" s="7">
        <f t="shared" si="347"/>
        <v>0</v>
      </c>
      <c r="O710" s="7">
        <f t="shared" si="348"/>
        <v>0</v>
      </c>
      <c r="P710" s="7">
        <f t="shared" si="332"/>
        <v>0</v>
      </c>
      <c r="Q710" s="7" t="e">
        <f t="shared" si="349"/>
        <v>#N/A</v>
      </c>
      <c r="R710" s="7">
        <f t="shared" si="361"/>
        <v>-304</v>
      </c>
      <c r="S710" s="7" t="e">
        <f t="shared" si="339"/>
        <v>#N/A</v>
      </c>
      <c r="T710" s="7">
        <f t="shared" si="340"/>
        <v>184.04041798419146</v>
      </c>
      <c r="U710" s="7" t="e">
        <f t="shared" si="341"/>
        <v>#N/A</v>
      </c>
      <c r="V710" s="7" t="e">
        <f t="shared" si="356"/>
        <v>#N/A</v>
      </c>
      <c r="W710" s="7" t="e">
        <f t="shared" si="357"/>
        <v>#N/A</v>
      </c>
      <c r="X710" s="7" t="e">
        <f t="shared" si="342"/>
        <v>#N/A</v>
      </c>
      <c r="Y710" s="7" t="e">
        <f t="shared" si="343"/>
        <v>#N/A</v>
      </c>
      <c r="Z710" s="7" t="e">
        <f t="shared" si="344"/>
        <v>#N/A</v>
      </c>
      <c r="AA710" s="7" t="e">
        <f t="shared" si="345"/>
        <v>#N/A</v>
      </c>
      <c r="AB710" s="7">
        <f t="shared" si="358"/>
        <v>368.08083596838293</v>
      </c>
      <c r="AC710" s="7">
        <f t="shared" si="360"/>
        <v>1.0062634652570244</v>
      </c>
      <c r="AD710" s="7" t="e">
        <f t="shared" si="359"/>
        <v>#N/A</v>
      </c>
      <c r="AG710" s="7" t="e">
        <f t="shared" si="350"/>
        <v>#N/A</v>
      </c>
      <c r="AH710" s="7">
        <f t="shared" si="351"/>
        <v>184.04041798419146</v>
      </c>
      <c r="AI710" s="7" t="e">
        <f t="shared" si="352"/>
        <v>#N/A</v>
      </c>
      <c r="AJ710" s="7">
        <f t="shared" si="353"/>
        <v>184.04041798419146</v>
      </c>
      <c r="AK710" s="7" t="e">
        <v>#N/A</v>
      </c>
      <c r="AL710" s="7">
        <v>182.72173343328276</v>
      </c>
      <c r="AN710" s="7" t="e">
        <f t="shared" si="354"/>
        <v>#N/A</v>
      </c>
      <c r="AO710" s="7" t="e">
        <f t="shared" si="355"/>
        <v>#N/A</v>
      </c>
      <c r="AP710" s="7" t="e">
        <v>#N/A</v>
      </c>
      <c r="AQ710" s="7" t="e">
        <v>#N/A</v>
      </c>
    </row>
    <row r="711" spans="1:43" outlineLevel="1">
      <c r="A711" s="95">
        <v>-303</v>
      </c>
      <c r="B711" s="8">
        <f t="shared" si="362"/>
        <v>1915516.7841017656</v>
      </c>
      <c r="C711" s="9">
        <f t="shared" si="346"/>
        <v>13491.665081818972</v>
      </c>
      <c r="D711" s="9">
        <f t="shared" si="363"/>
        <v>184.15196489489472</v>
      </c>
      <c r="E711" s="9">
        <f t="shared" si="364"/>
        <v>196.68293474556035</v>
      </c>
      <c r="F711" s="6">
        <f t="shared" si="333"/>
        <v>0</v>
      </c>
      <c r="G711" s="7">
        <f t="shared" si="334"/>
        <v>0</v>
      </c>
      <c r="H711" s="7">
        <f t="shared" si="365"/>
        <v>1</v>
      </c>
      <c r="I711" s="7">
        <f t="shared" si="366"/>
        <v>0</v>
      </c>
      <c r="J711" s="7">
        <f t="shared" si="335"/>
        <v>1</v>
      </c>
      <c r="K711" s="7">
        <f t="shared" si="336"/>
        <v>1</v>
      </c>
      <c r="L711" s="7">
        <f t="shared" si="337"/>
        <v>1</v>
      </c>
      <c r="M711" s="7">
        <f t="shared" si="338"/>
        <v>1</v>
      </c>
      <c r="N711" s="7">
        <f t="shared" si="347"/>
        <v>0</v>
      </c>
      <c r="O711" s="7">
        <f t="shared" si="348"/>
        <v>0</v>
      </c>
      <c r="P711" s="7">
        <f t="shared" si="332"/>
        <v>0</v>
      </c>
      <c r="Q711" s="7" t="e">
        <f t="shared" si="349"/>
        <v>#N/A</v>
      </c>
      <c r="R711" s="7">
        <f t="shared" si="361"/>
        <v>-303</v>
      </c>
      <c r="S711" s="7" t="e">
        <f t="shared" si="339"/>
        <v>#N/A</v>
      </c>
      <c r="T711" s="7">
        <f t="shared" si="340"/>
        <v>184.15196489489472</v>
      </c>
      <c r="U711" s="7" t="e">
        <f t="shared" si="341"/>
        <v>#N/A</v>
      </c>
      <c r="V711" s="7" t="e">
        <f t="shared" si="356"/>
        <v>#N/A</v>
      </c>
      <c r="W711" s="7" t="e">
        <f t="shared" si="357"/>
        <v>#N/A</v>
      </c>
      <c r="X711" s="7" t="e">
        <f t="shared" si="342"/>
        <v>#N/A</v>
      </c>
      <c r="Y711" s="7" t="e">
        <f t="shared" si="343"/>
        <v>#N/A</v>
      </c>
      <c r="Z711" s="7" t="e">
        <f t="shared" si="344"/>
        <v>#N/A</v>
      </c>
      <c r="AA711" s="7" t="e">
        <f t="shared" si="345"/>
        <v>#N/A</v>
      </c>
      <c r="AB711" s="7">
        <f t="shared" si="358"/>
        <v>368.30392978978944</v>
      </c>
      <c r="AC711" s="7">
        <f t="shared" si="360"/>
        <v>1.0062021234759146</v>
      </c>
      <c r="AD711" s="7" t="e">
        <f t="shared" si="359"/>
        <v>#N/A</v>
      </c>
      <c r="AG711" s="7" t="e">
        <f t="shared" si="350"/>
        <v>#N/A</v>
      </c>
      <c r="AH711" s="7">
        <f t="shared" si="351"/>
        <v>184.15196489489472</v>
      </c>
      <c r="AI711" s="7" t="e">
        <f t="shared" si="352"/>
        <v>#N/A</v>
      </c>
      <c r="AJ711" s="7">
        <f t="shared" si="353"/>
        <v>184.15196489489472</v>
      </c>
      <c r="AK711" s="7" t="e">
        <v>#N/A</v>
      </c>
      <c r="AL711" s="7">
        <v>182.82976980772128</v>
      </c>
      <c r="AN711" s="7" t="e">
        <f t="shared" si="354"/>
        <v>#N/A</v>
      </c>
      <c r="AO711" s="7" t="e">
        <f t="shared" si="355"/>
        <v>#N/A</v>
      </c>
      <c r="AP711" s="7" t="e">
        <v>#N/A</v>
      </c>
      <c r="AQ711" s="7" t="e">
        <v>#N/A</v>
      </c>
    </row>
    <row r="712" spans="1:43" outlineLevel="1">
      <c r="A712" s="95">
        <v>-302</v>
      </c>
      <c r="B712" s="8">
        <f t="shared" si="362"/>
        <v>1935525.9073675873</v>
      </c>
      <c r="C712" s="9">
        <f t="shared" si="346"/>
        <v>13646.76493958118</v>
      </c>
      <c r="D712" s="9">
        <f t="shared" si="363"/>
        <v>184.26293275131545</v>
      </c>
      <c r="E712" s="9">
        <f t="shared" si="364"/>
        <v>196.66335592305856</v>
      </c>
      <c r="F712" s="6">
        <f t="shared" si="333"/>
        <v>0</v>
      </c>
      <c r="G712" s="7">
        <f t="shared" si="334"/>
        <v>0</v>
      </c>
      <c r="H712" s="7">
        <f t="shared" si="365"/>
        <v>1</v>
      </c>
      <c r="I712" s="7">
        <f t="shared" si="366"/>
        <v>0</v>
      </c>
      <c r="J712" s="7">
        <f t="shared" si="335"/>
        <v>1</v>
      </c>
      <c r="K712" s="7">
        <f t="shared" si="336"/>
        <v>1</v>
      </c>
      <c r="L712" s="7">
        <f t="shared" si="337"/>
        <v>1</v>
      </c>
      <c r="M712" s="7">
        <f t="shared" si="338"/>
        <v>1</v>
      </c>
      <c r="N712" s="7">
        <f t="shared" si="347"/>
        <v>0</v>
      </c>
      <c r="O712" s="7">
        <f t="shared" si="348"/>
        <v>0</v>
      </c>
      <c r="P712" s="7">
        <f t="shared" si="332"/>
        <v>0</v>
      </c>
      <c r="Q712" s="7" t="e">
        <f t="shared" si="349"/>
        <v>#N/A</v>
      </c>
      <c r="R712" s="7">
        <f t="shared" si="361"/>
        <v>-302</v>
      </c>
      <c r="S712" s="7" t="e">
        <f t="shared" si="339"/>
        <v>#N/A</v>
      </c>
      <c r="T712" s="7">
        <f t="shared" si="340"/>
        <v>184.26293275131545</v>
      </c>
      <c r="U712" s="7" t="e">
        <f t="shared" si="341"/>
        <v>#N/A</v>
      </c>
      <c r="V712" s="7" t="e">
        <f t="shared" si="356"/>
        <v>#N/A</v>
      </c>
      <c r="W712" s="7" t="e">
        <f t="shared" si="357"/>
        <v>#N/A</v>
      </c>
      <c r="X712" s="7" t="e">
        <f t="shared" si="342"/>
        <v>#N/A</v>
      </c>
      <c r="Y712" s="7" t="e">
        <f t="shared" si="343"/>
        <v>#N/A</v>
      </c>
      <c r="Z712" s="7" t="e">
        <f t="shared" si="344"/>
        <v>#N/A</v>
      </c>
      <c r="AA712" s="7" t="e">
        <f t="shared" si="345"/>
        <v>#N/A</v>
      </c>
      <c r="AB712" s="7">
        <f t="shared" si="358"/>
        <v>368.52586550263089</v>
      </c>
      <c r="AC712" s="7">
        <f t="shared" si="360"/>
        <v>1.006138094477399</v>
      </c>
      <c r="AD712" s="7" t="e">
        <f t="shared" si="359"/>
        <v>#N/A</v>
      </c>
      <c r="AG712" s="7" t="e">
        <f t="shared" si="350"/>
        <v>#N/A</v>
      </c>
      <c r="AH712" s="7">
        <f t="shared" si="351"/>
        <v>184.26293275131545</v>
      </c>
      <c r="AI712" s="7" t="e">
        <f t="shared" si="352"/>
        <v>#N/A</v>
      </c>
      <c r="AJ712" s="7">
        <f t="shared" si="353"/>
        <v>184.26293275131545</v>
      </c>
      <c r="AK712" s="7" t="e">
        <v>#N/A</v>
      </c>
      <c r="AL712" s="7">
        <v>182.9374326937068</v>
      </c>
      <c r="AN712" s="7" t="e">
        <f t="shared" si="354"/>
        <v>#N/A</v>
      </c>
      <c r="AO712" s="7" t="e">
        <f t="shared" si="355"/>
        <v>#N/A</v>
      </c>
      <c r="AP712" s="7" t="e">
        <v>#N/A</v>
      </c>
      <c r="AQ712" s="7" t="e">
        <v>#N/A</v>
      </c>
    </row>
    <row r="713" spans="1:43" outlineLevel="1">
      <c r="A713" s="95">
        <v>-301</v>
      </c>
      <c r="B713" s="8">
        <f t="shared" si="362"/>
        <v>1955673.9392960072</v>
      </c>
      <c r="C713" s="9">
        <f t="shared" si="346"/>
        <v>13803.061465649665</v>
      </c>
      <c r="D713" s="9">
        <f t="shared" si="363"/>
        <v>184.37335498208967</v>
      </c>
      <c r="E713" s="9">
        <f t="shared" si="364"/>
        <v>196.64423316638286</v>
      </c>
      <c r="F713" s="6">
        <f t="shared" si="333"/>
        <v>0</v>
      </c>
      <c r="G713" s="7">
        <f t="shared" si="334"/>
        <v>0</v>
      </c>
      <c r="H713" s="7">
        <f t="shared" si="365"/>
        <v>1</v>
      </c>
      <c r="I713" s="7">
        <f t="shared" si="366"/>
        <v>0</v>
      </c>
      <c r="J713" s="7">
        <f t="shared" si="335"/>
        <v>1</v>
      </c>
      <c r="K713" s="7">
        <f t="shared" si="336"/>
        <v>1</v>
      </c>
      <c r="L713" s="7">
        <f t="shared" si="337"/>
        <v>1</v>
      </c>
      <c r="M713" s="7">
        <f t="shared" si="338"/>
        <v>1</v>
      </c>
      <c r="N713" s="7">
        <f t="shared" si="347"/>
        <v>0</v>
      </c>
      <c r="O713" s="7">
        <f t="shared" si="348"/>
        <v>0</v>
      </c>
      <c r="P713" s="7">
        <f t="shared" si="332"/>
        <v>0</v>
      </c>
      <c r="Q713" s="7" t="e">
        <f t="shared" si="349"/>
        <v>#N/A</v>
      </c>
      <c r="R713" s="7">
        <f t="shared" si="361"/>
        <v>-301</v>
      </c>
      <c r="S713" s="7" t="e">
        <f t="shared" si="339"/>
        <v>#N/A</v>
      </c>
      <c r="T713" s="7">
        <f t="shared" si="340"/>
        <v>184.37335498208967</v>
      </c>
      <c r="U713" s="7" t="e">
        <f t="shared" si="341"/>
        <v>#N/A</v>
      </c>
      <c r="V713" s="7" t="e">
        <f t="shared" si="356"/>
        <v>#N/A</v>
      </c>
      <c r="W713" s="7" t="e">
        <f t="shared" si="357"/>
        <v>#N/A</v>
      </c>
      <c r="X713" s="7" t="e">
        <f t="shared" si="342"/>
        <v>#N/A</v>
      </c>
      <c r="Y713" s="7" t="e">
        <f t="shared" si="343"/>
        <v>#N/A</v>
      </c>
      <c r="Z713" s="7" t="e">
        <f t="shared" si="344"/>
        <v>#N/A</v>
      </c>
      <c r="AA713" s="7" t="e">
        <f t="shared" si="345"/>
        <v>#N/A</v>
      </c>
      <c r="AB713" s="7">
        <f t="shared" si="358"/>
        <v>368.74670996417933</v>
      </c>
      <c r="AC713" s="7">
        <f t="shared" si="360"/>
        <v>1.0060780630990593</v>
      </c>
      <c r="AD713" s="7" t="e">
        <f t="shared" si="359"/>
        <v>#N/A</v>
      </c>
      <c r="AG713" s="7" t="e">
        <f t="shared" si="350"/>
        <v>#N/A</v>
      </c>
      <c r="AH713" s="7">
        <f t="shared" si="351"/>
        <v>184.37335498208967</v>
      </c>
      <c r="AI713" s="7" t="e">
        <f t="shared" si="352"/>
        <v>#N/A</v>
      </c>
      <c r="AJ713" s="7">
        <f t="shared" si="353"/>
        <v>184.37335498208967</v>
      </c>
      <c r="AK713" s="7" t="e">
        <v>#N/A</v>
      </c>
      <c r="AL713" s="7">
        <v>183.04471639437347</v>
      </c>
      <c r="AN713" s="7" t="e">
        <f t="shared" si="354"/>
        <v>#N/A</v>
      </c>
      <c r="AO713" s="7" t="e">
        <f t="shared" si="355"/>
        <v>#N/A</v>
      </c>
      <c r="AP713" s="7" t="e">
        <v>#N/A</v>
      </c>
      <c r="AQ713" s="7" t="e">
        <v>#N/A</v>
      </c>
    </row>
    <row r="714" spans="1:43" outlineLevel="1">
      <c r="A714" s="95">
        <v>-300</v>
      </c>
      <c r="B714" s="8">
        <f t="shared" si="362"/>
        <v>1975961.360786662</v>
      </c>
      <c r="C714" s="9">
        <f t="shared" si="346"/>
        <v>13960.561686184257</v>
      </c>
      <c r="D714" s="9">
        <f t="shared" si="363"/>
        <v>184.48321200036708</v>
      </c>
      <c r="E714" s="9">
        <f t="shared" si="364"/>
        <v>196.62556389888999</v>
      </c>
      <c r="F714" s="6">
        <f t="shared" si="333"/>
        <v>0</v>
      </c>
      <c r="G714" s="7">
        <f t="shared" si="334"/>
        <v>0</v>
      </c>
      <c r="H714" s="7">
        <f t="shared" si="365"/>
        <v>1</v>
      </c>
      <c r="I714" s="7">
        <f t="shared" si="366"/>
        <v>0</v>
      </c>
      <c r="J714" s="7">
        <f t="shared" si="335"/>
        <v>1</v>
      </c>
      <c r="K714" s="7">
        <f t="shared" si="336"/>
        <v>1</v>
      </c>
      <c r="L714" s="7">
        <f t="shared" si="337"/>
        <v>1</v>
      </c>
      <c r="M714" s="7">
        <f t="shared" si="338"/>
        <v>1</v>
      </c>
      <c r="N714" s="7">
        <f t="shared" si="347"/>
        <v>0</v>
      </c>
      <c r="O714" s="7">
        <f t="shared" si="348"/>
        <v>0</v>
      </c>
      <c r="P714" s="7">
        <f t="shared" si="332"/>
        <v>0</v>
      </c>
      <c r="Q714" s="7" t="e">
        <f t="shared" si="349"/>
        <v>#N/A</v>
      </c>
      <c r="R714" s="7">
        <f t="shared" si="361"/>
        <v>-300</v>
      </c>
      <c r="S714" s="7" t="e">
        <f t="shared" si="339"/>
        <v>#N/A</v>
      </c>
      <c r="T714" s="7">
        <f t="shared" si="340"/>
        <v>184.48321200036708</v>
      </c>
      <c r="U714" s="7" t="e">
        <f t="shared" si="341"/>
        <v>#N/A</v>
      </c>
      <c r="V714" s="7" t="e">
        <f t="shared" si="356"/>
        <v>#N/A</v>
      </c>
      <c r="W714" s="7" t="e">
        <f t="shared" si="357"/>
        <v>#N/A</v>
      </c>
      <c r="X714" s="7" t="e">
        <f t="shared" si="342"/>
        <v>#N/A</v>
      </c>
      <c r="Y714" s="7" t="e">
        <f t="shared" si="343"/>
        <v>#N/A</v>
      </c>
      <c r="Z714" s="7" t="e">
        <f t="shared" si="344"/>
        <v>#N/A</v>
      </c>
      <c r="AA714" s="7" t="e">
        <f t="shared" si="345"/>
        <v>#N/A</v>
      </c>
      <c r="AB714" s="7">
        <f t="shared" si="358"/>
        <v>368.96642400073415</v>
      </c>
      <c r="AC714" s="7">
        <f t="shared" si="360"/>
        <v>1.0060161849914757</v>
      </c>
      <c r="AD714" s="7" t="e">
        <f t="shared" si="359"/>
        <v>#N/A</v>
      </c>
      <c r="AG714" s="7" t="e">
        <f t="shared" si="350"/>
        <v>#N/A</v>
      </c>
      <c r="AH714" s="7">
        <f t="shared" si="351"/>
        <v>184.48321200036708</v>
      </c>
      <c r="AI714" s="7" t="e">
        <f t="shared" si="352"/>
        <v>#N/A</v>
      </c>
      <c r="AJ714" s="7">
        <f t="shared" si="353"/>
        <v>184.48321200036708</v>
      </c>
      <c r="AK714" s="7" t="e">
        <v>#N/A</v>
      </c>
      <c r="AL714" s="7">
        <v>183.15161519549764</v>
      </c>
      <c r="AN714" s="7" t="e">
        <f t="shared" si="354"/>
        <v>#N/A</v>
      </c>
      <c r="AO714" s="7" t="e">
        <f t="shared" si="355"/>
        <v>#N/A</v>
      </c>
      <c r="AP714" s="7" t="e">
        <v>#N/A</v>
      </c>
      <c r="AQ714" s="7" t="e">
        <v>#N/A</v>
      </c>
    </row>
    <row r="715" spans="1:43" outlineLevel="1">
      <c r="A715" s="95">
        <v>-299</v>
      </c>
      <c r="B715" s="8">
        <f t="shared" si="362"/>
        <v>1996388.6524950478</v>
      </c>
      <c r="C715" s="9">
        <f t="shared" si="346"/>
        <v>14119.270230761327</v>
      </c>
      <c r="D715" s="9">
        <f t="shared" si="363"/>
        <v>184.5925146992536</v>
      </c>
      <c r="E715" s="9">
        <f t="shared" si="364"/>
        <v>196.60734554393693</v>
      </c>
      <c r="F715" s="6">
        <f t="shared" si="333"/>
        <v>0</v>
      </c>
      <c r="G715" s="7">
        <f t="shared" si="334"/>
        <v>0</v>
      </c>
      <c r="H715" s="7">
        <f t="shared" si="365"/>
        <v>1</v>
      </c>
      <c r="I715" s="7">
        <f t="shared" si="366"/>
        <v>0</v>
      </c>
      <c r="J715" s="7">
        <f t="shared" si="335"/>
        <v>1</v>
      </c>
      <c r="K715" s="7">
        <f t="shared" si="336"/>
        <v>1</v>
      </c>
      <c r="L715" s="7">
        <f t="shared" si="337"/>
        <v>1</v>
      </c>
      <c r="M715" s="7">
        <f t="shared" si="338"/>
        <v>1</v>
      </c>
      <c r="N715" s="7">
        <f t="shared" si="347"/>
        <v>0</v>
      </c>
      <c r="O715" s="7">
        <f t="shared" si="348"/>
        <v>0</v>
      </c>
      <c r="P715" s="7">
        <f t="shared" si="332"/>
        <v>0</v>
      </c>
      <c r="Q715" s="7" t="e">
        <f t="shared" si="349"/>
        <v>#N/A</v>
      </c>
      <c r="R715" s="7">
        <f t="shared" si="361"/>
        <v>-299</v>
      </c>
      <c r="S715" s="7" t="e">
        <f t="shared" si="339"/>
        <v>#N/A</v>
      </c>
      <c r="T715" s="7">
        <f t="shared" si="340"/>
        <v>184.5925146992536</v>
      </c>
      <c r="U715" s="7" t="e">
        <f t="shared" si="341"/>
        <v>#N/A</v>
      </c>
      <c r="V715" s="7" t="e">
        <f t="shared" si="356"/>
        <v>#N/A</v>
      </c>
      <c r="W715" s="7" t="e">
        <f t="shared" si="357"/>
        <v>#N/A</v>
      </c>
      <c r="X715" s="7" t="e">
        <f t="shared" si="342"/>
        <v>#N/A</v>
      </c>
      <c r="Y715" s="7" t="e">
        <f t="shared" si="343"/>
        <v>#N/A</v>
      </c>
      <c r="Z715" s="7" t="e">
        <f t="shared" si="344"/>
        <v>#N/A</v>
      </c>
      <c r="AA715" s="7" t="e">
        <f t="shared" si="345"/>
        <v>#N/A</v>
      </c>
      <c r="AB715" s="7">
        <f t="shared" si="358"/>
        <v>369.1850293985072</v>
      </c>
      <c r="AC715" s="7">
        <f t="shared" si="360"/>
        <v>1.0059558041901631</v>
      </c>
      <c r="AD715" s="7" t="e">
        <f t="shared" si="359"/>
        <v>#N/A</v>
      </c>
      <c r="AG715" s="7" t="e">
        <f t="shared" si="350"/>
        <v>#N/A</v>
      </c>
      <c r="AH715" s="7">
        <f t="shared" si="351"/>
        <v>184.5925146992536</v>
      </c>
      <c r="AI715" s="7" t="e">
        <f t="shared" si="352"/>
        <v>#N/A</v>
      </c>
      <c r="AJ715" s="7">
        <f t="shared" si="353"/>
        <v>184.5925146992536</v>
      </c>
      <c r="AK715" s="7" t="e">
        <v>#N/A</v>
      </c>
      <c r="AL715" s="7">
        <v>183.25814694809378</v>
      </c>
      <c r="AN715" s="7" t="e">
        <f t="shared" si="354"/>
        <v>#N/A</v>
      </c>
      <c r="AO715" s="7" t="e">
        <f t="shared" si="355"/>
        <v>#N/A</v>
      </c>
      <c r="AP715" s="7" t="e">
        <v>#N/A</v>
      </c>
      <c r="AQ715" s="7" t="e">
        <v>#N/A</v>
      </c>
    </row>
    <row r="716" spans="1:43" outlineLevel="1">
      <c r="A716" s="95">
        <v>-298</v>
      </c>
      <c r="B716" s="8">
        <f t="shared" si="362"/>
        <v>2016955.9018412973</v>
      </c>
      <c r="C716" s="9">
        <f t="shared" si="346"/>
        <v>14279.191728957243</v>
      </c>
      <c r="D716" s="9">
        <f t="shared" si="363"/>
        <v>184.70127367563458</v>
      </c>
      <c r="E716" s="9">
        <f t="shared" si="364"/>
        <v>196.58957552488059</v>
      </c>
      <c r="F716" s="6">
        <f t="shared" si="333"/>
        <v>0</v>
      </c>
      <c r="G716" s="7">
        <f t="shared" si="334"/>
        <v>0</v>
      </c>
      <c r="H716" s="7">
        <f t="shared" si="365"/>
        <v>1</v>
      </c>
      <c r="I716" s="7">
        <f t="shared" si="366"/>
        <v>0</v>
      </c>
      <c r="J716" s="7">
        <f t="shared" si="335"/>
        <v>1</v>
      </c>
      <c r="K716" s="7">
        <f t="shared" si="336"/>
        <v>1</v>
      </c>
      <c r="L716" s="7">
        <f t="shared" si="337"/>
        <v>1</v>
      </c>
      <c r="M716" s="7">
        <f t="shared" si="338"/>
        <v>1</v>
      </c>
      <c r="N716" s="7">
        <f t="shared" si="347"/>
        <v>0</v>
      </c>
      <c r="O716" s="7">
        <f t="shared" si="348"/>
        <v>0</v>
      </c>
      <c r="P716" s="7">
        <f t="shared" si="332"/>
        <v>0</v>
      </c>
      <c r="Q716" s="7" t="e">
        <f t="shared" si="349"/>
        <v>#N/A</v>
      </c>
      <c r="R716" s="7">
        <f t="shared" si="361"/>
        <v>-298</v>
      </c>
      <c r="S716" s="7" t="e">
        <f t="shared" si="339"/>
        <v>#N/A</v>
      </c>
      <c r="T716" s="7">
        <f t="shared" si="340"/>
        <v>184.70127367563458</v>
      </c>
      <c r="U716" s="7" t="e">
        <f t="shared" si="341"/>
        <v>#N/A</v>
      </c>
      <c r="V716" s="7" t="e">
        <f t="shared" si="356"/>
        <v>#N/A</v>
      </c>
      <c r="W716" s="7" t="e">
        <f t="shared" si="357"/>
        <v>#N/A</v>
      </c>
      <c r="X716" s="7" t="e">
        <f t="shared" si="342"/>
        <v>#N/A</v>
      </c>
      <c r="Y716" s="7" t="e">
        <f t="shared" si="343"/>
        <v>#N/A</v>
      </c>
      <c r="Z716" s="7" t="e">
        <f t="shared" si="344"/>
        <v>#N/A</v>
      </c>
      <c r="AA716" s="7" t="e">
        <f t="shared" si="345"/>
        <v>#N/A</v>
      </c>
      <c r="AB716" s="7">
        <f t="shared" si="358"/>
        <v>369.40254735126916</v>
      </c>
      <c r="AC716" s="7">
        <f t="shared" si="360"/>
        <v>1.0058968709283469</v>
      </c>
      <c r="AD716" s="7" t="e">
        <f t="shared" si="359"/>
        <v>#N/A</v>
      </c>
      <c r="AG716" s="7" t="e">
        <f t="shared" si="350"/>
        <v>#N/A</v>
      </c>
      <c r="AH716" s="7">
        <f t="shared" si="351"/>
        <v>184.70127367563458</v>
      </c>
      <c r="AI716" s="7" t="e">
        <f t="shared" si="352"/>
        <v>#N/A</v>
      </c>
      <c r="AJ716" s="7">
        <f t="shared" si="353"/>
        <v>184.70127367563458</v>
      </c>
      <c r="AK716" s="7" t="e">
        <v>#N/A</v>
      </c>
      <c r="AL716" s="7">
        <v>183.36430594224089</v>
      </c>
      <c r="AN716" s="7" t="e">
        <f t="shared" si="354"/>
        <v>#N/A</v>
      </c>
      <c r="AO716" s="7" t="e">
        <f t="shared" si="355"/>
        <v>#N/A</v>
      </c>
      <c r="AP716" s="7" t="e">
        <v>#N/A</v>
      </c>
      <c r="AQ716" s="7" t="e">
        <v>#N/A</v>
      </c>
    </row>
    <row r="717" spans="1:43" outlineLevel="1">
      <c r="A717" s="95">
        <v>-297</v>
      </c>
      <c r="B717" s="8">
        <f t="shared" si="362"/>
        <v>2037664.3735050543</v>
      </c>
      <c r="C717" s="9">
        <f t="shared" si="346"/>
        <v>14440.333331386213</v>
      </c>
      <c r="D717" s="9">
        <f t="shared" si="363"/>
        <v>184.8094693915223</v>
      </c>
      <c r="E717" s="9">
        <f t="shared" si="364"/>
        <v>196.57225126507805</v>
      </c>
      <c r="F717" s="6">
        <f t="shared" si="333"/>
        <v>0</v>
      </c>
      <c r="G717" s="7">
        <f t="shared" si="334"/>
        <v>0</v>
      </c>
      <c r="H717" s="7">
        <f t="shared" si="365"/>
        <v>1</v>
      </c>
      <c r="I717" s="7">
        <f t="shared" si="366"/>
        <v>0</v>
      </c>
      <c r="J717" s="7">
        <f t="shared" si="335"/>
        <v>1</v>
      </c>
      <c r="K717" s="7">
        <f t="shared" si="336"/>
        <v>1</v>
      </c>
      <c r="L717" s="7">
        <f t="shared" si="337"/>
        <v>1</v>
      </c>
      <c r="M717" s="7">
        <f t="shared" si="338"/>
        <v>1</v>
      </c>
      <c r="N717" s="7">
        <f t="shared" si="347"/>
        <v>0</v>
      </c>
      <c r="O717" s="7">
        <f t="shared" si="348"/>
        <v>0</v>
      </c>
      <c r="P717" s="7">
        <f t="shared" ref="P717:P780" si="367">IF(AND(L717=1,M717=0),($C$75^2-(A717-$A$93+IF($C$36="yes",$C$44,0)-$C$78-$C$76-$C$75)^2)^0.5+$L$107,0)</f>
        <v>0</v>
      </c>
      <c r="Q717" s="7" t="e">
        <f t="shared" si="349"/>
        <v>#N/A</v>
      </c>
      <c r="R717" s="7">
        <f t="shared" si="361"/>
        <v>-297</v>
      </c>
      <c r="S717" s="7" t="e">
        <f t="shared" si="339"/>
        <v>#N/A</v>
      </c>
      <c r="T717" s="7">
        <f t="shared" si="340"/>
        <v>184.8094693915223</v>
      </c>
      <c r="U717" s="7" t="e">
        <f t="shared" si="341"/>
        <v>#N/A</v>
      </c>
      <c r="V717" s="7" t="e">
        <f t="shared" si="356"/>
        <v>#N/A</v>
      </c>
      <c r="W717" s="7" t="e">
        <f t="shared" si="357"/>
        <v>#N/A</v>
      </c>
      <c r="X717" s="7" t="e">
        <f t="shared" si="342"/>
        <v>#N/A</v>
      </c>
      <c r="Y717" s="7" t="e">
        <f t="shared" si="343"/>
        <v>#N/A</v>
      </c>
      <c r="Z717" s="7" t="e">
        <f t="shared" si="344"/>
        <v>#N/A</v>
      </c>
      <c r="AA717" s="7" t="e">
        <f t="shared" si="345"/>
        <v>#N/A</v>
      </c>
      <c r="AB717" s="7">
        <f t="shared" si="358"/>
        <v>369.6189387830446</v>
      </c>
      <c r="AC717" s="7">
        <f t="shared" si="360"/>
        <v>1.0058361262832309</v>
      </c>
      <c r="AD717" s="7" t="e">
        <f t="shared" si="359"/>
        <v>#N/A</v>
      </c>
      <c r="AG717" s="7" t="e">
        <f t="shared" si="350"/>
        <v>#N/A</v>
      </c>
      <c r="AH717" s="7">
        <f t="shared" si="351"/>
        <v>184.8094693915223</v>
      </c>
      <c r="AI717" s="7" t="e">
        <f t="shared" si="352"/>
        <v>#N/A</v>
      </c>
      <c r="AJ717" s="7">
        <f t="shared" si="353"/>
        <v>184.8094693915223</v>
      </c>
      <c r="AK717" s="7" t="e">
        <v>#N/A</v>
      </c>
      <c r="AL717" s="7">
        <v>183.47009408034887</v>
      </c>
      <c r="AN717" s="7" t="e">
        <f t="shared" si="354"/>
        <v>#N/A</v>
      </c>
      <c r="AO717" s="7" t="e">
        <f t="shared" si="355"/>
        <v>#N/A</v>
      </c>
      <c r="AP717" s="7" t="e">
        <v>#N/A</v>
      </c>
      <c r="AQ717" s="7" t="e">
        <v>#N/A</v>
      </c>
    </row>
    <row r="718" spans="1:43" outlineLevel="1">
      <c r="A718" s="95">
        <v>-296</v>
      </c>
      <c r="B718" s="8">
        <f t="shared" si="362"/>
        <v>2058514.1570997238</v>
      </c>
      <c r="C718" s="9">
        <f t="shared" si="346"/>
        <v>14602.694646569438</v>
      </c>
      <c r="D718" s="9">
        <f t="shared" si="363"/>
        <v>184.91713536907343</v>
      </c>
      <c r="E718" s="9">
        <f t="shared" si="364"/>
        <v>196.55537018788593</v>
      </c>
      <c r="F718" s="6">
        <f t="shared" si="333"/>
        <v>0</v>
      </c>
      <c r="G718" s="7">
        <f t="shared" si="334"/>
        <v>0</v>
      </c>
      <c r="H718" s="7">
        <f t="shared" si="365"/>
        <v>1</v>
      </c>
      <c r="I718" s="7">
        <f t="shared" si="366"/>
        <v>0</v>
      </c>
      <c r="J718" s="7">
        <f t="shared" si="335"/>
        <v>1</v>
      </c>
      <c r="K718" s="7">
        <f t="shared" si="336"/>
        <v>1</v>
      </c>
      <c r="L718" s="7">
        <f t="shared" si="337"/>
        <v>1</v>
      </c>
      <c r="M718" s="7">
        <f t="shared" si="338"/>
        <v>1</v>
      </c>
      <c r="N718" s="7">
        <f t="shared" si="347"/>
        <v>0</v>
      </c>
      <c r="O718" s="7">
        <f t="shared" si="348"/>
        <v>0</v>
      </c>
      <c r="P718" s="7">
        <f t="shared" si="367"/>
        <v>0</v>
      </c>
      <c r="Q718" s="7" t="e">
        <f t="shared" si="349"/>
        <v>#N/A</v>
      </c>
      <c r="R718" s="7">
        <f t="shared" si="361"/>
        <v>-296</v>
      </c>
      <c r="S718" s="7" t="e">
        <f t="shared" si="339"/>
        <v>#N/A</v>
      </c>
      <c r="T718" s="7">
        <f t="shared" si="340"/>
        <v>184.91713536907343</v>
      </c>
      <c r="U718" s="7" t="e">
        <f t="shared" si="341"/>
        <v>#N/A</v>
      </c>
      <c r="V718" s="7" t="e">
        <f t="shared" si="356"/>
        <v>#N/A</v>
      </c>
      <c r="W718" s="7" t="e">
        <f t="shared" si="357"/>
        <v>#N/A</v>
      </c>
      <c r="X718" s="7" t="e">
        <f t="shared" si="342"/>
        <v>#N/A</v>
      </c>
      <c r="Y718" s="7" t="e">
        <f t="shared" si="343"/>
        <v>#N/A</v>
      </c>
      <c r="Z718" s="7" t="e">
        <f t="shared" si="344"/>
        <v>#N/A</v>
      </c>
      <c r="AA718" s="7" t="e">
        <f t="shared" si="345"/>
        <v>#N/A</v>
      </c>
      <c r="AB718" s="7">
        <f t="shared" si="358"/>
        <v>369.83427073814687</v>
      </c>
      <c r="AC718" s="7">
        <f t="shared" si="360"/>
        <v>1.0057792813147632</v>
      </c>
      <c r="AD718" s="7" t="e">
        <f t="shared" si="359"/>
        <v>#N/A</v>
      </c>
      <c r="AG718" s="7" t="e">
        <f t="shared" si="350"/>
        <v>#N/A</v>
      </c>
      <c r="AH718" s="7">
        <f t="shared" si="351"/>
        <v>184.91713536907343</v>
      </c>
      <c r="AI718" s="7" t="e">
        <f t="shared" si="352"/>
        <v>#N/A</v>
      </c>
      <c r="AJ718" s="7">
        <f t="shared" si="353"/>
        <v>184.91713536907343</v>
      </c>
      <c r="AK718" s="7" t="e">
        <v>#N/A</v>
      </c>
      <c r="AL718" s="7">
        <v>183.57551398023861</v>
      </c>
      <c r="AN718" s="7" t="e">
        <f t="shared" si="354"/>
        <v>#N/A</v>
      </c>
      <c r="AO718" s="7" t="e">
        <f t="shared" si="355"/>
        <v>#N/A</v>
      </c>
      <c r="AP718" s="7" t="e">
        <v>#N/A</v>
      </c>
      <c r="AQ718" s="7" t="e">
        <v>#N/A</v>
      </c>
    </row>
    <row r="719" spans="1:43" outlineLevel="1">
      <c r="A719" s="95">
        <v>-295</v>
      </c>
      <c r="B719" s="8">
        <f t="shared" si="362"/>
        <v>2079505.733524943</v>
      </c>
      <c r="C719" s="9">
        <f t="shared" si="346"/>
        <v>14766.282804180093</v>
      </c>
      <c r="D719" s="9">
        <f t="shared" si="363"/>
        <v>185.02424440403172</v>
      </c>
      <c r="E719" s="9">
        <f t="shared" si="364"/>
        <v>196.53886868150519</v>
      </c>
      <c r="F719" s="6">
        <f t="shared" si="333"/>
        <v>0</v>
      </c>
      <c r="G719" s="7">
        <f t="shared" si="334"/>
        <v>0</v>
      </c>
      <c r="H719" s="7">
        <f t="shared" si="365"/>
        <v>1</v>
      </c>
      <c r="I719" s="7">
        <f t="shared" si="366"/>
        <v>0</v>
      </c>
      <c r="J719" s="7">
        <f t="shared" si="335"/>
        <v>1</v>
      </c>
      <c r="K719" s="7">
        <f t="shared" si="336"/>
        <v>1</v>
      </c>
      <c r="L719" s="7">
        <f t="shared" si="337"/>
        <v>1</v>
      </c>
      <c r="M719" s="7">
        <f t="shared" si="338"/>
        <v>1</v>
      </c>
      <c r="N719" s="7">
        <f t="shared" si="347"/>
        <v>0</v>
      </c>
      <c r="O719" s="7">
        <f t="shared" si="348"/>
        <v>0</v>
      </c>
      <c r="P719" s="7">
        <f t="shared" si="367"/>
        <v>0</v>
      </c>
      <c r="Q719" s="7" t="e">
        <f t="shared" si="349"/>
        <v>#N/A</v>
      </c>
      <c r="R719" s="7">
        <f t="shared" si="361"/>
        <v>-295</v>
      </c>
      <c r="S719" s="7" t="e">
        <f t="shared" si="339"/>
        <v>#N/A</v>
      </c>
      <c r="T719" s="7">
        <f t="shared" si="340"/>
        <v>185.02424440403172</v>
      </c>
      <c r="U719" s="7" t="e">
        <f t="shared" si="341"/>
        <v>#N/A</v>
      </c>
      <c r="V719" s="7" t="e">
        <f t="shared" si="356"/>
        <v>#N/A</v>
      </c>
      <c r="W719" s="7" t="e">
        <f t="shared" si="357"/>
        <v>#N/A</v>
      </c>
      <c r="X719" s="7" t="e">
        <f t="shared" si="342"/>
        <v>#N/A</v>
      </c>
      <c r="Y719" s="7" t="e">
        <f t="shared" si="343"/>
        <v>#N/A</v>
      </c>
      <c r="Z719" s="7" t="e">
        <f t="shared" si="344"/>
        <v>#N/A</v>
      </c>
      <c r="AA719" s="7" t="e">
        <f t="shared" si="345"/>
        <v>#N/A</v>
      </c>
      <c r="AB719" s="7">
        <f t="shared" si="358"/>
        <v>370.04848880806344</v>
      </c>
      <c r="AC719" s="7">
        <f t="shared" si="360"/>
        <v>1.0057198145456292</v>
      </c>
      <c r="AD719" s="7" t="e">
        <f t="shared" si="359"/>
        <v>#N/A</v>
      </c>
      <c r="AG719" s="7" t="e">
        <f t="shared" si="350"/>
        <v>#N/A</v>
      </c>
      <c r="AH719" s="7">
        <f t="shared" si="351"/>
        <v>185.02424440403172</v>
      </c>
      <c r="AI719" s="7" t="e">
        <f t="shared" si="352"/>
        <v>#N/A</v>
      </c>
      <c r="AJ719" s="7">
        <f t="shared" si="353"/>
        <v>185.02424440403172</v>
      </c>
      <c r="AK719" s="7" t="e">
        <v>#N/A</v>
      </c>
      <c r="AL719" s="7">
        <v>183.68056754854913</v>
      </c>
      <c r="AN719" s="7" t="e">
        <f t="shared" si="354"/>
        <v>#N/A</v>
      </c>
      <c r="AO719" s="7" t="e">
        <f t="shared" si="355"/>
        <v>#N/A</v>
      </c>
      <c r="AP719" s="7" t="e">
        <v>#N/A</v>
      </c>
      <c r="AQ719" s="7" t="e">
        <v>#N/A</v>
      </c>
    </row>
    <row r="720" spans="1:43" outlineLevel="1">
      <c r="A720" s="95">
        <v>-294</v>
      </c>
      <c r="B720" s="8">
        <f t="shared" si="362"/>
        <v>2100639.5834362074</v>
      </c>
      <c r="C720" s="9">
        <f t="shared" si="346"/>
        <v>14931.102433794567</v>
      </c>
      <c r="D720" s="9">
        <f t="shared" si="363"/>
        <v>185.13083005521401</v>
      </c>
      <c r="E720" s="9">
        <f t="shared" si="364"/>
        <v>196.52286623960495</v>
      </c>
      <c r="F720" s="6">
        <f t="shared" si="333"/>
        <v>0</v>
      </c>
      <c r="G720" s="7">
        <f t="shared" si="334"/>
        <v>0</v>
      </c>
      <c r="H720" s="7">
        <f t="shared" si="365"/>
        <v>1</v>
      </c>
      <c r="I720" s="7">
        <f t="shared" si="366"/>
        <v>0</v>
      </c>
      <c r="J720" s="7">
        <f t="shared" si="335"/>
        <v>1</v>
      </c>
      <c r="K720" s="7">
        <f t="shared" si="336"/>
        <v>1</v>
      </c>
      <c r="L720" s="7">
        <f t="shared" si="337"/>
        <v>1</v>
      </c>
      <c r="M720" s="7">
        <f t="shared" si="338"/>
        <v>1</v>
      </c>
      <c r="N720" s="7">
        <f t="shared" si="347"/>
        <v>0</v>
      </c>
      <c r="O720" s="7">
        <f t="shared" si="348"/>
        <v>0</v>
      </c>
      <c r="P720" s="7">
        <f t="shared" si="367"/>
        <v>0</v>
      </c>
      <c r="Q720" s="7" t="e">
        <f t="shared" si="349"/>
        <v>#N/A</v>
      </c>
      <c r="R720" s="7">
        <f t="shared" si="361"/>
        <v>-294</v>
      </c>
      <c r="S720" s="7" t="e">
        <f t="shared" si="339"/>
        <v>#N/A</v>
      </c>
      <c r="T720" s="7">
        <f t="shared" si="340"/>
        <v>185.13083005521401</v>
      </c>
      <c r="U720" s="7" t="e">
        <f t="shared" si="341"/>
        <v>#N/A</v>
      </c>
      <c r="V720" s="7" t="e">
        <f t="shared" si="356"/>
        <v>#N/A</v>
      </c>
      <c r="W720" s="7" t="e">
        <f t="shared" si="357"/>
        <v>#N/A</v>
      </c>
      <c r="X720" s="7" t="e">
        <f t="shared" si="342"/>
        <v>#N/A</v>
      </c>
      <c r="Y720" s="7" t="e">
        <f t="shared" si="343"/>
        <v>#N/A</v>
      </c>
      <c r="Z720" s="7" t="e">
        <f t="shared" si="344"/>
        <v>#N/A</v>
      </c>
      <c r="AA720" s="7" t="e">
        <f t="shared" si="345"/>
        <v>#N/A</v>
      </c>
      <c r="AB720" s="7">
        <f t="shared" si="358"/>
        <v>370.26166011042801</v>
      </c>
      <c r="AC720" s="7">
        <f t="shared" si="360"/>
        <v>1.0056642088878136</v>
      </c>
      <c r="AD720" s="7" t="e">
        <f t="shared" si="359"/>
        <v>#N/A</v>
      </c>
      <c r="AG720" s="7" t="e">
        <f t="shared" si="350"/>
        <v>#N/A</v>
      </c>
      <c r="AH720" s="7">
        <f t="shared" si="351"/>
        <v>185.13083005521401</v>
      </c>
      <c r="AI720" s="7" t="e">
        <f t="shared" si="352"/>
        <v>#N/A</v>
      </c>
      <c r="AJ720" s="7">
        <f t="shared" si="353"/>
        <v>185.13083005521401</v>
      </c>
      <c r="AK720" s="7" t="e">
        <v>#N/A</v>
      </c>
      <c r="AL720" s="7">
        <v>183.78524904575548</v>
      </c>
      <c r="AN720" s="7" t="e">
        <f t="shared" si="354"/>
        <v>#N/A</v>
      </c>
      <c r="AO720" s="7" t="e">
        <f t="shared" si="355"/>
        <v>#N/A</v>
      </c>
      <c r="AP720" s="7" t="e">
        <v>#N/A</v>
      </c>
      <c r="AQ720" s="7" t="e">
        <v>#N/A</v>
      </c>
    </row>
    <row r="721" spans="1:43" outlineLevel="1">
      <c r="A721" s="95">
        <v>-293</v>
      </c>
      <c r="B721" s="8">
        <f t="shared" si="362"/>
        <v>2121915.7809525556</v>
      </c>
      <c r="C721" s="9">
        <f t="shared" si="346"/>
        <v>15097.160770586206</v>
      </c>
      <c r="D721" s="9">
        <f t="shared" si="363"/>
        <v>185.23686508191764</v>
      </c>
      <c r="E721" s="9">
        <f t="shared" si="364"/>
        <v>196.50729925038618</v>
      </c>
      <c r="F721" s="6">
        <f t="shared" si="333"/>
        <v>0</v>
      </c>
      <c r="G721" s="7">
        <f t="shared" si="334"/>
        <v>0</v>
      </c>
      <c r="H721" s="7">
        <f t="shared" si="365"/>
        <v>1</v>
      </c>
      <c r="I721" s="7">
        <f t="shared" si="366"/>
        <v>0</v>
      </c>
      <c r="J721" s="7">
        <f t="shared" si="335"/>
        <v>1</v>
      </c>
      <c r="K721" s="7">
        <f t="shared" si="336"/>
        <v>1</v>
      </c>
      <c r="L721" s="7">
        <f t="shared" si="337"/>
        <v>1</v>
      </c>
      <c r="M721" s="7">
        <f t="shared" si="338"/>
        <v>1</v>
      </c>
      <c r="N721" s="7">
        <f t="shared" si="347"/>
        <v>0</v>
      </c>
      <c r="O721" s="7">
        <f t="shared" si="348"/>
        <v>0</v>
      </c>
      <c r="P721" s="7">
        <f t="shared" si="367"/>
        <v>0</v>
      </c>
      <c r="Q721" s="7" t="e">
        <f t="shared" si="349"/>
        <v>#N/A</v>
      </c>
      <c r="R721" s="7">
        <f t="shared" si="361"/>
        <v>-293</v>
      </c>
      <c r="S721" s="7" t="e">
        <f t="shared" si="339"/>
        <v>#N/A</v>
      </c>
      <c r="T721" s="7">
        <f t="shared" si="340"/>
        <v>185.23686508191764</v>
      </c>
      <c r="U721" s="7" t="e">
        <f t="shared" si="341"/>
        <v>#N/A</v>
      </c>
      <c r="V721" s="7" t="e">
        <f t="shared" si="356"/>
        <v>#N/A</v>
      </c>
      <c r="W721" s="7" t="e">
        <f t="shared" si="357"/>
        <v>#N/A</v>
      </c>
      <c r="X721" s="7" t="e">
        <f t="shared" si="342"/>
        <v>#N/A</v>
      </c>
      <c r="Y721" s="7" t="e">
        <f t="shared" si="343"/>
        <v>#N/A</v>
      </c>
      <c r="Z721" s="7" t="e">
        <f t="shared" si="344"/>
        <v>#N/A</v>
      </c>
      <c r="AA721" s="7" t="e">
        <f t="shared" si="345"/>
        <v>#N/A</v>
      </c>
      <c r="AB721" s="7">
        <f t="shared" si="358"/>
        <v>370.47373016383528</v>
      </c>
      <c r="AC721" s="7">
        <f t="shared" si="360"/>
        <v>1.0056059998269904</v>
      </c>
      <c r="AD721" s="7" t="e">
        <f t="shared" si="359"/>
        <v>#N/A</v>
      </c>
      <c r="AG721" s="7" t="e">
        <f t="shared" si="350"/>
        <v>#N/A</v>
      </c>
      <c r="AH721" s="7">
        <f t="shared" si="351"/>
        <v>185.23686508191764</v>
      </c>
      <c r="AI721" s="7" t="e">
        <f t="shared" si="352"/>
        <v>#N/A</v>
      </c>
      <c r="AJ721" s="7">
        <f t="shared" si="353"/>
        <v>185.23686508191764</v>
      </c>
      <c r="AK721" s="7" t="e">
        <v>#N/A</v>
      </c>
      <c r="AL721" s="7">
        <v>183.88957637362182</v>
      </c>
      <c r="AN721" s="7" t="e">
        <f t="shared" si="354"/>
        <v>#N/A</v>
      </c>
      <c r="AO721" s="7" t="e">
        <f t="shared" si="355"/>
        <v>#N/A</v>
      </c>
      <c r="AP721" s="7" t="e">
        <v>#N/A</v>
      </c>
      <c r="AQ721" s="7" t="e">
        <v>#N/A</v>
      </c>
    </row>
    <row r="722" spans="1:43" outlineLevel="1">
      <c r="A722" s="95">
        <v>-292</v>
      </c>
      <c r="B722" s="8">
        <f t="shared" si="362"/>
        <v>2143335.6170658409</v>
      </c>
      <c r="C722" s="9">
        <f t="shared" si="346"/>
        <v>15264.457254275789</v>
      </c>
      <c r="D722" s="9">
        <f t="shared" si="363"/>
        <v>185.34238307919216</v>
      </c>
      <c r="E722" s="9">
        <f t="shared" si="364"/>
        <v>196.49216513720549</v>
      </c>
      <c r="F722" s="6">
        <f t="shared" si="333"/>
        <v>0</v>
      </c>
      <c r="G722" s="7">
        <f t="shared" si="334"/>
        <v>0</v>
      </c>
      <c r="H722" s="7">
        <f t="shared" si="365"/>
        <v>1</v>
      </c>
      <c r="I722" s="7">
        <f t="shared" si="366"/>
        <v>0</v>
      </c>
      <c r="J722" s="7">
        <f t="shared" si="335"/>
        <v>1</v>
      </c>
      <c r="K722" s="7">
        <f t="shared" si="336"/>
        <v>1</v>
      </c>
      <c r="L722" s="7">
        <f t="shared" si="337"/>
        <v>1</v>
      </c>
      <c r="M722" s="7">
        <f t="shared" si="338"/>
        <v>1</v>
      </c>
      <c r="N722" s="7">
        <f t="shared" si="347"/>
        <v>0</v>
      </c>
      <c r="O722" s="7">
        <f t="shared" si="348"/>
        <v>0</v>
      </c>
      <c r="P722" s="7">
        <f t="shared" si="367"/>
        <v>0</v>
      </c>
      <c r="Q722" s="7" t="e">
        <f t="shared" si="349"/>
        <v>#N/A</v>
      </c>
      <c r="R722" s="7">
        <f t="shared" si="361"/>
        <v>-292</v>
      </c>
      <c r="S722" s="7" t="e">
        <f t="shared" si="339"/>
        <v>#N/A</v>
      </c>
      <c r="T722" s="7">
        <f t="shared" si="340"/>
        <v>185.34238307919216</v>
      </c>
      <c r="U722" s="7" t="e">
        <f t="shared" si="341"/>
        <v>#N/A</v>
      </c>
      <c r="V722" s="7" t="e">
        <f t="shared" si="356"/>
        <v>#N/A</v>
      </c>
      <c r="W722" s="7" t="e">
        <f t="shared" si="357"/>
        <v>#N/A</v>
      </c>
      <c r="X722" s="7" t="e">
        <f t="shared" si="342"/>
        <v>#N/A</v>
      </c>
      <c r="Y722" s="7" t="e">
        <f t="shared" si="343"/>
        <v>#N/A</v>
      </c>
      <c r="Z722" s="7" t="e">
        <f t="shared" si="344"/>
        <v>#N/A</v>
      </c>
      <c r="AA722" s="7" t="e">
        <f t="shared" si="345"/>
        <v>#N/A</v>
      </c>
      <c r="AB722" s="7">
        <f t="shared" si="358"/>
        <v>370.68476615838432</v>
      </c>
      <c r="AC722" s="7">
        <f t="shared" si="360"/>
        <v>1.0055516136672573</v>
      </c>
      <c r="AD722" s="7" t="e">
        <f t="shared" si="359"/>
        <v>#N/A</v>
      </c>
      <c r="AG722" s="7" t="e">
        <f t="shared" si="350"/>
        <v>#N/A</v>
      </c>
      <c r="AH722" s="7">
        <f t="shared" si="351"/>
        <v>185.34238307919216</v>
      </c>
      <c r="AI722" s="7" t="e">
        <f t="shared" si="352"/>
        <v>#N/A</v>
      </c>
      <c r="AJ722" s="7">
        <f t="shared" si="353"/>
        <v>185.34238307919216</v>
      </c>
      <c r="AK722" s="7" t="e">
        <v>#N/A</v>
      </c>
      <c r="AL722" s="7">
        <v>183.99354379677874</v>
      </c>
      <c r="AN722" s="7" t="e">
        <f t="shared" si="354"/>
        <v>#N/A</v>
      </c>
      <c r="AO722" s="7" t="e">
        <f t="shared" si="355"/>
        <v>#N/A</v>
      </c>
      <c r="AP722" s="7" t="e">
        <v>#N/A</v>
      </c>
      <c r="AQ722" s="7" t="e">
        <v>#N/A</v>
      </c>
    </row>
    <row r="723" spans="1:43" outlineLevel="1">
      <c r="A723" s="95">
        <v>-291</v>
      </c>
      <c r="B723" s="8">
        <f t="shared" si="362"/>
        <v>2164899.1686224937</v>
      </c>
      <c r="C723" s="9">
        <f t="shared" si="346"/>
        <v>15432.999098777771</v>
      </c>
      <c r="D723" s="9">
        <f t="shared" si="363"/>
        <v>185.44735677031593</v>
      </c>
      <c r="E723" s="9">
        <f t="shared" si="364"/>
        <v>196.47746132341996</v>
      </c>
      <c r="F723" s="6">
        <f t="shared" si="333"/>
        <v>0</v>
      </c>
      <c r="G723" s="7">
        <f t="shared" si="334"/>
        <v>0</v>
      </c>
      <c r="H723" s="7">
        <f t="shared" si="365"/>
        <v>1</v>
      </c>
      <c r="I723" s="7">
        <f t="shared" si="366"/>
        <v>0</v>
      </c>
      <c r="J723" s="7">
        <f t="shared" si="335"/>
        <v>1</v>
      </c>
      <c r="K723" s="7">
        <f t="shared" si="336"/>
        <v>1</v>
      </c>
      <c r="L723" s="7">
        <f t="shared" si="337"/>
        <v>1</v>
      </c>
      <c r="M723" s="7">
        <f t="shared" si="338"/>
        <v>1</v>
      </c>
      <c r="N723" s="7">
        <f t="shared" si="347"/>
        <v>0</v>
      </c>
      <c r="O723" s="7">
        <f t="shared" si="348"/>
        <v>0</v>
      </c>
      <c r="P723" s="7">
        <f t="shared" si="367"/>
        <v>0</v>
      </c>
      <c r="Q723" s="7" t="e">
        <f t="shared" si="349"/>
        <v>#N/A</v>
      </c>
      <c r="R723" s="7">
        <f t="shared" si="361"/>
        <v>-291</v>
      </c>
      <c r="S723" s="7" t="e">
        <f t="shared" si="339"/>
        <v>#N/A</v>
      </c>
      <c r="T723" s="7">
        <f t="shared" si="340"/>
        <v>185.44735677031593</v>
      </c>
      <c r="U723" s="7" t="e">
        <f t="shared" si="341"/>
        <v>#N/A</v>
      </c>
      <c r="V723" s="7" t="e">
        <f t="shared" si="356"/>
        <v>#N/A</v>
      </c>
      <c r="W723" s="7" t="e">
        <f t="shared" si="357"/>
        <v>#N/A</v>
      </c>
      <c r="X723" s="7" t="e">
        <f t="shared" si="342"/>
        <v>#N/A</v>
      </c>
      <c r="Y723" s="7" t="e">
        <f t="shared" si="343"/>
        <v>#N/A</v>
      </c>
      <c r="Z723" s="7" t="e">
        <f t="shared" si="344"/>
        <v>#N/A</v>
      </c>
      <c r="AA723" s="7" t="e">
        <f t="shared" si="345"/>
        <v>#N/A</v>
      </c>
      <c r="AB723" s="7">
        <f t="shared" si="358"/>
        <v>370.89471354063187</v>
      </c>
      <c r="AC723" s="7">
        <f t="shared" si="360"/>
        <v>1.0054946423667059</v>
      </c>
      <c r="AD723" s="7" t="e">
        <f t="shared" si="359"/>
        <v>#N/A</v>
      </c>
      <c r="AG723" s="7" t="e">
        <f t="shared" si="350"/>
        <v>#N/A</v>
      </c>
      <c r="AH723" s="7">
        <f t="shared" si="351"/>
        <v>185.44735677031593</v>
      </c>
      <c r="AI723" s="7" t="e">
        <f t="shared" si="352"/>
        <v>#N/A</v>
      </c>
      <c r="AJ723" s="7">
        <f t="shared" si="353"/>
        <v>185.44735677031593</v>
      </c>
      <c r="AK723" s="7" t="e">
        <v>#N/A</v>
      </c>
      <c r="AL723" s="7">
        <v>184.09715319277618</v>
      </c>
      <c r="AN723" s="7" t="e">
        <f t="shared" si="354"/>
        <v>#N/A</v>
      </c>
      <c r="AO723" s="7" t="e">
        <f t="shared" si="355"/>
        <v>#N/A</v>
      </c>
      <c r="AP723" s="7" t="e">
        <v>#N/A</v>
      </c>
      <c r="AQ723" s="7" t="e">
        <v>#N/A</v>
      </c>
    </row>
    <row r="724" spans="1:43" outlineLevel="1">
      <c r="A724" s="95">
        <v>-290</v>
      </c>
      <c r="B724" s="8">
        <f t="shared" si="362"/>
        <v>2186606.9162780102</v>
      </c>
      <c r="C724" s="9">
        <f t="shared" si="346"/>
        <v>15602.790933668524</v>
      </c>
      <c r="D724" s="9">
        <f t="shared" si="363"/>
        <v>185.55181978614368</v>
      </c>
      <c r="E724" s="9">
        <f t="shared" si="364"/>
        <v>196.46318523238651</v>
      </c>
      <c r="F724" s="6">
        <f t="shared" si="333"/>
        <v>0</v>
      </c>
      <c r="G724" s="7">
        <f t="shared" si="334"/>
        <v>0</v>
      </c>
      <c r="H724" s="7">
        <f t="shared" si="365"/>
        <v>1</v>
      </c>
      <c r="I724" s="7">
        <f t="shared" si="366"/>
        <v>0</v>
      </c>
      <c r="J724" s="7">
        <f t="shared" si="335"/>
        <v>1</v>
      </c>
      <c r="K724" s="7">
        <f t="shared" si="336"/>
        <v>1</v>
      </c>
      <c r="L724" s="7">
        <f t="shared" si="337"/>
        <v>1</v>
      </c>
      <c r="M724" s="7">
        <f t="shared" si="338"/>
        <v>1</v>
      </c>
      <c r="N724" s="7">
        <f t="shared" si="347"/>
        <v>0</v>
      </c>
      <c r="O724" s="7">
        <f t="shared" si="348"/>
        <v>0</v>
      </c>
      <c r="P724" s="7">
        <f t="shared" si="367"/>
        <v>0</v>
      </c>
      <c r="Q724" s="7" t="e">
        <f t="shared" si="349"/>
        <v>#N/A</v>
      </c>
      <c r="R724" s="7">
        <f t="shared" si="361"/>
        <v>-290</v>
      </c>
      <c r="S724" s="7" t="e">
        <f t="shared" si="339"/>
        <v>#N/A</v>
      </c>
      <c r="T724" s="7">
        <f t="shared" si="340"/>
        <v>185.55181978614368</v>
      </c>
      <c r="U724" s="7" t="e">
        <f t="shared" si="341"/>
        <v>#N/A</v>
      </c>
      <c r="V724" s="7" t="e">
        <f t="shared" si="356"/>
        <v>#N/A</v>
      </c>
      <c r="W724" s="7" t="e">
        <f t="shared" si="357"/>
        <v>#N/A</v>
      </c>
      <c r="X724" s="7" t="e">
        <f t="shared" si="342"/>
        <v>#N/A</v>
      </c>
      <c r="Y724" s="7" t="e">
        <f t="shared" si="343"/>
        <v>#N/A</v>
      </c>
      <c r="Z724" s="7" t="e">
        <f t="shared" si="344"/>
        <v>#N/A</v>
      </c>
      <c r="AA724" s="7" t="e">
        <f t="shared" si="345"/>
        <v>#N/A</v>
      </c>
      <c r="AB724" s="7">
        <f t="shared" si="358"/>
        <v>371.10363957228736</v>
      </c>
      <c r="AC724" s="7">
        <f t="shared" si="360"/>
        <v>1.0054414561155851</v>
      </c>
      <c r="AD724" s="7" t="e">
        <f t="shared" si="359"/>
        <v>#N/A</v>
      </c>
      <c r="AG724" s="7" t="e">
        <f t="shared" si="350"/>
        <v>#N/A</v>
      </c>
      <c r="AH724" s="7">
        <f t="shared" si="351"/>
        <v>185.55181978614368</v>
      </c>
      <c r="AI724" s="7" t="e">
        <f t="shared" si="352"/>
        <v>#N/A</v>
      </c>
      <c r="AJ724" s="7">
        <f t="shared" si="353"/>
        <v>185.55181978614368</v>
      </c>
      <c r="AK724" s="7" t="e">
        <v>#N/A</v>
      </c>
      <c r="AL724" s="7">
        <v>184.20040722930207</v>
      </c>
      <c r="AN724" s="7" t="e">
        <f t="shared" si="354"/>
        <v>#N/A</v>
      </c>
      <c r="AO724" s="7" t="e">
        <f t="shared" si="355"/>
        <v>#N/A</v>
      </c>
      <c r="AP724" s="7" t="e">
        <v>#N/A</v>
      </c>
      <c r="AQ724" s="7" t="e">
        <v>#N/A</v>
      </c>
    </row>
    <row r="725" spans="1:43" outlineLevel="1">
      <c r="A725" s="95">
        <v>-289</v>
      </c>
      <c r="B725" s="8">
        <f t="shared" si="362"/>
        <v>2208459.3409320274</v>
      </c>
      <c r="C725" s="9">
        <f t="shared" si="346"/>
        <v>15773.837388524416</v>
      </c>
      <c r="D725" s="9">
        <f t="shared" si="363"/>
        <v>185.6557600678164</v>
      </c>
      <c r="E725" s="9">
        <f t="shared" si="364"/>
        <v>196.44933428746211</v>
      </c>
      <c r="F725" s="6">
        <f t="shared" si="333"/>
        <v>0</v>
      </c>
      <c r="G725" s="7">
        <f t="shared" si="334"/>
        <v>0</v>
      </c>
      <c r="H725" s="7">
        <f t="shared" si="365"/>
        <v>1</v>
      </c>
      <c r="I725" s="7">
        <f t="shared" si="366"/>
        <v>0</v>
      </c>
      <c r="J725" s="7">
        <f t="shared" si="335"/>
        <v>1</v>
      </c>
      <c r="K725" s="7">
        <f t="shared" si="336"/>
        <v>1</v>
      </c>
      <c r="L725" s="7">
        <f t="shared" si="337"/>
        <v>1</v>
      </c>
      <c r="M725" s="7">
        <f t="shared" si="338"/>
        <v>1</v>
      </c>
      <c r="N725" s="7">
        <f t="shared" si="347"/>
        <v>0</v>
      </c>
      <c r="O725" s="7">
        <f t="shared" si="348"/>
        <v>0</v>
      </c>
      <c r="P725" s="7">
        <f t="shared" si="367"/>
        <v>0</v>
      </c>
      <c r="Q725" s="7" t="e">
        <f t="shared" si="349"/>
        <v>#N/A</v>
      </c>
      <c r="R725" s="7">
        <f t="shared" si="361"/>
        <v>-289</v>
      </c>
      <c r="S725" s="7" t="e">
        <f t="shared" si="339"/>
        <v>#N/A</v>
      </c>
      <c r="T725" s="7">
        <f t="shared" si="340"/>
        <v>185.6557600678164</v>
      </c>
      <c r="U725" s="7" t="e">
        <f t="shared" si="341"/>
        <v>#N/A</v>
      </c>
      <c r="V725" s="7" t="e">
        <f t="shared" si="356"/>
        <v>#N/A</v>
      </c>
      <c r="W725" s="7" t="e">
        <f t="shared" si="357"/>
        <v>#N/A</v>
      </c>
      <c r="X725" s="7" t="e">
        <f t="shared" si="342"/>
        <v>#N/A</v>
      </c>
      <c r="Y725" s="7" t="e">
        <f t="shared" si="343"/>
        <v>#N/A</v>
      </c>
      <c r="Z725" s="7" t="e">
        <f t="shared" si="344"/>
        <v>#N/A</v>
      </c>
      <c r="AA725" s="7" t="e">
        <f t="shared" si="345"/>
        <v>#N/A</v>
      </c>
      <c r="AB725" s="7">
        <f t="shared" si="358"/>
        <v>371.3115201356328</v>
      </c>
      <c r="AC725" s="7">
        <f t="shared" si="360"/>
        <v>1.0053872796858951</v>
      </c>
      <c r="AD725" s="7" t="e">
        <f t="shared" si="359"/>
        <v>#N/A</v>
      </c>
      <c r="AG725" s="7" t="e">
        <f t="shared" si="350"/>
        <v>#N/A</v>
      </c>
      <c r="AH725" s="7">
        <f t="shared" si="351"/>
        <v>185.6557600678164</v>
      </c>
      <c r="AI725" s="7" t="e">
        <f t="shared" si="352"/>
        <v>#N/A</v>
      </c>
      <c r="AJ725" s="7">
        <f t="shared" si="353"/>
        <v>185.6557600678164</v>
      </c>
      <c r="AK725" s="7" t="e">
        <v>#N/A</v>
      </c>
      <c r="AL725" s="7">
        <v>184.30330397329112</v>
      </c>
      <c r="AN725" s="7" t="e">
        <f t="shared" si="354"/>
        <v>#N/A</v>
      </c>
      <c r="AO725" s="7" t="e">
        <f t="shared" si="355"/>
        <v>#N/A</v>
      </c>
      <c r="AP725" s="7" t="e">
        <v>#N/A</v>
      </c>
      <c r="AQ725" s="7" t="e">
        <v>#N/A</v>
      </c>
    </row>
    <row r="726" spans="1:43" outlineLevel="1">
      <c r="A726" s="95">
        <v>-288</v>
      </c>
      <c r="B726" s="8">
        <f t="shared" si="362"/>
        <v>2230456.5021967357</v>
      </c>
      <c r="C726" s="9">
        <f t="shared" si="346"/>
        <v>15946.145806005807</v>
      </c>
      <c r="D726" s="9">
        <f t="shared" si="363"/>
        <v>185.75916552120452</v>
      </c>
      <c r="E726" s="9">
        <f t="shared" si="364"/>
        <v>196.43590591200351</v>
      </c>
      <c r="F726" s="6">
        <f t="shared" si="333"/>
        <v>0</v>
      </c>
      <c r="G726" s="7">
        <f t="shared" si="334"/>
        <v>0</v>
      </c>
      <c r="H726" s="7">
        <f t="shared" si="365"/>
        <v>1</v>
      </c>
      <c r="I726" s="7">
        <f t="shared" si="366"/>
        <v>0</v>
      </c>
      <c r="J726" s="7">
        <f t="shared" si="335"/>
        <v>1</v>
      </c>
      <c r="K726" s="7">
        <f t="shared" si="336"/>
        <v>1</v>
      </c>
      <c r="L726" s="7">
        <f t="shared" si="337"/>
        <v>1</v>
      </c>
      <c r="M726" s="7">
        <f t="shared" si="338"/>
        <v>1</v>
      </c>
      <c r="N726" s="7">
        <f t="shared" si="347"/>
        <v>0</v>
      </c>
      <c r="O726" s="7">
        <f t="shared" si="348"/>
        <v>0</v>
      </c>
      <c r="P726" s="7">
        <f t="shared" si="367"/>
        <v>0</v>
      </c>
      <c r="Q726" s="7" t="e">
        <f t="shared" si="349"/>
        <v>#N/A</v>
      </c>
      <c r="R726" s="7">
        <f t="shared" si="361"/>
        <v>-288</v>
      </c>
      <c r="S726" s="7" t="e">
        <f t="shared" si="339"/>
        <v>#N/A</v>
      </c>
      <c r="T726" s="7">
        <f t="shared" si="340"/>
        <v>185.75916552120452</v>
      </c>
      <c r="U726" s="7" t="e">
        <f t="shared" si="341"/>
        <v>#N/A</v>
      </c>
      <c r="V726" s="7" t="e">
        <f t="shared" si="356"/>
        <v>#N/A</v>
      </c>
      <c r="W726" s="7" t="e">
        <f t="shared" si="357"/>
        <v>#N/A</v>
      </c>
      <c r="X726" s="7" t="e">
        <f t="shared" si="342"/>
        <v>#N/A</v>
      </c>
      <c r="Y726" s="7" t="e">
        <f t="shared" si="343"/>
        <v>#N/A</v>
      </c>
      <c r="Z726" s="7" t="e">
        <f t="shared" si="344"/>
        <v>#N/A</v>
      </c>
      <c r="AA726" s="7" t="e">
        <f t="shared" si="345"/>
        <v>#N/A</v>
      </c>
      <c r="AB726" s="7">
        <f t="shared" si="358"/>
        <v>371.51833104240905</v>
      </c>
      <c r="AC726" s="7">
        <f t="shared" si="360"/>
        <v>1.005332128100163</v>
      </c>
      <c r="AD726" s="7" t="e">
        <f t="shared" si="359"/>
        <v>#N/A</v>
      </c>
      <c r="AG726" s="7" t="e">
        <f t="shared" si="350"/>
        <v>#N/A</v>
      </c>
      <c r="AH726" s="7">
        <f t="shared" si="351"/>
        <v>185.75916552120452</v>
      </c>
      <c r="AI726" s="7" t="e">
        <f t="shared" si="352"/>
        <v>#N/A</v>
      </c>
      <c r="AJ726" s="7">
        <f t="shared" si="353"/>
        <v>185.75916552120452</v>
      </c>
      <c r="AK726" s="7" t="e">
        <v>#N/A</v>
      </c>
      <c r="AL726" s="7">
        <v>184.40584910489144</v>
      </c>
      <c r="AN726" s="7" t="e">
        <f t="shared" si="354"/>
        <v>#N/A</v>
      </c>
      <c r="AO726" s="7" t="e">
        <f t="shared" si="355"/>
        <v>#N/A</v>
      </c>
      <c r="AP726" s="7" t="e">
        <v>#N/A</v>
      </c>
      <c r="AQ726" s="7" t="e">
        <v>#N/A</v>
      </c>
    </row>
    <row r="727" spans="1:43" outlineLevel="1">
      <c r="A727" s="95">
        <v>-287</v>
      </c>
      <c r="B727" s="8">
        <f t="shared" si="362"/>
        <v>2252599.7192994235</v>
      </c>
      <c r="C727" s="9">
        <f t="shared" si="346"/>
        <v>16119.715411256846</v>
      </c>
      <c r="D727" s="9">
        <f t="shared" si="363"/>
        <v>185.86206983006861</v>
      </c>
      <c r="E727" s="9">
        <f t="shared" si="364"/>
        <v>196.42283649421148</v>
      </c>
      <c r="F727" s="6">
        <f t="shared" si="333"/>
        <v>0</v>
      </c>
      <c r="G727" s="7">
        <f t="shared" si="334"/>
        <v>0</v>
      </c>
      <c r="H727" s="7">
        <f t="shared" si="365"/>
        <v>1</v>
      </c>
      <c r="I727" s="7">
        <f t="shared" si="366"/>
        <v>0</v>
      </c>
      <c r="J727" s="7">
        <f t="shared" si="335"/>
        <v>1</v>
      </c>
      <c r="K727" s="7">
        <f t="shared" si="336"/>
        <v>1</v>
      </c>
      <c r="L727" s="7">
        <f t="shared" si="337"/>
        <v>1</v>
      </c>
      <c r="M727" s="7">
        <f t="shared" si="338"/>
        <v>1</v>
      </c>
      <c r="N727" s="7">
        <f t="shared" si="347"/>
        <v>0</v>
      </c>
      <c r="O727" s="7">
        <f t="shared" si="348"/>
        <v>0</v>
      </c>
      <c r="P727" s="7">
        <f t="shared" si="367"/>
        <v>0</v>
      </c>
      <c r="Q727" s="7" t="e">
        <f t="shared" si="349"/>
        <v>#N/A</v>
      </c>
      <c r="R727" s="7">
        <f t="shared" si="361"/>
        <v>-287</v>
      </c>
      <c r="S727" s="7" t="e">
        <f t="shared" si="339"/>
        <v>#N/A</v>
      </c>
      <c r="T727" s="7">
        <f t="shared" si="340"/>
        <v>185.86206983006861</v>
      </c>
      <c r="U727" s="7" t="e">
        <f t="shared" si="341"/>
        <v>#N/A</v>
      </c>
      <c r="V727" s="7" t="e">
        <f t="shared" si="356"/>
        <v>#N/A</v>
      </c>
      <c r="W727" s="7" t="e">
        <f t="shared" si="357"/>
        <v>#N/A</v>
      </c>
      <c r="X727" s="7" t="e">
        <f t="shared" si="342"/>
        <v>#N/A</v>
      </c>
      <c r="Y727" s="7" t="e">
        <f t="shared" si="343"/>
        <v>#N/A</v>
      </c>
      <c r="Z727" s="7" t="e">
        <f t="shared" si="344"/>
        <v>#N/A</v>
      </c>
      <c r="AA727" s="7" t="e">
        <f t="shared" si="345"/>
        <v>#N/A</v>
      </c>
      <c r="AB727" s="7">
        <f t="shared" si="358"/>
        <v>371.72413966013721</v>
      </c>
      <c r="AC727" s="7">
        <f t="shared" si="360"/>
        <v>1.0052807054662865</v>
      </c>
      <c r="AD727" s="7" t="e">
        <f t="shared" si="359"/>
        <v>#N/A</v>
      </c>
      <c r="AG727" s="7" t="e">
        <f t="shared" si="350"/>
        <v>#N/A</v>
      </c>
      <c r="AH727" s="7">
        <f t="shared" si="351"/>
        <v>185.86206983006861</v>
      </c>
      <c r="AI727" s="7" t="e">
        <f t="shared" si="352"/>
        <v>#N/A</v>
      </c>
      <c r="AJ727" s="7">
        <f t="shared" si="353"/>
        <v>185.86206983006861</v>
      </c>
      <c r="AK727" s="7" t="e">
        <v>#N/A</v>
      </c>
      <c r="AL727" s="7">
        <v>184.5080491307599</v>
      </c>
      <c r="AN727" s="7" t="e">
        <f t="shared" si="354"/>
        <v>#N/A</v>
      </c>
      <c r="AO727" s="7" t="e">
        <f t="shared" si="355"/>
        <v>#N/A</v>
      </c>
      <c r="AP727" s="7" t="e">
        <v>#N/A</v>
      </c>
      <c r="AQ727" s="7" t="e">
        <v>#N/A</v>
      </c>
    </row>
    <row r="728" spans="1:43" outlineLevel="1">
      <c r="A728" s="95">
        <v>-286</v>
      </c>
      <c r="B728" s="8">
        <f t="shared" si="362"/>
        <v>2274889.0551137924</v>
      </c>
      <c r="C728" s="9">
        <f t="shared" si="346"/>
        <v>16294.553525281608</v>
      </c>
      <c r="D728" s="9">
        <f t="shared" si="363"/>
        <v>185.96444562951046</v>
      </c>
      <c r="E728" s="9">
        <f t="shared" si="364"/>
        <v>196.41024552775539</v>
      </c>
      <c r="F728" s="6">
        <f t="shared" si="333"/>
        <v>0</v>
      </c>
      <c r="G728" s="7">
        <f t="shared" si="334"/>
        <v>0</v>
      </c>
      <c r="H728" s="7">
        <f t="shared" si="365"/>
        <v>1</v>
      </c>
      <c r="I728" s="7">
        <f t="shared" si="366"/>
        <v>0</v>
      </c>
      <c r="J728" s="7">
        <f t="shared" si="335"/>
        <v>1</v>
      </c>
      <c r="K728" s="7">
        <f t="shared" si="336"/>
        <v>1</v>
      </c>
      <c r="L728" s="7">
        <f t="shared" si="337"/>
        <v>1</v>
      </c>
      <c r="M728" s="7">
        <f t="shared" si="338"/>
        <v>1</v>
      </c>
      <c r="N728" s="7">
        <f t="shared" si="347"/>
        <v>0</v>
      </c>
      <c r="O728" s="7">
        <f t="shared" si="348"/>
        <v>0</v>
      </c>
      <c r="P728" s="7">
        <f t="shared" si="367"/>
        <v>0</v>
      </c>
      <c r="Q728" s="7" t="e">
        <f t="shared" si="349"/>
        <v>#N/A</v>
      </c>
      <c r="R728" s="7">
        <f t="shared" si="361"/>
        <v>-286</v>
      </c>
      <c r="S728" s="7" t="e">
        <f t="shared" si="339"/>
        <v>#N/A</v>
      </c>
      <c r="T728" s="7">
        <f t="shared" si="340"/>
        <v>185.96444562951046</v>
      </c>
      <c r="U728" s="7" t="e">
        <f t="shared" si="341"/>
        <v>#N/A</v>
      </c>
      <c r="V728" s="7" t="e">
        <f t="shared" si="356"/>
        <v>#N/A</v>
      </c>
      <c r="W728" s="7" t="e">
        <f t="shared" si="357"/>
        <v>#N/A</v>
      </c>
      <c r="X728" s="7" t="e">
        <f t="shared" si="342"/>
        <v>#N/A</v>
      </c>
      <c r="Y728" s="7" t="e">
        <f t="shared" si="343"/>
        <v>#N/A</v>
      </c>
      <c r="Z728" s="7" t="e">
        <f t="shared" si="344"/>
        <v>#N/A</v>
      </c>
      <c r="AA728" s="7" t="e">
        <f t="shared" si="345"/>
        <v>#N/A</v>
      </c>
      <c r="AB728" s="7">
        <f t="shared" si="358"/>
        <v>371.92889125902093</v>
      </c>
      <c r="AC728" s="7">
        <f t="shared" si="360"/>
        <v>1.0052267427358663</v>
      </c>
      <c r="AD728" s="7" t="e">
        <f t="shared" si="359"/>
        <v>#N/A</v>
      </c>
      <c r="AG728" s="7" t="e">
        <f t="shared" si="350"/>
        <v>#N/A</v>
      </c>
      <c r="AH728" s="7">
        <f t="shared" si="351"/>
        <v>185.96444562951046</v>
      </c>
      <c r="AI728" s="7" t="e">
        <f t="shared" si="352"/>
        <v>#N/A</v>
      </c>
      <c r="AJ728" s="7">
        <f t="shared" si="353"/>
        <v>185.96444562951046</v>
      </c>
      <c r="AK728" s="7" t="e">
        <v>#N/A</v>
      </c>
      <c r="AL728" s="7">
        <v>184.60990210565856</v>
      </c>
      <c r="AN728" s="7" t="e">
        <f t="shared" si="354"/>
        <v>#N/A</v>
      </c>
      <c r="AO728" s="7" t="e">
        <f t="shared" si="355"/>
        <v>#N/A</v>
      </c>
      <c r="AP728" s="7" t="e">
        <v>#N/A</v>
      </c>
      <c r="AQ728" s="7" t="e">
        <v>#N/A</v>
      </c>
    </row>
    <row r="729" spans="1:43" outlineLevel="1">
      <c r="A729" s="95">
        <v>-285</v>
      </c>
      <c r="B729" s="8">
        <f t="shared" si="362"/>
        <v>2297324.9905394809</v>
      </c>
      <c r="C729" s="9">
        <f t="shared" si="346"/>
        <v>16470.664777656479</v>
      </c>
      <c r="D729" s="9">
        <f t="shared" si="363"/>
        <v>186.06632663802699</v>
      </c>
      <c r="E729" s="9">
        <f t="shared" si="364"/>
        <v>196.39806940083608</v>
      </c>
      <c r="F729" s="6">
        <f t="shared" si="333"/>
        <v>0</v>
      </c>
      <c r="G729" s="7">
        <f t="shared" si="334"/>
        <v>0</v>
      </c>
      <c r="H729" s="7">
        <f t="shared" si="365"/>
        <v>1</v>
      </c>
      <c r="I729" s="7">
        <f t="shared" si="366"/>
        <v>0</v>
      </c>
      <c r="J729" s="7">
        <f t="shared" si="335"/>
        <v>1</v>
      </c>
      <c r="K729" s="7">
        <f t="shared" si="336"/>
        <v>1</v>
      </c>
      <c r="L729" s="7">
        <f t="shared" si="337"/>
        <v>1</v>
      </c>
      <c r="M729" s="7">
        <f t="shared" si="338"/>
        <v>1</v>
      </c>
      <c r="N729" s="7">
        <f t="shared" si="347"/>
        <v>0</v>
      </c>
      <c r="O729" s="7">
        <f t="shared" si="348"/>
        <v>0</v>
      </c>
      <c r="P729" s="7">
        <f t="shared" si="367"/>
        <v>0</v>
      </c>
      <c r="Q729" s="7" t="e">
        <f t="shared" si="349"/>
        <v>#N/A</v>
      </c>
      <c r="R729" s="7">
        <f t="shared" si="361"/>
        <v>-285</v>
      </c>
      <c r="S729" s="7" t="e">
        <f t="shared" si="339"/>
        <v>#N/A</v>
      </c>
      <c r="T729" s="7">
        <f t="shared" si="340"/>
        <v>186.06632663802699</v>
      </c>
      <c r="U729" s="7" t="e">
        <f t="shared" si="341"/>
        <v>#N/A</v>
      </c>
      <c r="V729" s="7" t="e">
        <f t="shared" si="356"/>
        <v>#N/A</v>
      </c>
      <c r="W729" s="7" t="e">
        <f t="shared" si="357"/>
        <v>#N/A</v>
      </c>
      <c r="X729" s="7" t="e">
        <f t="shared" si="342"/>
        <v>#N/A</v>
      </c>
      <c r="Y729" s="7" t="e">
        <f t="shared" si="343"/>
        <v>#N/A</v>
      </c>
      <c r="Z729" s="7" t="e">
        <f t="shared" si="344"/>
        <v>#N/A</v>
      </c>
      <c r="AA729" s="7" t="e">
        <f t="shared" si="345"/>
        <v>#N/A</v>
      </c>
      <c r="AB729" s="7">
        <f t="shared" si="358"/>
        <v>372.13265327605399</v>
      </c>
      <c r="AC729" s="7">
        <f t="shared" si="360"/>
        <v>1.0051764720169016</v>
      </c>
      <c r="AD729" s="7" t="e">
        <f t="shared" si="359"/>
        <v>#N/A</v>
      </c>
      <c r="AG729" s="7" t="e">
        <f t="shared" si="350"/>
        <v>#N/A</v>
      </c>
      <c r="AH729" s="7">
        <f t="shared" si="351"/>
        <v>186.06632663802699</v>
      </c>
      <c r="AI729" s="7" t="e">
        <f t="shared" si="352"/>
        <v>#N/A</v>
      </c>
      <c r="AJ729" s="7">
        <f t="shared" si="353"/>
        <v>186.06632663802699</v>
      </c>
      <c r="AK729" s="7" t="e">
        <v>#N/A</v>
      </c>
      <c r="AL729" s="7">
        <v>184.71140606846271</v>
      </c>
      <c r="AN729" s="7" t="e">
        <f t="shared" si="354"/>
        <v>#N/A</v>
      </c>
      <c r="AO729" s="7" t="e">
        <f t="shared" si="355"/>
        <v>#N/A</v>
      </c>
      <c r="AP729" s="7" t="e">
        <v>#N/A</v>
      </c>
      <c r="AQ729" s="7" t="e">
        <v>#N/A</v>
      </c>
    </row>
    <row r="730" spans="1:43" outlineLevel="1">
      <c r="A730" s="95">
        <v>-284</v>
      </c>
      <c r="B730" s="8">
        <f t="shared" si="362"/>
        <v>2319908.0057437029</v>
      </c>
      <c r="C730" s="9">
        <f t="shared" si="346"/>
        <v>16648.056598461983</v>
      </c>
      <c r="D730" s="9">
        <f t="shared" si="363"/>
        <v>186.16768545619738</v>
      </c>
      <c r="E730" s="9">
        <f t="shared" si="364"/>
        <v>196.3863055368102</v>
      </c>
      <c r="F730" s="6">
        <f t="shared" si="333"/>
        <v>0</v>
      </c>
      <c r="G730" s="7">
        <f t="shared" si="334"/>
        <v>0</v>
      </c>
      <c r="H730" s="7">
        <f t="shared" si="365"/>
        <v>1</v>
      </c>
      <c r="I730" s="7">
        <f t="shared" si="366"/>
        <v>0</v>
      </c>
      <c r="J730" s="7">
        <f t="shared" si="335"/>
        <v>1</v>
      </c>
      <c r="K730" s="7">
        <f t="shared" si="336"/>
        <v>1</v>
      </c>
      <c r="L730" s="7">
        <f t="shared" si="337"/>
        <v>1</v>
      </c>
      <c r="M730" s="7">
        <f t="shared" si="338"/>
        <v>1</v>
      </c>
      <c r="N730" s="7">
        <f t="shared" si="347"/>
        <v>0</v>
      </c>
      <c r="O730" s="7">
        <f t="shared" si="348"/>
        <v>0</v>
      </c>
      <c r="P730" s="7">
        <f t="shared" si="367"/>
        <v>0</v>
      </c>
      <c r="Q730" s="7" t="e">
        <f t="shared" si="349"/>
        <v>#N/A</v>
      </c>
      <c r="R730" s="7">
        <f t="shared" si="361"/>
        <v>-284</v>
      </c>
      <c r="S730" s="7" t="e">
        <f t="shared" si="339"/>
        <v>#N/A</v>
      </c>
      <c r="T730" s="7">
        <f t="shared" si="340"/>
        <v>186.16768545619738</v>
      </c>
      <c r="U730" s="7" t="e">
        <f t="shared" si="341"/>
        <v>#N/A</v>
      </c>
      <c r="V730" s="7" t="e">
        <f t="shared" si="356"/>
        <v>#N/A</v>
      </c>
      <c r="W730" s="7" t="e">
        <f t="shared" si="357"/>
        <v>#N/A</v>
      </c>
      <c r="X730" s="7" t="e">
        <f t="shared" si="342"/>
        <v>#N/A</v>
      </c>
      <c r="Y730" s="7" t="e">
        <f t="shared" si="343"/>
        <v>#N/A</v>
      </c>
      <c r="Z730" s="7" t="e">
        <f t="shared" si="344"/>
        <v>#N/A</v>
      </c>
      <c r="AA730" s="7" t="e">
        <f t="shared" si="345"/>
        <v>#N/A</v>
      </c>
      <c r="AB730" s="7">
        <f t="shared" si="358"/>
        <v>372.33537091239475</v>
      </c>
      <c r="AC730" s="7">
        <f t="shared" si="360"/>
        <v>1.0051236789673681</v>
      </c>
      <c r="AD730" s="7" t="e">
        <f t="shared" si="359"/>
        <v>#N/A</v>
      </c>
      <c r="AG730" s="7" t="e">
        <f t="shared" si="350"/>
        <v>#N/A</v>
      </c>
      <c r="AH730" s="7">
        <f t="shared" si="351"/>
        <v>186.16768545619738</v>
      </c>
      <c r="AI730" s="7" t="e">
        <f t="shared" si="352"/>
        <v>#N/A</v>
      </c>
      <c r="AJ730" s="7">
        <f t="shared" si="353"/>
        <v>186.16768545619738</v>
      </c>
      <c r="AK730" s="7" t="e">
        <v>#N/A</v>
      </c>
      <c r="AL730" s="7">
        <v>184.8125713643567</v>
      </c>
      <c r="AN730" s="7" t="e">
        <f t="shared" si="354"/>
        <v>#N/A</v>
      </c>
      <c r="AO730" s="7" t="e">
        <f t="shared" si="355"/>
        <v>#N/A</v>
      </c>
      <c r="AP730" s="7" t="e">
        <v>#N/A</v>
      </c>
      <c r="AQ730" s="7" t="e">
        <v>#N/A</v>
      </c>
    </row>
    <row r="731" spans="1:43" outlineLevel="1">
      <c r="A731" s="95">
        <v>-283</v>
      </c>
      <c r="B731" s="8">
        <f t="shared" si="362"/>
        <v>2342638.1470674523</v>
      </c>
      <c r="C731" s="9">
        <f t="shared" si="346"/>
        <v>16826.728038319805</v>
      </c>
      <c r="D731" s="9">
        <f t="shared" si="363"/>
        <v>186.26855583682735</v>
      </c>
      <c r="E731" s="9">
        <f t="shared" si="364"/>
        <v>196.37495135903478</v>
      </c>
      <c r="F731" s="6">
        <f t="shared" si="333"/>
        <v>0</v>
      </c>
      <c r="G731" s="7">
        <f t="shared" si="334"/>
        <v>0</v>
      </c>
      <c r="H731" s="7">
        <f t="shared" si="365"/>
        <v>1</v>
      </c>
      <c r="I731" s="7">
        <f t="shared" si="366"/>
        <v>0</v>
      </c>
      <c r="J731" s="7">
        <f t="shared" si="335"/>
        <v>1</v>
      </c>
      <c r="K731" s="7">
        <f t="shared" si="336"/>
        <v>1</v>
      </c>
      <c r="L731" s="7">
        <f t="shared" si="337"/>
        <v>1</v>
      </c>
      <c r="M731" s="7">
        <f t="shared" si="338"/>
        <v>1</v>
      </c>
      <c r="N731" s="7">
        <f t="shared" si="347"/>
        <v>0</v>
      </c>
      <c r="O731" s="7">
        <f t="shared" si="348"/>
        <v>0</v>
      </c>
      <c r="P731" s="7">
        <f t="shared" si="367"/>
        <v>0</v>
      </c>
      <c r="Q731" s="7" t="e">
        <f t="shared" si="349"/>
        <v>#N/A</v>
      </c>
      <c r="R731" s="7">
        <f t="shared" si="361"/>
        <v>-283</v>
      </c>
      <c r="S731" s="7" t="e">
        <f t="shared" si="339"/>
        <v>#N/A</v>
      </c>
      <c r="T731" s="7">
        <f t="shared" si="340"/>
        <v>186.26855583682735</v>
      </c>
      <c r="U731" s="7" t="e">
        <f t="shared" si="341"/>
        <v>#N/A</v>
      </c>
      <c r="V731" s="7" t="e">
        <f t="shared" si="356"/>
        <v>#N/A</v>
      </c>
      <c r="W731" s="7" t="e">
        <f t="shared" si="357"/>
        <v>#N/A</v>
      </c>
      <c r="X731" s="7" t="e">
        <f t="shared" si="342"/>
        <v>#N/A</v>
      </c>
      <c r="Y731" s="7" t="e">
        <f t="shared" si="343"/>
        <v>#N/A</v>
      </c>
      <c r="Z731" s="7" t="e">
        <f t="shared" si="344"/>
        <v>#N/A</v>
      </c>
      <c r="AA731" s="7" t="e">
        <f t="shared" si="345"/>
        <v>#N/A</v>
      </c>
      <c r="AB731" s="7">
        <f t="shared" si="358"/>
        <v>372.53711167365469</v>
      </c>
      <c r="AC731" s="7">
        <f t="shared" si="360"/>
        <v>1.0050745413592144</v>
      </c>
      <c r="AD731" s="7" t="e">
        <f t="shared" si="359"/>
        <v>#N/A</v>
      </c>
      <c r="AG731" s="7" t="e">
        <f t="shared" si="350"/>
        <v>#N/A</v>
      </c>
      <c r="AH731" s="7">
        <f t="shared" si="351"/>
        <v>186.26855583682735</v>
      </c>
      <c r="AI731" s="7" t="e">
        <f t="shared" si="352"/>
        <v>#N/A</v>
      </c>
      <c r="AJ731" s="7">
        <f t="shared" si="353"/>
        <v>186.26855583682735</v>
      </c>
      <c r="AK731" s="7" t="e">
        <v>#N/A</v>
      </c>
      <c r="AL731" s="7">
        <v>184.91339603615071</v>
      </c>
      <c r="AN731" s="7" t="e">
        <f t="shared" si="354"/>
        <v>#N/A</v>
      </c>
      <c r="AO731" s="7" t="e">
        <f t="shared" si="355"/>
        <v>#N/A</v>
      </c>
      <c r="AP731" s="7" t="e">
        <v>#N/A</v>
      </c>
      <c r="AQ731" s="7" t="e">
        <v>#N/A</v>
      </c>
    </row>
    <row r="732" spans="1:43" outlineLevel="1">
      <c r="A732" s="95">
        <v>-282</v>
      </c>
      <c r="B732" s="8">
        <f t="shared" si="362"/>
        <v>2365516.761455276</v>
      </c>
      <c r="C732" s="9">
        <f t="shared" si="346"/>
        <v>17006.686505336314</v>
      </c>
      <c r="D732" s="9">
        <f t="shared" si="363"/>
        <v>186.36891034640112</v>
      </c>
      <c r="E732" s="9">
        <f t="shared" si="364"/>
        <v>196.3640042908668</v>
      </c>
      <c r="F732" s="6">
        <f t="shared" si="333"/>
        <v>0</v>
      </c>
      <c r="G732" s="7">
        <f t="shared" si="334"/>
        <v>0</v>
      </c>
      <c r="H732" s="7">
        <f t="shared" si="365"/>
        <v>1</v>
      </c>
      <c r="I732" s="7">
        <f t="shared" si="366"/>
        <v>0</v>
      </c>
      <c r="J732" s="7">
        <f t="shared" si="335"/>
        <v>1</v>
      </c>
      <c r="K732" s="7">
        <f t="shared" si="336"/>
        <v>1</v>
      </c>
      <c r="L732" s="7">
        <f t="shared" si="337"/>
        <v>1</v>
      </c>
      <c r="M732" s="7">
        <f t="shared" si="338"/>
        <v>1</v>
      </c>
      <c r="N732" s="7">
        <f t="shared" si="347"/>
        <v>0</v>
      </c>
      <c r="O732" s="7">
        <f t="shared" si="348"/>
        <v>0</v>
      </c>
      <c r="P732" s="7">
        <f t="shared" si="367"/>
        <v>0</v>
      </c>
      <c r="Q732" s="7" t="e">
        <f t="shared" si="349"/>
        <v>#N/A</v>
      </c>
      <c r="R732" s="7">
        <f t="shared" si="361"/>
        <v>-282</v>
      </c>
      <c r="S732" s="7" t="e">
        <f t="shared" si="339"/>
        <v>#N/A</v>
      </c>
      <c r="T732" s="7">
        <f t="shared" si="340"/>
        <v>186.36891034640112</v>
      </c>
      <c r="U732" s="7" t="e">
        <f t="shared" si="341"/>
        <v>#N/A</v>
      </c>
      <c r="V732" s="7" t="e">
        <f t="shared" si="356"/>
        <v>#N/A</v>
      </c>
      <c r="W732" s="7" t="e">
        <f t="shared" si="357"/>
        <v>#N/A</v>
      </c>
      <c r="X732" s="7" t="e">
        <f t="shared" si="342"/>
        <v>#N/A</v>
      </c>
      <c r="Y732" s="7" t="e">
        <f t="shared" si="343"/>
        <v>#N/A</v>
      </c>
      <c r="Z732" s="7" t="e">
        <f t="shared" si="344"/>
        <v>#N/A</v>
      </c>
      <c r="AA732" s="7" t="e">
        <f t="shared" si="345"/>
        <v>#N/A</v>
      </c>
      <c r="AB732" s="7">
        <f t="shared" si="358"/>
        <v>372.73782069280225</v>
      </c>
      <c r="AC732" s="7">
        <f t="shared" si="360"/>
        <v>1.005022899038521</v>
      </c>
      <c r="AD732" s="7" t="e">
        <f t="shared" si="359"/>
        <v>#N/A</v>
      </c>
      <c r="AG732" s="7" t="e">
        <f t="shared" si="350"/>
        <v>#N/A</v>
      </c>
      <c r="AH732" s="7">
        <f t="shared" si="351"/>
        <v>186.36891034640112</v>
      </c>
      <c r="AI732" s="7" t="e">
        <f t="shared" si="352"/>
        <v>#N/A</v>
      </c>
      <c r="AJ732" s="7">
        <f t="shared" si="353"/>
        <v>186.36891034640112</v>
      </c>
      <c r="AK732" s="7" t="e">
        <v>#N/A</v>
      </c>
      <c r="AL732" s="7">
        <v>185.0138781110623</v>
      </c>
      <c r="AN732" s="7" t="e">
        <f t="shared" si="354"/>
        <v>#N/A</v>
      </c>
      <c r="AO732" s="7" t="e">
        <f t="shared" si="355"/>
        <v>#N/A</v>
      </c>
      <c r="AP732" s="7" t="e">
        <v>#N/A</v>
      </c>
      <c r="AQ732" s="7" t="e">
        <v>#N/A</v>
      </c>
    </row>
    <row r="733" spans="1:43" outlineLevel="1">
      <c r="A733" s="95">
        <v>-281</v>
      </c>
      <c r="B733" s="8">
        <f t="shared" si="362"/>
        <v>2388543.8980672359</v>
      </c>
      <c r="C733" s="9">
        <f t="shared" si="346"/>
        <v>17187.93662908789</v>
      </c>
      <c r="D733" s="9">
        <f t="shared" si="363"/>
        <v>186.46878277160565</v>
      </c>
      <c r="E733" s="9">
        <f t="shared" si="364"/>
        <v>196.35346175566306</v>
      </c>
      <c r="F733" s="6">
        <f t="shared" si="333"/>
        <v>0</v>
      </c>
      <c r="G733" s="7">
        <f t="shared" si="334"/>
        <v>0</v>
      </c>
      <c r="H733" s="7">
        <f t="shared" si="365"/>
        <v>1</v>
      </c>
      <c r="I733" s="7">
        <f t="shared" si="366"/>
        <v>0</v>
      </c>
      <c r="J733" s="7">
        <f t="shared" si="335"/>
        <v>1</v>
      </c>
      <c r="K733" s="7">
        <f t="shared" si="336"/>
        <v>1</v>
      </c>
      <c r="L733" s="7">
        <f t="shared" si="337"/>
        <v>1</v>
      </c>
      <c r="M733" s="7">
        <f t="shared" si="338"/>
        <v>1</v>
      </c>
      <c r="N733" s="7">
        <f t="shared" si="347"/>
        <v>0</v>
      </c>
      <c r="O733" s="7">
        <f t="shared" si="348"/>
        <v>0</v>
      </c>
      <c r="P733" s="7">
        <f t="shared" si="367"/>
        <v>0</v>
      </c>
      <c r="Q733" s="7" t="e">
        <f t="shared" si="349"/>
        <v>#N/A</v>
      </c>
      <c r="R733" s="7">
        <f t="shared" si="361"/>
        <v>-281</v>
      </c>
      <c r="S733" s="7" t="e">
        <f t="shared" si="339"/>
        <v>#N/A</v>
      </c>
      <c r="T733" s="7">
        <f t="shared" si="340"/>
        <v>186.46878277160565</v>
      </c>
      <c r="U733" s="7" t="e">
        <f t="shared" si="341"/>
        <v>#N/A</v>
      </c>
      <c r="V733" s="7" t="e">
        <f t="shared" si="356"/>
        <v>#N/A</v>
      </c>
      <c r="W733" s="7" t="e">
        <f t="shared" si="357"/>
        <v>#N/A</v>
      </c>
      <c r="X733" s="7" t="e">
        <f t="shared" si="342"/>
        <v>#N/A</v>
      </c>
      <c r="Y733" s="7" t="e">
        <f t="shared" si="343"/>
        <v>#N/A</v>
      </c>
      <c r="Z733" s="7" t="e">
        <f t="shared" si="344"/>
        <v>#N/A</v>
      </c>
      <c r="AA733" s="7" t="e">
        <f t="shared" si="345"/>
        <v>#N/A</v>
      </c>
      <c r="AB733" s="7">
        <f t="shared" si="358"/>
        <v>372.93756554321129</v>
      </c>
      <c r="AC733" s="7">
        <f t="shared" si="360"/>
        <v>1.0049748759626944</v>
      </c>
      <c r="AD733" s="7" t="e">
        <f t="shared" si="359"/>
        <v>#N/A</v>
      </c>
      <c r="AG733" s="7" t="e">
        <f t="shared" si="350"/>
        <v>#N/A</v>
      </c>
      <c r="AH733" s="7">
        <f t="shared" si="351"/>
        <v>186.46878277160565</v>
      </c>
      <c r="AI733" s="7" t="e">
        <f t="shared" si="352"/>
        <v>#N/A</v>
      </c>
      <c r="AJ733" s="7">
        <f t="shared" si="353"/>
        <v>186.46878277160565</v>
      </c>
      <c r="AK733" s="7" t="e">
        <v>#N/A</v>
      </c>
      <c r="AL733" s="7">
        <v>185.1140279576648</v>
      </c>
      <c r="AN733" s="7" t="e">
        <f t="shared" si="354"/>
        <v>#N/A</v>
      </c>
      <c r="AO733" s="7" t="e">
        <f t="shared" si="355"/>
        <v>#N/A</v>
      </c>
      <c r="AP733" s="7" t="e">
        <v>#N/A</v>
      </c>
      <c r="AQ733" s="7" t="e">
        <v>#N/A</v>
      </c>
    </row>
    <row r="734" spans="1:43" outlineLevel="1">
      <c r="A734" s="95">
        <v>-280</v>
      </c>
      <c r="B734" s="8">
        <f t="shared" si="362"/>
        <v>2411720.0370705482</v>
      </c>
      <c r="C734" s="9">
        <f t="shared" si="346"/>
        <v>17370.483039150891</v>
      </c>
      <c r="D734" s="9">
        <f t="shared" si="363"/>
        <v>186.56816097542523</v>
      </c>
      <c r="E734" s="9">
        <f t="shared" si="364"/>
        <v>196.34332117678059</v>
      </c>
      <c r="F734" s="6">
        <f t="shared" si="333"/>
        <v>0</v>
      </c>
      <c r="G734" s="7">
        <f t="shared" si="334"/>
        <v>0</v>
      </c>
      <c r="H734" s="7">
        <f t="shared" si="365"/>
        <v>1</v>
      </c>
      <c r="I734" s="7">
        <f t="shared" si="366"/>
        <v>0</v>
      </c>
      <c r="J734" s="7">
        <f t="shared" si="335"/>
        <v>1</v>
      </c>
      <c r="K734" s="7">
        <f t="shared" si="336"/>
        <v>1</v>
      </c>
      <c r="L734" s="7">
        <f t="shared" si="337"/>
        <v>1</v>
      </c>
      <c r="M734" s="7">
        <f t="shared" si="338"/>
        <v>1</v>
      </c>
      <c r="N734" s="7">
        <f t="shared" si="347"/>
        <v>0</v>
      </c>
      <c r="O734" s="7">
        <f t="shared" si="348"/>
        <v>0</v>
      </c>
      <c r="P734" s="7">
        <f t="shared" si="367"/>
        <v>0</v>
      </c>
      <c r="Q734" s="7" t="e">
        <f t="shared" si="349"/>
        <v>#N/A</v>
      </c>
      <c r="R734" s="7">
        <f t="shared" si="361"/>
        <v>-280</v>
      </c>
      <c r="S734" s="7" t="e">
        <f t="shared" si="339"/>
        <v>#N/A</v>
      </c>
      <c r="T734" s="7">
        <f t="shared" si="340"/>
        <v>186.56816097542523</v>
      </c>
      <c r="U734" s="7" t="e">
        <f t="shared" si="341"/>
        <v>#N/A</v>
      </c>
      <c r="V734" s="7" t="e">
        <f t="shared" si="356"/>
        <v>#N/A</v>
      </c>
      <c r="W734" s="7" t="e">
        <f t="shared" si="357"/>
        <v>#N/A</v>
      </c>
      <c r="X734" s="7" t="e">
        <f t="shared" si="342"/>
        <v>#N/A</v>
      </c>
      <c r="Y734" s="7" t="e">
        <f t="shared" si="343"/>
        <v>#N/A</v>
      </c>
      <c r="Z734" s="7" t="e">
        <f t="shared" si="344"/>
        <v>#N/A</v>
      </c>
      <c r="AA734" s="7" t="e">
        <f t="shared" si="345"/>
        <v>#N/A</v>
      </c>
      <c r="AB734" s="7">
        <f t="shared" si="358"/>
        <v>373.13632195085046</v>
      </c>
      <c r="AC734" s="7">
        <f t="shared" si="360"/>
        <v>1.0049258815427169</v>
      </c>
      <c r="AD734" s="7" t="e">
        <f t="shared" si="359"/>
        <v>#N/A</v>
      </c>
      <c r="AG734" s="7" t="e">
        <f t="shared" si="350"/>
        <v>#N/A</v>
      </c>
      <c r="AH734" s="7">
        <f t="shared" si="351"/>
        <v>186.56816097542523</v>
      </c>
      <c r="AI734" s="7" t="e">
        <f t="shared" si="352"/>
        <v>#N/A</v>
      </c>
      <c r="AJ734" s="7">
        <f t="shared" si="353"/>
        <v>186.56816097542523</v>
      </c>
      <c r="AK734" s="7" t="e">
        <v>#N/A</v>
      </c>
      <c r="AL734" s="7">
        <v>185.21384360703715</v>
      </c>
      <c r="AN734" s="7" t="e">
        <f t="shared" si="354"/>
        <v>#N/A</v>
      </c>
      <c r="AO734" s="7" t="e">
        <f t="shared" si="355"/>
        <v>#N/A</v>
      </c>
      <c r="AP734" s="7" t="e">
        <v>#N/A</v>
      </c>
      <c r="AQ734" s="7" t="e">
        <v>#N/A</v>
      </c>
    </row>
    <row r="735" spans="1:43" outlineLevel="1">
      <c r="A735" s="95">
        <v>-279</v>
      </c>
      <c r="B735" s="8">
        <f t="shared" si="362"/>
        <v>2435045.6593648489</v>
      </c>
      <c r="C735" s="9">
        <f t="shared" si="346"/>
        <v>17554.333276669142</v>
      </c>
      <c r="D735" s="9">
        <f t="shared" si="363"/>
        <v>186.66703278749759</v>
      </c>
      <c r="E735" s="9">
        <f t="shared" si="364"/>
        <v>196.33357997757625</v>
      </c>
      <c r="F735" s="6">
        <f t="shared" si="333"/>
        <v>0</v>
      </c>
      <c r="G735" s="7">
        <f t="shared" si="334"/>
        <v>0</v>
      </c>
      <c r="H735" s="7">
        <f t="shared" si="365"/>
        <v>1</v>
      </c>
      <c r="I735" s="7">
        <f t="shared" si="366"/>
        <v>0</v>
      </c>
      <c r="J735" s="7">
        <f t="shared" si="335"/>
        <v>1</v>
      </c>
      <c r="K735" s="7">
        <f t="shared" si="336"/>
        <v>1</v>
      </c>
      <c r="L735" s="7">
        <f t="shared" si="337"/>
        <v>1</v>
      </c>
      <c r="M735" s="7">
        <f t="shared" si="338"/>
        <v>1</v>
      </c>
      <c r="N735" s="7">
        <f t="shared" si="347"/>
        <v>0</v>
      </c>
      <c r="O735" s="7">
        <f t="shared" si="348"/>
        <v>0</v>
      </c>
      <c r="P735" s="7">
        <f t="shared" si="367"/>
        <v>0</v>
      </c>
      <c r="Q735" s="7" t="e">
        <f t="shared" si="349"/>
        <v>#N/A</v>
      </c>
      <c r="R735" s="7">
        <f t="shared" si="361"/>
        <v>-279</v>
      </c>
      <c r="S735" s="7" t="e">
        <f t="shared" si="339"/>
        <v>#N/A</v>
      </c>
      <c r="T735" s="7">
        <f t="shared" si="340"/>
        <v>186.66703278749759</v>
      </c>
      <c r="U735" s="7" t="e">
        <f t="shared" si="341"/>
        <v>#N/A</v>
      </c>
      <c r="V735" s="7" t="e">
        <f t="shared" si="356"/>
        <v>#N/A</v>
      </c>
      <c r="W735" s="7" t="e">
        <f t="shared" si="357"/>
        <v>#N/A</v>
      </c>
      <c r="X735" s="7" t="e">
        <f t="shared" si="342"/>
        <v>#N/A</v>
      </c>
      <c r="Y735" s="7" t="e">
        <f t="shared" si="343"/>
        <v>#N/A</v>
      </c>
      <c r="Z735" s="7" t="e">
        <f t="shared" si="344"/>
        <v>#N/A</v>
      </c>
      <c r="AA735" s="7" t="e">
        <f t="shared" si="345"/>
        <v>#N/A</v>
      </c>
      <c r="AB735" s="7">
        <f t="shared" si="358"/>
        <v>373.33406557499518</v>
      </c>
      <c r="AC735" s="7">
        <f t="shared" si="360"/>
        <v>1.0048759302632699</v>
      </c>
      <c r="AD735" s="7" t="e">
        <f t="shared" si="359"/>
        <v>#N/A</v>
      </c>
      <c r="AG735" s="7" t="e">
        <f t="shared" si="350"/>
        <v>#N/A</v>
      </c>
      <c r="AH735" s="7">
        <f t="shared" si="351"/>
        <v>186.66703278749759</v>
      </c>
      <c r="AI735" s="7" t="e">
        <f t="shared" si="352"/>
        <v>#N/A</v>
      </c>
      <c r="AJ735" s="7">
        <f t="shared" si="353"/>
        <v>186.66703278749759</v>
      </c>
      <c r="AK735" s="7" t="e">
        <v>#N/A</v>
      </c>
      <c r="AL735" s="7">
        <v>185.31332307495981</v>
      </c>
      <c r="AN735" s="7" t="e">
        <f t="shared" si="354"/>
        <v>#N/A</v>
      </c>
      <c r="AO735" s="7" t="e">
        <f t="shared" si="355"/>
        <v>#N/A</v>
      </c>
      <c r="AP735" s="7" t="e">
        <v>#N/A</v>
      </c>
      <c r="AQ735" s="7" t="e">
        <v>#N/A</v>
      </c>
    </row>
    <row r="736" spans="1:43" outlineLevel="1">
      <c r="A736" s="95">
        <v>-278</v>
      </c>
      <c r="B736" s="8">
        <f t="shared" si="362"/>
        <v>2458520.7968141823</v>
      </c>
      <c r="C736" s="9">
        <f t="shared" si="346"/>
        <v>17739.486170535132</v>
      </c>
      <c r="D736" s="9">
        <f t="shared" si="363"/>
        <v>186.76543204452983</v>
      </c>
      <c r="E736" s="9">
        <f t="shared" si="364"/>
        <v>196.3242355814069</v>
      </c>
      <c r="F736" s="6">
        <f t="shared" si="333"/>
        <v>0</v>
      </c>
      <c r="G736" s="7">
        <f t="shared" si="334"/>
        <v>0</v>
      </c>
      <c r="H736" s="7">
        <f t="shared" si="365"/>
        <v>1</v>
      </c>
      <c r="I736" s="7">
        <f t="shared" si="366"/>
        <v>0</v>
      </c>
      <c r="J736" s="7">
        <f t="shared" si="335"/>
        <v>1</v>
      </c>
      <c r="K736" s="7">
        <f t="shared" si="336"/>
        <v>1</v>
      </c>
      <c r="L736" s="7">
        <f t="shared" si="337"/>
        <v>1</v>
      </c>
      <c r="M736" s="7">
        <f t="shared" si="338"/>
        <v>1</v>
      </c>
      <c r="N736" s="7">
        <f t="shared" si="347"/>
        <v>0</v>
      </c>
      <c r="O736" s="7">
        <f t="shared" si="348"/>
        <v>0</v>
      </c>
      <c r="P736" s="7">
        <f t="shared" si="367"/>
        <v>0</v>
      </c>
      <c r="Q736" s="7" t="e">
        <f t="shared" si="349"/>
        <v>#N/A</v>
      </c>
      <c r="R736" s="7">
        <f t="shared" si="361"/>
        <v>-278</v>
      </c>
      <c r="S736" s="7" t="e">
        <f t="shared" si="339"/>
        <v>#N/A</v>
      </c>
      <c r="T736" s="7">
        <f t="shared" si="340"/>
        <v>186.76543204452983</v>
      </c>
      <c r="U736" s="7" t="e">
        <f t="shared" si="341"/>
        <v>#N/A</v>
      </c>
      <c r="V736" s="7" t="e">
        <f t="shared" si="356"/>
        <v>#N/A</v>
      </c>
      <c r="W736" s="7" t="e">
        <f t="shared" si="357"/>
        <v>#N/A</v>
      </c>
      <c r="X736" s="7" t="e">
        <f t="shared" si="342"/>
        <v>#N/A</v>
      </c>
      <c r="Y736" s="7" t="e">
        <f t="shared" si="343"/>
        <v>#N/A</v>
      </c>
      <c r="Z736" s="7" t="e">
        <f t="shared" si="344"/>
        <v>#N/A</v>
      </c>
      <c r="AA736" s="7" t="e">
        <f t="shared" si="345"/>
        <v>#N/A</v>
      </c>
      <c r="AB736" s="7">
        <f t="shared" si="358"/>
        <v>373.53086408905966</v>
      </c>
      <c r="AC736" s="7">
        <f t="shared" si="360"/>
        <v>1.0048295446415263</v>
      </c>
      <c r="AD736" s="7" t="e">
        <f t="shared" si="359"/>
        <v>#N/A</v>
      </c>
      <c r="AG736" s="7" t="e">
        <f t="shared" si="350"/>
        <v>#N/A</v>
      </c>
      <c r="AH736" s="7">
        <f t="shared" si="351"/>
        <v>186.76543204452983</v>
      </c>
      <c r="AI736" s="7" t="e">
        <f t="shared" si="352"/>
        <v>#N/A</v>
      </c>
      <c r="AJ736" s="7">
        <f t="shared" si="353"/>
        <v>186.76543204452983</v>
      </c>
      <c r="AK736" s="7" t="e">
        <v>#N/A</v>
      </c>
      <c r="AL736" s="7">
        <v>185.41247675295381</v>
      </c>
      <c r="AN736" s="7" t="e">
        <f t="shared" si="354"/>
        <v>#N/A</v>
      </c>
      <c r="AO736" s="7" t="e">
        <f t="shared" si="355"/>
        <v>#N/A</v>
      </c>
      <c r="AP736" s="7" t="e">
        <v>#N/A</v>
      </c>
      <c r="AQ736" s="7" t="e">
        <v>#N/A</v>
      </c>
    </row>
    <row r="737" spans="1:43" outlineLevel="1">
      <c r="A737" s="95">
        <v>-277</v>
      </c>
      <c r="B737" s="8">
        <f t="shared" si="362"/>
        <v>2482146.8250270155</v>
      </c>
      <c r="C737" s="9">
        <f t="shared" si="346"/>
        <v>17925.949239521138</v>
      </c>
      <c r="D737" s="9">
        <f t="shared" si="363"/>
        <v>186.8633312296391</v>
      </c>
      <c r="E737" s="9">
        <f t="shared" si="364"/>
        <v>196.31528541162956</v>
      </c>
      <c r="F737" s="6">
        <f t="shared" si="333"/>
        <v>0</v>
      </c>
      <c r="G737" s="7">
        <f t="shared" si="334"/>
        <v>0</v>
      </c>
      <c r="H737" s="7">
        <f t="shared" si="365"/>
        <v>1</v>
      </c>
      <c r="I737" s="7">
        <f t="shared" si="366"/>
        <v>0</v>
      </c>
      <c r="J737" s="7">
        <f t="shared" si="335"/>
        <v>1</v>
      </c>
      <c r="K737" s="7">
        <f t="shared" si="336"/>
        <v>1</v>
      </c>
      <c r="L737" s="7">
        <f t="shared" si="337"/>
        <v>1</v>
      </c>
      <c r="M737" s="7">
        <f t="shared" si="338"/>
        <v>1</v>
      </c>
      <c r="N737" s="7">
        <f t="shared" si="347"/>
        <v>0</v>
      </c>
      <c r="O737" s="7">
        <f t="shared" si="348"/>
        <v>0</v>
      </c>
      <c r="P737" s="7">
        <f t="shared" si="367"/>
        <v>0</v>
      </c>
      <c r="Q737" s="7" t="e">
        <f t="shared" si="349"/>
        <v>#N/A</v>
      </c>
      <c r="R737" s="7">
        <f t="shared" si="361"/>
        <v>-277</v>
      </c>
      <c r="S737" s="7" t="e">
        <f t="shared" si="339"/>
        <v>#N/A</v>
      </c>
      <c r="T737" s="7">
        <f t="shared" si="340"/>
        <v>186.8633312296391</v>
      </c>
      <c r="U737" s="7" t="e">
        <f t="shared" si="341"/>
        <v>#N/A</v>
      </c>
      <c r="V737" s="7" t="e">
        <f t="shared" si="356"/>
        <v>#N/A</v>
      </c>
      <c r="W737" s="7" t="e">
        <f t="shared" si="357"/>
        <v>#N/A</v>
      </c>
      <c r="X737" s="7" t="e">
        <f t="shared" si="342"/>
        <v>#N/A</v>
      </c>
      <c r="Y737" s="7" t="e">
        <f t="shared" si="343"/>
        <v>#N/A</v>
      </c>
      <c r="Z737" s="7" t="e">
        <f t="shared" si="344"/>
        <v>#N/A</v>
      </c>
      <c r="AA737" s="7" t="e">
        <f t="shared" si="345"/>
        <v>#N/A</v>
      </c>
      <c r="AB737" s="7">
        <f t="shared" si="358"/>
        <v>373.7266624592782</v>
      </c>
      <c r="AC737" s="7">
        <f t="shared" si="360"/>
        <v>1.0047806976873408</v>
      </c>
      <c r="AD737" s="7" t="e">
        <f t="shared" si="359"/>
        <v>#N/A</v>
      </c>
      <c r="AG737" s="7" t="e">
        <f t="shared" si="350"/>
        <v>#N/A</v>
      </c>
      <c r="AH737" s="7">
        <f t="shared" si="351"/>
        <v>186.8633312296391</v>
      </c>
      <c r="AI737" s="7" t="e">
        <f t="shared" si="352"/>
        <v>#N/A</v>
      </c>
      <c r="AJ737" s="7">
        <f t="shared" si="353"/>
        <v>186.8633312296391</v>
      </c>
      <c r="AK737" s="7" t="e">
        <v>#N/A</v>
      </c>
      <c r="AL737" s="7">
        <v>185.51130266058746</v>
      </c>
      <c r="AN737" s="7" t="e">
        <f t="shared" si="354"/>
        <v>#N/A</v>
      </c>
      <c r="AO737" s="7" t="e">
        <f t="shared" si="355"/>
        <v>#N/A</v>
      </c>
      <c r="AP737" s="7" t="e">
        <v>#N/A</v>
      </c>
      <c r="AQ737" s="7" t="e">
        <v>#N/A</v>
      </c>
    </row>
    <row r="738" spans="1:43" outlineLevel="1">
      <c r="A738" s="95">
        <v>-276</v>
      </c>
      <c r="B738" s="8">
        <f t="shared" si="362"/>
        <v>2505923.7782440186</v>
      </c>
      <c r="C738" s="9">
        <f t="shared" si="346"/>
        <v>18113.727113203542</v>
      </c>
      <c r="D738" s="9">
        <f t="shared" si="363"/>
        <v>186.96076421234505</v>
      </c>
      <c r="E738" s="9">
        <f t="shared" si="364"/>
        <v>196.30672689160104</v>
      </c>
      <c r="F738" s="6">
        <f t="shared" si="333"/>
        <v>0</v>
      </c>
      <c r="G738" s="7">
        <f t="shared" si="334"/>
        <v>0</v>
      </c>
      <c r="H738" s="7">
        <f t="shared" si="365"/>
        <v>1</v>
      </c>
      <c r="I738" s="7">
        <f t="shared" si="366"/>
        <v>0</v>
      </c>
      <c r="J738" s="7">
        <f t="shared" si="335"/>
        <v>1</v>
      </c>
      <c r="K738" s="7">
        <f t="shared" si="336"/>
        <v>1</v>
      </c>
      <c r="L738" s="7">
        <f t="shared" si="337"/>
        <v>1</v>
      </c>
      <c r="M738" s="7">
        <f t="shared" si="338"/>
        <v>1</v>
      </c>
      <c r="N738" s="7">
        <f t="shared" si="347"/>
        <v>0</v>
      </c>
      <c r="O738" s="7">
        <f t="shared" si="348"/>
        <v>0</v>
      </c>
      <c r="P738" s="7">
        <f t="shared" si="367"/>
        <v>0</v>
      </c>
      <c r="Q738" s="7" t="e">
        <f t="shared" si="349"/>
        <v>#N/A</v>
      </c>
      <c r="R738" s="7">
        <f t="shared" si="361"/>
        <v>-276</v>
      </c>
      <c r="S738" s="7" t="e">
        <f t="shared" si="339"/>
        <v>#N/A</v>
      </c>
      <c r="T738" s="7">
        <f t="shared" si="340"/>
        <v>186.96076421234505</v>
      </c>
      <c r="U738" s="7" t="e">
        <f t="shared" si="341"/>
        <v>#N/A</v>
      </c>
      <c r="V738" s="7" t="e">
        <f t="shared" si="356"/>
        <v>#N/A</v>
      </c>
      <c r="W738" s="7" t="e">
        <f t="shared" si="357"/>
        <v>#N/A</v>
      </c>
      <c r="X738" s="7" t="e">
        <f t="shared" si="342"/>
        <v>#N/A</v>
      </c>
      <c r="Y738" s="7" t="e">
        <f t="shared" si="343"/>
        <v>#N/A</v>
      </c>
      <c r="Z738" s="7" t="e">
        <f t="shared" si="344"/>
        <v>#N/A</v>
      </c>
      <c r="AA738" s="7" t="e">
        <f t="shared" si="345"/>
        <v>#N/A</v>
      </c>
      <c r="AB738" s="7">
        <f t="shared" si="358"/>
        <v>373.92152842469011</v>
      </c>
      <c r="AC738" s="7">
        <f t="shared" si="360"/>
        <v>1.0047353811422084</v>
      </c>
      <c r="AD738" s="7" t="e">
        <f t="shared" si="359"/>
        <v>#N/A</v>
      </c>
      <c r="AG738" s="7" t="e">
        <f t="shared" si="350"/>
        <v>#N/A</v>
      </c>
      <c r="AH738" s="7">
        <f t="shared" si="351"/>
        <v>186.96076421234505</v>
      </c>
      <c r="AI738" s="7" t="e">
        <f t="shared" si="352"/>
        <v>#N/A</v>
      </c>
      <c r="AJ738" s="7">
        <f t="shared" si="353"/>
        <v>186.96076421234505</v>
      </c>
      <c r="AK738" s="7" t="e">
        <v>#N/A</v>
      </c>
      <c r="AL738" s="7">
        <v>185.60979498772755</v>
      </c>
      <c r="AN738" s="7" t="e">
        <f t="shared" si="354"/>
        <v>#N/A</v>
      </c>
      <c r="AO738" s="7" t="e">
        <f t="shared" si="355"/>
        <v>#N/A</v>
      </c>
      <c r="AP738" s="7" t="e">
        <v>#N/A</v>
      </c>
      <c r="AQ738" s="7" t="e">
        <v>#N/A</v>
      </c>
    </row>
    <row r="739" spans="1:43" outlineLevel="1">
      <c r="A739" s="95">
        <v>-275</v>
      </c>
      <c r="B739" s="8">
        <f t="shared" si="362"/>
        <v>2529852.137364828</v>
      </c>
      <c r="C739" s="9">
        <f t="shared" si="346"/>
        <v>18302.827423007355</v>
      </c>
      <c r="D739" s="9">
        <f t="shared" si="363"/>
        <v>187.0577034431661</v>
      </c>
      <c r="E739" s="9">
        <f t="shared" si="364"/>
        <v>196.29855744467838</v>
      </c>
      <c r="F739" s="6">
        <f t="shared" si="333"/>
        <v>0</v>
      </c>
      <c r="G739" s="7">
        <f t="shared" si="334"/>
        <v>0</v>
      </c>
      <c r="H739" s="7">
        <f t="shared" si="365"/>
        <v>1</v>
      </c>
      <c r="I739" s="7">
        <f t="shared" si="366"/>
        <v>0</v>
      </c>
      <c r="J739" s="7">
        <f t="shared" si="335"/>
        <v>1</v>
      </c>
      <c r="K739" s="7">
        <f t="shared" si="336"/>
        <v>1</v>
      </c>
      <c r="L739" s="7">
        <f t="shared" si="337"/>
        <v>1</v>
      </c>
      <c r="M739" s="7">
        <f t="shared" si="338"/>
        <v>1</v>
      </c>
      <c r="N739" s="7">
        <f t="shared" si="347"/>
        <v>0</v>
      </c>
      <c r="O739" s="7">
        <f t="shared" si="348"/>
        <v>0</v>
      </c>
      <c r="P739" s="7">
        <f t="shared" si="367"/>
        <v>0</v>
      </c>
      <c r="Q739" s="7" t="e">
        <f t="shared" si="349"/>
        <v>#N/A</v>
      </c>
      <c r="R739" s="7">
        <f t="shared" si="361"/>
        <v>-275</v>
      </c>
      <c r="S739" s="7" t="e">
        <f t="shared" si="339"/>
        <v>#N/A</v>
      </c>
      <c r="T739" s="7">
        <f t="shared" si="340"/>
        <v>187.0577034431661</v>
      </c>
      <c r="U739" s="7" t="e">
        <f t="shared" si="341"/>
        <v>#N/A</v>
      </c>
      <c r="V739" s="7" t="e">
        <f t="shared" si="356"/>
        <v>#N/A</v>
      </c>
      <c r="W739" s="7" t="e">
        <f t="shared" si="357"/>
        <v>#N/A</v>
      </c>
      <c r="X739" s="7" t="e">
        <f t="shared" si="342"/>
        <v>#N/A</v>
      </c>
      <c r="Y739" s="7" t="e">
        <f t="shared" si="343"/>
        <v>#N/A</v>
      </c>
      <c r="Z739" s="7" t="e">
        <f t="shared" si="344"/>
        <v>#N/A</v>
      </c>
      <c r="AA739" s="7" t="e">
        <f t="shared" si="345"/>
        <v>#N/A</v>
      </c>
      <c r="AB739" s="7">
        <f t="shared" si="358"/>
        <v>374.11540688633221</v>
      </c>
      <c r="AC739" s="7">
        <f t="shared" si="360"/>
        <v>1.0046876203438444</v>
      </c>
      <c r="AD739" s="7" t="e">
        <f t="shared" si="359"/>
        <v>#N/A</v>
      </c>
      <c r="AG739" s="7" t="e">
        <f t="shared" si="350"/>
        <v>#N/A</v>
      </c>
      <c r="AH739" s="7">
        <f t="shared" si="351"/>
        <v>187.0577034431661</v>
      </c>
      <c r="AI739" s="7" t="e">
        <f t="shared" si="352"/>
        <v>#N/A</v>
      </c>
      <c r="AJ739" s="7">
        <f t="shared" si="353"/>
        <v>187.0577034431661</v>
      </c>
      <c r="AK739" s="7" t="e">
        <v>#N/A</v>
      </c>
      <c r="AL739" s="7">
        <v>185.70797177779605</v>
      </c>
      <c r="AN739" s="7" t="e">
        <f t="shared" si="354"/>
        <v>#N/A</v>
      </c>
      <c r="AO739" s="7" t="e">
        <f t="shared" si="355"/>
        <v>#N/A</v>
      </c>
      <c r="AP739" s="7" t="e">
        <v>#N/A</v>
      </c>
      <c r="AQ739" s="7" t="e">
        <v>#N/A</v>
      </c>
    </row>
    <row r="740" spans="1:43" outlineLevel="1">
      <c r="A740" s="95">
        <v>-274</v>
      </c>
      <c r="B740" s="8">
        <f t="shared" si="362"/>
        <v>2553932.3830449414</v>
      </c>
      <c r="C740" s="9">
        <f t="shared" si="346"/>
        <v>18493.248817580545</v>
      </c>
      <c r="D740" s="9">
        <f t="shared" si="363"/>
        <v>187.15418282400677</v>
      </c>
      <c r="E740" s="9">
        <f t="shared" si="364"/>
        <v>196.29077449421837</v>
      </c>
      <c r="F740" s="6">
        <f t="shared" si="333"/>
        <v>0</v>
      </c>
      <c r="G740" s="7">
        <f t="shared" si="334"/>
        <v>0</v>
      </c>
      <c r="H740" s="7">
        <f t="shared" si="365"/>
        <v>1</v>
      </c>
      <c r="I740" s="7">
        <f t="shared" si="366"/>
        <v>0</v>
      </c>
      <c r="J740" s="7">
        <f t="shared" si="335"/>
        <v>1</v>
      </c>
      <c r="K740" s="7">
        <f t="shared" si="336"/>
        <v>1</v>
      </c>
      <c r="L740" s="7">
        <f t="shared" si="337"/>
        <v>1</v>
      </c>
      <c r="M740" s="7">
        <f t="shared" si="338"/>
        <v>1</v>
      </c>
      <c r="N740" s="7">
        <f t="shared" si="347"/>
        <v>0</v>
      </c>
      <c r="O740" s="7">
        <f t="shared" si="348"/>
        <v>0</v>
      </c>
      <c r="P740" s="7">
        <f t="shared" si="367"/>
        <v>0</v>
      </c>
      <c r="Q740" s="7" t="e">
        <f t="shared" si="349"/>
        <v>#N/A</v>
      </c>
      <c r="R740" s="7">
        <f t="shared" si="361"/>
        <v>-274</v>
      </c>
      <c r="S740" s="7" t="e">
        <f t="shared" si="339"/>
        <v>#N/A</v>
      </c>
      <c r="T740" s="7">
        <f t="shared" si="340"/>
        <v>187.15418282400677</v>
      </c>
      <c r="U740" s="7" t="e">
        <f t="shared" si="341"/>
        <v>#N/A</v>
      </c>
      <c r="V740" s="7" t="e">
        <f t="shared" si="356"/>
        <v>#N/A</v>
      </c>
      <c r="W740" s="7" t="e">
        <f t="shared" si="357"/>
        <v>#N/A</v>
      </c>
      <c r="X740" s="7" t="e">
        <f t="shared" si="342"/>
        <v>#N/A</v>
      </c>
      <c r="Y740" s="7" t="e">
        <f t="shared" si="343"/>
        <v>#N/A</v>
      </c>
      <c r="Z740" s="7" t="e">
        <f t="shared" si="344"/>
        <v>#N/A</v>
      </c>
      <c r="AA740" s="7" t="e">
        <f t="shared" si="345"/>
        <v>#N/A</v>
      </c>
      <c r="AB740" s="7">
        <f t="shared" si="358"/>
        <v>374.30836564801353</v>
      </c>
      <c r="AC740" s="7">
        <f t="shared" si="360"/>
        <v>1.0046433550904508</v>
      </c>
      <c r="AD740" s="7" t="e">
        <f t="shared" si="359"/>
        <v>#N/A</v>
      </c>
      <c r="AG740" s="7" t="e">
        <f t="shared" si="350"/>
        <v>#N/A</v>
      </c>
      <c r="AH740" s="7">
        <f t="shared" si="351"/>
        <v>187.15418282400677</v>
      </c>
      <c r="AI740" s="7" t="e">
        <f t="shared" si="352"/>
        <v>#N/A</v>
      </c>
      <c r="AJ740" s="7">
        <f t="shared" si="353"/>
        <v>187.15418282400677</v>
      </c>
      <c r="AK740" s="7" t="e">
        <v>#N/A</v>
      </c>
      <c r="AL740" s="7">
        <v>185.80582722437399</v>
      </c>
      <c r="AN740" s="7" t="e">
        <f t="shared" si="354"/>
        <v>#N/A</v>
      </c>
      <c r="AO740" s="7" t="e">
        <f t="shared" si="355"/>
        <v>#N/A</v>
      </c>
      <c r="AP740" s="7" t="e">
        <v>#N/A</v>
      </c>
      <c r="AQ740" s="7" t="e">
        <v>#N/A</v>
      </c>
    </row>
    <row r="741" spans="1:43" outlineLevel="1">
      <c r="A741" s="95">
        <v>-273</v>
      </c>
      <c r="B741" s="8">
        <f t="shared" si="362"/>
        <v>2578164.5329305418</v>
      </c>
      <c r="C741" s="9">
        <f t="shared" si="346"/>
        <v>18684.998905658722</v>
      </c>
      <c r="D741" s="9">
        <f t="shared" si="363"/>
        <v>187.25017477321433</v>
      </c>
      <c r="E741" s="9">
        <f t="shared" si="364"/>
        <v>196.28337546357801</v>
      </c>
      <c r="F741" s="6">
        <f t="shared" si="333"/>
        <v>0</v>
      </c>
      <c r="G741" s="7">
        <f t="shared" si="334"/>
        <v>0</v>
      </c>
      <c r="H741" s="7">
        <f t="shared" si="365"/>
        <v>1</v>
      </c>
      <c r="I741" s="7">
        <f t="shared" si="366"/>
        <v>0</v>
      </c>
      <c r="J741" s="7">
        <f t="shared" si="335"/>
        <v>1</v>
      </c>
      <c r="K741" s="7">
        <f t="shared" si="336"/>
        <v>1</v>
      </c>
      <c r="L741" s="7">
        <f t="shared" si="337"/>
        <v>1</v>
      </c>
      <c r="M741" s="7">
        <f t="shared" si="338"/>
        <v>1</v>
      </c>
      <c r="N741" s="7">
        <f t="shared" si="347"/>
        <v>0</v>
      </c>
      <c r="O741" s="7">
        <f t="shared" si="348"/>
        <v>0</v>
      </c>
      <c r="P741" s="7">
        <f t="shared" si="367"/>
        <v>0</v>
      </c>
      <c r="Q741" s="7" t="e">
        <f t="shared" si="349"/>
        <v>#N/A</v>
      </c>
      <c r="R741" s="7">
        <f t="shared" si="361"/>
        <v>-273</v>
      </c>
      <c r="S741" s="7" t="e">
        <f t="shared" si="339"/>
        <v>#N/A</v>
      </c>
      <c r="T741" s="7">
        <f t="shared" si="340"/>
        <v>187.25017477321433</v>
      </c>
      <c r="U741" s="7" t="e">
        <f t="shared" si="341"/>
        <v>#N/A</v>
      </c>
      <c r="V741" s="7" t="e">
        <f t="shared" si="356"/>
        <v>#N/A</v>
      </c>
      <c r="W741" s="7" t="e">
        <f t="shared" si="357"/>
        <v>#N/A</v>
      </c>
      <c r="X741" s="7" t="e">
        <f t="shared" si="342"/>
        <v>#N/A</v>
      </c>
      <c r="Y741" s="7" t="e">
        <f t="shared" si="343"/>
        <v>#N/A</v>
      </c>
      <c r="Z741" s="7" t="e">
        <f t="shared" si="344"/>
        <v>#N/A</v>
      </c>
      <c r="AA741" s="7" t="e">
        <f t="shared" si="345"/>
        <v>#N/A</v>
      </c>
      <c r="AB741" s="7">
        <f t="shared" si="358"/>
        <v>374.50034954642865</v>
      </c>
      <c r="AC741" s="7">
        <f t="shared" si="360"/>
        <v>1.0045966625032487</v>
      </c>
      <c r="AD741" s="7" t="e">
        <f t="shared" si="359"/>
        <v>#N/A</v>
      </c>
      <c r="AG741" s="7" t="e">
        <f t="shared" si="350"/>
        <v>#N/A</v>
      </c>
      <c r="AH741" s="7">
        <f t="shared" si="351"/>
        <v>187.25017477321433</v>
      </c>
      <c r="AI741" s="7" t="e">
        <f t="shared" si="352"/>
        <v>#N/A</v>
      </c>
      <c r="AJ741" s="7">
        <f t="shared" si="353"/>
        <v>187.25017477321433</v>
      </c>
      <c r="AK741" s="7" t="e">
        <v>#N/A</v>
      </c>
      <c r="AL741" s="7">
        <v>185.90335932102971</v>
      </c>
      <c r="AN741" s="7" t="e">
        <f t="shared" si="354"/>
        <v>#N/A</v>
      </c>
      <c r="AO741" s="7" t="e">
        <f t="shared" si="355"/>
        <v>#N/A</v>
      </c>
      <c r="AP741" s="7" t="e">
        <v>#N/A</v>
      </c>
      <c r="AQ741" s="7" t="e">
        <v>#N/A</v>
      </c>
    </row>
    <row r="742" spans="1:43" outlineLevel="1">
      <c r="A742" s="95">
        <v>-272</v>
      </c>
      <c r="B742" s="8">
        <f t="shared" si="362"/>
        <v>2602549.9907758366</v>
      </c>
      <c r="C742" s="9">
        <f t="shared" si="346"/>
        <v>18878.082316818254</v>
      </c>
      <c r="D742" s="9">
        <f t="shared" si="363"/>
        <v>187.34571322465075</v>
      </c>
      <c r="E742" s="9">
        <f t="shared" si="364"/>
        <v>196.27629674095792</v>
      </c>
      <c r="F742" s="6">
        <f t="shared" si="333"/>
        <v>0</v>
      </c>
      <c r="G742" s="7">
        <f t="shared" si="334"/>
        <v>0</v>
      </c>
      <c r="H742" s="7">
        <f t="shared" si="365"/>
        <v>1</v>
      </c>
      <c r="I742" s="7">
        <f t="shared" si="366"/>
        <v>0</v>
      </c>
      <c r="J742" s="7">
        <f t="shared" si="335"/>
        <v>1</v>
      </c>
      <c r="K742" s="7">
        <f t="shared" si="336"/>
        <v>1</v>
      </c>
      <c r="L742" s="7">
        <f t="shared" si="337"/>
        <v>1</v>
      </c>
      <c r="M742" s="7">
        <f t="shared" si="338"/>
        <v>1</v>
      </c>
      <c r="N742" s="7">
        <f t="shared" si="347"/>
        <v>0</v>
      </c>
      <c r="O742" s="7">
        <f t="shared" si="348"/>
        <v>0</v>
      </c>
      <c r="P742" s="7">
        <f t="shared" si="367"/>
        <v>0</v>
      </c>
      <c r="Q742" s="7" t="e">
        <f t="shared" si="349"/>
        <v>#N/A</v>
      </c>
      <c r="R742" s="7">
        <f t="shared" si="361"/>
        <v>-272</v>
      </c>
      <c r="S742" s="7" t="e">
        <f t="shared" si="339"/>
        <v>#N/A</v>
      </c>
      <c r="T742" s="7">
        <f t="shared" si="340"/>
        <v>187.34571322465075</v>
      </c>
      <c r="U742" s="7" t="e">
        <f t="shared" si="341"/>
        <v>#N/A</v>
      </c>
      <c r="V742" s="7" t="e">
        <f t="shared" si="356"/>
        <v>#N/A</v>
      </c>
      <c r="W742" s="7" t="e">
        <f t="shared" si="357"/>
        <v>#N/A</v>
      </c>
      <c r="X742" s="7" t="e">
        <f t="shared" si="342"/>
        <v>#N/A</v>
      </c>
      <c r="Y742" s="7" t="e">
        <f t="shared" si="343"/>
        <v>#N/A</v>
      </c>
      <c r="Z742" s="7">
        <f t="shared" si="344"/>
        <v>178.68941714587697</v>
      </c>
      <c r="AA742" s="7" t="e">
        <f t="shared" si="345"/>
        <v>#N/A</v>
      </c>
      <c r="AB742" s="7">
        <f t="shared" si="358"/>
        <v>374.6914264493015</v>
      </c>
      <c r="AC742" s="7">
        <f t="shared" si="360"/>
        <v>1.0045534309845694</v>
      </c>
      <c r="AD742" s="7" t="e">
        <f t="shared" si="359"/>
        <v>#N/A</v>
      </c>
      <c r="AG742" s="7" t="e">
        <f t="shared" si="350"/>
        <v>#N/A</v>
      </c>
      <c r="AH742" s="7">
        <f t="shared" si="351"/>
        <v>187.34571322465075</v>
      </c>
      <c r="AI742" s="7" t="e">
        <f t="shared" si="352"/>
        <v>#N/A</v>
      </c>
      <c r="AJ742" s="7">
        <f t="shared" si="353"/>
        <v>187.34571322465075</v>
      </c>
      <c r="AK742" s="7" t="e">
        <v>#N/A</v>
      </c>
      <c r="AL742" s="7">
        <v>186.00057850385565</v>
      </c>
      <c r="AN742" s="7" t="e">
        <f t="shared" si="354"/>
        <v>#N/A</v>
      </c>
      <c r="AO742" s="7" t="e">
        <f t="shared" si="355"/>
        <v>#N/A</v>
      </c>
      <c r="AP742" s="7" t="e">
        <v>#N/A</v>
      </c>
      <c r="AQ742" s="7" t="e">
        <v>#N/A</v>
      </c>
    </row>
    <row r="743" spans="1:43" outlineLevel="1">
      <c r="A743" s="95">
        <v>-271</v>
      </c>
      <c r="B743" s="8">
        <f t="shared" si="362"/>
        <v>2627088.7771377563</v>
      </c>
      <c r="C743" s="9">
        <f t="shared" si="346"/>
        <v>19072.503680635513</v>
      </c>
      <c r="D743" s="9">
        <f t="shared" si="363"/>
        <v>187.44078596747241</v>
      </c>
      <c r="E743" s="9">
        <f t="shared" si="364"/>
        <v>196.26965782002756</v>
      </c>
      <c r="F743" s="6">
        <f t="shared" si="333"/>
        <v>0</v>
      </c>
      <c r="G743" s="7">
        <f t="shared" si="334"/>
        <v>0</v>
      </c>
      <c r="H743" s="7">
        <f t="shared" si="365"/>
        <v>1</v>
      </c>
      <c r="I743" s="7">
        <f t="shared" si="366"/>
        <v>0</v>
      </c>
      <c r="J743" s="7">
        <f t="shared" si="335"/>
        <v>1</v>
      </c>
      <c r="K743" s="7">
        <f t="shared" si="336"/>
        <v>1</v>
      </c>
      <c r="L743" s="7">
        <f t="shared" si="337"/>
        <v>1</v>
      </c>
      <c r="M743" s="7">
        <f t="shared" si="338"/>
        <v>1</v>
      </c>
      <c r="N743" s="7">
        <f t="shared" si="347"/>
        <v>0</v>
      </c>
      <c r="O743" s="7">
        <f t="shared" si="348"/>
        <v>0</v>
      </c>
      <c r="P743" s="7">
        <f t="shared" si="367"/>
        <v>0</v>
      </c>
      <c r="Q743" s="7" t="e">
        <f t="shared" si="349"/>
        <v>#N/A</v>
      </c>
      <c r="R743" s="7">
        <f t="shared" si="361"/>
        <v>-271</v>
      </c>
      <c r="S743" s="7" t="e">
        <f t="shared" si="339"/>
        <v>#N/A</v>
      </c>
      <c r="T743" s="7">
        <f t="shared" si="340"/>
        <v>187.44078596747241</v>
      </c>
      <c r="U743" s="7" t="e">
        <f t="shared" si="341"/>
        <v>#N/A</v>
      </c>
      <c r="V743" s="7" t="e">
        <f t="shared" si="356"/>
        <v>#N/A</v>
      </c>
      <c r="W743" s="7" t="e">
        <f t="shared" si="357"/>
        <v>#N/A</v>
      </c>
      <c r="X743" s="7" t="e">
        <f t="shared" si="342"/>
        <v>#N/A</v>
      </c>
      <c r="Y743" s="7" t="e">
        <f t="shared" si="343"/>
        <v>#N/A</v>
      </c>
      <c r="Z743" s="7" t="e">
        <f t="shared" si="344"/>
        <v>#N/A</v>
      </c>
      <c r="AA743" s="7" t="e">
        <f t="shared" si="345"/>
        <v>#N/A</v>
      </c>
      <c r="AB743" s="7">
        <f t="shared" si="358"/>
        <v>374.88157193494482</v>
      </c>
      <c r="AC743" s="7">
        <f t="shared" si="360"/>
        <v>1.0045092465615399</v>
      </c>
      <c r="AD743" s="7" t="e">
        <f t="shared" si="359"/>
        <v>#N/A</v>
      </c>
      <c r="AG743" s="7" t="e">
        <f t="shared" si="350"/>
        <v>#N/A</v>
      </c>
      <c r="AH743" s="7">
        <f t="shared" si="351"/>
        <v>187.44078596747241</v>
      </c>
      <c r="AI743" s="7" t="e">
        <f t="shared" si="352"/>
        <v>#N/A</v>
      </c>
      <c r="AJ743" s="7">
        <f t="shared" si="353"/>
        <v>187.44078596747241</v>
      </c>
      <c r="AK743" s="7" t="e">
        <v>#N/A</v>
      </c>
      <c r="AL743" s="7">
        <v>186.09748277006088</v>
      </c>
      <c r="AN743" s="7" t="e">
        <f t="shared" si="354"/>
        <v>#N/A</v>
      </c>
      <c r="AO743" s="7" t="e">
        <f t="shared" si="355"/>
        <v>#N/A</v>
      </c>
      <c r="AP743" s="7" t="e">
        <v>#N/A</v>
      </c>
      <c r="AQ743" s="7" t="e">
        <v>#N/A</v>
      </c>
    </row>
    <row r="744" spans="1:43" outlineLevel="1">
      <c r="A744" s="95">
        <v>-270</v>
      </c>
      <c r="B744" s="8">
        <f t="shared" si="362"/>
        <v>2651780.9006311535</v>
      </c>
      <c r="C744" s="9">
        <f t="shared" si="346"/>
        <v>19268.267504616553</v>
      </c>
      <c r="D744" s="9">
        <f t="shared" si="363"/>
        <v>187.53538075941293</v>
      </c>
      <c r="E744" s="9">
        <f t="shared" si="364"/>
        <v>196.26339508898749</v>
      </c>
      <c r="F744" s="6">
        <f t="shared" si="333"/>
        <v>0</v>
      </c>
      <c r="G744" s="7">
        <f t="shared" si="334"/>
        <v>0</v>
      </c>
      <c r="H744" s="7">
        <f t="shared" si="365"/>
        <v>1</v>
      </c>
      <c r="I744" s="7">
        <f t="shared" si="366"/>
        <v>0</v>
      </c>
      <c r="J744" s="7">
        <f t="shared" si="335"/>
        <v>1</v>
      </c>
      <c r="K744" s="7">
        <f t="shared" si="336"/>
        <v>1</v>
      </c>
      <c r="L744" s="7">
        <f t="shared" si="337"/>
        <v>1</v>
      </c>
      <c r="M744" s="7">
        <f t="shared" si="338"/>
        <v>1</v>
      </c>
      <c r="N744" s="7">
        <f t="shared" si="347"/>
        <v>0</v>
      </c>
      <c r="O744" s="7">
        <f t="shared" si="348"/>
        <v>0</v>
      </c>
      <c r="P744" s="7">
        <f t="shared" si="367"/>
        <v>0</v>
      </c>
      <c r="Q744" s="7" t="e">
        <f t="shared" si="349"/>
        <v>#N/A</v>
      </c>
      <c r="R744" s="7">
        <f t="shared" si="361"/>
        <v>-270</v>
      </c>
      <c r="S744" s="7" t="e">
        <f t="shared" si="339"/>
        <v>#N/A</v>
      </c>
      <c r="T744" s="7">
        <f t="shared" si="340"/>
        <v>187.53538075941293</v>
      </c>
      <c r="U744" s="7" t="e">
        <f t="shared" si="341"/>
        <v>#N/A</v>
      </c>
      <c r="V744" s="7" t="e">
        <f t="shared" si="356"/>
        <v>#N/A</v>
      </c>
      <c r="W744" s="7" t="e">
        <f t="shared" si="357"/>
        <v>#N/A</v>
      </c>
      <c r="X744" s="7" t="e">
        <f t="shared" si="342"/>
        <v>#N/A</v>
      </c>
      <c r="Y744" s="7" t="e">
        <f t="shared" si="343"/>
        <v>#N/A</v>
      </c>
      <c r="Z744" s="7" t="e">
        <f t="shared" si="344"/>
        <v>#N/A</v>
      </c>
      <c r="AA744" s="7" t="e">
        <f t="shared" si="345"/>
        <v>#N/A</v>
      </c>
      <c r="AB744" s="7">
        <f t="shared" si="358"/>
        <v>375.07076151882586</v>
      </c>
      <c r="AC744" s="7">
        <f t="shared" si="360"/>
        <v>1.0044641231334601</v>
      </c>
      <c r="AD744" s="7" t="e">
        <f t="shared" si="359"/>
        <v>#N/A</v>
      </c>
      <c r="AG744" s="7" t="e">
        <f t="shared" si="350"/>
        <v>#N/A</v>
      </c>
      <c r="AH744" s="7">
        <f t="shared" si="351"/>
        <v>187.53538075941293</v>
      </c>
      <c r="AI744" s="7" t="e">
        <f t="shared" si="352"/>
        <v>#N/A</v>
      </c>
      <c r="AJ744" s="7">
        <f t="shared" si="353"/>
        <v>187.53538075941293</v>
      </c>
      <c r="AK744" s="7" t="e">
        <v>#N/A</v>
      </c>
      <c r="AL744" s="7">
        <v>186.19407010243856</v>
      </c>
      <c r="AN744" s="7" t="e">
        <f t="shared" si="354"/>
        <v>#N/A</v>
      </c>
      <c r="AO744" s="7" t="e">
        <f t="shared" si="355"/>
        <v>#N/A</v>
      </c>
      <c r="AP744" s="7" t="e">
        <v>#N/A</v>
      </c>
      <c r="AQ744" s="7" t="e">
        <v>#N/A</v>
      </c>
    </row>
    <row r="745" spans="1:43" outlineLevel="1">
      <c r="A745" s="95">
        <v>-269</v>
      </c>
      <c r="B745" s="8">
        <f t="shared" si="362"/>
        <v>2676628.2580334567</v>
      </c>
      <c r="C745" s="9">
        <f t="shared" si="346"/>
        <v>19465.378662478379</v>
      </c>
      <c r="D745" s="9">
        <f t="shared" si="363"/>
        <v>187.62953158146851</v>
      </c>
      <c r="E745" s="9">
        <f t="shared" si="364"/>
        <v>196.2575059711948</v>
      </c>
      <c r="F745" s="6">
        <f t="shared" si="333"/>
        <v>0</v>
      </c>
      <c r="G745" s="7">
        <f t="shared" si="334"/>
        <v>0</v>
      </c>
      <c r="H745" s="7">
        <f t="shared" si="365"/>
        <v>1</v>
      </c>
      <c r="I745" s="7">
        <f t="shared" si="366"/>
        <v>0</v>
      </c>
      <c r="J745" s="7">
        <f t="shared" si="335"/>
        <v>1</v>
      </c>
      <c r="K745" s="7">
        <f t="shared" si="336"/>
        <v>1</v>
      </c>
      <c r="L745" s="7">
        <f t="shared" si="337"/>
        <v>1</v>
      </c>
      <c r="M745" s="7">
        <f t="shared" si="338"/>
        <v>1</v>
      </c>
      <c r="N745" s="7">
        <f t="shared" si="347"/>
        <v>0</v>
      </c>
      <c r="O745" s="7">
        <f t="shared" si="348"/>
        <v>0</v>
      </c>
      <c r="P745" s="7">
        <f t="shared" si="367"/>
        <v>0</v>
      </c>
      <c r="Q745" s="7" t="e">
        <f t="shared" si="349"/>
        <v>#N/A</v>
      </c>
      <c r="R745" s="7">
        <f t="shared" si="361"/>
        <v>-269</v>
      </c>
      <c r="S745" s="7" t="e">
        <f t="shared" si="339"/>
        <v>#N/A</v>
      </c>
      <c r="T745" s="7">
        <f t="shared" si="340"/>
        <v>187.62953158146851</v>
      </c>
      <c r="U745" s="7" t="e">
        <f t="shared" si="341"/>
        <v>#N/A</v>
      </c>
      <c r="V745" s="7" t="e">
        <f t="shared" si="356"/>
        <v>#N/A</v>
      </c>
      <c r="W745" s="7" t="e">
        <f t="shared" si="357"/>
        <v>#N/A</v>
      </c>
      <c r="X745" s="7" t="e">
        <f t="shared" si="342"/>
        <v>#N/A</v>
      </c>
      <c r="Y745" s="7" t="e">
        <f t="shared" si="343"/>
        <v>#N/A</v>
      </c>
      <c r="Z745" s="7" t="e">
        <f t="shared" si="344"/>
        <v>#N/A</v>
      </c>
      <c r="AA745" s="7" t="e">
        <f t="shared" si="345"/>
        <v>#N/A</v>
      </c>
      <c r="AB745" s="7">
        <f t="shared" si="358"/>
        <v>375.25906316293703</v>
      </c>
      <c r="AC745" s="7">
        <f t="shared" si="360"/>
        <v>1.0044224097926837</v>
      </c>
      <c r="AD745" s="7" t="e">
        <f t="shared" si="359"/>
        <v>#N/A</v>
      </c>
      <c r="AG745" s="7" t="e">
        <f t="shared" si="350"/>
        <v>#N/A</v>
      </c>
      <c r="AH745" s="7">
        <f t="shared" si="351"/>
        <v>187.62953158146851</v>
      </c>
      <c r="AI745" s="7" t="e">
        <f t="shared" si="352"/>
        <v>#N/A</v>
      </c>
      <c r="AJ745" s="7">
        <f t="shared" si="353"/>
        <v>187.62953158146851</v>
      </c>
      <c r="AK745" s="7" t="e">
        <v>#N/A</v>
      </c>
      <c r="AL745" s="7">
        <v>186.29035095870495</v>
      </c>
      <c r="AN745" s="7" t="e">
        <f t="shared" si="354"/>
        <v>#N/A</v>
      </c>
      <c r="AO745" s="7" t="e">
        <f t="shared" si="355"/>
        <v>#N/A</v>
      </c>
      <c r="AP745" s="7" t="e">
        <v>#N/A</v>
      </c>
      <c r="AQ745" s="7" t="e">
        <v>#N/A</v>
      </c>
    </row>
    <row r="746" spans="1:43" outlineLevel="1">
      <c r="A746" s="95">
        <v>-268</v>
      </c>
      <c r="B746" s="8">
        <f t="shared" si="362"/>
        <v>2701629.4361777231</v>
      </c>
      <c r="C746" s="9">
        <f t="shared" si="346"/>
        <v>19663.848231668391</v>
      </c>
      <c r="D746" s="9">
        <f t="shared" si="363"/>
        <v>187.72321077342912</v>
      </c>
      <c r="E746" s="9">
        <f t="shared" si="364"/>
        <v>196.25198789000623</v>
      </c>
      <c r="F746" s="6">
        <f t="shared" si="333"/>
        <v>0</v>
      </c>
      <c r="G746" s="7">
        <f t="shared" si="334"/>
        <v>0</v>
      </c>
      <c r="H746" s="7">
        <f t="shared" si="365"/>
        <v>1</v>
      </c>
      <c r="I746" s="7">
        <f t="shared" si="366"/>
        <v>0</v>
      </c>
      <c r="J746" s="7">
        <f t="shared" si="335"/>
        <v>1</v>
      </c>
      <c r="K746" s="7">
        <f t="shared" si="336"/>
        <v>1</v>
      </c>
      <c r="L746" s="7">
        <f t="shared" si="337"/>
        <v>1</v>
      </c>
      <c r="M746" s="7">
        <f t="shared" si="338"/>
        <v>1</v>
      </c>
      <c r="N746" s="7">
        <f t="shared" si="347"/>
        <v>0</v>
      </c>
      <c r="O746" s="7">
        <f t="shared" si="348"/>
        <v>0</v>
      </c>
      <c r="P746" s="7">
        <f t="shared" si="367"/>
        <v>0</v>
      </c>
      <c r="Q746" s="7" t="e">
        <f t="shared" si="349"/>
        <v>#N/A</v>
      </c>
      <c r="R746" s="7">
        <f t="shared" si="361"/>
        <v>-268</v>
      </c>
      <c r="S746" s="7" t="e">
        <f t="shared" si="339"/>
        <v>#N/A</v>
      </c>
      <c r="T746" s="7">
        <f t="shared" si="340"/>
        <v>187.72321077342912</v>
      </c>
      <c r="U746" s="7" t="e">
        <f t="shared" si="341"/>
        <v>#N/A</v>
      </c>
      <c r="V746" s="7" t="e">
        <f t="shared" si="356"/>
        <v>#N/A</v>
      </c>
      <c r="W746" s="7" t="e">
        <f t="shared" si="357"/>
        <v>#N/A</v>
      </c>
      <c r="X746" s="7" t="e">
        <f t="shared" si="342"/>
        <v>#N/A</v>
      </c>
      <c r="Y746" s="7" t="e">
        <f t="shared" si="343"/>
        <v>#N/A</v>
      </c>
      <c r="Z746" s="7" t="e">
        <f t="shared" si="344"/>
        <v>#N/A</v>
      </c>
      <c r="AA746" s="7" t="e">
        <f t="shared" si="345"/>
        <v>#N/A</v>
      </c>
      <c r="AB746" s="7">
        <f t="shared" si="358"/>
        <v>375.44642154685823</v>
      </c>
      <c r="AC746" s="7">
        <f t="shared" si="360"/>
        <v>1.004378310700899</v>
      </c>
      <c r="AD746" s="7" t="e">
        <f t="shared" si="359"/>
        <v>#N/A</v>
      </c>
      <c r="AG746" s="7" t="e">
        <f t="shared" si="350"/>
        <v>#N/A</v>
      </c>
      <c r="AH746" s="7">
        <f t="shared" si="351"/>
        <v>187.72321077342912</v>
      </c>
      <c r="AI746" s="7" t="e">
        <f t="shared" si="352"/>
        <v>#N/A</v>
      </c>
      <c r="AJ746" s="7">
        <f t="shared" si="353"/>
        <v>187.72321077342912</v>
      </c>
      <c r="AK746" s="7" t="e">
        <v>#N/A</v>
      </c>
      <c r="AL746" s="7">
        <v>186.38632332522042</v>
      </c>
      <c r="AN746" s="7" t="e">
        <f t="shared" si="354"/>
        <v>#N/A</v>
      </c>
      <c r="AO746" s="7" t="e">
        <f t="shared" si="355"/>
        <v>#N/A</v>
      </c>
      <c r="AP746" s="7" t="e">
        <v>#N/A</v>
      </c>
      <c r="AQ746" s="7" t="e">
        <v>#N/A</v>
      </c>
    </row>
    <row r="747" spans="1:43" outlineLevel="1">
      <c r="A747" s="95">
        <v>-267</v>
      </c>
      <c r="B747" s="8">
        <f t="shared" si="362"/>
        <v>2726786.821105754</v>
      </c>
      <c r="C747" s="9">
        <f t="shared" si="346"/>
        <v>19863.667748530657</v>
      </c>
      <c r="D747" s="9">
        <f t="shared" si="363"/>
        <v>187.81645234717965</v>
      </c>
      <c r="E747" s="9">
        <f t="shared" si="364"/>
        <v>196.24683826877882</v>
      </c>
      <c r="F747" s="6">
        <f t="shared" si="333"/>
        <v>0</v>
      </c>
      <c r="G747" s="7">
        <f t="shared" si="334"/>
        <v>0</v>
      </c>
      <c r="H747" s="7">
        <f t="shared" si="365"/>
        <v>1</v>
      </c>
      <c r="I747" s="7">
        <f t="shared" si="366"/>
        <v>0</v>
      </c>
      <c r="J747" s="7">
        <f t="shared" si="335"/>
        <v>1</v>
      </c>
      <c r="K747" s="7">
        <f t="shared" si="336"/>
        <v>1</v>
      </c>
      <c r="L747" s="7">
        <f t="shared" si="337"/>
        <v>1</v>
      </c>
      <c r="M747" s="7">
        <f t="shared" si="338"/>
        <v>1</v>
      </c>
      <c r="N747" s="7">
        <f t="shared" si="347"/>
        <v>0</v>
      </c>
      <c r="O747" s="7">
        <f t="shared" si="348"/>
        <v>0</v>
      </c>
      <c r="P747" s="7">
        <f t="shared" si="367"/>
        <v>0</v>
      </c>
      <c r="Q747" s="7" t="e">
        <f t="shared" si="349"/>
        <v>#N/A</v>
      </c>
      <c r="R747" s="7">
        <f t="shared" si="361"/>
        <v>-267</v>
      </c>
      <c r="S747" s="7" t="e">
        <f t="shared" si="339"/>
        <v>#N/A</v>
      </c>
      <c r="T747" s="7">
        <f t="shared" si="340"/>
        <v>187.81645234717965</v>
      </c>
      <c r="U747" s="7" t="e">
        <f t="shared" si="341"/>
        <v>#N/A</v>
      </c>
      <c r="V747" s="7" t="e">
        <f t="shared" si="356"/>
        <v>#N/A</v>
      </c>
      <c r="W747" s="7" t="e">
        <f t="shared" si="357"/>
        <v>#N/A</v>
      </c>
      <c r="X747" s="7" t="e">
        <f t="shared" si="342"/>
        <v>#N/A</v>
      </c>
      <c r="Y747" s="7" t="e">
        <f t="shared" si="343"/>
        <v>#N/A</v>
      </c>
      <c r="Z747" s="7" t="e">
        <f t="shared" si="344"/>
        <v>#N/A</v>
      </c>
      <c r="AA747" s="7" t="e">
        <f t="shared" si="345"/>
        <v>#N/A</v>
      </c>
      <c r="AB747" s="7">
        <f t="shared" si="358"/>
        <v>375.6329046943593</v>
      </c>
      <c r="AC747" s="7">
        <f t="shared" si="360"/>
        <v>1.0043375882020327</v>
      </c>
      <c r="AD747" s="7" t="e">
        <f t="shared" si="359"/>
        <v>#N/A</v>
      </c>
      <c r="AG747" s="7" t="e">
        <f t="shared" si="350"/>
        <v>#N/A</v>
      </c>
      <c r="AH747" s="7">
        <f t="shared" si="351"/>
        <v>187.81645234717965</v>
      </c>
      <c r="AI747" s="7" t="e">
        <f t="shared" si="352"/>
        <v>#N/A</v>
      </c>
      <c r="AJ747" s="7">
        <f t="shared" si="353"/>
        <v>187.81645234717965</v>
      </c>
      <c r="AK747" s="7" t="e">
        <v>#N/A</v>
      </c>
      <c r="AL747" s="7">
        <v>186.48198517422372</v>
      </c>
      <c r="AN747" s="7" t="e">
        <f t="shared" si="354"/>
        <v>#N/A</v>
      </c>
      <c r="AO747" s="7" t="e">
        <f t="shared" si="355"/>
        <v>#N/A</v>
      </c>
      <c r="AP747" s="7" t="e">
        <v>#N/A</v>
      </c>
      <c r="AQ747" s="7" t="e">
        <v>#N/A</v>
      </c>
    </row>
    <row r="748" spans="1:43" outlineLevel="1">
      <c r="A748" s="95">
        <v>-266</v>
      </c>
      <c r="B748" s="8">
        <f t="shared" si="362"/>
        <v>2752098.9759979248</v>
      </c>
      <c r="C748" s="9">
        <f t="shared" si="346"/>
        <v>20064.848244021145</v>
      </c>
      <c r="D748" s="9">
        <f t="shared" si="363"/>
        <v>187.90923633228331</v>
      </c>
      <c r="E748" s="9">
        <f t="shared" si="364"/>
        <v>196.24205453086941</v>
      </c>
      <c r="F748" s="6">
        <f t="shared" si="333"/>
        <v>0</v>
      </c>
      <c r="G748" s="7">
        <f t="shared" si="334"/>
        <v>0</v>
      </c>
      <c r="H748" s="7">
        <f t="shared" si="365"/>
        <v>1</v>
      </c>
      <c r="I748" s="7">
        <f t="shared" si="366"/>
        <v>0</v>
      </c>
      <c r="J748" s="7">
        <f t="shared" si="335"/>
        <v>1</v>
      </c>
      <c r="K748" s="7">
        <f t="shared" si="336"/>
        <v>1</v>
      </c>
      <c r="L748" s="7">
        <f t="shared" si="337"/>
        <v>1</v>
      </c>
      <c r="M748" s="7">
        <f t="shared" si="338"/>
        <v>1</v>
      </c>
      <c r="N748" s="7">
        <f t="shared" si="347"/>
        <v>0</v>
      </c>
      <c r="O748" s="7">
        <f t="shared" si="348"/>
        <v>0</v>
      </c>
      <c r="P748" s="7">
        <f t="shared" si="367"/>
        <v>0</v>
      </c>
      <c r="Q748" s="7" t="e">
        <f t="shared" si="349"/>
        <v>#N/A</v>
      </c>
      <c r="R748" s="7">
        <f t="shared" si="361"/>
        <v>-266</v>
      </c>
      <c r="S748" s="7" t="e">
        <f t="shared" si="339"/>
        <v>#N/A</v>
      </c>
      <c r="T748" s="7">
        <f t="shared" si="340"/>
        <v>187.90923633228331</v>
      </c>
      <c r="U748" s="7" t="e">
        <f t="shared" si="341"/>
        <v>#N/A</v>
      </c>
      <c r="V748" s="7" t="e">
        <f t="shared" si="356"/>
        <v>#N/A</v>
      </c>
      <c r="W748" s="7" t="e">
        <f t="shared" si="357"/>
        <v>#N/A</v>
      </c>
      <c r="X748" s="7" t="e">
        <f t="shared" si="342"/>
        <v>#N/A</v>
      </c>
      <c r="Y748" s="7" t="e">
        <f t="shared" si="343"/>
        <v>#N/A</v>
      </c>
      <c r="Z748" s="7" t="e">
        <f t="shared" si="344"/>
        <v>#N/A</v>
      </c>
      <c r="AA748" s="7" t="e">
        <f t="shared" si="345"/>
        <v>#N/A</v>
      </c>
      <c r="AB748" s="7">
        <f t="shared" si="358"/>
        <v>375.81847266456663</v>
      </c>
      <c r="AC748" s="7">
        <f t="shared" si="360"/>
        <v>1.0042952095333908</v>
      </c>
      <c r="AD748" s="7" t="e">
        <f t="shared" si="359"/>
        <v>#N/A</v>
      </c>
      <c r="AG748" s="7" t="e">
        <f t="shared" si="350"/>
        <v>#N/A</v>
      </c>
      <c r="AH748" s="7">
        <f t="shared" si="351"/>
        <v>187.90923633228331</v>
      </c>
      <c r="AI748" s="7" t="e">
        <f t="shared" si="352"/>
        <v>#N/A</v>
      </c>
      <c r="AJ748" s="7">
        <f t="shared" si="353"/>
        <v>187.90923633228331</v>
      </c>
      <c r="AK748" s="7" t="e">
        <v>#N/A</v>
      </c>
      <c r="AL748" s="7">
        <v>186.57734698461354</v>
      </c>
      <c r="AN748" s="7" t="e">
        <f t="shared" si="354"/>
        <v>#N/A</v>
      </c>
      <c r="AO748" s="7" t="e">
        <f t="shared" si="355"/>
        <v>#N/A</v>
      </c>
      <c r="AP748" s="7" t="e">
        <v>#N/A</v>
      </c>
      <c r="AQ748" s="7" t="e">
        <v>#N/A</v>
      </c>
    </row>
    <row r="749" spans="1:43" outlineLevel="1">
      <c r="A749" s="95">
        <v>-265</v>
      </c>
      <c r="B749" s="8">
        <f t="shared" si="362"/>
        <v>2777567.3373715794</v>
      </c>
      <c r="C749" s="9">
        <f t="shared" si="346"/>
        <v>20267.39459185685</v>
      </c>
      <c r="D749" s="9">
        <f t="shared" si="363"/>
        <v>188.00157360974168</v>
      </c>
      <c r="E749" s="9">
        <f t="shared" si="364"/>
        <v>196.23763409963496</v>
      </c>
      <c r="F749" s="6">
        <f t="shared" si="333"/>
        <v>0</v>
      </c>
      <c r="G749" s="7">
        <f t="shared" si="334"/>
        <v>0</v>
      </c>
      <c r="H749" s="7">
        <f t="shared" si="365"/>
        <v>1</v>
      </c>
      <c r="I749" s="7">
        <f t="shared" si="366"/>
        <v>0</v>
      </c>
      <c r="J749" s="7">
        <f t="shared" si="335"/>
        <v>1</v>
      </c>
      <c r="K749" s="7">
        <f t="shared" si="336"/>
        <v>1</v>
      </c>
      <c r="L749" s="7">
        <f t="shared" si="337"/>
        <v>1</v>
      </c>
      <c r="M749" s="7">
        <f t="shared" si="338"/>
        <v>1</v>
      </c>
      <c r="N749" s="7">
        <f t="shared" si="347"/>
        <v>0</v>
      </c>
      <c r="O749" s="7">
        <f t="shared" si="348"/>
        <v>0</v>
      </c>
      <c r="P749" s="7">
        <f t="shared" si="367"/>
        <v>0</v>
      </c>
      <c r="Q749" s="7" t="e">
        <f t="shared" si="349"/>
        <v>#N/A</v>
      </c>
      <c r="R749" s="7">
        <f t="shared" si="361"/>
        <v>-265</v>
      </c>
      <c r="S749" s="7" t="e">
        <f t="shared" si="339"/>
        <v>#N/A</v>
      </c>
      <c r="T749" s="7">
        <f t="shared" si="340"/>
        <v>188.00157360974168</v>
      </c>
      <c r="U749" s="7" t="e">
        <f t="shared" si="341"/>
        <v>#N/A</v>
      </c>
      <c r="V749" s="7" t="e">
        <f t="shared" si="356"/>
        <v>#N/A</v>
      </c>
      <c r="W749" s="7" t="e">
        <f t="shared" si="357"/>
        <v>#N/A</v>
      </c>
      <c r="X749" s="7" t="e">
        <f t="shared" si="342"/>
        <v>#N/A</v>
      </c>
      <c r="Y749" s="7" t="e">
        <f t="shared" si="343"/>
        <v>#N/A</v>
      </c>
      <c r="Z749" s="7" t="e">
        <f t="shared" si="344"/>
        <v>#N/A</v>
      </c>
      <c r="AA749" s="7" t="e">
        <f t="shared" si="345"/>
        <v>#N/A</v>
      </c>
      <c r="AB749" s="7">
        <f t="shared" si="358"/>
        <v>376.00314721948337</v>
      </c>
      <c r="AC749" s="7">
        <f t="shared" si="360"/>
        <v>1.0042540379846248</v>
      </c>
      <c r="AD749" s="7" t="e">
        <f t="shared" si="359"/>
        <v>#N/A</v>
      </c>
      <c r="AG749" s="7" t="e">
        <f t="shared" si="350"/>
        <v>#N/A</v>
      </c>
      <c r="AH749" s="7">
        <f t="shared" si="351"/>
        <v>188.00157360974168</v>
      </c>
      <c r="AI749" s="7" t="e">
        <f t="shared" si="352"/>
        <v>#N/A</v>
      </c>
      <c r="AJ749" s="7">
        <f t="shared" si="353"/>
        <v>188.00157360974168</v>
      </c>
      <c r="AK749" s="7" t="e">
        <v>#N/A</v>
      </c>
      <c r="AL749" s="7">
        <v>186.67240673212225</v>
      </c>
      <c r="AN749" s="7" t="e">
        <f t="shared" si="354"/>
        <v>#N/A</v>
      </c>
      <c r="AO749" s="7" t="e">
        <f t="shared" si="355"/>
        <v>#N/A</v>
      </c>
      <c r="AP749" s="7" t="e">
        <v>#N/A</v>
      </c>
      <c r="AQ749" s="7" t="e">
        <v>#N/A</v>
      </c>
    </row>
    <row r="750" spans="1:43" outlineLevel="1">
      <c r="A750" s="95">
        <v>-264</v>
      </c>
      <c r="B750" s="8">
        <f t="shared" si="362"/>
        <v>2803193.3658240098</v>
      </c>
      <c r="C750" s="9">
        <f t="shared" si="346"/>
        <v>20471.311299543828</v>
      </c>
      <c r="D750" s="9">
        <f t="shared" si="363"/>
        <v>188.09346734769673</v>
      </c>
      <c r="E750" s="9">
        <f t="shared" si="364"/>
        <v>196.23351336327622</v>
      </c>
      <c r="F750" s="6">
        <f t="shared" si="333"/>
        <v>0</v>
      </c>
      <c r="G750" s="7">
        <f t="shared" si="334"/>
        <v>0</v>
      </c>
      <c r="H750" s="7">
        <f t="shared" si="365"/>
        <v>1</v>
      </c>
      <c r="I750" s="7">
        <f t="shared" si="366"/>
        <v>0</v>
      </c>
      <c r="J750" s="7">
        <f t="shared" si="335"/>
        <v>1</v>
      </c>
      <c r="K750" s="7">
        <f t="shared" si="336"/>
        <v>1</v>
      </c>
      <c r="L750" s="7">
        <f t="shared" si="337"/>
        <v>1</v>
      </c>
      <c r="M750" s="7">
        <f t="shared" si="338"/>
        <v>1</v>
      </c>
      <c r="N750" s="7">
        <f t="shared" si="347"/>
        <v>0</v>
      </c>
      <c r="O750" s="7">
        <f t="shared" si="348"/>
        <v>0</v>
      </c>
      <c r="P750" s="7">
        <f t="shared" si="367"/>
        <v>0</v>
      </c>
      <c r="Q750" s="7" t="e">
        <f t="shared" si="349"/>
        <v>#N/A</v>
      </c>
      <c r="R750" s="7">
        <f t="shared" si="361"/>
        <v>-264</v>
      </c>
      <c r="S750" s="7" t="e">
        <f t="shared" si="339"/>
        <v>#N/A</v>
      </c>
      <c r="T750" s="7">
        <f t="shared" si="340"/>
        <v>188.09346734769673</v>
      </c>
      <c r="U750" s="7" t="e">
        <f t="shared" si="341"/>
        <v>#N/A</v>
      </c>
      <c r="V750" s="7" t="e">
        <f t="shared" si="356"/>
        <v>#N/A</v>
      </c>
      <c r="W750" s="7" t="e">
        <f t="shared" si="357"/>
        <v>#N/A</v>
      </c>
      <c r="X750" s="7" t="e">
        <f t="shared" si="342"/>
        <v>#N/A</v>
      </c>
      <c r="Y750" s="7" t="e">
        <f t="shared" si="343"/>
        <v>#N/A</v>
      </c>
      <c r="Z750" s="7" t="e">
        <f t="shared" si="344"/>
        <v>#N/A</v>
      </c>
      <c r="AA750" s="7" t="e">
        <f t="shared" si="345"/>
        <v>#N/A</v>
      </c>
      <c r="AB750" s="7">
        <f t="shared" si="358"/>
        <v>376.18693469539346</v>
      </c>
      <c r="AC750" s="7">
        <f t="shared" si="360"/>
        <v>1.0042133533643889</v>
      </c>
      <c r="AD750" s="7" t="e">
        <f t="shared" si="359"/>
        <v>#N/A</v>
      </c>
      <c r="AG750" s="7" t="e">
        <f t="shared" si="350"/>
        <v>#N/A</v>
      </c>
      <c r="AH750" s="7">
        <f t="shared" si="351"/>
        <v>188.09346734769673</v>
      </c>
      <c r="AI750" s="7" t="e">
        <f t="shared" si="352"/>
        <v>#N/A</v>
      </c>
      <c r="AJ750" s="7">
        <f t="shared" si="353"/>
        <v>188.09346734769673</v>
      </c>
      <c r="AK750" s="7" t="e">
        <v>#N/A</v>
      </c>
      <c r="AL750" s="7">
        <v>186.7671623786548</v>
      </c>
      <c r="AN750" s="7" t="e">
        <f t="shared" si="354"/>
        <v>#N/A</v>
      </c>
      <c r="AO750" s="7" t="e">
        <f t="shared" si="355"/>
        <v>#N/A</v>
      </c>
      <c r="AP750" s="7" t="e">
        <v>#N/A</v>
      </c>
      <c r="AQ750" s="7" t="e">
        <v>#N/A</v>
      </c>
    </row>
    <row r="751" spans="1:43" outlineLevel="1">
      <c r="A751" s="95">
        <v>-263</v>
      </c>
      <c r="B751" s="8">
        <f t="shared" si="362"/>
        <v>2828975.5880493443</v>
      </c>
      <c r="C751" s="9">
        <f t="shared" si="346"/>
        <v>20676.602996658457</v>
      </c>
      <c r="D751" s="9">
        <f t="shared" si="363"/>
        <v>188.18492071429048</v>
      </c>
      <c r="E751" s="9">
        <f t="shared" si="364"/>
        <v>196.2298118154624</v>
      </c>
      <c r="F751" s="6">
        <f t="shared" si="333"/>
        <v>0</v>
      </c>
      <c r="G751" s="7">
        <f t="shared" si="334"/>
        <v>0</v>
      </c>
      <c r="H751" s="7">
        <f t="shared" si="365"/>
        <v>1</v>
      </c>
      <c r="I751" s="7">
        <f t="shared" si="366"/>
        <v>0</v>
      </c>
      <c r="J751" s="7">
        <f t="shared" si="335"/>
        <v>1</v>
      </c>
      <c r="K751" s="7">
        <f t="shared" si="336"/>
        <v>1</v>
      </c>
      <c r="L751" s="7">
        <f t="shared" si="337"/>
        <v>1</v>
      </c>
      <c r="M751" s="7">
        <f t="shared" si="338"/>
        <v>1</v>
      </c>
      <c r="N751" s="7">
        <f t="shared" si="347"/>
        <v>0</v>
      </c>
      <c r="O751" s="7">
        <f t="shared" si="348"/>
        <v>0</v>
      </c>
      <c r="P751" s="7">
        <f t="shared" si="367"/>
        <v>0</v>
      </c>
      <c r="Q751" s="7" t="e">
        <f t="shared" si="349"/>
        <v>#N/A</v>
      </c>
      <c r="R751" s="7">
        <f t="shared" si="361"/>
        <v>-263</v>
      </c>
      <c r="S751" s="7" t="e">
        <f t="shared" si="339"/>
        <v>#N/A</v>
      </c>
      <c r="T751" s="7">
        <f t="shared" si="340"/>
        <v>188.18492071429048</v>
      </c>
      <c r="U751" s="7" t="e">
        <f t="shared" si="341"/>
        <v>#N/A</v>
      </c>
      <c r="V751" s="7" t="e">
        <f t="shared" si="356"/>
        <v>#N/A</v>
      </c>
      <c r="W751" s="7" t="e">
        <f t="shared" si="357"/>
        <v>#N/A</v>
      </c>
      <c r="X751" s="7" t="e">
        <f t="shared" si="342"/>
        <v>#N/A</v>
      </c>
      <c r="Y751" s="7" t="e">
        <f t="shared" si="343"/>
        <v>#N/A</v>
      </c>
      <c r="Z751" s="7" t="e">
        <f t="shared" si="344"/>
        <v>#N/A</v>
      </c>
      <c r="AA751" s="7" t="e">
        <f t="shared" si="345"/>
        <v>#N/A</v>
      </c>
      <c r="AB751" s="7">
        <f t="shared" si="358"/>
        <v>376.36984142858097</v>
      </c>
      <c r="AC751" s="7">
        <f t="shared" si="360"/>
        <v>1.0041731515338037</v>
      </c>
      <c r="AD751" s="7" t="e">
        <f t="shared" si="359"/>
        <v>#N/A</v>
      </c>
      <c r="AG751" s="7" t="e">
        <f t="shared" si="350"/>
        <v>#N/A</v>
      </c>
      <c r="AH751" s="7">
        <f t="shared" si="351"/>
        <v>188.18492071429048</v>
      </c>
      <c r="AI751" s="7" t="e">
        <f t="shared" si="352"/>
        <v>#N/A</v>
      </c>
      <c r="AJ751" s="7">
        <f t="shared" si="353"/>
        <v>188.18492071429048</v>
      </c>
      <c r="AK751" s="7" t="e">
        <v>#N/A</v>
      </c>
      <c r="AL751" s="7">
        <v>186.86162442385103</v>
      </c>
      <c r="AN751" s="7" t="e">
        <f t="shared" si="354"/>
        <v>#N/A</v>
      </c>
      <c r="AO751" s="7" t="e">
        <f t="shared" si="355"/>
        <v>#N/A</v>
      </c>
      <c r="AP751" s="7" t="e">
        <v>#N/A</v>
      </c>
      <c r="AQ751" s="7" t="e">
        <v>#N/A</v>
      </c>
    </row>
    <row r="752" spans="1:43" outlineLevel="1">
      <c r="A752" s="95">
        <v>-262</v>
      </c>
      <c r="B752" s="8">
        <f t="shared" si="362"/>
        <v>2854916.450411668</v>
      </c>
      <c r="C752" s="9">
        <f t="shared" si="346"/>
        <v>20883.274312777099</v>
      </c>
      <c r="D752" s="9">
        <f t="shared" si="363"/>
        <v>188.27593687766489</v>
      </c>
      <c r="E752" s="9">
        <f t="shared" si="364"/>
        <v>196.22646584439426</v>
      </c>
      <c r="F752" s="6">
        <f t="shared" si="333"/>
        <v>0</v>
      </c>
      <c r="G752" s="7">
        <f t="shared" si="334"/>
        <v>0</v>
      </c>
      <c r="H752" s="7">
        <f t="shared" si="365"/>
        <v>1</v>
      </c>
      <c r="I752" s="7">
        <f t="shared" si="366"/>
        <v>0</v>
      </c>
      <c r="J752" s="7">
        <f t="shared" si="335"/>
        <v>1</v>
      </c>
      <c r="K752" s="7">
        <f t="shared" si="336"/>
        <v>1</v>
      </c>
      <c r="L752" s="7">
        <f t="shared" si="337"/>
        <v>1</v>
      </c>
      <c r="M752" s="7">
        <f t="shared" si="338"/>
        <v>1</v>
      </c>
      <c r="N752" s="7">
        <f t="shared" si="347"/>
        <v>0</v>
      </c>
      <c r="O752" s="7">
        <f t="shared" si="348"/>
        <v>0</v>
      </c>
      <c r="P752" s="7">
        <f t="shared" si="367"/>
        <v>0</v>
      </c>
      <c r="Q752" s="7" t="e">
        <f t="shared" si="349"/>
        <v>#N/A</v>
      </c>
      <c r="R752" s="7">
        <f t="shared" si="361"/>
        <v>-262</v>
      </c>
      <c r="S752" s="7" t="e">
        <f t="shared" si="339"/>
        <v>#N/A</v>
      </c>
      <c r="T752" s="7">
        <f t="shared" si="340"/>
        <v>188.27593687766489</v>
      </c>
      <c r="U752" s="7" t="e">
        <f t="shared" si="341"/>
        <v>#N/A</v>
      </c>
      <c r="V752" s="7" t="e">
        <f t="shared" si="356"/>
        <v>#N/A</v>
      </c>
      <c r="W752" s="7" t="e">
        <f t="shared" si="357"/>
        <v>#N/A</v>
      </c>
      <c r="X752" s="7" t="e">
        <f t="shared" si="342"/>
        <v>#N/A</v>
      </c>
      <c r="Y752" s="7" t="e">
        <f t="shared" si="343"/>
        <v>#N/A</v>
      </c>
      <c r="Z752" s="7" t="e">
        <f t="shared" si="344"/>
        <v>#N/A</v>
      </c>
      <c r="AA752" s="7" t="e">
        <f t="shared" si="345"/>
        <v>#N/A</v>
      </c>
      <c r="AB752" s="7">
        <f t="shared" si="358"/>
        <v>376.55187375532978</v>
      </c>
      <c r="AC752" s="7">
        <f t="shared" si="360"/>
        <v>1.0041334283826011</v>
      </c>
      <c r="AD752" s="7" t="e">
        <f t="shared" si="359"/>
        <v>#N/A</v>
      </c>
      <c r="AG752" s="7" t="e">
        <f t="shared" si="350"/>
        <v>#N/A</v>
      </c>
      <c r="AH752" s="7">
        <f t="shared" si="351"/>
        <v>188.27593687766489</v>
      </c>
      <c r="AI752" s="7" t="e">
        <f t="shared" si="352"/>
        <v>#N/A</v>
      </c>
      <c r="AJ752" s="7">
        <f t="shared" si="353"/>
        <v>188.27593687766489</v>
      </c>
      <c r="AK752" s="7" t="e">
        <v>#N/A</v>
      </c>
      <c r="AL752" s="7">
        <v>186.95579083303596</v>
      </c>
      <c r="AN752" s="7" t="e">
        <f t="shared" si="354"/>
        <v>#N/A</v>
      </c>
      <c r="AO752" s="7" t="e">
        <f t="shared" si="355"/>
        <v>#N/A</v>
      </c>
      <c r="AP752" s="7" t="e">
        <v>#N/A</v>
      </c>
      <c r="AQ752" s="7" t="e">
        <v>#N/A</v>
      </c>
    </row>
    <row r="753" spans="1:43" outlineLevel="1">
      <c r="A753" s="95">
        <v>-261</v>
      </c>
      <c r="B753" s="8">
        <f t="shared" si="362"/>
        <v>2881014.4560739994</v>
      </c>
      <c r="C753" s="9">
        <f t="shared" si="346"/>
        <v>21091.329755405819</v>
      </c>
      <c r="D753" s="9">
        <f t="shared" si="363"/>
        <v>188.36651900596192</v>
      </c>
      <c r="E753" s="9">
        <f t="shared" si="364"/>
        <v>196.22347287342873</v>
      </c>
      <c r="F753" s="6">
        <f t="shared" si="333"/>
        <v>0</v>
      </c>
      <c r="G753" s="7">
        <f t="shared" si="334"/>
        <v>0</v>
      </c>
      <c r="H753" s="7">
        <f t="shared" si="365"/>
        <v>1</v>
      </c>
      <c r="I753" s="7">
        <f t="shared" si="366"/>
        <v>0</v>
      </c>
      <c r="J753" s="7">
        <f t="shared" si="335"/>
        <v>1</v>
      </c>
      <c r="K753" s="7">
        <f t="shared" si="336"/>
        <v>1</v>
      </c>
      <c r="L753" s="7">
        <f t="shared" si="337"/>
        <v>1</v>
      </c>
      <c r="M753" s="7">
        <f t="shared" si="338"/>
        <v>1</v>
      </c>
      <c r="N753" s="7">
        <f t="shared" si="347"/>
        <v>0</v>
      </c>
      <c r="O753" s="7">
        <f t="shared" si="348"/>
        <v>0</v>
      </c>
      <c r="P753" s="7">
        <f t="shared" si="367"/>
        <v>0</v>
      </c>
      <c r="Q753" s="7" t="e">
        <f t="shared" si="349"/>
        <v>#N/A</v>
      </c>
      <c r="R753" s="7">
        <f t="shared" si="361"/>
        <v>-261</v>
      </c>
      <c r="S753" s="7" t="e">
        <f t="shared" si="339"/>
        <v>#N/A</v>
      </c>
      <c r="T753" s="7">
        <f t="shared" si="340"/>
        <v>188.36651900596192</v>
      </c>
      <c r="U753" s="7" t="e">
        <f t="shared" si="341"/>
        <v>#N/A</v>
      </c>
      <c r="V753" s="7" t="e">
        <f t="shared" si="356"/>
        <v>#N/A</v>
      </c>
      <c r="W753" s="7" t="e">
        <f t="shared" si="357"/>
        <v>#N/A</v>
      </c>
      <c r="X753" s="7" t="e">
        <f t="shared" si="342"/>
        <v>#N/A</v>
      </c>
      <c r="Y753" s="7" t="e">
        <f t="shared" si="343"/>
        <v>#N/A</v>
      </c>
      <c r="Z753" s="7" t="e">
        <f t="shared" si="344"/>
        <v>#N/A</v>
      </c>
      <c r="AA753" s="7" t="e">
        <f t="shared" si="345"/>
        <v>#N/A</v>
      </c>
      <c r="AB753" s="7">
        <f t="shared" si="358"/>
        <v>376.73303801192384</v>
      </c>
      <c r="AC753" s="7">
        <f t="shared" si="360"/>
        <v>1.0040941798291729</v>
      </c>
      <c r="AD753" s="7" t="e">
        <f t="shared" si="359"/>
        <v>#N/A</v>
      </c>
      <c r="AG753" s="7" t="e">
        <f t="shared" si="350"/>
        <v>#N/A</v>
      </c>
      <c r="AH753" s="7">
        <f t="shared" si="351"/>
        <v>188.36651900596192</v>
      </c>
      <c r="AI753" s="7" t="e">
        <f t="shared" si="352"/>
        <v>#N/A</v>
      </c>
      <c r="AJ753" s="7">
        <f t="shared" si="353"/>
        <v>188.36651900596192</v>
      </c>
      <c r="AK753" s="7" t="e">
        <v>#N/A</v>
      </c>
      <c r="AL753" s="7">
        <v>187.0496557433041</v>
      </c>
      <c r="AN753" s="7" t="e">
        <f t="shared" si="354"/>
        <v>#N/A</v>
      </c>
      <c r="AO753" s="7" t="e">
        <f t="shared" si="355"/>
        <v>#N/A</v>
      </c>
      <c r="AP753" s="7" t="e">
        <v>#N/A</v>
      </c>
      <c r="AQ753" s="7" t="e">
        <v>#N/A</v>
      </c>
    </row>
    <row r="754" spans="1:43" outlineLevel="1">
      <c r="A754" s="95">
        <v>-260</v>
      </c>
      <c r="B754" s="8">
        <f t="shared" si="362"/>
        <v>2907271.0716385925</v>
      </c>
      <c r="C754" s="9">
        <f t="shared" si="346"/>
        <v>21300.77419826161</v>
      </c>
      <c r="D754" s="9">
        <f t="shared" si="363"/>
        <v>188.45667026732355</v>
      </c>
      <c r="E754" s="9">
        <f t="shared" si="364"/>
        <v>196.22083032592269</v>
      </c>
      <c r="F754" s="6">
        <f t="shared" ref="F754:F813" si="368">IF(A754&lt;=$A$93,1,0)*(A754&gt;=-$C$46/2)</f>
        <v>0</v>
      </c>
      <c r="G754" s="7">
        <f t="shared" ref="G754:G813" si="369">IF($C$52=1,IF(AND(A754&gt;=$A$94,A754&lt;=$A$96),1,0),IF(AND(A754&gt;=$A$94,A754&lt;=$A$96),1,0))</f>
        <v>0</v>
      </c>
      <c r="H754" s="7">
        <f t="shared" si="365"/>
        <v>1</v>
      </c>
      <c r="I754" s="7">
        <f t="shared" si="366"/>
        <v>0</v>
      </c>
      <c r="J754" s="7">
        <f t="shared" ref="J754:J813" si="370">IF(A754&gt;=$A$93+$C$78-IF($C$36="yes",$C$44,0),1,0)</f>
        <v>1</v>
      </c>
      <c r="K754" s="7">
        <f t="shared" ref="K754:K813" si="371">IF(A754&gt;=$A$93+$C$78+$C$75-IF($C$36="yes",$C$44,0),1,0)</f>
        <v>1</v>
      </c>
      <c r="L754" s="7">
        <f t="shared" ref="L754:L813" si="372">IF(A754&gt;=$A$93+$C$78+$C$76+$C$75-IF($C$36="yes",$C$44,0),1,0)</f>
        <v>1</v>
      </c>
      <c r="M754" s="7">
        <f t="shared" ref="M754:M813" si="373">IF(A754&gt;$A$93+$C$78+$C$76+2*$C$75-IF($C$36="yes",$C$44,0),1,0)</f>
        <v>1</v>
      </c>
      <c r="N754" s="7">
        <f t="shared" si="347"/>
        <v>0</v>
      </c>
      <c r="O754" s="7">
        <f t="shared" si="348"/>
        <v>0</v>
      </c>
      <c r="P754" s="7">
        <f t="shared" si="367"/>
        <v>0</v>
      </c>
      <c r="Q754" s="7" t="e">
        <f t="shared" si="349"/>
        <v>#N/A</v>
      </c>
      <c r="R754" s="7">
        <f t="shared" si="361"/>
        <v>-260</v>
      </c>
      <c r="S754" s="7" t="e">
        <f t="shared" ref="S754:S817" si="374">IF($B$22="Design",AG754,AK754)</f>
        <v>#N/A</v>
      </c>
      <c r="T754" s="7">
        <f t="shared" ref="T754:T817" si="375">IF($B$22="Design",AH754,AL754)</f>
        <v>188.45667026732355</v>
      </c>
      <c r="U754" s="7" t="e">
        <f t="shared" ref="U754:U813" si="376">IF($C$39="yes",IF(NOT(ISNA(VLOOKUP(A754,$A$91:$B$100,2,FALSE))),VLOOKUP(A754,$A$91:$B$100,2,FALSE),NA()),NA())</f>
        <v>#N/A</v>
      </c>
      <c r="V754" s="7" t="e">
        <f t="shared" si="356"/>
        <v>#N/A</v>
      </c>
      <c r="W754" s="7" t="e">
        <f t="shared" si="357"/>
        <v>#N/A</v>
      </c>
      <c r="X754" s="7" t="e">
        <f t="shared" ref="X754:X813" si="377">IF($C$38="yes",IF(NOT(ISNA(VLOOKUP(A754,$B$103:$C$105,1,FALSE))),VLOOKUP(A754,$B$103:$C$105,2,FALSE),NA()),NA())</f>
        <v>#N/A</v>
      </c>
      <c r="Y754" s="7" t="e">
        <f t="shared" ref="Y754:Y813" si="378">IF($C$38="yes",IF(NOT(ISNA(VLOOKUP(A754,$B$106:$C$108,1,FALSE))),VLOOKUP(A754,$B$106:$C$108,2,FALSE),NA()),NA())</f>
        <v>#N/A</v>
      </c>
      <c r="Z754" s="7" t="e">
        <f t="shared" ref="Z754:Z813" si="379">IF($C$38="yes",IF(NOT(ISNA(VLOOKUP(A754,$D$103:$E$108,1,FALSE))),VLOOKUP(A754,$D$103:$E$108,2,FALSE),NA()),NA())</f>
        <v>#N/A</v>
      </c>
      <c r="AA754" s="7" t="e">
        <f t="shared" ref="AA754:AA813" si="380">IF($C$38="yes",IF(NOT(ISNA(VLOOKUP(A754,$F$103:$G$108,1,FALSE))),VLOOKUP(A754,$F$103:$G$108,2,FALSE),NA()),NA())</f>
        <v>#N/A</v>
      </c>
      <c r="AB754" s="7">
        <f t="shared" si="358"/>
        <v>376.91334053464709</v>
      </c>
      <c r="AC754" s="7">
        <f t="shared" si="360"/>
        <v>1.0040554018205829</v>
      </c>
      <c r="AD754" s="7" t="e">
        <f t="shared" si="359"/>
        <v>#N/A</v>
      </c>
      <c r="AG754" s="7" t="e">
        <f t="shared" si="350"/>
        <v>#N/A</v>
      </c>
      <c r="AH754" s="7">
        <f t="shared" si="351"/>
        <v>188.45667026732355</v>
      </c>
      <c r="AI754" s="7" t="e">
        <f t="shared" si="352"/>
        <v>#N/A</v>
      </c>
      <c r="AJ754" s="7">
        <f t="shared" si="353"/>
        <v>188.45667026732355</v>
      </c>
      <c r="AK754" s="7" t="e">
        <v>#N/A</v>
      </c>
      <c r="AL754" s="7">
        <v>187.14323730398974</v>
      </c>
      <c r="AN754" s="7" t="e">
        <f t="shared" si="354"/>
        <v>#N/A</v>
      </c>
      <c r="AO754" s="7" t="e">
        <f t="shared" si="355"/>
        <v>#N/A</v>
      </c>
      <c r="AP754" s="7" t="e">
        <v>#N/A</v>
      </c>
      <c r="AQ754" s="7" t="e">
        <v>#N/A</v>
      </c>
    </row>
    <row r="755" spans="1:43" outlineLevel="1">
      <c r="A755" s="95">
        <v>-259</v>
      </c>
      <c r="B755" s="8">
        <f t="shared" si="362"/>
        <v>2933687.787177796</v>
      </c>
      <c r="C755" s="9">
        <f t="shared" ref="C755:C813" si="381">spline($A$94:$A$96,$B$94:$B$96,A755)</f>
        <v>21511.61914436903</v>
      </c>
      <c r="D755" s="9">
        <f t="shared" si="363"/>
        <v>188.5463938298918</v>
      </c>
      <c r="E755" s="9">
        <f t="shared" si="364"/>
        <v>196.21853562523316</v>
      </c>
      <c r="F755" s="6">
        <f t="shared" si="368"/>
        <v>0</v>
      </c>
      <c r="G755" s="7">
        <f t="shared" si="369"/>
        <v>0</v>
      </c>
      <c r="H755" s="7">
        <f t="shared" si="365"/>
        <v>1</v>
      </c>
      <c r="I755" s="7">
        <f t="shared" si="366"/>
        <v>0</v>
      </c>
      <c r="J755" s="7">
        <f t="shared" si="370"/>
        <v>1</v>
      </c>
      <c r="K755" s="7">
        <f t="shared" si="371"/>
        <v>1</v>
      </c>
      <c r="L755" s="7">
        <f t="shared" si="372"/>
        <v>1</v>
      </c>
      <c r="M755" s="7">
        <f t="shared" si="373"/>
        <v>1</v>
      </c>
      <c r="N755" s="7">
        <f t="shared" ref="N755:N813" si="382">IF(AND(J755=1,K755=0),($C$75^2-(A755-$A$93+IF($C$36="yes",$C$44,0)-$C$78-$C$75)^2)^0.5+T755-$C$77+IF($C$36="yes",$C$44,0),0)</f>
        <v>0</v>
      </c>
      <c r="O755" s="7">
        <f t="shared" ref="O755:O813" si="383">IF(AND(K755=1,L755=0),MAX($N$114:$N$814),0)</f>
        <v>0</v>
      </c>
      <c r="P755" s="7">
        <f t="shared" si="367"/>
        <v>0</v>
      </c>
      <c r="Q755" s="7" t="e">
        <f t="shared" ref="Q755:Q813" si="384">IF($C$37="yes",IF(SUM(N755:P755)&gt;0,SUM(N755:P755),NA()),NA())</f>
        <v>#N/A</v>
      </c>
      <c r="R755" s="7">
        <f t="shared" si="361"/>
        <v>-259</v>
      </c>
      <c r="S755" s="7" t="e">
        <f t="shared" si="374"/>
        <v>#N/A</v>
      </c>
      <c r="T755" s="7">
        <f t="shared" si="375"/>
        <v>188.5463938298918</v>
      </c>
      <c r="U755" s="7" t="e">
        <f t="shared" si="376"/>
        <v>#N/A</v>
      </c>
      <c r="V755" s="7" t="e">
        <f t="shared" si="356"/>
        <v>#N/A</v>
      </c>
      <c r="W755" s="7" t="e">
        <f t="shared" si="357"/>
        <v>#N/A</v>
      </c>
      <c r="X755" s="7" t="e">
        <f t="shared" si="377"/>
        <v>#N/A</v>
      </c>
      <c r="Y755" s="7" t="e">
        <f t="shared" si="378"/>
        <v>#N/A</v>
      </c>
      <c r="Z755" s="7" t="e">
        <f t="shared" si="379"/>
        <v>#N/A</v>
      </c>
      <c r="AA755" s="7" t="e">
        <f t="shared" si="380"/>
        <v>#N/A</v>
      </c>
      <c r="AB755" s="7">
        <f t="shared" si="358"/>
        <v>377.0927876597836</v>
      </c>
      <c r="AC755" s="7">
        <f t="shared" si="360"/>
        <v>1.0040170903325993</v>
      </c>
      <c r="AD755" s="7" t="e">
        <f t="shared" si="359"/>
        <v>#N/A</v>
      </c>
      <c r="AG755" s="7" t="e">
        <f t="shared" ref="AG755:AG818" si="385">IF(F755*B755=0,NA(),B755*F755)</f>
        <v>#N/A</v>
      </c>
      <c r="AH755" s="7">
        <f t="shared" ref="AH755:AH818" si="386">IF(SUMPRODUCT(C755:E755,G755:I755)=0,NA(),SUMPRODUCT(C755:E755,G755:I755))</f>
        <v>188.5463938298918</v>
      </c>
      <c r="AI755" s="7" t="e">
        <f t="shared" ref="AI755:AI818" si="387">IF(F755*B755=0,NA(),B755*F755)</f>
        <v>#N/A</v>
      </c>
      <c r="AJ755" s="7">
        <f t="shared" ref="AJ755:AJ818" si="388">IF(SUMPRODUCT(C755:E755,G755:I755)=0,NA(),SUMPRODUCT(C755:E755,G755:I755))</f>
        <v>188.5463938298918</v>
      </c>
      <c r="AK755" s="7" t="e">
        <v>#N/A</v>
      </c>
      <c r="AL755" s="7">
        <v>187.23652965553387</v>
      </c>
      <c r="AN755" s="7" t="e">
        <f t="shared" ref="AN755:AN818" si="389">IF($C$37="yes",Q755,NA())</f>
        <v>#N/A</v>
      </c>
      <c r="AO755" s="7" t="e">
        <f t="shared" ref="AO755:AO818" si="390">IF($C$37="yes",2*$L$107-AN755,NA())</f>
        <v>#N/A</v>
      </c>
      <c r="AP755" s="7" t="e">
        <v>#N/A</v>
      </c>
      <c r="AQ755" s="7" t="e">
        <v>#N/A</v>
      </c>
    </row>
    <row r="756" spans="1:43" outlineLevel="1">
      <c r="A756" s="95">
        <v>-258</v>
      </c>
      <c r="B756" s="8">
        <f t="shared" si="362"/>
        <v>2960263.0697948807</v>
      </c>
      <c r="C756" s="9">
        <f t="shared" si="381"/>
        <v>21723.855280348354</v>
      </c>
      <c r="D756" s="9">
        <f t="shared" si="363"/>
        <v>188.63569286180859</v>
      </c>
      <c r="E756" s="9">
        <f t="shared" si="364"/>
        <v>196.21658619471688</v>
      </c>
      <c r="F756" s="6">
        <f t="shared" si="368"/>
        <v>0</v>
      </c>
      <c r="G756" s="7">
        <f t="shared" si="369"/>
        <v>0</v>
      </c>
      <c r="H756" s="7">
        <f t="shared" si="365"/>
        <v>1</v>
      </c>
      <c r="I756" s="7">
        <f t="shared" si="366"/>
        <v>0</v>
      </c>
      <c r="J756" s="7">
        <f t="shared" si="370"/>
        <v>1</v>
      </c>
      <c r="K756" s="7">
        <f t="shared" si="371"/>
        <v>1</v>
      </c>
      <c r="L756" s="7">
        <f t="shared" si="372"/>
        <v>1</v>
      </c>
      <c r="M756" s="7">
        <f t="shared" si="373"/>
        <v>1</v>
      </c>
      <c r="N756" s="7">
        <f t="shared" si="382"/>
        <v>0</v>
      </c>
      <c r="O756" s="7">
        <f t="shared" si="383"/>
        <v>0</v>
      </c>
      <c r="P756" s="7">
        <f t="shared" si="367"/>
        <v>0</v>
      </c>
      <c r="Q756" s="7" t="e">
        <f t="shared" si="384"/>
        <v>#N/A</v>
      </c>
      <c r="R756" s="7">
        <f t="shared" si="361"/>
        <v>-258</v>
      </c>
      <c r="S756" s="7" t="e">
        <f t="shared" si="374"/>
        <v>#N/A</v>
      </c>
      <c r="T756" s="7">
        <f t="shared" si="375"/>
        <v>188.63569286180859</v>
      </c>
      <c r="U756" s="7" t="e">
        <f t="shared" si="376"/>
        <v>#N/A</v>
      </c>
      <c r="V756" s="7" t="e">
        <f t="shared" ref="V756:V819" si="391">IF(DesignMode="Design",AN756,AP756)</f>
        <v>#N/A</v>
      </c>
      <c r="W756" s="7" t="e">
        <f t="shared" ref="W756:W819" si="392">IF(DesignMode="Design",AO756,AQ756)</f>
        <v>#N/A</v>
      </c>
      <c r="X756" s="7" t="e">
        <f t="shared" si="377"/>
        <v>#N/A</v>
      </c>
      <c r="Y756" s="7" t="e">
        <f t="shared" si="378"/>
        <v>#N/A</v>
      </c>
      <c r="Z756" s="7" t="e">
        <f t="shared" si="379"/>
        <v>#N/A</v>
      </c>
      <c r="AA756" s="7" t="e">
        <f t="shared" si="380"/>
        <v>#N/A</v>
      </c>
      <c r="AB756" s="7">
        <f t="shared" ref="AB756:AB813" si="393">IF(NOT(ISNA(T756)),(R756-R755)*T756*2,0)</f>
        <v>377.27138572361719</v>
      </c>
      <c r="AC756" s="7">
        <f t="shared" si="360"/>
        <v>1.0039792413696993</v>
      </c>
      <c r="AD756" s="7" t="e">
        <f t="shared" ref="AD756:AD813" si="394">IF($C$39="yes",IF(OR(NOT(ISNA(U755)),NOT(ISNA(U757)),NOT(ISNA(U756))),(T756-T755)/(R756-R755)*width/1.4/2,NA()),NA())</f>
        <v>#N/A</v>
      </c>
      <c r="AG756" s="7" t="e">
        <f t="shared" si="385"/>
        <v>#N/A</v>
      </c>
      <c r="AH756" s="7">
        <f t="shared" si="386"/>
        <v>188.63569286180859</v>
      </c>
      <c r="AI756" s="7" t="e">
        <f t="shared" si="387"/>
        <v>#N/A</v>
      </c>
      <c r="AJ756" s="7">
        <f t="shared" si="388"/>
        <v>188.63569286180859</v>
      </c>
      <c r="AK756" s="7" t="e">
        <v>#N/A</v>
      </c>
      <c r="AL756" s="7">
        <v>187.3295307398358</v>
      </c>
      <c r="AN756" s="7" t="e">
        <f t="shared" si="389"/>
        <v>#N/A</v>
      </c>
      <c r="AO756" s="7" t="e">
        <f t="shared" si="390"/>
        <v>#N/A</v>
      </c>
      <c r="AP756" s="7" t="e">
        <v>#N/A</v>
      </c>
      <c r="AQ756" s="7" t="e">
        <v>#N/A</v>
      </c>
    </row>
    <row r="757" spans="1:43" outlineLevel="1">
      <c r="A757" s="95">
        <v>-257</v>
      </c>
      <c r="B757" s="8">
        <f t="shared" si="362"/>
        <v>2986999.4261164218</v>
      </c>
      <c r="C757" s="9">
        <f t="shared" si="381"/>
        <v>21937.494061302197</v>
      </c>
      <c r="D757" s="9">
        <f t="shared" si="363"/>
        <v>188.72457053121602</v>
      </c>
      <c r="E757" s="9">
        <f t="shared" si="364"/>
        <v>196.21497945773095</v>
      </c>
      <c r="F757" s="6">
        <f t="shared" si="368"/>
        <v>0</v>
      </c>
      <c r="G757" s="7">
        <f t="shared" si="369"/>
        <v>0</v>
      </c>
      <c r="H757" s="7">
        <f t="shared" si="365"/>
        <v>1</v>
      </c>
      <c r="I757" s="7">
        <f t="shared" si="366"/>
        <v>0</v>
      </c>
      <c r="J757" s="7">
        <f t="shared" si="370"/>
        <v>1</v>
      </c>
      <c r="K757" s="7">
        <f t="shared" si="371"/>
        <v>1</v>
      </c>
      <c r="L757" s="7">
        <f t="shared" si="372"/>
        <v>1</v>
      </c>
      <c r="M757" s="7">
        <f t="shared" si="373"/>
        <v>1</v>
      </c>
      <c r="N757" s="7">
        <f t="shared" si="382"/>
        <v>0</v>
      </c>
      <c r="O757" s="7">
        <f t="shared" si="383"/>
        <v>0</v>
      </c>
      <c r="P757" s="7">
        <f t="shared" si="367"/>
        <v>0</v>
      </c>
      <c r="Q757" s="7" t="e">
        <f t="shared" si="384"/>
        <v>#N/A</v>
      </c>
      <c r="R757" s="7">
        <f t="shared" si="361"/>
        <v>-257</v>
      </c>
      <c r="S757" s="7" t="e">
        <f t="shared" si="374"/>
        <v>#N/A</v>
      </c>
      <c r="T757" s="7">
        <f t="shared" si="375"/>
        <v>188.72457053121602</v>
      </c>
      <c r="U757" s="7" t="e">
        <f t="shared" si="376"/>
        <v>#N/A</v>
      </c>
      <c r="V757" s="7" t="e">
        <f t="shared" si="391"/>
        <v>#N/A</v>
      </c>
      <c r="W757" s="7" t="e">
        <f t="shared" si="392"/>
        <v>#N/A</v>
      </c>
      <c r="X757" s="7" t="e">
        <f t="shared" si="377"/>
        <v>#N/A</v>
      </c>
      <c r="Y757" s="7" t="e">
        <f t="shared" si="378"/>
        <v>#N/A</v>
      </c>
      <c r="Z757" s="7" t="e">
        <f t="shared" si="379"/>
        <v>#N/A</v>
      </c>
      <c r="AA757" s="7" t="e">
        <f t="shared" si="380"/>
        <v>#N/A</v>
      </c>
      <c r="AB757" s="7">
        <f t="shared" si="393"/>
        <v>377.44914106243203</v>
      </c>
      <c r="AC757" s="7">
        <f t="shared" ref="AC757:AC813" si="395">IF(NOT(OR(ISNA(T757),ISNA(T756))),((A757-A756)^2+(T757-T756)^2)^0.5,0)+IF(NOT(OR(ISNA(S757),ISNA(S756))),((A757-A756)^2+(S757-S756)^2)^0.5,0)</f>
        <v>1.0039418509651319</v>
      </c>
      <c r="AD757" s="7" t="e">
        <f t="shared" si="394"/>
        <v>#N/A</v>
      </c>
      <c r="AG757" s="7" t="e">
        <f t="shared" si="385"/>
        <v>#N/A</v>
      </c>
      <c r="AH757" s="7">
        <f t="shared" si="386"/>
        <v>188.72457053121602</v>
      </c>
      <c r="AI757" s="7" t="e">
        <f t="shared" si="387"/>
        <v>#N/A</v>
      </c>
      <c r="AJ757" s="7">
        <f t="shared" si="388"/>
        <v>188.72457053121602</v>
      </c>
      <c r="AK757" s="7" t="e">
        <v>#N/A</v>
      </c>
      <c r="AL757" s="7">
        <v>187.4222510966938</v>
      </c>
      <c r="AN757" s="7" t="e">
        <f t="shared" si="389"/>
        <v>#N/A</v>
      </c>
      <c r="AO757" s="7" t="e">
        <f t="shared" si="390"/>
        <v>#N/A</v>
      </c>
      <c r="AP757" s="7" t="e">
        <v>#N/A</v>
      </c>
      <c r="AQ757" s="7" t="e">
        <v>#N/A</v>
      </c>
    </row>
    <row r="758" spans="1:43" outlineLevel="1">
      <c r="A758" s="95">
        <v>-256</v>
      </c>
      <c r="B758" s="8">
        <f t="shared" si="362"/>
        <v>3013895.2986154556</v>
      </c>
      <c r="C758" s="9">
        <f t="shared" si="381"/>
        <v>22152.540360947547</v>
      </c>
      <c r="D758" s="9">
        <f t="shared" si="363"/>
        <v>188.81303776304361</v>
      </c>
      <c r="E758" s="9">
        <f t="shared" si="364"/>
        <v>196.21365180247591</v>
      </c>
      <c r="F758" s="6">
        <f t="shared" si="368"/>
        <v>0</v>
      </c>
      <c r="G758" s="7">
        <f t="shared" si="369"/>
        <v>0</v>
      </c>
      <c r="H758" s="7">
        <f t="shared" si="365"/>
        <v>1</v>
      </c>
      <c r="I758" s="7">
        <f t="shared" si="366"/>
        <v>0</v>
      </c>
      <c r="J758" s="7">
        <f t="shared" si="370"/>
        <v>1</v>
      </c>
      <c r="K758" s="7">
        <f t="shared" si="371"/>
        <v>1</v>
      </c>
      <c r="L758" s="7">
        <f t="shared" si="372"/>
        <v>1</v>
      </c>
      <c r="M758" s="7">
        <f t="shared" si="373"/>
        <v>1</v>
      </c>
      <c r="N758" s="7">
        <f t="shared" si="382"/>
        <v>0</v>
      </c>
      <c r="O758" s="7">
        <f t="shared" si="383"/>
        <v>0</v>
      </c>
      <c r="P758" s="7">
        <f t="shared" si="367"/>
        <v>0</v>
      </c>
      <c r="Q758" s="7" t="e">
        <f t="shared" si="384"/>
        <v>#N/A</v>
      </c>
      <c r="R758" s="7">
        <f t="shared" si="361"/>
        <v>-256</v>
      </c>
      <c r="S758" s="7" t="e">
        <f t="shared" si="374"/>
        <v>#N/A</v>
      </c>
      <c r="T758" s="7">
        <f t="shared" si="375"/>
        <v>188.81303776304361</v>
      </c>
      <c r="U758" s="7" t="e">
        <f t="shared" si="376"/>
        <v>#N/A</v>
      </c>
      <c r="V758" s="7" t="e">
        <f t="shared" si="391"/>
        <v>#N/A</v>
      </c>
      <c r="W758" s="7" t="e">
        <f t="shared" si="392"/>
        <v>#N/A</v>
      </c>
      <c r="X758" s="7" t="e">
        <f t="shared" si="377"/>
        <v>#N/A</v>
      </c>
      <c r="Y758" s="7" t="e">
        <f t="shared" si="378"/>
        <v>#N/A</v>
      </c>
      <c r="Z758" s="7" t="e">
        <f t="shared" si="379"/>
        <v>#N/A</v>
      </c>
      <c r="AA758" s="7" t="e">
        <f t="shared" si="380"/>
        <v>#N/A</v>
      </c>
      <c r="AB758" s="7">
        <f t="shared" si="393"/>
        <v>377.62607552608722</v>
      </c>
      <c r="AC758" s="7">
        <f t="shared" si="395"/>
        <v>1.0039055987030041</v>
      </c>
      <c r="AD758" s="7" t="e">
        <f t="shared" si="394"/>
        <v>#N/A</v>
      </c>
      <c r="AG758" s="7" t="e">
        <f t="shared" si="385"/>
        <v>#N/A</v>
      </c>
      <c r="AH758" s="7">
        <f t="shared" si="386"/>
        <v>188.81303776304361</v>
      </c>
      <c r="AI758" s="7" t="e">
        <f t="shared" si="387"/>
        <v>#N/A</v>
      </c>
      <c r="AJ758" s="7">
        <f t="shared" si="388"/>
        <v>188.81303776304361</v>
      </c>
      <c r="AK758" s="7" t="e">
        <v>#N/A</v>
      </c>
      <c r="AL758" s="7">
        <v>187.51468867128014</v>
      </c>
      <c r="AN758" s="7" t="e">
        <f t="shared" si="389"/>
        <v>#N/A</v>
      </c>
      <c r="AO758" s="7" t="e">
        <f t="shared" si="390"/>
        <v>#N/A</v>
      </c>
      <c r="AP758" s="7" t="e">
        <v>#N/A</v>
      </c>
      <c r="AQ758" s="7" t="e">
        <v>#N/A</v>
      </c>
    </row>
    <row r="759" spans="1:43" outlineLevel="1">
      <c r="A759" s="95">
        <v>-255</v>
      </c>
      <c r="B759" s="8">
        <f t="shared" si="362"/>
        <v>3040952.1839492489</v>
      </c>
      <c r="C759" s="9">
        <f t="shared" si="381"/>
        <v>22368.998686790466</v>
      </c>
      <c r="D759" s="9">
        <f t="shared" si="363"/>
        <v>188.90108221534504</v>
      </c>
      <c r="E759" s="9">
        <f t="shared" si="364"/>
        <v>196.21272272262124</v>
      </c>
      <c r="F759" s="6">
        <f t="shared" si="368"/>
        <v>0</v>
      </c>
      <c r="G759" s="7">
        <f t="shared" si="369"/>
        <v>0</v>
      </c>
      <c r="H759" s="7">
        <f t="shared" si="365"/>
        <v>1</v>
      </c>
      <c r="I759" s="7">
        <f t="shared" si="366"/>
        <v>0</v>
      </c>
      <c r="J759" s="7">
        <f t="shared" si="370"/>
        <v>1</v>
      </c>
      <c r="K759" s="7">
        <f t="shared" si="371"/>
        <v>1</v>
      </c>
      <c r="L759" s="7">
        <f t="shared" si="372"/>
        <v>1</v>
      </c>
      <c r="M759" s="7">
        <f t="shared" si="373"/>
        <v>1</v>
      </c>
      <c r="N759" s="7">
        <f t="shared" si="382"/>
        <v>0</v>
      </c>
      <c r="O759" s="7">
        <f t="shared" si="383"/>
        <v>0</v>
      </c>
      <c r="P759" s="7">
        <f t="shared" si="367"/>
        <v>0</v>
      </c>
      <c r="Q759" s="7" t="e">
        <f t="shared" si="384"/>
        <v>#N/A</v>
      </c>
      <c r="R759" s="7">
        <f t="shared" si="361"/>
        <v>-255</v>
      </c>
      <c r="S759" s="7" t="e">
        <f t="shared" si="374"/>
        <v>#N/A</v>
      </c>
      <c r="T759" s="7">
        <f t="shared" si="375"/>
        <v>188.90108221534504</v>
      </c>
      <c r="U759" s="7" t="e">
        <f t="shared" si="376"/>
        <v>#N/A</v>
      </c>
      <c r="V759" s="7" t="e">
        <f t="shared" si="391"/>
        <v>#N/A</v>
      </c>
      <c r="W759" s="7" t="e">
        <f t="shared" si="392"/>
        <v>#N/A</v>
      </c>
      <c r="X759" s="7" t="e">
        <f t="shared" si="377"/>
        <v>#N/A</v>
      </c>
      <c r="Y759" s="7" t="e">
        <f t="shared" si="378"/>
        <v>#N/A</v>
      </c>
      <c r="Z759" s="7" t="e">
        <f t="shared" si="379"/>
        <v>#N/A</v>
      </c>
      <c r="AA759" s="7" t="e">
        <f t="shared" si="380"/>
        <v>#N/A</v>
      </c>
      <c r="AB759" s="7">
        <f t="shared" si="393"/>
        <v>377.80216443069008</v>
      </c>
      <c r="AC759" s="7">
        <f t="shared" si="395"/>
        <v>1.0038684304135972</v>
      </c>
      <c r="AD759" s="7" t="e">
        <f t="shared" si="394"/>
        <v>#N/A</v>
      </c>
      <c r="AG759" s="7" t="e">
        <f t="shared" si="385"/>
        <v>#N/A</v>
      </c>
      <c r="AH759" s="7">
        <f t="shared" si="386"/>
        <v>188.90108221534504</v>
      </c>
      <c r="AI759" s="7" t="e">
        <f t="shared" si="387"/>
        <v>#N/A</v>
      </c>
      <c r="AJ759" s="7">
        <f t="shared" si="388"/>
        <v>188.90108221534504</v>
      </c>
      <c r="AK759" s="7" t="e">
        <v>#N/A</v>
      </c>
      <c r="AL759" s="7">
        <v>187.60684139582219</v>
      </c>
      <c r="AN759" s="7" t="e">
        <f t="shared" si="389"/>
        <v>#N/A</v>
      </c>
      <c r="AO759" s="7" t="e">
        <f t="shared" si="390"/>
        <v>#N/A</v>
      </c>
      <c r="AP759" s="7" t="e">
        <v>#N/A</v>
      </c>
      <c r="AQ759" s="7" t="e">
        <v>#N/A</v>
      </c>
    </row>
    <row r="760" spans="1:43" outlineLevel="1">
      <c r="A760" s="95">
        <v>-254</v>
      </c>
      <c r="B760" s="8">
        <f t="shared" si="362"/>
        <v>3068171.6038325699</v>
      </c>
      <c r="C760" s="9">
        <f t="shared" si="381"/>
        <v>22586.873668407326</v>
      </c>
      <c r="D760" s="9">
        <f t="shared" si="363"/>
        <v>188.98871480953625</v>
      </c>
      <c r="E760" s="9">
        <f t="shared" si="364"/>
        <v>196.21212860636754</v>
      </c>
      <c r="F760" s="6">
        <f t="shared" si="368"/>
        <v>0</v>
      </c>
      <c r="G760" s="7">
        <f t="shared" si="369"/>
        <v>0</v>
      </c>
      <c r="H760" s="7">
        <f t="shared" si="365"/>
        <v>1</v>
      </c>
      <c r="I760" s="7">
        <f t="shared" si="366"/>
        <v>0</v>
      </c>
      <c r="J760" s="7">
        <f t="shared" si="370"/>
        <v>1</v>
      </c>
      <c r="K760" s="7">
        <f t="shared" si="371"/>
        <v>1</v>
      </c>
      <c r="L760" s="7">
        <f t="shared" si="372"/>
        <v>1</v>
      </c>
      <c r="M760" s="7">
        <f t="shared" si="373"/>
        <v>1</v>
      </c>
      <c r="N760" s="7">
        <f t="shared" si="382"/>
        <v>0</v>
      </c>
      <c r="O760" s="7">
        <f t="shared" si="383"/>
        <v>0</v>
      </c>
      <c r="P760" s="7">
        <f t="shared" si="367"/>
        <v>0</v>
      </c>
      <c r="Q760" s="7" t="e">
        <f t="shared" si="384"/>
        <v>#N/A</v>
      </c>
      <c r="R760" s="7">
        <f t="shared" si="361"/>
        <v>-254</v>
      </c>
      <c r="S760" s="7" t="e">
        <f t="shared" si="374"/>
        <v>#N/A</v>
      </c>
      <c r="T760" s="7">
        <f t="shared" si="375"/>
        <v>188.98871480953625</v>
      </c>
      <c r="U760" s="7" t="e">
        <f t="shared" si="376"/>
        <v>#N/A</v>
      </c>
      <c r="V760" s="7" t="e">
        <f t="shared" si="391"/>
        <v>#N/A</v>
      </c>
      <c r="W760" s="7" t="e">
        <f t="shared" si="392"/>
        <v>#N/A</v>
      </c>
      <c r="X760" s="7" t="e">
        <f t="shared" si="377"/>
        <v>#N/A</v>
      </c>
      <c r="Y760" s="7" t="e">
        <f t="shared" si="378"/>
        <v>#N/A</v>
      </c>
      <c r="Z760" s="7" t="e">
        <f t="shared" si="379"/>
        <v>#N/A</v>
      </c>
      <c r="AA760" s="7" t="e">
        <f t="shared" si="380"/>
        <v>#N/A</v>
      </c>
      <c r="AB760" s="7">
        <f t="shared" si="393"/>
        <v>377.9774296190725</v>
      </c>
      <c r="AC760" s="7">
        <f t="shared" si="395"/>
        <v>1.0038323921674777</v>
      </c>
      <c r="AD760" s="7" t="e">
        <f t="shared" si="394"/>
        <v>#N/A</v>
      </c>
      <c r="AG760" s="7" t="e">
        <f t="shared" si="385"/>
        <v>#N/A</v>
      </c>
      <c r="AH760" s="7">
        <f t="shared" si="386"/>
        <v>188.98871480953625</v>
      </c>
      <c r="AI760" s="7" t="e">
        <f t="shared" si="387"/>
        <v>#N/A</v>
      </c>
      <c r="AJ760" s="7">
        <f t="shared" si="388"/>
        <v>188.98871480953625</v>
      </c>
      <c r="AK760" s="7" t="e">
        <v>#N/A</v>
      </c>
      <c r="AL760" s="7">
        <v>187.69871982953555</v>
      </c>
      <c r="AN760" s="7" t="e">
        <f t="shared" si="389"/>
        <v>#N/A</v>
      </c>
      <c r="AO760" s="7" t="e">
        <f t="shared" si="390"/>
        <v>#N/A</v>
      </c>
      <c r="AP760" s="7" t="e">
        <v>#N/A</v>
      </c>
      <c r="AQ760" s="7" t="e">
        <v>#N/A</v>
      </c>
    </row>
    <row r="761" spans="1:43" outlineLevel="1">
      <c r="A761" s="95">
        <v>-253</v>
      </c>
      <c r="B761" s="8">
        <f t="shared" si="362"/>
        <v>3095551.9629079471</v>
      </c>
      <c r="C761" s="9">
        <f t="shared" si="381"/>
        <v>22806.169935374488</v>
      </c>
      <c r="D761" s="9">
        <f t="shared" si="363"/>
        <v>189.07593871375923</v>
      </c>
      <c r="E761" s="9">
        <f t="shared" si="364"/>
        <v>196.21186687707183</v>
      </c>
      <c r="F761" s="6">
        <f t="shared" si="368"/>
        <v>0</v>
      </c>
      <c r="G761" s="7">
        <f t="shared" si="369"/>
        <v>0</v>
      </c>
      <c r="H761" s="7">
        <f t="shared" si="365"/>
        <v>1</v>
      </c>
      <c r="I761" s="7">
        <f t="shared" si="366"/>
        <v>0</v>
      </c>
      <c r="J761" s="7">
        <f t="shared" si="370"/>
        <v>1</v>
      </c>
      <c r="K761" s="7">
        <f t="shared" si="371"/>
        <v>1</v>
      </c>
      <c r="L761" s="7">
        <f t="shared" si="372"/>
        <v>1</v>
      </c>
      <c r="M761" s="7">
        <f t="shared" si="373"/>
        <v>1</v>
      </c>
      <c r="N761" s="7">
        <f t="shared" si="382"/>
        <v>0</v>
      </c>
      <c r="O761" s="7">
        <f t="shared" si="383"/>
        <v>0</v>
      </c>
      <c r="P761" s="7">
        <f t="shared" si="367"/>
        <v>0</v>
      </c>
      <c r="Q761" s="7" t="e">
        <f t="shared" si="384"/>
        <v>#N/A</v>
      </c>
      <c r="R761" s="7">
        <f t="shared" ref="R761:R813" si="396">A761</f>
        <v>-253</v>
      </c>
      <c r="S761" s="7" t="e">
        <f t="shared" si="374"/>
        <v>#N/A</v>
      </c>
      <c r="T761" s="7">
        <f t="shared" si="375"/>
        <v>189.07593871375923</v>
      </c>
      <c r="U761" s="7" t="e">
        <f t="shared" si="376"/>
        <v>#N/A</v>
      </c>
      <c r="V761" s="7" t="e">
        <f t="shared" si="391"/>
        <v>#N/A</v>
      </c>
      <c r="W761" s="7" t="e">
        <f t="shared" si="392"/>
        <v>#N/A</v>
      </c>
      <c r="X761" s="7" t="e">
        <f t="shared" si="377"/>
        <v>#N/A</v>
      </c>
      <c r="Y761" s="7" t="e">
        <f t="shared" si="378"/>
        <v>#N/A</v>
      </c>
      <c r="Z761" s="7" t="e">
        <f t="shared" si="379"/>
        <v>#N/A</v>
      </c>
      <c r="AA761" s="7" t="e">
        <f t="shared" si="380"/>
        <v>#N/A</v>
      </c>
      <c r="AB761" s="7">
        <f t="shared" si="393"/>
        <v>378.15187742751846</v>
      </c>
      <c r="AC761" s="7">
        <f t="shared" si="395"/>
        <v>1.0037967969005976</v>
      </c>
      <c r="AD761" s="7" t="e">
        <f t="shared" si="394"/>
        <v>#N/A</v>
      </c>
      <c r="AG761" s="7" t="e">
        <f t="shared" si="385"/>
        <v>#N/A</v>
      </c>
      <c r="AH761" s="7">
        <f t="shared" si="386"/>
        <v>189.07593871375923</v>
      </c>
      <c r="AI761" s="7" t="e">
        <f t="shared" si="387"/>
        <v>#N/A</v>
      </c>
      <c r="AJ761" s="7">
        <f t="shared" si="388"/>
        <v>189.07593871375923</v>
      </c>
      <c r="AK761" s="7" t="e">
        <v>#N/A</v>
      </c>
      <c r="AL761" s="7">
        <v>187.79032190784704</v>
      </c>
      <c r="AN761" s="7" t="e">
        <f t="shared" si="389"/>
        <v>#N/A</v>
      </c>
      <c r="AO761" s="7" t="e">
        <f t="shared" si="390"/>
        <v>#N/A</v>
      </c>
      <c r="AP761" s="7" t="e">
        <v>#N/A</v>
      </c>
      <c r="AQ761" s="7" t="e">
        <v>#N/A</v>
      </c>
    </row>
    <row r="762" spans="1:43" outlineLevel="1">
      <c r="A762" s="95">
        <v>-252</v>
      </c>
      <c r="B762" s="8">
        <f t="shared" si="362"/>
        <v>3123095.8297136328</v>
      </c>
      <c r="C762" s="9">
        <f t="shared" si="381"/>
        <v>23026.892117268344</v>
      </c>
      <c r="D762" s="9">
        <f t="shared" si="363"/>
        <v>189.16275709615599</v>
      </c>
      <c r="E762" s="9">
        <f t="shared" si="364"/>
        <v>196.21193495809089</v>
      </c>
      <c r="F762" s="6">
        <f t="shared" si="368"/>
        <v>0</v>
      </c>
      <c r="G762" s="7">
        <f t="shared" si="369"/>
        <v>0</v>
      </c>
      <c r="H762" s="7">
        <f t="shared" si="365"/>
        <v>1</v>
      </c>
      <c r="I762" s="7">
        <f t="shared" si="366"/>
        <v>0</v>
      </c>
      <c r="J762" s="7">
        <f t="shared" si="370"/>
        <v>1</v>
      </c>
      <c r="K762" s="7">
        <f t="shared" si="371"/>
        <v>1</v>
      </c>
      <c r="L762" s="7">
        <f t="shared" si="372"/>
        <v>1</v>
      </c>
      <c r="M762" s="7">
        <f t="shared" si="373"/>
        <v>1</v>
      </c>
      <c r="N762" s="7">
        <f t="shared" si="382"/>
        <v>0</v>
      </c>
      <c r="O762" s="7">
        <f t="shared" si="383"/>
        <v>0</v>
      </c>
      <c r="P762" s="7">
        <f t="shared" si="367"/>
        <v>0</v>
      </c>
      <c r="Q762" s="7" t="e">
        <f t="shared" si="384"/>
        <v>#N/A</v>
      </c>
      <c r="R762" s="7">
        <f t="shared" si="396"/>
        <v>-252</v>
      </c>
      <c r="S762" s="7" t="e">
        <f t="shared" si="374"/>
        <v>#N/A</v>
      </c>
      <c r="T762" s="7">
        <f t="shared" si="375"/>
        <v>189.16275709615599</v>
      </c>
      <c r="U762" s="7" t="e">
        <f t="shared" si="376"/>
        <v>#N/A</v>
      </c>
      <c r="V762" s="7" t="e">
        <f t="shared" si="391"/>
        <v>#N/A</v>
      </c>
      <c r="W762" s="7" t="e">
        <f t="shared" si="392"/>
        <v>#N/A</v>
      </c>
      <c r="X762" s="7" t="e">
        <f t="shared" si="377"/>
        <v>#N/A</v>
      </c>
      <c r="Y762" s="7" t="e">
        <f t="shared" si="378"/>
        <v>#N/A</v>
      </c>
      <c r="Z762" s="7" t="e">
        <f t="shared" si="379"/>
        <v>#N/A</v>
      </c>
      <c r="AA762" s="7" t="e">
        <f t="shared" si="380"/>
        <v>#N/A</v>
      </c>
      <c r="AB762" s="7">
        <f t="shared" si="393"/>
        <v>378.32551419231197</v>
      </c>
      <c r="AC762" s="7">
        <f t="shared" si="395"/>
        <v>1.0037616407902772</v>
      </c>
      <c r="AD762" s="7" t="e">
        <f t="shared" si="394"/>
        <v>#N/A</v>
      </c>
      <c r="AG762" s="7" t="e">
        <f t="shared" si="385"/>
        <v>#N/A</v>
      </c>
      <c r="AH762" s="7">
        <f t="shared" si="386"/>
        <v>189.16275709615599</v>
      </c>
      <c r="AI762" s="7" t="e">
        <f t="shared" si="387"/>
        <v>#N/A</v>
      </c>
      <c r="AJ762" s="7">
        <f t="shared" si="388"/>
        <v>189.16275709615599</v>
      </c>
      <c r="AK762" s="7" t="e">
        <v>#N/A</v>
      </c>
      <c r="AL762" s="7">
        <v>187.88164555353288</v>
      </c>
      <c r="AN762" s="7" t="e">
        <f t="shared" si="389"/>
        <v>#N/A</v>
      </c>
      <c r="AO762" s="7" t="e">
        <f t="shared" si="390"/>
        <v>#N/A</v>
      </c>
      <c r="AP762" s="7" t="e">
        <v>#N/A</v>
      </c>
      <c r="AQ762" s="7" t="e">
        <v>#N/A</v>
      </c>
    </row>
    <row r="763" spans="1:43" outlineLevel="1">
      <c r="A763" s="95">
        <v>-251</v>
      </c>
      <c r="B763" s="8">
        <f t="shared" si="362"/>
        <v>3150801.5851159096</v>
      </c>
      <c r="C763" s="9">
        <f t="shared" si="381"/>
        <v>23249.044843665244</v>
      </c>
      <c r="D763" s="9">
        <f t="shared" si="363"/>
        <v>189.24917312486841</v>
      </c>
      <c r="E763" s="9">
        <f t="shared" si="364"/>
        <v>196.21233027278177</v>
      </c>
      <c r="F763" s="6">
        <f t="shared" si="368"/>
        <v>0</v>
      </c>
      <c r="G763" s="7">
        <f t="shared" si="369"/>
        <v>0</v>
      </c>
      <c r="H763" s="7">
        <f t="shared" si="365"/>
        <v>1</v>
      </c>
      <c r="I763" s="7">
        <f t="shared" si="366"/>
        <v>0</v>
      </c>
      <c r="J763" s="7">
        <f t="shared" si="370"/>
        <v>1</v>
      </c>
      <c r="K763" s="7">
        <f t="shared" si="371"/>
        <v>1</v>
      </c>
      <c r="L763" s="7">
        <f t="shared" si="372"/>
        <v>1</v>
      </c>
      <c r="M763" s="7">
        <f t="shared" si="373"/>
        <v>1</v>
      </c>
      <c r="N763" s="7">
        <f t="shared" si="382"/>
        <v>0</v>
      </c>
      <c r="O763" s="7">
        <f t="shared" si="383"/>
        <v>0</v>
      </c>
      <c r="P763" s="7">
        <f t="shared" si="367"/>
        <v>0</v>
      </c>
      <c r="Q763" s="7" t="e">
        <f t="shared" si="384"/>
        <v>#N/A</v>
      </c>
      <c r="R763" s="7">
        <f t="shared" si="396"/>
        <v>-251</v>
      </c>
      <c r="S763" s="7" t="e">
        <f t="shared" si="374"/>
        <v>#N/A</v>
      </c>
      <c r="T763" s="7">
        <f t="shared" si="375"/>
        <v>189.24917312486841</v>
      </c>
      <c r="U763" s="7" t="e">
        <f t="shared" si="376"/>
        <v>#N/A</v>
      </c>
      <c r="V763" s="7" t="e">
        <f t="shared" si="391"/>
        <v>#N/A</v>
      </c>
      <c r="W763" s="7" t="e">
        <f t="shared" si="392"/>
        <v>#N/A</v>
      </c>
      <c r="X763" s="7" t="e">
        <f t="shared" si="377"/>
        <v>#N/A</v>
      </c>
      <c r="Y763" s="7" t="e">
        <f t="shared" si="378"/>
        <v>#N/A</v>
      </c>
      <c r="Z763" s="7" t="e">
        <f t="shared" si="379"/>
        <v>#N/A</v>
      </c>
      <c r="AA763" s="7" t="e">
        <f t="shared" si="380"/>
        <v>#N/A</v>
      </c>
      <c r="AB763" s="7">
        <f t="shared" si="393"/>
        <v>378.49834624973681</v>
      </c>
      <c r="AC763" s="7">
        <f t="shared" si="395"/>
        <v>1.0037269200427106</v>
      </c>
      <c r="AD763" s="7" t="e">
        <f t="shared" si="394"/>
        <v>#N/A</v>
      </c>
      <c r="AG763" s="7" t="e">
        <f t="shared" si="385"/>
        <v>#N/A</v>
      </c>
      <c r="AH763" s="7">
        <f t="shared" si="386"/>
        <v>189.24917312486841</v>
      </c>
      <c r="AI763" s="7" t="e">
        <f t="shared" si="387"/>
        <v>#N/A</v>
      </c>
      <c r="AJ763" s="7">
        <f t="shared" si="388"/>
        <v>189.24917312486841</v>
      </c>
      <c r="AK763" s="7" t="e">
        <v>#N/A</v>
      </c>
      <c r="AL763" s="7">
        <v>187.97270134478458</v>
      </c>
      <c r="AN763" s="7" t="e">
        <f t="shared" si="389"/>
        <v>#N/A</v>
      </c>
      <c r="AO763" s="7" t="e">
        <f t="shared" si="390"/>
        <v>#N/A</v>
      </c>
      <c r="AP763" s="7" t="e">
        <v>#N/A</v>
      </c>
      <c r="AQ763" s="7" t="e">
        <v>#N/A</v>
      </c>
    </row>
    <row r="764" spans="1:43" outlineLevel="1">
      <c r="A764" s="95">
        <v>-250</v>
      </c>
      <c r="B764" s="8">
        <f t="shared" si="362"/>
        <v>3178670.756529585</v>
      </c>
      <c r="C764" s="9">
        <f t="shared" si="381"/>
        <v>23472.639933971172</v>
      </c>
      <c r="D764" s="9">
        <f t="shared" si="363"/>
        <v>189.33518996803861</v>
      </c>
      <c r="E764" s="9">
        <f t="shared" si="364"/>
        <v>196.21305024450126</v>
      </c>
      <c r="F764" s="6">
        <f t="shared" si="368"/>
        <v>0</v>
      </c>
      <c r="G764" s="7">
        <f t="shared" si="369"/>
        <v>0</v>
      </c>
      <c r="H764" s="7">
        <f t="shared" si="365"/>
        <v>1</v>
      </c>
      <c r="I764" s="7">
        <f t="shared" si="366"/>
        <v>0</v>
      </c>
      <c r="J764" s="7">
        <f t="shared" si="370"/>
        <v>1</v>
      </c>
      <c r="K764" s="7">
        <f t="shared" si="371"/>
        <v>1</v>
      </c>
      <c r="L764" s="7">
        <f t="shared" si="372"/>
        <v>1</v>
      </c>
      <c r="M764" s="7">
        <f t="shared" si="373"/>
        <v>1</v>
      </c>
      <c r="N764" s="7">
        <f t="shared" si="382"/>
        <v>0</v>
      </c>
      <c r="O764" s="7">
        <f t="shared" si="383"/>
        <v>0</v>
      </c>
      <c r="P764" s="7">
        <f t="shared" si="367"/>
        <v>0</v>
      </c>
      <c r="Q764" s="7" t="e">
        <f t="shared" si="384"/>
        <v>#N/A</v>
      </c>
      <c r="R764" s="7">
        <f t="shared" si="396"/>
        <v>-250</v>
      </c>
      <c r="S764" s="7" t="e">
        <f t="shared" si="374"/>
        <v>#N/A</v>
      </c>
      <c r="T764" s="7">
        <f t="shared" si="375"/>
        <v>189.33518996803861</v>
      </c>
      <c r="U764" s="7" t="e">
        <f t="shared" si="376"/>
        <v>#N/A</v>
      </c>
      <c r="V764" s="7" t="e">
        <f t="shared" si="391"/>
        <v>#N/A</v>
      </c>
      <c r="W764" s="7" t="e">
        <f t="shared" si="392"/>
        <v>#N/A</v>
      </c>
      <c r="X764" s="7" t="e">
        <f t="shared" si="377"/>
        <v>#N/A</v>
      </c>
      <c r="Y764" s="7" t="e">
        <f t="shared" si="378"/>
        <v>#N/A</v>
      </c>
      <c r="Z764" s="7" t="e">
        <f t="shared" si="379"/>
        <v>#N/A</v>
      </c>
      <c r="AA764" s="7" t="e">
        <f t="shared" si="380"/>
        <v>#N/A</v>
      </c>
      <c r="AB764" s="7">
        <f t="shared" si="393"/>
        <v>378.67037993607721</v>
      </c>
      <c r="AC764" s="7">
        <f t="shared" si="395"/>
        <v>1.0036926308930272</v>
      </c>
      <c r="AD764" s="7" t="e">
        <f t="shared" si="394"/>
        <v>#N/A</v>
      </c>
      <c r="AG764" s="7" t="e">
        <f t="shared" si="385"/>
        <v>#N/A</v>
      </c>
      <c r="AH764" s="7">
        <f t="shared" si="386"/>
        <v>189.33518996803861</v>
      </c>
      <c r="AI764" s="7" t="e">
        <f t="shared" si="387"/>
        <v>#N/A</v>
      </c>
      <c r="AJ764" s="7">
        <f t="shared" si="388"/>
        <v>189.33518996803861</v>
      </c>
      <c r="AK764" s="7" t="e">
        <v>#N/A</v>
      </c>
      <c r="AL764" s="7">
        <v>188.06348720750424</v>
      </c>
      <c r="AN764" s="7" t="e">
        <f t="shared" si="389"/>
        <v>#N/A</v>
      </c>
      <c r="AO764" s="7" t="e">
        <f t="shared" si="390"/>
        <v>#N/A</v>
      </c>
      <c r="AP764" s="7" t="e">
        <v>#N/A</v>
      </c>
      <c r="AQ764" s="7" t="e">
        <v>#N/A</v>
      </c>
    </row>
    <row r="765" spans="1:43" outlineLevel="1">
      <c r="A765" s="95">
        <v>-249</v>
      </c>
      <c r="B765" s="8">
        <f t="shared" si="362"/>
        <v>3206704.8963053874</v>
      </c>
      <c r="C765" s="9">
        <f t="shared" si="381"/>
        <v>23697.667687614699</v>
      </c>
      <c r="D765" s="9">
        <f t="shared" si="363"/>
        <v>189.4208107938085</v>
      </c>
      <c r="E765" s="9">
        <f t="shared" si="364"/>
        <v>196.2140922966064</v>
      </c>
      <c r="F765" s="6">
        <f t="shared" si="368"/>
        <v>0</v>
      </c>
      <c r="G765" s="7">
        <f t="shared" si="369"/>
        <v>0</v>
      </c>
      <c r="H765" s="7">
        <f t="shared" si="365"/>
        <v>1</v>
      </c>
      <c r="I765" s="7">
        <f t="shared" si="366"/>
        <v>0</v>
      </c>
      <c r="J765" s="7">
        <f t="shared" si="370"/>
        <v>1</v>
      </c>
      <c r="K765" s="7">
        <f t="shared" si="371"/>
        <v>1</v>
      </c>
      <c r="L765" s="7">
        <f t="shared" si="372"/>
        <v>1</v>
      </c>
      <c r="M765" s="7">
        <f t="shared" si="373"/>
        <v>1</v>
      </c>
      <c r="N765" s="7">
        <f t="shared" si="382"/>
        <v>0</v>
      </c>
      <c r="O765" s="7">
        <f t="shared" si="383"/>
        <v>0</v>
      </c>
      <c r="P765" s="7">
        <f t="shared" si="367"/>
        <v>0</v>
      </c>
      <c r="Q765" s="7" t="e">
        <f t="shared" si="384"/>
        <v>#N/A</v>
      </c>
      <c r="R765" s="7">
        <f t="shared" si="396"/>
        <v>-249</v>
      </c>
      <c r="S765" s="7" t="e">
        <f t="shared" si="374"/>
        <v>#N/A</v>
      </c>
      <c r="T765" s="7">
        <f t="shared" si="375"/>
        <v>189.4208107938085</v>
      </c>
      <c r="U765" s="7" t="e">
        <f t="shared" si="376"/>
        <v>#N/A</v>
      </c>
      <c r="V765" s="7" t="e">
        <f t="shared" si="391"/>
        <v>#N/A</v>
      </c>
      <c r="W765" s="7" t="e">
        <f t="shared" si="392"/>
        <v>#N/A</v>
      </c>
      <c r="X765" s="7" t="e">
        <f t="shared" si="377"/>
        <v>#N/A</v>
      </c>
      <c r="Y765" s="7" t="e">
        <f t="shared" si="378"/>
        <v>#N/A</v>
      </c>
      <c r="Z765" s="7" t="e">
        <f t="shared" si="379"/>
        <v>#N/A</v>
      </c>
      <c r="AA765" s="7" t="e">
        <f t="shared" si="380"/>
        <v>#N/A</v>
      </c>
      <c r="AB765" s="7">
        <f t="shared" si="393"/>
        <v>378.841621587617</v>
      </c>
      <c r="AC765" s="7">
        <f t="shared" si="395"/>
        <v>1.003658769605247</v>
      </c>
      <c r="AD765" s="7" t="e">
        <f t="shared" si="394"/>
        <v>#N/A</v>
      </c>
      <c r="AG765" s="7" t="e">
        <f t="shared" si="385"/>
        <v>#N/A</v>
      </c>
      <c r="AH765" s="7">
        <f t="shared" si="386"/>
        <v>189.4208107938085</v>
      </c>
      <c r="AI765" s="7" t="e">
        <f t="shared" si="387"/>
        <v>#N/A</v>
      </c>
      <c r="AJ765" s="7">
        <f t="shared" si="388"/>
        <v>189.4208107938085</v>
      </c>
      <c r="AK765" s="7" t="e">
        <v>#N/A</v>
      </c>
      <c r="AL765" s="7">
        <v>188.15400105523747</v>
      </c>
      <c r="AN765" s="7" t="e">
        <f t="shared" si="389"/>
        <v>#N/A</v>
      </c>
      <c r="AO765" s="7" t="e">
        <f t="shared" si="390"/>
        <v>#N/A</v>
      </c>
      <c r="AP765" s="7" t="e">
        <v>#N/A</v>
      </c>
      <c r="AQ765" s="7" t="e">
        <v>#N/A</v>
      </c>
    </row>
    <row r="766" spans="1:43" outlineLevel="1">
      <c r="A766" s="95">
        <v>-248</v>
      </c>
      <c r="B766" s="8">
        <f t="shared" si="362"/>
        <v>3234902.347905599</v>
      </c>
      <c r="C766" s="9">
        <f t="shared" si="381"/>
        <v>23924.139874649343</v>
      </c>
      <c r="D766" s="9">
        <f t="shared" si="363"/>
        <v>189.50603877032003</v>
      </c>
      <c r="E766" s="9">
        <f t="shared" si="364"/>
        <v>196.21545385245403</v>
      </c>
      <c r="F766" s="6">
        <f t="shared" si="368"/>
        <v>0</v>
      </c>
      <c r="G766" s="7">
        <f t="shared" si="369"/>
        <v>0</v>
      </c>
      <c r="H766" s="7">
        <f t="shared" si="365"/>
        <v>1</v>
      </c>
      <c r="I766" s="7">
        <f t="shared" si="366"/>
        <v>0</v>
      </c>
      <c r="J766" s="7">
        <f t="shared" si="370"/>
        <v>1</v>
      </c>
      <c r="K766" s="7">
        <f t="shared" si="371"/>
        <v>1</v>
      </c>
      <c r="L766" s="7">
        <f t="shared" si="372"/>
        <v>1</v>
      </c>
      <c r="M766" s="7">
        <f t="shared" si="373"/>
        <v>1</v>
      </c>
      <c r="N766" s="7">
        <f t="shared" si="382"/>
        <v>0</v>
      </c>
      <c r="O766" s="7">
        <f t="shared" si="383"/>
        <v>0</v>
      </c>
      <c r="P766" s="7">
        <f t="shared" si="367"/>
        <v>0</v>
      </c>
      <c r="Q766" s="7" t="e">
        <f t="shared" si="384"/>
        <v>#N/A</v>
      </c>
      <c r="R766" s="7">
        <f t="shared" si="396"/>
        <v>-248</v>
      </c>
      <c r="S766" s="7" t="e">
        <f t="shared" si="374"/>
        <v>#N/A</v>
      </c>
      <c r="T766" s="7">
        <f t="shared" si="375"/>
        <v>189.50603877032003</v>
      </c>
      <c r="U766" s="7" t="e">
        <f t="shared" si="376"/>
        <v>#N/A</v>
      </c>
      <c r="V766" s="7" t="e">
        <f t="shared" si="391"/>
        <v>#N/A</v>
      </c>
      <c r="W766" s="7" t="e">
        <f t="shared" si="392"/>
        <v>#N/A</v>
      </c>
      <c r="X766" s="7" t="e">
        <f t="shared" si="377"/>
        <v>#N/A</v>
      </c>
      <c r="Y766" s="7" t="e">
        <f t="shared" si="378"/>
        <v>#N/A</v>
      </c>
      <c r="Z766" s="7" t="e">
        <f t="shared" si="379"/>
        <v>#N/A</v>
      </c>
      <c r="AA766" s="7" t="e">
        <f t="shared" si="380"/>
        <v>#N/A</v>
      </c>
      <c r="AB766" s="7">
        <f t="shared" si="393"/>
        <v>379.01207754064006</v>
      </c>
      <c r="AC766" s="7">
        <f t="shared" si="395"/>
        <v>1.0036253324723576</v>
      </c>
      <c r="AD766" s="7" t="e">
        <f t="shared" si="394"/>
        <v>#N/A</v>
      </c>
      <c r="AG766" s="7" t="e">
        <f t="shared" si="385"/>
        <v>#N/A</v>
      </c>
      <c r="AH766" s="7">
        <f t="shared" si="386"/>
        <v>189.50603877032003</v>
      </c>
      <c r="AI766" s="7" t="e">
        <f t="shared" si="387"/>
        <v>#N/A</v>
      </c>
      <c r="AJ766" s="7">
        <f t="shared" si="388"/>
        <v>189.50603877032003</v>
      </c>
      <c r="AK766" s="7" t="e">
        <v>#N/A</v>
      </c>
      <c r="AL766" s="7">
        <v>188.2442534847105</v>
      </c>
      <c r="AN766" s="7" t="e">
        <f t="shared" si="389"/>
        <v>#N/A</v>
      </c>
      <c r="AO766" s="7" t="e">
        <f t="shared" si="390"/>
        <v>#N/A</v>
      </c>
      <c r="AP766" s="7" t="e">
        <v>#N/A</v>
      </c>
      <c r="AQ766" s="7" t="e">
        <v>#N/A</v>
      </c>
    </row>
    <row r="767" spans="1:43" outlineLevel="1">
      <c r="A767" s="95">
        <v>-247</v>
      </c>
      <c r="B767" s="8">
        <f t="shared" si="362"/>
        <v>3263265.7417203519</v>
      </c>
      <c r="C767" s="9">
        <f t="shared" si="381"/>
        <v>24152.061124651475</v>
      </c>
      <c r="D767" s="9">
        <f t="shared" si="363"/>
        <v>189.59087706571523</v>
      </c>
      <c r="E767" s="9">
        <f t="shared" si="364"/>
        <v>196.21713233540103</v>
      </c>
      <c r="F767" s="6">
        <f t="shared" si="368"/>
        <v>0</v>
      </c>
      <c r="G767" s="7">
        <f t="shared" si="369"/>
        <v>0</v>
      </c>
      <c r="H767" s="7">
        <f t="shared" si="365"/>
        <v>1</v>
      </c>
      <c r="I767" s="7">
        <f t="shared" si="366"/>
        <v>0</v>
      </c>
      <c r="J767" s="7">
        <f t="shared" si="370"/>
        <v>1</v>
      </c>
      <c r="K767" s="7">
        <f t="shared" si="371"/>
        <v>1</v>
      </c>
      <c r="L767" s="7">
        <f t="shared" si="372"/>
        <v>1</v>
      </c>
      <c r="M767" s="7">
        <f t="shared" si="373"/>
        <v>1</v>
      </c>
      <c r="N767" s="7">
        <f t="shared" si="382"/>
        <v>0</v>
      </c>
      <c r="O767" s="7">
        <f t="shared" si="383"/>
        <v>0</v>
      </c>
      <c r="P767" s="7">
        <f t="shared" si="367"/>
        <v>0</v>
      </c>
      <c r="Q767" s="7" t="e">
        <f t="shared" si="384"/>
        <v>#N/A</v>
      </c>
      <c r="R767" s="7">
        <f t="shared" si="396"/>
        <v>-247</v>
      </c>
      <c r="S767" s="7" t="e">
        <f t="shared" si="374"/>
        <v>#N/A</v>
      </c>
      <c r="T767" s="7">
        <f t="shared" si="375"/>
        <v>189.59087706571523</v>
      </c>
      <c r="U767" s="7" t="e">
        <f t="shared" si="376"/>
        <v>#N/A</v>
      </c>
      <c r="V767" s="7" t="e">
        <f t="shared" si="391"/>
        <v>#N/A</v>
      </c>
      <c r="W767" s="7" t="e">
        <f t="shared" si="392"/>
        <v>#N/A</v>
      </c>
      <c r="X767" s="7" t="e">
        <f t="shared" si="377"/>
        <v>#N/A</v>
      </c>
      <c r="Y767" s="7" t="e">
        <f t="shared" si="378"/>
        <v>#N/A</v>
      </c>
      <c r="Z767" s="7" t="e">
        <f t="shared" si="379"/>
        <v>#N/A</v>
      </c>
      <c r="AA767" s="7" t="e">
        <f t="shared" si="380"/>
        <v>#N/A</v>
      </c>
      <c r="AB767" s="7">
        <f t="shared" si="393"/>
        <v>379.18175413143047</v>
      </c>
      <c r="AC767" s="7">
        <f t="shared" si="395"/>
        <v>1.0035923158163196</v>
      </c>
      <c r="AD767" s="7" t="e">
        <f t="shared" si="394"/>
        <v>#N/A</v>
      </c>
      <c r="AG767" s="7" t="e">
        <f t="shared" si="385"/>
        <v>#N/A</v>
      </c>
      <c r="AH767" s="7">
        <f t="shared" si="386"/>
        <v>189.59087706571523</v>
      </c>
      <c r="AI767" s="7" t="e">
        <f t="shared" si="387"/>
        <v>#N/A</v>
      </c>
      <c r="AJ767" s="7">
        <f t="shared" si="388"/>
        <v>189.59087706571523</v>
      </c>
      <c r="AK767" s="7" t="e">
        <v>#N/A</v>
      </c>
      <c r="AL767" s="7">
        <v>188.33424241252129</v>
      </c>
      <c r="AN767" s="7" t="e">
        <f t="shared" si="389"/>
        <v>#N/A</v>
      </c>
      <c r="AO767" s="7" t="e">
        <f t="shared" si="390"/>
        <v>#N/A</v>
      </c>
      <c r="AP767" s="7" t="e">
        <v>#N/A</v>
      </c>
      <c r="AQ767" s="7" t="e">
        <v>#N/A</v>
      </c>
    </row>
    <row r="768" spans="1:43" outlineLevel="1">
      <c r="A768" s="95">
        <v>-246</v>
      </c>
      <c r="B768" s="8">
        <f t="shared" si="362"/>
        <v>3291793.3965806961</v>
      </c>
      <c r="C768" s="9">
        <f t="shared" si="381"/>
        <v>24381.436067197472</v>
      </c>
      <c r="D768" s="9">
        <f t="shared" si="363"/>
        <v>189.67533663859118</v>
      </c>
      <c r="E768" s="9">
        <f t="shared" si="364"/>
        <v>196.21912516880442</v>
      </c>
      <c r="F768" s="6">
        <f t="shared" si="368"/>
        <v>0</v>
      </c>
      <c r="G768" s="7">
        <f t="shared" si="369"/>
        <v>0</v>
      </c>
      <c r="H768" s="7">
        <f t="shared" si="365"/>
        <v>1</v>
      </c>
      <c r="I768" s="7">
        <f t="shared" si="366"/>
        <v>0</v>
      </c>
      <c r="J768" s="7">
        <f t="shared" si="370"/>
        <v>1</v>
      </c>
      <c r="K768" s="7">
        <f t="shared" si="371"/>
        <v>1</v>
      </c>
      <c r="L768" s="7">
        <f t="shared" si="372"/>
        <v>1</v>
      </c>
      <c r="M768" s="7">
        <f t="shared" si="373"/>
        <v>1</v>
      </c>
      <c r="N768" s="7">
        <f t="shared" si="382"/>
        <v>0</v>
      </c>
      <c r="O768" s="7">
        <f t="shared" si="383"/>
        <v>0</v>
      </c>
      <c r="P768" s="7">
        <f t="shared" si="367"/>
        <v>0</v>
      </c>
      <c r="Q768" s="7" t="e">
        <f t="shared" si="384"/>
        <v>#N/A</v>
      </c>
      <c r="R768" s="7">
        <f t="shared" si="396"/>
        <v>-246</v>
      </c>
      <c r="S768" s="7" t="e">
        <f t="shared" si="374"/>
        <v>#N/A</v>
      </c>
      <c r="T768" s="7">
        <f t="shared" si="375"/>
        <v>189.67533663859118</v>
      </c>
      <c r="U768" s="7" t="e">
        <f t="shared" si="376"/>
        <v>#N/A</v>
      </c>
      <c r="V768" s="7" t="e">
        <f t="shared" si="391"/>
        <v>#N/A</v>
      </c>
      <c r="W768" s="7" t="e">
        <f t="shared" si="392"/>
        <v>#N/A</v>
      </c>
      <c r="X768" s="7" t="e">
        <f t="shared" si="377"/>
        <v>#N/A</v>
      </c>
      <c r="Y768" s="7" t="e">
        <f t="shared" si="378"/>
        <v>#N/A</v>
      </c>
      <c r="Z768" s="7">
        <f t="shared" si="379"/>
        <v>178.68941714587697</v>
      </c>
      <c r="AA768" s="7" t="e">
        <f t="shared" si="380"/>
        <v>#N/A</v>
      </c>
      <c r="AB768" s="7">
        <f t="shared" si="393"/>
        <v>379.35067327718235</v>
      </c>
      <c r="AC768" s="7">
        <f t="shared" si="395"/>
        <v>1.0035603716022203</v>
      </c>
      <c r="AD768" s="7" t="e">
        <f t="shared" si="394"/>
        <v>#N/A</v>
      </c>
      <c r="AG768" s="7" t="e">
        <f t="shared" si="385"/>
        <v>#N/A</v>
      </c>
      <c r="AH768" s="7">
        <f t="shared" si="386"/>
        <v>189.67533663859118</v>
      </c>
      <c r="AI768" s="7" t="e">
        <f t="shared" si="387"/>
        <v>#N/A</v>
      </c>
      <c r="AJ768" s="7">
        <f t="shared" si="388"/>
        <v>189.67533663859118</v>
      </c>
      <c r="AK768" s="7" t="e">
        <v>#N/A</v>
      </c>
      <c r="AL768" s="7">
        <v>188.42396574320557</v>
      </c>
      <c r="AN768" s="7" t="e">
        <f t="shared" si="389"/>
        <v>#N/A</v>
      </c>
      <c r="AO768" s="7" t="e">
        <f t="shared" si="390"/>
        <v>#N/A</v>
      </c>
      <c r="AP768" s="7" t="e">
        <v>#N/A</v>
      </c>
      <c r="AQ768" s="7" t="e">
        <v>#N/A</v>
      </c>
    </row>
    <row r="769" spans="1:43" outlineLevel="1">
      <c r="A769" s="95">
        <v>-245</v>
      </c>
      <c r="B769" s="8">
        <f t="shared" si="362"/>
        <v>3320486.8701407951</v>
      </c>
      <c r="C769" s="9">
        <f t="shared" si="381"/>
        <v>24612.269331863699</v>
      </c>
      <c r="D769" s="9">
        <f t="shared" si="363"/>
        <v>189.75940507939941</v>
      </c>
      <c r="E769" s="9">
        <f t="shared" si="364"/>
        <v>196.22142977602101</v>
      </c>
      <c r="F769" s="6">
        <f t="shared" si="368"/>
        <v>0</v>
      </c>
      <c r="G769" s="7">
        <f t="shared" si="369"/>
        <v>0</v>
      </c>
      <c r="H769" s="7">
        <f t="shared" si="365"/>
        <v>1</v>
      </c>
      <c r="I769" s="7">
        <f t="shared" si="366"/>
        <v>0</v>
      </c>
      <c r="J769" s="7">
        <f t="shared" si="370"/>
        <v>1</v>
      </c>
      <c r="K769" s="7">
        <f t="shared" si="371"/>
        <v>1</v>
      </c>
      <c r="L769" s="7">
        <f t="shared" si="372"/>
        <v>1</v>
      </c>
      <c r="M769" s="7">
        <f t="shared" si="373"/>
        <v>1</v>
      </c>
      <c r="N769" s="7">
        <f t="shared" si="382"/>
        <v>0</v>
      </c>
      <c r="O769" s="7">
        <f t="shared" si="383"/>
        <v>0</v>
      </c>
      <c r="P769" s="7">
        <f t="shared" si="367"/>
        <v>0</v>
      </c>
      <c r="Q769" s="7" t="e">
        <f t="shared" si="384"/>
        <v>#N/A</v>
      </c>
      <c r="R769" s="7">
        <f t="shared" si="396"/>
        <v>-245</v>
      </c>
      <c r="S769" s="7" t="e">
        <f t="shared" si="374"/>
        <v>#N/A</v>
      </c>
      <c r="T769" s="7">
        <f t="shared" si="375"/>
        <v>189.75940507939941</v>
      </c>
      <c r="U769" s="7" t="e">
        <f t="shared" si="376"/>
        <v>#N/A</v>
      </c>
      <c r="V769" s="7" t="e">
        <f t="shared" si="391"/>
        <v>#N/A</v>
      </c>
      <c r="W769" s="7" t="e">
        <f t="shared" si="392"/>
        <v>#N/A</v>
      </c>
      <c r="X769" s="7" t="e">
        <f t="shared" si="377"/>
        <v>#N/A</v>
      </c>
      <c r="Y769" s="7" t="e">
        <f t="shared" si="378"/>
        <v>#N/A</v>
      </c>
      <c r="Z769" s="7" t="e">
        <f t="shared" si="379"/>
        <v>#N/A</v>
      </c>
      <c r="AA769" s="7" t="e">
        <f t="shared" si="380"/>
        <v>#N/A</v>
      </c>
      <c r="AB769" s="7">
        <f t="shared" si="393"/>
        <v>379.51881015879883</v>
      </c>
      <c r="AC769" s="7">
        <f t="shared" si="395"/>
        <v>1.0035275296372932</v>
      </c>
      <c r="AD769" s="7" t="e">
        <f t="shared" si="394"/>
        <v>#N/A</v>
      </c>
      <c r="AG769" s="7" t="e">
        <f t="shared" si="385"/>
        <v>#N/A</v>
      </c>
      <c r="AH769" s="7">
        <f t="shared" si="386"/>
        <v>189.75940507939941</v>
      </c>
      <c r="AI769" s="7" t="e">
        <f t="shared" si="387"/>
        <v>#N/A</v>
      </c>
      <c r="AJ769" s="7">
        <f t="shared" si="388"/>
        <v>189.75940507939941</v>
      </c>
      <c r="AK769" s="7" t="e">
        <v>#N/A</v>
      </c>
      <c r="AL769" s="7">
        <v>188.51343409158289</v>
      </c>
      <c r="AN769" s="7" t="e">
        <f t="shared" si="389"/>
        <v>#N/A</v>
      </c>
      <c r="AO769" s="7" t="e">
        <f t="shared" si="390"/>
        <v>#N/A</v>
      </c>
      <c r="AP769" s="7" t="e">
        <v>#N/A</v>
      </c>
      <c r="AQ769" s="7" t="e">
        <v>#N/A</v>
      </c>
    </row>
    <row r="770" spans="1:43" outlineLevel="1">
      <c r="A770" s="95">
        <v>-244</v>
      </c>
      <c r="B770" s="8">
        <f t="shared" ref="B770:B784" si="397">spline($A$91:$A$93,$B$91:$B$93,A770)</f>
        <v>3349347.7468222855</v>
      </c>
      <c r="C770" s="9">
        <f t="shared" si="381"/>
        <v>24844.565548226525</v>
      </c>
      <c r="D770" s="9">
        <f t="shared" ref="D770:D784" si="398">spline($A$96:$A$98,$B$96:$B$98,A770)</f>
        <v>189.84309334349055</v>
      </c>
      <c r="E770" s="9">
        <f t="shared" ref="E770:E784" si="399">spline($A$98:$A$100,$B$98:$B$100,A770)</f>
        <v>196.22404358040782</v>
      </c>
      <c r="F770" s="6">
        <f t="shared" si="368"/>
        <v>0</v>
      </c>
      <c r="G770" s="7">
        <f t="shared" si="369"/>
        <v>0</v>
      </c>
      <c r="H770" s="7">
        <f t="shared" ref="H770:H784" si="400">IF(AND(A770&gt;$A$96,A770&lt;=$A$98),1,0)</f>
        <v>1</v>
      </c>
      <c r="I770" s="7">
        <f t="shared" ref="I770:I784" si="401">IF(AND(A770&gt;$A$98,A770&lt;=$A$100),1,0)</f>
        <v>0</v>
      </c>
      <c r="J770" s="7">
        <f t="shared" si="370"/>
        <v>1</v>
      </c>
      <c r="K770" s="7">
        <f t="shared" si="371"/>
        <v>1</v>
      </c>
      <c r="L770" s="7">
        <f t="shared" si="372"/>
        <v>1</v>
      </c>
      <c r="M770" s="7">
        <f t="shared" si="373"/>
        <v>1</v>
      </c>
      <c r="N770" s="7">
        <f t="shared" si="382"/>
        <v>0</v>
      </c>
      <c r="O770" s="7">
        <f t="shared" si="383"/>
        <v>0</v>
      </c>
      <c r="P770" s="7">
        <f t="shared" si="367"/>
        <v>0</v>
      </c>
      <c r="Q770" s="7" t="e">
        <f t="shared" si="384"/>
        <v>#N/A</v>
      </c>
      <c r="R770" s="7">
        <f t="shared" si="396"/>
        <v>-244</v>
      </c>
      <c r="S770" s="7" t="e">
        <f t="shared" si="374"/>
        <v>#N/A</v>
      </c>
      <c r="T770" s="7">
        <f t="shared" si="375"/>
        <v>189.84309334349055</v>
      </c>
      <c r="U770" s="7" t="e">
        <f t="shared" si="376"/>
        <v>#N/A</v>
      </c>
      <c r="V770" s="7" t="e">
        <f t="shared" si="391"/>
        <v>#N/A</v>
      </c>
      <c r="W770" s="7" t="e">
        <f t="shared" si="392"/>
        <v>#N/A</v>
      </c>
      <c r="X770" s="7" t="e">
        <f t="shared" si="377"/>
        <v>#N/A</v>
      </c>
      <c r="Y770" s="7" t="e">
        <f t="shared" si="378"/>
        <v>#N/A</v>
      </c>
      <c r="Z770" s="7" t="e">
        <f t="shared" si="379"/>
        <v>#N/A</v>
      </c>
      <c r="AA770" s="7" t="e">
        <f t="shared" si="380"/>
        <v>#N/A</v>
      </c>
      <c r="AB770" s="7">
        <f t="shared" si="393"/>
        <v>379.6861866869811</v>
      </c>
      <c r="AC770" s="7">
        <f t="shared" si="395"/>
        <v>1.0034957526300685</v>
      </c>
      <c r="AD770" s="7" t="e">
        <f t="shared" si="394"/>
        <v>#N/A</v>
      </c>
      <c r="AG770" s="7" t="e">
        <f t="shared" si="385"/>
        <v>#N/A</v>
      </c>
      <c r="AH770" s="7">
        <f t="shared" si="386"/>
        <v>189.84309334349055</v>
      </c>
      <c r="AI770" s="7" t="e">
        <f t="shared" si="387"/>
        <v>#N/A</v>
      </c>
      <c r="AJ770" s="7">
        <f t="shared" si="388"/>
        <v>189.84309334349055</v>
      </c>
      <c r="AK770" s="7" t="e">
        <v>#N/A</v>
      </c>
      <c r="AL770" s="7">
        <v>188.60264155047054</v>
      </c>
      <c r="AN770" s="7" t="e">
        <f t="shared" si="389"/>
        <v>#N/A</v>
      </c>
      <c r="AO770" s="7" t="e">
        <f t="shared" si="390"/>
        <v>#N/A</v>
      </c>
      <c r="AP770" s="7" t="e">
        <v>#N/A</v>
      </c>
      <c r="AQ770" s="7" t="e">
        <v>#N/A</v>
      </c>
    </row>
    <row r="771" spans="1:43" outlineLevel="1">
      <c r="A771" s="95">
        <v>-243</v>
      </c>
      <c r="B771" s="8">
        <f t="shared" si="397"/>
        <v>3378374.3070138725</v>
      </c>
      <c r="C771" s="9">
        <f t="shared" si="381"/>
        <v>25078.32934586233</v>
      </c>
      <c r="D771" s="9">
        <f t="shared" si="398"/>
        <v>189.92640459900653</v>
      </c>
      <c r="E771" s="9">
        <f t="shared" si="399"/>
        <v>196.22696400532166</v>
      </c>
      <c r="F771" s="6">
        <f t="shared" si="368"/>
        <v>0</v>
      </c>
      <c r="G771" s="7">
        <f t="shared" si="369"/>
        <v>0</v>
      </c>
      <c r="H771" s="7">
        <f t="shared" si="400"/>
        <v>1</v>
      </c>
      <c r="I771" s="7">
        <f t="shared" si="401"/>
        <v>0</v>
      </c>
      <c r="J771" s="7">
        <f t="shared" si="370"/>
        <v>1</v>
      </c>
      <c r="K771" s="7">
        <f t="shared" si="371"/>
        <v>1</v>
      </c>
      <c r="L771" s="7">
        <f t="shared" si="372"/>
        <v>1</v>
      </c>
      <c r="M771" s="7">
        <f t="shared" si="373"/>
        <v>1</v>
      </c>
      <c r="N771" s="7">
        <f t="shared" si="382"/>
        <v>0</v>
      </c>
      <c r="O771" s="7">
        <f t="shared" si="383"/>
        <v>0</v>
      </c>
      <c r="P771" s="7">
        <f t="shared" si="367"/>
        <v>0</v>
      </c>
      <c r="Q771" s="7" t="e">
        <f t="shared" si="384"/>
        <v>#N/A</v>
      </c>
      <c r="R771" s="7">
        <f t="shared" si="396"/>
        <v>-243</v>
      </c>
      <c r="S771" s="7" t="e">
        <f t="shared" si="374"/>
        <v>#N/A</v>
      </c>
      <c r="T771" s="7">
        <f t="shared" si="375"/>
        <v>189.92640459900653</v>
      </c>
      <c r="U771" s="7" t="e">
        <f t="shared" si="376"/>
        <v>#N/A</v>
      </c>
      <c r="V771" s="7" t="e">
        <f t="shared" si="391"/>
        <v>#N/A</v>
      </c>
      <c r="W771" s="7" t="e">
        <f t="shared" si="392"/>
        <v>#N/A</v>
      </c>
      <c r="X771" s="7" t="e">
        <f t="shared" si="377"/>
        <v>#N/A</v>
      </c>
      <c r="Y771" s="7" t="e">
        <f t="shared" si="378"/>
        <v>#N/A</v>
      </c>
      <c r="Z771" s="7" t="e">
        <f t="shared" si="379"/>
        <v>#N/A</v>
      </c>
      <c r="AA771" s="7" t="e">
        <f t="shared" si="380"/>
        <v>#N/A</v>
      </c>
      <c r="AB771" s="7">
        <f t="shared" si="393"/>
        <v>379.85280919801306</v>
      </c>
      <c r="AC771" s="7">
        <f t="shared" si="395"/>
        <v>1.0034643816776203</v>
      </c>
      <c r="AD771" s="7" t="e">
        <f t="shared" si="394"/>
        <v>#N/A</v>
      </c>
      <c r="AG771" s="7" t="e">
        <f t="shared" si="385"/>
        <v>#N/A</v>
      </c>
      <c r="AH771" s="7">
        <f t="shared" si="386"/>
        <v>189.92640459900653</v>
      </c>
      <c r="AI771" s="7" t="e">
        <f t="shared" si="387"/>
        <v>#N/A</v>
      </c>
      <c r="AJ771" s="7">
        <f t="shared" si="388"/>
        <v>189.92640459900653</v>
      </c>
      <c r="AK771" s="7" t="e">
        <v>#N/A</v>
      </c>
      <c r="AL771" s="7">
        <v>188.69159364500948</v>
      </c>
      <c r="AN771" s="7" t="e">
        <f t="shared" si="389"/>
        <v>#N/A</v>
      </c>
      <c r="AO771" s="7" t="e">
        <f t="shared" si="390"/>
        <v>#N/A</v>
      </c>
      <c r="AP771" s="7" t="e">
        <v>#N/A</v>
      </c>
      <c r="AQ771" s="7" t="e">
        <v>#N/A</v>
      </c>
    </row>
    <row r="772" spans="1:43" outlineLevel="1">
      <c r="A772" s="95">
        <v>-242</v>
      </c>
      <c r="B772" s="8">
        <f t="shared" si="397"/>
        <v>3407569.2443626197</v>
      </c>
      <c r="C772" s="9">
        <f t="shared" si="381"/>
        <v>25313.565354347473</v>
      </c>
      <c r="D772" s="9">
        <f t="shared" si="398"/>
        <v>190.00934201408933</v>
      </c>
      <c r="E772" s="9">
        <f t="shared" si="399"/>
        <v>196.23018847411953</v>
      </c>
      <c r="F772" s="6">
        <f t="shared" si="368"/>
        <v>0</v>
      </c>
      <c r="G772" s="7">
        <f t="shared" si="369"/>
        <v>0</v>
      </c>
      <c r="H772" s="7">
        <f t="shared" si="400"/>
        <v>1</v>
      </c>
      <c r="I772" s="7">
        <f t="shared" si="401"/>
        <v>0</v>
      </c>
      <c r="J772" s="7">
        <f t="shared" si="370"/>
        <v>1</v>
      </c>
      <c r="K772" s="7">
        <f t="shared" si="371"/>
        <v>1</v>
      </c>
      <c r="L772" s="7">
        <f t="shared" si="372"/>
        <v>1</v>
      </c>
      <c r="M772" s="7">
        <f t="shared" si="373"/>
        <v>1</v>
      </c>
      <c r="N772" s="7">
        <f t="shared" si="382"/>
        <v>0</v>
      </c>
      <c r="O772" s="7">
        <f t="shared" si="383"/>
        <v>0</v>
      </c>
      <c r="P772" s="7">
        <f t="shared" si="367"/>
        <v>0</v>
      </c>
      <c r="Q772" s="7" t="e">
        <f t="shared" si="384"/>
        <v>#N/A</v>
      </c>
      <c r="R772" s="7">
        <f t="shared" si="396"/>
        <v>-242</v>
      </c>
      <c r="S772" s="7" t="e">
        <f t="shared" si="374"/>
        <v>#N/A</v>
      </c>
      <c r="T772" s="7">
        <f t="shared" si="375"/>
        <v>190.00934201408933</v>
      </c>
      <c r="U772" s="7" t="e">
        <f t="shared" si="376"/>
        <v>#N/A</v>
      </c>
      <c r="V772" s="7" t="e">
        <f t="shared" si="391"/>
        <v>#N/A</v>
      </c>
      <c r="W772" s="7" t="e">
        <f t="shared" si="392"/>
        <v>#N/A</v>
      </c>
      <c r="X772" s="7" t="e">
        <f t="shared" si="377"/>
        <v>#N/A</v>
      </c>
      <c r="Y772" s="7" t="e">
        <f t="shared" si="378"/>
        <v>#N/A</v>
      </c>
      <c r="Z772" s="7" t="e">
        <f t="shared" si="379"/>
        <v>#N/A</v>
      </c>
      <c r="AA772" s="7" t="e">
        <f t="shared" si="380"/>
        <v>#N/A</v>
      </c>
      <c r="AB772" s="7">
        <f t="shared" si="393"/>
        <v>380.01868402817865</v>
      </c>
      <c r="AC772" s="7">
        <f t="shared" si="395"/>
        <v>1.0034334132470455</v>
      </c>
      <c r="AD772" s="7" t="e">
        <f t="shared" si="394"/>
        <v>#N/A</v>
      </c>
      <c r="AG772" s="7" t="e">
        <f t="shared" si="385"/>
        <v>#N/A</v>
      </c>
      <c r="AH772" s="7">
        <f t="shared" si="386"/>
        <v>190.00934201408933</v>
      </c>
      <c r="AI772" s="7" t="e">
        <f t="shared" si="387"/>
        <v>#N/A</v>
      </c>
      <c r="AJ772" s="7">
        <f t="shared" si="388"/>
        <v>190.00934201408933</v>
      </c>
      <c r="AK772" s="7" t="e">
        <v>#N/A</v>
      </c>
      <c r="AL772" s="7">
        <v>188.7802971929741</v>
      </c>
      <c r="AN772" s="7" t="e">
        <f t="shared" si="389"/>
        <v>#N/A</v>
      </c>
      <c r="AO772" s="7" t="e">
        <f t="shared" si="390"/>
        <v>#N/A</v>
      </c>
      <c r="AP772" s="7" t="e">
        <v>#N/A</v>
      </c>
      <c r="AQ772" s="7" t="e">
        <v>#N/A</v>
      </c>
    </row>
    <row r="773" spans="1:43" outlineLevel="1">
      <c r="A773" s="95">
        <v>-241</v>
      </c>
      <c r="B773" s="8">
        <f t="shared" si="397"/>
        <v>3436930.8137710094</v>
      </c>
      <c r="C773" s="9">
        <f t="shared" si="381"/>
        <v>25550.285844414284</v>
      </c>
      <c r="D773" s="9">
        <f t="shared" si="398"/>
        <v>190.09190875688097</v>
      </c>
      <c r="E773" s="9">
        <f t="shared" si="399"/>
        <v>196.23365337500209</v>
      </c>
      <c r="F773" s="6">
        <f t="shared" si="368"/>
        <v>0</v>
      </c>
      <c r="G773" s="7">
        <f t="shared" si="369"/>
        <v>0</v>
      </c>
      <c r="H773" s="7">
        <f t="shared" si="400"/>
        <v>1</v>
      </c>
      <c r="I773" s="7">
        <f t="shared" si="401"/>
        <v>0</v>
      </c>
      <c r="J773" s="7">
        <f t="shared" si="370"/>
        <v>1</v>
      </c>
      <c r="K773" s="7">
        <f t="shared" si="371"/>
        <v>1</v>
      </c>
      <c r="L773" s="7">
        <f t="shared" si="372"/>
        <v>1</v>
      </c>
      <c r="M773" s="7">
        <f t="shared" si="373"/>
        <v>1</v>
      </c>
      <c r="N773" s="7">
        <f t="shared" si="382"/>
        <v>0</v>
      </c>
      <c r="O773" s="7">
        <f t="shared" si="383"/>
        <v>0</v>
      </c>
      <c r="P773" s="7">
        <f t="shared" si="367"/>
        <v>0</v>
      </c>
      <c r="Q773" s="7" t="e">
        <f t="shared" si="384"/>
        <v>#N/A</v>
      </c>
      <c r="R773" s="7">
        <f t="shared" si="396"/>
        <v>-241</v>
      </c>
      <c r="S773" s="7" t="e">
        <f t="shared" si="374"/>
        <v>#N/A</v>
      </c>
      <c r="T773" s="7">
        <f t="shared" si="375"/>
        <v>190.09190875688097</v>
      </c>
      <c r="U773" s="7" t="e">
        <f t="shared" si="376"/>
        <v>#N/A</v>
      </c>
      <c r="V773" s="7" t="e">
        <f t="shared" si="391"/>
        <v>#N/A</v>
      </c>
      <c r="W773" s="7" t="e">
        <f t="shared" si="392"/>
        <v>#N/A</v>
      </c>
      <c r="X773" s="7" t="e">
        <f t="shared" si="377"/>
        <v>#N/A</v>
      </c>
      <c r="Y773" s="7" t="e">
        <f t="shared" si="378"/>
        <v>#N/A</v>
      </c>
      <c r="Z773" s="7" t="e">
        <f t="shared" si="379"/>
        <v>#N/A</v>
      </c>
      <c r="AA773" s="7" t="e">
        <f t="shared" si="380"/>
        <v>#N/A</v>
      </c>
      <c r="AB773" s="7">
        <f t="shared" si="393"/>
        <v>380.18381751376194</v>
      </c>
      <c r="AC773" s="7">
        <f t="shared" si="395"/>
        <v>1.0034028438345295</v>
      </c>
      <c r="AD773" s="7" t="e">
        <f t="shared" si="394"/>
        <v>#N/A</v>
      </c>
      <c r="AG773" s="7" t="e">
        <f t="shared" si="385"/>
        <v>#N/A</v>
      </c>
      <c r="AH773" s="7">
        <f t="shared" si="386"/>
        <v>190.09190875688097</v>
      </c>
      <c r="AI773" s="7" t="e">
        <f t="shared" si="387"/>
        <v>#N/A</v>
      </c>
      <c r="AJ773" s="7">
        <f t="shared" si="388"/>
        <v>190.09190875688097</v>
      </c>
      <c r="AK773" s="7" t="e">
        <v>#N/A</v>
      </c>
      <c r="AL773" s="7">
        <v>188.8687500930161</v>
      </c>
      <c r="AN773" s="7" t="e">
        <f t="shared" si="389"/>
        <v>#N/A</v>
      </c>
      <c r="AO773" s="7" t="e">
        <f t="shared" si="390"/>
        <v>#N/A</v>
      </c>
      <c r="AP773" s="7" t="e">
        <v>#N/A</v>
      </c>
      <c r="AQ773" s="7" t="e">
        <v>#N/A</v>
      </c>
    </row>
    <row r="774" spans="1:43" outlineLevel="1">
      <c r="A774" s="95">
        <v>-240</v>
      </c>
      <c r="B774" s="8">
        <f t="shared" si="397"/>
        <v>3466460.605544074</v>
      </c>
      <c r="C774" s="9">
        <f t="shared" si="381"/>
        <v>25788.480214269148</v>
      </c>
      <c r="D774" s="9">
        <f t="shared" si="398"/>
        <v>190.1741079955234</v>
      </c>
      <c r="E774" s="9">
        <f t="shared" si="399"/>
        <v>196.23747820163871</v>
      </c>
      <c r="F774" s="6">
        <f t="shared" si="368"/>
        <v>0</v>
      </c>
      <c r="G774" s="7">
        <f t="shared" si="369"/>
        <v>0</v>
      </c>
      <c r="H774" s="7">
        <f t="shared" si="400"/>
        <v>1</v>
      </c>
      <c r="I774" s="7">
        <f t="shared" si="401"/>
        <v>0</v>
      </c>
      <c r="J774" s="7">
        <f t="shared" si="370"/>
        <v>1</v>
      </c>
      <c r="K774" s="7">
        <f t="shared" si="371"/>
        <v>1</v>
      </c>
      <c r="L774" s="7">
        <f t="shared" si="372"/>
        <v>1</v>
      </c>
      <c r="M774" s="7">
        <f t="shared" si="373"/>
        <v>1</v>
      </c>
      <c r="N774" s="7">
        <f t="shared" si="382"/>
        <v>0</v>
      </c>
      <c r="O774" s="7">
        <f t="shared" si="383"/>
        <v>0</v>
      </c>
      <c r="P774" s="7">
        <f t="shared" si="367"/>
        <v>0</v>
      </c>
      <c r="Q774" s="7" t="e">
        <f t="shared" si="384"/>
        <v>#N/A</v>
      </c>
      <c r="R774" s="7">
        <f t="shared" si="396"/>
        <v>-240</v>
      </c>
      <c r="S774" s="7" t="e">
        <f t="shared" si="374"/>
        <v>#N/A</v>
      </c>
      <c r="T774" s="7">
        <f t="shared" si="375"/>
        <v>190.1741079955234</v>
      </c>
      <c r="U774" s="7" t="e">
        <f t="shared" si="376"/>
        <v>#N/A</v>
      </c>
      <c r="V774" s="7" t="e">
        <f t="shared" si="391"/>
        <v>#N/A</v>
      </c>
      <c r="W774" s="7" t="e">
        <f t="shared" si="392"/>
        <v>#N/A</v>
      </c>
      <c r="X774" s="7" t="e">
        <f t="shared" si="377"/>
        <v>#N/A</v>
      </c>
      <c r="Y774" s="7" t="e">
        <f t="shared" si="378"/>
        <v>#N/A</v>
      </c>
      <c r="Z774" s="7" t="e">
        <f t="shared" si="379"/>
        <v>#N/A</v>
      </c>
      <c r="AA774" s="7" t="e">
        <f t="shared" si="380"/>
        <v>#N/A</v>
      </c>
      <c r="AB774" s="7">
        <f t="shared" si="393"/>
        <v>380.3482159910468</v>
      </c>
      <c r="AC774" s="7">
        <f t="shared" si="395"/>
        <v>1.00337266996535</v>
      </c>
      <c r="AD774" s="7" t="e">
        <f t="shared" si="394"/>
        <v>#N/A</v>
      </c>
      <c r="AG774" s="7" t="e">
        <f t="shared" si="385"/>
        <v>#N/A</v>
      </c>
      <c r="AH774" s="7">
        <f t="shared" si="386"/>
        <v>190.1741079955234</v>
      </c>
      <c r="AI774" s="7" t="e">
        <f t="shared" si="387"/>
        <v>#N/A</v>
      </c>
      <c r="AJ774" s="7">
        <f t="shared" si="388"/>
        <v>190.1741079955234</v>
      </c>
      <c r="AK774" s="7" t="e">
        <v>#N/A</v>
      </c>
      <c r="AL774" s="7">
        <v>188.95695023231335</v>
      </c>
      <c r="AN774" s="7" t="e">
        <f t="shared" si="389"/>
        <v>#N/A</v>
      </c>
      <c r="AO774" s="7" t="e">
        <f t="shared" si="390"/>
        <v>#N/A</v>
      </c>
      <c r="AP774" s="7" t="e">
        <v>#N/A</v>
      </c>
      <c r="AQ774" s="7" t="e">
        <v>#N/A</v>
      </c>
    </row>
    <row r="775" spans="1:43" outlineLevel="1">
      <c r="A775" s="95">
        <v>-239</v>
      </c>
      <c r="B775" s="8">
        <f t="shared" si="397"/>
        <v>3496160.2356561772</v>
      </c>
      <c r="C775" s="9">
        <f t="shared" si="381"/>
        <v>26028.160683861417</v>
      </c>
      <c r="D775" s="9">
        <f t="shared" si="398"/>
        <v>190.25594289815865</v>
      </c>
      <c r="E775" s="9">
        <f t="shared" si="399"/>
        <v>196.24159934222999</v>
      </c>
      <c r="F775" s="6">
        <f t="shared" si="368"/>
        <v>0</v>
      </c>
      <c r="G775" s="7">
        <f t="shared" si="369"/>
        <v>0</v>
      </c>
      <c r="H775" s="7">
        <f t="shared" si="400"/>
        <v>1</v>
      </c>
      <c r="I775" s="7">
        <f t="shared" si="401"/>
        <v>0</v>
      </c>
      <c r="J775" s="7">
        <f t="shared" si="370"/>
        <v>1</v>
      </c>
      <c r="K775" s="7">
        <f t="shared" si="371"/>
        <v>1</v>
      </c>
      <c r="L775" s="7">
        <f t="shared" si="372"/>
        <v>1</v>
      </c>
      <c r="M775" s="7">
        <f t="shared" si="373"/>
        <v>1</v>
      </c>
      <c r="N775" s="7">
        <f t="shared" si="382"/>
        <v>0</v>
      </c>
      <c r="O775" s="7">
        <f t="shared" si="383"/>
        <v>0</v>
      </c>
      <c r="P775" s="7">
        <f t="shared" si="367"/>
        <v>0</v>
      </c>
      <c r="Q775" s="7" t="e">
        <f t="shared" si="384"/>
        <v>#N/A</v>
      </c>
      <c r="R775" s="7">
        <f t="shared" si="396"/>
        <v>-239</v>
      </c>
      <c r="S775" s="7" t="e">
        <f t="shared" si="374"/>
        <v>#N/A</v>
      </c>
      <c r="T775" s="7">
        <f t="shared" si="375"/>
        <v>190.25594289815865</v>
      </c>
      <c r="U775" s="7" t="e">
        <f t="shared" si="376"/>
        <v>#N/A</v>
      </c>
      <c r="V775" s="7" t="e">
        <f t="shared" si="391"/>
        <v>#N/A</v>
      </c>
      <c r="W775" s="7" t="e">
        <f t="shared" si="392"/>
        <v>#N/A</v>
      </c>
      <c r="X775" s="7" t="e">
        <f t="shared" si="377"/>
        <v>#N/A</v>
      </c>
      <c r="Y775" s="7" t="e">
        <f t="shared" si="378"/>
        <v>#N/A</v>
      </c>
      <c r="Z775" s="7" t="e">
        <f t="shared" si="379"/>
        <v>#N/A</v>
      </c>
      <c r="AA775" s="7" t="e">
        <f t="shared" si="380"/>
        <v>#N/A</v>
      </c>
      <c r="AB775" s="7">
        <f t="shared" si="393"/>
        <v>380.5118857963173</v>
      </c>
      <c r="AC775" s="7">
        <f t="shared" si="395"/>
        <v>1.0033428881939219</v>
      </c>
      <c r="AD775" s="7" t="e">
        <f t="shared" si="394"/>
        <v>#N/A</v>
      </c>
      <c r="AG775" s="7" t="e">
        <f t="shared" si="385"/>
        <v>#N/A</v>
      </c>
      <c r="AH775" s="7">
        <f t="shared" si="386"/>
        <v>190.25594289815865</v>
      </c>
      <c r="AI775" s="7" t="e">
        <f t="shared" si="387"/>
        <v>#N/A</v>
      </c>
      <c r="AJ775" s="7">
        <f t="shared" si="388"/>
        <v>190.25594289815865</v>
      </c>
      <c r="AK775" s="7" t="e">
        <v>#N/A</v>
      </c>
      <c r="AL775" s="7">
        <v>189.04490826054825</v>
      </c>
      <c r="AN775" s="7" t="e">
        <f t="shared" si="389"/>
        <v>#N/A</v>
      </c>
      <c r="AO775" s="7" t="e">
        <f t="shared" si="390"/>
        <v>#N/A</v>
      </c>
      <c r="AP775" s="7" t="e">
        <v>#N/A</v>
      </c>
      <c r="AQ775" s="7" t="e">
        <v>#N/A</v>
      </c>
    </row>
    <row r="776" spans="1:43" outlineLevel="1">
      <c r="A776" s="95">
        <v>-238</v>
      </c>
      <c r="B776" s="8">
        <f t="shared" si="397"/>
        <v>3526027.9205056811</v>
      </c>
      <c r="C776" s="9">
        <f t="shared" si="381"/>
        <v>26269.33188276747</v>
      </c>
      <c r="D776" s="9">
        <f t="shared" si="398"/>
        <v>190.33741663292867</v>
      </c>
      <c r="E776" s="9">
        <f t="shared" si="399"/>
        <v>196.24601422013302</v>
      </c>
      <c r="F776" s="6">
        <f t="shared" si="368"/>
        <v>0</v>
      </c>
      <c r="G776" s="7">
        <f t="shared" si="369"/>
        <v>0</v>
      </c>
      <c r="H776" s="7">
        <f t="shared" si="400"/>
        <v>1</v>
      </c>
      <c r="I776" s="7">
        <f t="shared" si="401"/>
        <v>0</v>
      </c>
      <c r="J776" s="7">
        <f t="shared" si="370"/>
        <v>1</v>
      </c>
      <c r="K776" s="7">
        <f t="shared" si="371"/>
        <v>1</v>
      </c>
      <c r="L776" s="7">
        <f t="shared" si="372"/>
        <v>1</v>
      </c>
      <c r="M776" s="7">
        <f t="shared" si="373"/>
        <v>1</v>
      </c>
      <c r="N776" s="7">
        <f t="shared" si="382"/>
        <v>0</v>
      </c>
      <c r="O776" s="7">
        <f t="shared" si="383"/>
        <v>0</v>
      </c>
      <c r="P776" s="7">
        <f t="shared" si="367"/>
        <v>0</v>
      </c>
      <c r="Q776" s="7" t="e">
        <f t="shared" si="384"/>
        <v>#N/A</v>
      </c>
      <c r="R776" s="7">
        <f t="shared" si="396"/>
        <v>-238</v>
      </c>
      <c r="S776" s="7" t="e">
        <f t="shared" si="374"/>
        <v>#N/A</v>
      </c>
      <c r="T776" s="7">
        <f t="shared" si="375"/>
        <v>190.33741663292867</v>
      </c>
      <c r="U776" s="7" t="e">
        <f t="shared" si="376"/>
        <v>#N/A</v>
      </c>
      <c r="V776" s="7" t="e">
        <f t="shared" si="391"/>
        <v>#N/A</v>
      </c>
      <c r="W776" s="7" t="e">
        <f t="shared" si="392"/>
        <v>#N/A</v>
      </c>
      <c r="X776" s="7" t="e">
        <f t="shared" si="377"/>
        <v>#N/A</v>
      </c>
      <c r="Y776" s="7" t="e">
        <f t="shared" si="378"/>
        <v>#N/A</v>
      </c>
      <c r="Z776" s="7" t="e">
        <f t="shared" si="379"/>
        <v>#N/A</v>
      </c>
      <c r="AA776" s="7" t="e">
        <f t="shared" si="380"/>
        <v>#N/A</v>
      </c>
      <c r="AB776" s="7">
        <f t="shared" si="393"/>
        <v>380.67483326585733</v>
      </c>
      <c r="AC776" s="7">
        <f t="shared" si="395"/>
        <v>1.0033134951037859</v>
      </c>
      <c r="AD776" s="7" t="e">
        <f t="shared" si="394"/>
        <v>#N/A</v>
      </c>
      <c r="AG776" s="7" t="e">
        <f t="shared" si="385"/>
        <v>#N/A</v>
      </c>
      <c r="AH776" s="7">
        <f t="shared" si="386"/>
        <v>190.33741663292867</v>
      </c>
      <c r="AI776" s="7" t="e">
        <f t="shared" si="387"/>
        <v>#N/A</v>
      </c>
      <c r="AJ776" s="7">
        <f t="shared" si="388"/>
        <v>190.33741663292867</v>
      </c>
      <c r="AK776" s="7" t="e">
        <v>#N/A</v>
      </c>
      <c r="AL776" s="7">
        <v>189.13262206773035</v>
      </c>
      <c r="AN776" s="7" t="e">
        <f t="shared" si="389"/>
        <v>#N/A</v>
      </c>
      <c r="AO776" s="7" t="e">
        <f t="shared" si="390"/>
        <v>#N/A</v>
      </c>
      <c r="AP776" s="7" t="e">
        <v>#N/A</v>
      </c>
      <c r="AQ776" s="7" t="e">
        <v>#N/A</v>
      </c>
    </row>
    <row r="777" spans="1:43" outlineLevel="1">
      <c r="A777" s="95">
        <v>-237</v>
      </c>
      <c r="B777" s="8">
        <f t="shared" si="397"/>
        <v>3556066.4184016287</v>
      </c>
      <c r="C777" s="9">
        <f t="shared" si="381"/>
        <v>26511.998440563679</v>
      </c>
      <c r="D777" s="9">
        <f t="shared" si="398"/>
        <v>190.41854018644668</v>
      </c>
      <c r="E777" s="9">
        <f t="shared" si="399"/>
        <v>196.25072025870455</v>
      </c>
      <c r="F777" s="6">
        <f t="shared" si="368"/>
        <v>0</v>
      </c>
      <c r="G777" s="7">
        <f t="shared" si="369"/>
        <v>0</v>
      </c>
      <c r="H777" s="7">
        <f t="shared" si="400"/>
        <v>1</v>
      </c>
      <c r="I777" s="7">
        <f t="shared" si="401"/>
        <v>0</v>
      </c>
      <c r="J777" s="7">
        <f t="shared" si="370"/>
        <v>1</v>
      </c>
      <c r="K777" s="7">
        <f t="shared" si="371"/>
        <v>1</v>
      </c>
      <c r="L777" s="7">
        <f t="shared" si="372"/>
        <v>1</v>
      </c>
      <c r="M777" s="7">
        <f t="shared" si="373"/>
        <v>1</v>
      </c>
      <c r="N777" s="7">
        <f t="shared" si="382"/>
        <v>0</v>
      </c>
      <c r="O777" s="7">
        <f t="shared" si="383"/>
        <v>0</v>
      </c>
      <c r="P777" s="7">
        <f t="shared" si="367"/>
        <v>0</v>
      </c>
      <c r="Q777" s="7" t="e">
        <f t="shared" si="384"/>
        <v>#N/A</v>
      </c>
      <c r="R777" s="7">
        <f t="shared" si="396"/>
        <v>-237</v>
      </c>
      <c r="S777" s="7" t="e">
        <f t="shared" si="374"/>
        <v>#N/A</v>
      </c>
      <c r="T777" s="7">
        <f t="shared" si="375"/>
        <v>190.41854018644668</v>
      </c>
      <c r="U777" s="7" t="e">
        <f t="shared" si="376"/>
        <v>#N/A</v>
      </c>
      <c r="V777" s="7" t="e">
        <f t="shared" si="391"/>
        <v>#N/A</v>
      </c>
      <c r="W777" s="7" t="e">
        <f t="shared" si="392"/>
        <v>#N/A</v>
      </c>
      <c r="X777" s="7" t="e">
        <f t="shared" si="377"/>
        <v>#N/A</v>
      </c>
      <c r="Y777" s="7" t="e">
        <f t="shared" si="378"/>
        <v>#N/A</v>
      </c>
      <c r="Z777" s="7" t="e">
        <f t="shared" si="379"/>
        <v>#N/A</v>
      </c>
      <c r="AA777" s="7" t="e">
        <f t="shared" si="380"/>
        <v>#N/A</v>
      </c>
      <c r="AB777" s="7">
        <f t="shared" si="393"/>
        <v>380.83708037289335</v>
      </c>
      <c r="AC777" s="7">
        <f t="shared" si="395"/>
        <v>1.0032851194627526</v>
      </c>
      <c r="AD777" s="7" t="e">
        <f t="shared" si="394"/>
        <v>#N/A</v>
      </c>
      <c r="AG777" s="7" t="e">
        <f t="shared" si="385"/>
        <v>#N/A</v>
      </c>
      <c r="AH777" s="7">
        <f t="shared" si="386"/>
        <v>190.41854018644668</v>
      </c>
      <c r="AI777" s="7" t="e">
        <f t="shared" si="387"/>
        <v>#N/A</v>
      </c>
      <c r="AJ777" s="7">
        <f t="shared" si="388"/>
        <v>190.41854018644668</v>
      </c>
      <c r="AK777" s="7" t="e">
        <v>#N/A</v>
      </c>
      <c r="AL777" s="7">
        <v>189.22008953268954</v>
      </c>
      <c r="AN777" s="7" t="e">
        <f t="shared" si="389"/>
        <v>#N/A</v>
      </c>
      <c r="AO777" s="7" t="e">
        <f t="shared" si="390"/>
        <v>#N/A</v>
      </c>
      <c r="AP777" s="7" t="e">
        <v>#N/A</v>
      </c>
      <c r="AQ777" s="7" t="e">
        <v>#N/A</v>
      </c>
    </row>
    <row r="778" spans="1:43" outlineLevel="1">
      <c r="A778" s="95">
        <v>-236</v>
      </c>
      <c r="B778" s="8">
        <f t="shared" si="397"/>
        <v>3586273.9189128876</v>
      </c>
      <c r="C778" s="9">
        <f t="shared" si="381"/>
        <v>26756.16498682641</v>
      </c>
      <c r="D778" s="9">
        <f t="shared" si="398"/>
        <v>190.49930109289144</v>
      </c>
      <c r="E778" s="9">
        <f t="shared" si="399"/>
        <v>196.2557148813016</v>
      </c>
      <c r="F778" s="6">
        <f t="shared" si="368"/>
        <v>0</v>
      </c>
      <c r="G778" s="7">
        <f t="shared" si="369"/>
        <v>0</v>
      </c>
      <c r="H778" s="7">
        <f t="shared" si="400"/>
        <v>1</v>
      </c>
      <c r="I778" s="7">
        <f t="shared" si="401"/>
        <v>0</v>
      </c>
      <c r="J778" s="7">
        <f t="shared" si="370"/>
        <v>1</v>
      </c>
      <c r="K778" s="7">
        <f t="shared" si="371"/>
        <v>1</v>
      </c>
      <c r="L778" s="7">
        <f t="shared" si="372"/>
        <v>1</v>
      </c>
      <c r="M778" s="7">
        <f t="shared" si="373"/>
        <v>1</v>
      </c>
      <c r="N778" s="7">
        <f t="shared" si="382"/>
        <v>0</v>
      </c>
      <c r="O778" s="7">
        <f t="shared" si="383"/>
        <v>0</v>
      </c>
      <c r="P778" s="7">
        <f t="shared" si="367"/>
        <v>0</v>
      </c>
      <c r="Q778" s="7" t="e">
        <f t="shared" si="384"/>
        <v>#N/A</v>
      </c>
      <c r="R778" s="7">
        <f t="shared" si="396"/>
        <v>-236</v>
      </c>
      <c r="S778" s="7" t="e">
        <f t="shared" si="374"/>
        <v>#N/A</v>
      </c>
      <c r="T778" s="7">
        <f t="shared" si="375"/>
        <v>190.49930109289144</v>
      </c>
      <c r="U778" s="7" t="e">
        <f t="shared" si="376"/>
        <v>#N/A</v>
      </c>
      <c r="V778" s="7" t="e">
        <f t="shared" si="391"/>
        <v>#N/A</v>
      </c>
      <c r="W778" s="7" t="e">
        <f t="shared" si="392"/>
        <v>#N/A</v>
      </c>
      <c r="X778" s="7" t="e">
        <f t="shared" si="377"/>
        <v>#N/A</v>
      </c>
      <c r="Y778" s="7" t="e">
        <f t="shared" si="378"/>
        <v>#N/A</v>
      </c>
      <c r="Z778" s="7" t="e">
        <f t="shared" si="379"/>
        <v>#N/A</v>
      </c>
      <c r="AA778" s="7" t="e">
        <f t="shared" si="380"/>
        <v>#N/A</v>
      </c>
      <c r="AB778" s="7">
        <f t="shared" si="393"/>
        <v>380.99860218578289</v>
      </c>
      <c r="AC778" s="7">
        <f t="shared" si="395"/>
        <v>1.0032558616872269</v>
      </c>
      <c r="AD778" s="7" t="e">
        <f t="shared" si="394"/>
        <v>#N/A</v>
      </c>
      <c r="AG778" s="7" t="e">
        <f t="shared" si="385"/>
        <v>#N/A</v>
      </c>
      <c r="AH778" s="7">
        <f t="shared" si="386"/>
        <v>190.49930109289144</v>
      </c>
      <c r="AI778" s="7" t="e">
        <f t="shared" si="387"/>
        <v>#N/A</v>
      </c>
      <c r="AJ778" s="7">
        <f t="shared" si="388"/>
        <v>190.49930109289144</v>
      </c>
      <c r="AK778" s="7" t="e">
        <v>#N/A</v>
      </c>
      <c r="AL778" s="7">
        <v>189.30732132187768</v>
      </c>
      <c r="AN778" s="7" t="e">
        <f t="shared" si="389"/>
        <v>#N/A</v>
      </c>
      <c r="AO778" s="7" t="e">
        <f t="shared" si="390"/>
        <v>#N/A</v>
      </c>
      <c r="AP778" s="7" t="e">
        <v>#N/A</v>
      </c>
      <c r="AQ778" s="7" t="e">
        <v>#N/A</v>
      </c>
    </row>
    <row r="779" spans="1:43" outlineLevel="1">
      <c r="A779" s="95">
        <v>-235</v>
      </c>
      <c r="B779" s="8">
        <f t="shared" si="397"/>
        <v>3616652.0449654595</v>
      </c>
      <c r="C779" s="9">
        <f t="shared" si="381"/>
        <v>27001.836151132036</v>
      </c>
      <c r="D779" s="9">
        <f t="shared" si="398"/>
        <v>190.5797103358702</v>
      </c>
      <c r="E779" s="9">
        <f t="shared" si="399"/>
        <v>196.26099551128104</v>
      </c>
      <c r="F779" s="6">
        <f t="shared" si="368"/>
        <v>0</v>
      </c>
      <c r="G779" s="7">
        <f t="shared" si="369"/>
        <v>0</v>
      </c>
      <c r="H779" s="7">
        <f t="shared" si="400"/>
        <v>1</v>
      </c>
      <c r="I779" s="7">
        <f t="shared" si="401"/>
        <v>0</v>
      </c>
      <c r="J779" s="7">
        <f t="shared" si="370"/>
        <v>1</v>
      </c>
      <c r="K779" s="7">
        <f t="shared" si="371"/>
        <v>1</v>
      </c>
      <c r="L779" s="7">
        <f t="shared" si="372"/>
        <v>1</v>
      </c>
      <c r="M779" s="7">
        <f t="shared" si="373"/>
        <v>1</v>
      </c>
      <c r="N779" s="7">
        <f t="shared" si="382"/>
        <v>0</v>
      </c>
      <c r="O779" s="7">
        <f t="shared" si="383"/>
        <v>0</v>
      </c>
      <c r="P779" s="7">
        <f t="shared" si="367"/>
        <v>0</v>
      </c>
      <c r="Q779" s="7" t="e">
        <f t="shared" si="384"/>
        <v>#N/A</v>
      </c>
      <c r="R779" s="7">
        <f t="shared" si="396"/>
        <v>-235</v>
      </c>
      <c r="S779" s="7" t="e">
        <f t="shared" si="374"/>
        <v>#N/A</v>
      </c>
      <c r="T779" s="7">
        <f t="shared" si="375"/>
        <v>190.5797103358702</v>
      </c>
      <c r="U779" s="7" t="e">
        <f t="shared" si="376"/>
        <v>#N/A</v>
      </c>
      <c r="V779" s="7" t="e">
        <f t="shared" si="391"/>
        <v>#N/A</v>
      </c>
      <c r="W779" s="7" t="e">
        <f t="shared" si="392"/>
        <v>#N/A</v>
      </c>
      <c r="X779" s="7" t="e">
        <f t="shared" si="377"/>
        <v>#N/A</v>
      </c>
      <c r="Y779" s="7" t="e">
        <f t="shared" si="378"/>
        <v>#N/A</v>
      </c>
      <c r="Z779" s="7" t="e">
        <f t="shared" si="379"/>
        <v>#N/A</v>
      </c>
      <c r="AA779" s="7" t="e">
        <f t="shared" si="380"/>
        <v>#N/A</v>
      </c>
      <c r="AB779" s="7">
        <f t="shared" si="393"/>
        <v>381.15942067174041</v>
      </c>
      <c r="AC779" s="7">
        <f t="shared" si="395"/>
        <v>1.0032276144307517</v>
      </c>
      <c r="AD779" s="7" t="e">
        <f t="shared" si="394"/>
        <v>#N/A</v>
      </c>
      <c r="AG779" s="7" t="e">
        <f t="shared" si="385"/>
        <v>#N/A</v>
      </c>
      <c r="AH779" s="7">
        <f t="shared" si="386"/>
        <v>190.5797103358702</v>
      </c>
      <c r="AI779" s="7" t="e">
        <f t="shared" si="387"/>
        <v>#N/A</v>
      </c>
      <c r="AJ779" s="7">
        <f t="shared" si="388"/>
        <v>190.5797103358702</v>
      </c>
      <c r="AK779" s="7" t="e">
        <v>#N/A</v>
      </c>
      <c r="AL779" s="7">
        <v>189.39431531688282</v>
      </c>
      <c r="AN779" s="7" t="e">
        <f t="shared" si="389"/>
        <v>#N/A</v>
      </c>
      <c r="AO779" s="7" t="e">
        <f t="shared" si="390"/>
        <v>#N/A</v>
      </c>
      <c r="AP779" s="7" t="e">
        <v>#N/A</v>
      </c>
      <c r="AQ779" s="7" t="e">
        <v>#N/A</v>
      </c>
    </row>
    <row r="780" spans="1:43" outlineLevel="1">
      <c r="A780" s="95">
        <v>-234</v>
      </c>
      <c r="B780" s="8">
        <f t="shared" si="397"/>
        <v>3647202.4450331018</v>
      </c>
      <c r="C780" s="9">
        <f t="shared" si="381"/>
        <v>27249.016563056924</v>
      </c>
      <c r="D780" s="9">
        <f t="shared" si="398"/>
        <v>190.65977108352496</v>
      </c>
      <c r="E780" s="9">
        <f t="shared" si="399"/>
        <v>196.26655957199981</v>
      </c>
      <c r="F780" s="6">
        <f t="shared" si="368"/>
        <v>0</v>
      </c>
      <c r="G780" s="7">
        <f t="shared" si="369"/>
        <v>0</v>
      </c>
      <c r="H780" s="7">
        <f t="shared" si="400"/>
        <v>1</v>
      </c>
      <c r="I780" s="7">
        <f t="shared" si="401"/>
        <v>0</v>
      </c>
      <c r="J780" s="7">
        <f t="shared" si="370"/>
        <v>1</v>
      </c>
      <c r="K780" s="7">
        <f t="shared" si="371"/>
        <v>1</v>
      </c>
      <c r="L780" s="7">
        <f t="shared" si="372"/>
        <v>1</v>
      </c>
      <c r="M780" s="7">
        <f t="shared" si="373"/>
        <v>1</v>
      </c>
      <c r="N780" s="7">
        <f t="shared" si="382"/>
        <v>0</v>
      </c>
      <c r="O780" s="7">
        <f t="shared" si="383"/>
        <v>0</v>
      </c>
      <c r="P780" s="7">
        <f t="shared" si="367"/>
        <v>0</v>
      </c>
      <c r="Q780" s="7" t="e">
        <f t="shared" si="384"/>
        <v>#N/A</v>
      </c>
      <c r="R780" s="7">
        <f t="shared" si="396"/>
        <v>-234</v>
      </c>
      <c r="S780" s="7" t="e">
        <f t="shared" si="374"/>
        <v>#N/A</v>
      </c>
      <c r="T780" s="7">
        <f t="shared" si="375"/>
        <v>190.65977108352496</v>
      </c>
      <c r="U780" s="7" t="e">
        <f t="shared" si="376"/>
        <v>#N/A</v>
      </c>
      <c r="V780" s="7" t="e">
        <f t="shared" si="391"/>
        <v>#N/A</v>
      </c>
      <c r="W780" s="7" t="e">
        <f t="shared" si="392"/>
        <v>#N/A</v>
      </c>
      <c r="X780" s="7" t="e">
        <f t="shared" si="377"/>
        <v>#N/A</v>
      </c>
      <c r="Y780" s="7" t="e">
        <f t="shared" si="378"/>
        <v>#N/A</v>
      </c>
      <c r="Z780" s="7" t="e">
        <f t="shared" si="379"/>
        <v>#N/A</v>
      </c>
      <c r="AA780" s="7" t="e">
        <f t="shared" si="380"/>
        <v>#N/A</v>
      </c>
      <c r="AB780" s="7">
        <f t="shared" si="393"/>
        <v>381.31954216704992</v>
      </c>
      <c r="AC780" s="7">
        <f t="shared" si="395"/>
        <v>1.0031997424815451</v>
      </c>
      <c r="AD780" s="7" t="e">
        <f t="shared" si="394"/>
        <v>#N/A</v>
      </c>
      <c r="AG780" s="7" t="e">
        <f t="shared" si="385"/>
        <v>#N/A</v>
      </c>
      <c r="AH780" s="7">
        <f t="shared" si="386"/>
        <v>190.65977108352496</v>
      </c>
      <c r="AI780" s="7" t="e">
        <f t="shared" si="387"/>
        <v>#N/A</v>
      </c>
      <c r="AJ780" s="7">
        <f t="shared" si="388"/>
        <v>190.65977108352496</v>
      </c>
      <c r="AK780" s="7" t="e">
        <v>#N/A</v>
      </c>
      <c r="AL780" s="7">
        <v>189.4810693884076</v>
      </c>
      <c r="AN780" s="7" t="e">
        <f t="shared" si="389"/>
        <v>#N/A</v>
      </c>
      <c r="AO780" s="7" t="e">
        <f t="shared" si="390"/>
        <v>#N/A</v>
      </c>
      <c r="AP780" s="7" t="e">
        <v>#N/A</v>
      </c>
      <c r="AQ780" s="7" t="e">
        <v>#N/A</v>
      </c>
    </row>
    <row r="781" spans="1:43" outlineLevel="1">
      <c r="A781" s="95">
        <v>-233</v>
      </c>
      <c r="B781" s="8">
        <f t="shared" si="397"/>
        <v>3677923.270607064</v>
      </c>
      <c r="C781" s="9">
        <f t="shared" si="381"/>
        <v>27497.710852177457</v>
      </c>
      <c r="D781" s="9">
        <f t="shared" si="398"/>
        <v>190.7394865039976</v>
      </c>
      <c r="E781" s="9">
        <f t="shared" si="399"/>
        <v>196.27234345165854</v>
      </c>
      <c r="F781" s="6">
        <f t="shared" si="368"/>
        <v>0</v>
      </c>
      <c r="G781" s="7">
        <f t="shared" si="369"/>
        <v>0</v>
      </c>
      <c r="H781" s="7">
        <f t="shared" si="400"/>
        <v>1</v>
      </c>
      <c r="I781" s="7">
        <f t="shared" si="401"/>
        <v>0</v>
      </c>
      <c r="J781" s="7">
        <f t="shared" si="370"/>
        <v>1</v>
      </c>
      <c r="K781" s="7">
        <f t="shared" si="371"/>
        <v>1</v>
      </c>
      <c r="L781" s="7">
        <f t="shared" si="372"/>
        <v>1</v>
      </c>
      <c r="M781" s="7">
        <f t="shared" si="373"/>
        <v>1</v>
      </c>
      <c r="N781" s="7">
        <f t="shared" si="382"/>
        <v>0</v>
      </c>
      <c r="O781" s="7">
        <f t="shared" si="383"/>
        <v>0</v>
      </c>
      <c r="P781" s="7">
        <f t="shared" ref="P781:P813" si="402">IF(AND(L781=1,M781=0),($C$75^2-(A781-$A$93+IF($C$36="yes",$C$44,0)-$C$78-$C$76-$C$75)^2)^0.5+$L$107,0)</f>
        <v>0</v>
      </c>
      <c r="Q781" s="7" t="e">
        <f t="shared" si="384"/>
        <v>#N/A</v>
      </c>
      <c r="R781" s="7">
        <f t="shared" si="396"/>
        <v>-233</v>
      </c>
      <c r="S781" s="7" t="e">
        <f t="shared" si="374"/>
        <v>#N/A</v>
      </c>
      <c r="T781" s="7">
        <f t="shared" si="375"/>
        <v>190.7394865039976</v>
      </c>
      <c r="U781" s="7" t="e">
        <f t="shared" si="376"/>
        <v>#N/A</v>
      </c>
      <c r="V781" s="7" t="e">
        <f t="shared" si="391"/>
        <v>#N/A</v>
      </c>
      <c r="W781" s="7" t="e">
        <f t="shared" si="392"/>
        <v>#N/A</v>
      </c>
      <c r="X781" s="7" t="e">
        <f t="shared" si="377"/>
        <v>#N/A</v>
      </c>
      <c r="Y781" s="7" t="e">
        <f t="shared" si="378"/>
        <v>#N/A</v>
      </c>
      <c r="Z781" s="7" t="e">
        <f t="shared" si="379"/>
        <v>#N/A</v>
      </c>
      <c r="AA781" s="7" t="e">
        <f t="shared" si="380"/>
        <v>#N/A</v>
      </c>
      <c r="AB781" s="7">
        <f t="shared" si="393"/>
        <v>381.47897300799519</v>
      </c>
      <c r="AC781" s="7">
        <f t="shared" si="395"/>
        <v>1.0031722425691061</v>
      </c>
      <c r="AD781" s="7" t="e">
        <f t="shared" si="394"/>
        <v>#N/A</v>
      </c>
      <c r="AG781" s="7" t="e">
        <f t="shared" si="385"/>
        <v>#N/A</v>
      </c>
      <c r="AH781" s="7">
        <f t="shared" si="386"/>
        <v>190.7394865039976</v>
      </c>
      <c r="AI781" s="7" t="e">
        <f t="shared" si="387"/>
        <v>#N/A</v>
      </c>
      <c r="AJ781" s="7">
        <f t="shared" si="388"/>
        <v>190.7394865039976</v>
      </c>
      <c r="AK781" s="7" t="e">
        <v>#N/A</v>
      </c>
      <c r="AL781" s="7">
        <v>189.56759421923198</v>
      </c>
      <c r="AN781" s="7" t="e">
        <f t="shared" si="389"/>
        <v>#N/A</v>
      </c>
      <c r="AO781" s="7" t="e">
        <f t="shared" si="390"/>
        <v>#N/A</v>
      </c>
      <c r="AP781" s="7" t="e">
        <v>#N/A</v>
      </c>
      <c r="AQ781" s="7" t="e">
        <v>#N/A</v>
      </c>
    </row>
    <row r="782" spans="1:43" outlineLevel="1">
      <c r="A782" s="95">
        <v>-232</v>
      </c>
      <c r="B782" s="8">
        <f t="shared" si="397"/>
        <v>3708817.3445985741</v>
      </c>
      <c r="C782" s="9">
        <f t="shared" si="381"/>
        <v>27747.931753426881</v>
      </c>
      <c r="D782" s="9">
        <f t="shared" si="398"/>
        <v>190.81886358012753</v>
      </c>
      <c r="E782" s="9">
        <f t="shared" si="399"/>
        <v>196.27846664392669</v>
      </c>
      <c r="F782" s="6">
        <f t="shared" si="368"/>
        <v>0</v>
      </c>
      <c r="G782" s="7">
        <f t="shared" si="369"/>
        <v>0</v>
      </c>
      <c r="H782" s="7">
        <f t="shared" si="400"/>
        <v>1</v>
      </c>
      <c r="I782" s="7">
        <f t="shared" si="401"/>
        <v>0</v>
      </c>
      <c r="J782" s="7">
        <f t="shared" si="370"/>
        <v>1</v>
      </c>
      <c r="K782" s="7">
        <f t="shared" si="371"/>
        <v>1</v>
      </c>
      <c r="L782" s="7">
        <f t="shared" si="372"/>
        <v>1</v>
      </c>
      <c r="M782" s="7">
        <f t="shared" si="373"/>
        <v>1</v>
      </c>
      <c r="N782" s="7">
        <f t="shared" si="382"/>
        <v>0</v>
      </c>
      <c r="O782" s="7">
        <f t="shared" si="383"/>
        <v>0</v>
      </c>
      <c r="P782" s="7">
        <f t="shared" si="402"/>
        <v>0</v>
      </c>
      <c r="Q782" s="7" t="e">
        <f t="shared" si="384"/>
        <v>#N/A</v>
      </c>
      <c r="R782" s="7">
        <f t="shared" si="396"/>
        <v>-232</v>
      </c>
      <c r="S782" s="7" t="e">
        <f t="shared" si="374"/>
        <v>#N/A</v>
      </c>
      <c r="T782" s="7">
        <f t="shared" si="375"/>
        <v>190.81886358012753</v>
      </c>
      <c r="U782" s="7" t="e">
        <f t="shared" si="376"/>
        <v>#N/A</v>
      </c>
      <c r="V782" s="7" t="e">
        <f t="shared" si="391"/>
        <v>#N/A</v>
      </c>
      <c r="W782" s="7" t="e">
        <f t="shared" si="392"/>
        <v>#N/A</v>
      </c>
      <c r="X782" s="7" t="e">
        <f t="shared" si="377"/>
        <v>#N/A</v>
      </c>
      <c r="Y782" s="7" t="e">
        <f t="shared" si="378"/>
        <v>#N/A</v>
      </c>
      <c r="Z782" s="7" t="e">
        <f t="shared" si="379"/>
        <v>#N/A</v>
      </c>
      <c r="AA782" s="7" t="e">
        <f t="shared" si="380"/>
        <v>#N/A</v>
      </c>
      <c r="AB782" s="7">
        <f t="shared" si="393"/>
        <v>381.63772716025505</v>
      </c>
      <c r="AC782" s="7">
        <f t="shared" si="395"/>
        <v>1.0031454132950699</v>
      </c>
      <c r="AD782" s="7" t="e">
        <f t="shared" si="394"/>
        <v>#N/A</v>
      </c>
      <c r="AG782" s="7" t="e">
        <f t="shared" si="385"/>
        <v>#N/A</v>
      </c>
      <c r="AH782" s="7">
        <f t="shared" si="386"/>
        <v>190.81886358012753</v>
      </c>
      <c r="AI782" s="7" t="e">
        <f t="shared" si="387"/>
        <v>#N/A</v>
      </c>
      <c r="AJ782" s="7">
        <f t="shared" si="388"/>
        <v>190.81886358012753</v>
      </c>
      <c r="AK782" s="7" t="e">
        <v>#N/A</v>
      </c>
      <c r="AL782" s="7">
        <v>189.65388768274317</v>
      </c>
      <c r="AN782" s="7" t="e">
        <f t="shared" si="389"/>
        <v>#N/A</v>
      </c>
      <c r="AO782" s="7" t="e">
        <f t="shared" si="390"/>
        <v>#N/A</v>
      </c>
      <c r="AP782" s="7" t="e">
        <v>#N/A</v>
      </c>
      <c r="AQ782" s="7" t="e">
        <v>#N/A</v>
      </c>
    </row>
    <row r="783" spans="1:43" outlineLevel="1">
      <c r="A783" s="95">
        <v>-231</v>
      </c>
      <c r="B783" s="8">
        <f t="shared" si="397"/>
        <v>3739882.7922792435</v>
      </c>
      <c r="C783" s="9">
        <f t="shared" si="381"/>
        <v>27999.667738040214</v>
      </c>
      <c r="D783" s="9">
        <f t="shared" si="398"/>
        <v>190.89789785066208</v>
      </c>
      <c r="E783" s="9">
        <f t="shared" si="399"/>
        <v>196.28486553700489</v>
      </c>
      <c r="F783" s="6">
        <f t="shared" si="368"/>
        <v>0</v>
      </c>
      <c r="G783" s="7">
        <f t="shared" si="369"/>
        <v>0</v>
      </c>
      <c r="H783" s="7">
        <f t="shared" si="400"/>
        <v>1</v>
      </c>
      <c r="I783" s="7">
        <f t="shared" si="401"/>
        <v>0</v>
      </c>
      <c r="J783" s="7">
        <f t="shared" si="370"/>
        <v>1</v>
      </c>
      <c r="K783" s="7">
        <f t="shared" si="371"/>
        <v>1</v>
      </c>
      <c r="L783" s="7">
        <f t="shared" si="372"/>
        <v>1</v>
      </c>
      <c r="M783" s="7">
        <f t="shared" si="373"/>
        <v>1</v>
      </c>
      <c r="N783" s="7">
        <f t="shared" si="382"/>
        <v>0</v>
      </c>
      <c r="O783" s="7">
        <f t="shared" si="383"/>
        <v>0</v>
      </c>
      <c r="P783" s="7">
        <f t="shared" si="402"/>
        <v>0</v>
      </c>
      <c r="Q783" s="7" t="e">
        <f t="shared" si="384"/>
        <v>#N/A</v>
      </c>
      <c r="R783" s="7">
        <f t="shared" si="396"/>
        <v>-231</v>
      </c>
      <c r="S783" s="7" t="e">
        <f t="shared" si="374"/>
        <v>#N/A</v>
      </c>
      <c r="T783" s="7">
        <f t="shared" si="375"/>
        <v>190.89789785066208</v>
      </c>
      <c r="U783" s="7" t="e">
        <f t="shared" si="376"/>
        <v>#N/A</v>
      </c>
      <c r="V783" s="7" t="e">
        <f t="shared" si="391"/>
        <v>#N/A</v>
      </c>
      <c r="W783" s="7" t="e">
        <f t="shared" si="392"/>
        <v>#N/A</v>
      </c>
      <c r="X783" s="7" t="e">
        <f t="shared" si="377"/>
        <v>#N/A</v>
      </c>
      <c r="Y783" s="7" t="e">
        <f t="shared" si="378"/>
        <v>#N/A</v>
      </c>
      <c r="Z783" s="7" t="e">
        <f t="shared" si="379"/>
        <v>#N/A</v>
      </c>
      <c r="AA783" s="7" t="e">
        <f t="shared" si="380"/>
        <v>#N/A</v>
      </c>
      <c r="AB783" s="7">
        <f t="shared" si="393"/>
        <v>381.79579570132415</v>
      </c>
      <c r="AC783" s="7">
        <f t="shared" si="395"/>
        <v>1.0031183459188295</v>
      </c>
      <c r="AD783" s="7" t="e">
        <f t="shared" si="394"/>
        <v>#N/A</v>
      </c>
      <c r="AG783" s="7" t="e">
        <f t="shared" si="385"/>
        <v>#N/A</v>
      </c>
      <c r="AH783" s="7">
        <f t="shared" si="386"/>
        <v>190.89789785066208</v>
      </c>
      <c r="AI783" s="7" t="e">
        <f t="shared" si="387"/>
        <v>#N/A</v>
      </c>
      <c r="AJ783" s="7">
        <f t="shared" si="388"/>
        <v>190.89789785066208</v>
      </c>
      <c r="AK783" s="7" t="e">
        <v>#N/A</v>
      </c>
      <c r="AL783" s="7">
        <v>189.73994764173713</v>
      </c>
      <c r="AN783" s="7" t="e">
        <f t="shared" si="389"/>
        <v>#N/A</v>
      </c>
      <c r="AO783" s="7" t="e">
        <f t="shared" si="390"/>
        <v>#N/A</v>
      </c>
      <c r="AP783" s="7" t="e">
        <v>#N/A</v>
      </c>
      <c r="AQ783" s="7" t="e">
        <v>#N/A</v>
      </c>
    </row>
    <row r="784" spans="1:43" outlineLevel="1">
      <c r="A784" s="95">
        <v>-230</v>
      </c>
      <c r="B784" s="8">
        <f t="shared" si="397"/>
        <v>3771121.2686778642</v>
      </c>
      <c r="C784" s="9">
        <f t="shared" si="381"/>
        <v>28252.931488737253</v>
      </c>
      <c r="D784" s="9">
        <f t="shared" si="398"/>
        <v>190.97659629844051</v>
      </c>
      <c r="E784" s="9">
        <f t="shared" si="399"/>
        <v>196.29153755425008</v>
      </c>
      <c r="F784" s="6">
        <f t="shared" si="368"/>
        <v>0</v>
      </c>
      <c r="G784" s="7">
        <f t="shared" si="369"/>
        <v>0</v>
      </c>
      <c r="H784" s="7">
        <f t="shared" si="400"/>
        <v>1</v>
      </c>
      <c r="I784" s="7">
        <f t="shared" si="401"/>
        <v>0</v>
      </c>
      <c r="J784" s="7">
        <f t="shared" si="370"/>
        <v>1</v>
      </c>
      <c r="K784" s="7">
        <f t="shared" si="371"/>
        <v>1</v>
      </c>
      <c r="L784" s="7">
        <f t="shared" si="372"/>
        <v>1</v>
      </c>
      <c r="M784" s="7">
        <f t="shared" si="373"/>
        <v>1</v>
      </c>
      <c r="N784" s="7">
        <f t="shared" si="382"/>
        <v>0</v>
      </c>
      <c r="O784" s="7">
        <f t="shared" si="383"/>
        <v>0</v>
      </c>
      <c r="P784" s="7">
        <f t="shared" si="402"/>
        <v>0</v>
      </c>
      <c r="Q784" s="7" t="e">
        <f t="shared" si="384"/>
        <v>#N/A</v>
      </c>
      <c r="R784" s="7">
        <f t="shared" si="396"/>
        <v>-230</v>
      </c>
      <c r="S784" s="7" t="e">
        <f t="shared" si="374"/>
        <v>#N/A</v>
      </c>
      <c r="T784" s="7">
        <f t="shared" si="375"/>
        <v>190.97659629844051</v>
      </c>
      <c r="U784" s="7" t="e">
        <f t="shared" si="376"/>
        <v>#N/A</v>
      </c>
      <c r="V784" s="7" t="e">
        <f t="shared" si="391"/>
        <v>#N/A</v>
      </c>
      <c r="W784" s="7" t="e">
        <f t="shared" si="392"/>
        <v>#N/A</v>
      </c>
      <c r="X784" s="7" t="e">
        <f t="shared" si="377"/>
        <v>#N/A</v>
      </c>
      <c r="Y784" s="7" t="e">
        <f t="shared" si="378"/>
        <v>#N/A</v>
      </c>
      <c r="Z784" s="7" t="e">
        <f t="shared" si="379"/>
        <v>#N/A</v>
      </c>
      <c r="AA784" s="7" t="e">
        <f t="shared" si="380"/>
        <v>#N/A</v>
      </c>
      <c r="AB784" s="7">
        <f t="shared" si="393"/>
        <v>381.95319259688102</v>
      </c>
      <c r="AC784" s="7">
        <f t="shared" si="395"/>
        <v>1.0030919427862708</v>
      </c>
      <c r="AD784" s="7" t="e">
        <f t="shared" si="394"/>
        <v>#N/A</v>
      </c>
      <c r="AG784" s="7" t="e">
        <f t="shared" si="385"/>
        <v>#N/A</v>
      </c>
      <c r="AH784" s="7">
        <f t="shared" si="386"/>
        <v>190.97659629844051</v>
      </c>
      <c r="AI784" s="7" t="e">
        <f t="shared" si="387"/>
        <v>#N/A</v>
      </c>
      <c r="AJ784" s="7">
        <f t="shared" si="388"/>
        <v>190.97659629844051</v>
      </c>
      <c r="AK784" s="7" t="e">
        <v>#N/A</v>
      </c>
      <c r="AL784" s="7">
        <v>189.82578479488075</v>
      </c>
      <c r="AN784" s="7" t="e">
        <f t="shared" si="389"/>
        <v>#N/A</v>
      </c>
      <c r="AO784" s="7" t="e">
        <f t="shared" si="390"/>
        <v>#N/A</v>
      </c>
      <c r="AP784" s="7" t="e">
        <v>#N/A</v>
      </c>
      <c r="AQ784" s="7" t="e">
        <v>#N/A</v>
      </c>
    </row>
    <row r="785" spans="1:43" s="10" customFormat="1" outlineLevel="1">
      <c r="A785" s="95">
        <v>-229</v>
      </c>
      <c r="B785" s="8">
        <f t="shared" ref="B785:B813" si="403">spline($A$91:$A$93,$B$91:$B$93,A785)</f>
        <v>3802534.4557142504</v>
      </c>
      <c r="C785" s="9">
        <f t="shared" si="381"/>
        <v>28507.727635094361</v>
      </c>
      <c r="D785" s="9">
        <f t="shared" ref="D785:D813" si="404">spline($A$96:$A$98,$B$96:$B$98,A785)</f>
        <v>191.05496209160481</v>
      </c>
      <c r="E785" s="9">
        <f t="shared" ref="E785:E813" si="405">spline($A$98:$A$100,$B$98:$B$100,A785)</f>
        <v>196.29848011901913</v>
      </c>
      <c r="F785" s="6">
        <f t="shared" si="368"/>
        <v>0</v>
      </c>
      <c r="G785" s="7">
        <f t="shared" si="369"/>
        <v>0</v>
      </c>
      <c r="H785" s="7">
        <f t="shared" ref="H785:H813" si="406">IF(AND(A785&gt;$A$96,A785&lt;=$A$98),1,0)</f>
        <v>1</v>
      </c>
      <c r="I785" s="7">
        <f t="shared" ref="I785:I813" si="407">IF(AND(A785&gt;$A$98,A785&lt;=$A$100),1,0)</f>
        <v>0</v>
      </c>
      <c r="J785" s="7">
        <f t="shared" si="370"/>
        <v>1</v>
      </c>
      <c r="K785" s="7">
        <f t="shared" si="371"/>
        <v>1</v>
      </c>
      <c r="L785" s="7">
        <f t="shared" si="372"/>
        <v>1</v>
      </c>
      <c r="M785" s="7">
        <f t="shared" si="373"/>
        <v>1</v>
      </c>
      <c r="N785" s="7">
        <f t="shared" si="382"/>
        <v>0</v>
      </c>
      <c r="O785" s="7">
        <f t="shared" si="383"/>
        <v>0</v>
      </c>
      <c r="P785" s="7">
        <f t="shared" si="402"/>
        <v>0</v>
      </c>
      <c r="Q785" s="7" t="e">
        <f t="shared" si="384"/>
        <v>#N/A</v>
      </c>
      <c r="R785" s="7">
        <f t="shared" si="396"/>
        <v>-229</v>
      </c>
      <c r="S785" s="7" t="e">
        <f t="shared" si="374"/>
        <v>#N/A</v>
      </c>
      <c r="T785" s="7">
        <f t="shared" si="375"/>
        <v>191.05496209160481</v>
      </c>
      <c r="U785" s="7" t="e">
        <f t="shared" si="376"/>
        <v>#N/A</v>
      </c>
      <c r="V785" s="7" t="e">
        <f t="shared" si="391"/>
        <v>#N/A</v>
      </c>
      <c r="W785" s="7" t="e">
        <f t="shared" si="392"/>
        <v>#N/A</v>
      </c>
      <c r="X785" s="7">
        <f t="shared" si="377"/>
        <v>19</v>
      </c>
      <c r="Y785" s="7" t="e">
        <f t="shared" si="378"/>
        <v>#N/A</v>
      </c>
      <c r="Z785" s="7" t="e">
        <f t="shared" si="379"/>
        <v>#N/A</v>
      </c>
      <c r="AA785" s="7" t="e">
        <f t="shared" si="380"/>
        <v>#N/A</v>
      </c>
      <c r="AB785" s="7">
        <f t="shared" si="393"/>
        <v>382.10992418320961</v>
      </c>
      <c r="AC785" s="7">
        <f t="shared" si="395"/>
        <v>1.0030658989010985</v>
      </c>
      <c r="AD785" s="7" t="e">
        <f t="shared" si="394"/>
        <v>#N/A</v>
      </c>
      <c r="AG785" s="7" t="e">
        <f t="shared" si="385"/>
        <v>#N/A</v>
      </c>
      <c r="AH785" s="7">
        <f t="shared" si="386"/>
        <v>191.05496209160481</v>
      </c>
      <c r="AI785" s="7" t="e">
        <f t="shared" si="387"/>
        <v>#N/A</v>
      </c>
      <c r="AJ785" s="7">
        <f t="shared" si="388"/>
        <v>191.05496209160481</v>
      </c>
      <c r="AK785" s="7" t="e">
        <v>#N/A</v>
      </c>
      <c r="AL785" s="7">
        <v>189.91139700758097</v>
      </c>
      <c r="AN785" s="7" t="e">
        <f t="shared" si="389"/>
        <v>#N/A</v>
      </c>
      <c r="AO785" s="7" t="e">
        <f t="shared" si="390"/>
        <v>#N/A</v>
      </c>
      <c r="AP785" s="10" t="e">
        <v>#N/A</v>
      </c>
      <c r="AQ785" s="10" t="e">
        <v>#N/A</v>
      </c>
    </row>
    <row r="786" spans="1:43" outlineLevel="1">
      <c r="A786" s="95">
        <v>-228</v>
      </c>
      <c r="B786" s="8">
        <f t="shared" si="403"/>
        <v>3834120.4380792133</v>
      </c>
      <c r="C786" s="9">
        <f t="shared" si="381"/>
        <v>28764.060806687921</v>
      </c>
      <c r="D786" s="9">
        <f t="shared" si="404"/>
        <v>191.13299839829699</v>
      </c>
      <c r="E786" s="9">
        <f t="shared" si="405"/>
        <v>196.30569065466906</v>
      </c>
      <c r="F786" s="6">
        <f t="shared" si="368"/>
        <v>0</v>
      </c>
      <c r="G786" s="7">
        <f t="shared" si="369"/>
        <v>0</v>
      </c>
      <c r="H786" s="7">
        <f t="shared" si="406"/>
        <v>1</v>
      </c>
      <c r="I786" s="7">
        <f t="shared" si="407"/>
        <v>0</v>
      </c>
      <c r="J786" s="7">
        <f t="shared" si="370"/>
        <v>1</v>
      </c>
      <c r="K786" s="7">
        <f t="shared" si="371"/>
        <v>1</v>
      </c>
      <c r="L786" s="7">
        <f t="shared" si="372"/>
        <v>1</v>
      </c>
      <c r="M786" s="7">
        <f t="shared" si="373"/>
        <v>1</v>
      </c>
      <c r="N786" s="7">
        <f t="shared" si="382"/>
        <v>0</v>
      </c>
      <c r="O786" s="7">
        <f t="shared" si="383"/>
        <v>0</v>
      </c>
      <c r="P786" s="7">
        <f t="shared" si="402"/>
        <v>0</v>
      </c>
      <c r="Q786" s="7" t="e">
        <f t="shared" si="384"/>
        <v>#N/A</v>
      </c>
      <c r="R786" s="7">
        <f t="shared" si="396"/>
        <v>-228</v>
      </c>
      <c r="S786" s="7" t="e">
        <f t="shared" si="374"/>
        <v>#N/A</v>
      </c>
      <c r="T786" s="7">
        <f t="shared" si="375"/>
        <v>191.13299839829699</v>
      </c>
      <c r="U786" s="7" t="e">
        <f t="shared" si="376"/>
        <v>#N/A</v>
      </c>
      <c r="V786" s="7" t="e">
        <f t="shared" si="391"/>
        <v>#N/A</v>
      </c>
      <c r="W786" s="7" t="e">
        <f t="shared" si="392"/>
        <v>#N/A</v>
      </c>
      <c r="X786" s="7" t="e">
        <f t="shared" si="377"/>
        <v>#N/A</v>
      </c>
      <c r="Y786" s="7" t="e">
        <f t="shared" si="378"/>
        <v>#N/A</v>
      </c>
      <c r="Z786" s="7" t="e">
        <f t="shared" si="379"/>
        <v>#N/A</v>
      </c>
      <c r="AA786" s="7" t="e">
        <f t="shared" si="380"/>
        <v>#N/A</v>
      </c>
      <c r="AB786" s="7">
        <f t="shared" si="393"/>
        <v>382.26599679659398</v>
      </c>
      <c r="AC786" s="7">
        <f t="shared" si="395"/>
        <v>1.0030402111391927</v>
      </c>
      <c r="AD786" s="7" t="e">
        <f t="shared" si="394"/>
        <v>#N/A</v>
      </c>
      <c r="AG786" s="7" t="e">
        <f t="shared" si="385"/>
        <v>#N/A</v>
      </c>
      <c r="AH786" s="7">
        <f t="shared" si="386"/>
        <v>191.13299839829699</v>
      </c>
      <c r="AI786" s="7" t="e">
        <f t="shared" si="387"/>
        <v>#N/A</v>
      </c>
      <c r="AJ786" s="7">
        <f t="shared" si="388"/>
        <v>191.13299839829699</v>
      </c>
      <c r="AK786" s="7" t="e">
        <v>#N/A</v>
      </c>
      <c r="AL786" s="7">
        <v>189.99677832025051</v>
      </c>
      <c r="AN786" s="7" t="e">
        <f t="shared" si="389"/>
        <v>#N/A</v>
      </c>
      <c r="AO786" s="7" t="e">
        <f t="shared" si="390"/>
        <v>#N/A</v>
      </c>
      <c r="AP786" s="7" t="e">
        <v>#N/A</v>
      </c>
      <c r="AQ786" s="7" t="e">
        <v>#N/A</v>
      </c>
    </row>
    <row r="787" spans="1:43" outlineLevel="1">
      <c r="A787" s="95">
        <v>-227</v>
      </c>
      <c r="B787" s="8">
        <f t="shared" si="403"/>
        <v>3865882.1051794938</v>
      </c>
      <c r="C787" s="9">
        <f t="shared" si="381"/>
        <v>29021.935633094297</v>
      </c>
      <c r="D787" s="9">
        <f t="shared" si="404"/>
        <v>191.21071241902368</v>
      </c>
      <c r="E787" s="9">
        <f t="shared" si="405"/>
        <v>196.31316658455663</v>
      </c>
      <c r="F787" s="6">
        <f t="shared" si="368"/>
        <v>0</v>
      </c>
      <c r="G787" s="7">
        <f t="shared" si="369"/>
        <v>0</v>
      </c>
      <c r="H787" s="7">
        <f t="shared" si="406"/>
        <v>1</v>
      </c>
      <c r="I787" s="7">
        <f t="shared" si="407"/>
        <v>0</v>
      </c>
      <c r="J787" s="7">
        <f t="shared" si="370"/>
        <v>1</v>
      </c>
      <c r="K787" s="7">
        <f t="shared" si="371"/>
        <v>1</v>
      </c>
      <c r="L787" s="7">
        <f t="shared" si="372"/>
        <v>1</v>
      </c>
      <c r="M787" s="7">
        <f t="shared" si="373"/>
        <v>1</v>
      </c>
      <c r="N787" s="7">
        <f t="shared" si="382"/>
        <v>0</v>
      </c>
      <c r="O787" s="7">
        <f t="shared" si="383"/>
        <v>0</v>
      </c>
      <c r="P787" s="7">
        <f t="shared" si="402"/>
        <v>0</v>
      </c>
      <c r="Q787" s="7" t="e">
        <f t="shared" si="384"/>
        <v>#N/A</v>
      </c>
      <c r="R787" s="7">
        <f t="shared" si="396"/>
        <v>-227</v>
      </c>
      <c r="S787" s="7" t="e">
        <f t="shared" si="374"/>
        <v>#N/A</v>
      </c>
      <c r="T787" s="7">
        <f t="shared" si="375"/>
        <v>191.21071241902368</v>
      </c>
      <c r="U787" s="7" t="e">
        <f t="shared" si="376"/>
        <v>#N/A</v>
      </c>
      <c r="V787" s="7" t="e">
        <f t="shared" si="391"/>
        <v>#N/A</v>
      </c>
      <c r="W787" s="7" t="e">
        <f t="shared" si="392"/>
        <v>#N/A</v>
      </c>
      <c r="X787" s="7" t="e">
        <f t="shared" si="377"/>
        <v>#N/A</v>
      </c>
      <c r="Y787" s="7" t="e">
        <f t="shared" si="378"/>
        <v>#N/A</v>
      </c>
      <c r="Z787" s="7" t="e">
        <f t="shared" si="379"/>
        <v>#N/A</v>
      </c>
      <c r="AA787" s="7" t="e">
        <f t="shared" si="380"/>
        <v>#N/A</v>
      </c>
      <c r="AB787" s="7">
        <f t="shared" si="393"/>
        <v>382.42142483804736</v>
      </c>
      <c r="AC787" s="7">
        <f t="shared" si="395"/>
        <v>1.003015188826923</v>
      </c>
      <c r="AD787" s="7" t="e">
        <f t="shared" si="394"/>
        <v>#N/A</v>
      </c>
      <c r="AG787" s="7" t="e">
        <f t="shared" si="385"/>
        <v>#N/A</v>
      </c>
      <c r="AH787" s="7">
        <f t="shared" si="386"/>
        <v>191.21071241902368</v>
      </c>
      <c r="AI787" s="7" t="e">
        <f t="shared" si="387"/>
        <v>#N/A</v>
      </c>
      <c r="AJ787" s="7">
        <f t="shared" si="388"/>
        <v>191.21071241902368</v>
      </c>
      <c r="AK787" s="7" t="e">
        <v>#N/A</v>
      </c>
      <c r="AL787" s="7">
        <v>190.08194707639632</v>
      </c>
      <c r="AN787" s="7" t="e">
        <f t="shared" si="389"/>
        <v>#N/A</v>
      </c>
      <c r="AO787" s="7" t="e">
        <f t="shared" si="390"/>
        <v>#N/A</v>
      </c>
      <c r="AP787" s="7" t="e">
        <v>#N/A</v>
      </c>
      <c r="AQ787" s="7" t="e">
        <v>#N/A</v>
      </c>
    </row>
    <row r="788" spans="1:43" outlineLevel="1">
      <c r="A788" s="95">
        <v>-226</v>
      </c>
      <c r="B788" s="8">
        <f t="shared" si="403"/>
        <v>3897817.5160961151</v>
      </c>
      <c r="C788" s="9">
        <f t="shared" si="381"/>
        <v>29281.356743889854</v>
      </c>
      <c r="D788" s="9">
        <f t="shared" si="404"/>
        <v>191.28809925990964</v>
      </c>
      <c r="E788" s="9">
        <f t="shared" si="405"/>
        <v>196.3209053320389</v>
      </c>
      <c r="F788" s="6">
        <f t="shared" si="368"/>
        <v>0</v>
      </c>
      <c r="G788" s="7">
        <f t="shared" si="369"/>
        <v>0</v>
      </c>
      <c r="H788" s="7">
        <f t="shared" si="406"/>
        <v>1</v>
      </c>
      <c r="I788" s="7">
        <f t="shared" si="407"/>
        <v>0</v>
      </c>
      <c r="J788" s="7">
        <f t="shared" si="370"/>
        <v>1</v>
      </c>
      <c r="K788" s="7">
        <f t="shared" si="371"/>
        <v>1</v>
      </c>
      <c r="L788" s="7">
        <f t="shared" si="372"/>
        <v>1</v>
      </c>
      <c r="M788" s="7">
        <f t="shared" si="373"/>
        <v>1</v>
      </c>
      <c r="N788" s="7">
        <f t="shared" si="382"/>
        <v>0</v>
      </c>
      <c r="O788" s="7">
        <f t="shared" si="383"/>
        <v>0</v>
      </c>
      <c r="P788" s="7">
        <f t="shared" si="402"/>
        <v>0</v>
      </c>
      <c r="Q788" s="7" t="e">
        <f t="shared" si="384"/>
        <v>#N/A</v>
      </c>
      <c r="R788" s="7">
        <f t="shared" si="396"/>
        <v>-226</v>
      </c>
      <c r="S788" s="7" t="e">
        <f t="shared" si="374"/>
        <v>#N/A</v>
      </c>
      <c r="T788" s="7">
        <f t="shared" si="375"/>
        <v>191.28809925990964</v>
      </c>
      <c r="U788" s="7" t="e">
        <f t="shared" si="376"/>
        <v>#N/A</v>
      </c>
      <c r="V788" s="7" t="e">
        <f t="shared" si="391"/>
        <v>#N/A</v>
      </c>
      <c r="W788" s="7" t="e">
        <f t="shared" si="392"/>
        <v>#N/A</v>
      </c>
      <c r="X788" s="7" t="e">
        <f t="shared" si="377"/>
        <v>#N/A</v>
      </c>
      <c r="Y788" s="7" t="e">
        <f t="shared" si="378"/>
        <v>#N/A</v>
      </c>
      <c r="Z788" s="7" t="e">
        <f t="shared" si="379"/>
        <v>#N/A</v>
      </c>
      <c r="AA788" s="7" t="e">
        <f t="shared" si="380"/>
        <v>#N/A</v>
      </c>
      <c r="AB788" s="7">
        <f t="shared" si="393"/>
        <v>382.57619851981929</v>
      </c>
      <c r="AC788" s="7">
        <f t="shared" si="395"/>
        <v>1.0029898918445337</v>
      </c>
      <c r="AD788" s="7" t="e">
        <f t="shared" si="394"/>
        <v>#N/A</v>
      </c>
      <c r="AG788" s="7" t="e">
        <f t="shared" si="385"/>
        <v>#N/A</v>
      </c>
      <c r="AH788" s="7">
        <f t="shared" si="386"/>
        <v>191.28809925990964</v>
      </c>
      <c r="AI788" s="7" t="e">
        <f t="shared" si="387"/>
        <v>#N/A</v>
      </c>
      <c r="AJ788" s="7">
        <f t="shared" si="388"/>
        <v>191.28809925990964</v>
      </c>
      <c r="AK788" s="7" t="e">
        <v>#N/A</v>
      </c>
      <c r="AL788" s="7">
        <v>190.16689731896855</v>
      </c>
      <c r="AN788" s="7" t="e">
        <f t="shared" si="389"/>
        <v>#N/A</v>
      </c>
      <c r="AO788" s="7" t="e">
        <f t="shared" si="390"/>
        <v>#N/A</v>
      </c>
      <c r="AP788" s="7" t="e">
        <v>#N/A</v>
      </c>
      <c r="AQ788" s="7" t="e">
        <v>#N/A</v>
      </c>
    </row>
    <row r="789" spans="1:43" outlineLevel="1">
      <c r="A789" s="95">
        <v>-225</v>
      </c>
      <c r="B789" s="8">
        <f t="shared" si="403"/>
        <v>3929928.3589073257</v>
      </c>
      <c r="C789" s="9">
        <f t="shared" si="381"/>
        <v>29542.328768650968</v>
      </c>
      <c r="D789" s="9">
        <f t="shared" si="404"/>
        <v>191.36516611872264</v>
      </c>
      <c r="E789" s="9">
        <f t="shared" si="405"/>
        <v>196.32884328531651</v>
      </c>
      <c r="F789" s="6">
        <f t="shared" si="368"/>
        <v>0</v>
      </c>
      <c r="G789" s="7">
        <f t="shared" si="369"/>
        <v>0</v>
      </c>
      <c r="H789" s="7">
        <f t="shared" si="406"/>
        <v>1</v>
      </c>
      <c r="I789" s="7">
        <f t="shared" si="407"/>
        <v>0</v>
      </c>
      <c r="J789" s="7">
        <f t="shared" si="370"/>
        <v>1</v>
      </c>
      <c r="K789" s="7">
        <f t="shared" si="371"/>
        <v>1</v>
      </c>
      <c r="L789" s="7">
        <f t="shared" si="372"/>
        <v>1</v>
      </c>
      <c r="M789" s="7">
        <f t="shared" si="373"/>
        <v>1</v>
      </c>
      <c r="N789" s="7">
        <f t="shared" si="382"/>
        <v>0</v>
      </c>
      <c r="O789" s="7">
        <f t="shared" si="383"/>
        <v>0</v>
      </c>
      <c r="P789" s="7">
        <f t="shared" si="402"/>
        <v>0</v>
      </c>
      <c r="Q789" s="7" t="e">
        <f t="shared" si="384"/>
        <v>#N/A</v>
      </c>
      <c r="R789" s="7">
        <f t="shared" si="396"/>
        <v>-225</v>
      </c>
      <c r="S789" s="7" t="e">
        <f t="shared" si="374"/>
        <v>#N/A</v>
      </c>
      <c r="T789" s="7">
        <f t="shared" si="375"/>
        <v>191.36516611872264</v>
      </c>
      <c r="U789" s="7" t="e">
        <f t="shared" si="376"/>
        <v>#N/A</v>
      </c>
      <c r="V789" s="7" t="e">
        <f t="shared" si="391"/>
        <v>#N/A</v>
      </c>
      <c r="W789" s="7" t="e">
        <f t="shared" si="392"/>
        <v>#N/A</v>
      </c>
      <c r="X789" s="7" t="e">
        <f t="shared" si="377"/>
        <v>#N/A</v>
      </c>
      <c r="Y789" s="7" t="e">
        <f t="shared" si="378"/>
        <v>#N/A</v>
      </c>
      <c r="Z789" s="7" t="e">
        <f t="shared" si="379"/>
        <v>#N/A</v>
      </c>
      <c r="AA789" s="7" t="e">
        <f t="shared" si="380"/>
        <v>#N/A</v>
      </c>
      <c r="AB789" s="7">
        <f t="shared" si="393"/>
        <v>382.73033223744528</v>
      </c>
      <c r="AC789" s="7">
        <f t="shared" si="395"/>
        <v>1.0029652539980149</v>
      </c>
      <c r="AD789" s="7" t="e">
        <f t="shared" si="394"/>
        <v>#N/A</v>
      </c>
      <c r="AG789" s="7" t="e">
        <f t="shared" si="385"/>
        <v>#N/A</v>
      </c>
      <c r="AH789" s="7">
        <f t="shared" si="386"/>
        <v>191.36516611872264</v>
      </c>
      <c r="AI789" s="7" t="e">
        <f t="shared" si="387"/>
        <v>#N/A</v>
      </c>
      <c r="AJ789" s="7">
        <f t="shared" si="388"/>
        <v>191.36516611872264</v>
      </c>
      <c r="AK789" s="7" t="e">
        <v>#N/A</v>
      </c>
      <c r="AL789" s="7">
        <v>190.25162689561182</v>
      </c>
      <c r="AN789" s="7" t="e">
        <f t="shared" si="389"/>
        <v>#N/A</v>
      </c>
      <c r="AO789" s="7" t="e">
        <f t="shared" si="390"/>
        <v>#N/A</v>
      </c>
      <c r="AP789" s="7" t="e">
        <v>#N/A</v>
      </c>
      <c r="AQ789" s="7" t="e">
        <v>#N/A</v>
      </c>
    </row>
    <row r="790" spans="1:43" outlineLevel="1">
      <c r="A790" s="95">
        <v>-224</v>
      </c>
      <c r="B790" s="8">
        <f t="shared" si="403"/>
        <v>3962216.3484608205</v>
      </c>
      <c r="C790" s="9">
        <f t="shared" si="381"/>
        <v>29804.856336954017</v>
      </c>
      <c r="D790" s="9">
        <f t="shared" si="404"/>
        <v>191.441919978302</v>
      </c>
      <c r="E790" s="9">
        <f t="shared" si="405"/>
        <v>196.3370999380588</v>
      </c>
      <c r="F790" s="6">
        <f t="shared" si="368"/>
        <v>0</v>
      </c>
      <c r="G790" s="7">
        <f t="shared" si="369"/>
        <v>0</v>
      </c>
      <c r="H790" s="7">
        <f t="shared" si="406"/>
        <v>1</v>
      </c>
      <c r="I790" s="7">
        <f t="shared" si="407"/>
        <v>0</v>
      </c>
      <c r="J790" s="7">
        <f t="shared" si="370"/>
        <v>1</v>
      </c>
      <c r="K790" s="7">
        <f t="shared" si="371"/>
        <v>1</v>
      </c>
      <c r="L790" s="7">
        <f t="shared" si="372"/>
        <v>1</v>
      </c>
      <c r="M790" s="7">
        <f t="shared" si="373"/>
        <v>1</v>
      </c>
      <c r="N790" s="7">
        <f t="shared" si="382"/>
        <v>0</v>
      </c>
      <c r="O790" s="7">
        <f t="shared" si="383"/>
        <v>0</v>
      </c>
      <c r="P790" s="7">
        <f t="shared" si="402"/>
        <v>0</v>
      </c>
      <c r="Q790" s="7" t="e">
        <f t="shared" si="384"/>
        <v>#N/A</v>
      </c>
      <c r="R790" s="7">
        <f t="shared" si="396"/>
        <v>-224</v>
      </c>
      <c r="S790" s="7" t="e">
        <f t="shared" si="374"/>
        <v>#N/A</v>
      </c>
      <c r="T790" s="7">
        <f t="shared" si="375"/>
        <v>191.441919978302</v>
      </c>
      <c r="U790" s="7" t="e">
        <f t="shared" si="376"/>
        <v>#N/A</v>
      </c>
      <c r="V790" s="7" t="e">
        <f t="shared" si="391"/>
        <v>#N/A</v>
      </c>
      <c r="W790" s="7" t="e">
        <f t="shared" si="392"/>
        <v>#N/A</v>
      </c>
      <c r="X790" s="7" t="e">
        <f t="shared" si="377"/>
        <v>#N/A</v>
      </c>
      <c r="Y790" s="7" t="e">
        <f t="shared" si="378"/>
        <v>#N/A</v>
      </c>
      <c r="Z790" s="7" t="e">
        <f t="shared" si="379"/>
        <v>#N/A</v>
      </c>
      <c r="AA790" s="7" t="e">
        <f t="shared" si="380"/>
        <v>#N/A</v>
      </c>
      <c r="AB790" s="7">
        <f t="shared" si="393"/>
        <v>382.88383995660399</v>
      </c>
      <c r="AC790" s="7">
        <f t="shared" si="395"/>
        <v>1.0029412519985044</v>
      </c>
      <c r="AD790" s="7" t="e">
        <f t="shared" si="394"/>
        <v>#N/A</v>
      </c>
      <c r="AG790" s="7" t="e">
        <f t="shared" si="385"/>
        <v>#N/A</v>
      </c>
      <c r="AH790" s="7">
        <f t="shared" si="386"/>
        <v>191.441919978302</v>
      </c>
      <c r="AI790" s="7" t="e">
        <f t="shared" si="387"/>
        <v>#N/A</v>
      </c>
      <c r="AJ790" s="7">
        <f t="shared" si="388"/>
        <v>191.441919978302</v>
      </c>
      <c r="AK790" s="7" t="e">
        <v>#N/A</v>
      </c>
      <c r="AL790" s="7">
        <v>190.33614653544282</v>
      </c>
      <c r="AN790" s="7" t="e">
        <f t="shared" si="389"/>
        <v>#N/A</v>
      </c>
      <c r="AO790" s="7" t="e">
        <f t="shared" si="390"/>
        <v>#N/A</v>
      </c>
      <c r="AP790" s="7" t="e">
        <v>#N/A</v>
      </c>
      <c r="AQ790" s="7" t="e">
        <v>#N/A</v>
      </c>
    </row>
    <row r="791" spans="1:43" outlineLevel="1">
      <c r="A791" s="95">
        <v>-223</v>
      </c>
      <c r="B791" s="8">
        <f t="shared" si="403"/>
        <v>3994679.5036833254</v>
      </c>
      <c r="C791" s="9">
        <f t="shared" si="381"/>
        <v>30068.952660807798</v>
      </c>
      <c r="D791" s="9">
        <f t="shared" si="404"/>
        <v>191.51835637739515</v>
      </c>
      <c r="E791" s="9">
        <f t="shared" si="405"/>
        <v>196.34561167846644</v>
      </c>
      <c r="F791" s="6">
        <f t="shared" si="368"/>
        <v>0</v>
      </c>
      <c r="G791" s="7">
        <f t="shared" si="369"/>
        <v>0</v>
      </c>
      <c r="H791" s="7">
        <f t="shared" si="406"/>
        <v>1</v>
      </c>
      <c r="I791" s="7">
        <f t="shared" si="407"/>
        <v>0</v>
      </c>
      <c r="J791" s="7">
        <f t="shared" si="370"/>
        <v>1</v>
      </c>
      <c r="K791" s="7">
        <f t="shared" si="371"/>
        <v>1</v>
      </c>
      <c r="L791" s="7">
        <f t="shared" si="372"/>
        <v>1</v>
      </c>
      <c r="M791" s="7">
        <f t="shared" si="373"/>
        <v>1</v>
      </c>
      <c r="N791" s="7">
        <f t="shared" si="382"/>
        <v>0</v>
      </c>
      <c r="O791" s="7">
        <f t="shared" si="383"/>
        <v>0</v>
      </c>
      <c r="P791" s="7">
        <f t="shared" si="402"/>
        <v>0</v>
      </c>
      <c r="Q791" s="7" t="e">
        <f t="shared" si="384"/>
        <v>#N/A</v>
      </c>
      <c r="R791" s="7">
        <f t="shared" si="396"/>
        <v>-223</v>
      </c>
      <c r="S791" s="7" t="e">
        <f t="shared" si="374"/>
        <v>#N/A</v>
      </c>
      <c r="T791" s="7">
        <f t="shared" si="375"/>
        <v>191.51835637739515</v>
      </c>
      <c r="U791" s="7" t="e">
        <f t="shared" si="376"/>
        <v>#N/A</v>
      </c>
      <c r="V791" s="7" t="e">
        <f t="shared" si="391"/>
        <v>#N/A</v>
      </c>
      <c r="W791" s="7" t="e">
        <f t="shared" si="392"/>
        <v>#N/A</v>
      </c>
      <c r="X791" s="7" t="e">
        <f t="shared" si="377"/>
        <v>#N/A</v>
      </c>
      <c r="Y791" s="7" t="e">
        <f t="shared" si="378"/>
        <v>#N/A</v>
      </c>
      <c r="Z791" s="7" t="e">
        <f t="shared" si="379"/>
        <v>#N/A</v>
      </c>
      <c r="AA791" s="7" t="e">
        <f t="shared" si="380"/>
        <v>#N/A</v>
      </c>
      <c r="AB791" s="7">
        <f t="shared" si="393"/>
        <v>383.0367127547903</v>
      </c>
      <c r="AC791" s="7">
        <f t="shared" si="395"/>
        <v>1.0029170070879883</v>
      </c>
      <c r="AD791" s="7" t="e">
        <f t="shared" si="394"/>
        <v>#N/A</v>
      </c>
      <c r="AG791" s="7" t="e">
        <f t="shared" si="385"/>
        <v>#N/A</v>
      </c>
      <c r="AH791" s="7">
        <f t="shared" si="386"/>
        <v>191.51835637739515</v>
      </c>
      <c r="AI791" s="7" t="e">
        <f t="shared" si="387"/>
        <v>#N/A</v>
      </c>
      <c r="AJ791" s="7">
        <f t="shared" si="388"/>
        <v>191.51835637739515</v>
      </c>
      <c r="AK791" s="7" t="e">
        <v>#N/A</v>
      </c>
      <c r="AL791" s="7">
        <v>190.42045408857004</v>
      </c>
      <c r="AN791" s="7" t="e">
        <f t="shared" si="389"/>
        <v>#N/A</v>
      </c>
      <c r="AO791" s="7" t="e">
        <f t="shared" si="390"/>
        <v>#N/A</v>
      </c>
      <c r="AP791" s="7" t="e">
        <v>#N/A</v>
      </c>
      <c r="AQ791" s="7" t="e">
        <v>#N/A</v>
      </c>
    </row>
    <row r="792" spans="1:43" outlineLevel="1">
      <c r="A792" s="95">
        <v>-222</v>
      </c>
      <c r="B792" s="8">
        <f t="shared" si="403"/>
        <v>4027320.7804173003</v>
      </c>
      <c r="C792" s="9">
        <f t="shared" si="381"/>
        <v>30334.605258726748</v>
      </c>
      <c r="D792" s="9">
        <f t="shared" si="404"/>
        <v>191.59448229884131</v>
      </c>
      <c r="E792" s="9">
        <f t="shared" si="405"/>
        <v>196.35437592989643</v>
      </c>
      <c r="F792" s="6">
        <f t="shared" si="368"/>
        <v>0</v>
      </c>
      <c r="G792" s="7">
        <f t="shared" si="369"/>
        <v>0</v>
      </c>
      <c r="H792" s="7">
        <f t="shared" si="406"/>
        <v>1</v>
      </c>
      <c r="I792" s="7">
        <f t="shared" si="407"/>
        <v>0</v>
      </c>
      <c r="J792" s="7">
        <f t="shared" si="370"/>
        <v>1</v>
      </c>
      <c r="K792" s="7">
        <f t="shared" si="371"/>
        <v>1</v>
      </c>
      <c r="L792" s="7">
        <f t="shared" si="372"/>
        <v>1</v>
      </c>
      <c r="M792" s="7">
        <f t="shared" si="373"/>
        <v>1</v>
      </c>
      <c r="N792" s="7">
        <f t="shared" si="382"/>
        <v>0</v>
      </c>
      <c r="O792" s="7">
        <f t="shared" si="383"/>
        <v>0</v>
      </c>
      <c r="P792" s="7">
        <f t="shared" si="402"/>
        <v>0</v>
      </c>
      <c r="Q792" s="7" t="e">
        <f t="shared" si="384"/>
        <v>#N/A</v>
      </c>
      <c r="R792" s="7">
        <f t="shared" si="396"/>
        <v>-222</v>
      </c>
      <c r="S792" s="7" t="e">
        <f t="shared" si="374"/>
        <v>#N/A</v>
      </c>
      <c r="T792" s="7">
        <f t="shared" si="375"/>
        <v>191.59448229884131</v>
      </c>
      <c r="U792" s="7" t="e">
        <f t="shared" si="376"/>
        <v>#N/A</v>
      </c>
      <c r="V792" s="7" t="e">
        <f t="shared" si="391"/>
        <v>#N/A</v>
      </c>
      <c r="W792" s="7" t="e">
        <f t="shared" si="392"/>
        <v>#N/A</v>
      </c>
      <c r="X792" s="7" t="e">
        <f t="shared" si="377"/>
        <v>#N/A</v>
      </c>
      <c r="Y792" s="7" t="e">
        <f t="shared" si="378"/>
        <v>#N/A</v>
      </c>
      <c r="Z792" s="7" t="e">
        <f t="shared" si="379"/>
        <v>#N/A</v>
      </c>
      <c r="AA792" s="7" t="e">
        <f t="shared" si="380"/>
        <v>#N/A</v>
      </c>
      <c r="AB792" s="7">
        <f t="shared" si="393"/>
        <v>383.18896459768263</v>
      </c>
      <c r="AC792" s="7">
        <f t="shared" si="395"/>
        <v>1.0028933920990941</v>
      </c>
      <c r="AD792" s="7" t="e">
        <f t="shared" si="394"/>
        <v>#N/A</v>
      </c>
      <c r="AG792" s="7" t="e">
        <f t="shared" si="385"/>
        <v>#N/A</v>
      </c>
      <c r="AH792" s="7">
        <f t="shared" si="386"/>
        <v>191.59448229884131</v>
      </c>
      <c r="AI792" s="7" t="e">
        <f t="shared" si="387"/>
        <v>#N/A</v>
      </c>
      <c r="AJ792" s="7">
        <f t="shared" si="388"/>
        <v>191.59448229884131</v>
      </c>
      <c r="AK792" s="7" t="e">
        <v>#N/A</v>
      </c>
      <c r="AL792" s="7">
        <v>190.50454739539344</v>
      </c>
      <c r="AN792" s="7" t="e">
        <f t="shared" si="389"/>
        <v>#N/A</v>
      </c>
      <c r="AO792" s="7" t="e">
        <f t="shared" si="390"/>
        <v>#N/A</v>
      </c>
      <c r="AP792" s="7" t="e">
        <v>#N/A</v>
      </c>
      <c r="AQ792" s="7" t="e">
        <v>#N/A</v>
      </c>
    </row>
    <row r="793" spans="1:43" outlineLevel="1">
      <c r="A793" s="95">
        <v>-221</v>
      </c>
      <c r="B793" s="8">
        <f t="shared" si="403"/>
        <v>4060138.1711246967</v>
      </c>
      <c r="C793" s="9">
        <f t="shared" si="381"/>
        <v>30601.827289075685</v>
      </c>
      <c r="D793" s="9">
        <f t="shared" si="404"/>
        <v>191.67030091078249</v>
      </c>
      <c r="E793" s="9">
        <f t="shared" si="405"/>
        <v>196.36339011570558</v>
      </c>
      <c r="F793" s="6">
        <f t="shared" si="368"/>
        <v>0</v>
      </c>
      <c r="G793" s="7">
        <f t="shared" si="369"/>
        <v>0</v>
      </c>
      <c r="H793" s="7">
        <f t="shared" si="406"/>
        <v>1</v>
      </c>
      <c r="I793" s="7">
        <f t="shared" si="407"/>
        <v>0</v>
      </c>
      <c r="J793" s="7">
        <f t="shared" si="370"/>
        <v>1</v>
      </c>
      <c r="K793" s="7">
        <f t="shared" si="371"/>
        <v>1</v>
      </c>
      <c r="L793" s="7">
        <f t="shared" si="372"/>
        <v>1</v>
      </c>
      <c r="M793" s="7">
        <f t="shared" si="373"/>
        <v>1</v>
      </c>
      <c r="N793" s="7">
        <f t="shared" si="382"/>
        <v>0</v>
      </c>
      <c r="O793" s="7">
        <f t="shared" si="383"/>
        <v>0</v>
      </c>
      <c r="P793" s="7">
        <f t="shared" si="402"/>
        <v>0</v>
      </c>
      <c r="Q793" s="7" t="e">
        <f t="shared" si="384"/>
        <v>#N/A</v>
      </c>
      <c r="R793" s="7">
        <f t="shared" si="396"/>
        <v>-221</v>
      </c>
      <c r="S793" s="7" t="e">
        <f t="shared" si="374"/>
        <v>#N/A</v>
      </c>
      <c r="T793" s="7">
        <f t="shared" si="375"/>
        <v>191.67030091078249</v>
      </c>
      <c r="U793" s="7" t="e">
        <f t="shared" si="376"/>
        <v>#N/A</v>
      </c>
      <c r="V793" s="7" t="e">
        <f t="shared" si="391"/>
        <v>#N/A</v>
      </c>
      <c r="W793" s="7" t="e">
        <f t="shared" si="392"/>
        <v>#N/A</v>
      </c>
      <c r="X793" s="7" t="e">
        <f t="shared" si="377"/>
        <v>#N/A</v>
      </c>
      <c r="Y793" s="7" t="e">
        <f t="shared" si="378"/>
        <v>#N/A</v>
      </c>
      <c r="Z793" s="7" t="e">
        <f t="shared" si="379"/>
        <v>#N/A</v>
      </c>
      <c r="AA793" s="7" t="e">
        <f t="shared" si="380"/>
        <v>#N/A</v>
      </c>
      <c r="AB793" s="7">
        <f t="shared" si="393"/>
        <v>383.34060182156497</v>
      </c>
      <c r="AC793" s="7">
        <f t="shared" si="395"/>
        <v>1.0028701121863619</v>
      </c>
      <c r="AD793" s="7" t="e">
        <f t="shared" si="394"/>
        <v>#N/A</v>
      </c>
      <c r="AG793" s="7" t="e">
        <f t="shared" si="385"/>
        <v>#N/A</v>
      </c>
      <c r="AH793" s="7">
        <f t="shared" si="386"/>
        <v>191.67030091078249</v>
      </c>
      <c r="AI793" s="7" t="e">
        <f t="shared" si="387"/>
        <v>#N/A</v>
      </c>
      <c r="AJ793" s="7">
        <f t="shared" si="388"/>
        <v>191.67030091078249</v>
      </c>
      <c r="AK793" s="7" t="e">
        <v>#N/A</v>
      </c>
      <c r="AL793" s="7">
        <v>190.58843719959259</v>
      </c>
      <c r="AN793" s="7" t="e">
        <f t="shared" si="389"/>
        <v>#N/A</v>
      </c>
      <c r="AO793" s="7" t="e">
        <f t="shared" si="390"/>
        <v>#N/A</v>
      </c>
      <c r="AP793" s="7" t="e">
        <v>#N/A</v>
      </c>
      <c r="AQ793" s="7" t="e">
        <v>#N/A</v>
      </c>
    </row>
    <row r="794" spans="1:43" outlineLevel="1">
      <c r="A794" s="95">
        <v>-220</v>
      </c>
      <c r="B794" s="8">
        <f t="shared" si="403"/>
        <v>4093133.3964150399</v>
      </c>
      <c r="C794" s="9">
        <f t="shared" si="381"/>
        <v>30870.623381430993</v>
      </c>
      <c r="D794" s="9">
        <f t="shared" si="404"/>
        <v>191.74581538136064</v>
      </c>
      <c r="E794" s="9">
        <f t="shared" si="405"/>
        <v>196.37265165925092</v>
      </c>
      <c r="F794" s="6">
        <f t="shared" si="368"/>
        <v>0</v>
      </c>
      <c r="G794" s="7">
        <f t="shared" si="369"/>
        <v>0</v>
      </c>
      <c r="H794" s="7">
        <f t="shared" si="406"/>
        <v>1</v>
      </c>
      <c r="I794" s="7">
        <f t="shared" si="407"/>
        <v>0</v>
      </c>
      <c r="J794" s="7">
        <f t="shared" si="370"/>
        <v>1</v>
      </c>
      <c r="K794" s="7">
        <f t="shared" si="371"/>
        <v>1</v>
      </c>
      <c r="L794" s="7">
        <f t="shared" si="372"/>
        <v>1</v>
      </c>
      <c r="M794" s="7">
        <f t="shared" si="373"/>
        <v>1</v>
      </c>
      <c r="N794" s="7">
        <f t="shared" si="382"/>
        <v>0</v>
      </c>
      <c r="O794" s="7">
        <f t="shared" si="383"/>
        <v>0</v>
      </c>
      <c r="P794" s="7">
        <f t="shared" si="402"/>
        <v>0</v>
      </c>
      <c r="Q794" s="7" t="e">
        <f t="shared" si="384"/>
        <v>#N/A</v>
      </c>
      <c r="R794" s="7">
        <f t="shared" si="396"/>
        <v>-220</v>
      </c>
      <c r="S794" s="7" t="e">
        <f t="shared" si="374"/>
        <v>#N/A</v>
      </c>
      <c r="T794" s="7">
        <f t="shared" si="375"/>
        <v>191.74581538136064</v>
      </c>
      <c r="U794" s="7" t="e">
        <f t="shared" si="376"/>
        <v>#N/A</v>
      </c>
      <c r="V794" s="7" t="e">
        <f t="shared" si="391"/>
        <v>#N/A</v>
      </c>
      <c r="W794" s="7" t="e">
        <f t="shared" si="392"/>
        <v>#N/A</v>
      </c>
      <c r="X794" s="7" t="e">
        <f t="shared" si="377"/>
        <v>#N/A</v>
      </c>
      <c r="Y794" s="7" t="e">
        <f t="shared" si="378"/>
        <v>#N/A</v>
      </c>
      <c r="Z794" s="7" t="e">
        <f t="shared" si="379"/>
        <v>#N/A</v>
      </c>
      <c r="AA794" s="7" t="e">
        <f t="shared" si="380"/>
        <v>#N/A</v>
      </c>
      <c r="AB794" s="7">
        <f t="shared" si="393"/>
        <v>383.49163076272129</v>
      </c>
      <c r="AC794" s="7">
        <f t="shared" si="395"/>
        <v>1.0028471644606167</v>
      </c>
      <c r="AD794" s="7" t="e">
        <f t="shared" si="394"/>
        <v>#N/A</v>
      </c>
      <c r="AG794" s="7" t="e">
        <f t="shared" si="385"/>
        <v>#N/A</v>
      </c>
      <c r="AH794" s="7">
        <f t="shared" si="386"/>
        <v>191.74581538136064</v>
      </c>
      <c r="AI794" s="7" t="e">
        <f t="shared" si="387"/>
        <v>#N/A</v>
      </c>
      <c r="AJ794" s="7">
        <f t="shared" si="388"/>
        <v>191.74581538136064</v>
      </c>
      <c r="AK794" s="7" t="e">
        <v>#N/A</v>
      </c>
      <c r="AL794" s="7">
        <v>190.67211728331463</v>
      </c>
      <c r="AN794" s="7" t="e">
        <f t="shared" si="389"/>
        <v>#N/A</v>
      </c>
      <c r="AO794" s="7" t="e">
        <f t="shared" si="390"/>
        <v>#N/A</v>
      </c>
      <c r="AP794" s="7" t="e">
        <v>#N/A</v>
      </c>
      <c r="AQ794" s="7" t="e">
        <v>#N/A</v>
      </c>
    </row>
    <row r="795" spans="1:43" outlineLevel="1">
      <c r="A795" s="95">
        <v>-219</v>
      </c>
      <c r="B795" s="8">
        <f t="shared" si="403"/>
        <v>4126308.2054988476</v>
      </c>
      <c r="C795" s="9">
        <f t="shared" si="381"/>
        <v>31140.998165369034</v>
      </c>
      <c r="D795" s="9">
        <f t="shared" si="404"/>
        <v>191.82102887871778</v>
      </c>
      <c r="E795" s="9">
        <f t="shared" si="405"/>
        <v>196.38215798388924</v>
      </c>
      <c r="F795" s="6">
        <f t="shared" si="368"/>
        <v>0</v>
      </c>
      <c r="G795" s="7">
        <f t="shared" si="369"/>
        <v>0</v>
      </c>
      <c r="H795" s="7">
        <f t="shared" si="406"/>
        <v>1</v>
      </c>
      <c r="I795" s="7">
        <f t="shared" si="407"/>
        <v>0</v>
      </c>
      <c r="J795" s="7">
        <f t="shared" si="370"/>
        <v>1</v>
      </c>
      <c r="K795" s="7">
        <f t="shared" si="371"/>
        <v>1</v>
      </c>
      <c r="L795" s="7">
        <f t="shared" si="372"/>
        <v>1</v>
      </c>
      <c r="M795" s="7">
        <f t="shared" si="373"/>
        <v>1</v>
      </c>
      <c r="N795" s="7">
        <f t="shared" si="382"/>
        <v>0</v>
      </c>
      <c r="O795" s="7">
        <f t="shared" si="383"/>
        <v>0</v>
      </c>
      <c r="P795" s="7">
        <f t="shared" si="402"/>
        <v>0</v>
      </c>
      <c r="Q795" s="7" t="e">
        <f t="shared" si="384"/>
        <v>#N/A</v>
      </c>
      <c r="R795" s="7">
        <f t="shared" si="396"/>
        <v>-219</v>
      </c>
      <c r="S795" s="7" t="e">
        <f t="shared" si="374"/>
        <v>#N/A</v>
      </c>
      <c r="T795" s="7">
        <f t="shared" si="375"/>
        <v>191.82102887871778</v>
      </c>
      <c r="U795" s="7" t="e">
        <f t="shared" si="376"/>
        <v>#N/A</v>
      </c>
      <c r="V795" s="7" t="e">
        <f t="shared" si="391"/>
        <v>#N/A</v>
      </c>
      <c r="W795" s="7" t="e">
        <f t="shared" si="392"/>
        <v>#N/A</v>
      </c>
      <c r="X795" s="7" t="e">
        <f t="shared" si="377"/>
        <v>#N/A</v>
      </c>
      <c r="Y795" s="7" t="e">
        <f t="shared" si="378"/>
        <v>#N/A</v>
      </c>
      <c r="Z795" s="7" t="e">
        <f t="shared" si="379"/>
        <v>#N/A</v>
      </c>
      <c r="AA795" s="7" t="e">
        <f t="shared" si="380"/>
        <v>#N/A</v>
      </c>
      <c r="AB795" s="7">
        <f t="shared" si="393"/>
        <v>383.64205775743557</v>
      </c>
      <c r="AC795" s="7">
        <f t="shared" si="395"/>
        <v>1.0028245460621177</v>
      </c>
      <c r="AD795" s="7" t="e">
        <f t="shared" si="394"/>
        <v>#N/A</v>
      </c>
      <c r="AG795" s="7" t="e">
        <f t="shared" si="385"/>
        <v>#N/A</v>
      </c>
      <c r="AH795" s="7">
        <f t="shared" si="386"/>
        <v>191.82102887871778</v>
      </c>
      <c r="AI795" s="7" t="e">
        <f t="shared" si="387"/>
        <v>#N/A</v>
      </c>
      <c r="AJ795" s="7">
        <f t="shared" si="388"/>
        <v>191.82102887871778</v>
      </c>
      <c r="AK795" s="7" t="e">
        <v>#N/A</v>
      </c>
      <c r="AL795" s="7">
        <v>190.75559790896924</v>
      </c>
      <c r="AN795" s="7" t="e">
        <f t="shared" si="389"/>
        <v>#N/A</v>
      </c>
      <c r="AO795" s="7" t="e">
        <f t="shared" si="390"/>
        <v>#N/A</v>
      </c>
      <c r="AP795" s="7" t="e">
        <v>#N/A</v>
      </c>
      <c r="AQ795" s="7" t="e">
        <v>#N/A</v>
      </c>
    </row>
    <row r="796" spans="1:43" outlineLevel="1">
      <c r="A796" s="95">
        <v>-218</v>
      </c>
      <c r="B796" s="8">
        <f t="shared" si="403"/>
        <v>4159660.5496454365</v>
      </c>
      <c r="C796" s="9">
        <f t="shared" si="381"/>
        <v>31412.956270466184</v>
      </c>
      <c r="D796" s="9">
        <f t="shared" si="404"/>
        <v>191.89594457099591</v>
      </c>
      <c r="E796" s="9">
        <f t="shared" si="405"/>
        <v>196.39190651297758</v>
      </c>
      <c r="F796" s="6">
        <f t="shared" si="368"/>
        <v>0</v>
      </c>
      <c r="G796" s="7">
        <f t="shared" si="369"/>
        <v>0</v>
      </c>
      <c r="H796" s="7">
        <f t="shared" si="406"/>
        <v>1</v>
      </c>
      <c r="I796" s="7">
        <f t="shared" si="407"/>
        <v>0</v>
      </c>
      <c r="J796" s="7">
        <f t="shared" si="370"/>
        <v>1</v>
      </c>
      <c r="K796" s="7">
        <f t="shared" si="371"/>
        <v>1</v>
      </c>
      <c r="L796" s="7">
        <f t="shared" si="372"/>
        <v>1</v>
      </c>
      <c r="M796" s="7">
        <f t="shared" si="373"/>
        <v>1</v>
      </c>
      <c r="N796" s="7">
        <f t="shared" si="382"/>
        <v>0</v>
      </c>
      <c r="O796" s="7">
        <f t="shared" si="383"/>
        <v>0</v>
      </c>
      <c r="P796" s="7">
        <f t="shared" si="402"/>
        <v>0</v>
      </c>
      <c r="Q796" s="7" t="e">
        <f t="shared" si="384"/>
        <v>#N/A</v>
      </c>
      <c r="R796" s="7">
        <f t="shared" si="396"/>
        <v>-218</v>
      </c>
      <c r="S796" s="7" t="e">
        <f t="shared" si="374"/>
        <v>#N/A</v>
      </c>
      <c r="T796" s="7">
        <f t="shared" si="375"/>
        <v>191.89594457099591</v>
      </c>
      <c r="U796" s="7" t="e">
        <f t="shared" si="376"/>
        <v>#N/A</v>
      </c>
      <c r="V796" s="7" t="e">
        <f t="shared" si="391"/>
        <v>#N/A</v>
      </c>
      <c r="W796" s="7" t="e">
        <f t="shared" si="392"/>
        <v>#N/A</v>
      </c>
      <c r="X796" s="7" t="e">
        <f t="shared" si="377"/>
        <v>#N/A</v>
      </c>
      <c r="Y796" s="7" t="e">
        <f t="shared" si="378"/>
        <v>#N/A</v>
      </c>
      <c r="Z796" s="7" t="e">
        <f t="shared" si="379"/>
        <v>#N/A</v>
      </c>
      <c r="AA796" s="7" t="e">
        <f t="shared" si="380"/>
        <v>#N/A</v>
      </c>
      <c r="AB796" s="7">
        <f t="shared" si="393"/>
        <v>383.79188914199182</v>
      </c>
      <c r="AC796" s="7">
        <f t="shared" si="395"/>
        <v>1.0028022541605652</v>
      </c>
      <c r="AD796" s="7" t="e">
        <f t="shared" si="394"/>
        <v>#N/A</v>
      </c>
      <c r="AG796" s="7" t="e">
        <f t="shared" si="385"/>
        <v>#N/A</v>
      </c>
      <c r="AH796" s="7">
        <f t="shared" si="386"/>
        <v>191.89594457099591</v>
      </c>
      <c r="AI796" s="7" t="e">
        <f t="shared" si="387"/>
        <v>#N/A</v>
      </c>
      <c r="AJ796" s="7">
        <f t="shared" si="388"/>
        <v>191.89594457099591</v>
      </c>
      <c r="AK796" s="7" t="e">
        <v>#N/A</v>
      </c>
      <c r="AL796" s="7">
        <v>190.83887691111522</v>
      </c>
      <c r="AN796" s="7" t="e">
        <f t="shared" si="389"/>
        <v>#N/A</v>
      </c>
      <c r="AO796" s="7" t="e">
        <f t="shared" si="390"/>
        <v>#N/A</v>
      </c>
      <c r="AP796" s="7" t="e">
        <v>#N/A</v>
      </c>
      <c r="AQ796" s="7" t="e">
        <v>#N/A</v>
      </c>
    </row>
    <row r="797" spans="1:43" outlineLevel="1">
      <c r="A797" s="95">
        <v>-217</v>
      </c>
      <c r="B797" s="8">
        <f t="shared" si="403"/>
        <v>4193193.4525380316</v>
      </c>
      <c r="C797" s="9">
        <f t="shared" si="381"/>
        <v>31686.502326298811</v>
      </c>
      <c r="D797" s="9">
        <f t="shared" si="404"/>
        <v>191.97056968462019</v>
      </c>
      <c r="E797" s="9">
        <f t="shared" si="405"/>
        <v>196.4018946698728</v>
      </c>
      <c r="F797" s="6">
        <f t="shared" si="368"/>
        <v>0</v>
      </c>
      <c r="G797" s="7">
        <f t="shared" si="369"/>
        <v>0</v>
      </c>
      <c r="H797" s="7">
        <f t="shared" si="406"/>
        <v>1</v>
      </c>
      <c r="I797" s="7">
        <f t="shared" si="407"/>
        <v>0</v>
      </c>
      <c r="J797" s="7">
        <f t="shared" si="370"/>
        <v>1</v>
      </c>
      <c r="K797" s="7">
        <f t="shared" si="371"/>
        <v>1</v>
      </c>
      <c r="L797" s="7">
        <f t="shared" si="372"/>
        <v>1</v>
      </c>
      <c r="M797" s="7">
        <f t="shared" si="373"/>
        <v>1</v>
      </c>
      <c r="N797" s="7">
        <f t="shared" si="382"/>
        <v>0</v>
      </c>
      <c r="O797" s="7">
        <f t="shared" si="383"/>
        <v>0</v>
      </c>
      <c r="P797" s="7">
        <f t="shared" si="402"/>
        <v>0</v>
      </c>
      <c r="Q797" s="7" t="e">
        <f t="shared" si="384"/>
        <v>#N/A</v>
      </c>
      <c r="R797" s="7">
        <f t="shared" si="396"/>
        <v>-217</v>
      </c>
      <c r="S797" s="7" t="e">
        <f t="shared" si="374"/>
        <v>#N/A</v>
      </c>
      <c r="T797" s="7">
        <f t="shared" si="375"/>
        <v>191.97056968462019</v>
      </c>
      <c r="U797" s="7" t="e">
        <f t="shared" si="376"/>
        <v>#N/A</v>
      </c>
      <c r="V797" s="7" t="e">
        <f t="shared" si="391"/>
        <v>#N/A</v>
      </c>
      <c r="W797" s="7" t="e">
        <f t="shared" si="392"/>
        <v>#N/A</v>
      </c>
      <c r="X797" s="7" t="e">
        <f t="shared" si="377"/>
        <v>#N/A</v>
      </c>
      <c r="Y797" s="7" t="e">
        <f t="shared" si="378"/>
        <v>#N/A</v>
      </c>
      <c r="Z797" s="7" t="e">
        <f t="shared" si="379"/>
        <v>#N/A</v>
      </c>
      <c r="AA797" s="7" t="e">
        <f t="shared" si="380"/>
        <v>#N/A</v>
      </c>
      <c r="AB797" s="7">
        <f t="shared" si="393"/>
        <v>383.94113936924037</v>
      </c>
      <c r="AC797" s="7">
        <f t="shared" si="395"/>
        <v>1.0027805879570248</v>
      </c>
      <c r="AD797" s="7" t="e">
        <f t="shared" si="394"/>
        <v>#N/A</v>
      </c>
      <c r="AG797" s="7" t="e">
        <f t="shared" si="385"/>
        <v>#N/A</v>
      </c>
      <c r="AH797" s="7">
        <f t="shared" si="386"/>
        <v>191.97056968462019</v>
      </c>
      <c r="AI797" s="7" t="e">
        <f t="shared" si="387"/>
        <v>#N/A</v>
      </c>
      <c r="AJ797" s="7">
        <f t="shared" si="388"/>
        <v>191.97056968462019</v>
      </c>
      <c r="AK797" s="7" t="e">
        <v>#N/A</v>
      </c>
      <c r="AL797" s="7">
        <v>190.92195286331975</v>
      </c>
      <c r="AN797" s="7" t="e">
        <f t="shared" si="389"/>
        <v>#N/A</v>
      </c>
      <c r="AO797" s="7" t="e">
        <f t="shared" si="390"/>
        <v>#N/A</v>
      </c>
      <c r="AP797" s="7" t="e">
        <v>#N/A</v>
      </c>
      <c r="AQ797" s="7" t="e">
        <v>#N/A</v>
      </c>
    </row>
    <row r="798" spans="1:43" outlineLevel="1">
      <c r="A798" s="95">
        <v>-216</v>
      </c>
      <c r="B798" s="8">
        <f t="shared" si="403"/>
        <v>4226904.8381261826</v>
      </c>
      <c r="C798" s="9">
        <f t="shared" si="381"/>
        <v>31961.6409624433</v>
      </c>
      <c r="D798" s="9">
        <f t="shared" si="404"/>
        <v>192.04489927361104</v>
      </c>
      <c r="E798" s="9">
        <f t="shared" si="405"/>
        <v>196.41211987793176</v>
      </c>
      <c r="F798" s="6">
        <f t="shared" si="368"/>
        <v>0</v>
      </c>
      <c r="G798" s="7">
        <f t="shared" si="369"/>
        <v>0</v>
      </c>
      <c r="H798" s="7">
        <f t="shared" si="406"/>
        <v>1</v>
      </c>
      <c r="I798" s="7">
        <f t="shared" si="407"/>
        <v>0</v>
      </c>
      <c r="J798" s="7">
        <f t="shared" si="370"/>
        <v>1</v>
      </c>
      <c r="K798" s="7">
        <f t="shared" si="371"/>
        <v>1</v>
      </c>
      <c r="L798" s="7">
        <f t="shared" si="372"/>
        <v>1</v>
      </c>
      <c r="M798" s="7">
        <f t="shared" si="373"/>
        <v>1</v>
      </c>
      <c r="N798" s="7">
        <f t="shared" si="382"/>
        <v>0</v>
      </c>
      <c r="O798" s="7">
        <f t="shared" si="383"/>
        <v>0</v>
      </c>
      <c r="P798" s="7">
        <f t="shared" si="402"/>
        <v>0</v>
      </c>
      <c r="Q798" s="7" t="e">
        <f t="shared" si="384"/>
        <v>#N/A</v>
      </c>
      <c r="R798" s="7">
        <f t="shared" si="396"/>
        <v>-216</v>
      </c>
      <c r="S798" s="7" t="e">
        <f t="shared" si="374"/>
        <v>#N/A</v>
      </c>
      <c r="T798" s="7">
        <f t="shared" si="375"/>
        <v>192.04489927361104</v>
      </c>
      <c r="U798" s="7" t="e">
        <f t="shared" si="376"/>
        <v>#N/A</v>
      </c>
      <c r="V798" s="7" t="e">
        <f t="shared" si="391"/>
        <v>#N/A</v>
      </c>
      <c r="W798" s="7" t="e">
        <f t="shared" si="392"/>
        <v>#N/A</v>
      </c>
      <c r="X798" s="7" t="e">
        <f t="shared" si="377"/>
        <v>#N/A</v>
      </c>
      <c r="Y798" s="7" t="e">
        <f t="shared" si="378"/>
        <v>#N/A</v>
      </c>
      <c r="Z798" s="7" t="e">
        <f t="shared" si="379"/>
        <v>#N/A</v>
      </c>
      <c r="AA798" s="7" t="e">
        <f t="shared" si="380"/>
        <v>#N/A</v>
      </c>
      <c r="AB798" s="7">
        <f t="shared" si="393"/>
        <v>384.08979854722207</v>
      </c>
      <c r="AC798" s="7">
        <f t="shared" si="395"/>
        <v>1.0027586388556065</v>
      </c>
      <c r="AD798" s="7" t="e">
        <f t="shared" si="394"/>
        <v>#N/A</v>
      </c>
      <c r="AG798" s="7" t="e">
        <f t="shared" si="385"/>
        <v>#N/A</v>
      </c>
      <c r="AH798" s="7">
        <f t="shared" si="386"/>
        <v>192.04489927361104</v>
      </c>
      <c r="AI798" s="7" t="e">
        <f t="shared" si="387"/>
        <v>#N/A</v>
      </c>
      <c r="AJ798" s="7">
        <f t="shared" si="388"/>
        <v>192.04489927361104</v>
      </c>
      <c r="AK798" s="7" t="e">
        <v>#N/A</v>
      </c>
      <c r="AL798" s="7">
        <v>191.00483578780191</v>
      </c>
      <c r="AN798" s="7" t="e">
        <f t="shared" si="389"/>
        <v>#N/A</v>
      </c>
      <c r="AO798" s="7" t="e">
        <f t="shared" si="390"/>
        <v>#N/A</v>
      </c>
      <c r="AP798" s="7" t="e">
        <v>#N/A</v>
      </c>
      <c r="AQ798" s="7" t="e">
        <v>#N/A</v>
      </c>
    </row>
    <row r="799" spans="1:43" outlineLevel="1">
      <c r="A799" s="95">
        <v>-215</v>
      </c>
      <c r="B799" s="8">
        <f t="shared" si="403"/>
        <v>4260796.4619621988</v>
      </c>
      <c r="C799" s="9">
        <f t="shared" si="381"/>
        <v>32238.376808476001</v>
      </c>
      <c r="D799" s="9">
        <f t="shared" si="404"/>
        <v>192.11894437661928</v>
      </c>
      <c r="E799" s="9">
        <f t="shared" si="405"/>
        <v>196.42257956051148</v>
      </c>
      <c r="F799" s="6">
        <f t="shared" si="368"/>
        <v>0</v>
      </c>
      <c r="G799" s="7">
        <f t="shared" si="369"/>
        <v>0</v>
      </c>
      <c r="H799" s="7">
        <f t="shared" si="406"/>
        <v>1</v>
      </c>
      <c r="I799" s="7">
        <f t="shared" si="407"/>
        <v>0</v>
      </c>
      <c r="J799" s="7">
        <f t="shared" si="370"/>
        <v>1</v>
      </c>
      <c r="K799" s="7">
        <f t="shared" si="371"/>
        <v>1</v>
      </c>
      <c r="L799" s="7">
        <f t="shared" si="372"/>
        <v>1</v>
      </c>
      <c r="M799" s="7">
        <f t="shared" si="373"/>
        <v>1</v>
      </c>
      <c r="N799" s="7">
        <f t="shared" si="382"/>
        <v>0</v>
      </c>
      <c r="O799" s="7">
        <f t="shared" si="383"/>
        <v>0</v>
      </c>
      <c r="P799" s="7">
        <f t="shared" si="402"/>
        <v>0</v>
      </c>
      <c r="Q799" s="7" t="e">
        <f t="shared" si="384"/>
        <v>#N/A</v>
      </c>
      <c r="R799" s="7">
        <f t="shared" si="396"/>
        <v>-215</v>
      </c>
      <c r="S799" s="7" t="e">
        <f t="shared" si="374"/>
        <v>#N/A</v>
      </c>
      <c r="T799" s="7">
        <f t="shared" si="375"/>
        <v>192.11894437661928</v>
      </c>
      <c r="U799" s="7" t="e">
        <f t="shared" si="376"/>
        <v>#N/A</v>
      </c>
      <c r="V799" s="7" t="e">
        <f t="shared" si="391"/>
        <v>#N/A</v>
      </c>
      <c r="W799" s="7" t="e">
        <f t="shared" si="392"/>
        <v>#N/A</v>
      </c>
      <c r="X799" s="7" t="e">
        <f t="shared" si="377"/>
        <v>#N/A</v>
      </c>
      <c r="Y799" s="7" t="e">
        <f t="shared" si="378"/>
        <v>#N/A</v>
      </c>
      <c r="Z799" s="7" t="e">
        <f t="shared" si="379"/>
        <v>#N/A</v>
      </c>
      <c r="AA799" s="7" t="e">
        <f t="shared" si="380"/>
        <v>#N/A</v>
      </c>
      <c r="AB799" s="7">
        <f t="shared" si="393"/>
        <v>384.23788875323856</v>
      </c>
      <c r="AC799" s="7">
        <f t="shared" si="395"/>
        <v>1.0027375914363148</v>
      </c>
      <c r="AD799" s="7" t="e">
        <f t="shared" si="394"/>
        <v>#N/A</v>
      </c>
      <c r="AG799" s="7" t="e">
        <f t="shared" si="385"/>
        <v>#N/A</v>
      </c>
      <c r="AH799" s="7">
        <f t="shared" si="386"/>
        <v>192.11894437661928</v>
      </c>
      <c r="AI799" s="7" t="e">
        <f t="shared" si="387"/>
        <v>#N/A</v>
      </c>
      <c r="AJ799" s="7">
        <f t="shared" si="388"/>
        <v>192.11894437661928</v>
      </c>
      <c r="AK799" s="7" t="e">
        <v>#N/A</v>
      </c>
      <c r="AL799" s="7">
        <v>191.08752351228031</v>
      </c>
      <c r="AN799" s="7" t="e">
        <f t="shared" si="389"/>
        <v>#N/A</v>
      </c>
      <c r="AO799" s="7" t="e">
        <f t="shared" si="390"/>
        <v>#N/A</v>
      </c>
      <c r="AP799" s="7" t="e">
        <v>#N/A</v>
      </c>
      <c r="AQ799" s="7" t="e">
        <v>#N/A</v>
      </c>
    </row>
    <row r="800" spans="1:43" outlineLevel="1">
      <c r="A800" s="95">
        <v>-214</v>
      </c>
      <c r="B800" s="8">
        <f t="shared" si="403"/>
        <v>4294870.1071012467</v>
      </c>
      <c r="C800" s="9">
        <f t="shared" si="381"/>
        <v>32516.723566355879</v>
      </c>
      <c r="D800" s="9">
        <f t="shared" si="404"/>
        <v>192.19270053239251</v>
      </c>
      <c r="E800" s="9">
        <f t="shared" si="405"/>
        <v>196.43327114096877</v>
      </c>
      <c r="F800" s="6">
        <f t="shared" si="368"/>
        <v>0</v>
      </c>
      <c r="G800" s="7">
        <f t="shared" si="369"/>
        <v>0</v>
      </c>
      <c r="H800" s="7">
        <f t="shared" si="406"/>
        <v>1</v>
      </c>
      <c r="I800" s="7">
        <f t="shared" si="407"/>
        <v>0</v>
      </c>
      <c r="J800" s="7">
        <f t="shared" si="370"/>
        <v>1</v>
      </c>
      <c r="K800" s="7">
        <f t="shared" si="371"/>
        <v>1</v>
      </c>
      <c r="L800" s="7">
        <f t="shared" si="372"/>
        <v>1</v>
      </c>
      <c r="M800" s="7">
        <f t="shared" si="373"/>
        <v>1</v>
      </c>
      <c r="N800" s="7">
        <f t="shared" si="382"/>
        <v>0</v>
      </c>
      <c r="O800" s="7">
        <f t="shared" si="383"/>
        <v>0</v>
      </c>
      <c r="P800" s="7">
        <f t="shared" si="402"/>
        <v>0</v>
      </c>
      <c r="Q800" s="7" t="e">
        <f t="shared" si="384"/>
        <v>#N/A</v>
      </c>
      <c r="R800" s="7">
        <f t="shared" si="396"/>
        <v>-214</v>
      </c>
      <c r="S800" s="7" t="e">
        <f t="shared" si="374"/>
        <v>#N/A</v>
      </c>
      <c r="T800" s="7">
        <f t="shared" si="375"/>
        <v>192.19270053239251</v>
      </c>
      <c r="U800" s="7" t="e">
        <f t="shared" si="376"/>
        <v>#N/A</v>
      </c>
      <c r="V800" s="7" t="e">
        <f t="shared" si="391"/>
        <v>#N/A</v>
      </c>
      <c r="W800" s="7" t="e">
        <f t="shared" si="392"/>
        <v>#N/A</v>
      </c>
      <c r="X800" s="7" t="e">
        <f t="shared" si="377"/>
        <v>#N/A</v>
      </c>
      <c r="Y800" s="7" t="e">
        <f t="shared" si="378"/>
        <v>#N/A</v>
      </c>
      <c r="Z800" s="7" t="e">
        <f t="shared" si="379"/>
        <v>#N/A</v>
      </c>
      <c r="AA800" s="7" t="e">
        <f t="shared" si="380"/>
        <v>#N/A</v>
      </c>
      <c r="AB800" s="7">
        <f t="shared" si="393"/>
        <v>384.38540106478501</v>
      </c>
      <c r="AC800" s="7">
        <f t="shared" si="395"/>
        <v>1.002716296124903</v>
      </c>
      <c r="AD800" s="7" t="e">
        <f t="shared" si="394"/>
        <v>#N/A</v>
      </c>
      <c r="AG800" s="7" t="e">
        <f t="shared" si="385"/>
        <v>#N/A</v>
      </c>
      <c r="AH800" s="7">
        <f t="shared" si="386"/>
        <v>192.19270053239251</v>
      </c>
      <c r="AI800" s="7" t="e">
        <f t="shared" si="387"/>
        <v>#N/A</v>
      </c>
      <c r="AJ800" s="7">
        <f t="shared" si="388"/>
        <v>192.19270053239251</v>
      </c>
      <c r="AK800" s="7" t="e">
        <v>#N/A</v>
      </c>
      <c r="AL800" s="7">
        <v>191.17001461376063</v>
      </c>
      <c r="AN800" s="7" t="e">
        <f t="shared" si="389"/>
        <v>#N/A</v>
      </c>
      <c r="AO800" s="7" t="e">
        <f t="shared" si="390"/>
        <v>#N/A</v>
      </c>
      <c r="AP800" s="7" t="e">
        <v>#N/A</v>
      </c>
      <c r="AQ800" s="7" t="e">
        <v>#N/A</v>
      </c>
    </row>
    <row r="801" spans="1:43" outlineLevel="1">
      <c r="A801" s="95">
        <v>-213</v>
      </c>
      <c r="B801" s="8">
        <f t="shared" si="403"/>
        <v>4329123.6562384609</v>
      </c>
      <c r="C801" s="9">
        <f t="shared" si="381"/>
        <v>32796.667776127571</v>
      </c>
      <c r="D801" s="9">
        <f t="shared" si="404"/>
        <v>192.26617472376981</v>
      </c>
      <c r="E801" s="9">
        <f t="shared" si="405"/>
        <v>196.44419204266066</v>
      </c>
      <c r="F801" s="6">
        <f t="shared" si="368"/>
        <v>0</v>
      </c>
      <c r="G801" s="7">
        <f t="shared" si="369"/>
        <v>0</v>
      </c>
      <c r="H801" s="7">
        <f t="shared" si="406"/>
        <v>1</v>
      </c>
      <c r="I801" s="7">
        <f t="shared" si="407"/>
        <v>0</v>
      </c>
      <c r="J801" s="7">
        <f t="shared" si="370"/>
        <v>1</v>
      </c>
      <c r="K801" s="7">
        <f t="shared" si="371"/>
        <v>1</v>
      </c>
      <c r="L801" s="7">
        <f t="shared" si="372"/>
        <v>1</v>
      </c>
      <c r="M801" s="7">
        <f t="shared" si="373"/>
        <v>1</v>
      </c>
      <c r="N801" s="7">
        <f t="shared" si="382"/>
        <v>0</v>
      </c>
      <c r="O801" s="7">
        <f t="shared" si="383"/>
        <v>0</v>
      </c>
      <c r="P801" s="7">
        <f t="shared" si="402"/>
        <v>0</v>
      </c>
      <c r="Q801" s="7" t="e">
        <f t="shared" si="384"/>
        <v>#N/A</v>
      </c>
      <c r="R801" s="7">
        <f t="shared" si="396"/>
        <v>-213</v>
      </c>
      <c r="S801" s="7" t="e">
        <f t="shared" si="374"/>
        <v>#N/A</v>
      </c>
      <c r="T801" s="7">
        <f t="shared" si="375"/>
        <v>192.26617472376981</v>
      </c>
      <c r="U801" s="7" t="e">
        <f t="shared" si="376"/>
        <v>#N/A</v>
      </c>
      <c r="V801" s="7" t="e">
        <f t="shared" si="391"/>
        <v>#N/A</v>
      </c>
      <c r="W801" s="7" t="e">
        <f t="shared" si="392"/>
        <v>#N/A</v>
      </c>
      <c r="X801" s="7" t="e">
        <f t="shared" si="377"/>
        <v>#N/A</v>
      </c>
      <c r="Y801" s="7" t="e">
        <f t="shared" si="378"/>
        <v>#N/A</v>
      </c>
      <c r="Z801" s="7" t="e">
        <f t="shared" si="379"/>
        <v>#N/A</v>
      </c>
      <c r="AA801" s="7" t="e">
        <f t="shared" si="380"/>
        <v>#N/A</v>
      </c>
      <c r="AB801" s="7">
        <f t="shared" si="393"/>
        <v>384.53234944753962</v>
      </c>
      <c r="AC801" s="7">
        <f t="shared" si="395"/>
        <v>1.0026955952823111</v>
      </c>
      <c r="AD801" s="7" t="e">
        <f t="shared" si="394"/>
        <v>#N/A</v>
      </c>
      <c r="AG801" s="7" t="e">
        <f t="shared" si="385"/>
        <v>#N/A</v>
      </c>
      <c r="AH801" s="7">
        <f t="shared" si="386"/>
        <v>192.26617472376981</v>
      </c>
      <c r="AI801" s="7" t="e">
        <f t="shared" si="387"/>
        <v>#N/A</v>
      </c>
      <c r="AJ801" s="7">
        <f t="shared" si="388"/>
        <v>192.26617472376981</v>
      </c>
      <c r="AK801" s="7" t="e">
        <v>#N/A</v>
      </c>
      <c r="AL801" s="7">
        <v>191.2523191177533</v>
      </c>
      <c r="AN801" s="7" t="e">
        <f t="shared" si="389"/>
        <v>#N/A</v>
      </c>
      <c r="AO801" s="7" t="e">
        <f t="shared" si="390"/>
        <v>#N/A</v>
      </c>
      <c r="AP801" s="7" t="e">
        <v>#N/A</v>
      </c>
      <c r="AQ801" s="7" t="e">
        <v>#N/A</v>
      </c>
    </row>
    <row r="802" spans="1:43" outlineLevel="1">
      <c r="A802" s="95">
        <v>-212</v>
      </c>
      <c r="B802" s="8">
        <f t="shared" si="403"/>
        <v>4363560.2023028834</v>
      </c>
      <c r="C802" s="9">
        <f t="shared" si="381"/>
        <v>33078.223084675548</v>
      </c>
      <c r="D802" s="9">
        <f t="shared" si="404"/>
        <v>192.33937011889327</v>
      </c>
      <c r="E802" s="9">
        <f t="shared" si="405"/>
        <v>196.45530917136583</v>
      </c>
      <c r="F802" s="6">
        <f t="shared" si="368"/>
        <v>0</v>
      </c>
      <c r="G802" s="7">
        <f t="shared" si="369"/>
        <v>0</v>
      </c>
      <c r="H802" s="7">
        <f t="shared" si="406"/>
        <v>1</v>
      </c>
      <c r="I802" s="7">
        <f t="shared" si="407"/>
        <v>0</v>
      </c>
      <c r="J802" s="7">
        <f t="shared" si="370"/>
        <v>1</v>
      </c>
      <c r="K802" s="7">
        <f t="shared" si="371"/>
        <v>1</v>
      </c>
      <c r="L802" s="7">
        <f t="shared" si="372"/>
        <v>1</v>
      </c>
      <c r="M802" s="7">
        <f t="shared" si="373"/>
        <v>1</v>
      </c>
      <c r="N802" s="7">
        <f t="shared" si="382"/>
        <v>0</v>
      </c>
      <c r="O802" s="7">
        <f t="shared" si="383"/>
        <v>0</v>
      </c>
      <c r="P802" s="7">
        <f t="shared" si="402"/>
        <v>0</v>
      </c>
      <c r="Q802" s="7" t="e">
        <f t="shared" si="384"/>
        <v>#N/A</v>
      </c>
      <c r="R802" s="7">
        <f t="shared" si="396"/>
        <v>-212</v>
      </c>
      <c r="S802" s="7" t="e">
        <f t="shared" si="374"/>
        <v>#N/A</v>
      </c>
      <c r="T802" s="7">
        <f t="shared" si="375"/>
        <v>192.33937011889327</v>
      </c>
      <c r="U802" s="7" t="e">
        <f t="shared" si="376"/>
        <v>#N/A</v>
      </c>
      <c r="V802" s="7" t="e">
        <f t="shared" si="391"/>
        <v>#N/A</v>
      </c>
      <c r="W802" s="7" t="e">
        <f t="shared" si="392"/>
        <v>#N/A</v>
      </c>
      <c r="X802" s="7" t="e">
        <f t="shared" si="377"/>
        <v>#N/A</v>
      </c>
      <c r="Y802" s="7" t="e">
        <f t="shared" si="378"/>
        <v>#N/A</v>
      </c>
      <c r="Z802" s="7" t="e">
        <f t="shared" si="379"/>
        <v>#N/A</v>
      </c>
      <c r="AA802" s="7" t="e">
        <f t="shared" si="380"/>
        <v>#N/A</v>
      </c>
      <c r="AB802" s="7">
        <f t="shared" si="393"/>
        <v>384.67874023778654</v>
      </c>
      <c r="AC802" s="7">
        <f t="shared" si="395"/>
        <v>1.0026752045738838</v>
      </c>
      <c r="AD802" s="7" t="e">
        <f t="shared" si="394"/>
        <v>#N/A</v>
      </c>
      <c r="AG802" s="7" t="e">
        <f t="shared" si="385"/>
        <v>#N/A</v>
      </c>
      <c r="AH802" s="7">
        <f t="shared" si="386"/>
        <v>192.33937011889327</v>
      </c>
      <c r="AI802" s="7" t="e">
        <f t="shared" si="387"/>
        <v>#N/A</v>
      </c>
      <c r="AJ802" s="7">
        <f t="shared" si="388"/>
        <v>192.33937011889327</v>
      </c>
      <c r="AK802" s="7" t="e">
        <v>#N/A</v>
      </c>
      <c r="AL802" s="7">
        <v>191.3344310306602</v>
      </c>
      <c r="AN802" s="7" t="e">
        <f t="shared" si="389"/>
        <v>#N/A</v>
      </c>
      <c r="AO802" s="7" t="e">
        <f t="shared" si="390"/>
        <v>#N/A</v>
      </c>
      <c r="AP802" s="7" t="e">
        <v>#N/A</v>
      </c>
      <c r="AQ802" s="7" t="e">
        <v>#N/A</v>
      </c>
    </row>
    <row r="803" spans="1:43" outlineLevel="1">
      <c r="A803" s="95">
        <v>-211</v>
      </c>
      <c r="B803" s="8">
        <f t="shared" si="403"/>
        <v>4398177.5993266106</v>
      </c>
      <c r="C803" s="9">
        <f t="shared" si="381"/>
        <v>33361.394121576181</v>
      </c>
      <c r="D803" s="9">
        <f t="shared" si="404"/>
        <v>192.41228988590481</v>
      </c>
      <c r="E803" s="9">
        <f t="shared" si="405"/>
        <v>196.46668098559752</v>
      </c>
      <c r="F803" s="6">
        <f t="shared" si="368"/>
        <v>0</v>
      </c>
      <c r="G803" s="7">
        <f t="shared" si="369"/>
        <v>0</v>
      </c>
      <c r="H803" s="7">
        <f t="shared" si="406"/>
        <v>1</v>
      </c>
      <c r="I803" s="7">
        <f t="shared" si="407"/>
        <v>0</v>
      </c>
      <c r="J803" s="7">
        <f t="shared" si="370"/>
        <v>1</v>
      </c>
      <c r="K803" s="7">
        <f t="shared" si="371"/>
        <v>1</v>
      </c>
      <c r="L803" s="7">
        <f t="shared" si="372"/>
        <v>1</v>
      </c>
      <c r="M803" s="7">
        <f t="shared" si="373"/>
        <v>1</v>
      </c>
      <c r="N803" s="7">
        <f t="shared" si="382"/>
        <v>0</v>
      </c>
      <c r="O803" s="7">
        <f t="shared" si="383"/>
        <v>0</v>
      </c>
      <c r="P803" s="7">
        <f t="shared" si="402"/>
        <v>0</v>
      </c>
      <c r="Q803" s="7" t="e">
        <f t="shared" si="384"/>
        <v>#N/A</v>
      </c>
      <c r="R803" s="7">
        <f t="shared" si="396"/>
        <v>-211</v>
      </c>
      <c r="S803" s="7" t="e">
        <f t="shared" si="374"/>
        <v>#N/A</v>
      </c>
      <c r="T803" s="7">
        <f t="shared" si="375"/>
        <v>192.41228988590481</v>
      </c>
      <c r="U803" s="7" t="e">
        <f t="shared" si="376"/>
        <v>#N/A</v>
      </c>
      <c r="V803" s="7" t="e">
        <f t="shared" si="391"/>
        <v>#N/A</v>
      </c>
      <c r="W803" s="7" t="e">
        <f t="shared" si="392"/>
        <v>#N/A</v>
      </c>
      <c r="X803" s="7" t="e">
        <f t="shared" si="377"/>
        <v>#N/A</v>
      </c>
      <c r="Y803" s="7" t="e">
        <f t="shared" si="378"/>
        <v>#N/A</v>
      </c>
      <c r="Z803" s="7" t="e">
        <f t="shared" si="379"/>
        <v>#N/A</v>
      </c>
      <c r="AA803" s="7" t="e">
        <f t="shared" si="380"/>
        <v>#N/A</v>
      </c>
      <c r="AB803" s="7">
        <f t="shared" si="393"/>
        <v>384.82457977180962</v>
      </c>
      <c r="AC803" s="7">
        <f t="shared" si="395"/>
        <v>1.0026551213757486</v>
      </c>
      <c r="AD803" s="7" t="e">
        <f t="shared" si="394"/>
        <v>#N/A</v>
      </c>
      <c r="AG803" s="7" t="e">
        <f t="shared" si="385"/>
        <v>#N/A</v>
      </c>
      <c r="AH803" s="7">
        <f t="shared" si="386"/>
        <v>192.41228988590481</v>
      </c>
      <c r="AI803" s="7" t="e">
        <f t="shared" si="387"/>
        <v>#N/A</v>
      </c>
      <c r="AJ803" s="7">
        <f t="shared" si="388"/>
        <v>192.41228988590481</v>
      </c>
      <c r="AK803" s="7" t="e">
        <v>#N/A</v>
      </c>
      <c r="AL803" s="7">
        <v>191.41636037690688</v>
      </c>
      <c r="AN803" s="7" t="e">
        <f t="shared" si="389"/>
        <v>#N/A</v>
      </c>
      <c r="AO803" s="7" t="e">
        <f t="shared" si="390"/>
        <v>#N/A</v>
      </c>
      <c r="AP803" s="7" t="e">
        <v>#N/A</v>
      </c>
      <c r="AQ803" s="7" t="e">
        <v>#N/A</v>
      </c>
    </row>
    <row r="804" spans="1:43" outlineLevel="1">
      <c r="A804" s="95">
        <v>-210</v>
      </c>
      <c r="B804" s="8">
        <f t="shared" si="403"/>
        <v>4432977.6377748428</v>
      </c>
      <c r="C804" s="9">
        <f t="shared" si="381"/>
        <v>33646.185516405851</v>
      </c>
      <c r="D804" s="9">
        <f t="shared" si="404"/>
        <v>192.48493719294643</v>
      </c>
      <c r="E804" s="9">
        <f t="shared" si="405"/>
        <v>196.47824387355641</v>
      </c>
      <c r="F804" s="6">
        <f t="shared" si="368"/>
        <v>0</v>
      </c>
      <c r="G804" s="7">
        <f t="shared" si="369"/>
        <v>0</v>
      </c>
      <c r="H804" s="7">
        <f t="shared" si="406"/>
        <v>1</v>
      </c>
      <c r="I804" s="7">
        <f t="shared" si="407"/>
        <v>0</v>
      </c>
      <c r="J804" s="7">
        <f t="shared" si="370"/>
        <v>1</v>
      </c>
      <c r="K804" s="7">
        <f t="shared" si="371"/>
        <v>1</v>
      </c>
      <c r="L804" s="7">
        <f t="shared" si="372"/>
        <v>1</v>
      </c>
      <c r="M804" s="7">
        <f t="shared" si="373"/>
        <v>1</v>
      </c>
      <c r="N804" s="7">
        <f t="shared" si="382"/>
        <v>0</v>
      </c>
      <c r="O804" s="7">
        <f t="shared" si="383"/>
        <v>0</v>
      </c>
      <c r="P804" s="7">
        <f t="shared" si="402"/>
        <v>0</v>
      </c>
      <c r="Q804" s="7" t="e">
        <f t="shared" si="384"/>
        <v>#N/A</v>
      </c>
      <c r="R804" s="7">
        <f t="shared" si="396"/>
        <v>-210</v>
      </c>
      <c r="S804" s="7" t="e">
        <f t="shared" si="374"/>
        <v>#N/A</v>
      </c>
      <c r="T804" s="7">
        <f t="shared" si="375"/>
        <v>192.48493719294643</v>
      </c>
      <c r="U804" s="7" t="e">
        <f t="shared" si="376"/>
        <v>#N/A</v>
      </c>
      <c r="V804" s="7" t="e">
        <f t="shared" si="391"/>
        <v>#N/A</v>
      </c>
      <c r="W804" s="7" t="e">
        <f t="shared" si="392"/>
        <v>#N/A</v>
      </c>
      <c r="X804" s="7" t="e">
        <f t="shared" si="377"/>
        <v>#N/A</v>
      </c>
      <c r="Y804" s="7" t="e">
        <f t="shared" si="378"/>
        <v>#N/A</v>
      </c>
      <c r="Z804" s="7" t="e">
        <f t="shared" si="379"/>
        <v>#N/A</v>
      </c>
      <c r="AA804" s="7" t="e">
        <f t="shared" si="380"/>
        <v>#N/A</v>
      </c>
      <c r="AB804" s="7">
        <f t="shared" si="393"/>
        <v>384.96987438589287</v>
      </c>
      <c r="AC804" s="7">
        <f t="shared" si="395"/>
        <v>1.0026353430935893</v>
      </c>
      <c r="AD804" s="7" t="e">
        <f t="shared" si="394"/>
        <v>#N/A</v>
      </c>
      <c r="AG804" s="7" t="e">
        <f t="shared" si="385"/>
        <v>#N/A</v>
      </c>
      <c r="AH804" s="7">
        <f t="shared" si="386"/>
        <v>192.48493719294643</v>
      </c>
      <c r="AI804" s="7" t="e">
        <f t="shared" si="387"/>
        <v>#N/A</v>
      </c>
      <c r="AJ804" s="7">
        <f t="shared" si="388"/>
        <v>192.48493719294643</v>
      </c>
      <c r="AK804" s="7" t="e">
        <v>#N/A</v>
      </c>
      <c r="AL804" s="7">
        <v>191.49810574109307</v>
      </c>
      <c r="AN804" s="7" t="e">
        <f t="shared" si="389"/>
        <v>#N/A</v>
      </c>
      <c r="AO804" s="7" t="e">
        <f t="shared" si="390"/>
        <v>#N/A</v>
      </c>
      <c r="AP804" s="7" t="e">
        <v>#N/A</v>
      </c>
      <c r="AQ804" s="7" t="e">
        <v>#N/A</v>
      </c>
    </row>
    <row r="805" spans="1:43" outlineLevel="1">
      <c r="A805" s="95">
        <v>-209</v>
      </c>
      <c r="B805" s="8">
        <f t="shared" si="403"/>
        <v>4467962.1354940552</v>
      </c>
      <c r="C805" s="9">
        <f t="shared" si="381"/>
        <v>33932.601898740919</v>
      </c>
      <c r="D805" s="9">
        <f t="shared" si="404"/>
        <v>192.55731520816016</v>
      </c>
      <c r="E805" s="9">
        <f t="shared" si="405"/>
        <v>196.4900562937556</v>
      </c>
      <c r="F805" s="6">
        <f t="shared" si="368"/>
        <v>0</v>
      </c>
      <c r="G805" s="7">
        <f t="shared" si="369"/>
        <v>0</v>
      </c>
      <c r="H805" s="7">
        <f t="shared" si="406"/>
        <v>1</v>
      </c>
      <c r="I805" s="7">
        <f t="shared" si="407"/>
        <v>0</v>
      </c>
      <c r="J805" s="7">
        <f t="shared" si="370"/>
        <v>1</v>
      </c>
      <c r="K805" s="7">
        <f t="shared" si="371"/>
        <v>1</v>
      </c>
      <c r="L805" s="7">
        <f t="shared" si="372"/>
        <v>1</v>
      </c>
      <c r="M805" s="7">
        <f t="shared" si="373"/>
        <v>1</v>
      </c>
      <c r="N805" s="7">
        <f t="shared" si="382"/>
        <v>0</v>
      </c>
      <c r="O805" s="7">
        <f t="shared" si="383"/>
        <v>0</v>
      </c>
      <c r="P805" s="7">
        <f t="shared" si="402"/>
        <v>0</v>
      </c>
      <c r="Q805" s="7" t="e">
        <f t="shared" si="384"/>
        <v>#N/A</v>
      </c>
      <c r="R805" s="7">
        <f t="shared" si="396"/>
        <v>-209</v>
      </c>
      <c r="S805" s="7" t="e">
        <f t="shared" si="374"/>
        <v>#N/A</v>
      </c>
      <c r="T805" s="7">
        <f t="shared" si="375"/>
        <v>192.55731520816016</v>
      </c>
      <c r="U805" s="7" t="e">
        <f t="shared" si="376"/>
        <v>#N/A</v>
      </c>
      <c r="V805" s="7" t="e">
        <f t="shared" si="391"/>
        <v>#N/A</v>
      </c>
      <c r="W805" s="7" t="e">
        <f t="shared" si="392"/>
        <v>#N/A</v>
      </c>
      <c r="X805" s="7" t="e">
        <f t="shared" si="377"/>
        <v>#N/A</v>
      </c>
      <c r="Y805" s="7" t="e">
        <f t="shared" si="378"/>
        <v>#N/A</v>
      </c>
      <c r="Z805" s="7" t="e">
        <f t="shared" si="379"/>
        <v>#N/A</v>
      </c>
      <c r="AA805" s="7" t="e">
        <f t="shared" si="380"/>
        <v>#N/A</v>
      </c>
      <c r="AB805" s="7">
        <f t="shared" si="393"/>
        <v>385.11463041632032</v>
      </c>
      <c r="AC805" s="7">
        <f t="shared" si="395"/>
        <v>1.0026158671626331</v>
      </c>
      <c r="AD805" s="7" t="e">
        <f t="shared" si="394"/>
        <v>#N/A</v>
      </c>
      <c r="AG805" s="7" t="e">
        <f t="shared" si="385"/>
        <v>#N/A</v>
      </c>
      <c r="AH805" s="7">
        <f t="shared" si="386"/>
        <v>192.55731520816016</v>
      </c>
      <c r="AI805" s="7" t="e">
        <f t="shared" si="387"/>
        <v>#N/A</v>
      </c>
      <c r="AJ805" s="7">
        <f t="shared" si="388"/>
        <v>192.55731520816016</v>
      </c>
      <c r="AK805" s="7" t="e">
        <v>#N/A</v>
      </c>
      <c r="AL805" s="7">
        <v>191.57966493791901</v>
      </c>
      <c r="AN805" s="7" t="e">
        <f t="shared" si="389"/>
        <v>#N/A</v>
      </c>
      <c r="AO805" s="7" t="e">
        <f t="shared" si="390"/>
        <v>#N/A</v>
      </c>
      <c r="AP805" s="7" t="e">
        <v>#N/A</v>
      </c>
      <c r="AQ805" s="7" t="e">
        <v>#N/A</v>
      </c>
    </row>
    <row r="806" spans="1:43" outlineLevel="1">
      <c r="A806" s="95">
        <v>-208</v>
      </c>
      <c r="B806" s="8">
        <f t="shared" si="403"/>
        <v>4503128.9056884367</v>
      </c>
      <c r="C806" s="9">
        <f t="shared" si="381"/>
        <v>34220.64789815776</v>
      </c>
      <c r="D806" s="9">
        <f t="shared" si="404"/>
        <v>192.62942709968789</v>
      </c>
      <c r="E806" s="9">
        <f t="shared" si="405"/>
        <v>196.50208515197383</v>
      </c>
      <c r="F806" s="6">
        <f t="shared" si="368"/>
        <v>0</v>
      </c>
      <c r="G806" s="7">
        <f t="shared" si="369"/>
        <v>0</v>
      </c>
      <c r="H806" s="7">
        <f t="shared" si="406"/>
        <v>1</v>
      </c>
      <c r="I806" s="7">
        <f t="shared" si="407"/>
        <v>0</v>
      </c>
      <c r="J806" s="7">
        <f t="shared" si="370"/>
        <v>1</v>
      </c>
      <c r="K806" s="7">
        <f t="shared" si="371"/>
        <v>1</v>
      </c>
      <c r="L806" s="7">
        <f t="shared" si="372"/>
        <v>1</v>
      </c>
      <c r="M806" s="7">
        <f t="shared" si="373"/>
        <v>1</v>
      </c>
      <c r="N806" s="7">
        <f t="shared" si="382"/>
        <v>0</v>
      </c>
      <c r="O806" s="7">
        <f t="shared" si="383"/>
        <v>0</v>
      </c>
      <c r="P806" s="7">
        <f t="shared" si="402"/>
        <v>0</v>
      </c>
      <c r="Q806" s="7" t="e">
        <f t="shared" si="384"/>
        <v>#N/A</v>
      </c>
      <c r="R806" s="7">
        <f t="shared" si="396"/>
        <v>-208</v>
      </c>
      <c r="S806" s="7" t="e">
        <f t="shared" si="374"/>
        <v>#N/A</v>
      </c>
      <c r="T806" s="7">
        <f t="shared" si="375"/>
        <v>192.62942709968789</v>
      </c>
      <c r="U806" s="7" t="e">
        <f t="shared" si="376"/>
        <v>#N/A</v>
      </c>
      <c r="V806" s="7" t="e">
        <f t="shared" si="391"/>
        <v>#N/A</v>
      </c>
      <c r="W806" s="7" t="e">
        <f t="shared" si="392"/>
        <v>#N/A</v>
      </c>
      <c r="X806" s="7" t="e">
        <f t="shared" si="377"/>
        <v>#N/A</v>
      </c>
      <c r="Y806" s="7" t="e">
        <f t="shared" si="378"/>
        <v>#N/A</v>
      </c>
      <c r="Z806" s="7" t="e">
        <f t="shared" si="379"/>
        <v>#N/A</v>
      </c>
      <c r="AA806" s="7" t="e">
        <f t="shared" si="380"/>
        <v>#N/A</v>
      </c>
      <c r="AB806" s="7">
        <f t="shared" si="393"/>
        <v>385.25885419937578</v>
      </c>
      <c r="AC806" s="7">
        <f t="shared" si="395"/>
        <v>1.0025966910476547</v>
      </c>
      <c r="AD806" s="7" t="e">
        <f t="shared" si="394"/>
        <v>#N/A</v>
      </c>
      <c r="AG806" s="7" t="e">
        <f t="shared" si="385"/>
        <v>#N/A</v>
      </c>
      <c r="AH806" s="7">
        <f t="shared" si="386"/>
        <v>192.62942709968789</v>
      </c>
      <c r="AI806" s="7" t="e">
        <f t="shared" si="387"/>
        <v>#N/A</v>
      </c>
      <c r="AJ806" s="7">
        <f t="shared" si="388"/>
        <v>192.62942709968789</v>
      </c>
      <c r="AK806" s="7" t="e">
        <v>#N/A</v>
      </c>
      <c r="AL806" s="7">
        <v>191.6610479950281</v>
      </c>
      <c r="AN806" s="7" t="e">
        <f t="shared" si="389"/>
        <v>#N/A</v>
      </c>
      <c r="AO806" s="7" t="e">
        <f t="shared" si="390"/>
        <v>#N/A</v>
      </c>
      <c r="AP806" s="7" t="e">
        <v>#N/A</v>
      </c>
      <c r="AQ806" s="7" t="e">
        <v>#N/A</v>
      </c>
    </row>
    <row r="807" spans="1:43" outlineLevel="1">
      <c r="A807" s="95">
        <v>-207</v>
      </c>
      <c r="B807" s="8">
        <f t="shared" si="403"/>
        <v>4538481.110473047</v>
      </c>
      <c r="C807" s="9">
        <f t="shared" si="381"/>
        <v>34510.328144232735</v>
      </c>
      <c r="D807" s="9">
        <f t="shared" si="404"/>
        <v>192.70128393189879</v>
      </c>
      <c r="E807" s="9">
        <f t="shared" si="405"/>
        <v>196.51429735399006</v>
      </c>
      <c r="F807" s="6">
        <f t="shared" si="368"/>
        <v>0</v>
      </c>
      <c r="G807" s="7">
        <f t="shared" si="369"/>
        <v>0</v>
      </c>
      <c r="H807" s="7">
        <f t="shared" si="406"/>
        <v>1</v>
      </c>
      <c r="I807" s="7">
        <f t="shared" si="407"/>
        <v>0</v>
      </c>
      <c r="J807" s="7">
        <f t="shared" si="370"/>
        <v>1</v>
      </c>
      <c r="K807" s="7">
        <f t="shared" si="371"/>
        <v>1</v>
      </c>
      <c r="L807" s="7">
        <f t="shared" si="372"/>
        <v>1</v>
      </c>
      <c r="M807" s="7">
        <f t="shared" si="373"/>
        <v>1</v>
      </c>
      <c r="N807" s="7">
        <f t="shared" si="382"/>
        <v>0</v>
      </c>
      <c r="O807" s="7">
        <f t="shared" si="383"/>
        <v>0</v>
      </c>
      <c r="P807" s="7">
        <f t="shared" si="402"/>
        <v>0</v>
      </c>
      <c r="Q807" s="7" t="e">
        <f t="shared" si="384"/>
        <v>#N/A</v>
      </c>
      <c r="R807" s="7">
        <f t="shared" si="396"/>
        <v>-207</v>
      </c>
      <c r="S807" s="7" t="e">
        <f t="shared" si="374"/>
        <v>#N/A</v>
      </c>
      <c r="T807" s="7">
        <f t="shared" si="375"/>
        <v>192.70128393189879</v>
      </c>
      <c r="U807" s="7" t="e">
        <f t="shared" si="376"/>
        <v>#N/A</v>
      </c>
      <c r="V807" s="7" t="e">
        <f t="shared" si="391"/>
        <v>#N/A</v>
      </c>
      <c r="W807" s="7" t="e">
        <f t="shared" si="392"/>
        <v>#N/A</v>
      </c>
      <c r="X807" s="7" t="e">
        <f t="shared" si="377"/>
        <v>#N/A</v>
      </c>
      <c r="Y807" s="7" t="e">
        <f t="shared" si="378"/>
        <v>#N/A</v>
      </c>
      <c r="Z807" s="7" t="e">
        <f t="shared" si="379"/>
        <v>#N/A</v>
      </c>
      <c r="AA807" s="7" t="e">
        <f t="shared" si="380"/>
        <v>#N/A</v>
      </c>
      <c r="AB807" s="7">
        <f t="shared" si="393"/>
        <v>385.40256786379757</v>
      </c>
      <c r="AC807" s="7">
        <f t="shared" si="395"/>
        <v>1.0025783781507485</v>
      </c>
      <c r="AD807" s="7" t="e">
        <f t="shared" si="394"/>
        <v>#N/A</v>
      </c>
      <c r="AG807" s="7" t="e">
        <f t="shared" si="385"/>
        <v>#N/A</v>
      </c>
      <c r="AH807" s="7">
        <f t="shared" si="386"/>
        <v>192.70128393189879</v>
      </c>
      <c r="AI807" s="7" t="e">
        <f t="shared" si="387"/>
        <v>#N/A</v>
      </c>
      <c r="AJ807" s="7">
        <f t="shared" si="388"/>
        <v>192.70128393189879</v>
      </c>
      <c r="AK807" s="7" t="e">
        <v>#N/A</v>
      </c>
      <c r="AL807" s="7">
        <v>191.74225159274215</v>
      </c>
      <c r="AN807" s="7" t="e">
        <f t="shared" si="389"/>
        <v>#N/A</v>
      </c>
      <c r="AO807" s="7" t="e">
        <f t="shared" si="390"/>
        <v>#N/A</v>
      </c>
      <c r="AP807" s="7" t="e">
        <v>#N/A</v>
      </c>
      <c r="AQ807" s="7" t="e">
        <v>#N/A</v>
      </c>
    </row>
    <row r="808" spans="1:43" outlineLevel="1">
      <c r="A808" s="95">
        <v>-206</v>
      </c>
      <c r="B808" s="8">
        <f t="shared" si="403"/>
        <v>4574016.5349988937</v>
      </c>
      <c r="C808" s="9">
        <f t="shared" si="381"/>
        <v>34801.647266542233</v>
      </c>
      <c r="D808" s="9">
        <f t="shared" si="404"/>
        <v>192.77287308265824</v>
      </c>
      <c r="E808" s="9">
        <f t="shared" si="405"/>
        <v>196.52675135831728</v>
      </c>
      <c r="F808" s="6">
        <f t="shared" si="368"/>
        <v>0</v>
      </c>
      <c r="G808" s="7">
        <f t="shared" si="369"/>
        <v>0</v>
      </c>
      <c r="H808" s="7">
        <f t="shared" si="406"/>
        <v>1</v>
      </c>
      <c r="I808" s="7">
        <f t="shared" si="407"/>
        <v>0</v>
      </c>
      <c r="J808" s="7">
        <f t="shared" si="370"/>
        <v>1</v>
      </c>
      <c r="K808" s="7">
        <f t="shared" si="371"/>
        <v>1</v>
      </c>
      <c r="L808" s="7">
        <f t="shared" si="372"/>
        <v>1</v>
      </c>
      <c r="M808" s="7">
        <f t="shared" si="373"/>
        <v>1</v>
      </c>
      <c r="N808" s="7">
        <f t="shared" si="382"/>
        <v>0</v>
      </c>
      <c r="O808" s="7">
        <f t="shared" si="383"/>
        <v>0</v>
      </c>
      <c r="P808" s="7">
        <f t="shared" si="402"/>
        <v>0</v>
      </c>
      <c r="Q808" s="7" t="e">
        <f t="shared" si="384"/>
        <v>#N/A</v>
      </c>
      <c r="R808" s="7">
        <f t="shared" si="396"/>
        <v>-206</v>
      </c>
      <c r="S808" s="7" t="e">
        <f t="shared" si="374"/>
        <v>#N/A</v>
      </c>
      <c r="T808" s="7">
        <f t="shared" si="375"/>
        <v>192.77287308265824</v>
      </c>
      <c r="U808" s="7" t="e">
        <f t="shared" si="376"/>
        <v>#N/A</v>
      </c>
      <c r="V808" s="7" t="e">
        <f t="shared" si="391"/>
        <v>#N/A</v>
      </c>
      <c r="W808" s="7" t="e">
        <f t="shared" si="392"/>
        <v>#N/A</v>
      </c>
      <c r="X808" s="7" t="e">
        <f t="shared" si="377"/>
        <v>#N/A</v>
      </c>
      <c r="Y808" s="7" t="e">
        <f t="shared" si="378"/>
        <v>#N/A</v>
      </c>
      <c r="Z808" s="7" t="e">
        <f t="shared" si="379"/>
        <v>#N/A</v>
      </c>
      <c r="AA808" s="7" t="e">
        <f t="shared" si="380"/>
        <v>#N/A</v>
      </c>
      <c r="AB808" s="7">
        <f t="shared" si="393"/>
        <v>385.54574616531647</v>
      </c>
      <c r="AC808" s="7">
        <f t="shared" si="395"/>
        <v>1.0025592284281559</v>
      </c>
      <c r="AD808" s="7" t="e">
        <f t="shared" si="394"/>
        <v>#N/A</v>
      </c>
      <c r="AG808" s="7" t="e">
        <f t="shared" si="385"/>
        <v>#N/A</v>
      </c>
      <c r="AH808" s="7">
        <f t="shared" si="386"/>
        <v>192.77287308265824</v>
      </c>
      <c r="AI808" s="7" t="e">
        <f t="shared" si="387"/>
        <v>#N/A</v>
      </c>
      <c r="AJ808" s="7">
        <f t="shared" si="388"/>
        <v>192.77287308265824</v>
      </c>
      <c r="AK808" s="7" t="e">
        <v>#N/A</v>
      </c>
      <c r="AL808" s="7">
        <v>191.82327926162907</v>
      </c>
      <c r="AN808" s="7" t="e">
        <f t="shared" si="389"/>
        <v>#N/A</v>
      </c>
      <c r="AO808" s="7" t="e">
        <f t="shared" si="390"/>
        <v>#N/A</v>
      </c>
      <c r="AP808" s="7" t="e">
        <v>#N/A</v>
      </c>
      <c r="AQ808" s="7" t="e">
        <v>#N/A</v>
      </c>
    </row>
    <row r="809" spans="1:43" outlineLevel="1">
      <c r="A809" s="95">
        <v>-205</v>
      </c>
      <c r="B809" s="8">
        <f t="shared" si="403"/>
        <v>4609737.0041258829</v>
      </c>
      <c r="C809" s="9">
        <f t="shared" si="381"/>
        <v>35094.619469869947</v>
      </c>
      <c r="D809" s="9">
        <f t="shared" si="404"/>
        <v>192.844205614131</v>
      </c>
      <c r="E809" s="9">
        <f t="shared" si="405"/>
        <v>196.53941407073441</v>
      </c>
      <c r="F809" s="6">
        <f t="shared" si="368"/>
        <v>0</v>
      </c>
      <c r="G809" s="7">
        <f t="shared" si="369"/>
        <v>0</v>
      </c>
      <c r="H809" s="7">
        <f t="shared" si="406"/>
        <v>1</v>
      </c>
      <c r="I809" s="7">
        <f t="shared" si="407"/>
        <v>0</v>
      </c>
      <c r="J809" s="7">
        <f t="shared" si="370"/>
        <v>1</v>
      </c>
      <c r="K809" s="7">
        <f t="shared" si="371"/>
        <v>1</v>
      </c>
      <c r="L809" s="7">
        <f t="shared" si="372"/>
        <v>1</v>
      </c>
      <c r="M809" s="7">
        <f t="shared" si="373"/>
        <v>1</v>
      </c>
      <c r="N809" s="7">
        <f t="shared" si="382"/>
        <v>0</v>
      </c>
      <c r="O809" s="7">
        <f t="shared" si="383"/>
        <v>0</v>
      </c>
      <c r="P809" s="7">
        <f t="shared" si="402"/>
        <v>0</v>
      </c>
      <c r="Q809" s="7" t="e">
        <f t="shared" si="384"/>
        <v>#N/A</v>
      </c>
      <c r="R809" s="7">
        <f t="shared" si="396"/>
        <v>-205</v>
      </c>
      <c r="S809" s="7" t="e">
        <f t="shared" si="374"/>
        <v>#N/A</v>
      </c>
      <c r="T809" s="7">
        <f t="shared" si="375"/>
        <v>192.844205614131</v>
      </c>
      <c r="U809" s="7" t="e">
        <f t="shared" si="376"/>
        <v>#N/A</v>
      </c>
      <c r="V809" s="7" t="e">
        <f t="shared" si="391"/>
        <v>#N/A</v>
      </c>
      <c r="W809" s="7" t="e">
        <f t="shared" si="392"/>
        <v>#N/A</v>
      </c>
      <c r="X809" s="7" t="e">
        <f t="shared" si="377"/>
        <v>#N/A</v>
      </c>
      <c r="Y809" s="7" t="e">
        <f t="shared" si="378"/>
        <v>#N/A</v>
      </c>
      <c r="Z809" s="7" t="e">
        <f t="shared" si="379"/>
        <v>#N/A</v>
      </c>
      <c r="AA809" s="7" t="e">
        <f t="shared" si="380"/>
        <v>#N/A</v>
      </c>
      <c r="AB809" s="7">
        <f t="shared" si="393"/>
        <v>385.688411228262</v>
      </c>
      <c r="AC809" s="7">
        <f t="shared" si="395"/>
        <v>1.0025409368431359</v>
      </c>
      <c r="AD809" s="7" t="e">
        <f t="shared" si="394"/>
        <v>#N/A</v>
      </c>
      <c r="AG809" s="7" t="e">
        <f t="shared" si="385"/>
        <v>#N/A</v>
      </c>
      <c r="AH809" s="7">
        <f t="shared" si="386"/>
        <v>192.844205614131</v>
      </c>
      <c r="AI809" s="7" t="e">
        <f t="shared" si="387"/>
        <v>#N/A</v>
      </c>
      <c r="AJ809" s="7">
        <f t="shared" si="388"/>
        <v>192.844205614131</v>
      </c>
      <c r="AK809" s="7" t="e">
        <v>#N/A</v>
      </c>
      <c r="AL809" s="7">
        <v>191.90413340304525</v>
      </c>
      <c r="AN809" s="7" t="e">
        <f t="shared" si="389"/>
        <v>#N/A</v>
      </c>
      <c r="AO809" s="7" t="e">
        <f t="shared" si="390"/>
        <v>#N/A</v>
      </c>
      <c r="AP809" s="7" t="e">
        <v>#N/A</v>
      </c>
      <c r="AQ809" s="7" t="e">
        <v>#N/A</v>
      </c>
    </row>
    <row r="810" spans="1:43" outlineLevel="1">
      <c r="A810" s="95">
        <v>-204</v>
      </c>
      <c r="B810" s="8">
        <f t="shared" si="403"/>
        <v>4645644.371438466</v>
      </c>
      <c r="C810" s="9">
        <f t="shared" si="381"/>
        <v>35389.230290041523</v>
      </c>
      <c r="D810" s="9">
        <f t="shared" si="404"/>
        <v>192.91528469445899</v>
      </c>
      <c r="E810" s="9">
        <f t="shared" si="405"/>
        <v>196.55228291459829</v>
      </c>
      <c r="F810" s="6">
        <f t="shared" si="368"/>
        <v>0</v>
      </c>
      <c r="G810" s="7">
        <f t="shared" si="369"/>
        <v>0</v>
      </c>
      <c r="H810" s="7">
        <f t="shared" si="406"/>
        <v>1</v>
      </c>
      <c r="I810" s="7">
        <f t="shared" si="407"/>
        <v>0</v>
      </c>
      <c r="J810" s="7">
        <f t="shared" si="370"/>
        <v>1</v>
      </c>
      <c r="K810" s="7">
        <f t="shared" si="371"/>
        <v>1</v>
      </c>
      <c r="L810" s="7">
        <f t="shared" si="372"/>
        <v>1</v>
      </c>
      <c r="M810" s="7">
        <f t="shared" si="373"/>
        <v>1</v>
      </c>
      <c r="N810" s="7">
        <f t="shared" si="382"/>
        <v>0</v>
      </c>
      <c r="O810" s="7">
        <f t="shared" si="383"/>
        <v>0</v>
      </c>
      <c r="P810" s="7">
        <f t="shared" si="402"/>
        <v>0</v>
      </c>
      <c r="Q810" s="7" t="e">
        <f t="shared" si="384"/>
        <v>#N/A</v>
      </c>
      <c r="R810" s="7">
        <f t="shared" si="396"/>
        <v>-204</v>
      </c>
      <c r="S810" s="7" t="e">
        <f t="shared" si="374"/>
        <v>#N/A</v>
      </c>
      <c r="T810" s="7">
        <f t="shared" si="375"/>
        <v>192.91528469445899</v>
      </c>
      <c r="U810" s="7" t="e">
        <f t="shared" si="376"/>
        <v>#N/A</v>
      </c>
      <c r="V810" s="7" t="e">
        <f t="shared" si="391"/>
        <v>#N/A</v>
      </c>
      <c r="W810" s="7" t="e">
        <f t="shared" si="392"/>
        <v>#N/A</v>
      </c>
      <c r="X810" s="7" t="e">
        <f t="shared" si="377"/>
        <v>#N/A</v>
      </c>
      <c r="Y810" s="7" t="e">
        <f t="shared" si="378"/>
        <v>#N/A</v>
      </c>
      <c r="Z810" s="7" t="e">
        <f t="shared" si="379"/>
        <v>#N/A</v>
      </c>
      <c r="AA810" s="7" t="e">
        <f t="shared" si="380"/>
        <v>#N/A</v>
      </c>
      <c r="AB810" s="7">
        <f t="shared" si="393"/>
        <v>385.83056938891798</v>
      </c>
      <c r="AC810" s="7">
        <f t="shared" si="395"/>
        <v>1.0025229352290514</v>
      </c>
      <c r="AD810" s="7" t="e">
        <f t="shared" si="394"/>
        <v>#N/A</v>
      </c>
      <c r="AG810" s="7" t="e">
        <f t="shared" si="385"/>
        <v>#N/A</v>
      </c>
      <c r="AH810" s="7">
        <f t="shared" si="386"/>
        <v>192.91528469445899</v>
      </c>
      <c r="AI810" s="7" t="e">
        <f t="shared" si="387"/>
        <v>#N/A</v>
      </c>
      <c r="AJ810" s="7">
        <f t="shared" si="388"/>
        <v>192.91528469445899</v>
      </c>
      <c r="AK810" s="7" t="e">
        <v>#N/A</v>
      </c>
      <c r="AL810" s="7">
        <v>191.98481832966741</v>
      </c>
      <c r="AN810" s="7" t="e">
        <f t="shared" si="389"/>
        <v>#N/A</v>
      </c>
      <c r="AO810" s="7" t="e">
        <f t="shared" si="390"/>
        <v>#N/A</v>
      </c>
      <c r="AP810" s="7" t="e">
        <v>#N/A</v>
      </c>
      <c r="AQ810" s="7" t="e">
        <v>#N/A</v>
      </c>
    </row>
    <row r="811" spans="1:43" outlineLevel="1">
      <c r="A811" s="95">
        <v>-203</v>
      </c>
      <c r="B811" s="8">
        <f t="shared" si="403"/>
        <v>4681736.3787565567</v>
      </c>
      <c r="C811" s="9">
        <f t="shared" si="381"/>
        <v>35685.493875335676</v>
      </c>
      <c r="D811" s="9">
        <f t="shared" si="404"/>
        <v>192.98611349178427</v>
      </c>
      <c r="E811" s="9">
        <f t="shared" si="405"/>
        <v>196.56535531326585</v>
      </c>
      <c r="F811" s="6">
        <f t="shared" si="368"/>
        <v>0</v>
      </c>
      <c r="G811" s="7">
        <f t="shared" si="369"/>
        <v>0</v>
      </c>
      <c r="H811" s="7">
        <f t="shared" si="406"/>
        <v>1</v>
      </c>
      <c r="I811" s="7">
        <f t="shared" si="407"/>
        <v>0</v>
      </c>
      <c r="J811" s="7">
        <f t="shared" si="370"/>
        <v>1</v>
      </c>
      <c r="K811" s="7">
        <f t="shared" si="371"/>
        <v>1</v>
      </c>
      <c r="L811" s="7">
        <f t="shared" si="372"/>
        <v>1</v>
      </c>
      <c r="M811" s="7">
        <f t="shared" si="373"/>
        <v>1</v>
      </c>
      <c r="N811" s="7">
        <f t="shared" si="382"/>
        <v>0</v>
      </c>
      <c r="O811" s="7">
        <f t="shared" si="383"/>
        <v>0</v>
      </c>
      <c r="P811" s="7">
        <f t="shared" si="402"/>
        <v>0</v>
      </c>
      <c r="Q811" s="7" t="e">
        <f t="shared" si="384"/>
        <v>#N/A</v>
      </c>
      <c r="R811" s="7">
        <f t="shared" si="396"/>
        <v>-203</v>
      </c>
      <c r="S811" s="7" t="e">
        <f t="shared" si="374"/>
        <v>#N/A</v>
      </c>
      <c r="T811" s="7">
        <f t="shared" si="375"/>
        <v>192.98611349178427</v>
      </c>
      <c r="U811" s="7" t="e">
        <f t="shared" si="376"/>
        <v>#N/A</v>
      </c>
      <c r="V811" s="7" t="e">
        <f t="shared" si="391"/>
        <v>#N/A</v>
      </c>
      <c r="W811" s="7" t="e">
        <f t="shared" si="392"/>
        <v>#N/A</v>
      </c>
      <c r="X811" s="7">
        <f t="shared" si="377"/>
        <v>19</v>
      </c>
      <c r="Y811" s="7" t="e">
        <f t="shared" si="378"/>
        <v>#N/A</v>
      </c>
      <c r="Z811" s="7" t="e">
        <f t="shared" si="379"/>
        <v>#N/A</v>
      </c>
      <c r="AA811" s="7" t="e">
        <f t="shared" si="380"/>
        <v>#N/A</v>
      </c>
      <c r="AB811" s="7">
        <f t="shared" si="393"/>
        <v>385.97222698356853</v>
      </c>
      <c r="AC811" s="7">
        <f t="shared" si="395"/>
        <v>1.0025052211986456</v>
      </c>
      <c r="AD811" s="7" t="e">
        <f t="shared" si="394"/>
        <v>#N/A</v>
      </c>
      <c r="AG811" s="7" t="e">
        <f t="shared" si="385"/>
        <v>#N/A</v>
      </c>
      <c r="AH811" s="7">
        <f t="shared" si="386"/>
        <v>192.98611349178427</v>
      </c>
      <c r="AI811" s="7" t="e">
        <f t="shared" si="387"/>
        <v>#N/A</v>
      </c>
      <c r="AJ811" s="7">
        <f t="shared" si="388"/>
        <v>192.98611349178427</v>
      </c>
      <c r="AK811" s="7" t="e">
        <v>#N/A</v>
      </c>
      <c r="AL811" s="7">
        <v>192.06533184405998</v>
      </c>
      <c r="AN811" s="7" t="e">
        <f t="shared" si="389"/>
        <v>#N/A</v>
      </c>
      <c r="AO811" s="7" t="e">
        <f t="shared" si="390"/>
        <v>#N/A</v>
      </c>
      <c r="AP811" s="7" t="e">
        <v>#N/A</v>
      </c>
      <c r="AQ811" s="7" t="e">
        <v>#N/A</v>
      </c>
    </row>
    <row r="812" spans="1:43" outlineLevel="1">
      <c r="A812" s="95">
        <v>-202</v>
      </c>
      <c r="B812" s="8">
        <f t="shared" si="403"/>
        <v>4718016.2592745628</v>
      </c>
      <c r="C812" s="9">
        <f t="shared" si="381"/>
        <v>35983.414855328774</v>
      </c>
      <c r="D812" s="9">
        <f t="shared" si="404"/>
        <v>193.05669517424869</v>
      </c>
      <c r="E812" s="9">
        <f t="shared" si="405"/>
        <v>196.57862869009409</v>
      </c>
      <c r="F812" s="6">
        <f t="shared" si="368"/>
        <v>0</v>
      </c>
      <c r="G812" s="7">
        <f t="shared" si="369"/>
        <v>0</v>
      </c>
      <c r="H812" s="7">
        <f t="shared" si="406"/>
        <v>1</v>
      </c>
      <c r="I812" s="7">
        <f t="shared" si="407"/>
        <v>0</v>
      </c>
      <c r="J812" s="7">
        <f t="shared" si="370"/>
        <v>1</v>
      </c>
      <c r="K812" s="7">
        <f t="shared" si="371"/>
        <v>1</v>
      </c>
      <c r="L812" s="7">
        <f t="shared" si="372"/>
        <v>1</v>
      </c>
      <c r="M812" s="7">
        <f t="shared" si="373"/>
        <v>1</v>
      </c>
      <c r="N812" s="7">
        <f t="shared" si="382"/>
        <v>0</v>
      </c>
      <c r="O812" s="7">
        <f t="shared" si="383"/>
        <v>0</v>
      </c>
      <c r="P812" s="7">
        <f t="shared" si="402"/>
        <v>0</v>
      </c>
      <c r="Q812" s="7" t="e">
        <f t="shared" si="384"/>
        <v>#N/A</v>
      </c>
      <c r="R812" s="7">
        <f t="shared" si="396"/>
        <v>-202</v>
      </c>
      <c r="S812" s="7" t="e">
        <f t="shared" si="374"/>
        <v>#N/A</v>
      </c>
      <c r="T812" s="7">
        <f t="shared" si="375"/>
        <v>193.05669517424869</v>
      </c>
      <c r="U812" s="7" t="e">
        <f t="shared" si="376"/>
        <v>#N/A</v>
      </c>
      <c r="V812" s="7" t="e">
        <f t="shared" si="391"/>
        <v>#N/A</v>
      </c>
      <c r="W812" s="7" t="e">
        <f t="shared" si="392"/>
        <v>#N/A</v>
      </c>
      <c r="X812" s="7" t="e">
        <f t="shared" si="377"/>
        <v>#N/A</v>
      </c>
      <c r="Y812" s="7" t="e">
        <f t="shared" si="378"/>
        <v>#N/A</v>
      </c>
      <c r="Z812" s="7" t="e">
        <f t="shared" si="379"/>
        <v>#N/A</v>
      </c>
      <c r="AA812" s="7" t="e">
        <f t="shared" si="380"/>
        <v>#N/A</v>
      </c>
      <c r="AB812" s="7">
        <f t="shared" si="393"/>
        <v>386.11339034849738</v>
      </c>
      <c r="AC812" s="7">
        <f t="shared" si="395"/>
        <v>1.0024877923942557</v>
      </c>
      <c r="AD812" s="7" t="e">
        <f t="shared" si="394"/>
        <v>#N/A</v>
      </c>
      <c r="AG812" s="7" t="e">
        <f t="shared" si="385"/>
        <v>#N/A</v>
      </c>
      <c r="AH812" s="7">
        <f t="shared" si="386"/>
        <v>193.05669517424869</v>
      </c>
      <c r="AI812" s="7" t="e">
        <f t="shared" si="387"/>
        <v>#N/A</v>
      </c>
      <c r="AJ812" s="7">
        <f t="shared" si="388"/>
        <v>193.05669517424869</v>
      </c>
      <c r="AK812" s="7" t="e">
        <v>#N/A</v>
      </c>
      <c r="AL812" s="7">
        <v>192.14567825792517</v>
      </c>
      <c r="AN812" s="7" t="e">
        <f t="shared" si="389"/>
        <v>#N/A</v>
      </c>
      <c r="AO812" s="7" t="e">
        <f t="shared" si="390"/>
        <v>#N/A</v>
      </c>
      <c r="AP812" s="7" t="e">
        <v>#N/A</v>
      </c>
      <c r="AQ812" s="7" t="e">
        <v>#N/A</v>
      </c>
    </row>
    <row r="813" spans="1:43" outlineLevel="1">
      <c r="A813" s="95">
        <v>-201</v>
      </c>
      <c r="B813" s="8">
        <f t="shared" si="403"/>
        <v>4754481.7273690701</v>
      </c>
      <c r="C813" s="9">
        <f t="shared" si="381"/>
        <v>36282.997859597206</v>
      </c>
      <c r="D813" s="9">
        <f t="shared" si="404"/>
        <v>193.12703290999434</v>
      </c>
      <c r="E813" s="9">
        <f t="shared" si="405"/>
        <v>196.59210046843978</v>
      </c>
      <c r="F813" s="6">
        <f t="shared" si="368"/>
        <v>0</v>
      </c>
      <c r="G813" s="7">
        <f t="shared" si="369"/>
        <v>0</v>
      </c>
      <c r="H813" s="7">
        <f t="shared" si="406"/>
        <v>1</v>
      </c>
      <c r="I813" s="7">
        <f t="shared" si="407"/>
        <v>0</v>
      </c>
      <c r="J813" s="7">
        <f t="shared" si="370"/>
        <v>1</v>
      </c>
      <c r="K813" s="7">
        <f t="shared" si="371"/>
        <v>1</v>
      </c>
      <c r="L813" s="7">
        <f t="shared" si="372"/>
        <v>1</v>
      </c>
      <c r="M813" s="7">
        <f t="shared" si="373"/>
        <v>1</v>
      </c>
      <c r="N813" s="7">
        <f t="shared" si="382"/>
        <v>0</v>
      </c>
      <c r="O813" s="7">
        <f t="shared" si="383"/>
        <v>0</v>
      </c>
      <c r="P813" s="7">
        <f t="shared" si="402"/>
        <v>0</v>
      </c>
      <c r="Q813" s="7" t="e">
        <f t="shared" si="384"/>
        <v>#N/A</v>
      </c>
      <c r="R813" s="7">
        <f t="shared" si="396"/>
        <v>-201</v>
      </c>
      <c r="S813" s="7" t="e">
        <f t="shared" si="374"/>
        <v>#N/A</v>
      </c>
      <c r="T813" s="7">
        <f t="shared" si="375"/>
        <v>193.12703290999434</v>
      </c>
      <c r="U813" s="7" t="e">
        <f t="shared" si="376"/>
        <v>#N/A</v>
      </c>
      <c r="V813" s="7" t="e">
        <f t="shared" si="391"/>
        <v>#N/A</v>
      </c>
      <c r="W813" s="7" t="e">
        <f t="shared" si="392"/>
        <v>#N/A</v>
      </c>
      <c r="X813" s="7" t="e">
        <f t="shared" si="377"/>
        <v>#N/A</v>
      </c>
      <c r="Y813" s="7" t="e">
        <f t="shared" si="378"/>
        <v>#N/A</v>
      </c>
      <c r="Z813" s="7" t="e">
        <f t="shared" si="379"/>
        <v>#N/A</v>
      </c>
      <c r="AA813" s="7" t="e">
        <f t="shared" si="380"/>
        <v>#N/A</v>
      </c>
      <c r="AB813" s="7">
        <f t="shared" si="393"/>
        <v>386.25406581998868</v>
      </c>
      <c r="AC813" s="7">
        <f t="shared" si="395"/>
        <v>1.0024706464878785</v>
      </c>
      <c r="AD813" s="7" t="e">
        <f t="shared" si="394"/>
        <v>#N/A</v>
      </c>
      <c r="AG813" s="7" t="e">
        <f t="shared" si="385"/>
        <v>#N/A</v>
      </c>
      <c r="AH813" s="7">
        <f t="shared" si="386"/>
        <v>193.12703290999434</v>
      </c>
      <c r="AI813" s="7" t="e">
        <f t="shared" si="387"/>
        <v>#N/A</v>
      </c>
      <c r="AJ813" s="7">
        <f t="shared" si="388"/>
        <v>193.12703290999434</v>
      </c>
      <c r="AK813" s="7" t="e">
        <v>#N/A</v>
      </c>
      <c r="AL813" s="7">
        <v>192.2258618867898</v>
      </c>
      <c r="AN813" s="7" t="e">
        <f t="shared" si="389"/>
        <v>#N/A</v>
      </c>
      <c r="AO813" s="7" t="e">
        <f t="shared" si="390"/>
        <v>#N/A</v>
      </c>
      <c r="AP813" s="7" t="e">
        <v>#N/A</v>
      </c>
      <c r="AQ813" s="7" t="e">
        <v>#N/A</v>
      </c>
    </row>
    <row r="814" spans="1:43" s="10" customFormat="1" outlineLevel="1">
      <c r="A814" s="95">
        <v>-200</v>
      </c>
      <c r="B814" s="8">
        <f t="shared" ref="B814:B877" si="408">spline($A$91:$A$93,$B$91:$B$93,A814)</f>
        <v>4791134.643241358</v>
      </c>
      <c r="C814" s="9">
        <f t="shared" ref="C814:C877" si="409">spline($A$94:$A$96,$B$94:$B$96,A814)</f>
        <v>36584.247517717326</v>
      </c>
      <c r="D814" s="9">
        <f t="shared" ref="D814:D877" si="410">spline($A$96:$A$98,$B$96:$B$98,A814)</f>
        <v>193.19712986716317</v>
      </c>
      <c r="E814" s="9">
        <f t="shared" ref="E814:E877" si="411">spline($A$98:$A$100,$B$98:$B$100,A814)</f>
        <v>196.60576807165995</v>
      </c>
      <c r="F814" s="6">
        <f t="shared" ref="F814:F877" si="412">IF(A814&lt;=$A$93,1,0)*(A814&gt;=-$C$46/2)</f>
        <v>0</v>
      </c>
      <c r="G814" s="7">
        <f t="shared" ref="G814:G877" si="413">IF($C$52=1,IF(AND(A814&gt;=$A$94,A814&lt;=$A$96),1,0),IF(AND(A814&gt;=$A$94,A814&lt;=$A$96),1,0))</f>
        <v>0</v>
      </c>
      <c r="H814" s="7">
        <f t="shared" ref="H814:H877" si="414">IF(AND(A814&gt;$A$96,A814&lt;=$A$98),1,0)</f>
        <v>1</v>
      </c>
      <c r="I814" s="7">
        <f t="shared" ref="I814:I877" si="415">IF(AND(A814&gt;$A$98,A814&lt;=$A$100),1,0)</f>
        <v>0</v>
      </c>
      <c r="J814" s="7">
        <f t="shared" ref="J814:J877" si="416">IF(A814&gt;=$A$93+$C$78-IF($C$36="yes",$C$44,0),1,0)</f>
        <v>1</v>
      </c>
      <c r="K814" s="7">
        <f t="shared" ref="K814:K877" si="417">IF(A814&gt;=$A$93+$C$78+$C$75-IF($C$36="yes",$C$44,0),1,0)</f>
        <v>1</v>
      </c>
      <c r="L814" s="7">
        <f t="shared" ref="L814:L877" si="418">IF(A814&gt;=$A$93+$C$78+$C$76+$C$75-IF($C$36="yes",$C$44,0),1,0)</f>
        <v>1</v>
      </c>
      <c r="M814" s="7">
        <f t="shared" ref="M814:M877" si="419">IF(A814&gt;$A$93+$C$78+$C$76+2*$C$75-IF($C$36="yes",$C$44,0),1,0)</f>
        <v>1</v>
      </c>
      <c r="N814" s="7">
        <f t="shared" ref="N814:N877" si="420">IF(AND(J814=1,K814=0),($C$75^2-(A814-$A$93+IF($C$36="yes",$C$44,0)-$C$78-$C$75)^2)^0.5+T814-$C$77+IF($C$36="yes",$C$44,0),0)</f>
        <v>0</v>
      </c>
      <c r="O814" s="7">
        <f t="shared" ref="O814:O877" si="421">IF(AND(K814=1,L814=0),MAX($N$114:$N$814),0)</f>
        <v>0</v>
      </c>
      <c r="P814" s="7">
        <f t="shared" ref="P814:P877" si="422">IF(AND(L814=1,M814=0),($C$75^2-(A814-$A$93+IF($C$36="yes",$C$44,0)-$C$78-$C$76-$C$75)^2)^0.5+$L$107,0)</f>
        <v>0</v>
      </c>
      <c r="Q814" s="7" t="e">
        <f t="shared" ref="Q814:Q877" si="423">IF($C$37="yes",IF(SUM(N814:P814)&gt;0,SUM(N814:P814),NA()),NA())</f>
        <v>#N/A</v>
      </c>
      <c r="R814" s="7">
        <f t="shared" ref="R814:R877" si="424">A814</f>
        <v>-200</v>
      </c>
      <c r="S814" s="7" t="e">
        <f t="shared" si="374"/>
        <v>#N/A</v>
      </c>
      <c r="T814" s="7">
        <f t="shared" si="375"/>
        <v>193.19712986716317</v>
      </c>
      <c r="U814" s="7" t="e">
        <f t="shared" ref="U814:U877" si="425">IF($C$39="yes",IF(NOT(ISNA(VLOOKUP(A814,$A$91:$B$100,2,FALSE))),VLOOKUP(A814,$A$91:$B$100,2,FALSE),NA()),NA())</f>
        <v>#N/A</v>
      </c>
      <c r="V814" s="7" t="e">
        <f t="shared" si="391"/>
        <v>#N/A</v>
      </c>
      <c r="W814" s="7" t="e">
        <f t="shared" si="392"/>
        <v>#N/A</v>
      </c>
      <c r="X814" s="7" t="e">
        <f t="shared" ref="X814:X877" si="426">IF($C$38="yes",IF(NOT(ISNA(VLOOKUP(A814,$B$103:$C$105,1,FALSE))),VLOOKUP(A814,$B$103:$C$105,2,FALSE),NA()),NA())</f>
        <v>#N/A</v>
      </c>
      <c r="Y814" s="7" t="e">
        <f t="shared" ref="Y814:Y877" si="427">IF($C$38="yes",IF(NOT(ISNA(VLOOKUP(A814,$B$106:$C$108,1,FALSE))),VLOOKUP(A814,$B$106:$C$108,2,FALSE),NA()),NA())</f>
        <v>#N/A</v>
      </c>
      <c r="Z814" s="7" t="e">
        <f t="shared" ref="Z814:Z877" si="428">IF($C$38="yes",IF(NOT(ISNA(VLOOKUP(A814,$D$103:$E$108,1,FALSE))),VLOOKUP(A814,$D$103:$E$108,2,FALSE),NA()),NA())</f>
        <v>#N/A</v>
      </c>
      <c r="AA814" s="7" t="e">
        <f t="shared" ref="AA814:AA877" si="429">IF($C$38="yes",IF(NOT(ISNA(VLOOKUP(A814,$F$103:$G$108,1,FALSE))),VLOOKUP(A814,$F$103:$G$108,2,FALSE),NA()),NA())</f>
        <v>#N/A</v>
      </c>
      <c r="AB814" s="7">
        <f t="shared" ref="AB814:AB877" si="430">IF(NOT(ISNA(T814)),(R814-R813)*T814*2,0)</f>
        <v>386.39425973432634</v>
      </c>
      <c r="AC814" s="7">
        <f t="shared" ref="AC814:AC877" si="431">IF(NOT(OR(ISNA(T814),ISNA(T813))),((A814-A813)^2+(T814-T813)^2)^0.5,0)+IF(NOT(OR(ISNA(S814),ISNA(S813))),((A814-A813)^2+(S814-S813)^2)^0.5,0)</f>
        <v>1.0024537811811218</v>
      </c>
      <c r="AD814" s="7" t="e">
        <f t="shared" ref="AD814:AD877" si="432">IF($C$39="yes",IF(OR(NOT(ISNA(U813)),NOT(ISNA(U815)),NOT(ISNA(U814))),(T814-T813)/(R814-R813)*width/1.4/2,NA()),NA())</f>
        <v>#N/A</v>
      </c>
      <c r="AE814" s="7"/>
      <c r="AG814" s="7" t="e">
        <f t="shared" si="385"/>
        <v>#N/A</v>
      </c>
      <c r="AH814" s="7">
        <f t="shared" si="386"/>
        <v>193.19712986716317</v>
      </c>
      <c r="AI814" s="7" t="e">
        <f t="shared" si="387"/>
        <v>#N/A</v>
      </c>
      <c r="AJ814" s="7">
        <f t="shared" si="388"/>
        <v>193.19712986716317</v>
      </c>
      <c r="AK814" s="7" t="e">
        <v>#N/A</v>
      </c>
      <c r="AL814" s="7">
        <v>192.30587862013272</v>
      </c>
      <c r="AN814" s="7" t="e">
        <f t="shared" si="389"/>
        <v>#N/A</v>
      </c>
      <c r="AO814" s="7" t="e">
        <f t="shared" si="390"/>
        <v>#N/A</v>
      </c>
      <c r="AP814" s="10" t="e">
        <v>#N/A</v>
      </c>
      <c r="AQ814" s="10" t="e">
        <v>#N/A</v>
      </c>
    </row>
    <row r="815" spans="1:43" s="10" customFormat="1" outlineLevel="1">
      <c r="A815" s="95">
        <v>-199</v>
      </c>
      <c r="B815" s="8">
        <f t="shared" si="408"/>
        <v>4827976.8956956752</v>
      </c>
      <c r="C815" s="9">
        <f t="shared" si="409"/>
        <v>36887.168459265515</v>
      </c>
      <c r="D815" s="9">
        <f t="shared" si="410"/>
        <v>193.26698921389715</v>
      </c>
      <c r="E815" s="9">
        <f t="shared" si="411"/>
        <v>196.61962892311143</v>
      </c>
      <c r="F815" s="6">
        <f t="shared" si="412"/>
        <v>0</v>
      </c>
      <c r="G815" s="7">
        <f t="shared" si="413"/>
        <v>0</v>
      </c>
      <c r="H815" s="7">
        <f t="shared" si="414"/>
        <v>1</v>
      </c>
      <c r="I815" s="7">
        <f t="shared" si="415"/>
        <v>0</v>
      </c>
      <c r="J815" s="7">
        <f t="shared" si="416"/>
        <v>1</v>
      </c>
      <c r="K815" s="7">
        <f t="shared" si="417"/>
        <v>1</v>
      </c>
      <c r="L815" s="7">
        <f t="shared" si="418"/>
        <v>1</v>
      </c>
      <c r="M815" s="7">
        <f t="shared" si="419"/>
        <v>1</v>
      </c>
      <c r="N815" s="7">
        <f t="shared" si="420"/>
        <v>0</v>
      </c>
      <c r="O815" s="7">
        <f t="shared" si="421"/>
        <v>0</v>
      </c>
      <c r="P815" s="7">
        <f t="shared" si="422"/>
        <v>0</v>
      </c>
      <c r="Q815" s="7" t="e">
        <f t="shared" si="423"/>
        <v>#N/A</v>
      </c>
      <c r="R815" s="7">
        <f t="shared" si="424"/>
        <v>-199</v>
      </c>
      <c r="S815" s="7" t="e">
        <f t="shared" si="374"/>
        <v>#N/A</v>
      </c>
      <c r="T815" s="7">
        <f t="shared" si="375"/>
        <v>193.26698921389715</v>
      </c>
      <c r="U815" s="7" t="e">
        <f t="shared" si="425"/>
        <v>#N/A</v>
      </c>
      <c r="V815" s="7" t="e">
        <f t="shared" si="391"/>
        <v>#N/A</v>
      </c>
      <c r="W815" s="7" t="e">
        <f t="shared" si="392"/>
        <v>#N/A</v>
      </c>
      <c r="X815" s="7" t="e">
        <f t="shared" si="426"/>
        <v>#N/A</v>
      </c>
      <c r="Y815" s="7" t="e">
        <f t="shared" si="427"/>
        <v>#N/A</v>
      </c>
      <c r="Z815" s="7" t="e">
        <f t="shared" si="428"/>
        <v>#N/A</v>
      </c>
      <c r="AA815" s="7" t="e">
        <f t="shared" si="429"/>
        <v>#N/A</v>
      </c>
      <c r="AB815" s="7">
        <f t="shared" si="430"/>
        <v>386.5339784277943</v>
      </c>
      <c r="AC815" s="7">
        <f t="shared" si="431"/>
        <v>1.0024371942052519</v>
      </c>
      <c r="AD815" s="7" t="e">
        <f t="shared" si="432"/>
        <v>#N/A</v>
      </c>
      <c r="AE815" s="7"/>
      <c r="AG815" s="7" t="e">
        <f t="shared" si="385"/>
        <v>#N/A</v>
      </c>
      <c r="AH815" s="7">
        <f t="shared" si="386"/>
        <v>193.26698921389715</v>
      </c>
      <c r="AI815" s="7" t="e">
        <f t="shared" si="387"/>
        <v>#N/A</v>
      </c>
      <c r="AJ815" s="7">
        <f t="shared" si="388"/>
        <v>193.26698921389715</v>
      </c>
      <c r="AK815" s="7" t="e">
        <v>#N/A</v>
      </c>
      <c r="AL815" s="7">
        <v>192.38573658724025</v>
      </c>
      <c r="AN815" s="7" t="e">
        <f t="shared" si="389"/>
        <v>#N/A</v>
      </c>
      <c r="AO815" s="7" t="e">
        <f t="shared" si="390"/>
        <v>#N/A</v>
      </c>
      <c r="AP815" s="10" t="e">
        <v>#N/A</v>
      </c>
      <c r="AQ815" s="10" t="e">
        <v>#N/A</v>
      </c>
    </row>
    <row r="816" spans="1:43" s="10" customFormat="1" outlineLevel="1">
      <c r="A816" s="95">
        <v>-198</v>
      </c>
      <c r="B816" s="8">
        <f t="shared" si="408"/>
        <v>4865006.156204015</v>
      </c>
      <c r="C816" s="9">
        <f t="shared" si="409"/>
        <v>37191.765313818127</v>
      </c>
      <c r="D816" s="9">
        <f t="shared" si="410"/>
        <v>193.33662203320276</v>
      </c>
      <c r="E816" s="9">
        <f t="shared" si="411"/>
        <v>196.6336804461512</v>
      </c>
      <c r="F816" s="6">
        <f t="shared" si="412"/>
        <v>0</v>
      </c>
      <c r="G816" s="7">
        <f t="shared" si="413"/>
        <v>0</v>
      </c>
      <c r="H816" s="7">
        <f t="shared" si="414"/>
        <v>1</v>
      </c>
      <c r="I816" s="7">
        <f t="shared" si="415"/>
        <v>0</v>
      </c>
      <c r="J816" s="7">
        <f t="shared" si="416"/>
        <v>1</v>
      </c>
      <c r="K816" s="7">
        <f t="shared" si="417"/>
        <v>1</v>
      </c>
      <c r="L816" s="7">
        <f t="shared" si="418"/>
        <v>1</v>
      </c>
      <c r="M816" s="7">
        <f t="shared" si="419"/>
        <v>1</v>
      </c>
      <c r="N816" s="7">
        <f t="shared" si="420"/>
        <v>0</v>
      </c>
      <c r="O816" s="7">
        <f t="shared" si="421"/>
        <v>0</v>
      </c>
      <c r="P816" s="7">
        <f t="shared" si="422"/>
        <v>0</v>
      </c>
      <c r="Q816" s="7" t="e">
        <f t="shared" si="423"/>
        <v>#N/A</v>
      </c>
      <c r="R816" s="7">
        <f t="shared" si="424"/>
        <v>-198</v>
      </c>
      <c r="S816" s="7" t="e">
        <f t="shared" si="374"/>
        <v>#N/A</v>
      </c>
      <c r="T816" s="7">
        <f t="shared" si="375"/>
        <v>193.33662203320276</v>
      </c>
      <c r="U816" s="7" t="e">
        <f t="shared" si="425"/>
        <v>#N/A</v>
      </c>
      <c r="V816" s="7" t="e">
        <f t="shared" si="391"/>
        <v>#N/A</v>
      </c>
      <c r="W816" s="7" t="e">
        <f t="shared" si="392"/>
        <v>#N/A</v>
      </c>
      <c r="X816" s="7" t="e">
        <f t="shared" si="426"/>
        <v>#N/A</v>
      </c>
      <c r="Y816" s="7" t="e">
        <f t="shared" si="427"/>
        <v>#N/A</v>
      </c>
      <c r="Z816" s="7" t="e">
        <f t="shared" si="428"/>
        <v>#N/A</v>
      </c>
      <c r="AA816" s="7" t="e">
        <f t="shared" si="429"/>
        <v>#N/A</v>
      </c>
      <c r="AB816" s="7">
        <f t="shared" si="430"/>
        <v>386.67324406640552</v>
      </c>
      <c r="AC816" s="7">
        <f t="shared" si="431"/>
        <v>1.0024214330931116</v>
      </c>
      <c r="AD816" s="7" t="e">
        <f t="shared" si="432"/>
        <v>#N/A</v>
      </c>
      <c r="AE816" s="7"/>
      <c r="AG816" s="7" t="e">
        <f t="shared" si="385"/>
        <v>#N/A</v>
      </c>
      <c r="AH816" s="7">
        <f t="shared" si="386"/>
        <v>193.33662203320276</v>
      </c>
      <c r="AI816" s="7" t="e">
        <f t="shared" si="387"/>
        <v>#N/A</v>
      </c>
      <c r="AJ816" s="7">
        <f t="shared" si="388"/>
        <v>193.33662203320276</v>
      </c>
      <c r="AK816" s="7" t="e">
        <v>#N/A</v>
      </c>
      <c r="AL816" s="7">
        <v>192.4654381990303</v>
      </c>
      <c r="AN816" s="7" t="e">
        <f t="shared" si="389"/>
        <v>#N/A</v>
      </c>
      <c r="AO816" s="7" t="e">
        <f t="shared" si="390"/>
        <v>#N/A</v>
      </c>
      <c r="AP816" s="10" t="e">
        <v>#N/A</v>
      </c>
      <c r="AQ816" s="10" t="e">
        <v>#N/A</v>
      </c>
    </row>
    <row r="817" spans="1:43" s="10" customFormat="1" outlineLevel="1">
      <c r="A817" s="95">
        <v>-197</v>
      </c>
      <c r="B817" s="8">
        <f t="shared" si="408"/>
        <v>4902225.7289803429</v>
      </c>
      <c r="C817" s="9">
        <f t="shared" si="409"/>
        <v>37498.042710951559</v>
      </c>
      <c r="D817" s="9">
        <f t="shared" si="410"/>
        <v>193.4060156654302</v>
      </c>
      <c r="E817" s="9">
        <f t="shared" si="411"/>
        <v>196.64788954655805</v>
      </c>
      <c r="F817" s="6">
        <f t="shared" si="412"/>
        <v>0</v>
      </c>
      <c r="G817" s="7">
        <f t="shared" si="413"/>
        <v>0</v>
      </c>
      <c r="H817" s="7">
        <f t="shared" si="414"/>
        <v>1</v>
      </c>
      <c r="I817" s="7">
        <f t="shared" si="415"/>
        <v>0</v>
      </c>
      <c r="J817" s="7">
        <f t="shared" si="416"/>
        <v>1</v>
      </c>
      <c r="K817" s="7">
        <f t="shared" si="417"/>
        <v>1</v>
      </c>
      <c r="L817" s="7">
        <f t="shared" si="418"/>
        <v>1</v>
      </c>
      <c r="M817" s="7">
        <f t="shared" si="419"/>
        <v>1</v>
      </c>
      <c r="N817" s="7">
        <f t="shared" si="420"/>
        <v>0</v>
      </c>
      <c r="O817" s="7">
        <f t="shared" si="421"/>
        <v>0</v>
      </c>
      <c r="P817" s="7">
        <f t="shared" si="422"/>
        <v>0</v>
      </c>
      <c r="Q817" s="7" t="e">
        <f t="shared" si="423"/>
        <v>#N/A</v>
      </c>
      <c r="R817" s="7">
        <f t="shared" si="424"/>
        <v>-197</v>
      </c>
      <c r="S817" s="7" t="e">
        <f t="shared" si="374"/>
        <v>#N/A</v>
      </c>
      <c r="T817" s="7">
        <f t="shared" si="375"/>
        <v>193.4060156654302</v>
      </c>
      <c r="U817" s="7" t="e">
        <f t="shared" si="425"/>
        <v>#N/A</v>
      </c>
      <c r="V817" s="7" t="e">
        <f t="shared" si="391"/>
        <v>#N/A</v>
      </c>
      <c r="W817" s="7" t="e">
        <f t="shared" si="392"/>
        <v>#N/A</v>
      </c>
      <c r="X817" s="7" t="e">
        <f t="shared" si="426"/>
        <v>#N/A</v>
      </c>
      <c r="Y817" s="7" t="e">
        <f t="shared" si="427"/>
        <v>#N/A</v>
      </c>
      <c r="Z817" s="7" t="e">
        <f t="shared" si="428"/>
        <v>#N/A</v>
      </c>
      <c r="AA817" s="7" t="e">
        <f t="shared" si="429"/>
        <v>#N/A</v>
      </c>
      <c r="AB817" s="7">
        <f t="shared" si="430"/>
        <v>386.81203133086041</v>
      </c>
      <c r="AC817" s="7">
        <f t="shared" si="431"/>
        <v>1.0024048464536262</v>
      </c>
      <c r="AD817" s="7" t="e">
        <f t="shared" si="432"/>
        <v>#N/A</v>
      </c>
      <c r="AE817" s="7"/>
      <c r="AG817" s="7" t="e">
        <f t="shared" si="385"/>
        <v>#N/A</v>
      </c>
      <c r="AH817" s="7">
        <f t="shared" si="386"/>
        <v>193.4060156654302</v>
      </c>
      <c r="AI817" s="7" t="e">
        <f t="shared" si="387"/>
        <v>#N/A</v>
      </c>
      <c r="AJ817" s="7">
        <f t="shared" si="388"/>
        <v>193.4060156654302</v>
      </c>
      <c r="AK817" s="7" t="e">
        <v>#N/A</v>
      </c>
      <c r="AL817" s="7">
        <v>192.54498124681413</v>
      </c>
      <c r="AN817" s="7" t="e">
        <f t="shared" si="389"/>
        <v>#N/A</v>
      </c>
      <c r="AO817" s="7" t="e">
        <f t="shared" si="390"/>
        <v>#N/A</v>
      </c>
      <c r="AP817" s="10" t="e">
        <v>#N/A</v>
      </c>
      <c r="AQ817" s="10" t="e">
        <v>#N/A</v>
      </c>
    </row>
    <row r="818" spans="1:43" s="10" customFormat="1" outlineLevel="1">
      <c r="A818" s="95">
        <v>-196</v>
      </c>
      <c r="B818" s="8">
        <f t="shared" si="408"/>
        <v>4939633.2571983337</v>
      </c>
      <c r="C818" s="9">
        <f t="shared" si="409"/>
        <v>37806.015371148838</v>
      </c>
      <c r="D818" s="9">
        <f t="shared" si="410"/>
        <v>193.47518119162206</v>
      </c>
      <c r="E818" s="9">
        <f t="shared" si="411"/>
        <v>196.66231468284508</v>
      </c>
      <c r="F818" s="6">
        <f t="shared" si="412"/>
        <v>0</v>
      </c>
      <c r="G818" s="7">
        <f t="shared" si="413"/>
        <v>0</v>
      </c>
      <c r="H818" s="7">
        <f t="shared" si="414"/>
        <v>1</v>
      </c>
      <c r="I818" s="7">
        <f t="shared" si="415"/>
        <v>0</v>
      </c>
      <c r="J818" s="7">
        <f t="shared" si="416"/>
        <v>1</v>
      </c>
      <c r="K818" s="7">
        <f t="shared" si="417"/>
        <v>1</v>
      </c>
      <c r="L818" s="7">
        <f t="shared" si="418"/>
        <v>1</v>
      </c>
      <c r="M818" s="7">
        <f t="shared" si="419"/>
        <v>1</v>
      </c>
      <c r="N818" s="7">
        <f t="shared" si="420"/>
        <v>0</v>
      </c>
      <c r="O818" s="7">
        <f t="shared" si="421"/>
        <v>0</v>
      </c>
      <c r="P818" s="7">
        <f t="shared" si="422"/>
        <v>0</v>
      </c>
      <c r="Q818" s="7" t="e">
        <f t="shared" si="423"/>
        <v>#N/A</v>
      </c>
      <c r="R818" s="7">
        <f t="shared" si="424"/>
        <v>-196</v>
      </c>
      <c r="S818" s="7" t="e">
        <f t="shared" ref="S818:S881" si="433">IF($B$22="Design",AG818,AK818)</f>
        <v>#N/A</v>
      </c>
      <c r="T818" s="7">
        <f t="shared" ref="T818:T881" si="434">IF($B$22="Design",AH818,AL818)</f>
        <v>193.47518119162206</v>
      </c>
      <c r="U818" s="7" t="e">
        <f t="shared" si="425"/>
        <v>#N/A</v>
      </c>
      <c r="V818" s="7" t="e">
        <f t="shared" si="391"/>
        <v>#N/A</v>
      </c>
      <c r="W818" s="7" t="e">
        <f t="shared" si="392"/>
        <v>#N/A</v>
      </c>
      <c r="X818" s="7" t="e">
        <f t="shared" si="426"/>
        <v>#N/A</v>
      </c>
      <c r="Y818" s="7" t="e">
        <f t="shared" si="427"/>
        <v>#N/A</v>
      </c>
      <c r="Z818" s="7" t="e">
        <f t="shared" si="428"/>
        <v>#N/A</v>
      </c>
      <c r="AA818" s="7" t="e">
        <f t="shared" si="429"/>
        <v>#N/A</v>
      </c>
      <c r="AB818" s="7">
        <f t="shared" si="430"/>
        <v>386.95036238324411</v>
      </c>
      <c r="AC818" s="7">
        <f t="shared" si="431"/>
        <v>1.0023890811523217</v>
      </c>
      <c r="AD818" s="7" t="e">
        <f t="shared" si="432"/>
        <v>#N/A</v>
      </c>
      <c r="AE818" s="7"/>
      <c r="AG818" s="7" t="e">
        <f t="shared" si="385"/>
        <v>#N/A</v>
      </c>
      <c r="AH818" s="7">
        <f t="shared" si="386"/>
        <v>193.47518119162206</v>
      </c>
      <c r="AI818" s="7" t="e">
        <f t="shared" si="387"/>
        <v>#N/A</v>
      </c>
      <c r="AJ818" s="7">
        <f t="shared" si="388"/>
        <v>193.47518119162206</v>
      </c>
      <c r="AK818" s="7" t="e">
        <v>#N/A</v>
      </c>
      <c r="AL818" s="7">
        <v>192.62437004795729</v>
      </c>
      <c r="AN818" s="7" t="e">
        <f t="shared" si="389"/>
        <v>#N/A</v>
      </c>
      <c r="AO818" s="7" t="e">
        <f t="shared" si="390"/>
        <v>#N/A</v>
      </c>
      <c r="AP818" s="10" t="e">
        <v>#N/A</v>
      </c>
      <c r="AQ818" s="10" t="e">
        <v>#N/A</v>
      </c>
    </row>
    <row r="819" spans="1:43" s="10" customFormat="1" outlineLevel="1">
      <c r="A819" s="95">
        <v>-195</v>
      </c>
      <c r="B819" s="8">
        <f t="shared" si="408"/>
        <v>4977230.6358824624</v>
      </c>
      <c r="C819" s="9">
        <f t="shared" si="409"/>
        <v>38115.667800267445</v>
      </c>
      <c r="D819" s="9">
        <f t="shared" si="410"/>
        <v>193.54412177992026</v>
      </c>
      <c r="E819" s="9">
        <f t="shared" si="411"/>
        <v>196.67692276079114</v>
      </c>
      <c r="F819" s="6">
        <f t="shared" si="412"/>
        <v>0</v>
      </c>
      <c r="G819" s="7">
        <f t="shared" si="413"/>
        <v>0</v>
      </c>
      <c r="H819" s="7">
        <f t="shared" si="414"/>
        <v>1</v>
      </c>
      <c r="I819" s="7">
        <f t="shared" si="415"/>
        <v>0</v>
      </c>
      <c r="J819" s="7">
        <f t="shared" si="416"/>
        <v>1</v>
      </c>
      <c r="K819" s="7">
        <f t="shared" si="417"/>
        <v>1</v>
      </c>
      <c r="L819" s="7">
        <f t="shared" si="418"/>
        <v>1</v>
      </c>
      <c r="M819" s="7">
        <f t="shared" si="419"/>
        <v>1</v>
      </c>
      <c r="N819" s="7">
        <f t="shared" si="420"/>
        <v>0</v>
      </c>
      <c r="O819" s="7">
        <f t="shared" si="421"/>
        <v>0</v>
      </c>
      <c r="P819" s="7">
        <f t="shared" si="422"/>
        <v>0</v>
      </c>
      <c r="Q819" s="7" t="e">
        <f t="shared" si="423"/>
        <v>#N/A</v>
      </c>
      <c r="R819" s="7">
        <f t="shared" si="424"/>
        <v>-195</v>
      </c>
      <c r="S819" s="7" t="e">
        <f t="shared" si="433"/>
        <v>#N/A</v>
      </c>
      <c r="T819" s="7">
        <f t="shared" si="434"/>
        <v>193.54412177992026</v>
      </c>
      <c r="U819" s="7" t="e">
        <f t="shared" si="425"/>
        <v>#N/A</v>
      </c>
      <c r="V819" s="7" t="e">
        <f t="shared" si="391"/>
        <v>#N/A</v>
      </c>
      <c r="W819" s="7" t="e">
        <f t="shared" si="392"/>
        <v>#N/A</v>
      </c>
      <c r="X819" s="7" t="e">
        <f t="shared" si="426"/>
        <v>#N/A</v>
      </c>
      <c r="Y819" s="7" t="e">
        <f t="shared" si="427"/>
        <v>#N/A</v>
      </c>
      <c r="Z819" s="7" t="e">
        <f t="shared" si="428"/>
        <v>#N/A</v>
      </c>
      <c r="AA819" s="7" t="e">
        <f t="shared" si="429"/>
        <v>#N/A</v>
      </c>
      <c r="AB819" s="7">
        <f t="shared" si="430"/>
        <v>387.08824355984052</v>
      </c>
      <c r="AC819" s="7">
        <f t="shared" si="431"/>
        <v>1.0023735854036171</v>
      </c>
      <c r="AD819" s="7" t="e">
        <f t="shared" si="432"/>
        <v>#N/A</v>
      </c>
      <c r="AE819" s="7"/>
      <c r="AG819" s="7" t="e">
        <f t="shared" ref="AG819:AG882" si="435">IF(F819*B819=0,NA(),B819*F819)</f>
        <v>#N/A</v>
      </c>
      <c r="AH819" s="7">
        <f t="shared" ref="AH819:AH882" si="436">IF(SUMPRODUCT(C819:E819,G819:I819)=0,NA(),SUMPRODUCT(C819:E819,G819:I819))</f>
        <v>193.54412177992026</v>
      </c>
      <c r="AI819" s="7" t="e">
        <f t="shared" ref="AI819:AI882" si="437">IF(F819*B819=0,NA(),B819*F819)</f>
        <v>#N/A</v>
      </c>
      <c r="AJ819" s="7">
        <f t="shared" ref="AJ819:AJ882" si="438">IF(SUMPRODUCT(C819:E819,G819:I819)=0,NA(),SUMPRODUCT(C819:E819,G819:I819))</f>
        <v>193.54412177992026</v>
      </c>
      <c r="AK819" s="7" t="e">
        <v>#N/A</v>
      </c>
      <c r="AL819" s="7">
        <v>192.70360892335577</v>
      </c>
      <c r="AN819" s="7" t="e">
        <f t="shared" ref="AN819:AN882" si="439">IF($C$37="yes",Q819,NA())</f>
        <v>#N/A</v>
      </c>
      <c r="AO819" s="7" t="e">
        <f t="shared" ref="AO819:AO882" si="440">IF($C$37="yes",2*$L$107-AN819,NA())</f>
        <v>#N/A</v>
      </c>
      <c r="AP819" s="10" t="e">
        <v>#N/A</v>
      </c>
      <c r="AQ819" s="10" t="e">
        <v>#N/A</v>
      </c>
    </row>
    <row r="820" spans="1:43" s="10" customFormat="1" outlineLevel="1">
      <c r="A820" s="95">
        <v>-194</v>
      </c>
      <c r="B820" s="8">
        <f t="shared" si="408"/>
        <v>5015019.7904917197</v>
      </c>
      <c r="C820" s="9">
        <f t="shared" si="409"/>
        <v>38427.014660854904</v>
      </c>
      <c r="D820" s="9">
        <f t="shared" si="410"/>
        <v>193.61284059846685</v>
      </c>
      <c r="E820" s="9">
        <f t="shared" si="411"/>
        <v>196.69168068617509</v>
      </c>
      <c r="F820" s="6">
        <f t="shared" si="412"/>
        <v>0</v>
      </c>
      <c r="G820" s="7">
        <f t="shared" si="413"/>
        <v>0</v>
      </c>
      <c r="H820" s="7">
        <f t="shared" si="414"/>
        <v>1</v>
      </c>
      <c r="I820" s="7">
        <f t="shared" si="415"/>
        <v>0</v>
      </c>
      <c r="J820" s="7">
        <f t="shared" si="416"/>
        <v>1</v>
      </c>
      <c r="K820" s="7">
        <f t="shared" si="417"/>
        <v>1</v>
      </c>
      <c r="L820" s="7">
        <f t="shared" si="418"/>
        <v>1</v>
      </c>
      <c r="M820" s="7">
        <f t="shared" si="419"/>
        <v>1</v>
      </c>
      <c r="N820" s="7">
        <f t="shared" si="420"/>
        <v>0</v>
      </c>
      <c r="O820" s="7">
        <f t="shared" si="421"/>
        <v>0</v>
      </c>
      <c r="P820" s="7">
        <f t="shared" si="422"/>
        <v>0</v>
      </c>
      <c r="Q820" s="7" t="e">
        <f t="shared" si="423"/>
        <v>#N/A</v>
      </c>
      <c r="R820" s="7">
        <f t="shared" si="424"/>
        <v>-194</v>
      </c>
      <c r="S820" s="7" t="e">
        <f t="shared" si="433"/>
        <v>#N/A</v>
      </c>
      <c r="T820" s="7">
        <f t="shared" si="434"/>
        <v>193.61284059846685</v>
      </c>
      <c r="U820" s="7" t="e">
        <f t="shared" si="425"/>
        <v>#N/A</v>
      </c>
      <c r="V820" s="7" t="e">
        <f t="shared" ref="V820:V883" si="441">IF(DesignMode="Design",AN820,AP820)</f>
        <v>#N/A</v>
      </c>
      <c r="W820" s="7" t="e">
        <f t="shared" ref="W820:W883" si="442">IF(DesignMode="Design",AO820,AQ820)</f>
        <v>#N/A</v>
      </c>
      <c r="X820" s="7" t="e">
        <f t="shared" si="426"/>
        <v>#N/A</v>
      </c>
      <c r="Y820" s="7" t="e">
        <f t="shared" si="427"/>
        <v>#N/A</v>
      </c>
      <c r="Z820" s="7" t="e">
        <f t="shared" si="428"/>
        <v>#N/A</v>
      </c>
      <c r="AA820" s="7" t="e">
        <f t="shared" si="429"/>
        <v>#N/A</v>
      </c>
      <c r="AB820" s="7">
        <f t="shared" si="430"/>
        <v>387.22568119693369</v>
      </c>
      <c r="AC820" s="7">
        <f t="shared" si="431"/>
        <v>1.0023583570871439</v>
      </c>
      <c r="AD820" s="7" t="e">
        <f t="shared" si="432"/>
        <v>#N/A</v>
      </c>
      <c r="AE820" s="7"/>
      <c r="AG820" s="7" t="e">
        <f t="shared" si="435"/>
        <v>#N/A</v>
      </c>
      <c r="AH820" s="7">
        <f t="shared" si="436"/>
        <v>193.61284059846685</v>
      </c>
      <c r="AI820" s="7" t="e">
        <f t="shared" si="437"/>
        <v>#N/A</v>
      </c>
      <c r="AJ820" s="7">
        <f t="shared" si="438"/>
        <v>193.61284059846685</v>
      </c>
      <c r="AK820" s="7" t="e">
        <v>#N/A</v>
      </c>
      <c r="AL820" s="7">
        <v>192.78269565902519</v>
      </c>
      <c r="AN820" s="7" t="e">
        <f t="shared" si="439"/>
        <v>#N/A</v>
      </c>
      <c r="AO820" s="7" t="e">
        <f t="shared" si="440"/>
        <v>#N/A</v>
      </c>
      <c r="AP820" s="10" t="e">
        <v>#N/A</v>
      </c>
      <c r="AQ820" s="10" t="e">
        <v>#N/A</v>
      </c>
    </row>
    <row r="821" spans="1:43" s="10" customFormat="1" outlineLevel="1">
      <c r="A821" s="95">
        <v>-193</v>
      </c>
      <c r="B821" s="8">
        <f t="shared" si="408"/>
        <v>5052998.3202568525</v>
      </c>
      <c r="C821" s="9">
        <f t="shared" si="409"/>
        <v>38740.060582487611</v>
      </c>
      <c r="D821" s="9">
        <f t="shared" si="410"/>
        <v>193.6813408154037</v>
      </c>
      <c r="E821" s="9">
        <f t="shared" si="411"/>
        <v>196.70664691750991</v>
      </c>
      <c r="F821" s="6">
        <f t="shared" si="412"/>
        <v>0</v>
      </c>
      <c r="G821" s="7">
        <f t="shared" si="413"/>
        <v>0</v>
      </c>
      <c r="H821" s="7">
        <f t="shared" si="414"/>
        <v>1</v>
      </c>
      <c r="I821" s="7">
        <f t="shared" si="415"/>
        <v>0</v>
      </c>
      <c r="J821" s="7">
        <f t="shared" si="416"/>
        <v>1</v>
      </c>
      <c r="K821" s="7">
        <f t="shared" si="417"/>
        <v>1</v>
      </c>
      <c r="L821" s="7">
        <f t="shared" si="418"/>
        <v>1</v>
      </c>
      <c r="M821" s="7">
        <f t="shared" si="419"/>
        <v>1</v>
      </c>
      <c r="N821" s="7">
        <f t="shared" si="420"/>
        <v>0</v>
      </c>
      <c r="O821" s="7">
        <f t="shared" si="421"/>
        <v>0</v>
      </c>
      <c r="P821" s="7">
        <f t="shared" si="422"/>
        <v>0</v>
      </c>
      <c r="Q821" s="7" t="e">
        <f t="shared" si="423"/>
        <v>#N/A</v>
      </c>
      <c r="R821" s="7">
        <f t="shared" si="424"/>
        <v>-193</v>
      </c>
      <c r="S821" s="7" t="e">
        <f t="shared" si="433"/>
        <v>#N/A</v>
      </c>
      <c r="T821" s="7">
        <f t="shared" si="434"/>
        <v>193.6813408154037</v>
      </c>
      <c r="U821" s="7" t="e">
        <f t="shared" si="425"/>
        <v>#N/A</v>
      </c>
      <c r="V821" s="7" t="e">
        <f t="shared" si="441"/>
        <v>#N/A</v>
      </c>
      <c r="W821" s="7" t="e">
        <f t="shared" si="442"/>
        <v>#N/A</v>
      </c>
      <c r="X821" s="7" t="e">
        <f t="shared" si="426"/>
        <v>#N/A</v>
      </c>
      <c r="Y821" s="7" t="e">
        <f t="shared" si="427"/>
        <v>#N/A</v>
      </c>
      <c r="Z821" s="7" t="e">
        <f t="shared" si="428"/>
        <v>#N/A</v>
      </c>
      <c r="AA821" s="7" t="e">
        <f t="shared" si="429"/>
        <v>#N/A</v>
      </c>
      <c r="AB821" s="7">
        <f t="shared" si="430"/>
        <v>387.3626816308074</v>
      </c>
      <c r="AC821" s="7">
        <f t="shared" si="431"/>
        <v>1.0023433941122155</v>
      </c>
      <c r="AD821" s="7" t="e">
        <f t="shared" si="432"/>
        <v>#N/A</v>
      </c>
      <c r="AE821" s="7"/>
      <c r="AG821" s="7" t="e">
        <f t="shared" si="435"/>
        <v>#N/A</v>
      </c>
      <c r="AH821" s="7">
        <f t="shared" si="436"/>
        <v>193.6813408154037</v>
      </c>
      <c r="AI821" s="7" t="e">
        <f t="shared" si="437"/>
        <v>#N/A</v>
      </c>
      <c r="AJ821" s="7">
        <f t="shared" si="438"/>
        <v>193.6813408154037</v>
      </c>
      <c r="AK821" s="7" t="e">
        <v>#N/A</v>
      </c>
      <c r="AL821" s="7">
        <v>192.86163266764868</v>
      </c>
      <c r="AN821" s="7" t="e">
        <f t="shared" si="439"/>
        <v>#N/A</v>
      </c>
      <c r="AO821" s="7" t="e">
        <f t="shared" si="440"/>
        <v>#N/A</v>
      </c>
      <c r="AP821" s="10" t="e">
        <v>#N/A</v>
      </c>
      <c r="AQ821" s="10" t="e">
        <v>#N/A</v>
      </c>
    </row>
    <row r="822" spans="1:43" s="10" customFormat="1" outlineLevel="1">
      <c r="A822" s="95">
        <v>-192</v>
      </c>
      <c r="B822" s="8">
        <f t="shared" si="408"/>
        <v>5091169.601816426</v>
      </c>
      <c r="C822" s="9">
        <f t="shared" si="409"/>
        <v>39054.810194741935</v>
      </c>
      <c r="D822" s="9">
        <f t="shared" si="410"/>
        <v>193.74962559887288</v>
      </c>
      <c r="E822" s="9">
        <f t="shared" si="411"/>
        <v>196.7217578429964</v>
      </c>
      <c r="F822" s="6">
        <f t="shared" si="412"/>
        <v>0</v>
      </c>
      <c r="G822" s="7">
        <f t="shared" si="413"/>
        <v>0</v>
      </c>
      <c r="H822" s="7">
        <f t="shared" si="414"/>
        <v>1</v>
      </c>
      <c r="I822" s="7">
        <f t="shared" si="415"/>
        <v>0</v>
      </c>
      <c r="J822" s="7">
        <f t="shared" si="416"/>
        <v>1</v>
      </c>
      <c r="K822" s="7">
        <f t="shared" si="417"/>
        <v>1</v>
      </c>
      <c r="L822" s="7">
        <f t="shared" si="418"/>
        <v>1</v>
      </c>
      <c r="M822" s="7">
        <f t="shared" si="419"/>
        <v>1</v>
      </c>
      <c r="N822" s="7">
        <f t="shared" si="420"/>
        <v>0</v>
      </c>
      <c r="O822" s="7">
        <f t="shared" si="421"/>
        <v>0</v>
      </c>
      <c r="P822" s="7">
        <f t="shared" si="422"/>
        <v>0</v>
      </c>
      <c r="Q822" s="7" t="e">
        <f t="shared" si="423"/>
        <v>#N/A</v>
      </c>
      <c r="R822" s="7">
        <f t="shared" si="424"/>
        <v>-192</v>
      </c>
      <c r="S822" s="7" t="e">
        <f t="shared" si="433"/>
        <v>#N/A</v>
      </c>
      <c r="T822" s="7">
        <f t="shared" si="434"/>
        <v>193.74962559887288</v>
      </c>
      <c r="U822" s="7" t="e">
        <f t="shared" si="425"/>
        <v>#N/A</v>
      </c>
      <c r="V822" s="7" t="e">
        <f t="shared" si="441"/>
        <v>#N/A</v>
      </c>
      <c r="W822" s="7" t="e">
        <f t="shared" si="442"/>
        <v>#N/A</v>
      </c>
      <c r="X822" s="7" t="e">
        <f t="shared" si="426"/>
        <v>#N/A</v>
      </c>
      <c r="Y822" s="7" t="e">
        <f t="shared" si="427"/>
        <v>#N/A</v>
      </c>
      <c r="Z822" s="7" t="e">
        <f t="shared" si="428"/>
        <v>#N/A</v>
      </c>
      <c r="AA822" s="7" t="e">
        <f t="shared" si="429"/>
        <v>#N/A</v>
      </c>
      <c r="AB822" s="7">
        <f t="shared" si="430"/>
        <v>387.49925119774576</v>
      </c>
      <c r="AC822" s="7">
        <f t="shared" si="431"/>
        <v>1.0023286944178706</v>
      </c>
      <c r="AD822" s="7" t="e">
        <f t="shared" si="432"/>
        <v>#N/A</v>
      </c>
      <c r="AE822" s="7"/>
      <c r="AG822" s="7" t="e">
        <f t="shared" si="435"/>
        <v>#N/A</v>
      </c>
      <c r="AH822" s="7">
        <f t="shared" si="436"/>
        <v>193.74962559887288</v>
      </c>
      <c r="AI822" s="7" t="e">
        <f t="shared" si="437"/>
        <v>#N/A</v>
      </c>
      <c r="AJ822" s="7">
        <f t="shared" si="438"/>
        <v>193.74962559887288</v>
      </c>
      <c r="AK822" s="7" t="e">
        <v>#N/A</v>
      </c>
      <c r="AL822" s="7">
        <v>192.94042808733855</v>
      </c>
      <c r="AN822" s="7" t="e">
        <f t="shared" si="439"/>
        <v>#N/A</v>
      </c>
      <c r="AO822" s="7" t="e">
        <f t="shared" si="440"/>
        <v>#N/A</v>
      </c>
      <c r="AP822" s="10" t="e">
        <v>#N/A</v>
      </c>
      <c r="AQ822" s="10" t="e">
        <v>#N/A</v>
      </c>
    </row>
    <row r="823" spans="1:43" s="10" customFormat="1" outlineLevel="1">
      <c r="A823" s="95">
        <v>-191</v>
      </c>
      <c r="B823" s="8">
        <f t="shared" si="408"/>
        <v>5129531.205247879</v>
      </c>
      <c r="C823" s="9">
        <f t="shared" si="409"/>
        <v>39371.268127194242</v>
      </c>
      <c r="D823" s="9">
        <f t="shared" si="410"/>
        <v>193.81769811701639</v>
      </c>
      <c r="E823" s="9">
        <f t="shared" si="411"/>
        <v>196.73707192114767</v>
      </c>
      <c r="F823" s="6">
        <f t="shared" si="412"/>
        <v>0</v>
      </c>
      <c r="G823" s="7">
        <f t="shared" si="413"/>
        <v>0</v>
      </c>
      <c r="H823" s="7">
        <f t="shared" si="414"/>
        <v>1</v>
      </c>
      <c r="I823" s="7">
        <f t="shared" si="415"/>
        <v>0</v>
      </c>
      <c r="J823" s="7">
        <f t="shared" si="416"/>
        <v>1</v>
      </c>
      <c r="K823" s="7">
        <f t="shared" si="417"/>
        <v>1</v>
      </c>
      <c r="L823" s="7">
        <f t="shared" si="418"/>
        <v>1</v>
      </c>
      <c r="M823" s="7">
        <f t="shared" si="419"/>
        <v>1</v>
      </c>
      <c r="N823" s="7">
        <f t="shared" si="420"/>
        <v>0</v>
      </c>
      <c r="O823" s="7">
        <f t="shared" si="421"/>
        <v>0</v>
      </c>
      <c r="P823" s="7">
        <f t="shared" si="422"/>
        <v>0</v>
      </c>
      <c r="Q823" s="7" t="e">
        <f t="shared" si="423"/>
        <v>#N/A</v>
      </c>
      <c r="R823" s="7">
        <f t="shared" si="424"/>
        <v>-191</v>
      </c>
      <c r="S823" s="7" t="e">
        <f t="shared" si="433"/>
        <v>#N/A</v>
      </c>
      <c r="T823" s="7">
        <f t="shared" si="434"/>
        <v>193.81769811701639</v>
      </c>
      <c r="U823" s="7" t="e">
        <f t="shared" si="425"/>
        <v>#N/A</v>
      </c>
      <c r="V823" s="7" t="e">
        <f t="shared" si="441"/>
        <v>#N/A</v>
      </c>
      <c r="W823" s="7" t="e">
        <f t="shared" si="442"/>
        <v>#N/A</v>
      </c>
      <c r="X823" s="7" t="e">
        <f t="shared" si="426"/>
        <v>#N/A</v>
      </c>
      <c r="Y823" s="7" t="e">
        <f t="shared" si="427"/>
        <v>#N/A</v>
      </c>
      <c r="Z823" s="7" t="e">
        <f t="shared" si="428"/>
        <v>#N/A</v>
      </c>
      <c r="AA823" s="7" t="e">
        <f t="shared" si="429"/>
        <v>#N/A</v>
      </c>
      <c r="AB823" s="7">
        <f t="shared" si="430"/>
        <v>387.63539623403278</v>
      </c>
      <c r="AC823" s="7">
        <f t="shared" si="431"/>
        <v>1.0023142559728453</v>
      </c>
      <c r="AD823" s="7" t="e">
        <f t="shared" si="432"/>
        <v>#N/A</v>
      </c>
      <c r="AE823" s="7"/>
      <c r="AG823" s="7" t="e">
        <f t="shared" si="435"/>
        <v>#N/A</v>
      </c>
      <c r="AH823" s="7">
        <f t="shared" si="436"/>
        <v>193.81769811701639</v>
      </c>
      <c r="AI823" s="7" t="e">
        <f t="shared" si="437"/>
        <v>#N/A</v>
      </c>
      <c r="AJ823" s="7">
        <f t="shared" si="438"/>
        <v>193.81769811701639</v>
      </c>
      <c r="AK823" s="7" t="e">
        <v>#N/A</v>
      </c>
      <c r="AL823" s="7">
        <v>193.01907779168687</v>
      </c>
      <c r="AN823" s="7" t="e">
        <f t="shared" si="439"/>
        <v>#N/A</v>
      </c>
      <c r="AO823" s="7" t="e">
        <f t="shared" si="440"/>
        <v>#N/A</v>
      </c>
      <c r="AP823" s="10" t="e">
        <v>#N/A</v>
      </c>
      <c r="AQ823" s="10" t="e">
        <v>#N/A</v>
      </c>
    </row>
    <row r="824" spans="1:43" s="10" customFormat="1" outlineLevel="1">
      <c r="A824" s="95">
        <v>-190</v>
      </c>
      <c r="B824" s="8">
        <f t="shared" si="408"/>
        <v>5168085.0628103893</v>
      </c>
      <c r="C824" s="9">
        <f t="shared" si="409"/>
        <v>39689.439009420908</v>
      </c>
      <c r="D824" s="9">
        <f t="shared" si="410"/>
        <v>193.88556550278315</v>
      </c>
      <c r="E824" s="9">
        <f t="shared" si="411"/>
        <v>196.75255605774254</v>
      </c>
      <c r="F824" s="6">
        <f t="shared" si="412"/>
        <v>0</v>
      </c>
      <c r="G824" s="7">
        <f t="shared" si="413"/>
        <v>0</v>
      </c>
      <c r="H824" s="7">
        <f t="shared" si="414"/>
        <v>1</v>
      </c>
      <c r="I824" s="7">
        <f t="shared" si="415"/>
        <v>0</v>
      </c>
      <c r="J824" s="7">
        <f t="shared" si="416"/>
        <v>1</v>
      </c>
      <c r="K824" s="7">
        <f t="shared" si="417"/>
        <v>1</v>
      </c>
      <c r="L824" s="7">
        <f t="shared" si="418"/>
        <v>1</v>
      </c>
      <c r="M824" s="7">
        <f t="shared" si="419"/>
        <v>1</v>
      </c>
      <c r="N824" s="7">
        <f t="shared" si="420"/>
        <v>0</v>
      </c>
      <c r="O824" s="7">
        <f t="shared" si="421"/>
        <v>0</v>
      </c>
      <c r="P824" s="7">
        <f t="shared" si="422"/>
        <v>0</v>
      </c>
      <c r="Q824" s="7" t="e">
        <f t="shared" si="423"/>
        <v>#N/A</v>
      </c>
      <c r="R824" s="7">
        <f t="shared" si="424"/>
        <v>-190</v>
      </c>
      <c r="S824" s="7" t="e">
        <f t="shared" si="433"/>
        <v>#N/A</v>
      </c>
      <c r="T824" s="7">
        <f t="shared" si="434"/>
        <v>193.88556550278315</v>
      </c>
      <c r="U824" s="7" t="e">
        <f t="shared" si="425"/>
        <v>#N/A</v>
      </c>
      <c r="V824" s="7" t="e">
        <f t="shared" si="441"/>
        <v>#N/A</v>
      </c>
      <c r="W824" s="7" t="e">
        <f t="shared" si="442"/>
        <v>#N/A</v>
      </c>
      <c r="X824" s="7" t="e">
        <f t="shared" si="426"/>
        <v>#N/A</v>
      </c>
      <c r="Y824" s="7" t="e">
        <f t="shared" si="427"/>
        <v>#N/A</v>
      </c>
      <c r="Z824" s="7" t="e">
        <f t="shared" si="428"/>
        <v>#N/A</v>
      </c>
      <c r="AA824" s="7" t="e">
        <f t="shared" si="429"/>
        <v>#N/A</v>
      </c>
      <c r="AB824" s="7">
        <f t="shared" si="430"/>
        <v>387.7711310055663</v>
      </c>
      <c r="AC824" s="7">
        <f t="shared" si="431"/>
        <v>1.0023003452313155</v>
      </c>
      <c r="AD824" s="7" t="e">
        <f t="shared" si="432"/>
        <v>#N/A</v>
      </c>
      <c r="AE824" s="7"/>
      <c r="AG824" s="7" t="e">
        <f t="shared" si="435"/>
        <v>#N/A</v>
      </c>
      <c r="AH824" s="7">
        <f t="shared" si="436"/>
        <v>193.88556550278315</v>
      </c>
      <c r="AI824" s="7" t="e">
        <f t="shared" si="437"/>
        <v>#N/A</v>
      </c>
      <c r="AJ824" s="7">
        <f t="shared" si="438"/>
        <v>193.88556550278315</v>
      </c>
      <c r="AK824" s="7" t="e">
        <v>#N/A</v>
      </c>
      <c r="AL824" s="7">
        <v>193.09758610328123</v>
      </c>
      <c r="AN824" s="7" t="e">
        <f t="shared" si="439"/>
        <v>#N/A</v>
      </c>
      <c r="AO824" s="7" t="e">
        <f t="shared" si="440"/>
        <v>#N/A</v>
      </c>
      <c r="AP824" s="10" t="e">
        <v>#N/A</v>
      </c>
      <c r="AQ824" s="10" t="e">
        <v>#N/A</v>
      </c>
    </row>
    <row r="825" spans="1:43" s="10" customFormat="1" outlineLevel="1">
      <c r="A825" s="95">
        <v>-189</v>
      </c>
      <c r="B825" s="8">
        <f t="shared" si="408"/>
        <v>5206833.1360995118</v>
      </c>
      <c r="C825" s="9">
        <f t="shared" si="409"/>
        <v>40009.327470998294</v>
      </c>
      <c r="D825" s="9">
        <f t="shared" si="410"/>
        <v>193.95322299556287</v>
      </c>
      <c r="E825" s="9">
        <f t="shared" si="411"/>
        <v>196.76820767613791</v>
      </c>
      <c r="F825" s="6">
        <f t="shared" si="412"/>
        <v>0</v>
      </c>
      <c r="G825" s="7">
        <f t="shared" si="413"/>
        <v>0</v>
      </c>
      <c r="H825" s="7">
        <f t="shared" si="414"/>
        <v>1</v>
      </c>
      <c r="I825" s="7">
        <f t="shared" si="415"/>
        <v>0</v>
      </c>
      <c r="J825" s="7">
        <f t="shared" si="416"/>
        <v>1</v>
      </c>
      <c r="K825" s="7">
        <f t="shared" si="417"/>
        <v>1</v>
      </c>
      <c r="L825" s="7">
        <f t="shared" si="418"/>
        <v>1</v>
      </c>
      <c r="M825" s="7">
        <f t="shared" si="419"/>
        <v>1</v>
      </c>
      <c r="N825" s="7">
        <f t="shared" si="420"/>
        <v>0</v>
      </c>
      <c r="O825" s="7">
        <f t="shared" si="421"/>
        <v>0</v>
      </c>
      <c r="P825" s="7">
        <f t="shared" si="422"/>
        <v>0</v>
      </c>
      <c r="Q825" s="7" t="e">
        <f t="shared" si="423"/>
        <v>#N/A</v>
      </c>
      <c r="R825" s="7">
        <f t="shared" si="424"/>
        <v>-189</v>
      </c>
      <c r="S825" s="7" t="e">
        <f t="shared" si="433"/>
        <v>#N/A</v>
      </c>
      <c r="T825" s="7">
        <f t="shared" si="434"/>
        <v>193.95322299556287</v>
      </c>
      <c r="U825" s="7" t="e">
        <f t="shared" si="425"/>
        <v>#N/A</v>
      </c>
      <c r="V825" s="7" t="e">
        <f t="shared" si="441"/>
        <v>#N/A</v>
      </c>
      <c r="W825" s="7" t="e">
        <f t="shared" si="442"/>
        <v>#N/A</v>
      </c>
      <c r="X825" s="7" t="e">
        <f t="shared" si="426"/>
        <v>#N/A</v>
      </c>
      <c r="Y825" s="7" t="e">
        <f t="shared" si="427"/>
        <v>#N/A</v>
      </c>
      <c r="Z825" s="7" t="e">
        <f t="shared" si="428"/>
        <v>#N/A</v>
      </c>
      <c r="AA825" s="7">
        <f t="shared" si="429"/>
        <v>141.31058285412303</v>
      </c>
      <c r="AB825" s="7">
        <f t="shared" si="430"/>
        <v>387.90644599112574</v>
      </c>
      <c r="AC825" s="7">
        <f t="shared" si="431"/>
        <v>1.0022861549124766</v>
      </c>
      <c r="AD825" s="7" t="e">
        <f t="shared" si="432"/>
        <v>#N/A</v>
      </c>
      <c r="AE825" s="7"/>
      <c r="AG825" s="7" t="e">
        <f t="shared" si="435"/>
        <v>#N/A</v>
      </c>
      <c r="AH825" s="7">
        <f t="shared" si="436"/>
        <v>193.95322299556287</v>
      </c>
      <c r="AI825" s="7" t="e">
        <f t="shared" si="437"/>
        <v>#N/A</v>
      </c>
      <c r="AJ825" s="7">
        <f t="shared" si="438"/>
        <v>193.95322299556287</v>
      </c>
      <c r="AK825" s="7" t="e">
        <v>#N/A</v>
      </c>
      <c r="AL825" s="7">
        <v>193.17595734794551</v>
      </c>
      <c r="AN825" s="7" t="e">
        <f t="shared" si="439"/>
        <v>#N/A</v>
      </c>
      <c r="AO825" s="7" t="e">
        <f t="shared" si="440"/>
        <v>#N/A</v>
      </c>
      <c r="AP825" s="10" t="e">
        <v>#N/A</v>
      </c>
      <c r="AQ825" s="10" t="e">
        <v>#N/A</v>
      </c>
    </row>
    <row r="826" spans="1:43" s="10" customFormat="1" outlineLevel="1">
      <c r="A826" s="95">
        <v>-188</v>
      </c>
      <c r="B826" s="8">
        <f t="shared" si="408"/>
        <v>5245772.9511879794</v>
      </c>
      <c r="C826" s="9">
        <f t="shared" si="409"/>
        <v>40330.938141502796</v>
      </c>
      <c r="D826" s="9">
        <f t="shared" si="410"/>
        <v>194.02067772742947</v>
      </c>
      <c r="E826" s="9">
        <f t="shared" si="411"/>
        <v>196.78402419969069</v>
      </c>
      <c r="F826" s="6">
        <f t="shared" si="412"/>
        <v>0</v>
      </c>
      <c r="G826" s="7">
        <f t="shared" si="413"/>
        <v>0</v>
      </c>
      <c r="H826" s="7">
        <f t="shared" si="414"/>
        <v>1</v>
      </c>
      <c r="I826" s="7">
        <f t="shared" si="415"/>
        <v>0</v>
      </c>
      <c r="J826" s="7">
        <f t="shared" si="416"/>
        <v>1</v>
      </c>
      <c r="K826" s="7">
        <f t="shared" si="417"/>
        <v>1</v>
      </c>
      <c r="L826" s="7">
        <f t="shared" si="418"/>
        <v>1</v>
      </c>
      <c r="M826" s="7">
        <f t="shared" si="419"/>
        <v>1</v>
      </c>
      <c r="N826" s="7">
        <f t="shared" si="420"/>
        <v>0</v>
      </c>
      <c r="O826" s="7">
        <f t="shared" si="421"/>
        <v>0</v>
      </c>
      <c r="P826" s="7">
        <f t="shared" si="422"/>
        <v>0</v>
      </c>
      <c r="Q826" s="7" t="e">
        <f t="shared" si="423"/>
        <v>#N/A</v>
      </c>
      <c r="R826" s="7">
        <f t="shared" si="424"/>
        <v>-188</v>
      </c>
      <c r="S826" s="7" t="e">
        <f t="shared" si="433"/>
        <v>#N/A</v>
      </c>
      <c r="T826" s="7">
        <f t="shared" si="434"/>
        <v>194.02067772742947</v>
      </c>
      <c r="U826" s="7" t="e">
        <f t="shared" si="425"/>
        <v>#N/A</v>
      </c>
      <c r="V826" s="7" t="e">
        <f t="shared" si="441"/>
        <v>#N/A</v>
      </c>
      <c r="W826" s="7" t="e">
        <f t="shared" si="442"/>
        <v>#N/A</v>
      </c>
      <c r="X826" s="7" t="e">
        <f t="shared" si="426"/>
        <v>#N/A</v>
      </c>
      <c r="Y826" s="7" t="e">
        <f t="shared" si="427"/>
        <v>#N/A</v>
      </c>
      <c r="Z826" s="7" t="e">
        <f t="shared" si="428"/>
        <v>#N/A</v>
      </c>
      <c r="AA826" s="7" t="e">
        <f t="shared" si="429"/>
        <v>#N/A</v>
      </c>
      <c r="AB826" s="7">
        <f t="shared" si="430"/>
        <v>388.04135545485894</v>
      </c>
      <c r="AC826" s="7">
        <f t="shared" si="431"/>
        <v>1.0022724883240064</v>
      </c>
      <c r="AD826" s="7" t="e">
        <f t="shared" si="432"/>
        <v>#N/A</v>
      </c>
      <c r="AE826" s="7"/>
      <c r="AG826" s="7" t="e">
        <f t="shared" si="435"/>
        <v>#N/A</v>
      </c>
      <c r="AH826" s="7">
        <f t="shared" si="436"/>
        <v>194.02067772742947</v>
      </c>
      <c r="AI826" s="7" t="e">
        <f t="shared" si="437"/>
        <v>#N/A</v>
      </c>
      <c r="AJ826" s="7">
        <f t="shared" si="438"/>
        <v>194.02067772742947</v>
      </c>
      <c r="AK826" s="7" t="e">
        <v>#N/A</v>
      </c>
      <c r="AL826" s="7">
        <v>193.25418930176602</v>
      </c>
      <c r="AN826" s="7" t="e">
        <f t="shared" si="439"/>
        <v>#N/A</v>
      </c>
      <c r="AO826" s="7" t="e">
        <f t="shared" si="440"/>
        <v>#N/A</v>
      </c>
      <c r="AP826" s="10" t="e">
        <v>#N/A</v>
      </c>
      <c r="AQ826" s="10" t="e">
        <v>#N/A</v>
      </c>
    </row>
    <row r="827" spans="1:43" s="10" customFormat="1" outlineLevel="1">
      <c r="A827" s="95">
        <v>-187</v>
      </c>
      <c r="B827" s="8">
        <f t="shared" si="408"/>
        <v>5284907.9585440047</v>
      </c>
      <c r="C827" s="9">
        <f t="shared" si="409"/>
        <v>40654.286269991397</v>
      </c>
      <c r="D827" s="9">
        <f t="shared" si="410"/>
        <v>194.08793286652497</v>
      </c>
      <c r="E827" s="9">
        <f t="shared" si="411"/>
        <v>196.80000305175781</v>
      </c>
      <c r="F827" s="6">
        <f t="shared" si="412"/>
        <v>0</v>
      </c>
      <c r="G827" s="7">
        <f t="shared" si="413"/>
        <v>0</v>
      </c>
      <c r="H827" s="7">
        <f t="shared" si="414"/>
        <v>1</v>
      </c>
      <c r="I827" s="7">
        <f t="shared" si="415"/>
        <v>0</v>
      </c>
      <c r="J827" s="7">
        <f t="shared" si="416"/>
        <v>1</v>
      </c>
      <c r="K827" s="7">
        <f t="shared" si="417"/>
        <v>1</v>
      </c>
      <c r="L827" s="7">
        <f t="shared" si="418"/>
        <v>1</v>
      </c>
      <c r="M827" s="7">
        <f t="shared" si="419"/>
        <v>1</v>
      </c>
      <c r="N827" s="7">
        <f t="shared" si="420"/>
        <v>0</v>
      </c>
      <c r="O827" s="7">
        <f t="shared" si="421"/>
        <v>0</v>
      </c>
      <c r="P827" s="7">
        <f t="shared" si="422"/>
        <v>0</v>
      </c>
      <c r="Q827" s="7" t="e">
        <f t="shared" si="423"/>
        <v>#N/A</v>
      </c>
      <c r="R827" s="7">
        <f t="shared" si="424"/>
        <v>-187</v>
      </c>
      <c r="S827" s="7" t="e">
        <f t="shared" si="433"/>
        <v>#N/A</v>
      </c>
      <c r="T827" s="7">
        <f t="shared" si="434"/>
        <v>194.08793286652497</v>
      </c>
      <c r="U827" s="7" t="e">
        <f t="shared" si="425"/>
        <v>#N/A</v>
      </c>
      <c r="V827" s="7" t="e">
        <f t="shared" si="441"/>
        <v>#N/A</v>
      </c>
      <c r="W827" s="7" t="e">
        <f t="shared" si="442"/>
        <v>#N/A</v>
      </c>
      <c r="X827" s="7" t="e">
        <f t="shared" si="426"/>
        <v>#N/A</v>
      </c>
      <c r="Y827" s="7" t="e">
        <f t="shared" si="427"/>
        <v>#N/A</v>
      </c>
      <c r="Z827" s="7" t="e">
        <f t="shared" si="428"/>
        <v>#N/A</v>
      </c>
      <c r="AA827" s="7" t="e">
        <f t="shared" si="429"/>
        <v>#N/A</v>
      </c>
      <c r="AB827" s="7">
        <f t="shared" si="430"/>
        <v>388.17586573304993</v>
      </c>
      <c r="AC827" s="7">
        <f t="shared" si="431"/>
        <v>1.0022590751570943</v>
      </c>
      <c r="AD827" s="7" t="e">
        <f t="shared" si="432"/>
        <v>#N/A</v>
      </c>
      <c r="AE827" s="7"/>
      <c r="AG827" s="7" t="e">
        <f t="shared" si="435"/>
        <v>#N/A</v>
      </c>
      <c r="AH827" s="7">
        <f t="shared" si="436"/>
        <v>194.08793286652497</v>
      </c>
      <c r="AI827" s="7" t="e">
        <f t="shared" si="437"/>
        <v>#N/A</v>
      </c>
      <c r="AJ827" s="7">
        <f t="shared" si="438"/>
        <v>194.08793286652497</v>
      </c>
      <c r="AK827" s="7" t="e">
        <v>#N/A</v>
      </c>
      <c r="AL827" s="7">
        <v>193.33228628977594</v>
      </c>
      <c r="AN827" s="7" t="e">
        <f t="shared" si="439"/>
        <v>#N/A</v>
      </c>
      <c r="AO827" s="7" t="e">
        <f t="shared" si="440"/>
        <v>#N/A</v>
      </c>
      <c r="AP827" s="10" t="e">
        <v>#N/A</v>
      </c>
      <c r="AQ827" s="10" t="e">
        <v>#N/A</v>
      </c>
    </row>
    <row r="828" spans="1:43" s="10" customFormat="1" outlineLevel="1">
      <c r="A828" s="95">
        <v>-186</v>
      </c>
      <c r="B828" s="8">
        <f t="shared" si="408"/>
        <v>5324235.6537437439</v>
      </c>
      <c r="C828" s="9">
        <f t="shared" si="409"/>
        <v>40979.35530660415</v>
      </c>
      <c r="D828" s="9">
        <f t="shared" si="410"/>
        <v>194.15499158099124</v>
      </c>
      <c r="E828" s="9">
        <f t="shared" si="411"/>
        <v>196.81614165569619</v>
      </c>
      <c r="F828" s="6">
        <f t="shared" si="412"/>
        <v>0</v>
      </c>
      <c r="G828" s="7">
        <f t="shared" si="413"/>
        <v>0</v>
      </c>
      <c r="H828" s="7">
        <f t="shared" si="414"/>
        <v>1</v>
      </c>
      <c r="I828" s="7">
        <f t="shared" si="415"/>
        <v>0</v>
      </c>
      <c r="J828" s="7">
        <f t="shared" si="416"/>
        <v>1</v>
      </c>
      <c r="K828" s="7">
        <f t="shared" si="417"/>
        <v>1</v>
      </c>
      <c r="L828" s="7">
        <f t="shared" si="418"/>
        <v>1</v>
      </c>
      <c r="M828" s="7">
        <f t="shared" si="419"/>
        <v>1</v>
      </c>
      <c r="N828" s="7">
        <f t="shared" si="420"/>
        <v>0</v>
      </c>
      <c r="O828" s="7">
        <f t="shared" si="421"/>
        <v>0</v>
      </c>
      <c r="P828" s="7">
        <f t="shared" si="422"/>
        <v>0</v>
      </c>
      <c r="Q828" s="7" t="e">
        <f t="shared" si="423"/>
        <v>#N/A</v>
      </c>
      <c r="R828" s="7">
        <f t="shared" si="424"/>
        <v>-186</v>
      </c>
      <c r="S828" s="7" t="e">
        <f t="shared" si="433"/>
        <v>#N/A</v>
      </c>
      <c r="T828" s="7">
        <f t="shared" si="434"/>
        <v>194.15499158099124</v>
      </c>
      <c r="U828" s="7" t="e">
        <f t="shared" si="425"/>
        <v>#N/A</v>
      </c>
      <c r="V828" s="7" t="e">
        <f t="shared" si="441"/>
        <v>#N/A</v>
      </c>
      <c r="W828" s="7" t="e">
        <f t="shared" si="442"/>
        <v>#N/A</v>
      </c>
      <c r="X828" s="7" t="e">
        <f t="shared" si="426"/>
        <v>#N/A</v>
      </c>
      <c r="Y828" s="7" t="e">
        <f t="shared" si="427"/>
        <v>#N/A</v>
      </c>
      <c r="Z828" s="7" t="e">
        <f t="shared" si="428"/>
        <v>#N/A</v>
      </c>
      <c r="AA828" s="7" t="e">
        <f t="shared" si="429"/>
        <v>#N/A</v>
      </c>
      <c r="AB828" s="7">
        <f t="shared" si="430"/>
        <v>388.30998316198247</v>
      </c>
      <c r="AC828" s="7">
        <f t="shared" si="431"/>
        <v>1.0022459135291442</v>
      </c>
      <c r="AD828" s="7" t="e">
        <f t="shared" si="432"/>
        <v>#N/A</v>
      </c>
      <c r="AE828" s="7"/>
      <c r="AG828" s="7" t="e">
        <f t="shared" si="435"/>
        <v>#N/A</v>
      </c>
      <c r="AH828" s="7">
        <f t="shared" si="436"/>
        <v>194.15499158099124</v>
      </c>
      <c r="AI828" s="7" t="e">
        <f t="shared" si="437"/>
        <v>#N/A</v>
      </c>
      <c r="AJ828" s="7">
        <f t="shared" si="438"/>
        <v>194.15499158099124</v>
      </c>
      <c r="AK828" s="7" t="e">
        <v>#N/A</v>
      </c>
      <c r="AL828" s="7">
        <v>193.41025264009758</v>
      </c>
      <c r="AN828" s="7" t="e">
        <f t="shared" si="439"/>
        <v>#N/A</v>
      </c>
      <c r="AO828" s="7" t="e">
        <f t="shared" si="440"/>
        <v>#N/A</v>
      </c>
      <c r="AP828" s="10" t="e">
        <v>#N/A</v>
      </c>
      <c r="AQ828" s="10" t="e">
        <v>#N/A</v>
      </c>
    </row>
    <row r="829" spans="1:43" s="10" customFormat="1" outlineLevel="1">
      <c r="A829" s="95">
        <v>-185</v>
      </c>
      <c r="B829" s="8">
        <f t="shared" si="408"/>
        <v>5363758.0062511778</v>
      </c>
      <c r="C829" s="9">
        <f t="shared" si="409"/>
        <v>41306.160441032065</v>
      </c>
      <c r="D829" s="9">
        <f t="shared" si="410"/>
        <v>194.22186100795244</v>
      </c>
      <c r="E829" s="9">
        <f t="shared" si="411"/>
        <v>196.83243743486273</v>
      </c>
      <c r="F829" s="6">
        <f t="shared" si="412"/>
        <v>0</v>
      </c>
      <c r="G829" s="7">
        <f t="shared" si="413"/>
        <v>0</v>
      </c>
      <c r="H829" s="7">
        <f t="shared" si="414"/>
        <v>1</v>
      </c>
      <c r="I829" s="7">
        <f t="shared" si="415"/>
        <v>0</v>
      </c>
      <c r="J829" s="7">
        <f t="shared" si="416"/>
        <v>1</v>
      </c>
      <c r="K829" s="7">
        <f t="shared" si="417"/>
        <v>1</v>
      </c>
      <c r="L829" s="7">
        <f t="shared" si="418"/>
        <v>1</v>
      </c>
      <c r="M829" s="7">
        <f t="shared" si="419"/>
        <v>1</v>
      </c>
      <c r="N829" s="7">
        <f t="shared" si="420"/>
        <v>0</v>
      </c>
      <c r="O829" s="7">
        <f t="shared" si="421"/>
        <v>0</v>
      </c>
      <c r="P829" s="7">
        <f t="shared" si="422"/>
        <v>0</v>
      </c>
      <c r="Q829" s="7" t="e">
        <f t="shared" si="423"/>
        <v>#N/A</v>
      </c>
      <c r="R829" s="7">
        <f t="shared" si="424"/>
        <v>-185</v>
      </c>
      <c r="S829" s="7" t="e">
        <f t="shared" si="433"/>
        <v>#N/A</v>
      </c>
      <c r="T829" s="7">
        <f t="shared" si="434"/>
        <v>194.22186100795244</v>
      </c>
      <c r="U829" s="7" t="e">
        <f t="shared" si="425"/>
        <v>#N/A</v>
      </c>
      <c r="V829" s="7" t="e">
        <f t="shared" si="441"/>
        <v>#N/A</v>
      </c>
      <c r="W829" s="7" t="e">
        <f t="shared" si="442"/>
        <v>#N/A</v>
      </c>
      <c r="X829" s="7" t="e">
        <f t="shared" si="426"/>
        <v>#N/A</v>
      </c>
      <c r="Y829" s="7" t="e">
        <f t="shared" si="427"/>
        <v>#N/A</v>
      </c>
      <c r="Z829" s="7" t="e">
        <f t="shared" si="428"/>
        <v>#N/A</v>
      </c>
      <c r="AA829" s="7" t="e">
        <f t="shared" si="429"/>
        <v>#N/A</v>
      </c>
      <c r="AB829" s="7">
        <f t="shared" si="430"/>
        <v>388.44372201590488</v>
      </c>
      <c r="AC829" s="7">
        <f t="shared" si="431"/>
        <v>1.002233266391672</v>
      </c>
      <c r="AD829" s="7" t="e">
        <f t="shared" si="432"/>
        <v>#N/A</v>
      </c>
      <c r="AE829" s="7"/>
      <c r="AG829" s="7" t="e">
        <f t="shared" si="435"/>
        <v>#N/A</v>
      </c>
      <c r="AH829" s="7">
        <f t="shared" si="436"/>
        <v>194.22186100795244</v>
      </c>
      <c r="AI829" s="7" t="e">
        <f t="shared" si="437"/>
        <v>#N/A</v>
      </c>
      <c r="AJ829" s="7">
        <f t="shared" si="438"/>
        <v>194.22186100795244</v>
      </c>
      <c r="AK829" s="7" t="e">
        <v>#N/A</v>
      </c>
      <c r="AL829" s="7">
        <v>193.48808612418361</v>
      </c>
      <c r="AN829" s="7" t="e">
        <f t="shared" si="439"/>
        <v>#N/A</v>
      </c>
      <c r="AO829" s="7" t="e">
        <f t="shared" si="440"/>
        <v>#N/A</v>
      </c>
      <c r="AP829" s="10" t="e">
        <v>#N/A</v>
      </c>
      <c r="AQ829" s="10" t="e">
        <v>#N/A</v>
      </c>
    </row>
    <row r="830" spans="1:43" s="10" customFormat="1" outlineLevel="1">
      <c r="A830" s="95">
        <v>-184</v>
      </c>
      <c r="B830" s="8">
        <f t="shared" si="408"/>
        <v>5403477.0147450911</v>
      </c>
      <c r="C830" s="9">
        <f t="shared" si="409"/>
        <v>41634.706302851519</v>
      </c>
      <c r="D830" s="9">
        <f t="shared" si="410"/>
        <v>194.28853637838125</v>
      </c>
      <c r="E830" s="9">
        <f t="shared" si="411"/>
        <v>196.84888781261435</v>
      </c>
      <c r="F830" s="6">
        <f t="shared" si="412"/>
        <v>0</v>
      </c>
      <c r="G830" s="7">
        <f t="shared" si="413"/>
        <v>0</v>
      </c>
      <c r="H830" s="7">
        <f t="shared" si="414"/>
        <v>1</v>
      </c>
      <c r="I830" s="7">
        <f t="shared" si="415"/>
        <v>0</v>
      </c>
      <c r="J830" s="7">
        <f t="shared" si="416"/>
        <v>1</v>
      </c>
      <c r="K830" s="7">
        <f t="shared" si="417"/>
        <v>1</v>
      </c>
      <c r="L830" s="7">
        <f t="shared" si="418"/>
        <v>1</v>
      </c>
      <c r="M830" s="7">
        <f t="shared" si="419"/>
        <v>1</v>
      </c>
      <c r="N830" s="7">
        <f t="shared" si="420"/>
        <v>0</v>
      </c>
      <c r="O830" s="7">
        <f t="shared" si="421"/>
        <v>0</v>
      </c>
      <c r="P830" s="7">
        <f t="shared" si="422"/>
        <v>0</v>
      </c>
      <c r="Q830" s="7" t="e">
        <f t="shared" si="423"/>
        <v>#N/A</v>
      </c>
      <c r="R830" s="7">
        <f t="shared" si="424"/>
        <v>-184</v>
      </c>
      <c r="S830" s="7" t="e">
        <f t="shared" si="433"/>
        <v>#N/A</v>
      </c>
      <c r="T830" s="7">
        <f t="shared" si="434"/>
        <v>194.28853637838125</v>
      </c>
      <c r="U830" s="7" t="e">
        <f t="shared" si="425"/>
        <v>#N/A</v>
      </c>
      <c r="V830" s="7" t="e">
        <f t="shared" si="441"/>
        <v>#N/A</v>
      </c>
      <c r="W830" s="7" t="e">
        <f t="shared" si="442"/>
        <v>#N/A</v>
      </c>
      <c r="X830" s="7" t="e">
        <f t="shared" si="426"/>
        <v>#N/A</v>
      </c>
      <c r="Y830" s="7" t="e">
        <f t="shared" si="427"/>
        <v>#N/A</v>
      </c>
      <c r="Z830" s="7" t="e">
        <f t="shared" si="428"/>
        <v>#N/A</v>
      </c>
      <c r="AA830" s="7" t="e">
        <f t="shared" si="429"/>
        <v>#N/A</v>
      </c>
      <c r="AB830" s="7">
        <f t="shared" si="430"/>
        <v>388.5770727567625</v>
      </c>
      <c r="AC830" s="7">
        <f t="shared" si="431"/>
        <v>1.0022203375614662</v>
      </c>
      <c r="AD830" s="7" t="e">
        <f t="shared" si="432"/>
        <v>#N/A</v>
      </c>
      <c r="AE830" s="7"/>
      <c r="AG830" s="7" t="e">
        <f t="shared" si="435"/>
        <v>#N/A</v>
      </c>
      <c r="AH830" s="7">
        <f t="shared" si="436"/>
        <v>194.28853637838125</v>
      </c>
      <c r="AI830" s="7" t="e">
        <f t="shared" si="437"/>
        <v>#N/A</v>
      </c>
      <c r="AJ830" s="7">
        <f t="shared" si="438"/>
        <v>194.28853637838125</v>
      </c>
      <c r="AK830" s="7" t="e">
        <v>#N/A</v>
      </c>
      <c r="AL830" s="7">
        <v>193.56578916205379</v>
      </c>
      <c r="AN830" s="7" t="e">
        <f t="shared" si="439"/>
        <v>#N/A</v>
      </c>
      <c r="AO830" s="7" t="e">
        <f t="shared" si="440"/>
        <v>#N/A</v>
      </c>
      <c r="AP830" s="10" t="e">
        <v>#N/A</v>
      </c>
      <c r="AQ830" s="10" t="e">
        <v>#N/A</v>
      </c>
    </row>
    <row r="831" spans="1:43" s="10" customFormat="1" outlineLevel="1">
      <c r="A831" s="95">
        <v>-183</v>
      </c>
      <c r="B831" s="8">
        <f t="shared" si="408"/>
        <v>5443390.1312234346</v>
      </c>
      <c r="C831" s="9">
        <f t="shared" si="409"/>
        <v>41964.99752163887</v>
      </c>
      <c r="D831" s="9">
        <f t="shared" si="410"/>
        <v>194.35502482859351</v>
      </c>
      <c r="E831" s="9">
        <f t="shared" si="411"/>
        <v>196.86545969472988</v>
      </c>
      <c r="F831" s="6">
        <f t="shared" si="412"/>
        <v>0</v>
      </c>
      <c r="G831" s="7">
        <f t="shared" si="413"/>
        <v>0</v>
      </c>
      <c r="H831" s="7">
        <f t="shared" si="414"/>
        <v>1</v>
      </c>
      <c r="I831" s="7">
        <f t="shared" si="415"/>
        <v>0</v>
      </c>
      <c r="J831" s="7">
        <f t="shared" si="416"/>
        <v>1</v>
      </c>
      <c r="K831" s="7">
        <f t="shared" si="417"/>
        <v>1</v>
      </c>
      <c r="L831" s="7">
        <f t="shared" si="418"/>
        <v>1</v>
      </c>
      <c r="M831" s="7">
        <f t="shared" si="419"/>
        <v>1</v>
      </c>
      <c r="N831" s="7">
        <f t="shared" si="420"/>
        <v>0</v>
      </c>
      <c r="O831" s="7">
        <f t="shared" si="421"/>
        <v>0</v>
      </c>
      <c r="P831" s="7">
        <f t="shared" si="422"/>
        <v>0</v>
      </c>
      <c r="Q831" s="7" t="e">
        <f t="shared" si="423"/>
        <v>#N/A</v>
      </c>
      <c r="R831" s="7">
        <f t="shared" si="424"/>
        <v>-183</v>
      </c>
      <c r="S831" s="7" t="e">
        <f t="shared" si="433"/>
        <v>#N/A</v>
      </c>
      <c r="T831" s="7">
        <f t="shared" si="434"/>
        <v>194.35502482859351</v>
      </c>
      <c r="U831" s="7" t="e">
        <f t="shared" si="425"/>
        <v>#N/A</v>
      </c>
      <c r="V831" s="7" t="e">
        <f t="shared" si="441"/>
        <v>#N/A</v>
      </c>
      <c r="W831" s="7" t="e">
        <f t="shared" si="442"/>
        <v>#N/A</v>
      </c>
      <c r="X831" s="7" t="e">
        <f t="shared" si="426"/>
        <v>#N/A</v>
      </c>
      <c r="Y831" s="7" t="e">
        <f t="shared" si="427"/>
        <v>#N/A</v>
      </c>
      <c r="Z831" s="7" t="e">
        <f t="shared" si="428"/>
        <v>#N/A</v>
      </c>
      <c r="AA831" s="7" t="e">
        <f t="shared" si="429"/>
        <v>#N/A</v>
      </c>
      <c r="AB831" s="7">
        <f t="shared" si="430"/>
        <v>388.71004965718703</v>
      </c>
      <c r="AC831" s="7">
        <f t="shared" si="431"/>
        <v>1.0022079195514413</v>
      </c>
      <c r="AD831" s="7" t="e">
        <f t="shared" si="432"/>
        <v>#N/A</v>
      </c>
      <c r="AE831" s="7"/>
      <c r="AG831" s="7" t="e">
        <f t="shared" si="435"/>
        <v>#N/A</v>
      </c>
      <c r="AH831" s="7">
        <f t="shared" si="436"/>
        <v>194.35502482859351</v>
      </c>
      <c r="AI831" s="7" t="e">
        <f t="shared" si="437"/>
        <v>#N/A</v>
      </c>
      <c r="AJ831" s="7">
        <f t="shared" si="438"/>
        <v>194.35502482859351</v>
      </c>
      <c r="AK831" s="7" t="e">
        <v>#N/A</v>
      </c>
      <c r="AL831" s="7">
        <v>193.64336989871578</v>
      </c>
      <c r="AN831" s="7" t="e">
        <f t="shared" si="439"/>
        <v>#N/A</v>
      </c>
      <c r="AO831" s="7" t="e">
        <f t="shared" si="440"/>
        <v>#N/A</v>
      </c>
      <c r="AP831" s="10" t="e">
        <v>#N/A</v>
      </c>
      <c r="AQ831" s="10" t="e">
        <v>#N/A</v>
      </c>
    </row>
    <row r="832" spans="1:43" s="10" customFormat="1" outlineLevel="1">
      <c r="A832" s="95">
        <v>-182</v>
      </c>
      <c r="B832" s="8">
        <f t="shared" si="408"/>
        <v>5483500.8799242759</v>
      </c>
      <c r="C832" s="9">
        <f t="shared" si="409"/>
        <v>42297.038726970502</v>
      </c>
      <c r="D832" s="9">
        <f t="shared" si="410"/>
        <v>194.4213295267312</v>
      </c>
      <c r="E832" s="9">
        <f t="shared" si="411"/>
        <v>196.88221153972242</v>
      </c>
      <c r="F832" s="6">
        <f t="shared" si="412"/>
        <v>0</v>
      </c>
      <c r="G832" s="7">
        <f t="shared" si="413"/>
        <v>0</v>
      </c>
      <c r="H832" s="7">
        <f t="shared" si="414"/>
        <v>1</v>
      </c>
      <c r="I832" s="7">
        <f t="shared" si="415"/>
        <v>0</v>
      </c>
      <c r="J832" s="7">
        <f t="shared" si="416"/>
        <v>1</v>
      </c>
      <c r="K832" s="7">
        <f t="shared" si="417"/>
        <v>1</v>
      </c>
      <c r="L832" s="7">
        <f t="shared" si="418"/>
        <v>1</v>
      </c>
      <c r="M832" s="7">
        <f t="shared" si="419"/>
        <v>1</v>
      </c>
      <c r="N832" s="7">
        <f t="shared" si="420"/>
        <v>0</v>
      </c>
      <c r="O832" s="7">
        <f t="shared" si="421"/>
        <v>0</v>
      </c>
      <c r="P832" s="7">
        <f t="shared" si="422"/>
        <v>0</v>
      </c>
      <c r="Q832" s="7" t="e">
        <f t="shared" si="423"/>
        <v>#N/A</v>
      </c>
      <c r="R832" s="7">
        <f t="shared" si="424"/>
        <v>-182</v>
      </c>
      <c r="S832" s="7" t="e">
        <f t="shared" si="433"/>
        <v>#N/A</v>
      </c>
      <c r="T832" s="7">
        <f t="shared" si="434"/>
        <v>194.4213295267312</v>
      </c>
      <c r="U832" s="7" t="e">
        <f t="shared" si="425"/>
        <v>#N/A</v>
      </c>
      <c r="V832" s="7" t="e">
        <f t="shared" si="441"/>
        <v>#N/A</v>
      </c>
      <c r="W832" s="7" t="e">
        <f t="shared" si="442"/>
        <v>#N/A</v>
      </c>
      <c r="X832" s="7" t="e">
        <f t="shared" si="426"/>
        <v>#N/A</v>
      </c>
      <c r="Y832" s="7" t="e">
        <f t="shared" si="427"/>
        <v>#N/A</v>
      </c>
      <c r="Z832" s="7" t="e">
        <f t="shared" si="428"/>
        <v>#N/A</v>
      </c>
      <c r="AA832" s="7" t="e">
        <f t="shared" si="429"/>
        <v>#N/A</v>
      </c>
      <c r="AB832" s="7">
        <f t="shared" si="430"/>
        <v>388.8426590534624</v>
      </c>
      <c r="AC832" s="7">
        <f t="shared" si="431"/>
        <v>1.0021957458476509</v>
      </c>
      <c r="AD832" s="7" t="e">
        <f t="shared" si="432"/>
        <v>#N/A</v>
      </c>
      <c r="AE832" s="7"/>
      <c r="AG832" s="7" t="e">
        <f t="shared" si="435"/>
        <v>#N/A</v>
      </c>
      <c r="AH832" s="7">
        <f t="shared" si="436"/>
        <v>194.4213295267312</v>
      </c>
      <c r="AI832" s="7" t="e">
        <f t="shared" si="437"/>
        <v>#N/A</v>
      </c>
      <c r="AJ832" s="7">
        <f t="shared" si="438"/>
        <v>194.4213295267312</v>
      </c>
      <c r="AK832" s="7" t="e">
        <v>#N/A</v>
      </c>
      <c r="AL832" s="7">
        <v>193.72082419386061</v>
      </c>
      <c r="AN832" s="7" t="e">
        <f t="shared" si="439"/>
        <v>#N/A</v>
      </c>
      <c r="AO832" s="7" t="e">
        <f t="shared" si="440"/>
        <v>#N/A</v>
      </c>
      <c r="AP832" s="10" t="e">
        <v>#N/A</v>
      </c>
      <c r="AQ832" s="10" t="e">
        <v>#N/A</v>
      </c>
    </row>
    <row r="833" spans="1:43" s="10" customFormat="1" outlineLevel="1">
      <c r="A833" s="95">
        <v>-181</v>
      </c>
      <c r="B833" s="8">
        <f t="shared" si="408"/>
        <v>5523806.6829588413</v>
      </c>
      <c r="C833" s="9">
        <f t="shared" si="409"/>
        <v>42630.834548422783</v>
      </c>
      <c r="D833" s="9">
        <f t="shared" si="410"/>
        <v>194.48745761301782</v>
      </c>
      <c r="E833" s="9">
        <f t="shared" si="411"/>
        <v>196.89911025337079</v>
      </c>
      <c r="F833" s="6">
        <f t="shared" si="412"/>
        <v>0</v>
      </c>
      <c r="G833" s="7">
        <f t="shared" si="413"/>
        <v>0</v>
      </c>
      <c r="H833" s="7">
        <f t="shared" si="414"/>
        <v>1</v>
      </c>
      <c r="I833" s="7">
        <f t="shared" si="415"/>
        <v>0</v>
      </c>
      <c r="J833" s="7">
        <f t="shared" si="416"/>
        <v>1</v>
      </c>
      <c r="K833" s="7">
        <f t="shared" si="417"/>
        <v>1</v>
      </c>
      <c r="L833" s="7">
        <f t="shared" si="418"/>
        <v>1</v>
      </c>
      <c r="M833" s="7">
        <f t="shared" si="419"/>
        <v>1</v>
      </c>
      <c r="N833" s="7">
        <f t="shared" si="420"/>
        <v>0</v>
      </c>
      <c r="O833" s="7">
        <f t="shared" si="421"/>
        <v>0</v>
      </c>
      <c r="P833" s="7">
        <f t="shared" si="422"/>
        <v>0</v>
      </c>
      <c r="Q833" s="7" t="e">
        <f t="shared" si="423"/>
        <v>#N/A</v>
      </c>
      <c r="R833" s="7">
        <f t="shared" si="424"/>
        <v>-181</v>
      </c>
      <c r="S833" s="7" t="e">
        <f t="shared" si="433"/>
        <v>#N/A</v>
      </c>
      <c r="T833" s="7">
        <f t="shared" si="434"/>
        <v>194.48745761301782</v>
      </c>
      <c r="U833" s="7" t="e">
        <f t="shared" si="425"/>
        <v>#N/A</v>
      </c>
      <c r="V833" s="7" t="e">
        <f t="shared" si="441"/>
        <v>#N/A</v>
      </c>
      <c r="W833" s="7" t="e">
        <f t="shared" si="442"/>
        <v>#N/A</v>
      </c>
      <c r="X833" s="7" t="e">
        <f t="shared" si="426"/>
        <v>#N/A</v>
      </c>
      <c r="Y833" s="7" t="e">
        <f t="shared" si="427"/>
        <v>#N/A</v>
      </c>
      <c r="Z833" s="7" t="e">
        <f t="shared" si="428"/>
        <v>#N/A</v>
      </c>
      <c r="AA833" s="7" t="e">
        <f t="shared" si="429"/>
        <v>#N/A</v>
      </c>
      <c r="AB833" s="7">
        <f t="shared" si="430"/>
        <v>388.97491522603565</v>
      </c>
      <c r="AC833" s="7">
        <f t="shared" si="431"/>
        <v>1.0021840768022268</v>
      </c>
      <c r="AD833" s="7" t="e">
        <f t="shared" si="432"/>
        <v>#N/A</v>
      </c>
      <c r="AE833" s="7"/>
      <c r="AG833" s="7" t="e">
        <f t="shared" si="435"/>
        <v>#N/A</v>
      </c>
      <c r="AH833" s="7">
        <f t="shared" si="436"/>
        <v>194.48745761301782</v>
      </c>
      <c r="AI833" s="7" t="e">
        <f t="shared" si="437"/>
        <v>#N/A</v>
      </c>
      <c r="AJ833" s="7">
        <f t="shared" si="438"/>
        <v>194.48745761301782</v>
      </c>
      <c r="AK833" s="7" t="e">
        <v>#N/A</v>
      </c>
      <c r="AL833" s="7">
        <v>193.7981563770816</v>
      </c>
      <c r="AN833" s="7" t="e">
        <f t="shared" si="439"/>
        <v>#N/A</v>
      </c>
      <c r="AO833" s="7" t="e">
        <f t="shared" si="440"/>
        <v>#N/A</v>
      </c>
      <c r="AP833" s="10" t="e">
        <v>#N/A</v>
      </c>
      <c r="AQ833" s="10" t="e">
        <v>#N/A</v>
      </c>
    </row>
    <row r="834" spans="1:43" s="10" customFormat="1" outlineLevel="1">
      <c r="A834" s="95">
        <v>-180</v>
      </c>
      <c r="B834" s="8">
        <f t="shared" si="408"/>
        <v>5564309.5464777406</v>
      </c>
      <c r="C834" s="9">
        <f t="shared" si="409"/>
        <v>42966.389615572087</v>
      </c>
      <c r="D834" s="9">
        <f t="shared" si="410"/>
        <v>194.55340431217371</v>
      </c>
      <c r="E834" s="9">
        <f t="shared" si="411"/>
        <v>196.91615325903189</v>
      </c>
      <c r="F834" s="6">
        <f t="shared" si="412"/>
        <v>0</v>
      </c>
      <c r="G834" s="7">
        <f t="shared" si="413"/>
        <v>0</v>
      </c>
      <c r="H834" s="7">
        <f t="shared" si="414"/>
        <v>1</v>
      </c>
      <c r="I834" s="7">
        <f t="shared" si="415"/>
        <v>0</v>
      </c>
      <c r="J834" s="7">
        <f t="shared" si="416"/>
        <v>1</v>
      </c>
      <c r="K834" s="7">
        <f t="shared" si="417"/>
        <v>1</v>
      </c>
      <c r="L834" s="7">
        <f t="shared" si="418"/>
        <v>1</v>
      </c>
      <c r="M834" s="7">
        <f t="shared" si="419"/>
        <v>1</v>
      </c>
      <c r="N834" s="7">
        <f t="shared" si="420"/>
        <v>0</v>
      </c>
      <c r="O834" s="7">
        <f t="shared" si="421"/>
        <v>0</v>
      </c>
      <c r="P834" s="7">
        <f t="shared" si="422"/>
        <v>0</v>
      </c>
      <c r="Q834" s="7" t="e">
        <f t="shared" si="423"/>
        <v>#N/A</v>
      </c>
      <c r="R834" s="7">
        <f t="shared" si="424"/>
        <v>-180</v>
      </c>
      <c r="S834" s="7" t="e">
        <f t="shared" si="433"/>
        <v>#N/A</v>
      </c>
      <c r="T834" s="7">
        <f t="shared" si="434"/>
        <v>194.55340431217371</v>
      </c>
      <c r="U834" s="7" t="e">
        <f t="shared" si="425"/>
        <v>#N/A</v>
      </c>
      <c r="V834" s="7" t="e">
        <f t="shared" si="441"/>
        <v>#N/A</v>
      </c>
      <c r="W834" s="7" t="e">
        <f t="shared" si="442"/>
        <v>#N/A</v>
      </c>
      <c r="X834" s="7" t="e">
        <f t="shared" si="426"/>
        <v>#N/A</v>
      </c>
      <c r="Y834" s="7" t="e">
        <f t="shared" si="427"/>
        <v>#N/A</v>
      </c>
      <c r="Z834" s="7" t="e">
        <f t="shared" si="428"/>
        <v>#N/A</v>
      </c>
      <c r="AA834" s="7" t="e">
        <f t="shared" si="429"/>
        <v>#N/A</v>
      </c>
      <c r="AB834" s="7">
        <f t="shared" si="430"/>
        <v>389.10680862434742</v>
      </c>
      <c r="AC834" s="7">
        <f t="shared" si="431"/>
        <v>1.0021721245023516</v>
      </c>
      <c r="AD834" s="7" t="e">
        <f t="shared" si="432"/>
        <v>#N/A</v>
      </c>
      <c r="AE834" s="7"/>
      <c r="AG834" s="7" t="e">
        <f t="shared" si="435"/>
        <v>#N/A</v>
      </c>
      <c r="AH834" s="7">
        <f t="shared" si="436"/>
        <v>194.55340431217371</v>
      </c>
      <c r="AI834" s="7" t="e">
        <f t="shared" si="437"/>
        <v>#N/A</v>
      </c>
      <c r="AJ834" s="7">
        <f t="shared" si="438"/>
        <v>194.55340431217371</v>
      </c>
      <c r="AK834" s="7" t="e">
        <v>#N/A</v>
      </c>
      <c r="AL834" s="7">
        <v>193.8753707807669</v>
      </c>
      <c r="AN834" s="7" t="e">
        <f t="shared" si="439"/>
        <v>#N/A</v>
      </c>
      <c r="AO834" s="7" t="e">
        <f t="shared" si="440"/>
        <v>#N/A</v>
      </c>
      <c r="AP834" s="10" t="e">
        <v>#N/A</v>
      </c>
      <c r="AQ834" s="10" t="e">
        <v>#N/A</v>
      </c>
    </row>
    <row r="835" spans="1:43" s="10" customFormat="1" outlineLevel="1">
      <c r="A835" s="95">
        <v>-179</v>
      </c>
      <c r="B835" s="8">
        <f t="shared" si="408"/>
        <v>5605011.507189651</v>
      </c>
      <c r="C835" s="9">
        <f t="shared" si="409"/>
        <v>43303.708557994789</v>
      </c>
      <c r="D835" s="9">
        <f t="shared" si="410"/>
        <v>194.61917676366761</v>
      </c>
      <c r="E835" s="9">
        <f t="shared" si="411"/>
        <v>196.93330746248455</v>
      </c>
      <c r="F835" s="6">
        <f t="shared" si="412"/>
        <v>0</v>
      </c>
      <c r="G835" s="7">
        <f t="shared" si="413"/>
        <v>0</v>
      </c>
      <c r="H835" s="7">
        <f t="shared" si="414"/>
        <v>1</v>
      </c>
      <c r="I835" s="7">
        <f t="shared" si="415"/>
        <v>0</v>
      </c>
      <c r="J835" s="7">
        <f t="shared" si="416"/>
        <v>1</v>
      </c>
      <c r="K835" s="7">
        <f t="shared" si="417"/>
        <v>1</v>
      </c>
      <c r="L835" s="7">
        <f t="shared" si="418"/>
        <v>1</v>
      </c>
      <c r="M835" s="7">
        <f t="shared" si="419"/>
        <v>1</v>
      </c>
      <c r="N835" s="7">
        <f t="shared" si="420"/>
        <v>0</v>
      </c>
      <c r="O835" s="7">
        <f t="shared" si="421"/>
        <v>0</v>
      </c>
      <c r="P835" s="7">
        <f t="shared" si="422"/>
        <v>0</v>
      </c>
      <c r="Q835" s="7" t="e">
        <f t="shared" si="423"/>
        <v>#N/A</v>
      </c>
      <c r="R835" s="7">
        <f t="shared" si="424"/>
        <v>-179</v>
      </c>
      <c r="S835" s="7" t="e">
        <f t="shared" si="433"/>
        <v>#N/A</v>
      </c>
      <c r="T835" s="7">
        <f t="shared" si="434"/>
        <v>194.61917676366761</v>
      </c>
      <c r="U835" s="7" t="e">
        <f t="shared" si="425"/>
        <v>#N/A</v>
      </c>
      <c r="V835" s="7" t="e">
        <f t="shared" si="441"/>
        <v>#N/A</v>
      </c>
      <c r="W835" s="7" t="e">
        <f t="shared" si="442"/>
        <v>#N/A</v>
      </c>
      <c r="X835" s="7" t="e">
        <f t="shared" si="426"/>
        <v>#N/A</v>
      </c>
      <c r="Y835" s="7" t="e">
        <f t="shared" si="427"/>
        <v>#N/A</v>
      </c>
      <c r="Z835" s="7" t="e">
        <f t="shared" si="428"/>
        <v>#N/A</v>
      </c>
      <c r="AA835" s="7" t="e">
        <f t="shared" si="429"/>
        <v>#N/A</v>
      </c>
      <c r="AB835" s="7">
        <f t="shared" si="430"/>
        <v>389.23835352733522</v>
      </c>
      <c r="AC835" s="7">
        <f t="shared" si="431"/>
        <v>1.0021606734329169</v>
      </c>
      <c r="AD835" s="7" t="e">
        <f t="shared" si="432"/>
        <v>#N/A</v>
      </c>
      <c r="AE835" s="7"/>
      <c r="AG835" s="7" t="e">
        <f t="shared" si="435"/>
        <v>#N/A</v>
      </c>
      <c r="AH835" s="7">
        <f t="shared" si="436"/>
        <v>194.61917676366761</v>
      </c>
      <c r="AI835" s="7" t="e">
        <f t="shared" si="437"/>
        <v>#N/A</v>
      </c>
      <c r="AJ835" s="7">
        <f t="shared" si="438"/>
        <v>194.61917676366761</v>
      </c>
      <c r="AK835" s="7" t="e">
        <v>#N/A</v>
      </c>
      <c r="AL835" s="7">
        <v>193.95246516776388</v>
      </c>
      <c r="AN835" s="7" t="e">
        <f t="shared" si="439"/>
        <v>#N/A</v>
      </c>
      <c r="AO835" s="7" t="e">
        <f t="shared" si="440"/>
        <v>#N/A</v>
      </c>
      <c r="AP835" s="10" t="e">
        <v>#N/A</v>
      </c>
      <c r="AQ835" s="10" t="e">
        <v>#N/A</v>
      </c>
    </row>
    <row r="836" spans="1:43" s="10" customFormat="1" outlineLevel="1">
      <c r="A836" s="95">
        <v>-178</v>
      </c>
      <c r="B836" s="8">
        <f t="shared" si="408"/>
        <v>5645909.9411244113</v>
      </c>
      <c r="C836" s="9">
        <f t="shared" si="409"/>
        <v>43642.807166196442</v>
      </c>
      <c r="D836" s="9">
        <f t="shared" si="410"/>
        <v>194.6847800429901</v>
      </c>
      <c r="E836" s="9">
        <f t="shared" si="411"/>
        <v>196.95063132224189</v>
      </c>
      <c r="F836" s="6">
        <f t="shared" si="412"/>
        <v>0</v>
      </c>
      <c r="G836" s="7">
        <f t="shared" si="413"/>
        <v>0</v>
      </c>
      <c r="H836" s="7">
        <f t="shared" si="414"/>
        <v>1</v>
      </c>
      <c r="I836" s="7">
        <f t="shared" si="415"/>
        <v>0</v>
      </c>
      <c r="J836" s="7">
        <f t="shared" si="416"/>
        <v>1</v>
      </c>
      <c r="K836" s="7">
        <f t="shared" si="417"/>
        <v>1</v>
      </c>
      <c r="L836" s="7">
        <f t="shared" si="418"/>
        <v>1</v>
      </c>
      <c r="M836" s="7">
        <f t="shared" si="419"/>
        <v>1</v>
      </c>
      <c r="N836" s="7">
        <f t="shared" si="420"/>
        <v>0</v>
      </c>
      <c r="O836" s="7">
        <f t="shared" si="421"/>
        <v>0</v>
      </c>
      <c r="P836" s="7">
        <f t="shared" si="422"/>
        <v>0</v>
      </c>
      <c r="Q836" s="7" t="e">
        <f t="shared" si="423"/>
        <v>#N/A</v>
      </c>
      <c r="R836" s="7">
        <f t="shared" si="424"/>
        <v>-178</v>
      </c>
      <c r="S836" s="7" t="e">
        <f t="shared" si="433"/>
        <v>#N/A</v>
      </c>
      <c r="T836" s="7">
        <f t="shared" si="434"/>
        <v>194.6847800429901</v>
      </c>
      <c r="U836" s="7" t="e">
        <f t="shared" si="425"/>
        <v>#N/A</v>
      </c>
      <c r="V836" s="7" t="e">
        <f t="shared" si="441"/>
        <v>#N/A</v>
      </c>
      <c r="W836" s="7" t="e">
        <f t="shared" si="442"/>
        <v>#N/A</v>
      </c>
      <c r="X836" s="7" t="e">
        <f t="shared" si="426"/>
        <v>#N/A</v>
      </c>
      <c r="Y836" s="7" t="e">
        <f t="shared" si="427"/>
        <v>#N/A</v>
      </c>
      <c r="Z836" s="7" t="e">
        <f t="shared" si="428"/>
        <v>#N/A</v>
      </c>
      <c r="AA836" s="7" t="e">
        <f t="shared" si="429"/>
        <v>#N/A</v>
      </c>
      <c r="AB836" s="7">
        <f t="shared" si="430"/>
        <v>389.3695600859802</v>
      </c>
      <c r="AC836" s="7">
        <f t="shared" si="431"/>
        <v>1.0021495847715871</v>
      </c>
      <c r="AD836" s="7" t="e">
        <f t="shared" si="432"/>
        <v>#N/A</v>
      </c>
      <c r="AE836" s="7"/>
      <c r="AG836" s="7" t="e">
        <f t="shared" si="435"/>
        <v>#N/A</v>
      </c>
      <c r="AH836" s="7">
        <f t="shared" si="436"/>
        <v>194.6847800429901</v>
      </c>
      <c r="AI836" s="7" t="e">
        <f t="shared" si="437"/>
        <v>#N/A</v>
      </c>
      <c r="AJ836" s="7">
        <f t="shared" si="438"/>
        <v>194.6847800429901</v>
      </c>
      <c r="AK836" s="7" t="e">
        <v>#N/A</v>
      </c>
      <c r="AL836" s="7">
        <v>194.02944386978035</v>
      </c>
      <c r="AN836" s="7" t="e">
        <f t="shared" si="439"/>
        <v>#N/A</v>
      </c>
      <c r="AO836" s="7" t="e">
        <f t="shared" si="440"/>
        <v>#N/A</v>
      </c>
      <c r="AP836" s="10" t="e">
        <v>#N/A</v>
      </c>
      <c r="AQ836" s="10" t="e">
        <v>#N/A</v>
      </c>
    </row>
    <row r="837" spans="1:43" s="10" customFormat="1" outlineLevel="1">
      <c r="A837" s="95">
        <v>-177</v>
      </c>
      <c r="B837" s="8">
        <f t="shared" si="408"/>
        <v>5687008.4481832748</v>
      </c>
      <c r="C837" s="9">
        <f t="shared" si="409"/>
        <v>43983.667808850492</v>
      </c>
      <c r="D837" s="9">
        <f t="shared" si="410"/>
        <v>194.75021350358588</v>
      </c>
      <c r="E837" s="9">
        <f t="shared" si="411"/>
        <v>196.9680917440827</v>
      </c>
      <c r="F837" s="6">
        <f t="shared" si="412"/>
        <v>0</v>
      </c>
      <c r="G837" s="7">
        <f t="shared" si="413"/>
        <v>0</v>
      </c>
      <c r="H837" s="7">
        <f t="shared" si="414"/>
        <v>1</v>
      </c>
      <c r="I837" s="7">
        <f t="shared" si="415"/>
        <v>0</v>
      </c>
      <c r="J837" s="7">
        <f t="shared" si="416"/>
        <v>1</v>
      </c>
      <c r="K837" s="7">
        <f t="shared" si="417"/>
        <v>1</v>
      </c>
      <c r="L837" s="7">
        <f t="shared" si="418"/>
        <v>1</v>
      </c>
      <c r="M837" s="7">
        <f t="shared" si="419"/>
        <v>1</v>
      </c>
      <c r="N837" s="7">
        <f t="shared" si="420"/>
        <v>0</v>
      </c>
      <c r="O837" s="7">
        <f t="shared" si="421"/>
        <v>0</v>
      </c>
      <c r="P837" s="7">
        <f t="shared" si="422"/>
        <v>0</v>
      </c>
      <c r="Q837" s="7" t="e">
        <f t="shared" si="423"/>
        <v>#N/A</v>
      </c>
      <c r="R837" s="7">
        <f t="shared" si="424"/>
        <v>-177</v>
      </c>
      <c r="S837" s="7" t="e">
        <f t="shared" si="433"/>
        <v>#N/A</v>
      </c>
      <c r="T837" s="7">
        <f t="shared" si="434"/>
        <v>194.75021350358588</v>
      </c>
      <c r="U837" s="7" t="e">
        <f t="shared" si="425"/>
        <v>#N/A</v>
      </c>
      <c r="V837" s="7" t="e">
        <f t="shared" si="441"/>
        <v>#N/A</v>
      </c>
      <c r="W837" s="7" t="e">
        <f t="shared" si="442"/>
        <v>#N/A</v>
      </c>
      <c r="X837" s="7" t="e">
        <f t="shared" si="426"/>
        <v>#N/A</v>
      </c>
      <c r="Y837" s="7" t="e">
        <f t="shared" si="427"/>
        <v>#N/A</v>
      </c>
      <c r="Z837" s="7" t="e">
        <f t="shared" si="428"/>
        <v>#N/A</v>
      </c>
      <c r="AA837" s="7" t="e">
        <f t="shared" si="429"/>
        <v>#N/A</v>
      </c>
      <c r="AB837" s="7">
        <f t="shared" si="430"/>
        <v>389.50042700717177</v>
      </c>
      <c r="AC837" s="7">
        <f t="shared" si="431"/>
        <v>1.0021384823294335</v>
      </c>
      <c r="AD837" s="7" t="e">
        <f t="shared" si="432"/>
        <v>#N/A</v>
      </c>
      <c r="AE837" s="7"/>
      <c r="AG837" s="7" t="e">
        <f t="shared" si="435"/>
        <v>#N/A</v>
      </c>
      <c r="AH837" s="7">
        <f t="shared" si="436"/>
        <v>194.75021350358588</v>
      </c>
      <c r="AI837" s="7" t="e">
        <f t="shared" si="437"/>
        <v>#N/A</v>
      </c>
      <c r="AJ837" s="7">
        <f t="shared" si="438"/>
        <v>194.75021350358588</v>
      </c>
      <c r="AK837" s="7" t="e">
        <v>#N/A</v>
      </c>
      <c r="AL837" s="7">
        <v>194.10631122117198</v>
      </c>
      <c r="AN837" s="7" t="e">
        <f t="shared" si="439"/>
        <v>#N/A</v>
      </c>
      <c r="AO837" s="7" t="e">
        <f t="shared" si="440"/>
        <v>#N/A</v>
      </c>
      <c r="AP837" s="10" t="e">
        <v>#N/A</v>
      </c>
      <c r="AQ837" s="10" t="e">
        <v>#N/A</v>
      </c>
    </row>
    <row r="838" spans="1:43" s="10" customFormat="1" outlineLevel="1">
      <c r="A838" s="95">
        <v>-176</v>
      </c>
      <c r="B838" s="8">
        <f t="shared" si="408"/>
        <v>5728304.3751192093</v>
      </c>
      <c r="C838" s="9">
        <f t="shared" si="409"/>
        <v>44326.306215665994</v>
      </c>
      <c r="D838" s="9">
        <f t="shared" si="410"/>
        <v>194.81548428925242</v>
      </c>
      <c r="E838" s="9">
        <f t="shared" si="411"/>
        <v>196.98568615136395</v>
      </c>
      <c r="F838" s="6">
        <f t="shared" si="412"/>
        <v>0</v>
      </c>
      <c r="G838" s="7">
        <f t="shared" si="413"/>
        <v>0</v>
      </c>
      <c r="H838" s="7">
        <f t="shared" si="414"/>
        <v>1</v>
      </c>
      <c r="I838" s="7">
        <f t="shared" si="415"/>
        <v>0</v>
      </c>
      <c r="J838" s="7">
        <f t="shared" si="416"/>
        <v>1</v>
      </c>
      <c r="K838" s="7">
        <f t="shared" si="417"/>
        <v>1</v>
      </c>
      <c r="L838" s="7">
        <f t="shared" si="418"/>
        <v>1</v>
      </c>
      <c r="M838" s="7">
        <f t="shared" si="419"/>
        <v>1</v>
      </c>
      <c r="N838" s="7">
        <f t="shared" si="420"/>
        <v>0</v>
      </c>
      <c r="O838" s="7">
        <f t="shared" si="421"/>
        <v>0</v>
      </c>
      <c r="P838" s="7">
        <f t="shared" si="422"/>
        <v>0</v>
      </c>
      <c r="Q838" s="7" t="e">
        <f t="shared" si="423"/>
        <v>#N/A</v>
      </c>
      <c r="R838" s="7">
        <f t="shared" si="424"/>
        <v>-176</v>
      </c>
      <c r="S838" s="7" t="e">
        <f t="shared" si="433"/>
        <v>#N/A</v>
      </c>
      <c r="T838" s="7">
        <f t="shared" si="434"/>
        <v>194.81548428925242</v>
      </c>
      <c r="U838" s="7" t="e">
        <f t="shared" si="425"/>
        <v>#N/A</v>
      </c>
      <c r="V838" s="7" t="e">
        <f t="shared" si="441"/>
        <v>#N/A</v>
      </c>
      <c r="W838" s="7" t="e">
        <f t="shared" si="442"/>
        <v>#N/A</v>
      </c>
      <c r="X838" s="7" t="e">
        <f t="shared" si="426"/>
        <v>#N/A</v>
      </c>
      <c r="Y838" s="7" t="e">
        <f t="shared" si="427"/>
        <v>#N/A</v>
      </c>
      <c r="Z838" s="7" t="e">
        <f t="shared" si="428"/>
        <v>#N/A</v>
      </c>
      <c r="AA838" s="7" t="e">
        <f t="shared" si="429"/>
        <v>#N/A</v>
      </c>
      <c r="AB838" s="7">
        <f t="shared" si="430"/>
        <v>389.63096857850485</v>
      </c>
      <c r="AC838" s="7">
        <f t="shared" si="431"/>
        <v>1.0021278738072938</v>
      </c>
      <c r="AD838" s="7" t="e">
        <f t="shared" si="432"/>
        <v>#N/A</v>
      </c>
      <c r="AE838" s="7"/>
      <c r="AG838" s="7" t="e">
        <f t="shared" si="435"/>
        <v>#N/A</v>
      </c>
      <c r="AH838" s="7">
        <f t="shared" si="436"/>
        <v>194.81548428925242</v>
      </c>
      <c r="AI838" s="7" t="e">
        <f t="shared" si="437"/>
        <v>#N/A</v>
      </c>
      <c r="AJ838" s="7">
        <f t="shared" si="438"/>
        <v>194.81548428925242</v>
      </c>
      <c r="AK838" s="7" t="e">
        <v>#N/A</v>
      </c>
      <c r="AL838" s="7">
        <v>194.18306307346575</v>
      </c>
      <c r="AN838" s="7" t="e">
        <f t="shared" si="439"/>
        <v>#N/A</v>
      </c>
      <c r="AO838" s="7" t="e">
        <f t="shared" si="440"/>
        <v>#N/A</v>
      </c>
      <c r="AP838" s="10" t="e">
        <v>#N/A</v>
      </c>
      <c r="AQ838" s="10" t="e">
        <v>#N/A</v>
      </c>
    </row>
    <row r="839" spans="1:43" s="10" customFormat="1" outlineLevel="1">
      <c r="A839" s="95">
        <v>-175</v>
      </c>
      <c r="B839" s="8">
        <f t="shared" si="408"/>
        <v>5769799.7657161159</v>
      </c>
      <c r="C839" s="9">
        <f t="shared" si="409"/>
        <v>44670.727016219324</v>
      </c>
      <c r="D839" s="9">
        <f t="shared" si="410"/>
        <v>194.88059143219274</v>
      </c>
      <c r="E839" s="9">
        <f t="shared" si="411"/>
        <v>197.00338144986441</v>
      </c>
      <c r="F839" s="6">
        <f t="shared" si="412"/>
        <v>0</v>
      </c>
      <c r="G839" s="7">
        <f t="shared" si="413"/>
        <v>0</v>
      </c>
      <c r="H839" s="7">
        <f t="shared" si="414"/>
        <v>1</v>
      </c>
      <c r="I839" s="7">
        <f t="shared" si="415"/>
        <v>0</v>
      </c>
      <c r="J839" s="7">
        <f t="shared" si="416"/>
        <v>1</v>
      </c>
      <c r="K839" s="7">
        <f t="shared" si="417"/>
        <v>1</v>
      </c>
      <c r="L839" s="7">
        <f t="shared" si="418"/>
        <v>1</v>
      </c>
      <c r="M839" s="7">
        <f t="shared" si="419"/>
        <v>1</v>
      </c>
      <c r="N839" s="7">
        <f t="shared" si="420"/>
        <v>0</v>
      </c>
      <c r="O839" s="7">
        <f t="shared" si="421"/>
        <v>0</v>
      </c>
      <c r="P839" s="7">
        <f t="shared" si="422"/>
        <v>0</v>
      </c>
      <c r="Q839" s="7" t="e">
        <f t="shared" si="423"/>
        <v>#N/A</v>
      </c>
      <c r="R839" s="7">
        <f t="shared" si="424"/>
        <v>-175</v>
      </c>
      <c r="S839" s="7" t="e">
        <f t="shared" si="433"/>
        <v>#N/A</v>
      </c>
      <c r="T839" s="7">
        <f t="shared" si="434"/>
        <v>194.88059143219274</v>
      </c>
      <c r="U839" s="7" t="e">
        <f t="shared" si="425"/>
        <v>#N/A</v>
      </c>
      <c r="V839" s="7" t="e">
        <f t="shared" si="441"/>
        <v>#N/A</v>
      </c>
      <c r="W839" s="7" t="e">
        <f t="shared" si="442"/>
        <v>#N/A</v>
      </c>
      <c r="X839" s="7" t="e">
        <f t="shared" si="426"/>
        <v>#N/A</v>
      </c>
      <c r="Y839" s="7" t="e">
        <f t="shared" si="427"/>
        <v>#N/A</v>
      </c>
      <c r="Z839" s="7" t="e">
        <f t="shared" si="428"/>
        <v>#N/A</v>
      </c>
      <c r="AA839" s="7" t="e">
        <f t="shared" si="429"/>
        <v>#N/A</v>
      </c>
      <c r="AB839" s="7">
        <f t="shared" si="430"/>
        <v>389.76118286438549</v>
      </c>
      <c r="AC839" s="7">
        <f t="shared" si="431"/>
        <v>1.0021172287022369</v>
      </c>
      <c r="AD839" s="7" t="e">
        <f t="shared" si="432"/>
        <v>#N/A</v>
      </c>
      <c r="AE839" s="7"/>
      <c r="AG839" s="7" t="e">
        <f t="shared" si="435"/>
        <v>#N/A</v>
      </c>
      <c r="AH839" s="7">
        <f t="shared" si="436"/>
        <v>194.88059143219274</v>
      </c>
      <c r="AI839" s="7" t="e">
        <f t="shared" si="437"/>
        <v>#N/A</v>
      </c>
      <c r="AJ839" s="7">
        <f t="shared" si="438"/>
        <v>194.88059143219274</v>
      </c>
      <c r="AK839" s="7" t="e">
        <v>#N/A</v>
      </c>
      <c r="AL839" s="7">
        <v>194.25970757507102</v>
      </c>
      <c r="AN839" s="7" t="e">
        <f t="shared" si="439"/>
        <v>#N/A</v>
      </c>
      <c r="AO839" s="7" t="e">
        <f t="shared" si="440"/>
        <v>#N/A</v>
      </c>
      <c r="AP839" s="10" t="e">
        <v>#N/A</v>
      </c>
      <c r="AQ839" s="10" t="e">
        <v>#N/A</v>
      </c>
    </row>
    <row r="840" spans="1:43" s="10" customFormat="1" outlineLevel="1">
      <c r="A840" s="95">
        <v>-174</v>
      </c>
      <c r="B840" s="8">
        <f t="shared" si="408"/>
        <v>5811496.6941943858</v>
      </c>
      <c r="C840" s="9">
        <f t="shared" si="409"/>
        <v>45016.934840086848</v>
      </c>
      <c r="D840" s="9">
        <f t="shared" si="410"/>
        <v>194.94554207551624</v>
      </c>
      <c r="E840" s="9">
        <f t="shared" si="411"/>
        <v>197.02123609809718</v>
      </c>
      <c r="F840" s="6">
        <f t="shared" si="412"/>
        <v>0</v>
      </c>
      <c r="G840" s="7">
        <f t="shared" si="413"/>
        <v>0</v>
      </c>
      <c r="H840" s="7">
        <f t="shared" si="414"/>
        <v>1</v>
      </c>
      <c r="I840" s="7">
        <f t="shared" si="415"/>
        <v>0</v>
      </c>
      <c r="J840" s="7">
        <f t="shared" si="416"/>
        <v>1</v>
      </c>
      <c r="K840" s="7">
        <f t="shared" si="417"/>
        <v>1</v>
      </c>
      <c r="L840" s="7">
        <f t="shared" si="418"/>
        <v>1</v>
      </c>
      <c r="M840" s="7">
        <f t="shared" si="419"/>
        <v>1</v>
      </c>
      <c r="N840" s="7">
        <f t="shared" si="420"/>
        <v>0</v>
      </c>
      <c r="O840" s="7">
        <f t="shared" si="421"/>
        <v>0</v>
      </c>
      <c r="P840" s="7">
        <f t="shared" si="422"/>
        <v>0</v>
      </c>
      <c r="Q840" s="7" t="e">
        <f t="shared" si="423"/>
        <v>#N/A</v>
      </c>
      <c r="R840" s="7">
        <f t="shared" si="424"/>
        <v>-174</v>
      </c>
      <c r="S840" s="7" t="e">
        <f t="shared" si="433"/>
        <v>#N/A</v>
      </c>
      <c r="T840" s="7">
        <f t="shared" si="434"/>
        <v>194.94554207551624</v>
      </c>
      <c r="U840" s="7" t="e">
        <f t="shared" si="425"/>
        <v>#N/A</v>
      </c>
      <c r="V840" s="7" t="e">
        <f t="shared" si="441"/>
        <v>#N/A</v>
      </c>
      <c r="W840" s="7" t="e">
        <f t="shared" si="442"/>
        <v>#N/A</v>
      </c>
      <c r="X840" s="7" t="e">
        <f t="shared" si="426"/>
        <v>#N/A</v>
      </c>
      <c r="Y840" s="7" t="e">
        <f t="shared" si="427"/>
        <v>#N/A</v>
      </c>
      <c r="Z840" s="7" t="e">
        <f t="shared" si="428"/>
        <v>#N/A</v>
      </c>
      <c r="AA840" s="7" t="e">
        <f t="shared" si="429"/>
        <v>#N/A</v>
      </c>
      <c r="AB840" s="7">
        <f t="shared" si="430"/>
        <v>389.89108415103249</v>
      </c>
      <c r="AC840" s="7">
        <f t="shared" si="431"/>
        <v>1.0021070731554269</v>
      </c>
      <c r="AD840" s="7" t="e">
        <f t="shared" si="432"/>
        <v>#N/A</v>
      </c>
      <c r="AE840" s="7"/>
      <c r="AG840" s="7" t="e">
        <f t="shared" si="435"/>
        <v>#N/A</v>
      </c>
      <c r="AH840" s="7">
        <f t="shared" si="436"/>
        <v>194.94554207551624</v>
      </c>
      <c r="AI840" s="7" t="e">
        <f t="shared" si="437"/>
        <v>#N/A</v>
      </c>
      <c r="AJ840" s="7">
        <f t="shared" si="438"/>
        <v>194.94554207551624</v>
      </c>
      <c r="AK840" s="7" t="e">
        <v>#N/A</v>
      </c>
      <c r="AL840" s="7">
        <v>194.33624715485195</v>
      </c>
      <c r="AN840" s="7" t="e">
        <f t="shared" si="439"/>
        <v>#N/A</v>
      </c>
      <c r="AO840" s="7" t="e">
        <f t="shared" si="440"/>
        <v>#N/A</v>
      </c>
      <c r="AP840" s="10" t="e">
        <v>#N/A</v>
      </c>
      <c r="AQ840" s="10" t="e">
        <v>#N/A</v>
      </c>
    </row>
    <row r="841" spans="1:43" s="10" customFormat="1" outlineLevel="1">
      <c r="A841" s="95">
        <v>-173</v>
      </c>
      <c r="B841" s="8">
        <f t="shared" si="408"/>
        <v>5853392.4616521057</v>
      </c>
      <c r="C841" s="9">
        <f t="shared" si="409"/>
        <v>45364.934316844949</v>
      </c>
      <c r="D841" s="9">
        <f t="shared" si="410"/>
        <v>195.01033557266763</v>
      </c>
      <c r="E841" s="9">
        <f t="shared" si="411"/>
        <v>197.03921700184114</v>
      </c>
      <c r="F841" s="6">
        <f t="shared" si="412"/>
        <v>0</v>
      </c>
      <c r="G841" s="7">
        <f t="shared" si="413"/>
        <v>0</v>
      </c>
      <c r="H841" s="7">
        <f t="shared" si="414"/>
        <v>1</v>
      </c>
      <c r="I841" s="7">
        <f t="shared" si="415"/>
        <v>0</v>
      </c>
      <c r="J841" s="7">
        <f t="shared" si="416"/>
        <v>1</v>
      </c>
      <c r="K841" s="7">
        <f t="shared" si="417"/>
        <v>1</v>
      </c>
      <c r="L841" s="7">
        <f t="shared" si="418"/>
        <v>1</v>
      </c>
      <c r="M841" s="7">
        <f t="shared" si="419"/>
        <v>1</v>
      </c>
      <c r="N841" s="7">
        <f t="shared" si="420"/>
        <v>0</v>
      </c>
      <c r="O841" s="7">
        <f t="shared" si="421"/>
        <v>0</v>
      </c>
      <c r="P841" s="7">
        <f t="shared" si="422"/>
        <v>0</v>
      </c>
      <c r="Q841" s="7" t="e">
        <f t="shared" si="423"/>
        <v>#N/A</v>
      </c>
      <c r="R841" s="7">
        <f t="shared" si="424"/>
        <v>-173</v>
      </c>
      <c r="S841" s="7" t="e">
        <f t="shared" si="433"/>
        <v>#N/A</v>
      </c>
      <c r="T841" s="7">
        <f t="shared" si="434"/>
        <v>195.01033557266763</v>
      </c>
      <c r="U841" s="7" t="e">
        <f t="shared" si="425"/>
        <v>#N/A</v>
      </c>
      <c r="V841" s="7" t="e">
        <f t="shared" si="441"/>
        <v>#N/A</v>
      </c>
      <c r="W841" s="7" t="e">
        <f t="shared" si="442"/>
        <v>#N/A</v>
      </c>
      <c r="X841" s="7" t="e">
        <f t="shared" si="426"/>
        <v>#N/A</v>
      </c>
      <c r="Y841" s="7" t="e">
        <f t="shared" si="427"/>
        <v>#N/A</v>
      </c>
      <c r="Z841" s="7" t="e">
        <f t="shared" si="428"/>
        <v>#N/A</v>
      </c>
      <c r="AA841" s="7" t="e">
        <f t="shared" si="429"/>
        <v>#N/A</v>
      </c>
      <c r="AB841" s="7">
        <f t="shared" si="430"/>
        <v>390.02067114533526</v>
      </c>
      <c r="AC841" s="7">
        <f t="shared" si="431"/>
        <v>1.0020969001414517</v>
      </c>
      <c r="AD841" s="7" t="e">
        <f t="shared" si="432"/>
        <v>#N/A</v>
      </c>
      <c r="AE841" s="7"/>
      <c r="AG841" s="7" t="e">
        <f t="shared" si="435"/>
        <v>#N/A</v>
      </c>
      <c r="AH841" s="7">
        <f t="shared" si="436"/>
        <v>195.01033557266763</v>
      </c>
      <c r="AI841" s="7" t="e">
        <f t="shared" si="437"/>
        <v>#N/A</v>
      </c>
      <c r="AJ841" s="7">
        <f t="shared" si="438"/>
        <v>195.01033557266763</v>
      </c>
      <c r="AK841" s="7" t="e">
        <v>#N/A</v>
      </c>
      <c r="AL841" s="7">
        <v>194.41267956793308</v>
      </c>
      <c r="AN841" s="7" t="e">
        <f t="shared" si="439"/>
        <v>#N/A</v>
      </c>
      <c r="AO841" s="7" t="e">
        <f t="shared" si="440"/>
        <v>#N/A</v>
      </c>
      <c r="AP841" s="10" t="e">
        <v>#N/A</v>
      </c>
      <c r="AQ841" s="10" t="e">
        <v>#N/A</v>
      </c>
    </row>
    <row r="842" spans="1:43" s="10" customFormat="1" outlineLevel="1">
      <c r="A842" s="95">
        <v>-172</v>
      </c>
      <c r="B842" s="8">
        <f t="shared" si="408"/>
        <v>5895490.7435939154</v>
      </c>
      <c r="C842" s="9">
        <f t="shared" si="409"/>
        <v>45714.73007606998</v>
      </c>
      <c r="D842" s="9">
        <f t="shared" si="410"/>
        <v>195.07497699913748</v>
      </c>
      <c r="E842" s="9">
        <f t="shared" si="411"/>
        <v>197.05732158445312</v>
      </c>
      <c r="F842" s="6">
        <f t="shared" si="412"/>
        <v>0</v>
      </c>
      <c r="G842" s="7">
        <f t="shared" si="413"/>
        <v>0</v>
      </c>
      <c r="H842" s="7">
        <f t="shared" si="414"/>
        <v>1</v>
      </c>
      <c r="I842" s="7">
        <f t="shared" si="415"/>
        <v>0</v>
      </c>
      <c r="J842" s="7">
        <f t="shared" si="416"/>
        <v>1</v>
      </c>
      <c r="K842" s="7">
        <f t="shared" si="417"/>
        <v>1</v>
      </c>
      <c r="L842" s="7">
        <f t="shared" si="418"/>
        <v>1</v>
      </c>
      <c r="M842" s="7">
        <f t="shared" si="419"/>
        <v>1</v>
      </c>
      <c r="N842" s="7">
        <f t="shared" si="420"/>
        <v>0</v>
      </c>
      <c r="O842" s="7">
        <f t="shared" si="421"/>
        <v>0</v>
      </c>
      <c r="P842" s="7">
        <f t="shared" si="422"/>
        <v>0</v>
      </c>
      <c r="Q842" s="7" t="e">
        <f t="shared" si="423"/>
        <v>#N/A</v>
      </c>
      <c r="R842" s="7">
        <f t="shared" si="424"/>
        <v>-172</v>
      </c>
      <c r="S842" s="7" t="e">
        <f t="shared" si="433"/>
        <v>#N/A</v>
      </c>
      <c r="T842" s="7">
        <f t="shared" si="434"/>
        <v>195.07497699913748</v>
      </c>
      <c r="U842" s="7" t="e">
        <f t="shared" si="425"/>
        <v>#N/A</v>
      </c>
      <c r="V842" s="7" t="e">
        <f t="shared" si="441"/>
        <v>#N/A</v>
      </c>
      <c r="W842" s="7" t="e">
        <f t="shared" si="442"/>
        <v>#N/A</v>
      </c>
      <c r="X842" s="7" t="e">
        <f t="shared" si="426"/>
        <v>#N/A</v>
      </c>
      <c r="Y842" s="7" t="e">
        <f t="shared" si="427"/>
        <v>#N/A</v>
      </c>
      <c r="Z842" s="7" t="e">
        <f t="shared" si="428"/>
        <v>#N/A</v>
      </c>
      <c r="AA842" s="7" t="e">
        <f t="shared" si="429"/>
        <v>#N/A</v>
      </c>
      <c r="AB842" s="7">
        <f t="shared" si="430"/>
        <v>390.14995399827495</v>
      </c>
      <c r="AC842" s="7">
        <f t="shared" si="431"/>
        <v>1.0020870790585301</v>
      </c>
      <c r="AD842" s="7" t="e">
        <f t="shared" si="432"/>
        <v>#N/A</v>
      </c>
      <c r="AE842" s="7"/>
      <c r="AG842" s="7" t="e">
        <f t="shared" si="435"/>
        <v>#N/A</v>
      </c>
      <c r="AH842" s="7">
        <f t="shared" si="436"/>
        <v>195.07497699913748</v>
      </c>
      <c r="AI842" s="7" t="e">
        <f t="shared" si="437"/>
        <v>#N/A</v>
      </c>
      <c r="AJ842" s="7">
        <f t="shared" si="438"/>
        <v>195.07497699913748</v>
      </c>
      <c r="AK842" s="7" t="e">
        <v>#N/A</v>
      </c>
      <c r="AL842" s="7">
        <v>194.48900929378166</v>
      </c>
      <c r="AN842" s="7" t="e">
        <f t="shared" si="439"/>
        <v>#N/A</v>
      </c>
      <c r="AO842" s="7" t="e">
        <f t="shared" si="440"/>
        <v>#N/A</v>
      </c>
      <c r="AP842" s="10" t="e">
        <v>#N/A</v>
      </c>
      <c r="AQ842" s="10" t="e">
        <v>#N/A</v>
      </c>
    </row>
    <row r="843" spans="1:43" s="10" customFormat="1" outlineLevel="1">
      <c r="A843" s="95">
        <v>-171</v>
      </c>
      <c r="B843" s="8">
        <f t="shared" si="408"/>
        <v>5937788.810986042</v>
      </c>
      <c r="C843" s="9">
        <f t="shared" si="409"/>
        <v>46066.326747338331</v>
      </c>
      <c r="D843" s="9">
        <f t="shared" si="410"/>
        <v>195.13947159461443</v>
      </c>
      <c r="E843" s="9">
        <f t="shared" si="411"/>
        <v>197.07554726929015</v>
      </c>
      <c r="F843" s="6">
        <f t="shared" si="412"/>
        <v>0</v>
      </c>
      <c r="G843" s="7">
        <f t="shared" si="413"/>
        <v>0</v>
      </c>
      <c r="H843" s="7">
        <f t="shared" si="414"/>
        <v>1</v>
      </c>
      <c r="I843" s="7">
        <f t="shared" si="415"/>
        <v>0</v>
      </c>
      <c r="J843" s="7">
        <f t="shared" si="416"/>
        <v>1</v>
      </c>
      <c r="K843" s="7">
        <f t="shared" si="417"/>
        <v>1</v>
      </c>
      <c r="L843" s="7">
        <f t="shared" si="418"/>
        <v>1</v>
      </c>
      <c r="M843" s="7">
        <f t="shared" si="419"/>
        <v>1</v>
      </c>
      <c r="N843" s="7">
        <f t="shared" si="420"/>
        <v>0</v>
      </c>
      <c r="O843" s="7">
        <f t="shared" si="421"/>
        <v>0</v>
      </c>
      <c r="P843" s="7">
        <f t="shared" si="422"/>
        <v>0</v>
      </c>
      <c r="Q843" s="7" t="e">
        <f t="shared" si="423"/>
        <v>#N/A</v>
      </c>
      <c r="R843" s="7">
        <f t="shared" si="424"/>
        <v>-171</v>
      </c>
      <c r="S843" s="7" t="e">
        <f t="shared" si="433"/>
        <v>#N/A</v>
      </c>
      <c r="T843" s="7">
        <f t="shared" si="434"/>
        <v>195.13947159461443</v>
      </c>
      <c r="U843" s="7" t="e">
        <f t="shared" si="425"/>
        <v>#N/A</v>
      </c>
      <c r="V843" s="7" t="e">
        <f t="shared" si="441"/>
        <v>#N/A</v>
      </c>
      <c r="W843" s="7" t="e">
        <f t="shared" si="442"/>
        <v>#N/A</v>
      </c>
      <c r="X843" s="7" t="e">
        <f t="shared" si="426"/>
        <v>#N/A</v>
      </c>
      <c r="Y843" s="7" t="e">
        <f t="shared" si="427"/>
        <v>#N/A</v>
      </c>
      <c r="Z843" s="7" t="e">
        <f t="shared" si="428"/>
        <v>#N/A</v>
      </c>
      <c r="AA843" s="7" t="e">
        <f t="shared" si="429"/>
        <v>#N/A</v>
      </c>
      <c r="AB843" s="7">
        <f t="shared" si="430"/>
        <v>390.27894318922887</v>
      </c>
      <c r="AC843" s="7">
        <f t="shared" si="431"/>
        <v>1.0020776181742292</v>
      </c>
      <c r="AD843" s="7" t="e">
        <f t="shared" si="432"/>
        <v>#N/A</v>
      </c>
      <c r="AE843" s="7"/>
      <c r="AG843" s="7" t="e">
        <f t="shared" si="435"/>
        <v>#N/A</v>
      </c>
      <c r="AH843" s="7">
        <f t="shared" si="436"/>
        <v>195.13947159461443</v>
      </c>
      <c r="AI843" s="7" t="e">
        <f t="shared" si="437"/>
        <v>#N/A</v>
      </c>
      <c r="AJ843" s="7">
        <f t="shared" si="438"/>
        <v>195.13947159461443</v>
      </c>
      <c r="AK843" s="7" t="e">
        <v>#N/A</v>
      </c>
      <c r="AL843" s="7">
        <v>194.56523818727879</v>
      </c>
      <c r="AN843" s="7" t="e">
        <f t="shared" si="439"/>
        <v>#N/A</v>
      </c>
      <c r="AO843" s="7" t="e">
        <f t="shared" si="440"/>
        <v>#N/A</v>
      </c>
      <c r="AP843" s="10" t="e">
        <v>#N/A</v>
      </c>
      <c r="AQ843" s="10" t="e">
        <v>#N/A</v>
      </c>
    </row>
    <row r="844" spans="1:43" s="10" customFormat="1" outlineLevel="1">
      <c r="A844" s="95">
        <v>-170</v>
      </c>
      <c r="B844" s="8">
        <f t="shared" si="408"/>
        <v>5980288.744727497</v>
      </c>
      <c r="C844" s="9">
        <f t="shared" si="409"/>
        <v>46419.72896022637</v>
      </c>
      <c r="D844" s="9">
        <f t="shared" si="410"/>
        <v>195.20382029210376</v>
      </c>
      <c r="E844" s="9">
        <f t="shared" si="411"/>
        <v>197.09389147970901</v>
      </c>
      <c r="F844" s="6">
        <f t="shared" si="412"/>
        <v>0</v>
      </c>
      <c r="G844" s="7">
        <f t="shared" si="413"/>
        <v>0</v>
      </c>
      <c r="H844" s="7">
        <f t="shared" si="414"/>
        <v>1</v>
      </c>
      <c r="I844" s="7">
        <f t="shared" si="415"/>
        <v>0</v>
      </c>
      <c r="J844" s="7">
        <f t="shared" si="416"/>
        <v>1</v>
      </c>
      <c r="K844" s="7">
        <f t="shared" si="417"/>
        <v>1</v>
      </c>
      <c r="L844" s="7">
        <f t="shared" si="418"/>
        <v>1</v>
      </c>
      <c r="M844" s="7">
        <f t="shared" si="419"/>
        <v>1</v>
      </c>
      <c r="N844" s="7">
        <f t="shared" si="420"/>
        <v>0</v>
      </c>
      <c r="O844" s="7">
        <f t="shared" si="421"/>
        <v>0</v>
      </c>
      <c r="P844" s="7">
        <f t="shared" si="422"/>
        <v>0</v>
      </c>
      <c r="Q844" s="7" t="e">
        <f t="shared" si="423"/>
        <v>#N/A</v>
      </c>
      <c r="R844" s="7">
        <f t="shared" si="424"/>
        <v>-170</v>
      </c>
      <c r="S844" s="7" t="e">
        <f t="shared" si="433"/>
        <v>#N/A</v>
      </c>
      <c r="T844" s="7">
        <f t="shared" si="434"/>
        <v>195.20382029210376</v>
      </c>
      <c r="U844" s="7" t="e">
        <f t="shared" si="425"/>
        <v>#N/A</v>
      </c>
      <c r="V844" s="7" t="e">
        <f t="shared" si="441"/>
        <v>#N/A</v>
      </c>
      <c r="W844" s="7" t="e">
        <f t="shared" si="442"/>
        <v>#N/A</v>
      </c>
      <c r="X844" s="7" t="e">
        <f t="shared" si="426"/>
        <v>#N/A</v>
      </c>
      <c r="Y844" s="7" t="e">
        <f t="shared" si="427"/>
        <v>#N/A</v>
      </c>
      <c r="Z844" s="7" t="e">
        <f t="shared" si="428"/>
        <v>#N/A</v>
      </c>
      <c r="AA844" s="7" t="e">
        <f t="shared" si="429"/>
        <v>#N/A</v>
      </c>
      <c r="AB844" s="7">
        <f t="shared" si="430"/>
        <v>390.40764058420751</v>
      </c>
      <c r="AC844" s="7">
        <f t="shared" si="431"/>
        <v>1.0020682386287734</v>
      </c>
      <c r="AD844" s="7" t="e">
        <f t="shared" si="432"/>
        <v>#N/A</v>
      </c>
      <c r="AE844" s="7"/>
      <c r="AG844" s="7" t="e">
        <f t="shared" si="435"/>
        <v>#N/A</v>
      </c>
      <c r="AH844" s="7">
        <f t="shared" si="436"/>
        <v>195.20382029210376</v>
      </c>
      <c r="AI844" s="7" t="e">
        <f t="shared" si="437"/>
        <v>#N/A</v>
      </c>
      <c r="AJ844" s="7">
        <f t="shared" si="438"/>
        <v>195.20382029210376</v>
      </c>
      <c r="AK844" s="7" t="e">
        <v>#N/A</v>
      </c>
      <c r="AL844" s="7">
        <v>194.64137058608685</v>
      </c>
      <c r="AN844" s="7" t="e">
        <f t="shared" si="439"/>
        <v>#N/A</v>
      </c>
      <c r="AO844" s="7" t="e">
        <f t="shared" si="440"/>
        <v>#N/A</v>
      </c>
      <c r="AP844" s="10" t="e">
        <v>#N/A</v>
      </c>
      <c r="AQ844" s="10" t="e">
        <v>#N/A</v>
      </c>
    </row>
    <row r="845" spans="1:43" s="10" customFormat="1" outlineLevel="1">
      <c r="A845" s="95">
        <v>-169</v>
      </c>
      <c r="B845" s="8">
        <f t="shared" si="408"/>
        <v>6022992.6579853343</v>
      </c>
      <c r="C845" s="9">
        <f t="shared" si="409"/>
        <v>46774.953059562817</v>
      </c>
      <c r="D845" s="9">
        <f t="shared" si="410"/>
        <v>195.26802451597555</v>
      </c>
      <c r="E845" s="9">
        <f t="shared" si="411"/>
        <v>197.11235163906673</v>
      </c>
      <c r="F845" s="6">
        <f t="shared" si="412"/>
        <v>0</v>
      </c>
      <c r="G845" s="7">
        <f t="shared" si="413"/>
        <v>0</v>
      </c>
      <c r="H845" s="7">
        <f t="shared" si="414"/>
        <v>1</v>
      </c>
      <c r="I845" s="7">
        <f t="shared" si="415"/>
        <v>0</v>
      </c>
      <c r="J845" s="7">
        <f t="shared" si="416"/>
        <v>1</v>
      </c>
      <c r="K845" s="7">
        <f t="shared" si="417"/>
        <v>1</v>
      </c>
      <c r="L845" s="7">
        <f t="shared" si="418"/>
        <v>1</v>
      </c>
      <c r="M845" s="7">
        <f t="shared" si="419"/>
        <v>1</v>
      </c>
      <c r="N845" s="7">
        <f t="shared" si="420"/>
        <v>0</v>
      </c>
      <c r="O845" s="7">
        <f t="shared" si="421"/>
        <v>0</v>
      </c>
      <c r="P845" s="7">
        <f t="shared" si="422"/>
        <v>0</v>
      </c>
      <c r="Q845" s="7" t="e">
        <f t="shared" si="423"/>
        <v>#N/A</v>
      </c>
      <c r="R845" s="7">
        <f t="shared" si="424"/>
        <v>-169</v>
      </c>
      <c r="S845" s="7" t="e">
        <f t="shared" si="433"/>
        <v>#N/A</v>
      </c>
      <c r="T845" s="7">
        <f t="shared" si="434"/>
        <v>195.26802451597555</v>
      </c>
      <c r="U845" s="7" t="e">
        <f t="shared" si="425"/>
        <v>#N/A</v>
      </c>
      <c r="V845" s="7" t="e">
        <f t="shared" si="441"/>
        <v>#N/A</v>
      </c>
      <c r="W845" s="7" t="e">
        <f t="shared" si="442"/>
        <v>#N/A</v>
      </c>
      <c r="X845" s="7" t="e">
        <f t="shared" si="426"/>
        <v>#N/A</v>
      </c>
      <c r="Y845" s="7" t="e">
        <f t="shared" si="427"/>
        <v>#N/A</v>
      </c>
      <c r="Z845" s="7" t="e">
        <f t="shared" si="428"/>
        <v>#N/A</v>
      </c>
      <c r="AA845" s="7" t="e">
        <f t="shared" si="429"/>
        <v>#N/A</v>
      </c>
      <c r="AB845" s="7">
        <f t="shared" si="430"/>
        <v>390.53604903195111</v>
      </c>
      <c r="AC845" s="7">
        <f t="shared" si="431"/>
        <v>1.0020589714996717</v>
      </c>
      <c r="AD845" s="7" t="e">
        <f t="shared" si="432"/>
        <v>#N/A</v>
      </c>
      <c r="AE845" s="7"/>
      <c r="AG845" s="7" t="e">
        <f t="shared" si="435"/>
        <v>#N/A</v>
      </c>
      <c r="AH845" s="7">
        <f t="shared" si="436"/>
        <v>195.26802451597555</v>
      </c>
      <c r="AI845" s="7" t="e">
        <f t="shared" si="437"/>
        <v>#N/A</v>
      </c>
      <c r="AJ845" s="7">
        <f t="shared" si="438"/>
        <v>195.26802451597555</v>
      </c>
      <c r="AK845" s="7" t="e">
        <v>#N/A</v>
      </c>
      <c r="AL845" s="7">
        <v>194.71740467394747</v>
      </c>
      <c r="AN845" s="7" t="e">
        <f t="shared" si="439"/>
        <v>#N/A</v>
      </c>
      <c r="AO845" s="7" t="e">
        <f t="shared" si="440"/>
        <v>#N/A</v>
      </c>
      <c r="AP845" s="10" t="e">
        <v>#N/A</v>
      </c>
      <c r="AQ845" s="10" t="e">
        <v>#N/A</v>
      </c>
    </row>
    <row r="846" spans="1:43" s="10" customFormat="1" outlineLevel="1">
      <c r="A846" s="95">
        <v>-168</v>
      </c>
      <c r="B846" s="8">
        <f t="shared" si="408"/>
        <v>6065897.7750325538</v>
      </c>
      <c r="C846" s="9">
        <f t="shared" si="409"/>
        <v>47131.980306805301</v>
      </c>
      <c r="D846" s="9">
        <f t="shared" si="410"/>
        <v>195.33208934172038</v>
      </c>
      <c r="E846" s="9">
        <f t="shared" si="411"/>
        <v>197.13092517072013</v>
      </c>
      <c r="F846" s="6">
        <f t="shared" si="412"/>
        <v>0</v>
      </c>
      <c r="G846" s="7">
        <f t="shared" si="413"/>
        <v>0</v>
      </c>
      <c r="H846" s="7">
        <f t="shared" si="414"/>
        <v>1</v>
      </c>
      <c r="I846" s="7">
        <f t="shared" si="415"/>
        <v>0</v>
      </c>
      <c r="J846" s="7">
        <f t="shared" si="416"/>
        <v>1</v>
      </c>
      <c r="K846" s="7">
        <f t="shared" si="417"/>
        <v>1</v>
      </c>
      <c r="L846" s="7">
        <f t="shared" si="418"/>
        <v>1</v>
      </c>
      <c r="M846" s="7">
        <f t="shared" si="419"/>
        <v>1</v>
      </c>
      <c r="N846" s="7">
        <f t="shared" si="420"/>
        <v>0</v>
      </c>
      <c r="O846" s="7">
        <f t="shared" si="421"/>
        <v>0</v>
      </c>
      <c r="P846" s="7">
        <f t="shared" si="422"/>
        <v>0</v>
      </c>
      <c r="Q846" s="7" t="e">
        <f t="shared" si="423"/>
        <v>#N/A</v>
      </c>
      <c r="R846" s="7">
        <f t="shared" si="424"/>
        <v>-168</v>
      </c>
      <c r="S846" s="7" t="e">
        <f t="shared" si="433"/>
        <v>#N/A</v>
      </c>
      <c r="T846" s="7">
        <f t="shared" si="434"/>
        <v>195.33208934172038</v>
      </c>
      <c r="U846" s="7" t="e">
        <f t="shared" si="425"/>
        <v>#N/A</v>
      </c>
      <c r="V846" s="7" t="e">
        <f t="shared" si="441"/>
        <v>#N/A</v>
      </c>
      <c r="W846" s="7" t="e">
        <f t="shared" si="442"/>
        <v>#N/A</v>
      </c>
      <c r="X846" s="7" t="e">
        <f t="shared" si="426"/>
        <v>#N/A</v>
      </c>
      <c r="Y846" s="7" t="e">
        <f t="shared" si="427"/>
        <v>#N/A</v>
      </c>
      <c r="Z846" s="7" t="e">
        <f t="shared" si="428"/>
        <v>#N/A</v>
      </c>
      <c r="AA846" s="7" t="e">
        <f t="shared" si="429"/>
        <v>#N/A</v>
      </c>
      <c r="AB846" s="7">
        <f t="shared" si="430"/>
        <v>390.66417868344075</v>
      </c>
      <c r="AC846" s="7">
        <f t="shared" si="431"/>
        <v>1.0020500495971818</v>
      </c>
      <c r="AD846" s="7" t="e">
        <f t="shared" si="432"/>
        <v>#N/A</v>
      </c>
      <c r="AE846" s="7"/>
      <c r="AG846" s="7" t="e">
        <f t="shared" si="435"/>
        <v>#N/A</v>
      </c>
      <c r="AH846" s="7">
        <f t="shared" si="436"/>
        <v>195.33208934172038</v>
      </c>
      <c r="AI846" s="7" t="e">
        <f t="shared" si="437"/>
        <v>#N/A</v>
      </c>
      <c r="AJ846" s="7">
        <f t="shared" si="438"/>
        <v>195.33208934172038</v>
      </c>
      <c r="AK846" s="7" t="e">
        <v>#N/A</v>
      </c>
      <c r="AL846" s="7">
        <v>194.793344355545</v>
      </c>
      <c r="AN846" s="7" t="e">
        <f t="shared" si="439"/>
        <v>#N/A</v>
      </c>
      <c r="AO846" s="7" t="e">
        <f t="shared" si="440"/>
        <v>#N/A</v>
      </c>
      <c r="AP846" s="10" t="e">
        <v>#N/A</v>
      </c>
      <c r="AQ846" s="10" t="e">
        <v>#N/A</v>
      </c>
    </row>
    <row r="847" spans="1:43" s="10" customFormat="1" outlineLevel="1">
      <c r="A847" s="95">
        <v>-167</v>
      </c>
      <c r="B847" s="8">
        <f t="shared" si="408"/>
        <v>6109007.8483822364</v>
      </c>
      <c r="C847" s="9">
        <f t="shared" si="409"/>
        <v>47490.826984555519</v>
      </c>
      <c r="D847" s="9">
        <f t="shared" si="410"/>
        <v>195.39601793748022</v>
      </c>
      <c r="E847" s="9">
        <f t="shared" si="411"/>
        <v>197.1495789804481</v>
      </c>
      <c r="F847" s="6">
        <f t="shared" si="412"/>
        <v>0</v>
      </c>
      <c r="G847" s="7">
        <f t="shared" si="413"/>
        <v>0</v>
      </c>
      <c r="H847" s="7">
        <f t="shared" si="414"/>
        <v>1</v>
      </c>
      <c r="I847" s="7">
        <f t="shared" si="415"/>
        <v>0</v>
      </c>
      <c r="J847" s="7">
        <f t="shared" si="416"/>
        <v>1</v>
      </c>
      <c r="K847" s="7">
        <f t="shared" si="417"/>
        <v>1</v>
      </c>
      <c r="L847" s="7">
        <f t="shared" si="418"/>
        <v>1</v>
      </c>
      <c r="M847" s="7">
        <f t="shared" si="419"/>
        <v>1</v>
      </c>
      <c r="N847" s="7">
        <f t="shared" si="420"/>
        <v>0</v>
      </c>
      <c r="O847" s="7">
        <f t="shared" si="421"/>
        <v>0</v>
      </c>
      <c r="P847" s="7">
        <f t="shared" si="422"/>
        <v>0</v>
      </c>
      <c r="Q847" s="7" t="e">
        <f t="shared" si="423"/>
        <v>#N/A</v>
      </c>
      <c r="R847" s="7">
        <f t="shared" si="424"/>
        <v>-167</v>
      </c>
      <c r="S847" s="7" t="e">
        <f t="shared" si="433"/>
        <v>#N/A</v>
      </c>
      <c r="T847" s="7">
        <f t="shared" si="434"/>
        <v>195.39601793748022</v>
      </c>
      <c r="U847" s="7" t="e">
        <f t="shared" si="425"/>
        <v>#N/A</v>
      </c>
      <c r="V847" s="7" t="e">
        <f t="shared" si="441"/>
        <v>#N/A</v>
      </c>
      <c r="W847" s="7" t="e">
        <f t="shared" si="442"/>
        <v>#N/A</v>
      </c>
      <c r="X847" s="7" t="e">
        <f t="shared" si="426"/>
        <v>#N/A</v>
      </c>
      <c r="Y847" s="7" t="e">
        <f t="shared" si="427"/>
        <v>#N/A</v>
      </c>
      <c r="Z847" s="7" t="e">
        <f t="shared" si="428"/>
        <v>#N/A</v>
      </c>
      <c r="AA847" s="7" t="e">
        <f t="shared" si="429"/>
        <v>#N/A</v>
      </c>
      <c r="AB847" s="7">
        <f t="shared" si="430"/>
        <v>390.79203587496045</v>
      </c>
      <c r="AC847" s="7">
        <f t="shared" si="431"/>
        <v>1.0020413491247884</v>
      </c>
      <c r="AD847" s="7" t="e">
        <f t="shared" si="432"/>
        <v>#N/A</v>
      </c>
      <c r="AE847" s="7"/>
      <c r="AG847" s="7" t="e">
        <f t="shared" si="435"/>
        <v>#N/A</v>
      </c>
      <c r="AH847" s="7">
        <f t="shared" si="436"/>
        <v>195.39601793748022</v>
      </c>
      <c r="AI847" s="7" t="e">
        <f t="shared" si="437"/>
        <v>#N/A</v>
      </c>
      <c r="AJ847" s="7">
        <f t="shared" si="438"/>
        <v>195.39601793748022</v>
      </c>
      <c r="AK847" s="7" t="e">
        <v>#N/A</v>
      </c>
      <c r="AL847" s="7">
        <v>194.86919206284801</v>
      </c>
      <c r="AN847" s="7" t="e">
        <f t="shared" si="439"/>
        <v>#N/A</v>
      </c>
      <c r="AO847" s="7" t="e">
        <f t="shared" si="440"/>
        <v>#N/A</v>
      </c>
      <c r="AP847" s="10" t="e">
        <v>#N/A</v>
      </c>
      <c r="AQ847" s="10" t="e">
        <v>#N/A</v>
      </c>
    </row>
    <row r="848" spans="1:43" s="10" customFormat="1" outlineLevel="1">
      <c r="A848" s="95">
        <v>-166</v>
      </c>
      <c r="B848" s="8">
        <f t="shared" si="408"/>
        <v>6152320.0713205338</v>
      </c>
      <c r="C848" s="9">
        <f t="shared" si="409"/>
        <v>47851.497722389868</v>
      </c>
      <c r="D848" s="9">
        <f t="shared" si="410"/>
        <v>195.45981745319818</v>
      </c>
      <c r="E848" s="9">
        <f t="shared" si="411"/>
        <v>197.16837152676374</v>
      </c>
      <c r="F848" s="6">
        <f t="shared" si="412"/>
        <v>0</v>
      </c>
      <c r="G848" s="7">
        <f t="shared" si="413"/>
        <v>0</v>
      </c>
      <c r="H848" s="7">
        <f t="shared" si="414"/>
        <v>1</v>
      </c>
      <c r="I848" s="7">
        <f t="shared" si="415"/>
        <v>0</v>
      </c>
      <c r="J848" s="7">
        <f t="shared" si="416"/>
        <v>1</v>
      </c>
      <c r="K848" s="7">
        <f t="shared" si="417"/>
        <v>1</v>
      </c>
      <c r="L848" s="7">
        <f t="shared" si="418"/>
        <v>1</v>
      </c>
      <c r="M848" s="7">
        <f t="shared" si="419"/>
        <v>1</v>
      </c>
      <c r="N848" s="7">
        <f t="shared" si="420"/>
        <v>0</v>
      </c>
      <c r="O848" s="7">
        <f t="shared" si="421"/>
        <v>0</v>
      </c>
      <c r="P848" s="7">
        <f t="shared" si="422"/>
        <v>0</v>
      </c>
      <c r="Q848" s="7" t="e">
        <f t="shared" si="423"/>
        <v>#N/A</v>
      </c>
      <c r="R848" s="7">
        <f t="shared" si="424"/>
        <v>-166</v>
      </c>
      <c r="S848" s="7" t="e">
        <f t="shared" si="433"/>
        <v>#N/A</v>
      </c>
      <c r="T848" s="7">
        <f t="shared" si="434"/>
        <v>195.45981745319818</v>
      </c>
      <c r="U848" s="7" t="e">
        <f t="shared" si="425"/>
        <v>#N/A</v>
      </c>
      <c r="V848" s="7" t="e">
        <f t="shared" si="441"/>
        <v>#N/A</v>
      </c>
      <c r="W848" s="7" t="e">
        <f t="shared" si="442"/>
        <v>#N/A</v>
      </c>
      <c r="X848" s="7" t="e">
        <f t="shared" si="426"/>
        <v>#N/A</v>
      </c>
      <c r="Y848" s="7" t="e">
        <f t="shared" si="427"/>
        <v>#N/A</v>
      </c>
      <c r="Z848" s="7" t="e">
        <f t="shared" si="428"/>
        <v>#N/A</v>
      </c>
      <c r="AA848" s="7" t="e">
        <f t="shared" si="429"/>
        <v>#N/A</v>
      </c>
      <c r="AB848" s="7">
        <f t="shared" si="430"/>
        <v>390.91963490639637</v>
      </c>
      <c r="AC848" s="7">
        <f t="shared" si="431"/>
        <v>1.0020331223097598</v>
      </c>
      <c r="AD848" s="7" t="e">
        <f t="shared" si="432"/>
        <v>#N/A</v>
      </c>
      <c r="AE848" s="7"/>
      <c r="AG848" s="7" t="e">
        <f t="shared" si="435"/>
        <v>#N/A</v>
      </c>
      <c r="AH848" s="7">
        <f t="shared" si="436"/>
        <v>195.45981745319818</v>
      </c>
      <c r="AI848" s="7" t="e">
        <f t="shared" si="437"/>
        <v>#N/A</v>
      </c>
      <c r="AJ848" s="7">
        <f t="shared" si="438"/>
        <v>195.45981745319818</v>
      </c>
      <c r="AK848" s="7" t="e">
        <v>#N/A</v>
      </c>
      <c r="AL848" s="7">
        <v>194.94495074713313</v>
      </c>
      <c r="AN848" s="7" t="e">
        <f t="shared" si="439"/>
        <v>#N/A</v>
      </c>
      <c r="AO848" s="7" t="e">
        <f t="shared" si="440"/>
        <v>#N/A</v>
      </c>
      <c r="AP848" s="10" t="e">
        <v>#N/A</v>
      </c>
      <c r="AQ848" s="10" t="e">
        <v>#N/A</v>
      </c>
    </row>
    <row r="849" spans="1:43" s="10" customFormat="1" outlineLevel="1">
      <c r="A849" s="95">
        <v>-165</v>
      </c>
      <c r="B849" s="8">
        <f t="shared" si="408"/>
        <v>6195836.5642730799</v>
      </c>
      <c r="C849" s="9">
        <f t="shared" si="409"/>
        <v>48213.997149884701</v>
      </c>
      <c r="D849" s="9">
        <f t="shared" si="410"/>
        <v>195.52348309395518</v>
      </c>
      <c r="E849" s="9">
        <f t="shared" si="411"/>
        <v>197.18726971544581</v>
      </c>
      <c r="F849" s="6">
        <f t="shared" si="412"/>
        <v>0</v>
      </c>
      <c r="G849" s="7">
        <f t="shared" si="413"/>
        <v>0</v>
      </c>
      <c r="H849" s="7">
        <f t="shared" si="414"/>
        <v>1</v>
      </c>
      <c r="I849" s="7">
        <f t="shared" si="415"/>
        <v>0</v>
      </c>
      <c r="J849" s="7">
        <f t="shared" si="416"/>
        <v>1</v>
      </c>
      <c r="K849" s="7">
        <f t="shared" si="417"/>
        <v>1</v>
      </c>
      <c r="L849" s="7">
        <f t="shared" si="418"/>
        <v>1</v>
      </c>
      <c r="M849" s="7">
        <f t="shared" si="419"/>
        <v>1</v>
      </c>
      <c r="N849" s="7">
        <f t="shared" si="420"/>
        <v>0</v>
      </c>
      <c r="O849" s="7">
        <f t="shared" si="421"/>
        <v>0</v>
      </c>
      <c r="P849" s="7">
        <f t="shared" si="422"/>
        <v>0</v>
      </c>
      <c r="Q849" s="7" t="e">
        <f t="shared" si="423"/>
        <v>#N/A</v>
      </c>
      <c r="R849" s="7">
        <f t="shared" si="424"/>
        <v>-165</v>
      </c>
      <c r="S849" s="7" t="e">
        <f t="shared" si="433"/>
        <v>#N/A</v>
      </c>
      <c r="T849" s="7">
        <f t="shared" si="434"/>
        <v>195.52348309395518</v>
      </c>
      <c r="U849" s="7" t="e">
        <f t="shared" si="425"/>
        <v>#N/A</v>
      </c>
      <c r="V849" s="7" t="e">
        <f t="shared" si="441"/>
        <v>#N/A</v>
      </c>
      <c r="W849" s="7" t="e">
        <f t="shared" si="442"/>
        <v>#N/A</v>
      </c>
      <c r="X849" s="7" t="e">
        <f t="shared" si="426"/>
        <v>#N/A</v>
      </c>
      <c r="Y849" s="7" t="e">
        <f t="shared" si="427"/>
        <v>#N/A</v>
      </c>
      <c r="Z849" s="7" t="e">
        <f t="shared" si="428"/>
        <v>#N/A</v>
      </c>
      <c r="AA849" s="7" t="e">
        <f t="shared" si="429"/>
        <v>#N/A</v>
      </c>
      <c r="AB849" s="7">
        <f t="shared" si="430"/>
        <v>391.04696618791036</v>
      </c>
      <c r="AC849" s="7">
        <f t="shared" si="431"/>
        <v>1.0020246073889596</v>
      </c>
      <c r="AD849" s="7" t="e">
        <f t="shared" si="432"/>
        <v>#N/A</v>
      </c>
      <c r="AE849" s="7"/>
      <c r="AG849" s="7" t="e">
        <f t="shared" si="435"/>
        <v>#N/A</v>
      </c>
      <c r="AH849" s="7">
        <f t="shared" si="436"/>
        <v>195.52348309395518</v>
      </c>
      <c r="AI849" s="7" t="e">
        <f t="shared" si="437"/>
        <v>#N/A</v>
      </c>
      <c r="AJ849" s="7">
        <f t="shared" si="438"/>
        <v>195.52348309395518</v>
      </c>
      <c r="AK849" s="7" t="e">
        <v>#N/A</v>
      </c>
      <c r="AL849" s="7">
        <v>195.02062049762435</v>
      </c>
      <c r="AN849" s="7" t="e">
        <f t="shared" si="439"/>
        <v>#N/A</v>
      </c>
      <c r="AO849" s="7" t="e">
        <f t="shared" si="440"/>
        <v>#N/A</v>
      </c>
      <c r="AP849" s="10" t="e">
        <v>#N/A</v>
      </c>
      <c r="AQ849" s="10" t="e">
        <v>#N/A</v>
      </c>
    </row>
    <row r="850" spans="1:43" s="10" customFormat="1" outlineLevel="1">
      <c r="A850" s="95">
        <v>-164</v>
      </c>
      <c r="B850" s="8">
        <f t="shared" si="408"/>
        <v>6239559.4788354086</v>
      </c>
      <c r="C850" s="9">
        <f t="shared" si="409"/>
        <v>48578.329896616393</v>
      </c>
      <c r="D850" s="9">
        <f t="shared" si="410"/>
        <v>195.58702200913979</v>
      </c>
      <c r="E850" s="9">
        <f t="shared" si="411"/>
        <v>197.20627096985126</v>
      </c>
      <c r="F850" s="6">
        <f t="shared" si="412"/>
        <v>0</v>
      </c>
      <c r="G850" s="7">
        <f t="shared" si="413"/>
        <v>0</v>
      </c>
      <c r="H850" s="7">
        <f t="shared" si="414"/>
        <v>1</v>
      </c>
      <c r="I850" s="7">
        <f t="shared" si="415"/>
        <v>0</v>
      </c>
      <c r="J850" s="7">
        <f t="shared" si="416"/>
        <v>1</v>
      </c>
      <c r="K850" s="7">
        <f t="shared" si="417"/>
        <v>1</v>
      </c>
      <c r="L850" s="7">
        <f t="shared" si="418"/>
        <v>1</v>
      </c>
      <c r="M850" s="7">
        <f t="shared" si="419"/>
        <v>1</v>
      </c>
      <c r="N850" s="7">
        <f t="shared" si="420"/>
        <v>0</v>
      </c>
      <c r="O850" s="7">
        <f t="shared" si="421"/>
        <v>0</v>
      </c>
      <c r="P850" s="7">
        <f t="shared" si="422"/>
        <v>0</v>
      </c>
      <c r="Q850" s="7" t="e">
        <f t="shared" si="423"/>
        <v>#N/A</v>
      </c>
      <c r="R850" s="7">
        <f t="shared" si="424"/>
        <v>-164</v>
      </c>
      <c r="S850" s="7" t="e">
        <f t="shared" si="433"/>
        <v>#N/A</v>
      </c>
      <c r="T850" s="7">
        <f t="shared" si="434"/>
        <v>195.58702200913979</v>
      </c>
      <c r="U850" s="7" t="e">
        <f t="shared" si="425"/>
        <v>#N/A</v>
      </c>
      <c r="V850" s="7" t="e">
        <f t="shared" si="441"/>
        <v>#N/A</v>
      </c>
      <c r="W850" s="7" t="e">
        <f t="shared" si="442"/>
        <v>#N/A</v>
      </c>
      <c r="X850" s="7" t="e">
        <f t="shared" si="426"/>
        <v>#N/A</v>
      </c>
      <c r="Y850" s="7" t="e">
        <f t="shared" si="427"/>
        <v>#N/A</v>
      </c>
      <c r="Z850" s="7" t="e">
        <f t="shared" si="428"/>
        <v>#N/A</v>
      </c>
      <c r="AA850" s="7" t="e">
        <f t="shared" si="429"/>
        <v>#N/A</v>
      </c>
      <c r="AB850" s="7">
        <f t="shared" si="430"/>
        <v>391.17404401827957</v>
      </c>
      <c r="AC850" s="7">
        <f t="shared" si="431"/>
        <v>1.002016563607028</v>
      </c>
      <c r="AD850" s="7" t="e">
        <f t="shared" si="432"/>
        <v>#N/A</v>
      </c>
      <c r="AE850" s="7"/>
      <c r="AG850" s="7" t="e">
        <f t="shared" si="435"/>
        <v>#N/A</v>
      </c>
      <c r="AH850" s="7">
        <f t="shared" si="436"/>
        <v>195.58702200913979</v>
      </c>
      <c r="AI850" s="7" t="e">
        <f t="shared" si="437"/>
        <v>#N/A</v>
      </c>
      <c r="AJ850" s="7">
        <f t="shared" si="438"/>
        <v>195.58702200913979</v>
      </c>
      <c r="AK850" s="7" t="e">
        <v>#N/A</v>
      </c>
      <c r="AL850" s="7">
        <v>195.09620565518344</v>
      </c>
      <c r="AN850" s="7" t="e">
        <f t="shared" si="439"/>
        <v>#N/A</v>
      </c>
      <c r="AO850" s="7" t="e">
        <f t="shared" si="440"/>
        <v>#N/A</v>
      </c>
      <c r="AP850" s="10" t="e">
        <v>#N/A</v>
      </c>
      <c r="AQ850" s="10" t="e">
        <v>#N/A</v>
      </c>
    </row>
    <row r="851" spans="1:43" s="10" customFormat="1" outlineLevel="1">
      <c r="A851" s="95">
        <v>-163</v>
      </c>
      <c r="B851" s="8">
        <f t="shared" si="408"/>
        <v>6283485.9615386706</v>
      </c>
      <c r="C851" s="9">
        <f t="shared" si="409"/>
        <v>48944.500592161326</v>
      </c>
      <c r="D851" s="9">
        <f t="shared" si="410"/>
        <v>195.65043736689404</v>
      </c>
      <c r="E851" s="9">
        <f t="shared" si="411"/>
        <v>197.22534219575897</v>
      </c>
      <c r="F851" s="6">
        <f t="shared" si="412"/>
        <v>0</v>
      </c>
      <c r="G851" s="7">
        <f t="shared" si="413"/>
        <v>0</v>
      </c>
      <c r="H851" s="7">
        <f t="shared" si="414"/>
        <v>1</v>
      </c>
      <c r="I851" s="7">
        <f t="shared" si="415"/>
        <v>0</v>
      </c>
      <c r="J851" s="7">
        <f t="shared" si="416"/>
        <v>1</v>
      </c>
      <c r="K851" s="7">
        <f t="shared" si="417"/>
        <v>1</v>
      </c>
      <c r="L851" s="7">
        <f t="shared" si="418"/>
        <v>1</v>
      </c>
      <c r="M851" s="7">
        <f t="shared" si="419"/>
        <v>1</v>
      </c>
      <c r="N851" s="7">
        <f t="shared" si="420"/>
        <v>0</v>
      </c>
      <c r="O851" s="7">
        <f t="shared" si="421"/>
        <v>0</v>
      </c>
      <c r="P851" s="7">
        <f t="shared" si="422"/>
        <v>0</v>
      </c>
      <c r="Q851" s="7" t="e">
        <f t="shared" si="423"/>
        <v>#N/A</v>
      </c>
      <c r="R851" s="7">
        <f t="shared" si="424"/>
        <v>-163</v>
      </c>
      <c r="S851" s="7" t="e">
        <f t="shared" si="433"/>
        <v>#N/A</v>
      </c>
      <c r="T851" s="7">
        <f t="shared" si="434"/>
        <v>195.65043736689404</v>
      </c>
      <c r="U851" s="7" t="e">
        <f t="shared" si="425"/>
        <v>#N/A</v>
      </c>
      <c r="V851" s="7" t="e">
        <f t="shared" si="441"/>
        <v>#N/A</v>
      </c>
      <c r="W851" s="7" t="e">
        <f t="shared" si="442"/>
        <v>#N/A</v>
      </c>
      <c r="X851" s="7" t="e">
        <f t="shared" si="426"/>
        <v>#N/A</v>
      </c>
      <c r="Y851" s="7" t="e">
        <f t="shared" si="427"/>
        <v>#N/A</v>
      </c>
      <c r="Z851" s="7" t="e">
        <f t="shared" si="428"/>
        <v>#N/A</v>
      </c>
      <c r="AA851" s="7">
        <f t="shared" si="429"/>
        <v>141.31058285412303</v>
      </c>
      <c r="AB851" s="7">
        <f t="shared" si="430"/>
        <v>391.30087473378808</v>
      </c>
      <c r="AC851" s="7">
        <f t="shared" si="431"/>
        <v>1.0020087362888108</v>
      </c>
      <c r="AD851" s="7" t="e">
        <f t="shared" si="432"/>
        <v>#N/A</v>
      </c>
      <c r="AE851" s="7"/>
      <c r="AG851" s="7" t="e">
        <f t="shared" si="435"/>
        <v>#N/A</v>
      </c>
      <c r="AH851" s="7">
        <f t="shared" si="436"/>
        <v>195.65043736689404</v>
      </c>
      <c r="AI851" s="7" t="e">
        <f t="shared" si="437"/>
        <v>#N/A</v>
      </c>
      <c r="AJ851" s="7">
        <f t="shared" si="438"/>
        <v>195.65043736689404</v>
      </c>
      <c r="AK851" s="7" t="e">
        <v>#N/A</v>
      </c>
      <c r="AL851" s="7">
        <v>195.17170726295691</v>
      </c>
      <c r="AN851" s="7" t="e">
        <f t="shared" si="439"/>
        <v>#N/A</v>
      </c>
      <c r="AO851" s="7" t="e">
        <f t="shared" si="440"/>
        <v>#N/A</v>
      </c>
      <c r="AP851" s="10" t="e">
        <v>#N/A</v>
      </c>
      <c r="AQ851" s="10" t="e">
        <v>#N/A</v>
      </c>
    </row>
    <row r="852" spans="1:43" s="10" customFormat="1" outlineLevel="1">
      <c r="A852" s="95">
        <v>-162</v>
      </c>
      <c r="B852" s="8">
        <f t="shared" si="408"/>
        <v>6327619.8433094304</v>
      </c>
      <c r="C852" s="9">
        <f t="shared" si="409"/>
        <v>49312.513866095862</v>
      </c>
      <c r="D852" s="9">
        <f t="shared" si="410"/>
        <v>195.71373233535982</v>
      </c>
      <c r="E852" s="9">
        <f t="shared" si="411"/>
        <v>197.24454185168196</v>
      </c>
      <c r="F852" s="6">
        <f t="shared" si="412"/>
        <v>0</v>
      </c>
      <c r="G852" s="7">
        <f t="shared" si="413"/>
        <v>0</v>
      </c>
      <c r="H852" s="7">
        <f t="shared" si="414"/>
        <v>1</v>
      </c>
      <c r="I852" s="7">
        <f t="shared" si="415"/>
        <v>0</v>
      </c>
      <c r="J852" s="7">
        <f t="shared" si="416"/>
        <v>1</v>
      </c>
      <c r="K852" s="7">
        <f t="shared" si="417"/>
        <v>1</v>
      </c>
      <c r="L852" s="7">
        <f t="shared" si="418"/>
        <v>1</v>
      </c>
      <c r="M852" s="7">
        <f t="shared" si="419"/>
        <v>1</v>
      </c>
      <c r="N852" s="7">
        <f t="shared" si="420"/>
        <v>0</v>
      </c>
      <c r="O852" s="7">
        <f t="shared" si="421"/>
        <v>0</v>
      </c>
      <c r="P852" s="7">
        <f t="shared" si="422"/>
        <v>0</v>
      </c>
      <c r="Q852" s="7" t="e">
        <f t="shared" si="423"/>
        <v>#N/A</v>
      </c>
      <c r="R852" s="7">
        <f t="shared" si="424"/>
        <v>-162</v>
      </c>
      <c r="S852" s="7" t="e">
        <f t="shared" si="433"/>
        <v>#N/A</v>
      </c>
      <c r="T852" s="7">
        <f t="shared" si="434"/>
        <v>195.71373233535982</v>
      </c>
      <c r="U852" s="7" t="e">
        <f t="shared" si="425"/>
        <v>#N/A</v>
      </c>
      <c r="V852" s="7" t="e">
        <f t="shared" si="441"/>
        <v>#N/A</v>
      </c>
      <c r="W852" s="7" t="e">
        <f t="shared" si="442"/>
        <v>#N/A</v>
      </c>
      <c r="X852" s="7" t="e">
        <f t="shared" si="426"/>
        <v>#N/A</v>
      </c>
      <c r="Y852" s="7" t="e">
        <f t="shared" si="427"/>
        <v>#N/A</v>
      </c>
      <c r="Z852" s="7" t="e">
        <f t="shared" si="428"/>
        <v>#N/A</v>
      </c>
      <c r="AA852" s="7" t="e">
        <f t="shared" si="429"/>
        <v>#N/A</v>
      </c>
      <c r="AB852" s="7">
        <f t="shared" si="430"/>
        <v>391.42746467071964</v>
      </c>
      <c r="AC852" s="7">
        <f t="shared" si="431"/>
        <v>1.0020011242673754</v>
      </c>
      <c r="AD852" s="7" t="e">
        <f t="shared" si="432"/>
        <v>#N/A</v>
      </c>
      <c r="AE852" s="7"/>
      <c r="AG852" s="7" t="e">
        <f t="shared" si="435"/>
        <v>#N/A</v>
      </c>
      <c r="AH852" s="7">
        <f t="shared" si="436"/>
        <v>195.71373233535982</v>
      </c>
      <c r="AI852" s="7" t="e">
        <f t="shared" si="437"/>
        <v>#N/A</v>
      </c>
      <c r="AJ852" s="7">
        <f t="shared" si="438"/>
        <v>195.71373233535982</v>
      </c>
      <c r="AK852" s="7" t="e">
        <v>#N/A</v>
      </c>
      <c r="AL852" s="7">
        <v>195.24712540946081</v>
      </c>
      <c r="AN852" s="7" t="e">
        <f t="shared" si="439"/>
        <v>#N/A</v>
      </c>
      <c r="AO852" s="7" t="e">
        <f t="shared" si="440"/>
        <v>#N/A</v>
      </c>
      <c r="AP852" s="10" t="e">
        <v>#N/A</v>
      </c>
      <c r="AQ852" s="10" t="e">
        <v>#N/A</v>
      </c>
    </row>
    <row r="853" spans="1:43" s="10" customFormat="1" outlineLevel="1">
      <c r="A853" s="95">
        <v>-161</v>
      </c>
      <c r="B853" s="8">
        <f t="shared" si="408"/>
        <v>6371958.2383487225</v>
      </c>
      <c r="C853" s="9">
        <f t="shared" si="409"/>
        <v>49682.374347996374</v>
      </c>
      <c r="D853" s="9">
        <f t="shared" si="410"/>
        <v>195.7769140670521</v>
      </c>
      <c r="E853" s="9">
        <f t="shared" si="411"/>
        <v>197.2638368433991</v>
      </c>
      <c r="F853" s="6">
        <f t="shared" si="412"/>
        <v>0</v>
      </c>
      <c r="G853" s="7">
        <f t="shared" si="413"/>
        <v>0</v>
      </c>
      <c r="H853" s="7">
        <f t="shared" si="414"/>
        <v>1</v>
      </c>
      <c r="I853" s="7">
        <f t="shared" si="415"/>
        <v>0</v>
      </c>
      <c r="J853" s="7">
        <f t="shared" si="416"/>
        <v>1</v>
      </c>
      <c r="K853" s="7">
        <f t="shared" si="417"/>
        <v>1</v>
      </c>
      <c r="L853" s="7">
        <f t="shared" si="418"/>
        <v>1</v>
      </c>
      <c r="M853" s="7">
        <f t="shared" si="419"/>
        <v>1</v>
      </c>
      <c r="N853" s="7">
        <f t="shared" si="420"/>
        <v>0</v>
      </c>
      <c r="O853" s="7">
        <f t="shared" si="421"/>
        <v>0</v>
      </c>
      <c r="P853" s="7">
        <f t="shared" si="422"/>
        <v>0</v>
      </c>
      <c r="Q853" s="7" t="e">
        <f t="shared" si="423"/>
        <v>#N/A</v>
      </c>
      <c r="R853" s="7">
        <f t="shared" si="424"/>
        <v>-161</v>
      </c>
      <c r="S853" s="7" t="e">
        <f t="shared" si="433"/>
        <v>#N/A</v>
      </c>
      <c r="T853" s="7">
        <f t="shared" si="434"/>
        <v>195.7769140670521</v>
      </c>
      <c r="U853" s="7" t="e">
        <f t="shared" si="425"/>
        <v>#N/A</v>
      </c>
      <c r="V853" s="7" t="e">
        <f t="shared" si="441"/>
        <v>#N/A</v>
      </c>
      <c r="W853" s="7" t="e">
        <f t="shared" si="442"/>
        <v>#N/A</v>
      </c>
      <c r="X853" s="7" t="e">
        <f t="shared" si="426"/>
        <v>#N/A</v>
      </c>
      <c r="Y853" s="7" t="e">
        <f t="shared" si="427"/>
        <v>#N/A</v>
      </c>
      <c r="Z853" s="7" t="e">
        <f t="shared" si="428"/>
        <v>#N/A</v>
      </c>
      <c r="AA853" s="7" t="e">
        <f t="shared" si="429"/>
        <v>#N/A</v>
      </c>
      <c r="AB853" s="7">
        <f t="shared" si="430"/>
        <v>391.55382813410421</v>
      </c>
      <c r="AC853" s="7">
        <f t="shared" si="431"/>
        <v>1.0019939776364104</v>
      </c>
      <c r="AD853" s="7" t="e">
        <f t="shared" si="432"/>
        <v>#N/A</v>
      </c>
      <c r="AE853" s="7"/>
      <c r="AG853" s="7" t="e">
        <f t="shared" si="435"/>
        <v>#N/A</v>
      </c>
      <c r="AH853" s="7">
        <f t="shared" si="436"/>
        <v>195.7769140670521</v>
      </c>
      <c r="AI853" s="7" t="e">
        <f t="shared" si="437"/>
        <v>#N/A</v>
      </c>
      <c r="AJ853" s="7">
        <f t="shared" si="438"/>
        <v>195.7769140670521</v>
      </c>
      <c r="AK853" s="7" t="e">
        <v>#N/A</v>
      </c>
      <c r="AL853" s="7">
        <v>195.32246634433977</v>
      </c>
      <c r="AN853" s="7" t="e">
        <f t="shared" si="439"/>
        <v>#N/A</v>
      </c>
      <c r="AO853" s="7" t="e">
        <f t="shared" si="440"/>
        <v>#N/A</v>
      </c>
      <c r="AP853" s="10" t="e">
        <v>#N/A</v>
      </c>
      <c r="AQ853" s="10" t="e">
        <v>#N/A</v>
      </c>
    </row>
    <row r="854" spans="1:43" s="10" customFormat="1" outlineLevel="1">
      <c r="A854" s="95">
        <v>-160</v>
      </c>
      <c r="B854" s="8">
        <f t="shared" si="408"/>
        <v>6416503.3065788997</v>
      </c>
      <c r="C854" s="9">
        <f t="shared" si="409"/>
        <v>50054.098949889361</v>
      </c>
      <c r="D854" s="9">
        <f t="shared" si="410"/>
        <v>195.83997776184131</v>
      </c>
      <c r="E854" s="9">
        <f t="shared" si="411"/>
        <v>197.2832245942673</v>
      </c>
      <c r="F854" s="6">
        <f t="shared" si="412"/>
        <v>0</v>
      </c>
      <c r="G854" s="7">
        <f t="shared" si="413"/>
        <v>0</v>
      </c>
      <c r="H854" s="7">
        <f t="shared" si="414"/>
        <v>1</v>
      </c>
      <c r="I854" s="7">
        <f t="shared" si="415"/>
        <v>0</v>
      </c>
      <c r="J854" s="7">
        <f t="shared" si="416"/>
        <v>1</v>
      </c>
      <c r="K854" s="7">
        <f t="shared" si="417"/>
        <v>1</v>
      </c>
      <c r="L854" s="7">
        <f t="shared" si="418"/>
        <v>1</v>
      </c>
      <c r="M854" s="7">
        <f t="shared" si="419"/>
        <v>1</v>
      </c>
      <c r="N854" s="7">
        <f t="shared" si="420"/>
        <v>0</v>
      </c>
      <c r="O854" s="7">
        <f t="shared" si="421"/>
        <v>0</v>
      </c>
      <c r="P854" s="7">
        <f t="shared" si="422"/>
        <v>0</v>
      </c>
      <c r="Q854" s="7" t="e">
        <f t="shared" si="423"/>
        <v>#N/A</v>
      </c>
      <c r="R854" s="7">
        <f t="shared" si="424"/>
        <v>-160</v>
      </c>
      <c r="S854" s="7" t="e">
        <f t="shared" si="433"/>
        <v>#N/A</v>
      </c>
      <c r="T854" s="7">
        <f t="shared" si="434"/>
        <v>195.83997776184131</v>
      </c>
      <c r="U854" s="7" t="e">
        <f t="shared" si="425"/>
        <v>#N/A</v>
      </c>
      <c r="V854" s="7" t="e">
        <f t="shared" si="441"/>
        <v>#N/A</v>
      </c>
      <c r="W854" s="7" t="e">
        <f t="shared" si="442"/>
        <v>#N/A</v>
      </c>
      <c r="X854" s="7" t="e">
        <f t="shared" si="426"/>
        <v>#N/A</v>
      </c>
      <c r="Y854" s="7" t="e">
        <f t="shared" si="427"/>
        <v>#N/A</v>
      </c>
      <c r="Z854" s="7" t="e">
        <f t="shared" si="428"/>
        <v>#N/A</v>
      </c>
      <c r="AA854" s="7" t="e">
        <f t="shared" si="429"/>
        <v>#N/A</v>
      </c>
      <c r="AB854" s="7">
        <f t="shared" si="430"/>
        <v>391.67995552368262</v>
      </c>
      <c r="AC854" s="7">
        <f t="shared" si="431"/>
        <v>1.0019865416264164</v>
      </c>
      <c r="AD854" s="7" t="e">
        <f t="shared" si="432"/>
        <v>#N/A</v>
      </c>
      <c r="AE854" s="7"/>
      <c r="AG854" s="7" t="e">
        <f t="shared" si="435"/>
        <v>#N/A</v>
      </c>
      <c r="AH854" s="7">
        <f t="shared" si="436"/>
        <v>195.83997776184131</v>
      </c>
      <c r="AI854" s="7" t="e">
        <f t="shared" si="437"/>
        <v>#N/A</v>
      </c>
      <c r="AJ854" s="7">
        <f t="shared" si="438"/>
        <v>195.83997776184131</v>
      </c>
      <c r="AK854" s="7" t="e">
        <v>#N/A</v>
      </c>
      <c r="AL854" s="7">
        <v>195.39773015633972</v>
      </c>
      <c r="AN854" s="7" t="e">
        <f t="shared" si="439"/>
        <v>#N/A</v>
      </c>
      <c r="AO854" s="7" t="e">
        <f t="shared" si="440"/>
        <v>#N/A</v>
      </c>
      <c r="AP854" s="10" t="e">
        <v>#N/A</v>
      </c>
      <c r="AQ854" s="10" t="e">
        <v>#N/A</v>
      </c>
    </row>
    <row r="855" spans="1:43" s="10" customFormat="1" outlineLevel="1">
      <c r="A855" s="95">
        <v>-159</v>
      </c>
      <c r="B855" s="8">
        <f t="shared" si="408"/>
        <v>6461257.2389706457</v>
      </c>
      <c r="C855" s="9">
        <f t="shared" si="409"/>
        <v>50427.667800267402</v>
      </c>
      <c r="D855" s="9">
        <f t="shared" si="410"/>
        <v>195.90293057175469</v>
      </c>
      <c r="E855" s="9">
        <f t="shared" si="411"/>
        <v>197.30267201006535</v>
      </c>
      <c r="F855" s="6">
        <f t="shared" si="412"/>
        <v>0</v>
      </c>
      <c r="G855" s="7">
        <f t="shared" si="413"/>
        <v>0</v>
      </c>
      <c r="H855" s="7">
        <f t="shared" si="414"/>
        <v>1</v>
      </c>
      <c r="I855" s="7">
        <f t="shared" si="415"/>
        <v>0</v>
      </c>
      <c r="J855" s="7">
        <f t="shared" si="416"/>
        <v>1</v>
      </c>
      <c r="K855" s="7">
        <f t="shared" si="417"/>
        <v>1</v>
      </c>
      <c r="L855" s="7">
        <f t="shared" si="418"/>
        <v>1</v>
      </c>
      <c r="M855" s="7">
        <f t="shared" si="419"/>
        <v>1</v>
      </c>
      <c r="N855" s="7">
        <f t="shared" si="420"/>
        <v>0</v>
      </c>
      <c r="O855" s="7">
        <f t="shared" si="421"/>
        <v>0</v>
      </c>
      <c r="P855" s="7">
        <f t="shared" si="422"/>
        <v>0</v>
      </c>
      <c r="Q855" s="7" t="e">
        <f t="shared" si="423"/>
        <v>#N/A</v>
      </c>
      <c r="R855" s="7">
        <f t="shared" si="424"/>
        <v>-159</v>
      </c>
      <c r="S855" s="7" t="e">
        <f t="shared" si="433"/>
        <v>#N/A</v>
      </c>
      <c r="T855" s="7">
        <f t="shared" si="434"/>
        <v>195.90293057175469</v>
      </c>
      <c r="U855" s="7" t="e">
        <f t="shared" si="425"/>
        <v>#N/A</v>
      </c>
      <c r="V855" s="7" t="e">
        <f t="shared" si="441"/>
        <v>#N/A</v>
      </c>
      <c r="W855" s="7" t="e">
        <f t="shared" si="442"/>
        <v>#N/A</v>
      </c>
      <c r="X855" s="7" t="e">
        <f t="shared" si="426"/>
        <v>#N/A</v>
      </c>
      <c r="Y855" s="7" t="e">
        <f t="shared" si="427"/>
        <v>#N/A</v>
      </c>
      <c r="Z855" s="7" t="e">
        <f t="shared" si="428"/>
        <v>#N/A</v>
      </c>
      <c r="AA855" s="7" t="e">
        <f t="shared" si="429"/>
        <v>#N/A</v>
      </c>
      <c r="AB855" s="7">
        <f t="shared" si="430"/>
        <v>391.80586114350939</v>
      </c>
      <c r="AC855" s="7">
        <f t="shared" si="431"/>
        <v>1.0019795687916948</v>
      </c>
      <c r="AD855" s="7" t="e">
        <f t="shared" si="432"/>
        <v>#N/A</v>
      </c>
      <c r="AE855" s="7"/>
      <c r="AG855" s="7" t="e">
        <f t="shared" si="435"/>
        <v>#N/A</v>
      </c>
      <c r="AH855" s="7">
        <f t="shared" si="436"/>
        <v>195.90293057175469</v>
      </c>
      <c r="AI855" s="7" t="e">
        <f t="shared" si="437"/>
        <v>#N/A</v>
      </c>
      <c r="AJ855" s="7">
        <f t="shared" si="438"/>
        <v>195.90293057175469</v>
      </c>
      <c r="AK855" s="7" t="e">
        <v>#N/A</v>
      </c>
      <c r="AL855" s="7">
        <v>195.47291693332392</v>
      </c>
      <c r="AN855" s="7" t="e">
        <f t="shared" si="439"/>
        <v>#N/A</v>
      </c>
      <c r="AO855" s="7" t="e">
        <f t="shared" si="440"/>
        <v>#N/A</v>
      </c>
      <c r="AP855" s="10" t="e">
        <v>#N/A</v>
      </c>
      <c r="AQ855" s="10" t="e">
        <v>#N/A</v>
      </c>
    </row>
    <row r="856" spans="1:43" s="10" customFormat="1" outlineLevel="1">
      <c r="A856" s="95">
        <v>-158</v>
      </c>
      <c r="B856" s="8">
        <f t="shared" si="408"/>
        <v>6506217.1033964921</v>
      </c>
      <c r="C856" s="9">
        <f t="shared" si="409"/>
        <v>50803.097747499494</v>
      </c>
      <c r="D856" s="9">
        <f t="shared" si="410"/>
        <v>195.96577566493423</v>
      </c>
      <c r="E856" s="9">
        <f t="shared" si="411"/>
        <v>197.32223754930638</v>
      </c>
      <c r="F856" s="6">
        <f t="shared" si="412"/>
        <v>0</v>
      </c>
      <c r="G856" s="7">
        <f t="shared" si="413"/>
        <v>0</v>
      </c>
      <c r="H856" s="7">
        <f t="shared" si="414"/>
        <v>1</v>
      </c>
      <c r="I856" s="7">
        <f t="shared" si="415"/>
        <v>0</v>
      </c>
      <c r="J856" s="7">
        <f t="shared" si="416"/>
        <v>1</v>
      </c>
      <c r="K856" s="7">
        <f t="shared" si="417"/>
        <v>1</v>
      </c>
      <c r="L856" s="7">
        <f t="shared" si="418"/>
        <v>1</v>
      </c>
      <c r="M856" s="7">
        <f t="shared" si="419"/>
        <v>1</v>
      </c>
      <c r="N856" s="7">
        <f t="shared" si="420"/>
        <v>0</v>
      </c>
      <c r="O856" s="7">
        <f t="shared" si="421"/>
        <v>0</v>
      </c>
      <c r="P856" s="7">
        <f t="shared" si="422"/>
        <v>0</v>
      </c>
      <c r="Q856" s="7" t="e">
        <f t="shared" si="423"/>
        <v>#N/A</v>
      </c>
      <c r="R856" s="7">
        <f t="shared" si="424"/>
        <v>-158</v>
      </c>
      <c r="S856" s="7" t="e">
        <f t="shared" si="433"/>
        <v>#N/A</v>
      </c>
      <c r="T856" s="7">
        <f t="shared" si="434"/>
        <v>195.96577566493423</v>
      </c>
      <c r="U856" s="7" t="e">
        <f t="shared" si="425"/>
        <v>#N/A</v>
      </c>
      <c r="V856" s="7" t="e">
        <f t="shared" si="441"/>
        <v>#N/A</v>
      </c>
      <c r="W856" s="7" t="e">
        <f t="shared" si="442"/>
        <v>#N/A</v>
      </c>
      <c r="X856" s="7" t="e">
        <f t="shared" si="426"/>
        <v>#N/A</v>
      </c>
      <c r="Y856" s="7" t="e">
        <f t="shared" si="427"/>
        <v>#N/A</v>
      </c>
      <c r="Z856" s="7" t="e">
        <f t="shared" si="428"/>
        <v>#N/A</v>
      </c>
      <c r="AA856" s="7" t="e">
        <f t="shared" si="429"/>
        <v>#N/A</v>
      </c>
      <c r="AB856" s="7">
        <f t="shared" si="430"/>
        <v>391.93155132986846</v>
      </c>
      <c r="AC856" s="7">
        <f t="shared" si="431"/>
        <v>1.0019728068848697</v>
      </c>
      <c r="AD856" s="7" t="e">
        <f t="shared" si="432"/>
        <v>#N/A</v>
      </c>
      <c r="AE856" s="7"/>
      <c r="AG856" s="7" t="e">
        <f t="shared" si="435"/>
        <v>#N/A</v>
      </c>
      <c r="AH856" s="7">
        <f t="shared" si="436"/>
        <v>195.96577566493423</v>
      </c>
      <c r="AI856" s="7" t="e">
        <f t="shared" si="437"/>
        <v>#N/A</v>
      </c>
      <c r="AJ856" s="7">
        <f t="shared" si="438"/>
        <v>195.96577566493423</v>
      </c>
      <c r="AK856" s="7" t="e">
        <v>#N/A</v>
      </c>
      <c r="AL856" s="7">
        <v>195.54803292626093</v>
      </c>
      <c r="AN856" s="7" t="e">
        <f t="shared" si="439"/>
        <v>#N/A</v>
      </c>
      <c r="AO856" s="7" t="e">
        <f t="shared" si="440"/>
        <v>#N/A</v>
      </c>
      <c r="AP856" s="10" t="e">
        <v>#N/A</v>
      </c>
      <c r="AQ856" s="10" t="e">
        <v>#N/A</v>
      </c>
    </row>
    <row r="857" spans="1:43" s="10" customFormat="1" outlineLevel="1">
      <c r="A857" s="95">
        <v>-157</v>
      </c>
      <c r="B857" s="8">
        <f t="shared" si="408"/>
        <v>6551386.8091366934</v>
      </c>
      <c r="C857" s="9">
        <f t="shared" si="409"/>
        <v>51180.393421161993</v>
      </c>
      <c r="D857" s="9">
        <f t="shared" si="410"/>
        <v>196.02851820261682</v>
      </c>
      <c r="E857" s="9">
        <f t="shared" si="411"/>
        <v>197.3418881177692</v>
      </c>
      <c r="F857" s="6">
        <f t="shared" si="412"/>
        <v>0</v>
      </c>
      <c r="G857" s="7">
        <f t="shared" si="413"/>
        <v>0</v>
      </c>
      <c r="H857" s="7">
        <f t="shared" si="414"/>
        <v>1</v>
      </c>
      <c r="I857" s="7">
        <f t="shared" si="415"/>
        <v>0</v>
      </c>
      <c r="J857" s="7">
        <f t="shared" si="416"/>
        <v>1</v>
      </c>
      <c r="K857" s="7">
        <f t="shared" si="417"/>
        <v>1</v>
      </c>
      <c r="L857" s="7">
        <f t="shared" si="418"/>
        <v>1</v>
      </c>
      <c r="M857" s="7">
        <f t="shared" si="419"/>
        <v>1</v>
      </c>
      <c r="N857" s="7">
        <f t="shared" si="420"/>
        <v>0</v>
      </c>
      <c r="O857" s="7">
        <f t="shared" si="421"/>
        <v>0</v>
      </c>
      <c r="P857" s="7">
        <f t="shared" si="422"/>
        <v>0</v>
      </c>
      <c r="Q857" s="7" t="e">
        <f t="shared" si="423"/>
        <v>#N/A</v>
      </c>
      <c r="R857" s="7">
        <f t="shared" si="424"/>
        <v>-157</v>
      </c>
      <c r="S857" s="7" t="e">
        <f t="shared" si="433"/>
        <v>#N/A</v>
      </c>
      <c r="T857" s="7">
        <f t="shared" si="434"/>
        <v>196.02851820261682</v>
      </c>
      <c r="U857" s="7" t="e">
        <f t="shared" si="425"/>
        <v>#N/A</v>
      </c>
      <c r="V857" s="7" t="e">
        <f t="shared" si="441"/>
        <v>#N/A</v>
      </c>
      <c r="W857" s="7" t="e">
        <f t="shared" si="442"/>
        <v>#N/A</v>
      </c>
      <c r="X857" s="7" t="e">
        <f t="shared" si="426"/>
        <v>#N/A</v>
      </c>
      <c r="Y857" s="7" t="e">
        <f t="shared" si="427"/>
        <v>#N/A</v>
      </c>
      <c r="Z857" s="7" t="e">
        <f t="shared" si="428"/>
        <v>#N/A</v>
      </c>
      <c r="AA857" s="7" t="e">
        <f t="shared" si="429"/>
        <v>#N/A</v>
      </c>
      <c r="AB857" s="7">
        <f t="shared" si="430"/>
        <v>392.05703640523365</v>
      </c>
      <c r="AC857" s="7">
        <f t="shared" si="431"/>
        <v>1.0019663796928777</v>
      </c>
      <c r="AD857" s="7" t="e">
        <f t="shared" si="432"/>
        <v>#N/A</v>
      </c>
      <c r="AE857" s="7"/>
      <c r="AG857" s="7" t="e">
        <f t="shared" si="435"/>
        <v>#N/A</v>
      </c>
      <c r="AH857" s="7">
        <f t="shared" si="436"/>
        <v>196.02851820261682</v>
      </c>
      <c r="AI857" s="7" t="e">
        <f t="shared" si="437"/>
        <v>#N/A</v>
      </c>
      <c r="AJ857" s="7">
        <f t="shared" si="438"/>
        <v>196.02851820261682</v>
      </c>
      <c r="AK857" s="7" t="e">
        <v>#N/A</v>
      </c>
      <c r="AL857" s="7">
        <v>195.62307822322549</v>
      </c>
      <c r="AN857" s="7" t="e">
        <f t="shared" si="439"/>
        <v>#N/A</v>
      </c>
      <c r="AO857" s="7" t="e">
        <f t="shared" si="440"/>
        <v>#N/A</v>
      </c>
      <c r="AP857" s="10" t="e">
        <v>#N/A</v>
      </c>
      <c r="AQ857" s="10" t="e">
        <v>#N/A</v>
      </c>
    </row>
    <row r="858" spans="1:43" s="10" customFormat="1" outlineLevel="1">
      <c r="A858" s="95">
        <v>-156</v>
      </c>
      <c r="B858" s="8">
        <f t="shared" si="408"/>
        <v>6596763.3923435211</v>
      </c>
      <c r="C858" s="9">
        <f t="shared" si="409"/>
        <v>51559.559450831264</v>
      </c>
      <c r="D858" s="9">
        <f t="shared" si="410"/>
        <v>196.09115736696506</v>
      </c>
      <c r="E858" s="9">
        <f t="shared" si="411"/>
        <v>197.36162113881073</v>
      </c>
      <c r="F858" s="6">
        <f t="shared" si="412"/>
        <v>0</v>
      </c>
      <c r="G858" s="7">
        <f t="shared" si="413"/>
        <v>0</v>
      </c>
      <c r="H858" s="7">
        <f t="shared" si="414"/>
        <v>1</v>
      </c>
      <c r="I858" s="7">
        <f t="shared" si="415"/>
        <v>0</v>
      </c>
      <c r="J858" s="7">
        <f t="shared" si="416"/>
        <v>1</v>
      </c>
      <c r="K858" s="7">
        <f t="shared" si="417"/>
        <v>1</v>
      </c>
      <c r="L858" s="7">
        <f t="shared" si="418"/>
        <v>1</v>
      </c>
      <c r="M858" s="7">
        <f t="shared" si="419"/>
        <v>1</v>
      </c>
      <c r="N858" s="7">
        <f t="shared" si="420"/>
        <v>0</v>
      </c>
      <c r="O858" s="7">
        <f t="shared" si="421"/>
        <v>0</v>
      </c>
      <c r="P858" s="7">
        <f t="shared" si="422"/>
        <v>0</v>
      </c>
      <c r="Q858" s="7" t="e">
        <f t="shared" si="423"/>
        <v>#N/A</v>
      </c>
      <c r="R858" s="7">
        <f t="shared" si="424"/>
        <v>-156</v>
      </c>
      <c r="S858" s="7" t="e">
        <f t="shared" si="433"/>
        <v>#N/A</v>
      </c>
      <c r="T858" s="7">
        <f t="shared" si="434"/>
        <v>196.09115736696506</v>
      </c>
      <c r="U858" s="7" t="e">
        <f t="shared" si="425"/>
        <v>#N/A</v>
      </c>
      <c r="V858" s="7" t="e">
        <f t="shared" si="441"/>
        <v>#N/A</v>
      </c>
      <c r="W858" s="7" t="e">
        <f t="shared" si="442"/>
        <v>#N/A</v>
      </c>
      <c r="X858" s="7" t="e">
        <f t="shared" si="426"/>
        <v>#N/A</v>
      </c>
      <c r="Y858" s="7" t="e">
        <f t="shared" si="427"/>
        <v>#N/A</v>
      </c>
      <c r="Z858" s="7" t="e">
        <f t="shared" si="428"/>
        <v>#N/A</v>
      </c>
      <c r="AA858" s="7" t="e">
        <f t="shared" si="429"/>
        <v>#N/A</v>
      </c>
      <c r="AB858" s="7">
        <f t="shared" si="430"/>
        <v>392.18231473393013</v>
      </c>
      <c r="AC858" s="7">
        <f t="shared" si="431"/>
        <v>1.0019599118279363</v>
      </c>
      <c r="AD858" s="7" t="e">
        <f t="shared" si="432"/>
        <v>#N/A</v>
      </c>
      <c r="AE858" s="7"/>
      <c r="AG858" s="7" t="e">
        <f t="shared" si="435"/>
        <v>#N/A</v>
      </c>
      <c r="AH858" s="7">
        <f t="shared" si="436"/>
        <v>196.09115736696506</v>
      </c>
      <c r="AI858" s="7" t="e">
        <f t="shared" si="437"/>
        <v>#N/A</v>
      </c>
      <c r="AJ858" s="7">
        <f t="shared" si="438"/>
        <v>196.09115736696506</v>
      </c>
      <c r="AK858" s="7" t="e">
        <v>#N/A</v>
      </c>
      <c r="AL858" s="7">
        <v>195.69805386515762</v>
      </c>
      <c r="AN858" s="7" t="e">
        <f t="shared" si="439"/>
        <v>#N/A</v>
      </c>
      <c r="AO858" s="7" t="e">
        <f t="shared" si="440"/>
        <v>#N/A</v>
      </c>
      <c r="AP858" s="10" t="e">
        <v>#N/A</v>
      </c>
      <c r="AQ858" s="10" t="e">
        <v>#N/A</v>
      </c>
    </row>
    <row r="859" spans="1:43" s="10" customFormat="1" outlineLevel="1">
      <c r="A859" s="95">
        <v>-155</v>
      </c>
      <c r="B859" s="8">
        <f t="shared" si="408"/>
        <v>6642349.0519178743</v>
      </c>
      <c r="C859" s="9">
        <f t="shared" si="409"/>
        <v>51940.600466083692</v>
      </c>
      <c r="D859" s="9">
        <f t="shared" si="410"/>
        <v>196.15370031250779</v>
      </c>
      <c r="E859" s="9">
        <f t="shared" si="411"/>
        <v>197.38143403578789</v>
      </c>
      <c r="F859" s="6">
        <f t="shared" si="412"/>
        <v>0</v>
      </c>
      <c r="G859" s="7">
        <f t="shared" si="413"/>
        <v>0</v>
      </c>
      <c r="H859" s="7">
        <f t="shared" si="414"/>
        <v>1</v>
      </c>
      <c r="I859" s="7">
        <f t="shared" si="415"/>
        <v>0</v>
      </c>
      <c r="J859" s="7">
        <f t="shared" si="416"/>
        <v>1</v>
      </c>
      <c r="K859" s="7">
        <f t="shared" si="417"/>
        <v>1</v>
      </c>
      <c r="L859" s="7">
        <f t="shared" si="418"/>
        <v>1</v>
      </c>
      <c r="M859" s="7">
        <f t="shared" si="419"/>
        <v>1</v>
      </c>
      <c r="N859" s="7">
        <f t="shared" si="420"/>
        <v>0</v>
      </c>
      <c r="O859" s="7">
        <f t="shared" si="421"/>
        <v>0</v>
      </c>
      <c r="P859" s="7">
        <f t="shared" si="422"/>
        <v>0</v>
      </c>
      <c r="Q859" s="7" t="e">
        <f t="shared" si="423"/>
        <v>#N/A</v>
      </c>
      <c r="R859" s="7">
        <f t="shared" si="424"/>
        <v>-155</v>
      </c>
      <c r="S859" s="7" t="e">
        <f t="shared" si="433"/>
        <v>#N/A</v>
      </c>
      <c r="T859" s="7">
        <f t="shared" si="434"/>
        <v>196.15370031250779</v>
      </c>
      <c r="U859" s="7" t="e">
        <f t="shared" si="425"/>
        <v>#N/A</v>
      </c>
      <c r="V859" s="7" t="e">
        <f t="shared" si="441"/>
        <v>#N/A</v>
      </c>
      <c r="W859" s="7" t="e">
        <f t="shared" si="442"/>
        <v>#N/A</v>
      </c>
      <c r="X859" s="7" t="e">
        <f t="shared" si="426"/>
        <v>#N/A</v>
      </c>
      <c r="Y859" s="7" t="e">
        <f t="shared" si="427"/>
        <v>#N/A</v>
      </c>
      <c r="Z859" s="7" t="e">
        <f t="shared" si="428"/>
        <v>#N/A</v>
      </c>
      <c r="AA859" s="7" t="e">
        <f t="shared" si="429"/>
        <v>#N/A</v>
      </c>
      <c r="AB859" s="7">
        <f t="shared" si="430"/>
        <v>392.30740062501559</v>
      </c>
      <c r="AC859" s="7">
        <f t="shared" si="431"/>
        <v>1.0019539011537213</v>
      </c>
      <c r="AD859" s="7" t="e">
        <f t="shared" si="432"/>
        <v>#N/A</v>
      </c>
      <c r="AE859" s="7"/>
      <c r="AG859" s="7" t="e">
        <f t="shared" si="435"/>
        <v>#N/A</v>
      </c>
      <c r="AH859" s="7">
        <f t="shared" si="436"/>
        <v>196.15370031250779</v>
      </c>
      <c r="AI859" s="7" t="e">
        <f t="shared" si="437"/>
        <v>#N/A</v>
      </c>
      <c r="AJ859" s="7">
        <f t="shared" si="438"/>
        <v>196.15370031250779</v>
      </c>
      <c r="AK859" s="7" t="e">
        <v>#N/A</v>
      </c>
      <c r="AL859" s="7">
        <v>195.77296419689083</v>
      </c>
      <c r="AN859" s="7" t="e">
        <f t="shared" si="439"/>
        <v>#N/A</v>
      </c>
      <c r="AO859" s="7" t="e">
        <f t="shared" si="440"/>
        <v>#N/A</v>
      </c>
      <c r="AP859" s="10" t="e">
        <v>#N/A</v>
      </c>
      <c r="AQ859" s="10" t="e">
        <v>#N/A</v>
      </c>
    </row>
    <row r="860" spans="1:43" s="10" customFormat="1" outlineLevel="1">
      <c r="A860" s="95">
        <v>-154</v>
      </c>
      <c r="B860" s="8">
        <f t="shared" si="408"/>
        <v>6688146.0191522408</v>
      </c>
      <c r="C860" s="9">
        <f t="shared" si="409"/>
        <v>52323.521096495657</v>
      </c>
      <c r="D860" s="9">
        <f t="shared" si="410"/>
        <v>196.21614622056589</v>
      </c>
      <c r="E860" s="9">
        <f t="shared" si="411"/>
        <v>197.40132423205759</v>
      </c>
      <c r="F860" s="6">
        <f t="shared" si="412"/>
        <v>0</v>
      </c>
      <c r="G860" s="7">
        <f t="shared" si="413"/>
        <v>0</v>
      </c>
      <c r="H860" s="7">
        <f t="shared" si="414"/>
        <v>1</v>
      </c>
      <c r="I860" s="7">
        <f t="shared" si="415"/>
        <v>0</v>
      </c>
      <c r="J860" s="7">
        <f t="shared" si="416"/>
        <v>1</v>
      </c>
      <c r="K860" s="7">
        <f t="shared" si="417"/>
        <v>1</v>
      </c>
      <c r="L860" s="7">
        <f t="shared" si="418"/>
        <v>1</v>
      </c>
      <c r="M860" s="7">
        <f t="shared" si="419"/>
        <v>1</v>
      </c>
      <c r="N860" s="7">
        <f t="shared" si="420"/>
        <v>0</v>
      </c>
      <c r="O860" s="7">
        <f t="shared" si="421"/>
        <v>0</v>
      </c>
      <c r="P860" s="7">
        <f t="shared" si="422"/>
        <v>0</v>
      </c>
      <c r="Q860" s="7" t="e">
        <f t="shared" si="423"/>
        <v>#N/A</v>
      </c>
      <c r="R860" s="7">
        <f t="shared" si="424"/>
        <v>-154</v>
      </c>
      <c r="S860" s="7" t="e">
        <f t="shared" si="433"/>
        <v>#N/A</v>
      </c>
      <c r="T860" s="7">
        <f t="shared" si="434"/>
        <v>196.21614622056589</v>
      </c>
      <c r="U860" s="7" t="e">
        <f t="shared" si="425"/>
        <v>#N/A</v>
      </c>
      <c r="V860" s="7" t="e">
        <f t="shared" si="441"/>
        <v>#N/A</v>
      </c>
      <c r="W860" s="7" t="e">
        <f t="shared" si="442"/>
        <v>#N/A</v>
      </c>
      <c r="X860" s="7" t="e">
        <f t="shared" si="426"/>
        <v>#N/A</v>
      </c>
      <c r="Y860" s="7" t="e">
        <f t="shared" si="427"/>
        <v>#N/A</v>
      </c>
      <c r="Z860" s="7" t="e">
        <f t="shared" si="428"/>
        <v>#N/A</v>
      </c>
      <c r="AA860" s="7" t="e">
        <f t="shared" si="429"/>
        <v>#N/A</v>
      </c>
      <c r="AB860" s="7">
        <f t="shared" si="430"/>
        <v>392.43229244113178</v>
      </c>
      <c r="AC860" s="7">
        <f t="shared" si="431"/>
        <v>1.0019478486594</v>
      </c>
      <c r="AD860" s="7" t="e">
        <f t="shared" si="432"/>
        <v>#N/A</v>
      </c>
      <c r="AE860" s="7"/>
      <c r="AG860" s="7" t="e">
        <f t="shared" si="435"/>
        <v>#N/A</v>
      </c>
      <c r="AH860" s="7">
        <f t="shared" si="436"/>
        <v>196.21614622056589</v>
      </c>
      <c r="AI860" s="7" t="e">
        <f t="shared" si="437"/>
        <v>#N/A</v>
      </c>
      <c r="AJ860" s="7">
        <f t="shared" si="438"/>
        <v>196.21614622056589</v>
      </c>
      <c r="AK860" s="7" t="e">
        <v>#N/A</v>
      </c>
      <c r="AL860" s="7">
        <v>195.84780930588386</v>
      </c>
      <c r="AN860" s="7" t="e">
        <f t="shared" si="439"/>
        <v>#N/A</v>
      </c>
      <c r="AO860" s="7" t="e">
        <f t="shared" si="440"/>
        <v>#N/A</v>
      </c>
      <c r="AP860" s="10" t="e">
        <v>#N/A</v>
      </c>
      <c r="AQ860" s="10" t="e">
        <v>#N/A</v>
      </c>
    </row>
    <row r="861" spans="1:43" s="10" customFormat="1" outlineLevel="1">
      <c r="A861" s="95">
        <v>-153</v>
      </c>
      <c r="B861" s="8">
        <f t="shared" si="408"/>
        <v>6734151.2813672125</v>
      </c>
      <c r="C861" s="9">
        <f t="shared" si="409"/>
        <v>52708.325971643513</v>
      </c>
      <c r="D861" s="9">
        <f t="shared" si="410"/>
        <v>196.27850224648324</v>
      </c>
      <c r="E861" s="9">
        <f t="shared" si="411"/>
        <v>197.42128915097678</v>
      </c>
      <c r="F861" s="6">
        <f t="shared" si="412"/>
        <v>0</v>
      </c>
      <c r="G861" s="7">
        <f t="shared" si="413"/>
        <v>0</v>
      </c>
      <c r="H861" s="7">
        <f t="shared" si="414"/>
        <v>1</v>
      </c>
      <c r="I861" s="7">
        <f t="shared" si="415"/>
        <v>0</v>
      </c>
      <c r="J861" s="7">
        <f t="shared" si="416"/>
        <v>1</v>
      </c>
      <c r="K861" s="7">
        <f t="shared" si="417"/>
        <v>1</v>
      </c>
      <c r="L861" s="7">
        <f t="shared" si="418"/>
        <v>1</v>
      </c>
      <c r="M861" s="7">
        <f t="shared" si="419"/>
        <v>1</v>
      </c>
      <c r="N861" s="7">
        <f t="shared" si="420"/>
        <v>0</v>
      </c>
      <c r="O861" s="7">
        <f t="shared" si="421"/>
        <v>0</v>
      </c>
      <c r="P861" s="7">
        <f t="shared" si="422"/>
        <v>0</v>
      </c>
      <c r="Q861" s="7" t="e">
        <f t="shared" si="423"/>
        <v>#N/A</v>
      </c>
      <c r="R861" s="7">
        <f t="shared" si="424"/>
        <v>-153</v>
      </c>
      <c r="S861" s="7" t="e">
        <f t="shared" si="433"/>
        <v>#N/A</v>
      </c>
      <c r="T861" s="7">
        <f t="shared" si="434"/>
        <v>196.27850224648324</v>
      </c>
      <c r="U861" s="7" t="e">
        <f t="shared" si="425"/>
        <v>#N/A</v>
      </c>
      <c r="V861" s="7" t="e">
        <f t="shared" si="441"/>
        <v>#N/A</v>
      </c>
      <c r="W861" s="7" t="e">
        <f t="shared" si="442"/>
        <v>#N/A</v>
      </c>
      <c r="X861" s="7" t="e">
        <f t="shared" si="426"/>
        <v>#N/A</v>
      </c>
      <c r="Y861" s="7" t="e">
        <f t="shared" si="427"/>
        <v>#N/A</v>
      </c>
      <c r="Z861" s="7" t="e">
        <f t="shared" si="428"/>
        <v>#N/A</v>
      </c>
      <c r="AA861" s="7" t="e">
        <f t="shared" si="429"/>
        <v>#N/A</v>
      </c>
      <c r="AB861" s="7">
        <f t="shared" si="430"/>
        <v>392.55700449296648</v>
      </c>
      <c r="AC861" s="7">
        <f t="shared" si="431"/>
        <v>1.0019422508149887</v>
      </c>
      <c r="AD861" s="7" t="e">
        <f t="shared" si="432"/>
        <v>#N/A</v>
      </c>
      <c r="AE861" s="7"/>
      <c r="AG861" s="7" t="e">
        <f t="shared" si="435"/>
        <v>#N/A</v>
      </c>
      <c r="AH861" s="7">
        <f t="shared" si="436"/>
        <v>196.27850224648324</v>
      </c>
      <c r="AI861" s="7" t="e">
        <f t="shared" si="437"/>
        <v>#N/A</v>
      </c>
      <c r="AJ861" s="7">
        <f t="shared" si="438"/>
        <v>196.27850224648324</v>
      </c>
      <c r="AK861" s="7" t="e">
        <v>#N/A</v>
      </c>
      <c r="AL861" s="7">
        <v>195.92259213988291</v>
      </c>
      <c r="AN861" s="7" t="e">
        <f t="shared" si="439"/>
        <v>#N/A</v>
      </c>
      <c r="AO861" s="7" t="e">
        <f t="shared" si="440"/>
        <v>#N/A</v>
      </c>
      <c r="AP861" s="10" t="e">
        <v>#N/A</v>
      </c>
      <c r="AQ861" s="10" t="e">
        <v>#N/A</v>
      </c>
    </row>
    <row r="862" spans="1:43" s="10" customFormat="1" outlineLevel="1">
      <c r="A862" s="95">
        <v>-152</v>
      </c>
      <c r="B862" s="8">
        <f t="shared" si="408"/>
        <v>6780368.8280900624</v>
      </c>
      <c r="C862" s="9">
        <f t="shared" si="409"/>
        <v>53095.019721103643</v>
      </c>
      <c r="D862" s="9">
        <f t="shared" si="410"/>
        <v>196.34076757079239</v>
      </c>
      <c r="E862" s="9">
        <f t="shared" si="411"/>
        <v>197.44129569832415</v>
      </c>
      <c r="F862" s="6">
        <f t="shared" si="412"/>
        <v>0</v>
      </c>
      <c r="G862" s="7">
        <f t="shared" si="413"/>
        <v>0</v>
      </c>
      <c r="H862" s="7">
        <f t="shared" si="414"/>
        <v>1</v>
      </c>
      <c r="I862" s="7">
        <f t="shared" si="415"/>
        <v>0</v>
      </c>
      <c r="J862" s="7">
        <f t="shared" si="416"/>
        <v>1</v>
      </c>
      <c r="K862" s="7">
        <f t="shared" si="417"/>
        <v>1</v>
      </c>
      <c r="L862" s="7">
        <f t="shared" si="418"/>
        <v>1</v>
      </c>
      <c r="M862" s="7">
        <f t="shared" si="419"/>
        <v>1</v>
      </c>
      <c r="N862" s="7">
        <f t="shared" si="420"/>
        <v>0</v>
      </c>
      <c r="O862" s="7">
        <f t="shared" si="421"/>
        <v>0</v>
      </c>
      <c r="P862" s="7">
        <f t="shared" si="422"/>
        <v>0</v>
      </c>
      <c r="Q862" s="7" t="e">
        <f t="shared" si="423"/>
        <v>#N/A</v>
      </c>
      <c r="R862" s="7">
        <f t="shared" si="424"/>
        <v>-152</v>
      </c>
      <c r="S862" s="7" t="e">
        <f t="shared" si="433"/>
        <v>#N/A</v>
      </c>
      <c r="T862" s="7">
        <f t="shared" si="434"/>
        <v>196.34076757079239</v>
      </c>
      <c r="U862" s="7" t="e">
        <f t="shared" si="425"/>
        <v>#N/A</v>
      </c>
      <c r="V862" s="7" t="e">
        <f t="shared" si="441"/>
        <v>#N/A</v>
      </c>
      <c r="W862" s="7" t="e">
        <f t="shared" si="442"/>
        <v>#N/A</v>
      </c>
      <c r="X862" s="7" t="e">
        <f t="shared" si="426"/>
        <v>#N/A</v>
      </c>
      <c r="Y862" s="7" t="e">
        <f t="shared" si="427"/>
        <v>#N/A</v>
      </c>
      <c r="Z862" s="7" t="e">
        <f t="shared" si="428"/>
        <v>#N/A</v>
      </c>
      <c r="AA862" s="7" t="e">
        <f t="shared" si="429"/>
        <v>#N/A</v>
      </c>
      <c r="AB862" s="7">
        <f t="shared" si="430"/>
        <v>392.68153514158479</v>
      </c>
      <c r="AC862" s="7">
        <f t="shared" si="431"/>
        <v>1.001936610076368</v>
      </c>
      <c r="AD862" s="7" t="e">
        <f t="shared" si="432"/>
        <v>#N/A</v>
      </c>
      <c r="AE862" s="7"/>
      <c r="AG862" s="7" t="e">
        <f t="shared" si="435"/>
        <v>#N/A</v>
      </c>
      <c r="AH862" s="7">
        <f t="shared" si="436"/>
        <v>196.34076757079239</v>
      </c>
      <c r="AI862" s="7" t="e">
        <f t="shared" si="437"/>
        <v>#N/A</v>
      </c>
      <c r="AJ862" s="7">
        <f t="shared" si="438"/>
        <v>196.34076757079239</v>
      </c>
      <c r="AK862" s="7" t="e">
        <v>#N/A</v>
      </c>
      <c r="AL862" s="7">
        <v>195.99731609115042</v>
      </c>
      <c r="AN862" s="7" t="e">
        <f t="shared" si="439"/>
        <v>#N/A</v>
      </c>
      <c r="AO862" s="7" t="e">
        <f t="shared" si="440"/>
        <v>#N/A</v>
      </c>
      <c r="AP862" s="10" t="e">
        <v>#N/A</v>
      </c>
      <c r="AQ862" s="10" t="e">
        <v>#N/A</v>
      </c>
    </row>
    <row r="863" spans="1:43" s="10" customFormat="1" outlineLevel="1">
      <c r="A863" s="95">
        <v>-151</v>
      </c>
      <c r="B863" s="8">
        <f t="shared" si="408"/>
        <v>6826795.6155309677</v>
      </c>
      <c r="C863" s="9">
        <f t="shared" si="409"/>
        <v>53483.619836974896</v>
      </c>
      <c r="D863" s="9">
        <f t="shared" si="410"/>
        <v>196.4029483090159</v>
      </c>
      <c r="E863" s="9">
        <f t="shared" si="411"/>
        <v>197.46140233261301</v>
      </c>
      <c r="F863" s="6">
        <f t="shared" si="412"/>
        <v>0</v>
      </c>
      <c r="G863" s="7">
        <f t="shared" si="413"/>
        <v>0</v>
      </c>
      <c r="H863" s="7">
        <f t="shared" si="414"/>
        <v>1</v>
      </c>
      <c r="I863" s="7">
        <f t="shared" si="415"/>
        <v>0</v>
      </c>
      <c r="J863" s="7">
        <f t="shared" si="416"/>
        <v>1</v>
      </c>
      <c r="K863" s="7">
        <f t="shared" si="417"/>
        <v>1</v>
      </c>
      <c r="L863" s="7">
        <f t="shared" si="418"/>
        <v>1</v>
      </c>
      <c r="M863" s="7">
        <f t="shared" si="419"/>
        <v>1</v>
      </c>
      <c r="N863" s="7">
        <f t="shared" si="420"/>
        <v>0</v>
      </c>
      <c r="O863" s="7">
        <f t="shared" si="421"/>
        <v>0</v>
      </c>
      <c r="P863" s="7">
        <f t="shared" si="422"/>
        <v>0</v>
      </c>
      <c r="Q863" s="7" t="e">
        <f t="shared" si="423"/>
        <v>#N/A</v>
      </c>
      <c r="R863" s="7">
        <f t="shared" si="424"/>
        <v>-151</v>
      </c>
      <c r="S863" s="7" t="e">
        <f t="shared" si="433"/>
        <v>#N/A</v>
      </c>
      <c r="T863" s="7">
        <f t="shared" si="434"/>
        <v>196.4029483090159</v>
      </c>
      <c r="U863" s="7" t="e">
        <f t="shared" si="425"/>
        <v>#N/A</v>
      </c>
      <c r="V863" s="7" t="e">
        <f t="shared" si="441"/>
        <v>#N/A</v>
      </c>
      <c r="W863" s="7" t="e">
        <f t="shared" si="442"/>
        <v>#N/A</v>
      </c>
      <c r="X863" s="7" t="e">
        <f t="shared" si="426"/>
        <v>#N/A</v>
      </c>
      <c r="Y863" s="7" t="e">
        <f t="shared" si="427"/>
        <v>#N/A</v>
      </c>
      <c r="Z863" s="7" t="e">
        <f t="shared" si="428"/>
        <v>#N/A</v>
      </c>
      <c r="AA863" s="7" t="e">
        <f t="shared" si="429"/>
        <v>#N/A</v>
      </c>
      <c r="AB863" s="7">
        <f t="shared" si="430"/>
        <v>392.8058966180318</v>
      </c>
      <c r="AC863" s="7">
        <f t="shared" si="431"/>
        <v>1.0019313570330155</v>
      </c>
      <c r="AD863" s="7" t="e">
        <f t="shared" si="432"/>
        <v>#N/A</v>
      </c>
      <c r="AE863" s="7"/>
      <c r="AG863" s="7" t="e">
        <f t="shared" si="435"/>
        <v>#N/A</v>
      </c>
      <c r="AH863" s="7">
        <f t="shared" si="436"/>
        <v>196.4029483090159</v>
      </c>
      <c r="AI863" s="7" t="e">
        <f t="shared" si="437"/>
        <v>#N/A</v>
      </c>
      <c r="AJ863" s="7">
        <f t="shared" si="438"/>
        <v>196.4029483090159</v>
      </c>
      <c r="AK863" s="7" t="e">
        <v>#N/A</v>
      </c>
      <c r="AL863" s="7">
        <v>196.07198220025867</v>
      </c>
      <c r="AN863" s="7" t="e">
        <f t="shared" si="439"/>
        <v>#N/A</v>
      </c>
      <c r="AO863" s="7" t="e">
        <f t="shared" si="440"/>
        <v>#N/A</v>
      </c>
      <c r="AP863" s="10" t="e">
        <v>#N/A</v>
      </c>
      <c r="AQ863" s="10" t="e">
        <v>#N/A</v>
      </c>
    </row>
    <row r="864" spans="1:43" s="10" customFormat="1" outlineLevel="1">
      <c r="A864" s="95">
        <v>-150</v>
      </c>
      <c r="B864" s="8">
        <f t="shared" si="408"/>
        <v>6873433.8825160358</v>
      </c>
      <c r="C864" s="9">
        <f t="shared" si="409"/>
        <v>53874.105289035644</v>
      </c>
      <c r="D864" s="9">
        <f t="shared" si="410"/>
        <v>196.4650467627003</v>
      </c>
      <c r="E864" s="9">
        <f t="shared" si="411"/>
        <v>197.48157595962203</v>
      </c>
      <c r="F864" s="6">
        <f t="shared" si="412"/>
        <v>0</v>
      </c>
      <c r="G864" s="7">
        <f t="shared" si="413"/>
        <v>0</v>
      </c>
      <c r="H864" s="7">
        <f t="shared" si="414"/>
        <v>1</v>
      </c>
      <c r="I864" s="7">
        <f t="shared" si="415"/>
        <v>0</v>
      </c>
      <c r="J864" s="7">
        <f t="shared" si="416"/>
        <v>1</v>
      </c>
      <c r="K864" s="7">
        <f t="shared" si="417"/>
        <v>1</v>
      </c>
      <c r="L864" s="7">
        <f t="shared" si="418"/>
        <v>1</v>
      </c>
      <c r="M864" s="7">
        <f t="shared" si="419"/>
        <v>1</v>
      </c>
      <c r="N864" s="7">
        <f t="shared" si="420"/>
        <v>0</v>
      </c>
      <c r="O864" s="7">
        <f t="shared" si="421"/>
        <v>0</v>
      </c>
      <c r="P864" s="7">
        <f t="shared" si="422"/>
        <v>0</v>
      </c>
      <c r="Q864" s="7" t="e">
        <f t="shared" si="423"/>
        <v>#N/A</v>
      </c>
      <c r="R864" s="7">
        <f t="shared" si="424"/>
        <v>-150</v>
      </c>
      <c r="S864" s="7" t="e">
        <f t="shared" si="433"/>
        <v>#N/A</v>
      </c>
      <c r="T864" s="7">
        <f t="shared" si="434"/>
        <v>196.4650467627003</v>
      </c>
      <c r="U864" s="7" t="e">
        <f t="shared" si="425"/>
        <v>#N/A</v>
      </c>
      <c r="V864" s="7" t="e">
        <f t="shared" si="441"/>
        <v>#N/A</v>
      </c>
      <c r="W864" s="7" t="e">
        <f t="shared" si="442"/>
        <v>#N/A</v>
      </c>
      <c r="X864" s="7" t="e">
        <f t="shared" si="426"/>
        <v>#N/A</v>
      </c>
      <c r="Y864" s="7" t="e">
        <f t="shared" si="427"/>
        <v>#N/A</v>
      </c>
      <c r="Z864" s="7" t="e">
        <f t="shared" si="428"/>
        <v>#N/A</v>
      </c>
      <c r="AA864" s="7" t="e">
        <f t="shared" si="429"/>
        <v>#N/A</v>
      </c>
      <c r="AB864" s="7">
        <f t="shared" si="430"/>
        <v>392.93009352540059</v>
      </c>
      <c r="AC864" s="7">
        <f t="shared" si="431"/>
        <v>1.0019262537482454</v>
      </c>
      <c r="AD864" s="7" t="e">
        <f t="shared" si="432"/>
        <v>#N/A</v>
      </c>
      <c r="AE864" s="7"/>
      <c r="AG864" s="7" t="e">
        <f t="shared" si="435"/>
        <v>#N/A</v>
      </c>
      <c r="AH864" s="7">
        <f t="shared" si="436"/>
        <v>196.4650467627003</v>
      </c>
      <c r="AI864" s="7" t="e">
        <f t="shared" si="437"/>
        <v>#N/A</v>
      </c>
      <c r="AJ864" s="7">
        <f t="shared" si="438"/>
        <v>196.4650467627003</v>
      </c>
      <c r="AK864" s="7" t="e">
        <v>#N/A</v>
      </c>
      <c r="AL864" s="7">
        <v>196.14659055344364</v>
      </c>
      <c r="AN864" s="7" t="e">
        <f t="shared" si="439"/>
        <v>#N/A</v>
      </c>
      <c r="AO864" s="7" t="e">
        <f t="shared" si="440"/>
        <v>#N/A</v>
      </c>
      <c r="AP864" s="10" t="e">
        <v>#N/A</v>
      </c>
      <c r="AQ864" s="10" t="e">
        <v>#N/A</v>
      </c>
    </row>
    <row r="865" spans="1:43" s="10" customFormat="1" outlineLevel="1">
      <c r="A865" s="95">
        <v>-149</v>
      </c>
      <c r="B865" s="8">
        <f t="shared" si="408"/>
        <v>6920285.9001413891</v>
      </c>
      <c r="C865" s="9">
        <f t="shared" si="409"/>
        <v>54266.493504296726</v>
      </c>
      <c r="D865" s="9">
        <f t="shared" si="410"/>
        <v>196.52706592599336</v>
      </c>
      <c r="E865" s="9">
        <f t="shared" si="411"/>
        <v>197.50181400270816</v>
      </c>
      <c r="F865" s="6">
        <f t="shared" si="412"/>
        <v>0</v>
      </c>
      <c r="G865" s="7">
        <f t="shared" si="413"/>
        <v>0</v>
      </c>
      <c r="H865" s="7">
        <f t="shared" si="414"/>
        <v>1</v>
      </c>
      <c r="I865" s="7">
        <f t="shared" si="415"/>
        <v>0</v>
      </c>
      <c r="J865" s="7">
        <f t="shared" si="416"/>
        <v>1</v>
      </c>
      <c r="K865" s="7">
        <f t="shared" si="417"/>
        <v>1</v>
      </c>
      <c r="L865" s="7">
        <f t="shared" si="418"/>
        <v>1</v>
      </c>
      <c r="M865" s="7">
        <f t="shared" si="419"/>
        <v>1</v>
      </c>
      <c r="N865" s="7">
        <f t="shared" si="420"/>
        <v>0</v>
      </c>
      <c r="O865" s="7">
        <f t="shared" si="421"/>
        <v>0</v>
      </c>
      <c r="P865" s="7">
        <f t="shared" si="422"/>
        <v>0</v>
      </c>
      <c r="Q865" s="7" t="e">
        <f t="shared" si="423"/>
        <v>#N/A</v>
      </c>
      <c r="R865" s="7">
        <f t="shared" si="424"/>
        <v>-149</v>
      </c>
      <c r="S865" s="7" t="e">
        <f t="shared" si="433"/>
        <v>#N/A</v>
      </c>
      <c r="T865" s="7">
        <f t="shared" si="434"/>
        <v>196.52706592599336</v>
      </c>
      <c r="U865" s="7" t="e">
        <f t="shared" si="425"/>
        <v>#N/A</v>
      </c>
      <c r="V865" s="7" t="e">
        <f t="shared" si="441"/>
        <v>#N/A</v>
      </c>
      <c r="W865" s="7" t="e">
        <f t="shared" si="442"/>
        <v>#N/A</v>
      </c>
      <c r="X865" s="7" t="e">
        <f t="shared" si="426"/>
        <v>#N/A</v>
      </c>
      <c r="Y865" s="7" t="e">
        <f t="shared" si="427"/>
        <v>#N/A</v>
      </c>
      <c r="Z865" s="7" t="e">
        <f t="shared" si="428"/>
        <v>#N/A</v>
      </c>
      <c r="AA865" s="7" t="e">
        <f t="shared" si="429"/>
        <v>#N/A</v>
      </c>
      <c r="AB865" s="7">
        <f t="shared" si="430"/>
        <v>393.05413185198671</v>
      </c>
      <c r="AC865" s="7">
        <f t="shared" si="431"/>
        <v>1.0019213425292282</v>
      </c>
      <c r="AD865" s="7" t="e">
        <f t="shared" si="432"/>
        <v>#N/A</v>
      </c>
      <c r="AE865" s="7"/>
      <c r="AG865" s="7" t="e">
        <f t="shared" si="435"/>
        <v>#N/A</v>
      </c>
      <c r="AH865" s="7">
        <f t="shared" si="436"/>
        <v>196.52706592599336</v>
      </c>
      <c r="AI865" s="7" t="e">
        <f t="shared" si="437"/>
        <v>#N/A</v>
      </c>
      <c r="AJ865" s="7">
        <f t="shared" si="438"/>
        <v>196.52706592599336</v>
      </c>
      <c r="AK865" s="7" t="e">
        <v>#N/A</v>
      </c>
      <c r="AL865" s="7">
        <v>196.22114740498364</v>
      </c>
      <c r="AN865" s="7" t="e">
        <f t="shared" si="439"/>
        <v>#N/A</v>
      </c>
      <c r="AO865" s="7" t="e">
        <f t="shared" si="440"/>
        <v>#N/A</v>
      </c>
      <c r="AP865" s="10" t="e">
        <v>#N/A</v>
      </c>
      <c r="AQ865" s="10" t="e">
        <v>#N/A</v>
      </c>
    </row>
    <row r="866" spans="1:43" s="10" customFormat="1" outlineLevel="1">
      <c r="A866" s="95">
        <v>-148</v>
      </c>
      <c r="B866" s="8">
        <f t="shared" si="408"/>
        <v>6967348.576212028</v>
      </c>
      <c r="C866" s="9">
        <f t="shared" si="409"/>
        <v>54660.789112334511</v>
      </c>
      <c r="D866" s="9">
        <f t="shared" si="410"/>
        <v>196.58900914134526</v>
      </c>
      <c r="E866" s="9">
        <f t="shared" si="411"/>
        <v>197.52208336765025</v>
      </c>
      <c r="F866" s="6">
        <f t="shared" si="412"/>
        <v>0</v>
      </c>
      <c r="G866" s="7">
        <f t="shared" si="413"/>
        <v>0</v>
      </c>
      <c r="H866" s="7">
        <f t="shared" si="414"/>
        <v>1</v>
      </c>
      <c r="I866" s="7">
        <f t="shared" si="415"/>
        <v>0</v>
      </c>
      <c r="J866" s="7">
        <f t="shared" si="416"/>
        <v>1</v>
      </c>
      <c r="K866" s="7">
        <f t="shared" si="417"/>
        <v>1</v>
      </c>
      <c r="L866" s="7">
        <f t="shared" si="418"/>
        <v>1</v>
      </c>
      <c r="M866" s="7">
        <f t="shared" si="419"/>
        <v>1</v>
      </c>
      <c r="N866" s="7">
        <f t="shared" si="420"/>
        <v>0</v>
      </c>
      <c r="O866" s="7">
        <f t="shared" si="421"/>
        <v>0</v>
      </c>
      <c r="P866" s="7">
        <f t="shared" si="422"/>
        <v>0</v>
      </c>
      <c r="Q866" s="7" t="e">
        <f t="shared" si="423"/>
        <v>#N/A</v>
      </c>
      <c r="R866" s="7">
        <f t="shared" si="424"/>
        <v>-148</v>
      </c>
      <c r="S866" s="7" t="e">
        <f t="shared" si="433"/>
        <v>#N/A</v>
      </c>
      <c r="T866" s="7">
        <f t="shared" si="434"/>
        <v>196.58900914134526</v>
      </c>
      <c r="U866" s="7" t="e">
        <f t="shared" si="425"/>
        <v>#N/A</v>
      </c>
      <c r="V866" s="7" t="e">
        <f t="shared" si="441"/>
        <v>#N/A</v>
      </c>
      <c r="W866" s="7" t="e">
        <f t="shared" si="442"/>
        <v>#N/A</v>
      </c>
      <c r="X866" s="7" t="e">
        <f t="shared" si="426"/>
        <v>#N/A</v>
      </c>
      <c r="Y866" s="7" t="e">
        <f t="shared" si="427"/>
        <v>#N/A</v>
      </c>
      <c r="Z866" s="7" t="e">
        <f t="shared" si="428"/>
        <v>#N/A</v>
      </c>
      <c r="AA866" s="7" t="e">
        <f t="shared" si="429"/>
        <v>#N/A</v>
      </c>
      <c r="AB866" s="7">
        <f t="shared" si="430"/>
        <v>393.17801828269052</v>
      </c>
      <c r="AC866" s="7">
        <f t="shared" si="431"/>
        <v>1.0019166442015683</v>
      </c>
      <c r="AD866" s="7" t="e">
        <f t="shared" si="432"/>
        <v>#N/A</v>
      </c>
      <c r="AE866" s="7"/>
      <c r="AG866" s="7" t="e">
        <f t="shared" si="435"/>
        <v>#N/A</v>
      </c>
      <c r="AH866" s="7">
        <f t="shared" si="436"/>
        <v>196.58900914134526</v>
      </c>
      <c r="AI866" s="7" t="e">
        <f t="shared" si="437"/>
        <v>#N/A</v>
      </c>
      <c r="AJ866" s="7">
        <f t="shared" si="438"/>
        <v>196.58900914134526</v>
      </c>
      <c r="AK866" s="7" t="e">
        <v>#N/A</v>
      </c>
      <c r="AL866" s="7">
        <v>196.29565181309178</v>
      </c>
      <c r="AN866" s="7" t="e">
        <f t="shared" si="439"/>
        <v>#N/A</v>
      </c>
      <c r="AO866" s="7" t="e">
        <f t="shared" si="440"/>
        <v>#N/A</v>
      </c>
      <c r="AP866" s="10" t="e">
        <v>#N/A</v>
      </c>
      <c r="AQ866" s="10" t="e">
        <v>#N/A</v>
      </c>
    </row>
    <row r="867" spans="1:43" s="10" customFormat="1" outlineLevel="1">
      <c r="A867" s="95">
        <v>-147</v>
      </c>
      <c r="B867" s="8">
        <f t="shared" si="408"/>
        <v>7014625.9804424513</v>
      </c>
      <c r="C867" s="9">
        <f t="shared" si="409"/>
        <v>55056.996742725372</v>
      </c>
      <c r="D867" s="9">
        <f t="shared" si="410"/>
        <v>196.6508794022491</v>
      </c>
      <c r="E867" s="9">
        <f t="shared" si="411"/>
        <v>197.54244251296134</v>
      </c>
      <c r="F867" s="6">
        <f t="shared" si="412"/>
        <v>0</v>
      </c>
      <c r="G867" s="7">
        <f t="shared" si="413"/>
        <v>0</v>
      </c>
      <c r="H867" s="7">
        <f t="shared" si="414"/>
        <v>1</v>
      </c>
      <c r="I867" s="7">
        <f t="shared" si="415"/>
        <v>0</v>
      </c>
      <c r="J867" s="7">
        <f t="shared" si="416"/>
        <v>1</v>
      </c>
      <c r="K867" s="7">
        <f t="shared" si="417"/>
        <v>1</v>
      </c>
      <c r="L867" s="7">
        <f t="shared" si="418"/>
        <v>1</v>
      </c>
      <c r="M867" s="7">
        <f t="shared" si="419"/>
        <v>1</v>
      </c>
      <c r="N867" s="7">
        <f t="shared" si="420"/>
        <v>0</v>
      </c>
      <c r="O867" s="7">
        <f t="shared" si="421"/>
        <v>0</v>
      </c>
      <c r="P867" s="7">
        <f t="shared" si="422"/>
        <v>0</v>
      </c>
      <c r="Q867" s="7" t="e">
        <f t="shared" si="423"/>
        <v>#N/A</v>
      </c>
      <c r="R867" s="7">
        <f t="shared" si="424"/>
        <v>-147</v>
      </c>
      <c r="S867" s="7" t="e">
        <f t="shared" si="433"/>
        <v>#N/A</v>
      </c>
      <c r="T867" s="7">
        <f t="shared" si="434"/>
        <v>196.6508794022491</v>
      </c>
      <c r="U867" s="7" t="e">
        <f t="shared" si="425"/>
        <v>#N/A</v>
      </c>
      <c r="V867" s="7" t="e">
        <f t="shared" si="441"/>
        <v>#N/A</v>
      </c>
      <c r="W867" s="7" t="e">
        <f t="shared" si="442"/>
        <v>#N/A</v>
      </c>
      <c r="X867" s="7" t="e">
        <f t="shared" si="426"/>
        <v>#N/A</v>
      </c>
      <c r="Y867" s="7" t="e">
        <f t="shared" si="427"/>
        <v>#N/A</v>
      </c>
      <c r="Z867" s="7" t="e">
        <f t="shared" si="428"/>
        <v>#N/A</v>
      </c>
      <c r="AA867" s="7" t="e">
        <f t="shared" si="429"/>
        <v>#N/A</v>
      </c>
      <c r="AB867" s="7">
        <f t="shared" si="430"/>
        <v>393.30175880449821</v>
      </c>
      <c r="AC867" s="7">
        <f t="shared" si="431"/>
        <v>1.0019121364592356</v>
      </c>
      <c r="AD867" s="7" t="e">
        <f t="shared" si="432"/>
        <v>#N/A</v>
      </c>
      <c r="AE867" s="7"/>
      <c r="AG867" s="7" t="e">
        <f t="shared" si="435"/>
        <v>#N/A</v>
      </c>
      <c r="AH867" s="7">
        <f t="shared" si="436"/>
        <v>196.6508794022491</v>
      </c>
      <c r="AI867" s="7" t="e">
        <f t="shared" si="437"/>
        <v>#N/A</v>
      </c>
      <c r="AJ867" s="7">
        <f t="shared" si="438"/>
        <v>196.6508794022491</v>
      </c>
      <c r="AK867" s="7" t="e">
        <v>#N/A</v>
      </c>
      <c r="AL867" s="7">
        <v>196.37010797635759</v>
      </c>
      <c r="AN867" s="7" t="e">
        <f t="shared" si="439"/>
        <v>#N/A</v>
      </c>
      <c r="AO867" s="7" t="e">
        <f t="shared" si="440"/>
        <v>#N/A</v>
      </c>
      <c r="AP867" s="10" t="e">
        <v>#N/A</v>
      </c>
      <c r="AQ867" s="10" t="e">
        <v>#N/A</v>
      </c>
    </row>
    <row r="868" spans="1:43" s="10" customFormat="1" outlineLevel="1">
      <c r="A868" s="95">
        <v>-146</v>
      </c>
      <c r="B868" s="8">
        <f t="shared" si="408"/>
        <v>7062114.9886722565</v>
      </c>
      <c r="C868" s="9">
        <f t="shared" si="409"/>
        <v>55455.121025045679</v>
      </c>
      <c r="D868" s="9">
        <f t="shared" si="410"/>
        <v>196.71267901041514</v>
      </c>
      <c r="E868" s="9">
        <f t="shared" si="411"/>
        <v>197.56285834442033</v>
      </c>
      <c r="F868" s="6">
        <f t="shared" si="412"/>
        <v>0</v>
      </c>
      <c r="G868" s="7">
        <f t="shared" si="413"/>
        <v>0</v>
      </c>
      <c r="H868" s="7">
        <f t="shared" si="414"/>
        <v>1</v>
      </c>
      <c r="I868" s="7">
        <f t="shared" si="415"/>
        <v>0</v>
      </c>
      <c r="J868" s="7">
        <f t="shared" si="416"/>
        <v>1</v>
      </c>
      <c r="K868" s="7">
        <f t="shared" si="417"/>
        <v>1</v>
      </c>
      <c r="L868" s="7">
        <f t="shared" si="418"/>
        <v>1</v>
      </c>
      <c r="M868" s="7">
        <f t="shared" si="419"/>
        <v>1</v>
      </c>
      <c r="N868" s="7">
        <f t="shared" si="420"/>
        <v>0</v>
      </c>
      <c r="O868" s="7">
        <f t="shared" si="421"/>
        <v>0</v>
      </c>
      <c r="P868" s="7">
        <f t="shared" si="422"/>
        <v>0</v>
      </c>
      <c r="Q868" s="7" t="e">
        <f t="shared" si="423"/>
        <v>#N/A</v>
      </c>
      <c r="R868" s="7">
        <f t="shared" si="424"/>
        <v>-146</v>
      </c>
      <c r="S868" s="7" t="e">
        <f t="shared" si="433"/>
        <v>#N/A</v>
      </c>
      <c r="T868" s="7">
        <f t="shared" si="434"/>
        <v>196.71267901041514</v>
      </c>
      <c r="U868" s="7" t="e">
        <f t="shared" si="425"/>
        <v>#N/A</v>
      </c>
      <c r="V868" s="7" t="e">
        <f t="shared" si="441"/>
        <v>#N/A</v>
      </c>
      <c r="W868" s="7" t="e">
        <f t="shared" si="442"/>
        <v>#N/A</v>
      </c>
      <c r="X868" s="7" t="e">
        <f t="shared" si="426"/>
        <v>#N/A</v>
      </c>
      <c r="Y868" s="7" t="e">
        <f t="shared" si="427"/>
        <v>#N/A</v>
      </c>
      <c r="Z868" s="7" t="e">
        <f t="shared" si="428"/>
        <v>#N/A</v>
      </c>
      <c r="AA868" s="7" t="e">
        <f t="shared" si="429"/>
        <v>#N/A</v>
      </c>
      <c r="AB868" s="7">
        <f t="shared" si="430"/>
        <v>393.42535802083029</v>
      </c>
      <c r="AC868" s="7">
        <f t="shared" si="431"/>
        <v>1.0019077759801429</v>
      </c>
      <c r="AD868" s="7" t="e">
        <f t="shared" si="432"/>
        <v>#N/A</v>
      </c>
      <c r="AE868" s="7"/>
      <c r="AG868" s="7" t="e">
        <f t="shared" si="435"/>
        <v>#N/A</v>
      </c>
      <c r="AH868" s="7">
        <f t="shared" si="436"/>
        <v>196.71267901041514</v>
      </c>
      <c r="AI868" s="7" t="e">
        <f t="shared" si="437"/>
        <v>#N/A</v>
      </c>
      <c r="AJ868" s="7">
        <f t="shared" si="438"/>
        <v>196.71267901041514</v>
      </c>
      <c r="AK868" s="7" t="e">
        <v>#N/A</v>
      </c>
      <c r="AL868" s="7">
        <v>196.44451598066007</v>
      </c>
      <c r="AN868" s="7" t="e">
        <f t="shared" si="439"/>
        <v>#N/A</v>
      </c>
      <c r="AO868" s="7" t="e">
        <f t="shared" si="440"/>
        <v>#N/A</v>
      </c>
      <c r="AP868" s="10" t="e">
        <v>#N/A</v>
      </c>
      <c r="AQ868" s="10" t="e">
        <v>#N/A</v>
      </c>
    </row>
    <row r="869" spans="1:43" s="10" customFormat="1" outlineLevel="1">
      <c r="A869" s="95">
        <v>-145</v>
      </c>
      <c r="B869" s="8">
        <f t="shared" si="408"/>
        <v>7109817.8791345814</v>
      </c>
      <c r="C869" s="9">
        <f t="shared" si="409"/>
        <v>55855.166588871805</v>
      </c>
      <c r="D869" s="9">
        <f t="shared" si="410"/>
        <v>196.77441408283883</v>
      </c>
      <c r="E869" s="9">
        <f t="shared" si="411"/>
        <v>197.58332828538411</v>
      </c>
      <c r="F869" s="6">
        <f t="shared" si="412"/>
        <v>0</v>
      </c>
      <c r="G869" s="7">
        <f t="shared" si="413"/>
        <v>0</v>
      </c>
      <c r="H869" s="7">
        <f t="shared" si="414"/>
        <v>1</v>
      </c>
      <c r="I869" s="7">
        <f t="shared" si="415"/>
        <v>0</v>
      </c>
      <c r="J869" s="7">
        <f t="shared" si="416"/>
        <v>1</v>
      </c>
      <c r="K869" s="7">
        <f t="shared" si="417"/>
        <v>1</v>
      </c>
      <c r="L869" s="7">
        <f t="shared" si="418"/>
        <v>1</v>
      </c>
      <c r="M869" s="7">
        <f t="shared" si="419"/>
        <v>1</v>
      </c>
      <c r="N869" s="7">
        <f t="shared" si="420"/>
        <v>0</v>
      </c>
      <c r="O869" s="7">
        <f t="shared" si="421"/>
        <v>0</v>
      </c>
      <c r="P869" s="7">
        <f t="shared" si="422"/>
        <v>0</v>
      </c>
      <c r="Q869" s="7" t="e">
        <f t="shared" si="423"/>
        <v>#N/A</v>
      </c>
      <c r="R869" s="7">
        <f t="shared" si="424"/>
        <v>-145</v>
      </c>
      <c r="S869" s="7" t="e">
        <f t="shared" si="433"/>
        <v>#N/A</v>
      </c>
      <c r="T869" s="7">
        <f t="shared" si="434"/>
        <v>196.77441408283883</v>
      </c>
      <c r="U869" s="7" t="e">
        <f t="shared" si="425"/>
        <v>#N/A</v>
      </c>
      <c r="V869" s="7" t="e">
        <f t="shared" si="441"/>
        <v>#N/A</v>
      </c>
      <c r="W869" s="7" t="e">
        <f t="shared" si="442"/>
        <v>#N/A</v>
      </c>
      <c r="X869" s="7" t="e">
        <f t="shared" si="426"/>
        <v>#N/A</v>
      </c>
      <c r="Y869" s="7" t="e">
        <f t="shared" si="427"/>
        <v>#N/A</v>
      </c>
      <c r="Z869" s="7" t="e">
        <f t="shared" si="428"/>
        <v>#N/A</v>
      </c>
      <c r="AA869" s="7" t="e">
        <f t="shared" si="429"/>
        <v>#N/A</v>
      </c>
      <c r="AB869" s="7">
        <f t="shared" si="430"/>
        <v>393.54882816567766</v>
      </c>
      <c r="AC869" s="7">
        <f t="shared" si="431"/>
        <v>1.0019037973613825</v>
      </c>
      <c r="AD869" s="7" t="e">
        <f t="shared" si="432"/>
        <v>#N/A</v>
      </c>
      <c r="AE869" s="7"/>
      <c r="AG869" s="7" t="e">
        <f t="shared" si="435"/>
        <v>#N/A</v>
      </c>
      <c r="AH869" s="7">
        <f t="shared" si="436"/>
        <v>196.77441408283883</v>
      </c>
      <c r="AI869" s="7" t="e">
        <f t="shared" si="437"/>
        <v>#N/A</v>
      </c>
      <c r="AJ869" s="7">
        <f t="shared" si="438"/>
        <v>196.77441408283883</v>
      </c>
      <c r="AK869" s="7" t="e">
        <v>#N/A</v>
      </c>
      <c r="AL869" s="7">
        <v>196.51887947332489</v>
      </c>
      <c r="AN869" s="7" t="e">
        <f t="shared" si="439"/>
        <v>#N/A</v>
      </c>
      <c r="AO869" s="7" t="e">
        <f t="shared" si="440"/>
        <v>#N/A</v>
      </c>
      <c r="AP869" s="10" t="e">
        <v>#N/A</v>
      </c>
      <c r="AQ869" s="10" t="e">
        <v>#N/A</v>
      </c>
    </row>
    <row r="870" spans="1:43" s="10" customFormat="1" outlineLevel="1">
      <c r="A870" s="95">
        <v>-144</v>
      </c>
      <c r="B870" s="8">
        <f t="shared" si="408"/>
        <v>7157736.9641641285</v>
      </c>
      <c r="C870" s="9">
        <f t="shared" si="409"/>
        <v>56257.138063780127</v>
      </c>
      <c r="D870" s="9">
        <f t="shared" si="410"/>
        <v>196.83608379743413</v>
      </c>
      <c r="E870" s="9">
        <f t="shared" si="411"/>
        <v>197.60381924163144</v>
      </c>
      <c r="F870" s="6">
        <f t="shared" si="412"/>
        <v>0</v>
      </c>
      <c r="G870" s="7">
        <f t="shared" si="413"/>
        <v>0</v>
      </c>
      <c r="H870" s="7">
        <f t="shared" si="414"/>
        <v>1</v>
      </c>
      <c r="I870" s="7">
        <f t="shared" si="415"/>
        <v>0</v>
      </c>
      <c r="J870" s="7">
        <f t="shared" si="416"/>
        <v>1</v>
      </c>
      <c r="K870" s="7">
        <f t="shared" si="417"/>
        <v>1</v>
      </c>
      <c r="L870" s="7">
        <f t="shared" si="418"/>
        <v>1</v>
      </c>
      <c r="M870" s="7">
        <f t="shared" si="419"/>
        <v>1</v>
      </c>
      <c r="N870" s="7">
        <f t="shared" si="420"/>
        <v>0</v>
      </c>
      <c r="O870" s="7">
        <f t="shared" si="421"/>
        <v>0</v>
      </c>
      <c r="P870" s="7">
        <f t="shared" si="422"/>
        <v>0</v>
      </c>
      <c r="Q870" s="7" t="e">
        <f t="shared" si="423"/>
        <v>#N/A</v>
      </c>
      <c r="R870" s="7">
        <f t="shared" si="424"/>
        <v>-144</v>
      </c>
      <c r="S870" s="7" t="e">
        <f t="shared" si="433"/>
        <v>#N/A</v>
      </c>
      <c r="T870" s="7">
        <f t="shared" si="434"/>
        <v>196.83608379743413</v>
      </c>
      <c r="U870" s="7" t="e">
        <f t="shared" si="425"/>
        <v>#N/A</v>
      </c>
      <c r="V870" s="7" t="e">
        <f t="shared" si="441"/>
        <v>#N/A</v>
      </c>
      <c r="W870" s="7" t="e">
        <f t="shared" si="442"/>
        <v>#N/A</v>
      </c>
      <c r="X870" s="7" t="e">
        <f t="shared" si="426"/>
        <v>#N/A</v>
      </c>
      <c r="Y870" s="7" t="e">
        <f t="shared" si="427"/>
        <v>#N/A</v>
      </c>
      <c r="Z870" s="7" t="e">
        <f t="shared" si="428"/>
        <v>#N/A</v>
      </c>
      <c r="AA870" s="7" t="e">
        <f t="shared" si="429"/>
        <v>#N/A</v>
      </c>
      <c r="AB870" s="7">
        <f t="shared" si="430"/>
        <v>393.67216759486826</v>
      </c>
      <c r="AC870" s="7">
        <f t="shared" si="431"/>
        <v>1.0018997722817715</v>
      </c>
      <c r="AD870" s="7" t="e">
        <f t="shared" si="432"/>
        <v>#N/A</v>
      </c>
      <c r="AE870" s="7"/>
      <c r="AG870" s="7" t="e">
        <f t="shared" si="435"/>
        <v>#N/A</v>
      </c>
      <c r="AH870" s="7">
        <f t="shared" si="436"/>
        <v>196.83608379743413</v>
      </c>
      <c r="AI870" s="7" t="e">
        <f t="shared" si="437"/>
        <v>#N/A</v>
      </c>
      <c r="AJ870" s="7">
        <f t="shared" si="438"/>
        <v>196.83608379743413</v>
      </c>
      <c r="AK870" s="7" t="e">
        <v>#N/A</v>
      </c>
      <c r="AL870" s="7">
        <v>196.59320067142372</v>
      </c>
      <c r="AN870" s="7" t="e">
        <f t="shared" si="439"/>
        <v>#N/A</v>
      </c>
      <c r="AO870" s="7" t="e">
        <f t="shared" si="440"/>
        <v>#N/A</v>
      </c>
      <c r="AP870" s="10" t="e">
        <v>#N/A</v>
      </c>
      <c r="AQ870" s="10" t="e">
        <v>#N/A</v>
      </c>
    </row>
    <row r="871" spans="1:43" s="10" customFormat="1" outlineLevel="1">
      <c r="A871" s="95">
        <v>-143</v>
      </c>
      <c r="B871" s="8">
        <f t="shared" si="408"/>
        <v>7205869.0701569766</v>
      </c>
      <c r="C871" s="9">
        <f t="shared" si="409"/>
        <v>56661.040079347003</v>
      </c>
      <c r="D871" s="9">
        <f t="shared" si="410"/>
        <v>196.89769531281817</v>
      </c>
      <c r="E871" s="9">
        <f t="shared" si="411"/>
        <v>197.62438967167549</v>
      </c>
      <c r="F871" s="6">
        <f t="shared" si="412"/>
        <v>0</v>
      </c>
      <c r="G871" s="7">
        <f t="shared" si="413"/>
        <v>0</v>
      </c>
      <c r="H871" s="7">
        <f t="shared" si="414"/>
        <v>1</v>
      </c>
      <c r="I871" s="7">
        <f t="shared" si="415"/>
        <v>0</v>
      </c>
      <c r="J871" s="7">
        <f t="shared" si="416"/>
        <v>1</v>
      </c>
      <c r="K871" s="7">
        <f t="shared" si="417"/>
        <v>1</v>
      </c>
      <c r="L871" s="7">
        <f t="shared" si="418"/>
        <v>1</v>
      </c>
      <c r="M871" s="7">
        <f t="shared" si="419"/>
        <v>1</v>
      </c>
      <c r="N871" s="7">
        <f t="shared" si="420"/>
        <v>0</v>
      </c>
      <c r="O871" s="7">
        <f t="shared" si="421"/>
        <v>0</v>
      </c>
      <c r="P871" s="7">
        <f t="shared" si="422"/>
        <v>0</v>
      </c>
      <c r="Q871" s="7" t="e">
        <f t="shared" si="423"/>
        <v>#N/A</v>
      </c>
      <c r="R871" s="7">
        <f t="shared" si="424"/>
        <v>-143</v>
      </c>
      <c r="S871" s="7" t="e">
        <f t="shared" si="433"/>
        <v>#N/A</v>
      </c>
      <c r="T871" s="7">
        <f t="shared" si="434"/>
        <v>196.89769531281817</v>
      </c>
      <c r="U871" s="7" t="e">
        <f t="shared" si="425"/>
        <v>#N/A</v>
      </c>
      <c r="V871" s="7" t="e">
        <f t="shared" si="441"/>
        <v>#N/A</v>
      </c>
      <c r="W871" s="7" t="e">
        <f t="shared" si="442"/>
        <v>#N/A</v>
      </c>
      <c r="X871" s="7" t="e">
        <f t="shared" si="426"/>
        <v>#N/A</v>
      </c>
      <c r="Y871" s="7" t="e">
        <f t="shared" si="427"/>
        <v>#N/A</v>
      </c>
      <c r="Z871" s="7" t="e">
        <f t="shared" si="428"/>
        <v>#N/A</v>
      </c>
      <c r="AA871" s="7" t="e">
        <f t="shared" si="429"/>
        <v>#N/A</v>
      </c>
      <c r="AB871" s="7">
        <f t="shared" si="430"/>
        <v>393.79539062563634</v>
      </c>
      <c r="AC871" s="7">
        <f t="shared" si="431"/>
        <v>1.0018961916425864</v>
      </c>
      <c r="AD871" s="7" t="e">
        <f t="shared" si="432"/>
        <v>#N/A</v>
      </c>
      <c r="AE871" s="7"/>
      <c r="AG871" s="7" t="e">
        <f t="shared" si="435"/>
        <v>#N/A</v>
      </c>
      <c r="AH871" s="7">
        <f t="shared" si="436"/>
        <v>196.89769531281817</v>
      </c>
      <c r="AI871" s="7" t="e">
        <f t="shared" si="437"/>
        <v>#N/A</v>
      </c>
      <c r="AJ871" s="7">
        <f t="shared" si="438"/>
        <v>196.89769531281817</v>
      </c>
      <c r="AK871" s="7" t="e">
        <v>#N/A</v>
      </c>
      <c r="AL871" s="7">
        <v>196.66748013728647</v>
      </c>
      <c r="AN871" s="7" t="e">
        <f t="shared" si="439"/>
        <v>#N/A</v>
      </c>
      <c r="AO871" s="7" t="e">
        <f t="shared" si="440"/>
        <v>#N/A</v>
      </c>
      <c r="AP871" s="10" t="e">
        <v>#N/A</v>
      </c>
      <c r="AQ871" s="10" t="e">
        <v>#N/A</v>
      </c>
    </row>
    <row r="872" spans="1:43" s="10" customFormat="1" outlineLevel="1">
      <c r="A872" s="95">
        <v>-142</v>
      </c>
      <c r="B872" s="8">
        <f t="shared" si="408"/>
        <v>7254218.3484198963</v>
      </c>
      <c r="C872" s="9">
        <f t="shared" si="409"/>
        <v>57066.890720618263</v>
      </c>
      <c r="D872" s="9">
        <f t="shared" si="410"/>
        <v>196.95924780638396</v>
      </c>
      <c r="E872" s="9">
        <f t="shared" si="411"/>
        <v>197.6450064812951</v>
      </c>
      <c r="F872" s="6">
        <f t="shared" si="412"/>
        <v>0</v>
      </c>
      <c r="G872" s="7">
        <f t="shared" si="413"/>
        <v>0</v>
      </c>
      <c r="H872" s="7">
        <f t="shared" si="414"/>
        <v>1</v>
      </c>
      <c r="I872" s="7">
        <f t="shared" si="415"/>
        <v>0</v>
      </c>
      <c r="J872" s="7">
        <f t="shared" si="416"/>
        <v>1</v>
      </c>
      <c r="K872" s="7">
        <f t="shared" si="417"/>
        <v>1</v>
      </c>
      <c r="L872" s="7">
        <f t="shared" si="418"/>
        <v>1</v>
      </c>
      <c r="M872" s="7">
        <f t="shared" si="419"/>
        <v>1</v>
      </c>
      <c r="N872" s="7">
        <f t="shared" si="420"/>
        <v>0</v>
      </c>
      <c r="O872" s="7">
        <f t="shared" si="421"/>
        <v>0</v>
      </c>
      <c r="P872" s="7">
        <f t="shared" si="422"/>
        <v>0</v>
      </c>
      <c r="Q872" s="7" t="e">
        <f t="shared" si="423"/>
        <v>#N/A</v>
      </c>
      <c r="R872" s="7">
        <f t="shared" si="424"/>
        <v>-142</v>
      </c>
      <c r="S872" s="7" t="e">
        <f t="shared" si="433"/>
        <v>#N/A</v>
      </c>
      <c r="T872" s="7">
        <f t="shared" si="434"/>
        <v>196.95924780638396</v>
      </c>
      <c r="U872" s="7" t="e">
        <f t="shared" si="425"/>
        <v>#N/A</v>
      </c>
      <c r="V872" s="7" t="e">
        <f t="shared" si="441"/>
        <v>#N/A</v>
      </c>
      <c r="W872" s="7" t="e">
        <f t="shared" si="442"/>
        <v>#N/A</v>
      </c>
      <c r="X872" s="7" t="e">
        <f t="shared" si="426"/>
        <v>#N/A</v>
      </c>
      <c r="Y872" s="7" t="e">
        <f t="shared" si="427"/>
        <v>#N/A</v>
      </c>
      <c r="Z872" s="7" t="e">
        <f t="shared" si="428"/>
        <v>#N/A</v>
      </c>
      <c r="AA872" s="7" t="e">
        <f t="shared" si="429"/>
        <v>#N/A</v>
      </c>
      <c r="AB872" s="7">
        <f t="shared" si="430"/>
        <v>393.91849561276791</v>
      </c>
      <c r="AC872" s="7">
        <f t="shared" si="431"/>
        <v>1.0018925638331517</v>
      </c>
      <c r="AD872" s="7" t="e">
        <f t="shared" si="432"/>
        <v>#N/A</v>
      </c>
      <c r="AE872" s="7"/>
      <c r="AG872" s="7" t="e">
        <f t="shared" si="435"/>
        <v>#N/A</v>
      </c>
      <c r="AH872" s="7">
        <f t="shared" si="436"/>
        <v>196.95924780638396</v>
      </c>
      <c r="AI872" s="7" t="e">
        <f t="shared" si="437"/>
        <v>#N/A</v>
      </c>
      <c r="AJ872" s="7">
        <f t="shared" si="438"/>
        <v>196.95924780638396</v>
      </c>
      <c r="AK872" s="7" t="e">
        <v>#N/A</v>
      </c>
      <c r="AL872" s="7">
        <v>196.74172104159942</v>
      </c>
      <c r="AN872" s="7" t="e">
        <f t="shared" si="439"/>
        <v>#N/A</v>
      </c>
      <c r="AO872" s="7" t="e">
        <f t="shared" si="440"/>
        <v>#N/A</v>
      </c>
      <c r="AP872" s="10" t="e">
        <v>#N/A</v>
      </c>
      <c r="AQ872" s="10" t="e">
        <v>#N/A</v>
      </c>
    </row>
    <row r="873" spans="1:43" s="10" customFormat="1" outlineLevel="1">
      <c r="A873" s="95">
        <v>-141</v>
      </c>
      <c r="B873" s="8">
        <f t="shared" si="408"/>
        <v>7302781.5925285816</v>
      </c>
      <c r="C873" s="9">
        <f t="shared" si="409"/>
        <v>57474.667772908855</v>
      </c>
      <c r="D873" s="9">
        <f t="shared" si="410"/>
        <v>197.02074743941284</v>
      </c>
      <c r="E873" s="9">
        <f t="shared" si="411"/>
        <v>197.66566709384713</v>
      </c>
      <c r="F873" s="6">
        <f t="shared" si="412"/>
        <v>0</v>
      </c>
      <c r="G873" s="7">
        <f t="shared" si="413"/>
        <v>0</v>
      </c>
      <c r="H873" s="7">
        <f t="shared" si="414"/>
        <v>1</v>
      </c>
      <c r="I873" s="7">
        <f t="shared" si="415"/>
        <v>0</v>
      </c>
      <c r="J873" s="7">
        <f t="shared" si="416"/>
        <v>1</v>
      </c>
      <c r="K873" s="7">
        <f t="shared" si="417"/>
        <v>1</v>
      </c>
      <c r="L873" s="7">
        <f t="shared" si="418"/>
        <v>1</v>
      </c>
      <c r="M873" s="7">
        <f t="shared" si="419"/>
        <v>1</v>
      </c>
      <c r="N873" s="7">
        <f t="shared" si="420"/>
        <v>0</v>
      </c>
      <c r="O873" s="7">
        <f t="shared" si="421"/>
        <v>0</v>
      </c>
      <c r="P873" s="7">
        <f t="shared" si="422"/>
        <v>0</v>
      </c>
      <c r="Q873" s="7" t="e">
        <f t="shared" si="423"/>
        <v>#N/A</v>
      </c>
      <c r="R873" s="7">
        <f t="shared" si="424"/>
        <v>-141</v>
      </c>
      <c r="S873" s="7" t="e">
        <f t="shared" si="433"/>
        <v>#N/A</v>
      </c>
      <c r="T873" s="7">
        <f t="shared" si="434"/>
        <v>197.02074743941284</v>
      </c>
      <c r="U873" s="7" t="e">
        <f t="shared" si="425"/>
        <v>#N/A</v>
      </c>
      <c r="V873" s="7" t="e">
        <f t="shared" si="441"/>
        <v>#N/A</v>
      </c>
      <c r="W873" s="7" t="e">
        <f t="shared" si="442"/>
        <v>#N/A</v>
      </c>
      <c r="X873" s="7" t="e">
        <f t="shared" si="426"/>
        <v>#N/A</v>
      </c>
      <c r="Y873" s="7" t="e">
        <f t="shared" si="427"/>
        <v>#N/A</v>
      </c>
      <c r="Z873" s="7" t="e">
        <f t="shared" si="428"/>
        <v>#N/A</v>
      </c>
      <c r="AA873" s="7" t="e">
        <f t="shared" si="429"/>
        <v>#N/A</v>
      </c>
      <c r="AB873" s="7">
        <f t="shared" si="430"/>
        <v>394.04149487882569</v>
      </c>
      <c r="AC873" s="7">
        <f t="shared" si="431"/>
        <v>1.0018893176707135</v>
      </c>
      <c r="AD873" s="7" t="e">
        <f t="shared" si="432"/>
        <v>#N/A</v>
      </c>
      <c r="AE873" s="7"/>
      <c r="AG873" s="7" t="e">
        <f t="shared" si="435"/>
        <v>#N/A</v>
      </c>
      <c r="AH873" s="7">
        <f t="shared" si="436"/>
        <v>197.02074743941284</v>
      </c>
      <c r="AI873" s="7" t="e">
        <f t="shared" si="437"/>
        <v>#N/A</v>
      </c>
      <c r="AJ873" s="7">
        <f t="shared" si="438"/>
        <v>197.02074743941284</v>
      </c>
      <c r="AK873" s="7" t="e">
        <v>#N/A</v>
      </c>
      <c r="AL873" s="7">
        <v>196.81592655526936</v>
      </c>
      <c r="AN873" s="7" t="e">
        <f t="shared" si="439"/>
        <v>#N/A</v>
      </c>
      <c r="AO873" s="7" t="e">
        <f t="shared" si="440"/>
        <v>#N/A</v>
      </c>
      <c r="AP873" s="10" t="e">
        <v>#N/A</v>
      </c>
      <c r="AQ873" s="10" t="e">
        <v>#N/A</v>
      </c>
    </row>
    <row r="874" spans="1:43" s="10" customFormat="1" outlineLevel="1">
      <c r="A874" s="95">
        <v>-140</v>
      </c>
      <c r="B874" s="8">
        <f t="shared" si="408"/>
        <v>7351561.1225347044</v>
      </c>
      <c r="C874" s="9">
        <f t="shared" si="409"/>
        <v>57884.389254746064</v>
      </c>
      <c r="D874" s="9">
        <f t="shared" si="410"/>
        <v>197.08219638232035</v>
      </c>
      <c r="E874" s="9">
        <f t="shared" si="411"/>
        <v>197.68636893268851</v>
      </c>
      <c r="F874" s="6">
        <f t="shared" si="412"/>
        <v>0</v>
      </c>
      <c r="G874" s="7">
        <f t="shared" si="413"/>
        <v>0</v>
      </c>
      <c r="H874" s="7">
        <f t="shared" si="414"/>
        <v>1</v>
      </c>
      <c r="I874" s="7">
        <f t="shared" si="415"/>
        <v>0</v>
      </c>
      <c r="J874" s="7">
        <f t="shared" si="416"/>
        <v>1</v>
      </c>
      <c r="K874" s="7">
        <f t="shared" si="417"/>
        <v>1</v>
      </c>
      <c r="L874" s="7">
        <f t="shared" si="418"/>
        <v>1</v>
      </c>
      <c r="M874" s="7">
        <f t="shared" si="419"/>
        <v>1</v>
      </c>
      <c r="N874" s="7">
        <f t="shared" si="420"/>
        <v>0</v>
      </c>
      <c r="O874" s="7">
        <f t="shared" si="421"/>
        <v>0</v>
      </c>
      <c r="P874" s="7">
        <f t="shared" si="422"/>
        <v>0</v>
      </c>
      <c r="Q874" s="7" t="e">
        <f t="shared" si="423"/>
        <v>#N/A</v>
      </c>
      <c r="R874" s="7">
        <f t="shared" si="424"/>
        <v>-140</v>
      </c>
      <c r="S874" s="7" t="e">
        <f t="shared" si="433"/>
        <v>#N/A</v>
      </c>
      <c r="T874" s="7">
        <f t="shared" si="434"/>
        <v>197.08219638232035</v>
      </c>
      <c r="U874" s="7" t="e">
        <f t="shared" si="425"/>
        <v>#N/A</v>
      </c>
      <c r="V874" s="7" t="e">
        <f t="shared" si="441"/>
        <v>#N/A</v>
      </c>
      <c r="W874" s="7" t="e">
        <f t="shared" si="442"/>
        <v>#N/A</v>
      </c>
      <c r="X874" s="7" t="e">
        <f t="shared" si="426"/>
        <v>#N/A</v>
      </c>
      <c r="Y874" s="7" t="e">
        <f t="shared" si="427"/>
        <v>#N/A</v>
      </c>
      <c r="Z874" s="7" t="e">
        <f t="shared" si="428"/>
        <v>#N/A</v>
      </c>
      <c r="AA874" s="7" t="e">
        <f t="shared" si="429"/>
        <v>#N/A</v>
      </c>
      <c r="AB874" s="7">
        <f t="shared" si="430"/>
        <v>394.1643927646407</v>
      </c>
      <c r="AC874" s="7">
        <f t="shared" si="431"/>
        <v>1.0018862074030412</v>
      </c>
      <c r="AD874" s="7" t="e">
        <f t="shared" si="432"/>
        <v>#N/A</v>
      </c>
      <c r="AE874" s="7"/>
      <c r="AG874" s="7" t="e">
        <f t="shared" si="435"/>
        <v>#N/A</v>
      </c>
      <c r="AH874" s="7">
        <f t="shared" si="436"/>
        <v>197.08219638232035</v>
      </c>
      <c r="AI874" s="7" t="e">
        <f t="shared" si="437"/>
        <v>#N/A</v>
      </c>
      <c r="AJ874" s="7">
        <f t="shared" si="438"/>
        <v>197.08219638232035</v>
      </c>
      <c r="AK874" s="7" t="e">
        <v>#N/A</v>
      </c>
      <c r="AL874" s="7">
        <v>196.89009724029529</v>
      </c>
      <c r="AN874" s="7" t="e">
        <f t="shared" si="439"/>
        <v>#N/A</v>
      </c>
      <c r="AO874" s="7" t="e">
        <f t="shared" si="440"/>
        <v>#N/A</v>
      </c>
      <c r="AP874" s="10" t="e">
        <v>#N/A</v>
      </c>
      <c r="AQ874" s="10" t="e">
        <v>#N/A</v>
      </c>
    </row>
    <row r="875" spans="1:43" s="10" customFormat="1" outlineLevel="1">
      <c r="A875" s="95">
        <v>-139</v>
      </c>
      <c r="B875" s="8">
        <f t="shared" si="408"/>
        <v>7400559.2914933693</v>
      </c>
      <c r="C875" s="9">
        <f t="shared" si="409"/>
        <v>58296.059795706278</v>
      </c>
      <c r="D875" s="9">
        <f t="shared" si="410"/>
        <v>197.14359780323838</v>
      </c>
      <c r="E875" s="9">
        <f t="shared" si="411"/>
        <v>197.70710942117617</v>
      </c>
      <c r="F875" s="6">
        <f t="shared" si="412"/>
        <v>0</v>
      </c>
      <c r="G875" s="7">
        <f t="shared" si="413"/>
        <v>0</v>
      </c>
      <c r="H875" s="7">
        <f t="shared" si="414"/>
        <v>1</v>
      </c>
      <c r="I875" s="7">
        <f t="shared" si="415"/>
        <v>0</v>
      </c>
      <c r="J875" s="7">
        <f t="shared" si="416"/>
        <v>1</v>
      </c>
      <c r="K875" s="7">
        <f t="shared" si="417"/>
        <v>1</v>
      </c>
      <c r="L875" s="7">
        <f t="shared" si="418"/>
        <v>1</v>
      </c>
      <c r="M875" s="7">
        <f t="shared" si="419"/>
        <v>1</v>
      </c>
      <c r="N875" s="7">
        <f t="shared" si="420"/>
        <v>0</v>
      </c>
      <c r="O875" s="7">
        <f t="shared" si="421"/>
        <v>0</v>
      </c>
      <c r="P875" s="7">
        <f t="shared" si="422"/>
        <v>0</v>
      </c>
      <c r="Q875" s="7" t="e">
        <f t="shared" si="423"/>
        <v>#N/A</v>
      </c>
      <c r="R875" s="7">
        <f t="shared" si="424"/>
        <v>-139</v>
      </c>
      <c r="S875" s="7" t="e">
        <f t="shared" si="433"/>
        <v>#N/A</v>
      </c>
      <c r="T875" s="7">
        <f t="shared" si="434"/>
        <v>197.14359780323838</v>
      </c>
      <c r="U875" s="7" t="e">
        <f t="shared" si="425"/>
        <v>#N/A</v>
      </c>
      <c r="V875" s="7" t="e">
        <f t="shared" si="441"/>
        <v>#N/A</v>
      </c>
      <c r="W875" s="7" t="e">
        <f t="shared" si="442"/>
        <v>#N/A</v>
      </c>
      <c r="X875" s="7" t="e">
        <f t="shared" si="426"/>
        <v>#N/A</v>
      </c>
      <c r="Y875" s="7" t="e">
        <f t="shared" si="427"/>
        <v>#N/A</v>
      </c>
      <c r="Z875" s="7" t="e">
        <f t="shared" si="428"/>
        <v>#N/A</v>
      </c>
      <c r="AA875" s="7" t="e">
        <f t="shared" si="429"/>
        <v>#N/A</v>
      </c>
      <c r="AB875" s="7">
        <f t="shared" si="430"/>
        <v>394.28719560647676</v>
      </c>
      <c r="AC875" s="7">
        <f t="shared" si="431"/>
        <v>1.0018832938475186</v>
      </c>
      <c r="AD875" s="7" t="e">
        <f t="shared" si="432"/>
        <v>#N/A</v>
      </c>
      <c r="AE875" s="7"/>
      <c r="AG875" s="7" t="e">
        <f t="shared" si="435"/>
        <v>#N/A</v>
      </c>
      <c r="AH875" s="7">
        <f t="shared" si="436"/>
        <v>197.14359780323838</v>
      </c>
      <c r="AI875" s="7" t="e">
        <f t="shared" si="437"/>
        <v>#N/A</v>
      </c>
      <c r="AJ875" s="7">
        <f t="shared" si="438"/>
        <v>197.14359780323838</v>
      </c>
      <c r="AK875" s="7" t="e">
        <v>#N/A</v>
      </c>
      <c r="AL875" s="7">
        <v>196.96423531385921</v>
      </c>
      <c r="AN875" s="7" t="e">
        <f t="shared" si="439"/>
        <v>#N/A</v>
      </c>
      <c r="AO875" s="7" t="e">
        <f t="shared" si="440"/>
        <v>#N/A</v>
      </c>
      <c r="AP875" s="10" t="e">
        <v>#N/A</v>
      </c>
      <c r="AQ875" s="10" t="e">
        <v>#N/A</v>
      </c>
    </row>
    <row r="876" spans="1:43" s="10" customFormat="1" outlineLevel="1">
      <c r="A876" s="95">
        <v>-138</v>
      </c>
      <c r="B876" s="8">
        <f t="shared" si="408"/>
        <v>7449772.8434749683</v>
      </c>
      <c r="C876" s="9">
        <f t="shared" si="409"/>
        <v>58709.684025365859</v>
      </c>
      <c r="D876" s="9">
        <f t="shared" si="410"/>
        <v>197.2049543491608</v>
      </c>
      <c r="E876" s="9">
        <f t="shared" si="411"/>
        <v>197.72788598266703</v>
      </c>
      <c r="F876" s="6">
        <f t="shared" si="412"/>
        <v>0</v>
      </c>
      <c r="G876" s="7">
        <f t="shared" si="413"/>
        <v>0</v>
      </c>
      <c r="H876" s="7">
        <f t="shared" si="414"/>
        <v>1</v>
      </c>
      <c r="I876" s="7">
        <f t="shared" si="415"/>
        <v>0</v>
      </c>
      <c r="J876" s="7">
        <f t="shared" si="416"/>
        <v>1</v>
      </c>
      <c r="K876" s="7">
        <f t="shared" si="417"/>
        <v>1</v>
      </c>
      <c r="L876" s="7">
        <f t="shared" si="418"/>
        <v>1</v>
      </c>
      <c r="M876" s="7">
        <f t="shared" si="419"/>
        <v>1</v>
      </c>
      <c r="N876" s="7">
        <f t="shared" si="420"/>
        <v>0</v>
      </c>
      <c r="O876" s="7">
        <f t="shared" si="421"/>
        <v>0</v>
      </c>
      <c r="P876" s="7">
        <f t="shared" si="422"/>
        <v>0</v>
      </c>
      <c r="Q876" s="7" t="e">
        <f t="shared" si="423"/>
        <v>#N/A</v>
      </c>
      <c r="R876" s="7">
        <f t="shared" si="424"/>
        <v>-138</v>
      </c>
      <c r="S876" s="7" t="e">
        <f t="shared" si="433"/>
        <v>#N/A</v>
      </c>
      <c r="T876" s="7">
        <f t="shared" si="434"/>
        <v>197.2049543491608</v>
      </c>
      <c r="U876" s="7" t="e">
        <f t="shared" si="425"/>
        <v>#N/A</v>
      </c>
      <c r="V876" s="7" t="e">
        <f t="shared" si="441"/>
        <v>#N/A</v>
      </c>
      <c r="W876" s="7" t="e">
        <f t="shared" si="442"/>
        <v>#N/A</v>
      </c>
      <c r="X876" s="7" t="e">
        <f t="shared" si="426"/>
        <v>#N/A</v>
      </c>
      <c r="Y876" s="7" t="e">
        <f t="shared" si="427"/>
        <v>#N/A</v>
      </c>
      <c r="Z876" s="7" t="e">
        <f t="shared" si="428"/>
        <v>#N/A</v>
      </c>
      <c r="AA876" s="7" t="e">
        <f t="shared" si="429"/>
        <v>#N/A</v>
      </c>
      <c r="AB876" s="7">
        <f t="shared" si="430"/>
        <v>394.4099086983216</v>
      </c>
      <c r="AC876" s="7">
        <f t="shared" si="431"/>
        <v>1.0018805446396943</v>
      </c>
      <c r="AD876" s="7" t="e">
        <f t="shared" si="432"/>
        <v>#N/A</v>
      </c>
      <c r="AE876" s="7"/>
      <c r="AG876" s="7" t="e">
        <f t="shared" si="435"/>
        <v>#N/A</v>
      </c>
      <c r="AH876" s="7">
        <f t="shared" si="436"/>
        <v>197.2049543491608</v>
      </c>
      <c r="AI876" s="7" t="e">
        <f t="shared" si="437"/>
        <v>#N/A</v>
      </c>
      <c r="AJ876" s="7">
        <f t="shared" si="438"/>
        <v>197.2049543491608</v>
      </c>
      <c r="AK876" s="7" t="e">
        <v>#N/A</v>
      </c>
      <c r="AL876" s="7">
        <v>197.03834442383842</v>
      </c>
      <c r="AN876" s="7" t="e">
        <f t="shared" si="439"/>
        <v>#N/A</v>
      </c>
      <c r="AO876" s="7" t="e">
        <f t="shared" si="440"/>
        <v>#N/A</v>
      </c>
      <c r="AP876" s="10" t="e">
        <v>#N/A</v>
      </c>
      <c r="AQ876" s="10" t="e">
        <v>#N/A</v>
      </c>
    </row>
    <row r="877" spans="1:43" s="10" customFormat="1" outlineLevel="1">
      <c r="A877" s="95">
        <v>-137</v>
      </c>
      <c r="B877" s="8">
        <f t="shared" si="408"/>
        <v>7499206.0127835954</v>
      </c>
      <c r="C877" s="9">
        <f t="shared" si="409"/>
        <v>59125.266573301175</v>
      </c>
      <c r="D877" s="9">
        <f t="shared" si="410"/>
        <v>197.26627023045413</v>
      </c>
      <c r="E877" s="9">
        <f t="shared" si="411"/>
        <v>197.74868078172889</v>
      </c>
      <c r="F877" s="6">
        <f t="shared" si="412"/>
        <v>0</v>
      </c>
      <c r="G877" s="7">
        <f t="shared" si="413"/>
        <v>0</v>
      </c>
      <c r="H877" s="7">
        <f t="shared" si="414"/>
        <v>1</v>
      </c>
      <c r="I877" s="7">
        <f t="shared" si="415"/>
        <v>0</v>
      </c>
      <c r="J877" s="7">
        <f t="shared" si="416"/>
        <v>1</v>
      </c>
      <c r="K877" s="7">
        <f t="shared" si="417"/>
        <v>1</v>
      </c>
      <c r="L877" s="7">
        <f t="shared" si="418"/>
        <v>1</v>
      </c>
      <c r="M877" s="7">
        <f t="shared" si="419"/>
        <v>1</v>
      </c>
      <c r="N877" s="7">
        <f t="shared" si="420"/>
        <v>0</v>
      </c>
      <c r="O877" s="7">
        <f t="shared" si="421"/>
        <v>0</v>
      </c>
      <c r="P877" s="7">
        <f t="shared" si="422"/>
        <v>0</v>
      </c>
      <c r="Q877" s="7" t="e">
        <f t="shared" si="423"/>
        <v>#N/A</v>
      </c>
      <c r="R877" s="7">
        <f t="shared" si="424"/>
        <v>-137</v>
      </c>
      <c r="S877" s="7" t="e">
        <f t="shared" si="433"/>
        <v>#N/A</v>
      </c>
      <c r="T877" s="7">
        <f t="shared" si="434"/>
        <v>197.26627023045413</v>
      </c>
      <c r="U877" s="7" t="e">
        <f t="shared" si="425"/>
        <v>#N/A</v>
      </c>
      <c r="V877" s="7" t="e">
        <f t="shared" si="441"/>
        <v>#N/A</v>
      </c>
      <c r="W877" s="7" t="e">
        <f t="shared" si="442"/>
        <v>#N/A</v>
      </c>
      <c r="X877" s="7" t="e">
        <f t="shared" si="426"/>
        <v>#N/A</v>
      </c>
      <c r="Y877" s="7" t="e">
        <f t="shared" si="427"/>
        <v>#N/A</v>
      </c>
      <c r="Z877" s="7" t="e">
        <f t="shared" si="428"/>
        <v>#N/A</v>
      </c>
      <c r="AA877" s="7" t="e">
        <f t="shared" si="429"/>
        <v>#N/A</v>
      </c>
      <c r="AB877" s="7">
        <f t="shared" si="430"/>
        <v>394.53254046090825</v>
      </c>
      <c r="AC877" s="7">
        <f t="shared" si="431"/>
        <v>1.0018780551039019</v>
      </c>
      <c r="AD877" s="7" t="e">
        <f t="shared" si="432"/>
        <v>#N/A</v>
      </c>
      <c r="AE877" s="7"/>
      <c r="AG877" s="7" t="e">
        <f t="shared" si="435"/>
        <v>#N/A</v>
      </c>
      <c r="AH877" s="7">
        <f t="shared" si="436"/>
        <v>197.26627023045413</v>
      </c>
      <c r="AI877" s="7" t="e">
        <f t="shared" si="437"/>
        <v>#N/A</v>
      </c>
      <c r="AJ877" s="7">
        <f t="shared" si="438"/>
        <v>197.26627023045413</v>
      </c>
      <c r="AK877" s="7" t="e">
        <v>#N/A</v>
      </c>
      <c r="AL877" s="7">
        <v>197.11242465511896</v>
      </c>
      <c r="AN877" s="7" t="e">
        <f t="shared" si="439"/>
        <v>#N/A</v>
      </c>
      <c r="AO877" s="7" t="e">
        <f t="shared" si="440"/>
        <v>#N/A</v>
      </c>
      <c r="AP877" s="10" t="e">
        <v>#N/A</v>
      </c>
      <c r="AQ877" s="10" t="e">
        <v>#N/A</v>
      </c>
    </row>
    <row r="878" spans="1:43" s="10" customFormat="1" outlineLevel="1">
      <c r="A878" s="95">
        <v>-136</v>
      </c>
      <c r="B878" s="8">
        <f t="shared" ref="B878:B941" si="443">spline($A$91:$A$93,$B$91:$B$93,A878)</f>
        <v>7548855.5093259811</v>
      </c>
      <c r="C878" s="9">
        <f t="shared" ref="C878:C941" si="444">spline($A$94:$A$96,$B$94:$B$96,A878)</f>
        <v>59542.812069088606</v>
      </c>
      <c r="D878" s="9">
        <f t="shared" ref="D878:D941" si="445">spline($A$96:$A$98,$B$96:$B$98,A878)</f>
        <v>197.32754809415721</v>
      </c>
      <c r="E878" s="9">
        <f t="shared" ref="E878:E941" si="446">spline($A$98:$A$100,$B$98:$B$100,A878)</f>
        <v>197.76950650050779</v>
      </c>
      <c r="F878" s="6">
        <f t="shared" ref="F878:F941" si="447">IF(A878&lt;=$A$93,1,0)*(A878&gt;=-$C$46/2)</f>
        <v>0</v>
      </c>
      <c r="G878" s="7">
        <f t="shared" ref="G878:G941" si="448">IF($C$52=1,IF(AND(A878&gt;=$A$94,A878&lt;=$A$96),1,0),IF(AND(A878&gt;=$A$94,A878&lt;=$A$96),1,0))</f>
        <v>0</v>
      </c>
      <c r="H878" s="7">
        <f t="shared" ref="H878:H941" si="449">IF(AND(A878&gt;$A$96,A878&lt;=$A$98),1,0)</f>
        <v>1</v>
      </c>
      <c r="I878" s="7">
        <f t="shared" ref="I878:I941" si="450">IF(AND(A878&gt;$A$98,A878&lt;=$A$100),1,0)</f>
        <v>0</v>
      </c>
      <c r="J878" s="7">
        <f t="shared" ref="J878:J941" si="451">IF(A878&gt;=$A$93+$C$78-IF($C$36="yes",$C$44,0),1,0)</f>
        <v>1</v>
      </c>
      <c r="K878" s="7">
        <f t="shared" ref="K878:K941" si="452">IF(A878&gt;=$A$93+$C$78+$C$75-IF($C$36="yes",$C$44,0),1,0)</f>
        <v>1</v>
      </c>
      <c r="L878" s="7">
        <f t="shared" ref="L878:L941" si="453">IF(A878&gt;=$A$93+$C$78+$C$76+$C$75-IF($C$36="yes",$C$44,0),1,0)</f>
        <v>1</v>
      </c>
      <c r="M878" s="7">
        <f t="shared" ref="M878:M941" si="454">IF(A878&gt;$A$93+$C$78+$C$76+2*$C$75-IF($C$36="yes",$C$44,0),1,0)</f>
        <v>1</v>
      </c>
      <c r="N878" s="7">
        <f t="shared" ref="N878:N941" si="455">IF(AND(J878=1,K878=0),($C$75^2-(A878-$A$93+IF($C$36="yes",$C$44,0)-$C$78-$C$75)^2)^0.5+T878-$C$77+IF($C$36="yes",$C$44,0),0)</f>
        <v>0</v>
      </c>
      <c r="O878" s="7">
        <f t="shared" ref="O878:O941" si="456">IF(AND(K878=1,L878=0),MAX($N$114:$N$814),0)</f>
        <v>0</v>
      </c>
      <c r="P878" s="7">
        <f t="shared" ref="P878:P941" si="457">IF(AND(L878=1,M878=0),($C$75^2-(A878-$A$93+IF($C$36="yes",$C$44,0)-$C$78-$C$76-$C$75)^2)^0.5+$L$107,0)</f>
        <v>0</v>
      </c>
      <c r="Q878" s="7" t="e">
        <f t="shared" ref="Q878:Q941" si="458">IF($C$37="yes",IF(SUM(N878:P878)&gt;0,SUM(N878:P878),NA()),NA())</f>
        <v>#N/A</v>
      </c>
      <c r="R878" s="7">
        <f t="shared" ref="R878:R941" si="459">A878</f>
        <v>-136</v>
      </c>
      <c r="S878" s="7" t="e">
        <f t="shared" si="433"/>
        <v>#N/A</v>
      </c>
      <c r="T878" s="7">
        <f t="shared" si="434"/>
        <v>197.32754809415721</v>
      </c>
      <c r="U878" s="7" t="e">
        <f t="shared" ref="U878:U941" si="460">IF($C$39="yes",IF(NOT(ISNA(VLOOKUP(A878,$A$91:$B$100,2,FALSE))),VLOOKUP(A878,$A$91:$B$100,2,FALSE),NA()),NA())</f>
        <v>#N/A</v>
      </c>
      <c r="V878" s="7" t="e">
        <f t="shared" si="441"/>
        <v>#N/A</v>
      </c>
      <c r="W878" s="7" t="e">
        <f t="shared" si="442"/>
        <v>#N/A</v>
      </c>
      <c r="X878" s="7" t="e">
        <f t="shared" ref="X878:X941" si="461">IF($C$38="yes",IF(NOT(ISNA(VLOOKUP(A878,$B$103:$C$105,1,FALSE))),VLOOKUP(A878,$B$103:$C$105,2,FALSE),NA()),NA())</f>
        <v>#N/A</v>
      </c>
      <c r="Y878" s="7" t="e">
        <f t="shared" ref="Y878:Y941" si="462">IF($C$38="yes",IF(NOT(ISNA(VLOOKUP(A878,$B$106:$C$108,1,FALSE))),VLOOKUP(A878,$B$106:$C$108,2,FALSE),NA()),NA())</f>
        <v>#N/A</v>
      </c>
      <c r="Z878" s="7" t="e">
        <f t="shared" ref="Z878:Z941" si="463">IF($C$38="yes",IF(NOT(ISNA(VLOOKUP(A878,$D$103:$E$108,1,FALSE))),VLOOKUP(A878,$D$103:$E$108,2,FALSE),NA()),NA())</f>
        <v>#N/A</v>
      </c>
      <c r="AA878" s="7" t="e">
        <f t="shared" ref="AA878:AA941" si="464">IF($C$38="yes",IF(NOT(ISNA(VLOOKUP(A878,$F$103:$G$108,1,FALSE))),VLOOKUP(A878,$F$103:$G$108,2,FALSE),NA()),NA())</f>
        <v>#N/A</v>
      </c>
      <c r="AB878" s="7">
        <f t="shared" ref="AB878:AB941" si="465">IF(NOT(ISNA(T878)),(R878-R877)*T878*2,0)</f>
        <v>394.65509618831442</v>
      </c>
      <c r="AC878" s="7">
        <f t="shared" ref="AC878:AC941" si="466">IF(NOT(OR(ISNA(T878),ISNA(T877))),((A878-A877)^2+(T878-T877)^2)^0.5,0)+IF(NOT(OR(ISNA(S878),ISNA(S877))),((A878-A877)^2+(S878-S877)^2)^0.5,0)</f>
        <v>1.0018757291101594</v>
      </c>
      <c r="AD878" s="7" t="e">
        <f t="shared" ref="AD878:AD941" si="467">IF($C$39="yes",IF(OR(NOT(ISNA(U877)),NOT(ISNA(U879)),NOT(ISNA(U878))),(T878-T877)/(R878-R877)*width/1.4/2,NA()),NA())</f>
        <v>#N/A</v>
      </c>
      <c r="AE878" s="7"/>
      <c r="AG878" s="7" t="e">
        <f t="shared" si="435"/>
        <v>#N/A</v>
      </c>
      <c r="AH878" s="7">
        <f t="shared" si="436"/>
        <v>197.32754809415721</v>
      </c>
      <c r="AI878" s="7" t="e">
        <f t="shared" si="437"/>
        <v>#N/A</v>
      </c>
      <c r="AJ878" s="7">
        <f t="shared" si="438"/>
        <v>197.32754809415721</v>
      </c>
      <c r="AK878" s="7" t="e">
        <v>#N/A</v>
      </c>
      <c r="AL878" s="7">
        <v>197.18647969310177</v>
      </c>
      <c r="AN878" s="7" t="e">
        <f t="shared" si="439"/>
        <v>#N/A</v>
      </c>
      <c r="AO878" s="7" t="e">
        <f t="shared" si="440"/>
        <v>#N/A</v>
      </c>
      <c r="AP878" s="10" t="e">
        <v>#N/A</v>
      </c>
      <c r="AQ878" s="10" t="e">
        <v>#N/A</v>
      </c>
    </row>
    <row r="879" spans="1:43" s="10" customFormat="1" outlineLevel="1">
      <c r="A879" s="95">
        <v>-135</v>
      </c>
      <c r="B879" s="8">
        <f t="shared" si="443"/>
        <v>7598723.6949424455</v>
      </c>
      <c r="C879" s="9">
        <f t="shared" si="444"/>
        <v>59962.325142304508</v>
      </c>
      <c r="D879" s="9">
        <f t="shared" si="445"/>
        <v>197.38879110840207</v>
      </c>
      <c r="E879" s="9">
        <f t="shared" si="446"/>
        <v>197.79036056236063</v>
      </c>
      <c r="F879" s="6">
        <f t="shared" si="447"/>
        <v>0</v>
      </c>
      <c r="G879" s="7">
        <f t="shared" si="448"/>
        <v>0</v>
      </c>
      <c r="H879" s="7">
        <f t="shared" si="449"/>
        <v>1</v>
      </c>
      <c r="I879" s="7">
        <f t="shared" si="450"/>
        <v>0</v>
      </c>
      <c r="J879" s="7">
        <f t="shared" si="451"/>
        <v>1</v>
      </c>
      <c r="K879" s="7">
        <f t="shared" si="452"/>
        <v>1</v>
      </c>
      <c r="L879" s="7">
        <f t="shared" si="453"/>
        <v>1</v>
      </c>
      <c r="M879" s="7">
        <f t="shared" si="454"/>
        <v>1</v>
      </c>
      <c r="N879" s="7">
        <f t="shared" si="455"/>
        <v>0</v>
      </c>
      <c r="O879" s="7">
        <f t="shared" si="456"/>
        <v>0</v>
      </c>
      <c r="P879" s="7">
        <f t="shared" si="457"/>
        <v>0</v>
      </c>
      <c r="Q879" s="7" t="e">
        <f t="shared" si="458"/>
        <v>#N/A</v>
      </c>
      <c r="R879" s="7">
        <f t="shared" si="459"/>
        <v>-135</v>
      </c>
      <c r="S879" s="7" t="e">
        <f t="shared" si="433"/>
        <v>#N/A</v>
      </c>
      <c r="T879" s="7">
        <f t="shared" si="434"/>
        <v>197.38879110840207</v>
      </c>
      <c r="U879" s="7" t="e">
        <f t="shared" si="460"/>
        <v>#N/A</v>
      </c>
      <c r="V879" s="7" t="e">
        <f t="shared" si="441"/>
        <v>#N/A</v>
      </c>
      <c r="W879" s="7" t="e">
        <f t="shared" si="442"/>
        <v>#N/A</v>
      </c>
      <c r="X879" s="7" t="e">
        <f t="shared" si="461"/>
        <v>#N/A</v>
      </c>
      <c r="Y879" s="7" t="e">
        <f t="shared" si="462"/>
        <v>#N/A</v>
      </c>
      <c r="Z879" s="7" t="e">
        <f t="shared" si="463"/>
        <v>#N/A</v>
      </c>
      <c r="AA879" s="7" t="e">
        <f t="shared" si="464"/>
        <v>#N/A</v>
      </c>
      <c r="AB879" s="7">
        <f t="shared" si="465"/>
        <v>394.77758221680415</v>
      </c>
      <c r="AC879" s="7">
        <f t="shared" si="466"/>
        <v>1.0018735982117688</v>
      </c>
      <c r="AD879" s="7" t="e">
        <f t="shared" si="467"/>
        <v>#N/A</v>
      </c>
      <c r="AE879" s="7"/>
      <c r="AG879" s="7" t="e">
        <f t="shared" si="435"/>
        <v>#N/A</v>
      </c>
      <c r="AH879" s="7">
        <f t="shared" si="436"/>
        <v>197.38879110840207</v>
      </c>
      <c r="AI879" s="7" t="e">
        <f t="shared" si="437"/>
        <v>#N/A</v>
      </c>
      <c r="AJ879" s="7">
        <f t="shared" si="438"/>
        <v>197.38879110840207</v>
      </c>
      <c r="AK879" s="7" t="e">
        <v>#N/A</v>
      </c>
      <c r="AL879" s="7">
        <v>197.26051088972653</v>
      </c>
      <c r="AN879" s="7" t="e">
        <f t="shared" si="439"/>
        <v>#N/A</v>
      </c>
      <c r="AO879" s="7" t="e">
        <f t="shared" si="440"/>
        <v>#N/A</v>
      </c>
      <c r="AP879" s="10" t="e">
        <v>#N/A</v>
      </c>
      <c r="AQ879" s="10" t="e">
        <v>#N/A</v>
      </c>
    </row>
    <row r="880" spans="1:43" s="10" customFormat="1" outlineLevel="1">
      <c r="A880" s="95">
        <v>-134</v>
      </c>
      <c r="B880" s="8">
        <f t="shared" si="443"/>
        <v>7648812.964355153</v>
      </c>
      <c r="C880" s="9">
        <f t="shared" si="444"/>
        <v>60383.810422525275</v>
      </c>
      <c r="D880" s="9">
        <f t="shared" si="445"/>
        <v>197.45000244132061</v>
      </c>
      <c r="E880" s="9">
        <f t="shared" si="446"/>
        <v>197.81125564943338</v>
      </c>
      <c r="F880" s="6">
        <f t="shared" si="447"/>
        <v>0</v>
      </c>
      <c r="G880" s="7">
        <f t="shared" si="448"/>
        <v>0</v>
      </c>
      <c r="H880" s="7">
        <f t="shared" si="449"/>
        <v>1</v>
      </c>
      <c r="I880" s="7">
        <f t="shared" si="450"/>
        <v>0</v>
      </c>
      <c r="J880" s="7">
        <f t="shared" si="451"/>
        <v>1</v>
      </c>
      <c r="K880" s="7">
        <f t="shared" si="452"/>
        <v>1</v>
      </c>
      <c r="L880" s="7">
        <f t="shared" si="453"/>
        <v>1</v>
      </c>
      <c r="M880" s="7">
        <f t="shared" si="454"/>
        <v>1</v>
      </c>
      <c r="N880" s="7">
        <f t="shared" si="455"/>
        <v>0</v>
      </c>
      <c r="O880" s="7">
        <f t="shared" si="456"/>
        <v>0</v>
      </c>
      <c r="P880" s="7">
        <f t="shared" si="457"/>
        <v>0</v>
      </c>
      <c r="Q880" s="7" t="e">
        <f t="shared" si="458"/>
        <v>#N/A</v>
      </c>
      <c r="R880" s="7">
        <f t="shared" si="459"/>
        <v>-134</v>
      </c>
      <c r="S880" s="7" t="e">
        <f t="shared" si="433"/>
        <v>#N/A</v>
      </c>
      <c r="T880" s="7">
        <f t="shared" si="434"/>
        <v>197.45000244132061</v>
      </c>
      <c r="U880" s="7" t="e">
        <f t="shared" si="460"/>
        <v>#N/A</v>
      </c>
      <c r="V880" s="7" t="e">
        <f t="shared" si="441"/>
        <v>#N/A</v>
      </c>
      <c r="W880" s="7" t="e">
        <f t="shared" si="442"/>
        <v>#N/A</v>
      </c>
      <c r="X880" s="7" t="e">
        <f t="shared" si="461"/>
        <v>#N/A</v>
      </c>
      <c r="Y880" s="7" t="e">
        <f t="shared" si="462"/>
        <v>#N/A</v>
      </c>
      <c r="Z880" s="7" t="e">
        <f t="shared" si="463"/>
        <v>#N/A</v>
      </c>
      <c r="AA880" s="7" t="e">
        <f t="shared" si="464"/>
        <v>#N/A</v>
      </c>
      <c r="AB880" s="7">
        <f t="shared" si="465"/>
        <v>394.90000488264121</v>
      </c>
      <c r="AC880" s="7">
        <f t="shared" si="466"/>
        <v>1.001871662079362</v>
      </c>
      <c r="AD880" s="7" t="e">
        <f t="shared" si="467"/>
        <v>#N/A</v>
      </c>
      <c r="AE880" s="7"/>
      <c r="AG880" s="7" t="e">
        <f t="shared" si="435"/>
        <v>#N/A</v>
      </c>
      <c r="AH880" s="7">
        <f t="shared" si="436"/>
        <v>197.45000244132061</v>
      </c>
      <c r="AI880" s="7" t="e">
        <f t="shared" si="437"/>
        <v>#N/A</v>
      </c>
      <c r="AJ880" s="7">
        <f t="shared" si="438"/>
        <v>197.45000244132061</v>
      </c>
      <c r="AK880" s="7" t="e">
        <v>#N/A</v>
      </c>
      <c r="AL880" s="7">
        <v>197.33452093928281</v>
      </c>
      <c r="AN880" s="7" t="e">
        <f t="shared" si="439"/>
        <v>#N/A</v>
      </c>
      <c r="AO880" s="7" t="e">
        <f t="shared" si="440"/>
        <v>#N/A</v>
      </c>
      <c r="AP880" s="10" t="e">
        <v>#N/A</v>
      </c>
      <c r="AQ880" s="10" t="e">
        <v>#N/A</v>
      </c>
    </row>
    <row r="881" spans="1:43" s="10" customFormat="1" outlineLevel="1">
      <c r="A881" s="95">
        <v>-133</v>
      </c>
      <c r="B881" s="8">
        <f t="shared" si="443"/>
        <v>7699119.9783920441</v>
      </c>
      <c r="C881" s="9">
        <f t="shared" si="444"/>
        <v>60807.286600618303</v>
      </c>
      <c r="D881" s="9">
        <f t="shared" si="445"/>
        <v>197.5111847619695</v>
      </c>
      <c r="E881" s="9">
        <f t="shared" si="446"/>
        <v>197.83217392629388</v>
      </c>
      <c r="F881" s="6">
        <f t="shared" si="447"/>
        <v>0</v>
      </c>
      <c r="G881" s="7">
        <f t="shared" si="448"/>
        <v>0</v>
      </c>
      <c r="H881" s="7">
        <f t="shared" si="449"/>
        <v>1</v>
      </c>
      <c r="I881" s="7">
        <f t="shared" si="450"/>
        <v>0</v>
      </c>
      <c r="J881" s="7">
        <f t="shared" si="451"/>
        <v>1</v>
      </c>
      <c r="K881" s="7">
        <f t="shared" si="452"/>
        <v>1</v>
      </c>
      <c r="L881" s="7">
        <f t="shared" si="453"/>
        <v>1</v>
      </c>
      <c r="M881" s="7">
        <f t="shared" si="454"/>
        <v>1</v>
      </c>
      <c r="N881" s="7">
        <f t="shared" si="455"/>
        <v>0</v>
      </c>
      <c r="O881" s="7">
        <f t="shared" si="456"/>
        <v>0</v>
      </c>
      <c r="P881" s="7">
        <f t="shared" si="457"/>
        <v>0</v>
      </c>
      <c r="Q881" s="7" t="e">
        <f t="shared" si="458"/>
        <v>#N/A</v>
      </c>
      <c r="R881" s="7">
        <f t="shared" si="459"/>
        <v>-133</v>
      </c>
      <c r="S881" s="7" t="e">
        <f t="shared" si="433"/>
        <v>#N/A</v>
      </c>
      <c r="T881" s="7">
        <f t="shared" si="434"/>
        <v>197.5111847619695</v>
      </c>
      <c r="U881" s="7" t="e">
        <f t="shared" si="460"/>
        <v>#N/A</v>
      </c>
      <c r="V881" s="7" t="e">
        <f t="shared" si="441"/>
        <v>#N/A</v>
      </c>
      <c r="W881" s="7" t="e">
        <f t="shared" si="442"/>
        <v>#N/A</v>
      </c>
      <c r="X881" s="7" t="e">
        <f t="shared" si="461"/>
        <v>#N/A</v>
      </c>
      <c r="Y881" s="7" t="e">
        <f t="shared" si="462"/>
        <v>#N/A</v>
      </c>
      <c r="Z881" s="7" t="e">
        <f t="shared" si="463"/>
        <v>#N/A</v>
      </c>
      <c r="AA881" s="7" t="e">
        <f t="shared" si="464"/>
        <v>#N/A</v>
      </c>
      <c r="AB881" s="7">
        <f t="shared" si="465"/>
        <v>395.02236952393901</v>
      </c>
      <c r="AC881" s="7">
        <f t="shared" si="466"/>
        <v>1.0018698899358061</v>
      </c>
      <c r="AD881" s="7" t="e">
        <f t="shared" si="467"/>
        <v>#N/A</v>
      </c>
      <c r="AE881" s="7"/>
      <c r="AG881" s="7" t="e">
        <f t="shared" si="435"/>
        <v>#N/A</v>
      </c>
      <c r="AH881" s="7">
        <f t="shared" si="436"/>
        <v>197.5111847619695</v>
      </c>
      <c r="AI881" s="7" t="e">
        <f t="shared" si="437"/>
        <v>#N/A</v>
      </c>
      <c r="AJ881" s="7">
        <f t="shared" si="438"/>
        <v>197.5111847619695</v>
      </c>
      <c r="AK881" s="7" t="e">
        <v>#N/A</v>
      </c>
      <c r="AL881" s="7">
        <v>197.40851170809174</v>
      </c>
      <c r="AN881" s="7" t="e">
        <f t="shared" si="439"/>
        <v>#N/A</v>
      </c>
      <c r="AO881" s="7" t="e">
        <f t="shared" si="440"/>
        <v>#N/A</v>
      </c>
      <c r="AP881" s="10" t="e">
        <v>#N/A</v>
      </c>
      <c r="AQ881" s="10" t="e">
        <v>#N/A</v>
      </c>
    </row>
    <row r="882" spans="1:43" s="10" customFormat="1" outlineLevel="1">
      <c r="A882" s="95">
        <v>-132</v>
      </c>
      <c r="B882" s="8">
        <f t="shared" si="443"/>
        <v>7749649.0542947371</v>
      </c>
      <c r="C882" s="9">
        <f t="shared" si="444"/>
        <v>61232.730251685876</v>
      </c>
      <c r="D882" s="9">
        <f t="shared" si="445"/>
        <v>197.57234223661879</v>
      </c>
      <c r="E882" s="9">
        <f t="shared" si="446"/>
        <v>197.85311281629907</v>
      </c>
      <c r="F882" s="6">
        <f t="shared" si="447"/>
        <v>0</v>
      </c>
      <c r="G882" s="7">
        <f t="shared" si="448"/>
        <v>0</v>
      </c>
      <c r="H882" s="7">
        <f t="shared" si="449"/>
        <v>1</v>
      </c>
      <c r="I882" s="7">
        <f t="shared" si="450"/>
        <v>0</v>
      </c>
      <c r="J882" s="7">
        <f t="shared" si="451"/>
        <v>1</v>
      </c>
      <c r="K882" s="7">
        <f t="shared" si="452"/>
        <v>1</v>
      </c>
      <c r="L882" s="7">
        <f t="shared" si="453"/>
        <v>1</v>
      </c>
      <c r="M882" s="7">
        <f t="shared" si="454"/>
        <v>1</v>
      </c>
      <c r="N882" s="7">
        <f t="shared" si="455"/>
        <v>0</v>
      </c>
      <c r="O882" s="7">
        <f t="shared" si="456"/>
        <v>0</v>
      </c>
      <c r="P882" s="7">
        <f t="shared" si="457"/>
        <v>0</v>
      </c>
      <c r="Q882" s="7" t="e">
        <f t="shared" si="458"/>
        <v>#N/A</v>
      </c>
      <c r="R882" s="7">
        <f t="shared" si="459"/>
        <v>-132</v>
      </c>
      <c r="S882" s="7" t="e">
        <f t="shared" ref="S882:S945" si="468">IF($B$22="Design",AG882,AK882)</f>
        <v>#N/A</v>
      </c>
      <c r="T882" s="7">
        <f t="shared" ref="T882:T945" si="469">IF($B$22="Design",AH882,AL882)</f>
        <v>197.57234223661879</v>
      </c>
      <c r="U882" s="7" t="e">
        <f t="shared" si="460"/>
        <v>#N/A</v>
      </c>
      <c r="V882" s="7" t="e">
        <f t="shared" si="441"/>
        <v>#N/A</v>
      </c>
      <c r="W882" s="7" t="e">
        <f t="shared" si="442"/>
        <v>#N/A</v>
      </c>
      <c r="X882" s="7" t="e">
        <f t="shared" si="461"/>
        <v>#N/A</v>
      </c>
      <c r="Y882" s="7" t="e">
        <f t="shared" si="462"/>
        <v>#N/A</v>
      </c>
      <c r="Z882" s="7" t="e">
        <f t="shared" si="463"/>
        <v>#N/A</v>
      </c>
      <c r="AA882" s="7" t="e">
        <f t="shared" si="464"/>
        <v>#N/A</v>
      </c>
      <c r="AB882" s="7">
        <f t="shared" si="465"/>
        <v>395.14468447323759</v>
      </c>
      <c r="AC882" s="7">
        <f t="shared" si="466"/>
        <v>1.0018683729440105</v>
      </c>
      <c r="AD882" s="7" t="e">
        <f t="shared" si="467"/>
        <v>#N/A</v>
      </c>
      <c r="AE882" s="7"/>
      <c r="AG882" s="7" t="e">
        <f t="shared" si="435"/>
        <v>#N/A</v>
      </c>
      <c r="AH882" s="7">
        <f t="shared" si="436"/>
        <v>197.57234223661879</v>
      </c>
      <c r="AI882" s="7" t="e">
        <f t="shared" si="437"/>
        <v>#N/A</v>
      </c>
      <c r="AJ882" s="7">
        <f t="shared" si="438"/>
        <v>197.57234223661879</v>
      </c>
      <c r="AK882" s="7" t="e">
        <v>#N/A</v>
      </c>
      <c r="AL882" s="7">
        <v>197.48248506241933</v>
      </c>
      <c r="AN882" s="7" t="e">
        <f t="shared" si="439"/>
        <v>#N/A</v>
      </c>
      <c r="AO882" s="7" t="e">
        <f t="shared" si="440"/>
        <v>#N/A</v>
      </c>
      <c r="AP882" s="10" t="e">
        <v>#N/A</v>
      </c>
      <c r="AQ882" s="10" t="e">
        <v>#N/A</v>
      </c>
    </row>
    <row r="883" spans="1:43" s="10" customFormat="1" outlineLevel="1">
      <c r="A883" s="95">
        <v>-131</v>
      </c>
      <c r="B883" s="8">
        <f t="shared" si="443"/>
        <v>7800396.819337368</v>
      </c>
      <c r="C883" s="9">
        <f t="shared" si="444"/>
        <v>61660.159998646348</v>
      </c>
      <c r="D883" s="9">
        <f t="shared" si="445"/>
        <v>197.63347727365922</v>
      </c>
      <c r="E883" s="9">
        <f t="shared" si="446"/>
        <v>197.87406974280583</v>
      </c>
      <c r="F883" s="6">
        <f t="shared" si="447"/>
        <v>0</v>
      </c>
      <c r="G883" s="7">
        <f t="shared" si="448"/>
        <v>0</v>
      </c>
      <c r="H883" s="7">
        <f t="shared" si="449"/>
        <v>1</v>
      </c>
      <c r="I883" s="7">
        <f t="shared" si="450"/>
        <v>0</v>
      </c>
      <c r="J883" s="7">
        <f t="shared" si="451"/>
        <v>1</v>
      </c>
      <c r="K883" s="7">
        <f t="shared" si="452"/>
        <v>1</v>
      </c>
      <c r="L883" s="7">
        <f t="shared" si="453"/>
        <v>1</v>
      </c>
      <c r="M883" s="7">
        <f t="shared" si="454"/>
        <v>1</v>
      </c>
      <c r="N883" s="7">
        <f t="shared" si="455"/>
        <v>0</v>
      </c>
      <c r="O883" s="7">
        <f t="shared" si="456"/>
        <v>0</v>
      </c>
      <c r="P883" s="7">
        <f t="shared" si="457"/>
        <v>0</v>
      </c>
      <c r="Q883" s="7" t="e">
        <f t="shared" si="458"/>
        <v>#N/A</v>
      </c>
      <c r="R883" s="7">
        <f t="shared" si="459"/>
        <v>-131</v>
      </c>
      <c r="S883" s="7" t="e">
        <f t="shared" si="468"/>
        <v>#N/A</v>
      </c>
      <c r="T883" s="7">
        <f t="shared" si="469"/>
        <v>197.63347727365922</v>
      </c>
      <c r="U883" s="7" t="e">
        <f t="shared" si="460"/>
        <v>#N/A</v>
      </c>
      <c r="V883" s="7" t="e">
        <f t="shared" si="441"/>
        <v>#N/A</v>
      </c>
      <c r="W883" s="7" t="e">
        <f t="shared" si="442"/>
        <v>#N/A</v>
      </c>
      <c r="X883" s="7" t="e">
        <f t="shared" si="461"/>
        <v>#N/A</v>
      </c>
      <c r="Y883" s="7" t="e">
        <f t="shared" si="462"/>
        <v>#N/A</v>
      </c>
      <c r="Z883" s="7" t="e">
        <f t="shared" si="463"/>
        <v>#N/A</v>
      </c>
      <c r="AA883" s="7" t="e">
        <f t="shared" si="464"/>
        <v>#N/A</v>
      </c>
      <c r="AB883" s="7">
        <f t="shared" si="465"/>
        <v>395.26695454731845</v>
      </c>
      <c r="AC883" s="7">
        <f t="shared" si="466"/>
        <v>1.0018670035258845</v>
      </c>
      <c r="AD883" s="7" t="e">
        <f t="shared" si="467"/>
        <v>#N/A</v>
      </c>
      <c r="AE883" s="7"/>
      <c r="AG883" s="7" t="e">
        <f t="shared" ref="AG883:AG946" si="470">IF(F883*B883=0,NA(),B883*F883)</f>
        <v>#N/A</v>
      </c>
      <c r="AH883" s="7">
        <f t="shared" ref="AH883:AH946" si="471">IF(SUMPRODUCT(C883:E883,G883:I883)=0,NA(),SUMPRODUCT(C883:E883,G883:I883))</f>
        <v>197.63347727365922</v>
      </c>
      <c r="AI883" s="7" t="e">
        <f t="shared" ref="AI883:AI946" si="472">IF(F883*B883=0,NA(),B883*F883)</f>
        <v>#N/A</v>
      </c>
      <c r="AJ883" s="7">
        <f t="shared" ref="AJ883:AJ946" si="473">IF(SUMPRODUCT(C883:E883,G883:I883)=0,NA(),SUMPRODUCT(C883:E883,G883:I883))</f>
        <v>197.63347727365922</v>
      </c>
      <c r="AK883" s="7" t="e">
        <v>#N/A</v>
      </c>
      <c r="AL883" s="7">
        <v>197.55644369663787</v>
      </c>
      <c r="AN883" s="7" t="e">
        <f t="shared" ref="AN883:AN946" si="474">IF($C$37="yes",Q883,NA())</f>
        <v>#N/A</v>
      </c>
      <c r="AO883" s="7" t="e">
        <f t="shared" ref="AO883:AO946" si="475">IF($C$37="yes",2*$L$107-AN883,NA())</f>
        <v>#N/A</v>
      </c>
      <c r="AP883" s="10" t="e">
        <v>#N/A</v>
      </c>
      <c r="AQ883" s="10" t="e">
        <v>#N/A</v>
      </c>
    </row>
    <row r="884" spans="1:43" s="10" customFormat="1" outlineLevel="1">
      <c r="A884" s="95">
        <v>-130</v>
      </c>
      <c r="B884" s="8">
        <f t="shared" si="443"/>
        <v>7851365.676630714</v>
      </c>
      <c r="C884" s="9">
        <f t="shared" si="444"/>
        <v>62089.580471076122</v>
      </c>
      <c r="D884" s="9">
        <f t="shared" si="445"/>
        <v>197.69459356257386</v>
      </c>
      <c r="E884" s="9">
        <f t="shared" si="446"/>
        <v>197.89502687038205</v>
      </c>
      <c r="F884" s="6">
        <f t="shared" si="447"/>
        <v>0</v>
      </c>
      <c r="G884" s="7">
        <f t="shared" si="448"/>
        <v>0</v>
      </c>
      <c r="H884" s="7">
        <f t="shared" si="449"/>
        <v>1</v>
      </c>
      <c r="I884" s="7">
        <f t="shared" si="450"/>
        <v>0</v>
      </c>
      <c r="J884" s="7">
        <f t="shared" si="451"/>
        <v>1</v>
      </c>
      <c r="K884" s="7">
        <f t="shared" si="452"/>
        <v>1</v>
      </c>
      <c r="L884" s="7">
        <f t="shared" si="453"/>
        <v>1</v>
      </c>
      <c r="M884" s="7">
        <f t="shared" si="454"/>
        <v>1</v>
      </c>
      <c r="N884" s="7">
        <f t="shared" si="455"/>
        <v>0</v>
      </c>
      <c r="O884" s="7">
        <f t="shared" si="456"/>
        <v>0</v>
      </c>
      <c r="P884" s="7">
        <f t="shared" si="457"/>
        <v>0</v>
      </c>
      <c r="Q884" s="7" t="e">
        <f t="shared" si="458"/>
        <v>#N/A</v>
      </c>
      <c r="R884" s="7">
        <f t="shared" si="459"/>
        <v>-130</v>
      </c>
      <c r="S884" s="7" t="e">
        <f t="shared" si="468"/>
        <v>#N/A</v>
      </c>
      <c r="T884" s="7">
        <f t="shared" si="469"/>
        <v>197.69459356257386</v>
      </c>
      <c r="U884" s="7" t="e">
        <f t="shared" si="460"/>
        <v>#N/A</v>
      </c>
      <c r="V884" s="7" t="e">
        <f t="shared" ref="V884:V947" si="476">IF(DesignMode="Design",AN884,AP884)</f>
        <v>#N/A</v>
      </c>
      <c r="W884" s="7" t="e">
        <f t="shared" ref="W884:W947" si="477">IF(DesignMode="Design",AO884,AQ884)</f>
        <v>#N/A</v>
      </c>
      <c r="X884" s="7" t="e">
        <f t="shared" si="461"/>
        <v>#N/A</v>
      </c>
      <c r="Y884" s="7" t="e">
        <f t="shared" si="462"/>
        <v>#N/A</v>
      </c>
      <c r="Z884" s="7" t="e">
        <f t="shared" si="463"/>
        <v>#N/A</v>
      </c>
      <c r="AA884" s="7" t="e">
        <f t="shared" si="464"/>
        <v>#N/A</v>
      </c>
      <c r="AB884" s="7">
        <f t="shared" si="465"/>
        <v>395.38918712514771</v>
      </c>
      <c r="AC884" s="7">
        <f t="shared" si="466"/>
        <v>1.0018658596691958</v>
      </c>
      <c r="AD884" s="7" t="e">
        <f t="shared" si="467"/>
        <v>#N/A</v>
      </c>
      <c r="AE884" s="7"/>
      <c r="AG884" s="7" t="e">
        <f t="shared" si="470"/>
        <v>#N/A</v>
      </c>
      <c r="AH884" s="7">
        <f t="shared" si="471"/>
        <v>197.69459356257386</v>
      </c>
      <c r="AI884" s="7" t="e">
        <f t="shared" si="472"/>
        <v>#N/A</v>
      </c>
      <c r="AJ884" s="7">
        <f t="shared" si="473"/>
        <v>197.69459356257386</v>
      </c>
      <c r="AK884" s="7" t="e">
        <v>#N/A</v>
      </c>
      <c r="AL884" s="7">
        <v>197.63038933899628</v>
      </c>
      <c r="AN884" s="7" t="e">
        <f t="shared" si="474"/>
        <v>#N/A</v>
      </c>
      <c r="AO884" s="7" t="e">
        <f t="shared" si="475"/>
        <v>#N/A</v>
      </c>
      <c r="AP884" s="10" t="e">
        <v>#N/A</v>
      </c>
      <c r="AQ884" s="10" t="e">
        <v>#N/A</v>
      </c>
    </row>
    <row r="885" spans="1:43" s="10" customFormat="1" outlineLevel="1">
      <c r="A885" s="95">
        <v>-129</v>
      </c>
      <c r="B885" s="8">
        <f t="shared" si="443"/>
        <v>7902558.0635106713</v>
      </c>
      <c r="C885" s="9">
        <f t="shared" si="444"/>
        <v>62520.996298551559</v>
      </c>
      <c r="D885" s="9">
        <f t="shared" si="445"/>
        <v>197.75569376126762</v>
      </c>
      <c r="E885" s="9">
        <f t="shared" si="446"/>
        <v>197.91601213996276</v>
      </c>
      <c r="F885" s="6">
        <f t="shared" si="447"/>
        <v>0</v>
      </c>
      <c r="G885" s="7">
        <f t="shared" si="448"/>
        <v>0</v>
      </c>
      <c r="H885" s="7">
        <f t="shared" si="449"/>
        <v>1</v>
      </c>
      <c r="I885" s="7">
        <f t="shared" si="450"/>
        <v>0</v>
      </c>
      <c r="J885" s="7">
        <f t="shared" si="451"/>
        <v>1</v>
      </c>
      <c r="K885" s="7">
        <f t="shared" si="452"/>
        <v>1</v>
      </c>
      <c r="L885" s="7">
        <f t="shared" si="453"/>
        <v>1</v>
      </c>
      <c r="M885" s="7">
        <f t="shared" si="454"/>
        <v>1</v>
      </c>
      <c r="N885" s="7">
        <f t="shared" si="455"/>
        <v>0</v>
      </c>
      <c r="O885" s="7">
        <f t="shared" si="456"/>
        <v>0</v>
      </c>
      <c r="P885" s="7">
        <f t="shared" si="457"/>
        <v>0</v>
      </c>
      <c r="Q885" s="7" t="e">
        <f t="shared" si="458"/>
        <v>#N/A</v>
      </c>
      <c r="R885" s="7">
        <f t="shared" si="459"/>
        <v>-129</v>
      </c>
      <c r="S885" s="7" t="e">
        <f t="shared" si="468"/>
        <v>#N/A</v>
      </c>
      <c r="T885" s="7">
        <f t="shared" si="469"/>
        <v>197.75569376126762</v>
      </c>
      <c r="U885" s="7" t="e">
        <f t="shared" si="460"/>
        <v>#N/A</v>
      </c>
      <c r="V885" s="7" t="e">
        <f t="shared" si="476"/>
        <v>#N/A</v>
      </c>
      <c r="W885" s="7" t="e">
        <f t="shared" si="477"/>
        <v>#N/A</v>
      </c>
      <c r="X885" s="7" t="e">
        <f t="shared" si="461"/>
        <v>#N/A</v>
      </c>
      <c r="Y885" s="7" t="e">
        <f t="shared" si="462"/>
        <v>#N/A</v>
      </c>
      <c r="Z885" s="7" t="e">
        <f t="shared" si="463"/>
        <v>#N/A</v>
      </c>
      <c r="AA885" s="7" t="e">
        <f t="shared" si="464"/>
        <v>#N/A</v>
      </c>
      <c r="AB885" s="7">
        <f t="shared" si="465"/>
        <v>395.51138752253524</v>
      </c>
      <c r="AC885" s="7">
        <f t="shared" si="466"/>
        <v>1.0018648782547561</v>
      </c>
      <c r="AD885" s="7" t="e">
        <f t="shared" si="467"/>
        <v>#N/A</v>
      </c>
      <c r="AE885" s="7"/>
      <c r="AG885" s="7" t="e">
        <f t="shared" si="470"/>
        <v>#N/A</v>
      </c>
      <c r="AH885" s="7">
        <f t="shared" si="471"/>
        <v>197.75569376126762</v>
      </c>
      <c r="AI885" s="7" t="e">
        <f t="shared" si="472"/>
        <v>#N/A</v>
      </c>
      <c r="AJ885" s="7">
        <f t="shared" si="473"/>
        <v>197.75569376126762</v>
      </c>
      <c r="AK885" s="7" t="e">
        <v>#N/A</v>
      </c>
      <c r="AL885" s="7">
        <v>197.70432440785299</v>
      </c>
      <c r="AN885" s="7" t="e">
        <f t="shared" si="474"/>
        <v>#N/A</v>
      </c>
      <c r="AO885" s="7" t="e">
        <f t="shared" si="475"/>
        <v>#N/A</v>
      </c>
      <c r="AP885" s="10" t="e">
        <v>#N/A</v>
      </c>
      <c r="AQ885" s="10" t="e">
        <v>#N/A</v>
      </c>
    </row>
    <row r="886" spans="1:43" s="10" customFormat="1" outlineLevel="1">
      <c r="A886" s="95">
        <v>-128</v>
      </c>
      <c r="B886" s="8">
        <f t="shared" si="443"/>
        <v>7953970.5556693953</v>
      </c>
      <c r="C886" s="9">
        <f t="shared" si="444"/>
        <v>62954.412110649027</v>
      </c>
      <c r="D886" s="9">
        <f t="shared" si="445"/>
        <v>197.81678140663365</v>
      </c>
      <c r="E886" s="9">
        <f t="shared" si="446"/>
        <v>197.93699245732674</v>
      </c>
      <c r="F886" s="6">
        <f t="shared" si="447"/>
        <v>0</v>
      </c>
      <c r="G886" s="7">
        <f t="shared" si="448"/>
        <v>0</v>
      </c>
      <c r="H886" s="7">
        <f t="shared" si="449"/>
        <v>1</v>
      </c>
      <c r="I886" s="7">
        <f t="shared" si="450"/>
        <v>0</v>
      </c>
      <c r="J886" s="7">
        <f t="shared" si="451"/>
        <v>1</v>
      </c>
      <c r="K886" s="7">
        <f t="shared" si="452"/>
        <v>1</v>
      </c>
      <c r="L886" s="7">
        <f t="shared" si="453"/>
        <v>1</v>
      </c>
      <c r="M886" s="7">
        <f t="shared" si="454"/>
        <v>1</v>
      </c>
      <c r="N886" s="7">
        <f t="shared" si="455"/>
        <v>0</v>
      </c>
      <c r="O886" s="7">
        <f t="shared" si="456"/>
        <v>0</v>
      </c>
      <c r="P886" s="7">
        <f t="shared" si="457"/>
        <v>0</v>
      </c>
      <c r="Q886" s="7" t="e">
        <f t="shared" si="458"/>
        <v>#N/A</v>
      </c>
      <c r="R886" s="7">
        <f t="shared" si="459"/>
        <v>-128</v>
      </c>
      <c r="S886" s="7" t="e">
        <f t="shared" si="468"/>
        <v>#N/A</v>
      </c>
      <c r="T886" s="7">
        <f t="shared" si="469"/>
        <v>197.81678140663365</v>
      </c>
      <c r="U886" s="7" t="e">
        <f t="shared" si="460"/>
        <v>#N/A</v>
      </c>
      <c r="V886" s="7" t="e">
        <f t="shared" si="476"/>
        <v>#N/A</v>
      </c>
      <c r="W886" s="7" t="e">
        <f t="shared" si="477"/>
        <v>#N/A</v>
      </c>
      <c r="X886" s="7" t="e">
        <f t="shared" si="461"/>
        <v>#N/A</v>
      </c>
      <c r="Y886" s="7" t="e">
        <f t="shared" si="462"/>
        <v>#N/A</v>
      </c>
      <c r="Z886" s="7" t="e">
        <f t="shared" si="463"/>
        <v>#N/A</v>
      </c>
      <c r="AA886" s="7" t="e">
        <f t="shared" si="464"/>
        <v>#N/A</v>
      </c>
      <c r="AB886" s="7">
        <f t="shared" si="465"/>
        <v>395.6335628132673</v>
      </c>
      <c r="AC886" s="7">
        <f t="shared" si="466"/>
        <v>1.0018641127500105</v>
      </c>
      <c r="AD886" s="7" t="e">
        <f t="shared" si="467"/>
        <v>#N/A</v>
      </c>
      <c r="AE886" s="7"/>
      <c r="AG886" s="7" t="e">
        <f t="shared" si="470"/>
        <v>#N/A</v>
      </c>
      <c r="AH886" s="7">
        <f t="shared" si="471"/>
        <v>197.81678140663365</v>
      </c>
      <c r="AI886" s="7" t="e">
        <f t="shared" si="472"/>
        <v>#N/A</v>
      </c>
      <c r="AJ886" s="7">
        <f t="shared" si="473"/>
        <v>197.81678140663365</v>
      </c>
      <c r="AK886" s="7" t="e">
        <v>#N/A</v>
      </c>
      <c r="AL886" s="7">
        <v>197.77825076945373</v>
      </c>
      <c r="AN886" s="7" t="e">
        <f t="shared" si="474"/>
        <v>#N/A</v>
      </c>
      <c r="AO886" s="7" t="e">
        <f t="shared" si="475"/>
        <v>#N/A</v>
      </c>
      <c r="AP886" s="10" t="e">
        <v>#N/A</v>
      </c>
      <c r="AQ886" s="10" t="e">
        <v>#N/A</v>
      </c>
    </row>
    <row r="887" spans="1:43" s="10" customFormat="1" outlineLevel="1">
      <c r="A887" s="95">
        <v>-127</v>
      </c>
      <c r="B887" s="8">
        <f t="shared" si="443"/>
        <v>8005607.5551793631</v>
      </c>
      <c r="C887" s="9">
        <f t="shared" si="444"/>
        <v>63389.832536944894</v>
      </c>
      <c r="D887" s="9">
        <f t="shared" si="445"/>
        <v>197.87785955316917</v>
      </c>
      <c r="E887" s="9">
        <f t="shared" si="446"/>
        <v>197.95798050462</v>
      </c>
      <c r="F887" s="6">
        <f t="shared" si="447"/>
        <v>0</v>
      </c>
      <c r="G887" s="7">
        <f t="shared" si="448"/>
        <v>0</v>
      </c>
      <c r="H887" s="7">
        <f t="shared" si="449"/>
        <v>1</v>
      </c>
      <c r="I887" s="7">
        <f t="shared" si="450"/>
        <v>0</v>
      </c>
      <c r="J887" s="7">
        <f t="shared" si="451"/>
        <v>1</v>
      </c>
      <c r="K887" s="7">
        <f t="shared" si="452"/>
        <v>1</v>
      </c>
      <c r="L887" s="7">
        <f t="shared" si="453"/>
        <v>1</v>
      </c>
      <c r="M887" s="7">
        <f t="shared" si="454"/>
        <v>1</v>
      </c>
      <c r="N887" s="7">
        <f t="shared" si="455"/>
        <v>0</v>
      </c>
      <c r="O887" s="7">
        <f t="shared" si="456"/>
        <v>0</v>
      </c>
      <c r="P887" s="7">
        <f t="shared" si="457"/>
        <v>0</v>
      </c>
      <c r="Q887" s="7" t="e">
        <f t="shared" si="458"/>
        <v>#N/A</v>
      </c>
      <c r="R887" s="7">
        <f t="shared" si="459"/>
        <v>-127</v>
      </c>
      <c r="S887" s="7" t="e">
        <f t="shared" si="468"/>
        <v>#N/A</v>
      </c>
      <c r="T887" s="7">
        <f t="shared" si="469"/>
        <v>197.87785955316917</v>
      </c>
      <c r="U887" s="7" t="e">
        <f t="shared" si="460"/>
        <v>#N/A</v>
      </c>
      <c r="V887" s="7" t="e">
        <f t="shared" si="476"/>
        <v>#N/A</v>
      </c>
      <c r="W887" s="7" t="e">
        <f t="shared" si="477"/>
        <v>#N/A</v>
      </c>
      <c r="X887" s="7" t="e">
        <f t="shared" si="461"/>
        <v>#N/A</v>
      </c>
      <c r="Y887" s="7" t="e">
        <f t="shared" si="462"/>
        <v>#N/A</v>
      </c>
      <c r="Z887" s="7" t="e">
        <f t="shared" si="463"/>
        <v>#N/A</v>
      </c>
      <c r="AA887" s="7" t="e">
        <f t="shared" si="464"/>
        <v>#N/A</v>
      </c>
      <c r="AB887" s="7">
        <f t="shared" si="465"/>
        <v>395.75571910633835</v>
      </c>
      <c r="AC887" s="7">
        <f t="shared" si="466"/>
        <v>1.0018635336133432</v>
      </c>
      <c r="AD887" s="7" t="e">
        <f t="shared" si="467"/>
        <v>#N/A</v>
      </c>
      <c r="AE887" s="7"/>
      <c r="AG887" s="7" t="e">
        <f t="shared" si="470"/>
        <v>#N/A</v>
      </c>
      <c r="AH887" s="7">
        <f t="shared" si="471"/>
        <v>197.87785955316917</v>
      </c>
      <c r="AI887" s="7" t="e">
        <f t="shared" si="472"/>
        <v>#N/A</v>
      </c>
      <c r="AJ887" s="7">
        <f t="shared" si="473"/>
        <v>197.87785955316917</v>
      </c>
      <c r="AK887" s="7" t="e">
        <v>#N/A</v>
      </c>
      <c r="AL887" s="7">
        <v>197.85217077315241</v>
      </c>
      <c r="AN887" s="7" t="e">
        <f t="shared" si="474"/>
        <v>#N/A</v>
      </c>
      <c r="AO887" s="7" t="e">
        <f t="shared" si="475"/>
        <v>#N/A</v>
      </c>
      <c r="AP887" s="10" t="e">
        <v>#N/A</v>
      </c>
      <c r="AQ887" s="10" t="e">
        <v>#N/A</v>
      </c>
    </row>
    <row r="888" spans="1:43" s="10" customFormat="1" outlineLevel="1">
      <c r="A888" s="95">
        <v>-126</v>
      </c>
      <c r="B888" s="8">
        <f t="shared" si="443"/>
        <v>8057465.6047887802</v>
      </c>
      <c r="C888" s="9">
        <f t="shared" si="444"/>
        <v>63827.262207015541</v>
      </c>
      <c r="D888" s="9">
        <f t="shared" si="445"/>
        <v>197.93893136065151</v>
      </c>
      <c r="E888" s="9">
        <f t="shared" si="446"/>
        <v>197.97898896398846</v>
      </c>
      <c r="F888" s="6">
        <f t="shared" si="447"/>
        <v>0</v>
      </c>
      <c r="G888" s="7">
        <f t="shared" si="448"/>
        <v>0</v>
      </c>
      <c r="H888" s="7">
        <f t="shared" si="449"/>
        <v>1</v>
      </c>
      <c r="I888" s="7">
        <f t="shared" si="450"/>
        <v>0</v>
      </c>
      <c r="J888" s="7">
        <f t="shared" si="451"/>
        <v>1</v>
      </c>
      <c r="K888" s="7">
        <f t="shared" si="452"/>
        <v>1</v>
      </c>
      <c r="L888" s="7">
        <f t="shared" si="453"/>
        <v>1</v>
      </c>
      <c r="M888" s="7">
        <f t="shared" si="454"/>
        <v>1</v>
      </c>
      <c r="N888" s="7">
        <f t="shared" si="455"/>
        <v>0</v>
      </c>
      <c r="O888" s="7">
        <f t="shared" si="456"/>
        <v>0</v>
      </c>
      <c r="P888" s="7">
        <f t="shared" si="457"/>
        <v>0</v>
      </c>
      <c r="Q888" s="7" t="e">
        <f t="shared" si="458"/>
        <v>#N/A</v>
      </c>
      <c r="R888" s="7">
        <f t="shared" si="459"/>
        <v>-126</v>
      </c>
      <c r="S888" s="7" t="e">
        <f t="shared" si="468"/>
        <v>#N/A</v>
      </c>
      <c r="T888" s="7">
        <f t="shared" si="469"/>
        <v>197.93893136065151</v>
      </c>
      <c r="U888" s="7" t="e">
        <f t="shared" si="460"/>
        <v>#N/A</v>
      </c>
      <c r="V888" s="7" t="e">
        <f t="shared" si="476"/>
        <v>#N/A</v>
      </c>
      <c r="W888" s="7" t="e">
        <f t="shared" si="477"/>
        <v>#N/A</v>
      </c>
      <c r="X888" s="7" t="e">
        <f t="shared" si="461"/>
        <v>#N/A</v>
      </c>
      <c r="Y888" s="7" t="e">
        <f t="shared" si="462"/>
        <v>#N/A</v>
      </c>
      <c r="Z888" s="7" t="e">
        <f t="shared" si="463"/>
        <v>#N/A</v>
      </c>
      <c r="AA888" s="7" t="e">
        <f t="shared" si="464"/>
        <v>#N/A</v>
      </c>
      <c r="AB888" s="7">
        <f t="shared" si="465"/>
        <v>395.87786272130302</v>
      </c>
      <c r="AC888" s="7">
        <f t="shared" si="466"/>
        <v>1.0018631471758803</v>
      </c>
      <c r="AD888" s="7">
        <f t="shared" si="467"/>
        <v>8.7245439260479021</v>
      </c>
      <c r="AE888" s="7"/>
      <c r="AG888" s="7" t="e">
        <f t="shared" si="470"/>
        <v>#N/A</v>
      </c>
      <c r="AH888" s="7">
        <f t="shared" si="471"/>
        <v>197.93893136065151</v>
      </c>
      <c r="AI888" s="7" t="e">
        <f t="shared" si="472"/>
        <v>#N/A</v>
      </c>
      <c r="AJ888" s="7">
        <f t="shared" si="473"/>
        <v>197.93893136065151</v>
      </c>
      <c r="AK888" s="7" t="e">
        <v>#N/A</v>
      </c>
      <c r="AL888" s="7">
        <v>197.92608645772944</v>
      </c>
      <c r="AN888" s="7" t="e">
        <f t="shared" si="474"/>
        <v>#N/A</v>
      </c>
      <c r="AO888" s="7" t="e">
        <f t="shared" si="475"/>
        <v>#N/A</v>
      </c>
      <c r="AP888" s="10" t="e">
        <v>#N/A</v>
      </c>
      <c r="AQ888" s="10" t="e">
        <v>#N/A</v>
      </c>
    </row>
    <row r="889" spans="1:43" s="10" customFormat="1" outlineLevel="1">
      <c r="A889" s="95">
        <v>-125</v>
      </c>
      <c r="B889" s="8">
        <f t="shared" si="443"/>
        <v>8109547.1498255497</v>
      </c>
      <c r="C889" s="9">
        <f t="shared" si="444"/>
        <v>64266.70575043733</v>
      </c>
      <c r="D889" s="9">
        <f t="shared" si="445"/>
        <v>198</v>
      </c>
      <c r="E889" s="9">
        <f t="shared" si="446"/>
        <v>198</v>
      </c>
      <c r="F889" s="6">
        <f t="shared" si="447"/>
        <v>0</v>
      </c>
      <c r="G889" s="7">
        <f t="shared" si="448"/>
        <v>0</v>
      </c>
      <c r="H889" s="7">
        <f t="shared" si="449"/>
        <v>1</v>
      </c>
      <c r="I889" s="7">
        <f t="shared" si="450"/>
        <v>0</v>
      </c>
      <c r="J889" s="7">
        <f t="shared" si="451"/>
        <v>1</v>
      </c>
      <c r="K889" s="7">
        <f t="shared" si="452"/>
        <v>1</v>
      </c>
      <c r="L889" s="7">
        <f t="shared" si="453"/>
        <v>1</v>
      </c>
      <c r="M889" s="7">
        <f t="shared" si="454"/>
        <v>1</v>
      </c>
      <c r="N889" s="7">
        <f t="shared" si="455"/>
        <v>0</v>
      </c>
      <c r="O889" s="7">
        <f t="shared" si="456"/>
        <v>0</v>
      </c>
      <c r="P889" s="7">
        <f t="shared" si="457"/>
        <v>0</v>
      </c>
      <c r="Q889" s="7" t="e">
        <f t="shared" si="458"/>
        <v>#N/A</v>
      </c>
      <c r="R889" s="7">
        <f t="shared" si="459"/>
        <v>-125</v>
      </c>
      <c r="S889" s="7" t="e">
        <f t="shared" si="468"/>
        <v>#N/A</v>
      </c>
      <c r="T889" s="7">
        <f t="shared" si="469"/>
        <v>198</v>
      </c>
      <c r="U889" s="7">
        <f t="shared" si="460"/>
        <v>198</v>
      </c>
      <c r="V889" s="7" t="e">
        <f t="shared" si="476"/>
        <v>#N/A</v>
      </c>
      <c r="W889" s="7" t="e">
        <f t="shared" si="477"/>
        <v>#N/A</v>
      </c>
      <c r="X889" s="7" t="e">
        <f t="shared" si="461"/>
        <v>#N/A</v>
      </c>
      <c r="Y889" s="7" t="e">
        <f t="shared" si="462"/>
        <v>#N/A</v>
      </c>
      <c r="Z889" s="7" t="e">
        <f t="shared" si="463"/>
        <v>#N/A</v>
      </c>
      <c r="AA889" s="7" t="e">
        <f t="shared" si="464"/>
        <v>#N/A</v>
      </c>
      <c r="AB889" s="7">
        <f t="shared" si="465"/>
        <v>396</v>
      </c>
      <c r="AC889" s="7">
        <f t="shared" si="466"/>
        <v>1.0018629540570287</v>
      </c>
      <c r="AD889" s="7">
        <f t="shared" si="467"/>
        <v>8.7240913354987377</v>
      </c>
      <c r="AE889" s="7"/>
      <c r="AG889" s="7" t="e">
        <f t="shared" si="470"/>
        <v>#N/A</v>
      </c>
      <c r="AH889" s="7">
        <f t="shared" si="471"/>
        <v>198</v>
      </c>
      <c r="AI889" s="7" t="e">
        <f t="shared" si="472"/>
        <v>#N/A</v>
      </c>
      <c r="AJ889" s="7">
        <f t="shared" si="473"/>
        <v>198</v>
      </c>
      <c r="AK889" s="7" t="e">
        <v>#N/A</v>
      </c>
      <c r="AL889" s="7">
        <v>198</v>
      </c>
      <c r="AN889" s="7" t="e">
        <f t="shared" si="474"/>
        <v>#N/A</v>
      </c>
      <c r="AO889" s="7" t="e">
        <f t="shared" si="475"/>
        <v>#N/A</v>
      </c>
      <c r="AP889" s="10" t="e">
        <v>#N/A</v>
      </c>
      <c r="AQ889" s="10" t="e">
        <v>#N/A</v>
      </c>
    </row>
    <row r="890" spans="1:43" s="10" customFormat="1" outlineLevel="1">
      <c r="A890" s="95">
        <v>-124</v>
      </c>
      <c r="B890" s="8">
        <f t="shared" si="443"/>
        <v>8161854.66972112</v>
      </c>
      <c r="C890" s="9">
        <f t="shared" si="444"/>
        <v>64708.182476773829</v>
      </c>
      <c r="D890" s="9">
        <f t="shared" si="445"/>
        <v>198.06106863934849</v>
      </c>
      <c r="E890" s="9">
        <f t="shared" si="446"/>
        <v>198.02101103601154</v>
      </c>
      <c r="F890" s="6">
        <f t="shared" si="447"/>
        <v>0</v>
      </c>
      <c r="G890" s="7">
        <f t="shared" si="448"/>
        <v>0</v>
      </c>
      <c r="H890" s="7">
        <f t="shared" si="449"/>
        <v>0</v>
      </c>
      <c r="I890" s="7">
        <f t="shared" si="450"/>
        <v>1</v>
      </c>
      <c r="J890" s="7">
        <f t="shared" si="451"/>
        <v>1</v>
      </c>
      <c r="K890" s="7">
        <f t="shared" si="452"/>
        <v>1</v>
      </c>
      <c r="L890" s="7">
        <f t="shared" si="453"/>
        <v>1</v>
      </c>
      <c r="M890" s="7">
        <f t="shared" si="454"/>
        <v>1</v>
      </c>
      <c r="N890" s="7">
        <f t="shared" si="455"/>
        <v>0</v>
      </c>
      <c r="O890" s="7">
        <f t="shared" si="456"/>
        <v>0</v>
      </c>
      <c r="P890" s="7">
        <f t="shared" si="457"/>
        <v>0</v>
      </c>
      <c r="Q890" s="7" t="e">
        <f t="shared" si="458"/>
        <v>#N/A</v>
      </c>
      <c r="R890" s="7">
        <f t="shared" si="459"/>
        <v>-124</v>
      </c>
      <c r="S890" s="7" t="e">
        <f t="shared" si="468"/>
        <v>#N/A</v>
      </c>
      <c r="T890" s="7">
        <f t="shared" si="469"/>
        <v>198.02101103601154</v>
      </c>
      <c r="U890" s="7" t="e">
        <f t="shared" si="460"/>
        <v>#N/A</v>
      </c>
      <c r="V890" s="7" t="e">
        <f t="shared" si="476"/>
        <v>#N/A</v>
      </c>
      <c r="W890" s="7" t="e">
        <f t="shared" si="477"/>
        <v>#N/A</v>
      </c>
      <c r="X890" s="7" t="e">
        <f t="shared" si="461"/>
        <v>#N/A</v>
      </c>
      <c r="Y890" s="7" t="e">
        <f t="shared" si="462"/>
        <v>#N/A</v>
      </c>
      <c r="Z890" s="7" t="e">
        <f t="shared" si="463"/>
        <v>#N/A</v>
      </c>
      <c r="AA890" s="7" t="e">
        <f t="shared" si="464"/>
        <v>#N/A</v>
      </c>
      <c r="AB890" s="7">
        <f t="shared" si="465"/>
        <v>396.04202207202309</v>
      </c>
      <c r="AC890" s="7">
        <f t="shared" si="466"/>
        <v>1.0002207074612475</v>
      </c>
      <c r="AD890" s="7">
        <f t="shared" si="467"/>
        <v>3.0015765730776627</v>
      </c>
      <c r="AE890" s="7"/>
      <c r="AG890" s="7" t="e">
        <f t="shared" si="470"/>
        <v>#N/A</v>
      </c>
      <c r="AH890" s="7">
        <f t="shared" si="471"/>
        <v>198.02101103601154</v>
      </c>
      <c r="AI890" s="7" t="e">
        <f t="shared" si="472"/>
        <v>#N/A</v>
      </c>
      <c r="AJ890" s="7">
        <f t="shared" si="473"/>
        <v>198.02101103601154</v>
      </c>
      <c r="AK890" s="7" t="e">
        <v>#N/A</v>
      </c>
      <c r="AL890" s="7">
        <v>198.02101103601154</v>
      </c>
      <c r="AN890" s="7" t="e">
        <f t="shared" si="474"/>
        <v>#N/A</v>
      </c>
      <c r="AO890" s="7" t="e">
        <f t="shared" si="475"/>
        <v>#N/A</v>
      </c>
      <c r="AP890" s="10" t="e">
        <v>#N/A</v>
      </c>
      <c r="AQ890" s="10" t="e">
        <v>#N/A</v>
      </c>
    </row>
    <row r="891" spans="1:43" s="10" customFormat="1" outlineLevel="1">
      <c r="A891" s="95">
        <v>-123</v>
      </c>
      <c r="B891" s="8">
        <f t="shared" si="443"/>
        <v>8214384.6560682198</v>
      </c>
      <c r="C891" s="9">
        <f t="shared" si="444"/>
        <v>65151.667725165513</v>
      </c>
      <c r="D891" s="9">
        <f t="shared" si="445"/>
        <v>198.12214044683083</v>
      </c>
      <c r="E891" s="9">
        <f t="shared" si="446"/>
        <v>198.04200423659094</v>
      </c>
      <c r="F891" s="6">
        <f t="shared" si="447"/>
        <v>0</v>
      </c>
      <c r="G891" s="7">
        <f t="shared" si="448"/>
        <v>0</v>
      </c>
      <c r="H891" s="7">
        <f t="shared" si="449"/>
        <v>0</v>
      </c>
      <c r="I891" s="7">
        <f t="shared" si="450"/>
        <v>1</v>
      </c>
      <c r="J891" s="7">
        <f t="shared" si="451"/>
        <v>1</v>
      </c>
      <c r="K891" s="7">
        <f t="shared" si="452"/>
        <v>1</v>
      </c>
      <c r="L891" s="7">
        <f t="shared" si="453"/>
        <v>1</v>
      </c>
      <c r="M891" s="7">
        <f t="shared" si="454"/>
        <v>1</v>
      </c>
      <c r="N891" s="7">
        <f t="shared" si="455"/>
        <v>0</v>
      </c>
      <c r="O891" s="7">
        <f t="shared" si="456"/>
        <v>0</v>
      </c>
      <c r="P891" s="7">
        <f t="shared" si="457"/>
        <v>0</v>
      </c>
      <c r="Q891" s="7" t="e">
        <f t="shared" si="458"/>
        <v>#N/A</v>
      </c>
      <c r="R891" s="7">
        <f t="shared" si="459"/>
        <v>-123</v>
      </c>
      <c r="S891" s="7" t="e">
        <f t="shared" si="468"/>
        <v>#N/A</v>
      </c>
      <c r="T891" s="7">
        <f t="shared" si="469"/>
        <v>198.04200423659094</v>
      </c>
      <c r="U891" s="7" t="e">
        <f t="shared" si="460"/>
        <v>#N/A</v>
      </c>
      <c r="V891" s="7" t="e">
        <f t="shared" si="476"/>
        <v>#N/A</v>
      </c>
      <c r="W891" s="7" t="e">
        <f t="shared" si="477"/>
        <v>#N/A</v>
      </c>
      <c r="X891" s="7" t="e">
        <f t="shared" si="461"/>
        <v>#N/A</v>
      </c>
      <c r="Y891" s="7" t="e">
        <f t="shared" si="462"/>
        <v>#N/A</v>
      </c>
      <c r="Z891" s="7" t="e">
        <f t="shared" si="463"/>
        <v>#N/A</v>
      </c>
      <c r="AA891" s="7" t="e">
        <f t="shared" si="464"/>
        <v>#N/A</v>
      </c>
      <c r="AB891" s="7">
        <f t="shared" si="465"/>
        <v>396.08400847318188</v>
      </c>
      <c r="AC891" s="7">
        <f t="shared" si="466"/>
        <v>1.0002203329619763</v>
      </c>
      <c r="AD891" s="7" t="e">
        <f t="shared" si="467"/>
        <v>#N/A</v>
      </c>
      <c r="AE891" s="7"/>
      <c r="AG891" s="7" t="e">
        <f t="shared" si="470"/>
        <v>#N/A</v>
      </c>
      <c r="AH891" s="7">
        <f t="shared" si="471"/>
        <v>198.04200423659094</v>
      </c>
      <c r="AI891" s="7" t="e">
        <f t="shared" si="472"/>
        <v>#N/A</v>
      </c>
      <c r="AJ891" s="7">
        <f t="shared" si="473"/>
        <v>198.04200423659094</v>
      </c>
      <c r="AK891" s="7" t="e">
        <v>#N/A</v>
      </c>
      <c r="AL891" s="7">
        <v>198.04200423659094</v>
      </c>
      <c r="AN891" s="7" t="e">
        <f t="shared" si="474"/>
        <v>#N/A</v>
      </c>
      <c r="AO891" s="7" t="e">
        <f t="shared" si="475"/>
        <v>#N/A</v>
      </c>
      <c r="AP891" s="10" t="e">
        <v>#N/A</v>
      </c>
      <c r="AQ891" s="10" t="e">
        <v>#N/A</v>
      </c>
    </row>
    <row r="892" spans="1:43" s="10" customFormat="1" outlineLevel="1">
      <c r="A892" s="95">
        <v>-122</v>
      </c>
      <c r="B892" s="8">
        <f t="shared" si="443"/>
        <v>8267141.5957103865</v>
      </c>
      <c r="C892" s="9">
        <f t="shared" si="444"/>
        <v>65597.180735796399</v>
      </c>
      <c r="D892" s="9">
        <f t="shared" si="445"/>
        <v>198.18321859336638</v>
      </c>
      <c r="E892" s="9">
        <f t="shared" si="446"/>
        <v>198.06300754267326</v>
      </c>
      <c r="F892" s="6">
        <f t="shared" si="447"/>
        <v>0</v>
      </c>
      <c r="G892" s="7">
        <f t="shared" si="448"/>
        <v>0</v>
      </c>
      <c r="H892" s="7">
        <f t="shared" si="449"/>
        <v>0</v>
      </c>
      <c r="I892" s="7">
        <f t="shared" si="450"/>
        <v>1</v>
      </c>
      <c r="J892" s="7">
        <f t="shared" si="451"/>
        <v>1</v>
      </c>
      <c r="K892" s="7">
        <f t="shared" si="452"/>
        <v>1</v>
      </c>
      <c r="L892" s="7">
        <f t="shared" si="453"/>
        <v>1</v>
      </c>
      <c r="M892" s="7">
        <f t="shared" si="454"/>
        <v>1</v>
      </c>
      <c r="N892" s="7">
        <f t="shared" si="455"/>
        <v>0</v>
      </c>
      <c r="O892" s="7">
        <f t="shared" si="456"/>
        <v>0</v>
      </c>
      <c r="P892" s="7">
        <f t="shared" si="457"/>
        <v>0</v>
      </c>
      <c r="Q892" s="7" t="e">
        <f t="shared" si="458"/>
        <v>#N/A</v>
      </c>
      <c r="R892" s="7">
        <f t="shared" si="459"/>
        <v>-122</v>
      </c>
      <c r="S892" s="7" t="e">
        <f t="shared" si="468"/>
        <v>#N/A</v>
      </c>
      <c r="T892" s="7">
        <f t="shared" si="469"/>
        <v>198.06300754267326</v>
      </c>
      <c r="U892" s="7" t="e">
        <f t="shared" si="460"/>
        <v>#N/A</v>
      </c>
      <c r="V892" s="7" t="e">
        <f t="shared" si="476"/>
        <v>#N/A</v>
      </c>
      <c r="W892" s="7" t="e">
        <f t="shared" si="477"/>
        <v>#N/A</v>
      </c>
      <c r="X892" s="7" t="e">
        <f t="shared" si="461"/>
        <v>#N/A</v>
      </c>
      <c r="Y892" s="7" t="e">
        <f t="shared" si="462"/>
        <v>#N/A</v>
      </c>
      <c r="Z892" s="7" t="e">
        <f t="shared" si="463"/>
        <v>#N/A</v>
      </c>
      <c r="AA892" s="7" t="e">
        <f t="shared" si="464"/>
        <v>#N/A</v>
      </c>
      <c r="AB892" s="7">
        <f t="shared" si="465"/>
        <v>396.12601508534652</v>
      </c>
      <c r="AC892" s="7">
        <f t="shared" si="466"/>
        <v>1.0002205451131203</v>
      </c>
      <c r="AD892" s="7" t="e">
        <f t="shared" si="467"/>
        <v>#N/A</v>
      </c>
      <c r="AE892" s="7"/>
      <c r="AG892" s="7" t="e">
        <f t="shared" si="470"/>
        <v>#N/A</v>
      </c>
      <c r="AH892" s="7">
        <f t="shared" si="471"/>
        <v>198.06300754267326</v>
      </c>
      <c r="AI892" s="7" t="e">
        <f t="shared" si="472"/>
        <v>#N/A</v>
      </c>
      <c r="AJ892" s="7">
        <f t="shared" si="473"/>
        <v>198.06300754267326</v>
      </c>
      <c r="AK892" s="7" t="e">
        <v>#N/A</v>
      </c>
      <c r="AL892" s="7">
        <v>198.06300754267326</v>
      </c>
      <c r="AN892" s="7" t="e">
        <f t="shared" si="474"/>
        <v>#N/A</v>
      </c>
      <c r="AO892" s="7" t="e">
        <f t="shared" si="475"/>
        <v>#N/A</v>
      </c>
      <c r="AP892" s="10" t="e">
        <v>#N/A</v>
      </c>
      <c r="AQ892" s="10" t="e">
        <v>#N/A</v>
      </c>
    </row>
    <row r="893" spans="1:43" s="10" customFormat="1" outlineLevel="1">
      <c r="A893" s="95">
        <v>-121</v>
      </c>
      <c r="B893" s="8">
        <f t="shared" si="443"/>
        <v>8320121.946441412</v>
      </c>
      <c r="C893" s="9">
        <f t="shared" si="444"/>
        <v>66044.726138242884</v>
      </c>
      <c r="D893" s="9">
        <f t="shared" si="445"/>
        <v>198.24430623873241</v>
      </c>
      <c r="E893" s="9">
        <f t="shared" si="446"/>
        <v>198.08398786003724</v>
      </c>
      <c r="F893" s="6">
        <f t="shared" si="447"/>
        <v>0</v>
      </c>
      <c r="G893" s="7">
        <f t="shared" si="448"/>
        <v>0</v>
      </c>
      <c r="H893" s="7">
        <f t="shared" si="449"/>
        <v>0</v>
      </c>
      <c r="I893" s="7">
        <f t="shared" si="450"/>
        <v>1</v>
      </c>
      <c r="J893" s="7">
        <f t="shared" si="451"/>
        <v>1</v>
      </c>
      <c r="K893" s="7">
        <f t="shared" si="452"/>
        <v>1</v>
      </c>
      <c r="L893" s="7">
        <f t="shared" si="453"/>
        <v>1</v>
      </c>
      <c r="M893" s="7">
        <f t="shared" si="454"/>
        <v>1</v>
      </c>
      <c r="N893" s="7">
        <f t="shared" si="455"/>
        <v>0</v>
      </c>
      <c r="O893" s="7">
        <f t="shared" si="456"/>
        <v>0</v>
      </c>
      <c r="P893" s="7">
        <f t="shared" si="457"/>
        <v>0</v>
      </c>
      <c r="Q893" s="7" t="e">
        <f t="shared" si="458"/>
        <v>#N/A</v>
      </c>
      <c r="R893" s="7">
        <f t="shared" si="459"/>
        <v>-121</v>
      </c>
      <c r="S893" s="7" t="e">
        <f t="shared" si="468"/>
        <v>#N/A</v>
      </c>
      <c r="T893" s="7">
        <f t="shared" si="469"/>
        <v>198.08398786003724</v>
      </c>
      <c r="U893" s="7" t="e">
        <f t="shared" si="460"/>
        <v>#N/A</v>
      </c>
      <c r="V893" s="7" t="e">
        <f t="shared" si="476"/>
        <v>#N/A</v>
      </c>
      <c r="W893" s="7" t="e">
        <f t="shared" si="477"/>
        <v>#N/A</v>
      </c>
      <c r="X893" s="7" t="e">
        <f t="shared" si="461"/>
        <v>#N/A</v>
      </c>
      <c r="Y893" s="7" t="e">
        <f t="shared" si="462"/>
        <v>#N/A</v>
      </c>
      <c r="Z893" s="7" t="e">
        <f t="shared" si="463"/>
        <v>#N/A</v>
      </c>
      <c r="AA893" s="7" t="e">
        <f t="shared" si="464"/>
        <v>#N/A</v>
      </c>
      <c r="AB893" s="7">
        <f t="shared" si="465"/>
        <v>396.16797572007448</v>
      </c>
      <c r="AC893" s="7">
        <f t="shared" si="466"/>
        <v>1.0002200626445628</v>
      </c>
      <c r="AD893" s="7" t="e">
        <f t="shared" si="467"/>
        <v>#N/A</v>
      </c>
      <c r="AE893" s="7"/>
      <c r="AG893" s="7" t="e">
        <f t="shared" si="470"/>
        <v>#N/A</v>
      </c>
      <c r="AH893" s="7">
        <f t="shared" si="471"/>
        <v>198.08398786003724</v>
      </c>
      <c r="AI893" s="7" t="e">
        <f t="shared" si="472"/>
        <v>#N/A</v>
      </c>
      <c r="AJ893" s="7">
        <f t="shared" si="473"/>
        <v>198.08398786003724</v>
      </c>
      <c r="AK893" s="7" t="e">
        <v>#N/A</v>
      </c>
      <c r="AL893" s="7">
        <v>198.08398786003724</v>
      </c>
      <c r="AN893" s="7" t="e">
        <f t="shared" si="474"/>
        <v>#N/A</v>
      </c>
      <c r="AO893" s="7" t="e">
        <f t="shared" si="475"/>
        <v>#N/A</v>
      </c>
      <c r="AP893" s="10" t="e">
        <v>#N/A</v>
      </c>
      <c r="AQ893" s="10" t="e">
        <v>#N/A</v>
      </c>
    </row>
    <row r="894" spans="1:43" s="10" customFormat="1" outlineLevel="1">
      <c r="A894" s="95">
        <v>-120</v>
      </c>
      <c r="B894" s="8">
        <f t="shared" si="443"/>
        <v>8373328.1952881468</v>
      </c>
      <c r="C894" s="9">
        <f t="shared" si="444"/>
        <v>66494.308562081307</v>
      </c>
      <c r="D894" s="9">
        <f t="shared" si="445"/>
        <v>198.30540643742611</v>
      </c>
      <c r="E894" s="9">
        <f t="shared" si="446"/>
        <v>198.10497312961795</v>
      </c>
      <c r="F894" s="6">
        <f t="shared" si="447"/>
        <v>0</v>
      </c>
      <c r="G894" s="7">
        <f t="shared" si="448"/>
        <v>0</v>
      </c>
      <c r="H894" s="7">
        <f t="shared" si="449"/>
        <v>0</v>
      </c>
      <c r="I894" s="7">
        <f t="shared" si="450"/>
        <v>1</v>
      </c>
      <c r="J894" s="7">
        <f t="shared" si="451"/>
        <v>1</v>
      </c>
      <c r="K894" s="7">
        <f t="shared" si="452"/>
        <v>1</v>
      </c>
      <c r="L894" s="7">
        <f t="shared" si="453"/>
        <v>1</v>
      </c>
      <c r="M894" s="7">
        <f t="shared" si="454"/>
        <v>1</v>
      </c>
      <c r="N894" s="7">
        <f t="shared" si="455"/>
        <v>0</v>
      </c>
      <c r="O894" s="7">
        <f t="shared" si="456"/>
        <v>0</v>
      </c>
      <c r="P894" s="7">
        <f t="shared" si="457"/>
        <v>0</v>
      </c>
      <c r="Q894" s="7" t="e">
        <f t="shared" si="458"/>
        <v>#N/A</v>
      </c>
      <c r="R894" s="7">
        <f t="shared" si="459"/>
        <v>-120</v>
      </c>
      <c r="S894" s="7" t="e">
        <f t="shared" si="468"/>
        <v>#N/A</v>
      </c>
      <c r="T894" s="7">
        <f t="shared" si="469"/>
        <v>198.10497312961795</v>
      </c>
      <c r="U894" s="7" t="e">
        <f t="shared" si="460"/>
        <v>#N/A</v>
      </c>
      <c r="V894" s="7" t="e">
        <f t="shared" si="476"/>
        <v>#N/A</v>
      </c>
      <c r="W894" s="7" t="e">
        <f t="shared" si="477"/>
        <v>#N/A</v>
      </c>
      <c r="X894" s="7" t="e">
        <f t="shared" si="461"/>
        <v>#N/A</v>
      </c>
      <c r="Y894" s="7" t="e">
        <f t="shared" si="462"/>
        <v>#N/A</v>
      </c>
      <c r="Z894" s="7" t="e">
        <f t="shared" si="463"/>
        <v>#N/A</v>
      </c>
      <c r="AA894" s="7" t="e">
        <f t="shared" si="464"/>
        <v>#N/A</v>
      </c>
      <c r="AB894" s="7">
        <f t="shared" si="465"/>
        <v>396.20994625923589</v>
      </c>
      <c r="AC894" s="7">
        <f t="shared" si="466"/>
        <v>1.0002201665330364</v>
      </c>
      <c r="AD894" s="7" t="e">
        <f t="shared" si="467"/>
        <v>#N/A</v>
      </c>
      <c r="AE894" s="7"/>
      <c r="AG894" s="7" t="e">
        <f t="shared" si="470"/>
        <v>#N/A</v>
      </c>
      <c r="AH894" s="7">
        <f t="shared" si="471"/>
        <v>198.10497312961795</v>
      </c>
      <c r="AI894" s="7" t="e">
        <f t="shared" si="472"/>
        <v>#N/A</v>
      </c>
      <c r="AJ894" s="7">
        <f t="shared" si="473"/>
        <v>198.10497312961795</v>
      </c>
      <c r="AK894" s="7" t="e">
        <v>#N/A</v>
      </c>
      <c r="AL894" s="7">
        <v>198.10497312961795</v>
      </c>
      <c r="AN894" s="7" t="e">
        <f t="shared" si="474"/>
        <v>#N/A</v>
      </c>
      <c r="AO894" s="7" t="e">
        <f t="shared" si="475"/>
        <v>#N/A</v>
      </c>
      <c r="AP894" s="10" t="e">
        <v>#N/A</v>
      </c>
      <c r="AQ894" s="10" t="e">
        <v>#N/A</v>
      </c>
    </row>
    <row r="895" spans="1:43" s="10" customFormat="1" outlineLevel="1">
      <c r="A895" s="95">
        <v>-119</v>
      </c>
      <c r="B895" s="8">
        <f t="shared" si="443"/>
        <v>8426762.8652125355</v>
      </c>
      <c r="C895" s="9">
        <f t="shared" si="444"/>
        <v>66945.932636888057</v>
      </c>
      <c r="D895" s="9">
        <f t="shared" si="445"/>
        <v>198.36652272634075</v>
      </c>
      <c r="E895" s="9">
        <f t="shared" si="446"/>
        <v>198.12593025719417</v>
      </c>
      <c r="F895" s="6">
        <f t="shared" si="447"/>
        <v>0</v>
      </c>
      <c r="G895" s="7">
        <f t="shared" si="448"/>
        <v>0</v>
      </c>
      <c r="H895" s="7">
        <f t="shared" si="449"/>
        <v>0</v>
      </c>
      <c r="I895" s="7">
        <f t="shared" si="450"/>
        <v>1</v>
      </c>
      <c r="J895" s="7">
        <f t="shared" si="451"/>
        <v>1</v>
      </c>
      <c r="K895" s="7">
        <f t="shared" si="452"/>
        <v>1</v>
      </c>
      <c r="L895" s="7">
        <f t="shared" si="453"/>
        <v>1</v>
      </c>
      <c r="M895" s="7">
        <f t="shared" si="454"/>
        <v>1</v>
      </c>
      <c r="N895" s="7">
        <f t="shared" si="455"/>
        <v>0</v>
      </c>
      <c r="O895" s="7">
        <f t="shared" si="456"/>
        <v>0</v>
      </c>
      <c r="P895" s="7">
        <f t="shared" si="457"/>
        <v>0</v>
      </c>
      <c r="Q895" s="7" t="e">
        <f t="shared" si="458"/>
        <v>#N/A</v>
      </c>
      <c r="R895" s="7">
        <f t="shared" si="459"/>
        <v>-119</v>
      </c>
      <c r="S895" s="7" t="e">
        <f t="shared" si="468"/>
        <v>#N/A</v>
      </c>
      <c r="T895" s="7">
        <f t="shared" si="469"/>
        <v>198.12593025719417</v>
      </c>
      <c r="U895" s="7" t="e">
        <f t="shared" si="460"/>
        <v>#N/A</v>
      </c>
      <c r="V895" s="7" t="e">
        <f t="shared" si="476"/>
        <v>#N/A</v>
      </c>
      <c r="W895" s="7" t="e">
        <f t="shared" si="477"/>
        <v>#N/A</v>
      </c>
      <c r="X895" s="7" t="e">
        <f t="shared" si="461"/>
        <v>#N/A</v>
      </c>
      <c r="Y895" s="7" t="e">
        <f t="shared" si="462"/>
        <v>#N/A</v>
      </c>
      <c r="Z895" s="7" t="e">
        <f t="shared" si="463"/>
        <v>#N/A</v>
      </c>
      <c r="AA895" s="7" t="e">
        <f t="shared" si="464"/>
        <v>#N/A</v>
      </c>
      <c r="AB895" s="7">
        <f t="shared" si="465"/>
        <v>396.25186051438834</v>
      </c>
      <c r="AC895" s="7">
        <f t="shared" si="466"/>
        <v>1.0002195764912054</v>
      </c>
      <c r="AD895" s="7" t="e">
        <f t="shared" si="467"/>
        <v>#N/A</v>
      </c>
      <c r="AE895" s="7"/>
      <c r="AG895" s="7" t="e">
        <f t="shared" si="470"/>
        <v>#N/A</v>
      </c>
      <c r="AH895" s="7">
        <f t="shared" si="471"/>
        <v>198.12593025719417</v>
      </c>
      <c r="AI895" s="7" t="e">
        <f t="shared" si="472"/>
        <v>#N/A</v>
      </c>
      <c r="AJ895" s="7">
        <f t="shared" si="473"/>
        <v>198.12593025719417</v>
      </c>
      <c r="AK895" s="7" t="e">
        <v>#N/A</v>
      </c>
      <c r="AL895" s="7">
        <v>198.12593025719417</v>
      </c>
      <c r="AN895" s="7" t="e">
        <f t="shared" si="474"/>
        <v>#N/A</v>
      </c>
      <c r="AO895" s="7" t="e">
        <f t="shared" si="475"/>
        <v>#N/A</v>
      </c>
      <c r="AP895" s="10" t="e">
        <v>#N/A</v>
      </c>
      <c r="AQ895" s="10" t="e">
        <v>#N/A</v>
      </c>
    </row>
    <row r="896" spans="1:43" s="10" customFormat="1" outlineLevel="1">
      <c r="A896" s="95">
        <v>-118</v>
      </c>
      <c r="B896" s="8">
        <f t="shared" si="443"/>
        <v>8480422.3618145548</v>
      </c>
      <c r="C896" s="9">
        <f t="shared" si="444"/>
        <v>67399.60299223951</v>
      </c>
      <c r="D896" s="9">
        <f t="shared" si="445"/>
        <v>198.42765776338121</v>
      </c>
      <c r="E896" s="9">
        <f t="shared" si="446"/>
        <v>198.14688718370093</v>
      </c>
      <c r="F896" s="6">
        <f t="shared" si="447"/>
        <v>0</v>
      </c>
      <c r="G896" s="7">
        <f t="shared" si="448"/>
        <v>0</v>
      </c>
      <c r="H896" s="7">
        <f t="shared" si="449"/>
        <v>0</v>
      </c>
      <c r="I896" s="7">
        <f t="shared" si="450"/>
        <v>1</v>
      </c>
      <c r="J896" s="7">
        <f t="shared" si="451"/>
        <v>1</v>
      </c>
      <c r="K896" s="7">
        <f t="shared" si="452"/>
        <v>1</v>
      </c>
      <c r="L896" s="7">
        <f t="shared" si="453"/>
        <v>1</v>
      </c>
      <c r="M896" s="7">
        <f t="shared" si="454"/>
        <v>1</v>
      </c>
      <c r="N896" s="7">
        <f t="shared" si="455"/>
        <v>0</v>
      </c>
      <c r="O896" s="7">
        <f t="shared" si="456"/>
        <v>0</v>
      </c>
      <c r="P896" s="7">
        <f t="shared" si="457"/>
        <v>0</v>
      </c>
      <c r="Q896" s="7" t="e">
        <f t="shared" si="458"/>
        <v>#N/A</v>
      </c>
      <c r="R896" s="7">
        <f t="shared" si="459"/>
        <v>-118</v>
      </c>
      <c r="S896" s="7" t="e">
        <f t="shared" si="468"/>
        <v>#N/A</v>
      </c>
      <c r="T896" s="7">
        <f t="shared" si="469"/>
        <v>198.14688718370093</v>
      </c>
      <c r="U896" s="7" t="e">
        <f t="shared" si="460"/>
        <v>#N/A</v>
      </c>
      <c r="V896" s="7" t="e">
        <f t="shared" si="476"/>
        <v>#N/A</v>
      </c>
      <c r="W896" s="7" t="e">
        <f t="shared" si="477"/>
        <v>#N/A</v>
      </c>
      <c r="X896" s="7" t="e">
        <f t="shared" si="461"/>
        <v>#N/A</v>
      </c>
      <c r="Y896" s="7" t="e">
        <f t="shared" si="462"/>
        <v>#N/A</v>
      </c>
      <c r="Z896" s="7" t="e">
        <f t="shared" si="463"/>
        <v>#N/A</v>
      </c>
      <c r="AA896" s="7" t="e">
        <f t="shared" si="464"/>
        <v>#N/A</v>
      </c>
      <c r="AB896" s="7">
        <f t="shared" si="465"/>
        <v>396.29377436740185</v>
      </c>
      <c r="AC896" s="7">
        <f t="shared" si="466"/>
        <v>1.000219572278312</v>
      </c>
      <c r="AD896" s="7" t="e">
        <f t="shared" si="467"/>
        <v>#N/A</v>
      </c>
      <c r="AE896" s="7"/>
      <c r="AG896" s="7" t="e">
        <f t="shared" si="470"/>
        <v>#N/A</v>
      </c>
      <c r="AH896" s="7">
        <f t="shared" si="471"/>
        <v>198.14688718370093</v>
      </c>
      <c r="AI896" s="7" t="e">
        <f t="shared" si="472"/>
        <v>#N/A</v>
      </c>
      <c r="AJ896" s="7">
        <f t="shared" si="473"/>
        <v>198.14688718370093</v>
      </c>
      <c r="AK896" s="7" t="e">
        <v>#N/A</v>
      </c>
      <c r="AL896" s="7">
        <v>198.14688718370093</v>
      </c>
      <c r="AN896" s="7" t="e">
        <f t="shared" si="474"/>
        <v>#N/A</v>
      </c>
      <c r="AO896" s="7" t="e">
        <f t="shared" si="475"/>
        <v>#N/A</v>
      </c>
      <c r="AP896" s="10" t="e">
        <v>#N/A</v>
      </c>
      <c r="AQ896" s="10" t="e">
        <v>#N/A</v>
      </c>
    </row>
    <row r="897" spans="1:43" s="10" customFormat="1" outlineLevel="1">
      <c r="A897" s="95">
        <v>-117</v>
      </c>
      <c r="B897" s="8">
        <f t="shared" si="443"/>
        <v>8534311.2581138462</v>
      </c>
      <c r="C897" s="9">
        <f t="shared" si="444"/>
        <v>67855.324257712025</v>
      </c>
      <c r="D897" s="9">
        <f t="shared" si="445"/>
        <v>198.4888152380305</v>
      </c>
      <c r="E897" s="9">
        <f t="shared" si="446"/>
        <v>198.16782607370612</v>
      </c>
      <c r="F897" s="6">
        <f t="shared" si="447"/>
        <v>0</v>
      </c>
      <c r="G897" s="7">
        <f t="shared" si="448"/>
        <v>0</v>
      </c>
      <c r="H897" s="7">
        <f t="shared" si="449"/>
        <v>0</v>
      </c>
      <c r="I897" s="7">
        <f t="shared" si="450"/>
        <v>1</v>
      </c>
      <c r="J897" s="7">
        <f t="shared" si="451"/>
        <v>1</v>
      </c>
      <c r="K897" s="7">
        <f t="shared" si="452"/>
        <v>1</v>
      </c>
      <c r="L897" s="7">
        <f t="shared" si="453"/>
        <v>1</v>
      </c>
      <c r="M897" s="7">
        <f t="shared" si="454"/>
        <v>1</v>
      </c>
      <c r="N897" s="7">
        <f t="shared" si="455"/>
        <v>0</v>
      </c>
      <c r="O897" s="7">
        <f t="shared" si="456"/>
        <v>0</v>
      </c>
      <c r="P897" s="7">
        <f t="shared" si="457"/>
        <v>0</v>
      </c>
      <c r="Q897" s="7" t="e">
        <f t="shared" si="458"/>
        <v>#N/A</v>
      </c>
      <c r="R897" s="7">
        <f t="shared" si="459"/>
        <v>-117</v>
      </c>
      <c r="S897" s="7" t="e">
        <f t="shared" si="468"/>
        <v>#N/A</v>
      </c>
      <c r="T897" s="7">
        <f t="shared" si="469"/>
        <v>198.16782607370612</v>
      </c>
      <c r="U897" s="7" t="e">
        <f t="shared" si="460"/>
        <v>#N/A</v>
      </c>
      <c r="V897" s="7" t="e">
        <f t="shared" si="476"/>
        <v>#N/A</v>
      </c>
      <c r="W897" s="7" t="e">
        <f t="shared" si="477"/>
        <v>#N/A</v>
      </c>
      <c r="X897" s="7" t="e">
        <f t="shared" si="461"/>
        <v>#N/A</v>
      </c>
      <c r="Y897" s="7" t="e">
        <f t="shared" si="462"/>
        <v>#N/A</v>
      </c>
      <c r="Z897" s="7" t="e">
        <f t="shared" si="463"/>
        <v>#N/A</v>
      </c>
      <c r="AA897" s="7" t="e">
        <f t="shared" si="464"/>
        <v>#N/A</v>
      </c>
      <c r="AB897" s="7">
        <f t="shared" si="465"/>
        <v>396.33565214741225</v>
      </c>
      <c r="AC897" s="7">
        <f t="shared" si="466"/>
        <v>1.0002191945342029</v>
      </c>
      <c r="AD897" s="7" t="e">
        <f t="shared" si="467"/>
        <v>#N/A</v>
      </c>
      <c r="AE897" s="7"/>
      <c r="AG897" s="7" t="e">
        <f t="shared" si="470"/>
        <v>#N/A</v>
      </c>
      <c r="AH897" s="7">
        <f t="shared" si="471"/>
        <v>198.16782607370612</v>
      </c>
      <c r="AI897" s="7" t="e">
        <f t="shared" si="472"/>
        <v>#N/A</v>
      </c>
      <c r="AJ897" s="7">
        <f t="shared" si="473"/>
        <v>198.16782607370612</v>
      </c>
      <c r="AK897" s="7" t="e">
        <v>#N/A</v>
      </c>
      <c r="AL897" s="7">
        <v>198.16782607370612</v>
      </c>
      <c r="AN897" s="7" t="e">
        <f t="shared" si="474"/>
        <v>#N/A</v>
      </c>
      <c r="AO897" s="7" t="e">
        <f t="shared" si="475"/>
        <v>#N/A</v>
      </c>
      <c r="AP897" s="10" t="e">
        <v>#N/A</v>
      </c>
      <c r="AQ897" s="10" t="e">
        <v>#N/A</v>
      </c>
    </row>
    <row r="898" spans="1:43" s="10" customFormat="1" outlineLevel="1">
      <c r="A898" s="95">
        <v>-116</v>
      </c>
      <c r="B898" s="8">
        <f t="shared" si="443"/>
        <v>8588425.9250564575</v>
      </c>
      <c r="C898" s="9">
        <f t="shared" si="444"/>
        <v>68313.101062881979</v>
      </c>
      <c r="D898" s="9">
        <f t="shared" si="445"/>
        <v>198.54999755867939</v>
      </c>
      <c r="E898" s="9">
        <f t="shared" si="446"/>
        <v>198.18874435056662</v>
      </c>
      <c r="F898" s="6">
        <f t="shared" si="447"/>
        <v>0</v>
      </c>
      <c r="G898" s="7">
        <f t="shared" si="448"/>
        <v>0</v>
      </c>
      <c r="H898" s="7">
        <f t="shared" si="449"/>
        <v>0</v>
      </c>
      <c r="I898" s="7">
        <f t="shared" si="450"/>
        <v>1</v>
      </c>
      <c r="J898" s="7">
        <f t="shared" si="451"/>
        <v>1</v>
      </c>
      <c r="K898" s="7">
        <f t="shared" si="452"/>
        <v>1</v>
      </c>
      <c r="L898" s="7">
        <f t="shared" si="453"/>
        <v>1</v>
      </c>
      <c r="M898" s="7">
        <f t="shared" si="454"/>
        <v>1</v>
      </c>
      <c r="N898" s="7">
        <f t="shared" si="455"/>
        <v>0</v>
      </c>
      <c r="O898" s="7">
        <f t="shared" si="456"/>
        <v>0</v>
      </c>
      <c r="P898" s="7">
        <f t="shared" si="457"/>
        <v>0</v>
      </c>
      <c r="Q898" s="7" t="e">
        <f t="shared" si="458"/>
        <v>#N/A</v>
      </c>
      <c r="R898" s="7">
        <f t="shared" si="459"/>
        <v>-116</v>
      </c>
      <c r="S898" s="7" t="e">
        <f t="shared" si="468"/>
        <v>#N/A</v>
      </c>
      <c r="T898" s="7">
        <f t="shared" si="469"/>
        <v>198.18874435056662</v>
      </c>
      <c r="U898" s="7" t="e">
        <f t="shared" si="460"/>
        <v>#N/A</v>
      </c>
      <c r="V898" s="7" t="e">
        <f t="shared" si="476"/>
        <v>#N/A</v>
      </c>
      <c r="W898" s="7" t="e">
        <f t="shared" si="477"/>
        <v>#N/A</v>
      </c>
      <c r="X898" s="7" t="e">
        <f t="shared" si="461"/>
        <v>#N/A</v>
      </c>
      <c r="Y898" s="7" t="e">
        <f t="shared" si="462"/>
        <v>#N/A</v>
      </c>
      <c r="Z898" s="7" t="e">
        <f t="shared" si="463"/>
        <v>#N/A</v>
      </c>
      <c r="AA898" s="7" t="e">
        <f t="shared" si="464"/>
        <v>#N/A</v>
      </c>
      <c r="AB898" s="7">
        <f t="shared" si="465"/>
        <v>396.37748870113325</v>
      </c>
      <c r="AC898" s="7">
        <f t="shared" si="466"/>
        <v>1.0002187632247321</v>
      </c>
      <c r="AD898" s="7" t="e">
        <f t="shared" si="467"/>
        <v>#N/A</v>
      </c>
      <c r="AE898" s="7"/>
      <c r="AG898" s="7" t="e">
        <f t="shared" si="470"/>
        <v>#N/A</v>
      </c>
      <c r="AH898" s="7">
        <f t="shared" si="471"/>
        <v>198.18874435056662</v>
      </c>
      <c r="AI898" s="7" t="e">
        <f t="shared" si="472"/>
        <v>#N/A</v>
      </c>
      <c r="AJ898" s="7">
        <f t="shared" si="473"/>
        <v>198.18874435056662</v>
      </c>
      <c r="AK898" s="7" t="e">
        <v>#N/A</v>
      </c>
      <c r="AL898" s="7">
        <v>198.18874435056662</v>
      </c>
      <c r="AN898" s="7" t="e">
        <f t="shared" si="474"/>
        <v>#N/A</v>
      </c>
      <c r="AO898" s="7" t="e">
        <f t="shared" si="475"/>
        <v>#N/A</v>
      </c>
      <c r="AP898" s="10" t="e">
        <v>#N/A</v>
      </c>
      <c r="AQ898" s="10" t="e">
        <v>#N/A</v>
      </c>
    </row>
    <row r="899" spans="1:43" s="10" customFormat="1" outlineLevel="1">
      <c r="A899" s="95">
        <v>-115</v>
      </c>
      <c r="B899" s="8">
        <f t="shared" si="443"/>
        <v>8642768.8937797006</v>
      </c>
      <c r="C899" s="9">
        <f t="shared" si="444"/>
        <v>68772.953348883704</v>
      </c>
      <c r="D899" s="9">
        <f t="shared" si="445"/>
        <v>198.61120889159793</v>
      </c>
      <c r="E899" s="9">
        <f t="shared" si="446"/>
        <v>198.20962417885031</v>
      </c>
      <c r="F899" s="6">
        <f t="shared" si="447"/>
        <v>0</v>
      </c>
      <c r="G899" s="7">
        <f t="shared" si="448"/>
        <v>0</v>
      </c>
      <c r="H899" s="7">
        <f t="shared" si="449"/>
        <v>0</v>
      </c>
      <c r="I899" s="7">
        <f t="shared" si="450"/>
        <v>1</v>
      </c>
      <c r="J899" s="7">
        <f t="shared" si="451"/>
        <v>1</v>
      </c>
      <c r="K899" s="7">
        <f t="shared" si="452"/>
        <v>1</v>
      </c>
      <c r="L899" s="7">
        <f t="shared" si="453"/>
        <v>1</v>
      </c>
      <c r="M899" s="7">
        <f t="shared" si="454"/>
        <v>1</v>
      </c>
      <c r="N899" s="7">
        <f t="shared" si="455"/>
        <v>0</v>
      </c>
      <c r="O899" s="7">
        <f t="shared" si="456"/>
        <v>0</v>
      </c>
      <c r="P899" s="7">
        <f t="shared" si="457"/>
        <v>0</v>
      </c>
      <c r="Q899" s="7" t="e">
        <f t="shared" si="458"/>
        <v>#N/A</v>
      </c>
      <c r="R899" s="7">
        <f t="shared" si="459"/>
        <v>-115</v>
      </c>
      <c r="S899" s="7" t="e">
        <f t="shared" si="468"/>
        <v>#N/A</v>
      </c>
      <c r="T899" s="7">
        <f t="shared" si="469"/>
        <v>198.20962417885031</v>
      </c>
      <c r="U899" s="7" t="e">
        <f t="shared" si="460"/>
        <v>#N/A</v>
      </c>
      <c r="V899" s="7" t="e">
        <f t="shared" si="476"/>
        <v>#N/A</v>
      </c>
      <c r="W899" s="7" t="e">
        <f t="shared" si="477"/>
        <v>#N/A</v>
      </c>
      <c r="X899" s="7" t="e">
        <f t="shared" si="461"/>
        <v>#N/A</v>
      </c>
      <c r="Y899" s="7" t="e">
        <f t="shared" si="462"/>
        <v>#N/A</v>
      </c>
      <c r="Z899" s="7" t="e">
        <f t="shared" si="463"/>
        <v>#N/A</v>
      </c>
      <c r="AA899" s="7" t="e">
        <f t="shared" si="464"/>
        <v>#N/A</v>
      </c>
      <c r="AB899" s="7">
        <f t="shared" si="465"/>
        <v>396.41924835770061</v>
      </c>
      <c r="AC899" s="7">
        <f t="shared" si="466"/>
        <v>1.0002179598613274</v>
      </c>
      <c r="AD899" s="7" t="e">
        <f t="shared" si="467"/>
        <v>#N/A</v>
      </c>
      <c r="AE899" s="7"/>
      <c r="AG899" s="7" t="e">
        <f t="shared" si="470"/>
        <v>#N/A</v>
      </c>
      <c r="AH899" s="7">
        <f t="shared" si="471"/>
        <v>198.20962417885031</v>
      </c>
      <c r="AI899" s="7" t="e">
        <f t="shared" si="472"/>
        <v>#N/A</v>
      </c>
      <c r="AJ899" s="7">
        <f t="shared" si="473"/>
        <v>198.20962417885031</v>
      </c>
      <c r="AK899" s="7" t="e">
        <v>#N/A</v>
      </c>
      <c r="AL899" s="7">
        <v>198.20962417885031</v>
      </c>
      <c r="AN899" s="7" t="e">
        <f t="shared" si="474"/>
        <v>#N/A</v>
      </c>
      <c r="AO899" s="7" t="e">
        <f t="shared" si="475"/>
        <v>#N/A</v>
      </c>
      <c r="AP899" s="10" t="e">
        <v>#N/A</v>
      </c>
      <c r="AQ899" s="10" t="e">
        <v>#N/A</v>
      </c>
    </row>
    <row r="900" spans="1:43" s="10" customFormat="1" outlineLevel="1">
      <c r="A900" s="95">
        <v>-114</v>
      </c>
      <c r="B900" s="8">
        <f t="shared" si="443"/>
        <v>8697342.7302578315</v>
      </c>
      <c r="C900" s="9">
        <f t="shared" si="444"/>
        <v>69234.855193146635</v>
      </c>
      <c r="D900" s="9">
        <f t="shared" si="445"/>
        <v>198.67245190584279</v>
      </c>
      <c r="E900" s="9">
        <f t="shared" si="446"/>
        <v>198.23049349949221</v>
      </c>
      <c r="F900" s="6">
        <f t="shared" si="447"/>
        <v>0</v>
      </c>
      <c r="G900" s="7">
        <f t="shared" si="448"/>
        <v>0</v>
      </c>
      <c r="H900" s="7">
        <f t="shared" si="449"/>
        <v>0</v>
      </c>
      <c r="I900" s="7">
        <f t="shared" si="450"/>
        <v>1</v>
      </c>
      <c r="J900" s="7">
        <f t="shared" si="451"/>
        <v>1</v>
      </c>
      <c r="K900" s="7">
        <f t="shared" si="452"/>
        <v>1</v>
      </c>
      <c r="L900" s="7">
        <f t="shared" si="453"/>
        <v>1</v>
      </c>
      <c r="M900" s="7">
        <f t="shared" si="454"/>
        <v>1</v>
      </c>
      <c r="N900" s="7">
        <f t="shared" si="455"/>
        <v>0</v>
      </c>
      <c r="O900" s="7">
        <f t="shared" si="456"/>
        <v>0</v>
      </c>
      <c r="P900" s="7">
        <f t="shared" si="457"/>
        <v>0</v>
      </c>
      <c r="Q900" s="7" t="e">
        <f t="shared" si="458"/>
        <v>#N/A</v>
      </c>
      <c r="R900" s="7">
        <f t="shared" si="459"/>
        <v>-114</v>
      </c>
      <c r="S900" s="7" t="e">
        <f t="shared" si="468"/>
        <v>#N/A</v>
      </c>
      <c r="T900" s="7">
        <f t="shared" si="469"/>
        <v>198.23049349949221</v>
      </c>
      <c r="U900" s="7" t="e">
        <f t="shared" si="460"/>
        <v>#N/A</v>
      </c>
      <c r="V900" s="7" t="e">
        <f t="shared" si="476"/>
        <v>#N/A</v>
      </c>
      <c r="W900" s="7" t="e">
        <f t="shared" si="477"/>
        <v>#N/A</v>
      </c>
      <c r="X900" s="7" t="e">
        <f t="shared" si="461"/>
        <v>#N/A</v>
      </c>
      <c r="Y900" s="7" t="e">
        <f t="shared" si="462"/>
        <v>#N/A</v>
      </c>
      <c r="Z900" s="7" t="e">
        <f t="shared" si="463"/>
        <v>#N/A</v>
      </c>
      <c r="AA900" s="7" t="e">
        <f t="shared" si="464"/>
        <v>#N/A</v>
      </c>
      <c r="AB900" s="7">
        <f t="shared" si="465"/>
        <v>396.46098699898442</v>
      </c>
      <c r="AC900" s="7">
        <f t="shared" si="466"/>
        <v>1.0002177405665502</v>
      </c>
      <c r="AD900" s="7" t="e">
        <f t="shared" si="467"/>
        <v>#N/A</v>
      </c>
      <c r="AE900" s="7"/>
      <c r="AG900" s="7" t="e">
        <f t="shared" si="470"/>
        <v>#N/A</v>
      </c>
      <c r="AH900" s="7">
        <f t="shared" si="471"/>
        <v>198.23049349949221</v>
      </c>
      <c r="AI900" s="7" t="e">
        <f t="shared" si="472"/>
        <v>#N/A</v>
      </c>
      <c r="AJ900" s="7">
        <f t="shared" si="473"/>
        <v>198.23049349949221</v>
      </c>
      <c r="AK900" s="7" t="e">
        <v>#N/A</v>
      </c>
      <c r="AL900" s="7">
        <v>198.23049349949221</v>
      </c>
      <c r="AN900" s="7" t="e">
        <f t="shared" si="474"/>
        <v>#N/A</v>
      </c>
      <c r="AO900" s="7" t="e">
        <f t="shared" si="475"/>
        <v>#N/A</v>
      </c>
      <c r="AP900" s="10" t="e">
        <v>#N/A</v>
      </c>
      <c r="AQ900" s="10" t="e">
        <v>#N/A</v>
      </c>
    </row>
    <row r="901" spans="1:43" s="10" customFormat="1" outlineLevel="1">
      <c r="A901" s="95">
        <v>-113</v>
      </c>
      <c r="B901" s="8">
        <f t="shared" si="443"/>
        <v>8752143.7536695916</v>
      </c>
      <c r="C901" s="9">
        <f t="shared" si="444"/>
        <v>69698.826465995066</v>
      </c>
      <c r="D901" s="9">
        <f t="shared" si="445"/>
        <v>198.73372976954587</v>
      </c>
      <c r="E901" s="9">
        <f t="shared" si="446"/>
        <v>198.25131921827111</v>
      </c>
      <c r="F901" s="6">
        <f t="shared" si="447"/>
        <v>0</v>
      </c>
      <c r="G901" s="7">
        <f t="shared" si="448"/>
        <v>0</v>
      </c>
      <c r="H901" s="7">
        <f t="shared" si="449"/>
        <v>0</v>
      </c>
      <c r="I901" s="7">
        <f t="shared" si="450"/>
        <v>1</v>
      </c>
      <c r="J901" s="7">
        <f t="shared" si="451"/>
        <v>1</v>
      </c>
      <c r="K901" s="7">
        <f t="shared" si="452"/>
        <v>1</v>
      </c>
      <c r="L901" s="7">
        <f t="shared" si="453"/>
        <v>1</v>
      </c>
      <c r="M901" s="7">
        <f t="shared" si="454"/>
        <v>1</v>
      </c>
      <c r="N901" s="7">
        <f t="shared" si="455"/>
        <v>0</v>
      </c>
      <c r="O901" s="7">
        <f t="shared" si="456"/>
        <v>0</v>
      </c>
      <c r="P901" s="7">
        <f t="shared" si="457"/>
        <v>0</v>
      </c>
      <c r="Q901" s="7" t="e">
        <f t="shared" si="458"/>
        <v>#N/A</v>
      </c>
      <c r="R901" s="7">
        <f t="shared" si="459"/>
        <v>-113</v>
      </c>
      <c r="S901" s="7" t="e">
        <f t="shared" si="468"/>
        <v>#N/A</v>
      </c>
      <c r="T901" s="7">
        <f t="shared" si="469"/>
        <v>198.25131921827111</v>
      </c>
      <c r="U901" s="7" t="e">
        <f t="shared" si="460"/>
        <v>#N/A</v>
      </c>
      <c r="V901" s="7" t="e">
        <f t="shared" si="476"/>
        <v>#N/A</v>
      </c>
      <c r="W901" s="7" t="e">
        <f t="shared" si="477"/>
        <v>#N/A</v>
      </c>
      <c r="X901" s="7" t="e">
        <f t="shared" si="461"/>
        <v>#N/A</v>
      </c>
      <c r="Y901" s="7" t="e">
        <f t="shared" si="462"/>
        <v>#N/A</v>
      </c>
      <c r="Z901" s="7" t="e">
        <f t="shared" si="463"/>
        <v>#N/A</v>
      </c>
      <c r="AA901" s="7" t="e">
        <f t="shared" si="464"/>
        <v>#N/A</v>
      </c>
      <c r="AB901" s="7">
        <f t="shared" si="465"/>
        <v>396.50263843654221</v>
      </c>
      <c r="AC901" s="7">
        <f t="shared" si="466"/>
        <v>1.0002168317733198</v>
      </c>
      <c r="AD901" s="7" t="e">
        <f t="shared" si="467"/>
        <v>#N/A</v>
      </c>
      <c r="AE901" s="7"/>
      <c r="AG901" s="7" t="e">
        <f t="shared" si="470"/>
        <v>#N/A</v>
      </c>
      <c r="AH901" s="7">
        <f t="shared" si="471"/>
        <v>198.25131921827111</v>
      </c>
      <c r="AI901" s="7" t="e">
        <f t="shared" si="472"/>
        <v>#N/A</v>
      </c>
      <c r="AJ901" s="7">
        <f t="shared" si="473"/>
        <v>198.25131921827111</v>
      </c>
      <c r="AK901" s="7" t="e">
        <v>#N/A</v>
      </c>
      <c r="AL901" s="7">
        <v>198.25131921827111</v>
      </c>
      <c r="AN901" s="7" t="e">
        <f t="shared" si="474"/>
        <v>#N/A</v>
      </c>
      <c r="AO901" s="7" t="e">
        <f t="shared" si="475"/>
        <v>#N/A</v>
      </c>
      <c r="AP901" s="10" t="e">
        <v>#N/A</v>
      </c>
      <c r="AQ901" s="10" t="e">
        <v>#N/A</v>
      </c>
    </row>
    <row r="902" spans="1:43" s="10" customFormat="1" outlineLevel="1">
      <c r="A902" s="95">
        <v>-112</v>
      </c>
      <c r="B902" s="8">
        <f t="shared" si="443"/>
        <v>8807176.6231509317</v>
      </c>
      <c r="C902" s="9">
        <f t="shared" si="444"/>
        <v>70164.871797005384</v>
      </c>
      <c r="D902" s="9">
        <f t="shared" si="445"/>
        <v>198.79504565083923</v>
      </c>
      <c r="E902" s="9">
        <f t="shared" si="446"/>
        <v>198.27212927612203</v>
      </c>
      <c r="F902" s="6">
        <f t="shared" si="447"/>
        <v>0</v>
      </c>
      <c r="G902" s="7">
        <f t="shared" si="448"/>
        <v>0</v>
      </c>
      <c r="H902" s="7">
        <f t="shared" si="449"/>
        <v>0</v>
      </c>
      <c r="I902" s="7">
        <f t="shared" si="450"/>
        <v>1</v>
      </c>
      <c r="J902" s="7">
        <f t="shared" si="451"/>
        <v>1</v>
      </c>
      <c r="K902" s="7">
        <f t="shared" si="452"/>
        <v>1</v>
      </c>
      <c r="L902" s="7">
        <f t="shared" si="453"/>
        <v>1</v>
      </c>
      <c r="M902" s="7">
        <f t="shared" si="454"/>
        <v>1</v>
      </c>
      <c r="N902" s="7">
        <f t="shared" si="455"/>
        <v>0</v>
      </c>
      <c r="O902" s="7">
        <f t="shared" si="456"/>
        <v>0</v>
      </c>
      <c r="P902" s="7">
        <f t="shared" si="457"/>
        <v>0</v>
      </c>
      <c r="Q902" s="7" t="e">
        <f t="shared" si="458"/>
        <v>#N/A</v>
      </c>
      <c r="R902" s="7">
        <f t="shared" si="459"/>
        <v>-112</v>
      </c>
      <c r="S902" s="7" t="e">
        <f t="shared" si="468"/>
        <v>#N/A</v>
      </c>
      <c r="T902" s="7">
        <f t="shared" si="469"/>
        <v>198.27212927612203</v>
      </c>
      <c r="U902" s="7" t="e">
        <f t="shared" si="460"/>
        <v>#N/A</v>
      </c>
      <c r="V902" s="7" t="e">
        <f t="shared" si="476"/>
        <v>#N/A</v>
      </c>
      <c r="W902" s="7" t="e">
        <f t="shared" si="477"/>
        <v>#N/A</v>
      </c>
      <c r="X902" s="7" t="e">
        <f t="shared" si="461"/>
        <v>#N/A</v>
      </c>
      <c r="Y902" s="7" t="e">
        <f t="shared" si="462"/>
        <v>#N/A</v>
      </c>
      <c r="Z902" s="7" t="e">
        <f t="shared" si="463"/>
        <v>#N/A</v>
      </c>
      <c r="AA902" s="7" t="e">
        <f t="shared" si="464"/>
        <v>#N/A</v>
      </c>
      <c r="AB902" s="7">
        <f t="shared" si="465"/>
        <v>396.54425855224406</v>
      </c>
      <c r="AC902" s="7">
        <f t="shared" si="466"/>
        <v>1.0002165058164951</v>
      </c>
      <c r="AD902" s="7" t="e">
        <f t="shared" si="467"/>
        <v>#N/A</v>
      </c>
      <c r="AE902" s="7"/>
      <c r="AG902" s="7" t="e">
        <f t="shared" si="470"/>
        <v>#N/A</v>
      </c>
      <c r="AH902" s="7">
        <f t="shared" si="471"/>
        <v>198.27212927612203</v>
      </c>
      <c r="AI902" s="7" t="e">
        <f t="shared" si="472"/>
        <v>#N/A</v>
      </c>
      <c r="AJ902" s="7">
        <f t="shared" si="473"/>
        <v>198.27212927612203</v>
      </c>
      <c r="AK902" s="7" t="e">
        <v>#N/A</v>
      </c>
      <c r="AL902" s="7">
        <v>198.27212927612203</v>
      </c>
      <c r="AN902" s="7" t="e">
        <f t="shared" si="474"/>
        <v>#N/A</v>
      </c>
      <c r="AO902" s="7" t="e">
        <f t="shared" si="475"/>
        <v>#N/A</v>
      </c>
      <c r="AP902" s="10" t="e">
        <v>#N/A</v>
      </c>
      <c r="AQ902" s="10" t="e">
        <v>#N/A</v>
      </c>
    </row>
    <row r="903" spans="1:43" s="10" customFormat="1" outlineLevel="1">
      <c r="A903" s="95">
        <v>-111</v>
      </c>
      <c r="B903" s="8">
        <f t="shared" si="443"/>
        <v>8862437.6228599548</v>
      </c>
      <c r="C903" s="9">
        <f t="shared" si="444"/>
        <v>70632.995815753937</v>
      </c>
      <c r="D903" s="9">
        <f t="shared" si="445"/>
        <v>198.85640219676159</v>
      </c>
      <c r="E903" s="9">
        <f t="shared" si="446"/>
        <v>198.29289057882383</v>
      </c>
      <c r="F903" s="6">
        <f t="shared" si="447"/>
        <v>0</v>
      </c>
      <c r="G903" s="7">
        <f t="shared" si="448"/>
        <v>0</v>
      </c>
      <c r="H903" s="7">
        <f t="shared" si="449"/>
        <v>0</v>
      </c>
      <c r="I903" s="7">
        <f t="shared" si="450"/>
        <v>1</v>
      </c>
      <c r="J903" s="7">
        <f t="shared" si="451"/>
        <v>1</v>
      </c>
      <c r="K903" s="7">
        <f t="shared" si="452"/>
        <v>1</v>
      </c>
      <c r="L903" s="7">
        <f t="shared" si="453"/>
        <v>1</v>
      </c>
      <c r="M903" s="7">
        <f t="shared" si="454"/>
        <v>1</v>
      </c>
      <c r="N903" s="7">
        <f t="shared" si="455"/>
        <v>0</v>
      </c>
      <c r="O903" s="7">
        <f t="shared" si="456"/>
        <v>0</v>
      </c>
      <c r="P903" s="7">
        <f t="shared" si="457"/>
        <v>0</v>
      </c>
      <c r="Q903" s="7" t="e">
        <f t="shared" si="458"/>
        <v>#N/A</v>
      </c>
      <c r="R903" s="7">
        <f t="shared" si="459"/>
        <v>-111</v>
      </c>
      <c r="S903" s="7" t="e">
        <f t="shared" si="468"/>
        <v>#N/A</v>
      </c>
      <c r="T903" s="7">
        <f t="shared" si="469"/>
        <v>198.29289057882383</v>
      </c>
      <c r="U903" s="7" t="e">
        <f t="shared" si="460"/>
        <v>#N/A</v>
      </c>
      <c r="V903" s="7" t="e">
        <f t="shared" si="476"/>
        <v>#N/A</v>
      </c>
      <c r="W903" s="7" t="e">
        <f t="shared" si="477"/>
        <v>#N/A</v>
      </c>
      <c r="X903" s="7" t="e">
        <f t="shared" si="461"/>
        <v>#N/A</v>
      </c>
      <c r="Y903" s="7" t="e">
        <f t="shared" si="462"/>
        <v>#N/A</v>
      </c>
      <c r="Z903" s="7" t="e">
        <f t="shared" si="463"/>
        <v>#N/A</v>
      </c>
      <c r="AA903" s="7" t="e">
        <f t="shared" si="464"/>
        <v>#N/A</v>
      </c>
      <c r="AB903" s="7">
        <f t="shared" si="465"/>
        <v>396.58578115764766</v>
      </c>
      <c r="AC903" s="7">
        <f t="shared" si="466"/>
        <v>1.0002154926264017</v>
      </c>
      <c r="AD903" s="7" t="e">
        <f t="shared" si="467"/>
        <v>#N/A</v>
      </c>
      <c r="AE903" s="7"/>
      <c r="AG903" s="7" t="e">
        <f t="shared" si="470"/>
        <v>#N/A</v>
      </c>
      <c r="AH903" s="7">
        <f t="shared" si="471"/>
        <v>198.29289057882383</v>
      </c>
      <c r="AI903" s="7" t="e">
        <f t="shared" si="472"/>
        <v>#N/A</v>
      </c>
      <c r="AJ903" s="7">
        <f t="shared" si="473"/>
        <v>198.29289057882383</v>
      </c>
      <c r="AK903" s="7" t="e">
        <v>#N/A</v>
      </c>
      <c r="AL903" s="7">
        <v>198.29289057882383</v>
      </c>
      <c r="AN903" s="7" t="e">
        <f t="shared" si="474"/>
        <v>#N/A</v>
      </c>
      <c r="AO903" s="7" t="e">
        <f t="shared" si="475"/>
        <v>#N/A</v>
      </c>
      <c r="AP903" s="10" t="e">
        <v>#N/A</v>
      </c>
      <c r="AQ903" s="10" t="e">
        <v>#N/A</v>
      </c>
    </row>
    <row r="904" spans="1:43" s="10" customFormat="1" outlineLevel="1">
      <c r="A904" s="95">
        <v>-110</v>
      </c>
      <c r="B904" s="8">
        <f t="shared" si="443"/>
        <v>8917929.3275262453</v>
      </c>
      <c r="C904" s="9">
        <f t="shared" si="444"/>
        <v>71103.203151817113</v>
      </c>
      <c r="D904" s="9">
        <f t="shared" si="445"/>
        <v>198.91780361767962</v>
      </c>
      <c r="E904" s="9">
        <f t="shared" si="446"/>
        <v>198.31363106731149</v>
      </c>
      <c r="F904" s="6">
        <f t="shared" si="447"/>
        <v>0</v>
      </c>
      <c r="G904" s="7">
        <f t="shared" si="448"/>
        <v>0</v>
      </c>
      <c r="H904" s="7">
        <f t="shared" si="449"/>
        <v>0</v>
      </c>
      <c r="I904" s="7">
        <f t="shared" si="450"/>
        <v>1</v>
      </c>
      <c r="J904" s="7">
        <f t="shared" si="451"/>
        <v>1</v>
      </c>
      <c r="K904" s="7">
        <f t="shared" si="452"/>
        <v>1</v>
      </c>
      <c r="L904" s="7">
        <f t="shared" si="453"/>
        <v>1</v>
      </c>
      <c r="M904" s="7">
        <f t="shared" si="454"/>
        <v>1</v>
      </c>
      <c r="N904" s="7">
        <f t="shared" si="455"/>
        <v>0</v>
      </c>
      <c r="O904" s="7">
        <f t="shared" si="456"/>
        <v>0</v>
      </c>
      <c r="P904" s="7">
        <f t="shared" si="457"/>
        <v>0</v>
      </c>
      <c r="Q904" s="7" t="e">
        <f t="shared" si="458"/>
        <v>#N/A</v>
      </c>
      <c r="R904" s="7">
        <f t="shared" si="459"/>
        <v>-110</v>
      </c>
      <c r="S904" s="7" t="e">
        <f t="shared" si="468"/>
        <v>#N/A</v>
      </c>
      <c r="T904" s="7">
        <f t="shared" si="469"/>
        <v>198.31363106731149</v>
      </c>
      <c r="U904" s="7" t="e">
        <f t="shared" si="460"/>
        <v>#N/A</v>
      </c>
      <c r="V904" s="7" t="e">
        <f t="shared" si="476"/>
        <v>#N/A</v>
      </c>
      <c r="W904" s="7" t="e">
        <f t="shared" si="477"/>
        <v>#N/A</v>
      </c>
      <c r="X904" s="7" t="e">
        <f t="shared" si="461"/>
        <v>#N/A</v>
      </c>
      <c r="Y904" s="7" t="e">
        <f t="shared" si="462"/>
        <v>#N/A</v>
      </c>
      <c r="Z904" s="7" t="e">
        <f t="shared" si="463"/>
        <v>#N/A</v>
      </c>
      <c r="AA904" s="7" t="e">
        <f t="shared" si="464"/>
        <v>#N/A</v>
      </c>
      <c r="AB904" s="7">
        <f t="shared" si="465"/>
        <v>396.62726213462298</v>
      </c>
      <c r="AC904" s="7">
        <f t="shared" si="466"/>
        <v>1.0002150608057783</v>
      </c>
      <c r="AD904" s="7" t="e">
        <f t="shared" si="467"/>
        <v>#N/A</v>
      </c>
      <c r="AE904" s="7"/>
      <c r="AG904" s="7" t="e">
        <f t="shared" si="470"/>
        <v>#N/A</v>
      </c>
      <c r="AH904" s="7">
        <f t="shared" si="471"/>
        <v>198.31363106731149</v>
      </c>
      <c r="AI904" s="7" t="e">
        <f t="shared" si="472"/>
        <v>#N/A</v>
      </c>
      <c r="AJ904" s="7">
        <f t="shared" si="473"/>
        <v>198.31363106731149</v>
      </c>
      <c r="AK904" s="7" t="e">
        <v>#N/A</v>
      </c>
      <c r="AL904" s="7">
        <v>198.31363106731149</v>
      </c>
      <c r="AN904" s="7" t="e">
        <f t="shared" si="474"/>
        <v>#N/A</v>
      </c>
      <c r="AO904" s="7" t="e">
        <f t="shared" si="475"/>
        <v>#N/A</v>
      </c>
      <c r="AP904" s="10" t="e">
        <v>#N/A</v>
      </c>
      <c r="AQ904" s="10" t="e">
        <v>#N/A</v>
      </c>
    </row>
    <row r="905" spans="1:43" s="10" customFormat="1" outlineLevel="1">
      <c r="A905" s="95">
        <v>-109</v>
      </c>
      <c r="B905" s="8">
        <f t="shared" si="443"/>
        <v>8973654.347083047</v>
      </c>
      <c r="C905" s="9">
        <f t="shared" si="444"/>
        <v>71575.498434771274</v>
      </c>
      <c r="D905" s="9">
        <f t="shared" si="445"/>
        <v>198.97925256058716</v>
      </c>
      <c r="E905" s="9">
        <f t="shared" si="446"/>
        <v>198.33433290615287</v>
      </c>
      <c r="F905" s="6">
        <f t="shared" si="447"/>
        <v>0</v>
      </c>
      <c r="G905" s="7">
        <f t="shared" si="448"/>
        <v>0</v>
      </c>
      <c r="H905" s="7">
        <f t="shared" si="449"/>
        <v>0</v>
      </c>
      <c r="I905" s="7">
        <f t="shared" si="450"/>
        <v>1</v>
      </c>
      <c r="J905" s="7">
        <f t="shared" si="451"/>
        <v>1</v>
      </c>
      <c r="K905" s="7">
        <f t="shared" si="452"/>
        <v>1</v>
      </c>
      <c r="L905" s="7">
        <f t="shared" si="453"/>
        <v>1</v>
      </c>
      <c r="M905" s="7">
        <f t="shared" si="454"/>
        <v>1</v>
      </c>
      <c r="N905" s="7">
        <f t="shared" si="455"/>
        <v>0</v>
      </c>
      <c r="O905" s="7">
        <f t="shared" si="456"/>
        <v>0</v>
      </c>
      <c r="P905" s="7">
        <f t="shared" si="457"/>
        <v>0</v>
      </c>
      <c r="Q905" s="7" t="e">
        <f t="shared" si="458"/>
        <v>#N/A</v>
      </c>
      <c r="R905" s="7">
        <f t="shared" si="459"/>
        <v>-109</v>
      </c>
      <c r="S905" s="7" t="e">
        <f t="shared" si="468"/>
        <v>#N/A</v>
      </c>
      <c r="T905" s="7">
        <f t="shared" si="469"/>
        <v>198.33433290615287</v>
      </c>
      <c r="U905" s="7" t="e">
        <f t="shared" si="460"/>
        <v>#N/A</v>
      </c>
      <c r="V905" s="7" t="e">
        <f t="shared" si="476"/>
        <v>#N/A</v>
      </c>
      <c r="W905" s="7" t="e">
        <f t="shared" si="477"/>
        <v>#N/A</v>
      </c>
      <c r="X905" s="7" t="e">
        <f t="shared" si="461"/>
        <v>#N/A</v>
      </c>
      <c r="Y905" s="7" t="e">
        <f t="shared" si="462"/>
        <v>#N/A</v>
      </c>
      <c r="Z905" s="7" t="e">
        <f t="shared" si="463"/>
        <v>#N/A</v>
      </c>
      <c r="AA905" s="7" t="e">
        <f t="shared" si="464"/>
        <v>#N/A</v>
      </c>
      <c r="AB905" s="7">
        <f t="shared" si="465"/>
        <v>396.66866581230573</v>
      </c>
      <c r="AC905" s="7">
        <f t="shared" si="466"/>
        <v>1.0002142601120094</v>
      </c>
      <c r="AD905" s="7" t="e">
        <f t="shared" si="467"/>
        <v>#N/A</v>
      </c>
      <c r="AE905" s="7"/>
      <c r="AG905" s="7" t="e">
        <f t="shared" si="470"/>
        <v>#N/A</v>
      </c>
      <c r="AH905" s="7">
        <f t="shared" si="471"/>
        <v>198.33433290615287</v>
      </c>
      <c r="AI905" s="7" t="e">
        <f t="shared" si="472"/>
        <v>#N/A</v>
      </c>
      <c r="AJ905" s="7">
        <f t="shared" si="473"/>
        <v>198.33433290615287</v>
      </c>
      <c r="AK905" s="7" t="e">
        <v>#N/A</v>
      </c>
      <c r="AL905" s="7">
        <v>198.33433290615287</v>
      </c>
      <c r="AN905" s="7" t="e">
        <f t="shared" si="474"/>
        <v>#N/A</v>
      </c>
      <c r="AO905" s="7" t="e">
        <f t="shared" si="475"/>
        <v>#N/A</v>
      </c>
      <c r="AP905" s="10" t="e">
        <v>#N/A</v>
      </c>
      <c r="AQ905" s="10" t="e">
        <v>#N/A</v>
      </c>
    </row>
    <row r="906" spans="1:43" s="10" customFormat="1" outlineLevel="1">
      <c r="A906" s="95">
        <v>-108</v>
      </c>
      <c r="B906" s="8">
        <f t="shared" si="443"/>
        <v>9029608.9123945255</v>
      </c>
      <c r="C906" s="9">
        <f t="shared" si="444"/>
        <v>72049.886294192795</v>
      </c>
      <c r="D906" s="9">
        <f t="shared" si="445"/>
        <v>199.04075219361604</v>
      </c>
      <c r="E906" s="9">
        <f t="shared" si="446"/>
        <v>198.3549935187049</v>
      </c>
      <c r="F906" s="6">
        <f t="shared" si="447"/>
        <v>0</v>
      </c>
      <c r="G906" s="7">
        <f t="shared" si="448"/>
        <v>0</v>
      </c>
      <c r="H906" s="7">
        <f t="shared" si="449"/>
        <v>0</v>
      </c>
      <c r="I906" s="7">
        <f t="shared" si="450"/>
        <v>1</v>
      </c>
      <c r="J906" s="7">
        <f t="shared" si="451"/>
        <v>1</v>
      </c>
      <c r="K906" s="7">
        <f t="shared" si="452"/>
        <v>1</v>
      </c>
      <c r="L906" s="7">
        <f t="shared" si="453"/>
        <v>1</v>
      </c>
      <c r="M906" s="7">
        <f t="shared" si="454"/>
        <v>1</v>
      </c>
      <c r="N906" s="7">
        <f t="shared" si="455"/>
        <v>0</v>
      </c>
      <c r="O906" s="7">
        <f t="shared" si="456"/>
        <v>0</v>
      </c>
      <c r="P906" s="7">
        <f t="shared" si="457"/>
        <v>0</v>
      </c>
      <c r="Q906" s="7" t="e">
        <f t="shared" si="458"/>
        <v>#N/A</v>
      </c>
      <c r="R906" s="7">
        <f t="shared" si="459"/>
        <v>-108</v>
      </c>
      <c r="S906" s="7" t="e">
        <f t="shared" si="468"/>
        <v>#N/A</v>
      </c>
      <c r="T906" s="7">
        <f t="shared" si="469"/>
        <v>198.3549935187049</v>
      </c>
      <c r="U906" s="7" t="e">
        <f t="shared" si="460"/>
        <v>#N/A</v>
      </c>
      <c r="V906" s="7" t="e">
        <f t="shared" si="476"/>
        <v>#N/A</v>
      </c>
      <c r="W906" s="7" t="e">
        <f t="shared" si="477"/>
        <v>#N/A</v>
      </c>
      <c r="X906" s="7" t="e">
        <f t="shared" si="461"/>
        <v>#N/A</v>
      </c>
      <c r="Y906" s="7" t="e">
        <f t="shared" si="462"/>
        <v>#N/A</v>
      </c>
      <c r="Z906" s="7" t="e">
        <f t="shared" si="463"/>
        <v>#N/A</v>
      </c>
      <c r="AA906" s="7" t="e">
        <f t="shared" si="464"/>
        <v>#N/A</v>
      </c>
      <c r="AB906" s="7">
        <f t="shared" si="465"/>
        <v>396.7099870374098</v>
      </c>
      <c r="AC906" s="7">
        <f t="shared" si="466"/>
        <v>1.0002134076840929</v>
      </c>
      <c r="AD906" s="7" t="e">
        <f t="shared" si="467"/>
        <v>#N/A</v>
      </c>
      <c r="AE906" s="7"/>
      <c r="AG906" s="7" t="e">
        <f t="shared" si="470"/>
        <v>#N/A</v>
      </c>
      <c r="AH906" s="7">
        <f t="shared" si="471"/>
        <v>198.3549935187049</v>
      </c>
      <c r="AI906" s="7" t="e">
        <f t="shared" si="472"/>
        <v>#N/A</v>
      </c>
      <c r="AJ906" s="7">
        <f t="shared" si="473"/>
        <v>198.3549935187049</v>
      </c>
      <c r="AK906" s="7" t="e">
        <v>#N/A</v>
      </c>
      <c r="AL906" s="7">
        <v>198.3549935187049</v>
      </c>
      <c r="AN906" s="7" t="e">
        <f t="shared" si="474"/>
        <v>#N/A</v>
      </c>
      <c r="AO906" s="7" t="e">
        <f t="shared" si="475"/>
        <v>#N/A</v>
      </c>
      <c r="AP906" s="10" t="e">
        <v>#N/A</v>
      </c>
      <c r="AQ906" s="10" t="e">
        <v>#N/A</v>
      </c>
    </row>
    <row r="907" spans="1:43" s="10" customFormat="1" outlineLevel="1">
      <c r="A907" s="95">
        <v>-107</v>
      </c>
      <c r="B907" s="8">
        <f t="shared" si="443"/>
        <v>9085797.7715828419</v>
      </c>
      <c r="C907" s="9">
        <f t="shared" si="444"/>
        <v>72526.371359658035</v>
      </c>
      <c r="D907" s="9">
        <f t="shared" si="445"/>
        <v>199.10230468718183</v>
      </c>
      <c r="E907" s="9">
        <f t="shared" si="446"/>
        <v>198.37559506953545</v>
      </c>
      <c r="F907" s="6">
        <f t="shared" si="447"/>
        <v>0</v>
      </c>
      <c r="G907" s="7">
        <f t="shared" si="448"/>
        <v>0</v>
      </c>
      <c r="H907" s="7">
        <f t="shared" si="449"/>
        <v>0</v>
      </c>
      <c r="I907" s="7">
        <f t="shared" si="450"/>
        <v>1</v>
      </c>
      <c r="J907" s="7">
        <f t="shared" si="451"/>
        <v>1</v>
      </c>
      <c r="K907" s="7">
        <f t="shared" si="452"/>
        <v>1</v>
      </c>
      <c r="L907" s="7">
        <f t="shared" si="453"/>
        <v>1</v>
      </c>
      <c r="M907" s="7">
        <f t="shared" si="454"/>
        <v>1</v>
      </c>
      <c r="N907" s="7">
        <f t="shared" si="455"/>
        <v>0</v>
      </c>
      <c r="O907" s="7">
        <f t="shared" si="456"/>
        <v>0</v>
      </c>
      <c r="P907" s="7">
        <f t="shared" si="457"/>
        <v>0</v>
      </c>
      <c r="Q907" s="7" t="e">
        <f t="shared" si="458"/>
        <v>#N/A</v>
      </c>
      <c r="R907" s="7">
        <f t="shared" si="459"/>
        <v>-107</v>
      </c>
      <c r="S907" s="7" t="e">
        <f t="shared" si="468"/>
        <v>#N/A</v>
      </c>
      <c r="T907" s="7">
        <f t="shared" si="469"/>
        <v>198.37559506953545</v>
      </c>
      <c r="U907" s="7" t="e">
        <f t="shared" si="460"/>
        <v>#N/A</v>
      </c>
      <c r="V907" s="7" t="e">
        <f t="shared" si="476"/>
        <v>#N/A</v>
      </c>
      <c r="W907" s="7" t="e">
        <f t="shared" si="477"/>
        <v>#N/A</v>
      </c>
      <c r="X907" s="7" t="e">
        <f t="shared" si="461"/>
        <v>#N/A</v>
      </c>
      <c r="Y907" s="7" t="e">
        <f t="shared" si="462"/>
        <v>#N/A</v>
      </c>
      <c r="Z907" s="7" t="e">
        <f t="shared" si="463"/>
        <v>#N/A</v>
      </c>
      <c r="AA907" s="7" t="e">
        <f t="shared" si="464"/>
        <v>#N/A</v>
      </c>
      <c r="AB907" s="7">
        <f t="shared" si="465"/>
        <v>396.7511901390709</v>
      </c>
      <c r="AC907" s="7">
        <f t="shared" si="466"/>
        <v>1.0002121894361333</v>
      </c>
      <c r="AD907" s="7" t="e">
        <f t="shared" si="467"/>
        <v>#N/A</v>
      </c>
      <c r="AE907" s="7"/>
      <c r="AG907" s="7" t="e">
        <f t="shared" si="470"/>
        <v>#N/A</v>
      </c>
      <c r="AH907" s="7">
        <f t="shared" si="471"/>
        <v>198.37559506953545</v>
      </c>
      <c r="AI907" s="7" t="e">
        <f t="shared" si="472"/>
        <v>#N/A</v>
      </c>
      <c r="AJ907" s="7">
        <f t="shared" si="473"/>
        <v>198.37559506953545</v>
      </c>
      <c r="AK907" s="7" t="e">
        <v>#N/A</v>
      </c>
      <c r="AL907" s="7">
        <v>198.37559506953545</v>
      </c>
      <c r="AN907" s="7" t="e">
        <f t="shared" si="474"/>
        <v>#N/A</v>
      </c>
      <c r="AO907" s="7" t="e">
        <f t="shared" si="475"/>
        <v>#N/A</v>
      </c>
      <c r="AP907" s="10" t="e">
        <v>#N/A</v>
      </c>
      <c r="AQ907" s="10" t="e">
        <v>#N/A</v>
      </c>
    </row>
    <row r="908" spans="1:43" s="10" customFormat="1" outlineLevel="1">
      <c r="A908" s="95">
        <v>-106</v>
      </c>
      <c r="B908" s="8">
        <f t="shared" si="443"/>
        <v>9142217.1201248169</v>
      </c>
      <c r="C908" s="9">
        <f t="shared" si="444"/>
        <v>73004.974216746734</v>
      </c>
      <c r="D908" s="9">
        <f t="shared" si="445"/>
        <v>199.16391620256587</v>
      </c>
      <c r="E908" s="9">
        <f t="shared" si="446"/>
        <v>198.3961654995795</v>
      </c>
      <c r="F908" s="6">
        <f t="shared" si="447"/>
        <v>0</v>
      </c>
      <c r="G908" s="7">
        <f t="shared" si="448"/>
        <v>0</v>
      </c>
      <c r="H908" s="7">
        <f t="shared" si="449"/>
        <v>0</v>
      </c>
      <c r="I908" s="7">
        <f t="shared" si="450"/>
        <v>1</v>
      </c>
      <c r="J908" s="7">
        <f t="shared" si="451"/>
        <v>1</v>
      </c>
      <c r="K908" s="7">
        <f t="shared" si="452"/>
        <v>1</v>
      </c>
      <c r="L908" s="7">
        <f t="shared" si="453"/>
        <v>1</v>
      </c>
      <c r="M908" s="7">
        <f t="shared" si="454"/>
        <v>1</v>
      </c>
      <c r="N908" s="7">
        <f t="shared" si="455"/>
        <v>0</v>
      </c>
      <c r="O908" s="7">
        <f t="shared" si="456"/>
        <v>0</v>
      </c>
      <c r="P908" s="7">
        <f t="shared" si="457"/>
        <v>0</v>
      </c>
      <c r="Q908" s="7" t="e">
        <f t="shared" si="458"/>
        <v>#N/A</v>
      </c>
      <c r="R908" s="7">
        <f t="shared" si="459"/>
        <v>-106</v>
      </c>
      <c r="S908" s="7" t="e">
        <f t="shared" si="468"/>
        <v>#N/A</v>
      </c>
      <c r="T908" s="7">
        <f t="shared" si="469"/>
        <v>198.3961654995795</v>
      </c>
      <c r="U908" s="7" t="e">
        <f t="shared" si="460"/>
        <v>#N/A</v>
      </c>
      <c r="V908" s="7" t="e">
        <f t="shared" si="476"/>
        <v>#N/A</v>
      </c>
      <c r="W908" s="7" t="e">
        <f t="shared" si="477"/>
        <v>#N/A</v>
      </c>
      <c r="X908" s="7" t="e">
        <f t="shared" si="461"/>
        <v>#N/A</v>
      </c>
      <c r="Y908" s="7" t="e">
        <f t="shared" si="462"/>
        <v>#N/A</v>
      </c>
      <c r="Z908" s="7" t="e">
        <f t="shared" si="463"/>
        <v>#N/A</v>
      </c>
      <c r="AA908" s="7" t="e">
        <f t="shared" si="464"/>
        <v>#N/A</v>
      </c>
      <c r="AB908" s="7">
        <f t="shared" si="465"/>
        <v>396.79233099915899</v>
      </c>
      <c r="AC908" s="7">
        <f t="shared" si="466"/>
        <v>1.0002115489196257</v>
      </c>
      <c r="AD908" s="7" t="e">
        <f t="shared" si="467"/>
        <v>#N/A</v>
      </c>
      <c r="AE908" s="7"/>
      <c r="AG908" s="7" t="e">
        <f t="shared" si="470"/>
        <v>#N/A</v>
      </c>
      <c r="AH908" s="7">
        <f t="shared" si="471"/>
        <v>198.3961654995795</v>
      </c>
      <c r="AI908" s="7" t="e">
        <f t="shared" si="472"/>
        <v>#N/A</v>
      </c>
      <c r="AJ908" s="7">
        <f t="shared" si="473"/>
        <v>198.3961654995795</v>
      </c>
      <c r="AK908" s="7" t="e">
        <v>#N/A</v>
      </c>
      <c r="AL908" s="7">
        <v>198.3961654995795</v>
      </c>
      <c r="AN908" s="7" t="e">
        <f t="shared" si="474"/>
        <v>#N/A</v>
      </c>
      <c r="AO908" s="7" t="e">
        <f t="shared" si="475"/>
        <v>#N/A</v>
      </c>
      <c r="AP908" s="10" t="e">
        <v>#N/A</v>
      </c>
      <c r="AQ908" s="10" t="e">
        <v>#N/A</v>
      </c>
    </row>
    <row r="909" spans="1:43" s="10" customFormat="1" outlineLevel="1">
      <c r="A909" s="95">
        <v>-105</v>
      </c>
      <c r="B909" s="8">
        <f t="shared" si="443"/>
        <v>9198869.5768006984</v>
      </c>
      <c r="C909" s="9">
        <f t="shared" si="444"/>
        <v>73485.667655428057</v>
      </c>
      <c r="D909" s="9">
        <f t="shared" si="445"/>
        <v>199.2255859171612</v>
      </c>
      <c r="E909" s="9">
        <f t="shared" si="446"/>
        <v>198.41667171461589</v>
      </c>
      <c r="F909" s="6">
        <f t="shared" si="447"/>
        <v>0</v>
      </c>
      <c r="G909" s="7">
        <f t="shared" si="448"/>
        <v>0</v>
      </c>
      <c r="H909" s="7">
        <f t="shared" si="449"/>
        <v>0</v>
      </c>
      <c r="I909" s="7">
        <f t="shared" si="450"/>
        <v>1</v>
      </c>
      <c r="J909" s="7">
        <f t="shared" si="451"/>
        <v>1</v>
      </c>
      <c r="K909" s="7">
        <f t="shared" si="452"/>
        <v>1</v>
      </c>
      <c r="L909" s="7">
        <f t="shared" si="453"/>
        <v>1</v>
      </c>
      <c r="M909" s="7">
        <f t="shared" si="454"/>
        <v>1</v>
      </c>
      <c r="N909" s="7">
        <f t="shared" si="455"/>
        <v>0</v>
      </c>
      <c r="O909" s="7">
        <f t="shared" si="456"/>
        <v>0</v>
      </c>
      <c r="P909" s="7">
        <f t="shared" si="457"/>
        <v>0</v>
      </c>
      <c r="Q909" s="7" t="e">
        <f t="shared" si="458"/>
        <v>#N/A</v>
      </c>
      <c r="R909" s="7">
        <f t="shared" si="459"/>
        <v>-105</v>
      </c>
      <c r="S909" s="7" t="e">
        <f t="shared" si="468"/>
        <v>#N/A</v>
      </c>
      <c r="T909" s="7">
        <f t="shared" si="469"/>
        <v>198.41667171461589</v>
      </c>
      <c r="U909" s="7" t="e">
        <f t="shared" si="460"/>
        <v>#N/A</v>
      </c>
      <c r="V909" s="7" t="e">
        <f t="shared" si="476"/>
        <v>#N/A</v>
      </c>
      <c r="W909" s="7" t="e">
        <f t="shared" si="477"/>
        <v>#N/A</v>
      </c>
      <c r="X909" s="7" t="e">
        <f t="shared" si="461"/>
        <v>#N/A</v>
      </c>
      <c r="Y909" s="7" t="e">
        <f t="shared" si="462"/>
        <v>#N/A</v>
      </c>
      <c r="Z909" s="7" t="e">
        <f t="shared" si="463"/>
        <v>#N/A</v>
      </c>
      <c r="AA909" s="7" t="e">
        <f t="shared" si="464"/>
        <v>#N/A</v>
      </c>
      <c r="AB909" s="7">
        <f t="shared" si="465"/>
        <v>396.83334342923177</v>
      </c>
      <c r="AC909" s="7">
        <f t="shared" si="466"/>
        <v>1.0002102303291638</v>
      </c>
      <c r="AD909" s="7" t="e">
        <f t="shared" si="467"/>
        <v>#N/A</v>
      </c>
      <c r="AE909" s="7"/>
      <c r="AG909" s="7" t="e">
        <f t="shared" si="470"/>
        <v>#N/A</v>
      </c>
      <c r="AH909" s="7">
        <f t="shared" si="471"/>
        <v>198.41667171461589</v>
      </c>
      <c r="AI909" s="7" t="e">
        <f t="shared" si="472"/>
        <v>#N/A</v>
      </c>
      <c r="AJ909" s="7">
        <f t="shared" si="473"/>
        <v>198.41667171461589</v>
      </c>
      <c r="AK909" s="7" t="e">
        <v>#N/A</v>
      </c>
      <c r="AL909" s="7">
        <v>198.41667171461589</v>
      </c>
      <c r="AN909" s="7" t="e">
        <f t="shared" si="474"/>
        <v>#N/A</v>
      </c>
      <c r="AO909" s="7" t="e">
        <f t="shared" si="475"/>
        <v>#N/A</v>
      </c>
      <c r="AP909" s="10" t="e">
        <v>#N/A</v>
      </c>
      <c r="AQ909" s="10" t="e">
        <v>#N/A</v>
      </c>
    </row>
    <row r="910" spans="1:43" s="10" customFormat="1" outlineLevel="1">
      <c r="A910" s="95">
        <v>-104</v>
      </c>
      <c r="B910" s="8">
        <f t="shared" si="443"/>
        <v>9255757.7964493744</v>
      </c>
      <c r="C910" s="9">
        <f t="shared" si="444"/>
        <v>73968.472189041189</v>
      </c>
      <c r="D910" s="9">
        <f t="shared" si="445"/>
        <v>199.28732098958486</v>
      </c>
      <c r="E910" s="9">
        <f t="shared" si="446"/>
        <v>198.43714165557967</v>
      </c>
      <c r="F910" s="6">
        <f t="shared" si="447"/>
        <v>0</v>
      </c>
      <c r="G910" s="7">
        <f t="shared" si="448"/>
        <v>0</v>
      </c>
      <c r="H910" s="7">
        <f t="shared" si="449"/>
        <v>0</v>
      </c>
      <c r="I910" s="7">
        <f t="shared" si="450"/>
        <v>1</v>
      </c>
      <c r="J910" s="7">
        <f t="shared" si="451"/>
        <v>1</v>
      </c>
      <c r="K910" s="7">
        <f t="shared" si="452"/>
        <v>1</v>
      </c>
      <c r="L910" s="7">
        <f t="shared" si="453"/>
        <v>1</v>
      </c>
      <c r="M910" s="7">
        <f t="shared" si="454"/>
        <v>1</v>
      </c>
      <c r="N910" s="7">
        <f t="shared" si="455"/>
        <v>0</v>
      </c>
      <c r="O910" s="7">
        <f t="shared" si="456"/>
        <v>0</v>
      </c>
      <c r="P910" s="7">
        <f t="shared" si="457"/>
        <v>0</v>
      </c>
      <c r="Q910" s="7" t="e">
        <f t="shared" si="458"/>
        <v>#N/A</v>
      </c>
      <c r="R910" s="7">
        <f t="shared" si="459"/>
        <v>-104</v>
      </c>
      <c r="S910" s="7" t="e">
        <f t="shared" si="468"/>
        <v>#N/A</v>
      </c>
      <c r="T910" s="7">
        <f t="shared" si="469"/>
        <v>198.43714165557967</v>
      </c>
      <c r="U910" s="7" t="e">
        <f t="shared" si="460"/>
        <v>#N/A</v>
      </c>
      <c r="V910" s="7" t="e">
        <f t="shared" si="476"/>
        <v>#N/A</v>
      </c>
      <c r="W910" s="7" t="e">
        <f t="shared" si="477"/>
        <v>#N/A</v>
      </c>
      <c r="X910" s="7" t="e">
        <f t="shared" si="461"/>
        <v>#N/A</v>
      </c>
      <c r="Y910" s="7" t="e">
        <f t="shared" si="462"/>
        <v>#N/A</v>
      </c>
      <c r="Z910" s="7" t="e">
        <f t="shared" si="463"/>
        <v>#N/A</v>
      </c>
      <c r="AA910" s="7" t="e">
        <f t="shared" si="464"/>
        <v>#N/A</v>
      </c>
      <c r="AB910" s="7">
        <f t="shared" si="465"/>
        <v>396.87428331115933</v>
      </c>
      <c r="AC910" s="7">
        <f t="shared" si="466"/>
        <v>1.0002094872990661</v>
      </c>
      <c r="AD910" s="7" t="e">
        <f t="shared" si="467"/>
        <v>#N/A</v>
      </c>
      <c r="AE910" s="7"/>
      <c r="AG910" s="7" t="e">
        <f t="shared" si="470"/>
        <v>#N/A</v>
      </c>
      <c r="AH910" s="7">
        <f t="shared" si="471"/>
        <v>198.43714165557967</v>
      </c>
      <c r="AI910" s="7" t="e">
        <f t="shared" si="472"/>
        <v>#N/A</v>
      </c>
      <c r="AJ910" s="7">
        <f t="shared" si="473"/>
        <v>198.43714165557967</v>
      </c>
      <c r="AK910" s="7" t="e">
        <v>#N/A</v>
      </c>
      <c r="AL910" s="7">
        <v>198.43714165557967</v>
      </c>
      <c r="AN910" s="7" t="e">
        <f t="shared" si="474"/>
        <v>#N/A</v>
      </c>
      <c r="AO910" s="7" t="e">
        <f t="shared" si="475"/>
        <v>#N/A</v>
      </c>
      <c r="AP910" s="10" t="e">
        <v>#N/A</v>
      </c>
      <c r="AQ910" s="10" t="e">
        <v>#N/A</v>
      </c>
    </row>
    <row r="911" spans="1:43" s="10" customFormat="1" outlineLevel="1">
      <c r="A911" s="95">
        <v>-103</v>
      </c>
      <c r="B911" s="8">
        <f t="shared" si="443"/>
        <v>9312877.9202153962</v>
      </c>
      <c r="C911" s="9">
        <f t="shared" si="444"/>
        <v>74453.392447162478</v>
      </c>
      <c r="D911" s="9">
        <f t="shared" si="445"/>
        <v>199.34912059775093</v>
      </c>
      <c r="E911" s="9">
        <f t="shared" si="446"/>
        <v>198.45754222824959</v>
      </c>
      <c r="F911" s="6">
        <f t="shared" si="447"/>
        <v>0</v>
      </c>
      <c r="G911" s="7">
        <f t="shared" si="448"/>
        <v>0</v>
      </c>
      <c r="H911" s="7">
        <f t="shared" si="449"/>
        <v>0</v>
      </c>
      <c r="I911" s="7">
        <f t="shared" si="450"/>
        <v>1</v>
      </c>
      <c r="J911" s="7">
        <f t="shared" si="451"/>
        <v>1</v>
      </c>
      <c r="K911" s="7">
        <f t="shared" si="452"/>
        <v>1</v>
      </c>
      <c r="L911" s="7">
        <f t="shared" si="453"/>
        <v>1</v>
      </c>
      <c r="M911" s="7">
        <f t="shared" si="454"/>
        <v>1</v>
      </c>
      <c r="N911" s="7">
        <f t="shared" si="455"/>
        <v>0</v>
      </c>
      <c r="O911" s="7">
        <f t="shared" si="456"/>
        <v>0</v>
      </c>
      <c r="P911" s="7">
        <f t="shared" si="457"/>
        <v>0</v>
      </c>
      <c r="Q911" s="7" t="e">
        <f t="shared" si="458"/>
        <v>#N/A</v>
      </c>
      <c r="R911" s="7">
        <f t="shared" si="459"/>
        <v>-103</v>
      </c>
      <c r="S911" s="7" t="e">
        <f t="shared" si="468"/>
        <v>#N/A</v>
      </c>
      <c r="T911" s="7">
        <f t="shared" si="469"/>
        <v>198.45754222824959</v>
      </c>
      <c r="U911" s="7" t="e">
        <f t="shared" si="460"/>
        <v>#N/A</v>
      </c>
      <c r="V911" s="7" t="e">
        <f t="shared" si="476"/>
        <v>#N/A</v>
      </c>
      <c r="W911" s="7" t="e">
        <f t="shared" si="477"/>
        <v>#N/A</v>
      </c>
      <c r="X911" s="7" t="e">
        <f t="shared" si="461"/>
        <v>#N/A</v>
      </c>
      <c r="Y911" s="7" t="e">
        <f t="shared" si="462"/>
        <v>#N/A</v>
      </c>
      <c r="Z911" s="7" t="e">
        <f t="shared" si="463"/>
        <v>#N/A</v>
      </c>
      <c r="AA911" s="7" t="e">
        <f t="shared" si="464"/>
        <v>#N/A</v>
      </c>
      <c r="AB911" s="7">
        <f t="shared" si="465"/>
        <v>396.91508445649919</v>
      </c>
      <c r="AC911" s="7">
        <f t="shared" si="466"/>
        <v>1.0002080700360605</v>
      </c>
      <c r="AD911" s="7" t="e">
        <f t="shared" si="467"/>
        <v>#N/A</v>
      </c>
      <c r="AE911" s="7"/>
      <c r="AG911" s="7" t="e">
        <f t="shared" si="470"/>
        <v>#N/A</v>
      </c>
      <c r="AH911" s="7">
        <f t="shared" si="471"/>
        <v>198.45754222824959</v>
      </c>
      <c r="AI911" s="7" t="e">
        <f t="shared" si="472"/>
        <v>#N/A</v>
      </c>
      <c r="AJ911" s="7">
        <f t="shared" si="473"/>
        <v>198.45754222824959</v>
      </c>
      <c r="AK911" s="7" t="e">
        <v>#N/A</v>
      </c>
      <c r="AL911" s="7">
        <v>198.45754222824959</v>
      </c>
      <c r="AN911" s="7" t="e">
        <f t="shared" si="474"/>
        <v>#N/A</v>
      </c>
      <c r="AO911" s="7" t="e">
        <f t="shared" si="475"/>
        <v>#N/A</v>
      </c>
      <c r="AP911" s="10" t="e">
        <v>#N/A</v>
      </c>
      <c r="AQ911" s="10" t="e">
        <v>#N/A</v>
      </c>
    </row>
    <row r="912" spans="1:43" s="10" customFormat="1" outlineLevel="1">
      <c r="A912" s="95">
        <v>-102</v>
      </c>
      <c r="B912" s="8">
        <f t="shared" si="443"/>
        <v>9370234.785635611</v>
      </c>
      <c r="C912" s="9">
        <f t="shared" si="444"/>
        <v>74940.433059368283</v>
      </c>
      <c r="D912" s="9">
        <f t="shared" si="445"/>
        <v>199.41099085865471</v>
      </c>
      <c r="E912" s="9">
        <f t="shared" si="446"/>
        <v>198.47790137356068</v>
      </c>
      <c r="F912" s="6">
        <f t="shared" si="447"/>
        <v>0</v>
      </c>
      <c r="G912" s="7">
        <f t="shared" si="448"/>
        <v>0</v>
      </c>
      <c r="H912" s="7">
        <f t="shared" si="449"/>
        <v>0</v>
      </c>
      <c r="I912" s="7">
        <f t="shared" si="450"/>
        <v>1</v>
      </c>
      <c r="J912" s="7">
        <f t="shared" si="451"/>
        <v>1</v>
      </c>
      <c r="K912" s="7">
        <f t="shared" si="452"/>
        <v>1</v>
      </c>
      <c r="L912" s="7">
        <f t="shared" si="453"/>
        <v>1</v>
      </c>
      <c r="M912" s="7">
        <f t="shared" si="454"/>
        <v>1</v>
      </c>
      <c r="N912" s="7">
        <f t="shared" si="455"/>
        <v>0</v>
      </c>
      <c r="O912" s="7">
        <f t="shared" si="456"/>
        <v>0</v>
      </c>
      <c r="P912" s="7">
        <f t="shared" si="457"/>
        <v>0</v>
      </c>
      <c r="Q912" s="7" t="e">
        <f t="shared" si="458"/>
        <v>#N/A</v>
      </c>
      <c r="R912" s="7">
        <f t="shared" si="459"/>
        <v>-102</v>
      </c>
      <c r="S912" s="7" t="e">
        <f t="shared" si="468"/>
        <v>#N/A</v>
      </c>
      <c r="T912" s="7">
        <f t="shared" si="469"/>
        <v>198.47790137356068</v>
      </c>
      <c r="U912" s="7" t="e">
        <f t="shared" si="460"/>
        <v>#N/A</v>
      </c>
      <c r="V912" s="7" t="e">
        <f t="shared" si="476"/>
        <v>#N/A</v>
      </c>
      <c r="W912" s="7" t="e">
        <f t="shared" si="477"/>
        <v>#N/A</v>
      </c>
      <c r="X912" s="7" t="e">
        <f t="shared" si="461"/>
        <v>#N/A</v>
      </c>
      <c r="Y912" s="7" t="e">
        <f t="shared" si="462"/>
        <v>#N/A</v>
      </c>
      <c r="Z912" s="7" t="e">
        <f t="shared" si="463"/>
        <v>#N/A</v>
      </c>
      <c r="AA912" s="7" t="e">
        <f t="shared" si="464"/>
        <v>#N/A</v>
      </c>
      <c r="AB912" s="7">
        <f t="shared" si="465"/>
        <v>396.95580274712137</v>
      </c>
      <c r="AC912" s="7">
        <f t="shared" si="466"/>
        <v>1.0002072259276065</v>
      </c>
      <c r="AD912" s="7" t="e">
        <f t="shared" si="467"/>
        <v>#N/A</v>
      </c>
      <c r="AE912" s="7"/>
      <c r="AG912" s="7" t="e">
        <f t="shared" si="470"/>
        <v>#N/A</v>
      </c>
      <c r="AH912" s="7">
        <f t="shared" si="471"/>
        <v>198.47790137356068</v>
      </c>
      <c r="AI912" s="7" t="e">
        <f t="shared" si="472"/>
        <v>#N/A</v>
      </c>
      <c r="AJ912" s="7">
        <f t="shared" si="473"/>
        <v>198.47790137356068</v>
      </c>
      <c r="AK912" s="7" t="e">
        <v>#N/A</v>
      </c>
      <c r="AL912" s="7">
        <v>198.47790137356068</v>
      </c>
      <c r="AN912" s="7" t="e">
        <f t="shared" si="474"/>
        <v>#N/A</v>
      </c>
      <c r="AO912" s="7" t="e">
        <f t="shared" si="475"/>
        <v>#N/A</v>
      </c>
      <c r="AP912" s="10" t="e">
        <v>#N/A</v>
      </c>
      <c r="AQ912" s="10" t="e">
        <v>#N/A</v>
      </c>
    </row>
    <row r="913" spans="1:43" s="10" customFormat="1" outlineLevel="1">
      <c r="A913" s="95">
        <v>-101</v>
      </c>
      <c r="B913" s="8">
        <f t="shared" si="443"/>
        <v>9427824.4990770817</v>
      </c>
      <c r="C913" s="9">
        <f t="shared" si="444"/>
        <v>75429.598655235022</v>
      </c>
      <c r="D913" s="9">
        <f t="shared" si="445"/>
        <v>199.47293407400662</v>
      </c>
      <c r="E913" s="9">
        <f t="shared" si="446"/>
        <v>198.4982012560809</v>
      </c>
      <c r="F913" s="6">
        <f t="shared" si="447"/>
        <v>0</v>
      </c>
      <c r="G913" s="7">
        <f t="shared" si="448"/>
        <v>0</v>
      </c>
      <c r="H913" s="7">
        <f t="shared" si="449"/>
        <v>0</v>
      </c>
      <c r="I913" s="7">
        <f t="shared" si="450"/>
        <v>1</v>
      </c>
      <c r="J913" s="7">
        <f t="shared" si="451"/>
        <v>1</v>
      </c>
      <c r="K913" s="7">
        <f t="shared" si="452"/>
        <v>1</v>
      </c>
      <c r="L913" s="7">
        <f t="shared" si="453"/>
        <v>1</v>
      </c>
      <c r="M913" s="7">
        <f t="shared" si="454"/>
        <v>1</v>
      </c>
      <c r="N913" s="7">
        <f t="shared" si="455"/>
        <v>0</v>
      </c>
      <c r="O913" s="7">
        <f t="shared" si="456"/>
        <v>0</v>
      </c>
      <c r="P913" s="7">
        <f t="shared" si="457"/>
        <v>0</v>
      </c>
      <c r="Q913" s="7" t="e">
        <f t="shared" si="458"/>
        <v>#N/A</v>
      </c>
      <c r="R913" s="7">
        <f t="shared" si="459"/>
        <v>-101</v>
      </c>
      <c r="S913" s="7" t="e">
        <f t="shared" si="468"/>
        <v>#N/A</v>
      </c>
      <c r="T913" s="7">
        <f t="shared" si="469"/>
        <v>198.4982012560809</v>
      </c>
      <c r="U913" s="7" t="e">
        <f t="shared" si="460"/>
        <v>#N/A</v>
      </c>
      <c r="V913" s="7" t="e">
        <f t="shared" si="476"/>
        <v>#N/A</v>
      </c>
      <c r="W913" s="7" t="e">
        <f t="shared" si="477"/>
        <v>#N/A</v>
      </c>
      <c r="X913" s="7" t="e">
        <f t="shared" si="461"/>
        <v>#N/A</v>
      </c>
      <c r="Y913" s="7" t="e">
        <f t="shared" si="462"/>
        <v>#N/A</v>
      </c>
      <c r="Z913" s="7" t="e">
        <f t="shared" si="463"/>
        <v>#N/A</v>
      </c>
      <c r="AA913" s="7" t="e">
        <f t="shared" si="464"/>
        <v>#N/A</v>
      </c>
      <c r="AB913" s="7">
        <f t="shared" si="465"/>
        <v>396.99640251216181</v>
      </c>
      <c r="AC913" s="7">
        <f t="shared" si="466"/>
        <v>1.0002060213927602</v>
      </c>
      <c r="AD913" s="7" t="e">
        <f t="shared" si="467"/>
        <v>#N/A</v>
      </c>
      <c r="AE913" s="7"/>
      <c r="AG913" s="7" t="e">
        <f t="shared" si="470"/>
        <v>#N/A</v>
      </c>
      <c r="AH913" s="7">
        <f t="shared" si="471"/>
        <v>198.4982012560809</v>
      </c>
      <c r="AI913" s="7" t="e">
        <f t="shared" si="472"/>
        <v>#N/A</v>
      </c>
      <c r="AJ913" s="7">
        <f t="shared" si="473"/>
        <v>198.4982012560809</v>
      </c>
      <c r="AK913" s="7" t="e">
        <v>#N/A</v>
      </c>
      <c r="AL913" s="7">
        <v>198.4982012560809</v>
      </c>
      <c r="AN913" s="7" t="e">
        <f t="shared" si="474"/>
        <v>#N/A</v>
      </c>
      <c r="AO913" s="7" t="e">
        <f t="shared" si="475"/>
        <v>#N/A</v>
      </c>
      <c r="AP913" s="10" t="e">
        <v>#N/A</v>
      </c>
      <c r="AQ913" s="10" t="e">
        <v>#N/A</v>
      </c>
    </row>
    <row r="914" spans="1:43" s="10" customFormat="1" outlineLevel="1">
      <c r="A914" s="95">
        <v>-100</v>
      </c>
      <c r="B914" s="8">
        <f t="shared" si="443"/>
        <v>9485649.7238290962</v>
      </c>
      <c r="C914" s="9">
        <f t="shared" si="444"/>
        <v>75920.893864339028</v>
      </c>
      <c r="D914" s="9">
        <f t="shared" si="445"/>
        <v>199.5349532372997</v>
      </c>
      <c r="E914" s="9">
        <f t="shared" si="446"/>
        <v>198.5184316697725</v>
      </c>
      <c r="F914" s="6">
        <f t="shared" si="447"/>
        <v>0</v>
      </c>
      <c r="G914" s="7">
        <f t="shared" si="448"/>
        <v>0</v>
      </c>
      <c r="H914" s="7">
        <f t="shared" si="449"/>
        <v>0</v>
      </c>
      <c r="I914" s="7">
        <f t="shared" si="450"/>
        <v>1</v>
      </c>
      <c r="J914" s="7">
        <f t="shared" si="451"/>
        <v>1</v>
      </c>
      <c r="K914" s="7">
        <f t="shared" si="452"/>
        <v>1</v>
      </c>
      <c r="L914" s="7">
        <f t="shared" si="453"/>
        <v>1</v>
      </c>
      <c r="M914" s="7">
        <f t="shared" si="454"/>
        <v>1</v>
      </c>
      <c r="N914" s="7">
        <f t="shared" si="455"/>
        <v>0</v>
      </c>
      <c r="O914" s="7">
        <f t="shared" si="456"/>
        <v>0</v>
      </c>
      <c r="P914" s="7">
        <f t="shared" si="457"/>
        <v>0</v>
      </c>
      <c r="Q914" s="7" t="e">
        <f t="shared" si="458"/>
        <v>#N/A</v>
      </c>
      <c r="R914" s="7">
        <f t="shared" si="459"/>
        <v>-100</v>
      </c>
      <c r="S914" s="7" t="e">
        <f t="shared" si="468"/>
        <v>#N/A</v>
      </c>
      <c r="T914" s="7">
        <f t="shared" si="469"/>
        <v>198.5184316697725</v>
      </c>
      <c r="U914" s="7" t="e">
        <f t="shared" si="460"/>
        <v>#N/A</v>
      </c>
      <c r="V914" s="7" t="e">
        <f t="shared" si="476"/>
        <v>#N/A</v>
      </c>
      <c r="W914" s="7" t="e">
        <f t="shared" si="477"/>
        <v>#N/A</v>
      </c>
      <c r="X914" s="7" t="e">
        <f t="shared" si="461"/>
        <v>#N/A</v>
      </c>
      <c r="Y914" s="7" t="e">
        <f t="shared" si="462"/>
        <v>#N/A</v>
      </c>
      <c r="Z914" s="7" t="e">
        <f t="shared" si="463"/>
        <v>#N/A</v>
      </c>
      <c r="AA914" s="7" t="e">
        <f t="shared" si="464"/>
        <v>#N/A</v>
      </c>
      <c r="AB914" s="7">
        <f t="shared" si="465"/>
        <v>397.03686333954499</v>
      </c>
      <c r="AC914" s="7">
        <f t="shared" si="466"/>
        <v>1.0002046138856455</v>
      </c>
      <c r="AD914" s="7" t="e">
        <f t="shared" si="467"/>
        <v>#N/A</v>
      </c>
      <c r="AE914" s="7"/>
      <c r="AG914" s="7" t="e">
        <f t="shared" si="470"/>
        <v>#N/A</v>
      </c>
      <c r="AH914" s="7">
        <f t="shared" si="471"/>
        <v>198.5184316697725</v>
      </c>
      <c r="AI914" s="7" t="e">
        <f t="shared" si="472"/>
        <v>#N/A</v>
      </c>
      <c r="AJ914" s="7">
        <f t="shared" si="473"/>
        <v>198.5184316697725</v>
      </c>
      <c r="AK914" s="7" t="e">
        <v>#N/A</v>
      </c>
      <c r="AL914" s="7">
        <v>198.5184316697725</v>
      </c>
      <c r="AN914" s="7" t="e">
        <f t="shared" si="474"/>
        <v>#N/A</v>
      </c>
      <c r="AO914" s="7" t="e">
        <f t="shared" si="475"/>
        <v>#N/A</v>
      </c>
      <c r="AP914" s="10" t="e">
        <v>#N/A</v>
      </c>
      <c r="AQ914" s="10" t="e">
        <v>#N/A</v>
      </c>
    </row>
    <row r="915" spans="1:43" s="10" customFormat="1" outlineLevel="1">
      <c r="A915" s="95">
        <v>-99</v>
      </c>
      <c r="B915" s="8">
        <f t="shared" si="443"/>
        <v>9543713.1591180097</v>
      </c>
      <c r="C915" s="9">
        <f t="shared" si="444"/>
        <v>76414.32331625669</v>
      </c>
      <c r="D915" s="9">
        <f t="shared" si="445"/>
        <v>199.5970516909841</v>
      </c>
      <c r="E915" s="9">
        <f t="shared" si="446"/>
        <v>198.53859003799246</v>
      </c>
      <c r="F915" s="6">
        <f t="shared" si="447"/>
        <v>0</v>
      </c>
      <c r="G915" s="7">
        <f t="shared" si="448"/>
        <v>0</v>
      </c>
      <c r="H915" s="7">
        <f t="shared" si="449"/>
        <v>0</v>
      </c>
      <c r="I915" s="7">
        <f t="shared" si="450"/>
        <v>1</v>
      </c>
      <c r="J915" s="7">
        <f t="shared" si="451"/>
        <v>1</v>
      </c>
      <c r="K915" s="7">
        <f t="shared" si="452"/>
        <v>1</v>
      </c>
      <c r="L915" s="7">
        <f t="shared" si="453"/>
        <v>1</v>
      </c>
      <c r="M915" s="7">
        <f t="shared" si="454"/>
        <v>1</v>
      </c>
      <c r="N915" s="7">
        <f t="shared" si="455"/>
        <v>0</v>
      </c>
      <c r="O915" s="7">
        <f t="shared" si="456"/>
        <v>0</v>
      </c>
      <c r="P915" s="7">
        <f t="shared" si="457"/>
        <v>0</v>
      </c>
      <c r="Q915" s="7" t="e">
        <f t="shared" si="458"/>
        <v>#N/A</v>
      </c>
      <c r="R915" s="7">
        <f t="shared" si="459"/>
        <v>-99</v>
      </c>
      <c r="S915" s="7" t="e">
        <f t="shared" si="468"/>
        <v>#N/A</v>
      </c>
      <c r="T915" s="7">
        <f t="shared" si="469"/>
        <v>198.53859003799246</v>
      </c>
      <c r="U915" s="7" t="e">
        <f t="shared" si="460"/>
        <v>#N/A</v>
      </c>
      <c r="V915" s="7" t="e">
        <f t="shared" si="476"/>
        <v>#N/A</v>
      </c>
      <c r="W915" s="7" t="e">
        <f t="shared" si="477"/>
        <v>#N/A</v>
      </c>
      <c r="X915" s="7" t="e">
        <f t="shared" si="461"/>
        <v>#N/A</v>
      </c>
      <c r="Y915" s="7" t="e">
        <f t="shared" si="462"/>
        <v>#N/A</v>
      </c>
      <c r="Z915" s="7" t="e">
        <f t="shared" si="463"/>
        <v>#N/A</v>
      </c>
      <c r="AA915" s="7" t="e">
        <f t="shared" si="464"/>
        <v>#N/A</v>
      </c>
      <c r="AB915" s="7">
        <f t="shared" si="465"/>
        <v>397.07718007598493</v>
      </c>
      <c r="AC915" s="7">
        <f t="shared" si="466"/>
        <v>1.0002031592678018</v>
      </c>
      <c r="AD915" s="7" t="e">
        <f t="shared" si="467"/>
        <v>#N/A</v>
      </c>
      <c r="AE915" s="7"/>
      <c r="AG915" s="7" t="e">
        <f t="shared" si="470"/>
        <v>#N/A</v>
      </c>
      <c r="AH915" s="7">
        <f t="shared" si="471"/>
        <v>198.53859003799246</v>
      </c>
      <c r="AI915" s="7" t="e">
        <f t="shared" si="472"/>
        <v>#N/A</v>
      </c>
      <c r="AJ915" s="7">
        <f t="shared" si="473"/>
        <v>198.53859003799246</v>
      </c>
      <c r="AK915" s="7" t="e">
        <v>#N/A</v>
      </c>
      <c r="AL915" s="7">
        <v>198.53859003799246</v>
      </c>
      <c r="AN915" s="7" t="e">
        <f t="shared" si="474"/>
        <v>#N/A</v>
      </c>
      <c r="AO915" s="7" t="e">
        <f t="shared" si="475"/>
        <v>#N/A</v>
      </c>
      <c r="AP915" s="10" t="e">
        <v>#N/A</v>
      </c>
      <c r="AQ915" s="10" t="e">
        <v>#N/A</v>
      </c>
    </row>
    <row r="916" spans="1:43" s="10" customFormat="1" outlineLevel="1">
      <c r="A916" s="95">
        <v>-98</v>
      </c>
      <c r="B916" s="8">
        <f t="shared" si="443"/>
        <v>9602010.8574051149</v>
      </c>
      <c r="C916" s="9">
        <f t="shared" si="444"/>
        <v>76909.891640564383</v>
      </c>
      <c r="D916" s="9">
        <f t="shared" si="445"/>
        <v>199.65923242920761</v>
      </c>
      <c r="E916" s="9">
        <f t="shared" si="446"/>
        <v>198.55869667228131</v>
      </c>
      <c r="F916" s="6">
        <f t="shared" si="447"/>
        <v>0</v>
      </c>
      <c r="G916" s="7">
        <f t="shared" si="448"/>
        <v>0</v>
      </c>
      <c r="H916" s="7">
        <f t="shared" si="449"/>
        <v>0</v>
      </c>
      <c r="I916" s="7">
        <f t="shared" si="450"/>
        <v>1</v>
      </c>
      <c r="J916" s="7">
        <f t="shared" si="451"/>
        <v>1</v>
      </c>
      <c r="K916" s="7">
        <f t="shared" si="452"/>
        <v>1</v>
      </c>
      <c r="L916" s="7">
        <f t="shared" si="453"/>
        <v>1</v>
      </c>
      <c r="M916" s="7">
        <f t="shared" si="454"/>
        <v>1</v>
      </c>
      <c r="N916" s="7">
        <f t="shared" si="455"/>
        <v>0</v>
      </c>
      <c r="O916" s="7">
        <f t="shared" si="456"/>
        <v>0</v>
      </c>
      <c r="P916" s="7">
        <f t="shared" si="457"/>
        <v>0</v>
      </c>
      <c r="Q916" s="7" t="e">
        <f t="shared" si="458"/>
        <v>#N/A</v>
      </c>
      <c r="R916" s="7">
        <f t="shared" si="459"/>
        <v>-98</v>
      </c>
      <c r="S916" s="7" t="e">
        <f t="shared" si="468"/>
        <v>#N/A</v>
      </c>
      <c r="T916" s="7">
        <f t="shared" si="469"/>
        <v>198.55869667228131</v>
      </c>
      <c r="U916" s="7" t="e">
        <f t="shared" si="460"/>
        <v>#N/A</v>
      </c>
      <c r="V916" s="7" t="e">
        <f t="shared" si="476"/>
        <v>#N/A</v>
      </c>
      <c r="W916" s="7" t="e">
        <f t="shared" si="477"/>
        <v>#N/A</v>
      </c>
      <c r="X916" s="7" t="e">
        <f t="shared" si="461"/>
        <v>#N/A</v>
      </c>
      <c r="Y916" s="7" t="e">
        <f t="shared" si="462"/>
        <v>#N/A</v>
      </c>
      <c r="Z916" s="7" t="e">
        <f t="shared" si="463"/>
        <v>#N/A</v>
      </c>
      <c r="AA916" s="7" t="e">
        <f t="shared" si="464"/>
        <v>#N/A</v>
      </c>
      <c r="AB916" s="7">
        <f t="shared" si="465"/>
        <v>397.11739334456263</v>
      </c>
      <c r="AC916" s="7">
        <f t="shared" si="466"/>
        <v>1.0002021179453808</v>
      </c>
      <c r="AD916" s="7" t="e">
        <f t="shared" si="467"/>
        <v>#N/A</v>
      </c>
      <c r="AE916" s="7"/>
      <c r="AG916" s="7" t="e">
        <f t="shared" si="470"/>
        <v>#N/A</v>
      </c>
      <c r="AH916" s="7">
        <f t="shared" si="471"/>
        <v>198.55869667228131</v>
      </c>
      <c r="AI916" s="7" t="e">
        <f t="shared" si="472"/>
        <v>#N/A</v>
      </c>
      <c r="AJ916" s="7">
        <f t="shared" si="473"/>
        <v>198.55869667228131</v>
      </c>
      <c r="AK916" s="7" t="e">
        <v>#N/A</v>
      </c>
      <c r="AL916" s="7">
        <v>198.55869667228131</v>
      </c>
      <c r="AN916" s="7" t="e">
        <f t="shared" si="474"/>
        <v>#N/A</v>
      </c>
      <c r="AO916" s="7" t="e">
        <f t="shared" si="475"/>
        <v>#N/A</v>
      </c>
      <c r="AP916" s="10" t="e">
        <v>#N/A</v>
      </c>
      <c r="AQ916" s="10" t="e">
        <v>#N/A</v>
      </c>
    </row>
    <row r="917" spans="1:43" s="10" customFormat="1" outlineLevel="1">
      <c r="A917" s="95">
        <v>-97</v>
      </c>
      <c r="B917" s="8">
        <f t="shared" si="443"/>
        <v>9660547.7455821559</v>
      </c>
      <c r="C917" s="9">
        <f t="shared" si="444"/>
        <v>77407.620080161767</v>
      </c>
      <c r="D917" s="9">
        <f t="shared" si="445"/>
        <v>199.72149775351676</v>
      </c>
      <c r="E917" s="9">
        <f t="shared" si="446"/>
        <v>198.57873373720682</v>
      </c>
      <c r="F917" s="6">
        <f t="shared" si="447"/>
        <v>0</v>
      </c>
      <c r="G917" s="7">
        <f t="shared" si="448"/>
        <v>0</v>
      </c>
      <c r="H917" s="7">
        <f t="shared" si="449"/>
        <v>0</v>
      </c>
      <c r="I917" s="7">
        <f t="shared" si="450"/>
        <v>1</v>
      </c>
      <c r="J917" s="7">
        <f t="shared" si="451"/>
        <v>1</v>
      </c>
      <c r="K917" s="7">
        <f t="shared" si="452"/>
        <v>1</v>
      </c>
      <c r="L917" s="7">
        <f t="shared" si="453"/>
        <v>1</v>
      </c>
      <c r="M917" s="7">
        <f t="shared" si="454"/>
        <v>1</v>
      </c>
      <c r="N917" s="7">
        <f t="shared" si="455"/>
        <v>0</v>
      </c>
      <c r="O917" s="7">
        <f t="shared" si="456"/>
        <v>0</v>
      </c>
      <c r="P917" s="7">
        <f t="shared" si="457"/>
        <v>0</v>
      </c>
      <c r="Q917" s="7" t="e">
        <f t="shared" si="458"/>
        <v>#N/A</v>
      </c>
      <c r="R917" s="7">
        <f t="shared" si="459"/>
        <v>-97</v>
      </c>
      <c r="S917" s="7" t="e">
        <f t="shared" si="468"/>
        <v>#N/A</v>
      </c>
      <c r="T917" s="7">
        <f t="shared" si="469"/>
        <v>198.57873373720682</v>
      </c>
      <c r="U917" s="7" t="e">
        <f t="shared" si="460"/>
        <v>#N/A</v>
      </c>
      <c r="V917" s="7" t="e">
        <f t="shared" si="476"/>
        <v>#N/A</v>
      </c>
      <c r="W917" s="7" t="e">
        <f t="shared" si="477"/>
        <v>#N/A</v>
      </c>
      <c r="X917" s="7" t="e">
        <f t="shared" si="461"/>
        <v>#N/A</v>
      </c>
      <c r="Y917" s="7" t="e">
        <f t="shared" si="462"/>
        <v>#N/A</v>
      </c>
      <c r="Z917" s="7" t="e">
        <f t="shared" si="463"/>
        <v>#N/A</v>
      </c>
      <c r="AA917" s="7" t="e">
        <f t="shared" si="464"/>
        <v>#N/A</v>
      </c>
      <c r="AB917" s="7">
        <f t="shared" si="465"/>
        <v>397.15746747441364</v>
      </c>
      <c r="AC917" s="7">
        <f t="shared" si="466"/>
        <v>1.0002007218407858</v>
      </c>
      <c r="AD917" s="7" t="e">
        <f t="shared" si="467"/>
        <v>#N/A</v>
      </c>
      <c r="AE917" s="7"/>
      <c r="AG917" s="7" t="e">
        <f t="shared" si="470"/>
        <v>#N/A</v>
      </c>
      <c r="AH917" s="7">
        <f t="shared" si="471"/>
        <v>198.57873373720682</v>
      </c>
      <c r="AI917" s="7" t="e">
        <f t="shared" si="472"/>
        <v>#N/A</v>
      </c>
      <c r="AJ917" s="7">
        <f t="shared" si="473"/>
        <v>198.57873373720682</v>
      </c>
      <c r="AK917" s="7" t="e">
        <v>#N/A</v>
      </c>
      <c r="AL917" s="7">
        <v>198.57873373720682</v>
      </c>
      <c r="AN917" s="7" t="e">
        <f t="shared" si="474"/>
        <v>#N/A</v>
      </c>
      <c r="AO917" s="7" t="e">
        <f t="shared" si="475"/>
        <v>#N/A</v>
      </c>
      <c r="AP917" s="10" t="e">
        <v>#N/A</v>
      </c>
      <c r="AQ917" s="10" t="e">
        <v>#N/A</v>
      </c>
    </row>
    <row r="918" spans="1:43" s="10" customFormat="1" outlineLevel="1">
      <c r="A918" s="95">
        <v>-96</v>
      </c>
      <c r="B918" s="8">
        <f t="shared" si="443"/>
        <v>9719319.8404779434</v>
      </c>
      <c r="C918" s="9">
        <f t="shared" si="444"/>
        <v>77907.480111808618</v>
      </c>
      <c r="D918" s="9">
        <f t="shared" si="445"/>
        <v>199.78385377943414</v>
      </c>
      <c r="E918" s="9">
        <f t="shared" si="446"/>
        <v>198.59869102673147</v>
      </c>
      <c r="F918" s="6">
        <f t="shared" si="447"/>
        <v>0</v>
      </c>
      <c r="G918" s="7">
        <f t="shared" si="448"/>
        <v>0</v>
      </c>
      <c r="H918" s="7">
        <f t="shared" si="449"/>
        <v>0</v>
      </c>
      <c r="I918" s="7">
        <f t="shared" si="450"/>
        <v>1</v>
      </c>
      <c r="J918" s="7">
        <f t="shared" si="451"/>
        <v>1</v>
      </c>
      <c r="K918" s="7">
        <f t="shared" si="452"/>
        <v>1</v>
      </c>
      <c r="L918" s="7">
        <f t="shared" si="453"/>
        <v>1</v>
      </c>
      <c r="M918" s="7">
        <f t="shared" si="454"/>
        <v>1</v>
      </c>
      <c r="N918" s="7">
        <f t="shared" si="455"/>
        <v>0</v>
      </c>
      <c r="O918" s="7">
        <f t="shared" si="456"/>
        <v>0</v>
      </c>
      <c r="P918" s="7">
        <f t="shared" si="457"/>
        <v>0</v>
      </c>
      <c r="Q918" s="7" t="e">
        <f t="shared" si="458"/>
        <v>#N/A</v>
      </c>
      <c r="R918" s="7">
        <f t="shared" si="459"/>
        <v>-96</v>
      </c>
      <c r="S918" s="7" t="e">
        <f t="shared" si="468"/>
        <v>#N/A</v>
      </c>
      <c r="T918" s="7">
        <f t="shared" si="469"/>
        <v>198.59869102673147</v>
      </c>
      <c r="U918" s="7" t="e">
        <f t="shared" si="460"/>
        <v>#N/A</v>
      </c>
      <c r="V918" s="7" t="e">
        <f t="shared" si="476"/>
        <v>#N/A</v>
      </c>
      <c r="W918" s="7" t="e">
        <f t="shared" si="477"/>
        <v>#N/A</v>
      </c>
      <c r="X918" s="7" t="e">
        <f t="shared" si="461"/>
        <v>#N/A</v>
      </c>
      <c r="Y918" s="7" t="e">
        <f t="shared" si="462"/>
        <v>#N/A</v>
      </c>
      <c r="Z918" s="7" t="e">
        <f t="shared" si="463"/>
        <v>#N/A</v>
      </c>
      <c r="AA918" s="7" t="e">
        <f t="shared" si="464"/>
        <v>#N/A</v>
      </c>
      <c r="AB918" s="7">
        <f t="shared" si="465"/>
        <v>397.19738205346295</v>
      </c>
      <c r="AC918" s="7">
        <f t="shared" si="466"/>
        <v>1.0001991268768289</v>
      </c>
      <c r="AD918" s="7" t="e">
        <f t="shared" si="467"/>
        <v>#N/A</v>
      </c>
      <c r="AE918" s="7"/>
      <c r="AG918" s="7" t="e">
        <f t="shared" si="470"/>
        <v>#N/A</v>
      </c>
      <c r="AH918" s="7">
        <f t="shared" si="471"/>
        <v>198.59869102673147</v>
      </c>
      <c r="AI918" s="7" t="e">
        <f t="shared" si="472"/>
        <v>#N/A</v>
      </c>
      <c r="AJ918" s="7">
        <f t="shared" si="473"/>
        <v>198.59869102673147</v>
      </c>
      <c r="AK918" s="7" t="e">
        <v>#N/A</v>
      </c>
      <c r="AL918" s="7">
        <v>198.59869102673147</v>
      </c>
      <c r="AN918" s="7" t="e">
        <f t="shared" si="474"/>
        <v>#N/A</v>
      </c>
      <c r="AO918" s="7" t="e">
        <f t="shared" si="475"/>
        <v>#N/A</v>
      </c>
      <c r="AP918" s="10" t="e">
        <v>#N/A</v>
      </c>
      <c r="AQ918" s="10" t="e">
        <v>#N/A</v>
      </c>
    </row>
    <row r="919" spans="1:43" s="10" customFormat="1" outlineLevel="1">
      <c r="A919" s="95">
        <v>-95</v>
      </c>
      <c r="B919" s="8">
        <f t="shared" si="443"/>
        <v>9778329.8493726309</v>
      </c>
      <c r="C919" s="9">
        <f t="shared" si="444"/>
        <v>78409.492904733561</v>
      </c>
      <c r="D919" s="9">
        <f t="shared" si="445"/>
        <v>199.84629968749221</v>
      </c>
      <c r="E919" s="9">
        <f t="shared" si="446"/>
        <v>198.61856596421211</v>
      </c>
      <c r="F919" s="6">
        <f t="shared" si="447"/>
        <v>0</v>
      </c>
      <c r="G919" s="7">
        <f t="shared" si="448"/>
        <v>0</v>
      </c>
      <c r="H919" s="7">
        <f t="shared" si="449"/>
        <v>0</v>
      </c>
      <c r="I919" s="7">
        <f t="shared" si="450"/>
        <v>1</v>
      </c>
      <c r="J919" s="7">
        <f t="shared" si="451"/>
        <v>1</v>
      </c>
      <c r="K919" s="7">
        <f t="shared" si="452"/>
        <v>1</v>
      </c>
      <c r="L919" s="7">
        <f t="shared" si="453"/>
        <v>1</v>
      </c>
      <c r="M919" s="7">
        <f t="shared" si="454"/>
        <v>1</v>
      </c>
      <c r="N919" s="7">
        <f t="shared" si="455"/>
        <v>0</v>
      </c>
      <c r="O919" s="7">
        <f t="shared" si="456"/>
        <v>0</v>
      </c>
      <c r="P919" s="7">
        <f t="shared" si="457"/>
        <v>0</v>
      </c>
      <c r="Q919" s="7" t="e">
        <f t="shared" si="458"/>
        <v>#N/A</v>
      </c>
      <c r="R919" s="7">
        <f t="shared" si="459"/>
        <v>-95</v>
      </c>
      <c r="S919" s="7" t="e">
        <f t="shared" si="468"/>
        <v>#N/A</v>
      </c>
      <c r="T919" s="7">
        <f t="shared" si="469"/>
        <v>198.61856596421211</v>
      </c>
      <c r="U919" s="7" t="e">
        <f t="shared" si="460"/>
        <v>#N/A</v>
      </c>
      <c r="V919" s="7" t="e">
        <f t="shared" si="476"/>
        <v>#N/A</v>
      </c>
      <c r="W919" s="7" t="e">
        <f t="shared" si="477"/>
        <v>#N/A</v>
      </c>
      <c r="X919" s="7" t="e">
        <f t="shared" si="461"/>
        <v>#N/A</v>
      </c>
      <c r="Y919" s="7" t="e">
        <f t="shared" si="462"/>
        <v>#N/A</v>
      </c>
      <c r="Z919" s="7" t="e">
        <f t="shared" si="463"/>
        <v>#N/A</v>
      </c>
      <c r="AA919" s="7" t="e">
        <f t="shared" si="464"/>
        <v>#N/A</v>
      </c>
      <c r="AB919" s="7">
        <f t="shared" si="465"/>
        <v>397.23713192842422</v>
      </c>
      <c r="AC919" s="7">
        <f t="shared" si="466"/>
        <v>1.0001974870693582</v>
      </c>
      <c r="AD919" s="7" t="e">
        <f t="shared" si="467"/>
        <v>#N/A</v>
      </c>
      <c r="AE919" s="7"/>
      <c r="AG919" s="7" t="e">
        <f t="shared" si="470"/>
        <v>#N/A</v>
      </c>
      <c r="AH919" s="7">
        <f t="shared" si="471"/>
        <v>198.61856596421211</v>
      </c>
      <c r="AI919" s="7" t="e">
        <f t="shared" si="472"/>
        <v>#N/A</v>
      </c>
      <c r="AJ919" s="7">
        <f t="shared" si="473"/>
        <v>198.61856596421211</v>
      </c>
      <c r="AK919" s="7" t="e">
        <v>#N/A</v>
      </c>
      <c r="AL919" s="7">
        <v>198.61856596421211</v>
      </c>
      <c r="AN919" s="7" t="e">
        <f t="shared" si="474"/>
        <v>#N/A</v>
      </c>
      <c r="AO919" s="7" t="e">
        <f t="shared" si="475"/>
        <v>#N/A</v>
      </c>
      <c r="AP919" s="10" t="e">
        <v>#N/A</v>
      </c>
      <c r="AQ919" s="10" t="e">
        <v>#N/A</v>
      </c>
    </row>
    <row r="920" spans="1:43" s="10" customFormat="1" outlineLevel="1">
      <c r="A920" s="95">
        <v>-94</v>
      </c>
      <c r="B920" s="8">
        <f t="shared" si="443"/>
        <v>9837580.517314991</v>
      </c>
      <c r="C920" s="9">
        <f t="shared" si="444"/>
        <v>78913.663088512956</v>
      </c>
      <c r="D920" s="9">
        <f t="shared" si="445"/>
        <v>199.90884263303491</v>
      </c>
      <c r="E920" s="9">
        <f t="shared" si="446"/>
        <v>198.63837886118927</v>
      </c>
      <c r="F920" s="6">
        <f t="shared" si="447"/>
        <v>0</v>
      </c>
      <c r="G920" s="7">
        <f t="shared" si="448"/>
        <v>0</v>
      </c>
      <c r="H920" s="7">
        <f t="shared" si="449"/>
        <v>0</v>
      </c>
      <c r="I920" s="7">
        <f t="shared" si="450"/>
        <v>1</v>
      </c>
      <c r="J920" s="7">
        <f t="shared" si="451"/>
        <v>1</v>
      </c>
      <c r="K920" s="7">
        <f t="shared" si="452"/>
        <v>1</v>
      </c>
      <c r="L920" s="7">
        <f t="shared" si="453"/>
        <v>1</v>
      </c>
      <c r="M920" s="7">
        <f t="shared" si="454"/>
        <v>1</v>
      </c>
      <c r="N920" s="7">
        <f t="shared" si="455"/>
        <v>0</v>
      </c>
      <c r="O920" s="7">
        <f t="shared" si="456"/>
        <v>0</v>
      </c>
      <c r="P920" s="7">
        <f t="shared" si="457"/>
        <v>0</v>
      </c>
      <c r="Q920" s="7" t="e">
        <f t="shared" si="458"/>
        <v>#N/A</v>
      </c>
      <c r="R920" s="7">
        <f t="shared" si="459"/>
        <v>-94</v>
      </c>
      <c r="S920" s="7" t="e">
        <f t="shared" si="468"/>
        <v>#N/A</v>
      </c>
      <c r="T920" s="7">
        <f t="shared" si="469"/>
        <v>198.63837886118927</v>
      </c>
      <c r="U920" s="7" t="e">
        <f t="shared" si="460"/>
        <v>#N/A</v>
      </c>
      <c r="V920" s="7" t="e">
        <f t="shared" si="476"/>
        <v>#N/A</v>
      </c>
      <c r="W920" s="7" t="e">
        <f t="shared" si="477"/>
        <v>#N/A</v>
      </c>
      <c r="X920" s="7" t="e">
        <f t="shared" si="461"/>
        <v>#N/A</v>
      </c>
      <c r="Y920" s="7" t="e">
        <f t="shared" si="462"/>
        <v>#N/A</v>
      </c>
      <c r="Z920" s="7" t="e">
        <f t="shared" si="463"/>
        <v>#N/A</v>
      </c>
      <c r="AA920" s="7" t="e">
        <f t="shared" si="464"/>
        <v>#N/A</v>
      </c>
      <c r="AB920" s="7">
        <f t="shared" si="465"/>
        <v>397.27675772237853</v>
      </c>
      <c r="AC920" s="7">
        <f t="shared" si="466"/>
        <v>1.0001962561850686</v>
      </c>
      <c r="AD920" s="7" t="e">
        <f t="shared" si="467"/>
        <v>#N/A</v>
      </c>
      <c r="AE920" s="7"/>
      <c r="AG920" s="7" t="e">
        <f t="shared" si="470"/>
        <v>#N/A</v>
      </c>
      <c r="AH920" s="7">
        <f t="shared" si="471"/>
        <v>198.63837886118927</v>
      </c>
      <c r="AI920" s="7" t="e">
        <f t="shared" si="472"/>
        <v>#N/A</v>
      </c>
      <c r="AJ920" s="7">
        <f t="shared" si="473"/>
        <v>198.63837886118927</v>
      </c>
      <c r="AK920" s="7" t="e">
        <v>#N/A</v>
      </c>
      <c r="AL920" s="7">
        <v>198.63837886118927</v>
      </c>
      <c r="AN920" s="7" t="e">
        <f t="shared" si="474"/>
        <v>#N/A</v>
      </c>
      <c r="AO920" s="7" t="e">
        <f t="shared" si="475"/>
        <v>#N/A</v>
      </c>
      <c r="AP920" s="10" t="e">
        <v>#N/A</v>
      </c>
      <c r="AQ920" s="10" t="e">
        <v>#N/A</v>
      </c>
    </row>
    <row r="921" spans="1:43" s="10" customFormat="1" outlineLevel="1">
      <c r="A921" s="95">
        <v>-93</v>
      </c>
      <c r="B921" s="8">
        <f t="shared" si="443"/>
        <v>9897067.8061897215</v>
      </c>
      <c r="C921" s="9">
        <f t="shared" si="444"/>
        <v>79419.995292723179</v>
      </c>
      <c r="D921" s="9">
        <f t="shared" si="445"/>
        <v>199.97148179738315</v>
      </c>
      <c r="E921" s="9">
        <f t="shared" si="446"/>
        <v>198.65810425283627</v>
      </c>
      <c r="F921" s="6">
        <f t="shared" si="447"/>
        <v>0</v>
      </c>
      <c r="G921" s="7">
        <f t="shared" si="448"/>
        <v>0</v>
      </c>
      <c r="H921" s="7">
        <f t="shared" si="449"/>
        <v>0</v>
      </c>
      <c r="I921" s="7">
        <f t="shared" si="450"/>
        <v>1</v>
      </c>
      <c r="J921" s="7">
        <f t="shared" si="451"/>
        <v>1</v>
      </c>
      <c r="K921" s="7">
        <f t="shared" si="452"/>
        <v>1</v>
      </c>
      <c r="L921" s="7">
        <f t="shared" si="453"/>
        <v>1</v>
      </c>
      <c r="M921" s="7">
        <f t="shared" si="454"/>
        <v>1</v>
      </c>
      <c r="N921" s="7">
        <f t="shared" si="455"/>
        <v>0</v>
      </c>
      <c r="O921" s="7">
        <f t="shared" si="456"/>
        <v>0</v>
      </c>
      <c r="P921" s="7">
        <f t="shared" si="457"/>
        <v>0</v>
      </c>
      <c r="Q921" s="7" t="e">
        <f t="shared" si="458"/>
        <v>#N/A</v>
      </c>
      <c r="R921" s="7">
        <f t="shared" si="459"/>
        <v>-93</v>
      </c>
      <c r="S921" s="7" t="e">
        <f t="shared" si="468"/>
        <v>#N/A</v>
      </c>
      <c r="T921" s="7">
        <f t="shared" si="469"/>
        <v>198.65810425283627</v>
      </c>
      <c r="U921" s="7" t="e">
        <f t="shared" si="460"/>
        <v>#N/A</v>
      </c>
      <c r="V921" s="7" t="e">
        <f t="shared" si="476"/>
        <v>#N/A</v>
      </c>
      <c r="W921" s="7" t="e">
        <f t="shared" si="477"/>
        <v>#N/A</v>
      </c>
      <c r="X921" s="7" t="e">
        <f t="shared" si="461"/>
        <v>#N/A</v>
      </c>
      <c r="Y921" s="7" t="e">
        <f t="shared" si="462"/>
        <v>#N/A</v>
      </c>
      <c r="Z921" s="7" t="e">
        <f t="shared" si="463"/>
        <v>#N/A</v>
      </c>
      <c r="AA921" s="7" t="e">
        <f t="shared" si="464"/>
        <v>#N/A</v>
      </c>
      <c r="AB921" s="7">
        <f t="shared" si="465"/>
        <v>397.31620850567253</v>
      </c>
      <c r="AC921" s="7">
        <f t="shared" si="466"/>
        <v>1.0001945266175112</v>
      </c>
      <c r="AD921" s="7" t="e">
        <f t="shared" si="467"/>
        <v>#N/A</v>
      </c>
      <c r="AE921" s="7"/>
      <c r="AG921" s="7" t="e">
        <f t="shared" si="470"/>
        <v>#N/A</v>
      </c>
      <c r="AH921" s="7">
        <f t="shared" si="471"/>
        <v>198.65810425283627</v>
      </c>
      <c r="AI921" s="7" t="e">
        <f t="shared" si="472"/>
        <v>#N/A</v>
      </c>
      <c r="AJ921" s="7">
        <f t="shared" si="473"/>
        <v>198.65810425283627</v>
      </c>
      <c r="AK921" s="7" t="e">
        <v>#N/A</v>
      </c>
      <c r="AL921" s="7">
        <v>198.65810425283627</v>
      </c>
      <c r="AN921" s="7" t="e">
        <f t="shared" si="474"/>
        <v>#N/A</v>
      </c>
      <c r="AO921" s="7" t="e">
        <f t="shared" si="475"/>
        <v>#N/A</v>
      </c>
      <c r="AP921" s="10" t="e">
        <v>#N/A</v>
      </c>
      <c r="AQ921" s="10" t="e">
        <v>#N/A</v>
      </c>
    </row>
    <row r="922" spans="1:43" s="10" customFormat="1" outlineLevel="1">
      <c r="A922" s="95">
        <v>-92</v>
      </c>
      <c r="B922" s="8">
        <f t="shared" si="443"/>
        <v>9956796.7336485125</v>
      </c>
      <c r="C922" s="9">
        <f t="shared" si="444"/>
        <v>79928.494146940619</v>
      </c>
      <c r="D922" s="9">
        <f t="shared" si="445"/>
        <v>200.03422433506574</v>
      </c>
      <c r="E922" s="9">
        <f t="shared" si="446"/>
        <v>198.67774719190456</v>
      </c>
      <c r="F922" s="6">
        <f t="shared" si="447"/>
        <v>0</v>
      </c>
      <c r="G922" s="7">
        <f t="shared" si="448"/>
        <v>0</v>
      </c>
      <c r="H922" s="7">
        <f t="shared" si="449"/>
        <v>0</v>
      </c>
      <c r="I922" s="7">
        <f t="shared" si="450"/>
        <v>1</v>
      </c>
      <c r="J922" s="7">
        <f t="shared" si="451"/>
        <v>1</v>
      </c>
      <c r="K922" s="7">
        <f t="shared" si="452"/>
        <v>1</v>
      </c>
      <c r="L922" s="7">
        <f t="shared" si="453"/>
        <v>1</v>
      </c>
      <c r="M922" s="7">
        <f t="shared" si="454"/>
        <v>1</v>
      </c>
      <c r="N922" s="7">
        <f t="shared" si="455"/>
        <v>0</v>
      </c>
      <c r="O922" s="7">
        <f t="shared" si="456"/>
        <v>0</v>
      </c>
      <c r="P922" s="7">
        <f t="shared" si="457"/>
        <v>0</v>
      </c>
      <c r="Q922" s="7" t="e">
        <f t="shared" si="458"/>
        <v>#N/A</v>
      </c>
      <c r="R922" s="7">
        <f t="shared" si="459"/>
        <v>-92</v>
      </c>
      <c r="S922" s="7" t="e">
        <f t="shared" si="468"/>
        <v>#N/A</v>
      </c>
      <c r="T922" s="7">
        <f t="shared" si="469"/>
        <v>198.67774719190456</v>
      </c>
      <c r="U922" s="7" t="e">
        <f t="shared" si="460"/>
        <v>#N/A</v>
      </c>
      <c r="V922" s="7" t="e">
        <f t="shared" si="476"/>
        <v>#N/A</v>
      </c>
      <c r="W922" s="7" t="e">
        <f t="shared" si="477"/>
        <v>#N/A</v>
      </c>
      <c r="X922" s="7" t="e">
        <f t="shared" si="461"/>
        <v>#N/A</v>
      </c>
      <c r="Y922" s="7" t="e">
        <f t="shared" si="462"/>
        <v>#N/A</v>
      </c>
      <c r="Z922" s="7" t="e">
        <f t="shared" si="463"/>
        <v>#N/A</v>
      </c>
      <c r="AA922" s="7" t="e">
        <f t="shared" si="464"/>
        <v>#N/A</v>
      </c>
      <c r="AB922" s="7">
        <f t="shared" si="465"/>
        <v>397.35549438380912</v>
      </c>
      <c r="AC922" s="7">
        <f t="shared" si="466"/>
        <v>1.0001929039216588</v>
      </c>
      <c r="AD922" s="7" t="e">
        <f t="shared" si="467"/>
        <v>#N/A</v>
      </c>
      <c r="AE922" s="7"/>
      <c r="AG922" s="7" t="e">
        <f t="shared" si="470"/>
        <v>#N/A</v>
      </c>
      <c r="AH922" s="7">
        <f t="shared" si="471"/>
        <v>198.67774719190456</v>
      </c>
      <c r="AI922" s="7" t="e">
        <f t="shared" si="472"/>
        <v>#N/A</v>
      </c>
      <c r="AJ922" s="7">
        <f t="shared" si="473"/>
        <v>198.67774719190456</v>
      </c>
      <c r="AK922" s="7" t="e">
        <v>#N/A</v>
      </c>
      <c r="AL922" s="7">
        <v>198.67774719190456</v>
      </c>
      <c r="AN922" s="7" t="e">
        <f t="shared" si="474"/>
        <v>#N/A</v>
      </c>
      <c r="AO922" s="7" t="e">
        <f t="shared" si="475"/>
        <v>#N/A</v>
      </c>
      <c r="AP922" s="10" t="e">
        <v>#N/A</v>
      </c>
      <c r="AQ922" s="10" t="e">
        <v>#N/A</v>
      </c>
    </row>
    <row r="923" spans="1:43" s="10" customFormat="1" outlineLevel="1">
      <c r="A923" s="95">
        <v>-91</v>
      </c>
      <c r="B923" s="8">
        <f t="shared" si="443"/>
        <v>10016763.225088596</v>
      </c>
      <c r="C923" s="9">
        <f t="shared" si="444"/>
        <v>80439.164280741606</v>
      </c>
      <c r="D923" s="9">
        <f t="shared" si="445"/>
        <v>200.09706942824531</v>
      </c>
      <c r="E923" s="9">
        <f t="shared" si="446"/>
        <v>198.69730510175106</v>
      </c>
      <c r="F923" s="6">
        <f t="shared" si="447"/>
        <v>0</v>
      </c>
      <c r="G923" s="7">
        <f t="shared" si="448"/>
        <v>0</v>
      </c>
      <c r="H923" s="7">
        <f t="shared" si="449"/>
        <v>0</v>
      </c>
      <c r="I923" s="7">
        <f t="shared" si="450"/>
        <v>1</v>
      </c>
      <c r="J923" s="7">
        <f t="shared" si="451"/>
        <v>1</v>
      </c>
      <c r="K923" s="7">
        <f t="shared" si="452"/>
        <v>1</v>
      </c>
      <c r="L923" s="7">
        <f t="shared" si="453"/>
        <v>1</v>
      </c>
      <c r="M923" s="7">
        <f t="shared" si="454"/>
        <v>1</v>
      </c>
      <c r="N923" s="7">
        <f t="shared" si="455"/>
        <v>0</v>
      </c>
      <c r="O923" s="7">
        <f t="shared" si="456"/>
        <v>0</v>
      </c>
      <c r="P923" s="7">
        <f t="shared" si="457"/>
        <v>0</v>
      </c>
      <c r="Q923" s="7" t="e">
        <f t="shared" si="458"/>
        <v>#N/A</v>
      </c>
      <c r="R923" s="7">
        <f t="shared" si="459"/>
        <v>-91</v>
      </c>
      <c r="S923" s="7" t="e">
        <f t="shared" si="468"/>
        <v>#N/A</v>
      </c>
      <c r="T923" s="7">
        <f t="shared" si="469"/>
        <v>198.69730510175106</v>
      </c>
      <c r="U923" s="7" t="e">
        <f t="shared" si="460"/>
        <v>#N/A</v>
      </c>
      <c r="V923" s="7" t="e">
        <f t="shared" si="476"/>
        <v>#N/A</v>
      </c>
      <c r="W923" s="7" t="e">
        <f t="shared" si="477"/>
        <v>#N/A</v>
      </c>
      <c r="X923" s="7" t="e">
        <f t="shared" si="461"/>
        <v>#N/A</v>
      </c>
      <c r="Y923" s="7" t="e">
        <f t="shared" si="462"/>
        <v>#N/A</v>
      </c>
      <c r="Z923" s="7" t="e">
        <f t="shared" si="463"/>
        <v>#N/A</v>
      </c>
      <c r="AA923" s="7" t="e">
        <f t="shared" si="464"/>
        <v>#N/A</v>
      </c>
      <c r="AB923" s="7">
        <f t="shared" si="465"/>
        <v>397.39461020350211</v>
      </c>
      <c r="AC923" s="7">
        <f t="shared" si="466"/>
        <v>1.0001912376328659</v>
      </c>
      <c r="AD923" s="7" t="e">
        <f t="shared" si="467"/>
        <v>#N/A</v>
      </c>
      <c r="AE923" s="7"/>
      <c r="AG923" s="7" t="e">
        <f t="shared" si="470"/>
        <v>#N/A</v>
      </c>
      <c r="AH923" s="7">
        <f t="shared" si="471"/>
        <v>198.69730510175106</v>
      </c>
      <c r="AI923" s="7" t="e">
        <f t="shared" si="472"/>
        <v>#N/A</v>
      </c>
      <c r="AJ923" s="7">
        <f t="shared" si="473"/>
        <v>198.69730510175106</v>
      </c>
      <c r="AK923" s="7" t="e">
        <v>#N/A</v>
      </c>
      <c r="AL923" s="7">
        <v>198.69730510175106</v>
      </c>
      <c r="AN923" s="7" t="e">
        <f t="shared" si="474"/>
        <v>#N/A</v>
      </c>
      <c r="AO923" s="7" t="e">
        <f t="shared" si="475"/>
        <v>#N/A</v>
      </c>
      <c r="AP923" s="10" t="e">
        <v>#N/A</v>
      </c>
      <c r="AQ923" s="10" t="e">
        <v>#N/A</v>
      </c>
    </row>
    <row r="924" spans="1:43" s="10" customFormat="1" outlineLevel="1">
      <c r="A924" s="95">
        <v>-90</v>
      </c>
      <c r="B924" s="8">
        <f t="shared" si="443"/>
        <v>10076970.034192501</v>
      </c>
      <c r="C924" s="9">
        <f t="shared" si="444"/>
        <v>80952.010323702532</v>
      </c>
      <c r="D924" s="9">
        <f t="shared" si="445"/>
        <v>200.16002223815869</v>
      </c>
      <c r="E924" s="9">
        <f t="shared" si="446"/>
        <v>198.71678303512724</v>
      </c>
      <c r="F924" s="6">
        <f t="shared" si="447"/>
        <v>0</v>
      </c>
      <c r="G924" s="7">
        <f t="shared" si="448"/>
        <v>0</v>
      </c>
      <c r="H924" s="7">
        <f t="shared" si="449"/>
        <v>0</v>
      </c>
      <c r="I924" s="7">
        <f t="shared" si="450"/>
        <v>1</v>
      </c>
      <c r="J924" s="7">
        <f t="shared" si="451"/>
        <v>1</v>
      </c>
      <c r="K924" s="7">
        <f t="shared" si="452"/>
        <v>1</v>
      </c>
      <c r="L924" s="7">
        <f t="shared" si="453"/>
        <v>1</v>
      </c>
      <c r="M924" s="7">
        <f t="shared" si="454"/>
        <v>1</v>
      </c>
      <c r="N924" s="7">
        <f t="shared" si="455"/>
        <v>0</v>
      </c>
      <c r="O924" s="7">
        <f t="shared" si="456"/>
        <v>0</v>
      </c>
      <c r="P924" s="7">
        <f t="shared" si="457"/>
        <v>0</v>
      </c>
      <c r="Q924" s="7" t="e">
        <f t="shared" si="458"/>
        <v>#N/A</v>
      </c>
      <c r="R924" s="7">
        <f t="shared" si="459"/>
        <v>-90</v>
      </c>
      <c r="S924" s="7" t="e">
        <f t="shared" si="468"/>
        <v>#N/A</v>
      </c>
      <c r="T924" s="7">
        <f t="shared" si="469"/>
        <v>198.71678303512724</v>
      </c>
      <c r="U924" s="7" t="e">
        <f t="shared" si="460"/>
        <v>#N/A</v>
      </c>
      <c r="V924" s="7" t="e">
        <f t="shared" si="476"/>
        <v>#N/A</v>
      </c>
      <c r="W924" s="7" t="e">
        <f t="shared" si="477"/>
        <v>#N/A</v>
      </c>
      <c r="X924" s="7" t="e">
        <f t="shared" si="461"/>
        <v>#N/A</v>
      </c>
      <c r="Y924" s="7" t="e">
        <f t="shared" si="462"/>
        <v>#N/A</v>
      </c>
      <c r="Z924" s="7" t="e">
        <f t="shared" si="463"/>
        <v>#N/A</v>
      </c>
      <c r="AA924" s="7" t="e">
        <f t="shared" si="464"/>
        <v>#N/A</v>
      </c>
      <c r="AB924" s="7">
        <f t="shared" si="465"/>
        <v>397.43356607025447</v>
      </c>
      <c r="AC924" s="7">
        <f t="shared" si="466"/>
        <v>1.0001896769556298</v>
      </c>
      <c r="AD924" s="7" t="e">
        <f t="shared" si="467"/>
        <v>#N/A</v>
      </c>
      <c r="AE924" s="7"/>
      <c r="AG924" s="7" t="e">
        <f t="shared" si="470"/>
        <v>#N/A</v>
      </c>
      <c r="AH924" s="7">
        <f t="shared" si="471"/>
        <v>198.71678303512724</v>
      </c>
      <c r="AI924" s="7" t="e">
        <f t="shared" si="472"/>
        <v>#N/A</v>
      </c>
      <c r="AJ924" s="7">
        <f t="shared" si="473"/>
        <v>198.71678303512724</v>
      </c>
      <c r="AK924" s="7" t="e">
        <v>#N/A</v>
      </c>
      <c r="AL924" s="7">
        <v>198.71678303512724</v>
      </c>
      <c r="AN924" s="7" t="e">
        <f t="shared" si="474"/>
        <v>#N/A</v>
      </c>
      <c r="AO924" s="7" t="e">
        <f t="shared" si="475"/>
        <v>#N/A</v>
      </c>
      <c r="AP924" s="10" t="e">
        <v>#N/A</v>
      </c>
      <c r="AQ924" s="10" t="e">
        <v>#N/A</v>
      </c>
    </row>
    <row r="925" spans="1:43" s="10" customFormat="1" outlineLevel="1">
      <c r="A925" s="95">
        <v>-89</v>
      </c>
      <c r="B925" s="8">
        <f t="shared" si="443"/>
        <v>10137419.951313229</v>
      </c>
      <c r="C925" s="9">
        <f t="shared" si="444"/>
        <v>81467.0369053998</v>
      </c>
      <c r="D925" s="9">
        <f t="shared" si="445"/>
        <v>200.2230859329479</v>
      </c>
      <c r="E925" s="9">
        <f t="shared" si="446"/>
        <v>198.7361631566009</v>
      </c>
      <c r="F925" s="6">
        <f t="shared" si="447"/>
        <v>0</v>
      </c>
      <c r="G925" s="7">
        <f t="shared" si="448"/>
        <v>0</v>
      </c>
      <c r="H925" s="7">
        <f t="shared" si="449"/>
        <v>0</v>
      </c>
      <c r="I925" s="7">
        <f t="shared" si="450"/>
        <v>1</v>
      </c>
      <c r="J925" s="7">
        <f t="shared" si="451"/>
        <v>1</v>
      </c>
      <c r="K925" s="7">
        <f t="shared" si="452"/>
        <v>1</v>
      </c>
      <c r="L925" s="7">
        <f t="shared" si="453"/>
        <v>1</v>
      </c>
      <c r="M925" s="7">
        <f t="shared" si="454"/>
        <v>1</v>
      </c>
      <c r="N925" s="7">
        <f t="shared" si="455"/>
        <v>0</v>
      </c>
      <c r="O925" s="7">
        <f t="shared" si="456"/>
        <v>0</v>
      </c>
      <c r="P925" s="7">
        <f t="shared" si="457"/>
        <v>0</v>
      </c>
      <c r="Q925" s="7" t="e">
        <f t="shared" si="458"/>
        <v>#N/A</v>
      </c>
      <c r="R925" s="7">
        <f t="shared" si="459"/>
        <v>-89</v>
      </c>
      <c r="S925" s="7" t="e">
        <f t="shared" si="468"/>
        <v>#N/A</v>
      </c>
      <c r="T925" s="7">
        <f t="shared" si="469"/>
        <v>198.7361631566009</v>
      </c>
      <c r="U925" s="7" t="e">
        <f t="shared" si="460"/>
        <v>#N/A</v>
      </c>
      <c r="V925" s="7" t="e">
        <f t="shared" si="476"/>
        <v>#N/A</v>
      </c>
      <c r="W925" s="7" t="e">
        <f t="shared" si="477"/>
        <v>#N/A</v>
      </c>
      <c r="X925" s="7" t="e">
        <f t="shared" si="461"/>
        <v>#N/A</v>
      </c>
      <c r="Y925" s="7" t="e">
        <f t="shared" si="462"/>
        <v>#N/A</v>
      </c>
      <c r="Z925" s="7" t="e">
        <f t="shared" si="463"/>
        <v>#N/A</v>
      </c>
      <c r="AA925" s="7" t="e">
        <f t="shared" si="464"/>
        <v>#N/A</v>
      </c>
      <c r="AB925" s="7">
        <f t="shared" si="465"/>
        <v>397.47232631320179</v>
      </c>
      <c r="AC925" s="7">
        <f t="shared" si="466"/>
        <v>1.0001877769240803</v>
      </c>
      <c r="AD925" s="7" t="e">
        <f t="shared" si="467"/>
        <v>#N/A</v>
      </c>
      <c r="AE925" s="7"/>
      <c r="AG925" s="7" t="e">
        <f t="shared" si="470"/>
        <v>#N/A</v>
      </c>
      <c r="AH925" s="7">
        <f t="shared" si="471"/>
        <v>198.7361631566009</v>
      </c>
      <c r="AI925" s="7" t="e">
        <f t="shared" si="472"/>
        <v>#N/A</v>
      </c>
      <c r="AJ925" s="7">
        <f t="shared" si="473"/>
        <v>198.7361631566009</v>
      </c>
      <c r="AK925" s="7" t="e">
        <v>#N/A</v>
      </c>
      <c r="AL925" s="7">
        <v>198.7361631566009</v>
      </c>
      <c r="AN925" s="7" t="e">
        <f t="shared" si="474"/>
        <v>#N/A</v>
      </c>
      <c r="AO925" s="7" t="e">
        <f t="shared" si="475"/>
        <v>#N/A</v>
      </c>
      <c r="AP925" s="10" t="e">
        <v>#N/A</v>
      </c>
      <c r="AQ925" s="10" t="e">
        <v>#N/A</v>
      </c>
    </row>
    <row r="926" spans="1:43" s="10" customFormat="1" outlineLevel="1">
      <c r="A926" s="95">
        <v>-88</v>
      </c>
      <c r="B926" s="8">
        <f t="shared" si="443"/>
        <v>10198108.847330408</v>
      </c>
      <c r="C926" s="9">
        <f t="shared" si="444"/>
        <v>81984.265938927652</v>
      </c>
      <c r="D926" s="9">
        <f t="shared" si="445"/>
        <v>200.28626766464018</v>
      </c>
      <c r="E926" s="9">
        <f t="shared" si="446"/>
        <v>198.75545051892351</v>
      </c>
      <c r="F926" s="6">
        <f t="shared" si="447"/>
        <v>0</v>
      </c>
      <c r="G926" s="7">
        <f t="shared" si="448"/>
        <v>0</v>
      </c>
      <c r="H926" s="7">
        <f t="shared" si="449"/>
        <v>0</v>
      </c>
      <c r="I926" s="7">
        <f t="shared" si="450"/>
        <v>1</v>
      </c>
      <c r="J926" s="7">
        <f t="shared" si="451"/>
        <v>1</v>
      </c>
      <c r="K926" s="7">
        <f t="shared" si="452"/>
        <v>1</v>
      </c>
      <c r="L926" s="7">
        <f t="shared" si="453"/>
        <v>1</v>
      </c>
      <c r="M926" s="7">
        <f t="shared" si="454"/>
        <v>1</v>
      </c>
      <c r="N926" s="7">
        <f t="shared" si="455"/>
        <v>0</v>
      </c>
      <c r="O926" s="7">
        <f t="shared" si="456"/>
        <v>0</v>
      </c>
      <c r="P926" s="7">
        <f t="shared" si="457"/>
        <v>0</v>
      </c>
      <c r="Q926" s="7" t="e">
        <f t="shared" si="458"/>
        <v>#N/A</v>
      </c>
      <c r="R926" s="7">
        <f t="shared" si="459"/>
        <v>-88</v>
      </c>
      <c r="S926" s="7" t="e">
        <f t="shared" si="468"/>
        <v>#N/A</v>
      </c>
      <c r="T926" s="7">
        <f t="shared" si="469"/>
        <v>198.75545051892351</v>
      </c>
      <c r="U926" s="7" t="e">
        <f t="shared" si="460"/>
        <v>#N/A</v>
      </c>
      <c r="V926" s="7" t="e">
        <f t="shared" si="476"/>
        <v>#N/A</v>
      </c>
      <c r="W926" s="7" t="e">
        <f t="shared" si="477"/>
        <v>#N/A</v>
      </c>
      <c r="X926" s="7" t="e">
        <f t="shared" si="461"/>
        <v>#N/A</v>
      </c>
      <c r="Y926" s="7" t="e">
        <f t="shared" si="462"/>
        <v>#N/A</v>
      </c>
      <c r="Z926" s="7" t="e">
        <f t="shared" si="463"/>
        <v>#N/A</v>
      </c>
      <c r="AA926" s="7" t="e">
        <f t="shared" si="464"/>
        <v>#N/A</v>
      </c>
      <c r="AB926" s="7">
        <f t="shared" si="465"/>
        <v>397.51090103784702</v>
      </c>
      <c r="AC926" s="7">
        <f t="shared" si="466"/>
        <v>1.0001859838776805</v>
      </c>
      <c r="AD926" s="7" t="e">
        <f t="shared" si="467"/>
        <v>#N/A</v>
      </c>
      <c r="AE926" s="7"/>
      <c r="AG926" s="7" t="e">
        <f t="shared" si="470"/>
        <v>#N/A</v>
      </c>
      <c r="AH926" s="7">
        <f t="shared" si="471"/>
        <v>198.75545051892351</v>
      </c>
      <c r="AI926" s="7" t="e">
        <f t="shared" si="472"/>
        <v>#N/A</v>
      </c>
      <c r="AJ926" s="7">
        <f t="shared" si="473"/>
        <v>198.75545051892351</v>
      </c>
      <c r="AK926" s="7" t="e">
        <v>#N/A</v>
      </c>
      <c r="AL926" s="7">
        <v>198.75545051892351</v>
      </c>
      <c r="AN926" s="7" t="e">
        <f t="shared" si="474"/>
        <v>#N/A</v>
      </c>
      <c r="AO926" s="7" t="e">
        <f t="shared" si="475"/>
        <v>#N/A</v>
      </c>
      <c r="AP926" s="10" t="e">
        <v>#N/A</v>
      </c>
      <c r="AQ926" s="10" t="e">
        <v>#N/A</v>
      </c>
    </row>
    <row r="927" spans="1:43" s="10" customFormat="1" outlineLevel="1">
      <c r="A927" s="95">
        <v>-87</v>
      </c>
      <c r="B927" s="8">
        <f t="shared" si="443"/>
        <v>10259041.830595877</v>
      </c>
      <c r="C927" s="9">
        <f t="shared" si="444"/>
        <v>82503.667562087154</v>
      </c>
      <c r="D927" s="9">
        <f t="shared" si="445"/>
        <v>200.34956263310599</v>
      </c>
      <c r="E927" s="9">
        <f t="shared" si="446"/>
        <v>198.77464254545197</v>
      </c>
      <c r="F927" s="6">
        <f t="shared" si="447"/>
        <v>0</v>
      </c>
      <c r="G927" s="7">
        <f t="shared" si="448"/>
        <v>0</v>
      </c>
      <c r="H927" s="7">
        <f t="shared" si="449"/>
        <v>0</v>
      </c>
      <c r="I927" s="7">
        <f t="shared" si="450"/>
        <v>1</v>
      </c>
      <c r="J927" s="7">
        <f t="shared" si="451"/>
        <v>1</v>
      </c>
      <c r="K927" s="7">
        <f t="shared" si="452"/>
        <v>1</v>
      </c>
      <c r="L927" s="7">
        <f t="shared" si="453"/>
        <v>1</v>
      </c>
      <c r="M927" s="7">
        <f t="shared" si="454"/>
        <v>1</v>
      </c>
      <c r="N927" s="7">
        <f t="shared" si="455"/>
        <v>0</v>
      </c>
      <c r="O927" s="7">
        <f t="shared" si="456"/>
        <v>0</v>
      </c>
      <c r="P927" s="7">
        <f t="shared" si="457"/>
        <v>0</v>
      </c>
      <c r="Q927" s="7" t="e">
        <f t="shared" si="458"/>
        <v>#N/A</v>
      </c>
      <c r="R927" s="7">
        <f t="shared" si="459"/>
        <v>-87</v>
      </c>
      <c r="S927" s="7" t="e">
        <f t="shared" si="468"/>
        <v>#N/A</v>
      </c>
      <c r="T927" s="7">
        <f t="shared" si="469"/>
        <v>198.77464254545197</v>
      </c>
      <c r="U927" s="7" t="e">
        <f t="shared" si="460"/>
        <v>#N/A</v>
      </c>
      <c r="V927" s="7" t="e">
        <f t="shared" si="476"/>
        <v>#N/A</v>
      </c>
      <c r="W927" s="7" t="e">
        <f t="shared" si="477"/>
        <v>#N/A</v>
      </c>
      <c r="X927" s="7" t="e">
        <f t="shared" si="461"/>
        <v>#N/A</v>
      </c>
      <c r="Y927" s="7" t="e">
        <f t="shared" si="462"/>
        <v>#N/A</v>
      </c>
      <c r="Z927" s="7" t="e">
        <f t="shared" si="463"/>
        <v>#N/A</v>
      </c>
      <c r="AA927" s="7" t="e">
        <f t="shared" si="464"/>
        <v>#N/A</v>
      </c>
      <c r="AB927" s="7">
        <f t="shared" si="465"/>
        <v>397.54928509090394</v>
      </c>
      <c r="AC927" s="7">
        <f t="shared" si="466"/>
        <v>1.000184149985526</v>
      </c>
      <c r="AD927" s="7" t="e">
        <f t="shared" si="467"/>
        <v>#N/A</v>
      </c>
      <c r="AE927" s="7"/>
      <c r="AG927" s="7" t="e">
        <f t="shared" si="470"/>
        <v>#N/A</v>
      </c>
      <c r="AH927" s="7">
        <f t="shared" si="471"/>
        <v>198.77464254545197</v>
      </c>
      <c r="AI927" s="7" t="e">
        <f t="shared" si="472"/>
        <v>#N/A</v>
      </c>
      <c r="AJ927" s="7">
        <f t="shared" si="473"/>
        <v>198.77464254545197</v>
      </c>
      <c r="AK927" s="7" t="e">
        <v>#N/A</v>
      </c>
      <c r="AL927" s="7">
        <v>198.77464254545197</v>
      </c>
      <c r="AN927" s="7" t="e">
        <f t="shared" si="474"/>
        <v>#N/A</v>
      </c>
      <c r="AO927" s="7" t="e">
        <f t="shared" si="475"/>
        <v>#N/A</v>
      </c>
      <c r="AP927" s="10" t="e">
        <v>#N/A</v>
      </c>
      <c r="AQ927" s="10" t="e">
        <v>#N/A</v>
      </c>
    </row>
    <row r="928" spans="1:43" s="10" customFormat="1" outlineLevel="1">
      <c r="A928" s="95">
        <v>-86</v>
      </c>
      <c r="B928" s="8">
        <f t="shared" si="443"/>
        <v>10320214.735135078</v>
      </c>
      <c r="C928" s="9">
        <f t="shared" si="444"/>
        <v>83025.263612871044</v>
      </c>
      <c r="D928" s="9">
        <f t="shared" si="445"/>
        <v>200.41297799086021</v>
      </c>
      <c r="E928" s="9">
        <f t="shared" si="446"/>
        <v>198.7937442889378</v>
      </c>
      <c r="F928" s="6">
        <f t="shared" si="447"/>
        <v>0</v>
      </c>
      <c r="G928" s="7">
        <f t="shared" si="448"/>
        <v>0</v>
      </c>
      <c r="H928" s="7">
        <f t="shared" si="449"/>
        <v>0</v>
      </c>
      <c r="I928" s="7">
        <f t="shared" si="450"/>
        <v>1</v>
      </c>
      <c r="J928" s="7">
        <f t="shared" si="451"/>
        <v>1</v>
      </c>
      <c r="K928" s="7">
        <f t="shared" si="452"/>
        <v>1</v>
      </c>
      <c r="L928" s="7">
        <f t="shared" si="453"/>
        <v>1</v>
      </c>
      <c r="M928" s="7">
        <f t="shared" si="454"/>
        <v>1</v>
      </c>
      <c r="N928" s="7">
        <f t="shared" si="455"/>
        <v>0</v>
      </c>
      <c r="O928" s="7">
        <f t="shared" si="456"/>
        <v>0</v>
      </c>
      <c r="P928" s="7">
        <f t="shared" si="457"/>
        <v>0</v>
      </c>
      <c r="Q928" s="7" t="e">
        <f t="shared" si="458"/>
        <v>#N/A</v>
      </c>
      <c r="R928" s="7">
        <f t="shared" si="459"/>
        <v>-86</v>
      </c>
      <c r="S928" s="7" t="e">
        <f t="shared" si="468"/>
        <v>#N/A</v>
      </c>
      <c r="T928" s="7">
        <f t="shared" si="469"/>
        <v>198.7937442889378</v>
      </c>
      <c r="U928" s="7" t="e">
        <f t="shared" si="460"/>
        <v>#N/A</v>
      </c>
      <c r="V928" s="7" t="e">
        <f t="shared" si="476"/>
        <v>#N/A</v>
      </c>
      <c r="W928" s="7" t="e">
        <f t="shared" si="477"/>
        <v>#N/A</v>
      </c>
      <c r="X928" s="7" t="e">
        <f t="shared" si="461"/>
        <v>#N/A</v>
      </c>
      <c r="Y928" s="7" t="e">
        <f t="shared" si="462"/>
        <v>#N/A</v>
      </c>
      <c r="Z928" s="7" t="e">
        <f t="shared" si="463"/>
        <v>#N/A</v>
      </c>
      <c r="AA928" s="7" t="e">
        <f t="shared" si="464"/>
        <v>#N/A</v>
      </c>
      <c r="AB928" s="7">
        <f t="shared" si="465"/>
        <v>397.5874885778756</v>
      </c>
      <c r="AC928" s="7">
        <f t="shared" si="466"/>
        <v>1.0001824216632678</v>
      </c>
      <c r="AD928" s="7" t="e">
        <f t="shared" si="467"/>
        <v>#N/A</v>
      </c>
      <c r="AE928" s="7"/>
      <c r="AG928" s="7" t="e">
        <f t="shared" si="470"/>
        <v>#N/A</v>
      </c>
      <c r="AH928" s="7">
        <f t="shared" si="471"/>
        <v>198.7937442889378</v>
      </c>
      <c r="AI928" s="7" t="e">
        <f t="shared" si="472"/>
        <v>#N/A</v>
      </c>
      <c r="AJ928" s="7">
        <f t="shared" si="473"/>
        <v>198.7937442889378</v>
      </c>
      <c r="AK928" s="7" t="e">
        <v>#N/A</v>
      </c>
      <c r="AL928" s="7">
        <v>198.7937442889378</v>
      </c>
      <c r="AN928" s="7" t="e">
        <f t="shared" si="474"/>
        <v>#N/A</v>
      </c>
      <c r="AO928" s="7" t="e">
        <f t="shared" si="475"/>
        <v>#N/A</v>
      </c>
      <c r="AP928" s="10" t="e">
        <v>#N/A</v>
      </c>
      <c r="AQ928" s="10" t="e">
        <v>#N/A</v>
      </c>
    </row>
    <row r="929" spans="1:43" s="10" customFormat="1" outlineLevel="1">
      <c r="A929" s="95">
        <v>-85</v>
      </c>
      <c r="B929" s="8">
        <f t="shared" si="443"/>
        <v>10381630.360514741</v>
      </c>
      <c r="C929" s="9">
        <f t="shared" si="444"/>
        <v>83549.058720855712</v>
      </c>
      <c r="D929" s="9">
        <f t="shared" si="445"/>
        <v>200.47651690604479</v>
      </c>
      <c r="E929" s="9">
        <f t="shared" si="446"/>
        <v>198.81273791394872</v>
      </c>
      <c r="F929" s="6">
        <f t="shared" si="447"/>
        <v>0</v>
      </c>
      <c r="G929" s="7">
        <f t="shared" si="448"/>
        <v>0</v>
      </c>
      <c r="H929" s="7">
        <f t="shared" si="449"/>
        <v>0</v>
      </c>
      <c r="I929" s="7">
        <f t="shared" si="450"/>
        <v>1</v>
      </c>
      <c r="J929" s="7">
        <f t="shared" si="451"/>
        <v>1</v>
      </c>
      <c r="K929" s="7">
        <f t="shared" si="452"/>
        <v>1</v>
      </c>
      <c r="L929" s="7">
        <f t="shared" si="453"/>
        <v>1</v>
      </c>
      <c r="M929" s="7">
        <f t="shared" si="454"/>
        <v>1</v>
      </c>
      <c r="N929" s="7">
        <f t="shared" si="455"/>
        <v>0</v>
      </c>
      <c r="O929" s="7">
        <f t="shared" si="456"/>
        <v>0</v>
      </c>
      <c r="P929" s="7">
        <f t="shared" si="457"/>
        <v>0</v>
      </c>
      <c r="Q929" s="7" t="e">
        <f t="shared" si="458"/>
        <v>#N/A</v>
      </c>
      <c r="R929" s="7">
        <f t="shared" si="459"/>
        <v>-85</v>
      </c>
      <c r="S929" s="7" t="e">
        <f t="shared" si="468"/>
        <v>#N/A</v>
      </c>
      <c r="T929" s="7">
        <f t="shared" si="469"/>
        <v>198.81273791394872</v>
      </c>
      <c r="U929" s="7" t="e">
        <f t="shared" si="460"/>
        <v>#N/A</v>
      </c>
      <c r="V929" s="7" t="e">
        <f t="shared" si="476"/>
        <v>#N/A</v>
      </c>
      <c r="W929" s="7" t="e">
        <f t="shared" si="477"/>
        <v>#N/A</v>
      </c>
      <c r="X929" s="7" t="e">
        <f t="shared" si="461"/>
        <v>#N/A</v>
      </c>
      <c r="Y929" s="7" t="e">
        <f t="shared" si="462"/>
        <v>#N/A</v>
      </c>
      <c r="Z929" s="7" t="e">
        <f t="shared" si="463"/>
        <v>#N/A</v>
      </c>
      <c r="AA929" s="7" t="e">
        <f t="shared" si="464"/>
        <v>#N/A</v>
      </c>
      <c r="AB929" s="7">
        <f t="shared" si="465"/>
        <v>397.62547582789745</v>
      </c>
      <c r="AC929" s="7">
        <f t="shared" si="466"/>
        <v>1.0001803626301886</v>
      </c>
      <c r="AD929" s="7" t="e">
        <f t="shared" si="467"/>
        <v>#N/A</v>
      </c>
      <c r="AE929" s="7"/>
      <c r="AG929" s="7" t="e">
        <f t="shared" si="470"/>
        <v>#N/A</v>
      </c>
      <c r="AH929" s="7">
        <f t="shared" si="471"/>
        <v>198.81273791394872</v>
      </c>
      <c r="AI929" s="7" t="e">
        <f t="shared" si="472"/>
        <v>#N/A</v>
      </c>
      <c r="AJ929" s="7">
        <f t="shared" si="473"/>
        <v>198.81273791394872</v>
      </c>
      <c r="AK929" s="7" t="e">
        <v>#N/A</v>
      </c>
      <c r="AL929" s="7">
        <v>198.81273791394872</v>
      </c>
      <c r="AN929" s="7" t="e">
        <f t="shared" si="474"/>
        <v>#N/A</v>
      </c>
      <c r="AO929" s="7" t="e">
        <f t="shared" si="475"/>
        <v>#N/A</v>
      </c>
      <c r="AP929" s="10" t="e">
        <v>#N/A</v>
      </c>
      <c r="AQ929" s="10" t="e">
        <v>#N/A</v>
      </c>
    </row>
    <row r="930" spans="1:43" s="10" customFormat="1" outlineLevel="1">
      <c r="A930" s="95">
        <v>-84</v>
      </c>
      <c r="B930" s="8">
        <f t="shared" si="443"/>
        <v>10443291.543338764</v>
      </c>
      <c r="C930" s="9">
        <f t="shared" si="444"/>
        <v>84075.05751561746</v>
      </c>
      <c r="D930" s="9">
        <f t="shared" si="445"/>
        <v>200.54018254680179</v>
      </c>
      <c r="E930" s="9">
        <f t="shared" si="446"/>
        <v>198.83162847323626</v>
      </c>
      <c r="F930" s="6">
        <f t="shared" si="447"/>
        <v>0</v>
      </c>
      <c r="G930" s="7">
        <f t="shared" si="448"/>
        <v>0</v>
      </c>
      <c r="H930" s="7">
        <f t="shared" si="449"/>
        <v>0</v>
      </c>
      <c r="I930" s="7">
        <f t="shared" si="450"/>
        <v>1</v>
      </c>
      <c r="J930" s="7">
        <f t="shared" si="451"/>
        <v>1</v>
      </c>
      <c r="K930" s="7">
        <f t="shared" si="452"/>
        <v>1</v>
      </c>
      <c r="L930" s="7">
        <f t="shared" si="453"/>
        <v>1</v>
      </c>
      <c r="M930" s="7">
        <f t="shared" si="454"/>
        <v>1</v>
      </c>
      <c r="N930" s="7">
        <f t="shared" si="455"/>
        <v>0</v>
      </c>
      <c r="O930" s="7">
        <f t="shared" si="456"/>
        <v>0</v>
      </c>
      <c r="P930" s="7">
        <f t="shared" si="457"/>
        <v>0</v>
      </c>
      <c r="Q930" s="7" t="e">
        <f t="shared" si="458"/>
        <v>#N/A</v>
      </c>
      <c r="R930" s="7">
        <f t="shared" si="459"/>
        <v>-84</v>
      </c>
      <c r="S930" s="7" t="e">
        <f t="shared" si="468"/>
        <v>#N/A</v>
      </c>
      <c r="T930" s="7">
        <f t="shared" si="469"/>
        <v>198.83162847323626</v>
      </c>
      <c r="U930" s="7" t="e">
        <f t="shared" si="460"/>
        <v>#N/A</v>
      </c>
      <c r="V930" s="7" t="e">
        <f t="shared" si="476"/>
        <v>#N/A</v>
      </c>
      <c r="W930" s="7" t="e">
        <f t="shared" si="477"/>
        <v>#N/A</v>
      </c>
      <c r="X930" s="7" t="e">
        <f t="shared" si="461"/>
        <v>#N/A</v>
      </c>
      <c r="Y930" s="7" t="e">
        <f t="shared" si="462"/>
        <v>#N/A</v>
      </c>
      <c r="Z930" s="7" t="e">
        <f t="shared" si="463"/>
        <v>#N/A</v>
      </c>
      <c r="AA930" s="7" t="e">
        <f t="shared" si="464"/>
        <v>#N/A</v>
      </c>
      <c r="AB930" s="7">
        <f t="shared" si="465"/>
        <v>397.66325694647253</v>
      </c>
      <c r="AC930" s="7">
        <f t="shared" si="466"/>
        <v>1.0001784106999092</v>
      </c>
      <c r="AD930" s="7" t="e">
        <f t="shared" si="467"/>
        <v>#N/A</v>
      </c>
      <c r="AE930" s="7"/>
      <c r="AG930" s="7" t="e">
        <f t="shared" si="470"/>
        <v>#N/A</v>
      </c>
      <c r="AH930" s="7">
        <f t="shared" si="471"/>
        <v>198.83162847323626</v>
      </c>
      <c r="AI930" s="7" t="e">
        <f t="shared" si="472"/>
        <v>#N/A</v>
      </c>
      <c r="AJ930" s="7">
        <f t="shared" si="473"/>
        <v>198.83162847323626</v>
      </c>
      <c r="AK930" s="7" t="e">
        <v>#N/A</v>
      </c>
      <c r="AL930" s="7">
        <v>198.83162847323626</v>
      </c>
      <c r="AN930" s="7" t="e">
        <f t="shared" si="474"/>
        <v>#N/A</v>
      </c>
      <c r="AO930" s="7" t="e">
        <f t="shared" si="475"/>
        <v>#N/A</v>
      </c>
      <c r="AP930" s="10" t="e">
        <v>#N/A</v>
      </c>
      <c r="AQ930" s="10" t="e">
        <v>#N/A</v>
      </c>
    </row>
    <row r="931" spans="1:43" s="10" customFormat="1" outlineLevel="1">
      <c r="A931" s="95">
        <v>-83</v>
      </c>
      <c r="B931" s="8">
        <f t="shared" si="443"/>
        <v>10505194.061588371</v>
      </c>
      <c r="C931" s="9">
        <f t="shared" si="444"/>
        <v>84603.264626732707</v>
      </c>
      <c r="D931" s="9">
        <f t="shared" si="445"/>
        <v>200.60398206251975</v>
      </c>
      <c r="E931" s="9">
        <f t="shared" si="446"/>
        <v>198.85041339015737</v>
      </c>
      <c r="F931" s="6">
        <f t="shared" si="447"/>
        <v>0</v>
      </c>
      <c r="G931" s="7">
        <f t="shared" si="448"/>
        <v>0</v>
      </c>
      <c r="H931" s="7">
        <f t="shared" si="449"/>
        <v>0</v>
      </c>
      <c r="I931" s="7">
        <f t="shared" si="450"/>
        <v>1</v>
      </c>
      <c r="J931" s="7">
        <f t="shared" si="451"/>
        <v>1</v>
      </c>
      <c r="K931" s="7">
        <f t="shared" si="452"/>
        <v>1</v>
      </c>
      <c r="L931" s="7">
        <f t="shared" si="453"/>
        <v>1</v>
      </c>
      <c r="M931" s="7">
        <f t="shared" si="454"/>
        <v>1</v>
      </c>
      <c r="N931" s="7">
        <f t="shared" si="455"/>
        <v>0</v>
      </c>
      <c r="O931" s="7">
        <f t="shared" si="456"/>
        <v>0</v>
      </c>
      <c r="P931" s="7">
        <f t="shared" si="457"/>
        <v>0</v>
      </c>
      <c r="Q931" s="7" t="e">
        <f t="shared" si="458"/>
        <v>#N/A</v>
      </c>
      <c r="R931" s="7">
        <f t="shared" si="459"/>
        <v>-83</v>
      </c>
      <c r="S931" s="7" t="e">
        <f t="shared" si="468"/>
        <v>#N/A</v>
      </c>
      <c r="T931" s="7">
        <f t="shared" si="469"/>
        <v>198.85041339015737</v>
      </c>
      <c r="U931" s="7" t="e">
        <f t="shared" si="460"/>
        <v>#N/A</v>
      </c>
      <c r="V931" s="7" t="e">
        <f t="shared" si="476"/>
        <v>#N/A</v>
      </c>
      <c r="W931" s="7" t="e">
        <f t="shared" si="477"/>
        <v>#N/A</v>
      </c>
      <c r="X931" s="7" t="e">
        <f t="shared" si="461"/>
        <v>#N/A</v>
      </c>
      <c r="Y931" s="7" t="e">
        <f t="shared" si="462"/>
        <v>#N/A</v>
      </c>
      <c r="Z931" s="7" t="e">
        <f t="shared" si="463"/>
        <v>#N/A</v>
      </c>
      <c r="AA931" s="7" t="e">
        <f t="shared" si="464"/>
        <v>#N/A</v>
      </c>
      <c r="AB931" s="7">
        <f t="shared" si="465"/>
        <v>397.70082678031474</v>
      </c>
      <c r="AC931" s="7">
        <f t="shared" si="466"/>
        <v>1.0001764209896835</v>
      </c>
      <c r="AD931" s="7" t="e">
        <f t="shared" si="467"/>
        <v>#N/A</v>
      </c>
      <c r="AE931" s="7"/>
      <c r="AG931" s="7" t="e">
        <f t="shared" si="470"/>
        <v>#N/A</v>
      </c>
      <c r="AH931" s="7">
        <f t="shared" si="471"/>
        <v>198.85041339015737</v>
      </c>
      <c r="AI931" s="7" t="e">
        <f t="shared" si="472"/>
        <v>#N/A</v>
      </c>
      <c r="AJ931" s="7">
        <f t="shared" si="473"/>
        <v>198.85041339015737</v>
      </c>
      <c r="AK931" s="7" t="e">
        <v>#N/A</v>
      </c>
      <c r="AL931" s="7">
        <v>198.85041339015737</v>
      </c>
      <c r="AN931" s="7" t="e">
        <f t="shared" si="474"/>
        <v>#N/A</v>
      </c>
      <c r="AO931" s="7" t="e">
        <f t="shared" si="475"/>
        <v>#N/A</v>
      </c>
      <c r="AP931" s="10" t="e">
        <v>#N/A</v>
      </c>
      <c r="AQ931" s="10" t="e">
        <v>#N/A</v>
      </c>
    </row>
    <row r="932" spans="1:43" s="10" customFormat="1" outlineLevel="1">
      <c r="A932" s="95">
        <v>-82</v>
      </c>
      <c r="B932" s="8">
        <f t="shared" si="443"/>
        <v>10567343.11718544</v>
      </c>
      <c r="C932" s="9">
        <f t="shared" si="444"/>
        <v>85133.684683777843</v>
      </c>
      <c r="D932" s="9">
        <f t="shared" si="445"/>
        <v>200.66791065827962</v>
      </c>
      <c r="E932" s="9">
        <f t="shared" si="446"/>
        <v>198.86909771746346</v>
      </c>
      <c r="F932" s="6">
        <f t="shared" si="447"/>
        <v>0</v>
      </c>
      <c r="G932" s="7">
        <f t="shared" si="448"/>
        <v>0</v>
      </c>
      <c r="H932" s="7">
        <f t="shared" si="449"/>
        <v>0</v>
      </c>
      <c r="I932" s="7">
        <f t="shared" si="450"/>
        <v>1</v>
      </c>
      <c r="J932" s="7">
        <f t="shared" si="451"/>
        <v>1</v>
      </c>
      <c r="K932" s="7">
        <f t="shared" si="452"/>
        <v>1</v>
      </c>
      <c r="L932" s="7">
        <f t="shared" si="453"/>
        <v>1</v>
      </c>
      <c r="M932" s="7">
        <f t="shared" si="454"/>
        <v>1</v>
      </c>
      <c r="N932" s="7">
        <f t="shared" si="455"/>
        <v>0</v>
      </c>
      <c r="O932" s="7">
        <f t="shared" si="456"/>
        <v>0</v>
      </c>
      <c r="P932" s="7">
        <f t="shared" si="457"/>
        <v>0</v>
      </c>
      <c r="Q932" s="7" t="e">
        <f t="shared" si="458"/>
        <v>#N/A</v>
      </c>
      <c r="R932" s="7">
        <f t="shared" si="459"/>
        <v>-82</v>
      </c>
      <c r="S932" s="7" t="e">
        <f t="shared" si="468"/>
        <v>#N/A</v>
      </c>
      <c r="T932" s="7">
        <f t="shared" si="469"/>
        <v>198.86909771746346</v>
      </c>
      <c r="U932" s="7" t="e">
        <f t="shared" si="460"/>
        <v>#N/A</v>
      </c>
      <c r="V932" s="7" t="e">
        <f t="shared" si="476"/>
        <v>#N/A</v>
      </c>
      <c r="W932" s="7" t="e">
        <f t="shared" si="477"/>
        <v>#N/A</v>
      </c>
      <c r="X932" s="7" t="e">
        <f t="shared" si="461"/>
        <v>#N/A</v>
      </c>
      <c r="Y932" s="7" t="e">
        <f t="shared" si="462"/>
        <v>#N/A</v>
      </c>
      <c r="Z932" s="7" t="e">
        <f t="shared" si="463"/>
        <v>#N/A</v>
      </c>
      <c r="AA932" s="7" t="e">
        <f t="shared" si="464"/>
        <v>#N/A</v>
      </c>
      <c r="AB932" s="7">
        <f t="shared" si="465"/>
        <v>397.73819543492692</v>
      </c>
      <c r="AC932" s="7">
        <f t="shared" si="466"/>
        <v>1.0001745368118913</v>
      </c>
      <c r="AD932" s="7" t="e">
        <f t="shared" si="467"/>
        <v>#N/A</v>
      </c>
      <c r="AE932" s="7"/>
      <c r="AG932" s="7" t="e">
        <f t="shared" si="470"/>
        <v>#N/A</v>
      </c>
      <c r="AH932" s="7">
        <f t="shared" si="471"/>
        <v>198.86909771746346</v>
      </c>
      <c r="AI932" s="7" t="e">
        <f t="shared" si="472"/>
        <v>#N/A</v>
      </c>
      <c r="AJ932" s="7">
        <f t="shared" si="473"/>
        <v>198.86909771746346</v>
      </c>
      <c r="AK932" s="7" t="e">
        <v>#N/A</v>
      </c>
      <c r="AL932" s="7">
        <v>198.86909771746346</v>
      </c>
      <c r="AN932" s="7" t="e">
        <f t="shared" si="474"/>
        <v>#N/A</v>
      </c>
      <c r="AO932" s="7" t="e">
        <f t="shared" si="475"/>
        <v>#N/A</v>
      </c>
      <c r="AP932" s="10" t="e">
        <v>#N/A</v>
      </c>
      <c r="AQ932" s="10" t="e">
        <v>#N/A</v>
      </c>
    </row>
    <row r="933" spans="1:43" s="10" customFormat="1" outlineLevel="1">
      <c r="A933" s="95">
        <v>-81</v>
      </c>
      <c r="B933" s="8">
        <f t="shared" si="443"/>
        <v>10629734.450890303</v>
      </c>
      <c r="C933" s="9">
        <f t="shared" si="444"/>
        <v>85666.322316329199</v>
      </c>
      <c r="D933" s="9">
        <f t="shared" si="445"/>
        <v>200.73197548402445</v>
      </c>
      <c r="E933" s="9">
        <f t="shared" si="446"/>
        <v>198.88765980502507</v>
      </c>
      <c r="F933" s="6">
        <f t="shared" si="447"/>
        <v>0</v>
      </c>
      <c r="G933" s="7">
        <f t="shared" si="448"/>
        <v>0</v>
      </c>
      <c r="H933" s="7">
        <f t="shared" si="449"/>
        <v>0</v>
      </c>
      <c r="I933" s="7">
        <f t="shared" si="450"/>
        <v>1</v>
      </c>
      <c r="J933" s="7">
        <f t="shared" si="451"/>
        <v>1</v>
      </c>
      <c r="K933" s="7">
        <f t="shared" si="452"/>
        <v>1</v>
      </c>
      <c r="L933" s="7">
        <f t="shared" si="453"/>
        <v>1</v>
      </c>
      <c r="M933" s="7">
        <f t="shared" si="454"/>
        <v>1</v>
      </c>
      <c r="N933" s="7">
        <f t="shared" si="455"/>
        <v>0</v>
      </c>
      <c r="O933" s="7">
        <f t="shared" si="456"/>
        <v>0</v>
      </c>
      <c r="P933" s="7">
        <f t="shared" si="457"/>
        <v>0</v>
      </c>
      <c r="Q933" s="7" t="e">
        <f t="shared" si="458"/>
        <v>#N/A</v>
      </c>
      <c r="R933" s="7">
        <f t="shared" si="459"/>
        <v>-81</v>
      </c>
      <c r="S933" s="7" t="e">
        <f t="shared" si="468"/>
        <v>#N/A</v>
      </c>
      <c r="T933" s="7">
        <f t="shared" si="469"/>
        <v>198.88765980502507</v>
      </c>
      <c r="U933" s="7" t="e">
        <f t="shared" si="460"/>
        <v>#N/A</v>
      </c>
      <c r="V933" s="7" t="e">
        <f t="shared" si="476"/>
        <v>#N/A</v>
      </c>
      <c r="W933" s="7" t="e">
        <f t="shared" si="477"/>
        <v>#N/A</v>
      </c>
      <c r="X933" s="7" t="e">
        <f t="shared" si="461"/>
        <v>#N/A</v>
      </c>
      <c r="Y933" s="7" t="e">
        <f t="shared" si="462"/>
        <v>#N/A</v>
      </c>
      <c r="Z933" s="7" t="e">
        <f t="shared" si="463"/>
        <v>#N/A</v>
      </c>
      <c r="AA933" s="7" t="e">
        <f t="shared" si="464"/>
        <v>#N/A</v>
      </c>
      <c r="AB933" s="7">
        <f t="shared" si="465"/>
        <v>397.77531961005013</v>
      </c>
      <c r="AC933" s="7">
        <f t="shared" si="466"/>
        <v>1.0001722607104462</v>
      </c>
      <c r="AD933" s="7" t="e">
        <f t="shared" si="467"/>
        <v>#N/A</v>
      </c>
      <c r="AE933" s="7"/>
      <c r="AG933" s="7" t="e">
        <f t="shared" si="470"/>
        <v>#N/A</v>
      </c>
      <c r="AH933" s="7">
        <f t="shared" si="471"/>
        <v>198.88765980502507</v>
      </c>
      <c r="AI933" s="7" t="e">
        <f t="shared" si="472"/>
        <v>#N/A</v>
      </c>
      <c r="AJ933" s="7">
        <f t="shared" si="473"/>
        <v>198.88765980502507</v>
      </c>
      <c r="AK933" s="7" t="e">
        <v>#N/A</v>
      </c>
      <c r="AL933" s="7">
        <v>198.88765980502507</v>
      </c>
      <c r="AN933" s="7" t="e">
        <f t="shared" si="474"/>
        <v>#N/A</v>
      </c>
      <c r="AO933" s="7" t="e">
        <f t="shared" si="475"/>
        <v>#N/A</v>
      </c>
      <c r="AP933" s="10" t="e">
        <v>#N/A</v>
      </c>
      <c r="AQ933" s="10" t="e">
        <v>#N/A</v>
      </c>
    </row>
    <row r="934" spans="1:43" s="10" customFormat="1" outlineLevel="1">
      <c r="A934" s="95">
        <v>-80</v>
      </c>
      <c r="B934" s="8">
        <f t="shared" si="443"/>
        <v>10692370.908612264</v>
      </c>
      <c r="C934" s="9">
        <f t="shared" si="444"/>
        <v>86201.182153963164</v>
      </c>
      <c r="D934" s="9">
        <f t="shared" si="445"/>
        <v>200.79617970789624</v>
      </c>
      <c r="E934" s="9">
        <f t="shared" si="446"/>
        <v>198.90611996438278</v>
      </c>
      <c r="F934" s="6">
        <f t="shared" si="447"/>
        <v>0</v>
      </c>
      <c r="G934" s="7">
        <f t="shared" si="448"/>
        <v>0</v>
      </c>
      <c r="H934" s="7">
        <f t="shared" si="449"/>
        <v>0</v>
      </c>
      <c r="I934" s="7">
        <f t="shared" si="450"/>
        <v>1</v>
      </c>
      <c r="J934" s="7">
        <f t="shared" si="451"/>
        <v>1</v>
      </c>
      <c r="K934" s="7">
        <f t="shared" si="452"/>
        <v>1</v>
      </c>
      <c r="L934" s="7">
        <f t="shared" si="453"/>
        <v>1</v>
      </c>
      <c r="M934" s="7">
        <f t="shared" si="454"/>
        <v>1</v>
      </c>
      <c r="N934" s="7">
        <f t="shared" si="455"/>
        <v>0</v>
      </c>
      <c r="O934" s="7">
        <f t="shared" si="456"/>
        <v>0</v>
      </c>
      <c r="P934" s="7">
        <f t="shared" si="457"/>
        <v>0</v>
      </c>
      <c r="Q934" s="7" t="e">
        <f t="shared" si="458"/>
        <v>#N/A</v>
      </c>
      <c r="R934" s="7">
        <f t="shared" si="459"/>
        <v>-80</v>
      </c>
      <c r="S934" s="7" t="e">
        <f t="shared" si="468"/>
        <v>#N/A</v>
      </c>
      <c r="T934" s="7">
        <f t="shared" si="469"/>
        <v>198.90611996438278</v>
      </c>
      <c r="U934" s="7" t="e">
        <f t="shared" si="460"/>
        <v>#N/A</v>
      </c>
      <c r="V934" s="7" t="e">
        <f t="shared" si="476"/>
        <v>#N/A</v>
      </c>
      <c r="W934" s="7" t="e">
        <f t="shared" si="477"/>
        <v>#N/A</v>
      </c>
      <c r="X934" s="7" t="e">
        <f t="shared" si="461"/>
        <v>#N/A</v>
      </c>
      <c r="Y934" s="7" t="e">
        <f t="shared" si="462"/>
        <v>#N/A</v>
      </c>
      <c r="Z934" s="7" t="e">
        <f t="shared" si="463"/>
        <v>#N/A</v>
      </c>
      <c r="AA934" s="7" t="e">
        <f t="shared" si="464"/>
        <v>#N/A</v>
      </c>
      <c r="AB934" s="7">
        <f t="shared" si="465"/>
        <v>397.81223992876556</v>
      </c>
      <c r="AC934" s="7">
        <f t="shared" si="466"/>
        <v>1.0001703742280674</v>
      </c>
      <c r="AD934" s="7" t="e">
        <f t="shared" si="467"/>
        <v>#N/A</v>
      </c>
      <c r="AE934" s="7"/>
      <c r="AG934" s="7" t="e">
        <f t="shared" si="470"/>
        <v>#N/A</v>
      </c>
      <c r="AH934" s="7">
        <f t="shared" si="471"/>
        <v>198.90611996438278</v>
      </c>
      <c r="AI934" s="7" t="e">
        <f t="shared" si="472"/>
        <v>#N/A</v>
      </c>
      <c r="AJ934" s="7">
        <f t="shared" si="473"/>
        <v>198.90611996438278</v>
      </c>
      <c r="AK934" s="7" t="e">
        <v>#N/A</v>
      </c>
      <c r="AL934" s="7">
        <v>198.90611996438278</v>
      </c>
      <c r="AN934" s="7" t="e">
        <f t="shared" si="474"/>
        <v>#N/A</v>
      </c>
      <c r="AO934" s="7" t="e">
        <f t="shared" si="475"/>
        <v>#N/A</v>
      </c>
      <c r="AP934" s="10" t="e">
        <v>#N/A</v>
      </c>
      <c r="AQ934" s="10" t="e">
        <v>#N/A</v>
      </c>
    </row>
    <row r="935" spans="1:43" s="10" customFormat="1" outlineLevel="1">
      <c r="A935" s="95">
        <v>-79</v>
      </c>
      <c r="B935" s="8">
        <f t="shared" si="443"/>
        <v>10755255.374152789</v>
      </c>
      <c r="C935" s="9">
        <f t="shared" si="444"/>
        <v>86738.286792843195</v>
      </c>
      <c r="D935" s="9">
        <f t="shared" si="445"/>
        <v>200.86052840538557</v>
      </c>
      <c r="E935" s="9">
        <f t="shared" si="446"/>
        <v>198.92445273070985</v>
      </c>
      <c r="F935" s="6">
        <f t="shared" si="447"/>
        <v>0</v>
      </c>
      <c r="G935" s="7">
        <f t="shared" si="448"/>
        <v>0</v>
      </c>
      <c r="H935" s="7">
        <f t="shared" si="449"/>
        <v>0</v>
      </c>
      <c r="I935" s="7">
        <f t="shared" si="450"/>
        <v>1</v>
      </c>
      <c r="J935" s="7">
        <f t="shared" si="451"/>
        <v>1</v>
      </c>
      <c r="K935" s="7">
        <f t="shared" si="452"/>
        <v>1</v>
      </c>
      <c r="L935" s="7">
        <f t="shared" si="453"/>
        <v>1</v>
      </c>
      <c r="M935" s="7">
        <f t="shared" si="454"/>
        <v>1</v>
      </c>
      <c r="N935" s="7">
        <f t="shared" si="455"/>
        <v>0</v>
      </c>
      <c r="O935" s="7">
        <f t="shared" si="456"/>
        <v>0</v>
      </c>
      <c r="P935" s="7">
        <f t="shared" si="457"/>
        <v>0</v>
      </c>
      <c r="Q935" s="7" t="e">
        <f t="shared" si="458"/>
        <v>#N/A</v>
      </c>
      <c r="R935" s="7">
        <f t="shared" si="459"/>
        <v>-79</v>
      </c>
      <c r="S935" s="7" t="e">
        <f t="shared" si="468"/>
        <v>#N/A</v>
      </c>
      <c r="T935" s="7">
        <f t="shared" si="469"/>
        <v>198.92445273070985</v>
      </c>
      <c r="U935" s="7" t="e">
        <f t="shared" si="460"/>
        <v>#N/A</v>
      </c>
      <c r="V935" s="7" t="e">
        <f t="shared" si="476"/>
        <v>#N/A</v>
      </c>
      <c r="W935" s="7" t="e">
        <f t="shared" si="477"/>
        <v>#N/A</v>
      </c>
      <c r="X935" s="7" t="e">
        <f t="shared" si="461"/>
        <v>#N/A</v>
      </c>
      <c r="Y935" s="7" t="e">
        <f t="shared" si="462"/>
        <v>#N/A</v>
      </c>
      <c r="Z935" s="7" t="e">
        <f t="shared" si="463"/>
        <v>#N/A</v>
      </c>
      <c r="AA935" s="7" t="e">
        <f t="shared" si="464"/>
        <v>#N/A</v>
      </c>
      <c r="AB935" s="7">
        <f t="shared" si="465"/>
        <v>397.84890546141969</v>
      </c>
      <c r="AC935" s="7">
        <f t="shared" si="466"/>
        <v>1.0001680310433856</v>
      </c>
      <c r="AD935" s="7" t="e">
        <f t="shared" si="467"/>
        <v>#N/A</v>
      </c>
      <c r="AE935" s="7"/>
      <c r="AG935" s="7" t="e">
        <f t="shared" si="470"/>
        <v>#N/A</v>
      </c>
      <c r="AH935" s="7">
        <f t="shared" si="471"/>
        <v>198.92445273070985</v>
      </c>
      <c r="AI935" s="7" t="e">
        <f t="shared" si="472"/>
        <v>#N/A</v>
      </c>
      <c r="AJ935" s="7">
        <f t="shared" si="473"/>
        <v>198.92445273070985</v>
      </c>
      <c r="AK935" s="7" t="e">
        <v>#N/A</v>
      </c>
      <c r="AL935" s="7">
        <v>198.92445273070985</v>
      </c>
      <c r="AN935" s="7" t="e">
        <f t="shared" si="474"/>
        <v>#N/A</v>
      </c>
      <c r="AO935" s="7" t="e">
        <f t="shared" si="475"/>
        <v>#N/A</v>
      </c>
      <c r="AP935" s="10" t="e">
        <v>#N/A</v>
      </c>
      <c r="AQ935" s="10" t="e">
        <v>#N/A</v>
      </c>
    </row>
    <row r="936" spans="1:43" s="10" customFormat="1" outlineLevel="1">
      <c r="A936" s="95">
        <v>-78</v>
      </c>
      <c r="B936" s="8">
        <f t="shared" si="443"/>
        <v>10818383.531189648</v>
      </c>
      <c r="C936" s="9">
        <f t="shared" si="444"/>
        <v>87277.605006062513</v>
      </c>
      <c r="D936" s="9">
        <f t="shared" si="445"/>
        <v>200.92502300086255</v>
      </c>
      <c r="E936" s="9">
        <f t="shared" si="446"/>
        <v>198.94267460084961</v>
      </c>
      <c r="F936" s="6">
        <f t="shared" si="447"/>
        <v>0</v>
      </c>
      <c r="G936" s="7">
        <f t="shared" si="448"/>
        <v>0</v>
      </c>
      <c r="H936" s="7">
        <f t="shared" si="449"/>
        <v>0</v>
      </c>
      <c r="I936" s="7">
        <f t="shared" si="450"/>
        <v>1</v>
      </c>
      <c r="J936" s="7">
        <f t="shared" si="451"/>
        <v>1</v>
      </c>
      <c r="K936" s="7">
        <f t="shared" si="452"/>
        <v>1</v>
      </c>
      <c r="L936" s="7">
        <f t="shared" si="453"/>
        <v>1</v>
      </c>
      <c r="M936" s="7">
        <f t="shared" si="454"/>
        <v>1</v>
      </c>
      <c r="N936" s="7">
        <f t="shared" si="455"/>
        <v>0</v>
      </c>
      <c r="O936" s="7">
        <f t="shared" si="456"/>
        <v>0</v>
      </c>
      <c r="P936" s="7">
        <f t="shared" si="457"/>
        <v>0</v>
      </c>
      <c r="Q936" s="7" t="e">
        <f t="shared" si="458"/>
        <v>#N/A</v>
      </c>
      <c r="R936" s="7">
        <f t="shared" si="459"/>
        <v>-78</v>
      </c>
      <c r="S936" s="7" t="e">
        <f t="shared" si="468"/>
        <v>#N/A</v>
      </c>
      <c r="T936" s="7">
        <f t="shared" si="469"/>
        <v>198.94267460084961</v>
      </c>
      <c r="U936" s="7" t="e">
        <f t="shared" si="460"/>
        <v>#N/A</v>
      </c>
      <c r="V936" s="7" t="e">
        <f t="shared" si="476"/>
        <v>#N/A</v>
      </c>
      <c r="W936" s="7" t="e">
        <f t="shared" si="477"/>
        <v>#N/A</v>
      </c>
      <c r="X936" s="7" t="e">
        <f t="shared" si="461"/>
        <v>#N/A</v>
      </c>
      <c r="Y936" s="7" t="e">
        <f t="shared" si="462"/>
        <v>#N/A</v>
      </c>
      <c r="Z936" s="7" t="e">
        <f t="shared" si="463"/>
        <v>#N/A</v>
      </c>
      <c r="AA936" s="7" t="e">
        <f t="shared" si="464"/>
        <v>#N/A</v>
      </c>
      <c r="AB936" s="7">
        <f t="shared" si="465"/>
        <v>397.88534920169923</v>
      </c>
      <c r="AC936" s="7">
        <f t="shared" si="466"/>
        <v>1.0001660044969487</v>
      </c>
      <c r="AD936" s="7" t="e">
        <f t="shared" si="467"/>
        <v>#N/A</v>
      </c>
      <c r="AE936" s="7"/>
      <c r="AG936" s="7" t="e">
        <f t="shared" si="470"/>
        <v>#N/A</v>
      </c>
      <c r="AH936" s="7">
        <f t="shared" si="471"/>
        <v>198.94267460084961</v>
      </c>
      <c r="AI936" s="7" t="e">
        <f t="shared" si="472"/>
        <v>#N/A</v>
      </c>
      <c r="AJ936" s="7">
        <f t="shared" si="473"/>
        <v>198.94267460084961</v>
      </c>
      <c r="AK936" s="7" t="e">
        <v>#N/A</v>
      </c>
      <c r="AL936" s="7">
        <v>198.94267460084961</v>
      </c>
      <c r="AN936" s="7" t="e">
        <f t="shared" si="474"/>
        <v>#N/A</v>
      </c>
      <c r="AO936" s="7" t="e">
        <f t="shared" si="475"/>
        <v>#N/A</v>
      </c>
      <c r="AP936" s="10" t="e">
        <v>#N/A</v>
      </c>
      <c r="AQ936" s="10" t="e">
        <v>#N/A</v>
      </c>
    </row>
    <row r="937" spans="1:43" s="10" customFormat="1" outlineLevel="1">
      <c r="A937" s="95">
        <v>-77</v>
      </c>
      <c r="B937" s="8">
        <f t="shared" si="443"/>
        <v>10881760.675643239</v>
      </c>
      <c r="C937" s="9">
        <f t="shared" si="444"/>
        <v>87819.159313252487</v>
      </c>
      <c r="D937" s="9">
        <f t="shared" si="445"/>
        <v>200.9896644273324</v>
      </c>
      <c r="E937" s="9">
        <f t="shared" si="446"/>
        <v>198.96077155406707</v>
      </c>
      <c r="F937" s="6">
        <f t="shared" si="447"/>
        <v>0</v>
      </c>
      <c r="G937" s="7">
        <f t="shared" si="448"/>
        <v>0</v>
      </c>
      <c r="H937" s="7">
        <f t="shared" si="449"/>
        <v>0</v>
      </c>
      <c r="I937" s="7">
        <f t="shared" si="450"/>
        <v>1</v>
      </c>
      <c r="J937" s="7">
        <f t="shared" si="451"/>
        <v>1</v>
      </c>
      <c r="K937" s="7">
        <f t="shared" si="452"/>
        <v>1</v>
      </c>
      <c r="L937" s="7">
        <f t="shared" si="453"/>
        <v>1</v>
      </c>
      <c r="M937" s="7">
        <f t="shared" si="454"/>
        <v>1</v>
      </c>
      <c r="N937" s="7">
        <f t="shared" si="455"/>
        <v>0</v>
      </c>
      <c r="O937" s="7">
        <f t="shared" si="456"/>
        <v>0</v>
      </c>
      <c r="P937" s="7">
        <f t="shared" si="457"/>
        <v>0</v>
      </c>
      <c r="Q937" s="7" t="e">
        <f t="shared" si="458"/>
        <v>#N/A</v>
      </c>
      <c r="R937" s="7">
        <f t="shared" si="459"/>
        <v>-77</v>
      </c>
      <c r="S937" s="7" t="e">
        <f t="shared" si="468"/>
        <v>#N/A</v>
      </c>
      <c r="T937" s="7">
        <f t="shared" si="469"/>
        <v>198.96077155406707</v>
      </c>
      <c r="U937" s="7" t="e">
        <f t="shared" si="460"/>
        <v>#N/A</v>
      </c>
      <c r="V937" s="7" t="e">
        <f t="shared" si="476"/>
        <v>#N/A</v>
      </c>
      <c r="W937" s="7" t="e">
        <f t="shared" si="477"/>
        <v>#N/A</v>
      </c>
      <c r="X937" s="7" t="e">
        <f t="shared" si="461"/>
        <v>#N/A</v>
      </c>
      <c r="Y937" s="7" t="e">
        <f t="shared" si="462"/>
        <v>#N/A</v>
      </c>
      <c r="Z937" s="7" t="e">
        <f t="shared" si="463"/>
        <v>#N/A</v>
      </c>
      <c r="AA937" s="7" t="e">
        <f t="shared" si="464"/>
        <v>#N/A</v>
      </c>
      <c r="AB937" s="7">
        <f t="shared" si="465"/>
        <v>397.92154310813413</v>
      </c>
      <c r="AC937" s="7">
        <f t="shared" si="466"/>
        <v>1.0001637364530642</v>
      </c>
      <c r="AD937" s="7" t="e">
        <f t="shared" si="467"/>
        <v>#N/A</v>
      </c>
      <c r="AE937" s="7"/>
      <c r="AG937" s="7" t="e">
        <f t="shared" si="470"/>
        <v>#N/A</v>
      </c>
      <c r="AH937" s="7">
        <f t="shared" si="471"/>
        <v>198.96077155406707</v>
      </c>
      <c r="AI937" s="7" t="e">
        <f t="shared" si="472"/>
        <v>#N/A</v>
      </c>
      <c r="AJ937" s="7">
        <f t="shared" si="473"/>
        <v>198.96077155406707</v>
      </c>
      <c r="AK937" s="7" t="e">
        <v>#N/A</v>
      </c>
      <c r="AL937" s="7">
        <v>198.96077155406707</v>
      </c>
      <c r="AN937" s="7" t="e">
        <f t="shared" si="474"/>
        <v>#N/A</v>
      </c>
      <c r="AO937" s="7" t="e">
        <f t="shared" si="475"/>
        <v>#N/A</v>
      </c>
      <c r="AP937" s="10" t="e">
        <v>#N/A</v>
      </c>
      <c r="AQ937" s="10" t="e">
        <v>#N/A</v>
      </c>
    </row>
    <row r="938" spans="1:43" s="10" customFormat="1" outlineLevel="1">
      <c r="A938" s="95">
        <v>-76</v>
      </c>
      <c r="B938" s="8">
        <f t="shared" si="443"/>
        <v>10945382.454580307</v>
      </c>
      <c r="C938" s="9">
        <f t="shared" si="444"/>
        <v>88362.954343989521</v>
      </c>
      <c r="D938" s="9">
        <f t="shared" si="445"/>
        <v>201.05445792448373</v>
      </c>
      <c r="E938" s="9">
        <f t="shared" si="446"/>
        <v>198.97874864311376</v>
      </c>
      <c r="F938" s="6">
        <f t="shared" si="447"/>
        <v>0</v>
      </c>
      <c r="G938" s="7">
        <f t="shared" si="448"/>
        <v>0</v>
      </c>
      <c r="H938" s="7">
        <f t="shared" si="449"/>
        <v>0</v>
      </c>
      <c r="I938" s="7">
        <f t="shared" si="450"/>
        <v>1</v>
      </c>
      <c r="J938" s="7">
        <f t="shared" si="451"/>
        <v>1</v>
      </c>
      <c r="K938" s="7">
        <f t="shared" si="452"/>
        <v>1</v>
      </c>
      <c r="L938" s="7">
        <f t="shared" si="453"/>
        <v>1</v>
      </c>
      <c r="M938" s="7">
        <f t="shared" si="454"/>
        <v>1</v>
      </c>
      <c r="N938" s="7">
        <f t="shared" si="455"/>
        <v>0</v>
      </c>
      <c r="O938" s="7">
        <f t="shared" si="456"/>
        <v>0</v>
      </c>
      <c r="P938" s="7">
        <f t="shared" si="457"/>
        <v>0</v>
      </c>
      <c r="Q938" s="7" t="e">
        <f t="shared" si="458"/>
        <v>#N/A</v>
      </c>
      <c r="R938" s="7">
        <f t="shared" si="459"/>
        <v>-76</v>
      </c>
      <c r="S938" s="7" t="e">
        <f t="shared" si="468"/>
        <v>#N/A</v>
      </c>
      <c r="T938" s="7">
        <f t="shared" si="469"/>
        <v>198.97874864311376</v>
      </c>
      <c r="U938" s="7" t="e">
        <f t="shared" si="460"/>
        <v>#N/A</v>
      </c>
      <c r="V938" s="7" t="e">
        <f t="shared" si="476"/>
        <v>#N/A</v>
      </c>
      <c r="W938" s="7" t="e">
        <f t="shared" si="477"/>
        <v>#N/A</v>
      </c>
      <c r="X938" s="7" t="e">
        <f t="shared" si="461"/>
        <v>#N/A</v>
      </c>
      <c r="Y938" s="7" t="e">
        <f t="shared" si="462"/>
        <v>#N/A</v>
      </c>
      <c r="Z938" s="7" t="e">
        <f t="shared" si="463"/>
        <v>#N/A</v>
      </c>
      <c r="AA938" s="7" t="e">
        <f t="shared" si="464"/>
        <v>#N/A</v>
      </c>
      <c r="AB938" s="7">
        <f t="shared" si="465"/>
        <v>397.95749728622752</v>
      </c>
      <c r="AC938" s="7">
        <f t="shared" si="466"/>
        <v>1.0001615748120865</v>
      </c>
      <c r="AD938" s="7" t="e">
        <f t="shared" si="467"/>
        <v>#N/A</v>
      </c>
      <c r="AE938" s="7"/>
      <c r="AG938" s="7" t="e">
        <f t="shared" si="470"/>
        <v>#N/A</v>
      </c>
      <c r="AH938" s="7">
        <f t="shared" si="471"/>
        <v>198.97874864311376</v>
      </c>
      <c r="AI938" s="7" t="e">
        <f t="shared" si="472"/>
        <v>#N/A</v>
      </c>
      <c r="AJ938" s="7">
        <f t="shared" si="473"/>
        <v>198.97874864311376</v>
      </c>
      <c r="AK938" s="7" t="e">
        <v>#N/A</v>
      </c>
      <c r="AL938" s="7">
        <v>198.97874864311376</v>
      </c>
      <c r="AN938" s="7" t="e">
        <f t="shared" si="474"/>
        <v>#N/A</v>
      </c>
      <c r="AO938" s="7" t="e">
        <f t="shared" si="475"/>
        <v>#N/A</v>
      </c>
      <c r="AP938" s="10" t="e">
        <v>#N/A</v>
      </c>
      <c r="AQ938" s="10" t="e">
        <v>#N/A</v>
      </c>
    </row>
    <row r="939" spans="1:43" s="10" customFormat="1" outlineLevel="1">
      <c r="A939" s="95">
        <v>-75</v>
      </c>
      <c r="B939" s="8">
        <f t="shared" si="443"/>
        <v>11009251.760711111</v>
      </c>
      <c r="C939" s="9">
        <f t="shared" si="444"/>
        <v>88908.99472784996</v>
      </c>
      <c r="D939" s="9">
        <f t="shared" si="445"/>
        <v>201.11940856780726</v>
      </c>
      <c r="E939" s="9">
        <f t="shared" si="446"/>
        <v>198.996595661952</v>
      </c>
      <c r="F939" s="6">
        <f t="shared" si="447"/>
        <v>0</v>
      </c>
      <c r="G939" s="7">
        <f t="shared" si="448"/>
        <v>0</v>
      </c>
      <c r="H939" s="7">
        <f t="shared" si="449"/>
        <v>0</v>
      </c>
      <c r="I939" s="7">
        <f t="shared" si="450"/>
        <v>1</v>
      </c>
      <c r="J939" s="7">
        <f t="shared" si="451"/>
        <v>1</v>
      </c>
      <c r="K939" s="7">
        <f t="shared" si="452"/>
        <v>1</v>
      </c>
      <c r="L939" s="7">
        <f t="shared" si="453"/>
        <v>1</v>
      </c>
      <c r="M939" s="7">
        <f t="shared" si="454"/>
        <v>1</v>
      </c>
      <c r="N939" s="7">
        <f t="shared" si="455"/>
        <v>0</v>
      </c>
      <c r="O939" s="7">
        <f t="shared" si="456"/>
        <v>0</v>
      </c>
      <c r="P939" s="7">
        <f t="shared" si="457"/>
        <v>0</v>
      </c>
      <c r="Q939" s="7" t="e">
        <f t="shared" si="458"/>
        <v>#N/A</v>
      </c>
      <c r="R939" s="7">
        <f t="shared" si="459"/>
        <v>-75</v>
      </c>
      <c r="S939" s="7" t="e">
        <f t="shared" si="468"/>
        <v>#N/A</v>
      </c>
      <c r="T939" s="7">
        <f t="shared" si="469"/>
        <v>198.996595661952</v>
      </c>
      <c r="U939" s="7" t="e">
        <f t="shared" si="460"/>
        <v>#N/A</v>
      </c>
      <c r="V939" s="7" t="e">
        <f t="shared" si="476"/>
        <v>#N/A</v>
      </c>
      <c r="W939" s="7" t="e">
        <f t="shared" si="477"/>
        <v>#N/A</v>
      </c>
      <c r="X939" s="7" t="e">
        <f t="shared" si="461"/>
        <v>#N/A</v>
      </c>
      <c r="Y939" s="7" t="e">
        <f t="shared" si="462"/>
        <v>#N/A</v>
      </c>
      <c r="Z939" s="7" t="e">
        <f t="shared" si="463"/>
        <v>#N/A</v>
      </c>
      <c r="AA939" s="7" t="e">
        <f t="shared" si="464"/>
        <v>#N/A</v>
      </c>
      <c r="AB939" s="7">
        <f t="shared" si="465"/>
        <v>397.993191323904</v>
      </c>
      <c r="AC939" s="7">
        <f t="shared" si="466"/>
        <v>1.0001592453611639</v>
      </c>
      <c r="AD939" s="7" t="e">
        <f t="shared" si="467"/>
        <v>#N/A</v>
      </c>
      <c r="AE939" s="7"/>
      <c r="AG939" s="7" t="e">
        <f t="shared" si="470"/>
        <v>#N/A</v>
      </c>
      <c r="AH939" s="7">
        <f t="shared" si="471"/>
        <v>198.996595661952</v>
      </c>
      <c r="AI939" s="7" t="e">
        <f t="shared" si="472"/>
        <v>#N/A</v>
      </c>
      <c r="AJ939" s="7">
        <f t="shared" si="473"/>
        <v>198.996595661952</v>
      </c>
      <c r="AK939" s="7" t="e">
        <v>#N/A</v>
      </c>
      <c r="AL939" s="7">
        <v>198.996595661952</v>
      </c>
      <c r="AN939" s="7" t="e">
        <f t="shared" si="474"/>
        <v>#N/A</v>
      </c>
      <c r="AO939" s="7" t="e">
        <f t="shared" si="475"/>
        <v>#N/A</v>
      </c>
      <c r="AP939" s="10" t="e">
        <v>#N/A</v>
      </c>
      <c r="AQ939" s="10" t="e">
        <v>#N/A</v>
      </c>
    </row>
    <row r="940" spans="1:43" s="10" customFormat="1" outlineLevel="1">
      <c r="A940" s="95">
        <v>-74</v>
      </c>
      <c r="B940" s="8">
        <f t="shared" si="443"/>
        <v>11073371.524516499</v>
      </c>
      <c r="C940" s="9">
        <f t="shared" si="444"/>
        <v>89457.285094410196</v>
      </c>
      <c r="D940" s="9">
        <f t="shared" si="445"/>
        <v>201.18451571074758</v>
      </c>
      <c r="E940" s="9">
        <f t="shared" si="446"/>
        <v>199.01431766333332</v>
      </c>
      <c r="F940" s="6">
        <f t="shared" si="447"/>
        <v>0</v>
      </c>
      <c r="G940" s="7">
        <f t="shared" si="448"/>
        <v>0</v>
      </c>
      <c r="H940" s="7">
        <f t="shared" si="449"/>
        <v>0</v>
      </c>
      <c r="I940" s="7">
        <f t="shared" si="450"/>
        <v>1</v>
      </c>
      <c r="J940" s="7">
        <f t="shared" si="451"/>
        <v>1</v>
      </c>
      <c r="K940" s="7">
        <f t="shared" si="452"/>
        <v>1</v>
      </c>
      <c r="L940" s="7">
        <f t="shared" si="453"/>
        <v>1</v>
      </c>
      <c r="M940" s="7">
        <f t="shared" si="454"/>
        <v>1</v>
      </c>
      <c r="N940" s="7">
        <f t="shared" si="455"/>
        <v>0</v>
      </c>
      <c r="O940" s="7">
        <f t="shared" si="456"/>
        <v>0</v>
      </c>
      <c r="P940" s="7">
        <f t="shared" si="457"/>
        <v>0</v>
      </c>
      <c r="Q940" s="7" t="e">
        <f t="shared" si="458"/>
        <v>#N/A</v>
      </c>
      <c r="R940" s="7">
        <f t="shared" si="459"/>
        <v>-74</v>
      </c>
      <c r="S940" s="7" t="e">
        <f t="shared" si="468"/>
        <v>#N/A</v>
      </c>
      <c r="T940" s="7">
        <f t="shared" si="469"/>
        <v>199.01431766333332</v>
      </c>
      <c r="U940" s="7" t="e">
        <f t="shared" si="460"/>
        <v>#N/A</v>
      </c>
      <c r="V940" s="7" t="e">
        <f t="shared" si="476"/>
        <v>#N/A</v>
      </c>
      <c r="W940" s="7" t="e">
        <f t="shared" si="477"/>
        <v>#N/A</v>
      </c>
      <c r="X940" s="7" t="e">
        <f t="shared" si="461"/>
        <v>#N/A</v>
      </c>
      <c r="Y940" s="7" t="e">
        <f t="shared" si="462"/>
        <v>#N/A</v>
      </c>
      <c r="Z940" s="7" t="e">
        <f t="shared" si="463"/>
        <v>#N/A</v>
      </c>
      <c r="AA940" s="7" t="e">
        <f t="shared" si="464"/>
        <v>#N/A</v>
      </c>
      <c r="AB940" s="7">
        <f t="shared" si="465"/>
        <v>398.02863532666663</v>
      </c>
      <c r="AC940" s="7">
        <f t="shared" si="466"/>
        <v>1.0001570223384724</v>
      </c>
      <c r="AD940" s="7" t="e">
        <f t="shared" si="467"/>
        <v>#N/A</v>
      </c>
      <c r="AE940" s="7"/>
      <c r="AG940" s="7" t="e">
        <f t="shared" si="470"/>
        <v>#N/A</v>
      </c>
      <c r="AH940" s="7">
        <f t="shared" si="471"/>
        <v>199.01431766333332</v>
      </c>
      <c r="AI940" s="7" t="e">
        <f t="shared" si="472"/>
        <v>#N/A</v>
      </c>
      <c r="AJ940" s="7">
        <f t="shared" si="473"/>
        <v>199.01431766333332</v>
      </c>
      <c r="AK940" s="7" t="e">
        <v>#N/A</v>
      </c>
      <c r="AL940" s="7">
        <v>199.01431766333332</v>
      </c>
      <c r="AN940" s="7" t="e">
        <f t="shared" si="474"/>
        <v>#N/A</v>
      </c>
      <c r="AO940" s="7" t="e">
        <f t="shared" si="475"/>
        <v>#N/A</v>
      </c>
      <c r="AP940" s="10" t="e">
        <v>#N/A</v>
      </c>
      <c r="AQ940" s="10" t="e">
        <v>#N/A</v>
      </c>
    </row>
    <row r="941" spans="1:43" s="10" customFormat="1" outlineLevel="1">
      <c r="A941" s="95">
        <v>-73</v>
      </c>
      <c r="B941" s="8">
        <f t="shared" si="443"/>
        <v>11137737.336407147</v>
      </c>
      <c r="C941" s="9">
        <f t="shared" si="444"/>
        <v>90007.830073246572</v>
      </c>
      <c r="D941" s="9">
        <f t="shared" si="445"/>
        <v>201.24978649641412</v>
      </c>
      <c r="E941" s="9">
        <f t="shared" si="446"/>
        <v>199.03190444122004</v>
      </c>
      <c r="F941" s="6">
        <f t="shared" si="447"/>
        <v>0</v>
      </c>
      <c r="G941" s="7">
        <f t="shared" si="448"/>
        <v>0</v>
      </c>
      <c r="H941" s="7">
        <f t="shared" si="449"/>
        <v>0</v>
      </c>
      <c r="I941" s="7">
        <f t="shared" si="450"/>
        <v>1</v>
      </c>
      <c r="J941" s="7">
        <f t="shared" si="451"/>
        <v>1</v>
      </c>
      <c r="K941" s="7">
        <f t="shared" si="452"/>
        <v>1</v>
      </c>
      <c r="L941" s="7">
        <f t="shared" si="453"/>
        <v>1</v>
      </c>
      <c r="M941" s="7">
        <f t="shared" si="454"/>
        <v>1</v>
      </c>
      <c r="N941" s="7">
        <f t="shared" si="455"/>
        <v>0</v>
      </c>
      <c r="O941" s="7">
        <f t="shared" si="456"/>
        <v>0</v>
      </c>
      <c r="P941" s="7">
        <f t="shared" si="457"/>
        <v>0</v>
      </c>
      <c r="Q941" s="7" t="e">
        <f t="shared" si="458"/>
        <v>#N/A</v>
      </c>
      <c r="R941" s="7">
        <f t="shared" si="459"/>
        <v>-73</v>
      </c>
      <c r="S941" s="7" t="e">
        <f t="shared" si="468"/>
        <v>#N/A</v>
      </c>
      <c r="T941" s="7">
        <f t="shared" si="469"/>
        <v>199.03190444122004</v>
      </c>
      <c r="U941" s="7" t="e">
        <f t="shared" si="460"/>
        <v>#N/A</v>
      </c>
      <c r="V941" s="7" t="e">
        <f t="shared" si="476"/>
        <v>#N/A</v>
      </c>
      <c r="W941" s="7" t="e">
        <f t="shared" si="477"/>
        <v>#N/A</v>
      </c>
      <c r="X941" s="7" t="e">
        <f t="shared" si="461"/>
        <v>#N/A</v>
      </c>
      <c r="Y941" s="7" t="e">
        <f t="shared" si="462"/>
        <v>#N/A</v>
      </c>
      <c r="Z941" s="7" t="e">
        <f t="shared" si="463"/>
        <v>#N/A</v>
      </c>
      <c r="AA941" s="7" t="e">
        <f t="shared" si="464"/>
        <v>#N/A</v>
      </c>
      <c r="AB941" s="7">
        <f t="shared" si="465"/>
        <v>398.06380888244007</v>
      </c>
      <c r="AC941" s="7">
        <f t="shared" si="466"/>
        <v>1.0001546354221615</v>
      </c>
      <c r="AD941" s="7" t="e">
        <f t="shared" si="467"/>
        <v>#N/A</v>
      </c>
      <c r="AE941" s="7"/>
      <c r="AG941" s="7" t="e">
        <f t="shared" si="470"/>
        <v>#N/A</v>
      </c>
      <c r="AH941" s="7">
        <f t="shared" si="471"/>
        <v>199.03190444122004</v>
      </c>
      <c r="AI941" s="7" t="e">
        <f t="shared" si="472"/>
        <v>#N/A</v>
      </c>
      <c r="AJ941" s="7">
        <f t="shared" si="473"/>
        <v>199.03190444122004</v>
      </c>
      <c r="AK941" s="7" t="e">
        <v>#N/A</v>
      </c>
      <c r="AL941" s="7">
        <v>199.03190444122004</v>
      </c>
      <c r="AN941" s="7" t="e">
        <f t="shared" si="474"/>
        <v>#N/A</v>
      </c>
      <c r="AO941" s="7" t="e">
        <f t="shared" si="475"/>
        <v>#N/A</v>
      </c>
      <c r="AP941" s="10" t="e">
        <v>#N/A</v>
      </c>
      <c r="AQ941" s="10" t="e">
        <v>#N/A</v>
      </c>
    </row>
    <row r="942" spans="1:43" s="10" customFormat="1" outlineLevel="1">
      <c r="A942" s="95">
        <v>-72</v>
      </c>
      <c r="B942" s="8">
        <f t="shared" ref="B942:B1005" si="478">spline($A$91:$A$93,$B$91:$B$93,A942)</f>
        <v>11202354.586242193</v>
      </c>
      <c r="C942" s="9">
        <f t="shared" ref="C942:C1005" si="479">spline($A$94:$A$96,$B$94:$B$96,A942)</f>
        <v>90560.63429393548</v>
      </c>
      <c r="D942" s="9">
        <f t="shared" ref="D942:D1005" si="480">spline($A$96:$A$98,$B$96:$B$98,A942)</f>
        <v>201.3152199570099</v>
      </c>
      <c r="E942" s="9">
        <f t="shared" ref="E942:E1005" si="481">spline($A$98:$A$100,$B$98:$B$100,A942)</f>
        <v>199.04935914101495</v>
      </c>
      <c r="F942" s="6">
        <f t="shared" ref="F942:F1005" si="482">IF(A942&lt;=$A$93,1,0)*(A942&gt;=-$C$46/2)</f>
        <v>0</v>
      </c>
      <c r="G942" s="7">
        <f t="shared" ref="G942:G1005" si="483">IF($C$52=1,IF(AND(A942&gt;=$A$94,A942&lt;=$A$96),1,0),IF(AND(A942&gt;=$A$94,A942&lt;=$A$96),1,0))</f>
        <v>0</v>
      </c>
      <c r="H942" s="7">
        <f t="shared" ref="H942:H1005" si="484">IF(AND(A942&gt;$A$96,A942&lt;=$A$98),1,0)</f>
        <v>0</v>
      </c>
      <c r="I942" s="7">
        <f t="shared" ref="I942:I1005" si="485">IF(AND(A942&gt;$A$98,A942&lt;=$A$100),1,0)</f>
        <v>1</v>
      </c>
      <c r="J942" s="7">
        <f t="shared" ref="J942:J1005" si="486">IF(A942&gt;=$A$93+$C$78-IF($C$36="yes",$C$44,0),1,0)</f>
        <v>1</v>
      </c>
      <c r="K942" s="7">
        <f t="shared" ref="K942:K1005" si="487">IF(A942&gt;=$A$93+$C$78+$C$75-IF($C$36="yes",$C$44,0),1,0)</f>
        <v>1</v>
      </c>
      <c r="L942" s="7">
        <f t="shared" ref="L942:L1005" si="488">IF(A942&gt;=$A$93+$C$78+$C$76+$C$75-IF($C$36="yes",$C$44,0),1,0)</f>
        <v>1</v>
      </c>
      <c r="M942" s="7">
        <f t="shared" ref="M942:M1005" si="489">IF(A942&gt;$A$93+$C$78+$C$76+2*$C$75-IF($C$36="yes",$C$44,0),1,0)</f>
        <v>1</v>
      </c>
      <c r="N942" s="7">
        <f t="shared" ref="N942:N1005" si="490">IF(AND(J942=1,K942=0),($C$75^2-(A942-$A$93+IF($C$36="yes",$C$44,0)-$C$78-$C$75)^2)^0.5+T942-$C$77+IF($C$36="yes",$C$44,0),0)</f>
        <v>0</v>
      </c>
      <c r="O942" s="7">
        <f t="shared" ref="O942:O1005" si="491">IF(AND(K942=1,L942=0),MAX($N$114:$N$814),0)</f>
        <v>0</v>
      </c>
      <c r="P942" s="7">
        <f t="shared" ref="P942:P1005" si="492">IF(AND(L942=1,M942=0),($C$75^2-(A942-$A$93+IF($C$36="yes",$C$44,0)-$C$78-$C$76-$C$75)^2)^0.5+$L$107,0)</f>
        <v>0</v>
      </c>
      <c r="Q942" s="7" t="e">
        <f t="shared" ref="Q942:Q1005" si="493">IF($C$37="yes",IF(SUM(N942:P942)&gt;0,SUM(N942:P942),NA()),NA())</f>
        <v>#N/A</v>
      </c>
      <c r="R942" s="7">
        <f t="shared" ref="R942:R1005" si="494">A942</f>
        <v>-72</v>
      </c>
      <c r="S942" s="7" t="e">
        <f t="shared" si="468"/>
        <v>#N/A</v>
      </c>
      <c r="T942" s="7">
        <f t="shared" si="469"/>
        <v>199.04935914101495</v>
      </c>
      <c r="U942" s="7" t="e">
        <f t="shared" ref="U942:U1005" si="495">IF($C$39="yes",IF(NOT(ISNA(VLOOKUP(A942,$A$91:$B$100,2,FALSE))),VLOOKUP(A942,$A$91:$B$100,2,FALSE),NA()),NA())</f>
        <v>#N/A</v>
      </c>
      <c r="V942" s="7" t="e">
        <f t="shared" si="476"/>
        <v>#N/A</v>
      </c>
      <c r="W942" s="7" t="e">
        <f t="shared" si="477"/>
        <v>#N/A</v>
      </c>
      <c r="X942" s="7" t="e">
        <f t="shared" ref="X942:X1005" si="496">IF($C$38="yes",IF(NOT(ISNA(VLOOKUP(A942,$B$103:$C$105,1,FALSE))),VLOOKUP(A942,$B$103:$C$105,2,FALSE),NA()),NA())</f>
        <v>#N/A</v>
      </c>
      <c r="Y942" s="7" t="e">
        <f t="shared" ref="Y942:Y1005" si="497">IF($C$38="yes",IF(NOT(ISNA(VLOOKUP(A942,$B$106:$C$108,1,FALSE))),VLOOKUP(A942,$B$106:$C$108,2,FALSE),NA()),NA())</f>
        <v>#N/A</v>
      </c>
      <c r="Z942" s="7" t="e">
        <f t="shared" ref="Z942:Z1005" si="498">IF($C$38="yes",IF(NOT(ISNA(VLOOKUP(A942,$D$103:$E$108,1,FALSE))),VLOOKUP(A942,$D$103:$E$108,2,FALSE),NA()),NA())</f>
        <v>#N/A</v>
      </c>
      <c r="AA942" s="7" t="e">
        <f t="shared" ref="AA942:AA1005" si="499">IF($C$38="yes",IF(NOT(ISNA(VLOOKUP(A942,$F$103:$G$108,1,FALSE))),VLOOKUP(A942,$F$103:$G$108,2,FALSE),NA()),NA())</f>
        <v>#N/A</v>
      </c>
      <c r="AB942" s="7">
        <f t="shared" ref="AB942:AB1005" si="500">IF(NOT(ISNA(T942)),(R942-R941)*T942*2,0)</f>
        <v>398.09871828202989</v>
      </c>
      <c r="AC942" s="7">
        <f t="shared" ref="AC942:AC1005" si="501">IF(NOT(OR(ISNA(T942),ISNA(T941))),((A942-A941)^2+(T942-T941)^2)^0.5,0)+IF(NOT(OR(ISNA(S942),ISNA(S941))),((A942-A941)^2+(S942-S941)^2)^0.5,0)</f>
        <v>1.0001523216715194</v>
      </c>
      <c r="AD942" s="7" t="e">
        <f t="shared" ref="AD942:AD1005" si="502">IF($C$39="yes",IF(OR(NOT(ISNA(U941)),NOT(ISNA(U943)),NOT(ISNA(U942))),(T942-T941)/(R942-R941)*width/1.4/2,NA()),NA())</f>
        <v>#N/A</v>
      </c>
      <c r="AE942" s="7"/>
      <c r="AG942" s="7" t="e">
        <f t="shared" si="470"/>
        <v>#N/A</v>
      </c>
      <c r="AH942" s="7">
        <f t="shared" si="471"/>
        <v>199.04935914101495</v>
      </c>
      <c r="AI942" s="7" t="e">
        <f t="shared" si="472"/>
        <v>#N/A</v>
      </c>
      <c r="AJ942" s="7">
        <f t="shared" si="473"/>
        <v>199.04935914101495</v>
      </c>
      <c r="AK942" s="7" t="e">
        <v>#N/A</v>
      </c>
      <c r="AL942" s="7">
        <v>199.04935914101495</v>
      </c>
      <c r="AN942" s="7" t="e">
        <f t="shared" si="474"/>
        <v>#N/A</v>
      </c>
      <c r="AO942" s="7" t="e">
        <f t="shared" si="475"/>
        <v>#N/A</v>
      </c>
      <c r="AP942" s="10" t="e">
        <v>#N/A</v>
      </c>
      <c r="AQ942" s="10" t="e">
        <v>#N/A</v>
      </c>
    </row>
    <row r="943" spans="1:43" s="10" customFormat="1" outlineLevel="1">
      <c r="A943" s="95">
        <v>-71</v>
      </c>
      <c r="B943" s="8">
        <f t="shared" si="478"/>
        <v>11267218.826966286</v>
      </c>
      <c r="C943" s="9">
        <f t="shared" si="479"/>
        <v>91115.702386053294</v>
      </c>
      <c r="D943" s="9">
        <f t="shared" si="480"/>
        <v>201.38082323633239</v>
      </c>
      <c r="E943" s="9">
        <f t="shared" si="481"/>
        <v>199.06667727872639</v>
      </c>
      <c r="F943" s="6">
        <f t="shared" si="482"/>
        <v>0</v>
      </c>
      <c r="G943" s="7">
        <f t="shared" si="483"/>
        <v>0</v>
      </c>
      <c r="H943" s="7">
        <f t="shared" si="484"/>
        <v>0</v>
      </c>
      <c r="I943" s="7">
        <f t="shared" si="485"/>
        <v>1</v>
      </c>
      <c r="J943" s="7">
        <f t="shared" si="486"/>
        <v>1</v>
      </c>
      <c r="K943" s="7">
        <f t="shared" si="487"/>
        <v>1</v>
      </c>
      <c r="L943" s="7">
        <f t="shared" si="488"/>
        <v>1</v>
      </c>
      <c r="M943" s="7">
        <f t="shared" si="489"/>
        <v>1</v>
      </c>
      <c r="N943" s="7">
        <f t="shared" si="490"/>
        <v>0</v>
      </c>
      <c r="O943" s="7">
        <f t="shared" si="491"/>
        <v>0</v>
      </c>
      <c r="P943" s="7">
        <f t="shared" si="492"/>
        <v>0</v>
      </c>
      <c r="Q943" s="7" t="e">
        <f t="shared" si="493"/>
        <v>#N/A</v>
      </c>
      <c r="R943" s="7">
        <f t="shared" si="494"/>
        <v>-71</v>
      </c>
      <c r="S943" s="7" t="e">
        <f t="shared" si="468"/>
        <v>#N/A</v>
      </c>
      <c r="T943" s="7">
        <f t="shared" si="469"/>
        <v>199.06667727872639</v>
      </c>
      <c r="U943" s="7" t="e">
        <f t="shared" si="495"/>
        <v>#N/A</v>
      </c>
      <c r="V943" s="7" t="e">
        <f t="shared" si="476"/>
        <v>#N/A</v>
      </c>
      <c r="W943" s="7" t="e">
        <f t="shared" si="477"/>
        <v>#N/A</v>
      </c>
      <c r="X943" s="7" t="e">
        <f t="shared" si="496"/>
        <v>#N/A</v>
      </c>
      <c r="Y943" s="7" t="e">
        <f t="shared" si="497"/>
        <v>#N/A</v>
      </c>
      <c r="Z943" s="7" t="e">
        <f t="shared" si="498"/>
        <v>#N/A</v>
      </c>
      <c r="AA943" s="7" t="e">
        <f t="shared" si="499"/>
        <v>#N/A</v>
      </c>
      <c r="AB943" s="7">
        <f t="shared" si="500"/>
        <v>398.13335455745278</v>
      </c>
      <c r="AC943" s="7">
        <f t="shared" si="501"/>
        <v>1.0001499477047391</v>
      </c>
      <c r="AD943" s="7" t="e">
        <f t="shared" si="502"/>
        <v>#N/A</v>
      </c>
      <c r="AE943" s="7"/>
      <c r="AG943" s="7" t="e">
        <f t="shared" si="470"/>
        <v>#N/A</v>
      </c>
      <c r="AH943" s="7">
        <f t="shared" si="471"/>
        <v>199.06667727872639</v>
      </c>
      <c r="AI943" s="7" t="e">
        <f t="shared" si="472"/>
        <v>#N/A</v>
      </c>
      <c r="AJ943" s="7">
        <f t="shared" si="473"/>
        <v>199.06667727872639</v>
      </c>
      <c r="AK943" s="7" t="e">
        <v>#N/A</v>
      </c>
      <c r="AL943" s="7">
        <v>199.06667727872639</v>
      </c>
      <c r="AN943" s="7" t="e">
        <f t="shared" si="474"/>
        <v>#N/A</v>
      </c>
      <c r="AO943" s="7" t="e">
        <f t="shared" si="475"/>
        <v>#N/A</v>
      </c>
      <c r="AP943" s="10" t="e">
        <v>#N/A</v>
      </c>
      <c r="AQ943" s="10" t="e">
        <v>#N/A</v>
      </c>
    </row>
    <row r="944" spans="1:43" s="10" customFormat="1" outlineLevel="1">
      <c r="A944" s="95">
        <v>-70</v>
      </c>
      <c r="B944" s="8">
        <f t="shared" si="478"/>
        <v>11332332.99757247</v>
      </c>
      <c r="C944" s="9">
        <f t="shared" si="479"/>
        <v>91673.057641707244</v>
      </c>
      <c r="D944" s="9">
        <f t="shared" si="480"/>
        <v>201.44659568782629</v>
      </c>
      <c r="E944" s="9">
        <f t="shared" si="481"/>
        <v>199.08385627771128</v>
      </c>
      <c r="F944" s="6">
        <f t="shared" si="482"/>
        <v>0</v>
      </c>
      <c r="G944" s="7">
        <f t="shared" si="483"/>
        <v>0</v>
      </c>
      <c r="H944" s="7">
        <f t="shared" si="484"/>
        <v>0</v>
      </c>
      <c r="I944" s="7">
        <f t="shared" si="485"/>
        <v>1</v>
      </c>
      <c r="J944" s="7">
        <f t="shared" si="486"/>
        <v>1</v>
      </c>
      <c r="K944" s="7">
        <f t="shared" si="487"/>
        <v>1</v>
      </c>
      <c r="L944" s="7">
        <f t="shared" si="488"/>
        <v>1</v>
      </c>
      <c r="M944" s="7">
        <f t="shared" si="489"/>
        <v>1</v>
      </c>
      <c r="N944" s="7">
        <f t="shared" si="490"/>
        <v>0</v>
      </c>
      <c r="O944" s="7">
        <f t="shared" si="491"/>
        <v>0</v>
      </c>
      <c r="P944" s="7">
        <f t="shared" si="492"/>
        <v>0</v>
      </c>
      <c r="Q944" s="7" t="e">
        <f t="shared" si="493"/>
        <v>#N/A</v>
      </c>
      <c r="R944" s="7">
        <f t="shared" si="494"/>
        <v>-70</v>
      </c>
      <c r="S944" s="7" t="e">
        <f t="shared" si="468"/>
        <v>#N/A</v>
      </c>
      <c r="T944" s="7">
        <f t="shared" si="469"/>
        <v>199.08385627771128</v>
      </c>
      <c r="U944" s="7" t="e">
        <f t="shared" si="495"/>
        <v>#N/A</v>
      </c>
      <c r="V944" s="7" t="e">
        <f t="shared" si="476"/>
        <v>#N/A</v>
      </c>
      <c r="W944" s="7" t="e">
        <f t="shared" si="477"/>
        <v>#N/A</v>
      </c>
      <c r="X944" s="7" t="e">
        <f t="shared" si="496"/>
        <v>#N/A</v>
      </c>
      <c r="Y944" s="7" t="e">
        <f t="shared" si="497"/>
        <v>#N/A</v>
      </c>
      <c r="Z944" s="7" t="e">
        <f t="shared" si="498"/>
        <v>#N/A</v>
      </c>
      <c r="AA944" s="7" t="e">
        <f t="shared" si="499"/>
        <v>#N/A</v>
      </c>
      <c r="AB944" s="7">
        <f t="shared" si="500"/>
        <v>398.16771255542255</v>
      </c>
      <c r="AC944" s="7">
        <f t="shared" si="501"/>
        <v>1.0001475481178379</v>
      </c>
      <c r="AD944" s="7" t="e">
        <f t="shared" si="502"/>
        <v>#N/A</v>
      </c>
      <c r="AE944" s="7"/>
      <c r="AG944" s="7" t="e">
        <f t="shared" si="470"/>
        <v>#N/A</v>
      </c>
      <c r="AH944" s="7">
        <f t="shared" si="471"/>
        <v>199.08385627771128</v>
      </c>
      <c r="AI944" s="7" t="e">
        <f t="shared" si="472"/>
        <v>#N/A</v>
      </c>
      <c r="AJ944" s="7">
        <f t="shared" si="473"/>
        <v>199.08385627771128</v>
      </c>
      <c r="AK944" s="7" t="e">
        <v>#N/A</v>
      </c>
      <c r="AL944" s="7">
        <v>199.08385627771128</v>
      </c>
      <c r="AN944" s="7" t="e">
        <f t="shared" si="474"/>
        <v>#N/A</v>
      </c>
      <c r="AO944" s="7" t="e">
        <f t="shared" si="475"/>
        <v>#N/A</v>
      </c>
      <c r="AP944" s="10" t="e">
        <v>#N/A</v>
      </c>
      <c r="AQ944" s="10" t="e">
        <v>#N/A</v>
      </c>
    </row>
    <row r="945" spans="1:43" s="10" customFormat="1" outlineLevel="1">
      <c r="A945" s="95">
        <v>-69</v>
      </c>
      <c r="B945" s="8">
        <f t="shared" si="478"/>
        <v>11397700.07665593</v>
      </c>
      <c r="C945" s="9">
        <f t="shared" si="479"/>
        <v>92232.667443533501</v>
      </c>
      <c r="D945" s="9">
        <f t="shared" si="480"/>
        <v>201.5125423869822</v>
      </c>
      <c r="E945" s="9">
        <f t="shared" si="481"/>
        <v>199.10089356132647</v>
      </c>
      <c r="F945" s="6">
        <f t="shared" si="482"/>
        <v>0</v>
      </c>
      <c r="G945" s="7">
        <f t="shared" si="483"/>
        <v>0</v>
      </c>
      <c r="H945" s="7">
        <f t="shared" si="484"/>
        <v>0</v>
      </c>
      <c r="I945" s="7">
        <f t="shared" si="485"/>
        <v>1</v>
      </c>
      <c r="J945" s="7">
        <f t="shared" si="486"/>
        <v>1</v>
      </c>
      <c r="K945" s="7">
        <f t="shared" si="487"/>
        <v>1</v>
      </c>
      <c r="L945" s="7">
        <f t="shared" si="488"/>
        <v>1</v>
      </c>
      <c r="M945" s="7">
        <f t="shared" si="489"/>
        <v>1</v>
      </c>
      <c r="N945" s="7">
        <f t="shared" si="490"/>
        <v>0</v>
      </c>
      <c r="O945" s="7">
        <f t="shared" si="491"/>
        <v>0</v>
      </c>
      <c r="P945" s="7">
        <f t="shared" si="492"/>
        <v>0</v>
      </c>
      <c r="Q945" s="7" t="e">
        <f t="shared" si="493"/>
        <v>#N/A</v>
      </c>
      <c r="R945" s="7">
        <f t="shared" si="494"/>
        <v>-69</v>
      </c>
      <c r="S945" s="7" t="e">
        <f t="shared" si="468"/>
        <v>#N/A</v>
      </c>
      <c r="T945" s="7">
        <f t="shared" si="469"/>
        <v>199.10089356132647</v>
      </c>
      <c r="U945" s="7" t="e">
        <f t="shared" si="495"/>
        <v>#N/A</v>
      </c>
      <c r="V945" s="7" t="e">
        <f t="shared" si="476"/>
        <v>#N/A</v>
      </c>
      <c r="W945" s="7" t="e">
        <f t="shared" si="477"/>
        <v>#N/A</v>
      </c>
      <c r="X945" s="7" t="e">
        <f t="shared" si="496"/>
        <v>#N/A</v>
      </c>
      <c r="Y945" s="7" t="e">
        <f t="shared" si="497"/>
        <v>#N/A</v>
      </c>
      <c r="Z945" s="7" t="e">
        <f t="shared" si="498"/>
        <v>#N/A</v>
      </c>
      <c r="AA945" s="7" t="e">
        <f t="shared" si="499"/>
        <v>#N/A</v>
      </c>
      <c r="AB945" s="7">
        <f t="shared" si="500"/>
        <v>398.20178712265295</v>
      </c>
      <c r="AC945" s="7">
        <f t="shared" si="501"/>
        <v>1.0001451239860066</v>
      </c>
      <c r="AD945" s="7" t="e">
        <f t="shared" si="502"/>
        <v>#N/A</v>
      </c>
      <c r="AE945" s="7"/>
      <c r="AG945" s="7" t="e">
        <f t="shared" si="470"/>
        <v>#N/A</v>
      </c>
      <c r="AH945" s="7">
        <f t="shared" si="471"/>
        <v>199.10089356132647</v>
      </c>
      <c r="AI945" s="7" t="e">
        <f t="shared" si="472"/>
        <v>#N/A</v>
      </c>
      <c r="AJ945" s="7">
        <f t="shared" si="473"/>
        <v>199.10089356132647</v>
      </c>
      <c r="AK945" s="7" t="e">
        <v>#N/A</v>
      </c>
      <c r="AL945" s="7">
        <v>199.10089356132647</v>
      </c>
      <c r="AN945" s="7" t="e">
        <f t="shared" si="474"/>
        <v>#N/A</v>
      </c>
      <c r="AO945" s="7" t="e">
        <f t="shared" si="475"/>
        <v>#N/A</v>
      </c>
      <c r="AP945" s="10" t="e">
        <v>#N/A</v>
      </c>
      <c r="AQ945" s="10" t="e">
        <v>#N/A</v>
      </c>
    </row>
    <row r="946" spans="1:43" s="10" customFormat="1" outlineLevel="1">
      <c r="A946" s="95">
        <v>-68</v>
      </c>
      <c r="B946" s="8">
        <f t="shared" si="478"/>
        <v>11463315.559466915</v>
      </c>
      <c r="C946" s="9">
        <f t="shared" si="479"/>
        <v>92794.55500567671</v>
      </c>
      <c r="D946" s="9">
        <f t="shared" si="480"/>
        <v>201.57867047326883</v>
      </c>
      <c r="E946" s="9">
        <f t="shared" si="481"/>
        <v>199.11778655292895</v>
      </c>
      <c r="F946" s="6">
        <f t="shared" si="482"/>
        <v>0</v>
      </c>
      <c r="G946" s="7">
        <f t="shared" si="483"/>
        <v>0</v>
      </c>
      <c r="H946" s="7">
        <f t="shared" si="484"/>
        <v>0</v>
      </c>
      <c r="I946" s="7">
        <f t="shared" si="485"/>
        <v>1</v>
      </c>
      <c r="J946" s="7">
        <f t="shared" si="486"/>
        <v>1</v>
      </c>
      <c r="K946" s="7">
        <f t="shared" si="487"/>
        <v>1</v>
      </c>
      <c r="L946" s="7">
        <f t="shared" si="488"/>
        <v>1</v>
      </c>
      <c r="M946" s="7">
        <f t="shared" si="489"/>
        <v>1</v>
      </c>
      <c r="N946" s="7">
        <f t="shared" si="490"/>
        <v>0</v>
      </c>
      <c r="O946" s="7">
        <f t="shared" si="491"/>
        <v>0</v>
      </c>
      <c r="P946" s="7">
        <f t="shared" si="492"/>
        <v>0</v>
      </c>
      <c r="Q946" s="7" t="e">
        <f t="shared" si="493"/>
        <v>#N/A</v>
      </c>
      <c r="R946" s="7">
        <f t="shared" si="494"/>
        <v>-68</v>
      </c>
      <c r="S946" s="7" t="e">
        <f t="shared" ref="S946:S1009" si="503">IF($B$22="Design",AG946,AK946)</f>
        <v>#N/A</v>
      </c>
      <c r="T946" s="7">
        <f t="shared" ref="T946:T1009" si="504">IF($B$22="Design",AH946,AL946)</f>
        <v>199.11778655292895</v>
      </c>
      <c r="U946" s="7" t="e">
        <f t="shared" si="495"/>
        <v>#N/A</v>
      </c>
      <c r="V946" s="7" t="e">
        <f t="shared" si="476"/>
        <v>#N/A</v>
      </c>
      <c r="W946" s="7" t="e">
        <f t="shared" si="477"/>
        <v>#N/A</v>
      </c>
      <c r="X946" s="7" t="e">
        <f t="shared" si="496"/>
        <v>#N/A</v>
      </c>
      <c r="Y946" s="7" t="e">
        <f t="shared" si="497"/>
        <v>#N/A</v>
      </c>
      <c r="Z946" s="7" t="e">
        <f t="shared" si="498"/>
        <v>#N/A</v>
      </c>
      <c r="AA946" s="7" t="e">
        <f t="shared" si="499"/>
        <v>#N/A</v>
      </c>
      <c r="AB946" s="7">
        <f t="shared" si="500"/>
        <v>398.2355731058579</v>
      </c>
      <c r="AC946" s="7">
        <f t="shared" si="501"/>
        <v>1.0001426764043624</v>
      </c>
      <c r="AD946" s="7" t="e">
        <f t="shared" si="502"/>
        <v>#N/A</v>
      </c>
      <c r="AE946" s="7"/>
      <c r="AG946" s="7" t="e">
        <f t="shared" si="470"/>
        <v>#N/A</v>
      </c>
      <c r="AH946" s="7">
        <f t="shared" si="471"/>
        <v>199.11778655292895</v>
      </c>
      <c r="AI946" s="7" t="e">
        <f t="shared" si="472"/>
        <v>#N/A</v>
      </c>
      <c r="AJ946" s="7">
        <f t="shared" si="473"/>
        <v>199.11778655292895</v>
      </c>
      <c r="AK946" s="7" t="e">
        <v>#N/A</v>
      </c>
      <c r="AL946" s="7">
        <v>199.11778655292895</v>
      </c>
      <c r="AN946" s="7" t="e">
        <f t="shared" si="474"/>
        <v>#N/A</v>
      </c>
      <c r="AO946" s="7" t="e">
        <f t="shared" si="475"/>
        <v>#N/A</v>
      </c>
      <c r="AP946" s="10" t="e">
        <v>#N/A</v>
      </c>
      <c r="AQ946" s="10" t="e">
        <v>#N/A</v>
      </c>
    </row>
    <row r="947" spans="1:43" s="10" customFormat="1" outlineLevel="1">
      <c r="A947" s="95">
        <v>-67</v>
      </c>
      <c r="B947" s="8">
        <f t="shared" si="478"/>
        <v>11529184.931208337</v>
      </c>
      <c r="C947" s="9">
        <f t="shared" si="479"/>
        <v>93358.724957713261</v>
      </c>
      <c r="D947" s="9">
        <f t="shared" si="480"/>
        <v>201.64497517140646</v>
      </c>
      <c r="E947" s="9">
        <f t="shared" si="481"/>
        <v>199.13453267587559</v>
      </c>
      <c r="F947" s="6">
        <f t="shared" si="482"/>
        <v>0</v>
      </c>
      <c r="G947" s="7">
        <f t="shared" si="483"/>
        <v>0</v>
      </c>
      <c r="H947" s="7">
        <f t="shared" si="484"/>
        <v>0</v>
      </c>
      <c r="I947" s="7">
        <f t="shared" si="485"/>
        <v>1</v>
      </c>
      <c r="J947" s="7">
        <f t="shared" si="486"/>
        <v>1</v>
      </c>
      <c r="K947" s="7">
        <f t="shared" si="487"/>
        <v>1</v>
      </c>
      <c r="L947" s="7">
        <f t="shared" si="488"/>
        <v>1</v>
      </c>
      <c r="M947" s="7">
        <f t="shared" si="489"/>
        <v>1</v>
      </c>
      <c r="N947" s="7">
        <f t="shared" si="490"/>
        <v>0</v>
      </c>
      <c r="O947" s="7">
        <f t="shared" si="491"/>
        <v>0</v>
      </c>
      <c r="P947" s="7">
        <f t="shared" si="492"/>
        <v>0</v>
      </c>
      <c r="Q947" s="7" t="e">
        <f t="shared" si="493"/>
        <v>#N/A</v>
      </c>
      <c r="R947" s="7">
        <f t="shared" si="494"/>
        <v>-67</v>
      </c>
      <c r="S947" s="7" t="e">
        <f t="shared" si="503"/>
        <v>#N/A</v>
      </c>
      <c r="T947" s="7">
        <f t="shared" si="504"/>
        <v>199.13453267587559</v>
      </c>
      <c r="U947" s="7" t="e">
        <f t="shared" si="495"/>
        <v>#N/A</v>
      </c>
      <c r="V947" s="7" t="e">
        <f t="shared" si="476"/>
        <v>#N/A</v>
      </c>
      <c r="W947" s="7" t="e">
        <f t="shared" si="477"/>
        <v>#N/A</v>
      </c>
      <c r="X947" s="7" t="e">
        <f t="shared" si="496"/>
        <v>#N/A</v>
      </c>
      <c r="Y947" s="7" t="e">
        <f t="shared" si="497"/>
        <v>#N/A</v>
      </c>
      <c r="Z947" s="7" t="e">
        <f t="shared" si="498"/>
        <v>#N/A</v>
      </c>
      <c r="AA947" s="7" t="e">
        <f t="shared" si="499"/>
        <v>#N/A</v>
      </c>
      <c r="AB947" s="7">
        <f t="shared" si="500"/>
        <v>398.26906535175118</v>
      </c>
      <c r="AC947" s="7">
        <f t="shared" si="501"/>
        <v>1.0001402064879423</v>
      </c>
      <c r="AD947" s="7" t="e">
        <f t="shared" si="502"/>
        <v>#N/A</v>
      </c>
      <c r="AE947" s="7"/>
      <c r="AG947" s="7" t="e">
        <f t="shared" ref="AG947:AG1010" si="505">IF(F947*B947=0,NA(),B947*F947)</f>
        <v>#N/A</v>
      </c>
      <c r="AH947" s="7">
        <f t="shared" ref="AH947:AH1010" si="506">IF(SUMPRODUCT(C947:E947,G947:I947)=0,NA(),SUMPRODUCT(C947:E947,G947:I947))</f>
        <v>199.13453267587559</v>
      </c>
      <c r="AI947" s="7" t="e">
        <f t="shared" ref="AI947:AI1010" si="507">IF(F947*B947=0,NA(),B947*F947)</f>
        <v>#N/A</v>
      </c>
      <c r="AJ947" s="7">
        <f t="shared" ref="AJ947:AJ1010" si="508">IF(SUMPRODUCT(C947:E947,G947:I947)=0,NA(),SUMPRODUCT(C947:E947,G947:I947))</f>
        <v>199.13453267587559</v>
      </c>
      <c r="AK947" s="7" t="e">
        <v>#N/A</v>
      </c>
      <c r="AL947" s="7">
        <v>199.13453267587559</v>
      </c>
      <c r="AN947" s="7" t="e">
        <f t="shared" ref="AN947:AN1010" si="509">IF($C$37="yes",Q947,NA())</f>
        <v>#N/A</v>
      </c>
      <c r="AO947" s="7" t="e">
        <f t="shared" ref="AO947:AO1010" si="510">IF($C$37="yes",2*$L$107-AN947,NA())</f>
        <v>#N/A</v>
      </c>
      <c r="AP947" s="10" t="e">
        <v>#N/A</v>
      </c>
      <c r="AQ947" s="10" t="e">
        <v>#N/A</v>
      </c>
    </row>
    <row r="948" spans="1:43" s="10" customFormat="1" outlineLevel="1">
      <c r="A948" s="95">
        <v>-66</v>
      </c>
      <c r="B948" s="8">
        <f t="shared" si="478"/>
        <v>11595303.648809433</v>
      </c>
      <c r="C948" s="9">
        <f t="shared" si="479"/>
        <v>93925.181929219514</v>
      </c>
      <c r="D948" s="9">
        <f t="shared" si="480"/>
        <v>201.71146362161875</v>
      </c>
      <c r="E948" s="9">
        <f t="shared" si="481"/>
        <v>199.15112935352334</v>
      </c>
      <c r="F948" s="6">
        <f t="shared" si="482"/>
        <v>0</v>
      </c>
      <c r="G948" s="7">
        <f t="shared" si="483"/>
        <v>0</v>
      </c>
      <c r="H948" s="7">
        <f t="shared" si="484"/>
        <v>0</v>
      </c>
      <c r="I948" s="7">
        <f t="shared" si="485"/>
        <v>1</v>
      </c>
      <c r="J948" s="7">
        <f t="shared" si="486"/>
        <v>1</v>
      </c>
      <c r="K948" s="7">
        <f t="shared" si="487"/>
        <v>1</v>
      </c>
      <c r="L948" s="7">
        <f t="shared" si="488"/>
        <v>1</v>
      </c>
      <c r="M948" s="7">
        <f t="shared" si="489"/>
        <v>1</v>
      </c>
      <c r="N948" s="7">
        <f t="shared" si="490"/>
        <v>0</v>
      </c>
      <c r="O948" s="7">
        <f t="shared" si="491"/>
        <v>0</v>
      </c>
      <c r="P948" s="7">
        <f t="shared" si="492"/>
        <v>0</v>
      </c>
      <c r="Q948" s="7" t="e">
        <f t="shared" si="493"/>
        <v>#N/A</v>
      </c>
      <c r="R948" s="7">
        <f t="shared" si="494"/>
        <v>-66</v>
      </c>
      <c r="S948" s="7" t="e">
        <f t="shared" si="503"/>
        <v>#N/A</v>
      </c>
      <c r="T948" s="7">
        <f t="shared" si="504"/>
        <v>199.15112935352334</v>
      </c>
      <c r="U948" s="7" t="e">
        <f t="shared" si="495"/>
        <v>#N/A</v>
      </c>
      <c r="V948" s="7" t="e">
        <f t="shared" ref="V948:V1011" si="511">IF(DesignMode="Design",AN948,AP948)</f>
        <v>#N/A</v>
      </c>
      <c r="W948" s="7" t="e">
        <f t="shared" ref="W948:W1011" si="512">IF(DesignMode="Design",AO948,AQ948)</f>
        <v>#N/A</v>
      </c>
      <c r="X948" s="7" t="e">
        <f t="shared" si="496"/>
        <v>#N/A</v>
      </c>
      <c r="Y948" s="7" t="e">
        <f t="shared" si="497"/>
        <v>#N/A</v>
      </c>
      <c r="Z948" s="7" t="e">
        <f t="shared" si="498"/>
        <v>#N/A</v>
      </c>
      <c r="AA948" s="7" t="e">
        <f t="shared" si="499"/>
        <v>#N/A</v>
      </c>
      <c r="AB948" s="7">
        <f t="shared" si="500"/>
        <v>398.30225870704669</v>
      </c>
      <c r="AC948" s="7">
        <f t="shared" si="501"/>
        <v>1.0001377153717099</v>
      </c>
      <c r="AD948" s="7" t="e">
        <f t="shared" si="502"/>
        <v>#N/A</v>
      </c>
      <c r="AE948" s="7"/>
      <c r="AG948" s="7" t="e">
        <f t="shared" si="505"/>
        <v>#N/A</v>
      </c>
      <c r="AH948" s="7">
        <f t="shared" si="506"/>
        <v>199.15112935352334</v>
      </c>
      <c r="AI948" s="7" t="e">
        <f t="shared" si="507"/>
        <v>#N/A</v>
      </c>
      <c r="AJ948" s="7">
        <f t="shared" si="508"/>
        <v>199.15112935352334</v>
      </c>
      <c r="AK948" s="7" t="e">
        <v>#N/A</v>
      </c>
      <c r="AL948" s="7">
        <v>199.15112935352334</v>
      </c>
      <c r="AN948" s="7" t="e">
        <f t="shared" si="509"/>
        <v>#N/A</v>
      </c>
      <c r="AO948" s="7" t="e">
        <f t="shared" si="510"/>
        <v>#N/A</v>
      </c>
      <c r="AP948" s="10" t="e">
        <v>#N/A</v>
      </c>
      <c r="AQ948" s="10" t="e">
        <v>#N/A</v>
      </c>
    </row>
    <row r="949" spans="1:43" s="10" customFormat="1" outlineLevel="1">
      <c r="A949" s="95">
        <v>-65</v>
      </c>
      <c r="B949" s="8">
        <f t="shared" si="478"/>
        <v>11661674.699957542</v>
      </c>
      <c r="C949" s="9">
        <f t="shared" si="479"/>
        <v>94493.930549771831</v>
      </c>
      <c r="D949" s="9">
        <f t="shared" si="480"/>
        <v>201.77813899204756</v>
      </c>
      <c r="E949" s="9">
        <f t="shared" si="481"/>
        <v>199.16757400922907</v>
      </c>
      <c r="F949" s="6">
        <f t="shared" si="482"/>
        <v>0</v>
      </c>
      <c r="G949" s="7">
        <f t="shared" si="483"/>
        <v>0</v>
      </c>
      <c r="H949" s="7">
        <f t="shared" si="484"/>
        <v>0</v>
      </c>
      <c r="I949" s="7">
        <f t="shared" si="485"/>
        <v>1</v>
      </c>
      <c r="J949" s="7">
        <f t="shared" si="486"/>
        <v>1</v>
      </c>
      <c r="K949" s="7">
        <f t="shared" si="487"/>
        <v>1</v>
      </c>
      <c r="L949" s="7">
        <f t="shared" si="488"/>
        <v>1</v>
      </c>
      <c r="M949" s="7">
        <f t="shared" si="489"/>
        <v>1</v>
      </c>
      <c r="N949" s="7">
        <f t="shared" si="490"/>
        <v>0</v>
      </c>
      <c r="O949" s="7">
        <f t="shared" si="491"/>
        <v>0</v>
      </c>
      <c r="P949" s="7">
        <f t="shared" si="492"/>
        <v>0</v>
      </c>
      <c r="Q949" s="7" t="e">
        <f t="shared" si="493"/>
        <v>#N/A</v>
      </c>
      <c r="R949" s="7">
        <f t="shared" si="494"/>
        <v>-65</v>
      </c>
      <c r="S949" s="7" t="e">
        <f t="shared" si="503"/>
        <v>#N/A</v>
      </c>
      <c r="T949" s="7">
        <f t="shared" si="504"/>
        <v>199.16757400922907</v>
      </c>
      <c r="U949" s="7" t="e">
        <f t="shared" si="495"/>
        <v>#N/A</v>
      </c>
      <c r="V949" s="7" t="e">
        <f t="shared" si="511"/>
        <v>#N/A</v>
      </c>
      <c r="W949" s="7" t="e">
        <f t="shared" si="512"/>
        <v>#N/A</v>
      </c>
      <c r="X949" s="7" t="e">
        <f t="shared" si="496"/>
        <v>#N/A</v>
      </c>
      <c r="Y949" s="7" t="e">
        <f t="shared" si="497"/>
        <v>#N/A</v>
      </c>
      <c r="Z949" s="7" t="e">
        <f t="shared" si="498"/>
        <v>#N/A</v>
      </c>
      <c r="AA949" s="7" t="e">
        <f t="shared" si="499"/>
        <v>#N/A</v>
      </c>
      <c r="AB949" s="7">
        <f t="shared" si="500"/>
        <v>398.33514801845814</v>
      </c>
      <c r="AC949" s="7">
        <f t="shared" si="501"/>
        <v>1.0001352042105507</v>
      </c>
      <c r="AD949" s="7" t="e">
        <f t="shared" si="502"/>
        <v>#N/A</v>
      </c>
      <c r="AE949" s="7"/>
      <c r="AG949" s="7" t="e">
        <f t="shared" si="505"/>
        <v>#N/A</v>
      </c>
      <c r="AH949" s="7">
        <f t="shared" si="506"/>
        <v>199.16757400922907</v>
      </c>
      <c r="AI949" s="7" t="e">
        <f t="shared" si="507"/>
        <v>#N/A</v>
      </c>
      <c r="AJ949" s="7">
        <f t="shared" si="508"/>
        <v>199.16757400922907</v>
      </c>
      <c r="AK949" s="7" t="e">
        <v>#N/A</v>
      </c>
      <c r="AL949" s="7">
        <v>199.16757400922907</v>
      </c>
      <c r="AN949" s="7" t="e">
        <f t="shared" si="509"/>
        <v>#N/A</v>
      </c>
      <c r="AO949" s="7" t="e">
        <f t="shared" si="510"/>
        <v>#N/A</v>
      </c>
      <c r="AP949" s="10" t="e">
        <v>#N/A</v>
      </c>
      <c r="AQ949" s="10" t="e">
        <v>#N/A</v>
      </c>
    </row>
    <row r="950" spans="1:43" s="10" customFormat="1" outlineLevel="1">
      <c r="A950" s="95">
        <v>-64</v>
      </c>
      <c r="B950" s="8">
        <f t="shared" si="478"/>
        <v>11728301.110843997</v>
      </c>
      <c r="C950" s="9">
        <f t="shared" si="479"/>
        <v>95064.975448946629</v>
      </c>
      <c r="D950" s="9">
        <f t="shared" si="480"/>
        <v>201.84500841900876</v>
      </c>
      <c r="E950" s="9">
        <f t="shared" si="481"/>
        <v>199.18386406634971</v>
      </c>
      <c r="F950" s="6">
        <f t="shared" si="482"/>
        <v>0</v>
      </c>
      <c r="G950" s="7">
        <f t="shared" si="483"/>
        <v>0</v>
      </c>
      <c r="H950" s="7">
        <f t="shared" si="484"/>
        <v>0</v>
      </c>
      <c r="I950" s="7">
        <f t="shared" si="485"/>
        <v>1</v>
      </c>
      <c r="J950" s="7">
        <f t="shared" si="486"/>
        <v>1</v>
      </c>
      <c r="K950" s="7">
        <f t="shared" si="487"/>
        <v>1</v>
      </c>
      <c r="L950" s="7">
        <f t="shared" si="488"/>
        <v>1</v>
      </c>
      <c r="M950" s="7">
        <f t="shared" si="489"/>
        <v>1</v>
      </c>
      <c r="N950" s="7">
        <f t="shared" si="490"/>
        <v>0</v>
      </c>
      <c r="O950" s="7">
        <f t="shared" si="491"/>
        <v>0</v>
      </c>
      <c r="P950" s="7">
        <f t="shared" si="492"/>
        <v>0</v>
      </c>
      <c r="Q950" s="7" t="e">
        <f t="shared" si="493"/>
        <v>#N/A</v>
      </c>
      <c r="R950" s="7">
        <f t="shared" si="494"/>
        <v>-64</v>
      </c>
      <c r="S950" s="7" t="e">
        <f t="shared" si="503"/>
        <v>#N/A</v>
      </c>
      <c r="T950" s="7">
        <f t="shared" si="504"/>
        <v>199.18386406634971</v>
      </c>
      <c r="U950" s="7" t="e">
        <f t="shared" si="495"/>
        <v>#N/A</v>
      </c>
      <c r="V950" s="7" t="e">
        <f t="shared" si="511"/>
        <v>#N/A</v>
      </c>
      <c r="W950" s="7" t="e">
        <f t="shared" si="512"/>
        <v>#N/A</v>
      </c>
      <c r="X950" s="7" t="e">
        <f t="shared" si="496"/>
        <v>#N/A</v>
      </c>
      <c r="Y950" s="7" t="e">
        <f t="shared" si="497"/>
        <v>#N/A</v>
      </c>
      <c r="Z950" s="7" t="e">
        <f t="shared" si="498"/>
        <v>#N/A</v>
      </c>
      <c r="AA950" s="7" t="e">
        <f t="shared" si="499"/>
        <v>#N/A</v>
      </c>
      <c r="AB950" s="7">
        <f t="shared" si="500"/>
        <v>398.36772813269943</v>
      </c>
      <c r="AC950" s="7">
        <f t="shared" si="501"/>
        <v>1.000132674179278</v>
      </c>
      <c r="AD950" s="7">
        <f t="shared" si="502"/>
        <v>2.3271510172345904</v>
      </c>
      <c r="AE950" s="7"/>
      <c r="AG950" s="7" t="e">
        <f t="shared" si="505"/>
        <v>#N/A</v>
      </c>
      <c r="AH950" s="7">
        <f t="shared" si="506"/>
        <v>199.18386406634971</v>
      </c>
      <c r="AI950" s="7" t="e">
        <f t="shared" si="507"/>
        <v>#N/A</v>
      </c>
      <c r="AJ950" s="7">
        <f t="shared" si="508"/>
        <v>199.18386406634971</v>
      </c>
      <c r="AK950" s="7" t="e">
        <v>#N/A</v>
      </c>
      <c r="AL950" s="7">
        <v>199.18386406634971</v>
      </c>
      <c r="AN950" s="7" t="e">
        <f t="shared" si="509"/>
        <v>#N/A</v>
      </c>
      <c r="AO950" s="7" t="e">
        <f t="shared" si="510"/>
        <v>#N/A</v>
      </c>
      <c r="AP950" s="10" t="e">
        <v>#N/A</v>
      </c>
      <c r="AQ950" s="10" t="e">
        <v>#N/A</v>
      </c>
    </row>
    <row r="951" spans="1:43" s="10" customFormat="1" outlineLevel="1">
      <c r="A951" s="95">
        <v>-63</v>
      </c>
      <c r="B951" s="8">
        <f t="shared" si="478"/>
        <v>11795178.281130139</v>
      </c>
      <c r="C951" s="9">
        <f t="shared" si="479"/>
        <v>95638.321256320254</v>
      </c>
      <c r="D951" s="9">
        <f t="shared" si="480"/>
        <v>201.91206713347503</v>
      </c>
      <c r="E951" s="9">
        <f t="shared" si="481"/>
        <v>199.19999694824219</v>
      </c>
      <c r="F951" s="6">
        <f t="shared" si="482"/>
        <v>0</v>
      </c>
      <c r="G951" s="7">
        <f t="shared" si="483"/>
        <v>0</v>
      </c>
      <c r="H951" s="7">
        <f t="shared" si="484"/>
        <v>0</v>
      </c>
      <c r="I951" s="7">
        <f t="shared" si="485"/>
        <v>1</v>
      </c>
      <c r="J951" s="7">
        <f t="shared" si="486"/>
        <v>1</v>
      </c>
      <c r="K951" s="7">
        <f t="shared" si="487"/>
        <v>1</v>
      </c>
      <c r="L951" s="7">
        <f t="shared" si="488"/>
        <v>1</v>
      </c>
      <c r="M951" s="7">
        <f t="shared" si="489"/>
        <v>1</v>
      </c>
      <c r="N951" s="7">
        <f t="shared" si="490"/>
        <v>0</v>
      </c>
      <c r="O951" s="7">
        <f t="shared" si="491"/>
        <v>0</v>
      </c>
      <c r="P951" s="7">
        <f t="shared" si="492"/>
        <v>0</v>
      </c>
      <c r="Q951" s="7" t="e">
        <f t="shared" si="493"/>
        <v>#N/A</v>
      </c>
      <c r="R951" s="7">
        <f t="shared" si="494"/>
        <v>-63</v>
      </c>
      <c r="S951" s="7" t="e">
        <f t="shared" si="503"/>
        <v>#N/A</v>
      </c>
      <c r="T951" s="7">
        <f t="shared" si="504"/>
        <v>199.19999694824219</v>
      </c>
      <c r="U951" s="7">
        <f t="shared" si="495"/>
        <v>199.2</v>
      </c>
      <c r="V951" s="7" t="e">
        <f t="shared" si="511"/>
        <v>#N/A</v>
      </c>
      <c r="W951" s="7" t="e">
        <f t="shared" si="512"/>
        <v>#N/A</v>
      </c>
      <c r="X951" s="7" t="e">
        <f t="shared" si="496"/>
        <v>#N/A</v>
      </c>
      <c r="Y951" s="7" t="e">
        <f t="shared" si="497"/>
        <v>#N/A</v>
      </c>
      <c r="Z951" s="7" t="e">
        <f t="shared" si="498"/>
        <v>#N/A</v>
      </c>
      <c r="AA951" s="7" t="e">
        <f t="shared" si="499"/>
        <v>#N/A</v>
      </c>
      <c r="AB951" s="7">
        <f t="shared" si="500"/>
        <v>398.39999389648437</v>
      </c>
      <c r="AC951" s="7">
        <f t="shared" si="501"/>
        <v>1.0001301264726288</v>
      </c>
      <c r="AD951" s="7">
        <f t="shared" si="502"/>
        <v>2.304697413210631</v>
      </c>
      <c r="AE951" s="7"/>
      <c r="AG951" s="7" t="e">
        <f t="shared" si="505"/>
        <v>#N/A</v>
      </c>
      <c r="AH951" s="7">
        <f t="shared" si="506"/>
        <v>199.19999694824219</v>
      </c>
      <c r="AI951" s="7" t="e">
        <f t="shared" si="507"/>
        <v>#N/A</v>
      </c>
      <c r="AJ951" s="7">
        <f t="shared" si="508"/>
        <v>199.19999694824219</v>
      </c>
      <c r="AK951" s="7" t="e">
        <v>#N/A</v>
      </c>
      <c r="AL951" s="7">
        <v>199.19999694824219</v>
      </c>
      <c r="AN951" s="7" t="e">
        <f t="shared" si="509"/>
        <v>#N/A</v>
      </c>
      <c r="AO951" s="7" t="e">
        <f t="shared" si="510"/>
        <v>#N/A</v>
      </c>
      <c r="AP951" s="10" t="e">
        <v>#N/A</v>
      </c>
      <c r="AQ951" s="10" t="e">
        <v>#N/A</v>
      </c>
    </row>
    <row r="952" spans="1:43" s="10" customFormat="1" outlineLevel="1">
      <c r="A952" s="95">
        <v>-62</v>
      </c>
      <c r="B952" s="8">
        <f t="shared" si="478"/>
        <v>11862311.791302862</v>
      </c>
      <c r="C952" s="9">
        <f t="shared" si="479"/>
        <v>96213.972601469024</v>
      </c>
      <c r="D952" s="9">
        <f t="shared" si="480"/>
        <v>201.97932227257053</v>
      </c>
      <c r="E952" s="9">
        <f t="shared" si="481"/>
        <v>199.21596444789731</v>
      </c>
      <c r="F952" s="6">
        <f t="shared" si="482"/>
        <v>0</v>
      </c>
      <c r="G952" s="7">
        <f t="shared" si="483"/>
        <v>0</v>
      </c>
      <c r="H952" s="7">
        <f t="shared" si="484"/>
        <v>0</v>
      </c>
      <c r="I952" s="7">
        <f t="shared" si="485"/>
        <v>1</v>
      </c>
      <c r="J952" s="7">
        <f t="shared" si="486"/>
        <v>1</v>
      </c>
      <c r="K952" s="7">
        <f t="shared" si="487"/>
        <v>1</v>
      </c>
      <c r="L952" s="7">
        <f t="shared" si="488"/>
        <v>1</v>
      </c>
      <c r="M952" s="7">
        <f t="shared" si="489"/>
        <v>1</v>
      </c>
      <c r="N952" s="7">
        <f t="shared" si="490"/>
        <v>0</v>
      </c>
      <c r="O952" s="7">
        <f t="shared" si="491"/>
        <v>0</v>
      </c>
      <c r="P952" s="7">
        <f t="shared" si="492"/>
        <v>0</v>
      </c>
      <c r="Q952" s="7" t="e">
        <f t="shared" si="493"/>
        <v>#N/A</v>
      </c>
      <c r="R952" s="7">
        <f t="shared" si="494"/>
        <v>-62</v>
      </c>
      <c r="S952" s="7" t="e">
        <f t="shared" si="503"/>
        <v>#N/A</v>
      </c>
      <c r="T952" s="7">
        <f t="shared" si="504"/>
        <v>199.21596444789731</v>
      </c>
      <c r="U952" s="7" t="e">
        <f t="shared" si="495"/>
        <v>#N/A</v>
      </c>
      <c r="V952" s="7" t="e">
        <f t="shared" si="511"/>
        <v>#N/A</v>
      </c>
      <c r="W952" s="7" t="e">
        <f t="shared" si="512"/>
        <v>#N/A</v>
      </c>
      <c r="X952" s="7" t="e">
        <f t="shared" si="496"/>
        <v>#N/A</v>
      </c>
      <c r="Y952" s="7" t="e">
        <f t="shared" si="497"/>
        <v>#N/A</v>
      </c>
      <c r="Z952" s="7" t="e">
        <f t="shared" si="498"/>
        <v>#N/A</v>
      </c>
      <c r="AA952" s="7" t="e">
        <f t="shared" si="499"/>
        <v>#N/A</v>
      </c>
      <c r="AB952" s="7">
        <f t="shared" si="500"/>
        <v>398.43192889579461</v>
      </c>
      <c r="AC952" s="7">
        <f t="shared" si="501"/>
        <v>1.000127472398012</v>
      </c>
      <c r="AD952" s="7">
        <f t="shared" si="502"/>
        <v>2.2810713793027002</v>
      </c>
      <c r="AE952" s="7"/>
      <c r="AG952" s="7" t="e">
        <f t="shared" si="505"/>
        <v>#N/A</v>
      </c>
      <c r="AH952" s="7">
        <f t="shared" si="506"/>
        <v>199.21596444789731</v>
      </c>
      <c r="AI952" s="7" t="e">
        <f t="shared" si="507"/>
        <v>#N/A</v>
      </c>
      <c r="AJ952" s="7">
        <f t="shared" si="508"/>
        <v>199.21596444789731</v>
      </c>
      <c r="AK952" s="7" t="e">
        <v>#N/A</v>
      </c>
      <c r="AL952" s="7">
        <v>199.21596444789731</v>
      </c>
      <c r="AN952" s="7" t="e">
        <f t="shared" si="509"/>
        <v>#N/A</v>
      </c>
      <c r="AO952" s="7" t="e">
        <f t="shared" si="510"/>
        <v>#N/A</v>
      </c>
      <c r="AP952" s="10" t="e">
        <v>#N/A</v>
      </c>
      <c r="AQ952" s="10" t="e">
        <v>#N/A</v>
      </c>
    </row>
    <row r="953" spans="1:43" s="10" customFormat="1" outlineLevel="1">
      <c r="A953" s="95">
        <v>-61</v>
      </c>
      <c r="B953" s="8">
        <f t="shared" si="478"/>
        <v>11929697.002335787</v>
      </c>
      <c r="C953" s="9">
        <f t="shared" si="479"/>
        <v>96791.953485318634</v>
      </c>
      <c r="D953" s="9">
        <f t="shared" si="480"/>
        <v>202.04677700443713</v>
      </c>
      <c r="E953" s="9">
        <f t="shared" si="481"/>
        <v>199.23178999023284</v>
      </c>
      <c r="F953" s="6">
        <f t="shared" si="482"/>
        <v>0</v>
      </c>
      <c r="G953" s="7">
        <f t="shared" si="483"/>
        <v>0</v>
      </c>
      <c r="H953" s="7">
        <f t="shared" si="484"/>
        <v>0</v>
      </c>
      <c r="I953" s="7">
        <f t="shared" si="485"/>
        <v>1</v>
      </c>
      <c r="J953" s="7">
        <f t="shared" si="486"/>
        <v>1</v>
      </c>
      <c r="K953" s="7">
        <f t="shared" si="487"/>
        <v>1</v>
      </c>
      <c r="L953" s="7">
        <f t="shared" si="488"/>
        <v>1</v>
      </c>
      <c r="M953" s="7">
        <f t="shared" si="489"/>
        <v>1</v>
      </c>
      <c r="N953" s="7">
        <f t="shared" si="490"/>
        <v>0</v>
      </c>
      <c r="O953" s="7">
        <f t="shared" si="491"/>
        <v>0</v>
      </c>
      <c r="P953" s="7">
        <f t="shared" si="492"/>
        <v>0</v>
      </c>
      <c r="Q953" s="7" t="e">
        <f t="shared" si="493"/>
        <v>#N/A</v>
      </c>
      <c r="R953" s="7">
        <f t="shared" si="494"/>
        <v>-61</v>
      </c>
      <c r="S953" s="7" t="e">
        <f t="shared" si="503"/>
        <v>#N/A</v>
      </c>
      <c r="T953" s="7">
        <f t="shared" si="504"/>
        <v>199.23178999023284</v>
      </c>
      <c r="U953" s="7" t="e">
        <f t="shared" si="495"/>
        <v>#N/A</v>
      </c>
      <c r="V953" s="7" t="e">
        <f t="shared" si="511"/>
        <v>#N/A</v>
      </c>
      <c r="W953" s="7" t="e">
        <f t="shared" si="512"/>
        <v>#N/A</v>
      </c>
      <c r="X953" s="7" t="e">
        <f t="shared" si="496"/>
        <v>#N/A</v>
      </c>
      <c r="Y953" s="7" t="e">
        <f t="shared" si="497"/>
        <v>#N/A</v>
      </c>
      <c r="Z953" s="7" t="e">
        <f t="shared" si="498"/>
        <v>#N/A</v>
      </c>
      <c r="AA953" s="7" t="e">
        <f t="shared" si="499"/>
        <v>#N/A</v>
      </c>
      <c r="AB953" s="7">
        <f t="shared" si="500"/>
        <v>398.46357998046568</v>
      </c>
      <c r="AC953" s="7">
        <f t="shared" si="501"/>
        <v>1.0001252160555767</v>
      </c>
      <c r="AD953" s="7" t="e">
        <f t="shared" si="502"/>
        <v>#N/A</v>
      </c>
      <c r="AE953" s="7"/>
      <c r="AG953" s="7" t="e">
        <f t="shared" si="505"/>
        <v>#N/A</v>
      </c>
      <c r="AH953" s="7">
        <f t="shared" si="506"/>
        <v>199.23178999023284</v>
      </c>
      <c r="AI953" s="7" t="e">
        <f t="shared" si="507"/>
        <v>#N/A</v>
      </c>
      <c r="AJ953" s="7">
        <f t="shared" si="508"/>
        <v>199.23178999023284</v>
      </c>
      <c r="AK953" s="7" t="e">
        <v>#N/A</v>
      </c>
      <c r="AL953" s="7">
        <v>199.23178999023284</v>
      </c>
      <c r="AN953" s="7" t="e">
        <f t="shared" si="509"/>
        <v>#N/A</v>
      </c>
      <c r="AO953" s="7" t="e">
        <f t="shared" si="510"/>
        <v>#N/A</v>
      </c>
      <c r="AP953" s="10" t="e">
        <v>#N/A</v>
      </c>
      <c r="AQ953" s="10" t="e">
        <v>#N/A</v>
      </c>
    </row>
    <row r="954" spans="1:43" s="10" customFormat="1" outlineLevel="1">
      <c r="A954" s="95">
        <v>-60</v>
      </c>
      <c r="B954" s="8">
        <f t="shared" si="478"/>
        <v>11997336.95009236</v>
      </c>
      <c r="C954" s="9">
        <f t="shared" si="479"/>
        <v>97372.229874298981</v>
      </c>
      <c r="D954" s="9">
        <f t="shared" si="480"/>
        <v>202.11443449721688</v>
      </c>
      <c r="E954" s="9">
        <f t="shared" si="481"/>
        <v>199.24744559341414</v>
      </c>
      <c r="F954" s="6">
        <f t="shared" si="482"/>
        <v>0</v>
      </c>
      <c r="G954" s="7">
        <f t="shared" si="483"/>
        <v>0</v>
      </c>
      <c r="H954" s="7">
        <f t="shared" si="484"/>
        <v>0</v>
      </c>
      <c r="I954" s="7">
        <f t="shared" si="485"/>
        <v>1</v>
      </c>
      <c r="J954" s="7">
        <f t="shared" si="486"/>
        <v>1</v>
      </c>
      <c r="K954" s="7">
        <f t="shared" si="487"/>
        <v>1</v>
      </c>
      <c r="L954" s="7">
        <f t="shared" si="488"/>
        <v>1</v>
      </c>
      <c r="M954" s="7">
        <f t="shared" si="489"/>
        <v>1</v>
      </c>
      <c r="N954" s="7">
        <f t="shared" si="490"/>
        <v>0</v>
      </c>
      <c r="O954" s="7">
        <f t="shared" si="491"/>
        <v>0</v>
      </c>
      <c r="P954" s="7">
        <f t="shared" si="492"/>
        <v>0</v>
      </c>
      <c r="Q954" s="7" t="e">
        <f t="shared" si="493"/>
        <v>#N/A</v>
      </c>
      <c r="R954" s="7">
        <f t="shared" si="494"/>
        <v>-60</v>
      </c>
      <c r="S954" s="7" t="e">
        <f t="shared" si="503"/>
        <v>#N/A</v>
      </c>
      <c r="T954" s="7">
        <f t="shared" si="504"/>
        <v>199.24744559341414</v>
      </c>
      <c r="U954" s="7" t="e">
        <f t="shared" si="495"/>
        <v>#N/A</v>
      </c>
      <c r="V954" s="7" t="e">
        <f t="shared" si="511"/>
        <v>#N/A</v>
      </c>
      <c r="W954" s="7" t="e">
        <f t="shared" si="512"/>
        <v>#N/A</v>
      </c>
      <c r="X954" s="7" t="e">
        <f t="shared" si="496"/>
        <v>#N/A</v>
      </c>
      <c r="Y954" s="7" t="e">
        <f t="shared" si="497"/>
        <v>#N/A</v>
      </c>
      <c r="Z954" s="7" t="e">
        <f t="shared" si="498"/>
        <v>#N/A</v>
      </c>
      <c r="AA954" s="7" t="e">
        <f t="shared" si="499"/>
        <v>#N/A</v>
      </c>
      <c r="AB954" s="7">
        <f t="shared" si="500"/>
        <v>398.49489118682828</v>
      </c>
      <c r="AC954" s="7">
        <f t="shared" si="501"/>
        <v>1.0001225414472821</v>
      </c>
      <c r="AD954" s="7" t="e">
        <f t="shared" si="502"/>
        <v>#N/A</v>
      </c>
      <c r="AE954" s="7"/>
      <c r="AG954" s="7" t="e">
        <f t="shared" si="505"/>
        <v>#N/A</v>
      </c>
      <c r="AH954" s="7">
        <f t="shared" si="506"/>
        <v>199.24744559341414</v>
      </c>
      <c r="AI954" s="7" t="e">
        <f t="shared" si="507"/>
        <v>#N/A</v>
      </c>
      <c r="AJ954" s="7">
        <f t="shared" si="508"/>
        <v>199.24744559341414</v>
      </c>
      <c r="AK954" s="7" t="e">
        <v>#N/A</v>
      </c>
      <c r="AL954" s="7">
        <v>199.24744559341414</v>
      </c>
      <c r="AN954" s="7" t="e">
        <f t="shared" si="509"/>
        <v>#N/A</v>
      </c>
      <c r="AO954" s="7" t="e">
        <f t="shared" si="510"/>
        <v>#N/A</v>
      </c>
      <c r="AP954" s="10" t="e">
        <v>#N/A</v>
      </c>
      <c r="AQ954" s="10" t="e">
        <v>#N/A</v>
      </c>
    </row>
    <row r="955" spans="1:43" s="10" customFormat="1" outlineLevel="1">
      <c r="A955" s="95">
        <v>-59</v>
      </c>
      <c r="B955" s="8">
        <f t="shared" si="478"/>
        <v>12065234.709306737</v>
      </c>
      <c r="C955" s="9">
        <f t="shared" si="479"/>
        <v>97954.825689942532</v>
      </c>
      <c r="D955" s="9">
        <f t="shared" si="480"/>
        <v>202.18230188298364</v>
      </c>
      <c r="E955" s="9">
        <f t="shared" si="481"/>
        <v>199.26296431076292</v>
      </c>
      <c r="F955" s="6">
        <f t="shared" si="482"/>
        <v>0</v>
      </c>
      <c r="G955" s="7">
        <f t="shared" si="483"/>
        <v>0</v>
      </c>
      <c r="H955" s="7">
        <f t="shared" si="484"/>
        <v>0</v>
      </c>
      <c r="I955" s="7">
        <f t="shared" si="485"/>
        <v>1</v>
      </c>
      <c r="J955" s="7">
        <f t="shared" si="486"/>
        <v>1</v>
      </c>
      <c r="K955" s="7">
        <f t="shared" si="487"/>
        <v>1</v>
      </c>
      <c r="L955" s="7">
        <f t="shared" si="488"/>
        <v>1</v>
      </c>
      <c r="M955" s="7">
        <f t="shared" si="489"/>
        <v>1</v>
      </c>
      <c r="N955" s="7">
        <f t="shared" si="490"/>
        <v>0</v>
      </c>
      <c r="O955" s="7">
        <f t="shared" si="491"/>
        <v>0</v>
      </c>
      <c r="P955" s="7">
        <f t="shared" si="492"/>
        <v>0</v>
      </c>
      <c r="Q955" s="7" t="e">
        <f t="shared" si="493"/>
        <v>#N/A</v>
      </c>
      <c r="R955" s="7">
        <f t="shared" si="494"/>
        <v>-59</v>
      </c>
      <c r="S955" s="7" t="e">
        <f t="shared" si="503"/>
        <v>#N/A</v>
      </c>
      <c r="T955" s="7">
        <f t="shared" si="504"/>
        <v>199.26296431076292</v>
      </c>
      <c r="U955" s="7" t="e">
        <f t="shared" si="495"/>
        <v>#N/A</v>
      </c>
      <c r="V955" s="7" t="e">
        <f t="shared" si="511"/>
        <v>#N/A</v>
      </c>
      <c r="W955" s="7" t="e">
        <f t="shared" si="512"/>
        <v>#N/A</v>
      </c>
      <c r="X955" s="7" t="e">
        <f t="shared" si="496"/>
        <v>#N/A</v>
      </c>
      <c r="Y955" s="7" t="e">
        <f t="shared" si="497"/>
        <v>#N/A</v>
      </c>
      <c r="Z955" s="7" t="e">
        <f t="shared" si="498"/>
        <v>#N/A</v>
      </c>
      <c r="AA955" s="7" t="e">
        <f t="shared" si="499"/>
        <v>#N/A</v>
      </c>
      <c r="AB955" s="7">
        <f t="shared" si="500"/>
        <v>398.52592862152585</v>
      </c>
      <c r="AC955" s="7">
        <f t="shared" si="501"/>
        <v>1.000120408045027</v>
      </c>
      <c r="AD955" s="7" t="e">
        <f t="shared" si="502"/>
        <v>#N/A</v>
      </c>
      <c r="AE955" s="7"/>
      <c r="AG955" s="7" t="e">
        <f t="shared" si="505"/>
        <v>#N/A</v>
      </c>
      <c r="AH955" s="7">
        <f t="shared" si="506"/>
        <v>199.26296431076292</v>
      </c>
      <c r="AI955" s="7" t="e">
        <f t="shared" si="507"/>
        <v>#N/A</v>
      </c>
      <c r="AJ955" s="7">
        <f t="shared" si="508"/>
        <v>199.26296431076292</v>
      </c>
      <c r="AK955" s="7" t="e">
        <v>#N/A</v>
      </c>
      <c r="AL955" s="7">
        <v>199.26296431076292</v>
      </c>
      <c r="AN955" s="7" t="e">
        <f t="shared" si="509"/>
        <v>#N/A</v>
      </c>
      <c r="AO955" s="7" t="e">
        <f t="shared" si="510"/>
        <v>#N/A</v>
      </c>
      <c r="AP955" s="10" t="e">
        <v>#N/A</v>
      </c>
      <c r="AQ955" s="10" t="e">
        <v>#N/A</v>
      </c>
    </row>
    <row r="956" spans="1:43" s="10" customFormat="1" outlineLevel="1">
      <c r="A956" s="95">
        <v>-58</v>
      </c>
      <c r="B956" s="8">
        <f t="shared" si="478"/>
        <v>12133385.582158018</v>
      </c>
      <c r="C956" s="9">
        <f t="shared" si="479"/>
        <v>98539.745561825737</v>
      </c>
      <c r="D956" s="9">
        <f t="shared" si="480"/>
        <v>202.25037440112709</v>
      </c>
      <c r="E956" s="9">
        <f t="shared" si="481"/>
        <v>199.27831816044457</v>
      </c>
      <c r="F956" s="6">
        <f t="shared" si="482"/>
        <v>0</v>
      </c>
      <c r="G956" s="7">
        <f t="shared" si="483"/>
        <v>0</v>
      </c>
      <c r="H956" s="7">
        <f t="shared" si="484"/>
        <v>0</v>
      </c>
      <c r="I956" s="7">
        <f t="shared" si="485"/>
        <v>1</v>
      </c>
      <c r="J956" s="7">
        <f t="shared" si="486"/>
        <v>1</v>
      </c>
      <c r="K956" s="7">
        <f t="shared" si="487"/>
        <v>1</v>
      </c>
      <c r="L956" s="7">
        <f t="shared" si="488"/>
        <v>1</v>
      </c>
      <c r="M956" s="7">
        <f t="shared" si="489"/>
        <v>1</v>
      </c>
      <c r="N956" s="7">
        <f t="shared" si="490"/>
        <v>0</v>
      </c>
      <c r="O956" s="7">
        <f t="shared" si="491"/>
        <v>0</v>
      </c>
      <c r="P956" s="7">
        <f t="shared" si="492"/>
        <v>0</v>
      </c>
      <c r="Q956" s="7" t="e">
        <f t="shared" si="493"/>
        <v>#N/A</v>
      </c>
      <c r="R956" s="7">
        <f t="shared" si="494"/>
        <v>-58</v>
      </c>
      <c r="S956" s="7" t="e">
        <f t="shared" si="503"/>
        <v>#N/A</v>
      </c>
      <c r="T956" s="7">
        <f t="shared" si="504"/>
        <v>199.27831816044457</v>
      </c>
      <c r="U956" s="7" t="e">
        <f t="shared" si="495"/>
        <v>#N/A</v>
      </c>
      <c r="V956" s="7" t="e">
        <f t="shared" si="511"/>
        <v>#N/A</v>
      </c>
      <c r="W956" s="7" t="e">
        <f t="shared" si="512"/>
        <v>#N/A</v>
      </c>
      <c r="X956" s="7" t="e">
        <f t="shared" si="496"/>
        <v>#N/A</v>
      </c>
      <c r="Y956" s="7" t="e">
        <f t="shared" si="497"/>
        <v>#N/A</v>
      </c>
      <c r="Z956" s="7" t="e">
        <f t="shared" si="498"/>
        <v>#N/A</v>
      </c>
      <c r="AA956" s="7" t="e">
        <f t="shared" si="499"/>
        <v>#N/A</v>
      </c>
      <c r="AB956" s="7">
        <f t="shared" si="500"/>
        <v>398.55663632088914</v>
      </c>
      <c r="AC956" s="7">
        <f t="shared" si="501"/>
        <v>1.0001178634041323</v>
      </c>
      <c r="AD956" s="7" t="e">
        <f t="shared" si="502"/>
        <v>#N/A</v>
      </c>
      <c r="AE956" s="7"/>
      <c r="AG956" s="7" t="e">
        <f t="shared" si="505"/>
        <v>#N/A</v>
      </c>
      <c r="AH956" s="7">
        <f t="shared" si="506"/>
        <v>199.27831816044457</v>
      </c>
      <c r="AI956" s="7" t="e">
        <f t="shared" si="507"/>
        <v>#N/A</v>
      </c>
      <c r="AJ956" s="7">
        <f t="shared" si="508"/>
        <v>199.27831816044457</v>
      </c>
      <c r="AK956" s="7" t="e">
        <v>#N/A</v>
      </c>
      <c r="AL956" s="7">
        <v>199.27831816044457</v>
      </c>
      <c r="AN956" s="7" t="e">
        <f t="shared" si="509"/>
        <v>#N/A</v>
      </c>
      <c r="AO956" s="7" t="e">
        <f t="shared" si="510"/>
        <v>#N/A</v>
      </c>
      <c r="AP956" s="10" t="e">
        <v>#N/A</v>
      </c>
      <c r="AQ956" s="10" t="e">
        <v>#N/A</v>
      </c>
    </row>
    <row r="957" spans="1:43" s="10" customFormat="1" outlineLevel="1">
      <c r="A957" s="95">
        <v>-57</v>
      </c>
      <c r="B957" s="8">
        <f t="shared" si="478"/>
        <v>12201795.247286968</v>
      </c>
      <c r="C957" s="9">
        <f t="shared" si="479"/>
        <v>99126.994119524956</v>
      </c>
      <c r="D957" s="9">
        <f t="shared" si="480"/>
        <v>202.3186591845963</v>
      </c>
      <c r="E957" s="9">
        <f t="shared" si="481"/>
        <v>199.29354019578074</v>
      </c>
      <c r="F957" s="6">
        <f t="shared" si="482"/>
        <v>0</v>
      </c>
      <c r="G957" s="7">
        <f t="shared" si="483"/>
        <v>0</v>
      </c>
      <c r="H957" s="7">
        <f t="shared" si="484"/>
        <v>0</v>
      </c>
      <c r="I957" s="7">
        <f t="shared" si="485"/>
        <v>1</v>
      </c>
      <c r="J957" s="7">
        <f t="shared" si="486"/>
        <v>1</v>
      </c>
      <c r="K957" s="7">
        <f t="shared" si="487"/>
        <v>1</v>
      </c>
      <c r="L957" s="7">
        <f t="shared" si="488"/>
        <v>1</v>
      </c>
      <c r="M957" s="7">
        <f t="shared" si="489"/>
        <v>1</v>
      </c>
      <c r="N957" s="7">
        <f t="shared" si="490"/>
        <v>0</v>
      </c>
      <c r="O957" s="7">
        <f t="shared" si="491"/>
        <v>0</v>
      </c>
      <c r="P957" s="7">
        <f t="shared" si="492"/>
        <v>0</v>
      </c>
      <c r="Q957" s="7" t="e">
        <f t="shared" si="493"/>
        <v>#N/A</v>
      </c>
      <c r="R957" s="7">
        <f t="shared" si="494"/>
        <v>-57</v>
      </c>
      <c r="S957" s="7" t="e">
        <f t="shared" si="503"/>
        <v>#N/A</v>
      </c>
      <c r="T957" s="7">
        <f t="shared" si="504"/>
        <v>199.29354019578074</v>
      </c>
      <c r="U957" s="7" t="e">
        <f t="shared" si="495"/>
        <v>#N/A</v>
      </c>
      <c r="V957" s="7" t="e">
        <f t="shared" si="511"/>
        <v>#N/A</v>
      </c>
      <c r="W957" s="7" t="e">
        <f t="shared" si="512"/>
        <v>#N/A</v>
      </c>
      <c r="X957" s="7" t="e">
        <f t="shared" si="496"/>
        <v>#N/A</v>
      </c>
      <c r="Y957" s="7" t="e">
        <f t="shared" si="497"/>
        <v>#N/A</v>
      </c>
      <c r="Z957" s="7" t="e">
        <f t="shared" si="498"/>
        <v>#N/A</v>
      </c>
      <c r="AA957" s="7" t="e">
        <f t="shared" si="499"/>
        <v>#N/A</v>
      </c>
      <c r="AB957" s="7">
        <f t="shared" si="500"/>
        <v>398.58708039156147</v>
      </c>
      <c r="AC957" s="7">
        <f t="shared" si="501"/>
        <v>1.0001158484694539</v>
      </c>
      <c r="AD957" s="7" t="e">
        <f t="shared" si="502"/>
        <v>#N/A</v>
      </c>
      <c r="AE957" s="7"/>
      <c r="AG957" s="7" t="e">
        <f t="shared" si="505"/>
        <v>#N/A</v>
      </c>
      <c r="AH957" s="7">
        <f t="shared" si="506"/>
        <v>199.29354019578074</v>
      </c>
      <c r="AI957" s="7" t="e">
        <f t="shared" si="507"/>
        <v>#N/A</v>
      </c>
      <c r="AJ957" s="7">
        <f t="shared" si="508"/>
        <v>199.29354019578074</v>
      </c>
      <c r="AK957" s="7" t="e">
        <v>#N/A</v>
      </c>
      <c r="AL957" s="7">
        <v>199.29354019578074</v>
      </c>
      <c r="AN957" s="7" t="e">
        <f t="shared" si="509"/>
        <v>#N/A</v>
      </c>
      <c r="AO957" s="7" t="e">
        <f t="shared" si="510"/>
        <v>#N/A</v>
      </c>
      <c r="AP957" s="10" t="e">
        <v>#N/A</v>
      </c>
      <c r="AQ957" s="10" t="e">
        <v>#N/A</v>
      </c>
    </row>
    <row r="958" spans="1:43" s="10" customFormat="1" outlineLevel="1">
      <c r="A958" s="95">
        <v>-56</v>
      </c>
      <c r="B958" s="8">
        <f t="shared" si="478"/>
        <v>12270458.96781826</v>
      </c>
      <c r="C958" s="9">
        <f t="shared" si="479"/>
        <v>99716.575992616534</v>
      </c>
      <c r="D958" s="9">
        <f t="shared" si="480"/>
        <v>202.38715940153315</v>
      </c>
      <c r="E958" s="9">
        <f t="shared" si="481"/>
        <v>199.30860243493686</v>
      </c>
      <c r="F958" s="6">
        <f t="shared" si="482"/>
        <v>0</v>
      </c>
      <c r="G958" s="7">
        <f t="shared" si="483"/>
        <v>0</v>
      </c>
      <c r="H958" s="7">
        <f t="shared" si="484"/>
        <v>0</v>
      </c>
      <c r="I958" s="7">
        <f t="shared" si="485"/>
        <v>1</v>
      </c>
      <c r="J958" s="7">
        <f t="shared" si="486"/>
        <v>1</v>
      </c>
      <c r="K958" s="7">
        <f t="shared" si="487"/>
        <v>1</v>
      </c>
      <c r="L958" s="7">
        <f t="shared" si="488"/>
        <v>1</v>
      </c>
      <c r="M958" s="7">
        <f t="shared" si="489"/>
        <v>1</v>
      </c>
      <c r="N958" s="7">
        <f t="shared" si="490"/>
        <v>0</v>
      </c>
      <c r="O958" s="7">
        <f t="shared" si="491"/>
        <v>0</v>
      </c>
      <c r="P958" s="7">
        <f t="shared" si="492"/>
        <v>0</v>
      </c>
      <c r="Q958" s="7" t="e">
        <f t="shared" si="493"/>
        <v>#N/A</v>
      </c>
      <c r="R958" s="7">
        <f t="shared" si="494"/>
        <v>-56</v>
      </c>
      <c r="S958" s="7" t="e">
        <f t="shared" si="503"/>
        <v>#N/A</v>
      </c>
      <c r="T958" s="7">
        <f t="shared" si="504"/>
        <v>199.30860243493686</v>
      </c>
      <c r="U958" s="7" t="e">
        <f t="shared" si="495"/>
        <v>#N/A</v>
      </c>
      <c r="V958" s="7" t="e">
        <f t="shared" si="511"/>
        <v>#N/A</v>
      </c>
      <c r="W958" s="7" t="e">
        <f t="shared" si="512"/>
        <v>#N/A</v>
      </c>
      <c r="X958" s="7" t="e">
        <f t="shared" si="496"/>
        <v>#N/A</v>
      </c>
      <c r="Y958" s="7" t="e">
        <f t="shared" si="497"/>
        <v>#N/A</v>
      </c>
      <c r="Z958" s="7" t="e">
        <f t="shared" si="498"/>
        <v>#N/A</v>
      </c>
      <c r="AA958" s="7" t="e">
        <f t="shared" si="499"/>
        <v>#N/A</v>
      </c>
      <c r="AB958" s="7">
        <f t="shared" si="500"/>
        <v>398.61720486987372</v>
      </c>
      <c r="AC958" s="7">
        <f t="shared" si="501"/>
        <v>1.0001134290911187</v>
      </c>
      <c r="AD958" s="7" t="e">
        <f t="shared" si="502"/>
        <v>#N/A</v>
      </c>
      <c r="AE958" s="7"/>
      <c r="AG958" s="7" t="e">
        <f t="shared" si="505"/>
        <v>#N/A</v>
      </c>
      <c r="AH958" s="7">
        <f t="shared" si="506"/>
        <v>199.30860243493686</v>
      </c>
      <c r="AI958" s="7" t="e">
        <f t="shared" si="507"/>
        <v>#N/A</v>
      </c>
      <c r="AJ958" s="7">
        <f t="shared" si="508"/>
        <v>199.30860243493686</v>
      </c>
      <c r="AK958" s="7" t="e">
        <v>#N/A</v>
      </c>
      <c r="AL958" s="7">
        <v>199.30860243493686</v>
      </c>
      <c r="AN958" s="7" t="e">
        <f t="shared" si="509"/>
        <v>#N/A</v>
      </c>
      <c r="AO958" s="7" t="e">
        <f t="shared" si="510"/>
        <v>#N/A</v>
      </c>
      <c r="AP958" s="10" t="e">
        <v>#N/A</v>
      </c>
      <c r="AQ958" s="10" t="e">
        <v>#N/A</v>
      </c>
    </row>
    <row r="959" spans="1:43" s="10" customFormat="1" outlineLevel="1">
      <c r="A959" s="95">
        <v>-55</v>
      </c>
      <c r="B959" s="8">
        <f t="shared" si="478"/>
        <v>12339379.82824984</v>
      </c>
      <c r="C959" s="9">
        <f t="shared" si="479"/>
        <v>100308.49581067685</v>
      </c>
      <c r="D959" s="9">
        <f t="shared" si="480"/>
        <v>202.45587822007974</v>
      </c>
      <c r="E959" s="9">
        <f t="shared" si="481"/>
        <v>199.32352267244548</v>
      </c>
      <c r="F959" s="6">
        <f t="shared" si="482"/>
        <v>0</v>
      </c>
      <c r="G959" s="7">
        <f t="shared" si="483"/>
        <v>0</v>
      </c>
      <c r="H959" s="7">
        <f t="shared" si="484"/>
        <v>0</v>
      </c>
      <c r="I959" s="7">
        <f t="shared" si="485"/>
        <v>1</v>
      </c>
      <c r="J959" s="7">
        <f t="shared" si="486"/>
        <v>1</v>
      </c>
      <c r="K959" s="7">
        <f t="shared" si="487"/>
        <v>1</v>
      </c>
      <c r="L959" s="7">
        <f t="shared" si="488"/>
        <v>1</v>
      </c>
      <c r="M959" s="7">
        <f t="shared" si="489"/>
        <v>1</v>
      </c>
      <c r="N959" s="7">
        <f t="shared" si="490"/>
        <v>0</v>
      </c>
      <c r="O959" s="7">
        <f t="shared" si="491"/>
        <v>0</v>
      </c>
      <c r="P959" s="7">
        <f t="shared" si="492"/>
        <v>0</v>
      </c>
      <c r="Q959" s="7" t="e">
        <f t="shared" si="493"/>
        <v>#N/A</v>
      </c>
      <c r="R959" s="7">
        <f t="shared" si="494"/>
        <v>-55</v>
      </c>
      <c r="S959" s="7" t="e">
        <f t="shared" si="503"/>
        <v>#N/A</v>
      </c>
      <c r="T959" s="7">
        <f t="shared" si="504"/>
        <v>199.32352267244548</v>
      </c>
      <c r="U959" s="7" t="e">
        <f t="shared" si="495"/>
        <v>#N/A</v>
      </c>
      <c r="V959" s="7" t="e">
        <f t="shared" si="511"/>
        <v>#N/A</v>
      </c>
      <c r="W959" s="7" t="e">
        <f t="shared" si="512"/>
        <v>#N/A</v>
      </c>
      <c r="X959" s="7" t="e">
        <f t="shared" si="496"/>
        <v>#N/A</v>
      </c>
      <c r="Y959" s="7" t="e">
        <f t="shared" si="497"/>
        <v>#N/A</v>
      </c>
      <c r="Z959" s="7" t="e">
        <f t="shared" si="498"/>
        <v>#N/A</v>
      </c>
      <c r="AA959" s="7" t="e">
        <f t="shared" si="499"/>
        <v>#N/A</v>
      </c>
      <c r="AB959" s="7">
        <f t="shared" si="500"/>
        <v>398.64704534489096</v>
      </c>
      <c r="AC959" s="7">
        <f t="shared" si="501"/>
        <v>1.0001113005497506</v>
      </c>
      <c r="AD959" s="7" t="e">
        <f t="shared" si="502"/>
        <v>#N/A</v>
      </c>
      <c r="AE959" s="7"/>
      <c r="AG959" s="7" t="e">
        <f t="shared" si="505"/>
        <v>#N/A</v>
      </c>
      <c r="AH959" s="7">
        <f t="shared" si="506"/>
        <v>199.32352267244548</v>
      </c>
      <c r="AI959" s="7" t="e">
        <f t="shared" si="507"/>
        <v>#N/A</v>
      </c>
      <c r="AJ959" s="7">
        <f t="shared" si="508"/>
        <v>199.32352267244548</v>
      </c>
      <c r="AK959" s="7" t="e">
        <v>#N/A</v>
      </c>
      <c r="AL959" s="7">
        <v>199.32352267244548</v>
      </c>
      <c r="AN959" s="7" t="e">
        <f t="shared" si="509"/>
        <v>#N/A</v>
      </c>
      <c r="AO959" s="7" t="e">
        <f t="shared" si="510"/>
        <v>#N/A</v>
      </c>
      <c r="AP959" s="10" t="e">
        <v>#N/A</v>
      </c>
      <c r="AQ959" s="10" t="e">
        <v>#N/A</v>
      </c>
    </row>
    <row r="960" spans="1:43" s="10" customFormat="1" outlineLevel="1">
      <c r="A960" s="95">
        <v>-54</v>
      </c>
      <c r="B960" s="8">
        <f t="shared" si="478"/>
        <v>12408560.952805346</v>
      </c>
      <c r="C960" s="9">
        <f t="shared" si="479"/>
        <v>100902.75820328228</v>
      </c>
      <c r="D960" s="9">
        <f t="shared" si="480"/>
        <v>202.52481880837794</v>
      </c>
      <c r="E960" s="9">
        <f t="shared" si="481"/>
        <v>199.33831870283925</v>
      </c>
      <c r="F960" s="6">
        <f t="shared" si="482"/>
        <v>0</v>
      </c>
      <c r="G960" s="7">
        <f t="shared" si="483"/>
        <v>0</v>
      </c>
      <c r="H960" s="7">
        <f t="shared" si="484"/>
        <v>0</v>
      </c>
      <c r="I960" s="7">
        <f t="shared" si="485"/>
        <v>1</v>
      </c>
      <c r="J960" s="7">
        <f t="shared" si="486"/>
        <v>1</v>
      </c>
      <c r="K960" s="7">
        <f t="shared" si="487"/>
        <v>1</v>
      </c>
      <c r="L960" s="7">
        <f t="shared" si="488"/>
        <v>1</v>
      </c>
      <c r="M960" s="7">
        <f t="shared" si="489"/>
        <v>1</v>
      </c>
      <c r="N960" s="7">
        <f t="shared" si="490"/>
        <v>0</v>
      </c>
      <c r="O960" s="7">
        <f t="shared" si="491"/>
        <v>0</v>
      </c>
      <c r="P960" s="7">
        <f t="shared" si="492"/>
        <v>0</v>
      </c>
      <c r="Q960" s="7" t="e">
        <f t="shared" si="493"/>
        <v>#N/A</v>
      </c>
      <c r="R960" s="7">
        <f t="shared" si="494"/>
        <v>-54</v>
      </c>
      <c r="S960" s="7" t="e">
        <f t="shared" si="503"/>
        <v>#N/A</v>
      </c>
      <c r="T960" s="7">
        <f t="shared" si="504"/>
        <v>199.33831870283925</v>
      </c>
      <c r="U960" s="7" t="e">
        <f t="shared" si="495"/>
        <v>#N/A</v>
      </c>
      <c r="V960" s="7" t="e">
        <f t="shared" si="511"/>
        <v>#N/A</v>
      </c>
      <c r="W960" s="7" t="e">
        <f t="shared" si="512"/>
        <v>#N/A</v>
      </c>
      <c r="X960" s="7" t="e">
        <f t="shared" si="496"/>
        <v>#N/A</v>
      </c>
      <c r="Y960" s="7" t="e">
        <f t="shared" si="497"/>
        <v>#N/A</v>
      </c>
      <c r="Z960" s="7" t="e">
        <f t="shared" si="498"/>
        <v>#N/A</v>
      </c>
      <c r="AA960" s="7" t="e">
        <f t="shared" si="499"/>
        <v>#N/A</v>
      </c>
      <c r="AB960" s="7">
        <f t="shared" si="500"/>
        <v>398.67663740567849</v>
      </c>
      <c r="AC960" s="7">
        <f t="shared" si="501"/>
        <v>1.0001094552674787</v>
      </c>
      <c r="AD960" s="7" t="e">
        <f t="shared" si="502"/>
        <v>#N/A</v>
      </c>
      <c r="AE960" s="7"/>
      <c r="AG960" s="7" t="e">
        <f t="shared" si="505"/>
        <v>#N/A</v>
      </c>
      <c r="AH960" s="7">
        <f t="shared" si="506"/>
        <v>199.33831870283925</v>
      </c>
      <c r="AI960" s="7" t="e">
        <f t="shared" si="507"/>
        <v>#N/A</v>
      </c>
      <c r="AJ960" s="7">
        <f t="shared" si="508"/>
        <v>199.33831870283925</v>
      </c>
      <c r="AK960" s="7" t="e">
        <v>#N/A</v>
      </c>
      <c r="AL960" s="7">
        <v>199.33831870283925</v>
      </c>
      <c r="AN960" s="7" t="e">
        <f t="shared" si="509"/>
        <v>#N/A</v>
      </c>
      <c r="AO960" s="7" t="e">
        <f t="shared" si="510"/>
        <v>#N/A</v>
      </c>
      <c r="AP960" s="10" t="e">
        <v>#N/A</v>
      </c>
      <c r="AQ960" s="10" t="e">
        <v>#N/A</v>
      </c>
    </row>
    <row r="961" spans="1:43" s="10" customFormat="1" outlineLevel="1">
      <c r="A961" s="95">
        <v>-53</v>
      </c>
      <c r="B961" s="8">
        <f t="shared" si="478"/>
        <v>12477997.544776583</v>
      </c>
      <c r="C961" s="9">
        <f t="shared" si="479"/>
        <v>101499.36780000919</v>
      </c>
      <c r="D961" s="9">
        <f t="shared" si="480"/>
        <v>202.5939843345698</v>
      </c>
      <c r="E961" s="9">
        <f t="shared" si="481"/>
        <v>199.35296254428357</v>
      </c>
      <c r="F961" s="6">
        <f t="shared" si="482"/>
        <v>0</v>
      </c>
      <c r="G961" s="7">
        <f t="shared" si="483"/>
        <v>0</v>
      </c>
      <c r="H961" s="7">
        <f t="shared" si="484"/>
        <v>0</v>
      </c>
      <c r="I961" s="7">
        <f t="shared" si="485"/>
        <v>1</v>
      </c>
      <c r="J961" s="7">
        <f t="shared" si="486"/>
        <v>1</v>
      </c>
      <c r="K961" s="7">
        <f t="shared" si="487"/>
        <v>1</v>
      </c>
      <c r="L961" s="7">
        <f t="shared" si="488"/>
        <v>1</v>
      </c>
      <c r="M961" s="7">
        <f t="shared" si="489"/>
        <v>1</v>
      </c>
      <c r="N961" s="7">
        <f t="shared" si="490"/>
        <v>0</v>
      </c>
      <c r="O961" s="7">
        <f t="shared" si="491"/>
        <v>0</v>
      </c>
      <c r="P961" s="7">
        <f t="shared" si="492"/>
        <v>0</v>
      </c>
      <c r="Q961" s="7" t="e">
        <f t="shared" si="493"/>
        <v>#N/A</v>
      </c>
      <c r="R961" s="7">
        <f t="shared" si="494"/>
        <v>-53</v>
      </c>
      <c r="S961" s="7" t="e">
        <f t="shared" si="503"/>
        <v>#N/A</v>
      </c>
      <c r="T961" s="7">
        <f t="shared" si="504"/>
        <v>199.35296254428357</v>
      </c>
      <c r="U961" s="7" t="e">
        <f t="shared" si="495"/>
        <v>#N/A</v>
      </c>
      <c r="V961" s="7" t="e">
        <f t="shared" si="511"/>
        <v>#N/A</v>
      </c>
      <c r="W961" s="7" t="e">
        <f t="shared" si="512"/>
        <v>#N/A</v>
      </c>
      <c r="X961" s="7" t="e">
        <f t="shared" si="496"/>
        <v>#N/A</v>
      </c>
      <c r="Y961" s="7" t="e">
        <f t="shared" si="497"/>
        <v>#N/A</v>
      </c>
      <c r="Z961" s="7" t="e">
        <f t="shared" si="498"/>
        <v>#N/A</v>
      </c>
      <c r="AA961" s="7" t="e">
        <f t="shared" si="499"/>
        <v>#N/A</v>
      </c>
      <c r="AB961" s="7">
        <f t="shared" si="500"/>
        <v>398.70592508856714</v>
      </c>
      <c r="AC961" s="7">
        <f t="shared" si="501"/>
        <v>1.0001072152985631</v>
      </c>
      <c r="AD961" s="7" t="e">
        <f t="shared" si="502"/>
        <v>#N/A</v>
      </c>
      <c r="AE961" s="7"/>
      <c r="AG961" s="7" t="e">
        <f t="shared" si="505"/>
        <v>#N/A</v>
      </c>
      <c r="AH961" s="7">
        <f t="shared" si="506"/>
        <v>199.35296254428357</v>
      </c>
      <c r="AI961" s="7" t="e">
        <f t="shared" si="507"/>
        <v>#N/A</v>
      </c>
      <c r="AJ961" s="7">
        <f t="shared" si="508"/>
        <v>199.35296254428357</v>
      </c>
      <c r="AK961" s="7" t="e">
        <v>#N/A</v>
      </c>
      <c r="AL961" s="7">
        <v>199.35296254428357</v>
      </c>
      <c r="AN961" s="7" t="e">
        <f t="shared" si="509"/>
        <v>#N/A</v>
      </c>
      <c r="AO961" s="7" t="e">
        <f t="shared" si="510"/>
        <v>#N/A</v>
      </c>
      <c r="AP961" s="10" t="e">
        <v>#N/A</v>
      </c>
      <c r="AQ961" s="10" t="e">
        <v>#N/A</v>
      </c>
    </row>
    <row r="962" spans="1:43" s="10" customFormat="1" outlineLevel="1">
      <c r="A962" s="95">
        <v>-52</v>
      </c>
      <c r="B962" s="8">
        <f t="shared" si="478"/>
        <v>12547695.381386686</v>
      </c>
      <c r="C962" s="9">
        <f t="shared" si="479"/>
        <v>102098.34932347621</v>
      </c>
      <c r="D962" s="9">
        <f t="shared" si="480"/>
        <v>202.66337796679727</v>
      </c>
      <c r="E962" s="9">
        <f t="shared" si="481"/>
        <v>199.36748725010008</v>
      </c>
      <c r="F962" s="6">
        <f t="shared" si="482"/>
        <v>0</v>
      </c>
      <c r="G962" s="7">
        <f t="shared" si="483"/>
        <v>0</v>
      </c>
      <c r="H962" s="7">
        <f t="shared" si="484"/>
        <v>0</v>
      </c>
      <c r="I962" s="7">
        <f t="shared" si="485"/>
        <v>1</v>
      </c>
      <c r="J962" s="7">
        <f t="shared" si="486"/>
        <v>1</v>
      </c>
      <c r="K962" s="7">
        <f t="shared" si="487"/>
        <v>1</v>
      </c>
      <c r="L962" s="7">
        <f t="shared" si="488"/>
        <v>1</v>
      </c>
      <c r="M962" s="7">
        <f t="shared" si="489"/>
        <v>1</v>
      </c>
      <c r="N962" s="7">
        <f t="shared" si="490"/>
        <v>0</v>
      </c>
      <c r="O962" s="7">
        <f t="shared" si="491"/>
        <v>0</v>
      </c>
      <c r="P962" s="7">
        <f t="shared" si="492"/>
        <v>0</v>
      </c>
      <c r="Q962" s="7" t="e">
        <f t="shared" si="493"/>
        <v>#N/A</v>
      </c>
      <c r="R962" s="7">
        <f t="shared" si="494"/>
        <v>-52</v>
      </c>
      <c r="S962" s="7" t="e">
        <f t="shared" si="503"/>
        <v>#N/A</v>
      </c>
      <c r="T962" s="7">
        <f t="shared" si="504"/>
        <v>199.36748725010008</v>
      </c>
      <c r="U962" s="7" t="e">
        <f t="shared" si="495"/>
        <v>#N/A</v>
      </c>
      <c r="V962" s="7" t="e">
        <f t="shared" si="511"/>
        <v>#N/A</v>
      </c>
      <c r="W962" s="7" t="e">
        <f t="shared" si="512"/>
        <v>#N/A</v>
      </c>
      <c r="X962" s="7" t="e">
        <f t="shared" si="496"/>
        <v>#N/A</v>
      </c>
      <c r="Y962" s="7" t="e">
        <f t="shared" si="497"/>
        <v>#N/A</v>
      </c>
      <c r="Z962" s="7" t="e">
        <f t="shared" si="498"/>
        <v>#N/A</v>
      </c>
      <c r="AA962" s="7" t="e">
        <f t="shared" si="499"/>
        <v>#N/A</v>
      </c>
      <c r="AB962" s="7">
        <f t="shared" si="500"/>
        <v>398.73497450020017</v>
      </c>
      <c r="AC962" s="7">
        <f t="shared" si="501"/>
        <v>1.0001054779767262</v>
      </c>
      <c r="AD962" s="7" t="e">
        <f t="shared" si="502"/>
        <v>#N/A</v>
      </c>
      <c r="AE962" s="7"/>
      <c r="AG962" s="7" t="e">
        <f t="shared" si="505"/>
        <v>#N/A</v>
      </c>
      <c r="AH962" s="7">
        <f t="shared" si="506"/>
        <v>199.36748725010008</v>
      </c>
      <c r="AI962" s="7" t="e">
        <f t="shared" si="507"/>
        <v>#N/A</v>
      </c>
      <c r="AJ962" s="7">
        <f t="shared" si="508"/>
        <v>199.36748725010008</v>
      </c>
      <c r="AK962" s="7" t="e">
        <v>#N/A</v>
      </c>
      <c r="AL962" s="7">
        <v>199.36748725010008</v>
      </c>
      <c r="AN962" s="7" t="e">
        <f t="shared" si="509"/>
        <v>#N/A</v>
      </c>
      <c r="AO962" s="7" t="e">
        <f t="shared" si="510"/>
        <v>#N/A</v>
      </c>
      <c r="AP962" s="10" t="e">
        <v>#N/A</v>
      </c>
      <c r="AQ962" s="10" t="e">
        <v>#N/A</v>
      </c>
    </row>
    <row r="963" spans="1:43" s="10" customFormat="1" outlineLevel="1">
      <c r="A963" s="95">
        <v>-51</v>
      </c>
      <c r="B963" s="8">
        <f t="shared" si="478"/>
        <v>12617649.627482891</v>
      </c>
      <c r="C963" s="9">
        <f t="shared" si="479"/>
        <v>102699.66729815773</v>
      </c>
      <c r="D963" s="9">
        <f t="shared" si="480"/>
        <v>202.73301078610288</v>
      </c>
      <c r="E963" s="9">
        <f t="shared" si="481"/>
        <v>199.38186483845425</v>
      </c>
      <c r="F963" s="6">
        <f t="shared" si="482"/>
        <v>0</v>
      </c>
      <c r="G963" s="7">
        <f t="shared" si="483"/>
        <v>0</v>
      </c>
      <c r="H963" s="7">
        <f t="shared" si="484"/>
        <v>0</v>
      </c>
      <c r="I963" s="7">
        <f t="shared" si="485"/>
        <v>1</v>
      </c>
      <c r="J963" s="7">
        <f t="shared" si="486"/>
        <v>1</v>
      </c>
      <c r="K963" s="7">
        <f t="shared" si="487"/>
        <v>1</v>
      </c>
      <c r="L963" s="7">
        <f t="shared" si="488"/>
        <v>1</v>
      </c>
      <c r="M963" s="7">
        <f t="shared" si="489"/>
        <v>1</v>
      </c>
      <c r="N963" s="7">
        <f t="shared" si="490"/>
        <v>0</v>
      </c>
      <c r="O963" s="7">
        <f t="shared" si="491"/>
        <v>0</v>
      </c>
      <c r="P963" s="7">
        <f t="shared" si="492"/>
        <v>0</v>
      </c>
      <c r="Q963" s="7" t="e">
        <f t="shared" si="493"/>
        <v>#N/A</v>
      </c>
      <c r="R963" s="7">
        <f t="shared" si="494"/>
        <v>-51</v>
      </c>
      <c r="S963" s="7" t="e">
        <f t="shared" si="503"/>
        <v>#N/A</v>
      </c>
      <c r="T963" s="7">
        <f t="shared" si="504"/>
        <v>199.38186483845425</v>
      </c>
      <c r="U963" s="7" t="e">
        <f t="shared" si="495"/>
        <v>#N/A</v>
      </c>
      <c r="V963" s="7" t="e">
        <f t="shared" si="511"/>
        <v>#N/A</v>
      </c>
      <c r="W963" s="7" t="e">
        <f t="shared" si="512"/>
        <v>#N/A</v>
      </c>
      <c r="X963" s="7" t="e">
        <f t="shared" si="496"/>
        <v>#N/A</v>
      </c>
      <c r="Y963" s="7" t="e">
        <f t="shared" si="497"/>
        <v>#N/A</v>
      </c>
      <c r="Z963" s="7" t="e">
        <f t="shared" si="498"/>
        <v>#N/A</v>
      </c>
      <c r="AA963" s="7" t="e">
        <f t="shared" si="499"/>
        <v>#N/A</v>
      </c>
      <c r="AB963" s="7">
        <f t="shared" si="500"/>
        <v>398.7637296769085</v>
      </c>
      <c r="AC963" s="7">
        <f t="shared" si="501"/>
        <v>1.0001033521826042</v>
      </c>
      <c r="AD963" s="7" t="e">
        <f t="shared" si="502"/>
        <v>#N/A</v>
      </c>
      <c r="AE963" s="7"/>
      <c r="AG963" s="7" t="e">
        <f t="shared" si="505"/>
        <v>#N/A</v>
      </c>
      <c r="AH963" s="7">
        <f t="shared" si="506"/>
        <v>199.38186483845425</v>
      </c>
      <c r="AI963" s="7" t="e">
        <f t="shared" si="507"/>
        <v>#N/A</v>
      </c>
      <c r="AJ963" s="7">
        <f t="shared" si="508"/>
        <v>199.38186483845425</v>
      </c>
      <c r="AK963" s="7" t="e">
        <v>#N/A</v>
      </c>
      <c r="AL963" s="7">
        <v>199.38186483845425</v>
      </c>
      <c r="AN963" s="7" t="e">
        <f t="shared" si="509"/>
        <v>#N/A</v>
      </c>
      <c r="AO963" s="7" t="e">
        <f t="shared" si="510"/>
        <v>#N/A</v>
      </c>
      <c r="AP963" s="10" t="e">
        <v>#N/A</v>
      </c>
      <c r="AQ963" s="10" t="e">
        <v>#N/A</v>
      </c>
    </row>
    <row r="964" spans="1:43" s="10" customFormat="1" outlineLevel="1">
      <c r="A964" s="95">
        <v>-50</v>
      </c>
      <c r="B964" s="8">
        <f t="shared" si="478"/>
        <v>12687863.416656023</v>
      </c>
      <c r="C964" s="9">
        <f t="shared" si="479"/>
        <v>103303.34636584882</v>
      </c>
      <c r="D964" s="9">
        <f t="shared" si="480"/>
        <v>202.80287013283686</v>
      </c>
      <c r="E964" s="9">
        <f t="shared" si="481"/>
        <v>199.39612836266764</v>
      </c>
      <c r="F964" s="6">
        <f t="shared" si="482"/>
        <v>0</v>
      </c>
      <c r="G964" s="7">
        <f t="shared" si="483"/>
        <v>0</v>
      </c>
      <c r="H964" s="7">
        <f t="shared" si="484"/>
        <v>0</v>
      </c>
      <c r="I964" s="7">
        <f t="shared" si="485"/>
        <v>1</v>
      </c>
      <c r="J964" s="7">
        <f t="shared" si="486"/>
        <v>1</v>
      </c>
      <c r="K964" s="7">
        <f t="shared" si="487"/>
        <v>1</v>
      </c>
      <c r="L964" s="7">
        <f t="shared" si="488"/>
        <v>1</v>
      </c>
      <c r="M964" s="7">
        <f t="shared" si="489"/>
        <v>1</v>
      </c>
      <c r="N964" s="7">
        <f t="shared" si="490"/>
        <v>0</v>
      </c>
      <c r="O964" s="7">
        <f t="shared" si="491"/>
        <v>0</v>
      </c>
      <c r="P964" s="7">
        <f t="shared" si="492"/>
        <v>0</v>
      </c>
      <c r="Q964" s="7" t="e">
        <f t="shared" si="493"/>
        <v>#N/A</v>
      </c>
      <c r="R964" s="7">
        <f t="shared" si="494"/>
        <v>-50</v>
      </c>
      <c r="S964" s="7" t="e">
        <f t="shared" si="503"/>
        <v>#N/A</v>
      </c>
      <c r="T964" s="7">
        <f t="shared" si="504"/>
        <v>199.39612836266764</v>
      </c>
      <c r="U964" s="7" t="e">
        <f t="shared" si="495"/>
        <v>#N/A</v>
      </c>
      <c r="V964" s="7" t="e">
        <f t="shared" si="511"/>
        <v>#N/A</v>
      </c>
      <c r="W964" s="7" t="e">
        <f t="shared" si="512"/>
        <v>#N/A</v>
      </c>
      <c r="X964" s="7" t="e">
        <f t="shared" si="496"/>
        <v>#N/A</v>
      </c>
      <c r="Y964" s="7" t="e">
        <f t="shared" si="497"/>
        <v>#N/A</v>
      </c>
      <c r="Z964" s="7" t="e">
        <f t="shared" si="498"/>
        <v>#N/A</v>
      </c>
      <c r="AA964" s="7" t="e">
        <f t="shared" si="499"/>
        <v>#N/A</v>
      </c>
      <c r="AB964" s="7">
        <f t="shared" si="500"/>
        <v>398.79225672533528</v>
      </c>
      <c r="AC964" s="7">
        <f t="shared" si="501"/>
        <v>1.0001017188881269</v>
      </c>
      <c r="AD964" s="7" t="e">
        <f t="shared" si="502"/>
        <v>#N/A</v>
      </c>
      <c r="AE964" s="7"/>
      <c r="AG964" s="7" t="e">
        <f t="shared" si="505"/>
        <v>#N/A</v>
      </c>
      <c r="AH964" s="7">
        <f t="shared" si="506"/>
        <v>199.39612836266764</v>
      </c>
      <c r="AI964" s="7" t="e">
        <f t="shared" si="507"/>
        <v>#N/A</v>
      </c>
      <c r="AJ964" s="7">
        <f t="shared" si="508"/>
        <v>199.39612836266764</v>
      </c>
      <c r="AK964" s="7" t="e">
        <v>#N/A</v>
      </c>
      <c r="AL964" s="7">
        <v>199.39612836266764</v>
      </c>
      <c r="AN964" s="7" t="e">
        <f t="shared" si="509"/>
        <v>#N/A</v>
      </c>
      <c r="AO964" s="7" t="e">
        <f t="shared" si="510"/>
        <v>#N/A</v>
      </c>
      <c r="AP964" s="10" t="e">
        <v>#N/A</v>
      </c>
      <c r="AQ964" s="10" t="e">
        <v>#N/A</v>
      </c>
    </row>
    <row r="965" spans="1:43" s="10" customFormat="1" outlineLevel="1">
      <c r="A965" s="95">
        <v>-49</v>
      </c>
      <c r="B965" s="8">
        <f t="shared" si="478"/>
        <v>12758339.922101019</v>
      </c>
      <c r="C965" s="9">
        <f t="shared" si="479"/>
        <v>103909.39115612581</v>
      </c>
      <c r="D965" s="9">
        <f t="shared" si="480"/>
        <v>202.87296709000563</v>
      </c>
      <c r="E965" s="9">
        <f t="shared" si="481"/>
        <v>199.41024984090575</v>
      </c>
      <c r="F965" s="6">
        <f t="shared" si="482"/>
        <v>0</v>
      </c>
      <c r="G965" s="7">
        <f t="shared" si="483"/>
        <v>0</v>
      </c>
      <c r="H965" s="7">
        <f t="shared" si="484"/>
        <v>0</v>
      </c>
      <c r="I965" s="7">
        <f t="shared" si="485"/>
        <v>1</v>
      </c>
      <c r="J965" s="7">
        <f t="shared" si="486"/>
        <v>1</v>
      </c>
      <c r="K965" s="7">
        <f t="shared" si="487"/>
        <v>1</v>
      </c>
      <c r="L965" s="7">
        <f t="shared" si="488"/>
        <v>1</v>
      </c>
      <c r="M965" s="7">
        <f t="shared" si="489"/>
        <v>1</v>
      </c>
      <c r="N965" s="7">
        <f t="shared" si="490"/>
        <v>0</v>
      </c>
      <c r="O965" s="7">
        <f t="shared" si="491"/>
        <v>0</v>
      </c>
      <c r="P965" s="7">
        <f t="shared" si="492"/>
        <v>0</v>
      </c>
      <c r="Q965" s="7" t="e">
        <f t="shared" si="493"/>
        <v>#N/A</v>
      </c>
      <c r="R965" s="7">
        <f t="shared" si="494"/>
        <v>-49</v>
      </c>
      <c r="S965" s="7" t="e">
        <f t="shared" si="503"/>
        <v>#N/A</v>
      </c>
      <c r="T965" s="7">
        <f t="shared" si="504"/>
        <v>199.41024984090575</v>
      </c>
      <c r="U965" s="7" t="e">
        <f t="shared" si="495"/>
        <v>#N/A</v>
      </c>
      <c r="V965" s="7" t="e">
        <f t="shared" si="511"/>
        <v>#N/A</v>
      </c>
      <c r="W965" s="7" t="e">
        <f t="shared" si="512"/>
        <v>#N/A</v>
      </c>
      <c r="X965" s="7" t="e">
        <f t="shared" si="496"/>
        <v>#N/A</v>
      </c>
      <c r="Y965" s="7" t="e">
        <f t="shared" si="497"/>
        <v>#N/A</v>
      </c>
      <c r="Z965" s="7" t="e">
        <f t="shared" si="498"/>
        <v>#N/A</v>
      </c>
      <c r="AA965" s="7" t="e">
        <f t="shared" si="499"/>
        <v>#N/A</v>
      </c>
      <c r="AB965" s="7">
        <f t="shared" si="500"/>
        <v>398.8204996818115</v>
      </c>
      <c r="AC965" s="7">
        <f t="shared" si="501"/>
        <v>1.0000997031034602</v>
      </c>
      <c r="AD965" s="7" t="e">
        <f t="shared" si="502"/>
        <v>#N/A</v>
      </c>
      <c r="AE965" s="7"/>
      <c r="AG965" s="7" t="e">
        <f t="shared" si="505"/>
        <v>#N/A</v>
      </c>
      <c r="AH965" s="7">
        <f t="shared" si="506"/>
        <v>199.41024984090575</v>
      </c>
      <c r="AI965" s="7" t="e">
        <f t="shared" si="507"/>
        <v>#N/A</v>
      </c>
      <c r="AJ965" s="7">
        <f t="shared" si="508"/>
        <v>199.41024984090575</v>
      </c>
      <c r="AK965" s="7" t="e">
        <v>#N/A</v>
      </c>
      <c r="AL965" s="7">
        <v>199.41024984090575</v>
      </c>
      <c r="AN965" s="7" t="e">
        <f t="shared" si="509"/>
        <v>#N/A</v>
      </c>
      <c r="AO965" s="7" t="e">
        <f t="shared" si="510"/>
        <v>#N/A</v>
      </c>
      <c r="AP965" s="10" t="e">
        <v>#N/A</v>
      </c>
      <c r="AQ965" s="10" t="e">
        <v>#N/A</v>
      </c>
    </row>
    <row r="966" spans="1:43" s="10" customFormat="1" outlineLevel="1">
      <c r="A966" s="95">
        <v>-48</v>
      </c>
      <c r="B966" s="8">
        <f t="shared" si="478"/>
        <v>12829074.249258753</v>
      </c>
      <c r="C966" s="9">
        <f t="shared" si="479"/>
        <v>104517.80629856512</v>
      </c>
      <c r="D966" s="9">
        <f t="shared" si="480"/>
        <v>202.94330482575131</v>
      </c>
      <c r="E966" s="9">
        <f t="shared" si="481"/>
        <v>199.42424706770109</v>
      </c>
      <c r="F966" s="6">
        <f t="shared" si="482"/>
        <v>0</v>
      </c>
      <c r="G966" s="7">
        <f t="shared" si="483"/>
        <v>0</v>
      </c>
      <c r="H966" s="7">
        <f t="shared" si="484"/>
        <v>0</v>
      </c>
      <c r="I966" s="7">
        <f t="shared" si="485"/>
        <v>1</v>
      </c>
      <c r="J966" s="7">
        <f t="shared" si="486"/>
        <v>1</v>
      </c>
      <c r="K966" s="7">
        <f t="shared" si="487"/>
        <v>1</v>
      </c>
      <c r="L966" s="7">
        <f t="shared" si="488"/>
        <v>1</v>
      </c>
      <c r="M966" s="7">
        <f t="shared" si="489"/>
        <v>1</v>
      </c>
      <c r="N966" s="7">
        <f t="shared" si="490"/>
        <v>0</v>
      </c>
      <c r="O966" s="7">
        <f t="shared" si="491"/>
        <v>0</v>
      </c>
      <c r="P966" s="7">
        <f t="shared" si="492"/>
        <v>0</v>
      </c>
      <c r="Q966" s="7" t="e">
        <f t="shared" si="493"/>
        <v>#N/A</v>
      </c>
      <c r="R966" s="7">
        <f t="shared" si="494"/>
        <v>-48</v>
      </c>
      <c r="S966" s="7" t="e">
        <f t="shared" si="503"/>
        <v>#N/A</v>
      </c>
      <c r="T966" s="7">
        <f t="shared" si="504"/>
        <v>199.42424706770109</v>
      </c>
      <c r="U966" s="7" t="e">
        <f t="shared" si="495"/>
        <v>#N/A</v>
      </c>
      <c r="V966" s="7" t="e">
        <f t="shared" si="511"/>
        <v>#N/A</v>
      </c>
      <c r="W966" s="7" t="e">
        <f t="shared" si="512"/>
        <v>#N/A</v>
      </c>
      <c r="X966" s="7" t="e">
        <f t="shared" si="496"/>
        <v>#N/A</v>
      </c>
      <c r="Y966" s="7" t="e">
        <f t="shared" si="497"/>
        <v>#N/A</v>
      </c>
      <c r="Z966" s="7" t="e">
        <f t="shared" si="498"/>
        <v>#N/A</v>
      </c>
      <c r="AA966" s="7" t="e">
        <f t="shared" si="499"/>
        <v>#N/A</v>
      </c>
      <c r="AB966" s="7">
        <f t="shared" si="500"/>
        <v>398.84849413540218</v>
      </c>
      <c r="AC966" s="7">
        <f t="shared" si="501"/>
        <v>1.0000979563812538</v>
      </c>
      <c r="AD966" s="7" t="e">
        <f t="shared" si="502"/>
        <v>#N/A</v>
      </c>
      <c r="AE966" s="7"/>
      <c r="AG966" s="7" t="e">
        <f t="shared" si="505"/>
        <v>#N/A</v>
      </c>
      <c r="AH966" s="7">
        <f t="shared" si="506"/>
        <v>199.42424706770109</v>
      </c>
      <c r="AI966" s="7" t="e">
        <f t="shared" si="507"/>
        <v>#N/A</v>
      </c>
      <c r="AJ966" s="7">
        <f t="shared" si="508"/>
        <v>199.42424706770109</v>
      </c>
      <c r="AK966" s="7" t="e">
        <v>#N/A</v>
      </c>
      <c r="AL966" s="7">
        <v>199.42424706770109</v>
      </c>
      <c r="AN966" s="7" t="e">
        <f t="shared" si="509"/>
        <v>#N/A</v>
      </c>
      <c r="AO966" s="7" t="e">
        <f t="shared" si="510"/>
        <v>#N/A</v>
      </c>
      <c r="AP966" s="10" t="e">
        <v>#N/A</v>
      </c>
      <c r="AQ966" s="10" t="e">
        <v>#N/A</v>
      </c>
    </row>
    <row r="967" spans="1:43" s="10" customFormat="1" outlineLevel="1">
      <c r="A967" s="95">
        <v>-47</v>
      </c>
      <c r="B967" s="8">
        <f t="shared" si="478"/>
        <v>12900072.273874938</v>
      </c>
      <c r="C967" s="9">
        <f t="shared" si="479"/>
        <v>105128.59642274307</v>
      </c>
      <c r="D967" s="9">
        <f t="shared" si="480"/>
        <v>203.01388650821573</v>
      </c>
      <c r="E967" s="9">
        <f t="shared" si="481"/>
        <v>199.43813783758631</v>
      </c>
      <c r="F967" s="6">
        <f t="shared" si="482"/>
        <v>0</v>
      </c>
      <c r="G967" s="7">
        <f t="shared" si="483"/>
        <v>0</v>
      </c>
      <c r="H967" s="7">
        <f t="shared" si="484"/>
        <v>0</v>
      </c>
      <c r="I967" s="7">
        <f t="shared" si="485"/>
        <v>1</v>
      </c>
      <c r="J967" s="7">
        <f t="shared" si="486"/>
        <v>1</v>
      </c>
      <c r="K967" s="7">
        <f t="shared" si="487"/>
        <v>1</v>
      </c>
      <c r="L967" s="7">
        <f t="shared" si="488"/>
        <v>1</v>
      </c>
      <c r="M967" s="7">
        <f t="shared" si="489"/>
        <v>1</v>
      </c>
      <c r="N967" s="7">
        <f t="shared" si="490"/>
        <v>0</v>
      </c>
      <c r="O967" s="7">
        <f t="shared" si="491"/>
        <v>0</v>
      </c>
      <c r="P967" s="7">
        <f t="shared" si="492"/>
        <v>0</v>
      </c>
      <c r="Q967" s="7" t="e">
        <f t="shared" si="493"/>
        <v>#N/A</v>
      </c>
      <c r="R967" s="7">
        <f t="shared" si="494"/>
        <v>-47</v>
      </c>
      <c r="S967" s="7" t="e">
        <f t="shared" si="503"/>
        <v>#N/A</v>
      </c>
      <c r="T967" s="7">
        <f t="shared" si="504"/>
        <v>199.43813783758631</v>
      </c>
      <c r="U967" s="7" t="e">
        <f t="shared" si="495"/>
        <v>#N/A</v>
      </c>
      <c r="V967" s="7" t="e">
        <f t="shared" si="511"/>
        <v>#N/A</v>
      </c>
      <c r="W967" s="7" t="e">
        <f t="shared" si="512"/>
        <v>#N/A</v>
      </c>
      <c r="X967" s="7" t="e">
        <f t="shared" si="496"/>
        <v>#N/A</v>
      </c>
      <c r="Y967" s="7" t="e">
        <f t="shared" si="497"/>
        <v>#N/A</v>
      </c>
      <c r="Z967" s="7" t="e">
        <f t="shared" si="498"/>
        <v>#N/A</v>
      </c>
      <c r="AA967" s="7" t="e">
        <f t="shared" si="499"/>
        <v>#N/A</v>
      </c>
      <c r="AB967" s="7">
        <f t="shared" si="500"/>
        <v>398.87627567517262</v>
      </c>
      <c r="AC967" s="7">
        <f t="shared" si="501"/>
        <v>1.0000964720905701</v>
      </c>
      <c r="AD967" s="7" t="e">
        <f t="shared" si="502"/>
        <v>#N/A</v>
      </c>
      <c r="AE967" s="7"/>
      <c r="AG967" s="7" t="e">
        <f t="shared" si="505"/>
        <v>#N/A</v>
      </c>
      <c r="AH967" s="7">
        <f t="shared" si="506"/>
        <v>199.43813783758631</v>
      </c>
      <c r="AI967" s="7" t="e">
        <f t="shared" si="507"/>
        <v>#N/A</v>
      </c>
      <c r="AJ967" s="7">
        <f t="shared" si="508"/>
        <v>199.43813783758631</v>
      </c>
      <c r="AK967" s="7" t="e">
        <v>#N/A</v>
      </c>
      <c r="AL967" s="7">
        <v>199.43813783758631</v>
      </c>
      <c r="AN967" s="7" t="e">
        <f t="shared" si="509"/>
        <v>#N/A</v>
      </c>
      <c r="AO967" s="7" t="e">
        <f t="shared" si="510"/>
        <v>#N/A</v>
      </c>
      <c r="AP967" s="10" t="e">
        <v>#N/A</v>
      </c>
      <c r="AQ967" s="10" t="e">
        <v>#N/A</v>
      </c>
    </row>
    <row r="968" spans="1:43" s="10" customFormat="1" outlineLevel="1">
      <c r="A968" s="95">
        <v>-46</v>
      </c>
      <c r="B968" s="8">
        <f t="shared" si="478"/>
        <v>12971329.062090874</v>
      </c>
      <c r="C968" s="9">
        <f t="shared" si="479"/>
        <v>105741.76615823606</v>
      </c>
      <c r="D968" s="9">
        <f t="shared" si="480"/>
        <v>203.08471530554101</v>
      </c>
      <c r="E968" s="9">
        <f t="shared" si="481"/>
        <v>199.45189416872685</v>
      </c>
      <c r="F968" s="6">
        <f t="shared" si="482"/>
        <v>0</v>
      </c>
      <c r="G968" s="7">
        <f t="shared" si="483"/>
        <v>0</v>
      </c>
      <c r="H968" s="7">
        <f t="shared" si="484"/>
        <v>0</v>
      </c>
      <c r="I968" s="7">
        <f t="shared" si="485"/>
        <v>1</v>
      </c>
      <c r="J968" s="7">
        <f t="shared" si="486"/>
        <v>1</v>
      </c>
      <c r="K968" s="7">
        <f t="shared" si="487"/>
        <v>1</v>
      </c>
      <c r="L968" s="7">
        <f t="shared" si="488"/>
        <v>1</v>
      </c>
      <c r="M968" s="7">
        <f t="shared" si="489"/>
        <v>1</v>
      </c>
      <c r="N968" s="7">
        <f t="shared" si="490"/>
        <v>0</v>
      </c>
      <c r="O968" s="7">
        <f t="shared" si="491"/>
        <v>0</v>
      </c>
      <c r="P968" s="7">
        <f t="shared" si="492"/>
        <v>0</v>
      </c>
      <c r="Q968" s="7" t="e">
        <f t="shared" si="493"/>
        <v>#N/A</v>
      </c>
      <c r="R968" s="7">
        <f t="shared" si="494"/>
        <v>-46</v>
      </c>
      <c r="S968" s="7" t="e">
        <f t="shared" si="503"/>
        <v>#N/A</v>
      </c>
      <c r="T968" s="7">
        <f t="shared" si="504"/>
        <v>199.45189416872685</v>
      </c>
      <c r="U968" s="7" t="e">
        <f t="shared" si="495"/>
        <v>#N/A</v>
      </c>
      <c r="V968" s="7" t="e">
        <f t="shared" si="511"/>
        <v>#N/A</v>
      </c>
      <c r="W968" s="7" t="e">
        <f t="shared" si="512"/>
        <v>#N/A</v>
      </c>
      <c r="X968" s="7" t="e">
        <f t="shared" si="496"/>
        <v>#N/A</v>
      </c>
      <c r="Y968" s="7" t="e">
        <f t="shared" si="497"/>
        <v>#N/A</v>
      </c>
      <c r="Z968" s="7" t="e">
        <f t="shared" si="498"/>
        <v>#N/A</v>
      </c>
      <c r="AA968" s="7" t="e">
        <f t="shared" si="499"/>
        <v>#N/A</v>
      </c>
      <c r="AB968" s="7">
        <f t="shared" si="500"/>
        <v>398.9037883374537</v>
      </c>
      <c r="AC968" s="7">
        <f t="shared" si="501"/>
        <v>1.0000946138473341</v>
      </c>
      <c r="AD968" s="7" t="e">
        <f t="shared" si="502"/>
        <v>#N/A</v>
      </c>
      <c r="AE968" s="7"/>
      <c r="AG968" s="7" t="e">
        <f t="shared" si="505"/>
        <v>#N/A</v>
      </c>
      <c r="AH968" s="7">
        <f t="shared" si="506"/>
        <v>199.45189416872685</v>
      </c>
      <c r="AI968" s="7" t="e">
        <f t="shared" si="507"/>
        <v>#N/A</v>
      </c>
      <c r="AJ968" s="7">
        <f t="shared" si="508"/>
        <v>199.45189416872685</v>
      </c>
      <c r="AK968" s="7" t="e">
        <v>#N/A</v>
      </c>
      <c r="AL968" s="7">
        <v>199.45189416872685</v>
      </c>
      <c r="AN968" s="7" t="e">
        <f t="shared" si="509"/>
        <v>#N/A</v>
      </c>
      <c r="AO968" s="7" t="e">
        <f t="shared" si="510"/>
        <v>#N/A</v>
      </c>
      <c r="AP968" s="10" t="e">
        <v>#N/A</v>
      </c>
      <c r="AQ968" s="10" t="e">
        <v>#N/A</v>
      </c>
    </row>
    <row r="969" spans="1:43" s="10" customFormat="1" outlineLevel="1">
      <c r="A969" s="95">
        <v>-45</v>
      </c>
      <c r="B969" s="8">
        <f t="shared" si="478"/>
        <v>13042847.796072096</v>
      </c>
      <c r="C969" s="9">
        <f t="shared" si="479"/>
        <v>106357.32013462046</v>
      </c>
      <c r="D969" s="9">
        <f t="shared" si="480"/>
        <v>203.155794385869</v>
      </c>
      <c r="E969" s="9">
        <f t="shared" si="481"/>
        <v>199.46554911444431</v>
      </c>
      <c r="F969" s="6">
        <f t="shared" si="482"/>
        <v>0</v>
      </c>
      <c r="G969" s="7">
        <f t="shared" si="483"/>
        <v>0</v>
      </c>
      <c r="H969" s="7">
        <f t="shared" si="484"/>
        <v>0</v>
      </c>
      <c r="I969" s="7">
        <f t="shared" si="485"/>
        <v>1</v>
      </c>
      <c r="J969" s="7">
        <f t="shared" si="486"/>
        <v>1</v>
      </c>
      <c r="K969" s="7">
        <f t="shared" si="487"/>
        <v>1</v>
      </c>
      <c r="L969" s="7">
        <f t="shared" si="488"/>
        <v>1</v>
      </c>
      <c r="M969" s="7">
        <f t="shared" si="489"/>
        <v>1</v>
      </c>
      <c r="N969" s="7">
        <f t="shared" si="490"/>
        <v>0</v>
      </c>
      <c r="O969" s="7">
        <f t="shared" si="491"/>
        <v>0</v>
      </c>
      <c r="P969" s="7">
        <f t="shared" si="492"/>
        <v>0</v>
      </c>
      <c r="Q969" s="7" t="e">
        <f t="shared" si="493"/>
        <v>#N/A</v>
      </c>
      <c r="R969" s="7">
        <f t="shared" si="494"/>
        <v>-45</v>
      </c>
      <c r="S969" s="7" t="e">
        <f t="shared" si="503"/>
        <v>#N/A</v>
      </c>
      <c r="T969" s="7">
        <f t="shared" si="504"/>
        <v>199.46554911444431</v>
      </c>
      <c r="U969" s="7" t="e">
        <f t="shared" si="495"/>
        <v>#N/A</v>
      </c>
      <c r="V969" s="7" t="e">
        <f t="shared" si="511"/>
        <v>#N/A</v>
      </c>
      <c r="W969" s="7" t="e">
        <f t="shared" si="512"/>
        <v>#N/A</v>
      </c>
      <c r="X969" s="7" t="e">
        <f t="shared" si="496"/>
        <v>#N/A</v>
      </c>
      <c r="Y969" s="7" t="e">
        <f t="shared" si="497"/>
        <v>#N/A</v>
      </c>
      <c r="Z969" s="7" t="e">
        <f t="shared" si="498"/>
        <v>#N/A</v>
      </c>
      <c r="AA969" s="7" t="e">
        <f t="shared" si="499"/>
        <v>#N/A</v>
      </c>
      <c r="AB969" s="7">
        <f t="shared" si="500"/>
        <v>398.93109822888863</v>
      </c>
      <c r="AC969" s="7">
        <f t="shared" si="501"/>
        <v>1.0000932244258767</v>
      </c>
      <c r="AD969" s="7" t="e">
        <f t="shared" si="502"/>
        <v>#N/A</v>
      </c>
      <c r="AE969" s="7"/>
      <c r="AG969" s="7" t="e">
        <f t="shared" si="505"/>
        <v>#N/A</v>
      </c>
      <c r="AH969" s="7">
        <f t="shared" si="506"/>
        <v>199.46554911444431</v>
      </c>
      <c r="AI969" s="7" t="e">
        <f t="shared" si="507"/>
        <v>#N/A</v>
      </c>
      <c r="AJ969" s="7">
        <f t="shared" si="508"/>
        <v>199.46554911444431</v>
      </c>
      <c r="AK969" s="7" t="e">
        <v>#N/A</v>
      </c>
      <c r="AL969" s="7">
        <v>199.46554911444431</v>
      </c>
      <c r="AN969" s="7" t="e">
        <f t="shared" si="509"/>
        <v>#N/A</v>
      </c>
      <c r="AO969" s="7" t="e">
        <f t="shared" si="510"/>
        <v>#N/A</v>
      </c>
      <c r="AP969" s="10" t="e">
        <v>#N/A</v>
      </c>
      <c r="AQ969" s="10" t="e">
        <v>#N/A</v>
      </c>
    </row>
    <row r="970" spans="1:43" s="10" customFormat="1" outlineLevel="1">
      <c r="A970" s="95">
        <v>-44</v>
      </c>
      <c r="B970" s="8">
        <f t="shared" si="478"/>
        <v>13114631.699419787</v>
      </c>
      <c r="C970" s="9">
        <f t="shared" si="479"/>
        <v>106975.26298147264</v>
      </c>
      <c r="D970" s="9">
        <f t="shared" si="480"/>
        <v>203.22712691734176</v>
      </c>
      <c r="E970" s="9">
        <f t="shared" si="481"/>
        <v>199.47907469290413</v>
      </c>
      <c r="F970" s="6">
        <f t="shared" si="482"/>
        <v>0</v>
      </c>
      <c r="G970" s="7">
        <f t="shared" si="483"/>
        <v>0</v>
      </c>
      <c r="H970" s="7">
        <f t="shared" si="484"/>
        <v>0</v>
      </c>
      <c r="I970" s="7">
        <f t="shared" si="485"/>
        <v>1</v>
      </c>
      <c r="J970" s="7">
        <f t="shared" si="486"/>
        <v>1</v>
      </c>
      <c r="K970" s="7">
        <f t="shared" si="487"/>
        <v>1</v>
      </c>
      <c r="L970" s="7">
        <f t="shared" si="488"/>
        <v>1</v>
      </c>
      <c r="M970" s="7">
        <f t="shared" si="489"/>
        <v>1</v>
      </c>
      <c r="N970" s="7">
        <f t="shared" si="490"/>
        <v>0</v>
      </c>
      <c r="O970" s="7">
        <f t="shared" si="491"/>
        <v>0</v>
      </c>
      <c r="P970" s="7">
        <f t="shared" si="492"/>
        <v>0</v>
      </c>
      <c r="Q970" s="7" t="e">
        <f t="shared" si="493"/>
        <v>#N/A</v>
      </c>
      <c r="R970" s="7">
        <f t="shared" si="494"/>
        <v>-44</v>
      </c>
      <c r="S970" s="7" t="e">
        <f t="shared" si="503"/>
        <v>#N/A</v>
      </c>
      <c r="T970" s="7">
        <f t="shared" si="504"/>
        <v>199.47907469290413</v>
      </c>
      <c r="U970" s="7" t="e">
        <f t="shared" si="495"/>
        <v>#N/A</v>
      </c>
      <c r="V970" s="7" t="e">
        <f t="shared" si="511"/>
        <v>#N/A</v>
      </c>
      <c r="W970" s="7" t="e">
        <f t="shared" si="512"/>
        <v>#N/A</v>
      </c>
      <c r="X970" s="7" t="e">
        <f t="shared" si="496"/>
        <v>#N/A</v>
      </c>
      <c r="Y970" s="7" t="e">
        <f t="shared" si="497"/>
        <v>#N/A</v>
      </c>
      <c r="Z970" s="7" t="e">
        <f t="shared" si="498"/>
        <v>#N/A</v>
      </c>
      <c r="AA970" s="7" t="e">
        <f t="shared" si="499"/>
        <v>#N/A</v>
      </c>
      <c r="AB970" s="7">
        <f t="shared" si="500"/>
        <v>398.95814938580827</v>
      </c>
      <c r="AC970" s="7">
        <f t="shared" si="501"/>
        <v>1.0000914664532803</v>
      </c>
      <c r="AD970" s="7" t="e">
        <f t="shared" si="502"/>
        <v>#N/A</v>
      </c>
      <c r="AE970" s="7"/>
      <c r="AG970" s="7" t="e">
        <f t="shared" si="505"/>
        <v>#N/A</v>
      </c>
      <c r="AH970" s="7">
        <f t="shared" si="506"/>
        <v>199.47907469290413</v>
      </c>
      <c r="AI970" s="7" t="e">
        <f t="shared" si="507"/>
        <v>#N/A</v>
      </c>
      <c r="AJ970" s="7">
        <f t="shared" si="508"/>
        <v>199.47907469290413</v>
      </c>
      <c r="AK970" s="7" t="e">
        <v>#N/A</v>
      </c>
      <c r="AL970" s="7">
        <v>199.47907469290413</v>
      </c>
      <c r="AN970" s="7" t="e">
        <f t="shared" si="509"/>
        <v>#N/A</v>
      </c>
      <c r="AO970" s="7" t="e">
        <f t="shared" si="510"/>
        <v>#N/A</v>
      </c>
      <c r="AP970" s="10" t="e">
        <v>#N/A</v>
      </c>
      <c r="AQ970" s="10" t="e">
        <v>#N/A</v>
      </c>
    </row>
    <row r="971" spans="1:43" s="10" customFormat="1" outlineLevel="1">
      <c r="A971" s="95">
        <v>-43</v>
      </c>
      <c r="B971" s="8">
        <f t="shared" si="478"/>
        <v>13186675.777830567</v>
      </c>
      <c r="C971" s="9">
        <f t="shared" si="479"/>
        <v>107595.62015597879</v>
      </c>
      <c r="D971" s="9">
        <f t="shared" si="480"/>
        <v>203.29871606810124</v>
      </c>
      <c r="E971" s="9">
        <f t="shared" si="481"/>
        <v>199.49250395742797</v>
      </c>
      <c r="F971" s="6">
        <f t="shared" si="482"/>
        <v>0</v>
      </c>
      <c r="G971" s="7">
        <f t="shared" si="483"/>
        <v>0</v>
      </c>
      <c r="H971" s="7">
        <f t="shared" si="484"/>
        <v>0</v>
      </c>
      <c r="I971" s="7">
        <f t="shared" si="485"/>
        <v>1</v>
      </c>
      <c r="J971" s="7">
        <f t="shared" si="486"/>
        <v>1</v>
      </c>
      <c r="K971" s="7">
        <f t="shared" si="487"/>
        <v>1</v>
      </c>
      <c r="L971" s="7">
        <f t="shared" si="488"/>
        <v>1</v>
      </c>
      <c r="M971" s="7">
        <f t="shared" si="489"/>
        <v>1</v>
      </c>
      <c r="N971" s="7">
        <f t="shared" si="490"/>
        <v>0</v>
      </c>
      <c r="O971" s="7">
        <f t="shared" si="491"/>
        <v>0</v>
      </c>
      <c r="P971" s="7">
        <f t="shared" si="492"/>
        <v>0</v>
      </c>
      <c r="Q971" s="7" t="e">
        <f t="shared" si="493"/>
        <v>#N/A</v>
      </c>
      <c r="R971" s="7">
        <f t="shared" si="494"/>
        <v>-43</v>
      </c>
      <c r="S971" s="7" t="e">
        <f t="shared" si="503"/>
        <v>#N/A</v>
      </c>
      <c r="T971" s="7">
        <f t="shared" si="504"/>
        <v>199.49250395742797</v>
      </c>
      <c r="U971" s="7" t="e">
        <f t="shared" si="495"/>
        <v>#N/A</v>
      </c>
      <c r="V971" s="7" t="e">
        <f t="shared" si="511"/>
        <v>#N/A</v>
      </c>
      <c r="W971" s="7" t="e">
        <f t="shared" si="512"/>
        <v>#N/A</v>
      </c>
      <c r="X971" s="7" t="e">
        <f t="shared" si="496"/>
        <v>#N/A</v>
      </c>
      <c r="Y971" s="7" t="e">
        <f t="shared" si="497"/>
        <v>#N/A</v>
      </c>
      <c r="Z971" s="7" t="e">
        <f t="shared" si="498"/>
        <v>#N/A</v>
      </c>
      <c r="AA971" s="7" t="e">
        <f t="shared" si="499"/>
        <v>#N/A</v>
      </c>
      <c r="AB971" s="7">
        <f t="shared" si="500"/>
        <v>398.98500791485594</v>
      </c>
      <c r="AC971" s="7">
        <f t="shared" si="501"/>
        <v>1.0000901685076458</v>
      </c>
      <c r="AD971" s="7" t="e">
        <f t="shared" si="502"/>
        <v>#N/A</v>
      </c>
      <c r="AE971" s="7"/>
      <c r="AG971" s="7" t="e">
        <f t="shared" si="505"/>
        <v>#N/A</v>
      </c>
      <c r="AH971" s="7">
        <f t="shared" si="506"/>
        <v>199.49250395742797</v>
      </c>
      <c r="AI971" s="7" t="e">
        <f t="shared" si="507"/>
        <v>#N/A</v>
      </c>
      <c r="AJ971" s="7">
        <f t="shared" si="508"/>
        <v>199.49250395742797</v>
      </c>
      <c r="AK971" s="7" t="e">
        <v>#N/A</v>
      </c>
      <c r="AL971" s="7">
        <v>199.49250395742797</v>
      </c>
      <c r="AN971" s="7" t="e">
        <f t="shared" si="509"/>
        <v>#N/A</v>
      </c>
      <c r="AO971" s="7" t="e">
        <f t="shared" si="510"/>
        <v>#N/A</v>
      </c>
      <c r="AP971" s="10" t="e">
        <v>#N/A</v>
      </c>
      <c r="AQ971" s="10" t="e">
        <v>#N/A</v>
      </c>
    </row>
    <row r="972" spans="1:43" s="10" customFormat="1" outlineLevel="1">
      <c r="A972" s="95">
        <v>-42</v>
      </c>
      <c r="B972" s="8">
        <f t="shared" si="478"/>
        <v>13258986.006977752</v>
      </c>
      <c r="C972" s="9">
        <f t="shared" si="479"/>
        <v>108218.35471490867</v>
      </c>
      <c r="D972" s="9">
        <f t="shared" si="480"/>
        <v>203.37057290031214</v>
      </c>
      <c r="E972" s="9">
        <f t="shared" si="481"/>
        <v>199.50580892618123</v>
      </c>
      <c r="F972" s="6">
        <f t="shared" si="482"/>
        <v>0</v>
      </c>
      <c r="G972" s="7">
        <f t="shared" si="483"/>
        <v>0</v>
      </c>
      <c r="H972" s="7">
        <f t="shared" si="484"/>
        <v>0</v>
      </c>
      <c r="I972" s="7">
        <f t="shared" si="485"/>
        <v>1</v>
      </c>
      <c r="J972" s="7">
        <f t="shared" si="486"/>
        <v>1</v>
      </c>
      <c r="K972" s="7">
        <f t="shared" si="487"/>
        <v>1</v>
      </c>
      <c r="L972" s="7">
        <f t="shared" si="488"/>
        <v>1</v>
      </c>
      <c r="M972" s="7">
        <f t="shared" si="489"/>
        <v>1</v>
      </c>
      <c r="N972" s="7">
        <f t="shared" si="490"/>
        <v>0</v>
      </c>
      <c r="O972" s="7">
        <f t="shared" si="491"/>
        <v>0</v>
      </c>
      <c r="P972" s="7">
        <f t="shared" si="492"/>
        <v>0</v>
      </c>
      <c r="Q972" s="7" t="e">
        <f t="shared" si="493"/>
        <v>#N/A</v>
      </c>
      <c r="R972" s="7">
        <f t="shared" si="494"/>
        <v>-42</v>
      </c>
      <c r="S972" s="7" t="e">
        <f t="shared" si="503"/>
        <v>#N/A</v>
      </c>
      <c r="T972" s="7">
        <f t="shared" si="504"/>
        <v>199.50580892618123</v>
      </c>
      <c r="U972" s="7" t="e">
        <f t="shared" si="495"/>
        <v>#N/A</v>
      </c>
      <c r="V972" s="7" t="e">
        <f t="shared" si="511"/>
        <v>#N/A</v>
      </c>
      <c r="W972" s="7" t="e">
        <f t="shared" si="512"/>
        <v>#N/A</v>
      </c>
      <c r="X972" s="7" t="e">
        <f t="shared" si="496"/>
        <v>#N/A</v>
      </c>
      <c r="Y972" s="7" t="e">
        <f t="shared" si="497"/>
        <v>#N/A</v>
      </c>
      <c r="Z972" s="7" t="e">
        <f t="shared" si="498"/>
        <v>#N/A</v>
      </c>
      <c r="AA972" s="7" t="e">
        <f t="shared" si="499"/>
        <v>#N/A</v>
      </c>
      <c r="AB972" s="7">
        <f t="shared" si="500"/>
        <v>399.01161785236246</v>
      </c>
      <c r="AC972" s="7">
        <f t="shared" si="501"/>
        <v>1.0000885071800023</v>
      </c>
      <c r="AD972" s="7" t="e">
        <f t="shared" si="502"/>
        <v>#N/A</v>
      </c>
      <c r="AE972" s="7"/>
      <c r="AG972" s="7" t="e">
        <f t="shared" si="505"/>
        <v>#N/A</v>
      </c>
      <c r="AH972" s="7">
        <f t="shared" si="506"/>
        <v>199.50580892618123</v>
      </c>
      <c r="AI972" s="7" t="e">
        <f t="shared" si="507"/>
        <v>#N/A</v>
      </c>
      <c r="AJ972" s="7">
        <f t="shared" si="508"/>
        <v>199.50580892618123</v>
      </c>
      <c r="AK972" s="7" t="e">
        <v>#N/A</v>
      </c>
      <c r="AL972" s="7">
        <v>199.50580892618123</v>
      </c>
      <c r="AN972" s="7" t="e">
        <f t="shared" si="509"/>
        <v>#N/A</v>
      </c>
      <c r="AO972" s="7" t="e">
        <f t="shared" si="510"/>
        <v>#N/A</v>
      </c>
      <c r="AP972" s="10" t="e">
        <v>#N/A</v>
      </c>
      <c r="AQ972" s="10" t="e">
        <v>#N/A</v>
      </c>
    </row>
    <row r="973" spans="1:43" s="10" customFormat="1" outlineLevel="1">
      <c r="A973" s="95">
        <v>-41</v>
      </c>
      <c r="B973" s="8">
        <f t="shared" si="478"/>
        <v>13331557.352403402</v>
      </c>
      <c r="C973" s="9">
        <f t="shared" si="479"/>
        <v>108843.49203319439</v>
      </c>
      <c r="D973" s="9">
        <f t="shared" si="480"/>
        <v>203.44268479183987</v>
      </c>
      <c r="E973" s="9">
        <f t="shared" si="481"/>
        <v>199.51900739369648</v>
      </c>
      <c r="F973" s="6">
        <f t="shared" si="482"/>
        <v>0</v>
      </c>
      <c r="G973" s="7">
        <f t="shared" si="483"/>
        <v>0</v>
      </c>
      <c r="H973" s="7">
        <f t="shared" si="484"/>
        <v>0</v>
      </c>
      <c r="I973" s="7">
        <f t="shared" si="485"/>
        <v>1</v>
      </c>
      <c r="J973" s="7">
        <f t="shared" si="486"/>
        <v>1</v>
      </c>
      <c r="K973" s="7">
        <f t="shared" si="487"/>
        <v>1</v>
      </c>
      <c r="L973" s="7">
        <f t="shared" si="488"/>
        <v>1</v>
      </c>
      <c r="M973" s="7">
        <f t="shared" si="489"/>
        <v>1</v>
      </c>
      <c r="N973" s="7">
        <f t="shared" si="490"/>
        <v>0</v>
      </c>
      <c r="O973" s="7">
        <f t="shared" si="491"/>
        <v>0</v>
      </c>
      <c r="P973" s="7">
        <f t="shared" si="492"/>
        <v>0</v>
      </c>
      <c r="Q973" s="7" t="e">
        <f t="shared" si="493"/>
        <v>#N/A</v>
      </c>
      <c r="R973" s="7">
        <f t="shared" si="494"/>
        <v>-41</v>
      </c>
      <c r="S973" s="7" t="e">
        <f t="shared" si="503"/>
        <v>#N/A</v>
      </c>
      <c r="T973" s="7">
        <f t="shared" si="504"/>
        <v>199.51900739369648</v>
      </c>
      <c r="U973" s="7" t="e">
        <f t="shared" si="495"/>
        <v>#N/A</v>
      </c>
      <c r="V973" s="7" t="e">
        <f t="shared" si="511"/>
        <v>#N/A</v>
      </c>
      <c r="W973" s="7" t="e">
        <f t="shared" si="512"/>
        <v>#N/A</v>
      </c>
      <c r="X973" s="7" t="e">
        <f t="shared" si="496"/>
        <v>#N/A</v>
      </c>
      <c r="Y973" s="7" t="e">
        <f t="shared" si="497"/>
        <v>#N/A</v>
      </c>
      <c r="Z973" s="7" t="e">
        <f t="shared" si="498"/>
        <v>#N/A</v>
      </c>
      <c r="AA973" s="7" t="e">
        <f t="shared" si="499"/>
        <v>#N/A</v>
      </c>
      <c r="AB973" s="7">
        <f t="shared" si="500"/>
        <v>399.03801478739297</v>
      </c>
      <c r="AC973" s="7">
        <f t="shared" si="501"/>
        <v>1.0000870959795207</v>
      </c>
      <c r="AD973" s="7" t="e">
        <f t="shared" si="502"/>
        <v>#N/A</v>
      </c>
      <c r="AE973" s="7"/>
      <c r="AG973" s="7" t="e">
        <f t="shared" si="505"/>
        <v>#N/A</v>
      </c>
      <c r="AH973" s="7">
        <f t="shared" si="506"/>
        <v>199.51900739369648</v>
      </c>
      <c r="AI973" s="7" t="e">
        <f t="shared" si="507"/>
        <v>#N/A</v>
      </c>
      <c r="AJ973" s="7">
        <f t="shared" si="508"/>
        <v>199.51900739369648</v>
      </c>
      <c r="AK973" s="7" t="e">
        <v>#N/A</v>
      </c>
      <c r="AL973" s="7">
        <v>199.51900739369648</v>
      </c>
      <c r="AN973" s="7" t="e">
        <f t="shared" si="509"/>
        <v>#N/A</v>
      </c>
      <c r="AO973" s="7" t="e">
        <f t="shared" si="510"/>
        <v>#N/A</v>
      </c>
      <c r="AP973" s="10" t="e">
        <v>#N/A</v>
      </c>
      <c r="AQ973" s="10" t="e">
        <v>#N/A</v>
      </c>
    </row>
    <row r="974" spans="1:43" s="10" customFormat="1" outlineLevel="1">
      <c r="A974" s="95">
        <v>-40</v>
      </c>
      <c r="B974" s="8">
        <f t="shared" si="478"/>
        <v>13404393.047259256</v>
      </c>
      <c r="C974" s="9">
        <f t="shared" si="479"/>
        <v>109471.03674041232</v>
      </c>
      <c r="D974" s="9">
        <f t="shared" si="480"/>
        <v>203.51506280705357</v>
      </c>
      <c r="E974" s="9">
        <f t="shared" si="481"/>
        <v>199.53211715450641</v>
      </c>
      <c r="F974" s="6">
        <f t="shared" si="482"/>
        <v>0</v>
      </c>
      <c r="G974" s="7">
        <f t="shared" si="483"/>
        <v>0</v>
      </c>
      <c r="H974" s="7">
        <f t="shared" si="484"/>
        <v>0</v>
      </c>
      <c r="I974" s="7">
        <f t="shared" si="485"/>
        <v>1</v>
      </c>
      <c r="J974" s="7">
        <f t="shared" si="486"/>
        <v>1</v>
      </c>
      <c r="K974" s="7">
        <f t="shared" si="487"/>
        <v>1</v>
      </c>
      <c r="L974" s="7">
        <f t="shared" si="488"/>
        <v>1</v>
      </c>
      <c r="M974" s="7">
        <f t="shared" si="489"/>
        <v>1</v>
      </c>
      <c r="N974" s="7">
        <f t="shared" si="490"/>
        <v>0</v>
      </c>
      <c r="O974" s="7">
        <f t="shared" si="491"/>
        <v>0</v>
      </c>
      <c r="P974" s="7">
        <f t="shared" si="492"/>
        <v>0</v>
      </c>
      <c r="Q974" s="7" t="e">
        <f t="shared" si="493"/>
        <v>#N/A</v>
      </c>
      <c r="R974" s="7">
        <f t="shared" si="494"/>
        <v>-40</v>
      </c>
      <c r="S974" s="7" t="e">
        <f t="shared" si="503"/>
        <v>#N/A</v>
      </c>
      <c r="T974" s="7">
        <f t="shared" si="504"/>
        <v>199.53211715450641</v>
      </c>
      <c r="U974" s="7" t="e">
        <f t="shared" si="495"/>
        <v>#N/A</v>
      </c>
      <c r="V974" s="7" t="e">
        <f t="shared" si="511"/>
        <v>#N/A</v>
      </c>
      <c r="W974" s="7" t="e">
        <f t="shared" si="512"/>
        <v>#N/A</v>
      </c>
      <c r="X974" s="7" t="e">
        <f t="shared" si="496"/>
        <v>#N/A</v>
      </c>
      <c r="Y974" s="7" t="e">
        <f t="shared" si="497"/>
        <v>#N/A</v>
      </c>
      <c r="Z974" s="7" t="e">
        <f t="shared" si="498"/>
        <v>#N/A</v>
      </c>
      <c r="AA974" s="7" t="e">
        <f t="shared" si="499"/>
        <v>#N/A</v>
      </c>
      <c r="AB974" s="7">
        <f t="shared" si="500"/>
        <v>399.06423430901282</v>
      </c>
      <c r="AC974" s="7">
        <f t="shared" si="501"/>
        <v>1.0000859292223312</v>
      </c>
      <c r="AD974" s="7" t="e">
        <f t="shared" si="502"/>
        <v>#N/A</v>
      </c>
      <c r="AE974" s="7"/>
      <c r="AG974" s="7" t="e">
        <f t="shared" si="505"/>
        <v>#N/A</v>
      </c>
      <c r="AH974" s="7">
        <f t="shared" si="506"/>
        <v>199.53211715450641</v>
      </c>
      <c r="AI974" s="7" t="e">
        <f t="shared" si="507"/>
        <v>#N/A</v>
      </c>
      <c r="AJ974" s="7">
        <f t="shared" si="508"/>
        <v>199.53211715450641</v>
      </c>
      <c r="AK974" s="7" t="e">
        <v>#N/A</v>
      </c>
      <c r="AL974" s="7">
        <v>199.53211715450641</v>
      </c>
      <c r="AN974" s="7" t="e">
        <f t="shared" si="509"/>
        <v>#N/A</v>
      </c>
      <c r="AO974" s="7" t="e">
        <f t="shared" si="510"/>
        <v>#N/A</v>
      </c>
      <c r="AP974" s="10" t="e">
        <v>#N/A</v>
      </c>
      <c r="AQ974" s="10" t="e">
        <v>#N/A</v>
      </c>
    </row>
    <row r="975" spans="1:43" s="10" customFormat="1" outlineLevel="1">
      <c r="A975" s="95">
        <v>-39</v>
      </c>
      <c r="B975" s="8">
        <f t="shared" si="478"/>
        <v>13477496.365034571</v>
      </c>
      <c r="C975" s="9">
        <f t="shared" si="479"/>
        <v>110100.99346613884</v>
      </c>
      <c r="D975" s="9">
        <f t="shared" si="480"/>
        <v>203.58771011409519</v>
      </c>
      <c r="E975" s="9">
        <f t="shared" si="481"/>
        <v>199.54511022677636</v>
      </c>
      <c r="F975" s="6">
        <f t="shared" si="482"/>
        <v>0</v>
      </c>
      <c r="G975" s="7">
        <f t="shared" si="483"/>
        <v>0</v>
      </c>
      <c r="H975" s="7">
        <f t="shared" si="484"/>
        <v>0</v>
      </c>
      <c r="I975" s="7">
        <f t="shared" si="485"/>
        <v>1</v>
      </c>
      <c r="J975" s="7">
        <f t="shared" si="486"/>
        <v>1</v>
      </c>
      <c r="K975" s="7">
        <f t="shared" si="487"/>
        <v>1</v>
      </c>
      <c r="L975" s="7">
        <f t="shared" si="488"/>
        <v>1</v>
      </c>
      <c r="M975" s="7">
        <f t="shared" si="489"/>
        <v>1</v>
      </c>
      <c r="N975" s="7">
        <f t="shared" si="490"/>
        <v>0</v>
      </c>
      <c r="O975" s="7">
        <f t="shared" si="491"/>
        <v>0</v>
      </c>
      <c r="P975" s="7">
        <f t="shared" si="492"/>
        <v>0</v>
      </c>
      <c r="Q975" s="7" t="e">
        <f t="shared" si="493"/>
        <v>#N/A</v>
      </c>
      <c r="R975" s="7">
        <f t="shared" si="494"/>
        <v>-39</v>
      </c>
      <c r="S975" s="7" t="e">
        <f t="shared" si="503"/>
        <v>#N/A</v>
      </c>
      <c r="T975" s="7">
        <f t="shared" si="504"/>
        <v>199.54511022677636</v>
      </c>
      <c r="U975" s="7" t="e">
        <f t="shared" si="495"/>
        <v>#N/A</v>
      </c>
      <c r="V975" s="7" t="e">
        <f t="shared" si="511"/>
        <v>#N/A</v>
      </c>
      <c r="W975" s="7" t="e">
        <f t="shared" si="512"/>
        <v>#N/A</v>
      </c>
      <c r="X975" s="7" t="e">
        <f t="shared" si="496"/>
        <v>#N/A</v>
      </c>
      <c r="Y975" s="7" t="e">
        <f t="shared" si="497"/>
        <v>#N/A</v>
      </c>
      <c r="Z975" s="7" t="e">
        <f t="shared" si="498"/>
        <v>#N/A</v>
      </c>
      <c r="AA975" s="7" t="e">
        <f t="shared" si="499"/>
        <v>#N/A</v>
      </c>
      <c r="AB975" s="7">
        <f t="shared" si="500"/>
        <v>399.09022045355272</v>
      </c>
      <c r="AC975" s="7">
        <f t="shared" si="501"/>
        <v>1.0000844064012859</v>
      </c>
      <c r="AD975" s="7" t="e">
        <f t="shared" si="502"/>
        <v>#N/A</v>
      </c>
      <c r="AE975" s="7"/>
      <c r="AG975" s="7" t="e">
        <f t="shared" si="505"/>
        <v>#N/A</v>
      </c>
      <c r="AH975" s="7">
        <f t="shared" si="506"/>
        <v>199.54511022677636</v>
      </c>
      <c r="AI975" s="7" t="e">
        <f t="shared" si="507"/>
        <v>#N/A</v>
      </c>
      <c r="AJ975" s="7">
        <f t="shared" si="508"/>
        <v>199.54511022677636</v>
      </c>
      <c r="AK975" s="7" t="e">
        <v>#N/A</v>
      </c>
      <c r="AL975" s="7">
        <v>199.54511022677636</v>
      </c>
      <c r="AN975" s="7" t="e">
        <f t="shared" si="509"/>
        <v>#N/A</v>
      </c>
      <c r="AO975" s="7" t="e">
        <f t="shared" si="510"/>
        <v>#N/A</v>
      </c>
      <c r="AP975" s="10" t="e">
        <v>#N/A</v>
      </c>
      <c r="AQ975" s="10" t="e">
        <v>#N/A</v>
      </c>
    </row>
    <row r="976" spans="1:43" s="10" customFormat="1" outlineLevel="1">
      <c r="A976" s="95">
        <v>-38</v>
      </c>
      <c r="B976" s="8">
        <f t="shared" si="478"/>
        <v>13550862.211253216</v>
      </c>
      <c r="C976" s="9">
        <f t="shared" si="479"/>
        <v>110733.36683995032</v>
      </c>
      <c r="D976" s="9">
        <f t="shared" si="480"/>
        <v>203.66062988110673</v>
      </c>
      <c r="E976" s="9">
        <f t="shared" si="481"/>
        <v>199.55801203443343</v>
      </c>
      <c r="F976" s="6">
        <f t="shared" si="482"/>
        <v>0</v>
      </c>
      <c r="G976" s="7">
        <f t="shared" si="483"/>
        <v>0</v>
      </c>
      <c r="H976" s="7">
        <f t="shared" si="484"/>
        <v>0</v>
      </c>
      <c r="I976" s="7">
        <f t="shared" si="485"/>
        <v>1</v>
      </c>
      <c r="J976" s="7">
        <f t="shared" si="486"/>
        <v>1</v>
      </c>
      <c r="K976" s="7">
        <f t="shared" si="487"/>
        <v>1</v>
      </c>
      <c r="L976" s="7">
        <f t="shared" si="488"/>
        <v>1</v>
      </c>
      <c r="M976" s="7">
        <f t="shared" si="489"/>
        <v>1</v>
      </c>
      <c r="N976" s="7">
        <f t="shared" si="490"/>
        <v>0</v>
      </c>
      <c r="O976" s="7">
        <f t="shared" si="491"/>
        <v>0</v>
      </c>
      <c r="P976" s="7">
        <f t="shared" si="492"/>
        <v>0</v>
      </c>
      <c r="Q976" s="7" t="e">
        <f t="shared" si="493"/>
        <v>#N/A</v>
      </c>
      <c r="R976" s="7">
        <f t="shared" si="494"/>
        <v>-38</v>
      </c>
      <c r="S976" s="7" t="e">
        <f t="shared" si="503"/>
        <v>#N/A</v>
      </c>
      <c r="T976" s="7">
        <f t="shared" si="504"/>
        <v>199.55801203443343</v>
      </c>
      <c r="U976" s="7" t="e">
        <f t="shared" si="495"/>
        <v>#N/A</v>
      </c>
      <c r="V976" s="7" t="e">
        <f t="shared" si="511"/>
        <v>#N/A</v>
      </c>
      <c r="W976" s="7" t="e">
        <f t="shared" si="512"/>
        <v>#N/A</v>
      </c>
      <c r="X976" s="7" t="e">
        <f t="shared" si="496"/>
        <v>#N/A</v>
      </c>
      <c r="Y976" s="7" t="e">
        <f t="shared" si="497"/>
        <v>#N/A</v>
      </c>
      <c r="Z976" s="7" t="e">
        <f t="shared" si="498"/>
        <v>#N/A</v>
      </c>
      <c r="AA976" s="7" t="e">
        <f t="shared" si="499"/>
        <v>#N/A</v>
      </c>
      <c r="AB976" s="7">
        <f t="shared" si="500"/>
        <v>399.11602406886686</v>
      </c>
      <c r="AC976" s="7">
        <f t="shared" si="501"/>
        <v>1.0000832248572216</v>
      </c>
      <c r="AD976" s="7" t="e">
        <f t="shared" si="502"/>
        <v>#N/A</v>
      </c>
      <c r="AE976" s="7"/>
      <c r="AG976" s="7" t="e">
        <f t="shared" si="505"/>
        <v>#N/A</v>
      </c>
      <c r="AH976" s="7">
        <f t="shared" si="506"/>
        <v>199.55801203443343</v>
      </c>
      <c r="AI976" s="7" t="e">
        <f t="shared" si="507"/>
        <v>#N/A</v>
      </c>
      <c r="AJ976" s="7">
        <f t="shared" si="508"/>
        <v>199.55801203443343</v>
      </c>
      <c r="AK976" s="7" t="e">
        <v>#N/A</v>
      </c>
      <c r="AL976" s="7">
        <v>199.55801203443343</v>
      </c>
      <c r="AN976" s="7" t="e">
        <f t="shared" si="509"/>
        <v>#N/A</v>
      </c>
      <c r="AO976" s="7" t="e">
        <f t="shared" si="510"/>
        <v>#N/A</v>
      </c>
      <c r="AP976" s="10" t="e">
        <v>#N/A</v>
      </c>
      <c r="AQ976" s="10" t="e">
        <v>#N/A</v>
      </c>
    </row>
    <row r="977" spans="1:43" s="10" customFormat="1" outlineLevel="1">
      <c r="A977" s="95">
        <v>-37</v>
      </c>
      <c r="B977" s="8">
        <f t="shared" si="478"/>
        <v>13624496.661456328</v>
      </c>
      <c r="C977" s="9">
        <f t="shared" si="479"/>
        <v>111368.1614914231</v>
      </c>
      <c r="D977" s="9">
        <f t="shared" si="480"/>
        <v>203.73382527623016</v>
      </c>
      <c r="E977" s="9">
        <f t="shared" si="481"/>
        <v>199.57081748382666</v>
      </c>
      <c r="F977" s="6">
        <f t="shared" si="482"/>
        <v>0</v>
      </c>
      <c r="G977" s="7">
        <f t="shared" si="483"/>
        <v>0</v>
      </c>
      <c r="H977" s="7">
        <f t="shared" si="484"/>
        <v>0</v>
      </c>
      <c r="I977" s="7">
        <f t="shared" si="485"/>
        <v>1</v>
      </c>
      <c r="J977" s="7">
        <f t="shared" si="486"/>
        <v>1</v>
      </c>
      <c r="K977" s="7">
        <f t="shared" si="487"/>
        <v>1</v>
      </c>
      <c r="L977" s="7">
        <f t="shared" si="488"/>
        <v>1</v>
      </c>
      <c r="M977" s="7">
        <f t="shared" si="489"/>
        <v>1</v>
      </c>
      <c r="N977" s="7">
        <f t="shared" si="490"/>
        <v>0</v>
      </c>
      <c r="O977" s="7">
        <f t="shared" si="491"/>
        <v>0</v>
      </c>
      <c r="P977" s="7">
        <f t="shared" si="492"/>
        <v>0</v>
      </c>
      <c r="Q977" s="7" t="e">
        <f t="shared" si="493"/>
        <v>#N/A</v>
      </c>
      <c r="R977" s="7">
        <f t="shared" si="494"/>
        <v>-37</v>
      </c>
      <c r="S977" s="7" t="e">
        <f t="shared" si="503"/>
        <v>#N/A</v>
      </c>
      <c r="T977" s="7">
        <f t="shared" si="504"/>
        <v>199.57081748382666</v>
      </c>
      <c r="U977" s="7" t="e">
        <f t="shared" si="495"/>
        <v>#N/A</v>
      </c>
      <c r="V977" s="7" t="e">
        <f t="shared" si="511"/>
        <v>#N/A</v>
      </c>
      <c r="W977" s="7" t="e">
        <f t="shared" si="512"/>
        <v>#N/A</v>
      </c>
      <c r="X977" s="7" t="e">
        <f t="shared" si="496"/>
        <v>#N/A</v>
      </c>
      <c r="Y977" s="7" t="e">
        <f t="shared" si="497"/>
        <v>#N/A</v>
      </c>
      <c r="Z977" s="7" t="e">
        <f t="shared" si="498"/>
        <v>#N/A</v>
      </c>
      <c r="AA977" s="7" t="e">
        <f t="shared" si="499"/>
        <v>#N/A</v>
      </c>
      <c r="AB977" s="7">
        <f t="shared" si="500"/>
        <v>399.14163496765332</v>
      </c>
      <c r="AC977" s="7">
        <f t="shared" si="501"/>
        <v>1.0000819864061958</v>
      </c>
      <c r="AD977" s="7" t="e">
        <f t="shared" si="502"/>
        <v>#N/A</v>
      </c>
      <c r="AE977" s="7"/>
      <c r="AG977" s="7" t="e">
        <f t="shared" si="505"/>
        <v>#N/A</v>
      </c>
      <c r="AH977" s="7">
        <f t="shared" si="506"/>
        <v>199.57081748382666</v>
      </c>
      <c r="AI977" s="7" t="e">
        <f t="shared" si="507"/>
        <v>#N/A</v>
      </c>
      <c r="AJ977" s="7">
        <f t="shared" si="508"/>
        <v>199.57081748382666</v>
      </c>
      <c r="AK977" s="7" t="e">
        <v>#N/A</v>
      </c>
      <c r="AL977" s="7">
        <v>199.57081748382666</v>
      </c>
      <c r="AN977" s="7" t="e">
        <f t="shared" si="509"/>
        <v>#N/A</v>
      </c>
      <c r="AO977" s="7" t="e">
        <f t="shared" si="510"/>
        <v>#N/A</v>
      </c>
      <c r="AP977" s="10" t="e">
        <v>#N/A</v>
      </c>
      <c r="AQ977" s="10" t="e">
        <v>#N/A</v>
      </c>
    </row>
    <row r="978" spans="1:43" s="10" customFormat="1" outlineLevel="1">
      <c r="A978" s="95">
        <v>-36</v>
      </c>
      <c r="B978" s="8">
        <f t="shared" si="478"/>
        <v>13698394.580646515</v>
      </c>
      <c r="C978" s="9">
        <f t="shared" si="479"/>
        <v>112005.38205013359</v>
      </c>
      <c r="D978" s="9">
        <f t="shared" si="480"/>
        <v>203.80729946760752</v>
      </c>
      <c r="E978" s="9">
        <f t="shared" si="481"/>
        <v>199.5835291106996</v>
      </c>
      <c r="F978" s="6">
        <f t="shared" si="482"/>
        <v>0</v>
      </c>
      <c r="G978" s="7">
        <f t="shared" si="483"/>
        <v>0</v>
      </c>
      <c r="H978" s="7">
        <f t="shared" si="484"/>
        <v>0</v>
      </c>
      <c r="I978" s="7">
        <f t="shared" si="485"/>
        <v>1</v>
      </c>
      <c r="J978" s="7">
        <f t="shared" si="486"/>
        <v>1</v>
      </c>
      <c r="K978" s="7">
        <f t="shared" si="487"/>
        <v>1</v>
      </c>
      <c r="L978" s="7">
        <f t="shared" si="488"/>
        <v>1</v>
      </c>
      <c r="M978" s="7">
        <f t="shared" si="489"/>
        <v>1</v>
      </c>
      <c r="N978" s="7">
        <f t="shared" si="490"/>
        <v>0</v>
      </c>
      <c r="O978" s="7">
        <f t="shared" si="491"/>
        <v>0</v>
      </c>
      <c r="P978" s="7">
        <f t="shared" si="492"/>
        <v>0</v>
      </c>
      <c r="Q978" s="7" t="e">
        <f t="shared" si="493"/>
        <v>#N/A</v>
      </c>
      <c r="R978" s="7">
        <f t="shared" si="494"/>
        <v>-36</v>
      </c>
      <c r="S978" s="7" t="e">
        <f t="shared" si="503"/>
        <v>#N/A</v>
      </c>
      <c r="T978" s="7">
        <f t="shared" si="504"/>
        <v>199.5835291106996</v>
      </c>
      <c r="U978" s="7" t="e">
        <f t="shared" si="495"/>
        <v>#N/A</v>
      </c>
      <c r="V978" s="7" t="e">
        <f t="shared" si="511"/>
        <v>#N/A</v>
      </c>
      <c r="W978" s="7" t="e">
        <f t="shared" si="512"/>
        <v>#N/A</v>
      </c>
      <c r="X978" s="7" t="e">
        <f t="shared" si="496"/>
        <v>#N/A</v>
      </c>
      <c r="Y978" s="7" t="e">
        <f t="shared" si="497"/>
        <v>#N/A</v>
      </c>
      <c r="Z978" s="7" t="e">
        <f t="shared" si="498"/>
        <v>#N/A</v>
      </c>
      <c r="AA978" s="7" t="e">
        <f t="shared" si="499"/>
        <v>#N/A</v>
      </c>
      <c r="AB978" s="7">
        <f t="shared" si="500"/>
        <v>399.1670582213992</v>
      </c>
      <c r="AC978" s="7">
        <f t="shared" si="501"/>
        <v>1.0000807894654096</v>
      </c>
      <c r="AD978" s="7" t="e">
        <f t="shared" si="502"/>
        <v>#N/A</v>
      </c>
      <c r="AE978" s="7"/>
      <c r="AG978" s="7" t="e">
        <f t="shared" si="505"/>
        <v>#N/A</v>
      </c>
      <c r="AH978" s="7">
        <f t="shared" si="506"/>
        <v>199.5835291106996</v>
      </c>
      <c r="AI978" s="7" t="e">
        <f t="shared" si="507"/>
        <v>#N/A</v>
      </c>
      <c r="AJ978" s="7">
        <f t="shared" si="508"/>
        <v>199.5835291106996</v>
      </c>
      <c r="AK978" s="7" t="e">
        <v>#N/A</v>
      </c>
      <c r="AL978" s="7">
        <v>199.5835291106996</v>
      </c>
      <c r="AN978" s="7" t="e">
        <f t="shared" si="509"/>
        <v>#N/A</v>
      </c>
      <c r="AO978" s="7" t="e">
        <f t="shared" si="510"/>
        <v>#N/A</v>
      </c>
      <c r="AP978" s="10" t="e">
        <v>#N/A</v>
      </c>
      <c r="AQ978" s="10" t="e">
        <v>#N/A</v>
      </c>
    </row>
    <row r="979" spans="1:43" s="10" customFormat="1" outlineLevel="1">
      <c r="A979" s="95">
        <v>-35</v>
      </c>
      <c r="B979" s="8">
        <f t="shared" si="478"/>
        <v>13772559.252443543</v>
      </c>
      <c r="C979" s="9">
        <f t="shared" si="479"/>
        <v>112645.03314565816</v>
      </c>
      <c r="D979" s="9">
        <f t="shared" si="480"/>
        <v>203.88105562338072</v>
      </c>
      <c r="E979" s="9">
        <f t="shared" si="481"/>
        <v>199.59614945079576</v>
      </c>
      <c r="F979" s="6">
        <f t="shared" si="482"/>
        <v>0</v>
      </c>
      <c r="G979" s="7">
        <f t="shared" si="483"/>
        <v>0</v>
      </c>
      <c r="H979" s="7">
        <f t="shared" si="484"/>
        <v>0</v>
      </c>
      <c r="I979" s="7">
        <f t="shared" si="485"/>
        <v>1</v>
      </c>
      <c r="J979" s="7">
        <f t="shared" si="486"/>
        <v>1</v>
      </c>
      <c r="K979" s="7">
        <f t="shared" si="487"/>
        <v>1</v>
      </c>
      <c r="L979" s="7">
        <f t="shared" si="488"/>
        <v>1</v>
      </c>
      <c r="M979" s="7">
        <f t="shared" si="489"/>
        <v>1</v>
      </c>
      <c r="N979" s="7">
        <f t="shared" si="490"/>
        <v>0</v>
      </c>
      <c r="O979" s="7">
        <f t="shared" si="491"/>
        <v>0</v>
      </c>
      <c r="P979" s="7">
        <f t="shared" si="492"/>
        <v>0</v>
      </c>
      <c r="Q979" s="7" t="e">
        <f t="shared" si="493"/>
        <v>#N/A</v>
      </c>
      <c r="R979" s="7">
        <f t="shared" si="494"/>
        <v>-35</v>
      </c>
      <c r="S979" s="7" t="e">
        <f t="shared" si="503"/>
        <v>#N/A</v>
      </c>
      <c r="T979" s="7">
        <f t="shared" si="504"/>
        <v>199.59614945079576</v>
      </c>
      <c r="U979" s="7" t="e">
        <f t="shared" si="495"/>
        <v>#N/A</v>
      </c>
      <c r="V979" s="7" t="e">
        <f t="shared" si="511"/>
        <v>#N/A</v>
      </c>
      <c r="W979" s="7" t="e">
        <f t="shared" si="512"/>
        <v>#N/A</v>
      </c>
      <c r="X979" s="7" t="e">
        <f t="shared" si="496"/>
        <v>#N/A</v>
      </c>
      <c r="Y979" s="7" t="e">
        <f t="shared" si="497"/>
        <v>#N/A</v>
      </c>
      <c r="Z979" s="7" t="e">
        <f t="shared" si="498"/>
        <v>#N/A</v>
      </c>
      <c r="AA979" s="7" t="e">
        <f t="shared" si="499"/>
        <v>#N/A</v>
      </c>
      <c r="AB979" s="7">
        <f t="shared" si="500"/>
        <v>399.19229890159153</v>
      </c>
      <c r="AC979" s="7">
        <f t="shared" si="501"/>
        <v>1.0000796333213384</v>
      </c>
      <c r="AD979" s="7" t="e">
        <f t="shared" si="502"/>
        <v>#N/A</v>
      </c>
      <c r="AE979" s="7"/>
      <c r="AG979" s="7" t="e">
        <f t="shared" si="505"/>
        <v>#N/A</v>
      </c>
      <c r="AH979" s="7">
        <f t="shared" si="506"/>
        <v>199.59614945079576</v>
      </c>
      <c r="AI979" s="7" t="e">
        <f t="shared" si="507"/>
        <v>#N/A</v>
      </c>
      <c r="AJ979" s="7">
        <f t="shared" si="508"/>
        <v>199.59614945079576</v>
      </c>
      <c r="AK979" s="7" t="e">
        <v>#N/A</v>
      </c>
      <c r="AL979" s="7">
        <v>199.59614945079576</v>
      </c>
      <c r="AN979" s="7" t="e">
        <f t="shared" si="509"/>
        <v>#N/A</v>
      </c>
      <c r="AO979" s="7" t="e">
        <f t="shared" si="510"/>
        <v>#N/A</v>
      </c>
      <c r="AP979" s="10" t="e">
        <v>#N/A</v>
      </c>
      <c r="AQ979" s="10" t="e">
        <v>#N/A</v>
      </c>
    </row>
    <row r="980" spans="1:43" s="10" customFormat="1" outlineLevel="1">
      <c r="A980" s="95">
        <v>-34</v>
      </c>
      <c r="B980" s="8">
        <f t="shared" si="478"/>
        <v>13846994.001171406</v>
      </c>
      <c r="C980" s="9">
        <f t="shared" si="479"/>
        <v>113287.14098262523</v>
      </c>
      <c r="D980" s="9">
        <f t="shared" si="480"/>
        <v>203.95510072638899</v>
      </c>
      <c r="E980" s="9">
        <f t="shared" si="481"/>
        <v>199.60868103985868</v>
      </c>
      <c r="F980" s="6">
        <f t="shared" si="482"/>
        <v>0</v>
      </c>
      <c r="G980" s="7">
        <f t="shared" si="483"/>
        <v>0</v>
      </c>
      <c r="H980" s="7">
        <f t="shared" si="484"/>
        <v>0</v>
      </c>
      <c r="I980" s="7">
        <f t="shared" si="485"/>
        <v>1</v>
      </c>
      <c r="J980" s="7">
        <f t="shared" si="486"/>
        <v>1</v>
      </c>
      <c r="K980" s="7">
        <f t="shared" si="487"/>
        <v>1</v>
      </c>
      <c r="L980" s="7">
        <f t="shared" si="488"/>
        <v>1</v>
      </c>
      <c r="M980" s="7">
        <f t="shared" si="489"/>
        <v>1</v>
      </c>
      <c r="N980" s="7">
        <f t="shared" si="490"/>
        <v>0</v>
      </c>
      <c r="O980" s="7">
        <f t="shared" si="491"/>
        <v>0</v>
      </c>
      <c r="P980" s="7">
        <f t="shared" si="492"/>
        <v>0</v>
      </c>
      <c r="Q980" s="7" t="e">
        <f t="shared" si="493"/>
        <v>#N/A</v>
      </c>
      <c r="R980" s="7">
        <f t="shared" si="494"/>
        <v>-34</v>
      </c>
      <c r="S980" s="7" t="e">
        <f t="shared" si="503"/>
        <v>#N/A</v>
      </c>
      <c r="T980" s="7">
        <f t="shared" si="504"/>
        <v>199.60868103985868</v>
      </c>
      <c r="U980" s="7" t="e">
        <f t="shared" si="495"/>
        <v>#N/A</v>
      </c>
      <c r="V980" s="7" t="e">
        <f t="shared" si="511"/>
        <v>#N/A</v>
      </c>
      <c r="W980" s="7" t="e">
        <f t="shared" si="512"/>
        <v>#N/A</v>
      </c>
      <c r="X980" s="7" t="e">
        <f t="shared" si="496"/>
        <v>#N/A</v>
      </c>
      <c r="Y980" s="7" t="e">
        <f t="shared" si="497"/>
        <v>#N/A</v>
      </c>
      <c r="Z980" s="7" t="e">
        <f t="shared" si="498"/>
        <v>#N/A</v>
      </c>
      <c r="AA980" s="7" t="e">
        <f t="shared" si="499"/>
        <v>#N/A</v>
      </c>
      <c r="AB980" s="7">
        <f t="shared" si="500"/>
        <v>399.21736207971736</v>
      </c>
      <c r="AC980" s="7">
        <f t="shared" si="501"/>
        <v>1.0000785172797393</v>
      </c>
      <c r="AD980" s="7" t="e">
        <f t="shared" si="502"/>
        <v>#N/A</v>
      </c>
      <c r="AE980" s="7"/>
      <c r="AG980" s="7" t="e">
        <f t="shared" si="505"/>
        <v>#N/A</v>
      </c>
      <c r="AH980" s="7">
        <f t="shared" si="506"/>
        <v>199.60868103985868</v>
      </c>
      <c r="AI980" s="7" t="e">
        <f t="shared" si="507"/>
        <v>#N/A</v>
      </c>
      <c r="AJ980" s="7">
        <f t="shared" si="508"/>
        <v>199.60868103985868</v>
      </c>
      <c r="AK980" s="7" t="e">
        <v>#N/A</v>
      </c>
      <c r="AL980" s="7">
        <v>199.60868103985868</v>
      </c>
      <c r="AN980" s="7" t="e">
        <f t="shared" si="509"/>
        <v>#N/A</v>
      </c>
      <c r="AO980" s="7" t="e">
        <f t="shared" si="510"/>
        <v>#N/A</v>
      </c>
      <c r="AP980" s="10" t="e">
        <v>#N/A</v>
      </c>
      <c r="AQ980" s="10" t="e">
        <v>#N/A</v>
      </c>
    </row>
    <row r="981" spans="1:43" s="10" customFormat="1" outlineLevel="1">
      <c r="A981" s="95">
        <v>-33</v>
      </c>
      <c r="B981" s="8">
        <f t="shared" si="478"/>
        <v>13921693.630287895</v>
      </c>
      <c r="C981" s="9">
        <f t="shared" si="479"/>
        <v>113931.66712435057</v>
      </c>
      <c r="D981" s="9">
        <f t="shared" si="480"/>
        <v>204.02943031537981</v>
      </c>
      <c r="E981" s="9">
        <f t="shared" si="481"/>
        <v>199.62112641363194</v>
      </c>
      <c r="F981" s="6">
        <f t="shared" si="482"/>
        <v>0</v>
      </c>
      <c r="G981" s="7">
        <f t="shared" si="483"/>
        <v>0</v>
      </c>
      <c r="H981" s="7">
        <f t="shared" si="484"/>
        <v>0</v>
      </c>
      <c r="I981" s="7">
        <f t="shared" si="485"/>
        <v>1</v>
      </c>
      <c r="J981" s="7">
        <f t="shared" si="486"/>
        <v>1</v>
      </c>
      <c r="K981" s="7">
        <f t="shared" si="487"/>
        <v>1</v>
      </c>
      <c r="L981" s="7">
        <f t="shared" si="488"/>
        <v>1</v>
      </c>
      <c r="M981" s="7">
        <f t="shared" si="489"/>
        <v>1</v>
      </c>
      <c r="N981" s="7">
        <f t="shared" si="490"/>
        <v>0</v>
      </c>
      <c r="O981" s="7">
        <f t="shared" si="491"/>
        <v>0</v>
      </c>
      <c r="P981" s="7">
        <f t="shared" si="492"/>
        <v>0</v>
      </c>
      <c r="Q981" s="7" t="e">
        <f t="shared" si="493"/>
        <v>#N/A</v>
      </c>
      <c r="R981" s="7">
        <f t="shared" si="494"/>
        <v>-33</v>
      </c>
      <c r="S981" s="7" t="e">
        <f t="shared" si="503"/>
        <v>#N/A</v>
      </c>
      <c r="T981" s="7">
        <f t="shared" si="504"/>
        <v>199.62112641363194</v>
      </c>
      <c r="U981" s="7" t="e">
        <f t="shared" si="495"/>
        <v>#N/A</v>
      </c>
      <c r="V981" s="7" t="e">
        <f t="shared" si="511"/>
        <v>#N/A</v>
      </c>
      <c r="W981" s="7" t="e">
        <f t="shared" si="512"/>
        <v>#N/A</v>
      </c>
      <c r="X981" s="7" t="e">
        <f t="shared" si="496"/>
        <v>#N/A</v>
      </c>
      <c r="Y981" s="7" t="e">
        <f t="shared" si="497"/>
        <v>#N/A</v>
      </c>
      <c r="Z981" s="7" t="e">
        <f t="shared" si="498"/>
        <v>#N/A</v>
      </c>
      <c r="AA981" s="7" t="e">
        <f t="shared" si="499"/>
        <v>#N/A</v>
      </c>
      <c r="AB981" s="7">
        <f t="shared" si="500"/>
        <v>399.24225282726388</v>
      </c>
      <c r="AC981" s="7">
        <f t="shared" si="501"/>
        <v>1.0000774406656496</v>
      </c>
      <c r="AD981" s="7" t="e">
        <f t="shared" si="502"/>
        <v>#N/A</v>
      </c>
      <c r="AE981" s="7"/>
      <c r="AG981" s="7" t="e">
        <f t="shared" si="505"/>
        <v>#N/A</v>
      </c>
      <c r="AH981" s="7">
        <f t="shared" si="506"/>
        <v>199.62112641363194</v>
      </c>
      <c r="AI981" s="7" t="e">
        <f t="shared" si="507"/>
        <v>#N/A</v>
      </c>
      <c r="AJ981" s="7">
        <f t="shared" si="508"/>
        <v>199.62112641363194</v>
      </c>
      <c r="AK981" s="7" t="e">
        <v>#N/A</v>
      </c>
      <c r="AL981" s="7">
        <v>199.62112641363194</v>
      </c>
      <c r="AN981" s="7" t="e">
        <f t="shared" si="509"/>
        <v>#N/A</v>
      </c>
      <c r="AO981" s="7" t="e">
        <f t="shared" si="510"/>
        <v>#N/A</v>
      </c>
      <c r="AP981" s="10" t="e">
        <v>#N/A</v>
      </c>
      <c r="AQ981" s="10" t="e">
        <v>#N/A</v>
      </c>
    </row>
    <row r="982" spans="1:43" s="10" customFormat="1" outlineLevel="1">
      <c r="A982" s="95">
        <v>-32</v>
      </c>
      <c r="B982" s="8">
        <f t="shared" si="478"/>
        <v>13996664.318071861</v>
      </c>
      <c r="C982" s="9">
        <f t="shared" si="479"/>
        <v>114578.63769177809</v>
      </c>
      <c r="D982" s="9">
        <f t="shared" si="480"/>
        <v>204.10405542900409</v>
      </c>
      <c r="E982" s="9">
        <f t="shared" si="481"/>
        <v>199.63348047846446</v>
      </c>
      <c r="F982" s="6">
        <f t="shared" si="482"/>
        <v>0</v>
      </c>
      <c r="G982" s="7">
        <f t="shared" si="483"/>
        <v>0</v>
      </c>
      <c r="H982" s="7">
        <f t="shared" si="484"/>
        <v>0</v>
      </c>
      <c r="I982" s="7">
        <f t="shared" si="485"/>
        <v>1</v>
      </c>
      <c r="J982" s="7">
        <f t="shared" si="486"/>
        <v>1</v>
      </c>
      <c r="K982" s="7">
        <f t="shared" si="487"/>
        <v>1</v>
      </c>
      <c r="L982" s="7">
        <f t="shared" si="488"/>
        <v>1</v>
      </c>
      <c r="M982" s="7">
        <f t="shared" si="489"/>
        <v>1</v>
      </c>
      <c r="N982" s="7">
        <f t="shared" si="490"/>
        <v>0</v>
      </c>
      <c r="O982" s="7">
        <f t="shared" si="491"/>
        <v>0</v>
      </c>
      <c r="P982" s="7">
        <f t="shared" si="492"/>
        <v>0</v>
      </c>
      <c r="Q982" s="7" t="e">
        <f t="shared" si="493"/>
        <v>#N/A</v>
      </c>
      <c r="R982" s="7">
        <f t="shared" si="494"/>
        <v>-32</v>
      </c>
      <c r="S982" s="7" t="e">
        <f t="shared" si="503"/>
        <v>#N/A</v>
      </c>
      <c r="T982" s="7">
        <f t="shared" si="504"/>
        <v>199.63348047846446</v>
      </c>
      <c r="U982" s="7" t="e">
        <f t="shared" si="495"/>
        <v>#N/A</v>
      </c>
      <c r="V982" s="7" t="e">
        <f t="shared" si="511"/>
        <v>#N/A</v>
      </c>
      <c r="W982" s="7" t="e">
        <f t="shared" si="512"/>
        <v>#N/A</v>
      </c>
      <c r="X982" s="7" t="e">
        <f t="shared" si="496"/>
        <v>#N/A</v>
      </c>
      <c r="Y982" s="7" t="e">
        <f t="shared" si="497"/>
        <v>#N/A</v>
      </c>
      <c r="Z982" s="7" t="e">
        <f t="shared" si="498"/>
        <v>#N/A</v>
      </c>
      <c r="AA982" s="7" t="e">
        <f t="shared" si="499"/>
        <v>#N/A</v>
      </c>
      <c r="AB982" s="7">
        <f t="shared" si="500"/>
        <v>399.26696095692893</v>
      </c>
      <c r="AC982" s="7">
        <f t="shared" si="501"/>
        <v>1.0000763085474458</v>
      </c>
      <c r="AD982" s="7" t="e">
        <f t="shared" si="502"/>
        <v>#N/A</v>
      </c>
      <c r="AE982" s="7"/>
      <c r="AG982" s="7" t="e">
        <f t="shared" si="505"/>
        <v>#N/A</v>
      </c>
      <c r="AH982" s="7">
        <f t="shared" si="506"/>
        <v>199.63348047846446</v>
      </c>
      <c r="AI982" s="7" t="e">
        <f t="shared" si="507"/>
        <v>#N/A</v>
      </c>
      <c r="AJ982" s="7">
        <f t="shared" si="508"/>
        <v>199.63348047846446</v>
      </c>
      <c r="AK982" s="7" t="e">
        <v>#N/A</v>
      </c>
      <c r="AL982" s="7">
        <v>199.63348047846446</v>
      </c>
      <c r="AN982" s="7" t="e">
        <f t="shared" si="509"/>
        <v>#N/A</v>
      </c>
      <c r="AO982" s="7" t="e">
        <f t="shared" si="510"/>
        <v>#N/A</v>
      </c>
      <c r="AP982" s="10" t="e">
        <v>#N/A</v>
      </c>
      <c r="AQ982" s="10" t="e">
        <v>#N/A</v>
      </c>
    </row>
    <row r="983" spans="1:43" s="10" customFormat="1" outlineLevel="1">
      <c r="A983" s="95">
        <v>-31</v>
      </c>
      <c r="B983" s="8">
        <f t="shared" si="478"/>
        <v>14071900.827093124</v>
      </c>
      <c r="C983" s="9">
        <f t="shared" si="479"/>
        <v>115228.05731448407</v>
      </c>
      <c r="D983" s="9">
        <f t="shared" si="480"/>
        <v>204.17897112128219</v>
      </c>
      <c r="E983" s="9">
        <f t="shared" si="481"/>
        <v>199.64575339863259</v>
      </c>
      <c r="F983" s="6">
        <f t="shared" si="482"/>
        <v>0</v>
      </c>
      <c r="G983" s="7">
        <f t="shared" si="483"/>
        <v>0</v>
      </c>
      <c r="H983" s="7">
        <f t="shared" si="484"/>
        <v>0</v>
      </c>
      <c r="I983" s="7">
        <f t="shared" si="485"/>
        <v>1</v>
      </c>
      <c r="J983" s="7">
        <f t="shared" si="486"/>
        <v>1</v>
      </c>
      <c r="K983" s="7">
        <f t="shared" si="487"/>
        <v>1</v>
      </c>
      <c r="L983" s="7">
        <f t="shared" si="488"/>
        <v>1</v>
      </c>
      <c r="M983" s="7">
        <f t="shared" si="489"/>
        <v>1</v>
      </c>
      <c r="N983" s="7">
        <f t="shared" si="490"/>
        <v>0</v>
      </c>
      <c r="O983" s="7">
        <f t="shared" si="491"/>
        <v>0</v>
      </c>
      <c r="P983" s="7">
        <f t="shared" si="492"/>
        <v>0</v>
      </c>
      <c r="Q983" s="7" t="e">
        <f t="shared" si="493"/>
        <v>#N/A</v>
      </c>
      <c r="R983" s="7">
        <f t="shared" si="494"/>
        <v>-31</v>
      </c>
      <c r="S983" s="7" t="e">
        <f t="shared" si="503"/>
        <v>#N/A</v>
      </c>
      <c r="T983" s="7">
        <f t="shared" si="504"/>
        <v>199.64575339863259</v>
      </c>
      <c r="U983" s="7" t="e">
        <f t="shared" si="495"/>
        <v>#N/A</v>
      </c>
      <c r="V983" s="7" t="e">
        <f t="shared" si="511"/>
        <v>#N/A</v>
      </c>
      <c r="W983" s="7" t="e">
        <f t="shared" si="512"/>
        <v>#N/A</v>
      </c>
      <c r="X983" s="7" t="e">
        <f t="shared" si="496"/>
        <v>#N/A</v>
      </c>
      <c r="Y983" s="7" t="e">
        <f t="shared" si="497"/>
        <v>#N/A</v>
      </c>
      <c r="Z983" s="7" t="e">
        <f t="shared" si="498"/>
        <v>#N/A</v>
      </c>
      <c r="AA983" s="7" t="e">
        <f t="shared" si="499"/>
        <v>#N/A</v>
      </c>
      <c r="AB983" s="7">
        <f t="shared" si="500"/>
        <v>399.29150679726519</v>
      </c>
      <c r="AC983" s="7">
        <f t="shared" si="501"/>
        <v>1.0000753094489701</v>
      </c>
      <c r="AD983" s="7" t="e">
        <f t="shared" si="502"/>
        <v>#N/A</v>
      </c>
      <c r="AE983" s="7"/>
      <c r="AG983" s="7" t="e">
        <f t="shared" si="505"/>
        <v>#N/A</v>
      </c>
      <c r="AH983" s="7">
        <f t="shared" si="506"/>
        <v>199.64575339863259</v>
      </c>
      <c r="AI983" s="7" t="e">
        <f t="shared" si="507"/>
        <v>#N/A</v>
      </c>
      <c r="AJ983" s="7">
        <f t="shared" si="508"/>
        <v>199.64575339863259</v>
      </c>
      <c r="AK983" s="7" t="e">
        <v>#N/A</v>
      </c>
      <c r="AL983" s="7">
        <v>199.64575339863259</v>
      </c>
      <c r="AN983" s="7" t="e">
        <f t="shared" si="509"/>
        <v>#N/A</v>
      </c>
      <c r="AO983" s="7" t="e">
        <f t="shared" si="510"/>
        <v>#N/A</v>
      </c>
      <c r="AP983" s="10" t="e">
        <v>#N/A</v>
      </c>
      <c r="AQ983" s="10" t="e">
        <v>#N/A</v>
      </c>
    </row>
    <row r="984" spans="1:43" s="10" customFormat="1" outlineLevel="1">
      <c r="A984" s="95">
        <v>-30</v>
      </c>
      <c r="B984" s="8">
        <f t="shared" si="478"/>
        <v>14147406.491897866</v>
      </c>
      <c r="C984" s="9">
        <f t="shared" si="479"/>
        <v>115879.93062204495</v>
      </c>
      <c r="D984" s="9">
        <f t="shared" si="480"/>
        <v>204.25418461863933</v>
      </c>
      <c r="E984" s="9">
        <f t="shared" si="481"/>
        <v>199.65795534085274</v>
      </c>
      <c r="F984" s="6">
        <f t="shared" si="482"/>
        <v>0</v>
      </c>
      <c r="G984" s="7">
        <f t="shared" si="483"/>
        <v>0</v>
      </c>
      <c r="H984" s="7">
        <f t="shared" si="484"/>
        <v>0</v>
      </c>
      <c r="I984" s="7">
        <f t="shared" si="485"/>
        <v>1</v>
      </c>
      <c r="J984" s="7">
        <f t="shared" si="486"/>
        <v>1</v>
      </c>
      <c r="K984" s="7">
        <f t="shared" si="487"/>
        <v>1</v>
      </c>
      <c r="L984" s="7">
        <f t="shared" si="488"/>
        <v>1</v>
      </c>
      <c r="M984" s="7">
        <f t="shared" si="489"/>
        <v>1</v>
      </c>
      <c r="N984" s="7">
        <f t="shared" si="490"/>
        <v>0</v>
      </c>
      <c r="O984" s="7">
        <f t="shared" si="491"/>
        <v>0</v>
      </c>
      <c r="P984" s="7">
        <f t="shared" si="492"/>
        <v>0</v>
      </c>
      <c r="Q984" s="7" t="e">
        <f t="shared" si="493"/>
        <v>#N/A</v>
      </c>
      <c r="R984" s="7">
        <f t="shared" si="494"/>
        <v>-30</v>
      </c>
      <c r="S984" s="7" t="e">
        <f t="shared" si="503"/>
        <v>#N/A</v>
      </c>
      <c r="T984" s="7">
        <f t="shared" si="504"/>
        <v>199.65795534085274</v>
      </c>
      <c r="U984" s="7" t="e">
        <f t="shared" si="495"/>
        <v>#N/A</v>
      </c>
      <c r="V984" s="7" t="e">
        <f t="shared" si="511"/>
        <v>#N/A</v>
      </c>
      <c r="W984" s="7" t="e">
        <f t="shared" si="512"/>
        <v>#N/A</v>
      </c>
      <c r="X984" s="7" t="e">
        <f t="shared" si="496"/>
        <v>#N/A</v>
      </c>
      <c r="Y984" s="7" t="e">
        <f t="shared" si="497"/>
        <v>#N/A</v>
      </c>
      <c r="Z984" s="7" t="e">
        <f t="shared" si="498"/>
        <v>#N/A</v>
      </c>
      <c r="AA984" s="7" t="e">
        <f t="shared" si="499"/>
        <v>#N/A</v>
      </c>
      <c r="AB984" s="7">
        <f t="shared" si="500"/>
        <v>399.31591068170547</v>
      </c>
      <c r="AC984" s="7">
        <f t="shared" si="501"/>
        <v>1.0000744409262461</v>
      </c>
      <c r="AD984" s="7" t="e">
        <f t="shared" si="502"/>
        <v>#N/A</v>
      </c>
      <c r="AE984" s="7"/>
      <c r="AG984" s="7" t="e">
        <f t="shared" si="505"/>
        <v>#N/A</v>
      </c>
      <c r="AH984" s="7">
        <f t="shared" si="506"/>
        <v>199.65795534085274</v>
      </c>
      <c r="AI984" s="7" t="e">
        <f t="shared" si="507"/>
        <v>#N/A</v>
      </c>
      <c r="AJ984" s="7">
        <f t="shared" si="508"/>
        <v>199.65795534085274</v>
      </c>
      <c r="AK984" s="7" t="e">
        <v>#N/A</v>
      </c>
      <c r="AL984" s="7">
        <v>199.65795534085274</v>
      </c>
      <c r="AN984" s="7" t="e">
        <f t="shared" si="509"/>
        <v>#N/A</v>
      </c>
      <c r="AO984" s="7" t="e">
        <f t="shared" si="510"/>
        <v>#N/A</v>
      </c>
      <c r="AP984" s="10" t="e">
        <v>#N/A</v>
      </c>
      <c r="AQ984" s="10" t="e">
        <v>#N/A</v>
      </c>
    </row>
    <row r="985" spans="1:43" s="10" customFormat="1" outlineLevel="1">
      <c r="A985" s="95">
        <v>-29</v>
      </c>
      <c r="B985" s="8">
        <f t="shared" si="478"/>
        <v>14223184.688591486</v>
      </c>
      <c r="C985" s="9">
        <f t="shared" si="479"/>
        <v>116534.26224403708</v>
      </c>
      <c r="D985" s="9">
        <f t="shared" si="480"/>
        <v>204.32969908921748</v>
      </c>
      <c r="E985" s="9">
        <f t="shared" si="481"/>
        <v>199.67008121076208</v>
      </c>
      <c r="F985" s="6">
        <f t="shared" si="482"/>
        <v>0</v>
      </c>
      <c r="G985" s="7">
        <f t="shared" si="483"/>
        <v>0</v>
      </c>
      <c r="H985" s="7">
        <f t="shared" si="484"/>
        <v>0</v>
      </c>
      <c r="I985" s="7">
        <f t="shared" si="485"/>
        <v>1</v>
      </c>
      <c r="J985" s="7">
        <f t="shared" si="486"/>
        <v>1</v>
      </c>
      <c r="K985" s="7">
        <f t="shared" si="487"/>
        <v>1</v>
      </c>
      <c r="L985" s="7">
        <f t="shared" si="488"/>
        <v>1</v>
      </c>
      <c r="M985" s="7">
        <f t="shared" si="489"/>
        <v>1</v>
      </c>
      <c r="N985" s="7">
        <f t="shared" si="490"/>
        <v>0</v>
      </c>
      <c r="O985" s="7">
        <f t="shared" si="491"/>
        <v>0</v>
      </c>
      <c r="P985" s="7">
        <f t="shared" si="492"/>
        <v>0</v>
      </c>
      <c r="Q985" s="7" t="e">
        <f t="shared" si="493"/>
        <v>#N/A</v>
      </c>
      <c r="R985" s="7">
        <f t="shared" si="494"/>
        <v>-29</v>
      </c>
      <c r="S985" s="7" t="e">
        <f t="shared" si="503"/>
        <v>#N/A</v>
      </c>
      <c r="T985" s="7">
        <f t="shared" si="504"/>
        <v>199.67008121076208</v>
      </c>
      <c r="U985" s="7" t="e">
        <f t="shared" si="495"/>
        <v>#N/A</v>
      </c>
      <c r="V985" s="7" t="e">
        <f t="shared" si="511"/>
        <v>#N/A</v>
      </c>
      <c r="W985" s="7" t="e">
        <f t="shared" si="512"/>
        <v>#N/A</v>
      </c>
      <c r="X985" s="7" t="e">
        <f t="shared" si="496"/>
        <v>#N/A</v>
      </c>
      <c r="Y985" s="7" t="e">
        <f t="shared" si="497"/>
        <v>#N/A</v>
      </c>
      <c r="Z985" s="7" t="e">
        <f t="shared" si="498"/>
        <v>#N/A</v>
      </c>
      <c r="AA985" s="7" t="e">
        <f t="shared" si="499"/>
        <v>#N/A</v>
      </c>
      <c r="AB985" s="7">
        <f t="shared" si="500"/>
        <v>399.34016242152416</v>
      </c>
      <c r="AC985" s="7">
        <f t="shared" si="501"/>
        <v>1.0000735156582532</v>
      </c>
      <c r="AD985" s="7" t="e">
        <f t="shared" si="502"/>
        <v>#N/A</v>
      </c>
      <c r="AE985" s="7"/>
      <c r="AG985" s="7" t="e">
        <f t="shared" si="505"/>
        <v>#N/A</v>
      </c>
      <c r="AH985" s="7">
        <f t="shared" si="506"/>
        <v>199.67008121076208</v>
      </c>
      <c r="AI985" s="7" t="e">
        <f t="shared" si="507"/>
        <v>#N/A</v>
      </c>
      <c r="AJ985" s="7">
        <f t="shared" si="508"/>
        <v>199.67008121076208</v>
      </c>
      <c r="AK985" s="7" t="e">
        <v>#N/A</v>
      </c>
      <c r="AL985" s="7">
        <v>199.67008121076208</v>
      </c>
      <c r="AN985" s="7" t="e">
        <f t="shared" si="509"/>
        <v>#N/A</v>
      </c>
      <c r="AO985" s="7" t="e">
        <f t="shared" si="510"/>
        <v>#N/A</v>
      </c>
      <c r="AP985" s="10" t="e">
        <v>#N/A</v>
      </c>
      <c r="AQ985" s="10" t="e">
        <v>#N/A</v>
      </c>
    </row>
    <row r="986" spans="1:43" s="10" customFormat="1" outlineLevel="1">
      <c r="A986" s="95">
        <v>-28</v>
      </c>
      <c r="B986" s="8">
        <f t="shared" si="478"/>
        <v>14299230.117160643</v>
      </c>
      <c r="C986" s="9">
        <f t="shared" si="479"/>
        <v>117191.05681003681</v>
      </c>
      <c r="D986" s="9">
        <f t="shared" si="480"/>
        <v>204.40551770115871</v>
      </c>
      <c r="E986" s="9">
        <f t="shared" si="481"/>
        <v>199.68213354410412</v>
      </c>
      <c r="F986" s="6">
        <f t="shared" si="482"/>
        <v>0</v>
      </c>
      <c r="G986" s="7">
        <f t="shared" si="483"/>
        <v>0</v>
      </c>
      <c r="H986" s="7">
        <f t="shared" si="484"/>
        <v>0</v>
      </c>
      <c r="I986" s="7">
        <f t="shared" si="485"/>
        <v>1</v>
      </c>
      <c r="J986" s="7">
        <f t="shared" si="486"/>
        <v>1</v>
      </c>
      <c r="K986" s="7">
        <f t="shared" si="487"/>
        <v>1</v>
      </c>
      <c r="L986" s="7">
        <f t="shared" si="488"/>
        <v>1</v>
      </c>
      <c r="M986" s="7">
        <f t="shared" si="489"/>
        <v>1</v>
      </c>
      <c r="N986" s="7">
        <f t="shared" si="490"/>
        <v>0</v>
      </c>
      <c r="O986" s="7">
        <f t="shared" si="491"/>
        <v>0</v>
      </c>
      <c r="P986" s="7">
        <f t="shared" si="492"/>
        <v>0</v>
      </c>
      <c r="Q986" s="7" t="e">
        <f t="shared" si="493"/>
        <v>#N/A</v>
      </c>
      <c r="R986" s="7">
        <f t="shared" si="494"/>
        <v>-28</v>
      </c>
      <c r="S986" s="7" t="e">
        <f t="shared" si="503"/>
        <v>#N/A</v>
      </c>
      <c r="T986" s="7">
        <f t="shared" si="504"/>
        <v>199.68213354410412</v>
      </c>
      <c r="U986" s="7" t="e">
        <f t="shared" si="495"/>
        <v>#N/A</v>
      </c>
      <c r="V986" s="7" t="e">
        <f t="shared" si="511"/>
        <v>#N/A</v>
      </c>
      <c r="W986" s="7" t="e">
        <f t="shared" si="512"/>
        <v>#N/A</v>
      </c>
      <c r="X986" s="7" t="e">
        <f t="shared" si="496"/>
        <v>#N/A</v>
      </c>
      <c r="Y986" s="7" t="e">
        <f t="shared" si="497"/>
        <v>#N/A</v>
      </c>
      <c r="Z986" s="7" t="e">
        <f t="shared" si="498"/>
        <v>#N/A</v>
      </c>
      <c r="AA986" s="7" t="e">
        <f t="shared" si="499"/>
        <v>#N/A</v>
      </c>
      <c r="AB986" s="7">
        <f t="shared" si="500"/>
        <v>399.36426708820824</v>
      </c>
      <c r="AC986" s="7">
        <f t="shared" si="501"/>
        <v>1.0000726267321727</v>
      </c>
      <c r="AD986" s="7" t="e">
        <f t="shared" si="502"/>
        <v>#N/A</v>
      </c>
      <c r="AE986" s="7"/>
      <c r="AG986" s="7" t="e">
        <f t="shared" si="505"/>
        <v>#N/A</v>
      </c>
      <c r="AH986" s="7">
        <f t="shared" si="506"/>
        <v>199.68213354410412</v>
      </c>
      <c r="AI986" s="7" t="e">
        <f t="shared" si="507"/>
        <v>#N/A</v>
      </c>
      <c r="AJ986" s="7">
        <f t="shared" si="508"/>
        <v>199.68213354410412</v>
      </c>
      <c r="AK986" s="7" t="e">
        <v>#N/A</v>
      </c>
      <c r="AL986" s="7">
        <v>199.68213354410412</v>
      </c>
      <c r="AN986" s="7" t="e">
        <f t="shared" si="509"/>
        <v>#N/A</v>
      </c>
      <c r="AO986" s="7" t="e">
        <f t="shared" si="510"/>
        <v>#N/A</v>
      </c>
      <c r="AP986" s="10" t="e">
        <v>#N/A</v>
      </c>
      <c r="AQ986" s="10" t="e">
        <v>#N/A</v>
      </c>
    </row>
    <row r="987" spans="1:43" s="10" customFormat="1" outlineLevel="1">
      <c r="A987" s="95">
        <v>-27</v>
      </c>
      <c r="B987" s="8">
        <f t="shared" si="478"/>
        <v>14375549.059050385</v>
      </c>
      <c r="C987" s="9">
        <f t="shared" si="479"/>
        <v>117850.31894962056</v>
      </c>
      <c r="D987" s="9">
        <f t="shared" si="480"/>
        <v>204.48164362260485</v>
      </c>
      <c r="E987" s="9">
        <f t="shared" si="481"/>
        <v>199.69411487662242</v>
      </c>
      <c r="F987" s="6">
        <f t="shared" si="482"/>
        <v>0</v>
      </c>
      <c r="G987" s="7">
        <f t="shared" si="483"/>
        <v>0</v>
      </c>
      <c r="H987" s="7">
        <f t="shared" si="484"/>
        <v>0</v>
      </c>
      <c r="I987" s="7">
        <f t="shared" si="485"/>
        <v>1</v>
      </c>
      <c r="J987" s="7">
        <f t="shared" si="486"/>
        <v>1</v>
      </c>
      <c r="K987" s="7">
        <f t="shared" si="487"/>
        <v>1</v>
      </c>
      <c r="L987" s="7">
        <f t="shared" si="488"/>
        <v>1</v>
      </c>
      <c r="M987" s="7">
        <f t="shared" si="489"/>
        <v>1</v>
      </c>
      <c r="N987" s="7">
        <f t="shared" si="490"/>
        <v>0</v>
      </c>
      <c r="O987" s="7">
        <f t="shared" si="491"/>
        <v>0</v>
      </c>
      <c r="P987" s="7">
        <f t="shared" si="492"/>
        <v>0</v>
      </c>
      <c r="Q987" s="7" t="e">
        <f t="shared" si="493"/>
        <v>#N/A</v>
      </c>
      <c r="R987" s="7">
        <f t="shared" si="494"/>
        <v>-27</v>
      </c>
      <c r="S987" s="7" t="e">
        <f t="shared" si="503"/>
        <v>#N/A</v>
      </c>
      <c r="T987" s="7">
        <f t="shared" si="504"/>
        <v>199.69411487662242</v>
      </c>
      <c r="U987" s="7" t="e">
        <f t="shared" si="495"/>
        <v>#N/A</v>
      </c>
      <c r="V987" s="7" t="e">
        <f t="shared" si="511"/>
        <v>#N/A</v>
      </c>
      <c r="W987" s="7" t="e">
        <f t="shared" si="512"/>
        <v>#N/A</v>
      </c>
      <c r="X987" s="7" t="e">
        <f t="shared" si="496"/>
        <v>#N/A</v>
      </c>
      <c r="Y987" s="7" t="e">
        <f t="shared" si="497"/>
        <v>#N/A</v>
      </c>
      <c r="Z987" s="7" t="e">
        <f t="shared" si="498"/>
        <v>#N/A</v>
      </c>
      <c r="AA987" s="7" t="e">
        <f t="shared" si="499"/>
        <v>#N/A</v>
      </c>
      <c r="AB987" s="7">
        <f t="shared" si="500"/>
        <v>399.38822975324484</v>
      </c>
      <c r="AC987" s="7">
        <f t="shared" si="501"/>
        <v>1.000071773588733</v>
      </c>
      <c r="AD987" s="7" t="e">
        <f t="shared" si="502"/>
        <v>#N/A</v>
      </c>
      <c r="AE987" s="7"/>
      <c r="AG987" s="7" t="e">
        <f t="shared" si="505"/>
        <v>#N/A</v>
      </c>
      <c r="AH987" s="7">
        <f t="shared" si="506"/>
        <v>199.69411487662242</v>
      </c>
      <c r="AI987" s="7" t="e">
        <f t="shared" si="507"/>
        <v>#N/A</v>
      </c>
      <c r="AJ987" s="7">
        <f t="shared" si="508"/>
        <v>199.69411487662242</v>
      </c>
      <c r="AK987" s="7" t="e">
        <v>#N/A</v>
      </c>
      <c r="AL987" s="7">
        <v>199.69411487662242</v>
      </c>
      <c r="AN987" s="7" t="e">
        <f t="shared" si="509"/>
        <v>#N/A</v>
      </c>
      <c r="AO987" s="7" t="e">
        <f t="shared" si="510"/>
        <v>#N/A</v>
      </c>
      <c r="AP987" s="10" t="e">
        <v>#N/A</v>
      </c>
      <c r="AQ987" s="10" t="e">
        <v>#N/A</v>
      </c>
    </row>
    <row r="988" spans="1:43" s="10" customFormat="1" outlineLevel="1">
      <c r="A988" s="95">
        <v>-26</v>
      </c>
      <c r="B988" s="8">
        <f t="shared" si="478"/>
        <v>14452136.173969269</v>
      </c>
      <c r="C988" s="9">
        <f t="shared" si="479"/>
        <v>118512.05329236464</v>
      </c>
      <c r="D988" s="9">
        <f t="shared" si="480"/>
        <v>204.558080021698</v>
      </c>
      <c r="E988" s="9">
        <f t="shared" si="481"/>
        <v>199.70602774406058</v>
      </c>
      <c r="F988" s="6">
        <f t="shared" si="482"/>
        <v>0</v>
      </c>
      <c r="G988" s="7">
        <f t="shared" si="483"/>
        <v>0</v>
      </c>
      <c r="H988" s="7">
        <f t="shared" si="484"/>
        <v>0</v>
      </c>
      <c r="I988" s="7">
        <f t="shared" si="485"/>
        <v>1</v>
      </c>
      <c r="J988" s="7">
        <f t="shared" si="486"/>
        <v>1</v>
      </c>
      <c r="K988" s="7">
        <f t="shared" si="487"/>
        <v>1</v>
      </c>
      <c r="L988" s="7">
        <f t="shared" si="488"/>
        <v>1</v>
      </c>
      <c r="M988" s="7">
        <f t="shared" si="489"/>
        <v>1</v>
      </c>
      <c r="N988" s="7">
        <f t="shared" si="490"/>
        <v>0</v>
      </c>
      <c r="O988" s="7">
        <f t="shared" si="491"/>
        <v>0</v>
      </c>
      <c r="P988" s="7">
        <f t="shared" si="492"/>
        <v>0</v>
      </c>
      <c r="Q988" s="7" t="e">
        <f t="shared" si="493"/>
        <v>#N/A</v>
      </c>
      <c r="R988" s="7">
        <f t="shared" si="494"/>
        <v>-26</v>
      </c>
      <c r="S988" s="7" t="e">
        <f t="shared" si="503"/>
        <v>#N/A</v>
      </c>
      <c r="T988" s="7">
        <f t="shared" si="504"/>
        <v>199.70602774406058</v>
      </c>
      <c r="U988" s="7" t="e">
        <f t="shared" si="495"/>
        <v>#N/A</v>
      </c>
      <c r="V988" s="7" t="e">
        <f t="shared" si="511"/>
        <v>#N/A</v>
      </c>
      <c r="W988" s="7" t="e">
        <f t="shared" si="512"/>
        <v>#N/A</v>
      </c>
      <c r="X988" s="7" t="e">
        <f t="shared" si="496"/>
        <v>#N/A</v>
      </c>
      <c r="Y988" s="7" t="e">
        <f t="shared" si="497"/>
        <v>#N/A</v>
      </c>
      <c r="Z988" s="7" t="e">
        <f t="shared" si="498"/>
        <v>#N/A</v>
      </c>
      <c r="AA988" s="7" t="e">
        <f t="shared" si="499"/>
        <v>#N/A</v>
      </c>
      <c r="AB988" s="7">
        <f t="shared" si="500"/>
        <v>399.41205548812115</v>
      </c>
      <c r="AC988" s="7">
        <f t="shared" si="501"/>
        <v>1.0000709556879448</v>
      </c>
      <c r="AD988" s="7" t="e">
        <f t="shared" si="502"/>
        <v>#N/A</v>
      </c>
      <c r="AE988" s="7"/>
      <c r="AG988" s="7" t="e">
        <f t="shared" si="505"/>
        <v>#N/A</v>
      </c>
      <c r="AH988" s="7">
        <f t="shared" si="506"/>
        <v>199.70602774406058</v>
      </c>
      <c r="AI988" s="7" t="e">
        <f t="shared" si="507"/>
        <v>#N/A</v>
      </c>
      <c r="AJ988" s="7">
        <f t="shared" si="508"/>
        <v>199.70602774406058</v>
      </c>
      <c r="AK988" s="7" t="e">
        <v>#N/A</v>
      </c>
      <c r="AL988" s="7">
        <v>199.70602774406058</v>
      </c>
      <c r="AN988" s="7" t="e">
        <f t="shared" si="509"/>
        <v>#N/A</v>
      </c>
      <c r="AO988" s="7" t="e">
        <f t="shared" si="510"/>
        <v>#N/A</v>
      </c>
      <c r="AP988" s="10" t="e">
        <v>#N/A</v>
      </c>
      <c r="AQ988" s="10" t="e">
        <v>#N/A</v>
      </c>
    </row>
    <row r="989" spans="1:43" s="10" customFormat="1" outlineLevel="1">
      <c r="A989" s="95">
        <v>-25</v>
      </c>
      <c r="B989" s="8">
        <f t="shared" si="478"/>
        <v>14528994.84784827</v>
      </c>
      <c r="C989" s="9">
        <f t="shared" si="479"/>
        <v>119176.28680321433</v>
      </c>
      <c r="D989" s="9">
        <f t="shared" si="480"/>
        <v>204.63483388127736</v>
      </c>
      <c r="E989" s="9">
        <f t="shared" si="481"/>
        <v>199.71787468216203</v>
      </c>
      <c r="F989" s="6">
        <f t="shared" si="482"/>
        <v>0</v>
      </c>
      <c r="G989" s="7">
        <f t="shared" si="483"/>
        <v>0</v>
      </c>
      <c r="H989" s="7">
        <f t="shared" si="484"/>
        <v>0</v>
      </c>
      <c r="I989" s="7">
        <f t="shared" si="485"/>
        <v>1</v>
      </c>
      <c r="J989" s="7">
        <f t="shared" si="486"/>
        <v>1</v>
      </c>
      <c r="K989" s="7">
        <f t="shared" si="487"/>
        <v>1</v>
      </c>
      <c r="L989" s="7">
        <f t="shared" si="488"/>
        <v>1</v>
      </c>
      <c r="M989" s="7">
        <f t="shared" si="489"/>
        <v>1</v>
      </c>
      <c r="N989" s="7">
        <f t="shared" si="490"/>
        <v>0</v>
      </c>
      <c r="O989" s="7">
        <f t="shared" si="491"/>
        <v>0</v>
      </c>
      <c r="P989" s="7">
        <f t="shared" si="492"/>
        <v>0</v>
      </c>
      <c r="Q989" s="7" t="e">
        <f t="shared" si="493"/>
        <v>#N/A</v>
      </c>
      <c r="R989" s="7">
        <f t="shared" si="494"/>
        <v>-25</v>
      </c>
      <c r="S989" s="7" t="e">
        <f t="shared" si="503"/>
        <v>#N/A</v>
      </c>
      <c r="T989" s="7">
        <f t="shared" si="504"/>
        <v>199.71787468216203</v>
      </c>
      <c r="U989" s="7" t="e">
        <f t="shared" si="495"/>
        <v>#N/A</v>
      </c>
      <c r="V989" s="7" t="e">
        <f t="shared" si="511"/>
        <v>#N/A</v>
      </c>
      <c r="W989" s="7" t="e">
        <f t="shared" si="512"/>
        <v>#N/A</v>
      </c>
      <c r="X989" s="7" t="e">
        <f t="shared" si="496"/>
        <v>#N/A</v>
      </c>
      <c r="Y989" s="7" t="e">
        <f t="shared" si="497"/>
        <v>#N/A</v>
      </c>
      <c r="Z989" s="7" t="e">
        <f t="shared" si="498"/>
        <v>#N/A</v>
      </c>
      <c r="AA989" s="7" t="e">
        <f t="shared" si="499"/>
        <v>#N/A</v>
      </c>
      <c r="AB989" s="7">
        <f t="shared" si="500"/>
        <v>399.43574936432407</v>
      </c>
      <c r="AC989" s="7">
        <f t="shared" si="501"/>
        <v>1.0000701725090995</v>
      </c>
      <c r="AD989" s="7" t="e">
        <f t="shared" si="502"/>
        <v>#N/A</v>
      </c>
      <c r="AE989" s="7"/>
      <c r="AG989" s="7" t="e">
        <f t="shared" si="505"/>
        <v>#N/A</v>
      </c>
      <c r="AH989" s="7">
        <f t="shared" si="506"/>
        <v>199.71787468216203</v>
      </c>
      <c r="AI989" s="7" t="e">
        <f t="shared" si="507"/>
        <v>#N/A</v>
      </c>
      <c r="AJ989" s="7">
        <f t="shared" si="508"/>
        <v>199.71787468216203</v>
      </c>
      <c r="AK989" s="7" t="e">
        <v>#N/A</v>
      </c>
      <c r="AL989" s="7">
        <v>199.71787468216203</v>
      </c>
      <c r="AN989" s="7" t="e">
        <f t="shared" si="509"/>
        <v>#N/A</v>
      </c>
      <c r="AO989" s="7" t="e">
        <f t="shared" si="510"/>
        <v>#N/A</v>
      </c>
      <c r="AP989" s="10" t="e">
        <v>#N/A</v>
      </c>
      <c r="AQ989" s="10" t="e">
        <v>#N/A</v>
      </c>
    </row>
    <row r="990" spans="1:43" s="10" customFormat="1" outlineLevel="1">
      <c r="A990" s="95">
        <v>-24</v>
      </c>
      <c r="B990" s="8">
        <f t="shared" si="478"/>
        <v>14606128.508056004</v>
      </c>
      <c r="C990" s="9">
        <f t="shared" si="479"/>
        <v>119842.9795262823</v>
      </c>
      <c r="D990" s="9">
        <f t="shared" si="480"/>
        <v>204.71190074009041</v>
      </c>
      <c r="E990" s="9">
        <f t="shared" si="481"/>
        <v>199.72965059727582</v>
      </c>
      <c r="F990" s="6">
        <f t="shared" si="482"/>
        <v>0</v>
      </c>
      <c r="G990" s="7">
        <f t="shared" si="483"/>
        <v>0</v>
      </c>
      <c r="H990" s="7">
        <f t="shared" si="484"/>
        <v>0</v>
      </c>
      <c r="I990" s="7">
        <f t="shared" si="485"/>
        <v>1</v>
      </c>
      <c r="J990" s="7">
        <f t="shared" si="486"/>
        <v>1</v>
      </c>
      <c r="K990" s="7">
        <f t="shared" si="487"/>
        <v>1</v>
      </c>
      <c r="L990" s="7">
        <f t="shared" si="488"/>
        <v>1</v>
      </c>
      <c r="M990" s="7">
        <f t="shared" si="489"/>
        <v>1</v>
      </c>
      <c r="N990" s="7">
        <f t="shared" si="490"/>
        <v>0</v>
      </c>
      <c r="O990" s="7">
        <f t="shared" si="491"/>
        <v>0</v>
      </c>
      <c r="P990" s="7">
        <f t="shared" si="492"/>
        <v>0</v>
      </c>
      <c r="Q990" s="7" t="e">
        <f t="shared" si="493"/>
        <v>#N/A</v>
      </c>
      <c r="R990" s="7">
        <f t="shared" si="494"/>
        <v>-24</v>
      </c>
      <c r="S990" s="7" t="e">
        <f t="shared" si="503"/>
        <v>#N/A</v>
      </c>
      <c r="T990" s="7">
        <f t="shared" si="504"/>
        <v>199.72965059727582</v>
      </c>
      <c r="U990" s="7" t="e">
        <f t="shared" si="495"/>
        <v>#N/A</v>
      </c>
      <c r="V990" s="7" t="e">
        <f t="shared" si="511"/>
        <v>#N/A</v>
      </c>
      <c r="W990" s="7" t="e">
        <f t="shared" si="512"/>
        <v>#N/A</v>
      </c>
      <c r="X990" s="7" t="e">
        <f t="shared" si="496"/>
        <v>#N/A</v>
      </c>
      <c r="Y990" s="7" t="e">
        <f t="shared" si="497"/>
        <v>#N/A</v>
      </c>
      <c r="Z990" s="7" t="e">
        <f t="shared" si="498"/>
        <v>#N/A</v>
      </c>
      <c r="AA990" s="7" t="e">
        <f t="shared" si="499"/>
        <v>#N/A</v>
      </c>
      <c r="AB990" s="7">
        <f t="shared" si="500"/>
        <v>399.45930119455164</v>
      </c>
      <c r="AC990" s="7">
        <f t="shared" si="501"/>
        <v>1.0000693336848037</v>
      </c>
      <c r="AD990" s="7" t="e">
        <f t="shared" si="502"/>
        <v>#N/A</v>
      </c>
      <c r="AE990" s="7"/>
      <c r="AG990" s="7" t="e">
        <f t="shared" si="505"/>
        <v>#N/A</v>
      </c>
      <c r="AH990" s="7">
        <f t="shared" si="506"/>
        <v>199.72965059727582</v>
      </c>
      <c r="AI990" s="7" t="e">
        <f t="shared" si="507"/>
        <v>#N/A</v>
      </c>
      <c r="AJ990" s="7">
        <f t="shared" si="508"/>
        <v>199.72965059727582</v>
      </c>
      <c r="AK990" s="7" t="e">
        <v>#N/A</v>
      </c>
      <c r="AL990" s="7">
        <v>199.72965059727582</v>
      </c>
      <c r="AN990" s="7" t="e">
        <f t="shared" si="509"/>
        <v>#N/A</v>
      </c>
      <c r="AO990" s="7" t="e">
        <f t="shared" si="510"/>
        <v>#N/A</v>
      </c>
      <c r="AP990" s="10" t="e">
        <v>#N/A</v>
      </c>
      <c r="AQ990" s="10" t="e">
        <v>#N/A</v>
      </c>
    </row>
    <row r="991" spans="1:43" s="10" customFormat="1" outlineLevel="1">
      <c r="A991" s="95">
        <v>-23</v>
      </c>
      <c r="B991" s="8">
        <f t="shared" si="478"/>
        <v>14683531.752144368</v>
      </c>
      <c r="C991" s="9">
        <f t="shared" si="479"/>
        <v>120512.15834139871</v>
      </c>
      <c r="D991" s="9">
        <f t="shared" si="480"/>
        <v>204.78928758097629</v>
      </c>
      <c r="E991" s="9">
        <f t="shared" si="481"/>
        <v>199.74137328393456</v>
      </c>
      <c r="F991" s="6">
        <f t="shared" si="482"/>
        <v>0</v>
      </c>
      <c r="G991" s="7">
        <f t="shared" si="483"/>
        <v>0</v>
      </c>
      <c r="H991" s="7">
        <f t="shared" si="484"/>
        <v>0</v>
      </c>
      <c r="I991" s="7">
        <f t="shared" si="485"/>
        <v>1</v>
      </c>
      <c r="J991" s="7">
        <f t="shared" si="486"/>
        <v>1</v>
      </c>
      <c r="K991" s="7">
        <f t="shared" si="487"/>
        <v>1</v>
      </c>
      <c r="L991" s="7">
        <f t="shared" si="488"/>
        <v>1</v>
      </c>
      <c r="M991" s="7">
        <f t="shared" si="489"/>
        <v>1</v>
      </c>
      <c r="N991" s="7">
        <f t="shared" si="490"/>
        <v>0</v>
      </c>
      <c r="O991" s="7">
        <f t="shared" si="491"/>
        <v>0</v>
      </c>
      <c r="P991" s="7">
        <f t="shared" si="492"/>
        <v>0</v>
      </c>
      <c r="Q991" s="7" t="e">
        <f t="shared" si="493"/>
        <v>#N/A</v>
      </c>
      <c r="R991" s="7">
        <f t="shared" si="494"/>
        <v>-23</v>
      </c>
      <c r="S991" s="7" t="e">
        <f t="shared" si="503"/>
        <v>#N/A</v>
      </c>
      <c r="T991" s="7">
        <f t="shared" si="504"/>
        <v>199.74137328393456</v>
      </c>
      <c r="U991" s="7" t="e">
        <f t="shared" si="495"/>
        <v>#N/A</v>
      </c>
      <c r="V991" s="7" t="e">
        <f t="shared" si="511"/>
        <v>#N/A</v>
      </c>
      <c r="W991" s="7" t="e">
        <f t="shared" si="512"/>
        <v>#N/A</v>
      </c>
      <c r="X991" s="7" t="e">
        <f t="shared" si="496"/>
        <v>#N/A</v>
      </c>
      <c r="Y991" s="7" t="e">
        <f t="shared" si="497"/>
        <v>#N/A</v>
      </c>
      <c r="Z991" s="7" t="e">
        <f t="shared" si="498"/>
        <v>#N/A</v>
      </c>
      <c r="AA991" s="7" t="e">
        <f t="shared" si="499"/>
        <v>#N/A</v>
      </c>
      <c r="AB991" s="7">
        <f t="shared" si="500"/>
        <v>399.48274656786913</v>
      </c>
      <c r="AC991" s="7">
        <f t="shared" si="501"/>
        <v>1.0000687083308322</v>
      </c>
      <c r="AD991" s="7" t="e">
        <f t="shared" si="502"/>
        <v>#N/A</v>
      </c>
      <c r="AE991" s="7"/>
      <c r="AG991" s="7" t="e">
        <f t="shared" si="505"/>
        <v>#N/A</v>
      </c>
      <c r="AH991" s="7">
        <f t="shared" si="506"/>
        <v>199.74137328393456</v>
      </c>
      <c r="AI991" s="7" t="e">
        <f t="shared" si="507"/>
        <v>#N/A</v>
      </c>
      <c r="AJ991" s="7">
        <f t="shared" si="508"/>
        <v>199.74137328393456</v>
      </c>
      <c r="AK991" s="7" t="e">
        <v>#N/A</v>
      </c>
      <c r="AL991" s="7">
        <v>199.74137328393456</v>
      </c>
      <c r="AN991" s="7" t="e">
        <f t="shared" si="509"/>
        <v>#N/A</v>
      </c>
      <c r="AO991" s="7" t="e">
        <f t="shared" si="510"/>
        <v>#N/A</v>
      </c>
      <c r="AP991" s="10" t="e">
        <v>#N/A</v>
      </c>
      <c r="AQ991" s="10" t="e">
        <v>#N/A</v>
      </c>
    </row>
    <row r="992" spans="1:43" s="10" customFormat="1" outlineLevel="1">
      <c r="A992" s="95">
        <v>-22</v>
      </c>
      <c r="B992" s="8">
        <f t="shared" si="478"/>
        <v>14761210.964664817</v>
      </c>
      <c r="C992" s="9">
        <f t="shared" si="479"/>
        <v>121183.8278781399</v>
      </c>
      <c r="D992" s="9">
        <f t="shared" si="480"/>
        <v>204.86700160170295</v>
      </c>
      <c r="E992" s="9">
        <f t="shared" si="481"/>
        <v>199.75303764848724</v>
      </c>
      <c r="F992" s="6">
        <f t="shared" si="482"/>
        <v>0</v>
      </c>
      <c r="G992" s="7">
        <f t="shared" si="483"/>
        <v>0</v>
      </c>
      <c r="H992" s="7">
        <f t="shared" si="484"/>
        <v>0</v>
      </c>
      <c r="I992" s="7">
        <f t="shared" si="485"/>
        <v>1</v>
      </c>
      <c r="J992" s="7">
        <f t="shared" si="486"/>
        <v>1</v>
      </c>
      <c r="K992" s="7">
        <f t="shared" si="487"/>
        <v>1</v>
      </c>
      <c r="L992" s="7">
        <f t="shared" si="488"/>
        <v>1</v>
      </c>
      <c r="M992" s="7">
        <f t="shared" si="489"/>
        <v>1</v>
      </c>
      <c r="N992" s="7">
        <f t="shared" si="490"/>
        <v>0</v>
      </c>
      <c r="O992" s="7">
        <f t="shared" si="491"/>
        <v>0</v>
      </c>
      <c r="P992" s="7">
        <f t="shared" si="492"/>
        <v>0</v>
      </c>
      <c r="Q992" s="7" t="e">
        <f t="shared" si="493"/>
        <v>#N/A</v>
      </c>
      <c r="R992" s="7">
        <f t="shared" si="494"/>
        <v>-22</v>
      </c>
      <c r="S992" s="7" t="e">
        <f t="shared" si="503"/>
        <v>#N/A</v>
      </c>
      <c r="T992" s="7">
        <f t="shared" si="504"/>
        <v>199.75303764848724</v>
      </c>
      <c r="U992" s="7" t="e">
        <f t="shared" si="495"/>
        <v>#N/A</v>
      </c>
      <c r="V992" s="7" t="e">
        <f t="shared" si="511"/>
        <v>#N/A</v>
      </c>
      <c r="W992" s="7" t="e">
        <f t="shared" si="512"/>
        <v>#N/A</v>
      </c>
      <c r="X992" s="7" t="e">
        <f t="shared" si="496"/>
        <v>#N/A</v>
      </c>
      <c r="Y992" s="7" t="e">
        <f t="shared" si="497"/>
        <v>#N/A</v>
      </c>
      <c r="Z992" s="7" t="e">
        <f t="shared" si="498"/>
        <v>#N/A</v>
      </c>
      <c r="AA992" s="7" t="e">
        <f t="shared" si="499"/>
        <v>#N/A</v>
      </c>
      <c r="AB992" s="7">
        <f t="shared" si="500"/>
        <v>399.50607529697447</v>
      </c>
      <c r="AC992" s="7">
        <f t="shared" si="501"/>
        <v>1.0000680263864141</v>
      </c>
      <c r="AD992" s="7" t="e">
        <f t="shared" si="502"/>
        <v>#N/A</v>
      </c>
      <c r="AE992" s="7"/>
      <c r="AG992" s="7" t="e">
        <f t="shared" si="505"/>
        <v>#N/A</v>
      </c>
      <c r="AH992" s="7">
        <f t="shared" si="506"/>
        <v>199.75303764848724</v>
      </c>
      <c r="AI992" s="7" t="e">
        <f t="shared" si="507"/>
        <v>#N/A</v>
      </c>
      <c r="AJ992" s="7">
        <f t="shared" si="508"/>
        <v>199.75303764848724</v>
      </c>
      <c r="AK992" s="7" t="e">
        <v>#N/A</v>
      </c>
      <c r="AL992" s="7">
        <v>199.75303764848724</v>
      </c>
      <c r="AN992" s="7" t="e">
        <f t="shared" si="509"/>
        <v>#N/A</v>
      </c>
      <c r="AO992" s="7" t="e">
        <f t="shared" si="510"/>
        <v>#N/A</v>
      </c>
      <c r="AP992" s="10" t="e">
        <v>#N/A</v>
      </c>
      <c r="AQ992" s="10" t="e">
        <v>#N/A</v>
      </c>
    </row>
    <row r="993" spans="1:43" s="10" customFormat="1" outlineLevel="1">
      <c r="A993" s="95">
        <v>-21</v>
      </c>
      <c r="B993" s="8">
        <f t="shared" si="478"/>
        <v>14839160.702036142</v>
      </c>
      <c r="C993" s="9">
        <f t="shared" si="479"/>
        <v>121857.99276608229</v>
      </c>
      <c r="D993" s="9">
        <f t="shared" si="480"/>
        <v>204.94503790839519</v>
      </c>
      <c r="E993" s="9">
        <f t="shared" si="481"/>
        <v>199.76464622667737</v>
      </c>
      <c r="F993" s="6">
        <f t="shared" si="482"/>
        <v>0</v>
      </c>
      <c r="G993" s="7">
        <f t="shared" si="483"/>
        <v>0</v>
      </c>
      <c r="H993" s="7">
        <f t="shared" si="484"/>
        <v>0</v>
      </c>
      <c r="I993" s="7">
        <f t="shared" si="485"/>
        <v>1</v>
      </c>
      <c r="J993" s="7">
        <f t="shared" si="486"/>
        <v>1</v>
      </c>
      <c r="K993" s="7">
        <f t="shared" si="487"/>
        <v>1</v>
      </c>
      <c r="L993" s="7">
        <f t="shared" si="488"/>
        <v>1</v>
      </c>
      <c r="M993" s="7">
        <f t="shared" si="489"/>
        <v>1</v>
      </c>
      <c r="N993" s="7">
        <f t="shared" si="490"/>
        <v>0</v>
      </c>
      <c r="O993" s="7">
        <f t="shared" si="491"/>
        <v>0</v>
      </c>
      <c r="P993" s="7">
        <f t="shared" si="492"/>
        <v>0</v>
      </c>
      <c r="Q993" s="7" t="e">
        <f t="shared" si="493"/>
        <v>#N/A</v>
      </c>
      <c r="R993" s="7">
        <f t="shared" si="494"/>
        <v>-21</v>
      </c>
      <c r="S993" s="7" t="e">
        <f t="shared" si="503"/>
        <v>#N/A</v>
      </c>
      <c r="T993" s="7">
        <f t="shared" si="504"/>
        <v>199.76464622667737</v>
      </c>
      <c r="U993" s="7" t="e">
        <f t="shared" si="495"/>
        <v>#N/A</v>
      </c>
      <c r="V993" s="7" t="e">
        <f t="shared" si="511"/>
        <v>#N/A</v>
      </c>
      <c r="W993" s="7" t="e">
        <f t="shared" si="512"/>
        <v>#N/A</v>
      </c>
      <c r="X993" s="7" t="e">
        <f t="shared" si="496"/>
        <v>#N/A</v>
      </c>
      <c r="Y993" s="7" t="e">
        <f t="shared" si="497"/>
        <v>#N/A</v>
      </c>
      <c r="Z993" s="7" t="e">
        <f t="shared" si="498"/>
        <v>#N/A</v>
      </c>
      <c r="AA993" s="7" t="e">
        <f t="shared" si="499"/>
        <v>#N/A</v>
      </c>
      <c r="AB993" s="7">
        <f t="shared" si="500"/>
        <v>399.52929245335474</v>
      </c>
      <c r="AC993" s="7">
        <f t="shared" si="501"/>
        <v>1.0000673772739497</v>
      </c>
      <c r="AD993" s="7" t="e">
        <f t="shared" si="502"/>
        <v>#N/A</v>
      </c>
      <c r="AE993" s="7"/>
      <c r="AG993" s="7" t="e">
        <f t="shared" si="505"/>
        <v>#N/A</v>
      </c>
      <c r="AH993" s="7">
        <f t="shared" si="506"/>
        <v>199.76464622667737</v>
      </c>
      <c r="AI993" s="7" t="e">
        <f t="shared" si="507"/>
        <v>#N/A</v>
      </c>
      <c r="AJ993" s="7">
        <f t="shared" si="508"/>
        <v>199.76464622667737</v>
      </c>
      <c r="AK993" s="7" t="e">
        <v>#N/A</v>
      </c>
      <c r="AL993" s="7">
        <v>199.76464622667737</v>
      </c>
      <c r="AN993" s="7" t="e">
        <f t="shared" si="509"/>
        <v>#N/A</v>
      </c>
      <c r="AO993" s="7" t="e">
        <f t="shared" si="510"/>
        <v>#N/A</v>
      </c>
      <c r="AP993" s="10" t="e">
        <v>#N/A</v>
      </c>
      <c r="AQ993" s="10" t="e">
        <v>#N/A</v>
      </c>
    </row>
    <row r="994" spans="1:43" s="10" customFormat="1" outlineLevel="1">
      <c r="A994" s="95">
        <v>-20</v>
      </c>
      <c r="B994" s="8">
        <f t="shared" si="478"/>
        <v>14917384.401055943</v>
      </c>
      <c r="C994" s="9">
        <f t="shared" si="479"/>
        <v>122534.65763480222</v>
      </c>
      <c r="D994" s="9">
        <f t="shared" si="480"/>
        <v>205.02340370155949</v>
      </c>
      <c r="E994" s="9">
        <f t="shared" si="481"/>
        <v>199.77620155424856</v>
      </c>
      <c r="F994" s="6">
        <f t="shared" si="482"/>
        <v>0</v>
      </c>
      <c r="G994" s="7">
        <f t="shared" si="483"/>
        <v>0</v>
      </c>
      <c r="H994" s="7">
        <f t="shared" si="484"/>
        <v>0</v>
      </c>
      <c r="I994" s="7">
        <f t="shared" si="485"/>
        <v>1</v>
      </c>
      <c r="J994" s="7">
        <f t="shared" si="486"/>
        <v>1</v>
      </c>
      <c r="K994" s="7">
        <f t="shared" si="487"/>
        <v>1</v>
      </c>
      <c r="L994" s="7">
        <f t="shared" si="488"/>
        <v>1</v>
      </c>
      <c r="M994" s="7">
        <f t="shared" si="489"/>
        <v>1</v>
      </c>
      <c r="N994" s="7">
        <f t="shared" si="490"/>
        <v>0</v>
      </c>
      <c r="O994" s="7">
        <f t="shared" si="491"/>
        <v>0</v>
      </c>
      <c r="P994" s="7">
        <f t="shared" si="492"/>
        <v>0</v>
      </c>
      <c r="Q994" s="7" t="e">
        <f t="shared" si="493"/>
        <v>#N/A</v>
      </c>
      <c r="R994" s="7">
        <f t="shared" si="494"/>
        <v>-20</v>
      </c>
      <c r="S994" s="7" t="e">
        <f t="shared" si="503"/>
        <v>#N/A</v>
      </c>
      <c r="T994" s="7">
        <f t="shared" si="504"/>
        <v>199.77620155424856</v>
      </c>
      <c r="U994" s="7" t="e">
        <f t="shared" si="495"/>
        <v>#N/A</v>
      </c>
      <c r="V994" s="7" t="e">
        <f t="shared" si="511"/>
        <v>#N/A</v>
      </c>
      <c r="W994" s="7" t="e">
        <f t="shared" si="512"/>
        <v>#N/A</v>
      </c>
      <c r="X994" s="7" t="e">
        <f t="shared" si="496"/>
        <v>#N/A</v>
      </c>
      <c r="Y994" s="7" t="e">
        <f t="shared" si="497"/>
        <v>#N/A</v>
      </c>
      <c r="Z994" s="7" t="e">
        <f t="shared" si="498"/>
        <v>#N/A</v>
      </c>
      <c r="AA994" s="7" t="e">
        <f t="shared" si="499"/>
        <v>#N/A</v>
      </c>
      <c r="AB994" s="7">
        <f t="shared" si="500"/>
        <v>399.55240310849712</v>
      </c>
      <c r="AC994" s="7">
        <f t="shared" si="501"/>
        <v>1.000066760569152</v>
      </c>
      <c r="AD994" s="7" t="e">
        <f t="shared" si="502"/>
        <v>#N/A</v>
      </c>
      <c r="AE994" s="7"/>
      <c r="AG994" s="7" t="e">
        <f t="shared" si="505"/>
        <v>#N/A</v>
      </c>
      <c r="AH994" s="7">
        <f t="shared" si="506"/>
        <v>199.77620155424856</v>
      </c>
      <c r="AI994" s="7" t="e">
        <f t="shared" si="507"/>
        <v>#N/A</v>
      </c>
      <c r="AJ994" s="7">
        <f t="shared" si="508"/>
        <v>199.77620155424856</v>
      </c>
      <c r="AK994" s="7" t="e">
        <v>#N/A</v>
      </c>
      <c r="AL994" s="7">
        <v>199.77620155424856</v>
      </c>
      <c r="AN994" s="7" t="e">
        <f t="shared" si="509"/>
        <v>#N/A</v>
      </c>
      <c r="AO994" s="7" t="e">
        <f t="shared" si="510"/>
        <v>#N/A</v>
      </c>
      <c r="AP994" s="10" t="e">
        <v>#N/A</v>
      </c>
      <c r="AQ994" s="10" t="e">
        <v>#N/A</v>
      </c>
    </row>
    <row r="995" spans="1:43" s="10" customFormat="1" outlineLevel="1">
      <c r="A995" s="95">
        <v>-19</v>
      </c>
      <c r="B995" s="8">
        <f t="shared" si="478"/>
        <v>14995885.541790998</v>
      </c>
      <c r="C995" s="9">
        <f t="shared" si="479"/>
        <v>123213.82711387603</v>
      </c>
      <c r="D995" s="9">
        <f t="shared" si="480"/>
        <v>205.10210214933792</v>
      </c>
      <c r="E995" s="9">
        <f t="shared" si="481"/>
        <v>199.78770235224701</v>
      </c>
      <c r="F995" s="6">
        <f t="shared" si="482"/>
        <v>0</v>
      </c>
      <c r="G995" s="7">
        <f t="shared" si="483"/>
        <v>0</v>
      </c>
      <c r="H995" s="7">
        <f t="shared" si="484"/>
        <v>0</v>
      </c>
      <c r="I995" s="7">
        <f t="shared" si="485"/>
        <v>1</v>
      </c>
      <c r="J995" s="7">
        <f t="shared" si="486"/>
        <v>1</v>
      </c>
      <c r="K995" s="7">
        <f t="shared" si="487"/>
        <v>1</v>
      </c>
      <c r="L995" s="7">
        <f t="shared" si="488"/>
        <v>1</v>
      </c>
      <c r="M995" s="7">
        <f t="shared" si="489"/>
        <v>1</v>
      </c>
      <c r="N995" s="7">
        <f t="shared" si="490"/>
        <v>0</v>
      </c>
      <c r="O995" s="7">
        <f t="shared" si="491"/>
        <v>0</v>
      </c>
      <c r="P995" s="7">
        <f t="shared" si="492"/>
        <v>0</v>
      </c>
      <c r="Q995" s="7" t="e">
        <f t="shared" si="493"/>
        <v>#N/A</v>
      </c>
      <c r="R995" s="7">
        <f t="shared" si="494"/>
        <v>-19</v>
      </c>
      <c r="S995" s="7" t="e">
        <f t="shared" si="503"/>
        <v>#N/A</v>
      </c>
      <c r="T995" s="7">
        <f t="shared" si="504"/>
        <v>199.78770235224701</v>
      </c>
      <c r="U995" s="7" t="e">
        <f t="shared" si="495"/>
        <v>#N/A</v>
      </c>
      <c r="V995" s="7" t="e">
        <f t="shared" si="511"/>
        <v>#N/A</v>
      </c>
      <c r="W995" s="7" t="e">
        <f t="shared" si="512"/>
        <v>#N/A</v>
      </c>
      <c r="X995" s="7" t="e">
        <f t="shared" si="496"/>
        <v>#N/A</v>
      </c>
      <c r="Y995" s="7" t="e">
        <f t="shared" si="497"/>
        <v>#N/A</v>
      </c>
      <c r="Z995" s="7" t="e">
        <f t="shared" si="498"/>
        <v>#N/A</v>
      </c>
      <c r="AA995" s="7" t="e">
        <f t="shared" si="499"/>
        <v>#N/A</v>
      </c>
      <c r="AB995" s="7">
        <f t="shared" si="500"/>
        <v>399.57540470449402</v>
      </c>
      <c r="AC995" s="7">
        <f t="shared" si="501"/>
        <v>1.0000661319905806</v>
      </c>
      <c r="AD995" s="7" t="e">
        <f t="shared" si="502"/>
        <v>#N/A</v>
      </c>
      <c r="AE995" s="7"/>
      <c r="AG995" s="7" t="e">
        <f t="shared" si="505"/>
        <v>#N/A</v>
      </c>
      <c r="AH995" s="7">
        <f t="shared" si="506"/>
        <v>199.78770235224701</v>
      </c>
      <c r="AI995" s="7" t="e">
        <f t="shared" si="507"/>
        <v>#N/A</v>
      </c>
      <c r="AJ995" s="7">
        <f t="shared" si="508"/>
        <v>199.78770235224701</v>
      </c>
      <c r="AK995" s="7" t="e">
        <v>#N/A</v>
      </c>
      <c r="AL995" s="7">
        <v>199.78770235224701</v>
      </c>
      <c r="AN995" s="7" t="e">
        <f t="shared" si="509"/>
        <v>#N/A</v>
      </c>
      <c r="AO995" s="7" t="e">
        <f t="shared" si="510"/>
        <v>#N/A</v>
      </c>
      <c r="AP995" s="10" t="e">
        <v>#N/A</v>
      </c>
      <c r="AQ995" s="10" t="e">
        <v>#N/A</v>
      </c>
    </row>
    <row r="996" spans="1:43" s="10" customFormat="1" outlineLevel="1">
      <c r="A996" s="95">
        <v>-18</v>
      </c>
      <c r="B996" s="8">
        <f t="shared" si="478"/>
        <v>15074658.617465118</v>
      </c>
      <c r="C996" s="9">
        <f t="shared" si="479"/>
        <v>123895.50583288014</v>
      </c>
      <c r="D996" s="9">
        <f t="shared" si="480"/>
        <v>205.18113641987244</v>
      </c>
      <c r="E996" s="9">
        <f t="shared" si="481"/>
        <v>199.79915878581082</v>
      </c>
      <c r="F996" s="6">
        <f t="shared" si="482"/>
        <v>0</v>
      </c>
      <c r="G996" s="7">
        <f t="shared" si="483"/>
        <v>0</v>
      </c>
      <c r="H996" s="7">
        <f t="shared" si="484"/>
        <v>0</v>
      </c>
      <c r="I996" s="7">
        <f t="shared" si="485"/>
        <v>1</v>
      </c>
      <c r="J996" s="7">
        <f t="shared" si="486"/>
        <v>1</v>
      </c>
      <c r="K996" s="7">
        <f t="shared" si="487"/>
        <v>1</v>
      </c>
      <c r="L996" s="7">
        <f t="shared" si="488"/>
        <v>1</v>
      </c>
      <c r="M996" s="7">
        <f t="shared" si="489"/>
        <v>1</v>
      </c>
      <c r="N996" s="7">
        <f t="shared" si="490"/>
        <v>0</v>
      </c>
      <c r="O996" s="7">
        <f t="shared" si="491"/>
        <v>0</v>
      </c>
      <c r="P996" s="7">
        <f t="shared" si="492"/>
        <v>0</v>
      </c>
      <c r="Q996" s="7" t="e">
        <f t="shared" si="493"/>
        <v>#N/A</v>
      </c>
      <c r="R996" s="7">
        <f t="shared" si="494"/>
        <v>-18</v>
      </c>
      <c r="S996" s="7" t="e">
        <f t="shared" si="503"/>
        <v>#N/A</v>
      </c>
      <c r="T996" s="7">
        <f t="shared" si="504"/>
        <v>199.79915878581082</v>
      </c>
      <c r="U996" s="7" t="e">
        <f t="shared" si="495"/>
        <v>#N/A</v>
      </c>
      <c r="V996" s="7" t="e">
        <f t="shared" si="511"/>
        <v>#N/A</v>
      </c>
      <c r="W996" s="7" t="e">
        <f t="shared" si="512"/>
        <v>#N/A</v>
      </c>
      <c r="X996" s="7" t="e">
        <f t="shared" si="496"/>
        <v>#N/A</v>
      </c>
      <c r="Y996" s="7" t="e">
        <f t="shared" si="497"/>
        <v>#N/A</v>
      </c>
      <c r="Z996" s="7" t="e">
        <f t="shared" si="498"/>
        <v>#N/A</v>
      </c>
      <c r="AA996" s="7" t="e">
        <f t="shared" si="499"/>
        <v>#N/A</v>
      </c>
      <c r="AB996" s="7">
        <f t="shared" si="500"/>
        <v>399.59831757162164</v>
      </c>
      <c r="AC996" s="7">
        <f t="shared" si="501"/>
        <v>1.0000656227818263</v>
      </c>
      <c r="AD996" s="7" t="e">
        <f t="shared" si="502"/>
        <v>#N/A</v>
      </c>
      <c r="AE996" s="7"/>
      <c r="AG996" s="7" t="e">
        <f t="shared" si="505"/>
        <v>#N/A</v>
      </c>
      <c r="AH996" s="7">
        <f t="shared" si="506"/>
        <v>199.79915878581082</v>
      </c>
      <c r="AI996" s="7" t="e">
        <f t="shared" si="507"/>
        <v>#N/A</v>
      </c>
      <c r="AJ996" s="7">
        <f t="shared" si="508"/>
        <v>199.79915878581082</v>
      </c>
      <c r="AK996" s="7" t="e">
        <v>#N/A</v>
      </c>
      <c r="AL996" s="7">
        <v>199.79915878581082</v>
      </c>
      <c r="AN996" s="7" t="e">
        <f t="shared" si="509"/>
        <v>#N/A</v>
      </c>
      <c r="AO996" s="7" t="e">
        <f t="shared" si="510"/>
        <v>#N/A</v>
      </c>
      <c r="AP996" s="10" t="e">
        <v>#N/A</v>
      </c>
      <c r="AQ996" s="10" t="e">
        <v>#N/A</v>
      </c>
    </row>
    <row r="997" spans="1:43" s="10" customFormat="1" outlineLevel="1">
      <c r="A997" s="95">
        <v>-17</v>
      </c>
      <c r="B997" s="8">
        <f t="shared" si="478"/>
        <v>15153710.117141191</v>
      </c>
      <c r="C997" s="9">
        <f t="shared" si="479"/>
        <v>124579.6984213909</v>
      </c>
      <c r="D997" s="9">
        <f t="shared" si="480"/>
        <v>205.2605134960024</v>
      </c>
      <c r="E997" s="9">
        <f t="shared" si="481"/>
        <v>199.81056957598619</v>
      </c>
      <c r="F997" s="6">
        <f t="shared" si="482"/>
        <v>0</v>
      </c>
      <c r="G997" s="7">
        <f t="shared" si="483"/>
        <v>0</v>
      </c>
      <c r="H997" s="7">
        <f t="shared" si="484"/>
        <v>0</v>
      </c>
      <c r="I997" s="7">
        <f t="shared" si="485"/>
        <v>1</v>
      </c>
      <c r="J997" s="7">
        <f t="shared" si="486"/>
        <v>1</v>
      </c>
      <c r="K997" s="7">
        <f t="shared" si="487"/>
        <v>1</v>
      </c>
      <c r="L997" s="7">
        <f t="shared" si="488"/>
        <v>1</v>
      </c>
      <c r="M997" s="7">
        <f t="shared" si="489"/>
        <v>1</v>
      </c>
      <c r="N997" s="7">
        <f t="shared" si="490"/>
        <v>0</v>
      </c>
      <c r="O997" s="7">
        <f t="shared" si="491"/>
        <v>0</v>
      </c>
      <c r="P997" s="7">
        <f t="shared" si="492"/>
        <v>0</v>
      </c>
      <c r="Q997" s="7" t="e">
        <f t="shared" si="493"/>
        <v>#N/A</v>
      </c>
      <c r="R997" s="7">
        <f t="shared" si="494"/>
        <v>-17</v>
      </c>
      <c r="S997" s="7" t="e">
        <f t="shared" si="503"/>
        <v>#N/A</v>
      </c>
      <c r="T997" s="7">
        <f t="shared" si="504"/>
        <v>199.81056957598619</v>
      </c>
      <c r="U997" s="7" t="e">
        <f t="shared" si="495"/>
        <v>#N/A</v>
      </c>
      <c r="V997" s="7" t="e">
        <f t="shared" si="511"/>
        <v>#N/A</v>
      </c>
      <c r="W997" s="7" t="e">
        <f t="shared" si="512"/>
        <v>#N/A</v>
      </c>
      <c r="X997" s="7" t="e">
        <f t="shared" si="496"/>
        <v>#N/A</v>
      </c>
      <c r="Y997" s="7" t="e">
        <f t="shared" si="497"/>
        <v>#N/A</v>
      </c>
      <c r="Z997" s="7" t="e">
        <f t="shared" si="498"/>
        <v>#N/A</v>
      </c>
      <c r="AA997" s="7" t="e">
        <f t="shared" si="499"/>
        <v>#N/A</v>
      </c>
      <c r="AB997" s="7">
        <f t="shared" si="500"/>
        <v>399.62113915197239</v>
      </c>
      <c r="AC997" s="7">
        <f t="shared" si="501"/>
        <v>1.0000651009471466</v>
      </c>
      <c r="AD997" s="7" t="e">
        <f t="shared" si="502"/>
        <v>#N/A</v>
      </c>
      <c r="AE997" s="7"/>
      <c r="AG997" s="7" t="e">
        <f t="shared" si="505"/>
        <v>#N/A</v>
      </c>
      <c r="AH997" s="7">
        <f t="shared" si="506"/>
        <v>199.81056957598619</v>
      </c>
      <c r="AI997" s="7" t="e">
        <f t="shared" si="507"/>
        <v>#N/A</v>
      </c>
      <c r="AJ997" s="7">
        <f t="shared" si="508"/>
        <v>199.81056957598619</v>
      </c>
      <c r="AK997" s="7" t="e">
        <v>#N/A</v>
      </c>
      <c r="AL997" s="7">
        <v>199.81056957598619</v>
      </c>
      <c r="AN997" s="7" t="e">
        <f t="shared" si="509"/>
        <v>#N/A</v>
      </c>
      <c r="AO997" s="7" t="e">
        <f t="shared" si="510"/>
        <v>#N/A</v>
      </c>
      <c r="AP997" s="10" t="e">
        <v>#N/A</v>
      </c>
      <c r="AQ997" s="10" t="e">
        <v>#N/A</v>
      </c>
    </row>
    <row r="998" spans="1:43" s="10" customFormat="1" outlineLevel="1">
      <c r="A998" s="95">
        <v>-16</v>
      </c>
      <c r="B998" s="8">
        <f t="shared" si="478"/>
        <v>15233034.492054939</v>
      </c>
      <c r="C998" s="9">
        <f t="shared" si="479"/>
        <v>125266.43261754494</v>
      </c>
      <c r="D998" s="9">
        <f t="shared" si="480"/>
        <v>205.34022891647507</v>
      </c>
      <c r="E998" s="9">
        <f t="shared" si="481"/>
        <v>199.82193344381952</v>
      </c>
      <c r="F998" s="6">
        <f t="shared" si="482"/>
        <v>0</v>
      </c>
      <c r="G998" s="7">
        <f t="shared" si="483"/>
        <v>0</v>
      </c>
      <c r="H998" s="7">
        <f t="shared" si="484"/>
        <v>0</v>
      </c>
      <c r="I998" s="7">
        <f t="shared" si="485"/>
        <v>1</v>
      </c>
      <c r="J998" s="7">
        <f t="shared" si="486"/>
        <v>1</v>
      </c>
      <c r="K998" s="7">
        <f t="shared" si="487"/>
        <v>1</v>
      </c>
      <c r="L998" s="7">
        <f t="shared" si="488"/>
        <v>1</v>
      </c>
      <c r="M998" s="7">
        <f t="shared" si="489"/>
        <v>1</v>
      </c>
      <c r="N998" s="7">
        <f t="shared" si="490"/>
        <v>0</v>
      </c>
      <c r="O998" s="7">
        <f t="shared" si="491"/>
        <v>0</v>
      </c>
      <c r="P998" s="7">
        <f t="shared" si="492"/>
        <v>0</v>
      </c>
      <c r="Q998" s="7" t="e">
        <f t="shared" si="493"/>
        <v>#N/A</v>
      </c>
      <c r="R998" s="7">
        <f t="shared" si="494"/>
        <v>-16</v>
      </c>
      <c r="S998" s="7" t="e">
        <f t="shared" si="503"/>
        <v>#N/A</v>
      </c>
      <c r="T998" s="7">
        <f t="shared" si="504"/>
        <v>199.82193344381952</v>
      </c>
      <c r="U998" s="7" t="e">
        <f t="shared" si="495"/>
        <v>#N/A</v>
      </c>
      <c r="V998" s="7" t="e">
        <f t="shared" si="511"/>
        <v>#N/A</v>
      </c>
      <c r="W998" s="7" t="e">
        <f t="shared" si="512"/>
        <v>#N/A</v>
      </c>
      <c r="X998" s="7" t="e">
        <f t="shared" si="496"/>
        <v>#N/A</v>
      </c>
      <c r="Y998" s="7" t="e">
        <f t="shared" si="497"/>
        <v>#N/A</v>
      </c>
      <c r="Z998" s="7" t="e">
        <f t="shared" si="498"/>
        <v>#N/A</v>
      </c>
      <c r="AA998" s="7" t="e">
        <f t="shared" si="499"/>
        <v>#N/A</v>
      </c>
      <c r="AB998" s="7">
        <f t="shared" si="500"/>
        <v>399.64386688763904</v>
      </c>
      <c r="AC998" s="7">
        <f t="shared" si="501"/>
        <v>1.0000645666616397</v>
      </c>
      <c r="AD998" s="7" t="e">
        <f t="shared" si="502"/>
        <v>#N/A</v>
      </c>
      <c r="AE998" s="7"/>
      <c r="AG998" s="7" t="e">
        <f t="shared" si="505"/>
        <v>#N/A</v>
      </c>
      <c r="AH998" s="7">
        <f t="shared" si="506"/>
        <v>199.82193344381952</v>
      </c>
      <c r="AI998" s="7" t="e">
        <f t="shared" si="507"/>
        <v>#N/A</v>
      </c>
      <c r="AJ998" s="7">
        <f t="shared" si="508"/>
        <v>199.82193344381952</v>
      </c>
      <c r="AK998" s="7" t="e">
        <v>#N/A</v>
      </c>
      <c r="AL998" s="7">
        <v>199.82193344381952</v>
      </c>
      <c r="AN998" s="7" t="e">
        <f t="shared" si="509"/>
        <v>#N/A</v>
      </c>
      <c r="AO998" s="7" t="e">
        <f t="shared" si="510"/>
        <v>#N/A</v>
      </c>
      <c r="AP998" s="10" t="e">
        <v>#N/A</v>
      </c>
      <c r="AQ998" s="10" t="e">
        <v>#N/A</v>
      </c>
    </row>
    <row r="999" spans="1:43" s="10" customFormat="1" outlineLevel="1">
      <c r="A999" s="95">
        <v>-15</v>
      </c>
      <c r="B999" s="8">
        <f t="shared" si="478"/>
        <v>15312635.23228208</v>
      </c>
      <c r="C999" s="9">
        <f t="shared" si="479"/>
        <v>125955.66692050267</v>
      </c>
      <c r="D999" s="9">
        <f t="shared" si="480"/>
        <v>205.4202896641298</v>
      </c>
      <c r="E999" s="9">
        <f t="shared" si="481"/>
        <v>199.83325673844459</v>
      </c>
      <c r="F999" s="6">
        <f t="shared" si="482"/>
        <v>0</v>
      </c>
      <c r="G999" s="7">
        <f t="shared" si="483"/>
        <v>0</v>
      </c>
      <c r="H999" s="7">
        <f t="shared" si="484"/>
        <v>0</v>
      </c>
      <c r="I999" s="7">
        <f t="shared" si="485"/>
        <v>1</v>
      </c>
      <c r="J999" s="7">
        <f t="shared" si="486"/>
        <v>1</v>
      </c>
      <c r="K999" s="7">
        <f t="shared" si="487"/>
        <v>1</v>
      </c>
      <c r="L999" s="7">
        <f t="shared" si="488"/>
        <v>1</v>
      </c>
      <c r="M999" s="7">
        <f t="shared" si="489"/>
        <v>1</v>
      </c>
      <c r="N999" s="7">
        <f t="shared" si="490"/>
        <v>0</v>
      </c>
      <c r="O999" s="7">
        <f t="shared" si="491"/>
        <v>0</v>
      </c>
      <c r="P999" s="7">
        <f t="shared" si="492"/>
        <v>0</v>
      </c>
      <c r="Q999" s="7" t="e">
        <f t="shared" si="493"/>
        <v>#N/A</v>
      </c>
      <c r="R999" s="7">
        <f t="shared" si="494"/>
        <v>-15</v>
      </c>
      <c r="S999" s="7" t="e">
        <f t="shared" si="503"/>
        <v>#N/A</v>
      </c>
      <c r="T999" s="7">
        <f t="shared" si="504"/>
        <v>199.83325673844459</v>
      </c>
      <c r="U999" s="7" t="e">
        <f t="shared" si="495"/>
        <v>#N/A</v>
      </c>
      <c r="V999" s="7" t="e">
        <f t="shared" si="511"/>
        <v>#N/A</v>
      </c>
      <c r="W999" s="7" t="e">
        <f t="shared" si="512"/>
        <v>#N/A</v>
      </c>
      <c r="X999" s="7" t="e">
        <f t="shared" si="496"/>
        <v>#N/A</v>
      </c>
      <c r="Y999" s="7" t="e">
        <f t="shared" si="497"/>
        <v>#N/A</v>
      </c>
      <c r="Z999" s="7" t="e">
        <f t="shared" si="498"/>
        <v>#N/A</v>
      </c>
      <c r="AA999" s="7" t="e">
        <f t="shared" si="499"/>
        <v>#N/A</v>
      </c>
      <c r="AB999" s="7">
        <f t="shared" si="500"/>
        <v>399.66651347688918</v>
      </c>
      <c r="AC999" s="7">
        <f t="shared" si="501"/>
        <v>1.0000641064457649</v>
      </c>
      <c r="AD999" s="7" t="e">
        <f t="shared" si="502"/>
        <v>#N/A</v>
      </c>
      <c r="AE999" s="7"/>
      <c r="AG999" s="7" t="e">
        <f t="shared" si="505"/>
        <v>#N/A</v>
      </c>
      <c r="AH999" s="7">
        <f t="shared" si="506"/>
        <v>199.83325673844459</v>
      </c>
      <c r="AI999" s="7" t="e">
        <f t="shared" si="507"/>
        <v>#N/A</v>
      </c>
      <c r="AJ999" s="7">
        <f t="shared" si="508"/>
        <v>199.83325673844459</v>
      </c>
      <c r="AK999" s="7" t="e">
        <v>#N/A</v>
      </c>
      <c r="AL999" s="7">
        <v>199.83325673844459</v>
      </c>
      <c r="AN999" s="7" t="e">
        <f t="shared" si="509"/>
        <v>#N/A</v>
      </c>
      <c r="AO999" s="7" t="e">
        <f t="shared" si="510"/>
        <v>#N/A</v>
      </c>
      <c r="AP999" s="10" t="e">
        <v>#N/A</v>
      </c>
      <c r="AQ999" s="10" t="e">
        <v>#N/A</v>
      </c>
    </row>
    <row r="1000" spans="1:43" s="10" customFormat="1" outlineLevel="1">
      <c r="A1000" s="95">
        <v>-14</v>
      </c>
      <c r="B1000" s="8">
        <f t="shared" si="478"/>
        <v>15392515.870069386</v>
      </c>
      <c r="C1000" s="9">
        <f t="shared" si="479"/>
        <v>126647.42898185513</v>
      </c>
      <c r="D1000" s="9">
        <f t="shared" si="480"/>
        <v>205.50069890710856</v>
      </c>
      <c r="E1000" s="9">
        <f t="shared" si="481"/>
        <v>199.84454581288153</v>
      </c>
      <c r="F1000" s="6">
        <f t="shared" si="482"/>
        <v>0</v>
      </c>
      <c r="G1000" s="7">
        <f t="shared" si="483"/>
        <v>0</v>
      </c>
      <c r="H1000" s="7">
        <f t="shared" si="484"/>
        <v>0</v>
      </c>
      <c r="I1000" s="7">
        <f t="shared" si="485"/>
        <v>1</v>
      </c>
      <c r="J1000" s="7">
        <f t="shared" si="486"/>
        <v>1</v>
      </c>
      <c r="K1000" s="7">
        <f t="shared" si="487"/>
        <v>1</v>
      </c>
      <c r="L1000" s="7">
        <f t="shared" si="488"/>
        <v>1</v>
      </c>
      <c r="M1000" s="7">
        <f t="shared" si="489"/>
        <v>1</v>
      </c>
      <c r="N1000" s="7">
        <f t="shared" si="490"/>
        <v>0</v>
      </c>
      <c r="O1000" s="7">
        <f t="shared" si="491"/>
        <v>0</v>
      </c>
      <c r="P1000" s="7">
        <f t="shared" si="492"/>
        <v>0</v>
      </c>
      <c r="Q1000" s="7" t="e">
        <f t="shared" si="493"/>
        <v>#N/A</v>
      </c>
      <c r="R1000" s="7">
        <f t="shared" si="494"/>
        <v>-14</v>
      </c>
      <c r="S1000" s="7" t="e">
        <f t="shared" si="503"/>
        <v>#N/A</v>
      </c>
      <c r="T1000" s="7">
        <f t="shared" si="504"/>
        <v>199.84454581288153</v>
      </c>
      <c r="U1000" s="7" t="e">
        <f t="shared" si="495"/>
        <v>#N/A</v>
      </c>
      <c r="V1000" s="7" t="e">
        <f t="shared" si="511"/>
        <v>#N/A</v>
      </c>
      <c r="W1000" s="7" t="e">
        <f t="shared" si="512"/>
        <v>#N/A</v>
      </c>
      <c r="X1000" s="7" t="e">
        <f t="shared" si="496"/>
        <v>#N/A</v>
      </c>
      <c r="Y1000" s="7" t="e">
        <f t="shared" si="497"/>
        <v>#N/A</v>
      </c>
      <c r="Z1000" s="7" t="e">
        <f t="shared" si="498"/>
        <v>#N/A</v>
      </c>
      <c r="AA1000" s="7" t="e">
        <f t="shared" si="499"/>
        <v>#N/A</v>
      </c>
      <c r="AB1000" s="7">
        <f t="shared" si="500"/>
        <v>399.68909162576307</v>
      </c>
      <c r="AC1000" s="7">
        <f t="shared" si="501"/>
        <v>1.0000637195707296</v>
      </c>
      <c r="AD1000" s="7" t="e">
        <f t="shared" si="502"/>
        <v>#N/A</v>
      </c>
      <c r="AE1000" s="7"/>
      <c r="AG1000" s="7" t="e">
        <f t="shared" si="505"/>
        <v>#N/A</v>
      </c>
      <c r="AH1000" s="7">
        <f t="shared" si="506"/>
        <v>199.84454581288153</v>
      </c>
      <c r="AI1000" s="7" t="e">
        <f t="shared" si="507"/>
        <v>#N/A</v>
      </c>
      <c r="AJ1000" s="7">
        <f t="shared" si="508"/>
        <v>199.84454581288153</v>
      </c>
      <c r="AK1000" s="7" t="e">
        <v>#N/A</v>
      </c>
      <c r="AL1000" s="7">
        <v>199.84454581288153</v>
      </c>
      <c r="AN1000" s="7" t="e">
        <f t="shared" si="509"/>
        <v>#N/A</v>
      </c>
      <c r="AO1000" s="7" t="e">
        <f t="shared" si="510"/>
        <v>#N/A</v>
      </c>
      <c r="AP1000" s="10" t="e">
        <v>#N/A</v>
      </c>
      <c r="AQ1000" s="10" t="e">
        <v>#N/A</v>
      </c>
    </row>
    <row r="1001" spans="1:43" s="10" customFormat="1" outlineLevel="1">
      <c r="A1001" s="95">
        <v>-13</v>
      </c>
      <c r="B1001" s="8">
        <f t="shared" si="478"/>
        <v>15472670.793884074</v>
      </c>
      <c r="C1001" s="9">
        <f t="shared" si="479"/>
        <v>127341.72343117869</v>
      </c>
      <c r="D1001" s="9">
        <f t="shared" si="480"/>
        <v>205.58145981355332</v>
      </c>
      <c r="E1001" s="9">
        <f t="shared" si="481"/>
        <v>199.8557993869066</v>
      </c>
      <c r="F1001" s="6">
        <f t="shared" si="482"/>
        <v>0</v>
      </c>
      <c r="G1001" s="7">
        <f t="shared" si="483"/>
        <v>0</v>
      </c>
      <c r="H1001" s="7">
        <f t="shared" si="484"/>
        <v>0</v>
      </c>
      <c r="I1001" s="7">
        <f t="shared" si="485"/>
        <v>1</v>
      </c>
      <c r="J1001" s="7">
        <f t="shared" si="486"/>
        <v>1</v>
      </c>
      <c r="K1001" s="7">
        <f t="shared" si="487"/>
        <v>1</v>
      </c>
      <c r="L1001" s="7">
        <f t="shared" si="488"/>
        <v>1</v>
      </c>
      <c r="M1001" s="7">
        <f t="shared" si="489"/>
        <v>1</v>
      </c>
      <c r="N1001" s="7">
        <f t="shared" si="490"/>
        <v>0</v>
      </c>
      <c r="O1001" s="7">
        <f t="shared" si="491"/>
        <v>0</v>
      </c>
      <c r="P1001" s="7">
        <f t="shared" si="492"/>
        <v>0</v>
      </c>
      <c r="Q1001" s="7" t="e">
        <f t="shared" si="493"/>
        <v>#N/A</v>
      </c>
      <c r="R1001" s="7">
        <f t="shared" si="494"/>
        <v>-13</v>
      </c>
      <c r="S1001" s="7" t="e">
        <f t="shared" si="503"/>
        <v>#N/A</v>
      </c>
      <c r="T1001" s="7">
        <f t="shared" si="504"/>
        <v>199.8557993869066</v>
      </c>
      <c r="U1001" s="7" t="e">
        <f t="shared" si="495"/>
        <v>#N/A</v>
      </c>
      <c r="V1001" s="7" t="e">
        <f t="shared" si="511"/>
        <v>#N/A</v>
      </c>
      <c r="W1001" s="7" t="e">
        <f t="shared" si="512"/>
        <v>#N/A</v>
      </c>
      <c r="X1001" s="7" t="e">
        <f t="shared" si="496"/>
        <v>#N/A</v>
      </c>
      <c r="Y1001" s="7" t="e">
        <f t="shared" si="497"/>
        <v>#N/A</v>
      </c>
      <c r="Z1001" s="7" t="e">
        <f t="shared" si="498"/>
        <v>#N/A</v>
      </c>
      <c r="AA1001" s="7" t="e">
        <f t="shared" si="499"/>
        <v>#N/A</v>
      </c>
      <c r="AB1001" s="7">
        <f t="shared" si="500"/>
        <v>399.71159877381319</v>
      </c>
      <c r="AC1001" s="7">
        <f t="shared" si="501"/>
        <v>1.0000633194594919</v>
      </c>
      <c r="AD1001" s="7" t="e">
        <f t="shared" si="502"/>
        <v>#N/A</v>
      </c>
      <c r="AE1001" s="7"/>
      <c r="AG1001" s="7" t="e">
        <f t="shared" si="505"/>
        <v>#N/A</v>
      </c>
      <c r="AH1001" s="7">
        <f t="shared" si="506"/>
        <v>199.8557993869066</v>
      </c>
      <c r="AI1001" s="7" t="e">
        <f t="shared" si="507"/>
        <v>#N/A</v>
      </c>
      <c r="AJ1001" s="7">
        <f t="shared" si="508"/>
        <v>199.8557993869066</v>
      </c>
      <c r="AK1001" s="7" t="e">
        <v>#N/A</v>
      </c>
      <c r="AL1001" s="7">
        <v>199.8557993869066</v>
      </c>
      <c r="AN1001" s="7" t="e">
        <f t="shared" si="509"/>
        <v>#N/A</v>
      </c>
      <c r="AO1001" s="7" t="e">
        <f t="shared" si="510"/>
        <v>#N/A</v>
      </c>
      <c r="AP1001" s="10" t="e">
        <v>#N/A</v>
      </c>
      <c r="AQ1001" s="10" t="e">
        <v>#N/A</v>
      </c>
    </row>
    <row r="1002" spans="1:43" s="10" customFormat="1" outlineLevel="1">
      <c r="A1002" s="95">
        <v>-12</v>
      </c>
      <c r="B1002" s="8">
        <f t="shared" si="478"/>
        <v>15553106.597240709</v>
      </c>
      <c r="C1002" s="9">
        <f t="shared" si="479"/>
        <v>128038.55489804968</v>
      </c>
      <c r="D1002" s="9">
        <f t="shared" si="480"/>
        <v>205.66258336707133</v>
      </c>
      <c r="E1002" s="9">
        <f t="shared" si="481"/>
        <v>199.86701618156607</v>
      </c>
      <c r="F1002" s="6">
        <f t="shared" si="482"/>
        <v>0</v>
      </c>
      <c r="G1002" s="7">
        <f t="shared" si="483"/>
        <v>0</v>
      </c>
      <c r="H1002" s="7">
        <f t="shared" si="484"/>
        <v>0</v>
      </c>
      <c r="I1002" s="7">
        <f t="shared" si="485"/>
        <v>1</v>
      </c>
      <c r="J1002" s="7">
        <f t="shared" si="486"/>
        <v>1</v>
      </c>
      <c r="K1002" s="7">
        <f t="shared" si="487"/>
        <v>1</v>
      </c>
      <c r="L1002" s="7">
        <f t="shared" si="488"/>
        <v>1</v>
      </c>
      <c r="M1002" s="7">
        <f t="shared" si="489"/>
        <v>1</v>
      </c>
      <c r="N1002" s="7">
        <f t="shared" si="490"/>
        <v>0</v>
      </c>
      <c r="O1002" s="7">
        <f t="shared" si="491"/>
        <v>0</v>
      </c>
      <c r="P1002" s="7">
        <f t="shared" si="492"/>
        <v>0</v>
      </c>
      <c r="Q1002" s="7" t="e">
        <f t="shared" si="493"/>
        <v>#N/A</v>
      </c>
      <c r="R1002" s="7">
        <f t="shared" si="494"/>
        <v>-12</v>
      </c>
      <c r="S1002" s="7" t="e">
        <f t="shared" si="503"/>
        <v>#N/A</v>
      </c>
      <c r="T1002" s="7">
        <f t="shared" si="504"/>
        <v>199.86701618156607</v>
      </c>
      <c r="U1002" s="7" t="e">
        <f t="shared" si="495"/>
        <v>#N/A</v>
      </c>
      <c r="V1002" s="7" t="e">
        <f t="shared" si="511"/>
        <v>#N/A</v>
      </c>
      <c r="W1002" s="7" t="e">
        <f t="shared" si="512"/>
        <v>#N/A</v>
      </c>
      <c r="X1002" s="7" t="e">
        <f t="shared" si="496"/>
        <v>#N/A</v>
      </c>
      <c r="Y1002" s="7" t="e">
        <f t="shared" si="497"/>
        <v>#N/A</v>
      </c>
      <c r="Z1002" s="7" t="e">
        <f t="shared" si="498"/>
        <v>#N/A</v>
      </c>
      <c r="AA1002" s="7" t="e">
        <f t="shared" si="499"/>
        <v>#N/A</v>
      </c>
      <c r="AB1002" s="7">
        <f t="shared" si="500"/>
        <v>399.73403236313214</v>
      </c>
      <c r="AC1002" s="7">
        <f t="shared" si="501"/>
        <v>1.0000629062626176</v>
      </c>
      <c r="AD1002" s="7" t="e">
        <f t="shared" si="502"/>
        <v>#N/A</v>
      </c>
      <c r="AE1002" s="7"/>
      <c r="AG1002" s="7" t="e">
        <f t="shared" si="505"/>
        <v>#N/A</v>
      </c>
      <c r="AH1002" s="7">
        <f t="shared" si="506"/>
        <v>199.86701618156607</v>
      </c>
      <c r="AI1002" s="7" t="e">
        <f t="shared" si="507"/>
        <v>#N/A</v>
      </c>
      <c r="AJ1002" s="7">
        <f t="shared" si="508"/>
        <v>199.86701618156607</v>
      </c>
      <c r="AK1002" s="7" t="e">
        <v>#N/A</v>
      </c>
      <c r="AL1002" s="7">
        <v>199.86701618156607</v>
      </c>
      <c r="AN1002" s="7" t="e">
        <f t="shared" si="509"/>
        <v>#N/A</v>
      </c>
      <c r="AO1002" s="7" t="e">
        <f t="shared" si="510"/>
        <v>#N/A</v>
      </c>
      <c r="AP1002" s="10" t="e">
        <v>#N/A</v>
      </c>
      <c r="AQ1002" s="10" t="e">
        <v>#N/A</v>
      </c>
    </row>
    <row r="1003" spans="1:43" s="10" customFormat="1" outlineLevel="1">
      <c r="A1003" s="95">
        <v>-11</v>
      </c>
      <c r="B1003" s="8">
        <f t="shared" si="478"/>
        <v>15633817.626251698</v>
      </c>
      <c r="C1003" s="9">
        <f t="shared" si="479"/>
        <v>128737.92801204453</v>
      </c>
      <c r="D1003" s="9">
        <f t="shared" si="480"/>
        <v>205.74405710184132</v>
      </c>
      <c r="E1003" s="9">
        <f t="shared" si="481"/>
        <v>199.878206361998</v>
      </c>
      <c r="F1003" s="6">
        <f t="shared" si="482"/>
        <v>0</v>
      </c>
      <c r="G1003" s="7">
        <f t="shared" si="483"/>
        <v>0</v>
      </c>
      <c r="H1003" s="7">
        <f t="shared" si="484"/>
        <v>0</v>
      </c>
      <c r="I1003" s="7">
        <f t="shared" si="485"/>
        <v>1</v>
      </c>
      <c r="J1003" s="7">
        <f t="shared" si="486"/>
        <v>1</v>
      </c>
      <c r="K1003" s="7">
        <f t="shared" si="487"/>
        <v>1</v>
      </c>
      <c r="L1003" s="7">
        <f t="shared" si="488"/>
        <v>1</v>
      </c>
      <c r="M1003" s="7">
        <f t="shared" si="489"/>
        <v>1</v>
      </c>
      <c r="N1003" s="7">
        <f t="shared" si="490"/>
        <v>0</v>
      </c>
      <c r="O1003" s="7">
        <f t="shared" si="491"/>
        <v>0</v>
      </c>
      <c r="P1003" s="7">
        <f t="shared" si="492"/>
        <v>0</v>
      </c>
      <c r="Q1003" s="7" t="e">
        <f t="shared" si="493"/>
        <v>#N/A</v>
      </c>
      <c r="R1003" s="7">
        <f t="shared" si="494"/>
        <v>-11</v>
      </c>
      <c r="S1003" s="7" t="e">
        <f t="shared" si="503"/>
        <v>#N/A</v>
      </c>
      <c r="T1003" s="7">
        <f t="shared" si="504"/>
        <v>199.878206361998</v>
      </c>
      <c r="U1003" s="7" t="e">
        <f t="shared" si="495"/>
        <v>#N/A</v>
      </c>
      <c r="V1003" s="7" t="e">
        <f t="shared" si="511"/>
        <v>#N/A</v>
      </c>
      <c r="W1003" s="7" t="e">
        <f t="shared" si="512"/>
        <v>#N/A</v>
      </c>
      <c r="X1003" s="7" t="e">
        <f t="shared" si="496"/>
        <v>#N/A</v>
      </c>
      <c r="Y1003" s="7" t="e">
        <f t="shared" si="497"/>
        <v>#N/A</v>
      </c>
      <c r="Z1003" s="7" t="e">
        <f t="shared" si="498"/>
        <v>#N/A</v>
      </c>
      <c r="AA1003" s="7" t="e">
        <f t="shared" si="499"/>
        <v>#N/A</v>
      </c>
      <c r="AB1003" s="7">
        <f t="shared" si="500"/>
        <v>399.75641272399599</v>
      </c>
      <c r="AC1003" s="7">
        <f t="shared" si="501"/>
        <v>1.0000626081091619</v>
      </c>
      <c r="AD1003" s="7" t="e">
        <f t="shared" si="502"/>
        <v>#N/A</v>
      </c>
      <c r="AE1003" s="7"/>
      <c r="AG1003" s="7" t="e">
        <f t="shared" si="505"/>
        <v>#N/A</v>
      </c>
      <c r="AH1003" s="7">
        <f t="shared" si="506"/>
        <v>199.878206361998</v>
      </c>
      <c r="AI1003" s="7" t="e">
        <f t="shared" si="507"/>
        <v>#N/A</v>
      </c>
      <c r="AJ1003" s="7">
        <f t="shared" si="508"/>
        <v>199.878206361998</v>
      </c>
      <c r="AK1003" s="7" t="e">
        <v>#N/A</v>
      </c>
      <c r="AL1003" s="7">
        <v>199.878206361998</v>
      </c>
      <c r="AN1003" s="7" t="e">
        <f t="shared" si="509"/>
        <v>#N/A</v>
      </c>
      <c r="AO1003" s="7" t="e">
        <f t="shared" si="510"/>
        <v>#N/A</v>
      </c>
      <c r="AP1003" s="10" t="e">
        <v>#N/A</v>
      </c>
      <c r="AQ1003" s="10" t="e">
        <v>#N/A</v>
      </c>
    </row>
    <row r="1004" spans="1:43" s="10" customFormat="1" outlineLevel="1">
      <c r="A1004" s="95">
        <v>-10</v>
      </c>
      <c r="B1004" s="8">
        <f t="shared" si="478"/>
        <v>15714807.423752721</v>
      </c>
      <c r="C1004" s="9">
        <f t="shared" si="479"/>
        <v>129439.84740273956</v>
      </c>
      <c r="D1004" s="9">
        <f t="shared" si="480"/>
        <v>205.8258920044766</v>
      </c>
      <c r="E1004" s="9">
        <f t="shared" si="481"/>
        <v>199.88936864924869</v>
      </c>
      <c r="F1004" s="6">
        <f t="shared" si="482"/>
        <v>0</v>
      </c>
      <c r="G1004" s="7">
        <f t="shared" si="483"/>
        <v>0</v>
      </c>
      <c r="H1004" s="7">
        <f t="shared" si="484"/>
        <v>0</v>
      </c>
      <c r="I1004" s="7">
        <f t="shared" si="485"/>
        <v>1</v>
      </c>
      <c r="J1004" s="7">
        <f t="shared" si="486"/>
        <v>1</v>
      </c>
      <c r="K1004" s="7">
        <f t="shared" si="487"/>
        <v>1</v>
      </c>
      <c r="L1004" s="7">
        <f t="shared" si="488"/>
        <v>1</v>
      </c>
      <c r="M1004" s="7">
        <f t="shared" si="489"/>
        <v>1</v>
      </c>
      <c r="N1004" s="7">
        <f t="shared" si="490"/>
        <v>0</v>
      </c>
      <c r="O1004" s="7">
        <f t="shared" si="491"/>
        <v>0</v>
      </c>
      <c r="P1004" s="7">
        <f t="shared" si="492"/>
        <v>0</v>
      </c>
      <c r="Q1004" s="7" t="e">
        <f t="shared" si="493"/>
        <v>#N/A</v>
      </c>
      <c r="R1004" s="7">
        <f t="shared" si="494"/>
        <v>-10</v>
      </c>
      <c r="S1004" s="7" t="e">
        <f t="shared" si="503"/>
        <v>#N/A</v>
      </c>
      <c r="T1004" s="7">
        <f t="shared" si="504"/>
        <v>199.88936864924869</v>
      </c>
      <c r="U1004" s="7" t="e">
        <f t="shared" si="495"/>
        <v>#N/A</v>
      </c>
      <c r="V1004" s="7" t="e">
        <f t="shared" si="511"/>
        <v>#N/A</v>
      </c>
      <c r="W1004" s="7" t="e">
        <f t="shared" si="512"/>
        <v>#N/A</v>
      </c>
      <c r="X1004" s="7" t="e">
        <f t="shared" si="496"/>
        <v>#N/A</v>
      </c>
      <c r="Y1004" s="7" t="e">
        <f t="shared" si="497"/>
        <v>#N/A</v>
      </c>
      <c r="Z1004" s="7" t="e">
        <f t="shared" si="498"/>
        <v>#N/A</v>
      </c>
      <c r="AA1004" s="7" t="e">
        <f t="shared" si="499"/>
        <v>#N/A</v>
      </c>
      <c r="AB1004" s="7">
        <f t="shared" si="500"/>
        <v>399.77873729849739</v>
      </c>
      <c r="AC1004" s="7">
        <f t="shared" si="501"/>
        <v>1.0000622963879136</v>
      </c>
      <c r="AD1004" s="7" t="e">
        <f t="shared" si="502"/>
        <v>#N/A</v>
      </c>
      <c r="AE1004" s="7"/>
      <c r="AG1004" s="7" t="e">
        <f t="shared" si="505"/>
        <v>#N/A</v>
      </c>
      <c r="AH1004" s="7">
        <f t="shared" si="506"/>
        <v>199.88936864924869</v>
      </c>
      <c r="AI1004" s="7" t="e">
        <f t="shared" si="507"/>
        <v>#N/A</v>
      </c>
      <c r="AJ1004" s="7">
        <f t="shared" si="508"/>
        <v>199.88936864924869</v>
      </c>
      <c r="AK1004" s="7" t="e">
        <v>#N/A</v>
      </c>
      <c r="AL1004" s="7">
        <v>199.88936864924869</v>
      </c>
      <c r="AN1004" s="7" t="e">
        <f t="shared" si="509"/>
        <v>#N/A</v>
      </c>
      <c r="AO1004" s="7" t="e">
        <f t="shared" si="510"/>
        <v>#N/A</v>
      </c>
      <c r="AP1004" s="10" t="e">
        <v>#N/A</v>
      </c>
      <c r="AQ1004" s="10" t="e">
        <v>#N/A</v>
      </c>
    </row>
    <row r="1005" spans="1:43" s="10" customFormat="1" outlineLevel="1">
      <c r="A1005" s="95">
        <v>-9</v>
      </c>
      <c r="B1005" s="8">
        <f t="shared" si="478"/>
        <v>15796079.575117202</v>
      </c>
      <c r="C1005" s="9">
        <f t="shared" si="479"/>
        <v>130144.31769971117</v>
      </c>
      <c r="D1005" s="9">
        <f t="shared" si="480"/>
        <v>205.90809124311903</v>
      </c>
      <c r="E1005" s="9">
        <f t="shared" si="481"/>
        <v>199.90050367171301</v>
      </c>
      <c r="F1005" s="6">
        <f t="shared" si="482"/>
        <v>0</v>
      </c>
      <c r="G1005" s="7">
        <f t="shared" si="483"/>
        <v>0</v>
      </c>
      <c r="H1005" s="7">
        <f t="shared" si="484"/>
        <v>0</v>
      </c>
      <c r="I1005" s="7">
        <f t="shared" si="485"/>
        <v>1</v>
      </c>
      <c r="J1005" s="7">
        <f t="shared" si="486"/>
        <v>1</v>
      </c>
      <c r="K1005" s="7">
        <f t="shared" si="487"/>
        <v>1</v>
      </c>
      <c r="L1005" s="7">
        <f t="shared" si="488"/>
        <v>1</v>
      </c>
      <c r="M1005" s="7">
        <f t="shared" si="489"/>
        <v>1</v>
      </c>
      <c r="N1005" s="7">
        <f t="shared" si="490"/>
        <v>0</v>
      </c>
      <c r="O1005" s="7">
        <f t="shared" si="491"/>
        <v>0</v>
      </c>
      <c r="P1005" s="7">
        <f t="shared" si="492"/>
        <v>0</v>
      </c>
      <c r="Q1005" s="7" t="e">
        <f t="shared" si="493"/>
        <v>#N/A</v>
      </c>
      <c r="R1005" s="7">
        <f t="shared" si="494"/>
        <v>-9</v>
      </c>
      <c r="S1005" s="7" t="e">
        <f t="shared" si="503"/>
        <v>#N/A</v>
      </c>
      <c r="T1005" s="7">
        <f t="shared" si="504"/>
        <v>199.90050367171301</v>
      </c>
      <c r="U1005" s="7" t="e">
        <f t="shared" si="495"/>
        <v>#N/A</v>
      </c>
      <c r="V1005" s="7" t="e">
        <f t="shared" si="511"/>
        <v>#N/A</v>
      </c>
      <c r="W1005" s="7" t="e">
        <f t="shared" si="512"/>
        <v>#N/A</v>
      </c>
      <c r="X1005" s="7" t="e">
        <f t="shared" si="496"/>
        <v>#N/A</v>
      </c>
      <c r="Y1005" s="7" t="e">
        <f t="shared" si="497"/>
        <v>#N/A</v>
      </c>
      <c r="Z1005" s="7" t="e">
        <f t="shared" si="498"/>
        <v>#N/A</v>
      </c>
      <c r="AA1005" s="7" t="e">
        <f t="shared" si="499"/>
        <v>#N/A</v>
      </c>
      <c r="AB1005" s="7">
        <f t="shared" si="500"/>
        <v>399.80100734342602</v>
      </c>
      <c r="AC1005" s="7">
        <f t="shared" si="501"/>
        <v>1.0000619924411092</v>
      </c>
      <c r="AD1005" s="7" t="e">
        <f t="shared" si="502"/>
        <v>#N/A</v>
      </c>
      <c r="AE1005" s="7"/>
      <c r="AG1005" s="7" t="e">
        <f t="shared" si="505"/>
        <v>#N/A</v>
      </c>
      <c r="AH1005" s="7">
        <f t="shared" si="506"/>
        <v>199.90050367171301</v>
      </c>
      <c r="AI1005" s="7" t="e">
        <f t="shared" si="507"/>
        <v>#N/A</v>
      </c>
      <c r="AJ1005" s="7">
        <f t="shared" si="508"/>
        <v>199.90050367171301</v>
      </c>
      <c r="AK1005" s="7" t="e">
        <v>#N/A</v>
      </c>
      <c r="AL1005" s="7">
        <v>199.90050367171301</v>
      </c>
      <c r="AN1005" s="7" t="e">
        <f t="shared" si="509"/>
        <v>#N/A</v>
      </c>
      <c r="AO1005" s="7" t="e">
        <f t="shared" si="510"/>
        <v>#N/A</v>
      </c>
      <c r="AP1005" s="10" t="e">
        <v>#N/A</v>
      </c>
      <c r="AQ1005" s="10" t="e">
        <v>#N/A</v>
      </c>
    </row>
    <row r="1006" spans="1:43" s="10" customFormat="1" outlineLevel="1">
      <c r="A1006" s="95">
        <v>-8</v>
      </c>
      <c r="B1006" s="8">
        <f t="shared" ref="B1006:B1014" si="513">spline($A$91:$A$93,$B$91:$B$93,A1006)</f>
        <v>15877628.362162443</v>
      </c>
      <c r="C1006" s="9">
        <f t="shared" ref="C1006:C1014" si="514">spline($A$94:$A$96,$B$94:$B$96,A1006)</f>
        <v>130851.34353253576</v>
      </c>
      <c r="D1006" s="9">
        <f t="shared" ref="D1006:D1014" si="515">spline($A$96:$A$98,$B$96:$B$98,A1006)</f>
        <v>205.99065798591067</v>
      </c>
      <c r="E1006" s="9">
        <f t="shared" ref="E1006:E1014" si="516">spline($A$98:$A$100,$B$98:$B$100,A1006)</f>
        <v>199.91161587248317</v>
      </c>
      <c r="F1006" s="6">
        <f t="shared" ref="F1006:F1014" si="517">IF(A1006&lt;=$A$93,1,0)*(A1006&gt;=-$C$46/2)</f>
        <v>0</v>
      </c>
      <c r="G1006" s="7">
        <f t="shared" ref="G1006:G1014" si="518">IF($C$52=1,IF(AND(A1006&gt;=$A$94,A1006&lt;=$A$96),1,0),IF(AND(A1006&gt;=$A$94,A1006&lt;=$A$96),1,0))</f>
        <v>0</v>
      </c>
      <c r="H1006" s="7">
        <f t="shared" ref="H1006:H1014" si="519">IF(AND(A1006&gt;$A$96,A1006&lt;=$A$98),1,0)</f>
        <v>0</v>
      </c>
      <c r="I1006" s="7">
        <f t="shared" ref="I1006:I1014" si="520">IF(AND(A1006&gt;$A$98,A1006&lt;=$A$100),1,0)</f>
        <v>1</v>
      </c>
      <c r="J1006" s="7">
        <f t="shared" ref="J1006:J1014" si="521">IF(A1006&gt;=$A$93+$C$78-IF($C$36="yes",$C$44,0),1,0)</f>
        <v>1</v>
      </c>
      <c r="K1006" s="7">
        <f t="shared" ref="K1006:K1014" si="522">IF(A1006&gt;=$A$93+$C$78+$C$75-IF($C$36="yes",$C$44,0),1,0)</f>
        <v>1</v>
      </c>
      <c r="L1006" s="7">
        <f t="shared" ref="L1006:L1014" si="523">IF(A1006&gt;=$A$93+$C$78+$C$76+$C$75-IF($C$36="yes",$C$44,0),1,0)</f>
        <v>1</v>
      </c>
      <c r="M1006" s="7">
        <f t="shared" ref="M1006:M1014" si="524">IF(A1006&gt;$A$93+$C$78+$C$76+2*$C$75-IF($C$36="yes",$C$44,0),1,0)</f>
        <v>1</v>
      </c>
      <c r="N1006" s="7">
        <f t="shared" ref="N1006:N1014" si="525">IF(AND(J1006=1,K1006=0),($C$75^2-(A1006-$A$93+IF($C$36="yes",$C$44,0)-$C$78-$C$75)^2)^0.5+T1006-$C$77+IF($C$36="yes",$C$44,0),0)</f>
        <v>0</v>
      </c>
      <c r="O1006" s="7">
        <f t="shared" ref="O1006:O1014" si="526">IF(AND(K1006=1,L1006=0),MAX($N$114:$N$814),0)</f>
        <v>0</v>
      </c>
      <c r="P1006" s="7">
        <f t="shared" ref="P1006:P1014" si="527">IF(AND(L1006=1,M1006=0),($C$75^2-(A1006-$A$93+IF($C$36="yes",$C$44,0)-$C$78-$C$76-$C$75)^2)^0.5+$L$107,0)</f>
        <v>0</v>
      </c>
      <c r="Q1006" s="7" t="e">
        <f t="shared" ref="Q1006:Q1014" si="528">IF($C$37="yes",IF(SUM(N1006:P1006)&gt;0,SUM(N1006:P1006),NA()),NA())</f>
        <v>#N/A</v>
      </c>
      <c r="R1006" s="7">
        <f t="shared" ref="R1006:R1014" si="529">A1006</f>
        <v>-8</v>
      </c>
      <c r="S1006" s="7" t="e">
        <f t="shared" si="503"/>
        <v>#N/A</v>
      </c>
      <c r="T1006" s="7">
        <f t="shared" si="504"/>
        <v>199.91161587248317</v>
      </c>
      <c r="U1006" s="7" t="e">
        <f t="shared" ref="U1006:U1014" si="530">IF($C$39="yes",IF(NOT(ISNA(VLOOKUP(A1006,$A$91:$B$100,2,FALSE))),VLOOKUP(A1006,$A$91:$B$100,2,FALSE),NA()),NA())</f>
        <v>#N/A</v>
      </c>
      <c r="V1006" s="7" t="e">
        <f t="shared" si="511"/>
        <v>#N/A</v>
      </c>
      <c r="W1006" s="7" t="e">
        <f t="shared" si="512"/>
        <v>#N/A</v>
      </c>
      <c r="X1006" s="7" t="e">
        <f t="shared" ref="X1006:X1014" si="531">IF($C$38="yes",IF(NOT(ISNA(VLOOKUP(A1006,$B$103:$C$105,1,FALSE))),VLOOKUP(A1006,$B$103:$C$105,2,FALSE),NA()),NA())</f>
        <v>#N/A</v>
      </c>
      <c r="Y1006" s="7" t="e">
        <f t="shared" ref="Y1006:Y1014" si="532">IF($C$38="yes",IF(NOT(ISNA(VLOOKUP(A1006,$B$106:$C$108,1,FALSE))),VLOOKUP(A1006,$B$106:$C$108,2,FALSE),NA()),NA())</f>
        <v>#N/A</v>
      </c>
      <c r="Z1006" s="7" t="e">
        <f t="shared" ref="Z1006:Z1014" si="533">IF($C$38="yes",IF(NOT(ISNA(VLOOKUP(A1006,$D$103:$E$108,1,FALSE))),VLOOKUP(A1006,$D$103:$E$108,2,FALSE),NA()),NA())</f>
        <v>#N/A</v>
      </c>
      <c r="AA1006" s="7" t="e">
        <f t="shared" ref="AA1006:AA1014" si="534">IF($C$38="yes",IF(NOT(ISNA(VLOOKUP(A1006,$F$103:$G$108,1,FALSE))),VLOOKUP(A1006,$F$103:$G$108,2,FALSE),NA()),NA())</f>
        <v>#N/A</v>
      </c>
      <c r="AB1006" s="7">
        <f t="shared" ref="AB1006:AB1014" si="535">IF(NOT(ISNA(T1006)),(R1006-R1005)*T1006*2,0)</f>
        <v>399.82323174496634</v>
      </c>
      <c r="AC1006" s="7">
        <f t="shared" ref="AC1006:AC1014" si="536">IF(NOT(OR(ISNA(T1006),ISNA(T1005))),((A1006-A1005)^2+(T1006-T1005)^2)^0.5,0)+IF(NOT(OR(ISNA(S1006),ISNA(S1005))),((A1006-A1005)^2+(S1006-S1005)^2)^0.5,0)</f>
        <v>1.0000617385971509</v>
      </c>
      <c r="AD1006" s="7" t="e">
        <f t="shared" ref="AD1006:AD1014" si="537">IF($C$39="yes",IF(OR(NOT(ISNA(U1005)),NOT(ISNA(U1007)),NOT(ISNA(U1006))),(T1006-T1005)/(R1006-R1005)*width/1.4/2,NA()),NA())</f>
        <v>#N/A</v>
      </c>
      <c r="AE1006" s="7"/>
      <c r="AG1006" s="7" t="e">
        <f t="shared" si="505"/>
        <v>#N/A</v>
      </c>
      <c r="AH1006" s="7">
        <f t="shared" si="506"/>
        <v>199.91161587248317</v>
      </c>
      <c r="AI1006" s="7" t="e">
        <f t="shared" si="507"/>
        <v>#N/A</v>
      </c>
      <c r="AJ1006" s="7">
        <f t="shared" si="508"/>
        <v>199.91161587248317</v>
      </c>
      <c r="AK1006" s="7" t="e">
        <v>#N/A</v>
      </c>
      <c r="AL1006" s="7">
        <v>199.91161587248317</v>
      </c>
      <c r="AN1006" s="7" t="e">
        <f t="shared" si="509"/>
        <v>#N/A</v>
      </c>
      <c r="AO1006" s="7" t="e">
        <f t="shared" si="510"/>
        <v>#N/A</v>
      </c>
      <c r="AP1006" s="10" t="e">
        <v>#N/A</v>
      </c>
      <c r="AQ1006" s="10" t="e">
        <v>#N/A</v>
      </c>
    </row>
    <row r="1007" spans="1:43" s="10" customFormat="1" outlineLevel="1">
      <c r="A1007" s="95">
        <v>-7</v>
      </c>
      <c r="B1007" s="8">
        <f t="shared" si="513"/>
        <v>15959460.485724553</v>
      </c>
      <c r="C1007" s="9">
        <f t="shared" si="514"/>
        <v>131560.95342541588</v>
      </c>
      <c r="D1007" s="9">
        <f t="shared" si="515"/>
        <v>206.07359540099347</v>
      </c>
      <c r="E1007" s="9">
        <f t="shared" si="516"/>
        <v>199.92270778654444</v>
      </c>
      <c r="F1007" s="6">
        <f t="shared" si="517"/>
        <v>0</v>
      </c>
      <c r="G1007" s="7">
        <f t="shared" si="518"/>
        <v>0</v>
      </c>
      <c r="H1007" s="7">
        <f t="shared" si="519"/>
        <v>0</v>
      </c>
      <c r="I1007" s="7">
        <f t="shared" si="520"/>
        <v>1</v>
      </c>
      <c r="J1007" s="7">
        <f t="shared" si="521"/>
        <v>1</v>
      </c>
      <c r="K1007" s="7">
        <f t="shared" si="522"/>
        <v>1</v>
      </c>
      <c r="L1007" s="7">
        <f t="shared" si="523"/>
        <v>1</v>
      </c>
      <c r="M1007" s="7">
        <f t="shared" si="524"/>
        <v>1</v>
      </c>
      <c r="N1007" s="7">
        <f t="shared" si="525"/>
        <v>0</v>
      </c>
      <c r="O1007" s="7">
        <f t="shared" si="526"/>
        <v>0</v>
      </c>
      <c r="P1007" s="7">
        <f t="shared" si="527"/>
        <v>0</v>
      </c>
      <c r="Q1007" s="7" t="e">
        <f t="shared" si="528"/>
        <v>#N/A</v>
      </c>
      <c r="R1007" s="7">
        <f t="shared" si="529"/>
        <v>-7</v>
      </c>
      <c r="S1007" s="7" t="e">
        <f t="shared" si="503"/>
        <v>#N/A</v>
      </c>
      <c r="T1007" s="7">
        <f t="shared" si="504"/>
        <v>199.92270778654444</v>
      </c>
      <c r="U1007" s="7" t="e">
        <f t="shared" si="530"/>
        <v>#N/A</v>
      </c>
      <c r="V1007" s="7" t="e">
        <f t="shared" si="511"/>
        <v>#N/A</v>
      </c>
      <c r="W1007" s="7" t="e">
        <f t="shared" si="512"/>
        <v>#N/A</v>
      </c>
      <c r="X1007" s="7" t="e">
        <f t="shared" si="531"/>
        <v>#N/A</v>
      </c>
      <c r="Y1007" s="7" t="e">
        <f t="shared" si="532"/>
        <v>#N/A</v>
      </c>
      <c r="Z1007" s="7" t="e">
        <f t="shared" si="533"/>
        <v>#N/A</v>
      </c>
      <c r="AA1007" s="7" t="e">
        <f t="shared" si="534"/>
        <v>#N/A</v>
      </c>
      <c r="AB1007" s="7">
        <f t="shared" si="535"/>
        <v>399.84541557308887</v>
      </c>
      <c r="AC1007" s="7">
        <f t="shared" si="536"/>
        <v>1.0000615133868229</v>
      </c>
      <c r="AD1007" s="7" t="e">
        <f t="shared" si="537"/>
        <v>#N/A</v>
      </c>
      <c r="AE1007" s="7"/>
      <c r="AG1007" s="7" t="e">
        <f t="shared" si="505"/>
        <v>#N/A</v>
      </c>
      <c r="AH1007" s="7">
        <f t="shared" si="506"/>
        <v>199.92270778654444</v>
      </c>
      <c r="AI1007" s="7" t="e">
        <f t="shared" si="507"/>
        <v>#N/A</v>
      </c>
      <c r="AJ1007" s="7">
        <f t="shared" si="508"/>
        <v>199.92270778654444</v>
      </c>
      <c r="AK1007" s="7" t="e">
        <v>#N/A</v>
      </c>
      <c r="AL1007" s="7">
        <v>199.92270778654444</v>
      </c>
      <c r="AN1007" s="7" t="e">
        <f t="shared" si="509"/>
        <v>#N/A</v>
      </c>
      <c r="AO1007" s="7" t="e">
        <f t="shared" si="510"/>
        <v>#N/A</v>
      </c>
      <c r="AP1007" s="10" t="e">
        <v>#N/A</v>
      </c>
      <c r="AQ1007" s="10" t="e">
        <v>#N/A</v>
      </c>
    </row>
    <row r="1008" spans="1:43" s="10" customFormat="1" outlineLevel="1">
      <c r="A1008" s="95">
        <v>-6</v>
      </c>
      <c r="B1008" s="8">
        <f t="shared" si="513"/>
        <v>16041570.18489933</v>
      </c>
      <c r="C1008" s="9">
        <f t="shared" si="514"/>
        <v>132273.10430681054</v>
      </c>
      <c r="D1008" s="9">
        <f t="shared" si="515"/>
        <v>206.15690665650951</v>
      </c>
      <c r="E1008" s="9">
        <f t="shared" si="516"/>
        <v>199.93378195114906</v>
      </c>
      <c r="F1008" s="6">
        <f t="shared" si="517"/>
        <v>0</v>
      </c>
      <c r="G1008" s="7">
        <f t="shared" si="518"/>
        <v>0</v>
      </c>
      <c r="H1008" s="7">
        <f t="shared" si="519"/>
        <v>0</v>
      </c>
      <c r="I1008" s="7">
        <f t="shared" si="520"/>
        <v>1</v>
      </c>
      <c r="J1008" s="7">
        <f t="shared" si="521"/>
        <v>1</v>
      </c>
      <c r="K1008" s="7">
        <f t="shared" si="522"/>
        <v>1</v>
      </c>
      <c r="L1008" s="7">
        <f t="shared" si="523"/>
        <v>1</v>
      </c>
      <c r="M1008" s="7">
        <f t="shared" si="524"/>
        <v>1</v>
      </c>
      <c r="N1008" s="7">
        <f t="shared" si="525"/>
        <v>0</v>
      </c>
      <c r="O1008" s="7">
        <f t="shared" si="526"/>
        <v>0</v>
      </c>
      <c r="P1008" s="7">
        <f t="shared" si="527"/>
        <v>0</v>
      </c>
      <c r="Q1008" s="7" t="e">
        <f t="shared" si="528"/>
        <v>#N/A</v>
      </c>
      <c r="R1008" s="7">
        <f t="shared" si="529"/>
        <v>-6</v>
      </c>
      <c r="S1008" s="7" t="e">
        <f t="shared" si="503"/>
        <v>#N/A</v>
      </c>
      <c r="T1008" s="7">
        <f t="shared" si="504"/>
        <v>199.93378195114906</v>
      </c>
      <c r="U1008" s="7" t="e">
        <f t="shared" si="530"/>
        <v>#N/A</v>
      </c>
      <c r="V1008" s="7" t="e">
        <f t="shared" si="511"/>
        <v>#N/A</v>
      </c>
      <c r="W1008" s="7" t="e">
        <f t="shared" si="512"/>
        <v>#N/A</v>
      </c>
      <c r="X1008" s="7" t="e">
        <f t="shared" si="531"/>
        <v>#N/A</v>
      </c>
      <c r="Y1008" s="7" t="e">
        <f t="shared" si="532"/>
        <v>#N/A</v>
      </c>
      <c r="Z1008" s="7" t="e">
        <f t="shared" si="533"/>
        <v>#N/A</v>
      </c>
      <c r="AA1008" s="7" t="e">
        <f t="shared" si="534"/>
        <v>#N/A</v>
      </c>
      <c r="AB1008" s="7">
        <f t="shared" si="535"/>
        <v>399.86756390229812</v>
      </c>
      <c r="AC1008" s="7">
        <f t="shared" si="536"/>
        <v>1.0000613166809775</v>
      </c>
      <c r="AD1008" s="7" t="e">
        <f t="shared" si="537"/>
        <v>#N/A</v>
      </c>
      <c r="AE1008" s="7"/>
      <c r="AG1008" s="7" t="e">
        <f t="shared" si="505"/>
        <v>#N/A</v>
      </c>
      <c r="AH1008" s="7">
        <f t="shared" si="506"/>
        <v>199.93378195114906</v>
      </c>
      <c r="AI1008" s="7" t="e">
        <f t="shared" si="507"/>
        <v>#N/A</v>
      </c>
      <c r="AJ1008" s="7">
        <f t="shared" si="508"/>
        <v>199.93378195114906</v>
      </c>
      <c r="AK1008" s="7" t="e">
        <v>#N/A</v>
      </c>
      <c r="AL1008" s="7">
        <v>199.93378195114906</v>
      </c>
      <c r="AN1008" s="7" t="e">
        <f t="shared" si="509"/>
        <v>#N/A</v>
      </c>
      <c r="AO1008" s="7" t="e">
        <f t="shared" si="510"/>
        <v>#N/A</v>
      </c>
      <c r="AP1008" s="10" t="e">
        <v>#N/A</v>
      </c>
      <c r="AQ1008" s="10" t="e">
        <v>#N/A</v>
      </c>
    </row>
    <row r="1009" spans="1:43" s="10" customFormat="1" outlineLevel="1">
      <c r="A1009" s="95">
        <v>-5</v>
      </c>
      <c r="B1009" s="8">
        <f t="shared" si="513"/>
        <v>16123961.055740777</v>
      </c>
      <c r="C1009" s="9">
        <f t="shared" si="514"/>
        <v>132987.82461294613</v>
      </c>
      <c r="D1009" s="9">
        <f t="shared" si="515"/>
        <v>206.24059492060056</v>
      </c>
      <c r="E1009" s="9">
        <f t="shared" si="516"/>
        <v>199.94484280863989</v>
      </c>
      <c r="F1009" s="6">
        <f t="shared" si="517"/>
        <v>0</v>
      </c>
      <c r="G1009" s="7">
        <f t="shared" si="518"/>
        <v>0</v>
      </c>
      <c r="H1009" s="7">
        <f t="shared" si="519"/>
        <v>0</v>
      </c>
      <c r="I1009" s="7">
        <f t="shared" si="520"/>
        <v>1</v>
      </c>
      <c r="J1009" s="7">
        <f t="shared" si="521"/>
        <v>1</v>
      </c>
      <c r="K1009" s="7">
        <f t="shared" si="522"/>
        <v>1</v>
      </c>
      <c r="L1009" s="7">
        <f t="shared" si="523"/>
        <v>1</v>
      </c>
      <c r="M1009" s="7">
        <f t="shared" si="524"/>
        <v>1</v>
      </c>
      <c r="N1009" s="7">
        <f t="shared" si="525"/>
        <v>0</v>
      </c>
      <c r="O1009" s="7">
        <f t="shared" si="526"/>
        <v>0</v>
      </c>
      <c r="P1009" s="7">
        <f t="shared" si="527"/>
        <v>0</v>
      </c>
      <c r="Q1009" s="7" t="e">
        <f t="shared" si="528"/>
        <v>#N/A</v>
      </c>
      <c r="R1009" s="7">
        <f t="shared" si="529"/>
        <v>-5</v>
      </c>
      <c r="S1009" s="7" t="e">
        <f t="shared" si="503"/>
        <v>#N/A</v>
      </c>
      <c r="T1009" s="7">
        <f t="shared" si="504"/>
        <v>199.94484280863989</v>
      </c>
      <c r="U1009" s="7" t="e">
        <f t="shared" si="530"/>
        <v>#N/A</v>
      </c>
      <c r="V1009" s="7" t="e">
        <f t="shared" si="511"/>
        <v>#N/A</v>
      </c>
      <c r="W1009" s="7" t="e">
        <f t="shared" si="512"/>
        <v>#N/A</v>
      </c>
      <c r="X1009" s="7" t="e">
        <f t="shared" si="531"/>
        <v>#N/A</v>
      </c>
      <c r="Y1009" s="7" t="e">
        <f t="shared" si="532"/>
        <v>#N/A</v>
      </c>
      <c r="Z1009" s="7" t="e">
        <f t="shared" si="533"/>
        <v>#N/A</v>
      </c>
      <c r="AA1009" s="7" t="e">
        <f t="shared" si="534"/>
        <v>#N/A</v>
      </c>
      <c r="AB1009" s="7">
        <f t="shared" si="535"/>
        <v>399.88968561727978</v>
      </c>
      <c r="AC1009" s="7">
        <f t="shared" si="536"/>
        <v>1.0000611694133676</v>
      </c>
      <c r="AD1009" s="7" t="e">
        <f t="shared" si="537"/>
        <v>#N/A</v>
      </c>
      <c r="AE1009" s="7"/>
      <c r="AG1009" s="7" t="e">
        <f t="shared" si="505"/>
        <v>#N/A</v>
      </c>
      <c r="AH1009" s="7">
        <f t="shared" si="506"/>
        <v>199.94484280863989</v>
      </c>
      <c r="AI1009" s="7" t="e">
        <f t="shared" si="507"/>
        <v>#N/A</v>
      </c>
      <c r="AJ1009" s="7">
        <f t="shared" si="508"/>
        <v>199.94484280863989</v>
      </c>
      <c r="AK1009" s="7" t="e">
        <v>#N/A</v>
      </c>
      <c r="AL1009" s="7">
        <v>199.94484280863989</v>
      </c>
      <c r="AN1009" s="7" t="e">
        <f t="shared" si="509"/>
        <v>#N/A</v>
      </c>
      <c r="AO1009" s="7" t="e">
        <f t="shared" si="510"/>
        <v>#N/A</v>
      </c>
      <c r="AP1009" s="10" t="e">
        <v>#N/A</v>
      </c>
      <c r="AQ1009" s="10" t="e">
        <v>#N/A</v>
      </c>
    </row>
    <row r="1010" spans="1:43" s="10" customFormat="1" outlineLevel="1">
      <c r="A1010" s="95">
        <v>-4</v>
      </c>
      <c r="B1010" s="8">
        <f t="shared" si="513"/>
        <v>16206636.737695636</v>
      </c>
      <c r="C1010" s="9">
        <f t="shared" si="514"/>
        <v>133705.11897339922</v>
      </c>
      <c r="D1010" s="9">
        <f t="shared" si="515"/>
        <v>206.32466336140877</v>
      </c>
      <c r="E1010" s="9">
        <f t="shared" si="516"/>
        <v>199.95588908006323</v>
      </c>
      <c r="F1010" s="6">
        <f t="shared" si="517"/>
        <v>0</v>
      </c>
      <c r="G1010" s="7">
        <f t="shared" si="518"/>
        <v>0</v>
      </c>
      <c r="H1010" s="7">
        <f t="shared" si="519"/>
        <v>0</v>
      </c>
      <c r="I1010" s="7">
        <f t="shared" si="520"/>
        <v>1</v>
      </c>
      <c r="J1010" s="7">
        <f t="shared" si="521"/>
        <v>1</v>
      </c>
      <c r="K1010" s="7">
        <f t="shared" si="522"/>
        <v>1</v>
      </c>
      <c r="L1010" s="7">
        <f t="shared" si="523"/>
        <v>1</v>
      </c>
      <c r="M1010" s="7">
        <f t="shared" si="524"/>
        <v>1</v>
      </c>
      <c r="N1010" s="7">
        <f t="shared" si="525"/>
        <v>0</v>
      </c>
      <c r="O1010" s="7">
        <f t="shared" si="526"/>
        <v>0</v>
      </c>
      <c r="P1010" s="7">
        <f t="shared" si="527"/>
        <v>0</v>
      </c>
      <c r="Q1010" s="7" t="e">
        <f t="shared" si="528"/>
        <v>#N/A</v>
      </c>
      <c r="R1010" s="7">
        <f t="shared" si="529"/>
        <v>-4</v>
      </c>
      <c r="S1010" s="7" t="e">
        <f t="shared" ref="S1010:S1073" si="538">IF($B$22="Design",AG1010,AK1010)</f>
        <v>#N/A</v>
      </c>
      <c r="T1010" s="7">
        <f t="shared" ref="T1010:T1073" si="539">IF($B$22="Design",AH1010,AL1010)</f>
        <v>199.95588908006323</v>
      </c>
      <c r="U1010" s="7" t="e">
        <f t="shared" si="530"/>
        <v>#N/A</v>
      </c>
      <c r="V1010" s="7" t="e">
        <f t="shared" si="511"/>
        <v>#N/A</v>
      </c>
      <c r="W1010" s="7" t="e">
        <f t="shared" si="512"/>
        <v>#N/A</v>
      </c>
      <c r="X1010" s="7" t="e">
        <f t="shared" si="531"/>
        <v>#N/A</v>
      </c>
      <c r="Y1010" s="7" t="e">
        <f t="shared" si="532"/>
        <v>#N/A</v>
      </c>
      <c r="Z1010" s="7" t="e">
        <f t="shared" si="533"/>
        <v>#N/A</v>
      </c>
      <c r="AA1010" s="7" t="e">
        <f t="shared" si="534"/>
        <v>#N/A</v>
      </c>
      <c r="AB1010" s="7">
        <f t="shared" si="535"/>
        <v>399.91177816012646</v>
      </c>
      <c r="AC1010" s="7">
        <f t="shared" si="536"/>
        <v>1.0000610081951791</v>
      </c>
      <c r="AD1010" s="7" t="e">
        <f t="shared" si="537"/>
        <v>#N/A</v>
      </c>
      <c r="AE1010" s="7"/>
      <c r="AG1010" s="7" t="e">
        <f t="shared" si="505"/>
        <v>#N/A</v>
      </c>
      <c r="AH1010" s="7">
        <f t="shared" si="506"/>
        <v>199.95588908006323</v>
      </c>
      <c r="AI1010" s="7" t="e">
        <f t="shared" si="507"/>
        <v>#N/A</v>
      </c>
      <c r="AJ1010" s="7">
        <f t="shared" si="508"/>
        <v>199.95588908006323</v>
      </c>
      <c r="AK1010" s="7" t="e">
        <v>#N/A</v>
      </c>
      <c r="AL1010" s="7">
        <v>199.95588908006323</v>
      </c>
      <c r="AN1010" s="7" t="e">
        <f t="shared" si="509"/>
        <v>#N/A</v>
      </c>
      <c r="AO1010" s="7" t="e">
        <f t="shared" si="510"/>
        <v>#N/A</v>
      </c>
      <c r="AP1010" s="10" t="e">
        <v>#N/A</v>
      </c>
      <c r="AQ1010" s="10" t="e">
        <v>#N/A</v>
      </c>
    </row>
    <row r="1011" spans="1:43" s="10" customFormat="1" outlineLevel="1">
      <c r="A1011" s="95">
        <v>-3</v>
      </c>
      <c r="B1011" s="8">
        <f t="shared" si="513"/>
        <v>16289591.404526254</v>
      </c>
      <c r="C1011" s="9">
        <f t="shared" si="514"/>
        <v>134424.99201774597</v>
      </c>
      <c r="D1011" s="9">
        <f t="shared" si="515"/>
        <v>206.40912293428477</v>
      </c>
      <c r="E1011" s="9">
        <f t="shared" si="516"/>
        <v>199.96692520812024</v>
      </c>
      <c r="F1011" s="6">
        <f t="shared" si="517"/>
        <v>0</v>
      </c>
      <c r="G1011" s="7">
        <f t="shared" si="518"/>
        <v>0</v>
      </c>
      <c r="H1011" s="7">
        <f t="shared" si="519"/>
        <v>0</v>
      </c>
      <c r="I1011" s="7">
        <f t="shared" si="520"/>
        <v>1</v>
      </c>
      <c r="J1011" s="7">
        <f t="shared" si="521"/>
        <v>1</v>
      </c>
      <c r="K1011" s="7">
        <f t="shared" si="522"/>
        <v>1</v>
      </c>
      <c r="L1011" s="7">
        <f t="shared" si="523"/>
        <v>1</v>
      </c>
      <c r="M1011" s="7">
        <f t="shared" si="524"/>
        <v>1</v>
      </c>
      <c r="N1011" s="7">
        <f t="shared" si="525"/>
        <v>0</v>
      </c>
      <c r="O1011" s="7">
        <f t="shared" si="526"/>
        <v>0</v>
      </c>
      <c r="P1011" s="7">
        <f t="shared" si="527"/>
        <v>0</v>
      </c>
      <c r="Q1011" s="7" t="e">
        <f t="shared" si="528"/>
        <v>#N/A</v>
      </c>
      <c r="R1011" s="7">
        <f t="shared" si="529"/>
        <v>-3</v>
      </c>
      <c r="S1011" s="7" t="e">
        <f t="shared" si="538"/>
        <v>#N/A</v>
      </c>
      <c r="T1011" s="7">
        <f t="shared" si="539"/>
        <v>199.96692520812024</v>
      </c>
      <c r="U1011" s="7" t="e">
        <f t="shared" si="530"/>
        <v>#N/A</v>
      </c>
      <c r="V1011" s="7" t="e">
        <f t="shared" si="511"/>
        <v>#N/A</v>
      </c>
      <c r="W1011" s="7" t="e">
        <f t="shared" si="512"/>
        <v>#N/A</v>
      </c>
      <c r="X1011" s="7" t="e">
        <f t="shared" si="531"/>
        <v>#N/A</v>
      </c>
      <c r="Y1011" s="7" t="e">
        <f t="shared" si="532"/>
        <v>#N/A</v>
      </c>
      <c r="Z1011" s="7" t="e">
        <f t="shared" si="533"/>
        <v>#N/A</v>
      </c>
      <c r="AA1011" s="7" t="e">
        <f t="shared" si="534"/>
        <v>#N/A</v>
      </c>
      <c r="AB1011" s="7">
        <f t="shared" si="535"/>
        <v>399.93385041624049</v>
      </c>
      <c r="AC1011" s="7">
        <f t="shared" si="536"/>
        <v>1.0000608962070714</v>
      </c>
      <c r="AD1011" s="7" t="e">
        <f t="shared" si="537"/>
        <v>#N/A</v>
      </c>
      <c r="AE1011" s="7"/>
      <c r="AG1011" s="7" t="e">
        <f t="shared" ref="AG1011:AG1014" si="540">IF(F1011*B1011=0,NA(),B1011*F1011)</f>
        <v>#N/A</v>
      </c>
      <c r="AH1011" s="7">
        <f t="shared" ref="AH1011:AH1014" si="541">IF(SUMPRODUCT(C1011:E1011,G1011:I1011)=0,NA(),SUMPRODUCT(C1011:E1011,G1011:I1011))</f>
        <v>199.96692520812024</v>
      </c>
      <c r="AI1011" s="7" t="e">
        <f t="shared" ref="AI1011:AI1014" si="542">IF(F1011*B1011=0,NA(),B1011*F1011)</f>
        <v>#N/A</v>
      </c>
      <c r="AJ1011" s="7">
        <f t="shared" ref="AJ1011:AJ1014" si="543">IF(SUMPRODUCT(C1011:E1011,G1011:I1011)=0,NA(),SUMPRODUCT(C1011:E1011,G1011:I1011))</f>
        <v>199.96692520812024</v>
      </c>
      <c r="AK1011" s="7" t="e">
        <v>#N/A</v>
      </c>
      <c r="AL1011" s="7">
        <v>199.96692520812024</v>
      </c>
      <c r="AN1011" s="7" t="e">
        <f t="shared" ref="AN1011:AN1014" si="544">IF($C$37="yes",Q1011,NA())</f>
        <v>#N/A</v>
      </c>
      <c r="AO1011" s="7" t="e">
        <f t="shared" ref="AO1011:AO1074" si="545">IF($C$37="yes",2*$L$107-AN1011,NA())</f>
        <v>#N/A</v>
      </c>
      <c r="AP1011" s="10" t="e">
        <v>#N/A</v>
      </c>
      <c r="AQ1011" s="10" t="e">
        <v>#N/A</v>
      </c>
    </row>
    <row r="1012" spans="1:43" s="10" customFormat="1" outlineLevel="1">
      <c r="A1012" s="95">
        <v>-2</v>
      </c>
      <c r="B1012" s="8">
        <f t="shared" si="513"/>
        <v>16372831.86481877</v>
      </c>
      <c r="C1012" s="9">
        <f t="shared" si="514"/>
        <v>135147.44837556288</v>
      </c>
      <c r="D1012" s="9">
        <f t="shared" si="515"/>
        <v>206.49396122967997</v>
      </c>
      <c r="E1012" s="9">
        <f t="shared" si="516"/>
        <v>199.97795468300933</v>
      </c>
      <c r="F1012" s="6">
        <f t="shared" si="517"/>
        <v>0</v>
      </c>
      <c r="G1012" s="7">
        <f t="shared" si="518"/>
        <v>0</v>
      </c>
      <c r="H1012" s="7">
        <f t="shared" si="519"/>
        <v>0</v>
      </c>
      <c r="I1012" s="7">
        <f t="shared" si="520"/>
        <v>1</v>
      </c>
      <c r="J1012" s="7">
        <f t="shared" si="521"/>
        <v>1</v>
      </c>
      <c r="K1012" s="7">
        <f t="shared" si="522"/>
        <v>1</v>
      </c>
      <c r="L1012" s="7">
        <f t="shared" si="523"/>
        <v>1</v>
      </c>
      <c r="M1012" s="7">
        <f t="shared" si="524"/>
        <v>1</v>
      </c>
      <c r="N1012" s="7">
        <f t="shared" si="525"/>
        <v>0</v>
      </c>
      <c r="O1012" s="7">
        <f t="shared" si="526"/>
        <v>0</v>
      </c>
      <c r="P1012" s="7">
        <f t="shared" si="527"/>
        <v>0</v>
      </c>
      <c r="Q1012" s="7" t="e">
        <f t="shared" si="528"/>
        <v>#N/A</v>
      </c>
      <c r="R1012" s="7">
        <f t="shared" si="529"/>
        <v>-2</v>
      </c>
      <c r="S1012" s="7" t="e">
        <f t="shared" si="538"/>
        <v>#N/A</v>
      </c>
      <c r="T1012" s="7">
        <f t="shared" si="539"/>
        <v>199.97795468300933</v>
      </c>
      <c r="U1012" s="7" t="e">
        <f t="shared" si="530"/>
        <v>#N/A</v>
      </c>
      <c r="V1012" s="7" t="e">
        <f t="shared" ref="V1012:V1075" si="546">IF(DesignMode="Design",AN1012,AP1012)</f>
        <v>#N/A</v>
      </c>
      <c r="W1012" s="7" t="e">
        <f t="shared" ref="W1012:W1075" si="547">IF(DesignMode="Design",AO1012,AQ1012)</f>
        <v>#N/A</v>
      </c>
      <c r="X1012" s="7" t="e">
        <f t="shared" si="531"/>
        <v>#N/A</v>
      </c>
      <c r="Y1012" s="7" t="e">
        <f t="shared" si="532"/>
        <v>#N/A</v>
      </c>
      <c r="Z1012" s="7" t="e">
        <f t="shared" si="533"/>
        <v>#N/A</v>
      </c>
      <c r="AA1012" s="7" t="e">
        <f t="shared" si="534"/>
        <v>#N/A</v>
      </c>
      <c r="AB1012" s="7">
        <f t="shared" si="535"/>
        <v>399.95590936601866</v>
      </c>
      <c r="AC1012" s="7">
        <f t="shared" si="536"/>
        <v>1.0000608228084575</v>
      </c>
      <c r="AD1012" s="7" t="e">
        <f t="shared" si="537"/>
        <v>#N/A</v>
      </c>
      <c r="AE1012" s="7"/>
      <c r="AG1012" s="7" t="e">
        <f t="shared" si="540"/>
        <v>#N/A</v>
      </c>
      <c r="AH1012" s="7">
        <f t="shared" si="541"/>
        <v>199.97795468300933</v>
      </c>
      <c r="AI1012" s="7" t="e">
        <f t="shared" si="542"/>
        <v>#N/A</v>
      </c>
      <c r="AJ1012" s="7">
        <f t="shared" si="543"/>
        <v>199.97795468300933</v>
      </c>
      <c r="AK1012" s="7" t="e">
        <v>#N/A</v>
      </c>
      <c r="AL1012" s="7">
        <v>199.97795468300933</v>
      </c>
      <c r="AN1012" s="7" t="e">
        <f t="shared" si="544"/>
        <v>#N/A</v>
      </c>
      <c r="AO1012" s="7" t="e">
        <f t="shared" si="545"/>
        <v>#N/A</v>
      </c>
      <c r="AP1012" s="10" t="e">
        <v>#N/A</v>
      </c>
      <c r="AQ1012" s="10" t="e">
        <v>#N/A</v>
      </c>
    </row>
    <row r="1013" spans="1:43" s="10" customFormat="1" outlineLevel="1">
      <c r="A1013" s="95">
        <v>-1</v>
      </c>
      <c r="B1013" s="8">
        <f t="shared" si="513"/>
        <v>16456352.250223875</v>
      </c>
      <c r="C1013" s="9">
        <f t="shared" si="514"/>
        <v>135872.49267642628</v>
      </c>
      <c r="D1013" s="9">
        <f t="shared" si="515"/>
        <v>206.5791892061915</v>
      </c>
      <c r="E1013" s="9">
        <f t="shared" si="516"/>
        <v>199.98897860937686</v>
      </c>
      <c r="F1013" s="6">
        <f t="shared" si="517"/>
        <v>0</v>
      </c>
      <c r="G1013" s="7">
        <f t="shared" si="518"/>
        <v>0</v>
      </c>
      <c r="H1013" s="7">
        <f t="shared" si="519"/>
        <v>0</v>
      </c>
      <c r="I1013" s="7">
        <f t="shared" si="520"/>
        <v>1</v>
      </c>
      <c r="J1013" s="7">
        <f t="shared" si="521"/>
        <v>1</v>
      </c>
      <c r="K1013" s="7">
        <f t="shared" si="522"/>
        <v>1</v>
      </c>
      <c r="L1013" s="7">
        <f t="shared" si="523"/>
        <v>1</v>
      </c>
      <c r="M1013" s="7">
        <f t="shared" si="524"/>
        <v>1</v>
      </c>
      <c r="N1013" s="7">
        <f t="shared" si="525"/>
        <v>0</v>
      </c>
      <c r="O1013" s="7">
        <f t="shared" si="526"/>
        <v>0</v>
      </c>
      <c r="P1013" s="7">
        <f t="shared" si="527"/>
        <v>0</v>
      </c>
      <c r="Q1013" s="7" t="e">
        <f t="shared" si="528"/>
        <v>#N/A</v>
      </c>
      <c r="R1013" s="7">
        <f t="shared" si="529"/>
        <v>-1</v>
      </c>
      <c r="S1013" s="7" t="e">
        <f t="shared" si="538"/>
        <v>#N/A</v>
      </c>
      <c r="T1013" s="7">
        <f t="shared" si="539"/>
        <v>199.98897860937686</v>
      </c>
      <c r="U1013" s="7" t="e">
        <f t="shared" si="530"/>
        <v>#N/A</v>
      </c>
      <c r="V1013" s="7" t="e">
        <f t="shared" si="546"/>
        <v>#N/A</v>
      </c>
      <c r="W1013" s="7" t="e">
        <f t="shared" si="547"/>
        <v>#N/A</v>
      </c>
      <c r="X1013" s="7" t="e">
        <f t="shared" si="531"/>
        <v>#N/A</v>
      </c>
      <c r="Y1013" s="7" t="e">
        <f t="shared" si="532"/>
        <v>#N/A</v>
      </c>
      <c r="Z1013" s="7" t="e">
        <f t="shared" si="533"/>
        <v>#N/A</v>
      </c>
      <c r="AA1013" s="7" t="e">
        <f t="shared" si="534"/>
        <v>#N/A</v>
      </c>
      <c r="AB1013" s="7">
        <f t="shared" si="535"/>
        <v>399.97795721875372</v>
      </c>
      <c r="AC1013" s="7">
        <f t="shared" si="536"/>
        <v>1.0000607616302906</v>
      </c>
      <c r="AD1013" s="7">
        <f t="shared" si="537"/>
        <v>1.5748466239326069</v>
      </c>
      <c r="AE1013" s="7"/>
      <c r="AG1013" s="7" t="e">
        <f t="shared" si="540"/>
        <v>#N/A</v>
      </c>
      <c r="AH1013" s="7">
        <f t="shared" si="541"/>
        <v>199.98897860937686</v>
      </c>
      <c r="AI1013" s="7" t="e">
        <f t="shared" si="542"/>
        <v>#N/A</v>
      </c>
      <c r="AJ1013" s="7">
        <f t="shared" si="543"/>
        <v>199.98897860937686</v>
      </c>
      <c r="AK1013" s="7" t="e">
        <v>#N/A</v>
      </c>
      <c r="AL1013" s="7">
        <v>199.98897860937686</v>
      </c>
      <c r="AN1013" s="7" t="e">
        <f t="shared" si="544"/>
        <v>#N/A</v>
      </c>
      <c r="AO1013" s="7" t="e">
        <f t="shared" si="545"/>
        <v>#N/A</v>
      </c>
      <c r="AP1013" s="10" t="e">
        <v>#N/A</v>
      </c>
      <c r="AQ1013" s="10" t="e">
        <v>#N/A</v>
      </c>
    </row>
    <row r="1014" spans="1:43" s="10" customFormat="1" outlineLevel="1">
      <c r="A1014" s="95">
        <v>0</v>
      </c>
      <c r="B1014" s="8">
        <f t="shared" si="513"/>
        <v>16540156.210472286</v>
      </c>
      <c r="C1014" s="9">
        <f t="shared" si="514"/>
        <v>136600.12954991253</v>
      </c>
      <c r="D1014" s="9">
        <f t="shared" si="515"/>
        <v>206.66481003196137</v>
      </c>
      <c r="E1014" s="9">
        <f t="shared" si="516"/>
        <v>200</v>
      </c>
      <c r="F1014" s="6">
        <f t="shared" si="517"/>
        <v>0</v>
      </c>
      <c r="G1014" s="7">
        <f t="shared" si="518"/>
        <v>0</v>
      </c>
      <c r="H1014" s="7">
        <f t="shared" si="519"/>
        <v>0</v>
      </c>
      <c r="I1014" s="7">
        <f t="shared" si="520"/>
        <v>1</v>
      </c>
      <c r="J1014" s="7">
        <f t="shared" si="521"/>
        <v>1</v>
      </c>
      <c r="K1014" s="7">
        <f t="shared" si="522"/>
        <v>1</v>
      </c>
      <c r="L1014" s="7">
        <f t="shared" si="523"/>
        <v>1</v>
      </c>
      <c r="M1014" s="7">
        <f t="shared" si="524"/>
        <v>1</v>
      </c>
      <c r="N1014" s="7">
        <f t="shared" si="525"/>
        <v>0</v>
      </c>
      <c r="O1014" s="7">
        <f t="shared" si="526"/>
        <v>0</v>
      </c>
      <c r="P1014" s="7">
        <f t="shared" si="527"/>
        <v>0</v>
      </c>
      <c r="Q1014" s="7" t="e">
        <f t="shared" si="528"/>
        <v>#N/A</v>
      </c>
      <c r="R1014" s="7">
        <f t="shared" si="529"/>
        <v>0</v>
      </c>
      <c r="S1014" s="7" t="e">
        <f t="shared" si="538"/>
        <v>#N/A</v>
      </c>
      <c r="T1014" s="7">
        <f t="shared" si="539"/>
        <v>200</v>
      </c>
      <c r="U1014" s="7">
        <f t="shared" si="530"/>
        <v>200</v>
      </c>
      <c r="V1014" s="7" t="e">
        <f t="shared" si="546"/>
        <v>#N/A</v>
      </c>
      <c r="W1014" s="7" t="e">
        <f t="shared" si="547"/>
        <v>#N/A</v>
      </c>
      <c r="X1014" s="7" t="e">
        <f t="shared" si="531"/>
        <v>#N/A</v>
      </c>
      <c r="Y1014" s="7" t="e">
        <f t="shared" si="532"/>
        <v>#N/A</v>
      </c>
      <c r="Z1014" s="7" t="e">
        <f t="shared" si="533"/>
        <v>#N/A</v>
      </c>
      <c r="AA1014" s="7" t="e">
        <f t="shared" si="534"/>
        <v>#N/A</v>
      </c>
      <c r="AB1014" s="7">
        <f t="shared" si="535"/>
        <v>400</v>
      </c>
      <c r="AC1014" s="7">
        <f t="shared" si="536"/>
        <v>1.0000607336813438</v>
      </c>
      <c r="AD1014" s="7">
        <f t="shared" si="537"/>
        <v>1.5744843747346036</v>
      </c>
      <c r="AE1014" s="7"/>
      <c r="AG1014" s="7" t="e">
        <f t="shared" si="540"/>
        <v>#N/A</v>
      </c>
      <c r="AH1014" s="7">
        <f t="shared" si="541"/>
        <v>200</v>
      </c>
      <c r="AI1014" s="7" t="e">
        <f t="shared" si="542"/>
        <v>#N/A</v>
      </c>
      <c r="AJ1014" s="7">
        <f t="shared" si="543"/>
        <v>200</v>
      </c>
      <c r="AK1014" s="7" t="e">
        <v>#N/A</v>
      </c>
      <c r="AL1014" s="7">
        <v>200</v>
      </c>
      <c r="AN1014" s="7" t="e">
        <f t="shared" si="544"/>
        <v>#N/A</v>
      </c>
      <c r="AO1014" s="7" t="e">
        <f t="shared" si="545"/>
        <v>#N/A</v>
      </c>
      <c r="AP1014" s="10" t="e">
        <v>#N/A</v>
      </c>
      <c r="AQ1014" s="10" t="e">
        <v>#N/A</v>
      </c>
    </row>
    <row r="1015" spans="1:43" outlineLevel="1">
      <c r="A1015" s="95">
        <v>1</v>
      </c>
      <c r="B1015" s="9"/>
      <c r="C1015" s="9"/>
      <c r="D1015" s="8"/>
      <c r="E1015" s="8"/>
      <c r="R1015" s="6">
        <f>A1015</f>
        <v>1</v>
      </c>
      <c r="S1015" s="7" t="e">
        <f t="shared" si="538"/>
        <v>#N/A</v>
      </c>
      <c r="T1015" s="7">
        <f t="shared" si="539"/>
        <v>199.98897860937686</v>
      </c>
      <c r="U1015" s="7" t="e">
        <f>IF(NOT(ISNA(VLOOKUP(A1015,$A$91:$B$100,2,FALSE))),VLOOKUP(A1015,$A$91:$B$100,2,FALSE),NA())</f>
        <v>#N/A</v>
      </c>
      <c r="V1015" s="7" t="e">
        <f t="shared" si="546"/>
        <v>#N/A</v>
      </c>
      <c r="W1015" s="7" t="e">
        <f t="shared" si="547"/>
        <v>#N/A</v>
      </c>
      <c r="X1015" s="7" t="e">
        <f>VLOOKUP(-1*$A1015,$R$114:$Y$1014,7,FALSE)</f>
        <v>#N/A</v>
      </c>
      <c r="Y1015" s="7" t="e">
        <f>VLOOKUP(-1*$A1015,$R$114:$Y$1014,8,FALSE)</f>
        <v>#N/A</v>
      </c>
      <c r="AG1015" s="7" t="e">
        <f>VLOOKUP(-R1015,$R$114:$AI$1014,16,FALSE)</f>
        <v>#N/A</v>
      </c>
      <c r="AH1015" s="7">
        <f>VLOOKUP(-R1015,$R$114:$AI$1014,17,FALSE)</f>
        <v>199.98897860937686</v>
      </c>
      <c r="AI1015" s="7" t="e">
        <f>VLOOKUP(-R1015,$R$114:$AI$1014,18,FALSE)</f>
        <v>#N/A</v>
      </c>
      <c r="AJ1015" s="7">
        <f>VLOOKUP(-R1015,$R$114:$AJ$1014,19,FALSE)</f>
        <v>199.98897860937686</v>
      </c>
      <c r="AK1015" s="7" t="e">
        <v>#N/A</v>
      </c>
      <c r="AL1015" s="7">
        <v>199.98897860937686</v>
      </c>
      <c r="AN1015" s="7" t="e">
        <f>VLOOKUP(-1*$A1015,$R$114:$W$1014,5,FALSE)</f>
        <v>#N/A</v>
      </c>
      <c r="AO1015" s="7" t="e">
        <f t="shared" si="545"/>
        <v>#N/A</v>
      </c>
      <c r="AP1015" s="7" t="e">
        <v>#N/A</v>
      </c>
      <c r="AQ1015" s="7" t="e">
        <v>#N/A</v>
      </c>
    </row>
    <row r="1016" spans="1:43" outlineLevel="1">
      <c r="A1016" s="95">
        <v>2</v>
      </c>
      <c r="B1016" s="9"/>
      <c r="C1016" s="9"/>
      <c r="D1016" s="8"/>
      <c r="E1016" s="8"/>
      <c r="R1016" s="6">
        <f t="shared" ref="R1016:R1079" si="548">A1016</f>
        <v>2</v>
      </c>
      <c r="S1016" s="7" t="e">
        <f t="shared" si="538"/>
        <v>#N/A</v>
      </c>
      <c r="T1016" s="7">
        <f t="shared" si="539"/>
        <v>199.97795468300933</v>
      </c>
      <c r="U1016" s="7" t="e">
        <f t="shared" ref="U1016:U1024" si="549">IF(NOT(ISNA(VLOOKUP(A1016,$A$91:$B$100,2,FALSE))),VLOOKUP(A1016,$A$91:$B$100,2,FALSE),NA())</f>
        <v>#N/A</v>
      </c>
      <c r="V1016" s="7" t="e">
        <f t="shared" si="546"/>
        <v>#N/A</v>
      </c>
      <c r="W1016" s="7" t="e">
        <f t="shared" si="547"/>
        <v>#N/A</v>
      </c>
      <c r="X1016" s="7" t="e">
        <f t="shared" ref="X1016:X1079" si="550">VLOOKUP(-1*$A1016,$R$114:$Y$1014,7,FALSE)</f>
        <v>#N/A</v>
      </c>
      <c r="Y1016" s="7" t="e">
        <f t="shared" ref="Y1016:Y1079" si="551">VLOOKUP(-1*$A1016,$R$114:$Y$1014,8,FALSE)</f>
        <v>#N/A</v>
      </c>
      <c r="AG1016" s="7" t="e">
        <f t="shared" ref="AG1016:AG1079" si="552">VLOOKUP(-R1016,$R$114:$AI$1014,16,FALSE)</f>
        <v>#N/A</v>
      </c>
      <c r="AH1016" s="7">
        <f t="shared" ref="AH1016:AH1079" si="553">VLOOKUP(-R1016,$R$114:$AI$1014,17,FALSE)</f>
        <v>199.97795468300933</v>
      </c>
      <c r="AI1016" s="7" t="e">
        <f t="shared" ref="AI1016:AI1079" si="554">VLOOKUP(-R1016,$R$114:$AI$1014,18,FALSE)</f>
        <v>#N/A</v>
      </c>
      <c r="AJ1016" s="7">
        <f t="shared" ref="AJ1016:AJ1079" si="555">VLOOKUP(-R1016,$R$114:$AJ$1014,19,FALSE)</f>
        <v>199.97795468300933</v>
      </c>
      <c r="AK1016" s="7" t="e">
        <v>#N/A</v>
      </c>
      <c r="AL1016" s="7">
        <v>199.97795468300933</v>
      </c>
      <c r="AN1016" s="7" t="e">
        <f t="shared" ref="AN1016:AN1079" si="556">VLOOKUP(-1*$A1016,$R$114:$W$1014,5,FALSE)</f>
        <v>#N/A</v>
      </c>
      <c r="AO1016" s="7" t="e">
        <f t="shared" si="545"/>
        <v>#N/A</v>
      </c>
      <c r="AP1016" s="7" t="e">
        <v>#N/A</v>
      </c>
      <c r="AQ1016" s="7" t="e">
        <v>#N/A</v>
      </c>
    </row>
    <row r="1017" spans="1:43" outlineLevel="1">
      <c r="A1017" s="95">
        <v>3</v>
      </c>
      <c r="B1017" s="9"/>
      <c r="C1017" s="9"/>
      <c r="D1017" s="8"/>
      <c r="E1017" s="8"/>
      <c r="R1017" s="6">
        <f t="shared" si="548"/>
        <v>3</v>
      </c>
      <c r="S1017" s="7" t="e">
        <f t="shared" si="538"/>
        <v>#N/A</v>
      </c>
      <c r="T1017" s="7">
        <f t="shared" si="539"/>
        <v>199.96692520812024</v>
      </c>
      <c r="U1017" s="7" t="e">
        <f t="shared" si="549"/>
        <v>#N/A</v>
      </c>
      <c r="V1017" s="7" t="e">
        <f t="shared" si="546"/>
        <v>#N/A</v>
      </c>
      <c r="W1017" s="7" t="e">
        <f t="shared" si="547"/>
        <v>#N/A</v>
      </c>
      <c r="X1017" s="7" t="e">
        <f t="shared" si="550"/>
        <v>#N/A</v>
      </c>
      <c r="Y1017" s="7" t="e">
        <f t="shared" si="551"/>
        <v>#N/A</v>
      </c>
      <c r="AG1017" s="7" t="e">
        <f t="shared" si="552"/>
        <v>#N/A</v>
      </c>
      <c r="AH1017" s="7">
        <f t="shared" si="553"/>
        <v>199.96692520812024</v>
      </c>
      <c r="AI1017" s="7" t="e">
        <f t="shared" si="554"/>
        <v>#N/A</v>
      </c>
      <c r="AJ1017" s="7">
        <f t="shared" si="555"/>
        <v>199.96692520812024</v>
      </c>
      <c r="AK1017" s="7" t="e">
        <v>#N/A</v>
      </c>
      <c r="AL1017" s="7">
        <v>199.96692520812024</v>
      </c>
      <c r="AN1017" s="7" t="e">
        <f t="shared" si="556"/>
        <v>#N/A</v>
      </c>
      <c r="AO1017" s="7" t="e">
        <f t="shared" si="545"/>
        <v>#N/A</v>
      </c>
      <c r="AP1017" s="7" t="e">
        <v>#N/A</v>
      </c>
      <c r="AQ1017" s="7" t="e">
        <v>#N/A</v>
      </c>
    </row>
    <row r="1018" spans="1:43" outlineLevel="1">
      <c r="A1018" s="95">
        <v>4</v>
      </c>
      <c r="B1018" s="9"/>
      <c r="C1018" s="9"/>
      <c r="D1018" s="8"/>
      <c r="E1018" s="8"/>
      <c r="R1018" s="6">
        <f t="shared" si="548"/>
        <v>4</v>
      </c>
      <c r="S1018" s="7" t="e">
        <f t="shared" si="538"/>
        <v>#N/A</v>
      </c>
      <c r="T1018" s="7">
        <f t="shared" si="539"/>
        <v>199.95588908006323</v>
      </c>
      <c r="U1018" s="7" t="e">
        <f t="shared" si="549"/>
        <v>#N/A</v>
      </c>
      <c r="V1018" s="7" t="e">
        <f t="shared" si="546"/>
        <v>#N/A</v>
      </c>
      <c r="W1018" s="7" t="e">
        <f t="shared" si="547"/>
        <v>#N/A</v>
      </c>
      <c r="X1018" s="7" t="e">
        <f t="shared" si="550"/>
        <v>#N/A</v>
      </c>
      <c r="Y1018" s="7" t="e">
        <f t="shared" si="551"/>
        <v>#N/A</v>
      </c>
      <c r="AG1018" s="7" t="e">
        <f t="shared" si="552"/>
        <v>#N/A</v>
      </c>
      <c r="AH1018" s="7">
        <f t="shared" si="553"/>
        <v>199.95588908006323</v>
      </c>
      <c r="AI1018" s="7" t="e">
        <f t="shared" si="554"/>
        <v>#N/A</v>
      </c>
      <c r="AJ1018" s="7">
        <f t="shared" si="555"/>
        <v>199.95588908006323</v>
      </c>
      <c r="AK1018" s="7" t="e">
        <v>#N/A</v>
      </c>
      <c r="AL1018" s="7">
        <v>199.95588908006323</v>
      </c>
      <c r="AN1018" s="7" t="e">
        <f t="shared" si="556"/>
        <v>#N/A</v>
      </c>
      <c r="AO1018" s="7" t="e">
        <f t="shared" si="545"/>
        <v>#N/A</v>
      </c>
      <c r="AP1018" s="7" t="e">
        <v>#N/A</v>
      </c>
      <c r="AQ1018" s="7" t="e">
        <v>#N/A</v>
      </c>
    </row>
    <row r="1019" spans="1:43" outlineLevel="1">
      <c r="A1019" s="95">
        <v>5</v>
      </c>
      <c r="B1019" s="9"/>
      <c r="C1019" s="9"/>
      <c r="D1019" s="8"/>
      <c r="E1019" s="8"/>
      <c r="R1019" s="6">
        <f t="shared" si="548"/>
        <v>5</v>
      </c>
      <c r="S1019" s="7" t="e">
        <f t="shared" si="538"/>
        <v>#N/A</v>
      </c>
      <c r="T1019" s="7">
        <f t="shared" si="539"/>
        <v>199.94484280863989</v>
      </c>
      <c r="U1019" s="7" t="e">
        <f t="shared" si="549"/>
        <v>#N/A</v>
      </c>
      <c r="V1019" s="7" t="e">
        <f t="shared" si="546"/>
        <v>#N/A</v>
      </c>
      <c r="W1019" s="7" t="e">
        <f t="shared" si="547"/>
        <v>#N/A</v>
      </c>
      <c r="X1019" s="7" t="e">
        <f t="shared" si="550"/>
        <v>#N/A</v>
      </c>
      <c r="Y1019" s="7" t="e">
        <f t="shared" si="551"/>
        <v>#N/A</v>
      </c>
      <c r="AG1019" s="7" t="e">
        <f t="shared" si="552"/>
        <v>#N/A</v>
      </c>
      <c r="AH1019" s="7">
        <f t="shared" si="553"/>
        <v>199.94484280863989</v>
      </c>
      <c r="AI1019" s="7" t="e">
        <f t="shared" si="554"/>
        <v>#N/A</v>
      </c>
      <c r="AJ1019" s="7">
        <f t="shared" si="555"/>
        <v>199.94484280863989</v>
      </c>
      <c r="AK1019" s="7" t="e">
        <v>#N/A</v>
      </c>
      <c r="AL1019" s="7">
        <v>199.94484280863989</v>
      </c>
      <c r="AN1019" s="7" t="e">
        <f t="shared" si="556"/>
        <v>#N/A</v>
      </c>
      <c r="AO1019" s="7" t="e">
        <f t="shared" si="545"/>
        <v>#N/A</v>
      </c>
      <c r="AP1019" s="7" t="e">
        <v>#N/A</v>
      </c>
      <c r="AQ1019" s="7" t="e">
        <v>#N/A</v>
      </c>
    </row>
    <row r="1020" spans="1:43" outlineLevel="1">
      <c r="A1020" s="95">
        <v>6</v>
      </c>
      <c r="B1020" s="9"/>
      <c r="C1020" s="9"/>
      <c r="D1020" s="8"/>
      <c r="E1020" s="8"/>
      <c r="R1020" s="6">
        <f t="shared" si="548"/>
        <v>6</v>
      </c>
      <c r="S1020" s="7" t="e">
        <f t="shared" si="538"/>
        <v>#N/A</v>
      </c>
      <c r="T1020" s="7">
        <f t="shared" si="539"/>
        <v>199.93378195114906</v>
      </c>
      <c r="U1020" s="7" t="e">
        <f t="shared" si="549"/>
        <v>#N/A</v>
      </c>
      <c r="V1020" s="7" t="e">
        <f t="shared" si="546"/>
        <v>#N/A</v>
      </c>
      <c r="W1020" s="7" t="e">
        <f t="shared" si="547"/>
        <v>#N/A</v>
      </c>
      <c r="X1020" s="7" t="e">
        <f t="shared" si="550"/>
        <v>#N/A</v>
      </c>
      <c r="Y1020" s="7" t="e">
        <f t="shared" si="551"/>
        <v>#N/A</v>
      </c>
      <c r="AG1020" s="7" t="e">
        <f t="shared" si="552"/>
        <v>#N/A</v>
      </c>
      <c r="AH1020" s="7">
        <f t="shared" si="553"/>
        <v>199.93378195114906</v>
      </c>
      <c r="AI1020" s="7" t="e">
        <f t="shared" si="554"/>
        <v>#N/A</v>
      </c>
      <c r="AJ1020" s="7">
        <f t="shared" si="555"/>
        <v>199.93378195114906</v>
      </c>
      <c r="AK1020" s="7" t="e">
        <v>#N/A</v>
      </c>
      <c r="AL1020" s="7">
        <v>199.93378195114906</v>
      </c>
      <c r="AN1020" s="7" t="e">
        <f t="shared" si="556"/>
        <v>#N/A</v>
      </c>
      <c r="AO1020" s="7" t="e">
        <f t="shared" si="545"/>
        <v>#N/A</v>
      </c>
      <c r="AP1020" s="7" t="e">
        <v>#N/A</v>
      </c>
      <c r="AQ1020" s="7" t="e">
        <v>#N/A</v>
      </c>
    </row>
    <row r="1021" spans="1:43" outlineLevel="1">
      <c r="A1021" s="95">
        <v>7</v>
      </c>
      <c r="B1021" s="9"/>
      <c r="C1021" s="9"/>
      <c r="D1021" s="8"/>
      <c r="E1021" s="8"/>
      <c r="R1021" s="6">
        <f t="shared" si="548"/>
        <v>7</v>
      </c>
      <c r="S1021" s="7" t="e">
        <f t="shared" si="538"/>
        <v>#N/A</v>
      </c>
      <c r="T1021" s="7">
        <f t="shared" si="539"/>
        <v>199.92270778654444</v>
      </c>
      <c r="U1021" s="7" t="e">
        <f t="shared" si="549"/>
        <v>#N/A</v>
      </c>
      <c r="V1021" s="7" t="e">
        <f t="shared" si="546"/>
        <v>#N/A</v>
      </c>
      <c r="W1021" s="7" t="e">
        <f t="shared" si="547"/>
        <v>#N/A</v>
      </c>
      <c r="X1021" s="7" t="e">
        <f t="shared" si="550"/>
        <v>#N/A</v>
      </c>
      <c r="Y1021" s="7" t="e">
        <f t="shared" si="551"/>
        <v>#N/A</v>
      </c>
      <c r="AG1021" s="7" t="e">
        <f t="shared" si="552"/>
        <v>#N/A</v>
      </c>
      <c r="AH1021" s="7">
        <f t="shared" si="553"/>
        <v>199.92270778654444</v>
      </c>
      <c r="AI1021" s="7" t="e">
        <f t="shared" si="554"/>
        <v>#N/A</v>
      </c>
      <c r="AJ1021" s="7">
        <f t="shared" si="555"/>
        <v>199.92270778654444</v>
      </c>
      <c r="AK1021" s="7" t="e">
        <v>#N/A</v>
      </c>
      <c r="AL1021" s="7">
        <v>199.92270778654444</v>
      </c>
      <c r="AN1021" s="7" t="e">
        <f t="shared" si="556"/>
        <v>#N/A</v>
      </c>
      <c r="AO1021" s="7" t="e">
        <f t="shared" si="545"/>
        <v>#N/A</v>
      </c>
      <c r="AP1021" s="7" t="e">
        <v>#N/A</v>
      </c>
      <c r="AQ1021" s="7" t="e">
        <v>#N/A</v>
      </c>
    </row>
    <row r="1022" spans="1:43" outlineLevel="1">
      <c r="A1022" s="95">
        <v>8</v>
      </c>
      <c r="B1022" s="9"/>
      <c r="C1022" s="9"/>
      <c r="D1022" s="8"/>
      <c r="E1022" s="8"/>
      <c r="R1022" s="6">
        <f t="shared" si="548"/>
        <v>8</v>
      </c>
      <c r="S1022" s="7" t="e">
        <f t="shared" si="538"/>
        <v>#N/A</v>
      </c>
      <c r="T1022" s="7">
        <f t="shared" si="539"/>
        <v>199.91161587248317</v>
      </c>
      <c r="U1022" s="7" t="e">
        <f t="shared" si="549"/>
        <v>#N/A</v>
      </c>
      <c r="V1022" s="7" t="e">
        <f t="shared" si="546"/>
        <v>#N/A</v>
      </c>
      <c r="W1022" s="7" t="e">
        <f t="shared" si="547"/>
        <v>#N/A</v>
      </c>
      <c r="X1022" s="7" t="e">
        <f t="shared" si="550"/>
        <v>#N/A</v>
      </c>
      <c r="Y1022" s="7" t="e">
        <f t="shared" si="551"/>
        <v>#N/A</v>
      </c>
      <c r="AG1022" s="7" t="e">
        <f t="shared" si="552"/>
        <v>#N/A</v>
      </c>
      <c r="AH1022" s="7">
        <f t="shared" si="553"/>
        <v>199.91161587248317</v>
      </c>
      <c r="AI1022" s="7" t="e">
        <f t="shared" si="554"/>
        <v>#N/A</v>
      </c>
      <c r="AJ1022" s="7">
        <f t="shared" si="555"/>
        <v>199.91161587248317</v>
      </c>
      <c r="AK1022" s="7" t="e">
        <v>#N/A</v>
      </c>
      <c r="AL1022" s="7">
        <v>199.91161587248317</v>
      </c>
      <c r="AN1022" s="7" t="e">
        <f t="shared" si="556"/>
        <v>#N/A</v>
      </c>
      <c r="AO1022" s="7" t="e">
        <f t="shared" si="545"/>
        <v>#N/A</v>
      </c>
      <c r="AP1022" s="7" t="e">
        <v>#N/A</v>
      </c>
      <c r="AQ1022" s="7" t="e">
        <v>#N/A</v>
      </c>
    </row>
    <row r="1023" spans="1:43" outlineLevel="1">
      <c r="A1023" s="95">
        <v>9</v>
      </c>
      <c r="B1023" s="9"/>
      <c r="C1023" s="9"/>
      <c r="D1023" s="8"/>
      <c r="E1023" s="8"/>
      <c r="R1023" s="6">
        <f t="shared" si="548"/>
        <v>9</v>
      </c>
      <c r="S1023" s="7" t="e">
        <f t="shared" si="538"/>
        <v>#N/A</v>
      </c>
      <c r="T1023" s="7">
        <f t="shared" si="539"/>
        <v>199.90050367171301</v>
      </c>
      <c r="U1023" s="7" t="e">
        <f t="shared" si="549"/>
        <v>#N/A</v>
      </c>
      <c r="V1023" s="7" t="e">
        <f t="shared" si="546"/>
        <v>#N/A</v>
      </c>
      <c r="W1023" s="7" t="e">
        <f t="shared" si="547"/>
        <v>#N/A</v>
      </c>
      <c r="X1023" s="7" t="e">
        <f t="shared" si="550"/>
        <v>#N/A</v>
      </c>
      <c r="Y1023" s="7" t="e">
        <f t="shared" si="551"/>
        <v>#N/A</v>
      </c>
      <c r="AG1023" s="7" t="e">
        <f t="shared" si="552"/>
        <v>#N/A</v>
      </c>
      <c r="AH1023" s="7">
        <f t="shared" si="553"/>
        <v>199.90050367171301</v>
      </c>
      <c r="AI1023" s="7" t="e">
        <f t="shared" si="554"/>
        <v>#N/A</v>
      </c>
      <c r="AJ1023" s="7">
        <f t="shared" si="555"/>
        <v>199.90050367171301</v>
      </c>
      <c r="AK1023" s="7" t="e">
        <v>#N/A</v>
      </c>
      <c r="AL1023" s="7">
        <v>199.90050367171301</v>
      </c>
      <c r="AN1023" s="7" t="e">
        <f t="shared" si="556"/>
        <v>#N/A</v>
      </c>
      <c r="AO1023" s="7" t="e">
        <f t="shared" si="545"/>
        <v>#N/A</v>
      </c>
      <c r="AP1023" s="7" t="e">
        <v>#N/A</v>
      </c>
      <c r="AQ1023" s="7" t="e">
        <v>#N/A</v>
      </c>
    </row>
    <row r="1024" spans="1:43" outlineLevel="1">
      <c r="A1024" s="95">
        <v>10</v>
      </c>
      <c r="B1024" s="9"/>
      <c r="C1024" s="9"/>
      <c r="D1024" s="8"/>
      <c r="E1024" s="8"/>
      <c r="R1024" s="6">
        <f t="shared" si="548"/>
        <v>10</v>
      </c>
      <c r="S1024" s="7" t="e">
        <f t="shared" si="538"/>
        <v>#N/A</v>
      </c>
      <c r="T1024" s="7">
        <f t="shared" si="539"/>
        <v>199.88936864924869</v>
      </c>
      <c r="U1024" s="7" t="e">
        <f t="shared" si="549"/>
        <v>#N/A</v>
      </c>
      <c r="V1024" s="7" t="e">
        <f t="shared" si="546"/>
        <v>#N/A</v>
      </c>
      <c r="W1024" s="7" t="e">
        <f t="shared" si="547"/>
        <v>#N/A</v>
      </c>
      <c r="X1024" s="7" t="e">
        <f t="shared" si="550"/>
        <v>#N/A</v>
      </c>
      <c r="Y1024" s="7" t="e">
        <f t="shared" si="551"/>
        <v>#N/A</v>
      </c>
      <c r="AG1024" s="7" t="e">
        <f t="shared" si="552"/>
        <v>#N/A</v>
      </c>
      <c r="AH1024" s="7">
        <f t="shared" si="553"/>
        <v>199.88936864924869</v>
      </c>
      <c r="AI1024" s="7" t="e">
        <f t="shared" si="554"/>
        <v>#N/A</v>
      </c>
      <c r="AJ1024" s="7">
        <f t="shared" si="555"/>
        <v>199.88936864924869</v>
      </c>
      <c r="AK1024" s="7" t="e">
        <v>#N/A</v>
      </c>
      <c r="AL1024" s="7">
        <v>199.88936864924869</v>
      </c>
      <c r="AN1024" s="7" t="e">
        <f t="shared" si="556"/>
        <v>#N/A</v>
      </c>
      <c r="AO1024" s="7" t="e">
        <f t="shared" si="545"/>
        <v>#N/A</v>
      </c>
      <c r="AP1024" s="7" t="e">
        <v>#N/A</v>
      </c>
      <c r="AQ1024" s="7" t="e">
        <v>#N/A</v>
      </c>
    </row>
    <row r="1025" spans="1:43" outlineLevel="1">
      <c r="A1025" s="95">
        <v>11</v>
      </c>
      <c r="B1025" s="9"/>
      <c r="C1025" s="9"/>
      <c r="D1025" s="8"/>
      <c r="E1025" s="8"/>
      <c r="R1025" s="6">
        <f t="shared" si="548"/>
        <v>11</v>
      </c>
      <c r="S1025" s="7" t="e">
        <f t="shared" si="538"/>
        <v>#N/A</v>
      </c>
      <c r="T1025" s="7">
        <f t="shared" si="539"/>
        <v>199.878206361998</v>
      </c>
      <c r="U1025" s="7" t="e">
        <f t="shared" ref="U1025:U1088" si="557">IF(NOT(ISNA(VLOOKUP(A1025,$A$91:$B$100,2,FALSE))),VLOOKUP(A1025,$A$91:$B$100,2,FALSE),NA())</f>
        <v>#N/A</v>
      </c>
      <c r="V1025" s="7" t="e">
        <f t="shared" si="546"/>
        <v>#N/A</v>
      </c>
      <c r="W1025" s="7" t="e">
        <f t="shared" si="547"/>
        <v>#N/A</v>
      </c>
      <c r="X1025" s="7" t="e">
        <f t="shared" si="550"/>
        <v>#N/A</v>
      </c>
      <c r="Y1025" s="7" t="e">
        <f t="shared" si="551"/>
        <v>#N/A</v>
      </c>
      <c r="AG1025" s="7" t="e">
        <f t="shared" si="552"/>
        <v>#N/A</v>
      </c>
      <c r="AH1025" s="7">
        <f t="shared" si="553"/>
        <v>199.878206361998</v>
      </c>
      <c r="AI1025" s="7" t="e">
        <f t="shared" si="554"/>
        <v>#N/A</v>
      </c>
      <c r="AJ1025" s="7">
        <f t="shared" si="555"/>
        <v>199.878206361998</v>
      </c>
      <c r="AK1025" s="7" t="e">
        <v>#N/A</v>
      </c>
      <c r="AL1025" s="7">
        <v>199.878206361998</v>
      </c>
      <c r="AN1025" s="7" t="e">
        <f t="shared" si="556"/>
        <v>#N/A</v>
      </c>
      <c r="AO1025" s="7" t="e">
        <f t="shared" si="545"/>
        <v>#N/A</v>
      </c>
      <c r="AP1025" s="7" t="e">
        <v>#N/A</v>
      </c>
      <c r="AQ1025" s="7" t="e">
        <v>#N/A</v>
      </c>
    </row>
    <row r="1026" spans="1:43" outlineLevel="1">
      <c r="A1026" s="95">
        <v>12</v>
      </c>
      <c r="B1026" s="9"/>
      <c r="C1026" s="9"/>
      <c r="D1026" s="8"/>
      <c r="E1026" s="8"/>
      <c r="R1026" s="6">
        <f t="shared" si="548"/>
        <v>12</v>
      </c>
      <c r="S1026" s="7" t="e">
        <f t="shared" si="538"/>
        <v>#N/A</v>
      </c>
      <c r="T1026" s="7">
        <f t="shared" si="539"/>
        <v>199.86701618156607</v>
      </c>
      <c r="U1026" s="7" t="e">
        <f t="shared" si="557"/>
        <v>#N/A</v>
      </c>
      <c r="V1026" s="7" t="e">
        <f t="shared" si="546"/>
        <v>#N/A</v>
      </c>
      <c r="W1026" s="7" t="e">
        <f t="shared" si="547"/>
        <v>#N/A</v>
      </c>
      <c r="X1026" s="7" t="e">
        <f t="shared" si="550"/>
        <v>#N/A</v>
      </c>
      <c r="Y1026" s="7" t="e">
        <f t="shared" si="551"/>
        <v>#N/A</v>
      </c>
      <c r="AG1026" s="7" t="e">
        <f t="shared" si="552"/>
        <v>#N/A</v>
      </c>
      <c r="AH1026" s="7">
        <f t="shared" si="553"/>
        <v>199.86701618156607</v>
      </c>
      <c r="AI1026" s="7" t="e">
        <f t="shared" si="554"/>
        <v>#N/A</v>
      </c>
      <c r="AJ1026" s="7">
        <f t="shared" si="555"/>
        <v>199.86701618156607</v>
      </c>
      <c r="AK1026" s="7" t="e">
        <v>#N/A</v>
      </c>
      <c r="AL1026" s="7">
        <v>199.86701618156607</v>
      </c>
      <c r="AN1026" s="7" t="e">
        <f t="shared" si="556"/>
        <v>#N/A</v>
      </c>
      <c r="AO1026" s="7" t="e">
        <f t="shared" si="545"/>
        <v>#N/A</v>
      </c>
      <c r="AP1026" s="7" t="e">
        <v>#N/A</v>
      </c>
      <c r="AQ1026" s="7" t="e">
        <v>#N/A</v>
      </c>
    </row>
    <row r="1027" spans="1:43" outlineLevel="1">
      <c r="A1027" s="95">
        <v>13</v>
      </c>
      <c r="B1027" s="9"/>
      <c r="C1027" s="9"/>
      <c r="D1027" s="8"/>
      <c r="E1027" s="8"/>
      <c r="R1027" s="6">
        <f t="shared" si="548"/>
        <v>13</v>
      </c>
      <c r="S1027" s="7" t="e">
        <f t="shared" si="538"/>
        <v>#N/A</v>
      </c>
      <c r="T1027" s="7">
        <f t="shared" si="539"/>
        <v>199.8557993869066</v>
      </c>
      <c r="U1027" s="7" t="e">
        <f t="shared" si="557"/>
        <v>#N/A</v>
      </c>
      <c r="V1027" s="7" t="e">
        <f t="shared" si="546"/>
        <v>#N/A</v>
      </c>
      <c r="W1027" s="7" t="e">
        <f t="shared" si="547"/>
        <v>#N/A</v>
      </c>
      <c r="X1027" s="7" t="e">
        <f t="shared" si="550"/>
        <v>#N/A</v>
      </c>
      <c r="Y1027" s="7" t="e">
        <f t="shared" si="551"/>
        <v>#N/A</v>
      </c>
      <c r="AG1027" s="7" t="e">
        <f t="shared" si="552"/>
        <v>#N/A</v>
      </c>
      <c r="AH1027" s="7">
        <f t="shared" si="553"/>
        <v>199.8557993869066</v>
      </c>
      <c r="AI1027" s="7" t="e">
        <f t="shared" si="554"/>
        <v>#N/A</v>
      </c>
      <c r="AJ1027" s="7">
        <f t="shared" si="555"/>
        <v>199.8557993869066</v>
      </c>
      <c r="AK1027" s="7" t="e">
        <v>#N/A</v>
      </c>
      <c r="AL1027" s="7">
        <v>199.8557993869066</v>
      </c>
      <c r="AN1027" s="7" t="e">
        <f t="shared" si="556"/>
        <v>#N/A</v>
      </c>
      <c r="AO1027" s="7" t="e">
        <f t="shared" si="545"/>
        <v>#N/A</v>
      </c>
      <c r="AP1027" s="7" t="e">
        <v>#N/A</v>
      </c>
      <c r="AQ1027" s="7" t="e">
        <v>#N/A</v>
      </c>
    </row>
    <row r="1028" spans="1:43" outlineLevel="1">
      <c r="A1028" s="95">
        <v>14</v>
      </c>
      <c r="B1028" s="9"/>
      <c r="C1028" s="9"/>
      <c r="D1028" s="8"/>
      <c r="E1028" s="8"/>
      <c r="R1028" s="6">
        <f t="shared" si="548"/>
        <v>14</v>
      </c>
      <c r="S1028" s="7" t="e">
        <f t="shared" si="538"/>
        <v>#N/A</v>
      </c>
      <c r="T1028" s="7">
        <f t="shared" si="539"/>
        <v>199.84454581288153</v>
      </c>
      <c r="U1028" s="7" t="e">
        <f t="shared" si="557"/>
        <v>#N/A</v>
      </c>
      <c r="V1028" s="7" t="e">
        <f t="shared" si="546"/>
        <v>#N/A</v>
      </c>
      <c r="W1028" s="7" t="e">
        <f t="shared" si="547"/>
        <v>#N/A</v>
      </c>
      <c r="X1028" s="7" t="e">
        <f t="shared" si="550"/>
        <v>#N/A</v>
      </c>
      <c r="Y1028" s="7" t="e">
        <f t="shared" si="551"/>
        <v>#N/A</v>
      </c>
      <c r="AG1028" s="7" t="e">
        <f t="shared" si="552"/>
        <v>#N/A</v>
      </c>
      <c r="AH1028" s="7">
        <f t="shared" si="553"/>
        <v>199.84454581288153</v>
      </c>
      <c r="AI1028" s="7" t="e">
        <f t="shared" si="554"/>
        <v>#N/A</v>
      </c>
      <c r="AJ1028" s="7">
        <f t="shared" si="555"/>
        <v>199.84454581288153</v>
      </c>
      <c r="AK1028" s="7" t="e">
        <v>#N/A</v>
      </c>
      <c r="AL1028" s="7">
        <v>199.84454581288153</v>
      </c>
      <c r="AN1028" s="7" t="e">
        <f t="shared" si="556"/>
        <v>#N/A</v>
      </c>
      <c r="AO1028" s="7" t="e">
        <f t="shared" si="545"/>
        <v>#N/A</v>
      </c>
      <c r="AP1028" s="7" t="e">
        <v>#N/A</v>
      </c>
      <c r="AQ1028" s="7" t="e">
        <v>#N/A</v>
      </c>
    </row>
    <row r="1029" spans="1:43" outlineLevel="1">
      <c r="A1029" s="95">
        <v>15</v>
      </c>
      <c r="B1029" s="9"/>
      <c r="C1029" s="9"/>
      <c r="D1029" s="8"/>
      <c r="E1029" s="8"/>
      <c r="R1029" s="6">
        <f t="shared" si="548"/>
        <v>15</v>
      </c>
      <c r="S1029" s="7" t="e">
        <f t="shared" si="538"/>
        <v>#N/A</v>
      </c>
      <c r="T1029" s="7">
        <f t="shared" si="539"/>
        <v>199.83325673844459</v>
      </c>
      <c r="U1029" s="7" t="e">
        <f t="shared" si="557"/>
        <v>#N/A</v>
      </c>
      <c r="V1029" s="7" t="e">
        <f t="shared" si="546"/>
        <v>#N/A</v>
      </c>
      <c r="W1029" s="7" t="e">
        <f t="shared" si="547"/>
        <v>#N/A</v>
      </c>
      <c r="X1029" s="7" t="e">
        <f t="shared" si="550"/>
        <v>#N/A</v>
      </c>
      <c r="Y1029" s="7" t="e">
        <f t="shared" si="551"/>
        <v>#N/A</v>
      </c>
      <c r="AG1029" s="7" t="e">
        <f t="shared" si="552"/>
        <v>#N/A</v>
      </c>
      <c r="AH1029" s="7">
        <f t="shared" si="553"/>
        <v>199.83325673844459</v>
      </c>
      <c r="AI1029" s="7" t="e">
        <f t="shared" si="554"/>
        <v>#N/A</v>
      </c>
      <c r="AJ1029" s="7">
        <f t="shared" si="555"/>
        <v>199.83325673844459</v>
      </c>
      <c r="AK1029" s="7" t="e">
        <v>#N/A</v>
      </c>
      <c r="AL1029" s="7">
        <v>199.83325673844459</v>
      </c>
      <c r="AN1029" s="7" t="e">
        <f t="shared" si="556"/>
        <v>#N/A</v>
      </c>
      <c r="AO1029" s="7" t="e">
        <f t="shared" si="545"/>
        <v>#N/A</v>
      </c>
      <c r="AP1029" s="7" t="e">
        <v>#N/A</v>
      </c>
      <c r="AQ1029" s="7" t="e">
        <v>#N/A</v>
      </c>
    </row>
    <row r="1030" spans="1:43" outlineLevel="1">
      <c r="A1030" s="95">
        <v>16</v>
      </c>
      <c r="B1030" s="9"/>
      <c r="C1030" s="9"/>
      <c r="D1030" s="8"/>
      <c r="E1030" s="8"/>
      <c r="R1030" s="6">
        <f t="shared" si="548"/>
        <v>16</v>
      </c>
      <c r="S1030" s="7" t="e">
        <f t="shared" si="538"/>
        <v>#N/A</v>
      </c>
      <c r="T1030" s="7">
        <f t="shared" si="539"/>
        <v>199.82193344381952</v>
      </c>
      <c r="U1030" s="7" t="e">
        <f t="shared" si="557"/>
        <v>#N/A</v>
      </c>
      <c r="V1030" s="7" t="e">
        <f t="shared" si="546"/>
        <v>#N/A</v>
      </c>
      <c r="W1030" s="7" t="e">
        <f t="shared" si="547"/>
        <v>#N/A</v>
      </c>
      <c r="X1030" s="7" t="e">
        <f t="shared" si="550"/>
        <v>#N/A</v>
      </c>
      <c r="Y1030" s="7" t="e">
        <f t="shared" si="551"/>
        <v>#N/A</v>
      </c>
      <c r="AG1030" s="7" t="e">
        <f t="shared" si="552"/>
        <v>#N/A</v>
      </c>
      <c r="AH1030" s="7">
        <f t="shared" si="553"/>
        <v>199.82193344381952</v>
      </c>
      <c r="AI1030" s="7" t="e">
        <f t="shared" si="554"/>
        <v>#N/A</v>
      </c>
      <c r="AJ1030" s="7">
        <f t="shared" si="555"/>
        <v>199.82193344381952</v>
      </c>
      <c r="AK1030" s="7" t="e">
        <v>#N/A</v>
      </c>
      <c r="AL1030" s="7">
        <v>199.82193344381952</v>
      </c>
      <c r="AN1030" s="7" t="e">
        <f t="shared" si="556"/>
        <v>#N/A</v>
      </c>
      <c r="AO1030" s="7" t="e">
        <f t="shared" si="545"/>
        <v>#N/A</v>
      </c>
      <c r="AP1030" s="7" t="e">
        <v>#N/A</v>
      </c>
      <c r="AQ1030" s="7" t="e">
        <v>#N/A</v>
      </c>
    </row>
    <row r="1031" spans="1:43" outlineLevel="1">
      <c r="A1031" s="95">
        <v>17</v>
      </c>
      <c r="B1031" s="9"/>
      <c r="C1031" s="9"/>
      <c r="D1031" s="8"/>
      <c r="E1031" s="8"/>
      <c r="R1031" s="6">
        <f t="shared" si="548"/>
        <v>17</v>
      </c>
      <c r="S1031" s="7" t="e">
        <f t="shared" si="538"/>
        <v>#N/A</v>
      </c>
      <c r="T1031" s="7">
        <f t="shared" si="539"/>
        <v>199.81056957598619</v>
      </c>
      <c r="U1031" s="7" t="e">
        <f t="shared" si="557"/>
        <v>#N/A</v>
      </c>
      <c r="V1031" s="7" t="e">
        <f t="shared" si="546"/>
        <v>#N/A</v>
      </c>
      <c r="W1031" s="7" t="e">
        <f t="shared" si="547"/>
        <v>#N/A</v>
      </c>
      <c r="X1031" s="7" t="e">
        <f t="shared" si="550"/>
        <v>#N/A</v>
      </c>
      <c r="Y1031" s="7" t="e">
        <f t="shared" si="551"/>
        <v>#N/A</v>
      </c>
      <c r="AG1031" s="7" t="e">
        <f t="shared" si="552"/>
        <v>#N/A</v>
      </c>
      <c r="AH1031" s="7">
        <f t="shared" si="553"/>
        <v>199.81056957598619</v>
      </c>
      <c r="AI1031" s="7" t="e">
        <f t="shared" si="554"/>
        <v>#N/A</v>
      </c>
      <c r="AJ1031" s="7">
        <f t="shared" si="555"/>
        <v>199.81056957598619</v>
      </c>
      <c r="AK1031" s="7" t="e">
        <v>#N/A</v>
      </c>
      <c r="AL1031" s="7">
        <v>199.81056957598619</v>
      </c>
      <c r="AN1031" s="7" t="e">
        <f t="shared" si="556"/>
        <v>#N/A</v>
      </c>
      <c r="AO1031" s="7" t="e">
        <f t="shared" si="545"/>
        <v>#N/A</v>
      </c>
      <c r="AP1031" s="7" t="e">
        <v>#N/A</v>
      </c>
      <c r="AQ1031" s="7" t="e">
        <v>#N/A</v>
      </c>
    </row>
    <row r="1032" spans="1:43" outlineLevel="1">
      <c r="A1032" s="95">
        <v>18</v>
      </c>
      <c r="B1032" s="9"/>
      <c r="C1032" s="9"/>
      <c r="D1032" s="8"/>
      <c r="E1032" s="8"/>
      <c r="R1032" s="6">
        <f t="shared" si="548"/>
        <v>18</v>
      </c>
      <c r="S1032" s="7" t="e">
        <f t="shared" si="538"/>
        <v>#N/A</v>
      </c>
      <c r="T1032" s="7">
        <f t="shared" si="539"/>
        <v>199.79915878581082</v>
      </c>
      <c r="U1032" s="7" t="e">
        <f t="shared" si="557"/>
        <v>#N/A</v>
      </c>
      <c r="V1032" s="7" t="e">
        <f t="shared" si="546"/>
        <v>#N/A</v>
      </c>
      <c r="W1032" s="7" t="e">
        <f t="shared" si="547"/>
        <v>#N/A</v>
      </c>
      <c r="X1032" s="7" t="e">
        <f t="shared" si="550"/>
        <v>#N/A</v>
      </c>
      <c r="Y1032" s="7" t="e">
        <f t="shared" si="551"/>
        <v>#N/A</v>
      </c>
      <c r="AG1032" s="7" t="e">
        <f t="shared" si="552"/>
        <v>#N/A</v>
      </c>
      <c r="AH1032" s="7">
        <f t="shared" si="553"/>
        <v>199.79915878581082</v>
      </c>
      <c r="AI1032" s="7" t="e">
        <f t="shared" si="554"/>
        <v>#N/A</v>
      </c>
      <c r="AJ1032" s="7">
        <f t="shared" si="555"/>
        <v>199.79915878581082</v>
      </c>
      <c r="AK1032" s="7" t="e">
        <v>#N/A</v>
      </c>
      <c r="AL1032" s="7">
        <v>199.79915878581082</v>
      </c>
      <c r="AN1032" s="7" t="e">
        <f t="shared" si="556"/>
        <v>#N/A</v>
      </c>
      <c r="AO1032" s="7" t="e">
        <f t="shared" si="545"/>
        <v>#N/A</v>
      </c>
      <c r="AP1032" s="7" t="e">
        <v>#N/A</v>
      </c>
      <c r="AQ1032" s="7" t="e">
        <v>#N/A</v>
      </c>
    </row>
    <row r="1033" spans="1:43" outlineLevel="1">
      <c r="A1033" s="95">
        <v>19</v>
      </c>
      <c r="B1033" s="9"/>
      <c r="C1033" s="9"/>
      <c r="D1033" s="8"/>
      <c r="E1033" s="8"/>
      <c r="R1033" s="6">
        <f t="shared" si="548"/>
        <v>19</v>
      </c>
      <c r="S1033" s="7" t="e">
        <f t="shared" si="538"/>
        <v>#N/A</v>
      </c>
      <c r="T1033" s="7">
        <f t="shared" si="539"/>
        <v>199.78770235224701</v>
      </c>
      <c r="U1033" s="7" t="e">
        <f t="shared" si="557"/>
        <v>#N/A</v>
      </c>
      <c r="V1033" s="7" t="e">
        <f t="shared" si="546"/>
        <v>#N/A</v>
      </c>
      <c r="W1033" s="7" t="e">
        <f t="shared" si="547"/>
        <v>#N/A</v>
      </c>
      <c r="X1033" s="7" t="e">
        <f t="shared" si="550"/>
        <v>#N/A</v>
      </c>
      <c r="Y1033" s="7" t="e">
        <f t="shared" si="551"/>
        <v>#N/A</v>
      </c>
      <c r="AG1033" s="7" t="e">
        <f t="shared" si="552"/>
        <v>#N/A</v>
      </c>
      <c r="AH1033" s="7">
        <f t="shared" si="553"/>
        <v>199.78770235224701</v>
      </c>
      <c r="AI1033" s="7" t="e">
        <f t="shared" si="554"/>
        <v>#N/A</v>
      </c>
      <c r="AJ1033" s="7">
        <f t="shared" si="555"/>
        <v>199.78770235224701</v>
      </c>
      <c r="AK1033" s="7" t="e">
        <v>#N/A</v>
      </c>
      <c r="AL1033" s="7">
        <v>199.78770235224701</v>
      </c>
      <c r="AN1033" s="7" t="e">
        <f t="shared" si="556"/>
        <v>#N/A</v>
      </c>
      <c r="AO1033" s="7" t="e">
        <f t="shared" si="545"/>
        <v>#N/A</v>
      </c>
      <c r="AP1033" s="7" t="e">
        <v>#N/A</v>
      </c>
      <c r="AQ1033" s="7" t="e">
        <v>#N/A</v>
      </c>
    </row>
    <row r="1034" spans="1:43" outlineLevel="1">
      <c r="A1034" s="95">
        <v>20</v>
      </c>
      <c r="B1034" s="9"/>
      <c r="C1034" s="9"/>
      <c r="D1034" s="8"/>
      <c r="E1034" s="8"/>
      <c r="R1034" s="6">
        <f t="shared" si="548"/>
        <v>20</v>
      </c>
      <c r="S1034" s="7" t="e">
        <f t="shared" si="538"/>
        <v>#N/A</v>
      </c>
      <c r="T1034" s="7">
        <f t="shared" si="539"/>
        <v>199.77620155424856</v>
      </c>
      <c r="U1034" s="7" t="e">
        <f t="shared" si="557"/>
        <v>#N/A</v>
      </c>
      <c r="V1034" s="7" t="e">
        <f t="shared" si="546"/>
        <v>#N/A</v>
      </c>
      <c r="W1034" s="7" t="e">
        <f t="shared" si="547"/>
        <v>#N/A</v>
      </c>
      <c r="X1034" s="7" t="e">
        <f t="shared" si="550"/>
        <v>#N/A</v>
      </c>
      <c r="Y1034" s="7" t="e">
        <f t="shared" si="551"/>
        <v>#N/A</v>
      </c>
      <c r="AG1034" s="7" t="e">
        <f t="shared" si="552"/>
        <v>#N/A</v>
      </c>
      <c r="AH1034" s="7">
        <f t="shared" si="553"/>
        <v>199.77620155424856</v>
      </c>
      <c r="AI1034" s="7" t="e">
        <f t="shared" si="554"/>
        <v>#N/A</v>
      </c>
      <c r="AJ1034" s="7">
        <f t="shared" si="555"/>
        <v>199.77620155424856</v>
      </c>
      <c r="AK1034" s="7" t="e">
        <v>#N/A</v>
      </c>
      <c r="AL1034" s="7">
        <v>199.77620155424856</v>
      </c>
      <c r="AN1034" s="7" t="e">
        <f t="shared" si="556"/>
        <v>#N/A</v>
      </c>
      <c r="AO1034" s="7" t="e">
        <f t="shared" si="545"/>
        <v>#N/A</v>
      </c>
      <c r="AP1034" s="7" t="e">
        <v>#N/A</v>
      </c>
      <c r="AQ1034" s="7" t="e">
        <v>#N/A</v>
      </c>
    </row>
    <row r="1035" spans="1:43" outlineLevel="1">
      <c r="A1035" s="95">
        <v>21</v>
      </c>
      <c r="B1035" s="9"/>
      <c r="C1035" s="9"/>
      <c r="D1035" s="8"/>
      <c r="E1035" s="8"/>
      <c r="R1035" s="6">
        <f t="shared" si="548"/>
        <v>21</v>
      </c>
      <c r="S1035" s="7" t="e">
        <f t="shared" si="538"/>
        <v>#N/A</v>
      </c>
      <c r="T1035" s="7">
        <f t="shared" si="539"/>
        <v>199.76464622667737</v>
      </c>
      <c r="U1035" s="7" t="e">
        <f t="shared" si="557"/>
        <v>#N/A</v>
      </c>
      <c r="V1035" s="7" t="e">
        <f t="shared" si="546"/>
        <v>#N/A</v>
      </c>
      <c r="W1035" s="7" t="e">
        <f t="shared" si="547"/>
        <v>#N/A</v>
      </c>
      <c r="X1035" s="7" t="e">
        <f t="shared" si="550"/>
        <v>#N/A</v>
      </c>
      <c r="Y1035" s="7" t="e">
        <f t="shared" si="551"/>
        <v>#N/A</v>
      </c>
      <c r="AG1035" s="7" t="e">
        <f t="shared" si="552"/>
        <v>#N/A</v>
      </c>
      <c r="AH1035" s="7">
        <f t="shared" si="553"/>
        <v>199.76464622667737</v>
      </c>
      <c r="AI1035" s="7" t="e">
        <f t="shared" si="554"/>
        <v>#N/A</v>
      </c>
      <c r="AJ1035" s="7">
        <f t="shared" si="555"/>
        <v>199.76464622667737</v>
      </c>
      <c r="AK1035" s="7" t="e">
        <v>#N/A</v>
      </c>
      <c r="AL1035" s="7">
        <v>199.76464622667737</v>
      </c>
      <c r="AN1035" s="7" t="e">
        <f t="shared" si="556"/>
        <v>#N/A</v>
      </c>
      <c r="AO1035" s="7" t="e">
        <f t="shared" si="545"/>
        <v>#N/A</v>
      </c>
      <c r="AP1035" s="7" t="e">
        <v>#N/A</v>
      </c>
      <c r="AQ1035" s="7" t="e">
        <v>#N/A</v>
      </c>
    </row>
    <row r="1036" spans="1:43" outlineLevel="1">
      <c r="A1036" s="95">
        <v>22</v>
      </c>
      <c r="B1036" s="9"/>
      <c r="C1036" s="9"/>
      <c r="D1036" s="8"/>
      <c r="E1036" s="8"/>
      <c r="R1036" s="6">
        <f t="shared" si="548"/>
        <v>22</v>
      </c>
      <c r="S1036" s="7" t="e">
        <f t="shared" si="538"/>
        <v>#N/A</v>
      </c>
      <c r="T1036" s="7">
        <f t="shared" si="539"/>
        <v>199.75303764848724</v>
      </c>
      <c r="U1036" s="7" t="e">
        <f t="shared" si="557"/>
        <v>#N/A</v>
      </c>
      <c r="V1036" s="7" t="e">
        <f t="shared" si="546"/>
        <v>#N/A</v>
      </c>
      <c r="W1036" s="7" t="e">
        <f t="shared" si="547"/>
        <v>#N/A</v>
      </c>
      <c r="X1036" s="7" t="e">
        <f t="shared" si="550"/>
        <v>#N/A</v>
      </c>
      <c r="Y1036" s="7" t="e">
        <f t="shared" si="551"/>
        <v>#N/A</v>
      </c>
      <c r="AG1036" s="7" t="e">
        <f t="shared" si="552"/>
        <v>#N/A</v>
      </c>
      <c r="AH1036" s="7">
        <f t="shared" si="553"/>
        <v>199.75303764848724</v>
      </c>
      <c r="AI1036" s="7" t="e">
        <f t="shared" si="554"/>
        <v>#N/A</v>
      </c>
      <c r="AJ1036" s="7">
        <f t="shared" si="555"/>
        <v>199.75303764848724</v>
      </c>
      <c r="AK1036" s="7" t="e">
        <v>#N/A</v>
      </c>
      <c r="AL1036" s="7">
        <v>199.75303764848724</v>
      </c>
      <c r="AN1036" s="7" t="e">
        <f t="shared" si="556"/>
        <v>#N/A</v>
      </c>
      <c r="AO1036" s="7" t="e">
        <f t="shared" si="545"/>
        <v>#N/A</v>
      </c>
      <c r="AP1036" s="7" t="e">
        <v>#N/A</v>
      </c>
      <c r="AQ1036" s="7" t="e">
        <v>#N/A</v>
      </c>
    </row>
    <row r="1037" spans="1:43" outlineLevel="1">
      <c r="A1037" s="95">
        <v>23</v>
      </c>
      <c r="B1037" s="9"/>
      <c r="C1037" s="9"/>
      <c r="D1037" s="8"/>
      <c r="E1037" s="8"/>
      <c r="R1037" s="6">
        <f t="shared" si="548"/>
        <v>23</v>
      </c>
      <c r="S1037" s="7" t="e">
        <f t="shared" si="538"/>
        <v>#N/A</v>
      </c>
      <c r="T1037" s="7">
        <f t="shared" si="539"/>
        <v>199.74137328393456</v>
      </c>
      <c r="U1037" s="7" t="e">
        <f t="shared" si="557"/>
        <v>#N/A</v>
      </c>
      <c r="V1037" s="7" t="e">
        <f t="shared" si="546"/>
        <v>#N/A</v>
      </c>
      <c r="W1037" s="7" t="e">
        <f t="shared" si="547"/>
        <v>#N/A</v>
      </c>
      <c r="X1037" s="7" t="e">
        <f t="shared" si="550"/>
        <v>#N/A</v>
      </c>
      <c r="Y1037" s="7" t="e">
        <f t="shared" si="551"/>
        <v>#N/A</v>
      </c>
      <c r="AG1037" s="7" t="e">
        <f t="shared" si="552"/>
        <v>#N/A</v>
      </c>
      <c r="AH1037" s="7">
        <f t="shared" si="553"/>
        <v>199.74137328393456</v>
      </c>
      <c r="AI1037" s="7" t="e">
        <f t="shared" si="554"/>
        <v>#N/A</v>
      </c>
      <c r="AJ1037" s="7">
        <f t="shared" si="555"/>
        <v>199.74137328393456</v>
      </c>
      <c r="AK1037" s="7" t="e">
        <v>#N/A</v>
      </c>
      <c r="AL1037" s="7">
        <v>199.74137328393456</v>
      </c>
      <c r="AN1037" s="7" t="e">
        <f t="shared" si="556"/>
        <v>#N/A</v>
      </c>
      <c r="AO1037" s="7" t="e">
        <f t="shared" si="545"/>
        <v>#N/A</v>
      </c>
      <c r="AP1037" s="7" t="e">
        <v>#N/A</v>
      </c>
      <c r="AQ1037" s="7" t="e">
        <v>#N/A</v>
      </c>
    </row>
    <row r="1038" spans="1:43" outlineLevel="1">
      <c r="A1038" s="95">
        <v>24</v>
      </c>
      <c r="B1038" s="9"/>
      <c r="C1038" s="9"/>
      <c r="D1038" s="8"/>
      <c r="E1038" s="8"/>
      <c r="R1038" s="6">
        <f t="shared" si="548"/>
        <v>24</v>
      </c>
      <c r="S1038" s="7" t="e">
        <f t="shared" si="538"/>
        <v>#N/A</v>
      </c>
      <c r="T1038" s="7">
        <f t="shared" si="539"/>
        <v>199.72965059727582</v>
      </c>
      <c r="U1038" s="7" t="e">
        <f t="shared" si="557"/>
        <v>#N/A</v>
      </c>
      <c r="V1038" s="7" t="e">
        <f t="shared" si="546"/>
        <v>#N/A</v>
      </c>
      <c r="W1038" s="7" t="e">
        <f t="shared" si="547"/>
        <v>#N/A</v>
      </c>
      <c r="X1038" s="7" t="e">
        <f t="shared" si="550"/>
        <v>#N/A</v>
      </c>
      <c r="Y1038" s="7" t="e">
        <f t="shared" si="551"/>
        <v>#N/A</v>
      </c>
      <c r="AG1038" s="7" t="e">
        <f t="shared" si="552"/>
        <v>#N/A</v>
      </c>
      <c r="AH1038" s="7">
        <f t="shared" si="553"/>
        <v>199.72965059727582</v>
      </c>
      <c r="AI1038" s="7" t="e">
        <f t="shared" si="554"/>
        <v>#N/A</v>
      </c>
      <c r="AJ1038" s="7">
        <f t="shared" si="555"/>
        <v>199.72965059727582</v>
      </c>
      <c r="AK1038" s="7" t="e">
        <v>#N/A</v>
      </c>
      <c r="AL1038" s="7">
        <v>199.72965059727582</v>
      </c>
      <c r="AN1038" s="7" t="e">
        <f t="shared" si="556"/>
        <v>#N/A</v>
      </c>
      <c r="AO1038" s="7" t="e">
        <f t="shared" si="545"/>
        <v>#N/A</v>
      </c>
      <c r="AP1038" s="7" t="e">
        <v>#N/A</v>
      </c>
      <c r="AQ1038" s="7" t="e">
        <v>#N/A</v>
      </c>
    </row>
    <row r="1039" spans="1:43" outlineLevel="1">
      <c r="A1039" s="95">
        <v>25</v>
      </c>
      <c r="B1039" s="9"/>
      <c r="C1039" s="9"/>
      <c r="D1039" s="8"/>
      <c r="E1039" s="8"/>
      <c r="R1039" s="6">
        <f t="shared" si="548"/>
        <v>25</v>
      </c>
      <c r="S1039" s="7" t="e">
        <f t="shared" si="538"/>
        <v>#N/A</v>
      </c>
      <c r="T1039" s="7">
        <f t="shared" si="539"/>
        <v>199.71787468216203</v>
      </c>
      <c r="U1039" s="7" t="e">
        <f t="shared" si="557"/>
        <v>#N/A</v>
      </c>
      <c r="V1039" s="7" t="e">
        <f t="shared" si="546"/>
        <v>#N/A</v>
      </c>
      <c r="W1039" s="7" t="e">
        <f t="shared" si="547"/>
        <v>#N/A</v>
      </c>
      <c r="X1039" s="7" t="e">
        <f t="shared" si="550"/>
        <v>#N/A</v>
      </c>
      <c r="Y1039" s="7" t="e">
        <f t="shared" si="551"/>
        <v>#N/A</v>
      </c>
      <c r="AG1039" s="7" t="e">
        <f t="shared" si="552"/>
        <v>#N/A</v>
      </c>
      <c r="AH1039" s="7">
        <f t="shared" si="553"/>
        <v>199.71787468216203</v>
      </c>
      <c r="AI1039" s="7" t="e">
        <f t="shared" si="554"/>
        <v>#N/A</v>
      </c>
      <c r="AJ1039" s="7">
        <f t="shared" si="555"/>
        <v>199.71787468216203</v>
      </c>
      <c r="AK1039" s="7" t="e">
        <v>#N/A</v>
      </c>
      <c r="AL1039" s="7">
        <v>199.71787468216203</v>
      </c>
      <c r="AN1039" s="7" t="e">
        <f t="shared" si="556"/>
        <v>#N/A</v>
      </c>
      <c r="AO1039" s="7" t="e">
        <f t="shared" si="545"/>
        <v>#N/A</v>
      </c>
      <c r="AP1039" s="7" t="e">
        <v>#N/A</v>
      </c>
      <c r="AQ1039" s="7" t="e">
        <v>#N/A</v>
      </c>
    </row>
    <row r="1040" spans="1:43" outlineLevel="1">
      <c r="A1040" s="95">
        <v>26</v>
      </c>
      <c r="B1040" s="9"/>
      <c r="C1040" s="9"/>
      <c r="D1040" s="8"/>
      <c r="E1040" s="8"/>
      <c r="R1040" s="6">
        <f t="shared" si="548"/>
        <v>26</v>
      </c>
      <c r="S1040" s="7" t="e">
        <f t="shared" si="538"/>
        <v>#N/A</v>
      </c>
      <c r="T1040" s="7">
        <f t="shared" si="539"/>
        <v>199.70602774406058</v>
      </c>
      <c r="U1040" s="7" t="e">
        <f t="shared" si="557"/>
        <v>#N/A</v>
      </c>
      <c r="V1040" s="7" t="e">
        <f t="shared" si="546"/>
        <v>#N/A</v>
      </c>
      <c r="W1040" s="7" t="e">
        <f t="shared" si="547"/>
        <v>#N/A</v>
      </c>
      <c r="X1040" s="7" t="e">
        <f t="shared" si="550"/>
        <v>#N/A</v>
      </c>
      <c r="Y1040" s="7" t="e">
        <f t="shared" si="551"/>
        <v>#N/A</v>
      </c>
      <c r="AG1040" s="7" t="e">
        <f t="shared" si="552"/>
        <v>#N/A</v>
      </c>
      <c r="AH1040" s="7">
        <f t="shared" si="553"/>
        <v>199.70602774406058</v>
      </c>
      <c r="AI1040" s="7" t="e">
        <f t="shared" si="554"/>
        <v>#N/A</v>
      </c>
      <c r="AJ1040" s="7">
        <f t="shared" si="555"/>
        <v>199.70602774406058</v>
      </c>
      <c r="AK1040" s="7" t="e">
        <v>#N/A</v>
      </c>
      <c r="AL1040" s="7">
        <v>199.70602774406058</v>
      </c>
      <c r="AN1040" s="7" t="e">
        <f t="shared" si="556"/>
        <v>#N/A</v>
      </c>
      <c r="AO1040" s="7" t="e">
        <f t="shared" si="545"/>
        <v>#N/A</v>
      </c>
      <c r="AP1040" s="7" t="e">
        <v>#N/A</v>
      </c>
      <c r="AQ1040" s="7" t="e">
        <v>#N/A</v>
      </c>
    </row>
    <row r="1041" spans="1:43" outlineLevel="1">
      <c r="A1041" s="95">
        <v>27</v>
      </c>
      <c r="B1041" s="9"/>
      <c r="C1041" s="9"/>
      <c r="D1041" s="8"/>
      <c r="E1041" s="8"/>
      <c r="R1041" s="6">
        <f t="shared" si="548"/>
        <v>27</v>
      </c>
      <c r="S1041" s="7" t="e">
        <f t="shared" si="538"/>
        <v>#N/A</v>
      </c>
      <c r="T1041" s="7">
        <f t="shared" si="539"/>
        <v>199.69411487662242</v>
      </c>
      <c r="U1041" s="7" t="e">
        <f t="shared" si="557"/>
        <v>#N/A</v>
      </c>
      <c r="V1041" s="7" t="e">
        <f t="shared" si="546"/>
        <v>#N/A</v>
      </c>
      <c r="W1041" s="7" t="e">
        <f t="shared" si="547"/>
        <v>#N/A</v>
      </c>
      <c r="X1041" s="7" t="e">
        <f t="shared" si="550"/>
        <v>#N/A</v>
      </c>
      <c r="Y1041" s="7" t="e">
        <f t="shared" si="551"/>
        <v>#N/A</v>
      </c>
      <c r="AG1041" s="7" t="e">
        <f t="shared" si="552"/>
        <v>#N/A</v>
      </c>
      <c r="AH1041" s="7">
        <f t="shared" si="553"/>
        <v>199.69411487662242</v>
      </c>
      <c r="AI1041" s="7" t="e">
        <f t="shared" si="554"/>
        <v>#N/A</v>
      </c>
      <c r="AJ1041" s="7">
        <f t="shared" si="555"/>
        <v>199.69411487662242</v>
      </c>
      <c r="AK1041" s="7" t="e">
        <v>#N/A</v>
      </c>
      <c r="AL1041" s="7">
        <v>199.69411487662242</v>
      </c>
      <c r="AN1041" s="7" t="e">
        <f t="shared" si="556"/>
        <v>#N/A</v>
      </c>
      <c r="AO1041" s="7" t="e">
        <f t="shared" si="545"/>
        <v>#N/A</v>
      </c>
      <c r="AP1041" s="7" t="e">
        <v>#N/A</v>
      </c>
      <c r="AQ1041" s="7" t="e">
        <v>#N/A</v>
      </c>
    </row>
    <row r="1042" spans="1:43" outlineLevel="1">
      <c r="A1042" s="95">
        <v>28</v>
      </c>
      <c r="B1042" s="9"/>
      <c r="C1042" s="9"/>
      <c r="D1042" s="8"/>
      <c r="E1042" s="8"/>
      <c r="R1042" s="6">
        <f t="shared" si="548"/>
        <v>28</v>
      </c>
      <c r="S1042" s="7" t="e">
        <f t="shared" si="538"/>
        <v>#N/A</v>
      </c>
      <c r="T1042" s="7">
        <f t="shared" si="539"/>
        <v>199.68213354410412</v>
      </c>
      <c r="U1042" s="7" t="e">
        <f t="shared" si="557"/>
        <v>#N/A</v>
      </c>
      <c r="V1042" s="7" t="e">
        <f t="shared" si="546"/>
        <v>#N/A</v>
      </c>
      <c r="W1042" s="7" t="e">
        <f t="shared" si="547"/>
        <v>#N/A</v>
      </c>
      <c r="X1042" s="7" t="e">
        <f t="shared" si="550"/>
        <v>#N/A</v>
      </c>
      <c r="Y1042" s="7" t="e">
        <f t="shared" si="551"/>
        <v>#N/A</v>
      </c>
      <c r="AG1042" s="7" t="e">
        <f t="shared" si="552"/>
        <v>#N/A</v>
      </c>
      <c r="AH1042" s="7">
        <f t="shared" si="553"/>
        <v>199.68213354410412</v>
      </c>
      <c r="AI1042" s="7" t="e">
        <f t="shared" si="554"/>
        <v>#N/A</v>
      </c>
      <c r="AJ1042" s="7">
        <f t="shared" si="555"/>
        <v>199.68213354410412</v>
      </c>
      <c r="AK1042" s="7" t="e">
        <v>#N/A</v>
      </c>
      <c r="AL1042" s="7">
        <v>199.68213354410412</v>
      </c>
      <c r="AN1042" s="7" t="e">
        <f t="shared" si="556"/>
        <v>#N/A</v>
      </c>
      <c r="AO1042" s="7" t="e">
        <f t="shared" si="545"/>
        <v>#N/A</v>
      </c>
      <c r="AP1042" s="7" t="e">
        <v>#N/A</v>
      </c>
      <c r="AQ1042" s="7" t="e">
        <v>#N/A</v>
      </c>
    </row>
    <row r="1043" spans="1:43" outlineLevel="1">
      <c r="A1043" s="95">
        <v>29</v>
      </c>
      <c r="B1043" s="9"/>
      <c r="C1043" s="9"/>
      <c r="D1043" s="8"/>
      <c r="E1043" s="8"/>
      <c r="R1043" s="6">
        <f t="shared" si="548"/>
        <v>29</v>
      </c>
      <c r="S1043" s="7" t="e">
        <f t="shared" si="538"/>
        <v>#N/A</v>
      </c>
      <c r="T1043" s="7">
        <f t="shared" si="539"/>
        <v>199.67008121076208</v>
      </c>
      <c r="U1043" s="7" t="e">
        <f t="shared" si="557"/>
        <v>#N/A</v>
      </c>
      <c r="V1043" s="7" t="e">
        <f t="shared" si="546"/>
        <v>#N/A</v>
      </c>
      <c r="W1043" s="7" t="e">
        <f t="shared" si="547"/>
        <v>#N/A</v>
      </c>
      <c r="X1043" s="7" t="e">
        <f t="shared" si="550"/>
        <v>#N/A</v>
      </c>
      <c r="Y1043" s="7" t="e">
        <f t="shared" si="551"/>
        <v>#N/A</v>
      </c>
      <c r="AG1043" s="7" t="e">
        <f t="shared" si="552"/>
        <v>#N/A</v>
      </c>
      <c r="AH1043" s="7">
        <f t="shared" si="553"/>
        <v>199.67008121076208</v>
      </c>
      <c r="AI1043" s="7" t="e">
        <f t="shared" si="554"/>
        <v>#N/A</v>
      </c>
      <c r="AJ1043" s="7">
        <f t="shared" si="555"/>
        <v>199.67008121076208</v>
      </c>
      <c r="AK1043" s="7" t="e">
        <v>#N/A</v>
      </c>
      <c r="AL1043" s="7">
        <v>199.67008121076208</v>
      </c>
      <c r="AN1043" s="7" t="e">
        <f t="shared" si="556"/>
        <v>#N/A</v>
      </c>
      <c r="AO1043" s="7" t="e">
        <f t="shared" si="545"/>
        <v>#N/A</v>
      </c>
      <c r="AP1043" s="7" t="e">
        <v>#N/A</v>
      </c>
      <c r="AQ1043" s="7" t="e">
        <v>#N/A</v>
      </c>
    </row>
    <row r="1044" spans="1:43" outlineLevel="1">
      <c r="A1044" s="95">
        <v>30</v>
      </c>
      <c r="B1044" s="9"/>
      <c r="C1044" s="9"/>
      <c r="D1044" s="8"/>
      <c r="E1044" s="8"/>
      <c r="R1044" s="6">
        <f t="shared" si="548"/>
        <v>30</v>
      </c>
      <c r="S1044" s="7" t="e">
        <f t="shared" si="538"/>
        <v>#N/A</v>
      </c>
      <c r="T1044" s="7">
        <f t="shared" si="539"/>
        <v>199.65795534085274</v>
      </c>
      <c r="U1044" s="7" t="e">
        <f t="shared" si="557"/>
        <v>#N/A</v>
      </c>
      <c r="V1044" s="7" t="e">
        <f t="shared" si="546"/>
        <v>#N/A</v>
      </c>
      <c r="W1044" s="7" t="e">
        <f t="shared" si="547"/>
        <v>#N/A</v>
      </c>
      <c r="X1044" s="7" t="e">
        <f t="shared" si="550"/>
        <v>#N/A</v>
      </c>
      <c r="Y1044" s="7" t="e">
        <f t="shared" si="551"/>
        <v>#N/A</v>
      </c>
      <c r="AG1044" s="7" t="e">
        <f t="shared" si="552"/>
        <v>#N/A</v>
      </c>
      <c r="AH1044" s="7">
        <f t="shared" si="553"/>
        <v>199.65795534085274</v>
      </c>
      <c r="AI1044" s="7" t="e">
        <f t="shared" si="554"/>
        <v>#N/A</v>
      </c>
      <c r="AJ1044" s="7">
        <f t="shared" si="555"/>
        <v>199.65795534085274</v>
      </c>
      <c r="AK1044" s="7" t="e">
        <v>#N/A</v>
      </c>
      <c r="AL1044" s="7">
        <v>199.65795534085274</v>
      </c>
      <c r="AN1044" s="7" t="e">
        <f t="shared" si="556"/>
        <v>#N/A</v>
      </c>
      <c r="AO1044" s="7" t="e">
        <f t="shared" si="545"/>
        <v>#N/A</v>
      </c>
      <c r="AP1044" s="7" t="e">
        <v>#N/A</v>
      </c>
      <c r="AQ1044" s="7" t="e">
        <v>#N/A</v>
      </c>
    </row>
    <row r="1045" spans="1:43" outlineLevel="1">
      <c r="A1045" s="95">
        <v>31</v>
      </c>
      <c r="B1045" s="9"/>
      <c r="C1045" s="9"/>
      <c r="D1045" s="8"/>
      <c r="E1045" s="8"/>
      <c r="R1045" s="6">
        <f t="shared" si="548"/>
        <v>31</v>
      </c>
      <c r="S1045" s="7" t="e">
        <f t="shared" si="538"/>
        <v>#N/A</v>
      </c>
      <c r="T1045" s="7">
        <f t="shared" si="539"/>
        <v>199.64575339863259</v>
      </c>
      <c r="U1045" s="7" t="e">
        <f t="shared" si="557"/>
        <v>#N/A</v>
      </c>
      <c r="V1045" s="7" t="e">
        <f t="shared" si="546"/>
        <v>#N/A</v>
      </c>
      <c r="W1045" s="7" t="e">
        <f t="shared" si="547"/>
        <v>#N/A</v>
      </c>
      <c r="X1045" s="7" t="e">
        <f t="shared" si="550"/>
        <v>#N/A</v>
      </c>
      <c r="Y1045" s="7" t="e">
        <f t="shared" si="551"/>
        <v>#N/A</v>
      </c>
      <c r="AG1045" s="7" t="e">
        <f t="shared" si="552"/>
        <v>#N/A</v>
      </c>
      <c r="AH1045" s="7">
        <f t="shared" si="553"/>
        <v>199.64575339863259</v>
      </c>
      <c r="AI1045" s="7" t="e">
        <f t="shared" si="554"/>
        <v>#N/A</v>
      </c>
      <c r="AJ1045" s="7">
        <f t="shared" si="555"/>
        <v>199.64575339863259</v>
      </c>
      <c r="AK1045" s="7" t="e">
        <v>#N/A</v>
      </c>
      <c r="AL1045" s="7">
        <v>199.64575339863259</v>
      </c>
      <c r="AN1045" s="7" t="e">
        <f t="shared" si="556"/>
        <v>#N/A</v>
      </c>
      <c r="AO1045" s="7" t="e">
        <f t="shared" si="545"/>
        <v>#N/A</v>
      </c>
      <c r="AP1045" s="7" t="e">
        <v>#N/A</v>
      </c>
      <c r="AQ1045" s="7" t="e">
        <v>#N/A</v>
      </c>
    </row>
    <row r="1046" spans="1:43" outlineLevel="1">
      <c r="A1046" s="95">
        <v>32</v>
      </c>
      <c r="B1046" s="9"/>
      <c r="C1046" s="9"/>
      <c r="D1046" s="8"/>
      <c r="E1046" s="8"/>
      <c r="R1046" s="6">
        <f t="shared" si="548"/>
        <v>32</v>
      </c>
      <c r="S1046" s="7" t="e">
        <f t="shared" si="538"/>
        <v>#N/A</v>
      </c>
      <c r="T1046" s="7">
        <f t="shared" si="539"/>
        <v>199.63348047846446</v>
      </c>
      <c r="U1046" s="7" t="e">
        <f t="shared" si="557"/>
        <v>#N/A</v>
      </c>
      <c r="V1046" s="7" t="e">
        <f t="shared" si="546"/>
        <v>#N/A</v>
      </c>
      <c r="W1046" s="7" t="e">
        <f t="shared" si="547"/>
        <v>#N/A</v>
      </c>
      <c r="X1046" s="7" t="e">
        <f t="shared" si="550"/>
        <v>#N/A</v>
      </c>
      <c r="Y1046" s="7" t="e">
        <f t="shared" si="551"/>
        <v>#N/A</v>
      </c>
      <c r="AG1046" s="7" t="e">
        <f t="shared" si="552"/>
        <v>#N/A</v>
      </c>
      <c r="AH1046" s="7">
        <f t="shared" si="553"/>
        <v>199.63348047846446</v>
      </c>
      <c r="AI1046" s="7" t="e">
        <f t="shared" si="554"/>
        <v>#N/A</v>
      </c>
      <c r="AJ1046" s="7">
        <f t="shared" si="555"/>
        <v>199.63348047846446</v>
      </c>
      <c r="AK1046" s="7" t="e">
        <v>#N/A</v>
      </c>
      <c r="AL1046" s="7">
        <v>199.63348047846446</v>
      </c>
      <c r="AN1046" s="7" t="e">
        <f t="shared" si="556"/>
        <v>#N/A</v>
      </c>
      <c r="AO1046" s="7" t="e">
        <f t="shared" si="545"/>
        <v>#N/A</v>
      </c>
      <c r="AP1046" s="7" t="e">
        <v>#N/A</v>
      </c>
      <c r="AQ1046" s="7" t="e">
        <v>#N/A</v>
      </c>
    </row>
    <row r="1047" spans="1:43" outlineLevel="1">
      <c r="A1047" s="95">
        <v>33</v>
      </c>
      <c r="B1047" s="9"/>
      <c r="C1047" s="9"/>
      <c r="D1047" s="8"/>
      <c r="E1047" s="8"/>
      <c r="R1047" s="6">
        <f t="shared" si="548"/>
        <v>33</v>
      </c>
      <c r="S1047" s="7" t="e">
        <f t="shared" si="538"/>
        <v>#N/A</v>
      </c>
      <c r="T1047" s="7">
        <f t="shared" si="539"/>
        <v>199.62112641363194</v>
      </c>
      <c r="U1047" s="7" t="e">
        <f t="shared" si="557"/>
        <v>#N/A</v>
      </c>
      <c r="V1047" s="7" t="e">
        <f t="shared" si="546"/>
        <v>#N/A</v>
      </c>
      <c r="W1047" s="7" t="e">
        <f t="shared" si="547"/>
        <v>#N/A</v>
      </c>
      <c r="X1047" s="7" t="e">
        <f t="shared" si="550"/>
        <v>#N/A</v>
      </c>
      <c r="Y1047" s="7" t="e">
        <f t="shared" si="551"/>
        <v>#N/A</v>
      </c>
      <c r="AG1047" s="7" t="e">
        <f t="shared" si="552"/>
        <v>#N/A</v>
      </c>
      <c r="AH1047" s="7">
        <f t="shared" si="553"/>
        <v>199.62112641363194</v>
      </c>
      <c r="AI1047" s="7" t="e">
        <f t="shared" si="554"/>
        <v>#N/A</v>
      </c>
      <c r="AJ1047" s="7">
        <f t="shared" si="555"/>
        <v>199.62112641363194</v>
      </c>
      <c r="AK1047" s="7" t="e">
        <v>#N/A</v>
      </c>
      <c r="AL1047" s="7">
        <v>199.62112641363194</v>
      </c>
      <c r="AN1047" s="7" t="e">
        <f t="shared" si="556"/>
        <v>#N/A</v>
      </c>
      <c r="AO1047" s="7" t="e">
        <f t="shared" si="545"/>
        <v>#N/A</v>
      </c>
      <c r="AP1047" s="7" t="e">
        <v>#N/A</v>
      </c>
      <c r="AQ1047" s="7" t="e">
        <v>#N/A</v>
      </c>
    </row>
    <row r="1048" spans="1:43" outlineLevel="1">
      <c r="A1048" s="95">
        <v>34</v>
      </c>
      <c r="B1048" s="9"/>
      <c r="C1048" s="9"/>
      <c r="D1048" s="8"/>
      <c r="E1048" s="8"/>
      <c r="R1048" s="6">
        <f t="shared" si="548"/>
        <v>34</v>
      </c>
      <c r="S1048" s="7" t="e">
        <f t="shared" si="538"/>
        <v>#N/A</v>
      </c>
      <c r="T1048" s="7">
        <f t="shared" si="539"/>
        <v>199.60868103985868</v>
      </c>
      <c r="U1048" s="7" t="e">
        <f t="shared" si="557"/>
        <v>#N/A</v>
      </c>
      <c r="V1048" s="7" t="e">
        <f t="shared" si="546"/>
        <v>#N/A</v>
      </c>
      <c r="W1048" s="7" t="e">
        <f t="shared" si="547"/>
        <v>#N/A</v>
      </c>
      <c r="X1048" s="7" t="e">
        <f t="shared" si="550"/>
        <v>#N/A</v>
      </c>
      <c r="Y1048" s="7" t="e">
        <f t="shared" si="551"/>
        <v>#N/A</v>
      </c>
      <c r="AG1048" s="7" t="e">
        <f t="shared" si="552"/>
        <v>#N/A</v>
      </c>
      <c r="AH1048" s="7">
        <f t="shared" si="553"/>
        <v>199.60868103985868</v>
      </c>
      <c r="AI1048" s="7" t="e">
        <f t="shared" si="554"/>
        <v>#N/A</v>
      </c>
      <c r="AJ1048" s="7">
        <f t="shared" si="555"/>
        <v>199.60868103985868</v>
      </c>
      <c r="AK1048" s="7" t="e">
        <v>#N/A</v>
      </c>
      <c r="AL1048" s="7">
        <v>199.60868103985868</v>
      </c>
      <c r="AN1048" s="7" t="e">
        <f t="shared" si="556"/>
        <v>#N/A</v>
      </c>
      <c r="AO1048" s="7" t="e">
        <f t="shared" si="545"/>
        <v>#N/A</v>
      </c>
      <c r="AP1048" s="7" t="e">
        <v>#N/A</v>
      </c>
      <c r="AQ1048" s="7" t="e">
        <v>#N/A</v>
      </c>
    </row>
    <row r="1049" spans="1:43" outlineLevel="1">
      <c r="A1049" s="95">
        <v>35</v>
      </c>
      <c r="B1049" s="9"/>
      <c r="C1049" s="9"/>
      <c r="D1049" s="8"/>
      <c r="E1049" s="8"/>
      <c r="R1049" s="6">
        <f t="shared" si="548"/>
        <v>35</v>
      </c>
      <c r="S1049" s="7" t="e">
        <f t="shared" si="538"/>
        <v>#N/A</v>
      </c>
      <c r="T1049" s="7">
        <f t="shared" si="539"/>
        <v>199.59614945079576</v>
      </c>
      <c r="U1049" s="7" t="e">
        <f t="shared" si="557"/>
        <v>#N/A</v>
      </c>
      <c r="V1049" s="7" t="e">
        <f t="shared" si="546"/>
        <v>#N/A</v>
      </c>
      <c r="W1049" s="7" t="e">
        <f t="shared" si="547"/>
        <v>#N/A</v>
      </c>
      <c r="X1049" s="7" t="e">
        <f t="shared" si="550"/>
        <v>#N/A</v>
      </c>
      <c r="Y1049" s="7" t="e">
        <f t="shared" si="551"/>
        <v>#N/A</v>
      </c>
      <c r="AG1049" s="7" t="e">
        <f t="shared" si="552"/>
        <v>#N/A</v>
      </c>
      <c r="AH1049" s="7">
        <f t="shared" si="553"/>
        <v>199.59614945079576</v>
      </c>
      <c r="AI1049" s="7" t="e">
        <f t="shared" si="554"/>
        <v>#N/A</v>
      </c>
      <c r="AJ1049" s="7">
        <f t="shared" si="555"/>
        <v>199.59614945079576</v>
      </c>
      <c r="AK1049" s="7" t="e">
        <v>#N/A</v>
      </c>
      <c r="AL1049" s="7">
        <v>199.59614945079576</v>
      </c>
      <c r="AN1049" s="7" t="e">
        <f t="shared" si="556"/>
        <v>#N/A</v>
      </c>
      <c r="AO1049" s="7" t="e">
        <f t="shared" si="545"/>
        <v>#N/A</v>
      </c>
      <c r="AP1049" s="7" t="e">
        <v>#N/A</v>
      </c>
      <c r="AQ1049" s="7" t="e">
        <v>#N/A</v>
      </c>
    </row>
    <row r="1050" spans="1:43" outlineLevel="1">
      <c r="A1050" s="95">
        <v>36</v>
      </c>
      <c r="B1050" s="9"/>
      <c r="C1050" s="9"/>
      <c r="D1050" s="8"/>
      <c r="E1050" s="8"/>
      <c r="R1050" s="6">
        <f t="shared" si="548"/>
        <v>36</v>
      </c>
      <c r="S1050" s="7" t="e">
        <f t="shared" si="538"/>
        <v>#N/A</v>
      </c>
      <c r="T1050" s="7">
        <f t="shared" si="539"/>
        <v>199.5835291106996</v>
      </c>
      <c r="U1050" s="7" t="e">
        <f t="shared" si="557"/>
        <v>#N/A</v>
      </c>
      <c r="V1050" s="7" t="e">
        <f t="shared" si="546"/>
        <v>#N/A</v>
      </c>
      <c r="W1050" s="7" t="e">
        <f t="shared" si="547"/>
        <v>#N/A</v>
      </c>
      <c r="X1050" s="7" t="e">
        <f t="shared" si="550"/>
        <v>#N/A</v>
      </c>
      <c r="Y1050" s="7" t="e">
        <f t="shared" si="551"/>
        <v>#N/A</v>
      </c>
      <c r="AG1050" s="7" t="e">
        <f t="shared" si="552"/>
        <v>#N/A</v>
      </c>
      <c r="AH1050" s="7">
        <f t="shared" si="553"/>
        <v>199.5835291106996</v>
      </c>
      <c r="AI1050" s="7" t="e">
        <f t="shared" si="554"/>
        <v>#N/A</v>
      </c>
      <c r="AJ1050" s="7">
        <f t="shared" si="555"/>
        <v>199.5835291106996</v>
      </c>
      <c r="AK1050" s="7" t="e">
        <v>#N/A</v>
      </c>
      <c r="AL1050" s="7">
        <v>199.5835291106996</v>
      </c>
      <c r="AN1050" s="7" t="e">
        <f t="shared" si="556"/>
        <v>#N/A</v>
      </c>
      <c r="AO1050" s="7" t="e">
        <f t="shared" si="545"/>
        <v>#N/A</v>
      </c>
      <c r="AP1050" s="7" t="e">
        <v>#N/A</v>
      </c>
      <c r="AQ1050" s="7" t="e">
        <v>#N/A</v>
      </c>
    </row>
    <row r="1051" spans="1:43" outlineLevel="1">
      <c r="A1051" s="95">
        <v>37</v>
      </c>
      <c r="B1051" s="9"/>
      <c r="C1051" s="9"/>
      <c r="D1051" s="8"/>
      <c r="E1051" s="8"/>
      <c r="R1051" s="6">
        <f t="shared" si="548"/>
        <v>37</v>
      </c>
      <c r="S1051" s="7" t="e">
        <f t="shared" si="538"/>
        <v>#N/A</v>
      </c>
      <c r="T1051" s="7">
        <f t="shared" si="539"/>
        <v>199.57081748382666</v>
      </c>
      <c r="U1051" s="7" t="e">
        <f t="shared" si="557"/>
        <v>#N/A</v>
      </c>
      <c r="V1051" s="7" t="e">
        <f t="shared" si="546"/>
        <v>#N/A</v>
      </c>
      <c r="W1051" s="7" t="e">
        <f t="shared" si="547"/>
        <v>#N/A</v>
      </c>
      <c r="X1051" s="7" t="e">
        <f t="shared" si="550"/>
        <v>#N/A</v>
      </c>
      <c r="Y1051" s="7" t="e">
        <f t="shared" si="551"/>
        <v>#N/A</v>
      </c>
      <c r="AG1051" s="7" t="e">
        <f t="shared" si="552"/>
        <v>#N/A</v>
      </c>
      <c r="AH1051" s="7">
        <f t="shared" si="553"/>
        <v>199.57081748382666</v>
      </c>
      <c r="AI1051" s="7" t="e">
        <f t="shared" si="554"/>
        <v>#N/A</v>
      </c>
      <c r="AJ1051" s="7">
        <f t="shared" si="555"/>
        <v>199.57081748382666</v>
      </c>
      <c r="AK1051" s="7" t="e">
        <v>#N/A</v>
      </c>
      <c r="AL1051" s="7">
        <v>199.57081748382666</v>
      </c>
      <c r="AN1051" s="7" t="e">
        <f t="shared" si="556"/>
        <v>#N/A</v>
      </c>
      <c r="AO1051" s="7" t="e">
        <f t="shared" si="545"/>
        <v>#N/A</v>
      </c>
      <c r="AP1051" s="7" t="e">
        <v>#N/A</v>
      </c>
      <c r="AQ1051" s="7" t="e">
        <v>#N/A</v>
      </c>
    </row>
    <row r="1052" spans="1:43" outlineLevel="1">
      <c r="A1052" s="95">
        <v>38</v>
      </c>
      <c r="B1052" s="9"/>
      <c r="C1052" s="9"/>
      <c r="D1052" s="8"/>
      <c r="E1052" s="8"/>
      <c r="R1052" s="6">
        <f t="shared" si="548"/>
        <v>38</v>
      </c>
      <c r="S1052" s="7" t="e">
        <f t="shared" si="538"/>
        <v>#N/A</v>
      </c>
      <c r="T1052" s="7">
        <f t="shared" si="539"/>
        <v>199.55801203443343</v>
      </c>
      <c r="U1052" s="7" t="e">
        <f t="shared" si="557"/>
        <v>#N/A</v>
      </c>
      <c r="V1052" s="7" t="e">
        <f t="shared" si="546"/>
        <v>#N/A</v>
      </c>
      <c r="W1052" s="7" t="e">
        <f t="shared" si="547"/>
        <v>#N/A</v>
      </c>
      <c r="X1052" s="7" t="e">
        <f t="shared" si="550"/>
        <v>#N/A</v>
      </c>
      <c r="Y1052" s="7" t="e">
        <f t="shared" si="551"/>
        <v>#N/A</v>
      </c>
      <c r="AG1052" s="7" t="e">
        <f t="shared" si="552"/>
        <v>#N/A</v>
      </c>
      <c r="AH1052" s="7">
        <f t="shared" si="553"/>
        <v>199.55801203443343</v>
      </c>
      <c r="AI1052" s="7" t="e">
        <f t="shared" si="554"/>
        <v>#N/A</v>
      </c>
      <c r="AJ1052" s="7">
        <f t="shared" si="555"/>
        <v>199.55801203443343</v>
      </c>
      <c r="AK1052" s="7" t="e">
        <v>#N/A</v>
      </c>
      <c r="AL1052" s="7">
        <v>199.55801203443343</v>
      </c>
      <c r="AN1052" s="7" t="e">
        <f t="shared" si="556"/>
        <v>#N/A</v>
      </c>
      <c r="AO1052" s="7" t="e">
        <f t="shared" si="545"/>
        <v>#N/A</v>
      </c>
      <c r="AP1052" s="7" t="e">
        <v>#N/A</v>
      </c>
      <c r="AQ1052" s="7" t="e">
        <v>#N/A</v>
      </c>
    </row>
    <row r="1053" spans="1:43" outlineLevel="1">
      <c r="A1053" s="95">
        <v>39</v>
      </c>
      <c r="B1053" s="9"/>
      <c r="C1053" s="9"/>
      <c r="D1053" s="8"/>
      <c r="E1053" s="8"/>
      <c r="R1053" s="6">
        <f t="shared" si="548"/>
        <v>39</v>
      </c>
      <c r="S1053" s="7" t="e">
        <f t="shared" si="538"/>
        <v>#N/A</v>
      </c>
      <c r="T1053" s="7">
        <f t="shared" si="539"/>
        <v>199.54511022677636</v>
      </c>
      <c r="U1053" s="7" t="e">
        <f t="shared" si="557"/>
        <v>#N/A</v>
      </c>
      <c r="V1053" s="7" t="e">
        <f t="shared" si="546"/>
        <v>#N/A</v>
      </c>
      <c r="W1053" s="7" t="e">
        <f t="shared" si="547"/>
        <v>#N/A</v>
      </c>
      <c r="X1053" s="7" t="e">
        <f t="shared" si="550"/>
        <v>#N/A</v>
      </c>
      <c r="Y1053" s="7" t="e">
        <f t="shared" si="551"/>
        <v>#N/A</v>
      </c>
      <c r="AG1053" s="7" t="e">
        <f t="shared" si="552"/>
        <v>#N/A</v>
      </c>
      <c r="AH1053" s="7">
        <f t="shared" si="553"/>
        <v>199.54511022677636</v>
      </c>
      <c r="AI1053" s="7" t="e">
        <f t="shared" si="554"/>
        <v>#N/A</v>
      </c>
      <c r="AJ1053" s="7">
        <f t="shared" si="555"/>
        <v>199.54511022677636</v>
      </c>
      <c r="AK1053" s="7" t="e">
        <v>#N/A</v>
      </c>
      <c r="AL1053" s="7">
        <v>199.54511022677636</v>
      </c>
      <c r="AN1053" s="7" t="e">
        <f t="shared" si="556"/>
        <v>#N/A</v>
      </c>
      <c r="AO1053" s="7" t="e">
        <f t="shared" si="545"/>
        <v>#N/A</v>
      </c>
      <c r="AP1053" s="7" t="e">
        <v>#N/A</v>
      </c>
      <c r="AQ1053" s="7" t="e">
        <v>#N/A</v>
      </c>
    </row>
    <row r="1054" spans="1:43" outlineLevel="1">
      <c r="A1054" s="95">
        <v>40</v>
      </c>
      <c r="B1054" s="9"/>
      <c r="C1054" s="9"/>
      <c r="D1054" s="8"/>
      <c r="E1054" s="8"/>
      <c r="R1054" s="6">
        <f t="shared" si="548"/>
        <v>40</v>
      </c>
      <c r="S1054" s="7" t="e">
        <f t="shared" si="538"/>
        <v>#N/A</v>
      </c>
      <c r="T1054" s="7">
        <f t="shared" si="539"/>
        <v>199.53211715450641</v>
      </c>
      <c r="U1054" s="7" t="e">
        <f t="shared" si="557"/>
        <v>#N/A</v>
      </c>
      <c r="V1054" s="7" t="e">
        <f t="shared" si="546"/>
        <v>#N/A</v>
      </c>
      <c r="W1054" s="7" t="e">
        <f t="shared" si="547"/>
        <v>#N/A</v>
      </c>
      <c r="X1054" s="7" t="e">
        <f t="shared" si="550"/>
        <v>#N/A</v>
      </c>
      <c r="Y1054" s="7" t="e">
        <f t="shared" si="551"/>
        <v>#N/A</v>
      </c>
      <c r="AG1054" s="7" t="e">
        <f t="shared" si="552"/>
        <v>#N/A</v>
      </c>
      <c r="AH1054" s="7">
        <f t="shared" si="553"/>
        <v>199.53211715450641</v>
      </c>
      <c r="AI1054" s="7" t="e">
        <f t="shared" si="554"/>
        <v>#N/A</v>
      </c>
      <c r="AJ1054" s="7">
        <f t="shared" si="555"/>
        <v>199.53211715450641</v>
      </c>
      <c r="AK1054" s="7" t="e">
        <v>#N/A</v>
      </c>
      <c r="AL1054" s="7">
        <v>199.53211715450641</v>
      </c>
      <c r="AN1054" s="7" t="e">
        <f t="shared" si="556"/>
        <v>#N/A</v>
      </c>
      <c r="AO1054" s="7" t="e">
        <f t="shared" si="545"/>
        <v>#N/A</v>
      </c>
      <c r="AP1054" s="7" t="e">
        <v>#N/A</v>
      </c>
      <c r="AQ1054" s="7" t="e">
        <v>#N/A</v>
      </c>
    </row>
    <row r="1055" spans="1:43" outlineLevel="1">
      <c r="A1055" s="95">
        <v>41</v>
      </c>
      <c r="B1055" s="9"/>
      <c r="C1055" s="9"/>
      <c r="D1055" s="8"/>
      <c r="E1055" s="8"/>
      <c r="R1055" s="6">
        <f t="shared" si="548"/>
        <v>41</v>
      </c>
      <c r="S1055" s="7" t="e">
        <f t="shared" si="538"/>
        <v>#N/A</v>
      </c>
      <c r="T1055" s="7">
        <f t="shared" si="539"/>
        <v>199.51900739369648</v>
      </c>
      <c r="U1055" s="7" t="e">
        <f t="shared" si="557"/>
        <v>#N/A</v>
      </c>
      <c r="V1055" s="7" t="e">
        <f t="shared" si="546"/>
        <v>#N/A</v>
      </c>
      <c r="W1055" s="7" t="e">
        <f t="shared" si="547"/>
        <v>#N/A</v>
      </c>
      <c r="X1055" s="7" t="e">
        <f t="shared" si="550"/>
        <v>#N/A</v>
      </c>
      <c r="Y1055" s="7" t="e">
        <f t="shared" si="551"/>
        <v>#N/A</v>
      </c>
      <c r="AG1055" s="7" t="e">
        <f t="shared" si="552"/>
        <v>#N/A</v>
      </c>
      <c r="AH1055" s="7">
        <f t="shared" si="553"/>
        <v>199.51900739369648</v>
      </c>
      <c r="AI1055" s="7" t="e">
        <f t="shared" si="554"/>
        <v>#N/A</v>
      </c>
      <c r="AJ1055" s="7">
        <f t="shared" si="555"/>
        <v>199.51900739369648</v>
      </c>
      <c r="AK1055" s="7" t="e">
        <v>#N/A</v>
      </c>
      <c r="AL1055" s="7">
        <v>199.51900739369648</v>
      </c>
      <c r="AN1055" s="7" t="e">
        <f t="shared" si="556"/>
        <v>#N/A</v>
      </c>
      <c r="AO1055" s="7" t="e">
        <f t="shared" si="545"/>
        <v>#N/A</v>
      </c>
      <c r="AP1055" s="7" t="e">
        <v>#N/A</v>
      </c>
      <c r="AQ1055" s="7" t="e">
        <v>#N/A</v>
      </c>
    </row>
    <row r="1056" spans="1:43" outlineLevel="1">
      <c r="A1056" s="95">
        <v>42</v>
      </c>
      <c r="B1056" s="9"/>
      <c r="C1056" s="9"/>
      <c r="D1056" s="8"/>
      <c r="E1056" s="8"/>
      <c r="R1056" s="6">
        <f t="shared" si="548"/>
        <v>42</v>
      </c>
      <c r="S1056" s="7" t="e">
        <f t="shared" si="538"/>
        <v>#N/A</v>
      </c>
      <c r="T1056" s="7">
        <f t="shared" si="539"/>
        <v>199.50580892618123</v>
      </c>
      <c r="U1056" s="7" t="e">
        <f t="shared" si="557"/>
        <v>#N/A</v>
      </c>
      <c r="V1056" s="7" t="e">
        <f t="shared" si="546"/>
        <v>#N/A</v>
      </c>
      <c r="W1056" s="7" t="e">
        <f t="shared" si="547"/>
        <v>#N/A</v>
      </c>
      <c r="X1056" s="7" t="e">
        <f t="shared" si="550"/>
        <v>#N/A</v>
      </c>
      <c r="Y1056" s="7" t="e">
        <f t="shared" si="551"/>
        <v>#N/A</v>
      </c>
      <c r="AG1056" s="7" t="e">
        <f t="shared" si="552"/>
        <v>#N/A</v>
      </c>
      <c r="AH1056" s="7">
        <f t="shared" si="553"/>
        <v>199.50580892618123</v>
      </c>
      <c r="AI1056" s="7" t="e">
        <f t="shared" si="554"/>
        <v>#N/A</v>
      </c>
      <c r="AJ1056" s="7">
        <f t="shared" si="555"/>
        <v>199.50580892618123</v>
      </c>
      <c r="AK1056" s="7" t="e">
        <v>#N/A</v>
      </c>
      <c r="AL1056" s="7">
        <v>199.50580892618123</v>
      </c>
      <c r="AN1056" s="7" t="e">
        <f t="shared" si="556"/>
        <v>#N/A</v>
      </c>
      <c r="AO1056" s="7" t="e">
        <f t="shared" si="545"/>
        <v>#N/A</v>
      </c>
      <c r="AP1056" s="7" t="e">
        <v>#N/A</v>
      </c>
      <c r="AQ1056" s="7" t="e">
        <v>#N/A</v>
      </c>
    </row>
    <row r="1057" spans="1:43" outlineLevel="1">
      <c r="A1057" s="95">
        <v>43</v>
      </c>
      <c r="B1057" s="9"/>
      <c r="C1057" s="9"/>
      <c r="D1057" s="8"/>
      <c r="E1057" s="8"/>
      <c r="R1057" s="6">
        <f t="shared" si="548"/>
        <v>43</v>
      </c>
      <c r="S1057" s="7" t="e">
        <f t="shared" si="538"/>
        <v>#N/A</v>
      </c>
      <c r="T1057" s="7">
        <f t="shared" si="539"/>
        <v>199.49250395742797</v>
      </c>
      <c r="U1057" s="7" t="e">
        <f t="shared" si="557"/>
        <v>#N/A</v>
      </c>
      <c r="V1057" s="7" t="e">
        <f t="shared" si="546"/>
        <v>#N/A</v>
      </c>
      <c r="W1057" s="7" t="e">
        <f t="shared" si="547"/>
        <v>#N/A</v>
      </c>
      <c r="X1057" s="7" t="e">
        <f t="shared" si="550"/>
        <v>#N/A</v>
      </c>
      <c r="Y1057" s="7" t="e">
        <f t="shared" si="551"/>
        <v>#N/A</v>
      </c>
      <c r="AG1057" s="7" t="e">
        <f t="shared" si="552"/>
        <v>#N/A</v>
      </c>
      <c r="AH1057" s="7">
        <f t="shared" si="553"/>
        <v>199.49250395742797</v>
      </c>
      <c r="AI1057" s="7" t="e">
        <f t="shared" si="554"/>
        <v>#N/A</v>
      </c>
      <c r="AJ1057" s="7">
        <f t="shared" si="555"/>
        <v>199.49250395742797</v>
      </c>
      <c r="AK1057" s="7" t="e">
        <v>#N/A</v>
      </c>
      <c r="AL1057" s="7">
        <v>199.49250395742797</v>
      </c>
      <c r="AN1057" s="7" t="e">
        <f t="shared" si="556"/>
        <v>#N/A</v>
      </c>
      <c r="AO1057" s="7" t="e">
        <f t="shared" si="545"/>
        <v>#N/A</v>
      </c>
      <c r="AP1057" s="7" t="e">
        <v>#N/A</v>
      </c>
      <c r="AQ1057" s="7" t="e">
        <v>#N/A</v>
      </c>
    </row>
    <row r="1058" spans="1:43" outlineLevel="1">
      <c r="A1058" s="95">
        <v>44</v>
      </c>
      <c r="B1058" s="9"/>
      <c r="C1058" s="9"/>
      <c r="D1058" s="8"/>
      <c r="E1058" s="8"/>
      <c r="R1058" s="6">
        <f t="shared" si="548"/>
        <v>44</v>
      </c>
      <c r="S1058" s="7" t="e">
        <f t="shared" si="538"/>
        <v>#N/A</v>
      </c>
      <c r="T1058" s="7">
        <f t="shared" si="539"/>
        <v>199.47907469290413</v>
      </c>
      <c r="U1058" s="7" t="e">
        <f t="shared" si="557"/>
        <v>#N/A</v>
      </c>
      <c r="V1058" s="7" t="e">
        <f t="shared" si="546"/>
        <v>#N/A</v>
      </c>
      <c r="W1058" s="7" t="e">
        <f t="shared" si="547"/>
        <v>#N/A</v>
      </c>
      <c r="X1058" s="7" t="e">
        <f t="shared" si="550"/>
        <v>#N/A</v>
      </c>
      <c r="Y1058" s="7" t="e">
        <f t="shared" si="551"/>
        <v>#N/A</v>
      </c>
      <c r="AG1058" s="7" t="e">
        <f t="shared" si="552"/>
        <v>#N/A</v>
      </c>
      <c r="AH1058" s="7">
        <f t="shared" si="553"/>
        <v>199.47907469290413</v>
      </c>
      <c r="AI1058" s="7" t="e">
        <f t="shared" si="554"/>
        <v>#N/A</v>
      </c>
      <c r="AJ1058" s="7">
        <f t="shared" si="555"/>
        <v>199.47907469290413</v>
      </c>
      <c r="AK1058" s="7" t="e">
        <v>#N/A</v>
      </c>
      <c r="AL1058" s="7">
        <v>199.47907469290413</v>
      </c>
      <c r="AN1058" s="7" t="e">
        <f t="shared" si="556"/>
        <v>#N/A</v>
      </c>
      <c r="AO1058" s="7" t="e">
        <f t="shared" si="545"/>
        <v>#N/A</v>
      </c>
      <c r="AP1058" s="7" t="e">
        <v>#N/A</v>
      </c>
      <c r="AQ1058" s="7" t="e">
        <v>#N/A</v>
      </c>
    </row>
    <row r="1059" spans="1:43" outlineLevel="1">
      <c r="A1059" s="95">
        <v>45</v>
      </c>
      <c r="B1059" s="9"/>
      <c r="C1059" s="9"/>
      <c r="D1059" s="8"/>
      <c r="E1059" s="8"/>
      <c r="R1059" s="6">
        <f t="shared" si="548"/>
        <v>45</v>
      </c>
      <c r="S1059" s="7" t="e">
        <f t="shared" si="538"/>
        <v>#N/A</v>
      </c>
      <c r="T1059" s="7">
        <f t="shared" si="539"/>
        <v>199.46554911444431</v>
      </c>
      <c r="U1059" s="7" t="e">
        <f t="shared" si="557"/>
        <v>#N/A</v>
      </c>
      <c r="V1059" s="7" t="e">
        <f t="shared" si="546"/>
        <v>#N/A</v>
      </c>
      <c r="W1059" s="7" t="e">
        <f t="shared" si="547"/>
        <v>#N/A</v>
      </c>
      <c r="X1059" s="7" t="e">
        <f t="shared" si="550"/>
        <v>#N/A</v>
      </c>
      <c r="Y1059" s="7" t="e">
        <f t="shared" si="551"/>
        <v>#N/A</v>
      </c>
      <c r="AG1059" s="7" t="e">
        <f t="shared" si="552"/>
        <v>#N/A</v>
      </c>
      <c r="AH1059" s="7">
        <f t="shared" si="553"/>
        <v>199.46554911444431</v>
      </c>
      <c r="AI1059" s="7" t="e">
        <f t="shared" si="554"/>
        <v>#N/A</v>
      </c>
      <c r="AJ1059" s="7">
        <f t="shared" si="555"/>
        <v>199.46554911444431</v>
      </c>
      <c r="AK1059" s="7" t="e">
        <v>#N/A</v>
      </c>
      <c r="AL1059" s="7">
        <v>199.46554911444431</v>
      </c>
      <c r="AN1059" s="7" t="e">
        <f t="shared" si="556"/>
        <v>#N/A</v>
      </c>
      <c r="AO1059" s="7" t="e">
        <f t="shared" si="545"/>
        <v>#N/A</v>
      </c>
      <c r="AP1059" s="7" t="e">
        <v>#N/A</v>
      </c>
      <c r="AQ1059" s="7" t="e">
        <v>#N/A</v>
      </c>
    </row>
    <row r="1060" spans="1:43" outlineLevel="1">
      <c r="A1060" s="95">
        <v>46</v>
      </c>
      <c r="B1060" s="9"/>
      <c r="C1060" s="9"/>
      <c r="D1060" s="8"/>
      <c r="E1060" s="8"/>
      <c r="R1060" s="6">
        <f t="shared" si="548"/>
        <v>46</v>
      </c>
      <c r="S1060" s="7" t="e">
        <f t="shared" si="538"/>
        <v>#N/A</v>
      </c>
      <c r="T1060" s="7">
        <f t="shared" si="539"/>
        <v>199.45189416872685</v>
      </c>
      <c r="U1060" s="7" t="e">
        <f t="shared" si="557"/>
        <v>#N/A</v>
      </c>
      <c r="V1060" s="7" t="e">
        <f t="shared" si="546"/>
        <v>#N/A</v>
      </c>
      <c r="W1060" s="7" t="e">
        <f t="shared" si="547"/>
        <v>#N/A</v>
      </c>
      <c r="X1060" s="7" t="e">
        <f t="shared" si="550"/>
        <v>#N/A</v>
      </c>
      <c r="Y1060" s="7" t="e">
        <f t="shared" si="551"/>
        <v>#N/A</v>
      </c>
      <c r="AG1060" s="7" t="e">
        <f t="shared" si="552"/>
        <v>#N/A</v>
      </c>
      <c r="AH1060" s="7">
        <f t="shared" si="553"/>
        <v>199.45189416872685</v>
      </c>
      <c r="AI1060" s="7" t="e">
        <f t="shared" si="554"/>
        <v>#N/A</v>
      </c>
      <c r="AJ1060" s="7">
        <f t="shared" si="555"/>
        <v>199.45189416872685</v>
      </c>
      <c r="AK1060" s="7" t="e">
        <v>#N/A</v>
      </c>
      <c r="AL1060" s="7">
        <v>199.45189416872685</v>
      </c>
      <c r="AN1060" s="7" t="e">
        <f t="shared" si="556"/>
        <v>#N/A</v>
      </c>
      <c r="AO1060" s="7" t="e">
        <f t="shared" si="545"/>
        <v>#N/A</v>
      </c>
      <c r="AP1060" s="7" t="e">
        <v>#N/A</v>
      </c>
      <c r="AQ1060" s="7" t="e">
        <v>#N/A</v>
      </c>
    </row>
    <row r="1061" spans="1:43" outlineLevel="1">
      <c r="A1061" s="95">
        <v>47</v>
      </c>
      <c r="B1061" s="9"/>
      <c r="C1061" s="9"/>
      <c r="D1061" s="8"/>
      <c r="E1061" s="8"/>
      <c r="R1061" s="6">
        <f t="shared" si="548"/>
        <v>47</v>
      </c>
      <c r="S1061" s="7" t="e">
        <f t="shared" si="538"/>
        <v>#N/A</v>
      </c>
      <c r="T1061" s="7">
        <f t="shared" si="539"/>
        <v>199.43813783758631</v>
      </c>
      <c r="U1061" s="7" t="e">
        <f t="shared" si="557"/>
        <v>#N/A</v>
      </c>
      <c r="V1061" s="7" t="e">
        <f t="shared" si="546"/>
        <v>#N/A</v>
      </c>
      <c r="W1061" s="7" t="e">
        <f t="shared" si="547"/>
        <v>#N/A</v>
      </c>
      <c r="X1061" s="7" t="e">
        <f t="shared" si="550"/>
        <v>#N/A</v>
      </c>
      <c r="Y1061" s="7" t="e">
        <f t="shared" si="551"/>
        <v>#N/A</v>
      </c>
      <c r="AG1061" s="7" t="e">
        <f t="shared" si="552"/>
        <v>#N/A</v>
      </c>
      <c r="AH1061" s="7">
        <f t="shared" si="553"/>
        <v>199.43813783758631</v>
      </c>
      <c r="AI1061" s="7" t="e">
        <f t="shared" si="554"/>
        <v>#N/A</v>
      </c>
      <c r="AJ1061" s="7">
        <f t="shared" si="555"/>
        <v>199.43813783758631</v>
      </c>
      <c r="AK1061" s="7" t="e">
        <v>#N/A</v>
      </c>
      <c r="AL1061" s="7">
        <v>199.43813783758631</v>
      </c>
      <c r="AN1061" s="7" t="e">
        <f t="shared" si="556"/>
        <v>#N/A</v>
      </c>
      <c r="AO1061" s="7" t="e">
        <f t="shared" si="545"/>
        <v>#N/A</v>
      </c>
      <c r="AP1061" s="7" t="e">
        <v>#N/A</v>
      </c>
      <c r="AQ1061" s="7" t="e">
        <v>#N/A</v>
      </c>
    </row>
    <row r="1062" spans="1:43" outlineLevel="1">
      <c r="A1062" s="95">
        <v>48</v>
      </c>
      <c r="B1062" s="9"/>
      <c r="C1062" s="9"/>
      <c r="D1062" s="8"/>
      <c r="E1062" s="8"/>
      <c r="R1062" s="6">
        <f t="shared" si="548"/>
        <v>48</v>
      </c>
      <c r="S1062" s="7" t="e">
        <f t="shared" si="538"/>
        <v>#N/A</v>
      </c>
      <c r="T1062" s="7">
        <f t="shared" si="539"/>
        <v>199.42424706770109</v>
      </c>
      <c r="U1062" s="7" t="e">
        <f t="shared" si="557"/>
        <v>#N/A</v>
      </c>
      <c r="V1062" s="7" t="e">
        <f t="shared" si="546"/>
        <v>#N/A</v>
      </c>
      <c r="W1062" s="7" t="e">
        <f t="shared" si="547"/>
        <v>#N/A</v>
      </c>
      <c r="X1062" s="7" t="e">
        <f t="shared" si="550"/>
        <v>#N/A</v>
      </c>
      <c r="Y1062" s="7" t="e">
        <f t="shared" si="551"/>
        <v>#N/A</v>
      </c>
      <c r="AG1062" s="7" t="e">
        <f t="shared" si="552"/>
        <v>#N/A</v>
      </c>
      <c r="AH1062" s="7">
        <f t="shared" si="553"/>
        <v>199.42424706770109</v>
      </c>
      <c r="AI1062" s="7" t="e">
        <f t="shared" si="554"/>
        <v>#N/A</v>
      </c>
      <c r="AJ1062" s="7">
        <f t="shared" si="555"/>
        <v>199.42424706770109</v>
      </c>
      <c r="AK1062" s="7" t="e">
        <v>#N/A</v>
      </c>
      <c r="AL1062" s="7">
        <v>199.42424706770109</v>
      </c>
      <c r="AN1062" s="7" t="e">
        <f t="shared" si="556"/>
        <v>#N/A</v>
      </c>
      <c r="AO1062" s="7" t="e">
        <f t="shared" si="545"/>
        <v>#N/A</v>
      </c>
      <c r="AP1062" s="7" t="e">
        <v>#N/A</v>
      </c>
      <c r="AQ1062" s="7" t="e">
        <v>#N/A</v>
      </c>
    </row>
    <row r="1063" spans="1:43" outlineLevel="1">
      <c r="A1063" s="95">
        <v>49</v>
      </c>
      <c r="B1063" s="9"/>
      <c r="C1063" s="9"/>
      <c r="D1063" s="8"/>
      <c r="E1063" s="8"/>
      <c r="R1063" s="6">
        <f t="shared" si="548"/>
        <v>49</v>
      </c>
      <c r="S1063" s="7" t="e">
        <f t="shared" si="538"/>
        <v>#N/A</v>
      </c>
      <c r="T1063" s="7">
        <f t="shared" si="539"/>
        <v>199.41024984090575</v>
      </c>
      <c r="U1063" s="7" t="e">
        <f t="shared" si="557"/>
        <v>#N/A</v>
      </c>
      <c r="V1063" s="7" t="e">
        <f t="shared" si="546"/>
        <v>#N/A</v>
      </c>
      <c r="W1063" s="7" t="e">
        <f t="shared" si="547"/>
        <v>#N/A</v>
      </c>
      <c r="X1063" s="7" t="e">
        <f t="shared" si="550"/>
        <v>#N/A</v>
      </c>
      <c r="Y1063" s="7" t="e">
        <f t="shared" si="551"/>
        <v>#N/A</v>
      </c>
      <c r="AG1063" s="7" t="e">
        <f t="shared" si="552"/>
        <v>#N/A</v>
      </c>
      <c r="AH1063" s="7">
        <f t="shared" si="553"/>
        <v>199.41024984090575</v>
      </c>
      <c r="AI1063" s="7" t="e">
        <f t="shared" si="554"/>
        <v>#N/A</v>
      </c>
      <c r="AJ1063" s="7">
        <f t="shared" si="555"/>
        <v>199.41024984090575</v>
      </c>
      <c r="AK1063" s="7" t="e">
        <v>#N/A</v>
      </c>
      <c r="AL1063" s="7">
        <v>199.41024984090575</v>
      </c>
      <c r="AN1063" s="7" t="e">
        <f t="shared" si="556"/>
        <v>#N/A</v>
      </c>
      <c r="AO1063" s="7" t="e">
        <f t="shared" si="545"/>
        <v>#N/A</v>
      </c>
      <c r="AP1063" s="7" t="e">
        <v>#N/A</v>
      </c>
      <c r="AQ1063" s="7" t="e">
        <v>#N/A</v>
      </c>
    </row>
    <row r="1064" spans="1:43" outlineLevel="1">
      <c r="A1064" s="95">
        <v>50</v>
      </c>
      <c r="B1064" s="9"/>
      <c r="C1064" s="9"/>
      <c r="D1064" s="8"/>
      <c r="E1064" s="8"/>
      <c r="R1064" s="6">
        <f t="shared" si="548"/>
        <v>50</v>
      </c>
      <c r="S1064" s="7" t="e">
        <f t="shared" si="538"/>
        <v>#N/A</v>
      </c>
      <c r="T1064" s="7">
        <f t="shared" si="539"/>
        <v>199.39612836266764</v>
      </c>
      <c r="U1064" s="7" t="e">
        <f t="shared" si="557"/>
        <v>#N/A</v>
      </c>
      <c r="V1064" s="7" t="e">
        <f t="shared" si="546"/>
        <v>#N/A</v>
      </c>
      <c r="W1064" s="7" t="e">
        <f t="shared" si="547"/>
        <v>#N/A</v>
      </c>
      <c r="X1064" s="7" t="e">
        <f t="shared" si="550"/>
        <v>#N/A</v>
      </c>
      <c r="Y1064" s="7" t="e">
        <f t="shared" si="551"/>
        <v>#N/A</v>
      </c>
      <c r="AG1064" s="7" t="e">
        <f t="shared" si="552"/>
        <v>#N/A</v>
      </c>
      <c r="AH1064" s="7">
        <f t="shared" si="553"/>
        <v>199.39612836266764</v>
      </c>
      <c r="AI1064" s="7" t="e">
        <f t="shared" si="554"/>
        <v>#N/A</v>
      </c>
      <c r="AJ1064" s="7">
        <f t="shared" si="555"/>
        <v>199.39612836266764</v>
      </c>
      <c r="AK1064" s="7" t="e">
        <v>#N/A</v>
      </c>
      <c r="AL1064" s="7">
        <v>199.39612836266764</v>
      </c>
      <c r="AN1064" s="7" t="e">
        <f t="shared" si="556"/>
        <v>#N/A</v>
      </c>
      <c r="AO1064" s="7" t="e">
        <f t="shared" si="545"/>
        <v>#N/A</v>
      </c>
      <c r="AP1064" s="7" t="e">
        <v>#N/A</v>
      </c>
      <c r="AQ1064" s="7" t="e">
        <v>#N/A</v>
      </c>
    </row>
    <row r="1065" spans="1:43" outlineLevel="1">
      <c r="A1065" s="95">
        <v>51</v>
      </c>
      <c r="B1065" s="9"/>
      <c r="C1065" s="9"/>
      <c r="D1065" s="8"/>
      <c r="E1065" s="8"/>
      <c r="R1065" s="6">
        <f t="shared" si="548"/>
        <v>51</v>
      </c>
      <c r="S1065" s="7" t="e">
        <f t="shared" si="538"/>
        <v>#N/A</v>
      </c>
      <c r="T1065" s="7">
        <f t="shared" si="539"/>
        <v>199.38186483845425</v>
      </c>
      <c r="U1065" s="7" t="e">
        <f t="shared" si="557"/>
        <v>#N/A</v>
      </c>
      <c r="V1065" s="7" t="e">
        <f t="shared" si="546"/>
        <v>#N/A</v>
      </c>
      <c r="W1065" s="7" t="e">
        <f t="shared" si="547"/>
        <v>#N/A</v>
      </c>
      <c r="X1065" s="7" t="e">
        <f t="shared" si="550"/>
        <v>#N/A</v>
      </c>
      <c r="Y1065" s="7" t="e">
        <f t="shared" si="551"/>
        <v>#N/A</v>
      </c>
      <c r="AG1065" s="7" t="e">
        <f t="shared" si="552"/>
        <v>#N/A</v>
      </c>
      <c r="AH1065" s="7">
        <f t="shared" si="553"/>
        <v>199.38186483845425</v>
      </c>
      <c r="AI1065" s="7" t="e">
        <f t="shared" si="554"/>
        <v>#N/A</v>
      </c>
      <c r="AJ1065" s="7">
        <f t="shared" si="555"/>
        <v>199.38186483845425</v>
      </c>
      <c r="AK1065" s="7" t="e">
        <v>#N/A</v>
      </c>
      <c r="AL1065" s="7">
        <v>199.38186483845425</v>
      </c>
      <c r="AN1065" s="7" t="e">
        <f t="shared" si="556"/>
        <v>#N/A</v>
      </c>
      <c r="AO1065" s="7" t="e">
        <f t="shared" si="545"/>
        <v>#N/A</v>
      </c>
      <c r="AP1065" s="7" t="e">
        <v>#N/A</v>
      </c>
      <c r="AQ1065" s="7" t="e">
        <v>#N/A</v>
      </c>
    </row>
    <row r="1066" spans="1:43" outlineLevel="1">
      <c r="A1066" s="95">
        <v>52</v>
      </c>
      <c r="B1066" s="9"/>
      <c r="C1066" s="9"/>
      <c r="D1066" s="8"/>
      <c r="E1066" s="8"/>
      <c r="R1066" s="6">
        <f t="shared" si="548"/>
        <v>52</v>
      </c>
      <c r="S1066" s="7" t="e">
        <f t="shared" si="538"/>
        <v>#N/A</v>
      </c>
      <c r="T1066" s="7">
        <f t="shared" si="539"/>
        <v>199.36748725010008</v>
      </c>
      <c r="U1066" s="7" t="e">
        <f t="shared" si="557"/>
        <v>#N/A</v>
      </c>
      <c r="V1066" s="7" t="e">
        <f t="shared" si="546"/>
        <v>#N/A</v>
      </c>
      <c r="W1066" s="7" t="e">
        <f t="shared" si="547"/>
        <v>#N/A</v>
      </c>
      <c r="X1066" s="7" t="e">
        <f t="shared" si="550"/>
        <v>#N/A</v>
      </c>
      <c r="Y1066" s="7" t="e">
        <f t="shared" si="551"/>
        <v>#N/A</v>
      </c>
      <c r="AG1066" s="7" t="e">
        <f t="shared" si="552"/>
        <v>#N/A</v>
      </c>
      <c r="AH1066" s="7">
        <f t="shared" si="553"/>
        <v>199.36748725010008</v>
      </c>
      <c r="AI1066" s="7" t="e">
        <f t="shared" si="554"/>
        <v>#N/A</v>
      </c>
      <c r="AJ1066" s="7">
        <f t="shared" si="555"/>
        <v>199.36748725010008</v>
      </c>
      <c r="AK1066" s="7" t="e">
        <v>#N/A</v>
      </c>
      <c r="AL1066" s="7">
        <v>199.36748725010008</v>
      </c>
      <c r="AN1066" s="7" t="e">
        <f t="shared" si="556"/>
        <v>#N/A</v>
      </c>
      <c r="AO1066" s="7" t="e">
        <f t="shared" si="545"/>
        <v>#N/A</v>
      </c>
      <c r="AP1066" s="7" t="e">
        <v>#N/A</v>
      </c>
      <c r="AQ1066" s="7" t="e">
        <v>#N/A</v>
      </c>
    </row>
    <row r="1067" spans="1:43" outlineLevel="1">
      <c r="A1067" s="95">
        <v>53</v>
      </c>
      <c r="B1067" s="9"/>
      <c r="C1067" s="9"/>
      <c r="D1067" s="8"/>
      <c r="E1067" s="8"/>
      <c r="R1067" s="6">
        <f t="shared" si="548"/>
        <v>53</v>
      </c>
      <c r="S1067" s="7" t="e">
        <f t="shared" si="538"/>
        <v>#N/A</v>
      </c>
      <c r="T1067" s="7">
        <f t="shared" si="539"/>
        <v>199.35296254428357</v>
      </c>
      <c r="U1067" s="7" t="e">
        <f t="shared" si="557"/>
        <v>#N/A</v>
      </c>
      <c r="V1067" s="7" t="e">
        <f t="shared" si="546"/>
        <v>#N/A</v>
      </c>
      <c r="W1067" s="7" t="e">
        <f t="shared" si="547"/>
        <v>#N/A</v>
      </c>
      <c r="X1067" s="7" t="e">
        <f t="shared" si="550"/>
        <v>#N/A</v>
      </c>
      <c r="Y1067" s="7" t="e">
        <f t="shared" si="551"/>
        <v>#N/A</v>
      </c>
      <c r="AG1067" s="7" t="e">
        <f t="shared" si="552"/>
        <v>#N/A</v>
      </c>
      <c r="AH1067" s="7">
        <f t="shared" si="553"/>
        <v>199.35296254428357</v>
      </c>
      <c r="AI1067" s="7" t="e">
        <f t="shared" si="554"/>
        <v>#N/A</v>
      </c>
      <c r="AJ1067" s="7">
        <f t="shared" si="555"/>
        <v>199.35296254428357</v>
      </c>
      <c r="AK1067" s="7" t="e">
        <v>#N/A</v>
      </c>
      <c r="AL1067" s="7">
        <v>199.35296254428357</v>
      </c>
      <c r="AN1067" s="7" t="e">
        <f t="shared" si="556"/>
        <v>#N/A</v>
      </c>
      <c r="AO1067" s="7" t="e">
        <f t="shared" si="545"/>
        <v>#N/A</v>
      </c>
      <c r="AP1067" s="7" t="e">
        <v>#N/A</v>
      </c>
      <c r="AQ1067" s="7" t="e">
        <v>#N/A</v>
      </c>
    </row>
    <row r="1068" spans="1:43" outlineLevel="1">
      <c r="A1068" s="95">
        <v>54</v>
      </c>
      <c r="B1068" s="9"/>
      <c r="C1068" s="9"/>
      <c r="D1068" s="8"/>
      <c r="E1068" s="8"/>
      <c r="R1068" s="6">
        <f t="shared" si="548"/>
        <v>54</v>
      </c>
      <c r="S1068" s="7" t="e">
        <f t="shared" si="538"/>
        <v>#N/A</v>
      </c>
      <c r="T1068" s="7">
        <f t="shared" si="539"/>
        <v>199.33831870283925</v>
      </c>
      <c r="U1068" s="7" t="e">
        <f t="shared" si="557"/>
        <v>#N/A</v>
      </c>
      <c r="V1068" s="7" t="e">
        <f t="shared" si="546"/>
        <v>#N/A</v>
      </c>
      <c r="W1068" s="7" t="e">
        <f t="shared" si="547"/>
        <v>#N/A</v>
      </c>
      <c r="X1068" s="7" t="e">
        <f t="shared" si="550"/>
        <v>#N/A</v>
      </c>
      <c r="Y1068" s="7" t="e">
        <f t="shared" si="551"/>
        <v>#N/A</v>
      </c>
      <c r="AG1068" s="7" t="e">
        <f t="shared" si="552"/>
        <v>#N/A</v>
      </c>
      <c r="AH1068" s="7">
        <f t="shared" si="553"/>
        <v>199.33831870283925</v>
      </c>
      <c r="AI1068" s="7" t="e">
        <f t="shared" si="554"/>
        <v>#N/A</v>
      </c>
      <c r="AJ1068" s="7">
        <f t="shared" si="555"/>
        <v>199.33831870283925</v>
      </c>
      <c r="AK1068" s="7" t="e">
        <v>#N/A</v>
      </c>
      <c r="AL1068" s="7">
        <v>199.33831870283925</v>
      </c>
      <c r="AN1068" s="7" t="e">
        <f t="shared" si="556"/>
        <v>#N/A</v>
      </c>
      <c r="AO1068" s="7" t="e">
        <f t="shared" si="545"/>
        <v>#N/A</v>
      </c>
      <c r="AP1068" s="7" t="e">
        <v>#N/A</v>
      </c>
      <c r="AQ1068" s="7" t="e">
        <v>#N/A</v>
      </c>
    </row>
    <row r="1069" spans="1:43" outlineLevel="1">
      <c r="A1069" s="95">
        <v>55</v>
      </c>
      <c r="B1069" s="9"/>
      <c r="C1069" s="9"/>
      <c r="D1069" s="8"/>
      <c r="E1069" s="8"/>
      <c r="R1069" s="6">
        <f t="shared" si="548"/>
        <v>55</v>
      </c>
      <c r="S1069" s="7" t="e">
        <f t="shared" si="538"/>
        <v>#N/A</v>
      </c>
      <c r="T1069" s="7">
        <f t="shared" si="539"/>
        <v>199.32352267244548</v>
      </c>
      <c r="U1069" s="7" t="e">
        <f t="shared" si="557"/>
        <v>#N/A</v>
      </c>
      <c r="V1069" s="7" t="e">
        <f t="shared" si="546"/>
        <v>#N/A</v>
      </c>
      <c r="W1069" s="7" t="e">
        <f t="shared" si="547"/>
        <v>#N/A</v>
      </c>
      <c r="X1069" s="7" t="e">
        <f t="shared" si="550"/>
        <v>#N/A</v>
      </c>
      <c r="Y1069" s="7" t="e">
        <f t="shared" si="551"/>
        <v>#N/A</v>
      </c>
      <c r="AG1069" s="7" t="e">
        <f t="shared" si="552"/>
        <v>#N/A</v>
      </c>
      <c r="AH1069" s="7">
        <f t="shared" si="553"/>
        <v>199.32352267244548</v>
      </c>
      <c r="AI1069" s="7" t="e">
        <f t="shared" si="554"/>
        <v>#N/A</v>
      </c>
      <c r="AJ1069" s="7">
        <f t="shared" si="555"/>
        <v>199.32352267244548</v>
      </c>
      <c r="AK1069" s="7" t="e">
        <v>#N/A</v>
      </c>
      <c r="AL1069" s="7">
        <v>199.32352267244548</v>
      </c>
      <c r="AN1069" s="7" t="e">
        <f t="shared" si="556"/>
        <v>#N/A</v>
      </c>
      <c r="AO1069" s="7" t="e">
        <f t="shared" si="545"/>
        <v>#N/A</v>
      </c>
      <c r="AP1069" s="7" t="e">
        <v>#N/A</v>
      </c>
      <c r="AQ1069" s="7" t="e">
        <v>#N/A</v>
      </c>
    </row>
    <row r="1070" spans="1:43" outlineLevel="1">
      <c r="A1070" s="95">
        <v>56</v>
      </c>
      <c r="B1070" s="9"/>
      <c r="C1070" s="9"/>
      <c r="D1070" s="8"/>
      <c r="E1070" s="8"/>
      <c r="R1070" s="6">
        <f t="shared" si="548"/>
        <v>56</v>
      </c>
      <c r="S1070" s="7" t="e">
        <f t="shared" si="538"/>
        <v>#N/A</v>
      </c>
      <c r="T1070" s="7">
        <f t="shared" si="539"/>
        <v>199.30860243493686</v>
      </c>
      <c r="U1070" s="7" t="e">
        <f t="shared" si="557"/>
        <v>#N/A</v>
      </c>
      <c r="V1070" s="7" t="e">
        <f t="shared" si="546"/>
        <v>#N/A</v>
      </c>
      <c r="W1070" s="7" t="e">
        <f t="shared" si="547"/>
        <v>#N/A</v>
      </c>
      <c r="X1070" s="7" t="e">
        <f t="shared" si="550"/>
        <v>#N/A</v>
      </c>
      <c r="Y1070" s="7" t="e">
        <f t="shared" si="551"/>
        <v>#N/A</v>
      </c>
      <c r="AG1070" s="7" t="e">
        <f t="shared" si="552"/>
        <v>#N/A</v>
      </c>
      <c r="AH1070" s="7">
        <f t="shared" si="553"/>
        <v>199.30860243493686</v>
      </c>
      <c r="AI1070" s="7" t="e">
        <f t="shared" si="554"/>
        <v>#N/A</v>
      </c>
      <c r="AJ1070" s="7">
        <f t="shared" si="555"/>
        <v>199.30860243493686</v>
      </c>
      <c r="AK1070" s="7" t="e">
        <v>#N/A</v>
      </c>
      <c r="AL1070" s="7">
        <v>199.30860243493686</v>
      </c>
      <c r="AN1070" s="7" t="e">
        <f t="shared" si="556"/>
        <v>#N/A</v>
      </c>
      <c r="AO1070" s="7" t="e">
        <f t="shared" si="545"/>
        <v>#N/A</v>
      </c>
      <c r="AP1070" s="7" t="e">
        <v>#N/A</v>
      </c>
      <c r="AQ1070" s="7" t="e">
        <v>#N/A</v>
      </c>
    </row>
    <row r="1071" spans="1:43" outlineLevel="1">
      <c r="A1071" s="95">
        <v>57</v>
      </c>
      <c r="B1071" s="9"/>
      <c r="C1071" s="9"/>
      <c r="D1071" s="8"/>
      <c r="E1071" s="8"/>
      <c r="R1071" s="6">
        <f t="shared" si="548"/>
        <v>57</v>
      </c>
      <c r="S1071" s="7" t="e">
        <f t="shared" si="538"/>
        <v>#N/A</v>
      </c>
      <c r="T1071" s="7">
        <f t="shared" si="539"/>
        <v>199.29354019578074</v>
      </c>
      <c r="U1071" s="7" t="e">
        <f t="shared" si="557"/>
        <v>#N/A</v>
      </c>
      <c r="V1071" s="7" t="e">
        <f t="shared" si="546"/>
        <v>#N/A</v>
      </c>
      <c r="W1071" s="7" t="e">
        <f t="shared" si="547"/>
        <v>#N/A</v>
      </c>
      <c r="X1071" s="7" t="e">
        <f t="shared" si="550"/>
        <v>#N/A</v>
      </c>
      <c r="Y1071" s="7" t="e">
        <f t="shared" si="551"/>
        <v>#N/A</v>
      </c>
      <c r="AG1071" s="7" t="e">
        <f t="shared" si="552"/>
        <v>#N/A</v>
      </c>
      <c r="AH1071" s="7">
        <f t="shared" si="553"/>
        <v>199.29354019578074</v>
      </c>
      <c r="AI1071" s="7" t="e">
        <f t="shared" si="554"/>
        <v>#N/A</v>
      </c>
      <c r="AJ1071" s="7">
        <f t="shared" si="555"/>
        <v>199.29354019578074</v>
      </c>
      <c r="AK1071" s="7" t="e">
        <v>#N/A</v>
      </c>
      <c r="AL1071" s="7">
        <v>199.29354019578074</v>
      </c>
      <c r="AN1071" s="7" t="e">
        <f t="shared" si="556"/>
        <v>#N/A</v>
      </c>
      <c r="AO1071" s="7" t="e">
        <f t="shared" si="545"/>
        <v>#N/A</v>
      </c>
      <c r="AP1071" s="7" t="e">
        <v>#N/A</v>
      </c>
      <c r="AQ1071" s="7" t="e">
        <v>#N/A</v>
      </c>
    </row>
    <row r="1072" spans="1:43" outlineLevel="1">
      <c r="A1072" s="95">
        <v>58</v>
      </c>
      <c r="B1072" s="9"/>
      <c r="C1072" s="9"/>
      <c r="D1072" s="8"/>
      <c r="E1072" s="8"/>
      <c r="R1072" s="6">
        <f t="shared" si="548"/>
        <v>58</v>
      </c>
      <c r="S1072" s="7" t="e">
        <f t="shared" si="538"/>
        <v>#N/A</v>
      </c>
      <c r="T1072" s="7">
        <f t="shared" si="539"/>
        <v>199.27831816044457</v>
      </c>
      <c r="U1072" s="7" t="e">
        <f t="shared" si="557"/>
        <v>#N/A</v>
      </c>
      <c r="V1072" s="7" t="e">
        <f t="shared" si="546"/>
        <v>#N/A</v>
      </c>
      <c r="W1072" s="7" t="e">
        <f t="shared" si="547"/>
        <v>#N/A</v>
      </c>
      <c r="X1072" s="7" t="e">
        <f t="shared" si="550"/>
        <v>#N/A</v>
      </c>
      <c r="Y1072" s="7" t="e">
        <f t="shared" si="551"/>
        <v>#N/A</v>
      </c>
      <c r="AG1072" s="7" t="e">
        <f t="shared" si="552"/>
        <v>#N/A</v>
      </c>
      <c r="AH1072" s="7">
        <f t="shared" si="553"/>
        <v>199.27831816044457</v>
      </c>
      <c r="AI1072" s="7" t="e">
        <f t="shared" si="554"/>
        <v>#N/A</v>
      </c>
      <c r="AJ1072" s="7">
        <f t="shared" si="555"/>
        <v>199.27831816044457</v>
      </c>
      <c r="AK1072" s="7" t="e">
        <v>#N/A</v>
      </c>
      <c r="AL1072" s="7">
        <v>199.27831816044457</v>
      </c>
      <c r="AN1072" s="7" t="e">
        <f t="shared" si="556"/>
        <v>#N/A</v>
      </c>
      <c r="AO1072" s="7" t="e">
        <f t="shared" si="545"/>
        <v>#N/A</v>
      </c>
      <c r="AP1072" s="7" t="e">
        <v>#N/A</v>
      </c>
      <c r="AQ1072" s="7" t="e">
        <v>#N/A</v>
      </c>
    </row>
    <row r="1073" spans="1:43" outlineLevel="1">
      <c r="A1073" s="95">
        <v>59</v>
      </c>
      <c r="B1073" s="9"/>
      <c r="C1073" s="9"/>
      <c r="D1073" s="8"/>
      <c r="E1073" s="8"/>
      <c r="R1073" s="6">
        <f t="shared" si="548"/>
        <v>59</v>
      </c>
      <c r="S1073" s="7" t="e">
        <f t="shared" si="538"/>
        <v>#N/A</v>
      </c>
      <c r="T1073" s="7">
        <f t="shared" si="539"/>
        <v>199.26296431076292</v>
      </c>
      <c r="U1073" s="7" t="e">
        <f t="shared" si="557"/>
        <v>#N/A</v>
      </c>
      <c r="V1073" s="7" t="e">
        <f t="shared" si="546"/>
        <v>#N/A</v>
      </c>
      <c r="W1073" s="7" t="e">
        <f t="shared" si="547"/>
        <v>#N/A</v>
      </c>
      <c r="X1073" s="7" t="e">
        <f t="shared" si="550"/>
        <v>#N/A</v>
      </c>
      <c r="Y1073" s="7" t="e">
        <f t="shared" si="551"/>
        <v>#N/A</v>
      </c>
      <c r="AG1073" s="7" t="e">
        <f t="shared" si="552"/>
        <v>#N/A</v>
      </c>
      <c r="AH1073" s="7">
        <f t="shared" si="553"/>
        <v>199.26296431076292</v>
      </c>
      <c r="AI1073" s="7" t="e">
        <f t="shared" si="554"/>
        <v>#N/A</v>
      </c>
      <c r="AJ1073" s="7">
        <f t="shared" si="555"/>
        <v>199.26296431076292</v>
      </c>
      <c r="AK1073" s="7" t="e">
        <v>#N/A</v>
      </c>
      <c r="AL1073" s="7">
        <v>199.26296431076292</v>
      </c>
      <c r="AN1073" s="7" t="e">
        <f t="shared" si="556"/>
        <v>#N/A</v>
      </c>
      <c r="AO1073" s="7" t="e">
        <f t="shared" si="545"/>
        <v>#N/A</v>
      </c>
      <c r="AP1073" s="7" t="e">
        <v>#N/A</v>
      </c>
      <c r="AQ1073" s="7" t="e">
        <v>#N/A</v>
      </c>
    </row>
    <row r="1074" spans="1:43" outlineLevel="1">
      <c r="A1074" s="95">
        <v>60</v>
      </c>
      <c r="B1074" s="9"/>
      <c r="C1074" s="9"/>
      <c r="D1074" s="8"/>
      <c r="E1074" s="8"/>
      <c r="R1074" s="6">
        <f t="shared" si="548"/>
        <v>60</v>
      </c>
      <c r="S1074" s="7" t="e">
        <f t="shared" ref="S1074:S1137" si="558">IF($B$22="Design",AG1074,AK1074)</f>
        <v>#N/A</v>
      </c>
      <c r="T1074" s="7">
        <f t="shared" ref="T1074:T1137" si="559">IF($B$22="Design",AH1074,AL1074)</f>
        <v>199.24744559341414</v>
      </c>
      <c r="U1074" s="7" t="e">
        <f t="shared" si="557"/>
        <v>#N/A</v>
      </c>
      <c r="V1074" s="7" t="e">
        <f t="shared" si="546"/>
        <v>#N/A</v>
      </c>
      <c r="W1074" s="7" t="e">
        <f t="shared" si="547"/>
        <v>#N/A</v>
      </c>
      <c r="X1074" s="7" t="e">
        <f t="shared" si="550"/>
        <v>#N/A</v>
      </c>
      <c r="Y1074" s="7" t="e">
        <f t="shared" si="551"/>
        <v>#N/A</v>
      </c>
      <c r="AG1074" s="7" t="e">
        <f t="shared" si="552"/>
        <v>#N/A</v>
      </c>
      <c r="AH1074" s="7">
        <f t="shared" si="553"/>
        <v>199.24744559341414</v>
      </c>
      <c r="AI1074" s="7" t="e">
        <f t="shared" si="554"/>
        <v>#N/A</v>
      </c>
      <c r="AJ1074" s="7">
        <f t="shared" si="555"/>
        <v>199.24744559341414</v>
      </c>
      <c r="AK1074" s="7" t="e">
        <v>#N/A</v>
      </c>
      <c r="AL1074" s="7">
        <v>199.24744559341414</v>
      </c>
      <c r="AN1074" s="7" t="e">
        <f t="shared" si="556"/>
        <v>#N/A</v>
      </c>
      <c r="AO1074" s="7" t="e">
        <f t="shared" si="545"/>
        <v>#N/A</v>
      </c>
      <c r="AP1074" s="7" t="e">
        <v>#N/A</v>
      </c>
      <c r="AQ1074" s="7" t="e">
        <v>#N/A</v>
      </c>
    </row>
    <row r="1075" spans="1:43" outlineLevel="1">
      <c r="A1075" s="95">
        <v>61</v>
      </c>
      <c r="B1075" s="9"/>
      <c r="C1075" s="9"/>
      <c r="D1075" s="8"/>
      <c r="E1075" s="8"/>
      <c r="R1075" s="6">
        <f t="shared" si="548"/>
        <v>61</v>
      </c>
      <c r="S1075" s="7" t="e">
        <f t="shared" si="558"/>
        <v>#N/A</v>
      </c>
      <c r="T1075" s="7">
        <f t="shared" si="559"/>
        <v>199.23178999023284</v>
      </c>
      <c r="U1075" s="7" t="e">
        <f t="shared" si="557"/>
        <v>#N/A</v>
      </c>
      <c r="V1075" s="7" t="e">
        <f t="shared" si="546"/>
        <v>#N/A</v>
      </c>
      <c r="W1075" s="7" t="e">
        <f t="shared" si="547"/>
        <v>#N/A</v>
      </c>
      <c r="X1075" s="7" t="e">
        <f t="shared" si="550"/>
        <v>#N/A</v>
      </c>
      <c r="Y1075" s="7" t="e">
        <f t="shared" si="551"/>
        <v>#N/A</v>
      </c>
      <c r="AG1075" s="7" t="e">
        <f t="shared" si="552"/>
        <v>#N/A</v>
      </c>
      <c r="AH1075" s="7">
        <f t="shared" si="553"/>
        <v>199.23178999023284</v>
      </c>
      <c r="AI1075" s="7" t="e">
        <f t="shared" si="554"/>
        <v>#N/A</v>
      </c>
      <c r="AJ1075" s="7">
        <f t="shared" si="555"/>
        <v>199.23178999023284</v>
      </c>
      <c r="AK1075" s="7" t="e">
        <v>#N/A</v>
      </c>
      <c r="AL1075" s="7">
        <v>199.23178999023284</v>
      </c>
      <c r="AN1075" s="7" t="e">
        <f t="shared" si="556"/>
        <v>#N/A</v>
      </c>
      <c r="AO1075" s="7" t="e">
        <f t="shared" ref="AO1075:AO1138" si="560">IF($C$37="yes",2*$L$107-AN1075,NA())</f>
        <v>#N/A</v>
      </c>
      <c r="AP1075" s="7" t="e">
        <v>#N/A</v>
      </c>
      <c r="AQ1075" s="7" t="e">
        <v>#N/A</v>
      </c>
    </row>
    <row r="1076" spans="1:43" outlineLevel="1">
      <c r="A1076" s="95">
        <v>62</v>
      </c>
      <c r="B1076" s="9"/>
      <c r="C1076" s="9"/>
      <c r="D1076" s="8"/>
      <c r="E1076" s="8"/>
      <c r="R1076" s="6">
        <f t="shared" si="548"/>
        <v>62</v>
      </c>
      <c r="S1076" s="7" t="e">
        <f t="shared" si="558"/>
        <v>#N/A</v>
      </c>
      <c r="T1076" s="7">
        <f t="shared" si="559"/>
        <v>199.21596444789731</v>
      </c>
      <c r="U1076" s="7" t="e">
        <f t="shared" si="557"/>
        <v>#N/A</v>
      </c>
      <c r="V1076" s="7" t="e">
        <f t="shared" ref="V1076:V1139" si="561">IF(DesignMode="Design",AN1076,AP1076)</f>
        <v>#N/A</v>
      </c>
      <c r="W1076" s="7" t="e">
        <f t="shared" ref="W1076:W1139" si="562">IF(DesignMode="Design",AO1076,AQ1076)</f>
        <v>#N/A</v>
      </c>
      <c r="X1076" s="7" t="e">
        <f t="shared" si="550"/>
        <v>#N/A</v>
      </c>
      <c r="Y1076" s="7" t="e">
        <f t="shared" si="551"/>
        <v>#N/A</v>
      </c>
      <c r="AG1076" s="7" t="e">
        <f t="shared" si="552"/>
        <v>#N/A</v>
      </c>
      <c r="AH1076" s="7">
        <f t="shared" si="553"/>
        <v>199.21596444789731</v>
      </c>
      <c r="AI1076" s="7" t="e">
        <f t="shared" si="554"/>
        <v>#N/A</v>
      </c>
      <c r="AJ1076" s="7">
        <f t="shared" si="555"/>
        <v>199.21596444789731</v>
      </c>
      <c r="AK1076" s="7" t="e">
        <v>#N/A</v>
      </c>
      <c r="AL1076" s="7">
        <v>199.21596444789731</v>
      </c>
      <c r="AN1076" s="7" t="e">
        <f t="shared" si="556"/>
        <v>#N/A</v>
      </c>
      <c r="AO1076" s="7" t="e">
        <f t="shared" si="560"/>
        <v>#N/A</v>
      </c>
      <c r="AP1076" s="7" t="e">
        <v>#N/A</v>
      </c>
      <c r="AQ1076" s="7" t="e">
        <v>#N/A</v>
      </c>
    </row>
    <row r="1077" spans="1:43" outlineLevel="1">
      <c r="A1077" s="95">
        <v>63</v>
      </c>
      <c r="B1077" s="9"/>
      <c r="C1077" s="9"/>
      <c r="D1077" s="8"/>
      <c r="E1077" s="8"/>
      <c r="R1077" s="6">
        <f t="shared" si="548"/>
        <v>63</v>
      </c>
      <c r="S1077" s="7" t="e">
        <f t="shared" si="558"/>
        <v>#N/A</v>
      </c>
      <c r="T1077" s="7">
        <f t="shared" si="559"/>
        <v>199.19999694824219</v>
      </c>
      <c r="U1077" s="7" t="e">
        <f t="shared" si="557"/>
        <v>#N/A</v>
      </c>
      <c r="V1077" s="7" t="e">
        <f t="shared" si="561"/>
        <v>#N/A</v>
      </c>
      <c r="W1077" s="7" t="e">
        <f t="shared" si="562"/>
        <v>#N/A</v>
      </c>
      <c r="X1077" s="7" t="e">
        <f t="shared" si="550"/>
        <v>#N/A</v>
      </c>
      <c r="Y1077" s="7" t="e">
        <f t="shared" si="551"/>
        <v>#N/A</v>
      </c>
      <c r="AG1077" s="7" t="e">
        <f t="shared" si="552"/>
        <v>#N/A</v>
      </c>
      <c r="AH1077" s="7">
        <f t="shared" si="553"/>
        <v>199.19999694824219</v>
      </c>
      <c r="AI1077" s="7" t="e">
        <f t="shared" si="554"/>
        <v>#N/A</v>
      </c>
      <c r="AJ1077" s="7">
        <f t="shared" si="555"/>
        <v>199.19999694824219</v>
      </c>
      <c r="AK1077" s="7" t="e">
        <v>#N/A</v>
      </c>
      <c r="AL1077" s="7">
        <v>199.19999694824219</v>
      </c>
      <c r="AN1077" s="7" t="e">
        <f t="shared" si="556"/>
        <v>#N/A</v>
      </c>
      <c r="AO1077" s="7" t="e">
        <f t="shared" si="560"/>
        <v>#N/A</v>
      </c>
      <c r="AP1077" s="7" t="e">
        <v>#N/A</v>
      </c>
      <c r="AQ1077" s="7" t="e">
        <v>#N/A</v>
      </c>
    </row>
    <row r="1078" spans="1:43" outlineLevel="1">
      <c r="A1078" s="95">
        <v>64</v>
      </c>
      <c r="B1078" s="9"/>
      <c r="C1078" s="9"/>
      <c r="D1078" s="8"/>
      <c r="E1078" s="8"/>
      <c r="R1078" s="6">
        <f t="shared" si="548"/>
        <v>64</v>
      </c>
      <c r="S1078" s="7" t="e">
        <f t="shared" si="558"/>
        <v>#N/A</v>
      </c>
      <c r="T1078" s="7">
        <f t="shared" si="559"/>
        <v>199.18386406634971</v>
      </c>
      <c r="U1078" s="7" t="e">
        <f t="shared" si="557"/>
        <v>#N/A</v>
      </c>
      <c r="V1078" s="7" t="e">
        <f t="shared" si="561"/>
        <v>#N/A</v>
      </c>
      <c r="W1078" s="7" t="e">
        <f t="shared" si="562"/>
        <v>#N/A</v>
      </c>
      <c r="X1078" s="7" t="e">
        <f t="shared" si="550"/>
        <v>#N/A</v>
      </c>
      <c r="Y1078" s="7" t="e">
        <f t="shared" si="551"/>
        <v>#N/A</v>
      </c>
      <c r="AG1078" s="7" t="e">
        <f t="shared" si="552"/>
        <v>#N/A</v>
      </c>
      <c r="AH1078" s="7">
        <f t="shared" si="553"/>
        <v>199.18386406634971</v>
      </c>
      <c r="AI1078" s="7" t="e">
        <f t="shared" si="554"/>
        <v>#N/A</v>
      </c>
      <c r="AJ1078" s="7">
        <f t="shared" si="555"/>
        <v>199.18386406634971</v>
      </c>
      <c r="AK1078" s="7" t="e">
        <v>#N/A</v>
      </c>
      <c r="AL1078" s="7">
        <v>199.18386406634971</v>
      </c>
      <c r="AN1078" s="7" t="e">
        <f t="shared" si="556"/>
        <v>#N/A</v>
      </c>
      <c r="AO1078" s="7" t="e">
        <f t="shared" si="560"/>
        <v>#N/A</v>
      </c>
      <c r="AP1078" s="7" t="e">
        <v>#N/A</v>
      </c>
      <c r="AQ1078" s="7" t="e">
        <v>#N/A</v>
      </c>
    </row>
    <row r="1079" spans="1:43" outlineLevel="1">
      <c r="A1079" s="95">
        <v>65</v>
      </c>
      <c r="B1079" s="9"/>
      <c r="C1079" s="9"/>
      <c r="D1079" s="8"/>
      <c r="E1079" s="8"/>
      <c r="R1079" s="6">
        <f t="shared" si="548"/>
        <v>65</v>
      </c>
      <c r="S1079" s="7" t="e">
        <f t="shared" si="558"/>
        <v>#N/A</v>
      </c>
      <c r="T1079" s="7">
        <f t="shared" si="559"/>
        <v>199.16757400922907</v>
      </c>
      <c r="U1079" s="7" t="e">
        <f t="shared" si="557"/>
        <v>#N/A</v>
      </c>
      <c r="V1079" s="7" t="e">
        <f t="shared" si="561"/>
        <v>#N/A</v>
      </c>
      <c r="W1079" s="7" t="e">
        <f t="shared" si="562"/>
        <v>#N/A</v>
      </c>
      <c r="X1079" s="7" t="e">
        <f t="shared" si="550"/>
        <v>#N/A</v>
      </c>
      <c r="Y1079" s="7" t="e">
        <f t="shared" si="551"/>
        <v>#N/A</v>
      </c>
      <c r="AG1079" s="7" t="e">
        <f t="shared" si="552"/>
        <v>#N/A</v>
      </c>
      <c r="AH1079" s="7">
        <f t="shared" si="553"/>
        <v>199.16757400922907</v>
      </c>
      <c r="AI1079" s="7" t="e">
        <f t="shared" si="554"/>
        <v>#N/A</v>
      </c>
      <c r="AJ1079" s="7">
        <f t="shared" si="555"/>
        <v>199.16757400922907</v>
      </c>
      <c r="AK1079" s="7" t="e">
        <v>#N/A</v>
      </c>
      <c r="AL1079" s="7">
        <v>199.16757400922907</v>
      </c>
      <c r="AN1079" s="7" t="e">
        <f t="shared" si="556"/>
        <v>#N/A</v>
      </c>
      <c r="AO1079" s="7" t="e">
        <f t="shared" si="560"/>
        <v>#N/A</v>
      </c>
      <c r="AP1079" s="7" t="e">
        <v>#N/A</v>
      </c>
      <c r="AQ1079" s="7" t="e">
        <v>#N/A</v>
      </c>
    </row>
    <row r="1080" spans="1:43" outlineLevel="1">
      <c r="A1080" s="95">
        <v>66</v>
      </c>
      <c r="B1080" s="9"/>
      <c r="C1080" s="9"/>
      <c r="D1080" s="8"/>
      <c r="E1080" s="8"/>
      <c r="R1080" s="6">
        <f t="shared" ref="R1080:R1143" si="563">A1080</f>
        <v>66</v>
      </c>
      <c r="S1080" s="7" t="e">
        <f t="shared" si="558"/>
        <v>#N/A</v>
      </c>
      <c r="T1080" s="7">
        <f t="shared" si="559"/>
        <v>199.15112935352334</v>
      </c>
      <c r="U1080" s="7" t="e">
        <f t="shared" si="557"/>
        <v>#N/A</v>
      </c>
      <c r="V1080" s="7" t="e">
        <f t="shared" si="561"/>
        <v>#N/A</v>
      </c>
      <c r="W1080" s="7" t="e">
        <f t="shared" si="562"/>
        <v>#N/A</v>
      </c>
      <c r="X1080" s="7" t="e">
        <f t="shared" ref="X1080:X1143" si="564">VLOOKUP(-1*$A1080,$R$114:$Y$1014,7,FALSE)</f>
        <v>#N/A</v>
      </c>
      <c r="Y1080" s="7" t="e">
        <f t="shared" ref="Y1080:Y1143" si="565">VLOOKUP(-1*$A1080,$R$114:$Y$1014,8,FALSE)</f>
        <v>#N/A</v>
      </c>
      <c r="AG1080" s="7" t="e">
        <f t="shared" ref="AG1080:AG1143" si="566">VLOOKUP(-R1080,$R$114:$AI$1014,16,FALSE)</f>
        <v>#N/A</v>
      </c>
      <c r="AH1080" s="7">
        <f t="shared" ref="AH1080:AH1143" si="567">VLOOKUP(-R1080,$R$114:$AI$1014,17,FALSE)</f>
        <v>199.15112935352334</v>
      </c>
      <c r="AI1080" s="7" t="e">
        <f t="shared" ref="AI1080:AI1143" si="568">VLOOKUP(-R1080,$R$114:$AI$1014,18,FALSE)</f>
        <v>#N/A</v>
      </c>
      <c r="AJ1080" s="7">
        <f t="shared" ref="AJ1080:AJ1143" si="569">VLOOKUP(-R1080,$R$114:$AJ$1014,19,FALSE)</f>
        <v>199.15112935352334</v>
      </c>
      <c r="AK1080" s="7" t="e">
        <v>#N/A</v>
      </c>
      <c r="AL1080" s="7">
        <v>199.15112935352334</v>
      </c>
      <c r="AN1080" s="7" t="e">
        <f t="shared" ref="AN1080:AN1143" si="570">VLOOKUP(-1*$A1080,$R$114:$W$1014,5,FALSE)</f>
        <v>#N/A</v>
      </c>
      <c r="AO1080" s="7" t="e">
        <f t="shared" si="560"/>
        <v>#N/A</v>
      </c>
      <c r="AP1080" s="7" t="e">
        <v>#N/A</v>
      </c>
      <c r="AQ1080" s="7" t="e">
        <v>#N/A</v>
      </c>
    </row>
    <row r="1081" spans="1:43" outlineLevel="1">
      <c r="A1081" s="95">
        <v>67</v>
      </c>
      <c r="B1081" s="9"/>
      <c r="C1081" s="9"/>
      <c r="D1081" s="8"/>
      <c r="E1081" s="8"/>
      <c r="R1081" s="6">
        <f t="shared" si="563"/>
        <v>67</v>
      </c>
      <c r="S1081" s="7" t="e">
        <f t="shared" si="558"/>
        <v>#N/A</v>
      </c>
      <c r="T1081" s="7">
        <f t="shared" si="559"/>
        <v>199.13453267587559</v>
      </c>
      <c r="U1081" s="7" t="e">
        <f t="shared" si="557"/>
        <v>#N/A</v>
      </c>
      <c r="V1081" s="7" t="e">
        <f t="shared" si="561"/>
        <v>#N/A</v>
      </c>
      <c r="W1081" s="7" t="e">
        <f t="shared" si="562"/>
        <v>#N/A</v>
      </c>
      <c r="X1081" s="7" t="e">
        <f t="shared" si="564"/>
        <v>#N/A</v>
      </c>
      <c r="Y1081" s="7" t="e">
        <f t="shared" si="565"/>
        <v>#N/A</v>
      </c>
      <c r="AG1081" s="7" t="e">
        <f t="shared" si="566"/>
        <v>#N/A</v>
      </c>
      <c r="AH1081" s="7">
        <f t="shared" si="567"/>
        <v>199.13453267587559</v>
      </c>
      <c r="AI1081" s="7" t="e">
        <f t="shared" si="568"/>
        <v>#N/A</v>
      </c>
      <c r="AJ1081" s="7">
        <f t="shared" si="569"/>
        <v>199.13453267587559</v>
      </c>
      <c r="AK1081" s="7" t="e">
        <v>#N/A</v>
      </c>
      <c r="AL1081" s="7">
        <v>199.13453267587559</v>
      </c>
      <c r="AN1081" s="7" t="e">
        <f t="shared" si="570"/>
        <v>#N/A</v>
      </c>
      <c r="AO1081" s="7" t="e">
        <f t="shared" si="560"/>
        <v>#N/A</v>
      </c>
      <c r="AP1081" s="7" t="e">
        <v>#N/A</v>
      </c>
      <c r="AQ1081" s="7" t="e">
        <v>#N/A</v>
      </c>
    </row>
    <row r="1082" spans="1:43" outlineLevel="1">
      <c r="A1082" s="95">
        <v>68</v>
      </c>
      <c r="B1082" s="9"/>
      <c r="C1082" s="9"/>
      <c r="D1082" s="8"/>
      <c r="E1082" s="8"/>
      <c r="R1082" s="6">
        <f t="shared" si="563"/>
        <v>68</v>
      </c>
      <c r="S1082" s="7" t="e">
        <f t="shared" si="558"/>
        <v>#N/A</v>
      </c>
      <c r="T1082" s="7">
        <f t="shared" si="559"/>
        <v>199.11778655292895</v>
      </c>
      <c r="U1082" s="7" t="e">
        <f t="shared" si="557"/>
        <v>#N/A</v>
      </c>
      <c r="V1082" s="7" t="e">
        <f t="shared" si="561"/>
        <v>#N/A</v>
      </c>
      <c r="W1082" s="7" t="e">
        <f t="shared" si="562"/>
        <v>#N/A</v>
      </c>
      <c r="X1082" s="7" t="e">
        <f t="shared" si="564"/>
        <v>#N/A</v>
      </c>
      <c r="Y1082" s="7" t="e">
        <f t="shared" si="565"/>
        <v>#N/A</v>
      </c>
      <c r="AG1082" s="7" t="e">
        <f t="shared" si="566"/>
        <v>#N/A</v>
      </c>
      <c r="AH1082" s="7">
        <f t="shared" si="567"/>
        <v>199.11778655292895</v>
      </c>
      <c r="AI1082" s="7" t="e">
        <f t="shared" si="568"/>
        <v>#N/A</v>
      </c>
      <c r="AJ1082" s="7">
        <f t="shared" si="569"/>
        <v>199.11778655292895</v>
      </c>
      <c r="AK1082" s="7" t="e">
        <v>#N/A</v>
      </c>
      <c r="AL1082" s="7">
        <v>199.11778655292895</v>
      </c>
      <c r="AN1082" s="7" t="e">
        <f t="shared" si="570"/>
        <v>#N/A</v>
      </c>
      <c r="AO1082" s="7" t="e">
        <f t="shared" si="560"/>
        <v>#N/A</v>
      </c>
      <c r="AP1082" s="7" t="e">
        <v>#N/A</v>
      </c>
      <c r="AQ1082" s="7" t="e">
        <v>#N/A</v>
      </c>
    </row>
    <row r="1083" spans="1:43" outlineLevel="1">
      <c r="A1083" s="95">
        <v>69</v>
      </c>
      <c r="B1083" s="9"/>
      <c r="C1083" s="9"/>
      <c r="D1083" s="8"/>
      <c r="E1083" s="8"/>
      <c r="R1083" s="6">
        <f t="shared" si="563"/>
        <v>69</v>
      </c>
      <c r="S1083" s="7" t="e">
        <f t="shared" si="558"/>
        <v>#N/A</v>
      </c>
      <c r="T1083" s="7">
        <f t="shared" si="559"/>
        <v>199.10089356132647</v>
      </c>
      <c r="U1083" s="7" t="e">
        <f t="shared" si="557"/>
        <v>#N/A</v>
      </c>
      <c r="V1083" s="7" t="e">
        <f t="shared" si="561"/>
        <v>#N/A</v>
      </c>
      <c r="W1083" s="7" t="e">
        <f t="shared" si="562"/>
        <v>#N/A</v>
      </c>
      <c r="X1083" s="7" t="e">
        <f t="shared" si="564"/>
        <v>#N/A</v>
      </c>
      <c r="Y1083" s="7" t="e">
        <f t="shared" si="565"/>
        <v>#N/A</v>
      </c>
      <c r="AG1083" s="7" t="e">
        <f t="shared" si="566"/>
        <v>#N/A</v>
      </c>
      <c r="AH1083" s="7">
        <f t="shared" si="567"/>
        <v>199.10089356132647</v>
      </c>
      <c r="AI1083" s="7" t="e">
        <f t="shared" si="568"/>
        <v>#N/A</v>
      </c>
      <c r="AJ1083" s="7">
        <f t="shared" si="569"/>
        <v>199.10089356132647</v>
      </c>
      <c r="AK1083" s="7" t="e">
        <v>#N/A</v>
      </c>
      <c r="AL1083" s="7">
        <v>199.10089356132647</v>
      </c>
      <c r="AN1083" s="7" t="e">
        <f t="shared" si="570"/>
        <v>#N/A</v>
      </c>
      <c r="AO1083" s="7" t="e">
        <f t="shared" si="560"/>
        <v>#N/A</v>
      </c>
      <c r="AP1083" s="7" t="e">
        <v>#N/A</v>
      </c>
      <c r="AQ1083" s="7" t="e">
        <v>#N/A</v>
      </c>
    </row>
    <row r="1084" spans="1:43" outlineLevel="1">
      <c r="A1084" s="95">
        <v>70</v>
      </c>
      <c r="B1084" s="9"/>
      <c r="C1084" s="9"/>
      <c r="D1084" s="8"/>
      <c r="E1084" s="8"/>
      <c r="R1084" s="6">
        <f t="shared" si="563"/>
        <v>70</v>
      </c>
      <c r="S1084" s="7" t="e">
        <f t="shared" si="558"/>
        <v>#N/A</v>
      </c>
      <c r="T1084" s="7">
        <f t="shared" si="559"/>
        <v>199.08385627771128</v>
      </c>
      <c r="U1084" s="7" t="e">
        <f t="shared" si="557"/>
        <v>#N/A</v>
      </c>
      <c r="V1084" s="7" t="e">
        <f t="shared" si="561"/>
        <v>#N/A</v>
      </c>
      <c r="W1084" s="7" t="e">
        <f t="shared" si="562"/>
        <v>#N/A</v>
      </c>
      <c r="X1084" s="7" t="e">
        <f t="shared" si="564"/>
        <v>#N/A</v>
      </c>
      <c r="Y1084" s="7" t="e">
        <f t="shared" si="565"/>
        <v>#N/A</v>
      </c>
      <c r="AG1084" s="7" t="e">
        <f t="shared" si="566"/>
        <v>#N/A</v>
      </c>
      <c r="AH1084" s="7">
        <f t="shared" si="567"/>
        <v>199.08385627771128</v>
      </c>
      <c r="AI1084" s="7" t="e">
        <f t="shared" si="568"/>
        <v>#N/A</v>
      </c>
      <c r="AJ1084" s="7">
        <f t="shared" si="569"/>
        <v>199.08385627771128</v>
      </c>
      <c r="AK1084" s="7" t="e">
        <v>#N/A</v>
      </c>
      <c r="AL1084" s="7">
        <v>199.08385627771128</v>
      </c>
      <c r="AN1084" s="7" t="e">
        <f t="shared" si="570"/>
        <v>#N/A</v>
      </c>
      <c r="AO1084" s="7" t="e">
        <f t="shared" si="560"/>
        <v>#N/A</v>
      </c>
      <c r="AP1084" s="7" t="e">
        <v>#N/A</v>
      </c>
      <c r="AQ1084" s="7" t="e">
        <v>#N/A</v>
      </c>
    </row>
    <row r="1085" spans="1:43" outlineLevel="1">
      <c r="A1085" s="95">
        <v>71</v>
      </c>
      <c r="B1085" s="9"/>
      <c r="C1085" s="9"/>
      <c r="D1085" s="8"/>
      <c r="E1085" s="8"/>
      <c r="R1085" s="6">
        <f t="shared" si="563"/>
        <v>71</v>
      </c>
      <c r="S1085" s="7" t="e">
        <f t="shared" si="558"/>
        <v>#N/A</v>
      </c>
      <c r="T1085" s="7">
        <f t="shared" si="559"/>
        <v>199.06667727872639</v>
      </c>
      <c r="U1085" s="7" t="e">
        <f t="shared" si="557"/>
        <v>#N/A</v>
      </c>
      <c r="V1085" s="7" t="e">
        <f t="shared" si="561"/>
        <v>#N/A</v>
      </c>
      <c r="W1085" s="7" t="e">
        <f t="shared" si="562"/>
        <v>#N/A</v>
      </c>
      <c r="X1085" s="7" t="e">
        <f t="shared" si="564"/>
        <v>#N/A</v>
      </c>
      <c r="Y1085" s="7" t="e">
        <f t="shared" si="565"/>
        <v>#N/A</v>
      </c>
      <c r="AG1085" s="7" t="e">
        <f t="shared" si="566"/>
        <v>#N/A</v>
      </c>
      <c r="AH1085" s="7">
        <f t="shared" si="567"/>
        <v>199.06667727872639</v>
      </c>
      <c r="AI1085" s="7" t="e">
        <f t="shared" si="568"/>
        <v>#N/A</v>
      </c>
      <c r="AJ1085" s="7">
        <f t="shared" si="569"/>
        <v>199.06667727872639</v>
      </c>
      <c r="AK1085" s="7" t="e">
        <v>#N/A</v>
      </c>
      <c r="AL1085" s="7">
        <v>199.06667727872639</v>
      </c>
      <c r="AN1085" s="7" t="e">
        <f t="shared" si="570"/>
        <v>#N/A</v>
      </c>
      <c r="AO1085" s="7" t="e">
        <f t="shared" si="560"/>
        <v>#N/A</v>
      </c>
      <c r="AP1085" s="7" t="e">
        <v>#N/A</v>
      </c>
      <c r="AQ1085" s="7" t="e">
        <v>#N/A</v>
      </c>
    </row>
    <row r="1086" spans="1:43" outlineLevel="1">
      <c r="A1086" s="95">
        <v>72</v>
      </c>
      <c r="B1086" s="9"/>
      <c r="C1086" s="9"/>
      <c r="D1086" s="8"/>
      <c r="E1086" s="8"/>
      <c r="R1086" s="6">
        <f t="shared" si="563"/>
        <v>72</v>
      </c>
      <c r="S1086" s="7" t="e">
        <f t="shared" si="558"/>
        <v>#N/A</v>
      </c>
      <c r="T1086" s="7">
        <f t="shared" si="559"/>
        <v>199.04935914101495</v>
      </c>
      <c r="U1086" s="7" t="e">
        <f t="shared" si="557"/>
        <v>#N/A</v>
      </c>
      <c r="V1086" s="7" t="e">
        <f t="shared" si="561"/>
        <v>#N/A</v>
      </c>
      <c r="W1086" s="7" t="e">
        <f t="shared" si="562"/>
        <v>#N/A</v>
      </c>
      <c r="X1086" s="7" t="e">
        <f t="shared" si="564"/>
        <v>#N/A</v>
      </c>
      <c r="Y1086" s="7" t="e">
        <f t="shared" si="565"/>
        <v>#N/A</v>
      </c>
      <c r="AG1086" s="7" t="e">
        <f t="shared" si="566"/>
        <v>#N/A</v>
      </c>
      <c r="AH1086" s="7">
        <f t="shared" si="567"/>
        <v>199.04935914101495</v>
      </c>
      <c r="AI1086" s="7" t="e">
        <f t="shared" si="568"/>
        <v>#N/A</v>
      </c>
      <c r="AJ1086" s="7">
        <f t="shared" si="569"/>
        <v>199.04935914101495</v>
      </c>
      <c r="AK1086" s="7" t="e">
        <v>#N/A</v>
      </c>
      <c r="AL1086" s="7">
        <v>199.04935914101495</v>
      </c>
      <c r="AN1086" s="7" t="e">
        <f t="shared" si="570"/>
        <v>#N/A</v>
      </c>
      <c r="AO1086" s="7" t="e">
        <f t="shared" si="560"/>
        <v>#N/A</v>
      </c>
      <c r="AP1086" s="7" t="e">
        <v>#N/A</v>
      </c>
      <c r="AQ1086" s="7" t="e">
        <v>#N/A</v>
      </c>
    </row>
    <row r="1087" spans="1:43" outlineLevel="1">
      <c r="A1087" s="95">
        <v>73</v>
      </c>
      <c r="B1087" s="9"/>
      <c r="C1087" s="9"/>
      <c r="D1087" s="8"/>
      <c r="E1087" s="8"/>
      <c r="R1087" s="6">
        <f t="shared" si="563"/>
        <v>73</v>
      </c>
      <c r="S1087" s="7" t="e">
        <f t="shared" si="558"/>
        <v>#N/A</v>
      </c>
      <c r="T1087" s="7">
        <f t="shared" si="559"/>
        <v>199.03190444122004</v>
      </c>
      <c r="U1087" s="7" t="e">
        <f t="shared" si="557"/>
        <v>#N/A</v>
      </c>
      <c r="V1087" s="7" t="e">
        <f t="shared" si="561"/>
        <v>#N/A</v>
      </c>
      <c r="W1087" s="7" t="e">
        <f t="shared" si="562"/>
        <v>#N/A</v>
      </c>
      <c r="X1087" s="7" t="e">
        <f t="shared" si="564"/>
        <v>#N/A</v>
      </c>
      <c r="Y1087" s="7" t="e">
        <f t="shared" si="565"/>
        <v>#N/A</v>
      </c>
      <c r="AG1087" s="7" t="e">
        <f t="shared" si="566"/>
        <v>#N/A</v>
      </c>
      <c r="AH1087" s="7">
        <f t="shared" si="567"/>
        <v>199.03190444122004</v>
      </c>
      <c r="AI1087" s="7" t="e">
        <f t="shared" si="568"/>
        <v>#N/A</v>
      </c>
      <c r="AJ1087" s="7">
        <f t="shared" si="569"/>
        <v>199.03190444122004</v>
      </c>
      <c r="AK1087" s="7" t="e">
        <v>#N/A</v>
      </c>
      <c r="AL1087" s="7">
        <v>199.03190444122004</v>
      </c>
      <c r="AN1087" s="7" t="e">
        <f t="shared" si="570"/>
        <v>#N/A</v>
      </c>
      <c r="AO1087" s="7" t="e">
        <f t="shared" si="560"/>
        <v>#N/A</v>
      </c>
      <c r="AP1087" s="7" t="e">
        <v>#N/A</v>
      </c>
      <c r="AQ1087" s="7" t="e">
        <v>#N/A</v>
      </c>
    </row>
    <row r="1088" spans="1:43" outlineLevel="1">
      <c r="A1088" s="95">
        <v>74</v>
      </c>
      <c r="B1088" s="9"/>
      <c r="C1088" s="9"/>
      <c r="D1088" s="8"/>
      <c r="E1088" s="8"/>
      <c r="R1088" s="6">
        <f t="shared" si="563"/>
        <v>74</v>
      </c>
      <c r="S1088" s="7" t="e">
        <f t="shared" si="558"/>
        <v>#N/A</v>
      </c>
      <c r="T1088" s="7">
        <f t="shared" si="559"/>
        <v>199.01431766333332</v>
      </c>
      <c r="U1088" s="7" t="e">
        <f t="shared" si="557"/>
        <v>#N/A</v>
      </c>
      <c r="V1088" s="7" t="e">
        <f t="shared" si="561"/>
        <v>#N/A</v>
      </c>
      <c r="W1088" s="7" t="e">
        <f t="shared" si="562"/>
        <v>#N/A</v>
      </c>
      <c r="X1088" s="7" t="e">
        <f t="shared" si="564"/>
        <v>#N/A</v>
      </c>
      <c r="Y1088" s="7" t="e">
        <f t="shared" si="565"/>
        <v>#N/A</v>
      </c>
      <c r="AG1088" s="7" t="e">
        <f t="shared" si="566"/>
        <v>#N/A</v>
      </c>
      <c r="AH1088" s="7">
        <f t="shared" si="567"/>
        <v>199.01431766333332</v>
      </c>
      <c r="AI1088" s="7" t="e">
        <f t="shared" si="568"/>
        <v>#N/A</v>
      </c>
      <c r="AJ1088" s="7">
        <f t="shared" si="569"/>
        <v>199.01431766333332</v>
      </c>
      <c r="AK1088" s="7" t="e">
        <v>#N/A</v>
      </c>
      <c r="AL1088" s="7">
        <v>199.01431766333332</v>
      </c>
      <c r="AN1088" s="7" t="e">
        <f t="shared" si="570"/>
        <v>#N/A</v>
      </c>
      <c r="AO1088" s="7" t="e">
        <f t="shared" si="560"/>
        <v>#N/A</v>
      </c>
      <c r="AP1088" s="7" t="e">
        <v>#N/A</v>
      </c>
      <c r="AQ1088" s="7" t="e">
        <v>#N/A</v>
      </c>
    </row>
    <row r="1089" spans="1:43" outlineLevel="1">
      <c r="A1089" s="95">
        <v>75</v>
      </c>
      <c r="B1089" s="9"/>
      <c r="C1089" s="9"/>
      <c r="D1089" s="8"/>
      <c r="E1089" s="8"/>
      <c r="R1089" s="6">
        <f t="shared" si="563"/>
        <v>75</v>
      </c>
      <c r="S1089" s="7" t="e">
        <f t="shared" si="558"/>
        <v>#N/A</v>
      </c>
      <c r="T1089" s="7">
        <f t="shared" si="559"/>
        <v>198.996595661952</v>
      </c>
      <c r="U1089" s="7" t="e">
        <f t="shared" ref="U1089:U1152" si="571">IF(NOT(ISNA(VLOOKUP(A1089,$A$91:$B$100,2,FALSE))),VLOOKUP(A1089,$A$91:$B$100,2,FALSE),NA())</f>
        <v>#N/A</v>
      </c>
      <c r="V1089" s="7" t="e">
        <f t="shared" si="561"/>
        <v>#N/A</v>
      </c>
      <c r="W1089" s="7" t="e">
        <f t="shared" si="562"/>
        <v>#N/A</v>
      </c>
      <c r="X1089" s="7" t="e">
        <f t="shared" si="564"/>
        <v>#N/A</v>
      </c>
      <c r="Y1089" s="7" t="e">
        <f t="shared" si="565"/>
        <v>#N/A</v>
      </c>
      <c r="AG1089" s="7" t="e">
        <f t="shared" si="566"/>
        <v>#N/A</v>
      </c>
      <c r="AH1089" s="7">
        <f t="shared" si="567"/>
        <v>198.996595661952</v>
      </c>
      <c r="AI1089" s="7" t="e">
        <f t="shared" si="568"/>
        <v>#N/A</v>
      </c>
      <c r="AJ1089" s="7">
        <f t="shared" si="569"/>
        <v>198.996595661952</v>
      </c>
      <c r="AK1089" s="7" t="e">
        <v>#N/A</v>
      </c>
      <c r="AL1089" s="7">
        <v>198.996595661952</v>
      </c>
      <c r="AN1089" s="7" t="e">
        <f t="shared" si="570"/>
        <v>#N/A</v>
      </c>
      <c r="AO1089" s="7" t="e">
        <f t="shared" si="560"/>
        <v>#N/A</v>
      </c>
      <c r="AP1089" s="7" t="e">
        <v>#N/A</v>
      </c>
      <c r="AQ1089" s="7" t="e">
        <v>#N/A</v>
      </c>
    </row>
    <row r="1090" spans="1:43" outlineLevel="1">
      <c r="A1090" s="95">
        <v>76</v>
      </c>
      <c r="B1090" s="9"/>
      <c r="C1090" s="9"/>
      <c r="D1090" s="8"/>
      <c r="E1090" s="8"/>
      <c r="R1090" s="6">
        <f t="shared" si="563"/>
        <v>76</v>
      </c>
      <c r="S1090" s="7" t="e">
        <f t="shared" si="558"/>
        <v>#N/A</v>
      </c>
      <c r="T1090" s="7">
        <f t="shared" si="559"/>
        <v>198.97874864311376</v>
      </c>
      <c r="U1090" s="7" t="e">
        <f t="shared" si="571"/>
        <v>#N/A</v>
      </c>
      <c r="V1090" s="7" t="e">
        <f t="shared" si="561"/>
        <v>#N/A</v>
      </c>
      <c r="W1090" s="7" t="e">
        <f t="shared" si="562"/>
        <v>#N/A</v>
      </c>
      <c r="X1090" s="7" t="e">
        <f t="shared" si="564"/>
        <v>#N/A</v>
      </c>
      <c r="Y1090" s="7" t="e">
        <f t="shared" si="565"/>
        <v>#N/A</v>
      </c>
      <c r="AG1090" s="7" t="e">
        <f t="shared" si="566"/>
        <v>#N/A</v>
      </c>
      <c r="AH1090" s="7">
        <f t="shared" si="567"/>
        <v>198.97874864311376</v>
      </c>
      <c r="AI1090" s="7" t="e">
        <f t="shared" si="568"/>
        <v>#N/A</v>
      </c>
      <c r="AJ1090" s="7">
        <f t="shared" si="569"/>
        <v>198.97874864311376</v>
      </c>
      <c r="AK1090" s="7" t="e">
        <v>#N/A</v>
      </c>
      <c r="AL1090" s="7">
        <v>198.97874864311376</v>
      </c>
      <c r="AN1090" s="7" t="e">
        <f t="shared" si="570"/>
        <v>#N/A</v>
      </c>
      <c r="AO1090" s="7" t="e">
        <f t="shared" si="560"/>
        <v>#N/A</v>
      </c>
      <c r="AP1090" s="7" t="e">
        <v>#N/A</v>
      </c>
      <c r="AQ1090" s="7" t="e">
        <v>#N/A</v>
      </c>
    </row>
    <row r="1091" spans="1:43" outlineLevel="1">
      <c r="A1091" s="95">
        <v>77</v>
      </c>
      <c r="B1091" s="9"/>
      <c r="C1091" s="9"/>
      <c r="D1091" s="8"/>
      <c r="E1091" s="8"/>
      <c r="R1091" s="6">
        <f t="shared" si="563"/>
        <v>77</v>
      </c>
      <c r="S1091" s="7" t="e">
        <f t="shared" si="558"/>
        <v>#N/A</v>
      </c>
      <c r="T1091" s="7">
        <f t="shared" si="559"/>
        <v>198.96077155406707</v>
      </c>
      <c r="U1091" s="7" t="e">
        <f t="shared" si="571"/>
        <v>#N/A</v>
      </c>
      <c r="V1091" s="7" t="e">
        <f t="shared" si="561"/>
        <v>#N/A</v>
      </c>
      <c r="W1091" s="7" t="e">
        <f t="shared" si="562"/>
        <v>#N/A</v>
      </c>
      <c r="X1091" s="7" t="e">
        <f t="shared" si="564"/>
        <v>#N/A</v>
      </c>
      <c r="Y1091" s="7" t="e">
        <f t="shared" si="565"/>
        <v>#N/A</v>
      </c>
      <c r="AG1091" s="7" t="e">
        <f t="shared" si="566"/>
        <v>#N/A</v>
      </c>
      <c r="AH1091" s="7">
        <f t="shared" si="567"/>
        <v>198.96077155406707</v>
      </c>
      <c r="AI1091" s="7" t="e">
        <f t="shared" si="568"/>
        <v>#N/A</v>
      </c>
      <c r="AJ1091" s="7">
        <f t="shared" si="569"/>
        <v>198.96077155406707</v>
      </c>
      <c r="AK1091" s="7" t="e">
        <v>#N/A</v>
      </c>
      <c r="AL1091" s="7">
        <v>198.96077155406707</v>
      </c>
      <c r="AN1091" s="7" t="e">
        <f t="shared" si="570"/>
        <v>#N/A</v>
      </c>
      <c r="AO1091" s="7" t="e">
        <f t="shared" si="560"/>
        <v>#N/A</v>
      </c>
      <c r="AP1091" s="7" t="e">
        <v>#N/A</v>
      </c>
      <c r="AQ1091" s="7" t="e">
        <v>#N/A</v>
      </c>
    </row>
    <row r="1092" spans="1:43" outlineLevel="1">
      <c r="A1092" s="95">
        <v>78</v>
      </c>
      <c r="B1092" s="9"/>
      <c r="C1092" s="9"/>
      <c r="D1092" s="8"/>
      <c r="E1092" s="8"/>
      <c r="R1092" s="6">
        <f t="shared" si="563"/>
        <v>78</v>
      </c>
      <c r="S1092" s="7" t="e">
        <f t="shared" si="558"/>
        <v>#N/A</v>
      </c>
      <c r="T1092" s="7">
        <f t="shared" si="559"/>
        <v>198.94267460084961</v>
      </c>
      <c r="U1092" s="7" t="e">
        <f t="shared" si="571"/>
        <v>#N/A</v>
      </c>
      <c r="V1092" s="7" t="e">
        <f t="shared" si="561"/>
        <v>#N/A</v>
      </c>
      <c r="W1092" s="7" t="e">
        <f t="shared" si="562"/>
        <v>#N/A</v>
      </c>
      <c r="X1092" s="7" t="e">
        <f t="shared" si="564"/>
        <v>#N/A</v>
      </c>
      <c r="Y1092" s="7" t="e">
        <f t="shared" si="565"/>
        <v>#N/A</v>
      </c>
      <c r="AG1092" s="7" t="e">
        <f t="shared" si="566"/>
        <v>#N/A</v>
      </c>
      <c r="AH1092" s="7">
        <f t="shared" si="567"/>
        <v>198.94267460084961</v>
      </c>
      <c r="AI1092" s="7" t="e">
        <f t="shared" si="568"/>
        <v>#N/A</v>
      </c>
      <c r="AJ1092" s="7">
        <f t="shared" si="569"/>
        <v>198.94267460084961</v>
      </c>
      <c r="AK1092" s="7" t="e">
        <v>#N/A</v>
      </c>
      <c r="AL1092" s="7">
        <v>198.94267460084961</v>
      </c>
      <c r="AN1092" s="7" t="e">
        <f t="shared" si="570"/>
        <v>#N/A</v>
      </c>
      <c r="AO1092" s="7" t="e">
        <f t="shared" si="560"/>
        <v>#N/A</v>
      </c>
      <c r="AP1092" s="7" t="e">
        <v>#N/A</v>
      </c>
      <c r="AQ1092" s="7" t="e">
        <v>#N/A</v>
      </c>
    </row>
    <row r="1093" spans="1:43" outlineLevel="1">
      <c r="A1093" s="95">
        <v>79</v>
      </c>
      <c r="B1093" s="9"/>
      <c r="C1093" s="9"/>
      <c r="D1093" s="8"/>
      <c r="E1093" s="8"/>
      <c r="R1093" s="6">
        <f t="shared" si="563"/>
        <v>79</v>
      </c>
      <c r="S1093" s="7" t="e">
        <f t="shared" si="558"/>
        <v>#N/A</v>
      </c>
      <c r="T1093" s="7">
        <f t="shared" si="559"/>
        <v>198.92445273070985</v>
      </c>
      <c r="U1093" s="7" t="e">
        <f t="shared" si="571"/>
        <v>#N/A</v>
      </c>
      <c r="V1093" s="7" t="e">
        <f t="shared" si="561"/>
        <v>#N/A</v>
      </c>
      <c r="W1093" s="7" t="e">
        <f t="shared" si="562"/>
        <v>#N/A</v>
      </c>
      <c r="X1093" s="7" t="e">
        <f t="shared" si="564"/>
        <v>#N/A</v>
      </c>
      <c r="Y1093" s="7" t="e">
        <f t="shared" si="565"/>
        <v>#N/A</v>
      </c>
      <c r="AG1093" s="7" t="e">
        <f t="shared" si="566"/>
        <v>#N/A</v>
      </c>
      <c r="AH1093" s="7">
        <f t="shared" si="567"/>
        <v>198.92445273070985</v>
      </c>
      <c r="AI1093" s="7" t="e">
        <f t="shared" si="568"/>
        <v>#N/A</v>
      </c>
      <c r="AJ1093" s="7">
        <f t="shared" si="569"/>
        <v>198.92445273070985</v>
      </c>
      <c r="AK1093" s="7" t="e">
        <v>#N/A</v>
      </c>
      <c r="AL1093" s="7">
        <v>198.92445273070985</v>
      </c>
      <c r="AN1093" s="7" t="e">
        <f t="shared" si="570"/>
        <v>#N/A</v>
      </c>
      <c r="AO1093" s="7" t="e">
        <f t="shared" si="560"/>
        <v>#N/A</v>
      </c>
      <c r="AP1093" s="7" t="e">
        <v>#N/A</v>
      </c>
      <c r="AQ1093" s="7" t="e">
        <v>#N/A</v>
      </c>
    </row>
    <row r="1094" spans="1:43" outlineLevel="1">
      <c r="A1094" s="95">
        <v>80</v>
      </c>
      <c r="B1094" s="9"/>
      <c r="C1094" s="9"/>
      <c r="D1094" s="8"/>
      <c r="E1094" s="8"/>
      <c r="R1094" s="6">
        <f t="shared" si="563"/>
        <v>80</v>
      </c>
      <c r="S1094" s="7" t="e">
        <f t="shared" si="558"/>
        <v>#N/A</v>
      </c>
      <c r="T1094" s="7">
        <f t="shared" si="559"/>
        <v>198.90611996438278</v>
      </c>
      <c r="U1094" s="7" t="e">
        <f t="shared" si="571"/>
        <v>#N/A</v>
      </c>
      <c r="V1094" s="7" t="e">
        <f t="shared" si="561"/>
        <v>#N/A</v>
      </c>
      <c r="W1094" s="7" t="e">
        <f t="shared" si="562"/>
        <v>#N/A</v>
      </c>
      <c r="X1094" s="7" t="e">
        <f t="shared" si="564"/>
        <v>#N/A</v>
      </c>
      <c r="Y1094" s="7" t="e">
        <f t="shared" si="565"/>
        <v>#N/A</v>
      </c>
      <c r="AG1094" s="7" t="e">
        <f t="shared" si="566"/>
        <v>#N/A</v>
      </c>
      <c r="AH1094" s="7">
        <f t="shared" si="567"/>
        <v>198.90611996438278</v>
      </c>
      <c r="AI1094" s="7" t="e">
        <f t="shared" si="568"/>
        <v>#N/A</v>
      </c>
      <c r="AJ1094" s="7">
        <f t="shared" si="569"/>
        <v>198.90611996438278</v>
      </c>
      <c r="AK1094" s="7" t="e">
        <v>#N/A</v>
      </c>
      <c r="AL1094" s="7">
        <v>198.90611996438278</v>
      </c>
      <c r="AN1094" s="7" t="e">
        <f t="shared" si="570"/>
        <v>#N/A</v>
      </c>
      <c r="AO1094" s="7" t="e">
        <f t="shared" si="560"/>
        <v>#N/A</v>
      </c>
      <c r="AP1094" s="7" t="e">
        <v>#N/A</v>
      </c>
      <c r="AQ1094" s="7" t="e">
        <v>#N/A</v>
      </c>
    </row>
    <row r="1095" spans="1:43" outlineLevel="1">
      <c r="A1095" s="95">
        <v>81</v>
      </c>
      <c r="B1095" s="9"/>
      <c r="C1095" s="9"/>
      <c r="D1095" s="8"/>
      <c r="E1095" s="8"/>
      <c r="R1095" s="6">
        <f t="shared" si="563"/>
        <v>81</v>
      </c>
      <c r="S1095" s="7" t="e">
        <f t="shared" si="558"/>
        <v>#N/A</v>
      </c>
      <c r="T1095" s="7">
        <f t="shared" si="559"/>
        <v>198.88765980502507</v>
      </c>
      <c r="U1095" s="7" t="e">
        <f t="shared" si="571"/>
        <v>#N/A</v>
      </c>
      <c r="V1095" s="7" t="e">
        <f t="shared" si="561"/>
        <v>#N/A</v>
      </c>
      <c r="W1095" s="7" t="e">
        <f t="shared" si="562"/>
        <v>#N/A</v>
      </c>
      <c r="X1095" s="7" t="e">
        <f t="shared" si="564"/>
        <v>#N/A</v>
      </c>
      <c r="Y1095" s="7" t="e">
        <f t="shared" si="565"/>
        <v>#N/A</v>
      </c>
      <c r="AG1095" s="7" t="e">
        <f t="shared" si="566"/>
        <v>#N/A</v>
      </c>
      <c r="AH1095" s="7">
        <f t="shared" si="567"/>
        <v>198.88765980502507</v>
      </c>
      <c r="AI1095" s="7" t="e">
        <f t="shared" si="568"/>
        <v>#N/A</v>
      </c>
      <c r="AJ1095" s="7">
        <f t="shared" si="569"/>
        <v>198.88765980502507</v>
      </c>
      <c r="AK1095" s="7" t="e">
        <v>#N/A</v>
      </c>
      <c r="AL1095" s="7">
        <v>198.88765980502507</v>
      </c>
      <c r="AN1095" s="7" t="e">
        <f t="shared" si="570"/>
        <v>#N/A</v>
      </c>
      <c r="AO1095" s="7" t="e">
        <f t="shared" si="560"/>
        <v>#N/A</v>
      </c>
      <c r="AP1095" s="7" t="e">
        <v>#N/A</v>
      </c>
      <c r="AQ1095" s="7" t="e">
        <v>#N/A</v>
      </c>
    </row>
    <row r="1096" spans="1:43" outlineLevel="1">
      <c r="A1096" s="95">
        <v>82</v>
      </c>
      <c r="B1096" s="9"/>
      <c r="C1096" s="9"/>
      <c r="D1096" s="8"/>
      <c r="E1096" s="8"/>
      <c r="R1096" s="6">
        <f t="shared" si="563"/>
        <v>82</v>
      </c>
      <c r="S1096" s="7" t="e">
        <f t="shared" si="558"/>
        <v>#N/A</v>
      </c>
      <c r="T1096" s="7">
        <f t="shared" si="559"/>
        <v>198.86909771746346</v>
      </c>
      <c r="U1096" s="7" t="e">
        <f t="shared" si="571"/>
        <v>#N/A</v>
      </c>
      <c r="V1096" s="7" t="e">
        <f t="shared" si="561"/>
        <v>#N/A</v>
      </c>
      <c r="W1096" s="7" t="e">
        <f t="shared" si="562"/>
        <v>#N/A</v>
      </c>
      <c r="X1096" s="7" t="e">
        <f t="shared" si="564"/>
        <v>#N/A</v>
      </c>
      <c r="Y1096" s="7" t="e">
        <f t="shared" si="565"/>
        <v>#N/A</v>
      </c>
      <c r="AG1096" s="7" t="e">
        <f t="shared" si="566"/>
        <v>#N/A</v>
      </c>
      <c r="AH1096" s="7">
        <f t="shared" si="567"/>
        <v>198.86909771746346</v>
      </c>
      <c r="AI1096" s="7" t="e">
        <f t="shared" si="568"/>
        <v>#N/A</v>
      </c>
      <c r="AJ1096" s="7">
        <f t="shared" si="569"/>
        <v>198.86909771746346</v>
      </c>
      <c r="AK1096" s="7" t="e">
        <v>#N/A</v>
      </c>
      <c r="AL1096" s="7">
        <v>198.86909771746346</v>
      </c>
      <c r="AN1096" s="7" t="e">
        <f t="shared" si="570"/>
        <v>#N/A</v>
      </c>
      <c r="AO1096" s="7" t="e">
        <f t="shared" si="560"/>
        <v>#N/A</v>
      </c>
      <c r="AP1096" s="7" t="e">
        <v>#N/A</v>
      </c>
      <c r="AQ1096" s="7" t="e">
        <v>#N/A</v>
      </c>
    </row>
    <row r="1097" spans="1:43" outlineLevel="1">
      <c r="A1097" s="95">
        <v>83</v>
      </c>
      <c r="B1097" s="9"/>
      <c r="C1097" s="9"/>
      <c r="D1097" s="8"/>
      <c r="E1097" s="8"/>
      <c r="R1097" s="6">
        <f t="shared" si="563"/>
        <v>83</v>
      </c>
      <c r="S1097" s="7" t="e">
        <f t="shared" si="558"/>
        <v>#N/A</v>
      </c>
      <c r="T1097" s="7">
        <f t="shared" si="559"/>
        <v>198.85041339015737</v>
      </c>
      <c r="U1097" s="7" t="e">
        <f t="shared" si="571"/>
        <v>#N/A</v>
      </c>
      <c r="V1097" s="7" t="e">
        <f t="shared" si="561"/>
        <v>#N/A</v>
      </c>
      <c r="W1097" s="7" t="e">
        <f t="shared" si="562"/>
        <v>#N/A</v>
      </c>
      <c r="X1097" s="7" t="e">
        <f t="shared" si="564"/>
        <v>#N/A</v>
      </c>
      <c r="Y1097" s="7" t="e">
        <f t="shared" si="565"/>
        <v>#N/A</v>
      </c>
      <c r="AG1097" s="7" t="e">
        <f t="shared" si="566"/>
        <v>#N/A</v>
      </c>
      <c r="AH1097" s="7">
        <f t="shared" si="567"/>
        <v>198.85041339015737</v>
      </c>
      <c r="AI1097" s="7" t="e">
        <f t="shared" si="568"/>
        <v>#N/A</v>
      </c>
      <c r="AJ1097" s="7">
        <f t="shared" si="569"/>
        <v>198.85041339015737</v>
      </c>
      <c r="AK1097" s="7" t="e">
        <v>#N/A</v>
      </c>
      <c r="AL1097" s="7">
        <v>198.85041339015737</v>
      </c>
      <c r="AN1097" s="7" t="e">
        <f t="shared" si="570"/>
        <v>#N/A</v>
      </c>
      <c r="AO1097" s="7" t="e">
        <f t="shared" si="560"/>
        <v>#N/A</v>
      </c>
      <c r="AP1097" s="7" t="e">
        <v>#N/A</v>
      </c>
      <c r="AQ1097" s="7" t="e">
        <v>#N/A</v>
      </c>
    </row>
    <row r="1098" spans="1:43" outlineLevel="1">
      <c r="A1098" s="95">
        <v>84</v>
      </c>
      <c r="B1098" s="9"/>
      <c r="C1098" s="9"/>
      <c r="D1098" s="8"/>
      <c r="E1098" s="8"/>
      <c r="R1098" s="6">
        <f t="shared" si="563"/>
        <v>84</v>
      </c>
      <c r="S1098" s="7" t="e">
        <f t="shared" si="558"/>
        <v>#N/A</v>
      </c>
      <c r="T1098" s="7">
        <f t="shared" si="559"/>
        <v>198.83162847323626</v>
      </c>
      <c r="U1098" s="7" t="e">
        <f t="shared" si="571"/>
        <v>#N/A</v>
      </c>
      <c r="V1098" s="7" t="e">
        <f t="shared" si="561"/>
        <v>#N/A</v>
      </c>
      <c r="W1098" s="7" t="e">
        <f t="shared" si="562"/>
        <v>#N/A</v>
      </c>
      <c r="X1098" s="7" t="e">
        <f t="shared" si="564"/>
        <v>#N/A</v>
      </c>
      <c r="Y1098" s="7" t="e">
        <f t="shared" si="565"/>
        <v>#N/A</v>
      </c>
      <c r="AG1098" s="7" t="e">
        <f t="shared" si="566"/>
        <v>#N/A</v>
      </c>
      <c r="AH1098" s="7">
        <f t="shared" si="567"/>
        <v>198.83162847323626</v>
      </c>
      <c r="AI1098" s="7" t="e">
        <f t="shared" si="568"/>
        <v>#N/A</v>
      </c>
      <c r="AJ1098" s="7">
        <f t="shared" si="569"/>
        <v>198.83162847323626</v>
      </c>
      <c r="AK1098" s="7" t="e">
        <v>#N/A</v>
      </c>
      <c r="AL1098" s="7">
        <v>198.83162847323626</v>
      </c>
      <c r="AN1098" s="7" t="e">
        <f t="shared" si="570"/>
        <v>#N/A</v>
      </c>
      <c r="AO1098" s="7" t="e">
        <f t="shared" si="560"/>
        <v>#N/A</v>
      </c>
      <c r="AP1098" s="7" t="e">
        <v>#N/A</v>
      </c>
      <c r="AQ1098" s="7" t="e">
        <v>#N/A</v>
      </c>
    </row>
    <row r="1099" spans="1:43" outlineLevel="1">
      <c r="A1099" s="95">
        <v>85</v>
      </c>
      <c r="B1099" s="9"/>
      <c r="C1099" s="9"/>
      <c r="D1099" s="8"/>
      <c r="E1099" s="8"/>
      <c r="R1099" s="6">
        <f t="shared" si="563"/>
        <v>85</v>
      </c>
      <c r="S1099" s="7" t="e">
        <f t="shared" si="558"/>
        <v>#N/A</v>
      </c>
      <c r="T1099" s="7">
        <f t="shared" si="559"/>
        <v>198.81273791394872</v>
      </c>
      <c r="U1099" s="7" t="e">
        <f t="shared" si="571"/>
        <v>#N/A</v>
      </c>
      <c r="V1099" s="7" t="e">
        <f t="shared" si="561"/>
        <v>#N/A</v>
      </c>
      <c r="W1099" s="7" t="e">
        <f t="shared" si="562"/>
        <v>#N/A</v>
      </c>
      <c r="X1099" s="7" t="e">
        <f t="shared" si="564"/>
        <v>#N/A</v>
      </c>
      <c r="Y1099" s="7" t="e">
        <f t="shared" si="565"/>
        <v>#N/A</v>
      </c>
      <c r="AG1099" s="7" t="e">
        <f t="shared" si="566"/>
        <v>#N/A</v>
      </c>
      <c r="AH1099" s="7">
        <f t="shared" si="567"/>
        <v>198.81273791394872</v>
      </c>
      <c r="AI1099" s="7" t="e">
        <f t="shared" si="568"/>
        <v>#N/A</v>
      </c>
      <c r="AJ1099" s="7">
        <f t="shared" si="569"/>
        <v>198.81273791394872</v>
      </c>
      <c r="AK1099" s="7" t="e">
        <v>#N/A</v>
      </c>
      <c r="AL1099" s="7">
        <v>198.81273791394872</v>
      </c>
      <c r="AN1099" s="7" t="e">
        <f t="shared" si="570"/>
        <v>#N/A</v>
      </c>
      <c r="AO1099" s="7" t="e">
        <f t="shared" si="560"/>
        <v>#N/A</v>
      </c>
      <c r="AP1099" s="7" t="e">
        <v>#N/A</v>
      </c>
      <c r="AQ1099" s="7" t="e">
        <v>#N/A</v>
      </c>
    </row>
    <row r="1100" spans="1:43" outlineLevel="1">
      <c r="A1100" s="95">
        <v>86</v>
      </c>
      <c r="B1100" s="9"/>
      <c r="C1100" s="9"/>
      <c r="D1100" s="8"/>
      <c r="E1100" s="8"/>
      <c r="R1100" s="6">
        <f t="shared" si="563"/>
        <v>86</v>
      </c>
      <c r="S1100" s="7" t="e">
        <f t="shared" si="558"/>
        <v>#N/A</v>
      </c>
      <c r="T1100" s="7">
        <f t="shared" si="559"/>
        <v>198.7937442889378</v>
      </c>
      <c r="U1100" s="7" t="e">
        <f t="shared" si="571"/>
        <v>#N/A</v>
      </c>
      <c r="V1100" s="7" t="e">
        <f t="shared" si="561"/>
        <v>#N/A</v>
      </c>
      <c r="W1100" s="7" t="e">
        <f t="shared" si="562"/>
        <v>#N/A</v>
      </c>
      <c r="X1100" s="7" t="e">
        <f t="shared" si="564"/>
        <v>#N/A</v>
      </c>
      <c r="Y1100" s="7" t="e">
        <f t="shared" si="565"/>
        <v>#N/A</v>
      </c>
      <c r="AG1100" s="7" t="e">
        <f t="shared" si="566"/>
        <v>#N/A</v>
      </c>
      <c r="AH1100" s="7">
        <f t="shared" si="567"/>
        <v>198.7937442889378</v>
      </c>
      <c r="AI1100" s="7" t="e">
        <f t="shared" si="568"/>
        <v>#N/A</v>
      </c>
      <c r="AJ1100" s="7">
        <f t="shared" si="569"/>
        <v>198.7937442889378</v>
      </c>
      <c r="AK1100" s="7" t="e">
        <v>#N/A</v>
      </c>
      <c r="AL1100" s="7">
        <v>198.7937442889378</v>
      </c>
      <c r="AN1100" s="7" t="e">
        <f t="shared" si="570"/>
        <v>#N/A</v>
      </c>
      <c r="AO1100" s="7" t="e">
        <f t="shared" si="560"/>
        <v>#N/A</v>
      </c>
      <c r="AP1100" s="7" t="e">
        <v>#N/A</v>
      </c>
      <c r="AQ1100" s="7" t="e">
        <v>#N/A</v>
      </c>
    </row>
    <row r="1101" spans="1:43" outlineLevel="1">
      <c r="A1101" s="95">
        <v>87</v>
      </c>
      <c r="B1101" s="9"/>
      <c r="C1101" s="9"/>
      <c r="D1101" s="8"/>
      <c r="E1101" s="8"/>
      <c r="R1101" s="6">
        <f t="shared" si="563"/>
        <v>87</v>
      </c>
      <c r="S1101" s="7" t="e">
        <f t="shared" si="558"/>
        <v>#N/A</v>
      </c>
      <c r="T1101" s="7">
        <f t="shared" si="559"/>
        <v>198.77464254545197</v>
      </c>
      <c r="U1101" s="7" t="e">
        <f t="shared" si="571"/>
        <v>#N/A</v>
      </c>
      <c r="V1101" s="7" t="e">
        <f t="shared" si="561"/>
        <v>#N/A</v>
      </c>
      <c r="W1101" s="7" t="e">
        <f t="shared" si="562"/>
        <v>#N/A</v>
      </c>
      <c r="X1101" s="7" t="e">
        <f t="shared" si="564"/>
        <v>#N/A</v>
      </c>
      <c r="Y1101" s="7" t="e">
        <f t="shared" si="565"/>
        <v>#N/A</v>
      </c>
      <c r="AG1101" s="7" t="e">
        <f t="shared" si="566"/>
        <v>#N/A</v>
      </c>
      <c r="AH1101" s="7">
        <f t="shared" si="567"/>
        <v>198.77464254545197</v>
      </c>
      <c r="AI1101" s="7" t="e">
        <f t="shared" si="568"/>
        <v>#N/A</v>
      </c>
      <c r="AJ1101" s="7">
        <f t="shared" si="569"/>
        <v>198.77464254545197</v>
      </c>
      <c r="AK1101" s="7" t="e">
        <v>#N/A</v>
      </c>
      <c r="AL1101" s="7">
        <v>198.77464254545197</v>
      </c>
      <c r="AN1101" s="7" t="e">
        <f t="shared" si="570"/>
        <v>#N/A</v>
      </c>
      <c r="AO1101" s="7" t="e">
        <f t="shared" si="560"/>
        <v>#N/A</v>
      </c>
      <c r="AP1101" s="7" t="e">
        <v>#N/A</v>
      </c>
      <c r="AQ1101" s="7" t="e">
        <v>#N/A</v>
      </c>
    </row>
    <row r="1102" spans="1:43" outlineLevel="1">
      <c r="A1102" s="95">
        <v>88</v>
      </c>
      <c r="B1102" s="9"/>
      <c r="C1102" s="9"/>
      <c r="D1102" s="8"/>
      <c r="E1102" s="8"/>
      <c r="R1102" s="6">
        <f t="shared" si="563"/>
        <v>88</v>
      </c>
      <c r="S1102" s="7" t="e">
        <f t="shared" si="558"/>
        <v>#N/A</v>
      </c>
      <c r="T1102" s="7">
        <f t="shared" si="559"/>
        <v>198.75545051892351</v>
      </c>
      <c r="U1102" s="7" t="e">
        <f t="shared" si="571"/>
        <v>#N/A</v>
      </c>
      <c r="V1102" s="7" t="e">
        <f t="shared" si="561"/>
        <v>#N/A</v>
      </c>
      <c r="W1102" s="7" t="e">
        <f t="shared" si="562"/>
        <v>#N/A</v>
      </c>
      <c r="X1102" s="7" t="e">
        <f t="shared" si="564"/>
        <v>#N/A</v>
      </c>
      <c r="Y1102" s="7" t="e">
        <f t="shared" si="565"/>
        <v>#N/A</v>
      </c>
      <c r="AG1102" s="7" t="e">
        <f t="shared" si="566"/>
        <v>#N/A</v>
      </c>
      <c r="AH1102" s="7">
        <f t="shared" si="567"/>
        <v>198.75545051892351</v>
      </c>
      <c r="AI1102" s="7" t="e">
        <f t="shared" si="568"/>
        <v>#N/A</v>
      </c>
      <c r="AJ1102" s="7">
        <f t="shared" si="569"/>
        <v>198.75545051892351</v>
      </c>
      <c r="AK1102" s="7" t="e">
        <v>#N/A</v>
      </c>
      <c r="AL1102" s="7">
        <v>198.75545051892351</v>
      </c>
      <c r="AN1102" s="7" t="e">
        <f t="shared" si="570"/>
        <v>#N/A</v>
      </c>
      <c r="AO1102" s="7" t="e">
        <f t="shared" si="560"/>
        <v>#N/A</v>
      </c>
      <c r="AP1102" s="7" t="e">
        <v>#N/A</v>
      </c>
      <c r="AQ1102" s="7" t="e">
        <v>#N/A</v>
      </c>
    </row>
    <row r="1103" spans="1:43" outlineLevel="1">
      <c r="A1103" s="95">
        <v>89</v>
      </c>
      <c r="B1103" s="9"/>
      <c r="C1103" s="9"/>
      <c r="D1103" s="8"/>
      <c r="E1103" s="8"/>
      <c r="R1103" s="6">
        <f t="shared" si="563"/>
        <v>89</v>
      </c>
      <c r="S1103" s="7" t="e">
        <f t="shared" si="558"/>
        <v>#N/A</v>
      </c>
      <c r="T1103" s="7">
        <f t="shared" si="559"/>
        <v>198.7361631566009</v>
      </c>
      <c r="U1103" s="7" t="e">
        <f t="shared" si="571"/>
        <v>#N/A</v>
      </c>
      <c r="V1103" s="7" t="e">
        <f t="shared" si="561"/>
        <v>#N/A</v>
      </c>
      <c r="W1103" s="7" t="e">
        <f t="shared" si="562"/>
        <v>#N/A</v>
      </c>
      <c r="X1103" s="7" t="e">
        <f t="shared" si="564"/>
        <v>#N/A</v>
      </c>
      <c r="Y1103" s="7" t="e">
        <f t="shared" si="565"/>
        <v>#N/A</v>
      </c>
      <c r="AG1103" s="7" t="e">
        <f t="shared" si="566"/>
        <v>#N/A</v>
      </c>
      <c r="AH1103" s="7">
        <f t="shared" si="567"/>
        <v>198.7361631566009</v>
      </c>
      <c r="AI1103" s="7" t="e">
        <f t="shared" si="568"/>
        <v>#N/A</v>
      </c>
      <c r="AJ1103" s="7">
        <f t="shared" si="569"/>
        <v>198.7361631566009</v>
      </c>
      <c r="AK1103" s="7" t="e">
        <v>#N/A</v>
      </c>
      <c r="AL1103" s="7">
        <v>198.7361631566009</v>
      </c>
      <c r="AN1103" s="7" t="e">
        <f t="shared" si="570"/>
        <v>#N/A</v>
      </c>
      <c r="AO1103" s="7" t="e">
        <f t="shared" si="560"/>
        <v>#N/A</v>
      </c>
      <c r="AP1103" s="7" t="e">
        <v>#N/A</v>
      </c>
      <c r="AQ1103" s="7" t="e">
        <v>#N/A</v>
      </c>
    </row>
    <row r="1104" spans="1:43" outlineLevel="1">
      <c r="A1104" s="95">
        <v>90</v>
      </c>
      <c r="B1104" s="9"/>
      <c r="C1104" s="9"/>
      <c r="D1104" s="8"/>
      <c r="E1104" s="8"/>
      <c r="R1104" s="6">
        <f t="shared" si="563"/>
        <v>90</v>
      </c>
      <c r="S1104" s="7" t="e">
        <f t="shared" si="558"/>
        <v>#N/A</v>
      </c>
      <c r="T1104" s="7">
        <f t="shared" si="559"/>
        <v>198.71678303512724</v>
      </c>
      <c r="U1104" s="7" t="e">
        <f t="shared" si="571"/>
        <v>#N/A</v>
      </c>
      <c r="V1104" s="7" t="e">
        <f t="shared" si="561"/>
        <v>#N/A</v>
      </c>
      <c r="W1104" s="7" t="e">
        <f t="shared" si="562"/>
        <v>#N/A</v>
      </c>
      <c r="X1104" s="7" t="e">
        <f t="shared" si="564"/>
        <v>#N/A</v>
      </c>
      <c r="Y1104" s="7" t="e">
        <f t="shared" si="565"/>
        <v>#N/A</v>
      </c>
      <c r="AG1104" s="7" t="e">
        <f t="shared" si="566"/>
        <v>#N/A</v>
      </c>
      <c r="AH1104" s="7">
        <f t="shared" si="567"/>
        <v>198.71678303512724</v>
      </c>
      <c r="AI1104" s="7" t="e">
        <f t="shared" si="568"/>
        <v>#N/A</v>
      </c>
      <c r="AJ1104" s="7">
        <f t="shared" si="569"/>
        <v>198.71678303512724</v>
      </c>
      <c r="AK1104" s="7" t="e">
        <v>#N/A</v>
      </c>
      <c r="AL1104" s="7">
        <v>198.71678303512724</v>
      </c>
      <c r="AN1104" s="7" t="e">
        <f t="shared" si="570"/>
        <v>#N/A</v>
      </c>
      <c r="AO1104" s="7" t="e">
        <f t="shared" si="560"/>
        <v>#N/A</v>
      </c>
      <c r="AP1104" s="7" t="e">
        <v>#N/A</v>
      </c>
      <c r="AQ1104" s="7" t="e">
        <v>#N/A</v>
      </c>
    </row>
    <row r="1105" spans="1:43" outlineLevel="1">
      <c r="A1105" s="95">
        <v>91</v>
      </c>
      <c r="B1105" s="9"/>
      <c r="C1105" s="9"/>
      <c r="D1105" s="8"/>
      <c r="E1105" s="8"/>
      <c r="R1105" s="6">
        <f t="shared" si="563"/>
        <v>91</v>
      </c>
      <c r="S1105" s="7" t="e">
        <f t="shared" si="558"/>
        <v>#N/A</v>
      </c>
      <c r="T1105" s="7">
        <f t="shared" si="559"/>
        <v>198.69730510175106</v>
      </c>
      <c r="U1105" s="7" t="e">
        <f t="shared" si="571"/>
        <v>#N/A</v>
      </c>
      <c r="V1105" s="7" t="e">
        <f t="shared" si="561"/>
        <v>#N/A</v>
      </c>
      <c r="W1105" s="7" t="e">
        <f t="shared" si="562"/>
        <v>#N/A</v>
      </c>
      <c r="X1105" s="7" t="e">
        <f t="shared" si="564"/>
        <v>#N/A</v>
      </c>
      <c r="Y1105" s="7" t="e">
        <f t="shared" si="565"/>
        <v>#N/A</v>
      </c>
      <c r="AG1105" s="7" t="e">
        <f t="shared" si="566"/>
        <v>#N/A</v>
      </c>
      <c r="AH1105" s="7">
        <f t="shared" si="567"/>
        <v>198.69730510175106</v>
      </c>
      <c r="AI1105" s="7" t="e">
        <f t="shared" si="568"/>
        <v>#N/A</v>
      </c>
      <c r="AJ1105" s="7">
        <f t="shared" si="569"/>
        <v>198.69730510175106</v>
      </c>
      <c r="AK1105" s="7" t="e">
        <v>#N/A</v>
      </c>
      <c r="AL1105" s="7">
        <v>198.69730510175106</v>
      </c>
      <c r="AN1105" s="7" t="e">
        <f t="shared" si="570"/>
        <v>#N/A</v>
      </c>
      <c r="AO1105" s="7" t="e">
        <f t="shared" si="560"/>
        <v>#N/A</v>
      </c>
      <c r="AP1105" s="7" t="e">
        <v>#N/A</v>
      </c>
      <c r="AQ1105" s="7" t="e">
        <v>#N/A</v>
      </c>
    </row>
    <row r="1106" spans="1:43" outlineLevel="1">
      <c r="A1106" s="95">
        <v>92</v>
      </c>
      <c r="B1106" s="9"/>
      <c r="C1106" s="9"/>
      <c r="D1106" s="8"/>
      <c r="E1106" s="8"/>
      <c r="R1106" s="6">
        <f t="shared" si="563"/>
        <v>92</v>
      </c>
      <c r="S1106" s="7" t="e">
        <f t="shared" si="558"/>
        <v>#N/A</v>
      </c>
      <c r="T1106" s="7">
        <f t="shared" si="559"/>
        <v>198.67774719190456</v>
      </c>
      <c r="U1106" s="7" t="e">
        <f t="shared" si="571"/>
        <v>#N/A</v>
      </c>
      <c r="V1106" s="7" t="e">
        <f t="shared" si="561"/>
        <v>#N/A</v>
      </c>
      <c r="W1106" s="7" t="e">
        <f t="shared" si="562"/>
        <v>#N/A</v>
      </c>
      <c r="X1106" s="7" t="e">
        <f t="shared" si="564"/>
        <v>#N/A</v>
      </c>
      <c r="Y1106" s="7" t="e">
        <f t="shared" si="565"/>
        <v>#N/A</v>
      </c>
      <c r="AG1106" s="7" t="e">
        <f t="shared" si="566"/>
        <v>#N/A</v>
      </c>
      <c r="AH1106" s="7">
        <f t="shared" si="567"/>
        <v>198.67774719190456</v>
      </c>
      <c r="AI1106" s="7" t="e">
        <f t="shared" si="568"/>
        <v>#N/A</v>
      </c>
      <c r="AJ1106" s="7">
        <f t="shared" si="569"/>
        <v>198.67774719190456</v>
      </c>
      <c r="AK1106" s="7" t="e">
        <v>#N/A</v>
      </c>
      <c r="AL1106" s="7">
        <v>198.67774719190456</v>
      </c>
      <c r="AN1106" s="7" t="e">
        <f t="shared" si="570"/>
        <v>#N/A</v>
      </c>
      <c r="AO1106" s="7" t="e">
        <f t="shared" si="560"/>
        <v>#N/A</v>
      </c>
      <c r="AP1106" s="7" t="e">
        <v>#N/A</v>
      </c>
      <c r="AQ1106" s="7" t="e">
        <v>#N/A</v>
      </c>
    </row>
    <row r="1107" spans="1:43" outlineLevel="1">
      <c r="A1107" s="95">
        <v>93</v>
      </c>
      <c r="B1107" s="9"/>
      <c r="C1107" s="9"/>
      <c r="D1107" s="8"/>
      <c r="E1107" s="8"/>
      <c r="R1107" s="6">
        <f t="shared" si="563"/>
        <v>93</v>
      </c>
      <c r="S1107" s="7" t="e">
        <f t="shared" si="558"/>
        <v>#N/A</v>
      </c>
      <c r="T1107" s="7">
        <f t="shared" si="559"/>
        <v>198.65810425283627</v>
      </c>
      <c r="U1107" s="7" t="e">
        <f t="shared" si="571"/>
        <v>#N/A</v>
      </c>
      <c r="V1107" s="7" t="e">
        <f t="shared" si="561"/>
        <v>#N/A</v>
      </c>
      <c r="W1107" s="7" t="e">
        <f t="shared" si="562"/>
        <v>#N/A</v>
      </c>
      <c r="X1107" s="7" t="e">
        <f t="shared" si="564"/>
        <v>#N/A</v>
      </c>
      <c r="Y1107" s="7" t="e">
        <f t="shared" si="565"/>
        <v>#N/A</v>
      </c>
      <c r="AG1107" s="7" t="e">
        <f t="shared" si="566"/>
        <v>#N/A</v>
      </c>
      <c r="AH1107" s="7">
        <f t="shared" si="567"/>
        <v>198.65810425283627</v>
      </c>
      <c r="AI1107" s="7" t="e">
        <f t="shared" si="568"/>
        <v>#N/A</v>
      </c>
      <c r="AJ1107" s="7">
        <f t="shared" si="569"/>
        <v>198.65810425283627</v>
      </c>
      <c r="AK1107" s="7" t="e">
        <v>#N/A</v>
      </c>
      <c r="AL1107" s="7">
        <v>198.65810425283627</v>
      </c>
      <c r="AN1107" s="7" t="e">
        <f t="shared" si="570"/>
        <v>#N/A</v>
      </c>
      <c r="AO1107" s="7" t="e">
        <f t="shared" si="560"/>
        <v>#N/A</v>
      </c>
      <c r="AP1107" s="7" t="e">
        <v>#N/A</v>
      </c>
      <c r="AQ1107" s="7" t="e">
        <v>#N/A</v>
      </c>
    </row>
    <row r="1108" spans="1:43" outlineLevel="1">
      <c r="A1108" s="95">
        <v>94</v>
      </c>
      <c r="B1108" s="9"/>
      <c r="C1108" s="9"/>
      <c r="D1108" s="8"/>
      <c r="E1108" s="8"/>
      <c r="R1108" s="6">
        <f t="shared" si="563"/>
        <v>94</v>
      </c>
      <c r="S1108" s="7" t="e">
        <f t="shared" si="558"/>
        <v>#N/A</v>
      </c>
      <c r="T1108" s="7">
        <f t="shared" si="559"/>
        <v>198.63837886118927</v>
      </c>
      <c r="U1108" s="7" t="e">
        <f t="shared" si="571"/>
        <v>#N/A</v>
      </c>
      <c r="V1108" s="7" t="e">
        <f t="shared" si="561"/>
        <v>#N/A</v>
      </c>
      <c r="W1108" s="7" t="e">
        <f t="shared" si="562"/>
        <v>#N/A</v>
      </c>
      <c r="X1108" s="7" t="e">
        <f t="shared" si="564"/>
        <v>#N/A</v>
      </c>
      <c r="Y1108" s="7" t="e">
        <f t="shared" si="565"/>
        <v>#N/A</v>
      </c>
      <c r="AG1108" s="7" t="e">
        <f t="shared" si="566"/>
        <v>#N/A</v>
      </c>
      <c r="AH1108" s="7">
        <f t="shared" si="567"/>
        <v>198.63837886118927</v>
      </c>
      <c r="AI1108" s="7" t="e">
        <f t="shared" si="568"/>
        <v>#N/A</v>
      </c>
      <c r="AJ1108" s="7">
        <f t="shared" si="569"/>
        <v>198.63837886118927</v>
      </c>
      <c r="AK1108" s="7" t="e">
        <v>#N/A</v>
      </c>
      <c r="AL1108" s="7">
        <v>198.63837886118927</v>
      </c>
      <c r="AN1108" s="7" t="e">
        <f t="shared" si="570"/>
        <v>#N/A</v>
      </c>
      <c r="AO1108" s="7" t="e">
        <f t="shared" si="560"/>
        <v>#N/A</v>
      </c>
      <c r="AP1108" s="7" t="e">
        <v>#N/A</v>
      </c>
      <c r="AQ1108" s="7" t="e">
        <v>#N/A</v>
      </c>
    </row>
    <row r="1109" spans="1:43" outlineLevel="1">
      <c r="A1109" s="95">
        <v>95</v>
      </c>
      <c r="B1109" s="9"/>
      <c r="C1109" s="9"/>
      <c r="D1109" s="8"/>
      <c r="E1109" s="8"/>
      <c r="R1109" s="6">
        <f t="shared" si="563"/>
        <v>95</v>
      </c>
      <c r="S1109" s="7" t="e">
        <f t="shared" si="558"/>
        <v>#N/A</v>
      </c>
      <c r="T1109" s="7">
        <f t="shared" si="559"/>
        <v>198.61856596421211</v>
      </c>
      <c r="U1109" s="7" t="e">
        <f t="shared" si="571"/>
        <v>#N/A</v>
      </c>
      <c r="V1109" s="7" t="e">
        <f t="shared" si="561"/>
        <v>#N/A</v>
      </c>
      <c r="W1109" s="7" t="e">
        <f t="shared" si="562"/>
        <v>#N/A</v>
      </c>
      <c r="X1109" s="7" t="e">
        <f t="shared" si="564"/>
        <v>#N/A</v>
      </c>
      <c r="Y1109" s="7" t="e">
        <f t="shared" si="565"/>
        <v>#N/A</v>
      </c>
      <c r="AG1109" s="7" t="e">
        <f t="shared" si="566"/>
        <v>#N/A</v>
      </c>
      <c r="AH1109" s="7">
        <f t="shared" si="567"/>
        <v>198.61856596421211</v>
      </c>
      <c r="AI1109" s="7" t="e">
        <f t="shared" si="568"/>
        <v>#N/A</v>
      </c>
      <c r="AJ1109" s="7">
        <f t="shared" si="569"/>
        <v>198.61856596421211</v>
      </c>
      <c r="AK1109" s="7" t="e">
        <v>#N/A</v>
      </c>
      <c r="AL1109" s="7">
        <v>198.61856596421211</v>
      </c>
      <c r="AN1109" s="7" t="e">
        <f t="shared" si="570"/>
        <v>#N/A</v>
      </c>
      <c r="AO1109" s="7" t="e">
        <f t="shared" si="560"/>
        <v>#N/A</v>
      </c>
      <c r="AP1109" s="7" t="e">
        <v>#N/A</v>
      </c>
      <c r="AQ1109" s="7" t="e">
        <v>#N/A</v>
      </c>
    </row>
    <row r="1110" spans="1:43" outlineLevel="1">
      <c r="A1110" s="95">
        <v>96</v>
      </c>
      <c r="B1110" s="9"/>
      <c r="C1110" s="9"/>
      <c r="D1110" s="8"/>
      <c r="E1110" s="8"/>
      <c r="R1110" s="6">
        <f t="shared" si="563"/>
        <v>96</v>
      </c>
      <c r="S1110" s="7" t="e">
        <f t="shared" si="558"/>
        <v>#N/A</v>
      </c>
      <c r="T1110" s="7">
        <f t="shared" si="559"/>
        <v>198.59869102673147</v>
      </c>
      <c r="U1110" s="7" t="e">
        <f t="shared" si="571"/>
        <v>#N/A</v>
      </c>
      <c r="V1110" s="7" t="e">
        <f t="shared" si="561"/>
        <v>#N/A</v>
      </c>
      <c r="W1110" s="7" t="e">
        <f t="shared" si="562"/>
        <v>#N/A</v>
      </c>
      <c r="X1110" s="7" t="e">
        <f t="shared" si="564"/>
        <v>#N/A</v>
      </c>
      <c r="Y1110" s="7" t="e">
        <f t="shared" si="565"/>
        <v>#N/A</v>
      </c>
      <c r="AG1110" s="7" t="e">
        <f t="shared" si="566"/>
        <v>#N/A</v>
      </c>
      <c r="AH1110" s="7">
        <f t="shared" si="567"/>
        <v>198.59869102673147</v>
      </c>
      <c r="AI1110" s="7" t="e">
        <f t="shared" si="568"/>
        <v>#N/A</v>
      </c>
      <c r="AJ1110" s="7">
        <f t="shared" si="569"/>
        <v>198.59869102673147</v>
      </c>
      <c r="AK1110" s="7" t="e">
        <v>#N/A</v>
      </c>
      <c r="AL1110" s="7">
        <v>198.59869102673147</v>
      </c>
      <c r="AN1110" s="7" t="e">
        <f t="shared" si="570"/>
        <v>#N/A</v>
      </c>
      <c r="AO1110" s="7" t="e">
        <f t="shared" si="560"/>
        <v>#N/A</v>
      </c>
      <c r="AP1110" s="7" t="e">
        <v>#N/A</v>
      </c>
      <c r="AQ1110" s="7" t="e">
        <v>#N/A</v>
      </c>
    </row>
    <row r="1111" spans="1:43" outlineLevel="1">
      <c r="A1111" s="95">
        <v>97</v>
      </c>
      <c r="B1111" s="9"/>
      <c r="C1111" s="9"/>
      <c r="D1111" s="8"/>
      <c r="E1111" s="8"/>
      <c r="R1111" s="6">
        <f t="shared" si="563"/>
        <v>97</v>
      </c>
      <c r="S1111" s="7" t="e">
        <f t="shared" si="558"/>
        <v>#N/A</v>
      </c>
      <c r="T1111" s="7">
        <f t="shared" si="559"/>
        <v>198.57873373720682</v>
      </c>
      <c r="U1111" s="7" t="e">
        <f t="shared" si="571"/>
        <v>#N/A</v>
      </c>
      <c r="V1111" s="7" t="e">
        <f t="shared" si="561"/>
        <v>#N/A</v>
      </c>
      <c r="W1111" s="7" t="e">
        <f t="shared" si="562"/>
        <v>#N/A</v>
      </c>
      <c r="X1111" s="7" t="e">
        <f t="shared" si="564"/>
        <v>#N/A</v>
      </c>
      <c r="Y1111" s="7" t="e">
        <f t="shared" si="565"/>
        <v>#N/A</v>
      </c>
      <c r="AG1111" s="7" t="e">
        <f t="shared" si="566"/>
        <v>#N/A</v>
      </c>
      <c r="AH1111" s="7">
        <f t="shared" si="567"/>
        <v>198.57873373720682</v>
      </c>
      <c r="AI1111" s="7" t="e">
        <f t="shared" si="568"/>
        <v>#N/A</v>
      </c>
      <c r="AJ1111" s="7">
        <f t="shared" si="569"/>
        <v>198.57873373720682</v>
      </c>
      <c r="AK1111" s="7" t="e">
        <v>#N/A</v>
      </c>
      <c r="AL1111" s="7">
        <v>198.57873373720682</v>
      </c>
      <c r="AN1111" s="7" t="e">
        <f t="shared" si="570"/>
        <v>#N/A</v>
      </c>
      <c r="AO1111" s="7" t="e">
        <f t="shared" si="560"/>
        <v>#N/A</v>
      </c>
      <c r="AP1111" s="7" t="e">
        <v>#N/A</v>
      </c>
      <c r="AQ1111" s="7" t="e">
        <v>#N/A</v>
      </c>
    </row>
    <row r="1112" spans="1:43" outlineLevel="1">
      <c r="A1112" s="95">
        <v>98</v>
      </c>
      <c r="B1112" s="9"/>
      <c r="C1112" s="9"/>
      <c r="D1112" s="8"/>
      <c r="E1112" s="8"/>
      <c r="R1112" s="6">
        <f t="shared" si="563"/>
        <v>98</v>
      </c>
      <c r="S1112" s="7" t="e">
        <f t="shared" si="558"/>
        <v>#N/A</v>
      </c>
      <c r="T1112" s="7">
        <f t="shared" si="559"/>
        <v>198.55869667228131</v>
      </c>
      <c r="U1112" s="7" t="e">
        <f t="shared" si="571"/>
        <v>#N/A</v>
      </c>
      <c r="V1112" s="7" t="e">
        <f t="shared" si="561"/>
        <v>#N/A</v>
      </c>
      <c r="W1112" s="7" t="e">
        <f t="shared" si="562"/>
        <v>#N/A</v>
      </c>
      <c r="X1112" s="7" t="e">
        <f t="shared" si="564"/>
        <v>#N/A</v>
      </c>
      <c r="Y1112" s="7" t="e">
        <f t="shared" si="565"/>
        <v>#N/A</v>
      </c>
      <c r="AG1112" s="7" t="e">
        <f t="shared" si="566"/>
        <v>#N/A</v>
      </c>
      <c r="AH1112" s="7">
        <f t="shared" si="567"/>
        <v>198.55869667228131</v>
      </c>
      <c r="AI1112" s="7" t="e">
        <f t="shared" si="568"/>
        <v>#N/A</v>
      </c>
      <c r="AJ1112" s="7">
        <f t="shared" si="569"/>
        <v>198.55869667228131</v>
      </c>
      <c r="AK1112" s="7" t="e">
        <v>#N/A</v>
      </c>
      <c r="AL1112" s="7">
        <v>198.55869667228131</v>
      </c>
      <c r="AN1112" s="7" t="e">
        <f t="shared" si="570"/>
        <v>#N/A</v>
      </c>
      <c r="AO1112" s="7" t="e">
        <f t="shared" si="560"/>
        <v>#N/A</v>
      </c>
      <c r="AP1112" s="7" t="e">
        <v>#N/A</v>
      </c>
      <c r="AQ1112" s="7" t="e">
        <v>#N/A</v>
      </c>
    </row>
    <row r="1113" spans="1:43" outlineLevel="1">
      <c r="A1113" s="95">
        <v>99</v>
      </c>
      <c r="B1113" s="9"/>
      <c r="C1113" s="9"/>
      <c r="D1113" s="8"/>
      <c r="E1113" s="8"/>
      <c r="R1113" s="6">
        <f t="shared" si="563"/>
        <v>99</v>
      </c>
      <c r="S1113" s="7" t="e">
        <f t="shared" si="558"/>
        <v>#N/A</v>
      </c>
      <c r="T1113" s="7">
        <f t="shared" si="559"/>
        <v>198.53859003799246</v>
      </c>
      <c r="U1113" s="7" t="e">
        <f t="shared" si="571"/>
        <v>#N/A</v>
      </c>
      <c r="V1113" s="7" t="e">
        <f t="shared" si="561"/>
        <v>#N/A</v>
      </c>
      <c r="W1113" s="7" t="e">
        <f t="shared" si="562"/>
        <v>#N/A</v>
      </c>
      <c r="X1113" s="7" t="e">
        <f t="shared" si="564"/>
        <v>#N/A</v>
      </c>
      <c r="Y1113" s="7" t="e">
        <f t="shared" si="565"/>
        <v>#N/A</v>
      </c>
      <c r="AG1113" s="7" t="e">
        <f t="shared" si="566"/>
        <v>#N/A</v>
      </c>
      <c r="AH1113" s="7">
        <f t="shared" si="567"/>
        <v>198.53859003799246</v>
      </c>
      <c r="AI1113" s="7" t="e">
        <f t="shared" si="568"/>
        <v>#N/A</v>
      </c>
      <c r="AJ1113" s="7">
        <f t="shared" si="569"/>
        <v>198.53859003799246</v>
      </c>
      <c r="AK1113" s="7" t="e">
        <v>#N/A</v>
      </c>
      <c r="AL1113" s="7">
        <v>198.53859003799246</v>
      </c>
      <c r="AN1113" s="7" t="e">
        <f t="shared" si="570"/>
        <v>#N/A</v>
      </c>
      <c r="AO1113" s="7" t="e">
        <f t="shared" si="560"/>
        <v>#N/A</v>
      </c>
      <c r="AP1113" s="7" t="e">
        <v>#N/A</v>
      </c>
      <c r="AQ1113" s="7" t="e">
        <v>#N/A</v>
      </c>
    </row>
    <row r="1114" spans="1:43" outlineLevel="1">
      <c r="A1114" s="95">
        <v>100</v>
      </c>
      <c r="B1114" s="9"/>
      <c r="C1114" s="9"/>
      <c r="D1114" s="8"/>
      <c r="E1114" s="8"/>
      <c r="R1114" s="6">
        <f t="shared" si="563"/>
        <v>100</v>
      </c>
      <c r="S1114" s="7" t="e">
        <f t="shared" si="558"/>
        <v>#N/A</v>
      </c>
      <c r="T1114" s="7">
        <f t="shared" si="559"/>
        <v>198.5184316697725</v>
      </c>
      <c r="U1114" s="7" t="e">
        <f t="shared" si="571"/>
        <v>#N/A</v>
      </c>
      <c r="V1114" s="7" t="e">
        <f t="shared" si="561"/>
        <v>#N/A</v>
      </c>
      <c r="W1114" s="7" t="e">
        <f t="shared" si="562"/>
        <v>#N/A</v>
      </c>
      <c r="X1114" s="7" t="e">
        <f t="shared" si="564"/>
        <v>#N/A</v>
      </c>
      <c r="Y1114" s="7" t="e">
        <f t="shared" si="565"/>
        <v>#N/A</v>
      </c>
      <c r="AG1114" s="7" t="e">
        <f t="shared" si="566"/>
        <v>#N/A</v>
      </c>
      <c r="AH1114" s="7">
        <f t="shared" si="567"/>
        <v>198.5184316697725</v>
      </c>
      <c r="AI1114" s="7" t="e">
        <f t="shared" si="568"/>
        <v>#N/A</v>
      </c>
      <c r="AJ1114" s="7">
        <f t="shared" si="569"/>
        <v>198.5184316697725</v>
      </c>
      <c r="AK1114" s="7" t="e">
        <v>#N/A</v>
      </c>
      <c r="AL1114" s="7">
        <v>198.5184316697725</v>
      </c>
      <c r="AN1114" s="7" t="e">
        <f t="shared" si="570"/>
        <v>#N/A</v>
      </c>
      <c r="AO1114" s="7" t="e">
        <f t="shared" si="560"/>
        <v>#N/A</v>
      </c>
      <c r="AP1114" s="7" t="e">
        <v>#N/A</v>
      </c>
      <c r="AQ1114" s="7" t="e">
        <v>#N/A</v>
      </c>
    </row>
    <row r="1115" spans="1:43" outlineLevel="1">
      <c r="A1115" s="95">
        <v>101</v>
      </c>
      <c r="B1115" s="9"/>
      <c r="C1115" s="9"/>
      <c r="D1115" s="8"/>
      <c r="E1115" s="8"/>
      <c r="R1115" s="6">
        <f t="shared" si="563"/>
        <v>101</v>
      </c>
      <c r="S1115" s="7" t="e">
        <f t="shared" si="558"/>
        <v>#N/A</v>
      </c>
      <c r="T1115" s="7">
        <f t="shared" si="559"/>
        <v>198.4982012560809</v>
      </c>
      <c r="U1115" s="7" t="e">
        <f t="shared" si="571"/>
        <v>#N/A</v>
      </c>
      <c r="V1115" s="7" t="e">
        <f t="shared" si="561"/>
        <v>#N/A</v>
      </c>
      <c r="W1115" s="7" t="e">
        <f t="shared" si="562"/>
        <v>#N/A</v>
      </c>
      <c r="X1115" s="7" t="e">
        <f t="shared" si="564"/>
        <v>#N/A</v>
      </c>
      <c r="Y1115" s="7" t="e">
        <f t="shared" si="565"/>
        <v>#N/A</v>
      </c>
      <c r="AG1115" s="7" t="e">
        <f t="shared" si="566"/>
        <v>#N/A</v>
      </c>
      <c r="AH1115" s="7">
        <f t="shared" si="567"/>
        <v>198.4982012560809</v>
      </c>
      <c r="AI1115" s="7" t="e">
        <f t="shared" si="568"/>
        <v>#N/A</v>
      </c>
      <c r="AJ1115" s="7">
        <f t="shared" si="569"/>
        <v>198.4982012560809</v>
      </c>
      <c r="AK1115" s="7" t="e">
        <v>#N/A</v>
      </c>
      <c r="AL1115" s="7">
        <v>198.4982012560809</v>
      </c>
      <c r="AN1115" s="7" t="e">
        <f t="shared" si="570"/>
        <v>#N/A</v>
      </c>
      <c r="AO1115" s="7" t="e">
        <f t="shared" si="560"/>
        <v>#N/A</v>
      </c>
      <c r="AP1115" s="7" t="e">
        <v>#N/A</v>
      </c>
      <c r="AQ1115" s="7" t="e">
        <v>#N/A</v>
      </c>
    </row>
    <row r="1116" spans="1:43" outlineLevel="1">
      <c r="A1116" s="95">
        <v>102</v>
      </c>
      <c r="B1116" s="9"/>
      <c r="C1116" s="9"/>
      <c r="D1116" s="8"/>
      <c r="E1116" s="8"/>
      <c r="R1116" s="6">
        <f t="shared" si="563"/>
        <v>102</v>
      </c>
      <c r="S1116" s="7" t="e">
        <f t="shared" si="558"/>
        <v>#N/A</v>
      </c>
      <c r="T1116" s="7">
        <f t="shared" si="559"/>
        <v>198.47790137356068</v>
      </c>
      <c r="U1116" s="7" t="e">
        <f t="shared" si="571"/>
        <v>#N/A</v>
      </c>
      <c r="V1116" s="7" t="e">
        <f t="shared" si="561"/>
        <v>#N/A</v>
      </c>
      <c r="W1116" s="7" t="e">
        <f t="shared" si="562"/>
        <v>#N/A</v>
      </c>
      <c r="X1116" s="7" t="e">
        <f t="shared" si="564"/>
        <v>#N/A</v>
      </c>
      <c r="Y1116" s="7" t="e">
        <f t="shared" si="565"/>
        <v>#N/A</v>
      </c>
      <c r="AG1116" s="7" t="e">
        <f t="shared" si="566"/>
        <v>#N/A</v>
      </c>
      <c r="AH1116" s="7">
        <f t="shared" si="567"/>
        <v>198.47790137356068</v>
      </c>
      <c r="AI1116" s="7" t="e">
        <f t="shared" si="568"/>
        <v>#N/A</v>
      </c>
      <c r="AJ1116" s="7">
        <f t="shared" si="569"/>
        <v>198.47790137356068</v>
      </c>
      <c r="AK1116" s="7" t="e">
        <v>#N/A</v>
      </c>
      <c r="AL1116" s="7">
        <v>198.47790137356068</v>
      </c>
      <c r="AN1116" s="7" t="e">
        <f t="shared" si="570"/>
        <v>#N/A</v>
      </c>
      <c r="AO1116" s="7" t="e">
        <f t="shared" si="560"/>
        <v>#N/A</v>
      </c>
      <c r="AP1116" s="7" t="e">
        <v>#N/A</v>
      </c>
      <c r="AQ1116" s="7" t="e">
        <v>#N/A</v>
      </c>
    </row>
    <row r="1117" spans="1:43" outlineLevel="1">
      <c r="A1117" s="95">
        <v>103</v>
      </c>
      <c r="B1117" s="9"/>
      <c r="C1117" s="9"/>
      <c r="D1117" s="8"/>
      <c r="E1117" s="8"/>
      <c r="R1117" s="6">
        <f t="shared" si="563"/>
        <v>103</v>
      </c>
      <c r="S1117" s="7" t="e">
        <f t="shared" si="558"/>
        <v>#N/A</v>
      </c>
      <c r="T1117" s="7">
        <f t="shared" si="559"/>
        <v>198.45754222824959</v>
      </c>
      <c r="U1117" s="7" t="e">
        <f t="shared" si="571"/>
        <v>#N/A</v>
      </c>
      <c r="V1117" s="7" t="e">
        <f t="shared" si="561"/>
        <v>#N/A</v>
      </c>
      <c r="W1117" s="7" t="e">
        <f t="shared" si="562"/>
        <v>#N/A</v>
      </c>
      <c r="X1117" s="7" t="e">
        <f t="shared" si="564"/>
        <v>#N/A</v>
      </c>
      <c r="Y1117" s="7" t="e">
        <f t="shared" si="565"/>
        <v>#N/A</v>
      </c>
      <c r="AG1117" s="7" t="e">
        <f t="shared" si="566"/>
        <v>#N/A</v>
      </c>
      <c r="AH1117" s="7">
        <f t="shared" si="567"/>
        <v>198.45754222824959</v>
      </c>
      <c r="AI1117" s="7" t="e">
        <f t="shared" si="568"/>
        <v>#N/A</v>
      </c>
      <c r="AJ1117" s="7">
        <f t="shared" si="569"/>
        <v>198.45754222824959</v>
      </c>
      <c r="AK1117" s="7" t="e">
        <v>#N/A</v>
      </c>
      <c r="AL1117" s="7">
        <v>198.45754222824959</v>
      </c>
      <c r="AN1117" s="7" t="e">
        <f t="shared" si="570"/>
        <v>#N/A</v>
      </c>
      <c r="AO1117" s="7" t="e">
        <f t="shared" si="560"/>
        <v>#N/A</v>
      </c>
      <c r="AP1117" s="7" t="e">
        <v>#N/A</v>
      </c>
      <c r="AQ1117" s="7" t="e">
        <v>#N/A</v>
      </c>
    </row>
    <row r="1118" spans="1:43" outlineLevel="1">
      <c r="A1118" s="95">
        <v>104</v>
      </c>
      <c r="B1118" s="9"/>
      <c r="C1118" s="9"/>
      <c r="D1118" s="8"/>
      <c r="E1118" s="8"/>
      <c r="R1118" s="6">
        <f t="shared" si="563"/>
        <v>104</v>
      </c>
      <c r="S1118" s="7" t="e">
        <f t="shared" si="558"/>
        <v>#N/A</v>
      </c>
      <c r="T1118" s="7">
        <f t="shared" si="559"/>
        <v>198.43714165557967</v>
      </c>
      <c r="U1118" s="7" t="e">
        <f t="shared" si="571"/>
        <v>#N/A</v>
      </c>
      <c r="V1118" s="7" t="e">
        <f t="shared" si="561"/>
        <v>#N/A</v>
      </c>
      <c r="W1118" s="7" t="e">
        <f t="shared" si="562"/>
        <v>#N/A</v>
      </c>
      <c r="X1118" s="7" t="e">
        <f t="shared" si="564"/>
        <v>#N/A</v>
      </c>
      <c r="Y1118" s="7" t="e">
        <f t="shared" si="565"/>
        <v>#N/A</v>
      </c>
      <c r="AG1118" s="7" t="e">
        <f t="shared" si="566"/>
        <v>#N/A</v>
      </c>
      <c r="AH1118" s="7">
        <f t="shared" si="567"/>
        <v>198.43714165557967</v>
      </c>
      <c r="AI1118" s="7" t="e">
        <f t="shared" si="568"/>
        <v>#N/A</v>
      </c>
      <c r="AJ1118" s="7">
        <f t="shared" si="569"/>
        <v>198.43714165557967</v>
      </c>
      <c r="AK1118" s="7" t="e">
        <v>#N/A</v>
      </c>
      <c r="AL1118" s="7">
        <v>198.43714165557967</v>
      </c>
      <c r="AN1118" s="7" t="e">
        <f t="shared" si="570"/>
        <v>#N/A</v>
      </c>
      <c r="AO1118" s="7" t="e">
        <f t="shared" si="560"/>
        <v>#N/A</v>
      </c>
      <c r="AP1118" s="7" t="e">
        <v>#N/A</v>
      </c>
      <c r="AQ1118" s="7" t="e">
        <v>#N/A</v>
      </c>
    </row>
    <row r="1119" spans="1:43" outlineLevel="1">
      <c r="A1119" s="95">
        <v>105</v>
      </c>
      <c r="B1119" s="9"/>
      <c r="C1119" s="9"/>
      <c r="D1119" s="8"/>
      <c r="E1119" s="8"/>
      <c r="R1119" s="6">
        <f t="shared" si="563"/>
        <v>105</v>
      </c>
      <c r="S1119" s="7" t="e">
        <f t="shared" si="558"/>
        <v>#N/A</v>
      </c>
      <c r="T1119" s="7">
        <f t="shared" si="559"/>
        <v>198.41667171461589</v>
      </c>
      <c r="U1119" s="7" t="e">
        <f t="shared" si="571"/>
        <v>#N/A</v>
      </c>
      <c r="V1119" s="7" t="e">
        <f t="shared" si="561"/>
        <v>#N/A</v>
      </c>
      <c r="W1119" s="7" t="e">
        <f t="shared" si="562"/>
        <v>#N/A</v>
      </c>
      <c r="X1119" s="7" t="e">
        <f t="shared" si="564"/>
        <v>#N/A</v>
      </c>
      <c r="Y1119" s="7" t="e">
        <f t="shared" si="565"/>
        <v>#N/A</v>
      </c>
      <c r="AG1119" s="7" t="e">
        <f t="shared" si="566"/>
        <v>#N/A</v>
      </c>
      <c r="AH1119" s="7">
        <f t="shared" si="567"/>
        <v>198.41667171461589</v>
      </c>
      <c r="AI1119" s="7" t="e">
        <f t="shared" si="568"/>
        <v>#N/A</v>
      </c>
      <c r="AJ1119" s="7">
        <f t="shared" si="569"/>
        <v>198.41667171461589</v>
      </c>
      <c r="AK1119" s="7" t="e">
        <v>#N/A</v>
      </c>
      <c r="AL1119" s="7">
        <v>198.41667171461589</v>
      </c>
      <c r="AN1119" s="7" t="e">
        <f t="shared" si="570"/>
        <v>#N/A</v>
      </c>
      <c r="AO1119" s="7" t="e">
        <f t="shared" si="560"/>
        <v>#N/A</v>
      </c>
      <c r="AP1119" s="7" t="e">
        <v>#N/A</v>
      </c>
      <c r="AQ1119" s="7" t="e">
        <v>#N/A</v>
      </c>
    </row>
    <row r="1120" spans="1:43" outlineLevel="1">
      <c r="A1120" s="95">
        <v>106</v>
      </c>
      <c r="B1120" s="9"/>
      <c r="C1120" s="9"/>
      <c r="D1120" s="8"/>
      <c r="E1120" s="8"/>
      <c r="R1120" s="6">
        <f t="shared" si="563"/>
        <v>106</v>
      </c>
      <c r="S1120" s="7" t="e">
        <f t="shared" si="558"/>
        <v>#N/A</v>
      </c>
      <c r="T1120" s="7">
        <f t="shared" si="559"/>
        <v>198.3961654995795</v>
      </c>
      <c r="U1120" s="7" t="e">
        <f t="shared" si="571"/>
        <v>#N/A</v>
      </c>
      <c r="V1120" s="7" t="e">
        <f t="shared" si="561"/>
        <v>#N/A</v>
      </c>
      <c r="W1120" s="7" t="e">
        <f t="shared" si="562"/>
        <v>#N/A</v>
      </c>
      <c r="X1120" s="7" t="e">
        <f t="shared" si="564"/>
        <v>#N/A</v>
      </c>
      <c r="Y1120" s="7" t="e">
        <f t="shared" si="565"/>
        <v>#N/A</v>
      </c>
      <c r="AG1120" s="7" t="e">
        <f t="shared" si="566"/>
        <v>#N/A</v>
      </c>
      <c r="AH1120" s="7">
        <f t="shared" si="567"/>
        <v>198.3961654995795</v>
      </c>
      <c r="AI1120" s="7" t="e">
        <f t="shared" si="568"/>
        <v>#N/A</v>
      </c>
      <c r="AJ1120" s="7">
        <f t="shared" si="569"/>
        <v>198.3961654995795</v>
      </c>
      <c r="AK1120" s="7" t="e">
        <v>#N/A</v>
      </c>
      <c r="AL1120" s="7">
        <v>198.3961654995795</v>
      </c>
      <c r="AN1120" s="7" t="e">
        <f t="shared" si="570"/>
        <v>#N/A</v>
      </c>
      <c r="AO1120" s="7" t="e">
        <f t="shared" si="560"/>
        <v>#N/A</v>
      </c>
      <c r="AP1120" s="7" t="e">
        <v>#N/A</v>
      </c>
      <c r="AQ1120" s="7" t="e">
        <v>#N/A</v>
      </c>
    </row>
    <row r="1121" spans="1:43" outlineLevel="1">
      <c r="A1121" s="95">
        <v>107</v>
      </c>
      <c r="B1121" s="9"/>
      <c r="C1121" s="9"/>
      <c r="D1121" s="8"/>
      <c r="E1121" s="8"/>
      <c r="R1121" s="6">
        <f t="shared" si="563"/>
        <v>107</v>
      </c>
      <c r="S1121" s="7" t="e">
        <f t="shared" si="558"/>
        <v>#N/A</v>
      </c>
      <c r="T1121" s="7">
        <f t="shared" si="559"/>
        <v>198.37559506953545</v>
      </c>
      <c r="U1121" s="7" t="e">
        <f t="shared" si="571"/>
        <v>#N/A</v>
      </c>
      <c r="V1121" s="7" t="e">
        <f t="shared" si="561"/>
        <v>#N/A</v>
      </c>
      <c r="W1121" s="7" t="e">
        <f t="shared" si="562"/>
        <v>#N/A</v>
      </c>
      <c r="X1121" s="7" t="e">
        <f t="shared" si="564"/>
        <v>#N/A</v>
      </c>
      <c r="Y1121" s="7" t="e">
        <f t="shared" si="565"/>
        <v>#N/A</v>
      </c>
      <c r="AG1121" s="7" t="e">
        <f t="shared" si="566"/>
        <v>#N/A</v>
      </c>
      <c r="AH1121" s="7">
        <f t="shared" si="567"/>
        <v>198.37559506953545</v>
      </c>
      <c r="AI1121" s="7" t="e">
        <f t="shared" si="568"/>
        <v>#N/A</v>
      </c>
      <c r="AJ1121" s="7">
        <f t="shared" si="569"/>
        <v>198.37559506953545</v>
      </c>
      <c r="AK1121" s="7" t="e">
        <v>#N/A</v>
      </c>
      <c r="AL1121" s="7">
        <v>198.37559506953545</v>
      </c>
      <c r="AN1121" s="7" t="e">
        <f t="shared" si="570"/>
        <v>#N/A</v>
      </c>
      <c r="AO1121" s="7" t="e">
        <f t="shared" si="560"/>
        <v>#N/A</v>
      </c>
      <c r="AP1121" s="7" t="e">
        <v>#N/A</v>
      </c>
      <c r="AQ1121" s="7" t="e">
        <v>#N/A</v>
      </c>
    </row>
    <row r="1122" spans="1:43" outlineLevel="1">
      <c r="A1122" s="95">
        <v>108</v>
      </c>
      <c r="B1122" s="9"/>
      <c r="C1122" s="9"/>
      <c r="D1122" s="8"/>
      <c r="E1122" s="8"/>
      <c r="R1122" s="6">
        <f t="shared" si="563"/>
        <v>108</v>
      </c>
      <c r="S1122" s="7" t="e">
        <f t="shared" si="558"/>
        <v>#N/A</v>
      </c>
      <c r="T1122" s="7">
        <f t="shared" si="559"/>
        <v>198.3549935187049</v>
      </c>
      <c r="U1122" s="7" t="e">
        <f t="shared" si="571"/>
        <v>#N/A</v>
      </c>
      <c r="V1122" s="7" t="e">
        <f t="shared" si="561"/>
        <v>#N/A</v>
      </c>
      <c r="W1122" s="7" t="e">
        <f t="shared" si="562"/>
        <v>#N/A</v>
      </c>
      <c r="X1122" s="7" t="e">
        <f t="shared" si="564"/>
        <v>#N/A</v>
      </c>
      <c r="Y1122" s="7" t="e">
        <f t="shared" si="565"/>
        <v>#N/A</v>
      </c>
      <c r="AG1122" s="7" t="e">
        <f t="shared" si="566"/>
        <v>#N/A</v>
      </c>
      <c r="AH1122" s="7">
        <f t="shared" si="567"/>
        <v>198.3549935187049</v>
      </c>
      <c r="AI1122" s="7" t="e">
        <f t="shared" si="568"/>
        <v>#N/A</v>
      </c>
      <c r="AJ1122" s="7">
        <f t="shared" si="569"/>
        <v>198.3549935187049</v>
      </c>
      <c r="AK1122" s="7" t="e">
        <v>#N/A</v>
      </c>
      <c r="AL1122" s="7">
        <v>198.3549935187049</v>
      </c>
      <c r="AN1122" s="7" t="e">
        <f t="shared" si="570"/>
        <v>#N/A</v>
      </c>
      <c r="AO1122" s="7" t="e">
        <f t="shared" si="560"/>
        <v>#N/A</v>
      </c>
      <c r="AP1122" s="7" t="e">
        <v>#N/A</v>
      </c>
      <c r="AQ1122" s="7" t="e">
        <v>#N/A</v>
      </c>
    </row>
    <row r="1123" spans="1:43" outlineLevel="1">
      <c r="A1123" s="95">
        <v>109</v>
      </c>
      <c r="B1123" s="9"/>
      <c r="C1123" s="9"/>
      <c r="D1123" s="8"/>
      <c r="E1123" s="8"/>
      <c r="R1123" s="6">
        <f t="shared" si="563"/>
        <v>109</v>
      </c>
      <c r="S1123" s="7" t="e">
        <f t="shared" si="558"/>
        <v>#N/A</v>
      </c>
      <c r="T1123" s="7">
        <f t="shared" si="559"/>
        <v>198.33433290615287</v>
      </c>
      <c r="U1123" s="7" t="e">
        <f t="shared" si="571"/>
        <v>#N/A</v>
      </c>
      <c r="V1123" s="7" t="e">
        <f t="shared" si="561"/>
        <v>#N/A</v>
      </c>
      <c r="W1123" s="7" t="e">
        <f t="shared" si="562"/>
        <v>#N/A</v>
      </c>
      <c r="X1123" s="7" t="e">
        <f t="shared" si="564"/>
        <v>#N/A</v>
      </c>
      <c r="Y1123" s="7" t="e">
        <f t="shared" si="565"/>
        <v>#N/A</v>
      </c>
      <c r="AG1123" s="7" t="e">
        <f t="shared" si="566"/>
        <v>#N/A</v>
      </c>
      <c r="AH1123" s="7">
        <f t="shared" si="567"/>
        <v>198.33433290615287</v>
      </c>
      <c r="AI1123" s="7" t="e">
        <f t="shared" si="568"/>
        <v>#N/A</v>
      </c>
      <c r="AJ1123" s="7">
        <f t="shared" si="569"/>
        <v>198.33433290615287</v>
      </c>
      <c r="AK1123" s="7" t="e">
        <v>#N/A</v>
      </c>
      <c r="AL1123" s="7">
        <v>198.33433290615287</v>
      </c>
      <c r="AN1123" s="7" t="e">
        <f t="shared" si="570"/>
        <v>#N/A</v>
      </c>
      <c r="AO1123" s="7" t="e">
        <f t="shared" si="560"/>
        <v>#N/A</v>
      </c>
      <c r="AP1123" s="7" t="e">
        <v>#N/A</v>
      </c>
      <c r="AQ1123" s="7" t="e">
        <v>#N/A</v>
      </c>
    </row>
    <row r="1124" spans="1:43" outlineLevel="1">
      <c r="A1124" s="95">
        <v>110</v>
      </c>
      <c r="B1124" s="9"/>
      <c r="C1124" s="9"/>
      <c r="D1124" s="8"/>
      <c r="E1124" s="8"/>
      <c r="R1124" s="6">
        <f t="shared" si="563"/>
        <v>110</v>
      </c>
      <c r="S1124" s="7" t="e">
        <f t="shared" si="558"/>
        <v>#N/A</v>
      </c>
      <c r="T1124" s="7">
        <f t="shared" si="559"/>
        <v>198.31363106731149</v>
      </c>
      <c r="U1124" s="7" t="e">
        <f t="shared" si="571"/>
        <v>#N/A</v>
      </c>
      <c r="V1124" s="7" t="e">
        <f t="shared" si="561"/>
        <v>#N/A</v>
      </c>
      <c r="W1124" s="7" t="e">
        <f t="shared" si="562"/>
        <v>#N/A</v>
      </c>
      <c r="X1124" s="7" t="e">
        <f t="shared" si="564"/>
        <v>#N/A</v>
      </c>
      <c r="Y1124" s="7" t="e">
        <f t="shared" si="565"/>
        <v>#N/A</v>
      </c>
      <c r="AG1124" s="7" t="e">
        <f t="shared" si="566"/>
        <v>#N/A</v>
      </c>
      <c r="AH1124" s="7">
        <f t="shared" si="567"/>
        <v>198.31363106731149</v>
      </c>
      <c r="AI1124" s="7" t="e">
        <f t="shared" si="568"/>
        <v>#N/A</v>
      </c>
      <c r="AJ1124" s="7">
        <f t="shared" si="569"/>
        <v>198.31363106731149</v>
      </c>
      <c r="AK1124" s="7" t="e">
        <v>#N/A</v>
      </c>
      <c r="AL1124" s="7">
        <v>198.31363106731149</v>
      </c>
      <c r="AN1124" s="7" t="e">
        <f t="shared" si="570"/>
        <v>#N/A</v>
      </c>
      <c r="AO1124" s="7" t="e">
        <f t="shared" si="560"/>
        <v>#N/A</v>
      </c>
      <c r="AP1124" s="7" t="e">
        <v>#N/A</v>
      </c>
      <c r="AQ1124" s="7" t="e">
        <v>#N/A</v>
      </c>
    </row>
    <row r="1125" spans="1:43" outlineLevel="1">
      <c r="A1125" s="95">
        <v>111</v>
      </c>
      <c r="B1125" s="9"/>
      <c r="C1125" s="9"/>
      <c r="D1125" s="8"/>
      <c r="E1125" s="8"/>
      <c r="R1125" s="6">
        <f t="shared" si="563"/>
        <v>111</v>
      </c>
      <c r="S1125" s="7" t="e">
        <f t="shared" si="558"/>
        <v>#N/A</v>
      </c>
      <c r="T1125" s="7">
        <f t="shared" si="559"/>
        <v>198.29289057882383</v>
      </c>
      <c r="U1125" s="7" t="e">
        <f t="shared" si="571"/>
        <v>#N/A</v>
      </c>
      <c r="V1125" s="7" t="e">
        <f t="shared" si="561"/>
        <v>#N/A</v>
      </c>
      <c r="W1125" s="7" t="e">
        <f t="shared" si="562"/>
        <v>#N/A</v>
      </c>
      <c r="X1125" s="7" t="e">
        <f t="shared" si="564"/>
        <v>#N/A</v>
      </c>
      <c r="Y1125" s="7" t="e">
        <f t="shared" si="565"/>
        <v>#N/A</v>
      </c>
      <c r="AG1125" s="7" t="e">
        <f t="shared" si="566"/>
        <v>#N/A</v>
      </c>
      <c r="AH1125" s="7">
        <f t="shared" si="567"/>
        <v>198.29289057882383</v>
      </c>
      <c r="AI1125" s="7" t="e">
        <f t="shared" si="568"/>
        <v>#N/A</v>
      </c>
      <c r="AJ1125" s="7">
        <f t="shared" si="569"/>
        <v>198.29289057882383</v>
      </c>
      <c r="AK1125" s="7" t="e">
        <v>#N/A</v>
      </c>
      <c r="AL1125" s="7">
        <v>198.29289057882383</v>
      </c>
      <c r="AN1125" s="7" t="e">
        <f t="shared" si="570"/>
        <v>#N/A</v>
      </c>
      <c r="AO1125" s="7" t="e">
        <f t="shared" si="560"/>
        <v>#N/A</v>
      </c>
      <c r="AP1125" s="7" t="e">
        <v>#N/A</v>
      </c>
      <c r="AQ1125" s="7" t="e">
        <v>#N/A</v>
      </c>
    </row>
    <row r="1126" spans="1:43" outlineLevel="1">
      <c r="A1126" s="95">
        <v>112</v>
      </c>
      <c r="B1126" s="9"/>
      <c r="C1126" s="9"/>
      <c r="D1126" s="8"/>
      <c r="E1126" s="8"/>
      <c r="R1126" s="6">
        <f t="shared" si="563"/>
        <v>112</v>
      </c>
      <c r="S1126" s="7" t="e">
        <f t="shared" si="558"/>
        <v>#N/A</v>
      </c>
      <c r="T1126" s="7">
        <f t="shared" si="559"/>
        <v>198.27212927612203</v>
      </c>
      <c r="U1126" s="7" t="e">
        <f t="shared" si="571"/>
        <v>#N/A</v>
      </c>
      <c r="V1126" s="7" t="e">
        <f t="shared" si="561"/>
        <v>#N/A</v>
      </c>
      <c r="W1126" s="7" t="e">
        <f t="shared" si="562"/>
        <v>#N/A</v>
      </c>
      <c r="X1126" s="7" t="e">
        <f t="shared" si="564"/>
        <v>#N/A</v>
      </c>
      <c r="Y1126" s="7" t="e">
        <f t="shared" si="565"/>
        <v>#N/A</v>
      </c>
      <c r="AG1126" s="7" t="e">
        <f t="shared" si="566"/>
        <v>#N/A</v>
      </c>
      <c r="AH1126" s="7">
        <f t="shared" si="567"/>
        <v>198.27212927612203</v>
      </c>
      <c r="AI1126" s="7" t="e">
        <f t="shared" si="568"/>
        <v>#N/A</v>
      </c>
      <c r="AJ1126" s="7">
        <f t="shared" si="569"/>
        <v>198.27212927612203</v>
      </c>
      <c r="AK1126" s="7" t="e">
        <v>#N/A</v>
      </c>
      <c r="AL1126" s="7">
        <v>198.27212927612203</v>
      </c>
      <c r="AN1126" s="7" t="e">
        <f t="shared" si="570"/>
        <v>#N/A</v>
      </c>
      <c r="AO1126" s="7" t="e">
        <f t="shared" si="560"/>
        <v>#N/A</v>
      </c>
      <c r="AP1126" s="7" t="e">
        <v>#N/A</v>
      </c>
      <c r="AQ1126" s="7" t="e">
        <v>#N/A</v>
      </c>
    </row>
    <row r="1127" spans="1:43" outlineLevel="1">
      <c r="A1127" s="95">
        <v>113</v>
      </c>
      <c r="B1127" s="9"/>
      <c r="C1127" s="9"/>
      <c r="D1127" s="8"/>
      <c r="E1127" s="8"/>
      <c r="R1127" s="6">
        <f t="shared" si="563"/>
        <v>113</v>
      </c>
      <c r="S1127" s="7" t="e">
        <f t="shared" si="558"/>
        <v>#N/A</v>
      </c>
      <c r="T1127" s="7">
        <f t="shared" si="559"/>
        <v>198.25131921827111</v>
      </c>
      <c r="U1127" s="7" t="e">
        <f t="shared" si="571"/>
        <v>#N/A</v>
      </c>
      <c r="V1127" s="7" t="e">
        <f t="shared" si="561"/>
        <v>#N/A</v>
      </c>
      <c r="W1127" s="7" t="e">
        <f t="shared" si="562"/>
        <v>#N/A</v>
      </c>
      <c r="X1127" s="7" t="e">
        <f t="shared" si="564"/>
        <v>#N/A</v>
      </c>
      <c r="Y1127" s="7" t="e">
        <f t="shared" si="565"/>
        <v>#N/A</v>
      </c>
      <c r="AG1127" s="7" t="e">
        <f t="shared" si="566"/>
        <v>#N/A</v>
      </c>
      <c r="AH1127" s="7">
        <f t="shared" si="567"/>
        <v>198.25131921827111</v>
      </c>
      <c r="AI1127" s="7" t="e">
        <f t="shared" si="568"/>
        <v>#N/A</v>
      </c>
      <c r="AJ1127" s="7">
        <f t="shared" si="569"/>
        <v>198.25131921827111</v>
      </c>
      <c r="AK1127" s="7" t="e">
        <v>#N/A</v>
      </c>
      <c r="AL1127" s="7">
        <v>198.25131921827111</v>
      </c>
      <c r="AN1127" s="7" t="e">
        <f t="shared" si="570"/>
        <v>#N/A</v>
      </c>
      <c r="AO1127" s="7" t="e">
        <f t="shared" si="560"/>
        <v>#N/A</v>
      </c>
      <c r="AP1127" s="7" t="e">
        <v>#N/A</v>
      </c>
      <c r="AQ1127" s="7" t="e">
        <v>#N/A</v>
      </c>
    </row>
    <row r="1128" spans="1:43" outlineLevel="1">
      <c r="A1128" s="95">
        <v>114</v>
      </c>
      <c r="B1128" s="9"/>
      <c r="C1128" s="9"/>
      <c r="D1128" s="8"/>
      <c r="E1128" s="8"/>
      <c r="R1128" s="6">
        <f t="shared" si="563"/>
        <v>114</v>
      </c>
      <c r="S1128" s="7" t="e">
        <f t="shared" si="558"/>
        <v>#N/A</v>
      </c>
      <c r="T1128" s="7">
        <f t="shared" si="559"/>
        <v>198.23049349949221</v>
      </c>
      <c r="U1128" s="7" t="e">
        <f t="shared" si="571"/>
        <v>#N/A</v>
      </c>
      <c r="V1128" s="7" t="e">
        <f t="shared" si="561"/>
        <v>#N/A</v>
      </c>
      <c r="W1128" s="7" t="e">
        <f t="shared" si="562"/>
        <v>#N/A</v>
      </c>
      <c r="X1128" s="7" t="e">
        <f t="shared" si="564"/>
        <v>#N/A</v>
      </c>
      <c r="Y1128" s="7" t="e">
        <f t="shared" si="565"/>
        <v>#N/A</v>
      </c>
      <c r="AG1128" s="7" t="e">
        <f t="shared" si="566"/>
        <v>#N/A</v>
      </c>
      <c r="AH1128" s="7">
        <f t="shared" si="567"/>
        <v>198.23049349949221</v>
      </c>
      <c r="AI1128" s="7" t="e">
        <f t="shared" si="568"/>
        <v>#N/A</v>
      </c>
      <c r="AJ1128" s="7">
        <f t="shared" si="569"/>
        <v>198.23049349949221</v>
      </c>
      <c r="AK1128" s="7" t="e">
        <v>#N/A</v>
      </c>
      <c r="AL1128" s="7">
        <v>198.23049349949221</v>
      </c>
      <c r="AN1128" s="7" t="e">
        <f t="shared" si="570"/>
        <v>#N/A</v>
      </c>
      <c r="AO1128" s="7" t="e">
        <f t="shared" si="560"/>
        <v>#N/A</v>
      </c>
      <c r="AP1128" s="7" t="e">
        <v>#N/A</v>
      </c>
      <c r="AQ1128" s="7" t="e">
        <v>#N/A</v>
      </c>
    </row>
    <row r="1129" spans="1:43" outlineLevel="1">
      <c r="A1129" s="95">
        <v>115</v>
      </c>
      <c r="B1129" s="9"/>
      <c r="C1129" s="9"/>
      <c r="D1129" s="8"/>
      <c r="E1129" s="8"/>
      <c r="R1129" s="6">
        <f t="shared" si="563"/>
        <v>115</v>
      </c>
      <c r="S1129" s="7" t="e">
        <f t="shared" si="558"/>
        <v>#N/A</v>
      </c>
      <c r="T1129" s="7">
        <f t="shared" si="559"/>
        <v>198.20962417885031</v>
      </c>
      <c r="U1129" s="7" t="e">
        <f t="shared" si="571"/>
        <v>#N/A</v>
      </c>
      <c r="V1129" s="7" t="e">
        <f t="shared" si="561"/>
        <v>#N/A</v>
      </c>
      <c r="W1129" s="7" t="e">
        <f t="shared" si="562"/>
        <v>#N/A</v>
      </c>
      <c r="X1129" s="7" t="e">
        <f t="shared" si="564"/>
        <v>#N/A</v>
      </c>
      <c r="Y1129" s="7" t="e">
        <f t="shared" si="565"/>
        <v>#N/A</v>
      </c>
      <c r="AG1129" s="7" t="e">
        <f t="shared" si="566"/>
        <v>#N/A</v>
      </c>
      <c r="AH1129" s="7">
        <f t="shared" si="567"/>
        <v>198.20962417885031</v>
      </c>
      <c r="AI1129" s="7" t="e">
        <f t="shared" si="568"/>
        <v>#N/A</v>
      </c>
      <c r="AJ1129" s="7">
        <f t="shared" si="569"/>
        <v>198.20962417885031</v>
      </c>
      <c r="AK1129" s="7" t="e">
        <v>#N/A</v>
      </c>
      <c r="AL1129" s="7">
        <v>198.20962417885031</v>
      </c>
      <c r="AN1129" s="7" t="e">
        <f t="shared" si="570"/>
        <v>#N/A</v>
      </c>
      <c r="AO1129" s="7" t="e">
        <f t="shared" si="560"/>
        <v>#N/A</v>
      </c>
      <c r="AP1129" s="7" t="e">
        <v>#N/A</v>
      </c>
      <c r="AQ1129" s="7" t="e">
        <v>#N/A</v>
      </c>
    </row>
    <row r="1130" spans="1:43" outlineLevel="1">
      <c r="A1130" s="95">
        <v>116</v>
      </c>
      <c r="B1130" s="9"/>
      <c r="C1130" s="9"/>
      <c r="D1130" s="8"/>
      <c r="E1130" s="8"/>
      <c r="R1130" s="6">
        <f t="shared" si="563"/>
        <v>116</v>
      </c>
      <c r="S1130" s="7" t="e">
        <f t="shared" si="558"/>
        <v>#N/A</v>
      </c>
      <c r="T1130" s="7">
        <f t="shared" si="559"/>
        <v>198.18874435056662</v>
      </c>
      <c r="U1130" s="7" t="e">
        <f t="shared" si="571"/>
        <v>#N/A</v>
      </c>
      <c r="V1130" s="7" t="e">
        <f t="shared" si="561"/>
        <v>#N/A</v>
      </c>
      <c r="W1130" s="7" t="e">
        <f t="shared" si="562"/>
        <v>#N/A</v>
      </c>
      <c r="X1130" s="7" t="e">
        <f t="shared" si="564"/>
        <v>#N/A</v>
      </c>
      <c r="Y1130" s="7" t="e">
        <f t="shared" si="565"/>
        <v>#N/A</v>
      </c>
      <c r="AG1130" s="7" t="e">
        <f t="shared" si="566"/>
        <v>#N/A</v>
      </c>
      <c r="AH1130" s="7">
        <f t="shared" si="567"/>
        <v>198.18874435056662</v>
      </c>
      <c r="AI1130" s="7" t="e">
        <f t="shared" si="568"/>
        <v>#N/A</v>
      </c>
      <c r="AJ1130" s="7">
        <f t="shared" si="569"/>
        <v>198.18874435056662</v>
      </c>
      <c r="AK1130" s="7" t="e">
        <v>#N/A</v>
      </c>
      <c r="AL1130" s="7">
        <v>198.18874435056662</v>
      </c>
      <c r="AN1130" s="7" t="e">
        <f t="shared" si="570"/>
        <v>#N/A</v>
      </c>
      <c r="AO1130" s="7" t="e">
        <f t="shared" si="560"/>
        <v>#N/A</v>
      </c>
      <c r="AP1130" s="7" t="e">
        <v>#N/A</v>
      </c>
      <c r="AQ1130" s="7" t="e">
        <v>#N/A</v>
      </c>
    </row>
    <row r="1131" spans="1:43" outlineLevel="1">
      <c r="A1131" s="95">
        <v>117</v>
      </c>
      <c r="B1131" s="9"/>
      <c r="C1131" s="9"/>
      <c r="D1131" s="8"/>
      <c r="E1131" s="8"/>
      <c r="R1131" s="6">
        <f t="shared" si="563"/>
        <v>117</v>
      </c>
      <c r="S1131" s="7" t="e">
        <f t="shared" si="558"/>
        <v>#N/A</v>
      </c>
      <c r="T1131" s="7">
        <f t="shared" si="559"/>
        <v>198.16782607370612</v>
      </c>
      <c r="U1131" s="7" t="e">
        <f t="shared" si="571"/>
        <v>#N/A</v>
      </c>
      <c r="V1131" s="7" t="e">
        <f t="shared" si="561"/>
        <v>#N/A</v>
      </c>
      <c r="W1131" s="7" t="e">
        <f t="shared" si="562"/>
        <v>#N/A</v>
      </c>
      <c r="X1131" s="7" t="e">
        <f t="shared" si="564"/>
        <v>#N/A</v>
      </c>
      <c r="Y1131" s="7" t="e">
        <f t="shared" si="565"/>
        <v>#N/A</v>
      </c>
      <c r="AG1131" s="7" t="e">
        <f t="shared" si="566"/>
        <v>#N/A</v>
      </c>
      <c r="AH1131" s="7">
        <f t="shared" si="567"/>
        <v>198.16782607370612</v>
      </c>
      <c r="AI1131" s="7" t="e">
        <f t="shared" si="568"/>
        <v>#N/A</v>
      </c>
      <c r="AJ1131" s="7">
        <f t="shared" si="569"/>
        <v>198.16782607370612</v>
      </c>
      <c r="AK1131" s="7" t="e">
        <v>#N/A</v>
      </c>
      <c r="AL1131" s="7">
        <v>198.16782607370612</v>
      </c>
      <c r="AN1131" s="7" t="e">
        <f t="shared" si="570"/>
        <v>#N/A</v>
      </c>
      <c r="AO1131" s="7" t="e">
        <f t="shared" si="560"/>
        <v>#N/A</v>
      </c>
      <c r="AP1131" s="7" t="e">
        <v>#N/A</v>
      </c>
      <c r="AQ1131" s="7" t="e">
        <v>#N/A</v>
      </c>
    </row>
    <row r="1132" spans="1:43" outlineLevel="1">
      <c r="A1132" s="95">
        <v>118</v>
      </c>
      <c r="B1132" s="9"/>
      <c r="C1132" s="9"/>
      <c r="D1132" s="8"/>
      <c r="E1132" s="8"/>
      <c r="R1132" s="6">
        <f t="shared" si="563"/>
        <v>118</v>
      </c>
      <c r="S1132" s="7" t="e">
        <f t="shared" si="558"/>
        <v>#N/A</v>
      </c>
      <c r="T1132" s="7">
        <f t="shared" si="559"/>
        <v>198.14688718370093</v>
      </c>
      <c r="U1132" s="7" t="e">
        <f t="shared" si="571"/>
        <v>#N/A</v>
      </c>
      <c r="V1132" s="7" t="e">
        <f t="shared" si="561"/>
        <v>#N/A</v>
      </c>
      <c r="W1132" s="7" t="e">
        <f t="shared" si="562"/>
        <v>#N/A</v>
      </c>
      <c r="X1132" s="7" t="e">
        <f t="shared" si="564"/>
        <v>#N/A</v>
      </c>
      <c r="Y1132" s="7" t="e">
        <f t="shared" si="565"/>
        <v>#N/A</v>
      </c>
      <c r="AG1132" s="7" t="e">
        <f t="shared" si="566"/>
        <v>#N/A</v>
      </c>
      <c r="AH1132" s="7">
        <f t="shared" si="567"/>
        <v>198.14688718370093</v>
      </c>
      <c r="AI1132" s="7" t="e">
        <f t="shared" si="568"/>
        <v>#N/A</v>
      </c>
      <c r="AJ1132" s="7">
        <f t="shared" si="569"/>
        <v>198.14688718370093</v>
      </c>
      <c r="AK1132" s="7" t="e">
        <v>#N/A</v>
      </c>
      <c r="AL1132" s="7">
        <v>198.14688718370093</v>
      </c>
      <c r="AN1132" s="7" t="e">
        <f t="shared" si="570"/>
        <v>#N/A</v>
      </c>
      <c r="AO1132" s="7" t="e">
        <f t="shared" si="560"/>
        <v>#N/A</v>
      </c>
      <c r="AP1132" s="7" t="e">
        <v>#N/A</v>
      </c>
      <c r="AQ1132" s="7" t="e">
        <v>#N/A</v>
      </c>
    </row>
    <row r="1133" spans="1:43" outlineLevel="1">
      <c r="A1133" s="95">
        <v>119</v>
      </c>
      <c r="B1133" s="9"/>
      <c r="C1133" s="9"/>
      <c r="D1133" s="8"/>
      <c r="E1133" s="8"/>
      <c r="R1133" s="6">
        <f t="shared" si="563"/>
        <v>119</v>
      </c>
      <c r="S1133" s="7" t="e">
        <f t="shared" si="558"/>
        <v>#N/A</v>
      </c>
      <c r="T1133" s="7">
        <f t="shared" si="559"/>
        <v>198.12593025719417</v>
      </c>
      <c r="U1133" s="7" t="e">
        <f t="shared" si="571"/>
        <v>#N/A</v>
      </c>
      <c r="V1133" s="7" t="e">
        <f t="shared" si="561"/>
        <v>#N/A</v>
      </c>
      <c r="W1133" s="7" t="e">
        <f t="shared" si="562"/>
        <v>#N/A</v>
      </c>
      <c r="X1133" s="7" t="e">
        <f t="shared" si="564"/>
        <v>#N/A</v>
      </c>
      <c r="Y1133" s="7" t="e">
        <f t="shared" si="565"/>
        <v>#N/A</v>
      </c>
      <c r="AG1133" s="7" t="e">
        <f t="shared" si="566"/>
        <v>#N/A</v>
      </c>
      <c r="AH1133" s="7">
        <f t="shared" si="567"/>
        <v>198.12593025719417</v>
      </c>
      <c r="AI1133" s="7" t="e">
        <f t="shared" si="568"/>
        <v>#N/A</v>
      </c>
      <c r="AJ1133" s="7">
        <f t="shared" si="569"/>
        <v>198.12593025719417</v>
      </c>
      <c r="AK1133" s="7" t="e">
        <v>#N/A</v>
      </c>
      <c r="AL1133" s="7">
        <v>198.12593025719417</v>
      </c>
      <c r="AN1133" s="7" t="e">
        <f t="shared" si="570"/>
        <v>#N/A</v>
      </c>
      <c r="AO1133" s="7" t="e">
        <f t="shared" si="560"/>
        <v>#N/A</v>
      </c>
      <c r="AP1133" s="7" t="e">
        <v>#N/A</v>
      </c>
      <c r="AQ1133" s="7" t="e">
        <v>#N/A</v>
      </c>
    </row>
    <row r="1134" spans="1:43" outlineLevel="1">
      <c r="A1134" s="95">
        <v>120</v>
      </c>
      <c r="B1134" s="9"/>
      <c r="C1134" s="9"/>
      <c r="D1134" s="8"/>
      <c r="E1134" s="8"/>
      <c r="R1134" s="6">
        <f t="shared" si="563"/>
        <v>120</v>
      </c>
      <c r="S1134" s="7" t="e">
        <f t="shared" si="558"/>
        <v>#N/A</v>
      </c>
      <c r="T1134" s="7">
        <f t="shared" si="559"/>
        <v>198.10497312961795</v>
      </c>
      <c r="U1134" s="7" t="e">
        <f t="shared" si="571"/>
        <v>#N/A</v>
      </c>
      <c r="V1134" s="7" t="e">
        <f t="shared" si="561"/>
        <v>#N/A</v>
      </c>
      <c r="W1134" s="7" t="e">
        <f t="shared" si="562"/>
        <v>#N/A</v>
      </c>
      <c r="X1134" s="7" t="e">
        <f t="shared" si="564"/>
        <v>#N/A</v>
      </c>
      <c r="Y1134" s="7" t="e">
        <f t="shared" si="565"/>
        <v>#N/A</v>
      </c>
      <c r="AG1134" s="7" t="e">
        <f t="shared" si="566"/>
        <v>#N/A</v>
      </c>
      <c r="AH1134" s="7">
        <f t="shared" si="567"/>
        <v>198.10497312961795</v>
      </c>
      <c r="AI1134" s="7" t="e">
        <f t="shared" si="568"/>
        <v>#N/A</v>
      </c>
      <c r="AJ1134" s="7">
        <f t="shared" si="569"/>
        <v>198.10497312961795</v>
      </c>
      <c r="AK1134" s="7" t="e">
        <v>#N/A</v>
      </c>
      <c r="AL1134" s="7">
        <v>198.10497312961795</v>
      </c>
      <c r="AN1134" s="7" t="e">
        <f t="shared" si="570"/>
        <v>#N/A</v>
      </c>
      <c r="AO1134" s="7" t="e">
        <f t="shared" si="560"/>
        <v>#N/A</v>
      </c>
      <c r="AP1134" s="7" t="e">
        <v>#N/A</v>
      </c>
      <c r="AQ1134" s="7" t="e">
        <v>#N/A</v>
      </c>
    </row>
    <row r="1135" spans="1:43" outlineLevel="1">
      <c r="A1135" s="95">
        <v>121</v>
      </c>
      <c r="B1135" s="9"/>
      <c r="C1135" s="9"/>
      <c r="D1135" s="8"/>
      <c r="E1135" s="8"/>
      <c r="R1135" s="6">
        <f t="shared" si="563"/>
        <v>121</v>
      </c>
      <c r="S1135" s="7" t="e">
        <f t="shared" si="558"/>
        <v>#N/A</v>
      </c>
      <c r="T1135" s="7">
        <f t="shared" si="559"/>
        <v>198.08398786003724</v>
      </c>
      <c r="U1135" s="7" t="e">
        <f t="shared" si="571"/>
        <v>#N/A</v>
      </c>
      <c r="V1135" s="7" t="e">
        <f t="shared" si="561"/>
        <v>#N/A</v>
      </c>
      <c r="W1135" s="7" t="e">
        <f t="shared" si="562"/>
        <v>#N/A</v>
      </c>
      <c r="X1135" s="7" t="e">
        <f t="shared" si="564"/>
        <v>#N/A</v>
      </c>
      <c r="Y1135" s="7" t="e">
        <f t="shared" si="565"/>
        <v>#N/A</v>
      </c>
      <c r="AG1135" s="7" t="e">
        <f t="shared" si="566"/>
        <v>#N/A</v>
      </c>
      <c r="AH1135" s="7">
        <f t="shared" si="567"/>
        <v>198.08398786003724</v>
      </c>
      <c r="AI1135" s="7" t="e">
        <f t="shared" si="568"/>
        <v>#N/A</v>
      </c>
      <c r="AJ1135" s="7">
        <f t="shared" si="569"/>
        <v>198.08398786003724</v>
      </c>
      <c r="AK1135" s="7" t="e">
        <v>#N/A</v>
      </c>
      <c r="AL1135" s="7">
        <v>198.08398786003724</v>
      </c>
      <c r="AN1135" s="7" t="e">
        <f t="shared" si="570"/>
        <v>#N/A</v>
      </c>
      <c r="AO1135" s="7" t="e">
        <f t="shared" si="560"/>
        <v>#N/A</v>
      </c>
      <c r="AP1135" s="7" t="e">
        <v>#N/A</v>
      </c>
      <c r="AQ1135" s="7" t="e">
        <v>#N/A</v>
      </c>
    </row>
    <row r="1136" spans="1:43" outlineLevel="1">
      <c r="A1136" s="95">
        <v>122</v>
      </c>
      <c r="B1136" s="9"/>
      <c r="C1136" s="9"/>
      <c r="D1136" s="8"/>
      <c r="E1136" s="8"/>
      <c r="R1136" s="6">
        <f t="shared" si="563"/>
        <v>122</v>
      </c>
      <c r="S1136" s="7" t="e">
        <f t="shared" si="558"/>
        <v>#N/A</v>
      </c>
      <c r="T1136" s="7">
        <f t="shared" si="559"/>
        <v>198.06300754267326</v>
      </c>
      <c r="U1136" s="7" t="e">
        <f t="shared" si="571"/>
        <v>#N/A</v>
      </c>
      <c r="V1136" s="7" t="e">
        <f t="shared" si="561"/>
        <v>#N/A</v>
      </c>
      <c r="W1136" s="7" t="e">
        <f t="shared" si="562"/>
        <v>#N/A</v>
      </c>
      <c r="X1136" s="7" t="e">
        <f t="shared" si="564"/>
        <v>#N/A</v>
      </c>
      <c r="Y1136" s="7" t="e">
        <f t="shared" si="565"/>
        <v>#N/A</v>
      </c>
      <c r="AG1136" s="7" t="e">
        <f t="shared" si="566"/>
        <v>#N/A</v>
      </c>
      <c r="AH1136" s="7">
        <f t="shared" si="567"/>
        <v>198.06300754267326</v>
      </c>
      <c r="AI1136" s="7" t="e">
        <f t="shared" si="568"/>
        <v>#N/A</v>
      </c>
      <c r="AJ1136" s="7">
        <f t="shared" si="569"/>
        <v>198.06300754267326</v>
      </c>
      <c r="AK1136" s="7" t="e">
        <v>#N/A</v>
      </c>
      <c r="AL1136" s="7">
        <v>198.06300754267326</v>
      </c>
      <c r="AN1136" s="7" t="e">
        <f t="shared" si="570"/>
        <v>#N/A</v>
      </c>
      <c r="AO1136" s="7" t="e">
        <f t="shared" si="560"/>
        <v>#N/A</v>
      </c>
      <c r="AP1136" s="7" t="e">
        <v>#N/A</v>
      </c>
      <c r="AQ1136" s="7" t="e">
        <v>#N/A</v>
      </c>
    </row>
    <row r="1137" spans="1:43" outlineLevel="1">
      <c r="A1137" s="95">
        <v>123</v>
      </c>
      <c r="B1137" s="9"/>
      <c r="C1137" s="9"/>
      <c r="D1137" s="8"/>
      <c r="E1137" s="8"/>
      <c r="R1137" s="6">
        <f t="shared" si="563"/>
        <v>123</v>
      </c>
      <c r="S1137" s="7" t="e">
        <f t="shared" si="558"/>
        <v>#N/A</v>
      </c>
      <c r="T1137" s="7">
        <f t="shared" si="559"/>
        <v>198.04200423659094</v>
      </c>
      <c r="U1137" s="7" t="e">
        <f t="shared" si="571"/>
        <v>#N/A</v>
      </c>
      <c r="V1137" s="7" t="e">
        <f t="shared" si="561"/>
        <v>#N/A</v>
      </c>
      <c r="W1137" s="7" t="e">
        <f t="shared" si="562"/>
        <v>#N/A</v>
      </c>
      <c r="X1137" s="7" t="e">
        <f t="shared" si="564"/>
        <v>#N/A</v>
      </c>
      <c r="Y1137" s="7" t="e">
        <f t="shared" si="565"/>
        <v>#N/A</v>
      </c>
      <c r="AG1137" s="7" t="e">
        <f t="shared" si="566"/>
        <v>#N/A</v>
      </c>
      <c r="AH1137" s="7">
        <f t="shared" si="567"/>
        <v>198.04200423659094</v>
      </c>
      <c r="AI1137" s="7" t="e">
        <f t="shared" si="568"/>
        <v>#N/A</v>
      </c>
      <c r="AJ1137" s="7">
        <f t="shared" si="569"/>
        <v>198.04200423659094</v>
      </c>
      <c r="AK1137" s="7" t="e">
        <v>#N/A</v>
      </c>
      <c r="AL1137" s="7">
        <v>198.04200423659094</v>
      </c>
      <c r="AN1137" s="7" t="e">
        <f t="shared" si="570"/>
        <v>#N/A</v>
      </c>
      <c r="AO1137" s="7" t="e">
        <f t="shared" si="560"/>
        <v>#N/A</v>
      </c>
      <c r="AP1137" s="7" t="e">
        <v>#N/A</v>
      </c>
      <c r="AQ1137" s="7" t="e">
        <v>#N/A</v>
      </c>
    </row>
    <row r="1138" spans="1:43" outlineLevel="1">
      <c r="A1138" s="95">
        <v>124</v>
      </c>
      <c r="B1138" s="9"/>
      <c r="C1138" s="9"/>
      <c r="D1138" s="8"/>
      <c r="E1138" s="8"/>
      <c r="R1138" s="6">
        <f t="shared" si="563"/>
        <v>124</v>
      </c>
      <c r="S1138" s="7" t="e">
        <f t="shared" ref="S1138:S1201" si="572">IF($B$22="Design",AG1138,AK1138)</f>
        <v>#N/A</v>
      </c>
      <c r="T1138" s="7">
        <f t="shared" ref="T1138:T1201" si="573">IF($B$22="Design",AH1138,AL1138)</f>
        <v>198.02101103601154</v>
      </c>
      <c r="U1138" s="7" t="e">
        <f t="shared" si="571"/>
        <v>#N/A</v>
      </c>
      <c r="V1138" s="7" t="e">
        <f t="shared" si="561"/>
        <v>#N/A</v>
      </c>
      <c r="W1138" s="7" t="e">
        <f t="shared" si="562"/>
        <v>#N/A</v>
      </c>
      <c r="X1138" s="7" t="e">
        <f t="shared" si="564"/>
        <v>#N/A</v>
      </c>
      <c r="Y1138" s="7" t="e">
        <f t="shared" si="565"/>
        <v>#N/A</v>
      </c>
      <c r="AG1138" s="7" t="e">
        <f t="shared" si="566"/>
        <v>#N/A</v>
      </c>
      <c r="AH1138" s="7">
        <f t="shared" si="567"/>
        <v>198.02101103601154</v>
      </c>
      <c r="AI1138" s="7" t="e">
        <f t="shared" si="568"/>
        <v>#N/A</v>
      </c>
      <c r="AJ1138" s="7">
        <f t="shared" si="569"/>
        <v>198.02101103601154</v>
      </c>
      <c r="AK1138" s="7" t="e">
        <v>#N/A</v>
      </c>
      <c r="AL1138" s="7">
        <v>198.02101103601154</v>
      </c>
      <c r="AN1138" s="7" t="e">
        <f t="shared" si="570"/>
        <v>#N/A</v>
      </c>
      <c r="AO1138" s="7" t="e">
        <f t="shared" si="560"/>
        <v>#N/A</v>
      </c>
      <c r="AP1138" s="7" t="e">
        <v>#N/A</v>
      </c>
      <c r="AQ1138" s="7" t="e">
        <v>#N/A</v>
      </c>
    </row>
    <row r="1139" spans="1:43" outlineLevel="1">
      <c r="A1139" s="95">
        <v>125</v>
      </c>
      <c r="B1139" s="9"/>
      <c r="C1139" s="9"/>
      <c r="D1139" s="8"/>
      <c r="E1139" s="8"/>
      <c r="R1139" s="6">
        <f t="shared" si="563"/>
        <v>125</v>
      </c>
      <c r="S1139" s="7" t="e">
        <f t="shared" si="572"/>
        <v>#N/A</v>
      </c>
      <c r="T1139" s="7">
        <f t="shared" si="573"/>
        <v>198</v>
      </c>
      <c r="U1139" s="7" t="e">
        <f t="shared" si="571"/>
        <v>#N/A</v>
      </c>
      <c r="V1139" s="7" t="e">
        <f t="shared" si="561"/>
        <v>#N/A</v>
      </c>
      <c r="W1139" s="7" t="e">
        <f t="shared" si="562"/>
        <v>#N/A</v>
      </c>
      <c r="X1139" s="7" t="e">
        <f t="shared" si="564"/>
        <v>#N/A</v>
      </c>
      <c r="Y1139" s="7" t="e">
        <f t="shared" si="565"/>
        <v>#N/A</v>
      </c>
      <c r="AG1139" s="7" t="e">
        <f t="shared" si="566"/>
        <v>#N/A</v>
      </c>
      <c r="AH1139" s="7">
        <f t="shared" si="567"/>
        <v>198</v>
      </c>
      <c r="AI1139" s="7" t="e">
        <f t="shared" si="568"/>
        <v>#N/A</v>
      </c>
      <c r="AJ1139" s="7">
        <f t="shared" si="569"/>
        <v>198</v>
      </c>
      <c r="AK1139" s="7" t="e">
        <v>#N/A</v>
      </c>
      <c r="AL1139" s="7">
        <v>198</v>
      </c>
      <c r="AN1139" s="7" t="e">
        <f t="shared" si="570"/>
        <v>#N/A</v>
      </c>
      <c r="AO1139" s="7" t="e">
        <f t="shared" ref="AO1139:AO1202" si="574">IF($C$37="yes",2*$L$107-AN1139,NA())</f>
        <v>#N/A</v>
      </c>
      <c r="AP1139" s="7" t="e">
        <v>#N/A</v>
      </c>
      <c r="AQ1139" s="7" t="e">
        <v>#N/A</v>
      </c>
    </row>
    <row r="1140" spans="1:43" outlineLevel="1">
      <c r="A1140" s="95">
        <v>126</v>
      </c>
      <c r="B1140" s="9"/>
      <c r="C1140" s="9"/>
      <c r="D1140" s="8"/>
      <c r="E1140" s="8"/>
      <c r="R1140" s="6">
        <f t="shared" si="563"/>
        <v>126</v>
      </c>
      <c r="S1140" s="7" t="e">
        <f t="shared" si="572"/>
        <v>#N/A</v>
      </c>
      <c r="T1140" s="7">
        <f t="shared" si="573"/>
        <v>197.93893136065151</v>
      </c>
      <c r="U1140" s="7" t="e">
        <f t="shared" si="571"/>
        <v>#N/A</v>
      </c>
      <c r="V1140" s="7" t="e">
        <f t="shared" ref="V1140:V1203" si="575">IF(DesignMode="Design",AN1140,AP1140)</f>
        <v>#N/A</v>
      </c>
      <c r="W1140" s="7" t="e">
        <f t="shared" ref="W1140:W1203" si="576">IF(DesignMode="Design",AO1140,AQ1140)</f>
        <v>#N/A</v>
      </c>
      <c r="X1140" s="7" t="e">
        <f t="shared" si="564"/>
        <v>#N/A</v>
      </c>
      <c r="Y1140" s="7" t="e">
        <f t="shared" si="565"/>
        <v>#N/A</v>
      </c>
      <c r="AG1140" s="7" t="e">
        <f t="shared" si="566"/>
        <v>#N/A</v>
      </c>
      <c r="AH1140" s="7">
        <f t="shared" si="567"/>
        <v>197.93893136065151</v>
      </c>
      <c r="AI1140" s="7" t="e">
        <f t="shared" si="568"/>
        <v>#N/A</v>
      </c>
      <c r="AJ1140" s="7">
        <f t="shared" si="569"/>
        <v>197.93893136065151</v>
      </c>
      <c r="AK1140" s="7" t="e">
        <v>#N/A</v>
      </c>
      <c r="AL1140" s="7">
        <v>197.93893136065151</v>
      </c>
      <c r="AN1140" s="7" t="e">
        <f t="shared" si="570"/>
        <v>#N/A</v>
      </c>
      <c r="AO1140" s="7" t="e">
        <f t="shared" si="574"/>
        <v>#N/A</v>
      </c>
      <c r="AP1140" s="7" t="e">
        <v>#N/A</v>
      </c>
      <c r="AQ1140" s="7" t="e">
        <v>#N/A</v>
      </c>
    </row>
    <row r="1141" spans="1:43" outlineLevel="1">
      <c r="A1141" s="95">
        <v>127</v>
      </c>
      <c r="B1141" s="9"/>
      <c r="C1141" s="9"/>
      <c r="D1141" s="8"/>
      <c r="E1141" s="8"/>
      <c r="R1141" s="6">
        <f t="shared" si="563"/>
        <v>127</v>
      </c>
      <c r="S1141" s="7" t="e">
        <f t="shared" si="572"/>
        <v>#N/A</v>
      </c>
      <c r="T1141" s="7">
        <f t="shared" si="573"/>
        <v>197.87785955316917</v>
      </c>
      <c r="U1141" s="7" t="e">
        <f t="shared" si="571"/>
        <v>#N/A</v>
      </c>
      <c r="V1141" s="7" t="e">
        <f t="shared" si="575"/>
        <v>#N/A</v>
      </c>
      <c r="W1141" s="7" t="e">
        <f t="shared" si="576"/>
        <v>#N/A</v>
      </c>
      <c r="X1141" s="7" t="e">
        <f t="shared" si="564"/>
        <v>#N/A</v>
      </c>
      <c r="Y1141" s="7" t="e">
        <f t="shared" si="565"/>
        <v>#N/A</v>
      </c>
      <c r="AG1141" s="7" t="e">
        <f t="shared" si="566"/>
        <v>#N/A</v>
      </c>
      <c r="AH1141" s="7">
        <f t="shared" si="567"/>
        <v>197.87785955316917</v>
      </c>
      <c r="AI1141" s="7" t="e">
        <f t="shared" si="568"/>
        <v>#N/A</v>
      </c>
      <c r="AJ1141" s="7">
        <f t="shared" si="569"/>
        <v>197.87785955316917</v>
      </c>
      <c r="AK1141" s="7" t="e">
        <v>#N/A</v>
      </c>
      <c r="AL1141" s="7">
        <v>197.87785955316917</v>
      </c>
      <c r="AN1141" s="7" t="e">
        <f t="shared" si="570"/>
        <v>#N/A</v>
      </c>
      <c r="AO1141" s="7" t="e">
        <f t="shared" si="574"/>
        <v>#N/A</v>
      </c>
      <c r="AP1141" s="7" t="e">
        <v>#N/A</v>
      </c>
      <c r="AQ1141" s="7" t="e">
        <v>#N/A</v>
      </c>
    </row>
    <row r="1142" spans="1:43" outlineLevel="1">
      <c r="A1142" s="95">
        <v>128</v>
      </c>
      <c r="B1142" s="9"/>
      <c r="C1142" s="9"/>
      <c r="D1142" s="8"/>
      <c r="E1142" s="8"/>
      <c r="R1142" s="6">
        <f t="shared" si="563"/>
        <v>128</v>
      </c>
      <c r="S1142" s="7" t="e">
        <f t="shared" si="572"/>
        <v>#N/A</v>
      </c>
      <c r="T1142" s="7">
        <f t="shared" si="573"/>
        <v>197.81678140663365</v>
      </c>
      <c r="U1142" s="7" t="e">
        <f t="shared" si="571"/>
        <v>#N/A</v>
      </c>
      <c r="V1142" s="7" t="e">
        <f t="shared" si="575"/>
        <v>#N/A</v>
      </c>
      <c r="W1142" s="7" t="e">
        <f t="shared" si="576"/>
        <v>#N/A</v>
      </c>
      <c r="X1142" s="7" t="e">
        <f t="shared" si="564"/>
        <v>#N/A</v>
      </c>
      <c r="Y1142" s="7" t="e">
        <f t="shared" si="565"/>
        <v>#N/A</v>
      </c>
      <c r="AG1142" s="7" t="e">
        <f t="shared" si="566"/>
        <v>#N/A</v>
      </c>
      <c r="AH1142" s="7">
        <f t="shared" si="567"/>
        <v>197.81678140663365</v>
      </c>
      <c r="AI1142" s="7" t="e">
        <f t="shared" si="568"/>
        <v>#N/A</v>
      </c>
      <c r="AJ1142" s="7">
        <f t="shared" si="569"/>
        <v>197.81678140663365</v>
      </c>
      <c r="AK1142" s="7" t="e">
        <v>#N/A</v>
      </c>
      <c r="AL1142" s="7">
        <v>197.81678140663365</v>
      </c>
      <c r="AN1142" s="7" t="e">
        <f t="shared" si="570"/>
        <v>#N/A</v>
      </c>
      <c r="AO1142" s="7" t="e">
        <f t="shared" si="574"/>
        <v>#N/A</v>
      </c>
      <c r="AP1142" s="7" t="e">
        <v>#N/A</v>
      </c>
      <c r="AQ1142" s="7" t="e">
        <v>#N/A</v>
      </c>
    </row>
    <row r="1143" spans="1:43" outlineLevel="1">
      <c r="A1143" s="95">
        <v>129</v>
      </c>
      <c r="B1143" s="9"/>
      <c r="C1143" s="9"/>
      <c r="D1143" s="8"/>
      <c r="E1143" s="8"/>
      <c r="R1143" s="6">
        <f t="shared" si="563"/>
        <v>129</v>
      </c>
      <c r="S1143" s="7" t="e">
        <f t="shared" si="572"/>
        <v>#N/A</v>
      </c>
      <c r="T1143" s="7">
        <f t="shared" si="573"/>
        <v>197.75569376126762</v>
      </c>
      <c r="U1143" s="7" t="e">
        <f t="shared" si="571"/>
        <v>#N/A</v>
      </c>
      <c r="V1143" s="7" t="e">
        <f t="shared" si="575"/>
        <v>#N/A</v>
      </c>
      <c r="W1143" s="7" t="e">
        <f t="shared" si="576"/>
        <v>#N/A</v>
      </c>
      <c r="X1143" s="7" t="e">
        <f t="shared" si="564"/>
        <v>#N/A</v>
      </c>
      <c r="Y1143" s="7" t="e">
        <f t="shared" si="565"/>
        <v>#N/A</v>
      </c>
      <c r="AG1143" s="7" t="e">
        <f t="shared" si="566"/>
        <v>#N/A</v>
      </c>
      <c r="AH1143" s="7">
        <f t="shared" si="567"/>
        <v>197.75569376126762</v>
      </c>
      <c r="AI1143" s="7" t="e">
        <f t="shared" si="568"/>
        <v>#N/A</v>
      </c>
      <c r="AJ1143" s="7">
        <f t="shared" si="569"/>
        <v>197.75569376126762</v>
      </c>
      <c r="AK1143" s="7" t="e">
        <v>#N/A</v>
      </c>
      <c r="AL1143" s="7">
        <v>197.75569376126762</v>
      </c>
      <c r="AN1143" s="7" t="e">
        <f t="shared" si="570"/>
        <v>#N/A</v>
      </c>
      <c r="AO1143" s="7" t="e">
        <f t="shared" si="574"/>
        <v>#N/A</v>
      </c>
      <c r="AP1143" s="7" t="e">
        <v>#N/A</v>
      </c>
      <c r="AQ1143" s="7" t="e">
        <v>#N/A</v>
      </c>
    </row>
    <row r="1144" spans="1:43" outlineLevel="1">
      <c r="A1144" s="95">
        <v>130</v>
      </c>
      <c r="B1144" s="9"/>
      <c r="C1144" s="9"/>
      <c r="D1144" s="8"/>
      <c r="E1144" s="8"/>
      <c r="R1144" s="6">
        <f t="shared" ref="R1144:R1207" si="577">A1144</f>
        <v>130</v>
      </c>
      <c r="S1144" s="7" t="e">
        <f t="shared" si="572"/>
        <v>#N/A</v>
      </c>
      <c r="T1144" s="7">
        <f t="shared" si="573"/>
        <v>197.69459356257386</v>
      </c>
      <c r="U1144" s="7" t="e">
        <f t="shared" si="571"/>
        <v>#N/A</v>
      </c>
      <c r="V1144" s="7" t="e">
        <f t="shared" si="575"/>
        <v>#N/A</v>
      </c>
      <c r="W1144" s="7" t="e">
        <f t="shared" si="576"/>
        <v>#N/A</v>
      </c>
      <c r="X1144" s="7" t="e">
        <f t="shared" ref="X1144:X1207" si="578">VLOOKUP(-1*$A1144,$R$114:$Y$1014,7,FALSE)</f>
        <v>#N/A</v>
      </c>
      <c r="Y1144" s="7" t="e">
        <f t="shared" ref="Y1144:Y1207" si="579">VLOOKUP(-1*$A1144,$R$114:$Y$1014,8,FALSE)</f>
        <v>#N/A</v>
      </c>
      <c r="AG1144" s="7" t="e">
        <f t="shared" ref="AG1144:AG1207" si="580">VLOOKUP(-R1144,$R$114:$AI$1014,16,FALSE)</f>
        <v>#N/A</v>
      </c>
      <c r="AH1144" s="7">
        <f t="shared" ref="AH1144:AH1207" si="581">VLOOKUP(-R1144,$R$114:$AI$1014,17,FALSE)</f>
        <v>197.69459356257386</v>
      </c>
      <c r="AI1144" s="7" t="e">
        <f t="shared" ref="AI1144:AI1207" si="582">VLOOKUP(-R1144,$R$114:$AI$1014,18,FALSE)</f>
        <v>#N/A</v>
      </c>
      <c r="AJ1144" s="7">
        <f t="shared" ref="AJ1144:AJ1207" si="583">VLOOKUP(-R1144,$R$114:$AJ$1014,19,FALSE)</f>
        <v>197.69459356257386</v>
      </c>
      <c r="AK1144" s="7" t="e">
        <v>#N/A</v>
      </c>
      <c r="AL1144" s="7">
        <v>197.69459356257386</v>
      </c>
      <c r="AN1144" s="7" t="e">
        <f t="shared" ref="AN1144:AN1207" si="584">VLOOKUP(-1*$A1144,$R$114:$W$1014,5,FALSE)</f>
        <v>#N/A</v>
      </c>
      <c r="AO1144" s="7" t="e">
        <f t="shared" si="574"/>
        <v>#N/A</v>
      </c>
      <c r="AP1144" s="7" t="e">
        <v>#N/A</v>
      </c>
      <c r="AQ1144" s="7" t="e">
        <v>#N/A</v>
      </c>
    </row>
    <row r="1145" spans="1:43" outlineLevel="1">
      <c r="A1145" s="95">
        <v>131</v>
      </c>
      <c r="B1145" s="9"/>
      <c r="C1145" s="9"/>
      <c r="D1145" s="8"/>
      <c r="E1145" s="8"/>
      <c r="R1145" s="6">
        <f t="shared" si="577"/>
        <v>131</v>
      </c>
      <c r="S1145" s="7" t="e">
        <f t="shared" si="572"/>
        <v>#N/A</v>
      </c>
      <c r="T1145" s="7">
        <f t="shared" si="573"/>
        <v>197.63347727365922</v>
      </c>
      <c r="U1145" s="7" t="e">
        <f t="shared" si="571"/>
        <v>#N/A</v>
      </c>
      <c r="V1145" s="7" t="e">
        <f t="shared" si="575"/>
        <v>#N/A</v>
      </c>
      <c r="W1145" s="7" t="e">
        <f t="shared" si="576"/>
        <v>#N/A</v>
      </c>
      <c r="X1145" s="7" t="e">
        <f t="shared" si="578"/>
        <v>#N/A</v>
      </c>
      <c r="Y1145" s="7" t="e">
        <f t="shared" si="579"/>
        <v>#N/A</v>
      </c>
      <c r="AG1145" s="7" t="e">
        <f t="shared" si="580"/>
        <v>#N/A</v>
      </c>
      <c r="AH1145" s="7">
        <f t="shared" si="581"/>
        <v>197.63347727365922</v>
      </c>
      <c r="AI1145" s="7" t="e">
        <f t="shared" si="582"/>
        <v>#N/A</v>
      </c>
      <c r="AJ1145" s="7">
        <f t="shared" si="583"/>
        <v>197.63347727365922</v>
      </c>
      <c r="AK1145" s="7" t="e">
        <v>#N/A</v>
      </c>
      <c r="AL1145" s="7">
        <v>197.63347727365922</v>
      </c>
      <c r="AN1145" s="7" t="e">
        <f t="shared" si="584"/>
        <v>#N/A</v>
      </c>
      <c r="AO1145" s="7" t="e">
        <f t="shared" si="574"/>
        <v>#N/A</v>
      </c>
      <c r="AP1145" s="7" t="e">
        <v>#N/A</v>
      </c>
      <c r="AQ1145" s="7" t="e">
        <v>#N/A</v>
      </c>
    </row>
    <row r="1146" spans="1:43" outlineLevel="1">
      <c r="A1146" s="95">
        <v>132</v>
      </c>
      <c r="B1146" s="9"/>
      <c r="C1146" s="9"/>
      <c r="D1146" s="8"/>
      <c r="E1146" s="8"/>
      <c r="R1146" s="6">
        <f t="shared" si="577"/>
        <v>132</v>
      </c>
      <c r="S1146" s="7" t="e">
        <f t="shared" si="572"/>
        <v>#N/A</v>
      </c>
      <c r="T1146" s="7">
        <f t="shared" si="573"/>
        <v>197.57234223661879</v>
      </c>
      <c r="U1146" s="7" t="e">
        <f t="shared" si="571"/>
        <v>#N/A</v>
      </c>
      <c r="V1146" s="7" t="e">
        <f t="shared" si="575"/>
        <v>#N/A</v>
      </c>
      <c r="W1146" s="7" t="e">
        <f t="shared" si="576"/>
        <v>#N/A</v>
      </c>
      <c r="X1146" s="7" t="e">
        <f t="shared" si="578"/>
        <v>#N/A</v>
      </c>
      <c r="Y1146" s="7" t="e">
        <f t="shared" si="579"/>
        <v>#N/A</v>
      </c>
      <c r="AG1146" s="7" t="e">
        <f t="shared" si="580"/>
        <v>#N/A</v>
      </c>
      <c r="AH1146" s="7">
        <f t="shared" si="581"/>
        <v>197.57234223661879</v>
      </c>
      <c r="AI1146" s="7" t="e">
        <f t="shared" si="582"/>
        <v>#N/A</v>
      </c>
      <c r="AJ1146" s="7">
        <f t="shared" si="583"/>
        <v>197.57234223661879</v>
      </c>
      <c r="AK1146" s="7" t="e">
        <v>#N/A</v>
      </c>
      <c r="AL1146" s="7">
        <v>197.57234223661879</v>
      </c>
      <c r="AN1146" s="7" t="e">
        <f t="shared" si="584"/>
        <v>#N/A</v>
      </c>
      <c r="AO1146" s="7" t="e">
        <f t="shared" si="574"/>
        <v>#N/A</v>
      </c>
      <c r="AP1146" s="7" t="e">
        <v>#N/A</v>
      </c>
      <c r="AQ1146" s="7" t="e">
        <v>#N/A</v>
      </c>
    </row>
    <row r="1147" spans="1:43" outlineLevel="1">
      <c r="A1147" s="95">
        <v>133</v>
      </c>
      <c r="B1147" s="9"/>
      <c r="C1147" s="9"/>
      <c r="D1147" s="8"/>
      <c r="E1147" s="8"/>
      <c r="R1147" s="6">
        <f t="shared" si="577"/>
        <v>133</v>
      </c>
      <c r="S1147" s="7" t="e">
        <f t="shared" si="572"/>
        <v>#N/A</v>
      </c>
      <c r="T1147" s="7">
        <f t="shared" si="573"/>
        <v>197.5111847619695</v>
      </c>
      <c r="U1147" s="7" t="e">
        <f t="shared" si="571"/>
        <v>#N/A</v>
      </c>
      <c r="V1147" s="7" t="e">
        <f t="shared" si="575"/>
        <v>#N/A</v>
      </c>
      <c r="W1147" s="7" t="e">
        <f t="shared" si="576"/>
        <v>#N/A</v>
      </c>
      <c r="X1147" s="7" t="e">
        <f t="shared" si="578"/>
        <v>#N/A</v>
      </c>
      <c r="Y1147" s="7" t="e">
        <f t="shared" si="579"/>
        <v>#N/A</v>
      </c>
      <c r="AG1147" s="7" t="e">
        <f t="shared" si="580"/>
        <v>#N/A</v>
      </c>
      <c r="AH1147" s="7">
        <f t="shared" si="581"/>
        <v>197.5111847619695</v>
      </c>
      <c r="AI1147" s="7" t="e">
        <f t="shared" si="582"/>
        <v>#N/A</v>
      </c>
      <c r="AJ1147" s="7">
        <f t="shared" si="583"/>
        <v>197.5111847619695</v>
      </c>
      <c r="AK1147" s="7" t="e">
        <v>#N/A</v>
      </c>
      <c r="AL1147" s="7">
        <v>197.5111847619695</v>
      </c>
      <c r="AN1147" s="7" t="e">
        <f t="shared" si="584"/>
        <v>#N/A</v>
      </c>
      <c r="AO1147" s="7" t="e">
        <f t="shared" si="574"/>
        <v>#N/A</v>
      </c>
      <c r="AP1147" s="7" t="e">
        <v>#N/A</v>
      </c>
      <c r="AQ1147" s="7" t="e">
        <v>#N/A</v>
      </c>
    </row>
    <row r="1148" spans="1:43" outlineLevel="1">
      <c r="A1148" s="95">
        <v>134</v>
      </c>
      <c r="B1148" s="9"/>
      <c r="C1148" s="9"/>
      <c r="D1148" s="8"/>
      <c r="E1148" s="8"/>
      <c r="R1148" s="6">
        <f t="shared" si="577"/>
        <v>134</v>
      </c>
      <c r="S1148" s="7" t="e">
        <f t="shared" si="572"/>
        <v>#N/A</v>
      </c>
      <c r="T1148" s="7">
        <f t="shared" si="573"/>
        <v>197.45000244132061</v>
      </c>
      <c r="U1148" s="7" t="e">
        <f t="shared" si="571"/>
        <v>#N/A</v>
      </c>
      <c r="V1148" s="7" t="e">
        <f t="shared" si="575"/>
        <v>#N/A</v>
      </c>
      <c r="W1148" s="7" t="e">
        <f t="shared" si="576"/>
        <v>#N/A</v>
      </c>
      <c r="X1148" s="7" t="e">
        <f t="shared" si="578"/>
        <v>#N/A</v>
      </c>
      <c r="Y1148" s="7" t="e">
        <f t="shared" si="579"/>
        <v>#N/A</v>
      </c>
      <c r="AG1148" s="7" t="e">
        <f t="shared" si="580"/>
        <v>#N/A</v>
      </c>
      <c r="AH1148" s="7">
        <f t="shared" si="581"/>
        <v>197.45000244132061</v>
      </c>
      <c r="AI1148" s="7" t="e">
        <f t="shared" si="582"/>
        <v>#N/A</v>
      </c>
      <c r="AJ1148" s="7">
        <f t="shared" si="583"/>
        <v>197.45000244132061</v>
      </c>
      <c r="AK1148" s="7" t="e">
        <v>#N/A</v>
      </c>
      <c r="AL1148" s="7">
        <v>197.45000244132061</v>
      </c>
      <c r="AN1148" s="7" t="e">
        <f t="shared" si="584"/>
        <v>#N/A</v>
      </c>
      <c r="AO1148" s="7" t="e">
        <f t="shared" si="574"/>
        <v>#N/A</v>
      </c>
      <c r="AP1148" s="7" t="e">
        <v>#N/A</v>
      </c>
      <c r="AQ1148" s="7" t="e">
        <v>#N/A</v>
      </c>
    </row>
    <row r="1149" spans="1:43" outlineLevel="1">
      <c r="A1149" s="95">
        <v>135</v>
      </c>
      <c r="B1149" s="9"/>
      <c r="C1149" s="9"/>
      <c r="D1149" s="8"/>
      <c r="E1149" s="8"/>
      <c r="R1149" s="6">
        <f t="shared" si="577"/>
        <v>135</v>
      </c>
      <c r="S1149" s="7" t="e">
        <f t="shared" si="572"/>
        <v>#N/A</v>
      </c>
      <c r="T1149" s="7">
        <f t="shared" si="573"/>
        <v>197.38879110840207</v>
      </c>
      <c r="U1149" s="7" t="e">
        <f t="shared" si="571"/>
        <v>#N/A</v>
      </c>
      <c r="V1149" s="7" t="e">
        <f t="shared" si="575"/>
        <v>#N/A</v>
      </c>
      <c r="W1149" s="7" t="e">
        <f t="shared" si="576"/>
        <v>#N/A</v>
      </c>
      <c r="X1149" s="7" t="e">
        <f t="shared" si="578"/>
        <v>#N/A</v>
      </c>
      <c r="Y1149" s="7" t="e">
        <f t="shared" si="579"/>
        <v>#N/A</v>
      </c>
      <c r="AG1149" s="7" t="e">
        <f t="shared" si="580"/>
        <v>#N/A</v>
      </c>
      <c r="AH1149" s="7">
        <f t="shared" si="581"/>
        <v>197.38879110840207</v>
      </c>
      <c r="AI1149" s="7" t="e">
        <f t="shared" si="582"/>
        <v>#N/A</v>
      </c>
      <c r="AJ1149" s="7">
        <f t="shared" si="583"/>
        <v>197.38879110840207</v>
      </c>
      <c r="AK1149" s="7" t="e">
        <v>#N/A</v>
      </c>
      <c r="AL1149" s="7">
        <v>197.38879110840207</v>
      </c>
      <c r="AN1149" s="7" t="e">
        <f t="shared" si="584"/>
        <v>#N/A</v>
      </c>
      <c r="AO1149" s="7" t="e">
        <f t="shared" si="574"/>
        <v>#N/A</v>
      </c>
      <c r="AP1149" s="7" t="e">
        <v>#N/A</v>
      </c>
      <c r="AQ1149" s="7" t="e">
        <v>#N/A</v>
      </c>
    </row>
    <row r="1150" spans="1:43" outlineLevel="1">
      <c r="A1150" s="95">
        <v>136</v>
      </c>
      <c r="B1150" s="9"/>
      <c r="C1150" s="9"/>
      <c r="D1150" s="8"/>
      <c r="E1150" s="8"/>
      <c r="R1150" s="6">
        <f t="shared" si="577"/>
        <v>136</v>
      </c>
      <c r="S1150" s="7" t="e">
        <f t="shared" si="572"/>
        <v>#N/A</v>
      </c>
      <c r="T1150" s="7">
        <f t="shared" si="573"/>
        <v>197.32754809415721</v>
      </c>
      <c r="U1150" s="7" t="e">
        <f t="shared" si="571"/>
        <v>#N/A</v>
      </c>
      <c r="V1150" s="7" t="e">
        <f t="shared" si="575"/>
        <v>#N/A</v>
      </c>
      <c r="W1150" s="7" t="e">
        <f t="shared" si="576"/>
        <v>#N/A</v>
      </c>
      <c r="X1150" s="7" t="e">
        <f t="shared" si="578"/>
        <v>#N/A</v>
      </c>
      <c r="Y1150" s="7" t="e">
        <f t="shared" si="579"/>
        <v>#N/A</v>
      </c>
      <c r="AG1150" s="7" t="e">
        <f t="shared" si="580"/>
        <v>#N/A</v>
      </c>
      <c r="AH1150" s="7">
        <f t="shared" si="581"/>
        <v>197.32754809415721</v>
      </c>
      <c r="AI1150" s="7" t="e">
        <f t="shared" si="582"/>
        <v>#N/A</v>
      </c>
      <c r="AJ1150" s="7">
        <f t="shared" si="583"/>
        <v>197.32754809415721</v>
      </c>
      <c r="AK1150" s="7" t="e">
        <v>#N/A</v>
      </c>
      <c r="AL1150" s="7">
        <v>197.32754809415721</v>
      </c>
      <c r="AN1150" s="7" t="e">
        <f t="shared" si="584"/>
        <v>#N/A</v>
      </c>
      <c r="AO1150" s="7" t="e">
        <f t="shared" si="574"/>
        <v>#N/A</v>
      </c>
      <c r="AP1150" s="7" t="e">
        <v>#N/A</v>
      </c>
      <c r="AQ1150" s="7" t="e">
        <v>#N/A</v>
      </c>
    </row>
    <row r="1151" spans="1:43" outlineLevel="1">
      <c r="A1151" s="95">
        <v>137</v>
      </c>
      <c r="B1151" s="9"/>
      <c r="C1151" s="9"/>
      <c r="D1151" s="8"/>
      <c r="E1151" s="8"/>
      <c r="R1151" s="6">
        <f t="shared" si="577"/>
        <v>137</v>
      </c>
      <c r="S1151" s="7" t="e">
        <f t="shared" si="572"/>
        <v>#N/A</v>
      </c>
      <c r="T1151" s="7">
        <f t="shared" si="573"/>
        <v>197.26627023045413</v>
      </c>
      <c r="U1151" s="7" t="e">
        <f t="shared" si="571"/>
        <v>#N/A</v>
      </c>
      <c r="V1151" s="7" t="e">
        <f t="shared" si="575"/>
        <v>#N/A</v>
      </c>
      <c r="W1151" s="7" t="e">
        <f t="shared" si="576"/>
        <v>#N/A</v>
      </c>
      <c r="X1151" s="7" t="e">
        <f t="shared" si="578"/>
        <v>#N/A</v>
      </c>
      <c r="Y1151" s="7" t="e">
        <f t="shared" si="579"/>
        <v>#N/A</v>
      </c>
      <c r="AG1151" s="7" t="e">
        <f t="shared" si="580"/>
        <v>#N/A</v>
      </c>
      <c r="AH1151" s="7">
        <f t="shared" si="581"/>
        <v>197.26627023045413</v>
      </c>
      <c r="AI1151" s="7" t="e">
        <f t="shared" si="582"/>
        <v>#N/A</v>
      </c>
      <c r="AJ1151" s="7">
        <f t="shared" si="583"/>
        <v>197.26627023045413</v>
      </c>
      <c r="AK1151" s="7" t="e">
        <v>#N/A</v>
      </c>
      <c r="AL1151" s="7">
        <v>197.26627023045413</v>
      </c>
      <c r="AN1151" s="7" t="e">
        <f t="shared" si="584"/>
        <v>#N/A</v>
      </c>
      <c r="AO1151" s="7" t="e">
        <f t="shared" si="574"/>
        <v>#N/A</v>
      </c>
      <c r="AP1151" s="7" t="e">
        <v>#N/A</v>
      </c>
      <c r="AQ1151" s="7" t="e">
        <v>#N/A</v>
      </c>
    </row>
    <row r="1152" spans="1:43" outlineLevel="1">
      <c r="A1152" s="95">
        <v>138</v>
      </c>
      <c r="B1152" s="9"/>
      <c r="C1152" s="9"/>
      <c r="D1152" s="8"/>
      <c r="E1152" s="8"/>
      <c r="R1152" s="6">
        <f t="shared" si="577"/>
        <v>138</v>
      </c>
      <c r="S1152" s="7" t="e">
        <f t="shared" si="572"/>
        <v>#N/A</v>
      </c>
      <c r="T1152" s="7">
        <f t="shared" si="573"/>
        <v>197.2049543491608</v>
      </c>
      <c r="U1152" s="7" t="e">
        <f t="shared" si="571"/>
        <v>#N/A</v>
      </c>
      <c r="V1152" s="7" t="e">
        <f t="shared" si="575"/>
        <v>#N/A</v>
      </c>
      <c r="W1152" s="7" t="e">
        <f t="shared" si="576"/>
        <v>#N/A</v>
      </c>
      <c r="X1152" s="7" t="e">
        <f t="shared" si="578"/>
        <v>#N/A</v>
      </c>
      <c r="Y1152" s="7" t="e">
        <f t="shared" si="579"/>
        <v>#N/A</v>
      </c>
      <c r="AG1152" s="7" t="e">
        <f t="shared" si="580"/>
        <v>#N/A</v>
      </c>
      <c r="AH1152" s="7">
        <f t="shared" si="581"/>
        <v>197.2049543491608</v>
      </c>
      <c r="AI1152" s="7" t="e">
        <f t="shared" si="582"/>
        <v>#N/A</v>
      </c>
      <c r="AJ1152" s="7">
        <f t="shared" si="583"/>
        <v>197.2049543491608</v>
      </c>
      <c r="AK1152" s="7" t="e">
        <v>#N/A</v>
      </c>
      <c r="AL1152" s="7">
        <v>197.2049543491608</v>
      </c>
      <c r="AN1152" s="7" t="e">
        <f t="shared" si="584"/>
        <v>#N/A</v>
      </c>
      <c r="AO1152" s="7" t="e">
        <f t="shared" si="574"/>
        <v>#N/A</v>
      </c>
      <c r="AP1152" s="7" t="e">
        <v>#N/A</v>
      </c>
      <c r="AQ1152" s="7" t="e">
        <v>#N/A</v>
      </c>
    </row>
    <row r="1153" spans="1:43" outlineLevel="1">
      <c r="A1153" s="95">
        <v>139</v>
      </c>
      <c r="B1153" s="9"/>
      <c r="C1153" s="9"/>
      <c r="D1153" s="8"/>
      <c r="E1153" s="8"/>
      <c r="R1153" s="6">
        <f t="shared" si="577"/>
        <v>139</v>
      </c>
      <c r="S1153" s="7" t="e">
        <f t="shared" si="572"/>
        <v>#N/A</v>
      </c>
      <c r="T1153" s="7">
        <f t="shared" si="573"/>
        <v>197.14359780323838</v>
      </c>
      <c r="U1153" s="7" t="e">
        <f t="shared" ref="U1153:U1216" si="585">IF(NOT(ISNA(VLOOKUP(A1153,$A$91:$B$100,2,FALSE))),VLOOKUP(A1153,$A$91:$B$100,2,FALSE),NA())</f>
        <v>#N/A</v>
      </c>
      <c r="V1153" s="7" t="e">
        <f t="shared" si="575"/>
        <v>#N/A</v>
      </c>
      <c r="W1153" s="7" t="e">
        <f t="shared" si="576"/>
        <v>#N/A</v>
      </c>
      <c r="X1153" s="7" t="e">
        <f t="shared" si="578"/>
        <v>#N/A</v>
      </c>
      <c r="Y1153" s="7" t="e">
        <f t="shared" si="579"/>
        <v>#N/A</v>
      </c>
      <c r="AG1153" s="7" t="e">
        <f t="shared" si="580"/>
        <v>#N/A</v>
      </c>
      <c r="AH1153" s="7">
        <f t="shared" si="581"/>
        <v>197.14359780323838</v>
      </c>
      <c r="AI1153" s="7" t="e">
        <f t="shared" si="582"/>
        <v>#N/A</v>
      </c>
      <c r="AJ1153" s="7">
        <f t="shared" si="583"/>
        <v>197.14359780323838</v>
      </c>
      <c r="AK1153" s="7" t="e">
        <v>#N/A</v>
      </c>
      <c r="AL1153" s="7">
        <v>197.14359780323838</v>
      </c>
      <c r="AN1153" s="7" t="e">
        <f t="shared" si="584"/>
        <v>#N/A</v>
      </c>
      <c r="AO1153" s="7" t="e">
        <f t="shared" si="574"/>
        <v>#N/A</v>
      </c>
      <c r="AP1153" s="7" t="e">
        <v>#N/A</v>
      </c>
      <c r="AQ1153" s="7" t="e">
        <v>#N/A</v>
      </c>
    </row>
    <row r="1154" spans="1:43" outlineLevel="1">
      <c r="A1154" s="95">
        <v>140</v>
      </c>
      <c r="B1154" s="9"/>
      <c r="C1154" s="9"/>
      <c r="D1154" s="8"/>
      <c r="E1154" s="8"/>
      <c r="R1154" s="6">
        <f t="shared" si="577"/>
        <v>140</v>
      </c>
      <c r="S1154" s="7" t="e">
        <f t="shared" si="572"/>
        <v>#N/A</v>
      </c>
      <c r="T1154" s="7">
        <f t="shared" si="573"/>
        <v>197.08219638232035</v>
      </c>
      <c r="U1154" s="7" t="e">
        <f t="shared" si="585"/>
        <v>#N/A</v>
      </c>
      <c r="V1154" s="7" t="e">
        <f t="shared" si="575"/>
        <v>#N/A</v>
      </c>
      <c r="W1154" s="7" t="e">
        <f t="shared" si="576"/>
        <v>#N/A</v>
      </c>
      <c r="X1154" s="7" t="e">
        <f t="shared" si="578"/>
        <v>#N/A</v>
      </c>
      <c r="Y1154" s="7" t="e">
        <f t="shared" si="579"/>
        <v>#N/A</v>
      </c>
      <c r="AG1154" s="7" t="e">
        <f t="shared" si="580"/>
        <v>#N/A</v>
      </c>
      <c r="AH1154" s="7">
        <f t="shared" si="581"/>
        <v>197.08219638232035</v>
      </c>
      <c r="AI1154" s="7" t="e">
        <f t="shared" si="582"/>
        <v>#N/A</v>
      </c>
      <c r="AJ1154" s="7">
        <f t="shared" si="583"/>
        <v>197.08219638232035</v>
      </c>
      <c r="AK1154" s="7" t="e">
        <v>#N/A</v>
      </c>
      <c r="AL1154" s="7">
        <v>197.08219638232035</v>
      </c>
      <c r="AN1154" s="7" t="e">
        <f t="shared" si="584"/>
        <v>#N/A</v>
      </c>
      <c r="AO1154" s="7" t="e">
        <f t="shared" si="574"/>
        <v>#N/A</v>
      </c>
      <c r="AP1154" s="7" t="e">
        <v>#N/A</v>
      </c>
      <c r="AQ1154" s="7" t="e">
        <v>#N/A</v>
      </c>
    </row>
    <row r="1155" spans="1:43" outlineLevel="1">
      <c r="A1155" s="95">
        <v>141</v>
      </c>
      <c r="B1155" s="9"/>
      <c r="C1155" s="9"/>
      <c r="D1155" s="8"/>
      <c r="E1155" s="8"/>
      <c r="R1155" s="6">
        <f t="shared" si="577"/>
        <v>141</v>
      </c>
      <c r="S1155" s="7" t="e">
        <f t="shared" si="572"/>
        <v>#N/A</v>
      </c>
      <c r="T1155" s="7">
        <f t="shared" si="573"/>
        <v>197.02074743941284</v>
      </c>
      <c r="U1155" s="7" t="e">
        <f t="shared" si="585"/>
        <v>#N/A</v>
      </c>
      <c r="V1155" s="7" t="e">
        <f t="shared" si="575"/>
        <v>#N/A</v>
      </c>
      <c r="W1155" s="7" t="e">
        <f t="shared" si="576"/>
        <v>#N/A</v>
      </c>
      <c r="X1155" s="7" t="e">
        <f t="shared" si="578"/>
        <v>#N/A</v>
      </c>
      <c r="Y1155" s="7" t="e">
        <f t="shared" si="579"/>
        <v>#N/A</v>
      </c>
      <c r="AG1155" s="7" t="e">
        <f t="shared" si="580"/>
        <v>#N/A</v>
      </c>
      <c r="AH1155" s="7">
        <f t="shared" si="581"/>
        <v>197.02074743941284</v>
      </c>
      <c r="AI1155" s="7" t="e">
        <f t="shared" si="582"/>
        <v>#N/A</v>
      </c>
      <c r="AJ1155" s="7">
        <f t="shared" si="583"/>
        <v>197.02074743941284</v>
      </c>
      <c r="AK1155" s="7" t="e">
        <v>#N/A</v>
      </c>
      <c r="AL1155" s="7">
        <v>197.02074743941284</v>
      </c>
      <c r="AN1155" s="7" t="e">
        <f t="shared" si="584"/>
        <v>#N/A</v>
      </c>
      <c r="AO1155" s="7" t="e">
        <f t="shared" si="574"/>
        <v>#N/A</v>
      </c>
      <c r="AP1155" s="7" t="e">
        <v>#N/A</v>
      </c>
      <c r="AQ1155" s="7" t="e">
        <v>#N/A</v>
      </c>
    </row>
    <row r="1156" spans="1:43" outlineLevel="1">
      <c r="A1156" s="95">
        <v>142</v>
      </c>
      <c r="B1156" s="9"/>
      <c r="C1156" s="9"/>
      <c r="D1156" s="8"/>
      <c r="E1156" s="8"/>
      <c r="R1156" s="6">
        <f t="shared" si="577"/>
        <v>142</v>
      </c>
      <c r="S1156" s="7" t="e">
        <f t="shared" si="572"/>
        <v>#N/A</v>
      </c>
      <c r="T1156" s="7">
        <f t="shared" si="573"/>
        <v>196.95924780638396</v>
      </c>
      <c r="U1156" s="7" t="e">
        <f t="shared" si="585"/>
        <v>#N/A</v>
      </c>
      <c r="V1156" s="7" t="e">
        <f t="shared" si="575"/>
        <v>#N/A</v>
      </c>
      <c r="W1156" s="7" t="e">
        <f t="shared" si="576"/>
        <v>#N/A</v>
      </c>
      <c r="X1156" s="7" t="e">
        <f t="shared" si="578"/>
        <v>#N/A</v>
      </c>
      <c r="Y1156" s="7" t="e">
        <f t="shared" si="579"/>
        <v>#N/A</v>
      </c>
      <c r="AG1156" s="7" t="e">
        <f t="shared" si="580"/>
        <v>#N/A</v>
      </c>
      <c r="AH1156" s="7">
        <f t="shared" si="581"/>
        <v>196.95924780638396</v>
      </c>
      <c r="AI1156" s="7" t="e">
        <f t="shared" si="582"/>
        <v>#N/A</v>
      </c>
      <c r="AJ1156" s="7">
        <f t="shared" si="583"/>
        <v>196.95924780638396</v>
      </c>
      <c r="AK1156" s="7" t="e">
        <v>#N/A</v>
      </c>
      <c r="AL1156" s="7">
        <v>196.95924780638396</v>
      </c>
      <c r="AN1156" s="7" t="e">
        <f t="shared" si="584"/>
        <v>#N/A</v>
      </c>
      <c r="AO1156" s="7" t="e">
        <f t="shared" si="574"/>
        <v>#N/A</v>
      </c>
      <c r="AP1156" s="7" t="e">
        <v>#N/A</v>
      </c>
      <c r="AQ1156" s="7" t="e">
        <v>#N/A</v>
      </c>
    </row>
    <row r="1157" spans="1:43" outlineLevel="1">
      <c r="A1157" s="95">
        <v>143</v>
      </c>
      <c r="B1157" s="9"/>
      <c r="C1157" s="9"/>
      <c r="D1157" s="8"/>
      <c r="E1157" s="8"/>
      <c r="R1157" s="6">
        <f t="shared" si="577"/>
        <v>143</v>
      </c>
      <c r="S1157" s="7" t="e">
        <f t="shared" si="572"/>
        <v>#N/A</v>
      </c>
      <c r="T1157" s="7">
        <f t="shared" si="573"/>
        <v>196.89769531281817</v>
      </c>
      <c r="U1157" s="7" t="e">
        <f t="shared" si="585"/>
        <v>#N/A</v>
      </c>
      <c r="V1157" s="7" t="e">
        <f t="shared" si="575"/>
        <v>#N/A</v>
      </c>
      <c r="W1157" s="7" t="e">
        <f t="shared" si="576"/>
        <v>#N/A</v>
      </c>
      <c r="X1157" s="7" t="e">
        <f t="shared" si="578"/>
        <v>#N/A</v>
      </c>
      <c r="Y1157" s="7" t="e">
        <f t="shared" si="579"/>
        <v>#N/A</v>
      </c>
      <c r="AG1157" s="7" t="e">
        <f t="shared" si="580"/>
        <v>#N/A</v>
      </c>
      <c r="AH1157" s="7">
        <f t="shared" si="581"/>
        <v>196.89769531281817</v>
      </c>
      <c r="AI1157" s="7" t="e">
        <f t="shared" si="582"/>
        <v>#N/A</v>
      </c>
      <c r="AJ1157" s="7">
        <f t="shared" si="583"/>
        <v>196.89769531281817</v>
      </c>
      <c r="AK1157" s="7" t="e">
        <v>#N/A</v>
      </c>
      <c r="AL1157" s="7">
        <v>196.89769531281817</v>
      </c>
      <c r="AN1157" s="7" t="e">
        <f t="shared" si="584"/>
        <v>#N/A</v>
      </c>
      <c r="AO1157" s="7" t="e">
        <f t="shared" si="574"/>
        <v>#N/A</v>
      </c>
      <c r="AP1157" s="7" t="e">
        <v>#N/A</v>
      </c>
      <c r="AQ1157" s="7" t="e">
        <v>#N/A</v>
      </c>
    </row>
    <row r="1158" spans="1:43" outlineLevel="1">
      <c r="A1158" s="95">
        <v>144</v>
      </c>
      <c r="B1158" s="9"/>
      <c r="C1158" s="9"/>
      <c r="D1158" s="8"/>
      <c r="E1158" s="8"/>
      <c r="R1158" s="6">
        <f t="shared" si="577"/>
        <v>144</v>
      </c>
      <c r="S1158" s="7" t="e">
        <f t="shared" si="572"/>
        <v>#N/A</v>
      </c>
      <c r="T1158" s="7">
        <f t="shared" si="573"/>
        <v>196.83608379743413</v>
      </c>
      <c r="U1158" s="7" t="e">
        <f t="shared" si="585"/>
        <v>#N/A</v>
      </c>
      <c r="V1158" s="7" t="e">
        <f t="shared" si="575"/>
        <v>#N/A</v>
      </c>
      <c r="W1158" s="7" t="e">
        <f t="shared" si="576"/>
        <v>#N/A</v>
      </c>
      <c r="X1158" s="7" t="e">
        <f t="shared" si="578"/>
        <v>#N/A</v>
      </c>
      <c r="Y1158" s="7" t="e">
        <f t="shared" si="579"/>
        <v>#N/A</v>
      </c>
      <c r="AG1158" s="7" t="e">
        <f t="shared" si="580"/>
        <v>#N/A</v>
      </c>
      <c r="AH1158" s="7">
        <f t="shared" si="581"/>
        <v>196.83608379743413</v>
      </c>
      <c r="AI1158" s="7" t="e">
        <f t="shared" si="582"/>
        <v>#N/A</v>
      </c>
      <c r="AJ1158" s="7">
        <f t="shared" si="583"/>
        <v>196.83608379743413</v>
      </c>
      <c r="AK1158" s="7" t="e">
        <v>#N/A</v>
      </c>
      <c r="AL1158" s="7">
        <v>196.83608379743413</v>
      </c>
      <c r="AN1158" s="7" t="e">
        <f t="shared" si="584"/>
        <v>#N/A</v>
      </c>
      <c r="AO1158" s="7" t="e">
        <f t="shared" si="574"/>
        <v>#N/A</v>
      </c>
      <c r="AP1158" s="7" t="e">
        <v>#N/A</v>
      </c>
      <c r="AQ1158" s="7" t="e">
        <v>#N/A</v>
      </c>
    </row>
    <row r="1159" spans="1:43" outlineLevel="1">
      <c r="A1159" s="95">
        <v>145</v>
      </c>
      <c r="B1159" s="9"/>
      <c r="C1159" s="9"/>
      <c r="D1159" s="8"/>
      <c r="E1159" s="8"/>
      <c r="R1159" s="6">
        <f t="shared" si="577"/>
        <v>145</v>
      </c>
      <c r="S1159" s="7" t="e">
        <f t="shared" si="572"/>
        <v>#N/A</v>
      </c>
      <c r="T1159" s="7">
        <f t="shared" si="573"/>
        <v>196.77441408283883</v>
      </c>
      <c r="U1159" s="7" t="e">
        <f t="shared" si="585"/>
        <v>#N/A</v>
      </c>
      <c r="V1159" s="7" t="e">
        <f t="shared" si="575"/>
        <v>#N/A</v>
      </c>
      <c r="W1159" s="7" t="e">
        <f t="shared" si="576"/>
        <v>#N/A</v>
      </c>
      <c r="X1159" s="7" t="e">
        <f t="shared" si="578"/>
        <v>#N/A</v>
      </c>
      <c r="Y1159" s="7" t="e">
        <f t="shared" si="579"/>
        <v>#N/A</v>
      </c>
      <c r="AG1159" s="7" t="e">
        <f t="shared" si="580"/>
        <v>#N/A</v>
      </c>
      <c r="AH1159" s="7">
        <f t="shared" si="581"/>
        <v>196.77441408283883</v>
      </c>
      <c r="AI1159" s="7" t="e">
        <f t="shared" si="582"/>
        <v>#N/A</v>
      </c>
      <c r="AJ1159" s="7">
        <f t="shared" si="583"/>
        <v>196.77441408283883</v>
      </c>
      <c r="AK1159" s="7" t="e">
        <v>#N/A</v>
      </c>
      <c r="AL1159" s="7">
        <v>196.77441408283883</v>
      </c>
      <c r="AN1159" s="7" t="e">
        <f t="shared" si="584"/>
        <v>#N/A</v>
      </c>
      <c r="AO1159" s="7" t="e">
        <f t="shared" si="574"/>
        <v>#N/A</v>
      </c>
      <c r="AP1159" s="7" t="e">
        <v>#N/A</v>
      </c>
      <c r="AQ1159" s="7" t="e">
        <v>#N/A</v>
      </c>
    </row>
    <row r="1160" spans="1:43" outlineLevel="1">
      <c r="A1160" s="95">
        <v>146</v>
      </c>
      <c r="B1160" s="9"/>
      <c r="C1160" s="9"/>
      <c r="D1160" s="8"/>
      <c r="E1160" s="8"/>
      <c r="R1160" s="6">
        <f t="shared" si="577"/>
        <v>146</v>
      </c>
      <c r="S1160" s="7" t="e">
        <f t="shared" si="572"/>
        <v>#N/A</v>
      </c>
      <c r="T1160" s="7">
        <f t="shared" si="573"/>
        <v>196.71267901041514</v>
      </c>
      <c r="U1160" s="7" t="e">
        <f t="shared" si="585"/>
        <v>#N/A</v>
      </c>
      <c r="V1160" s="7" t="e">
        <f t="shared" si="575"/>
        <v>#N/A</v>
      </c>
      <c r="W1160" s="7" t="e">
        <f t="shared" si="576"/>
        <v>#N/A</v>
      </c>
      <c r="X1160" s="7" t="e">
        <f t="shared" si="578"/>
        <v>#N/A</v>
      </c>
      <c r="Y1160" s="7" t="e">
        <f t="shared" si="579"/>
        <v>#N/A</v>
      </c>
      <c r="AG1160" s="7" t="e">
        <f t="shared" si="580"/>
        <v>#N/A</v>
      </c>
      <c r="AH1160" s="7">
        <f t="shared" si="581"/>
        <v>196.71267901041514</v>
      </c>
      <c r="AI1160" s="7" t="e">
        <f t="shared" si="582"/>
        <v>#N/A</v>
      </c>
      <c r="AJ1160" s="7">
        <f t="shared" si="583"/>
        <v>196.71267901041514</v>
      </c>
      <c r="AK1160" s="7" t="e">
        <v>#N/A</v>
      </c>
      <c r="AL1160" s="7">
        <v>196.71267901041514</v>
      </c>
      <c r="AN1160" s="7" t="e">
        <f t="shared" si="584"/>
        <v>#N/A</v>
      </c>
      <c r="AO1160" s="7" t="e">
        <f t="shared" si="574"/>
        <v>#N/A</v>
      </c>
      <c r="AP1160" s="7" t="e">
        <v>#N/A</v>
      </c>
      <c r="AQ1160" s="7" t="e">
        <v>#N/A</v>
      </c>
    </row>
    <row r="1161" spans="1:43" outlineLevel="1">
      <c r="A1161" s="95">
        <v>147</v>
      </c>
      <c r="B1161" s="9"/>
      <c r="C1161" s="9"/>
      <c r="D1161" s="8"/>
      <c r="E1161" s="8"/>
      <c r="R1161" s="6">
        <f t="shared" si="577"/>
        <v>147</v>
      </c>
      <c r="S1161" s="7" t="e">
        <f t="shared" si="572"/>
        <v>#N/A</v>
      </c>
      <c r="T1161" s="7">
        <f t="shared" si="573"/>
        <v>196.6508794022491</v>
      </c>
      <c r="U1161" s="7" t="e">
        <f t="shared" si="585"/>
        <v>#N/A</v>
      </c>
      <c r="V1161" s="7" t="e">
        <f t="shared" si="575"/>
        <v>#N/A</v>
      </c>
      <c r="W1161" s="7" t="e">
        <f t="shared" si="576"/>
        <v>#N/A</v>
      </c>
      <c r="X1161" s="7" t="e">
        <f t="shared" si="578"/>
        <v>#N/A</v>
      </c>
      <c r="Y1161" s="7" t="e">
        <f t="shared" si="579"/>
        <v>#N/A</v>
      </c>
      <c r="AG1161" s="7" t="e">
        <f t="shared" si="580"/>
        <v>#N/A</v>
      </c>
      <c r="AH1161" s="7">
        <f t="shared" si="581"/>
        <v>196.6508794022491</v>
      </c>
      <c r="AI1161" s="7" t="e">
        <f t="shared" si="582"/>
        <v>#N/A</v>
      </c>
      <c r="AJ1161" s="7">
        <f t="shared" si="583"/>
        <v>196.6508794022491</v>
      </c>
      <c r="AK1161" s="7" t="e">
        <v>#N/A</v>
      </c>
      <c r="AL1161" s="7">
        <v>196.6508794022491</v>
      </c>
      <c r="AN1161" s="7" t="e">
        <f t="shared" si="584"/>
        <v>#N/A</v>
      </c>
      <c r="AO1161" s="7" t="e">
        <f t="shared" si="574"/>
        <v>#N/A</v>
      </c>
      <c r="AP1161" s="7" t="e">
        <v>#N/A</v>
      </c>
      <c r="AQ1161" s="7" t="e">
        <v>#N/A</v>
      </c>
    </row>
    <row r="1162" spans="1:43" outlineLevel="1">
      <c r="A1162" s="95">
        <v>148</v>
      </c>
      <c r="B1162" s="9"/>
      <c r="C1162" s="9"/>
      <c r="D1162" s="8"/>
      <c r="E1162" s="8"/>
      <c r="R1162" s="6">
        <f t="shared" si="577"/>
        <v>148</v>
      </c>
      <c r="S1162" s="7" t="e">
        <f t="shared" si="572"/>
        <v>#N/A</v>
      </c>
      <c r="T1162" s="7">
        <f t="shared" si="573"/>
        <v>196.58900914134526</v>
      </c>
      <c r="U1162" s="7" t="e">
        <f t="shared" si="585"/>
        <v>#N/A</v>
      </c>
      <c r="V1162" s="7" t="e">
        <f t="shared" si="575"/>
        <v>#N/A</v>
      </c>
      <c r="W1162" s="7" t="e">
        <f t="shared" si="576"/>
        <v>#N/A</v>
      </c>
      <c r="X1162" s="7" t="e">
        <f t="shared" si="578"/>
        <v>#N/A</v>
      </c>
      <c r="Y1162" s="7" t="e">
        <f t="shared" si="579"/>
        <v>#N/A</v>
      </c>
      <c r="AG1162" s="7" t="e">
        <f t="shared" si="580"/>
        <v>#N/A</v>
      </c>
      <c r="AH1162" s="7">
        <f t="shared" si="581"/>
        <v>196.58900914134526</v>
      </c>
      <c r="AI1162" s="7" t="e">
        <f t="shared" si="582"/>
        <v>#N/A</v>
      </c>
      <c r="AJ1162" s="7">
        <f t="shared" si="583"/>
        <v>196.58900914134526</v>
      </c>
      <c r="AK1162" s="7" t="e">
        <v>#N/A</v>
      </c>
      <c r="AL1162" s="7">
        <v>196.58900914134526</v>
      </c>
      <c r="AN1162" s="7" t="e">
        <f t="shared" si="584"/>
        <v>#N/A</v>
      </c>
      <c r="AO1162" s="7" t="e">
        <f t="shared" si="574"/>
        <v>#N/A</v>
      </c>
      <c r="AP1162" s="7" t="e">
        <v>#N/A</v>
      </c>
      <c r="AQ1162" s="7" t="e">
        <v>#N/A</v>
      </c>
    </row>
    <row r="1163" spans="1:43" outlineLevel="1">
      <c r="A1163" s="95">
        <v>149</v>
      </c>
      <c r="B1163" s="9"/>
      <c r="C1163" s="9"/>
      <c r="D1163" s="8"/>
      <c r="E1163" s="8"/>
      <c r="R1163" s="6">
        <f t="shared" si="577"/>
        <v>149</v>
      </c>
      <c r="S1163" s="7" t="e">
        <f t="shared" si="572"/>
        <v>#N/A</v>
      </c>
      <c r="T1163" s="7">
        <f t="shared" si="573"/>
        <v>196.52706592599336</v>
      </c>
      <c r="U1163" s="7" t="e">
        <f t="shared" si="585"/>
        <v>#N/A</v>
      </c>
      <c r="V1163" s="7" t="e">
        <f t="shared" si="575"/>
        <v>#N/A</v>
      </c>
      <c r="W1163" s="7" t="e">
        <f t="shared" si="576"/>
        <v>#N/A</v>
      </c>
      <c r="X1163" s="7" t="e">
        <f t="shared" si="578"/>
        <v>#N/A</v>
      </c>
      <c r="Y1163" s="7" t="e">
        <f t="shared" si="579"/>
        <v>#N/A</v>
      </c>
      <c r="AG1163" s="7" t="e">
        <f t="shared" si="580"/>
        <v>#N/A</v>
      </c>
      <c r="AH1163" s="7">
        <f t="shared" si="581"/>
        <v>196.52706592599336</v>
      </c>
      <c r="AI1163" s="7" t="e">
        <f t="shared" si="582"/>
        <v>#N/A</v>
      </c>
      <c r="AJ1163" s="7">
        <f t="shared" si="583"/>
        <v>196.52706592599336</v>
      </c>
      <c r="AK1163" s="7" t="e">
        <v>#N/A</v>
      </c>
      <c r="AL1163" s="7">
        <v>196.52706592599336</v>
      </c>
      <c r="AN1163" s="7" t="e">
        <f t="shared" si="584"/>
        <v>#N/A</v>
      </c>
      <c r="AO1163" s="7" t="e">
        <f t="shared" si="574"/>
        <v>#N/A</v>
      </c>
      <c r="AP1163" s="7" t="e">
        <v>#N/A</v>
      </c>
      <c r="AQ1163" s="7" t="e">
        <v>#N/A</v>
      </c>
    </row>
    <row r="1164" spans="1:43" outlineLevel="1">
      <c r="A1164" s="95">
        <v>150</v>
      </c>
      <c r="B1164" s="9"/>
      <c r="C1164" s="9"/>
      <c r="D1164" s="8"/>
      <c r="E1164" s="8"/>
      <c r="R1164" s="6">
        <f t="shared" si="577"/>
        <v>150</v>
      </c>
      <c r="S1164" s="7" t="e">
        <f t="shared" si="572"/>
        <v>#N/A</v>
      </c>
      <c r="T1164" s="7">
        <f t="shared" si="573"/>
        <v>196.4650467627003</v>
      </c>
      <c r="U1164" s="7" t="e">
        <f t="shared" si="585"/>
        <v>#N/A</v>
      </c>
      <c r="V1164" s="7" t="e">
        <f t="shared" si="575"/>
        <v>#N/A</v>
      </c>
      <c r="W1164" s="7" t="e">
        <f t="shared" si="576"/>
        <v>#N/A</v>
      </c>
      <c r="X1164" s="7" t="e">
        <f t="shared" si="578"/>
        <v>#N/A</v>
      </c>
      <c r="Y1164" s="7" t="e">
        <f t="shared" si="579"/>
        <v>#N/A</v>
      </c>
      <c r="AG1164" s="7" t="e">
        <f t="shared" si="580"/>
        <v>#N/A</v>
      </c>
      <c r="AH1164" s="7">
        <f t="shared" si="581"/>
        <v>196.4650467627003</v>
      </c>
      <c r="AI1164" s="7" t="e">
        <f t="shared" si="582"/>
        <v>#N/A</v>
      </c>
      <c r="AJ1164" s="7">
        <f t="shared" si="583"/>
        <v>196.4650467627003</v>
      </c>
      <c r="AK1164" s="7" t="e">
        <v>#N/A</v>
      </c>
      <c r="AL1164" s="7">
        <v>196.4650467627003</v>
      </c>
      <c r="AN1164" s="7" t="e">
        <f t="shared" si="584"/>
        <v>#N/A</v>
      </c>
      <c r="AO1164" s="7" t="e">
        <f t="shared" si="574"/>
        <v>#N/A</v>
      </c>
      <c r="AP1164" s="7" t="e">
        <v>#N/A</v>
      </c>
      <c r="AQ1164" s="7" t="e">
        <v>#N/A</v>
      </c>
    </row>
    <row r="1165" spans="1:43" outlineLevel="1">
      <c r="A1165" s="95">
        <v>151</v>
      </c>
      <c r="B1165" s="9"/>
      <c r="C1165" s="9"/>
      <c r="D1165" s="8"/>
      <c r="E1165" s="8"/>
      <c r="R1165" s="6">
        <f t="shared" si="577"/>
        <v>151</v>
      </c>
      <c r="S1165" s="7" t="e">
        <f t="shared" si="572"/>
        <v>#N/A</v>
      </c>
      <c r="T1165" s="7">
        <f t="shared" si="573"/>
        <v>196.4029483090159</v>
      </c>
      <c r="U1165" s="7" t="e">
        <f t="shared" si="585"/>
        <v>#N/A</v>
      </c>
      <c r="V1165" s="7" t="e">
        <f t="shared" si="575"/>
        <v>#N/A</v>
      </c>
      <c r="W1165" s="7" t="e">
        <f t="shared" si="576"/>
        <v>#N/A</v>
      </c>
      <c r="X1165" s="7" t="e">
        <f t="shared" si="578"/>
        <v>#N/A</v>
      </c>
      <c r="Y1165" s="7" t="e">
        <f t="shared" si="579"/>
        <v>#N/A</v>
      </c>
      <c r="AG1165" s="7" t="e">
        <f t="shared" si="580"/>
        <v>#N/A</v>
      </c>
      <c r="AH1165" s="7">
        <f t="shared" si="581"/>
        <v>196.4029483090159</v>
      </c>
      <c r="AI1165" s="7" t="e">
        <f t="shared" si="582"/>
        <v>#N/A</v>
      </c>
      <c r="AJ1165" s="7">
        <f t="shared" si="583"/>
        <v>196.4029483090159</v>
      </c>
      <c r="AK1165" s="7" t="e">
        <v>#N/A</v>
      </c>
      <c r="AL1165" s="7">
        <v>196.4029483090159</v>
      </c>
      <c r="AN1165" s="7" t="e">
        <f t="shared" si="584"/>
        <v>#N/A</v>
      </c>
      <c r="AO1165" s="7" t="e">
        <f t="shared" si="574"/>
        <v>#N/A</v>
      </c>
      <c r="AP1165" s="7" t="e">
        <v>#N/A</v>
      </c>
      <c r="AQ1165" s="7" t="e">
        <v>#N/A</v>
      </c>
    </row>
    <row r="1166" spans="1:43" outlineLevel="1">
      <c r="A1166" s="95">
        <v>152</v>
      </c>
      <c r="B1166" s="9"/>
      <c r="C1166" s="9"/>
      <c r="D1166" s="8"/>
      <c r="E1166" s="8"/>
      <c r="R1166" s="6">
        <f t="shared" si="577"/>
        <v>152</v>
      </c>
      <c r="S1166" s="7" t="e">
        <f t="shared" si="572"/>
        <v>#N/A</v>
      </c>
      <c r="T1166" s="7">
        <f t="shared" si="573"/>
        <v>196.34076757079239</v>
      </c>
      <c r="U1166" s="7" t="e">
        <f t="shared" si="585"/>
        <v>#N/A</v>
      </c>
      <c r="V1166" s="7" t="e">
        <f t="shared" si="575"/>
        <v>#N/A</v>
      </c>
      <c r="W1166" s="7" t="e">
        <f t="shared" si="576"/>
        <v>#N/A</v>
      </c>
      <c r="X1166" s="7" t="e">
        <f t="shared" si="578"/>
        <v>#N/A</v>
      </c>
      <c r="Y1166" s="7" t="e">
        <f t="shared" si="579"/>
        <v>#N/A</v>
      </c>
      <c r="AG1166" s="7" t="e">
        <f t="shared" si="580"/>
        <v>#N/A</v>
      </c>
      <c r="AH1166" s="7">
        <f t="shared" si="581"/>
        <v>196.34076757079239</v>
      </c>
      <c r="AI1166" s="7" t="e">
        <f t="shared" si="582"/>
        <v>#N/A</v>
      </c>
      <c r="AJ1166" s="7">
        <f t="shared" si="583"/>
        <v>196.34076757079239</v>
      </c>
      <c r="AK1166" s="7" t="e">
        <v>#N/A</v>
      </c>
      <c r="AL1166" s="7">
        <v>196.34076757079239</v>
      </c>
      <c r="AN1166" s="7" t="e">
        <f t="shared" si="584"/>
        <v>#N/A</v>
      </c>
      <c r="AO1166" s="7" t="e">
        <f t="shared" si="574"/>
        <v>#N/A</v>
      </c>
      <c r="AP1166" s="7" t="e">
        <v>#N/A</v>
      </c>
      <c r="AQ1166" s="7" t="e">
        <v>#N/A</v>
      </c>
    </row>
    <row r="1167" spans="1:43" outlineLevel="1">
      <c r="A1167" s="95">
        <v>153</v>
      </c>
      <c r="B1167" s="9"/>
      <c r="C1167" s="9"/>
      <c r="D1167" s="8"/>
      <c r="E1167" s="8"/>
      <c r="R1167" s="6">
        <f t="shared" si="577"/>
        <v>153</v>
      </c>
      <c r="S1167" s="7" t="e">
        <f t="shared" si="572"/>
        <v>#N/A</v>
      </c>
      <c r="T1167" s="7">
        <f t="shared" si="573"/>
        <v>196.27850224648324</v>
      </c>
      <c r="U1167" s="7" t="e">
        <f t="shared" si="585"/>
        <v>#N/A</v>
      </c>
      <c r="V1167" s="7" t="e">
        <f t="shared" si="575"/>
        <v>#N/A</v>
      </c>
      <c r="W1167" s="7" t="e">
        <f t="shared" si="576"/>
        <v>#N/A</v>
      </c>
      <c r="X1167" s="7" t="e">
        <f t="shared" si="578"/>
        <v>#N/A</v>
      </c>
      <c r="Y1167" s="7" t="e">
        <f t="shared" si="579"/>
        <v>#N/A</v>
      </c>
      <c r="AG1167" s="7" t="e">
        <f t="shared" si="580"/>
        <v>#N/A</v>
      </c>
      <c r="AH1167" s="7">
        <f t="shared" si="581"/>
        <v>196.27850224648324</v>
      </c>
      <c r="AI1167" s="7" t="e">
        <f t="shared" si="582"/>
        <v>#N/A</v>
      </c>
      <c r="AJ1167" s="7">
        <f t="shared" si="583"/>
        <v>196.27850224648324</v>
      </c>
      <c r="AK1167" s="7" t="e">
        <v>#N/A</v>
      </c>
      <c r="AL1167" s="7">
        <v>196.27850224648324</v>
      </c>
      <c r="AN1167" s="7" t="e">
        <f t="shared" si="584"/>
        <v>#N/A</v>
      </c>
      <c r="AO1167" s="7" t="e">
        <f t="shared" si="574"/>
        <v>#N/A</v>
      </c>
      <c r="AP1167" s="7" t="e">
        <v>#N/A</v>
      </c>
      <c r="AQ1167" s="7" t="e">
        <v>#N/A</v>
      </c>
    </row>
    <row r="1168" spans="1:43" outlineLevel="1">
      <c r="A1168" s="95">
        <v>154</v>
      </c>
      <c r="B1168" s="9"/>
      <c r="C1168" s="9"/>
      <c r="D1168" s="8"/>
      <c r="E1168" s="8"/>
      <c r="R1168" s="6">
        <f t="shared" si="577"/>
        <v>154</v>
      </c>
      <c r="S1168" s="7" t="e">
        <f t="shared" si="572"/>
        <v>#N/A</v>
      </c>
      <c r="T1168" s="7">
        <f t="shared" si="573"/>
        <v>196.21614622056589</v>
      </c>
      <c r="U1168" s="7" t="e">
        <f t="shared" si="585"/>
        <v>#N/A</v>
      </c>
      <c r="V1168" s="7" t="e">
        <f t="shared" si="575"/>
        <v>#N/A</v>
      </c>
      <c r="W1168" s="7" t="e">
        <f t="shared" si="576"/>
        <v>#N/A</v>
      </c>
      <c r="X1168" s="7" t="e">
        <f t="shared" si="578"/>
        <v>#N/A</v>
      </c>
      <c r="Y1168" s="7" t="e">
        <f t="shared" si="579"/>
        <v>#N/A</v>
      </c>
      <c r="AG1168" s="7" t="e">
        <f t="shared" si="580"/>
        <v>#N/A</v>
      </c>
      <c r="AH1168" s="7">
        <f t="shared" si="581"/>
        <v>196.21614622056589</v>
      </c>
      <c r="AI1168" s="7" t="e">
        <f t="shared" si="582"/>
        <v>#N/A</v>
      </c>
      <c r="AJ1168" s="7">
        <f t="shared" si="583"/>
        <v>196.21614622056589</v>
      </c>
      <c r="AK1168" s="7" t="e">
        <v>#N/A</v>
      </c>
      <c r="AL1168" s="7">
        <v>196.21614622056589</v>
      </c>
      <c r="AN1168" s="7" t="e">
        <f t="shared" si="584"/>
        <v>#N/A</v>
      </c>
      <c r="AO1168" s="7" t="e">
        <f t="shared" si="574"/>
        <v>#N/A</v>
      </c>
      <c r="AP1168" s="7" t="e">
        <v>#N/A</v>
      </c>
      <c r="AQ1168" s="7" t="e">
        <v>#N/A</v>
      </c>
    </row>
    <row r="1169" spans="1:43" outlineLevel="1">
      <c r="A1169" s="95">
        <v>155</v>
      </c>
      <c r="B1169" s="9"/>
      <c r="C1169" s="9"/>
      <c r="D1169" s="8"/>
      <c r="E1169" s="8"/>
      <c r="R1169" s="6">
        <f t="shared" si="577"/>
        <v>155</v>
      </c>
      <c r="S1169" s="7" t="e">
        <f t="shared" si="572"/>
        <v>#N/A</v>
      </c>
      <c r="T1169" s="7">
        <f t="shared" si="573"/>
        <v>196.15370031250779</v>
      </c>
      <c r="U1169" s="7" t="e">
        <f t="shared" si="585"/>
        <v>#N/A</v>
      </c>
      <c r="V1169" s="7" t="e">
        <f t="shared" si="575"/>
        <v>#N/A</v>
      </c>
      <c r="W1169" s="7" t="e">
        <f t="shared" si="576"/>
        <v>#N/A</v>
      </c>
      <c r="X1169" s="7" t="e">
        <f t="shared" si="578"/>
        <v>#N/A</v>
      </c>
      <c r="Y1169" s="7" t="e">
        <f t="shared" si="579"/>
        <v>#N/A</v>
      </c>
      <c r="AG1169" s="7" t="e">
        <f t="shared" si="580"/>
        <v>#N/A</v>
      </c>
      <c r="AH1169" s="7">
        <f t="shared" si="581"/>
        <v>196.15370031250779</v>
      </c>
      <c r="AI1169" s="7" t="e">
        <f t="shared" si="582"/>
        <v>#N/A</v>
      </c>
      <c r="AJ1169" s="7">
        <f t="shared" si="583"/>
        <v>196.15370031250779</v>
      </c>
      <c r="AK1169" s="7" t="e">
        <v>#N/A</v>
      </c>
      <c r="AL1169" s="7">
        <v>196.15370031250779</v>
      </c>
      <c r="AN1169" s="7" t="e">
        <f t="shared" si="584"/>
        <v>#N/A</v>
      </c>
      <c r="AO1169" s="7" t="e">
        <f t="shared" si="574"/>
        <v>#N/A</v>
      </c>
      <c r="AP1169" s="7" t="e">
        <v>#N/A</v>
      </c>
      <c r="AQ1169" s="7" t="e">
        <v>#N/A</v>
      </c>
    </row>
    <row r="1170" spans="1:43" outlineLevel="1">
      <c r="A1170" s="95">
        <v>156</v>
      </c>
      <c r="B1170" s="9"/>
      <c r="C1170" s="9"/>
      <c r="D1170" s="8"/>
      <c r="E1170" s="8"/>
      <c r="R1170" s="6">
        <f t="shared" si="577"/>
        <v>156</v>
      </c>
      <c r="S1170" s="7" t="e">
        <f t="shared" si="572"/>
        <v>#N/A</v>
      </c>
      <c r="T1170" s="7">
        <f t="shared" si="573"/>
        <v>196.09115736696506</v>
      </c>
      <c r="U1170" s="7" t="e">
        <f t="shared" si="585"/>
        <v>#N/A</v>
      </c>
      <c r="V1170" s="7" t="e">
        <f t="shared" si="575"/>
        <v>#N/A</v>
      </c>
      <c r="W1170" s="7" t="e">
        <f t="shared" si="576"/>
        <v>#N/A</v>
      </c>
      <c r="X1170" s="7" t="e">
        <f t="shared" si="578"/>
        <v>#N/A</v>
      </c>
      <c r="Y1170" s="7" t="e">
        <f t="shared" si="579"/>
        <v>#N/A</v>
      </c>
      <c r="AG1170" s="7" t="e">
        <f t="shared" si="580"/>
        <v>#N/A</v>
      </c>
      <c r="AH1170" s="7">
        <f t="shared" si="581"/>
        <v>196.09115736696506</v>
      </c>
      <c r="AI1170" s="7" t="e">
        <f t="shared" si="582"/>
        <v>#N/A</v>
      </c>
      <c r="AJ1170" s="7">
        <f t="shared" si="583"/>
        <v>196.09115736696506</v>
      </c>
      <c r="AK1170" s="7" t="e">
        <v>#N/A</v>
      </c>
      <c r="AL1170" s="7">
        <v>196.09115736696506</v>
      </c>
      <c r="AN1170" s="7" t="e">
        <f t="shared" si="584"/>
        <v>#N/A</v>
      </c>
      <c r="AO1170" s="7" t="e">
        <f t="shared" si="574"/>
        <v>#N/A</v>
      </c>
      <c r="AP1170" s="7" t="e">
        <v>#N/A</v>
      </c>
      <c r="AQ1170" s="7" t="e">
        <v>#N/A</v>
      </c>
    </row>
    <row r="1171" spans="1:43" outlineLevel="1">
      <c r="A1171" s="95">
        <v>157</v>
      </c>
      <c r="B1171" s="9"/>
      <c r="C1171" s="9"/>
      <c r="D1171" s="8"/>
      <c r="E1171" s="8"/>
      <c r="R1171" s="6">
        <f t="shared" si="577"/>
        <v>157</v>
      </c>
      <c r="S1171" s="7" t="e">
        <f t="shared" si="572"/>
        <v>#N/A</v>
      </c>
      <c r="T1171" s="7">
        <f t="shared" si="573"/>
        <v>196.02851820261682</v>
      </c>
      <c r="U1171" s="7" t="e">
        <f t="shared" si="585"/>
        <v>#N/A</v>
      </c>
      <c r="V1171" s="7" t="e">
        <f t="shared" si="575"/>
        <v>#N/A</v>
      </c>
      <c r="W1171" s="7" t="e">
        <f t="shared" si="576"/>
        <v>#N/A</v>
      </c>
      <c r="X1171" s="7" t="e">
        <f t="shared" si="578"/>
        <v>#N/A</v>
      </c>
      <c r="Y1171" s="7" t="e">
        <f t="shared" si="579"/>
        <v>#N/A</v>
      </c>
      <c r="AG1171" s="7" t="e">
        <f t="shared" si="580"/>
        <v>#N/A</v>
      </c>
      <c r="AH1171" s="7">
        <f t="shared" si="581"/>
        <v>196.02851820261682</v>
      </c>
      <c r="AI1171" s="7" t="e">
        <f t="shared" si="582"/>
        <v>#N/A</v>
      </c>
      <c r="AJ1171" s="7">
        <f t="shared" si="583"/>
        <v>196.02851820261682</v>
      </c>
      <c r="AK1171" s="7" t="e">
        <v>#N/A</v>
      </c>
      <c r="AL1171" s="7">
        <v>196.02851820261682</v>
      </c>
      <c r="AN1171" s="7" t="e">
        <f t="shared" si="584"/>
        <v>#N/A</v>
      </c>
      <c r="AO1171" s="7" t="e">
        <f t="shared" si="574"/>
        <v>#N/A</v>
      </c>
      <c r="AP1171" s="7" t="e">
        <v>#N/A</v>
      </c>
      <c r="AQ1171" s="7" t="e">
        <v>#N/A</v>
      </c>
    </row>
    <row r="1172" spans="1:43" outlineLevel="1">
      <c r="A1172" s="95">
        <v>158</v>
      </c>
      <c r="B1172" s="9"/>
      <c r="C1172" s="9"/>
      <c r="D1172" s="8"/>
      <c r="E1172" s="8"/>
      <c r="R1172" s="6">
        <f t="shared" si="577"/>
        <v>158</v>
      </c>
      <c r="S1172" s="7" t="e">
        <f t="shared" si="572"/>
        <v>#N/A</v>
      </c>
      <c r="T1172" s="7">
        <f t="shared" si="573"/>
        <v>195.96577566493423</v>
      </c>
      <c r="U1172" s="7" t="e">
        <f t="shared" si="585"/>
        <v>#N/A</v>
      </c>
      <c r="V1172" s="7" t="e">
        <f t="shared" si="575"/>
        <v>#N/A</v>
      </c>
      <c r="W1172" s="7" t="e">
        <f t="shared" si="576"/>
        <v>#N/A</v>
      </c>
      <c r="X1172" s="7" t="e">
        <f t="shared" si="578"/>
        <v>#N/A</v>
      </c>
      <c r="Y1172" s="7" t="e">
        <f t="shared" si="579"/>
        <v>#N/A</v>
      </c>
      <c r="AG1172" s="7" t="e">
        <f t="shared" si="580"/>
        <v>#N/A</v>
      </c>
      <c r="AH1172" s="7">
        <f t="shared" si="581"/>
        <v>195.96577566493423</v>
      </c>
      <c r="AI1172" s="7" t="e">
        <f t="shared" si="582"/>
        <v>#N/A</v>
      </c>
      <c r="AJ1172" s="7">
        <f t="shared" si="583"/>
        <v>195.96577566493423</v>
      </c>
      <c r="AK1172" s="7" t="e">
        <v>#N/A</v>
      </c>
      <c r="AL1172" s="7">
        <v>195.96577566493423</v>
      </c>
      <c r="AN1172" s="7" t="e">
        <f t="shared" si="584"/>
        <v>#N/A</v>
      </c>
      <c r="AO1172" s="7" t="e">
        <f t="shared" si="574"/>
        <v>#N/A</v>
      </c>
      <c r="AP1172" s="7" t="e">
        <v>#N/A</v>
      </c>
      <c r="AQ1172" s="7" t="e">
        <v>#N/A</v>
      </c>
    </row>
    <row r="1173" spans="1:43" outlineLevel="1">
      <c r="A1173" s="95">
        <v>159</v>
      </c>
      <c r="B1173" s="9"/>
      <c r="C1173" s="9"/>
      <c r="D1173" s="8"/>
      <c r="E1173" s="8"/>
      <c r="R1173" s="6">
        <f t="shared" si="577"/>
        <v>159</v>
      </c>
      <c r="S1173" s="7" t="e">
        <f t="shared" si="572"/>
        <v>#N/A</v>
      </c>
      <c r="T1173" s="7">
        <f t="shared" si="573"/>
        <v>195.90293057175469</v>
      </c>
      <c r="U1173" s="7" t="e">
        <f t="shared" si="585"/>
        <v>#N/A</v>
      </c>
      <c r="V1173" s="7" t="e">
        <f t="shared" si="575"/>
        <v>#N/A</v>
      </c>
      <c r="W1173" s="7" t="e">
        <f t="shared" si="576"/>
        <v>#N/A</v>
      </c>
      <c r="X1173" s="7" t="e">
        <f t="shared" si="578"/>
        <v>#N/A</v>
      </c>
      <c r="Y1173" s="7" t="e">
        <f t="shared" si="579"/>
        <v>#N/A</v>
      </c>
      <c r="AG1173" s="7" t="e">
        <f t="shared" si="580"/>
        <v>#N/A</v>
      </c>
      <c r="AH1173" s="7">
        <f t="shared" si="581"/>
        <v>195.90293057175469</v>
      </c>
      <c r="AI1173" s="7" t="e">
        <f t="shared" si="582"/>
        <v>#N/A</v>
      </c>
      <c r="AJ1173" s="7">
        <f t="shared" si="583"/>
        <v>195.90293057175469</v>
      </c>
      <c r="AK1173" s="7" t="e">
        <v>#N/A</v>
      </c>
      <c r="AL1173" s="7">
        <v>195.90293057175469</v>
      </c>
      <c r="AN1173" s="7" t="e">
        <f t="shared" si="584"/>
        <v>#N/A</v>
      </c>
      <c r="AO1173" s="7" t="e">
        <f t="shared" si="574"/>
        <v>#N/A</v>
      </c>
      <c r="AP1173" s="7" t="e">
        <v>#N/A</v>
      </c>
      <c r="AQ1173" s="7" t="e">
        <v>#N/A</v>
      </c>
    </row>
    <row r="1174" spans="1:43" outlineLevel="1">
      <c r="A1174" s="95">
        <v>160</v>
      </c>
      <c r="B1174" s="9"/>
      <c r="C1174" s="9"/>
      <c r="D1174" s="8"/>
      <c r="E1174" s="8"/>
      <c r="R1174" s="6">
        <f t="shared" si="577"/>
        <v>160</v>
      </c>
      <c r="S1174" s="7" t="e">
        <f t="shared" si="572"/>
        <v>#N/A</v>
      </c>
      <c r="T1174" s="7">
        <f t="shared" si="573"/>
        <v>195.83997776184131</v>
      </c>
      <c r="U1174" s="7" t="e">
        <f t="shared" si="585"/>
        <v>#N/A</v>
      </c>
      <c r="V1174" s="7" t="e">
        <f t="shared" si="575"/>
        <v>#N/A</v>
      </c>
      <c r="W1174" s="7" t="e">
        <f t="shared" si="576"/>
        <v>#N/A</v>
      </c>
      <c r="X1174" s="7" t="e">
        <f t="shared" si="578"/>
        <v>#N/A</v>
      </c>
      <c r="Y1174" s="7" t="e">
        <f t="shared" si="579"/>
        <v>#N/A</v>
      </c>
      <c r="AG1174" s="7" t="e">
        <f t="shared" si="580"/>
        <v>#N/A</v>
      </c>
      <c r="AH1174" s="7">
        <f t="shared" si="581"/>
        <v>195.83997776184131</v>
      </c>
      <c r="AI1174" s="7" t="e">
        <f t="shared" si="582"/>
        <v>#N/A</v>
      </c>
      <c r="AJ1174" s="7">
        <f t="shared" si="583"/>
        <v>195.83997776184131</v>
      </c>
      <c r="AK1174" s="7" t="e">
        <v>#N/A</v>
      </c>
      <c r="AL1174" s="7">
        <v>195.83997776184131</v>
      </c>
      <c r="AN1174" s="7" t="e">
        <f t="shared" si="584"/>
        <v>#N/A</v>
      </c>
      <c r="AO1174" s="7" t="e">
        <f t="shared" si="574"/>
        <v>#N/A</v>
      </c>
      <c r="AP1174" s="7" t="e">
        <v>#N/A</v>
      </c>
      <c r="AQ1174" s="7" t="e">
        <v>#N/A</v>
      </c>
    </row>
    <row r="1175" spans="1:43" outlineLevel="1">
      <c r="A1175" s="95">
        <v>161</v>
      </c>
      <c r="B1175" s="9"/>
      <c r="C1175" s="9"/>
      <c r="D1175" s="8"/>
      <c r="E1175" s="8"/>
      <c r="R1175" s="6">
        <f t="shared" si="577"/>
        <v>161</v>
      </c>
      <c r="S1175" s="7" t="e">
        <f t="shared" si="572"/>
        <v>#N/A</v>
      </c>
      <c r="T1175" s="7">
        <f t="shared" si="573"/>
        <v>195.7769140670521</v>
      </c>
      <c r="U1175" s="7" t="e">
        <f t="shared" si="585"/>
        <v>#N/A</v>
      </c>
      <c r="V1175" s="7" t="e">
        <f t="shared" si="575"/>
        <v>#N/A</v>
      </c>
      <c r="W1175" s="7" t="e">
        <f t="shared" si="576"/>
        <v>#N/A</v>
      </c>
      <c r="X1175" s="7" t="e">
        <f t="shared" si="578"/>
        <v>#N/A</v>
      </c>
      <c r="Y1175" s="7" t="e">
        <f t="shared" si="579"/>
        <v>#N/A</v>
      </c>
      <c r="AG1175" s="7" t="e">
        <f t="shared" si="580"/>
        <v>#N/A</v>
      </c>
      <c r="AH1175" s="7">
        <f t="shared" si="581"/>
        <v>195.7769140670521</v>
      </c>
      <c r="AI1175" s="7" t="e">
        <f t="shared" si="582"/>
        <v>#N/A</v>
      </c>
      <c r="AJ1175" s="7">
        <f t="shared" si="583"/>
        <v>195.7769140670521</v>
      </c>
      <c r="AK1175" s="7" t="e">
        <v>#N/A</v>
      </c>
      <c r="AL1175" s="7">
        <v>195.7769140670521</v>
      </c>
      <c r="AN1175" s="7" t="e">
        <f t="shared" si="584"/>
        <v>#N/A</v>
      </c>
      <c r="AO1175" s="7" t="e">
        <f t="shared" si="574"/>
        <v>#N/A</v>
      </c>
      <c r="AP1175" s="7" t="e">
        <v>#N/A</v>
      </c>
      <c r="AQ1175" s="7" t="e">
        <v>#N/A</v>
      </c>
    </row>
    <row r="1176" spans="1:43" outlineLevel="1">
      <c r="A1176" s="95">
        <v>162</v>
      </c>
      <c r="B1176" s="9"/>
      <c r="C1176" s="9"/>
      <c r="D1176" s="8"/>
      <c r="E1176" s="8"/>
      <c r="R1176" s="6">
        <f t="shared" si="577"/>
        <v>162</v>
      </c>
      <c r="S1176" s="7" t="e">
        <f t="shared" si="572"/>
        <v>#N/A</v>
      </c>
      <c r="T1176" s="7">
        <f t="shared" si="573"/>
        <v>195.71373233535982</v>
      </c>
      <c r="U1176" s="7" t="e">
        <f t="shared" si="585"/>
        <v>#N/A</v>
      </c>
      <c r="V1176" s="7" t="e">
        <f t="shared" si="575"/>
        <v>#N/A</v>
      </c>
      <c r="W1176" s="7" t="e">
        <f t="shared" si="576"/>
        <v>#N/A</v>
      </c>
      <c r="X1176" s="7" t="e">
        <f t="shared" si="578"/>
        <v>#N/A</v>
      </c>
      <c r="Y1176" s="7" t="e">
        <f t="shared" si="579"/>
        <v>#N/A</v>
      </c>
      <c r="AG1176" s="7" t="e">
        <f t="shared" si="580"/>
        <v>#N/A</v>
      </c>
      <c r="AH1176" s="7">
        <f t="shared" si="581"/>
        <v>195.71373233535982</v>
      </c>
      <c r="AI1176" s="7" t="e">
        <f t="shared" si="582"/>
        <v>#N/A</v>
      </c>
      <c r="AJ1176" s="7">
        <f t="shared" si="583"/>
        <v>195.71373233535982</v>
      </c>
      <c r="AK1176" s="7" t="e">
        <v>#N/A</v>
      </c>
      <c r="AL1176" s="7">
        <v>195.71373233535982</v>
      </c>
      <c r="AN1176" s="7" t="e">
        <f t="shared" si="584"/>
        <v>#N/A</v>
      </c>
      <c r="AO1176" s="7" t="e">
        <f t="shared" si="574"/>
        <v>#N/A</v>
      </c>
      <c r="AP1176" s="7" t="e">
        <v>#N/A</v>
      </c>
      <c r="AQ1176" s="7" t="e">
        <v>#N/A</v>
      </c>
    </row>
    <row r="1177" spans="1:43" outlineLevel="1">
      <c r="A1177" s="95">
        <v>163</v>
      </c>
      <c r="B1177" s="9"/>
      <c r="C1177" s="9"/>
      <c r="D1177" s="8"/>
      <c r="E1177" s="8"/>
      <c r="R1177" s="6">
        <f t="shared" si="577"/>
        <v>163</v>
      </c>
      <c r="S1177" s="7" t="e">
        <f t="shared" si="572"/>
        <v>#N/A</v>
      </c>
      <c r="T1177" s="7">
        <f t="shared" si="573"/>
        <v>195.65043736689404</v>
      </c>
      <c r="U1177" s="7" t="e">
        <f t="shared" si="585"/>
        <v>#N/A</v>
      </c>
      <c r="V1177" s="7" t="e">
        <f t="shared" si="575"/>
        <v>#N/A</v>
      </c>
      <c r="W1177" s="7" t="e">
        <f t="shared" si="576"/>
        <v>#N/A</v>
      </c>
      <c r="X1177" s="7" t="e">
        <f t="shared" si="578"/>
        <v>#N/A</v>
      </c>
      <c r="Y1177" s="7" t="e">
        <f t="shared" si="579"/>
        <v>#N/A</v>
      </c>
      <c r="AG1177" s="7" t="e">
        <f t="shared" si="580"/>
        <v>#N/A</v>
      </c>
      <c r="AH1177" s="7">
        <f t="shared" si="581"/>
        <v>195.65043736689404</v>
      </c>
      <c r="AI1177" s="7" t="e">
        <f t="shared" si="582"/>
        <v>#N/A</v>
      </c>
      <c r="AJ1177" s="7">
        <f t="shared" si="583"/>
        <v>195.65043736689404</v>
      </c>
      <c r="AK1177" s="7" t="e">
        <v>#N/A</v>
      </c>
      <c r="AL1177" s="7">
        <v>195.65043736689404</v>
      </c>
      <c r="AN1177" s="7" t="e">
        <f t="shared" si="584"/>
        <v>#N/A</v>
      </c>
      <c r="AO1177" s="7" t="e">
        <f t="shared" si="574"/>
        <v>#N/A</v>
      </c>
      <c r="AP1177" s="7" t="e">
        <v>#N/A</v>
      </c>
      <c r="AQ1177" s="7" t="e">
        <v>#N/A</v>
      </c>
    </row>
    <row r="1178" spans="1:43" outlineLevel="1">
      <c r="A1178" s="95">
        <v>164</v>
      </c>
      <c r="B1178" s="9"/>
      <c r="C1178" s="9"/>
      <c r="D1178" s="8"/>
      <c r="E1178" s="8"/>
      <c r="R1178" s="6">
        <f t="shared" si="577"/>
        <v>164</v>
      </c>
      <c r="S1178" s="7" t="e">
        <f t="shared" si="572"/>
        <v>#N/A</v>
      </c>
      <c r="T1178" s="7">
        <f t="shared" si="573"/>
        <v>195.58702200913979</v>
      </c>
      <c r="U1178" s="7" t="e">
        <f t="shared" si="585"/>
        <v>#N/A</v>
      </c>
      <c r="V1178" s="7" t="e">
        <f t="shared" si="575"/>
        <v>#N/A</v>
      </c>
      <c r="W1178" s="7" t="e">
        <f t="shared" si="576"/>
        <v>#N/A</v>
      </c>
      <c r="X1178" s="7" t="e">
        <f t="shared" si="578"/>
        <v>#N/A</v>
      </c>
      <c r="Y1178" s="7" t="e">
        <f t="shared" si="579"/>
        <v>#N/A</v>
      </c>
      <c r="AG1178" s="7" t="e">
        <f t="shared" si="580"/>
        <v>#N/A</v>
      </c>
      <c r="AH1178" s="7">
        <f t="shared" si="581"/>
        <v>195.58702200913979</v>
      </c>
      <c r="AI1178" s="7" t="e">
        <f t="shared" si="582"/>
        <v>#N/A</v>
      </c>
      <c r="AJ1178" s="7">
        <f t="shared" si="583"/>
        <v>195.58702200913979</v>
      </c>
      <c r="AK1178" s="7" t="e">
        <v>#N/A</v>
      </c>
      <c r="AL1178" s="7">
        <v>195.58702200913979</v>
      </c>
      <c r="AN1178" s="7" t="e">
        <f t="shared" si="584"/>
        <v>#N/A</v>
      </c>
      <c r="AO1178" s="7" t="e">
        <f t="shared" si="574"/>
        <v>#N/A</v>
      </c>
      <c r="AP1178" s="7" t="e">
        <v>#N/A</v>
      </c>
      <c r="AQ1178" s="7" t="e">
        <v>#N/A</v>
      </c>
    </row>
    <row r="1179" spans="1:43" outlineLevel="1">
      <c r="A1179" s="95">
        <v>165</v>
      </c>
      <c r="B1179" s="9"/>
      <c r="C1179" s="9"/>
      <c r="D1179" s="8"/>
      <c r="E1179" s="8"/>
      <c r="R1179" s="6">
        <f t="shared" si="577"/>
        <v>165</v>
      </c>
      <c r="S1179" s="7" t="e">
        <f t="shared" si="572"/>
        <v>#N/A</v>
      </c>
      <c r="T1179" s="7">
        <f t="shared" si="573"/>
        <v>195.52348309395518</v>
      </c>
      <c r="U1179" s="7" t="e">
        <f t="shared" si="585"/>
        <v>#N/A</v>
      </c>
      <c r="V1179" s="7" t="e">
        <f t="shared" si="575"/>
        <v>#N/A</v>
      </c>
      <c r="W1179" s="7" t="e">
        <f t="shared" si="576"/>
        <v>#N/A</v>
      </c>
      <c r="X1179" s="7" t="e">
        <f t="shared" si="578"/>
        <v>#N/A</v>
      </c>
      <c r="Y1179" s="7" t="e">
        <f t="shared" si="579"/>
        <v>#N/A</v>
      </c>
      <c r="AG1179" s="7" t="e">
        <f t="shared" si="580"/>
        <v>#N/A</v>
      </c>
      <c r="AH1179" s="7">
        <f t="shared" si="581"/>
        <v>195.52348309395518</v>
      </c>
      <c r="AI1179" s="7" t="e">
        <f t="shared" si="582"/>
        <v>#N/A</v>
      </c>
      <c r="AJ1179" s="7">
        <f t="shared" si="583"/>
        <v>195.52348309395518</v>
      </c>
      <c r="AK1179" s="7" t="e">
        <v>#N/A</v>
      </c>
      <c r="AL1179" s="7">
        <v>195.52348309395518</v>
      </c>
      <c r="AN1179" s="7" t="e">
        <f t="shared" si="584"/>
        <v>#N/A</v>
      </c>
      <c r="AO1179" s="7" t="e">
        <f t="shared" si="574"/>
        <v>#N/A</v>
      </c>
      <c r="AP1179" s="7" t="e">
        <v>#N/A</v>
      </c>
      <c r="AQ1179" s="7" t="e">
        <v>#N/A</v>
      </c>
    </row>
    <row r="1180" spans="1:43" outlineLevel="1">
      <c r="A1180" s="95">
        <v>166</v>
      </c>
      <c r="B1180" s="9"/>
      <c r="C1180" s="9"/>
      <c r="D1180" s="8"/>
      <c r="E1180" s="8"/>
      <c r="R1180" s="6">
        <f t="shared" si="577"/>
        <v>166</v>
      </c>
      <c r="S1180" s="7" t="e">
        <f t="shared" si="572"/>
        <v>#N/A</v>
      </c>
      <c r="T1180" s="7">
        <f t="shared" si="573"/>
        <v>195.45981745319818</v>
      </c>
      <c r="U1180" s="7" t="e">
        <f t="shared" si="585"/>
        <v>#N/A</v>
      </c>
      <c r="V1180" s="7" t="e">
        <f t="shared" si="575"/>
        <v>#N/A</v>
      </c>
      <c r="W1180" s="7" t="e">
        <f t="shared" si="576"/>
        <v>#N/A</v>
      </c>
      <c r="X1180" s="7" t="e">
        <f t="shared" si="578"/>
        <v>#N/A</v>
      </c>
      <c r="Y1180" s="7" t="e">
        <f t="shared" si="579"/>
        <v>#N/A</v>
      </c>
      <c r="AG1180" s="7" t="e">
        <f t="shared" si="580"/>
        <v>#N/A</v>
      </c>
      <c r="AH1180" s="7">
        <f t="shared" si="581"/>
        <v>195.45981745319818</v>
      </c>
      <c r="AI1180" s="7" t="e">
        <f t="shared" si="582"/>
        <v>#N/A</v>
      </c>
      <c r="AJ1180" s="7">
        <f t="shared" si="583"/>
        <v>195.45981745319818</v>
      </c>
      <c r="AK1180" s="7" t="e">
        <v>#N/A</v>
      </c>
      <c r="AL1180" s="7">
        <v>195.45981745319818</v>
      </c>
      <c r="AN1180" s="7" t="e">
        <f t="shared" si="584"/>
        <v>#N/A</v>
      </c>
      <c r="AO1180" s="7" t="e">
        <f t="shared" si="574"/>
        <v>#N/A</v>
      </c>
      <c r="AP1180" s="7" t="e">
        <v>#N/A</v>
      </c>
      <c r="AQ1180" s="7" t="e">
        <v>#N/A</v>
      </c>
    </row>
    <row r="1181" spans="1:43" outlineLevel="1">
      <c r="A1181" s="95">
        <v>167</v>
      </c>
      <c r="B1181" s="9"/>
      <c r="C1181" s="9"/>
      <c r="D1181" s="8"/>
      <c r="E1181" s="8"/>
      <c r="R1181" s="6">
        <f t="shared" si="577"/>
        <v>167</v>
      </c>
      <c r="S1181" s="7" t="e">
        <f t="shared" si="572"/>
        <v>#N/A</v>
      </c>
      <c r="T1181" s="7">
        <f t="shared" si="573"/>
        <v>195.39601793748022</v>
      </c>
      <c r="U1181" s="7" t="e">
        <f t="shared" si="585"/>
        <v>#N/A</v>
      </c>
      <c r="V1181" s="7" t="e">
        <f t="shared" si="575"/>
        <v>#N/A</v>
      </c>
      <c r="W1181" s="7" t="e">
        <f t="shared" si="576"/>
        <v>#N/A</v>
      </c>
      <c r="X1181" s="7" t="e">
        <f t="shared" si="578"/>
        <v>#N/A</v>
      </c>
      <c r="Y1181" s="7" t="e">
        <f t="shared" si="579"/>
        <v>#N/A</v>
      </c>
      <c r="AG1181" s="7" t="e">
        <f t="shared" si="580"/>
        <v>#N/A</v>
      </c>
      <c r="AH1181" s="7">
        <f t="shared" si="581"/>
        <v>195.39601793748022</v>
      </c>
      <c r="AI1181" s="7" t="e">
        <f t="shared" si="582"/>
        <v>#N/A</v>
      </c>
      <c r="AJ1181" s="7">
        <f t="shared" si="583"/>
        <v>195.39601793748022</v>
      </c>
      <c r="AK1181" s="7" t="e">
        <v>#N/A</v>
      </c>
      <c r="AL1181" s="7">
        <v>195.39601793748022</v>
      </c>
      <c r="AN1181" s="7" t="e">
        <f t="shared" si="584"/>
        <v>#N/A</v>
      </c>
      <c r="AO1181" s="7" t="e">
        <f t="shared" si="574"/>
        <v>#N/A</v>
      </c>
      <c r="AP1181" s="7" t="e">
        <v>#N/A</v>
      </c>
      <c r="AQ1181" s="7" t="e">
        <v>#N/A</v>
      </c>
    </row>
    <row r="1182" spans="1:43" outlineLevel="1">
      <c r="A1182" s="95">
        <v>168</v>
      </c>
      <c r="B1182" s="9"/>
      <c r="C1182" s="9"/>
      <c r="D1182" s="8"/>
      <c r="E1182" s="8"/>
      <c r="R1182" s="6">
        <f t="shared" si="577"/>
        <v>168</v>
      </c>
      <c r="S1182" s="7" t="e">
        <f t="shared" si="572"/>
        <v>#N/A</v>
      </c>
      <c r="T1182" s="7">
        <f t="shared" si="573"/>
        <v>195.33208934172038</v>
      </c>
      <c r="U1182" s="7" t="e">
        <f t="shared" si="585"/>
        <v>#N/A</v>
      </c>
      <c r="V1182" s="7" t="e">
        <f t="shared" si="575"/>
        <v>#N/A</v>
      </c>
      <c r="W1182" s="7" t="e">
        <f t="shared" si="576"/>
        <v>#N/A</v>
      </c>
      <c r="X1182" s="7" t="e">
        <f t="shared" si="578"/>
        <v>#N/A</v>
      </c>
      <c r="Y1182" s="7" t="e">
        <f t="shared" si="579"/>
        <v>#N/A</v>
      </c>
      <c r="AG1182" s="7" t="e">
        <f t="shared" si="580"/>
        <v>#N/A</v>
      </c>
      <c r="AH1182" s="7">
        <f t="shared" si="581"/>
        <v>195.33208934172038</v>
      </c>
      <c r="AI1182" s="7" t="e">
        <f t="shared" si="582"/>
        <v>#N/A</v>
      </c>
      <c r="AJ1182" s="7">
        <f t="shared" si="583"/>
        <v>195.33208934172038</v>
      </c>
      <c r="AK1182" s="7" t="e">
        <v>#N/A</v>
      </c>
      <c r="AL1182" s="7">
        <v>195.33208934172038</v>
      </c>
      <c r="AN1182" s="7" t="e">
        <f t="shared" si="584"/>
        <v>#N/A</v>
      </c>
      <c r="AO1182" s="7" t="e">
        <f t="shared" si="574"/>
        <v>#N/A</v>
      </c>
      <c r="AP1182" s="7" t="e">
        <v>#N/A</v>
      </c>
      <c r="AQ1182" s="7" t="e">
        <v>#N/A</v>
      </c>
    </row>
    <row r="1183" spans="1:43" outlineLevel="1">
      <c r="A1183" s="95">
        <v>169</v>
      </c>
      <c r="B1183" s="9"/>
      <c r="C1183" s="9"/>
      <c r="D1183" s="8"/>
      <c r="E1183" s="8"/>
      <c r="R1183" s="6">
        <f t="shared" si="577"/>
        <v>169</v>
      </c>
      <c r="S1183" s="7" t="e">
        <f t="shared" si="572"/>
        <v>#N/A</v>
      </c>
      <c r="T1183" s="7">
        <f t="shared" si="573"/>
        <v>195.26802451597555</v>
      </c>
      <c r="U1183" s="7" t="e">
        <f t="shared" si="585"/>
        <v>#N/A</v>
      </c>
      <c r="V1183" s="7" t="e">
        <f t="shared" si="575"/>
        <v>#N/A</v>
      </c>
      <c r="W1183" s="7" t="e">
        <f t="shared" si="576"/>
        <v>#N/A</v>
      </c>
      <c r="X1183" s="7" t="e">
        <f t="shared" si="578"/>
        <v>#N/A</v>
      </c>
      <c r="Y1183" s="7" t="e">
        <f t="shared" si="579"/>
        <v>#N/A</v>
      </c>
      <c r="AG1183" s="7" t="e">
        <f t="shared" si="580"/>
        <v>#N/A</v>
      </c>
      <c r="AH1183" s="7">
        <f t="shared" si="581"/>
        <v>195.26802451597555</v>
      </c>
      <c r="AI1183" s="7" t="e">
        <f t="shared" si="582"/>
        <v>#N/A</v>
      </c>
      <c r="AJ1183" s="7">
        <f t="shared" si="583"/>
        <v>195.26802451597555</v>
      </c>
      <c r="AK1183" s="7" t="e">
        <v>#N/A</v>
      </c>
      <c r="AL1183" s="7">
        <v>195.26802451597555</v>
      </c>
      <c r="AN1183" s="7" t="e">
        <f t="shared" si="584"/>
        <v>#N/A</v>
      </c>
      <c r="AO1183" s="7" t="e">
        <f t="shared" si="574"/>
        <v>#N/A</v>
      </c>
      <c r="AP1183" s="7" t="e">
        <v>#N/A</v>
      </c>
      <c r="AQ1183" s="7" t="e">
        <v>#N/A</v>
      </c>
    </row>
    <row r="1184" spans="1:43" outlineLevel="1">
      <c r="A1184" s="95">
        <v>170</v>
      </c>
      <c r="B1184" s="9"/>
      <c r="C1184" s="9"/>
      <c r="D1184" s="8"/>
      <c r="E1184" s="8"/>
      <c r="R1184" s="6">
        <f t="shared" si="577"/>
        <v>170</v>
      </c>
      <c r="S1184" s="7" t="e">
        <f t="shared" si="572"/>
        <v>#N/A</v>
      </c>
      <c r="T1184" s="7">
        <f t="shared" si="573"/>
        <v>195.20382029210376</v>
      </c>
      <c r="U1184" s="7" t="e">
        <f t="shared" si="585"/>
        <v>#N/A</v>
      </c>
      <c r="V1184" s="7" t="e">
        <f t="shared" si="575"/>
        <v>#N/A</v>
      </c>
      <c r="W1184" s="7" t="e">
        <f t="shared" si="576"/>
        <v>#N/A</v>
      </c>
      <c r="X1184" s="7" t="e">
        <f t="shared" si="578"/>
        <v>#N/A</v>
      </c>
      <c r="Y1184" s="7" t="e">
        <f t="shared" si="579"/>
        <v>#N/A</v>
      </c>
      <c r="AG1184" s="7" t="e">
        <f t="shared" si="580"/>
        <v>#N/A</v>
      </c>
      <c r="AH1184" s="7">
        <f t="shared" si="581"/>
        <v>195.20382029210376</v>
      </c>
      <c r="AI1184" s="7" t="e">
        <f t="shared" si="582"/>
        <v>#N/A</v>
      </c>
      <c r="AJ1184" s="7">
        <f t="shared" si="583"/>
        <v>195.20382029210376</v>
      </c>
      <c r="AK1184" s="7" t="e">
        <v>#N/A</v>
      </c>
      <c r="AL1184" s="7">
        <v>195.20382029210376</v>
      </c>
      <c r="AN1184" s="7" t="e">
        <f t="shared" si="584"/>
        <v>#N/A</v>
      </c>
      <c r="AO1184" s="7" t="e">
        <f t="shared" si="574"/>
        <v>#N/A</v>
      </c>
      <c r="AP1184" s="7" t="e">
        <v>#N/A</v>
      </c>
      <c r="AQ1184" s="7" t="e">
        <v>#N/A</v>
      </c>
    </row>
    <row r="1185" spans="1:43" outlineLevel="1">
      <c r="A1185" s="95">
        <v>171</v>
      </c>
      <c r="B1185" s="9"/>
      <c r="C1185" s="9"/>
      <c r="D1185" s="8"/>
      <c r="E1185" s="8"/>
      <c r="R1185" s="6">
        <f t="shared" si="577"/>
        <v>171</v>
      </c>
      <c r="S1185" s="7" t="e">
        <f t="shared" si="572"/>
        <v>#N/A</v>
      </c>
      <c r="T1185" s="7">
        <f t="shared" si="573"/>
        <v>195.13947159461443</v>
      </c>
      <c r="U1185" s="7" t="e">
        <f t="shared" si="585"/>
        <v>#N/A</v>
      </c>
      <c r="V1185" s="7" t="e">
        <f t="shared" si="575"/>
        <v>#N/A</v>
      </c>
      <c r="W1185" s="7" t="e">
        <f t="shared" si="576"/>
        <v>#N/A</v>
      </c>
      <c r="X1185" s="7" t="e">
        <f t="shared" si="578"/>
        <v>#N/A</v>
      </c>
      <c r="Y1185" s="7" t="e">
        <f t="shared" si="579"/>
        <v>#N/A</v>
      </c>
      <c r="AG1185" s="7" t="e">
        <f t="shared" si="580"/>
        <v>#N/A</v>
      </c>
      <c r="AH1185" s="7">
        <f t="shared" si="581"/>
        <v>195.13947159461443</v>
      </c>
      <c r="AI1185" s="7" t="e">
        <f t="shared" si="582"/>
        <v>#N/A</v>
      </c>
      <c r="AJ1185" s="7">
        <f t="shared" si="583"/>
        <v>195.13947159461443</v>
      </c>
      <c r="AK1185" s="7" t="e">
        <v>#N/A</v>
      </c>
      <c r="AL1185" s="7">
        <v>195.13947159461443</v>
      </c>
      <c r="AN1185" s="7" t="e">
        <f t="shared" si="584"/>
        <v>#N/A</v>
      </c>
      <c r="AO1185" s="7" t="e">
        <f t="shared" si="574"/>
        <v>#N/A</v>
      </c>
      <c r="AP1185" s="7" t="e">
        <v>#N/A</v>
      </c>
      <c r="AQ1185" s="7" t="e">
        <v>#N/A</v>
      </c>
    </row>
    <row r="1186" spans="1:43" outlineLevel="1">
      <c r="A1186" s="95">
        <v>172</v>
      </c>
      <c r="B1186" s="9"/>
      <c r="C1186" s="9"/>
      <c r="D1186" s="8"/>
      <c r="E1186" s="8"/>
      <c r="R1186" s="6">
        <f t="shared" si="577"/>
        <v>172</v>
      </c>
      <c r="S1186" s="7" t="e">
        <f t="shared" si="572"/>
        <v>#N/A</v>
      </c>
      <c r="T1186" s="7">
        <f t="shared" si="573"/>
        <v>195.07497699913748</v>
      </c>
      <c r="U1186" s="7" t="e">
        <f t="shared" si="585"/>
        <v>#N/A</v>
      </c>
      <c r="V1186" s="7" t="e">
        <f t="shared" si="575"/>
        <v>#N/A</v>
      </c>
      <c r="W1186" s="7" t="e">
        <f t="shared" si="576"/>
        <v>#N/A</v>
      </c>
      <c r="X1186" s="7" t="e">
        <f t="shared" si="578"/>
        <v>#N/A</v>
      </c>
      <c r="Y1186" s="7" t="e">
        <f t="shared" si="579"/>
        <v>#N/A</v>
      </c>
      <c r="AG1186" s="7" t="e">
        <f t="shared" si="580"/>
        <v>#N/A</v>
      </c>
      <c r="AH1186" s="7">
        <f t="shared" si="581"/>
        <v>195.07497699913748</v>
      </c>
      <c r="AI1186" s="7" t="e">
        <f t="shared" si="582"/>
        <v>#N/A</v>
      </c>
      <c r="AJ1186" s="7">
        <f t="shared" si="583"/>
        <v>195.07497699913748</v>
      </c>
      <c r="AK1186" s="7" t="e">
        <v>#N/A</v>
      </c>
      <c r="AL1186" s="7">
        <v>195.07497699913748</v>
      </c>
      <c r="AN1186" s="7" t="e">
        <f t="shared" si="584"/>
        <v>#N/A</v>
      </c>
      <c r="AO1186" s="7" t="e">
        <f t="shared" si="574"/>
        <v>#N/A</v>
      </c>
      <c r="AP1186" s="7" t="e">
        <v>#N/A</v>
      </c>
      <c r="AQ1186" s="7" t="e">
        <v>#N/A</v>
      </c>
    </row>
    <row r="1187" spans="1:43" outlineLevel="1">
      <c r="A1187" s="95">
        <v>173</v>
      </c>
      <c r="B1187" s="9"/>
      <c r="C1187" s="9"/>
      <c r="D1187" s="8"/>
      <c r="E1187" s="8"/>
      <c r="R1187" s="6">
        <f t="shared" si="577"/>
        <v>173</v>
      </c>
      <c r="S1187" s="7" t="e">
        <f t="shared" si="572"/>
        <v>#N/A</v>
      </c>
      <c r="T1187" s="7">
        <f t="shared" si="573"/>
        <v>195.01033557266763</v>
      </c>
      <c r="U1187" s="7" t="e">
        <f t="shared" si="585"/>
        <v>#N/A</v>
      </c>
      <c r="V1187" s="7" t="e">
        <f t="shared" si="575"/>
        <v>#N/A</v>
      </c>
      <c r="W1187" s="7" t="e">
        <f t="shared" si="576"/>
        <v>#N/A</v>
      </c>
      <c r="X1187" s="7" t="e">
        <f t="shared" si="578"/>
        <v>#N/A</v>
      </c>
      <c r="Y1187" s="7" t="e">
        <f t="shared" si="579"/>
        <v>#N/A</v>
      </c>
      <c r="AG1187" s="7" t="e">
        <f t="shared" si="580"/>
        <v>#N/A</v>
      </c>
      <c r="AH1187" s="7">
        <f t="shared" si="581"/>
        <v>195.01033557266763</v>
      </c>
      <c r="AI1187" s="7" t="e">
        <f t="shared" si="582"/>
        <v>#N/A</v>
      </c>
      <c r="AJ1187" s="7">
        <f t="shared" si="583"/>
        <v>195.01033557266763</v>
      </c>
      <c r="AK1187" s="7" t="e">
        <v>#N/A</v>
      </c>
      <c r="AL1187" s="7">
        <v>195.01033557266763</v>
      </c>
      <c r="AN1187" s="7" t="e">
        <f t="shared" si="584"/>
        <v>#N/A</v>
      </c>
      <c r="AO1187" s="7" t="e">
        <f t="shared" si="574"/>
        <v>#N/A</v>
      </c>
      <c r="AP1187" s="7" t="e">
        <v>#N/A</v>
      </c>
      <c r="AQ1187" s="7" t="e">
        <v>#N/A</v>
      </c>
    </row>
    <row r="1188" spans="1:43" outlineLevel="1">
      <c r="A1188" s="95">
        <v>174</v>
      </c>
      <c r="B1188" s="9"/>
      <c r="C1188" s="9"/>
      <c r="D1188" s="8"/>
      <c r="E1188" s="8"/>
      <c r="R1188" s="6">
        <f t="shared" si="577"/>
        <v>174</v>
      </c>
      <c r="S1188" s="7" t="e">
        <f t="shared" si="572"/>
        <v>#N/A</v>
      </c>
      <c r="T1188" s="7">
        <f t="shared" si="573"/>
        <v>194.94554207551624</v>
      </c>
      <c r="U1188" s="7" t="e">
        <f t="shared" si="585"/>
        <v>#N/A</v>
      </c>
      <c r="V1188" s="7" t="e">
        <f t="shared" si="575"/>
        <v>#N/A</v>
      </c>
      <c r="W1188" s="7" t="e">
        <f t="shared" si="576"/>
        <v>#N/A</v>
      </c>
      <c r="X1188" s="7" t="e">
        <f t="shared" si="578"/>
        <v>#N/A</v>
      </c>
      <c r="Y1188" s="7" t="e">
        <f t="shared" si="579"/>
        <v>#N/A</v>
      </c>
      <c r="AG1188" s="7" t="e">
        <f t="shared" si="580"/>
        <v>#N/A</v>
      </c>
      <c r="AH1188" s="7">
        <f t="shared" si="581"/>
        <v>194.94554207551624</v>
      </c>
      <c r="AI1188" s="7" t="e">
        <f t="shared" si="582"/>
        <v>#N/A</v>
      </c>
      <c r="AJ1188" s="7">
        <f t="shared" si="583"/>
        <v>194.94554207551624</v>
      </c>
      <c r="AK1188" s="7" t="e">
        <v>#N/A</v>
      </c>
      <c r="AL1188" s="7">
        <v>194.94554207551624</v>
      </c>
      <c r="AN1188" s="7" t="e">
        <f t="shared" si="584"/>
        <v>#N/A</v>
      </c>
      <c r="AO1188" s="7" t="e">
        <f t="shared" si="574"/>
        <v>#N/A</v>
      </c>
      <c r="AP1188" s="7" t="e">
        <v>#N/A</v>
      </c>
      <c r="AQ1188" s="7" t="e">
        <v>#N/A</v>
      </c>
    </row>
    <row r="1189" spans="1:43" outlineLevel="1">
      <c r="A1189" s="95">
        <v>175</v>
      </c>
      <c r="B1189" s="9"/>
      <c r="C1189" s="9"/>
      <c r="D1189" s="8"/>
      <c r="E1189" s="8"/>
      <c r="R1189" s="6">
        <f t="shared" si="577"/>
        <v>175</v>
      </c>
      <c r="S1189" s="7" t="e">
        <f t="shared" si="572"/>
        <v>#N/A</v>
      </c>
      <c r="T1189" s="7">
        <f t="shared" si="573"/>
        <v>194.88059143219274</v>
      </c>
      <c r="U1189" s="7" t="e">
        <f t="shared" si="585"/>
        <v>#N/A</v>
      </c>
      <c r="V1189" s="7" t="e">
        <f t="shared" si="575"/>
        <v>#N/A</v>
      </c>
      <c r="W1189" s="7" t="e">
        <f t="shared" si="576"/>
        <v>#N/A</v>
      </c>
      <c r="X1189" s="7" t="e">
        <f t="shared" si="578"/>
        <v>#N/A</v>
      </c>
      <c r="Y1189" s="7" t="e">
        <f t="shared" si="579"/>
        <v>#N/A</v>
      </c>
      <c r="AG1189" s="7" t="e">
        <f t="shared" si="580"/>
        <v>#N/A</v>
      </c>
      <c r="AH1189" s="7">
        <f t="shared" si="581"/>
        <v>194.88059143219274</v>
      </c>
      <c r="AI1189" s="7" t="e">
        <f t="shared" si="582"/>
        <v>#N/A</v>
      </c>
      <c r="AJ1189" s="7">
        <f t="shared" si="583"/>
        <v>194.88059143219274</v>
      </c>
      <c r="AK1189" s="7" t="e">
        <v>#N/A</v>
      </c>
      <c r="AL1189" s="7">
        <v>194.88059143219274</v>
      </c>
      <c r="AN1189" s="7" t="e">
        <f t="shared" si="584"/>
        <v>#N/A</v>
      </c>
      <c r="AO1189" s="7" t="e">
        <f t="shared" si="574"/>
        <v>#N/A</v>
      </c>
      <c r="AP1189" s="7" t="e">
        <v>#N/A</v>
      </c>
      <c r="AQ1189" s="7" t="e">
        <v>#N/A</v>
      </c>
    </row>
    <row r="1190" spans="1:43" outlineLevel="1">
      <c r="A1190" s="95">
        <v>176</v>
      </c>
      <c r="B1190" s="9"/>
      <c r="C1190" s="9"/>
      <c r="D1190" s="8"/>
      <c r="E1190" s="8"/>
      <c r="R1190" s="6">
        <f t="shared" si="577"/>
        <v>176</v>
      </c>
      <c r="S1190" s="7" t="e">
        <f t="shared" si="572"/>
        <v>#N/A</v>
      </c>
      <c r="T1190" s="7">
        <f t="shared" si="573"/>
        <v>194.81548428925242</v>
      </c>
      <c r="U1190" s="7" t="e">
        <f t="shared" si="585"/>
        <v>#N/A</v>
      </c>
      <c r="V1190" s="7" t="e">
        <f t="shared" si="575"/>
        <v>#N/A</v>
      </c>
      <c r="W1190" s="7" t="e">
        <f t="shared" si="576"/>
        <v>#N/A</v>
      </c>
      <c r="X1190" s="7" t="e">
        <f t="shared" si="578"/>
        <v>#N/A</v>
      </c>
      <c r="Y1190" s="7" t="e">
        <f t="shared" si="579"/>
        <v>#N/A</v>
      </c>
      <c r="AG1190" s="7" t="e">
        <f t="shared" si="580"/>
        <v>#N/A</v>
      </c>
      <c r="AH1190" s="7">
        <f t="shared" si="581"/>
        <v>194.81548428925242</v>
      </c>
      <c r="AI1190" s="7" t="e">
        <f t="shared" si="582"/>
        <v>#N/A</v>
      </c>
      <c r="AJ1190" s="7">
        <f t="shared" si="583"/>
        <v>194.81548428925242</v>
      </c>
      <c r="AK1190" s="7" t="e">
        <v>#N/A</v>
      </c>
      <c r="AL1190" s="7">
        <v>194.81548428925242</v>
      </c>
      <c r="AN1190" s="7" t="e">
        <f t="shared" si="584"/>
        <v>#N/A</v>
      </c>
      <c r="AO1190" s="7" t="e">
        <f t="shared" si="574"/>
        <v>#N/A</v>
      </c>
      <c r="AP1190" s="7" t="e">
        <v>#N/A</v>
      </c>
      <c r="AQ1190" s="7" t="e">
        <v>#N/A</v>
      </c>
    </row>
    <row r="1191" spans="1:43" outlineLevel="1">
      <c r="A1191" s="95">
        <v>177</v>
      </c>
      <c r="B1191" s="9"/>
      <c r="C1191" s="9"/>
      <c r="D1191" s="8"/>
      <c r="E1191" s="8"/>
      <c r="R1191" s="6">
        <f t="shared" si="577"/>
        <v>177</v>
      </c>
      <c r="S1191" s="7" t="e">
        <f t="shared" si="572"/>
        <v>#N/A</v>
      </c>
      <c r="T1191" s="7">
        <f t="shared" si="573"/>
        <v>194.75021350358588</v>
      </c>
      <c r="U1191" s="7" t="e">
        <f t="shared" si="585"/>
        <v>#N/A</v>
      </c>
      <c r="V1191" s="7" t="e">
        <f t="shared" si="575"/>
        <v>#N/A</v>
      </c>
      <c r="W1191" s="7" t="e">
        <f t="shared" si="576"/>
        <v>#N/A</v>
      </c>
      <c r="X1191" s="7" t="e">
        <f t="shared" si="578"/>
        <v>#N/A</v>
      </c>
      <c r="Y1191" s="7" t="e">
        <f t="shared" si="579"/>
        <v>#N/A</v>
      </c>
      <c r="AG1191" s="7" t="e">
        <f t="shared" si="580"/>
        <v>#N/A</v>
      </c>
      <c r="AH1191" s="7">
        <f t="shared" si="581"/>
        <v>194.75021350358588</v>
      </c>
      <c r="AI1191" s="7" t="e">
        <f t="shared" si="582"/>
        <v>#N/A</v>
      </c>
      <c r="AJ1191" s="7">
        <f t="shared" si="583"/>
        <v>194.75021350358588</v>
      </c>
      <c r="AK1191" s="7" t="e">
        <v>#N/A</v>
      </c>
      <c r="AL1191" s="7">
        <v>194.75021350358588</v>
      </c>
      <c r="AN1191" s="7" t="e">
        <f t="shared" si="584"/>
        <v>#N/A</v>
      </c>
      <c r="AO1191" s="7" t="e">
        <f t="shared" si="574"/>
        <v>#N/A</v>
      </c>
      <c r="AP1191" s="7" t="e">
        <v>#N/A</v>
      </c>
      <c r="AQ1191" s="7" t="e">
        <v>#N/A</v>
      </c>
    </row>
    <row r="1192" spans="1:43" outlineLevel="1">
      <c r="A1192" s="95">
        <v>178</v>
      </c>
      <c r="B1192" s="9"/>
      <c r="C1192" s="9"/>
      <c r="D1192" s="8"/>
      <c r="E1192" s="8"/>
      <c r="R1192" s="6">
        <f t="shared" si="577"/>
        <v>178</v>
      </c>
      <c r="S1192" s="7" t="e">
        <f t="shared" si="572"/>
        <v>#N/A</v>
      </c>
      <c r="T1192" s="7">
        <f t="shared" si="573"/>
        <v>194.6847800429901</v>
      </c>
      <c r="U1192" s="7" t="e">
        <f t="shared" si="585"/>
        <v>#N/A</v>
      </c>
      <c r="V1192" s="7" t="e">
        <f t="shared" si="575"/>
        <v>#N/A</v>
      </c>
      <c r="W1192" s="7" t="e">
        <f t="shared" si="576"/>
        <v>#N/A</v>
      </c>
      <c r="X1192" s="7" t="e">
        <f t="shared" si="578"/>
        <v>#N/A</v>
      </c>
      <c r="Y1192" s="7" t="e">
        <f t="shared" si="579"/>
        <v>#N/A</v>
      </c>
      <c r="AG1192" s="7" t="e">
        <f t="shared" si="580"/>
        <v>#N/A</v>
      </c>
      <c r="AH1192" s="7">
        <f t="shared" si="581"/>
        <v>194.6847800429901</v>
      </c>
      <c r="AI1192" s="7" t="e">
        <f t="shared" si="582"/>
        <v>#N/A</v>
      </c>
      <c r="AJ1192" s="7">
        <f t="shared" si="583"/>
        <v>194.6847800429901</v>
      </c>
      <c r="AK1192" s="7" t="e">
        <v>#N/A</v>
      </c>
      <c r="AL1192" s="7">
        <v>194.6847800429901</v>
      </c>
      <c r="AN1192" s="7" t="e">
        <f t="shared" si="584"/>
        <v>#N/A</v>
      </c>
      <c r="AO1192" s="7" t="e">
        <f t="shared" si="574"/>
        <v>#N/A</v>
      </c>
      <c r="AP1192" s="7" t="e">
        <v>#N/A</v>
      </c>
      <c r="AQ1192" s="7" t="e">
        <v>#N/A</v>
      </c>
    </row>
    <row r="1193" spans="1:43" outlineLevel="1">
      <c r="A1193" s="95">
        <v>179</v>
      </c>
      <c r="B1193" s="9"/>
      <c r="C1193" s="9"/>
      <c r="D1193" s="8"/>
      <c r="E1193" s="8"/>
      <c r="R1193" s="6">
        <f t="shared" si="577"/>
        <v>179</v>
      </c>
      <c r="S1193" s="7" t="e">
        <f t="shared" si="572"/>
        <v>#N/A</v>
      </c>
      <c r="T1193" s="7">
        <f t="shared" si="573"/>
        <v>194.61917676366761</v>
      </c>
      <c r="U1193" s="7" t="e">
        <f t="shared" si="585"/>
        <v>#N/A</v>
      </c>
      <c r="V1193" s="7" t="e">
        <f t="shared" si="575"/>
        <v>#N/A</v>
      </c>
      <c r="W1193" s="7" t="e">
        <f t="shared" si="576"/>
        <v>#N/A</v>
      </c>
      <c r="X1193" s="7" t="e">
        <f t="shared" si="578"/>
        <v>#N/A</v>
      </c>
      <c r="Y1193" s="7" t="e">
        <f t="shared" si="579"/>
        <v>#N/A</v>
      </c>
      <c r="AG1193" s="7" t="e">
        <f t="shared" si="580"/>
        <v>#N/A</v>
      </c>
      <c r="AH1193" s="7">
        <f t="shared" si="581"/>
        <v>194.61917676366761</v>
      </c>
      <c r="AI1193" s="7" t="e">
        <f t="shared" si="582"/>
        <v>#N/A</v>
      </c>
      <c r="AJ1193" s="7">
        <f t="shared" si="583"/>
        <v>194.61917676366761</v>
      </c>
      <c r="AK1193" s="7" t="e">
        <v>#N/A</v>
      </c>
      <c r="AL1193" s="7">
        <v>194.61917676366761</v>
      </c>
      <c r="AN1193" s="7" t="e">
        <f t="shared" si="584"/>
        <v>#N/A</v>
      </c>
      <c r="AO1193" s="7" t="e">
        <f t="shared" si="574"/>
        <v>#N/A</v>
      </c>
      <c r="AP1193" s="7" t="e">
        <v>#N/A</v>
      </c>
      <c r="AQ1193" s="7" t="e">
        <v>#N/A</v>
      </c>
    </row>
    <row r="1194" spans="1:43" outlineLevel="1">
      <c r="A1194" s="95">
        <v>180</v>
      </c>
      <c r="B1194" s="9"/>
      <c r="C1194" s="9"/>
      <c r="D1194" s="8"/>
      <c r="E1194" s="8"/>
      <c r="R1194" s="6">
        <f t="shared" si="577"/>
        <v>180</v>
      </c>
      <c r="S1194" s="7" t="e">
        <f t="shared" si="572"/>
        <v>#N/A</v>
      </c>
      <c r="T1194" s="7">
        <f t="shared" si="573"/>
        <v>194.55340431217371</v>
      </c>
      <c r="U1194" s="7" t="e">
        <f t="shared" si="585"/>
        <v>#N/A</v>
      </c>
      <c r="V1194" s="7" t="e">
        <f t="shared" si="575"/>
        <v>#N/A</v>
      </c>
      <c r="W1194" s="7" t="e">
        <f t="shared" si="576"/>
        <v>#N/A</v>
      </c>
      <c r="X1194" s="7" t="e">
        <f t="shared" si="578"/>
        <v>#N/A</v>
      </c>
      <c r="Y1194" s="7" t="e">
        <f t="shared" si="579"/>
        <v>#N/A</v>
      </c>
      <c r="AG1194" s="7" t="e">
        <f t="shared" si="580"/>
        <v>#N/A</v>
      </c>
      <c r="AH1194" s="7">
        <f t="shared" si="581"/>
        <v>194.55340431217371</v>
      </c>
      <c r="AI1194" s="7" t="e">
        <f t="shared" si="582"/>
        <v>#N/A</v>
      </c>
      <c r="AJ1194" s="7">
        <f t="shared" si="583"/>
        <v>194.55340431217371</v>
      </c>
      <c r="AK1194" s="7" t="e">
        <v>#N/A</v>
      </c>
      <c r="AL1194" s="7">
        <v>194.55340431217371</v>
      </c>
      <c r="AN1194" s="7" t="e">
        <f t="shared" si="584"/>
        <v>#N/A</v>
      </c>
      <c r="AO1194" s="7" t="e">
        <f t="shared" si="574"/>
        <v>#N/A</v>
      </c>
      <c r="AP1194" s="7" t="e">
        <v>#N/A</v>
      </c>
      <c r="AQ1194" s="7" t="e">
        <v>#N/A</v>
      </c>
    </row>
    <row r="1195" spans="1:43" outlineLevel="1">
      <c r="A1195" s="95">
        <v>181</v>
      </c>
      <c r="B1195" s="9"/>
      <c r="C1195" s="9"/>
      <c r="D1195" s="8"/>
      <c r="E1195" s="8"/>
      <c r="R1195" s="6">
        <f t="shared" si="577"/>
        <v>181</v>
      </c>
      <c r="S1195" s="7" t="e">
        <f t="shared" si="572"/>
        <v>#N/A</v>
      </c>
      <c r="T1195" s="7">
        <f t="shared" si="573"/>
        <v>194.48745761301782</v>
      </c>
      <c r="U1195" s="7" t="e">
        <f t="shared" si="585"/>
        <v>#N/A</v>
      </c>
      <c r="V1195" s="7" t="e">
        <f t="shared" si="575"/>
        <v>#N/A</v>
      </c>
      <c r="W1195" s="7" t="e">
        <f t="shared" si="576"/>
        <v>#N/A</v>
      </c>
      <c r="X1195" s="7" t="e">
        <f t="shared" si="578"/>
        <v>#N/A</v>
      </c>
      <c r="Y1195" s="7" t="e">
        <f t="shared" si="579"/>
        <v>#N/A</v>
      </c>
      <c r="AG1195" s="7" t="e">
        <f t="shared" si="580"/>
        <v>#N/A</v>
      </c>
      <c r="AH1195" s="7">
        <f t="shared" si="581"/>
        <v>194.48745761301782</v>
      </c>
      <c r="AI1195" s="7" t="e">
        <f t="shared" si="582"/>
        <v>#N/A</v>
      </c>
      <c r="AJ1195" s="7">
        <f t="shared" si="583"/>
        <v>194.48745761301782</v>
      </c>
      <c r="AK1195" s="7" t="e">
        <v>#N/A</v>
      </c>
      <c r="AL1195" s="7">
        <v>194.48745761301782</v>
      </c>
      <c r="AN1195" s="7" t="e">
        <f t="shared" si="584"/>
        <v>#N/A</v>
      </c>
      <c r="AO1195" s="7" t="e">
        <f t="shared" si="574"/>
        <v>#N/A</v>
      </c>
      <c r="AP1195" s="7" t="e">
        <v>#N/A</v>
      </c>
      <c r="AQ1195" s="7" t="e">
        <v>#N/A</v>
      </c>
    </row>
    <row r="1196" spans="1:43" outlineLevel="1">
      <c r="A1196" s="95">
        <v>182</v>
      </c>
      <c r="B1196" s="9"/>
      <c r="C1196" s="9"/>
      <c r="D1196" s="8"/>
      <c r="E1196" s="8"/>
      <c r="R1196" s="6">
        <f t="shared" si="577"/>
        <v>182</v>
      </c>
      <c r="S1196" s="7" t="e">
        <f t="shared" si="572"/>
        <v>#N/A</v>
      </c>
      <c r="T1196" s="7">
        <f t="shared" si="573"/>
        <v>194.4213295267312</v>
      </c>
      <c r="U1196" s="7" t="e">
        <f t="shared" si="585"/>
        <v>#N/A</v>
      </c>
      <c r="V1196" s="7" t="e">
        <f t="shared" si="575"/>
        <v>#N/A</v>
      </c>
      <c r="W1196" s="7" t="e">
        <f t="shared" si="576"/>
        <v>#N/A</v>
      </c>
      <c r="X1196" s="7" t="e">
        <f t="shared" si="578"/>
        <v>#N/A</v>
      </c>
      <c r="Y1196" s="7" t="e">
        <f t="shared" si="579"/>
        <v>#N/A</v>
      </c>
      <c r="AG1196" s="7" t="e">
        <f t="shared" si="580"/>
        <v>#N/A</v>
      </c>
      <c r="AH1196" s="7">
        <f t="shared" si="581"/>
        <v>194.4213295267312</v>
      </c>
      <c r="AI1196" s="7" t="e">
        <f t="shared" si="582"/>
        <v>#N/A</v>
      </c>
      <c r="AJ1196" s="7">
        <f t="shared" si="583"/>
        <v>194.4213295267312</v>
      </c>
      <c r="AK1196" s="7" t="e">
        <v>#N/A</v>
      </c>
      <c r="AL1196" s="7">
        <v>194.4213295267312</v>
      </c>
      <c r="AN1196" s="7" t="e">
        <f t="shared" si="584"/>
        <v>#N/A</v>
      </c>
      <c r="AO1196" s="7" t="e">
        <f t="shared" si="574"/>
        <v>#N/A</v>
      </c>
      <c r="AP1196" s="7" t="e">
        <v>#N/A</v>
      </c>
      <c r="AQ1196" s="7" t="e">
        <v>#N/A</v>
      </c>
    </row>
    <row r="1197" spans="1:43" outlineLevel="1">
      <c r="A1197" s="95">
        <v>183</v>
      </c>
      <c r="B1197" s="9"/>
      <c r="C1197" s="9"/>
      <c r="D1197" s="8"/>
      <c r="E1197" s="8"/>
      <c r="R1197" s="6">
        <f t="shared" si="577"/>
        <v>183</v>
      </c>
      <c r="S1197" s="7" t="e">
        <f t="shared" si="572"/>
        <v>#N/A</v>
      </c>
      <c r="T1197" s="7">
        <f t="shared" si="573"/>
        <v>194.35502482859351</v>
      </c>
      <c r="U1197" s="7" t="e">
        <f t="shared" si="585"/>
        <v>#N/A</v>
      </c>
      <c r="V1197" s="7" t="e">
        <f t="shared" si="575"/>
        <v>#N/A</v>
      </c>
      <c r="W1197" s="7" t="e">
        <f t="shared" si="576"/>
        <v>#N/A</v>
      </c>
      <c r="X1197" s="7" t="e">
        <f t="shared" si="578"/>
        <v>#N/A</v>
      </c>
      <c r="Y1197" s="7" t="e">
        <f t="shared" si="579"/>
        <v>#N/A</v>
      </c>
      <c r="AG1197" s="7" t="e">
        <f t="shared" si="580"/>
        <v>#N/A</v>
      </c>
      <c r="AH1197" s="7">
        <f t="shared" si="581"/>
        <v>194.35502482859351</v>
      </c>
      <c r="AI1197" s="7" t="e">
        <f t="shared" si="582"/>
        <v>#N/A</v>
      </c>
      <c r="AJ1197" s="7">
        <f t="shared" si="583"/>
        <v>194.35502482859351</v>
      </c>
      <c r="AK1197" s="7" t="e">
        <v>#N/A</v>
      </c>
      <c r="AL1197" s="7">
        <v>194.35502482859351</v>
      </c>
      <c r="AN1197" s="7" t="e">
        <f t="shared" si="584"/>
        <v>#N/A</v>
      </c>
      <c r="AO1197" s="7" t="e">
        <f t="shared" si="574"/>
        <v>#N/A</v>
      </c>
      <c r="AP1197" s="7" t="e">
        <v>#N/A</v>
      </c>
      <c r="AQ1197" s="7" t="e">
        <v>#N/A</v>
      </c>
    </row>
    <row r="1198" spans="1:43" outlineLevel="1">
      <c r="A1198" s="95">
        <v>184</v>
      </c>
      <c r="B1198" s="9"/>
      <c r="C1198" s="9"/>
      <c r="D1198" s="8"/>
      <c r="E1198" s="8"/>
      <c r="R1198" s="6">
        <f t="shared" si="577"/>
        <v>184</v>
      </c>
      <c r="S1198" s="7" t="e">
        <f t="shared" si="572"/>
        <v>#N/A</v>
      </c>
      <c r="T1198" s="7">
        <f t="shared" si="573"/>
        <v>194.28853637838125</v>
      </c>
      <c r="U1198" s="7" t="e">
        <f t="shared" si="585"/>
        <v>#N/A</v>
      </c>
      <c r="V1198" s="7" t="e">
        <f t="shared" si="575"/>
        <v>#N/A</v>
      </c>
      <c r="W1198" s="7" t="e">
        <f t="shared" si="576"/>
        <v>#N/A</v>
      </c>
      <c r="X1198" s="7" t="e">
        <f t="shared" si="578"/>
        <v>#N/A</v>
      </c>
      <c r="Y1198" s="7" t="e">
        <f t="shared" si="579"/>
        <v>#N/A</v>
      </c>
      <c r="AG1198" s="7" t="e">
        <f t="shared" si="580"/>
        <v>#N/A</v>
      </c>
      <c r="AH1198" s="7">
        <f t="shared" si="581"/>
        <v>194.28853637838125</v>
      </c>
      <c r="AI1198" s="7" t="e">
        <f t="shared" si="582"/>
        <v>#N/A</v>
      </c>
      <c r="AJ1198" s="7">
        <f t="shared" si="583"/>
        <v>194.28853637838125</v>
      </c>
      <c r="AK1198" s="7" t="e">
        <v>#N/A</v>
      </c>
      <c r="AL1198" s="7">
        <v>194.28853637838125</v>
      </c>
      <c r="AN1198" s="7" t="e">
        <f t="shared" si="584"/>
        <v>#N/A</v>
      </c>
      <c r="AO1198" s="7" t="e">
        <f t="shared" si="574"/>
        <v>#N/A</v>
      </c>
      <c r="AP1198" s="7" t="e">
        <v>#N/A</v>
      </c>
      <c r="AQ1198" s="7" t="e">
        <v>#N/A</v>
      </c>
    </row>
    <row r="1199" spans="1:43" outlineLevel="1">
      <c r="A1199" s="95">
        <v>185</v>
      </c>
      <c r="B1199" s="9"/>
      <c r="C1199" s="9"/>
      <c r="D1199" s="8"/>
      <c r="E1199" s="8"/>
      <c r="R1199" s="6">
        <f t="shared" si="577"/>
        <v>185</v>
      </c>
      <c r="S1199" s="7" t="e">
        <f t="shared" si="572"/>
        <v>#N/A</v>
      </c>
      <c r="T1199" s="7">
        <f t="shared" si="573"/>
        <v>194.22186100795244</v>
      </c>
      <c r="U1199" s="7" t="e">
        <f t="shared" si="585"/>
        <v>#N/A</v>
      </c>
      <c r="V1199" s="7" t="e">
        <f t="shared" si="575"/>
        <v>#N/A</v>
      </c>
      <c r="W1199" s="7" t="e">
        <f t="shared" si="576"/>
        <v>#N/A</v>
      </c>
      <c r="X1199" s="7" t="e">
        <f t="shared" si="578"/>
        <v>#N/A</v>
      </c>
      <c r="Y1199" s="7" t="e">
        <f t="shared" si="579"/>
        <v>#N/A</v>
      </c>
      <c r="AG1199" s="7" t="e">
        <f t="shared" si="580"/>
        <v>#N/A</v>
      </c>
      <c r="AH1199" s="7">
        <f t="shared" si="581"/>
        <v>194.22186100795244</v>
      </c>
      <c r="AI1199" s="7" t="e">
        <f t="shared" si="582"/>
        <v>#N/A</v>
      </c>
      <c r="AJ1199" s="7">
        <f t="shared" si="583"/>
        <v>194.22186100795244</v>
      </c>
      <c r="AK1199" s="7" t="e">
        <v>#N/A</v>
      </c>
      <c r="AL1199" s="7">
        <v>194.22186100795244</v>
      </c>
      <c r="AN1199" s="7" t="e">
        <f t="shared" si="584"/>
        <v>#N/A</v>
      </c>
      <c r="AO1199" s="7" t="e">
        <f t="shared" si="574"/>
        <v>#N/A</v>
      </c>
      <c r="AP1199" s="7" t="e">
        <v>#N/A</v>
      </c>
      <c r="AQ1199" s="7" t="e">
        <v>#N/A</v>
      </c>
    </row>
    <row r="1200" spans="1:43" outlineLevel="1">
      <c r="A1200" s="95">
        <v>186</v>
      </c>
      <c r="B1200" s="9"/>
      <c r="C1200" s="9"/>
      <c r="D1200" s="8"/>
      <c r="E1200" s="8"/>
      <c r="R1200" s="6">
        <f t="shared" si="577"/>
        <v>186</v>
      </c>
      <c r="S1200" s="7" t="e">
        <f t="shared" si="572"/>
        <v>#N/A</v>
      </c>
      <c r="T1200" s="7">
        <f t="shared" si="573"/>
        <v>194.15499158099124</v>
      </c>
      <c r="U1200" s="7" t="e">
        <f t="shared" si="585"/>
        <v>#N/A</v>
      </c>
      <c r="V1200" s="7" t="e">
        <f t="shared" si="575"/>
        <v>#N/A</v>
      </c>
      <c r="W1200" s="7" t="e">
        <f t="shared" si="576"/>
        <v>#N/A</v>
      </c>
      <c r="X1200" s="7" t="e">
        <f t="shared" si="578"/>
        <v>#N/A</v>
      </c>
      <c r="Y1200" s="7" t="e">
        <f t="shared" si="579"/>
        <v>#N/A</v>
      </c>
      <c r="AG1200" s="7" t="e">
        <f t="shared" si="580"/>
        <v>#N/A</v>
      </c>
      <c r="AH1200" s="7">
        <f t="shared" si="581"/>
        <v>194.15499158099124</v>
      </c>
      <c r="AI1200" s="7" t="e">
        <f t="shared" si="582"/>
        <v>#N/A</v>
      </c>
      <c r="AJ1200" s="7">
        <f t="shared" si="583"/>
        <v>194.15499158099124</v>
      </c>
      <c r="AK1200" s="7" t="e">
        <v>#N/A</v>
      </c>
      <c r="AL1200" s="7">
        <v>194.15499158099124</v>
      </c>
      <c r="AN1200" s="7" t="e">
        <f t="shared" si="584"/>
        <v>#N/A</v>
      </c>
      <c r="AO1200" s="7" t="e">
        <f t="shared" si="574"/>
        <v>#N/A</v>
      </c>
      <c r="AP1200" s="7" t="e">
        <v>#N/A</v>
      </c>
      <c r="AQ1200" s="7" t="e">
        <v>#N/A</v>
      </c>
    </row>
    <row r="1201" spans="1:43" outlineLevel="1">
      <c r="A1201" s="95">
        <v>187</v>
      </c>
      <c r="B1201" s="9"/>
      <c r="C1201" s="9"/>
      <c r="D1201" s="8"/>
      <c r="E1201" s="8"/>
      <c r="R1201" s="6">
        <f t="shared" si="577"/>
        <v>187</v>
      </c>
      <c r="S1201" s="7" t="e">
        <f t="shared" si="572"/>
        <v>#N/A</v>
      </c>
      <c r="T1201" s="7">
        <f t="shared" si="573"/>
        <v>194.08793286652497</v>
      </c>
      <c r="U1201" s="7" t="e">
        <f t="shared" si="585"/>
        <v>#N/A</v>
      </c>
      <c r="V1201" s="7" t="e">
        <f t="shared" si="575"/>
        <v>#N/A</v>
      </c>
      <c r="W1201" s="7" t="e">
        <f t="shared" si="576"/>
        <v>#N/A</v>
      </c>
      <c r="X1201" s="7" t="e">
        <f t="shared" si="578"/>
        <v>#N/A</v>
      </c>
      <c r="Y1201" s="7" t="e">
        <f t="shared" si="579"/>
        <v>#N/A</v>
      </c>
      <c r="AG1201" s="7" t="e">
        <f t="shared" si="580"/>
        <v>#N/A</v>
      </c>
      <c r="AH1201" s="7">
        <f t="shared" si="581"/>
        <v>194.08793286652497</v>
      </c>
      <c r="AI1201" s="7" t="e">
        <f t="shared" si="582"/>
        <v>#N/A</v>
      </c>
      <c r="AJ1201" s="7">
        <f t="shared" si="583"/>
        <v>194.08793286652497</v>
      </c>
      <c r="AK1201" s="7" t="e">
        <v>#N/A</v>
      </c>
      <c r="AL1201" s="7">
        <v>194.08793286652497</v>
      </c>
      <c r="AN1201" s="7" t="e">
        <f t="shared" si="584"/>
        <v>#N/A</v>
      </c>
      <c r="AO1201" s="7" t="e">
        <f t="shared" si="574"/>
        <v>#N/A</v>
      </c>
      <c r="AP1201" s="7" t="e">
        <v>#N/A</v>
      </c>
      <c r="AQ1201" s="7" t="e">
        <v>#N/A</v>
      </c>
    </row>
    <row r="1202" spans="1:43" outlineLevel="1">
      <c r="A1202" s="95">
        <v>188</v>
      </c>
      <c r="B1202" s="9"/>
      <c r="C1202" s="9"/>
      <c r="D1202" s="8"/>
      <c r="E1202" s="8"/>
      <c r="R1202" s="6">
        <f t="shared" si="577"/>
        <v>188</v>
      </c>
      <c r="S1202" s="7" t="e">
        <f t="shared" ref="S1202:S1265" si="586">IF($B$22="Design",AG1202,AK1202)</f>
        <v>#N/A</v>
      </c>
      <c r="T1202" s="7">
        <f t="shared" ref="T1202:T1265" si="587">IF($B$22="Design",AH1202,AL1202)</f>
        <v>194.02067772742947</v>
      </c>
      <c r="U1202" s="7" t="e">
        <f t="shared" si="585"/>
        <v>#N/A</v>
      </c>
      <c r="V1202" s="7" t="e">
        <f t="shared" si="575"/>
        <v>#N/A</v>
      </c>
      <c r="W1202" s="7" t="e">
        <f t="shared" si="576"/>
        <v>#N/A</v>
      </c>
      <c r="X1202" s="7" t="e">
        <f t="shared" si="578"/>
        <v>#N/A</v>
      </c>
      <c r="Y1202" s="7" t="e">
        <f t="shared" si="579"/>
        <v>#N/A</v>
      </c>
      <c r="AG1202" s="7" t="e">
        <f t="shared" si="580"/>
        <v>#N/A</v>
      </c>
      <c r="AH1202" s="7">
        <f t="shared" si="581"/>
        <v>194.02067772742947</v>
      </c>
      <c r="AI1202" s="7" t="e">
        <f t="shared" si="582"/>
        <v>#N/A</v>
      </c>
      <c r="AJ1202" s="7">
        <f t="shared" si="583"/>
        <v>194.02067772742947</v>
      </c>
      <c r="AK1202" s="7" t="e">
        <v>#N/A</v>
      </c>
      <c r="AL1202" s="7">
        <v>194.02067772742947</v>
      </c>
      <c r="AN1202" s="7" t="e">
        <f t="shared" si="584"/>
        <v>#N/A</v>
      </c>
      <c r="AO1202" s="7" t="e">
        <f t="shared" si="574"/>
        <v>#N/A</v>
      </c>
      <c r="AP1202" s="7" t="e">
        <v>#N/A</v>
      </c>
      <c r="AQ1202" s="7" t="e">
        <v>#N/A</v>
      </c>
    </row>
    <row r="1203" spans="1:43" outlineLevel="1">
      <c r="A1203" s="95">
        <v>189</v>
      </c>
      <c r="B1203" s="9"/>
      <c r="C1203" s="9"/>
      <c r="D1203" s="8"/>
      <c r="E1203" s="8"/>
      <c r="R1203" s="6">
        <f t="shared" si="577"/>
        <v>189</v>
      </c>
      <c r="S1203" s="7" t="e">
        <f t="shared" si="586"/>
        <v>#N/A</v>
      </c>
      <c r="T1203" s="7">
        <f t="shared" si="587"/>
        <v>193.95322299556287</v>
      </c>
      <c r="U1203" s="7" t="e">
        <f t="shared" si="585"/>
        <v>#N/A</v>
      </c>
      <c r="V1203" s="7" t="e">
        <f t="shared" si="575"/>
        <v>#N/A</v>
      </c>
      <c r="W1203" s="7" t="e">
        <f t="shared" si="576"/>
        <v>#N/A</v>
      </c>
      <c r="X1203" s="7" t="e">
        <f t="shared" si="578"/>
        <v>#N/A</v>
      </c>
      <c r="Y1203" s="7" t="e">
        <f t="shared" si="579"/>
        <v>#N/A</v>
      </c>
      <c r="AG1203" s="7" t="e">
        <f t="shared" si="580"/>
        <v>#N/A</v>
      </c>
      <c r="AH1203" s="7">
        <f t="shared" si="581"/>
        <v>193.95322299556287</v>
      </c>
      <c r="AI1203" s="7" t="e">
        <f t="shared" si="582"/>
        <v>#N/A</v>
      </c>
      <c r="AJ1203" s="7">
        <f t="shared" si="583"/>
        <v>193.95322299556287</v>
      </c>
      <c r="AK1203" s="7" t="e">
        <v>#N/A</v>
      </c>
      <c r="AL1203" s="7">
        <v>193.95322299556287</v>
      </c>
      <c r="AN1203" s="7" t="e">
        <f t="shared" si="584"/>
        <v>#N/A</v>
      </c>
      <c r="AO1203" s="7" t="e">
        <f t="shared" ref="AO1203:AO1266" si="588">IF($C$37="yes",2*$L$107-AN1203,NA())</f>
        <v>#N/A</v>
      </c>
      <c r="AP1203" s="7" t="e">
        <v>#N/A</v>
      </c>
      <c r="AQ1203" s="7" t="e">
        <v>#N/A</v>
      </c>
    </row>
    <row r="1204" spans="1:43" outlineLevel="1">
      <c r="A1204" s="95">
        <v>190</v>
      </c>
      <c r="B1204" s="9"/>
      <c r="C1204" s="9"/>
      <c r="D1204" s="8"/>
      <c r="E1204" s="8"/>
      <c r="R1204" s="6">
        <f t="shared" si="577"/>
        <v>190</v>
      </c>
      <c r="S1204" s="7" t="e">
        <f t="shared" si="586"/>
        <v>#N/A</v>
      </c>
      <c r="T1204" s="7">
        <f t="shared" si="587"/>
        <v>193.88556550278315</v>
      </c>
      <c r="U1204" s="7" t="e">
        <f t="shared" si="585"/>
        <v>#N/A</v>
      </c>
      <c r="V1204" s="7" t="e">
        <f t="shared" ref="V1204:V1267" si="589">IF(DesignMode="Design",AN1204,AP1204)</f>
        <v>#N/A</v>
      </c>
      <c r="W1204" s="7" t="e">
        <f t="shared" ref="W1204:W1267" si="590">IF(DesignMode="Design",AO1204,AQ1204)</f>
        <v>#N/A</v>
      </c>
      <c r="X1204" s="7" t="e">
        <f t="shared" si="578"/>
        <v>#N/A</v>
      </c>
      <c r="Y1204" s="7" t="e">
        <f t="shared" si="579"/>
        <v>#N/A</v>
      </c>
      <c r="AG1204" s="7" t="e">
        <f t="shared" si="580"/>
        <v>#N/A</v>
      </c>
      <c r="AH1204" s="7">
        <f t="shared" si="581"/>
        <v>193.88556550278315</v>
      </c>
      <c r="AI1204" s="7" t="e">
        <f t="shared" si="582"/>
        <v>#N/A</v>
      </c>
      <c r="AJ1204" s="7">
        <f t="shared" si="583"/>
        <v>193.88556550278315</v>
      </c>
      <c r="AK1204" s="7" t="e">
        <v>#N/A</v>
      </c>
      <c r="AL1204" s="7">
        <v>193.88556550278315</v>
      </c>
      <c r="AN1204" s="7" t="e">
        <f t="shared" si="584"/>
        <v>#N/A</v>
      </c>
      <c r="AO1204" s="7" t="e">
        <f t="shared" si="588"/>
        <v>#N/A</v>
      </c>
      <c r="AP1204" s="7" t="e">
        <v>#N/A</v>
      </c>
      <c r="AQ1204" s="7" t="e">
        <v>#N/A</v>
      </c>
    </row>
    <row r="1205" spans="1:43" outlineLevel="1">
      <c r="A1205" s="95">
        <v>191</v>
      </c>
      <c r="B1205" s="9"/>
      <c r="C1205" s="9"/>
      <c r="D1205" s="8"/>
      <c r="E1205" s="8"/>
      <c r="R1205" s="6">
        <f t="shared" si="577"/>
        <v>191</v>
      </c>
      <c r="S1205" s="7" t="e">
        <f t="shared" si="586"/>
        <v>#N/A</v>
      </c>
      <c r="T1205" s="7">
        <f t="shared" si="587"/>
        <v>193.81769811701639</v>
      </c>
      <c r="U1205" s="7" t="e">
        <f t="shared" si="585"/>
        <v>#N/A</v>
      </c>
      <c r="V1205" s="7" t="e">
        <f t="shared" si="589"/>
        <v>#N/A</v>
      </c>
      <c r="W1205" s="7" t="e">
        <f t="shared" si="590"/>
        <v>#N/A</v>
      </c>
      <c r="X1205" s="7" t="e">
        <f t="shared" si="578"/>
        <v>#N/A</v>
      </c>
      <c r="Y1205" s="7" t="e">
        <f t="shared" si="579"/>
        <v>#N/A</v>
      </c>
      <c r="AG1205" s="7" t="e">
        <f t="shared" si="580"/>
        <v>#N/A</v>
      </c>
      <c r="AH1205" s="7">
        <f t="shared" si="581"/>
        <v>193.81769811701639</v>
      </c>
      <c r="AI1205" s="7" t="e">
        <f t="shared" si="582"/>
        <v>#N/A</v>
      </c>
      <c r="AJ1205" s="7">
        <f t="shared" si="583"/>
        <v>193.81769811701639</v>
      </c>
      <c r="AK1205" s="7" t="e">
        <v>#N/A</v>
      </c>
      <c r="AL1205" s="7">
        <v>193.81769811701639</v>
      </c>
      <c r="AN1205" s="7" t="e">
        <f t="shared" si="584"/>
        <v>#N/A</v>
      </c>
      <c r="AO1205" s="7" t="e">
        <f t="shared" si="588"/>
        <v>#N/A</v>
      </c>
      <c r="AP1205" s="7" t="e">
        <v>#N/A</v>
      </c>
      <c r="AQ1205" s="7" t="e">
        <v>#N/A</v>
      </c>
    </row>
    <row r="1206" spans="1:43" outlineLevel="1">
      <c r="A1206" s="95">
        <v>192</v>
      </c>
      <c r="B1206" s="9"/>
      <c r="C1206" s="9"/>
      <c r="D1206" s="8"/>
      <c r="E1206" s="8"/>
      <c r="R1206" s="6">
        <f t="shared" si="577"/>
        <v>192</v>
      </c>
      <c r="S1206" s="7" t="e">
        <f t="shared" si="586"/>
        <v>#N/A</v>
      </c>
      <c r="T1206" s="7">
        <f t="shared" si="587"/>
        <v>193.74962559887288</v>
      </c>
      <c r="U1206" s="7" t="e">
        <f t="shared" si="585"/>
        <v>#N/A</v>
      </c>
      <c r="V1206" s="7" t="e">
        <f t="shared" si="589"/>
        <v>#N/A</v>
      </c>
      <c r="W1206" s="7" t="e">
        <f t="shared" si="590"/>
        <v>#N/A</v>
      </c>
      <c r="X1206" s="7" t="e">
        <f t="shared" si="578"/>
        <v>#N/A</v>
      </c>
      <c r="Y1206" s="7" t="e">
        <f t="shared" si="579"/>
        <v>#N/A</v>
      </c>
      <c r="AG1206" s="7" t="e">
        <f t="shared" si="580"/>
        <v>#N/A</v>
      </c>
      <c r="AH1206" s="7">
        <f t="shared" si="581"/>
        <v>193.74962559887288</v>
      </c>
      <c r="AI1206" s="7" t="e">
        <f t="shared" si="582"/>
        <v>#N/A</v>
      </c>
      <c r="AJ1206" s="7">
        <f t="shared" si="583"/>
        <v>193.74962559887288</v>
      </c>
      <c r="AK1206" s="7" t="e">
        <v>#N/A</v>
      </c>
      <c r="AL1206" s="7">
        <v>193.74962559887288</v>
      </c>
      <c r="AN1206" s="7" t="e">
        <f t="shared" si="584"/>
        <v>#N/A</v>
      </c>
      <c r="AO1206" s="7" t="e">
        <f t="shared" si="588"/>
        <v>#N/A</v>
      </c>
      <c r="AP1206" s="7" t="e">
        <v>#N/A</v>
      </c>
      <c r="AQ1206" s="7" t="e">
        <v>#N/A</v>
      </c>
    </row>
    <row r="1207" spans="1:43" outlineLevel="1">
      <c r="A1207" s="95">
        <v>193</v>
      </c>
      <c r="B1207" s="9"/>
      <c r="C1207" s="9"/>
      <c r="D1207" s="8"/>
      <c r="E1207" s="8"/>
      <c r="R1207" s="6">
        <f t="shared" si="577"/>
        <v>193</v>
      </c>
      <c r="S1207" s="7" t="e">
        <f t="shared" si="586"/>
        <v>#N/A</v>
      </c>
      <c r="T1207" s="7">
        <f t="shared" si="587"/>
        <v>193.6813408154037</v>
      </c>
      <c r="U1207" s="7" t="e">
        <f t="shared" si="585"/>
        <v>#N/A</v>
      </c>
      <c r="V1207" s="7" t="e">
        <f t="shared" si="589"/>
        <v>#N/A</v>
      </c>
      <c r="W1207" s="7" t="e">
        <f t="shared" si="590"/>
        <v>#N/A</v>
      </c>
      <c r="X1207" s="7" t="e">
        <f t="shared" si="578"/>
        <v>#N/A</v>
      </c>
      <c r="Y1207" s="7" t="e">
        <f t="shared" si="579"/>
        <v>#N/A</v>
      </c>
      <c r="AG1207" s="7" t="e">
        <f t="shared" si="580"/>
        <v>#N/A</v>
      </c>
      <c r="AH1207" s="7">
        <f t="shared" si="581"/>
        <v>193.6813408154037</v>
      </c>
      <c r="AI1207" s="7" t="e">
        <f t="shared" si="582"/>
        <v>#N/A</v>
      </c>
      <c r="AJ1207" s="7">
        <f t="shared" si="583"/>
        <v>193.6813408154037</v>
      </c>
      <c r="AK1207" s="7" t="e">
        <v>#N/A</v>
      </c>
      <c r="AL1207" s="7">
        <v>193.6813408154037</v>
      </c>
      <c r="AN1207" s="7" t="e">
        <f t="shared" si="584"/>
        <v>#N/A</v>
      </c>
      <c r="AO1207" s="7" t="e">
        <f t="shared" si="588"/>
        <v>#N/A</v>
      </c>
      <c r="AP1207" s="7" t="e">
        <v>#N/A</v>
      </c>
      <c r="AQ1207" s="7" t="e">
        <v>#N/A</v>
      </c>
    </row>
    <row r="1208" spans="1:43" outlineLevel="1">
      <c r="A1208" s="95">
        <v>194</v>
      </c>
      <c r="B1208" s="9"/>
      <c r="C1208" s="9"/>
      <c r="D1208" s="8"/>
      <c r="E1208" s="8"/>
      <c r="R1208" s="6">
        <f t="shared" ref="R1208:R1271" si="591">A1208</f>
        <v>194</v>
      </c>
      <c r="S1208" s="7" t="e">
        <f t="shared" si="586"/>
        <v>#N/A</v>
      </c>
      <c r="T1208" s="7">
        <f t="shared" si="587"/>
        <v>193.61284059846685</v>
      </c>
      <c r="U1208" s="7" t="e">
        <f t="shared" si="585"/>
        <v>#N/A</v>
      </c>
      <c r="V1208" s="7" t="e">
        <f t="shared" si="589"/>
        <v>#N/A</v>
      </c>
      <c r="W1208" s="7" t="e">
        <f t="shared" si="590"/>
        <v>#N/A</v>
      </c>
      <c r="X1208" s="7" t="e">
        <f t="shared" ref="X1208:X1271" si="592">VLOOKUP(-1*$A1208,$R$114:$Y$1014,7,FALSE)</f>
        <v>#N/A</v>
      </c>
      <c r="Y1208" s="7" t="e">
        <f t="shared" ref="Y1208:Y1271" si="593">VLOOKUP(-1*$A1208,$R$114:$Y$1014,8,FALSE)</f>
        <v>#N/A</v>
      </c>
      <c r="AG1208" s="7" t="e">
        <f t="shared" ref="AG1208:AG1271" si="594">VLOOKUP(-R1208,$R$114:$AI$1014,16,FALSE)</f>
        <v>#N/A</v>
      </c>
      <c r="AH1208" s="7">
        <f t="shared" ref="AH1208:AH1271" si="595">VLOOKUP(-R1208,$R$114:$AI$1014,17,FALSE)</f>
        <v>193.61284059846685</v>
      </c>
      <c r="AI1208" s="7" t="e">
        <f t="shared" ref="AI1208:AI1271" si="596">VLOOKUP(-R1208,$R$114:$AI$1014,18,FALSE)</f>
        <v>#N/A</v>
      </c>
      <c r="AJ1208" s="7">
        <f t="shared" ref="AJ1208:AJ1271" si="597">VLOOKUP(-R1208,$R$114:$AJ$1014,19,FALSE)</f>
        <v>193.61284059846685</v>
      </c>
      <c r="AK1208" s="7" t="e">
        <v>#N/A</v>
      </c>
      <c r="AL1208" s="7">
        <v>193.61284059846685</v>
      </c>
      <c r="AN1208" s="7" t="e">
        <f t="shared" ref="AN1208:AN1271" si="598">VLOOKUP(-1*$A1208,$R$114:$W$1014,5,FALSE)</f>
        <v>#N/A</v>
      </c>
      <c r="AO1208" s="7" t="e">
        <f t="shared" si="588"/>
        <v>#N/A</v>
      </c>
      <c r="AP1208" s="7" t="e">
        <v>#N/A</v>
      </c>
      <c r="AQ1208" s="7" t="e">
        <v>#N/A</v>
      </c>
    </row>
    <row r="1209" spans="1:43" outlineLevel="1">
      <c r="A1209" s="95">
        <v>195</v>
      </c>
      <c r="B1209" s="9"/>
      <c r="C1209" s="9"/>
      <c r="D1209" s="8"/>
      <c r="E1209" s="8"/>
      <c r="R1209" s="6">
        <f t="shared" si="591"/>
        <v>195</v>
      </c>
      <c r="S1209" s="7" t="e">
        <f t="shared" si="586"/>
        <v>#N/A</v>
      </c>
      <c r="T1209" s="7">
        <f t="shared" si="587"/>
        <v>193.54412177992026</v>
      </c>
      <c r="U1209" s="7" t="e">
        <f t="shared" si="585"/>
        <v>#N/A</v>
      </c>
      <c r="V1209" s="7" t="e">
        <f t="shared" si="589"/>
        <v>#N/A</v>
      </c>
      <c r="W1209" s="7" t="e">
        <f t="shared" si="590"/>
        <v>#N/A</v>
      </c>
      <c r="X1209" s="7" t="e">
        <f t="shared" si="592"/>
        <v>#N/A</v>
      </c>
      <c r="Y1209" s="7" t="e">
        <f t="shared" si="593"/>
        <v>#N/A</v>
      </c>
      <c r="AG1209" s="7" t="e">
        <f t="shared" si="594"/>
        <v>#N/A</v>
      </c>
      <c r="AH1209" s="7">
        <f t="shared" si="595"/>
        <v>193.54412177992026</v>
      </c>
      <c r="AI1209" s="7" t="e">
        <f t="shared" si="596"/>
        <v>#N/A</v>
      </c>
      <c r="AJ1209" s="7">
        <f t="shared" si="597"/>
        <v>193.54412177992026</v>
      </c>
      <c r="AK1209" s="7" t="e">
        <v>#N/A</v>
      </c>
      <c r="AL1209" s="7">
        <v>193.54412177992026</v>
      </c>
      <c r="AN1209" s="7" t="e">
        <f t="shared" si="598"/>
        <v>#N/A</v>
      </c>
      <c r="AO1209" s="7" t="e">
        <f t="shared" si="588"/>
        <v>#N/A</v>
      </c>
      <c r="AP1209" s="7" t="e">
        <v>#N/A</v>
      </c>
      <c r="AQ1209" s="7" t="e">
        <v>#N/A</v>
      </c>
    </row>
    <row r="1210" spans="1:43" outlineLevel="1">
      <c r="A1210" s="95">
        <v>196</v>
      </c>
      <c r="B1210" s="9"/>
      <c r="C1210" s="9"/>
      <c r="D1210" s="8"/>
      <c r="E1210" s="8"/>
      <c r="R1210" s="6">
        <f t="shared" si="591"/>
        <v>196</v>
      </c>
      <c r="S1210" s="7" t="e">
        <f t="shared" si="586"/>
        <v>#N/A</v>
      </c>
      <c r="T1210" s="7">
        <f t="shared" si="587"/>
        <v>193.47518119162206</v>
      </c>
      <c r="U1210" s="7" t="e">
        <f t="shared" si="585"/>
        <v>#N/A</v>
      </c>
      <c r="V1210" s="7" t="e">
        <f t="shared" si="589"/>
        <v>#N/A</v>
      </c>
      <c r="W1210" s="7" t="e">
        <f t="shared" si="590"/>
        <v>#N/A</v>
      </c>
      <c r="X1210" s="7" t="e">
        <f t="shared" si="592"/>
        <v>#N/A</v>
      </c>
      <c r="Y1210" s="7" t="e">
        <f t="shared" si="593"/>
        <v>#N/A</v>
      </c>
      <c r="AG1210" s="7" t="e">
        <f t="shared" si="594"/>
        <v>#N/A</v>
      </c>
      <c r="AH1210" s="7">
        <f t="shared" si="595"/>
        <v>193.47518119162206</v>
      </c>
      <c r="AI1210" s="7" t="e">
        <f t="shared" si="596"/>
        <v>#N/A</v>
      </c>
      <c r="AJ1210" s="7">
        <f t="shared" si="597"/>
        <v>193.47518119162206</v>
      </c>
      <c r="AK1210" s="7" t="e">
        <v>#N/A</v>
      </c>
      <c r="AL1210" s="7">
        <v>193.47518119162206</v>
      </c>
      <c r="AN1210" s="7" t="e">
        <f t="shared" si="598"/>
        <v>#N/A</v>
      </c>
      <c r="AO1210" s="7" t="e">
        <f t="shared" si="588"/>
        <v>#N/A</v>
      </c>
      <c r="AP1210" s="7" t="e">
        <v>#N/A</v>
      </c>
      <c r="AQ1210" s="7" t="e">
        <v>#N/A</v>
      </c>
    </row>
    <row r="1211" spans="1:43" outlineLevel="1">
      <c r="A1211" s="95">
        <v>197</v>
      </c>
      <c r="B1211" s="9"/>
      <c r="C1211" s="9"/>
      <c r="D1211" s="8"/>
      <c r="E1211" s="8"/>
      <c r="R1211" s="6">
        <f t="shared" si="591"/>
        <v>197</v>
      </c>
      <c r="S1211" s="7" t="e">
        <f t="shared" si="586"/>
        <v>#N/A</v>
      </c>
      <c r="T1211" s="7">
        <f t="shared" si="587"/>
        <v>193.4060156654302</v>
      </c>
      <c r="U1211" s="7" t="e">
        <f t="shared" si="585"/>
        <v>#N/A</v>
      </c>
      <c r="V1211" s="7" t="e">
        <f t="shared" si="589"/>
        <v>#N/A</v>
      </c>
      <c r="W1211" s="7" t="e">
        <f t="shared" si="590"/>
        <v>#N/A</v>
      </c>
      <c r="X1211" s="7" t="e">
        <f t="shared" si="592"/>
        <v>#N/A</v>
      </c>
      <c r="Y1211" s="7" t="e">
        <f t="shared" si="593"/>
        <v>#N/A</v>
      </c>
      <c r="AG1211" s="7" t="e">
        <f t="shared" si="594"/>
        <v>#N/A</v>
      </c>
      <c r="AH1211" s="7">
        <f t="shared" si="595"/>
        <v>193.4060156654302</v>
      </c>
      <c r="AI1211" s="7" t="e">
        <f t="shared" si="596"/>
        <v>#N/A</v>
      </c>
      <c r="AJ1211" s="7">
        <f t="shared" si="597"/>
        <v>193.4060156654302</v>
      </c>
      <c r="AK1211" s="7" t="e">
        <v>#N/A</v>
      </c>
      <c r="AL1211" s="7">
        <v>193.4060156654302</v>
      </c>
      <c r="AN1211" s="7" t="e">
        <f t="shared" si="598"/>
        <v>#N/A</v>
      </c>
      <c r="AO1211" s="7" t="e">
        <f t="shared" si="588"/>
        <v>#N/A</v>
      </c>
      <c r="AP1211" s="7" t="e">
        <v>#N/A</v>
      </c>
      <c r="AQ1211" s="7" t="e">
        <v>#N/A</v>
      </c>
    </row>
    <row r="1212" spans="1:43" outlineLevel="1">
      <c r="A1212" s="95">
        <v>198</v>
      </c>
      <c r="B1212" s="9"/>
      <c r="C1212" s="9"/>
      <c r="D1212" s="8"/>
      <c r="E1212" s="8"/>
      <c r="R1212" s="6">
        <f t="shared" si="591"/>
        <v>198</v>
      </c>
      <c r="S1212" s="7" t="e">
        <f t="shared" si="586"/>
        <v>#N/A</v>
      </c>
      <c r="T1212" s="7">
        <f t="shared" si="587"/>
        <v>193.33662203320276</v>
      </c>
      <c r="U1212" s="7" t="e">
        <f t="shared" si="585"/>
        <v>#N/A</v>
      </c>
      <c r="V1212" s="7" t="e">
        <f t="shared" si="589"/>
        <v>#N/A</v>
      </c>
      <c r="W1212" s="7" t="e">
        <f t="shared" si="590"/>
        <v>#N/A</v>
      </c>
      <c r="X1212" s="7" t="e">
        <f t="shared" si="592"/>
        <v>#N/A</v>
      </c>
      <c r="Y1212" s="7" t="e">
        <f t="shared" si="593"/>
        <v>#N/A</v>
      </c>
      <c r="AG1212" s="7" t="e">
        <f t="shared" si="594"/>
        <v>#N/A</v>
      </c>
      <c r="AH1212" s="7">
        <f t="shared" si="595"/>
        <v>193.33662203320276</v>
      </c>
      <c r="AI1212" s="7" t="e">
        <f t="shared" si="596"/>
        <v>#N/A</v>
      </c>
      <c r="AJ1212" s="7">
        <f t="shared" si="597"/>
        <v>193.33662203320276</v>
      </c>
      <c r="AK1212" s="7" t="e">
        <v>#N/A</v>
      </c>
      <c r="AL1212" s="7">
        <v>193.33662203320276</v>
      </c>
      <c r="AN1212" s="7" t="e">
        <f t="shared" si="598"/>
        <v>#N/A</v>
      </c>
      <c r="AO1212" s="7" t="e">
        <f t="shared" si="588"/>
        <v>#N/A</v>
      </c>
      <c r="AP1212" s="7" t="e">
        <v>#N/A</v>
      </c>
      <c r="AQ1212" s="7" t="e">
        <v>#N/A</v>
      </c>
    </row>
    <row r="1213" spans="1:43" outlineLevel="1">
      <c r="A1213" s="95">
        <v>199</v>
      </c>
      <c r="B1213" s="9"/>
      <c r="C1213" s="9"/>
      <c r="D1213" s="8"/>
      <c r="E1213" s="8"/>
      <c r="R1213" s="6">
        <f t="shared" si="591"/>
        <v>199</v>
      </c>
      <c r="S1213" s="7" t="e">
        <f t="shared" si="586"/>
        <v>#N/A</v>
      </c>
      <c r="T1213" s="7">
        <f t="shared" si="587"/>
        <v>193.26698921389715</v>
      </c>
      <c r="U1213" s="7" t="e">
        <f t="shared" si="585"/>
        <v>#N/A</v>
      </c>
      <c r="V1213" s="7" t="e">
        <f t="shared" si="589"/>
        <v>#N/A</v>
      </c>
      <c r="W1213" s="7" t="e">
        <f t="shared" si="590"/>
        <v>#N/A</v>
      </c>
      <c r="X1213" s="7" t="e">
        <f t="shared" si="592"/>
        <v>#N/A</v>
      </c>
      <c r="Y1213" s="7" t="e">
        <f t="shared" si="593"/>
        <v>#N/A</v>
      </c>
      <c r="AG1213" s="7" t="e">
        <f t="shared" si="594"/>
        <v>#N/A</v>
      </c>
      <c r="AH1213" s="7">
        <f t="shared" si="595"/>
        <v>193.26698921389715</v>
      </c>
      <c r="AI1213" s="7" t="e">
        <f t="shared" si="596"/>
        <v>#N/A</v>
      </c>
      <c r="AJ1213" s="7">
        <f t="shared" si="597"/>
        <v>193.26698921389715</v>
      </c>
      <c r="AK1213" s="7" t="e">
        <v>#N/A</v>
      </c>
      <c r="AL1213" s="7">
        <v>193.26698921389715</v>
      </c>
      <c r="AN1213" s="7" t="e">
        <f t="shared" si="598"/>
        <v>#N/A</v>
      </c>
      <c r="AO1213" s="7" t="e">
        <f t="shared" si="588"/>
        <v>#N/A</v>
      </c>
      <c r="AP1213" s="7" t="e">
        <v>#N/A</v>
      </c>
      <c r="AQ1213" s="7" t="e">
        <v>#N/A</v>
      </c>
    </row>
    <row r="1214" spans="1:43" outlineLevel="1">
      <c r="A1214" s="95">
        <v>200</v>
      </c>
      <c r="B1214" s="9"/>
      <c r="C1214" s="9"/>
      <c r="D1214" s="8"/>
      <c r="E1214" s="8"/>
      <c r="R1214" s="6">
        <f t="shared" si="591"/>
        <v>200</v>
      </c>
      <c r="S1214" s="7" t="e">
        <f t="shared" si="586"/>
        <v>#N/A</v>
      </c>
      <c r="T1214" s="7">
        <f t="shared" si="587"/>
        <v>193.19712986716317</v>
      </c>
      <c r="U1214" s="7" t="e">
        <f t="shared" si="585"/>
        <v>#N/A</v>
      </c>
      <c r="V1214" s="7" t="e">
        <f t="shared" si="589"/>
        <v>#N/A</v>
      </c>
      <c r="W1214" s="7" t="e">
        <f t="shared" si="590"/>
        <v>#N/A</v>
      </c>
      <c r="X1214" s="7" t="e">
        <f t="shared" si="592"/>
        <v>#N/A</v>
      </c>
      <c r="Y1214" s="7" t="e">
        <f t="shared" si="593"/>
        <v>#N/A</v>
      </c>
      <c r="AG1214" s="7" t="e">
        <f t="shared" si="594"/>
        <v>#N/A</v>
      </c>
      <c r="AH1214" s="7">
        <f t="shared" si="595"/>
        <v>193.19712986716317</v>
      </c>
      <c r="AI1214" s="7" t="e">
        <f t="shared" si="596"/>
        <v>#N/A</v>
      </c>
      <c r="AJ1214" s="7">
        <f t="shared" si="597"/>
        <v>193.19712986716317</v>
      </c>
      <c r="AK1214" s="7" t="e">
        <v>#N/A</v>
      </c>
      <c r="AL1214" s="7">
        <v>193.19712986716317</v>
      </c>
      <c r="AN1214" s="7" t="e">
        <f t="shared" si="598"/>
        <v>#N/A</v>
      </c>
      <c r="AO1214" s="7" t="e">
        <f t="shared" si="588"/>
        <v>#N/A</v>
      </c>
      <c r="AP1214" s="7" t="e">
        <v>#N/A</v>
      </c>
      <c r="AQ1214" s="7" t="e">
        <v>#N/A</v>
      </c>
    </row>
    <row r="1215" spans="1:43" outlineLevel="1">
      <c r="A1215" s="95">
        <v>201</v>
      </c>
      <c r="B1215" s="9"/>
      <c r="C1215" s="9"/>
      <c r="D1215" s="8"/>
      <c r="E1215" s="8"/>
      <c r="R1215" s="6">
        <f t="shared" si="591"/>
        <v>201</v>
      </c>
      <c r="S1215" s="7" t="e">
        <f t="shared" si="586"/>
        <v>#N/A</v>
      </c>
      <c r="T1215" s="7">
        <f t="shared" si="587"/>
        <v>193.12703290999434</v>
      </c>
      <c r="U1215" s="7" t="e">
        <f t="shared" si="585"/>
        <v>#N/A</v>
      </c>
      <c r="V1215" s="7" t="e">
        <f t="shared" si="589"/>
        <v>#N/A</v>
      </c>
      <c r="W1215" s="7" t="e">
        <f t="shared" si="590"/>
        <v>#N/A</v>
      </c>
      <c r="X1215" s="7" t="e">
        <f t="shared" si="592"/>
        <v>#N/A</v>
      </c>
      <c r="Y1215" s="7" t="e">
        <f t="shared" si="593"/>
        <v>#N/A</v>
      </c>
      <c r="AG1215" s="7" t="e">
        <f t="shared" si="594"/>
        <v>#N/A</v>
      </c>
      <c r="AH1215" s="7">
        <f t="shared" si="595"/>
        <v>193.12703290999434</v>
      </c>
      <c r="AI1215" s="7" t="e">
        <f t="shared" si="596"/>
        <v>#N/A</v>
      </c>
      <c r="AJ1215" s="7">
        <f t="shared" si="597"/>
        <v>193.12703290999434</v>
      </c>
      <c r="AK1215" s="7" t="e">
        <v>#N/A</v>
      </c>
      <c r="AL1215" s="7">
        <v>193.12703290999434</v>
      </c>
      <c r="AN1215" s="7" t="e">
        <f t="shared" si="598"/>
        <v>#N/A</v>
      </c>
      <c r="AO1215" s="7" t="e">
        <f t="shared" si="588"/>
        <v>#N/A</v>
      </c>
      <c r="AP1215" s="7" t="e">
        <v>#N/A</v>
      </c>
      <c r="AQ1215" s="7" t="e">
        <v>#N/A</v>
      </c>
    </row>
    <row r="1216" spans="1:43" outlineLevel="1">
      <c r="A1216" s="95">
        <v>202</v>
      </c>
      <c r="B1216" s="9"/>
      <c r="C1216" s="9"/>
      <c r="D1216" s="8"/>
      <c r="E1216" s="8"/>
      <c r="R1216" s="6">
        <f t="shared" si="591"/>
        <v>202</v>
      </c>
      <c r="S1216" s="7" t="e">
        <f t="shared" si="586"/>
        <v>#N/A</v>
      </c>
      <c r="T1216" s="7">
        <f t="shared" si="587"/>
        <v>193.05669517424869</v>
      </c>
      <c r="U1216" s="7" t="e">
        <f t="shared" si="585"/>
        <v>#N/A</v>
      </c>
      <c r="V1216" s="7" t="e">
        <f t="shared" si="589"/>
        <v>#N/A</v>
      </c>
      <c r="W1216" s="7" t="e">
        <f t="shared" si="590"/>
        <v>#N/A</v>
      </c>
      <c r="X1216" s="7" t="e">
        <f t="shared" si="592"/>
        <v>#N/A</v>
      </c>
      <c r="Y1216" s="7" t="e">
        <f t="shared" si="593"/>
        <v>#N/A</v>
      </c>
      <c r="AG1216" s="7" t="e">
        <f t="shared" si="594"/>
        <v>#N/A</v>
      </c>
      <c r="AH1216" s="7">
        <f t="shared" si="595"/>
        <v>193.05669517424869</v>
      </c>
      <c r="AI1216" s="7" t="e">
        <f t="shared" si="596"/>
        <v>#N/A</v>
      </c>
      <c r="AJ1216" s="7">
        <f t="shared" si="597"/>
        <v>193.05669517424869</v>
      </c>
      <c r="AK1216" s="7" t="e">
        <v>#N/A</v>
      </c>
      <c r="AL1216" s="7">
        <v>193.05669517424869</v>
      </c>
      <c r="AN1216" s="7" t="e">
        <f t="shared" si="598"/>
        <v>#N/A</v>
      </c>
      <c r="AO1216" s="7" t="e">
        <f t="shared" si="588"/>
        <v>#N/A</v>
      </c>
      <c r="AP1216" s="7" t="e">
        <v>#N/A</v>
      </c>
      <c r="AQ1216" s="7" t="e">
        <v>#N/A</v>
      </c>
    </row>
    <row r="1217" spans="1:43" outlineLevel="1">
      <c r="A1217" s="95">
        <v>203</v>
      </c>
      <c r="B1217" s="9"/>
      <c r="C1217" s="9"/>
      <c r="D1217" s="8"/>
      <c r="E1217" s="8"/>
      <c r="R1217" s="6">
        <f t="shared" si="591"/>
        <v>203</v>
      </c>
      <c r="S1217" s="7" t="e">
        <f t="shared" si="586"/>
        <v>#N/A</v>
      </c>
      <c r="T1217" s="7">
        <f t="shared" si="587"/>
        <v>192.98611349178427</v>
      </c>
      <c r="U1217" s="7" t="e">
        <f t="shared" ref="U1217:U1280" si="599">IF(NOT(ISNA(VLOOKUP(A1217,$A$91:$B$100,2,FALSE))),VLOOKUP(A1217,$A$91:$B$100,2,FALSE),NA())</f>
        <v>#N/A</v>
      </c>
      <c r="V1217" s="7" t="e">
        <f t="shared" si="589"/>
        <v>#N/A</v>
      </c>
      <c r="W1217" s="7" t="e">
        <f t="shared" si="590"/>
        <v>#N/A</v>
      </c>
      <c r="X1217" s="7">
        <f t="shared" si="592"/>
        <v>19</v>
      </c>
      <c r="Y1217" s="7" t="e">
        <f t="shared" si="593"/>
        <v>#N/A</v>
      </c>
      <c r="AG1217" s="7" t="e">
        <f t="shared" si="594"/>
        <v>#N/A</v>
      </c>
      <c r="AH1217" s="7">
        <f t="shared" si="595"/>
        <v>192.98611349178427</v>
      </c>
      <c r="AI1217" s="7" t="e">
        <f t="shared" si="596"/>
        <v>#N/A</v>
      </c>
      <c r="AJ1217" s="7">
        <f t="shared" si="597"/>
        <v>192.98611349178427</v>
      </c>
      <c r="AK1217" s="7" t="e">
        <v>#N/A</v>
      </c>
      <c r="AL1217" s="7">
        <v>192.98611349178427</v>
      </c>
      <c r="AN1217" s="7" t="e">
        <f t="shared" si="598"/>
        <v>#N/A</v>
      </c>
      <c r="AO1217" s="7" t="e">
        <f t="shared" si="588"/>
        <v>#N/A</v>
      </c>
      <c r="AP1217" s="7" t="e">
        <v>#N/A</v>
      </c>
      <c r="AQ1217" s="7" t="e">
        <v>#N/A</v>
      </c>
    </row>
    <row r="1218" spans="1:43" outlineLevel="1">
      <c r="A1218" s="95">
        <v>204</v>
      </c>
      <c r="B1218" s="9"/>
      <c r="C1218" s="9"/>
      <c r="D1218" s="8"/>
      <c r="E1218" s="8"/>
      <c r="R1218" s="6">
        <f t="shared" si="591"/>
        <v>204</v>
      </c>
      <c r="S1218" s="7" t="e">
        <f t="shared" si="586"/>
        <v>#N/A</v>
      </c>
      <c r="T1218" s="7">
        <f t="shared" si="587"/>
        <v>192.91528469445899</v>
      </c>
      <c r="U1218" s="7" t="e">
        <f t="shared" si="599"/>
        <v>#N/A</v>
      </c>
      <c r="V1218" s="7" t="e">
        <f t="shared" si="589"/>
        <v>#N/A</v>
      </c>
      <c r="W1218" s="7" t="e">
        <f t="shared" si="590"/>
        <v>#N/A</v>
      </c>
      <c r="X1218" s="7" t="e">
        <f t="shared" si="592"/>
        <v>#N/A</v>
      </c>
      <c r="Y1218" s="7" t="e">
        <f t="shared" si="593"/>
        <v>#N/A</v>
      </c>
      <c r="AG1218" s="7" t="e">
        <f t="shared" si="594"/>
        <v>#N/A</v>
      </c>
      <c r="AH1218" s="7">
        <f t="shared" si="595"/>
        <v>192.91528469445899</v>
      </c>
      <c r="AI1218" s="7" t="e">
        <f t="shared" si="596"/>
        <v>#N/A</v>
      </c>
      <c r="AJ1218" s="7">
        <f t="shared" si="597"/>
        <v>192.91528469445899</v>
      </c>
      <c r="AK1218" s="7" t="e">
        <v>#N/A</v>
      </c>
      <c r="AL1218" s="7">
        <v>192.91528469445899</v>
      </c>
      <c r="AN1218" s="7" t="e">
        <f t="shared" si="598"/>
        <v>#N/A</v>
      </c>
      <c r="AO1218" s="7" t="e">
        <f t="shared" si="588"/>
        <v>#N/A</v>
      </c>
      <c r="AP1218" s="7" t="e">
        <v>#N/A</v>
      </c>
      <c r="AQ1218" s="7" t="e">
        <v>#N/A</v>
      </c>
    </row>
    <row r="1219" spans="1:43" outlineLevel="1">
      <c r="A1219" s="95">
        <v>205</v>
      </c>
      <c r="B1219" s="9"/>
      <c r="C1219" s="9"/>
      <c r="D1219" s="8"/>
      <c r="E1219" s="8"/>
      <c r="R1219" s="6">
        <f t="shared" si="591"/>
        <v>205</v>
      </c>
      <c r="S1219" s="7" t="e">
        <f t="shared" si="586"/>
        <v>#N/A</v>
      </c>
      <c r="T1219" s="7">
        <f t="shared" si="587"/>
        <v>192.844205614131</v>
      </c>
      <c r="U1219" s="7" t="e">
        <f t="shared" si="599"/>
        <v>#N/A</v>
      </c>
      <c r="V1219" s="7" t="e">
        <f t="shared" si="589"/>
        <v>#N/A</v>
      </c>
      <c r="W1219" s="7" t="e">
        <f t="shared" si="590"/>
        <v>#N/A</v>
      </c>
      <c r="X1219" s="7" t="e">
        <f t="shared" si="592"/>
        <v>#N/A</v>
      </c>
      <c r="Y1219" s="7" t="e">
        <f t="shared" si="593"/>
        <v>#N/A</v>
      </c>
      <c r="AG1219" s="7" t="e">
        <f t="shared" si="594"/>
        <v>#N/A</v>
      </c>
      <c r="AH1219" s="7">
        <f t="shared" si="595"/>
        <v>192.844205614131</v>
      </c>
      <c r="AI1219" s="7" t="e">
        <f t="shared" si="596"/>
        <v>#N/A</v>
      </c>
      <c r="AJ1219" s="7">
        <f t="shared" si="597"/>
        <v>192.844205614131</v>
      </c>
      <c r="AK1219" s="7" t="e">
        <v>#N/A</v>
      </c>
      <c r="AL1219" s="7">
        <v>192.844205614131</v>
      </c>
      <c r="AN1219" s="7" t="e">
        <f t="shared" si="598"/>
        <v>#N/A</v>
      </c>
      <c r="AO1219" s="7" t="e">
        <f t="shared" si="588"/>
        <v>#N/A</v>
      </c>
      <c r="AP1219" s="7" t="e">
        <v>#N/A</v>
      </c>
      <c r="AQ1219" s="7" t="e">
        <v>#N/A</v>
      </c>
    </row>
    <row r="1220" spans="1:43" outlineLevel="1">
      <c r="A1220" s="95">
        <v>206</v>
      </c>
      <c r="B1220" s="9"/>
      <c r="C1220" s="9"/>
      <c r="D1220" s="8"/>
      <c r="E1220" s="8"/>
      <c r="R1220" s="6">
        <f t="shared" si="591"/>
        <v>206</v>
      </c>
      <c r="S1220" s="7" t="e">
        <f t="shared" si="586"/>
        <v>#N/A</v>
      </c>
      <c r="T1220" s="7">
        <f t="shared" si="587"/>
        <v>192.77287308265824</v>
      </c>
      <c r="U1220" s="7" t="e">
        <f t="shared" si="599"/>
        <v>#N/A</v>
      </c>
      <c r="V1220" s="7" t="e">
        <f t="shared" si="589"/>
        <v>#N/A</v>
      </c>
      <c r="W1220" s="7" t="e">
        <f t="shared" si="590"/>
        <v>#N/A</v>
      </c>
      <c r="X1220" s="7" t="e">
        <f t="shared" si="592"/>
        <v>#N/A</v>
      </c>
      <c r="Y1220" s="7" t="e">
        <f t="shared" si="593"/>
        <v>#N/A</v>
      </c>
      <c r="AG1220" s="7" t="e">
        <f t="shared" si="594"/>
        <v>#N/A</v>
      </c>
      <c r="AH1220" s="7">
        <f t="shared" si="595"/>
        <v>192.77287308265824</v>
      </c>
      <c r="AI1220" s="7" t="e">
        <f t="shared" si="596"/>
        <v>#N/A</v>
      </c>
      <c r="AJ1220" s="7">
        <f t="shared" si="597"/>
        <v>192.77287308265824</v>
      </c>
      <c r="AK1220" s="7" t="e">
        <v>#N/A</v>
      </c>
      <c r="AL1220" s="7">
        <v>192.77287308265824</v>
      </c>
      <c r="AN1220" s="7" t="e">
        <f t="shared" si="598"/>
        <v>#N/A</v>
      </c>
      <c r="AO1220" s="7" t="e">
        <f t="shared" si="588"/>
        <v>#N/A</v>
      </c>
      <c r="AP1220" s="7" t="e">
        <v>#N/A</v>
      </c>
      <c r="AQ1220" s="7" t="e">
        <v>#N/A</v>
      </c>
    </row>
    <row r="1221" spans="1:43" outlineLevel="1">
      <c r="A1221" s="95">
        <v>207</v>
      </c>
      <c r="B1221" s="9"/>
      <c r="C1221" s="9"/>
      <c r="D1221" s="8"/>
      <c r="E1221" s="8"/>
      <c r="R1221" s="6">
        <f t="shared" si="591"/>
        <v>207</v>
      </c>
      <c r="S1221" s="7" t="e">
        <f t="shared" si="586"/>
        <v>#N/A</v>
      </c>
      <c r="T1221" s="7">
        <f t="shared" si="587"/>
        <v>192.70128393189879</v>
      </c>
      <c r="U1221" s="7" t="e">
        <f t="shared" si="599"/>
        <v>#N/A</v>
      </c>
      <c r="V1221" s="7" t="e">
        <f t="shared" si="589"/>
        <v>#N/A</v>
      </c>
      <c r="W1221" s="7" t="e">
        <f t="shared" si="590"/>
        <v>#N/A</v>
      </c>
      <c r="X1221" s="7" t="e">
        <f t="shared" si="592"/>
        <v>#N/A</v>
      </c>
      <c r="Y1221" s="7" t="e">
        <f t="shared" si="593"/>
        <v>#N/A</v>
      </c>
      <c r="AG1221" s="7" t="e">
        <f t="shared" si="594"/>
        <v>#N/A</v>
      </c>
      <c r="AH1221" s="7">
        <f t="shared" si="595"/>
        <v>192.70128393189879</v>
      </c>
      <c r="AI1221" s="7" t="e">
        <f t="shared" si="596"/>
        <v>#N/A</v>
      </c>
      <c r="AJ1221" s="7">
        <f t="shared" si="597"/>
        <v>192.70128393189879</v>
      </c>
      <c r="AK1221" s="7" t="e">
        <v>#N/A</v>
      </c>
      <c r="AL1221" s="7">
        <v>192.70128393189879</v>
      </c>
      <c r="AN1221" s="7" t="e">
        <f t="shared" si="598"/>
        <v>#N/A</v>
      </c>
      <c r="AO1221" s="7" t="e">
        <f t="shared" si="588"/>
        <v>#N/A</v>
      </c>
      <c r="AP1221" s="7" t="e">
        <v>#N/A</v>
      </c>
      <c r="AQ1221" s="7" t="e">
        <v>#N/A</v>
      </c>
    </row>
    <row r="1222" spans="1:43" outlineLevel="1">
      <c r="A1222" s="95">
        <v>208</v>
      </c>
      <c r="B1222" s="9"/>
      <c r="C1222" s="9"/>
      <c r="D1222" s="8"/>
      <c r="E1222" s="8"/>
      <c r="R1222" s="6">
        <f t="shared" si="591"/>
        <v>208</v>
      </c>
      <c r="S1222" s="7" t="e">
        <f t="shared" si="586"/>
        <v>#N/A</v>
      </c>
      <c r="T1222" s="7">
        <f t="shared" si="587"/>
        <v>192.62942709968789</v>
      </c>
      <c r="U1222" s="7" t="e">
        <f t="shared" si="599"/>
        <v>#N/A</v>
      </c>
      <c r="V1222" s="7" t="e">
        <f t="shared" si="589"/>
        <v>#N/A</v>
      </c>
      <c r="W1222" s="7" t="e">
        <f t="shared" si="590"/>
        <v>#N/A</v>
      </c>
      <c r="X1222" s="7" t="e">
        <f t="shared" si="592"/>
        <v>#N/A</v>
      </c>
      <c r="Y1222" s="7" t="e">
        <f t="shared" si="593"/>
        <v>#N/A</v>
      </c>
      <c r="AG1222" s="7" t="e">
        <f t="shared" si="594"/>
        <v>#N/A</v>
      </c>
      <c r="AH1222" s="7">
        <f t="shared" si="595"/>
        <v>192.62942709968789</v>
      </c>
      <c r="AI1222" s="7" t="e">
        <f t="shared" si="596"/>
        <v>#N/A</v>
      </c>
      <c r="AJ1222" s="7">
        <f t="shared" si="597"/>
        <v>192.62942709968789</v>
      </c>
      <c r="AK1222" s="7" t="e">
        <v>#N/A</v>
      </c>
      <c r="AL1222" s="7">
        <v>192.62942709968789</v>
      </c>
      <c r="AN1222" s="7" t="e">
        <f t="shared" si="598"/>
        <v>#N/A</v>
      </c>
      <c r="AO1222" s="7" t="e">
        <f t="shared" si="588"/>
        <v>#N/A</v>
      </c>
      <c r="AP1222" s="7" t="e">
        <v>#N/A</v>
      </c>
      <c r="AQ1222" s="7" t="e">
        <v>#N/A</v>
      </c>
    </row>
    <row r="1223" spans="1:43" outlineLevel="1">
      <c r="A1223" s="95">
        <v>209</v>
      </c>
      <c r="B1223" s="9"/>
      <c r="C1223" s="9"/>
      <c r="D1223" s="8"/>
      <c r="E1223" s="8"/>
      <c r="R1223" s="6">
        <f t="shared" si="591"/>
        <v>209</v>
      </c>
      <c r="S1223" s="7" t="e">
        <f t="shared" si="586"/>
        <v>#N/A</v>
      </c>
      <c r="T1223" s="7">
        <f t="shared" si="587"/>
        <v>192.55731520816016</v>
      </c>
      <c r="U1223" s="7" t="e">
        <f t="shared" si="599"/>
        <v>#N/A</v>
      </c>
      <c r="V1223" s="7" t="e">
        <f t="shared" si="589"/>
        <v>#N/A</v>
      </c>
      <c r="W1223" s="7" t="e">
        <f t="shared" si="590"/>
        <v>#N/A</v>
      </c>
      <c r="X1223" s="7" t="e">
        <f t="shared" si="592"/>
        <v>#N/A</v>
      </c>
      <c r="Y1223" s="7" t="e">
        <f t="shared" si="593"/>
        <v>#N/A</v>
      </c>
      <c r="AG1223" s="7" t="e">
        <f t="shared" si="594"/>
        <v>#N/A</v>
      </c>
      <c r="AH1223" s="7">
        <f t="shared" si="595"/>
        <v>192.55731520816016</v>
      </c>
      <c r="AI1223" s="7" t="e">
        <f t="shared" si="596"/>
        <v>#N/A</v>
      </c>
      <c r="AJ1223" s="7">
        <f t="shared" si="597"/>
        <v>192.55731520816016</v>
      </c>
      <c r="AK1223" s="7" t="e">
        <v>#N/A</v>
      </c>
      <c r="AL1223" s="7">
        <v>192.55731520816016</v>
      </c>
      <c r="AN1223" s="7" t="e">
        <f t="shared" si="598"/>
        <v>#N/A</v>
      </c>
      <c r="AO1223" s="7" t="e">
        <f t="shared" si="588"/>
        <v>#N/A</v>
      </c>
      <c r="AP1223" s="7" t="e">
        <v>#N/A</v>
      </c>
      <c r="AQ1223" s="7" t="e">
        <v>#N/A</v>
      </c>
    </row>
    <row r="1224" spans="1:43" outlineLevel="1">
      <c r="A1224" s="95">
        <v>210</v>
      </c>
      <c r="B1224" s="9"/>
      <c r="C1224" s="9"/>
      <c r="D1224" s="8"/>
      <c r="E1224" s="8"/>
      <c r="R1224" s="6">
        <f t="shared" si="591"/>
        <v>210</v>
      </c>
      <c r="S1224" s="7" t="e">
        <f t="shared" si="586"/>
        <v>#N/A</v>
      </c>
      <c r="T1224" s="7">
        <f t="shared" si="587"/>
        <v>192.48493719294643</v>
      </c>
      <c r="U1224" s="7" t="e">
        <f t="shared" si="599"/>
        <v>#N/A</v>
      </c>
      <c r="V1224" s="7" t="e">
        <f t="shared" si="589"/>
        <v>#N/A</v>
      </c>
      <c r="W1224" s="7" t="e">
        <f t="shared" si="590"/>
        <v>#N/A</v>
      </c>
      <c r="X1224" s="7" t="e">
        <f t="shared" si="592"/>
        <v>#N/A</v>
      </c>
      <c r="Y1224" s="7" t="e">
        <f t="shared" si="593"/>
        <v>#N/A</v>
      </c>
      <c r="AG1224" s="7" t="e">
        <f t="shared" si="594"/>
        <v>#N/A</v>
      </c>
      <c r="AH1224" s="7">
        <f t="shared" si="595"/>
        <v>192.48493719294643</v>
      </c>
      <c r="AI1224" s="7" t="e">
        <f t="shared" si="596"/>
        <v>#N/A</v>
      </c>
      <c r="AJ1224" s="7">
        <f t="shared" si="597"/>
        <v>192.48493719294643</v>
      </c>
      <c r="AK1224" s="7" t="e">
        <v>#N/A</v>
      </c>
      <c r="AL1224" s="7">
        <v>192.48493719294643</v>
      </c>
      <c r="AN1224" s="7" t="e">
        <f t="shared" si="598"/>
        <v>#N/A</v>
      </c>
      <c r="AO1224" s="7" t="e">
        <f t="shared" si="588"/>
        <v>#N/A</v>
      </c>
      <c r="AP1224" s="7" t="e">
        <v>#N/A</v>
      </c>
      <c r="AQ1224" s="7" t="e">
        <v>#N/A</v>
      </c>
    </row>
    <row r="1225" spans="1:43" outlineLevel="1">
      <c r="A1225" s="95">
        <v>211</v>
      </c>
      <c r="B1225" s="9"/>
      <c r="C1225" s="9"/>
      <c r="D1225" s="8"/>
      <c r="E1225" s="8"/>
      <c r="R1225" s="6">
        <f t="shared" si="591"/>
        <v>211</v>
      </c>
      <c r="S1225" s="7" t="e">
        <f t="shared" si="586"/>
        <v>#N/A</v>
      </c>
      <c r="T1225" s="7">
        <f t="shared" si="587"/>
        <v>192.41228988590481</v>
      </c>
      <c r="U1225" s="7" t="e">
        <f t="shared" si="599"/>
        <v>#N/A</v>
      </c>
      <c r="V1225" s="7" t="e">
        <f t="shared" si="589"/>
        <v>#N/A</v>
      </c>
      <c r="W1225" s="7" t="e">
        <f t="shared" si="590"/>
        <v>#N/A</v>
      </c>
      <c r="X1225" s="7" t="e">
        <f t="shared" si="592"/>
        <v>#N/A</v>
      </c>
      <c r="Y1225" s="7" t="e">
        <f t="shared" si="593"/>
        <v>#N/A</v>
      </c>
      <c r="AG1225" s="7" t="e">
        <f t="shared" si="594"/>
        <v>#N/A</v>
      </c>
      <c r="AH1225" s="7">
        <f t="shared" si="595"/>
        <v>192.41228988590481</v>
      </c>
      <c r="AI1225" s="7" t="e">
        <f t="shared" si="596"/>
        <v>#N/A</v>
      </c>
      <c r="AJ1225" s="7">
        <f t="shared" si="597"/>
        <v>192.41228988590481</v>
      </c>
      <c r="AK1225" s="7" t="e">
        <v>#N/A</v>
      </c>
      <c r="AL1225" s="7">
        <v>192.41228988590481</v>
      </c>
      <c r="AN1225" s="7" t="e">
        <f t="shared" si="598"/>
        <v>#N/A</v>
      </c>
      <c r="AO1225" s="7" t="e">
        <f t="shared" si="588"/>
        <v>#N/A</v>
      </c>
      <c r="AP1225" s="7" t="e">
        <v>#N/A</v>
      </c>
      <c r="AQ1225" s="7" t="e">
        <v>#N/A</v>
      </c>
    </row>
    <row r="1226" spans="1:43" outlineLevel="1">
      <c r="A1226" s="95">
        <v>212</v>
      </c>
      <c r="B1226" s="9"/>
      <c r="C1226" s="9"/>
      <c r="D1226" s="8"/>
      <c r="E1226" s="8"/>
      <c r="R1226" s="6">
        <f t="shared" si="591"/>
        <v>212</v>
      </c>
      <c r="S1226" s="7" t="e">
        <f t="shared" si="586"/>
        <v>#N/A</v>
      </c>
      <c r="T1226" s="7">
        <f t="shared" si="587"/>
        <v>192.33937011889327</v>
      </c>
      <c r="U1226" s="7" t="e">
        <f t="shared" si="599"/>
        <v>#N/A</v>
      </c>
      <c r="V1226" s="7" t="e">
        <f t="shared" si="589"/>
        <v>#N/A</v>
      </c>
      <c r="W1226" s="7" t="e">
        <f t="shared" si="590"/>
        <v>#N/A</v>
      </c>
      <c r="X1226" s="7" t="e">
        <f t="shared" si="592"/>
        <v>#N/A</v>
      </c>
      <c r="Y1226" s="7" t="e">
        <f t="shared" si="593"/>
        <v>#N/A</v>
      </c>
      <c r="AG1226" s="7" t="e">
        <f t="shared" si="594"/>
        <v>#N/A</v>
      </c>
      <c r="AH1226" s="7">
        <f t="shared" si="595"/>
        <v>192.33937011889327</v>
      </c>
      <c r="AI1226" s="7" t="e">
        <f t="shared" si="596"/>
        <v>#N/A</v>
      </c>
      <c r="AJ1226" s="7">
        <f t="shared" si="597"/>
        <v>192.33937011889327</v>
      </c>
      <c r="AK1226" s="7" t="e">
        <v>#N/A</v>
      </c>
      <c r="AL1226" s="7">
        <v>192.33937011889327</v>
      </c>
      <c r="AN1226" s="7" t="e">
        <f t="shared" si="598"/>
        <v>#N/A</v>
      </c>
      <c r="AO1226" s="7" t="e">
        <f t="shared" si="588"/>
        <v>#N/A</v>
      </c>
      <c r="AP1226" s="7" t="e">
        <v>#N/A</v>
      </c>
      <c r="AQ1226" s="7" t="e">
        <v>#N/A</v>
      </c>
    </row>
    <row r="1227" spans="1:43" outlineLevel="1">
      <c r="A1227" s="95">
        <v>213</v>
      </c>
      <c r="B1227" s="9"/>
      <c r="C1227" s="9"/>
      <c r="D1227" s="8"/>
      <c r="E1227" s="8"/>
      <c r="R1227" s="6">
        <f t="shared" si="591"/>
        <v>213</v>
      </c>
      <c r="S1227" s="7" t="e">
        <f t="shared" si="586"/>
        <v>#N/A</v>
      </c>
      <c r="T1227" s="7">
        <f t="shared" si="587"/>
        <v>192.26617472376981</v>
      </c>
      <c r="U1227" s="7" t="e">
        <f t="shared" si="599"/>
        <v>#N/A</v>
      </c>
      <c r="V1227" s="7" t="e">
        <f t="shared" si="589"/>
        <v>#N/A</v>
      </c>
      <c r="W1227" s="7" t="e">
        <f t="shared" si="590"/>
        <v>#N/A</v>
      </c>
      <c r="X1227" s="7" t="e">
        <f t="shared" si="592"/>
        <v>#N/A</v>
      </c>
      <c r="Y1227" s="7" t="e">
        <f t="shared" si="593"/>
        <v>#N/A</v>
      </c>
      <c r="AG1227" s="7" t="e">
        <f t="shared" si="594"/>
        <v>#N/A</v>
      </c>
      <c r="AH1227" s="7">
        <f t="shared" si="595"/>
        <v>192.26617472376981</v>
      </c>
      <c r="AI1227" s="7" t="e">
        <f t="shared" si="596"/>
        <v>#N/A</v>
      </c>
      <c r="AJ1227" s="7">
        <f t="shared" si="597"/>
        <v>192.26617472376981</v>
      </c>
      <c r="AK1227" s="7" t="e">
        <v>#N/A</v>
      </c>
      <c r="AL1227" s="7">
        <v>192.26617472376981</v>
      </c>
      <c r="AN1227" s="7" t="e">
        <f t="shared" si="598"/>
        <v>#N/A</v>
      </c>
      <c r="AO1227" s="7" t="e">
        <f t="shared" si="588"/>
        <v>#N/A</v>
      </c>
      <c r="AP1227" s="7" t="e">
        <v>#N/A</v>
      </c>
      <c r="AQ1227" s="7" t="e">
        <v>#N/A</v>
      </c>
    </row>
    <row r="1228" spans="1:43" outlineLevel="1">
      <c r="A1228" s="95">
        <v>214</v>
      </c>
      <c r="B1228" s="9"/>
      <c r="C1228" s="9"/>
      <c r="D1228" s="8"/>
      <c r="E1228" s="8"/>
      <c r="R1228" s="6">
        <f t="shared" si="591"/>
        <v>214</v>
      </c>
      <c r="S1228" s="7" t="e">
        <f t="shared" si="586"/>
        <v>#N/A</v>
      </c>
      <c r="T1228" s="7">
        <f t="shared" si="587"/>
        <v>192.19270053239251</v>
      </c>
      <c r="U1228" s="7" t="e">
        <f t="shared" si="599"/>
        <v>#N/A</v>
      </c>
      <c r="V1228" s="7" t="e">
        <f t="shared" si="589"/>
        <v>#N/A</v>
      </c>
      <c r="W1228" s="7" t="e">
        <f t="shared" si="590"/>
        <v>#N/A</v>
      </c>
      <c r="X1228" s="7" t="e">
        <f t="shared" si="592"/>
        <v>#N/A</v>
      </c>
      <c r="Y1228" s="7" t="e">
        <f t="shared" si="593"/>
        <v>#N/A</v>
      </c>
      <c r="AG1228" s="7" t="e">
        <f t="shared" si="594"/>
        <v>#N/A</v>
      </c>
      <c r="AH1228" s="7">
        <f t="shared" si="595"/>
        <v>192.19270053239251</v>
      </c>
      <c r="AI1228" s="7" t="e">
        <f t="shared" si="596"/>
        <v>#N/A</v>
      </c>
      <c r="AJ1228" s="7">
        <f t="shared" si="597"/>
        <v>192.19270053239251</v>
      </c>
      <c r="AK1228" s="7" t="e">
        <v>#N/A</v>
      </c>
      <c r="AL1228" s="7">
        <v>192.19270053239251</v>
      </c>
      <c r="AN1228" s="7" t="e">
        <f t="shared" si="598"/>
        <v>#N/A</v>
      </c>
      <c r="AO1228" s="7" t="e">
        <f t="shared" si="588"/>
        <v>#N/A</v>
      </c>
      <c r="AP1228" s="7" t="e">
        <v>#N/A</v>
      </c>
      <c r="AQ1228" s="7" t="e">
        <v>#N/A</v>
      </c>
    </row>
    <row r="1229" spans="1:43" outlineLevel="1">
      <c r="A1229" s="95">
        <v>215</v>
      </c>
      <c r="R1229" s="6">
        <f t="shared" si="591"/>
        <v>215</v>
      </c>
      <c r="S1229" s="7" t="e">
        <f t="shared" si="586"/>
        <v>#N/A</v>
      </c>
      <c r="T1229" s="7">
        <f t="shared" si="587"/>
        <v>192.11894437661928</v>
      </c>
      <c r="U1229" s="7" t="e">
        <f t="shared" si="599"/>
        <v>#N/A</v>
      </c>
      <c r="V1229" s="7" t="e">
        <f t="shared" si="589"/>
        <v>#N/A</v>
      </c>
      <c r="W1229" s="7" t="e">
        <f t="shared" si="590"/>
        <v>#N/A</v>
      </c>
      <c r="X1229" s="7" t="e">
        <f t="shared" si="592"/>
        <v>#N/A</v>
      </c>
      <c r="Y1229" s="7" t="e">
        <f t="shared" si="593"/>
        <v>#N/A</v>
      </c>
      <c r="AG1229" s="7" t="e">
        <f t="shared" si="594"/>
        <v>#N/A</v>
      </c>
      <c r="AH1229" s="7">
        <f t="shared" si="595"/>
        <v>192.11894437661928</v>
      </c>
      <c r="AI1229" s="7" t="e">
        <f t="shared" si="596"/>
        <v>#N/A</v>
      </c>
      <c r="AJ1229" s="7">
        <f t="shared" si="597"/>
        <v>192.11894437661928</v>
      </c>
      <c r="AK1229" s="7" t="e">
        <v>#N/A</v>
      </c>
      <c r="AL1229" s="7">
        <v>192.11894437661928</v>
      </c>
      <c r="AN1229" s="7" t="e">
        <f t="shared" si="598"/>
        <v>#N/A</v>
      </c>
      <c r="AO1229" s="7" t="e">
        <f t="shared" si="588"/>
        <v>#N/A</v>
      </c>
      <c r="AP1229" s="7" t="e">
        <v>#N/A</v>
      </c>
      <c r="AQ1229" s="7" t="e">
        <v>#N/A</v>
      </c>
    </row>
    <row r="1230" spans="1:43" outlineLevel="1">
      <c r="A1230" s="95">
        <v>216</v>
      </c>
      <c r="R1230" s="6">
        <f t="shared" si="591"/>
        <v>216</v>
      </c>
      <c r="S1230" s="7" t="e">
        <f t="shared" si="586"/>
        <v>#N/A</v>
      </c>
      <c r="T1230" s="7">
        <f t="shared" si="587"/>
        <v>192.04489927361104</v>
      </c>
      <c r="U1230" s="7" t="e">
        <f t="shared" si="599"/>
        <v>#N/A</v>
      </c>
      <c r="V1230" s="7" t="e">
        <f t="shared" si="589"/>
        <v>#N/A</v>
      </c>
      <c r="W1230" s="7" t="e">
        <f t="shared" si="590"/>
        <v>#N/A</v>
      </c>
      <c r="X1230" s="7" t="e">
        <f t="shared" si="592"/>
        <v>#N/A</v>
      </c>
      <c r="Y1230" s="7" t="e">
        <f t="shared" si="593"/>
        <v>#N/A</v>
      </c>
      <c r="AG1230" s="7" t="e">
        <f t="shared" si="594"/>
        <v>#N/A</v>
      </c>
      <c r="AH1230" s="7">
        <f t="shared" si="595"/>
        <v>192.04489927361104</v>
      </c>
      <c r="AI1230" s="7" t="e">
        <f t="shared" si="596"/>
        <v>#N/A</v>
      </c>
      <c r="AJ1230" s="7">
        <f t="shared" si="597"/>
        <v>192.04489927361104</v>
      </c>
      <c r="AK1230" s="7" t="e">
        <v>#N/A</v>
      </c>
      <c r="AL1230" s="7">
        <v>192.04489927361104</v>
      </c>
      <c r="AN1230" s="7" t="e">
        <f t="shared" si="598"/>
        <v>#N/A</v>
      </c>
      <c r="AO1230" s="7" t="e">
        <f t="shared" si="588"/>
        <v>#N/A</v>
      </c>
      <c r="AP1230" s="7" t="e">
        <v>#N/A</v>
      </c>
      <c r="AQ1230" s="7" t="e">
        <v>#N/A</v>
      </c>
    </row>
    <row r="1231" spans="1:43" outlineLevel="1">
      <c r="A1231" s="95">
        <v>217</v>
      </c>
      <c r="R1231" s="6">
        <f t="shared" si="591"/>
        <v>217</v>
      </c>
      <c r="S1231" s="7" t="e">
        <f t="shared" si="586"/>
        <v>#N/A</v>
      </c>
      <c r="T1231" s="7">
        <f t="shared" si="587"/>
        <v>191.97056968462019</v>
      </c>
      <c r="U1231" s="7" t="e">
        <f t="shared" si="599"/>
        <v>#N/A</v>
      </c>
      <c r="V1231" s="7" t="e">
        <f t="shared" si="589"/>
        <v>#N/A</v>
      </c>
      <c r="W1231" s="7" t="e">
        <f t="shared" si="590"/>
        <v>#N/A</v>
      </c>
      <c r="X1231" s="7" t="e">
        <f t="shared" si="592"/>
        <v>#N/A</v>
      </c>
      <c r="Y1231" s="7" t="e">
        <f t="shared" si="593"/>
        <v>#N/A</v>
      </c>
      <c r="AG1231" s="7" t="e">
        <f t="shared" si="594"/>
        <v>#N/A</v>
      </c>
      <c r="AH1231" s="7">
        <f t="shared" si="595"/>
        <v>191.97056968462019</v>
      </c>
      <c r="AI1231" s="7" t="e">
        <f t="shared" si="596"/>
        <v>#N/A</v>
      </c>
      <c r="AJ1231" s="7">
        <f t="shared" si="597"/>
        <v>191.97056968462019</v>
      </c>
      <c r="AK1231" s="7" t="e">
        <v>#N/A</v>
      </c>
      <c r="AL1231" s="7">
        <v>191.97056968462019</v>
      </c>
      <c r="AN1231" s="7" t="e">
        <f t="shared" si="598"/>
        <v>#N/A</v>
      </c>
      <c r="AO1231" s="7" t="e">
        <f t="shared" si="588"/>
        <v>#N/A</v>
      </c>
      <c r="AP1231" s="7" t="e">
        <v>#N/A</v>
      </c>
      <c r="AQ1231" s="7" t="e">
        <v>#N/A</v>
      </c>
    </row>
    <row r="1232" spans="1:43" outlineLevel="1">
      <c r="A1232" s="95">
        <v>218</v>
      </c>
      <c r="R1232" s="6">
        <f t="shared" si="591"/>
        <v>218</v>
      </c>
      <c r="S1232" s="7" t="e">
        <f t="shared" si="586"/>
        <v>#N/A</v>
      </c>
      <c r="T1232" s="7">
        <f t="shared" si="587"/>
        <v>191.89594457099591</v>
      </c>
      <c r="U1232" s="7" t="e">
        <f t="shared" si="599"/>
        <v>#N/A</v>
      </c>
      <c r="V1232" s="7" t="e">
        <f t="shared" si="589"/>
        <v>#N/A</v>
      </c>
      <c r="W1232" s="7" t="e">
        <f t="shared" si="590"/>
        <v>#N/A</v>
      </c>
      <c r="X1232" s="7" t="e">
        <f t="shared" si="592"/>
        <v>#N/A</v>
      </c>
      <c r="Y1232" s="7" t="e">
        <f t="shared" si="593"/>
        <v>#N/A</v>
      </c>
      <c r="AG1232" s="7" t="e">
        <f t="shared" si="594"/>
        <v>#N/A</v>
      </c>
      <c r="AH1232" s="7">
        <f t="shared" si="595"/>
        <v>191.89594457099591</v>
      </c>
      <c r="AI1232" s="7" t="e">
        <f t="shared" si="596"/>
        <v>#N/A</v>
      </c>
      <c r="AJ1232" s="7">
        <f t="shared" si="597"/>
        <v>191.89594457099591</v>
      </c>
      <c r="AK1232" s="7" t="e">
        <v>#N/A</v>
      </c>
      <c r="AL1232" s="7">
        <v>191.89594457099591</v>
      </c>
      <c r="AN1232" s="7" t="e">
        <f t="shared" si="598"/>
        <v>#N/A</v>
      </c>
      <c r="AO1232" s="7" t="e">
        <f t="shared" si="588"/>
        <v>#N/A</v>
      </c>
      <c r="AP1232" s="7" t="e">
        <v>#N/A</v>
      </c>
      <c r="AQ1232" s="7" t="e">
        <v>#N/A</v>
      </c>
    </row>
    <row r="1233" spans="1:43" outlineLevel="1">
      <c r="A1233" s="95">
        <v>219</v>
      </c>
      <c r="R1233" s="6">
        <f t="shared" si="591"/>
        <v>219</v>
      </c>
      <c r="S1233" s="7" t="e">
        <f t="shared" si="586"/>
        <v>#N/A</v>
      </c>
      <c r="T1233" s="7">
        <f t="shared" si="587"/>
        <v>191.82102887871778</v>
      </c>
      <c r="U1233" s="7" t="e">
        <f t="shared" si="599"/>
        <v>#N/A</v>
      </c>
      <c r="V1233" s="7" t="e">
        <f t="shared" si="589"/>
        <v>#N/A</v>
      </c>
      <c r="W1233" s="7" t="e">
        <f t="shared" si="590"/>
        <v>#N/A</v>
      </c>
      <c r="X1233" s="7" t="e">
        <f t="shared" si="592"/>
        <v>#N/A</v>
      </c>
      <c r="Y1233" s="7" t="e">
        <f t="shared" si="593"/>
        <v>#N/A</v>
      </c>
      <c r="AG1233" s="7" t="e">
        <f t="shared" si="594"/>
        <v>#N/A</v>
      </c>
      <c r="AH1233" s="7">
        <f t="shared" si="595"/>
        <v>191.82102887871778</v>
      </c>
      <c r="AI1233" s="7" t="e">
        <f t="shared" si="596"/>
        <v>#N/A</v>
      </c>
      <c r="AJ1233" s="7">
        <f t="shared" si="597"/>
        <v>191.82102887871778</v>
      </c>
      <c r="AK1233" s="7" t="e">
        <v>#N/A</v>
      </c>
      <c r="AL1233" s="7">
        <v>191.82102887871778</v>
      </c>
      <c r="AN1233" s="7" t="e">
        <f t="shared" si="598"/>
        <v>#N/A</v>
      </c>
      <c r="AO1233" s="7" t="e">
        <f t="shared" si="588"/>
        <v>#N/A</v>
      </c>
      <c r="AP1233" s="7" t="e">
        <v>#N/A</v>
      </c>
      <c r="AQ1233" s="7" t="e">
        <v>#N/A</v>
      </c>
    </row>
    <row r="1234" spans="1:43" outlineLevel="1">
      <c r="A1234" s="95">
        <v>220</v>
      </c>
      <c r="R1234" s="6">
        <f t="shared" si="591"/>
        <v>220</v>
      </c>
      <c r="S1234" s="7" t="e">
        <f t="shared" si="586"/>
        <v>#N/A</v>
      </c>
      <c r="T1234" s="7">
        <f t="shared" si="587"/>
        <v>191.74581538136064</v>
      </c>
      <c r="U1234" s="7" t="e">
        <f t="shared" si="599"/>
        <v>#N/A</v>
      </c>
      <c r="V1234" s="7" t="e">
        <f t="shared" si="589"/>
        <v>#N/A</v>
      </c>
      <c r="W1234" s="7" t="e">
        <f t="shared" si="590"/>
        <v>#N/A</v>
      </c>
      <c r="X1234" s="7" t="e">
        <f t="shared" si="592"/>
        <v>#N/A</v>
      </c>
      <c r="Y1234" s="7" t="e">
        <f t="shared" si="593"/>
        <v>#N/A</v>
      </c>
      <c r="AG1234" s="7" t="e">
        <f t="shared" si="594"/>
        <v>#N/A</v>
      </c>
      <c r="AH1234" s="7">
        <f t="shared" si="595"/>
        <v>191.74581538136064</v>
      </c>
      <c r="AI1234" s="7" t="e">
        <f t="shared" si="596"/>
        <v>#N/A</v>
      </c>
      <c r="AJ1234" s="7">
        <f t="shared" si="597"/>
        <v>191.74581538136064</v>
      </c>
      <c r="AK1234" s="7" t="e">
        <v>#N/A</v>
      </c>
      <c r="AL1234" s="7">
        <v>191.74581538136064</v>
      </c>
      <c r="AN1234" s="7" t="e">
        <f t="shared" si="598"/>
        <v>#N/A</v>
      </c>
      <c r="AO1234" s="7" t="e">
        <f t="shared" si="588"/>
        <v>#N/A</v>
      </c>
      <c r="AP1234" s="7" t="e">
        <v>#N/A</v>
      </c>
      <c r="AQ1234" s="7" t="e">
        <v>#N/A</v>
      </c>
    </row>
    <row r="1235" spans="1:43" outlineLevel="1">
      <c r="A1235" s="95">
        <v>221</v>
      </c>
      <c r="R1235" s="6">
        <f t="shared" si="591"/>
        <v>221</v>
      </c>
      <c r="S1235" s="7" t="e">
        <f t="shared" si="586"/>
        <v>#N/A</v>
      </c>
      <c r="T1235" s="7">
        <f t="shared" si="587"/>
        <v>191.67030091078249</v>
      </c>
      <c r="U1235" s="7" t="e">
        <f t="shared" si="599"/>
        <v>#N/A</v>
      </c>
      <c r="V1235" s="7" t="e">
        <f t="shared" si="589"/>
        <v>#N/A</v>
      </c>
      <c r="W1235" s="7" t="e">
        <f t="shared" si="590"/>
        <v>#N/A</v>
      </c>
      <c r="X1235" s="7" t="e">
        <f t="shared" si="592"/>
        <v>#N/A</v>
      </c>
      <c r="Y1235" s="7" t="e">
        <f t="shared" si="593"/>
        <v>#N/A</v>
      </c>
      <c r="AG1235" s="7" t="e">
        <f t="shared" si="594"/>
        <v>#N/A</v>
      </c>
      <c r="AH1235" s="7">
        <f t="shared" si="595"/>
        <v>191.67030091078249</v>
      </c>
      <c r="AI1235" s="7" t="e">
        <f t="shared" si="596"/>
        <v>#N/A</v>
      </c>
      <c r="AJ1235" s="7">
        <f t="shared" si="597"/>
        <v>191.67030091078249</v>
      </c>
      <c r="AK1235" s="7" t="e">
        <v>#N/A</v>
      </c>
      <c r="AL1235" s="7">
        <v>191.67030091078249</v>
      </c>
      <c r="AN1235" s="7" t="e">
        <f t="shared" si="598"/>
        <v>#N/A</v>
      </c>
      <c r="AO1235" s="7" t="e">
        <f t="shared" si="588"/>
        <v>#N/A</v>
      </c>
      <c r="AP1235" s="7" t="e">
        <v>#N/A</v>
      </c>
      <c r="AQ1235" s="7" t="e">
        <v>#N/A</v>
      </c>
    </row>
    <row r="1236" spans="1:43" outlineLevel="1">
      <c r="A1236" s="95">
        <v>222</v>
      </c>
      <c r="R1236" s="6">
        <f t="shared" si="591"/>
        <v>222</v>
      </c>
      <c r="S1236" s="7" t="e">
        <f t="shared" si="586"/>
        <v>#N/A</v>
      </c>
      <c r="T1236" s="7">
        <f t="shared" si="587"/>
        <v>191.59448229884131</v>
      </c>
      <c r="U1236" s="7" t="e">
        <f t="shared" si="599"/>
        <v>#N/A</v>
      </c>
      <c r="V1236" s="7" t="e">
        <f t="shared" si="589"/>
        <v>#N/A</v>
      </c>
      <c r="W1236" s="7" t="e">
        <f t="shared" si="590"/>
        <v>#N/A</v>
      </c>
      <c r="X1236" s="7" t="e">
        <f t="shared" si="592"/>
        <v>#N/A</v>
      </c>
      <c r="Y1236" s="7" t="e">
        <f t="shared" si="593"/>
        <v>#N/A</v>
      </c>
      <c r="AG1236" s="7" t="e">
        <f t="shared" si="594"/>
        <v>#N/A</v>
      </c>
      <c r="AH1236" s="7">
        <f t="shared" si="595"/>
        <v>191.59448229884131</v>
      </c>
      <c r="AI1236" s="7" t="e">
        <f t="shared" si="596"/>
        <v>#N/A</v>
      </c>
      <c r="AJ1236" s="7">
        <f t="shared" si="597"/>
        <v>191.59448229884131</v>
      </c>
      <c r="AK1236" s="7" t="e">
        <v>#N/A</v>
      </c>
      <c r="AL1236" s="7">
        <v>191.59448229884131</v>
      </c>
      <c r="AN1236" s="7" t="e">
        <f t="shared" si="598"/>
        <v>#N/A</v>
      </c>
      <c r="AO1236" s="7" t="e">
        <f t="shared" si="588"/>
        <v>#N/A</v>
      </c>
      <c r="AP1236" s="7" t="e">
        <v>#N/A</v>
      </c>
      <c r="AQ1236" s="7" t="e">
        <v>#N/A</v>
      </c>
    </row>
    <row r="1237" spans="1:43" outlineLevel="1">
      <c r="A1237" s="95">
        <v>223</v>
      </c>
      <c r="R1237" s="6">
        <f t="shared" si="591"/>
        <v>223</v>
      </c>
      <c r="S1237" s="7" t="e">
        <f t="shared" si="586"/>
        <v>#N/A</v>
      </c>
      <c r="T1237" s="7">
        <f t="shared" si="587"/>
        <v>191.51835637739515</v>
      </c>
      <c r="U1237" s="7" t="e">
        <f t="shared" si="599"/>
        <v>#N/A</v>
      </c>
      <c r="V1237" s="7" t="e">
        <f t="shared" si="589"/>
        <v>#N/A</v>
      </c>
      <c r="W1237" s="7" t="e">
        <f t="shared" si="590"/>
        <v>#N/A</v>
      </c>
      <c r="X1237" s="7" t="e">
        <f t="shared" si="592"/>
        <v>#N/A</v>
      </c>
      <c r="Y1237" s="7" t="e">
        <f t="shared" si="593"/>
        <v>#N/A</v>
      </c>
      <c r="AG1237" s="7" t="e">
        <f t="shared" si="594"/>
        <v>#N/A</v>
      </c>
      <c r="AH1237" s="7">
        <f t="shared" si="595"/>
        <v>191.51835637739515</v>
      </c>
      <c r="AI1237" s="7" t="e">
        <f t="shared" si="596"/>
        <v>#N/A</v>
      </c>
      <c r="AJ1237" s="7">
        <f t="shared" si="597"/>
        <v>191.51835637739515</v>
      </c>
      <c r="AK1237" s="7" t="e">
        <v>#N/A</v>
      </c>
      <c r="AL1237" s="7">
        <v>191.51835637739515</v>
      </c>
      <c r="AN1237" s="7" t="e">
        <f t="shared" si="598"/>
        <v>#N/A</v>
      </c>
      <c r="AO1237" s="7" t="e">
        <f t="shared" si="588"/>
        <v>#N/A</v>
      </c>
      <c r="AP1237" s="7" t="e">
        <v>#N/A</v>
      </c>
      <c r="AQ1237" s="7" t="e">
        <v>#N/A</v>
      </c>
    </row>
    <row r="1238" spans="1:43" outlineLevel="1">
      <c r="A1238" s="95">
        <v>224</v>
      </c>
      <c r="R1238" s="6">
        <f t="shared" si="591"/>
        <v>224</v>
      </c>
      <c r="S1238" s="7" t="e">
        <f t="shared" si="586"/>
        <v>#N/A</v>
      </c>
      <c r="T1238" s="7">
        <f t="shared" si="587"/>
        <v>191.441919978302</v>
      </c>
      <c r="U1238" s="7" t="e">
        <f t="shared" si="599"/>
        <v>#N/A</v>
      </c>
      <c r="V1238" s="7" t="e">
        <f t="shared" si="589"/>
        <v>#N/A</v>
      </c>
      <c r="W1238" s="7" t="e">
        <f t="shared" si="590"/>
        <v>#N/A</v>
      </c>
      <c r="X1238" s="7" t="e">
        <f t="shared" si="592"/>
        <v>#N/A</v>
      </c>
      <c r="Y1238" s="7" t="e">
        <f t="shared" si="593"/>
        <v>#N/A</v>
      </c>
      <c r="AG1238" s="7" t="e">
        <f t="shared" si="594"/>
        <v>#N/A</v>
      </c>
      <c r="AH1238" s="7">
        <f t="shared" si="595"/>
        <v>191.441919978302</v>
      </c>
      <c r="AI1238" s="7" t="e">
        <f t="shared" si="596"/>
        <v>#N/A</v>
      </c>
      <c r="AJ1238" s="7">
        <f t="shared" si="597"/>
        <v>191.441919978302</v>
      </c>
      <c r="AK1238" s="7" t="e">
        <v>#N/A</v>
      </c>
      <c r="AL1238" s="7">
        <v>191.441919978302</v>
      </c>
      <c r="AN1238" s="7" t="e">
        <f t="shared" si="598"/>
        <v>#N/A</v>
      </c>
      <c r="AO1238" s="7" t="e">
        <f t="shared" si="588"/>
        <v>#N/A</v>
      </c>
      <c r="AP1238" s="7" t="e">
        <v>#N/A</v>
      </c>
      <c r="AQ1238" s="7" t="e">
        <v>#N/A</v>
      </c>
    </row>
    <row r="1239" spans="1:43" outlineLevel="1">
      <c r="A1239" s="95">
        <v>225</v>
      </c>
      <c r="R1239" s="6">
        <f t="shared" si="591"/>
        <v>225</v>
      </c>
      <c r="S1239" s="7" t="e">
        <f t="shared" si="586"/>
        <v>#N/A</v>
      </c>
      <c r="T1239" s="7">
        <f t="shared" si="587"/>
        <v>191.36516611872264</v>
      </c>
      <c r="U1239" s="7" t="e">
        <f t="shared" si="599"/>
        <v>#N/A</v>
      </c>
      <c r="V1239" s="7" t="e">
        <f t="shared" si="589"/>
        <v>#N/A</v>
      </c>
      <c r="W1239" s="7" t="e">
        <f t="shared" si="590"/>
        <v>#N/A</v>
      </c>
      <c r="X1239" s="7" t="e">
        <f t="shared" si="592"/>
        <v>#N/A</v>
      </c>
      <c r="Y1239" s="7" t="e">
        <f t="shared" si="593"/>
        <v>#N/A</v>
      </c>
      <c r="AG1239" s="7" t="e">
        <f t="shared" si="594"/>
        <v>#N/A</v>
      </c>
      <c r="AH1239" s="7">
        <f t="shared" si="595"/>
        <v>191.36516611872264</v>
      </c>
      <c r="AI1239" s="7" t="e">
        <f t="shared" si="596"/>
        <v>#N/A</v>
      </c>
      <c r="AJ1239" s="7">
        <f t="shared" si="597"/>
        <v>191.36516611872264</v>
      </c>
      <c r="AK1239" s="7" t="e">
        <v>#N/A</v>
      </c>
      <c r="AL1239" s="7">
        <v>191.36516611872264</v>
      </c>
      <c r="AN1239" s="7" t="e">
        <f t="shared" si="598"/>
        <v>#N/A</v>
      </c>
      <c r="AO1239" s="7" t="e">
        <f t="shared" si="588"/>
        <v>#N/A</v>
      </c>
      <c r="AP1239" s="7" t="e">
        <v>#N/A</v>
      </c>
      <c r="AQ1239" s="7" t="e">
        <v>#N/A</v>
      </c>
    </row>
    <row r="1240" spans="1:43" outlineLevel="1">
      <c r="A1240" s="95">
        <v>226</v>
      </c>
      <c r="R1240" s="6">
        <f t="shared" si="591"/>
        <v>226</v>
      </c>
      <c r="S1240" s="7" t="e">
        <f t="shared" si="586"/>
        <v>#N/A</v>
      </c>
      <c r="T1240" s="7">
        <f t="shared" si="587"/>
        <v>191.28809925990964</v>
      </c>
      <c r="U1240" s="7" t="e">
        <f t="shared" si="599"/>
        <v>#N/A</v>
      </c>
      <c r="V1240" s="7" t="e">
        <f t="shared" si="589"/>
        <v>#N/A</v>
      </c>
      <c r="W1240" s="7" t="e">
        <f t="shared" si="590"/>
        <v>#N/A</v>
      </c>
      <c r="X1240" s="7" t="e">
        <f t="shared" si="592"/>
        <v>#N/A</v>
      </c>
      <c r="Y1240" s="7" t="e">
        <f t="shared" si="593"/>
        <v>#N/A</v>
      </c>
      <c r="AG1240" s="7" t="e">
        <f t="shared" si="594"/>
        <v>#N/A</v>
      </c>
      <c r="AH1240" s="7">
        <f t="shared" si="595"/>
        <v>191.28809925990964</v>
      </c>
      <c r="AI1240" s="7" t="e">
        <f t="shared" si="596"/>
        <v>#N/A</v>
      </c>
      <c r="AJ1240" s="7">
        <f t="shared" si="597"/>
        <v>191.28809925990964</v>
      </c>
      <c r="AK1240" s="7" t="e">
        <v>#N/A</v>
      </c>
      <c r="AL1240" s="7">
        <v>191.28809925990964</v>
      </c>
      <c r="AN1240" s="7" t="e">
        <f t="shared" si="598"/>
        <v>#N/A</v>
      </c>
      <c r="AO1240" s="7" t="e">
        <f t="shared" si="588"/>
        <v>#N/A</v>
      </c>
      <c r="AP1240" s="7" t="e">
        <v>#N/A</v>
      </c>
      <c r="AQ1240" s="7" t="e">
        <v>#N/A</v>
      </c>
    </row>
    <row r="1241" spans="1:43" outlineLevel="1">
      <c r="A1241" s="95">
        <v>227</v>
      </c>
      <c r="R1241" s="6">
        <f t="shared" si="591"/>
        <v>227</v>
      </c>
      <c r="S1241" s="7" t="e">
        <f t="shared" si="586"/>
        <v>#N/A</v>
      </c>
      <c r="T1241" s="7">
        <f t="shared" si="587"/>
        <v>191.21071241902368</v>
      </c>
      <c r="U1241" s="7" t="e">
        <f t="shared" si="599"/>
        <v>#N/A</v>
      </c>
      <c r="V1241" s="7" t="e">
        <f t="shared" si="589"/>
        <v>#N/A</v>
      </c>
      <c r="W1241" s="7" t="e">
        <f t="shared" si="590"/>
        <v>#N/A</v>
      </c>
      <c r="X1241" s="7" t="e">
        <f t="shared" si="592"/>
        <v>#N/A</v>
      </c>
      <c r="Y1241" s="7" t="e">
        <f t="shared" si="593"/>
        <v>#N/A</v>
      </c>
      <c r="AG1241" s="7" t="e">
        <f t="shared" si="594"/>
        <v>#N/A</v>
      </c>
      <c r="AH1241" s="7">
        <f t="shared" si="595"/>
        <v>191.21071241902368</v>
      </c>
      <c r="AI1241" s="7" t="e">
        <f t="shared" si="596"/>
        <v>#N/A</v>
      </c>
      <c r="AJ1241" s="7">
        <f t="shared" si="597"/>
        <v>191.21071241902368</v>
      </c>
      <c r="AK1241" s="7" t="e">
        <v>#N/A</v>
      </c>
      <c r="AL1241" s="7">
        <v>191.21071241902368</v>
      </c>
      <c r="AN1241" s="7" t="e">
        <f t="shared" si="598"/>
        <v>#N/A</v>
      </c>
      <c r="AO1241" s="7" t="e">
        <f t="shared" si="588"/>
        <v>#N/A</v>
      </c>
      <c r="AP1241" s="7" t="e">
        <v>#N/A</v>
      </c>
      <c r="AQ1241" s="7" t="e">
        <v>#N/A</v>
      </c>
    </row>
    <row r="1242" spans="1:43" outlineLevel="1">
      <c r="A1242" s="95">
        <v>228</v>
      </c>
      <c r="R1242" s="6">
        <f t="shared" si="591"/>
        <v>228</v>
      </c>
      <c r="S1242" s="7" t="e">
        <f t="shared" si="586"/>
        <v>#N/A</v>
      </c>
      <c r="T1242" s="7">
        <f t="shared" si="587"/>
        <v>191.13299839829699</v>
      </c>
      <c r="U1242" s="7" t="e">
        <f t="shared" si="599"/>
        <v>#N/A</v>
      </c>
      <c r="V1242" s="7" t="e">
        <f t="shared" si="589"/>
        <v>#N/A</v>
      </c>
      <c r="W1242" s="7" t="e">
        <f t="shared" si="590"/>
        <v>#N/A</v>
      </c>
      <c r="X1242" s="7" t="e">
        <f t="shared" si="592"/>
        <v>#N/A</v>
      </c>
      <c r="Y1242" s="7" t="e">
        <f t="shared" si="593"/>
        <v>#N/A</v>
      </c>
      <c r="AG1242" s="7" t="e">
        <f t="shared" si="594"/>
        <v>#N/A</v>
      </c>
      <c r="AH1242" s="7">
        <f t="shared" si="595"/>
        <v>191.13299839829699</v>
      </c>
      <c r="AI1242" s="7" t="e">
        <f t="shared" si="596"/>
        <v>#N/A</v>
      </c>
      <c r="AJ1242" s="7">
        <f t="shared" si="597"/>
        <v>191.13299839829699</v>
      </c>
      <c r="AK1242" s="7" t="e">
        <v>#N/A</v>
      </c>
      <c r="AL1242" s="7">
        <v>191.13299839829699</v>
      </c>
      <c r="AN1242" s="7" t="e">
        <f t="shared" si="598"/>
        <v>#N/A</v>
      </c>
      <c r="AO1242" s="7" t="e">
        <f t="shared" si="588"/>
        <v>#N/A</v>
      </c>
      <c r="AP1242" s="7" t="e">
        <v>#N/A</v>
      </c>
      <c r="AQ1242" s="7" t="e">
        <v>#N/A</v>
      </c>
    </row>
    <row r="1243" spans="1:43" outlineLevel="1">
      <c r="A1243" s="95">
        <v>229</v>
      </c>
      <c r="R1243" s="6">
        <f t="shared" si="591"/>
        <v>229</v>
      </c>
      <c r="S1243" s="7" t="e">
        <f t="shared" si="586"/>
        <v>#N/A</v>
      </c>
      <c r="T1243" s="7">
        <f t="shared" si="587"/>
        <v>191.05496209160481</v>
      </c>
      <c r="U1243" s="7" t="e">
        <f t="shared" si="599"/>
        <v>#N/A</v>
      </c>
      <c r="V1243" s="7" t="e">
        <f t="shared" si="589"/>
        <v>#N/A</v>
      </c>
      <c r="W1243" s="7" t="e">
        <f t="shared" si="590"/>
        <v>#N/A</v>
      </c>
      <c r="X1243" s="7">
        <f t="shared" si="592"/>
        <v>19</v>
      </c>
      <c r="Y1243" s="7" t="e">
        <f t="shared" si="593"/>
        <v>#N/A</v>
      </c>
      <c r="AG1243" s="7" t="e">
        <f t="shared" si="594"/>
        <v>#N/A</v>
      </c>
      <c r="AH1243" s="7">
        <f t="shared" si="595"/>
        <v>191.05496209160481</v>
      </c>
      <c r="AI1243" s="7" t="e">
        <f t="shared" si="596"/>
        <v>#N/A</v>
      </c>
      <c r="AJ1243" s="7">
        <f t="shared" si="597"/>
        <v>191.05496209160481</v>
      </c>
      <c r="AK1243" s="7" t="e">
        <v>#N/A</v>
      </c>
      <c r="AL1243" s="7">
        <v>191.05496209160481</v>
      </c>
      <c r="AN1243" s="7" t="e">
        <f t="shared" si="598"/>
        <v>#N/A</v>
      </c>
      <c r="AO1243" s="7" t="e">
        <f t="shared" si="588"/>
        <v>#N/A</v>
      </c>
      <c r="AP1243" s="7" t="e">
        <v>#N/A</v>
      </c>
      <c r="AQ1243" s="7" t="e">
        <v>#N/A</v>
      </c>
    </row>
    <row r="1244" spans="1:43" outlineLevel="1">
      <c r="A1244" s="95">
        <v>230</v>
      </c>
      <c r="R1244" s="6">
        <f t="shared" si="591"/>
        <v>230</v>
      </c>
      <c r="S1244" s="7" t="e">
        <f t="shared" si="586"/>
        <v>#N/A</v>
      </c>
      <c r="T1244" s="7">
        <f t="shared" si="587"/>
        <v>190.97659629844051</v>
      </c>
      <c r="U1244" s="7" t="e">
        <f t="shared" si="599"/>
        <v>#N/A</v>
      </c>
      <c r="V1244" s="7" t="e">
        <f t="shared" si="589"/>
        <v>#N/A</v>
      </c>
      <c r="W1244" s="7" t="e">
        <f t="shared" si="590"/>
        <v>#N/A</v>
      </c>
      <c r="X1244" s="7" t="e">
        <f t="shared" si="592"/>
        <v>#N/A</v>
      </c>
      <c r="Y1244" s="7" t="e">
        <f t="shared" si="593"/>
        <v>#N/A</v>
      </c>
      <c r="AG1244" s="7" t="e">
        <f t="shared" si="594"/>
        <v>#N/A</v>
      </c>
      <c r="AH1244" s="7">
        <f t="shared" si="595"/>
        <v>190.97659629844051</v>
      </c>
      <c r="AI1244" s="7" t="e">
        <f t="shared" si="596"/>
        <v>#N/A</v>
      </c>
      <c r="AJ1244" s="7">
        <f t="shared" si="597"/>
        <v>190.97659629844051</v>
      </c>
      <c r="AK1244" s="7" t="e">
        <v>#N/A</v>
      </c>
      <c r="AL1244" s="7">
        <v>190.97659629844051</v>
      </c>
      <c r="AN1244" s="7" t="e">
        <f t="shared" si="598"/>
        <v>#N/A</v>
      </c>
      <c r="AO1244" s="7" t="e">
        <f t="shared" si="588"/>
        <v>#N/A</v>
      </c>
      <c r="AP1244" s="7" t="e">
        <v>#N/A</v>
      </c>
      <c r="AQ1244" s="7" t="e">
        <v>#N/A</v>
      </c>
    </row>
    <row r="1245" spans="1:43" outlineLevel="1">
      <c r="A1245" s="95">
        <v>231</v>
      </c>
      <c r="R1245" s="6">
        <f t="shared" si="591"/>
        <v>231</v>
      </c>
      <c r="S1245" s="7" t="e">
        <f t="shared" si="586"/>
        <v>#N/A</v>
      </c>
      <c r="T1245" s="7">
        <f t="shared" si="587"/>
        <v>190.89789785066208</v>
      </c>
      <c r="U1245" s="7" t="e">
        <f t="shared" si="599"/>
        <v>#N/A</v>
      </c>
      <c r="V1245" s="7" t="e">
        <f t="shared" si="589"/>
        <v>#N/A</v>
      </c>
      <c r="W1245" s="7" t="e">
        <f t="shared" si="590"/>
        <v>#N/A</v>
      </c>
      <c r="X1245" s="7" t="e">
        <f t="shared" si="592"/>
        <v>#N/A</v>
      </c>
      <c r="Y1245" s="7" t="e">
        <f t="shared" si="593"/>
        <v>#N/A</v>
      </c>
      <c r="AG1245" s="7" t="e">
        <f t="shared" si="594"/>
        <v>#N/A</v>
      </c>
      <c r="AH1245" s="7">
        <f t="shared" si="595"/>
        <v>190.89789785066208</v>
      </c>
      <c r="AI1245" s="7" t="e">
        <f t="shared" si="596"/>
        <v>#N/A</v>
      </c>
      <c r="AJ1245" s="7">
        <f t="shared" si="597"/>
        <v>190.89789785066208</v>
      </c>
      <c r="AK1245" s="7" t="e">
        <v>#N/A</v>
      </c>
      <c r="AL1245" s="7">
        <v>190.89789785066208</v>
      </c>
      <c r="AN1245" s="7" t="e">
        <f t="shared" si="598"/>
        <v>#N/A</v>
      </c>
      <c r="AO1245" s="7" t="e">
        <f t="shared" si="588"/>
        <v>#N/A</v>
      </c>
      <c r="AP1245" s="7" t="e">
        <v>#N/A</v>
      </c>
      <c r="AQ1245" s="7" t="e">
        <v>#N/A</v>
      </c>
    </row>
    <row r="1246" spans="1:43" outlineLevel="1">
      <c r="A1246" s="95">
        <v>232</v>
      </c>
      <c r="R1246" s="6">
        <f t="shared" si="591"/>
        <v>232</v>
      </c>
      <c r="S1246" s="7" t="e">
        <f t="shared" si="586"/>
        <v>#N/A</v>
      </c>
      <c r="T1246" s="7">
        <f t="shared" si="587"/>
        <v>190.81886358012753</v>
      </c>
      <c r="U1246" s="7" t="e">
        <f t="shared" si="599"/>
        <v>#N/A</v>
      </c>
      <c r="V1246" s="7" t="e">
        <f t="shared" si="589"/>
        <v>#N/A</v>
      </c>
      <c r="W1246" s="7" t="e">
        <f t="shared" si="590"/>
        <v>#N/A</v>
      </c>
      <c r="X1246" s="7" t="e">
        <f t="shared" si="592"/>
        <v>#N/A</v>
      </c>
      <c r="Y1246" s="7" t="e">
        <f t="shared" si="593"/>
        <v>#N/A</v>
      </c>
      <c r="AG1246" s="7" t="e">
        <f t="shared" si="594"/>
        <v>#N/A</v>
      </c>
      <c r="AH1246" s="7">
        <f t="shared" si="595"/>
        <v>190.81886358012753</v>
      </c>
      <c r="AI1246" s="7" t="e">
        <f t="shared" si="596"/>
        <v>#N/A</v>
      </c>
      <c r="AJ1246" s="7">
        <f t="shared" si="597"/>
        <v>190.81886358012753</v>
      </c>
      <c r="AK1246" s="7" t="e">
        <v>#N/A</v>
      </c>
      <c r="AL1246" s="7">
        <v>190.81886358012753</v>
      </c>
      <c r="AN1246" s="7" t="e">
        <f t="shared" si="598"/>
        <v>#N/A</v>
      </c>
      <c r="AO1246" s="7" t="e">
        <f t="shared" si="588"/>
        <v>#N/A</v>
      </c>
      <c r="AP1246" s="7" t="e">
        <v>#N/A</v>
      </c>
      <c r="AQ1246" s="7" t="e">
        <v>#N/A</v>
      </c>
    </row>
    <row r="1247" spans="1:43" outlineLevel="1">
      <c r="A1247" s="95">
        <v>233</v>
      </c>
      <c r="R1247" s="6">
        <f t="shared" si="591"/>
        <v>233</v>
      </c>
      <c r="S1247" s="7" t="e">
        <f t="shared" si="586"/>
        <v>#N/A</v>
      </c>
      <c r="T1247" s="7">
        <f t="shared" si="587"/>
        <v>190.7394865039976</v>
      </c>
      <c r="U1247" s="7" t="e">
        <f t="shared" si="599"/>
        <v>#N/A</v>
      </c>
      <c r="V1247" s="7" t="e">
        <f t="shared" si="589"/>
        <v>#N/A</v>
      </c>
      <c r="W1247" s="7" t="e">
        <f t="shared" si="590"/>
        <v>#N/A</v>
      </c>
      <c r="X1247" s="7" t="e">
        <f t="shared" si="592"/>
        <v>#N/A</v>
      </c>
      <c r="Y1247" s="7" t="e">
        <f t="shared" si="593"/>
        <v>#N/A</v>
      </c>
      <c r="AG1247" s="7" t="e">
        <f t="shared" si="594"/>
        <v>#N/A</v>
      </c>
      <c r="AH1247" s="7">
        <f t="shared" si="595"/>
        <v>190.7394865039976</v>
      </c>
      <c r="AI1247" s="7" t="e">
        <f t="shared" si="596"/>
        <v>#N/A</v>
      </c>
      <c r="AJ1247" s="7">
        <f t="shared" si="597"/>
        <v>190.7394865039976</v>
      </c>
      <c r="AK1247" s="7" t="e">
        <v>#N/A</v>
      </c>
      <c r="AL1247" s="7">
        <v>190.7394865039976</v>
      </c>
      <c r="AN1247" s="7" t="e">
        <f t="shared" si="598"/>
        <v>#N/A</v>
      </c>
      <c r="AO1247" s="7" t="e">
        <f t="shared" si="588"/>
        <v>#N/A</v>
      </c>
      <c r="AP1247" s="7" t="e">
        <v>#N/A</v>
      </c>
      <c r="AQ1247" s="7" t="e">
        <v>#N/A</v>
      </c>
    </row>
    <row r="1248" spans="1:43" outlineLevel="1">
      <c r="A1248" s="95">
        <v>234</v>
      </c>
      <c r="R1248" s="6">
        <f t="shared" si="591"/>
        <v>234</v>
      </c>
      <c r="S1248" s="7" t="e">
        <f t="shared" si="586"/>
        <v>#N/A</v>
      </c>
      <c r="T1248" s="7">
        <f t="shared" si="587"/>
        <v>190.65977108352496</v>
      </c>
      <c r="U1248" s="7" t="e">
        <f t="shared" si="599"/>
        <v>#N/A</v>
      </c>
      <c r="V1248" s="7" t="e">
        <f t="shared" si="589"/>
        <v>#N/A</v>
      </c>
      <c r="W1248" s="7" t="e">
        <f t="shared" si="590"/>
        <v>#N/A</v>
      </c>
      <c r="X1248" s="7" t="e">
        <f t="shared" si="592"/>
        <v>#N/A</v>
      </c>
      <c r="Y1248" s="7" t="e">
        <f t="shared" si="593"/>
        <v>#N/A</v>
      </c>
      <c r="AG1248" s="7" t="e">
        <f t="shared" si="594"/>
        <v>#N/A</v>
      </c>
      <c r="AH1248" s="7">
        <f t="shared" si="595"/>
        <v>190.65977108352496</v>
      </c>
      <c r="AI1248" s="7" t="e">
        <f t="shared" si="596"/>
        <v>#N/A</v>
      </c>
      <c r="AJ1248" s="7">
        <f t="shared" si="597"/>
        <v>190.65977108352496</v>
      </c>
      <c r="AK1248" s="7" t="e">
        <v>#N/A</v>
      </c>
      <c r="AL1248" s="7">
        <v>190.65977108352496</v>
      </c>
      <c r="AN1248" s="7" t="e">
        <f t="shared" si="598"/>
        <v>#N/A</v>
      </c>
      <c r="AO1248" s="7" t="e">
        <f t="shared" si="588"/>
        <v>#N/A</v>
      </c>
      <c r="AP1248" s="7" t="e">
        <v>#N/A</v>
      </c>
      <c r="AQ1248" s="7" t="e">
        <v>#N/A</v>
      </c>
    </row>
    <row r="1249" spans="1:43" outlineLevel="1">
      <c r="A1249" s="95">
        <v>235</v>
      </c>
      <c r="R1249" s="6">
        <f t="shared" si="591"/>
        <v>235</v>
      </c>
      <c r="S1249" s="7" t="e">
        <f t="shared" si="586"/>
        <v>#N/A</v>
      </c>
      <c r="T1249" s="7">
        <f t="shared" si="587"/>
        <v>190.5797103358702</v>
      </c>
      <c r="U1249" s="7" t="e">
        <f t="shared" si="599"/>
        <v>#N/A</v>
      </c>
      <c r="V1249" s="7" t="e">
        <f t="shared" si="589"/>
        <v>#N/A</v>
      </c>
      <c r="W1249" s="7" t="e">
        <f t="shared" si="590"/>
        <v>#N/A</v>
      </c>
      <c r="X1249" s="7" t="e">
        <f t="shared" si="592"/>
        <v>#N/A</v>
      </c>
      <c r="Y1249" s="7" t="e">
        <f t="shared" si="593"/>
        <v>#N/A</v>
      </c>
      <c r="AG1249" s="7" t="e">
        <f t="shared" si="594"/>
        <v>#N/A</v>
      </c>
      <c r="AH1249" s="7">
        <f t="shared" si="595"/>
        <v>190.5797103358702</v>
      </c>
      <c r="AI1249" s="7" t="e">
        <f t="shared" si="596"/>
        <v>#N/A</v>
      </c>
      <c r="AJ1249" s="7">
        <f t="shared" si="597"/>
        <v>190.5797103358702</v>
      </c>
      <c r="AK1249" s="7" t="e">
        <v>#N/A</v>
      </c>
      <c r="AL1249" s="7">
        <v>190.5797103358702</v>
      </c>
      <c r="AN1249" s="7" t="e">
        <f t="shared" si="598"/>
        <v>#N/A</v>
      </c>
      <c r="AO1249" s="7" t="e">
        <f t="shared" si="588"/>
        <v>#N/A</v>
      </c>
      <c r="AP1249" s="7" t="e">
        <v>#N/A</v>
      </c>
      <c r="AQ1249" s="7" t="e">
        <v>#N/A</v>
      </c>
    </row>
    <row r="1250" spans="1:43" outlineLevel="1">
      <c r="A1250" s="95">
        <v>236</v>
      </c>
      <c r="R1250" s="6">
        <f t="shared" si="591"/>
        <v>236</v>
      </c>
      <c r="S1250" s="7" t="e">
        <f t="shared" si="586"/>
        <v>#N/A</v>
      </c>
      <c r="T1250" s="7">
        <f t="shared" si="587"/>
        <v>190.49930109289144</v>
      </c>
      <c r="U1250" s="7" t="e">
        <f t="shared" si="599"/>
        <v>#N/A</v>
      </c>
      <c r="V1250" s="7" t="e">
        <f t="shared" si="589"/>
        <v>#N/A</v>
      </c>
      <c r="W1250" s="7" t="e">
        <f t="shared" si="590"/>
        <v>#N/A</v>
      </c>
      <c r="X1250" s="7" t="e">
        <f t="shared" si="592"/>
        <v>#N/A</v>
      </c>
      <c r="Y1250" s="7" t="e">
        <f t="shared" si="593"/>
        <v>#N/A</v>
      </c>
      <c r="AG1250" s="7" t="e">
        <f t="shared" si="594"/>
        <v>#N/A</v>
      </c>
      <c r="AH1250" s="7">
        <f t="shared" si="595"/>
        <v>190.49930109289144</v>
      </c>
      <c r="AI1250" s="7" t="e">
        <f t="shared" si="596"/>
        <v>#N/A</v>
      </c>
      <c r="AJ1250" s="7">
        <f t="shared" si="597"/>
        <v>190.49930109289144</v>
      </c>
      <c r="AK1250" s="7" t="e">
        <v>#N/A</v>
      </c>
      <c r="AL1250" s="7">
        <v>190.49930109289144</v>
      </c>
      <c r="AN1250" s="7" t="e">
        <f t="shared" si="598"/>
        <v>#N/A</v>
      </c>
      <c r="AO1250" s="7" t="e">
        <f t="shared" si="588"/>
        <v>#N/A</v>
      </c>
      <c r="AP1250" s="7" t="e">
        <v>#N/A</v>
      </c>
      <c r="AQ1250" s="7" t="e">
        <v>#N/A</v>
      </c>
    </row>
    <row r="1251" spans="1:43" outlineLevel="1">
      <c r="A1251" s="95">
        <v>237</v>
      </c>
      <c r="R1251" s="6">
        <f t="shared" si="591"/>
        <v>237</v>
      </c>
      <c r="S1251" s="7" t="e">
        <f t="shared" si="586"/>
        <v>#N/A</v>
      </c>
      <c r="T1251" s="7">
        <f t="shared" si="587"/>
        <v>190.41854018644668</v>
      </c>
      <c r="U1251" s="7" t="e">
        <f t="shared" si="599"/>
        <v>#N/A</v>
      </c>
      <c r="V1251" s="7" t="e">
        <f t="shared" si="589"/>
        <v>#N/A</v>
      </c>
      <c r="W1251" s="7" t="e">
        <f t="shared" si="590"/>
        <v>#N/A</v>
      </c>
      <c r="X1251" s="7" t="e">
        <f t="shared" si="592"/>
        <v>#N/A</v>
      </c>
      <c r="Y1251" s="7" t="e">
        <f t="shared" si="593"/>
        <v>#N/A</v>
      </c>
      <c r="AG1251" s="7" t="e">
        <f t="shared" si="594"/>
        <v>#N/A</v>
      </c>
      <c r="AH1251" s="7">
        <f t="shared" si="595"/>
        <v>190.41854018644668</v>
      </c>
      <c r="AI1251" s="7" t="e">
        <f t="shared" si="596"/>
        <v>#N/A</v>
      </c>
      <c r="AJ1251" s="7">
        <f t="shared" si="597"/>
        <v>190.41854018644668</v>
      </c>
      <c r="AK1251" s="7" t="e">
        <v>#N/A</v>
      </c>
      <c r="AL1251" s="7">
        <v>190.41854018644668</v>
      </c>
      <c r="AN1251" s="7" t="e">
        <f t="shared" si="598"/>
        <v>#N/A</v>
      </c>
      <c r="AO1251" s="7" t="e">
        <f t="shared" si="588"/>
        <v>#N/A</v>
      </c>
      <c r="AP1251" s="7" t="e">
        <v>#N/A</v>
      </c>
      <c r="AQ1251" s="7" t="e">
        <v>#N/A</v>
      </c>
    </row>
    <row r="1252" spans="1:43" outlineLevel="1">
      <c r="A1252" s="95">
        <v>238</v>
      </c>
      <c r="R1252" s="6">
        <f t="shared" si="591"/>
        <v>238</v>
      </c>
      <c r="S1252" s="7" t="e">
        <f t="shared" si="586"/>
        <v>#N/A</v>
      </c>
      <c r="T1252" s="7">
        <f t="shared" si="587"/>
        <v>190.33741663292867</v>
      </c>
      <c r="U1252" s="7" t="e">
        <f t="shared" si="599"/>
        <v>#N/A</v>
      </c>
      <c r="V1252" s="7" t="e">
        <f t="shared" si="589"/>
        <v>#N/A</v>
      </c>
      <c r="W1252" s="7" t="e">
        <f t="shared" si="590"/>
        <v>#N/A</v>
      </c>
      <c r="X1252" s="7" t="e">
        <f t="shared" si="592"/>
        <v>#N/A</v>
      </c>
      <c r="Y1252" s="7" t="e">
        <f t="shared" si="593"/>
        <v>#N/A</v>
      </c>
      <c r="AG1252" s="7" t="e">
        <f t="shared" si="594"/>
        <v>#N/A</v>
      </c>
      <c r="AH1252" s="7">
        <f t="shared" si="595"/>
        <v>190.33741663292867</v>
      </c>
      <c r="AI1252" s="7" t="e">
        <f t="shared" si="596"/>
        <v>#N/A</v>
      </c>
      <c r="AJ1252" s="7">
        <f t="shared" si="597"/>
        <v>190.33741663292867</v>
      </c>
      <c r="AK1252" s="7" t="e">
        <v>#N/A</v>
      </c>
      <c r="AL1252" s="7">
        <v>190.33741663292867</v>
      </c>
      <c r="AN1252" s="7" t="e">
        <f t="shared" si="598"/>
        <v>#N/A</v>
      </c>
      <c r="AO1252" s="7" t="e">
        <f t="shared" si="588"/>
        <v>#N/A</v>
      </c>
      <c r="AP1252" s="7" t="e">
        <v>#N/A</v>
      </c>
      <c r="AQ1252" s="7" t="e">
        <v>#N/A</v>
      </c>
    </row>
    <row r="1253" spans="1:43" outlineLevel="1">
      <c r="A1253" s="95">
        <v>239</v>
      </c>
      <c r="R1253" s="6">
        <f t="shared" si="591"/>
        <v>239</v>
      </c>
      <c r="S1253" s="7" t="e">
        <f t="shared" si="586"/>
        <v>#N/A</v>
      </c>
      <c r="T1253" s="7">
        <f t="shared" si="587"/>
        <v>190.25594289815865</v>
      </c>
      <c r="U1253" s="7" t="e">
        <f t="shared" si="599"/>
        <v>#N/A</v>
      </c>
      <c r="V1253" s="7" t="e">
        <f t="shared" si="589"/>
        <v>#N/A</v>
      </c>
      <c r="W1253" s="7" t="e">
        <f t="shared" si="590"/>
        <v>#N/A</v>
      </c>
      <c r="X1253" s="7" t="e">
        <f t="shared" si="592"/>
        <v>#N/A</v>
      </c>
      <c r="Y1253" s="7" t="e">
        <f t="shared" si="593"/>
        <v>#N/A</v>
      </c>
      <c r="AG1253" s="7" t="e">
        <f t="shared" si="594"/>
        <v>#N/A</v>
      </c>
      <c r="AH1253" s="7">
        <f t="shared" si="595"/>
        <v>190.25594289815865</v>
      </c>
      <c r="AI1253" s="7" t="e">
        <f t="shared" si="596"/>
        <v>#N/A</v>
      </c>
      <c r="AJ1253" s="7">
        <f t="shared" si="597"/>
        <v>190.25594289815865</v>
      </c>
      <c r="AK1253" s="7" t="e">
        <v>#N/A</v>
      </c>
      <c r="AL1253" s="7">
        <v>190.25594289815865</v>
      </c>
      <c r="AN1253" s="7" t="e">
        <f t="shared" si="598"/>
        <v>#N/A</v>
      </c>
      <c r="AO1253" s="7" t="e">
        <f t="shared" si="588"/>
        <v>#N/A</v>
      </c>
      <c r="AP1253" s="7" t="e">
        <v>#N/A</v>
      </c>
      <c r="AQ1253" s="7" t="e">
        <v>#N/A</v>
      </c>
    </row>
    <row r="1254" spans="1:43" outlineLevel="1">
      <c r="A1254" s="95">
        <v>240</v>
      </c>
      <c r="R1254" s="6">
        <f t="shared" si="591"/>
        <v>240</v>
      </c>
      <c r="S1254" s="7" t="e">
        <f t="shared" si="586"/>
        <v>#N/A</v>
      </c>
      <c r="T1254" s="7">
        <f t="shared" si="587"/>
        <v>190.1741079955234</v>
      </c>
      <c r="U1254" s="7" t="e">
        <f t="shared" si="599"/>
        <v>#N/A</v>
      </c>
      <c r="V1254" s="7" t="e">
        <f t="shared" si="589"/>
        <v>#N/A</v>
      </c>
      <c r="W1254" s="7" t="e">
        <f t="shared" si="590"/>
        <v>#N/A</v>
      </c>
      <c r="X1254" s="7" t="e">
        <f t="shared" si="592"/>
        <v>#N/A</v>
      </c>
      <c r="Y1254" s="7" t="e">
        <f t="shared" si="593"/>
        <v>#N/A</v>
      </c>
      <c r="AG1254" s="7" t="e">
        <f t="shared" si="594"/>
        <v>#N/A</v>
      </c>
      <c r="AH1254" s="7">
        <f t="shared" si="595"/>
        <v>190.1741079955234</v>
      </c>
      <c r="AI1254" s="7" t="e">
        <f t="shared" si="596"/>
        <v>#N/A</v>
      </c>
      <c r="AJ1254" s="7">
        <f t="shared" si="597"/>
        <v>190.1741079955234</v>
      </c>
      <c r="AK1254" s="7" t="e">
        <v>#N/A</v>
      </c>
      <c r="AL1254" s="7">
        <v>190.1741079955234</v>
      </c>
      <c r="AN1254" s="7" t="e">
        <f t="shared" si="598"/>
        <v>#N/A</v>
      </c>
      <c r="AO1254" s="7" t="e">
        <f t="shared" si="588"/>
        <v>#N/A</v>
      </c>
      <c r="AP1254" s="7" t="e">
        <v>#N/A</v>
      </c>
      <c r="AQ1254" s="7" t="e">
        <v>#N/A</v>
      </c>
    </row>
    <row r="1255" spans="1:43" outlineLevel="1">
      <c r="A1255" s="95">
        <v>241</v>
      </c>
      <c r="R1255" s="6">
        <f t="shared" si="591"/>
        <v>241</v>
      </c>
      <c r="S1255" s="7" t="e">
        <f t="shared" si="586"/>
        <v>#N/A</v>
      </c>
      <c r="T1255" s="7">
        <f t="shared" si="587"/>
        <v>190.09190875688097</v>
      </c>
      <c r="U1255" s="7" t="e">
        <f t="shared" si="599"/>
        <v>#N/A</v>
      </c>
      <c r="V1255" s="7" t="e">
        <f t="shared" si="589"/>
        <v>#N/A</v>
      </c>
      <c r="W1255" s="7" t="e">
        <f t="shared" si="590"/>
        <v>#N/A</v>
      </c>
      <c r="X1255" s="7" t="e">
        <f t="shared" si="592"/>
        <v>#N/A</v>
      </c>
      <c r="Y1255" s="7" t="e">
        <f t="shared" si="593"/>
        <v>#N/A</v>
      </c>
      <c r="AG1255" s="7" t="e">
        <f t="shared" si="594"/>
        <v>#N/A</v>
      </c>
      <c r="AH1255" s="7">
        <f t="shared" si="595"/>
        <v>190.09190875688097</v>
      </c>
      <c r="AI1255" s="7" t="e">
        <f t="shared" si="596"/>
        <v>#N/A</v>
      </c>
      <c r="AJ1255" s="7">
        <f t="shared" si="597"/>
        <v>190.09190875688097</v>
      </c>
      <c r="AK1255" s="7" t="e">
        <v>#N/A</v>
      </c>
      <c r="AL1255" s="7">
        <v>190.09190875688097</v>
      </c>
      <c r="AN1255" s="7" t="e">
        <f t="shared" si="598"/>
        <v>#N/A</v>
      </c>
      <c r="AO1255" s="7" t="e">
        <f t="shared" si="588"/>
        <v>#N/A</v>
      </c>
      <c r="AP1255" s="7" t="e">
        <v>#N/A</v>
      </c>
      <c r="AQ1255" s="7" t="e">
        <v>#N/A</v>
      </c>
    </row>
    <row r="1256" spans="1:43" outlineLevel="1">
      <c r="A1256" s="95">
        <v>242</v>
      </c>
      <c r="R1256" s="6">
        <f t="shared" si="591"/>
        <v>242</v>
      </c>
      <c r="S1256" s="7" t="e">
        <f t="shared" si="586"/>
        <v>#N/A</v>
      </c>
      <c r="T1256" s="7">
        <f t="shared" si="587"/>
        <v>190.00934201408933</v>
      </c>
      <c r="U1256" s="7" t="e">
        <f t="shared" si="599"/>
        <v>#N/A</v>
      </c>
      <c r="V1256" s="7" t="e">
        <f t="shared" si="589"/>
        <v>#N/A</v>
      </c>
      <c r="W1256" s="7" t="e">
        <f t="shared" si="590"/>
        <v>#N/A</v>
      </c>
      <c r="X1256" s="7" t="e">
        <f t="shared" si="592"/>
        <v>#N/A</v>
      </c>
      <c r="Y1256" s="7" t="e">
        <f t="shared" si="593"/>
        <v>#N/A</v>
      </c>
      <c r="AG1256" s="7" t="e">
        <f t="shared" si="594"/>
        <v>#N/A</v>
      </c>
      <c r="AH1256" s="7">
        <f t="shared" si="595"/>
        <v>190.00934201408933</v>
      </c>
      <c r="AI1256" s="7" t="e">
        <f t="shared" si="596"/>
        <v>#N/A</v>
      </c>
      <c r="AJ1256" s="7">
        <f t="shared" si="597"/>
        <v>190.00934201408933</v>
      </c>
      <c r="AK1256" s="7" t="e">
        <v>#N/A</v>
      </c>
      <c r="AL1256" s="7">
        <v>190.00934201408933</v>
      </c>
      <c r="AN1256" s="7" t="e">
        <f t="shared" si="598"/>
        <v>#N/A</v>
      </c>
      <c r="AO1256" s="7" t="e">
        <f t="shared" si="588"/>
        <v>#N/A</v>
      </c>
      <c r="AP1256" s="7" t="e">
        <v>#N/A</v>
      </c>
      <c r="AQ1256" s="7" t="e">
        <v>#N/A</v>
      </c>
    </row>
    <row r="1257" spans="1:43" outlineLevel="1">
      <c r="A1257" s="95">
        <v>243</v>
      </c>
      <c r="R1257" s="6">
        <f t="shared" si="591"/>
        <v>243</v>
      </c>
      <c r="S1257" s="7" t="e">
        <f t="shared" si="586"/>
        <v>#N/A</v>
      </c>
      <c r="T1257" s="7">
        <f t="shared" si="587"/>
        <v>189.92640459900653</v>
      </c>
      <c r="U1257" s="7" t="e">
        <f t="shared" si="599"/>
        <v>#N/A</v>
      </c>
      <c r="V1257" s="7" t="e">
        <f t="shared" si="589"/>
        <v>#N/A</v>
      </c>
      <c r="W1257" s="7" t="e">
        <f t="shared" si="590"/>
        <v>#N/A</v>
      </c>
      <c r="X1257" s="7" t="e">
        <f t="shared" si="592"/>
        <v>#N/A</v>
      </c>
      <c r="Y1257" s="7" t="e">
        <f t="shared" si="593"/>
        <v>#N/A</v>
      </c>
      <c r="AG1257" s="7" t="e">
        <f t="shared" si="594"/>
        <v>#N/A</v>
      </c>
      <c r="AH1257" s="7">
        <f t="shared" si="595"/>
        <v>189.92640459900653</v>
      </c>
      <c r="AI1257" s="7" t="e">
        <f t="shared" si="596"/>
        <v>#N/A</v>
      </c>
      <c r="AJ1257" s="7">
        <f t="shared" si="597"/>
        <v>189.92640459900653</v>
      </c>
      <c r="AK1257" s="7" t="e">
        <v>#N/A</v>
      </c>
      <c r="AL1257" s="7">
        <v>189.92640459900653</v>
      </c>
      <c r="AN1257" s="7" t="e">
        <f t="shared" si="598"/>
        <v>#N/A</v>
      </c>
      <c r="AO1257" s="7" t="e">
        <f t="shared" si="588"/>
        <v>#N/A</v>
      </c>
      <c r="AP1257" s="7" t="e">
        <v>#N/A</v>
      </c>
      <c r="AQ1257" s="7" t="e">
        <v>#N/A</v>
      </c>
    </row>
    <row r="1258" spans="1:43" outlineLevel="1">
      <c r="A1258" s="95">
        <v>244</v>
      </c>
      <c r="R1258" s="6">
        <f t="shared" si="591"/>
        <v>244</v>
      </c>
      <c r="S1258" s="7" t="e">
        <f t="shared" si="586"/>
        <v>#N/A</v>
      </c>
      <c r="T1258" s="7">
        <f t="shared" si="587"/>
        <v>189.84309334349055</v>
      </c>
      <c r="U1258" s="7" t="e">
        <f t="shared" si="599"/>
        <v>#N/A</v>
      </c>
      <c r="V1258" s="7" t="e">
        <f t="shared" si="589"/>
        <v>#N/A</v>
      </c>
      <c r="W1258" s="7" t="e">
        <f t="shared" si="590"/>
        <v>#N/A</v>
      </c>
      <c r="X1258" s="7" t="e">
        <f t="shared" si="592"/>
        <v>#N/A</v>
      </c>
      <c r="Y1258" s="7" t="e">
        <f t="shared" si="593"/>
        <v>#N/A</v>
      </c>
      <c r="AG1258" s="7" t="e">
        <f t="shared" si="594"/>
        <v>#N/A</v>
      </c>
      <c r="AH1258" s="7">
        <f t="shared" si="595"/>
        <v>189.84309334349055</v>
      </c>
      <c r="AI1258" s="7" t="e">
        <f t="shared" si="596"/>
        <v>#N/A</v>
      </c>
      <c r="AJ1258" s="7">
        <f t="shared" si="597"/>
        <v>189.84309334349055</v>
      </c>
      <c r="AK1258" s="7" t="e">
        <v>#N/A</v>
      </c>
      <c r="AL1258" s="7">
        <v>189.84309334349055</v>
      </c>
      <c r="AN1258" s="7" t="e">
        <f t="shared" si="598"/>
        <v>#N/A</v>
      </c>
      <c r="AO1258" s="7" t="e">
        <f t="shared" si="588"/>
        <v>#N/A</v>
      </c>
      <c r="AP1258" s="7" t="e">
        <v>#N/A</v>
      </c>
      <c r="AQ1258" s="7" t="e">
        <v>#N/A</v>
      </c>
    </row>
    <row r="1259" spans="1:43" outlineLevel="1">
      <c r="A1259" s="95">
        <v>245</v>
      </c>
      <c r="R1259" s="6">
        <f t="shared" si="591"/>
        <v>245</v>
      </c>
      <c r="S1259" s="7" t="e">
        <f t="shared" si="586"/>
        <v>#N/A</v>
      </c>
      <c r="T1259" s="7">
        <f t="shared" si="587"/>
        <v>189.75940507939941</v>
      </c>
      <c r="U1259" s="7" t="e">
        <f t="shared" si="599"/>
        <v>#N/A</v>
      </c>
      <c r="V1259" s="7" t="e">
        <f t="shared" si="589"/>
        <v>#N/A</v>
      </c>
      <c r="W1259" s="7" t="e">
        <f t="shared" si="590"/>
        <v>#N/A</v>
      </c>
      <c r="X1259" s="7" t="e">
        <f t="shared" si="592"/>
        <v>#N/A</v>
      </c>
      <c r="Y1259" s="7" t="e">
        <f t="shared" si="593"/>
        <v>#N/A</v>
      </c>
      <c r="AG1259" s="7" t="e">
        <f t="shared" si="594"/>
        <v>#N/A</v>
      </c>
      <c r="AH1259" s="7">
        <f t="shared" si="595"/>
        <v>189.75940507939941</v>
      </c>
      <c r="AI1259" s="7" t="e">
        <f t="shared" si="596"/>
        <v>#N/A</v>
      </c>
      <c r="AJ1259" s="7">
        <f t="shared" si="597"/>
        <v>189.75940507939941</v>
      </c>
      <c r="AK1259" s="7" t="e">
        <v>#N/A</v>
      </c>
      <c r="AL1259" s="7">
        <v>189.75940507939941</v>
      </c>
      <c r="AN1259" s="7" t="e">
        <f t="shared" si="598"/>
        <v>#N/A</v>
      </c>
      <c r="AO1259" s="7" t="e">
        <f t="shared" si="588"/>
        <v>#N/A</v>
      </c>
      <c r="AP1259" s="7" t="e">
        <v>#N/A</v>
      </c>
      <c r="AQ1259" s="7" t="e">
        <v>#N/A</v>
      </c>
    </row>
    <row r="1260" spans="1:43" outlineLevel="1">
      <c r="A1260" s="95">
        <v>246</v>
      </c>
      <c r="R1260" s="6">
        <f t="shared" si="591"/>
        <v>246</v>
      </c>
      <c r="S1260" s="7" t="e">
        <f t="shared" si="586"/>
        <v>#N/A</v>
      </c>
      <c r="T1260" s="7">
        <f t="shared" si="587"/>
        <v>189.67533663859118</v>
      </c>
      <c r="U1260" s="7" t="e">
        <f t="shared" si="599"/>
        <v>#N/A</v>
      </c>
      <c r="V1260" s="7" t="e">
        <f t="shared" si="589"/>
        <v>#N/A</v>
      </c>
      <c r="W1260" s="7" t="e">
        <f t="shared" si="590"/>
        <v>#N/A</v>
      </c>
      <c r="X1260" s="7" t="e">
        <f t="shared" si="592"/>
        <v>#N/A</v>
      </c>
      <c r="Y1260" s="7" t="e">
        <f t="shared" si="593"/>
        <v>#N/A</v>
      </c>
      <c r="AG1260" s="7" t="e">
        <f t="shared" si="594"/>
        <v>#N/A</v>
      </c>
      <c r="AH1260" s="7">
        <f t="shared" si="595"/>
        <v>189.67533663859118</v>
      </c>
      <c r="AI1260" s="7" t="e">
        <f t="shared" si="596"/>
        <v>#N/A</v>
      </c>
      <c r="AJ1260" s="7">
        <f t="shared" si="597"/>
        <v>189.67533663859118</v>
      </c>
      <c r="AK1260" s="7" t="e">
        <v>#N/A</v>
      </c>
      <c r="AL1260" s="7">
        <v>189.67533663859118</v>
      </c>
      <c r="AN1260" s="7" t="e">
        <f t="shared" si="598"/>
        <v>#N/A</v>
      </c>
      <c r="AO1260" s="7" t="e">
        <f t="shared" si="588"/>
        <v>#N/A</v>
      </c>
      <c r="AP1260" s="7" t="e">
        <v>#N/A</v>
      </c>
      <c r="AQ1260" s="7" t="e">
        <v>#N/A</v>
      </c>
    </row>
    <row r="1261" spans="1:43" outlineLevel="1">
      <c r="A1261" s="95">
        <v>247</v>
      </c>
      <c r="R1261" s="6">
        <f t="shared" si="591"/>
        <v>247</v>
      </c>
      <c r="S1261" s="7" t="e">
        <f t="shared" si="586"/>
        <v>#N/A</v>
      </c>
      <c r="T1261" s="7">
        <f t="shared" si="587"/>
        <v>189.59087706571523</v>
      </c>
      <c r="U1261" s="7" t="e">
        <f t="shared" si="599"/>
        <v>#N/A</v>
      </c>
      <c r="V1261" s="7" t="e">
        <f t="shared" si="589"/>
        <v>#N/A</v>
      </c>
      <c r="W1261" s="7" t="e">
        <f t="shared" si="590"/>
        <v>#N/A</v>
      </c>
      <c r="X1261" s="7" t="e">
        <f t="shared" si="592"/>
        <v>#N/A</v>
      </c>
      <c r="Y1261" s="7" t="e">
        <f t="shared" si="593"/>
        <v>#N/A</v>
      </c>
      <c r="AG1261" s="7" t="e">
        <f t="shared" si="594"/>
        <v>#N/A</v>
      </c>
      <c r="AH1261" s="7">
        <f t="shared" si="595"/>
        <v>189.59087706571523</v>
      </c>
      <c r="AI1261" s="7" t="e">
        <f t="shared" si="596"/>
        <v>#N/A</v>
      </c>
      <c r="AJ1261" s="7">
        <f t="shared" si="597"/>
        <v>189.59087706571523</v>
      </c>
      <c r="AK1261" s="7" t="e">
        <v>#N/A</v>
      </c>
      <c r="AL1261" s="7">
        <v>189.59087706571523</v>
      </c>
      <c r="AN1261" s="7" t="e">
        <f t="shared" si="598"/>
        <v>#N/A</v>
      </c>
      <c r="AO1261" s="7" t="e">
        <f t="shared" si="588"/>
        <v>#N/A</v>
      </c>
      <c r="AP1261" s="7" t="e">
        <v>#N/A</v>
      </c>
      <c r="AQ1261" s="7" t="e">
        <v>#N/A</v>
      </c>
    </row>
    <row r="1262" spans="1:43" outlineLevel="1">
      <c r="A1262" s="95">
        <v>248</v>
      </c>
      <c r="R1262" s="6">
        <f t="shared" si="591"/>
        <v>248</v>
      </c>
      <c r="S1262" s="7" t="e">
        <f t="shared" si="586"/>
        <v>#N/A</v>
      </c>
      <c r="T1262" s="7">
        <f t="shared" si="587"/>
        <v>189.50603877032003</v>
      </c>
      <c r="U1262" s="7" t="e">
        <f t="shared" si="599"/>
        <v>#N/A</v>
      </c>
      <c r="V1262" s="7" t="e">
        <f t="shared" si="589"/>
        <v>#N/A</v>
      </c>
      <c r="W1262" s="7" t="e">
        <f t="shared" si="590"/>
        <v>#N/A</v>
      </c>
      <c r="X1262" s="7" t="e">
        <f t="shared" si="592"/>
        <v>#N/A</v>
      </c>
      <c r="Y1262" s="7" t="e">
        <f t="shared" si="593"/>
        <v>#N/A</v>
      </c>
      <c r="AG1262" s="7" t="e">
        <f t="shared" si="594"/>
        <v>#N/A</v>
      </c>
      <c r="AH1262" s="7">
        <f t="shared" si="595"/>
        <v>189.50603877032003</v>
      </c>
      <c r="AI1262" s="7" t="e">
        <f t="shared" si="596"/>
        <v>#N/A</v>
      </c>
      <c r="AJ1262" s="7">
        <f t="shared" si="597"/>
        <v>189.50603877032003</v>
      </c>
      <c r="AK1262" s="7" t="e">
        <v>#N/A</v>
      </c>
      <c r="AL1262" s="7">
        <v>189.50603877032003</v>
      </c>
      <c r="AN1262" s="7" t="e">
        <f t="shared" si="598"/>
        <v>#N/A</v>
      </c>
      <c r="AO1262" s="7" t="e">
        <f t="shared" si="588"/>
        <v>#N/A</v>
      </c>
      <c r="AP1262" s="7" t="e">
        <v>#N/A</v>
      </c>
      <c r="AQ1262" s="7" t="e">
        <v>#N/A</v>
      </c>
    </row>
    <row r="1263" spans="1:43" outlineLevel="1">
      <c r="A1263" s="95">
        <v>249</v>
      </c>
      <c r="R1263" s="6">
        <f t="shared" si="591"/>
        <v>249</v>
      </c>
      <c r="S1263" s="7" t="e">
        <f t="shared" si="586"/>
        <v>#N/A</v>
      </c>
      <c r="T1263" s="7">
        <f t="shared" si="587"/>
        <v>189.4208107938085</v>
      </c>
      <c r="U1263" s="7" t="e">
        <f t="shared" si="599"/>
        <v>#N/A</v>
      </c>
      <c r="V1263" s="7" t="e">
        <f t="shared" si="589"/>
        <v>#N/A</v>
      </c>
      <c r="W1263" s="7" t="e">
        <f t="shared" si="590"/>
        <v>#N/A</v>
      </c>
      <c r="X1263" s="7" t="e">
        <f t="shared" si="592"/>
        <v>#N/A</v>
      </c>
      <c r="Y1263" s="7" t="e">
        <f t="shared" si="593"/>
        <v>#N/A</v>
      </c>
      <c r="AG1263" s="7" t="e">
        <f t="shared" si="594"/>
        <v>#N/A</v>
      </c>
      <c r="AH1263" s="7">
        <f t="shared" si="595"/>
        <v>189.4208107938085</v>
      </c>
      <c r="AI1263" s="7" t="e">
        <f t="shared" si="596"/>
        <v>#N/A</v>
      </c>
      <c r="AJ1263" s="7">
        <f t="shared" si="597"/>
        <v>189.4208107938085</v>
      </c>
      <c r="AK1263" s="7" t="e">
        <v>#N/A</v>
      </c>
      <c r="AL1263" s="7">
        <v>189.4208107938085</v>
      </c>
      <c r="AN1263" s="7" t="e">
        <f t="shared" si="598"/>
        <v>#N/A</v>
      </c>
      <c r="AO1263" s="7" t="e">
        <f t="shared" si="588"/>
        <v>#N/A</v>
      </c>
      <c r="AP1263" s="7" t="e">
        <v>#N/A</v>
      </c>
      <c r="AQ1263" s="7" t="e">
        <v>#N/A</v>
      </c>
    </row>
    <row r="1264" spans="1:43" outlineLevel="1">
      <c r="A1264" s="95">
        <v>250</v>
      </c>
      <c r="R1264" s="6">
        <f t="shared" si="591"/>
        <v>250</v>
      </c>
      <c r="S1264" s="7" t="e">
        <f t="shared" si="586"/>
        <v>#N/A</v>
      </c>
      <c r="T1264" s="7">
        <f t="shared" si="587"/>
        <v>189.33518996803861</v>
      </c>
      <c r="U1264" s="7" t="e">
        <f t="shared" si="599"/>
        <v>#N/A</v>
      </c>
      <c r="V1264" s="7" t="e">
        <f t="shared" si="589"/>
        <v>#N/A</v>
      </c>
      <c r="W1264" s="7" t="e">
        <f t="shared" si="590"/>
        <v>#N/A</v>
      </c>
      <c r="X1264" s="7" t="e">
        <f t="shared" si="592"/>
        <v>#N/A</v>
      </c>
      <c r="Y1264" s="7" t="e">
        <f t="shared" si="593"/>
        <v>#N/A</v>
      </c>
      <c r="AG1264" s="7" t="e">
        <f t="shared" si="594"/>
        <v>#N/A</v>
      </c>
      <c r="AH1264" s="7">
        <f t="shared" si="595"/>
        <v>189.33518996803861</v>
      </c>
      <c r="AI1264" s="7" t="e">
        <f t="shared" si="596"/>
        <v>#N/A</v>
      </c>
      <c r="AJ1264" s="7">
        <f t="shared" si="597"/>
        <v>189.33518996803861</v>
      </c>
      <c r="AK1264" s="7" t="e">
        <v>#N/A</v>
      </c>
      <c r="AL1264" s="7">
        <v>189.33518996803861</v>
      </c>
      <c r="AN1264" s="7" t="e">
        <f t="shared" si="598"/>
        <v>#N/A</v>
      </c>
      <c r="AO1264" s="7" t="e">
        <f t="shared" si="588"/>
        <v>#N/A</v>
      </c>
      <c r="AP1264" s="7" t="e">
        <v>#N/A</v>
      </c>
      <c r="AQ1264" s="7" t="e">
        <v>#N/A</v>
      </c>
    </row>
    <row r="1265" spans="1:43" outlineLevel="1">
      <c r="A1265" s="95">
        <v>251</v>
      </c>
      <c r="R1265" s="6">
        <f t="shared" si="591"/>
        <v>251</v>
      </c>
      <c r="S1265" s="7" t="e">
        <f t="shared" si="586"/>
        <v>#N/A</v>
      </c>
      <c r="T1265" s="7">
        <f t="shared" si="587"/>
        <v>189.24917312486841</v>
      </c>
      <c r="U1265" s="7" t="e">
        <f t="shared" si="599"/>
        <v>#N/A</v>
      </c>
      <c r="V1265" s="7" t="e">
        <f t="shared" si="589"/>
        <v>#N/A</v>
      </c>
      <c r="W1265" s="7" t="e">
        <f t="shared" si="590"/>
        <v>#N/A</v>
      </c>
      <c r="X1265" s="7" t="e">
        <f t="shared" si="592"/>
        <v>#N/A</v>
      </c>
      <c r="Y1265" s="7" t="e">
        <f t="shared" si="593"/>
        <v>#N/A</v>
      </c>
      <c r="AG1265" s="7" t="e">
        <f t="shared" si="594"/>
        <v>#N/A</v>
      </c>
      <c r="AH1265" s="7">
        <f t="shared" si="595"/>
        <v>189.24917312486841</v>
      </c>
      <c r="AI1265" s="7" t="e">
        <f t="shared" si="596"/>
        <v>#N/A</v>
      </c>
      <c r="AJ1265" s="7">
        <f t="shared" si="597"/>
        <v>189.24917312486841</v>
      </c>
      <c r="AK1265" s="7" t="e">
        <v>#N/A</v>
      </c>
      <c r="AL1265" s="7">
        <v>189.24917312486841</v>
      </c>
      <c r="AN1265" s="7" t="e">
        <f t="shared" si="598"/>
        <v>#N/A</v>
      </c>
      <c r="AO1265" s="7" t="e">
        <f t="shared" si="588"/>
        <v>#N/A</v>
      </c>
      <c r="AP1265" s="7" t="e">
        <v>#N/A</v>
      </c>
      <c r="AQ1265" s="7" t="e">
        <v>#N/A</v>
      </c>
    </row>
    <row r="1266" spans="1:43" outlineLevel="1">
      <c r="A1266" s="95">
        <v>252</v>
      </c>
      <c r="R1266" s="6">
        <f t="shared" si="591"/>
        <v>252</v>
      </c>
      <c r="S1266" s="7" t="e">
        <f t="shared" ref="S1266:S1329" si="600">IF($B$22="Design",AG1266,AK1266)</f>
        <v>#N/A</v>
      </c>
      <c r="T1266" s="7">
        <f t="shared" ref="T1266:T1329" si="601">IF($B$22="Design",AH1266,AL1266)</f>
        <v>189.16275709615599</v>
      </c>
      <c r="U1266" s="7" t="e">
        <f t="shared" si="599"/>
        <v>#N/A</v>
      </c>
      <c r="V1266" s="7" t="e">
        <f t="shared" si="589"/>
        <v>#N/A</v>
      </c>
      <c r="W1266" s="7" t="e">
        <f t="shared" si="590"/>
        <v>#N/A</v>
      </c>
      <c r="X1266" s="7" t="e">
        <f t="shared" si="592"/>
        <v>#N/A</v>
      </c>
      <c r="Y1266" s="7" t="e">
        <f t="shared" si="593"/>
        <v>#N/A</v>
      </c>
      <c r="AG1266" s="7" t="e">
        <f t="shared" si="594"/>
        <v>#N/A</v>
      </c>
      <c r="AH1266" s="7">
        <f t="shared" si="595"/>
        <v>189.16275709615599</v>
      </c>
      <c r="AI1266" s="7" t="e">
        <f t="shared" si="596"/>
        <v>#N/A</v>
      </c>
      <c r="AJ1266" s="7">
        <f t="shared" si="597"/>
        <v>189.16275709615599</v>
      </c>
      <c r="AK1266" s="7" t="e">
        <v>#N/A</v>
      </c>
      <c r="AL1266" s="7">
        <v>189.16275709615599</v>
      </c>
      <c r="AN1266" s="7" t="e">
        <f t="shared" si="598"/>
        <v>#N/A</v>
      </c>
      <c r="AO1266" s="7" t="e">
        <f t="shared" si="588"/>
        <v>#N/A</v>
      </c>
      <c r="AP1266" s="7" t="e">
        <v>#N/A</v>
      </c>
      <c r="AQ1266" s="7" t="e">
        <v>#N/A</v>
      </c>
    </row>
    <row r="1267" spans="1:43" outlineLevel="1">
      <c r="A1267" s="95">
        <v>253</v>
      </c>
      <c r="R1267" s="6">
        <f t="shared" si="591"/>
        <v>253</v>
      </c>
      <c r="S1267" s="7" t="e">
        <f t="shared" si="600"/>
        <v>#N/A</v>
      </c>
      <c r="T1267" s="7">
        <f t="shared" si="601"/>
        <v>189.07593871375923</v>
      </c>
      <c r="U1267" s="7" t="e">
        <f t="shared" si="599"/>
        <v>#N/A</v>
      </c>
      <c r="V1267" s="7" t="e">
        <f t="shared" si="589"/>
        <v>#N/A</v>
      </c>
      <c r="W1267" s="7" t="e">
        <f t="shared" si="590"/>
        <v>#N/A</v>
      </c>
      <c r="X1267" s="7" t="e">
        <f t="shared" si="592"/>
        <v>#N/A</v>
      </c>
      <c r="Y1267" s="7" t="e">
        <f t="shared" si="593"/>
        <v>#N/A</v>
      </c>
      <c r="AG1267" s="7" t="e">
        <f t="shared" si="594"/>
        <v>#N/A</v>
      </c>
      <c r="AH1267" s="7">
        <f t="shared" si="595"/>
        <v>189.07593871375923</v>
      </c>
      <c r="AI1267" s="7" t="e">
        <f t="shared" si="596"/>
        <v>#N/A</v>
      </c>
      <c r="AJ1267" s="7">
        <f t="shared" si="597"/>
        <v>189.07593871375923</v>
      </c>
      <c r="AK1267" s="7" t="e">
        <v>#N/A</v>
      </c>
      <c r="AL1267" s="7">
        <v>189.07593871375923</v>
      </c>
      <c r="AN1267" s="7" t="e">
        <f t="shared" si="598"/>
        <v>#N/A</v>
      </c>
      <c r="AO1267" s="7" t="e">
        <f t="shared" ref="AO1267:AO1330" si="602">IF($C$37="yes",2*$L$107-AN1267,NA())</f>
        <v>#N/A</v>
      </c>
      <c r="AP1267" s="7" t="e">
        <v>#N/A</v>
      </c>
      <c r="AQ1267" s="7" t="e">
        <v>#N/A</v>
      </c>
    </row>
    <row r="1268" spans="1:43" outlineLevel="1">
      <c r="A1268" s="95">
        <v>254</v>
      </c>
      <c r="R1268" s="6">
        <f t="shared" si="591"/>
        <v>254</v>
      </c>
      <c r="S1268" s="7" t="e">
        <f t="shared" si="600"/>
        <v>#N/A</v>
      </c>
      <c r="T1268" s="7">
        <f t="shared" si="601"/>
        <v>188.98871480953625</v>
      </c>
      <c r="U1268" s="7" t="e">
        <f t="shared" si="599"/>
        <v>#N/A</v>
      </c>
      <c r="V1268" s="7" t="e">
        <f t="shared" ref="V1268:V1331" si="603">IF(DesignMode="Design",AN1268,AP1268)</f>
        <v>#N/A</v>
      </c>
      <c r="W1268" s="7" t="e">
        <f t="shared" ref="W1268:W1331" si="604">IF(DesignMode="Design",AO1268,AQ1268)</f>
        <v>#N/A</v>
      </c>
      <c r="X1268" s="7" t="e">
        <f t="shared" si="592"/>
        <v>#N/A</v>
      </c>
      <c r="Y1268" s="7" t="e">
        <f t="shared" si="593"/>
        <v>#N/A</v>
      </c>
      <c r="AG1268" s="7" t="e">
        <f t="shared" si="594"/>
        <v>#N/A</v>
      </c>
      <c r="AH1268" s="7">
        <f t="shared" si="595"/>
        <v>188.98871480953625</v>
      </c>
      <c r="AI1268" s="7" t="e">
        <f t="shared" si="596"/>
        <v>#N/A</v>
      </c>
      <c r="AJ1268" s="7">
        <f t="shared" si="597"/>
        <v>188.98871480953625</v>
      </c>
      <c r="AK1268" s="7" t="e">
        <v>#N/A</v>
      </c>
      <c r="AL1268" s="7">
        <v>188.98871480953625</v>
      </c>
      <c r="AN1268" s="7" t="e">
        <f t="shared" si="598"/>
        <v>#N/A</v>
      </c>
      <c r="AO1268" s="7" t="e">
        <f t="shared" si="602"/>
        <v>#N/A</v>
      </c>
      <c r="AP1268" s="7" t="e">
        <v>#N/A</v>
      </c>
      <c r="AQ1268" s="7" t="e">
        <v>#N/A</v>
      </c>
    </row>
    <row r="1269" spans="1:43" outlineLevel="1">
      <c r="A1269" s="95">
        <v>255</v>
      </c>
      <c r="R1269" s="6">
        <f t="shared" si="591"/>
        <v>255</v>
      </c>
      <c r="S1269" s="7" t="e">
        <f t="shared" si="600"/>
        <v>#N/A</v>
      </c>
      <c r="T1269" s="7">
        <f t="shared" si="601"/>
        <v>188.90108221534504</v>
      </c>
      <c r="U1269" s="7" t="e">
        <f t="shared" si="599"/>
        <v>#N/A</v>
      </c>
      <c r="V1269" s="7" t="e">
        <f t="shared" si="603"/>
        <v>#N/A</v>
      </c>
      <c r="W1269" s="7" t="e">
        <f t="shared" si="604"/>
        <v>#N/A</v>
      </c>
      <c r="X1269" s="7" t="e">
        <f t="shared" si="592"/>
        <v>#N/A</v>
      </c>
      <c r="Y1269" s="7" t="e">
        <f t="shared" si="593"/>
        <v>#N/A</v>
      </c>
      <c r="AG1269" s="7" t="e">
        <f t="shared" si="594"/>
        <v>#N/A</v>
      </c>
      <c r="AH1269" s="7">
        <f t="shared" si="595"/>
        <v>188.90108221534504</v>
      </c>
      <c r="AI1269" s="7" t="e">
        <f t="shared" si="596"/>
        <v>#N/A</v>
      </c>
      <c r="AJ1269" s="7">
        <f t="shared" si="597"/>
        <v>188.90108221534504</v>
      </c>
      <c r="AK1269" s="7" t="e">
        <v>#N/A</v>
      </c>
      <c r="AL1269" s="7">
        <v>188.90108221534504</v>
      </c>
      <c r="AN1269" s="7" t="e">
        <f t="shared" si="598"/>
        <v>#N/A</v>
      </c>
      <c r="AO1269" s="7" t="e">
        <f t="shared" si="602"/>
        <v>#N/A</v>
      </c>
      <c r="AP1269" s="7" t="e">
        <v>#N/A</v>
      </c>
      <c r="AQ1269" s="7" t="e">
        <v>#N/A</v>
      </c>
    </row>
    <row r="1270" spans="1:43" outlineLevel="1">
      <c r="A1270" s="95">
        <v>256</v>
      </c>
      <c r="R1270" s="6">
        <f t="shared" si="591"/>
        <v>256</v>
      </c>
      <c r="S1270" s="7" t="e">
        <f t="shared" si="600"/>
        <v>#N/A</v>
      </c>
      <c r="T1270" s="7">
        <f t="shared" si="601"/>
        <v>188.81303776304361</v>
      </c>
      <c r="U1270" s="7" t="e">
        <f t="shared" si="599"/>
        <v>#N/A</v>
      </c>
      <c r="V1270" s="7" t="e">
        <f t="shared" si="603"/>
        <v>#N/A</v>
      </c>
      <c r="W1270" s="7" t="e">
        <f t="shared" si="604"/>
        <v>#N/A</v>
      </c>
      <c r="X1270" s="7" t="e">
        <f t="shared" si="592"/>
        <v>#N/A</v>
      </c>
      <c r="Y1270" s="7" t="e">
        <f t="shared" si="593"/>
        <v>#N/A</v>
      </c>
      <c r="AG1270" s="7" t="e">
        <f t="shared" si="594"/>
        <v>#N/A</v>
      </c>
      <c r="AH1270" s="7">
        <f t="shared" si="595"/>
        <v>188.81303776304361</v>
      </c>
      <c r="AI1270" s="7" t="e">
        <f t="shared" si="596"/>
        <v>#N/A</v>
      </c>
      <c r="AJ1270" s="7">
        <f t="shared" si="597"/>
        <v>188.81303776304361</v>
      </c>
      <c r="AK1270" s="7" t="e">
        <v>#N/A</v>
      </c>
      <c r="AL1270" s="7">
        <v>188.81303776304361</v>
      </c>
      <c r="AN1270" s="7" t="e">
        <f t="shared" si="598"/>
        <v>#N/A</v>
      </c>
      <c r="AO1270" s="7" t="e">
        <f t="shared" si="602"/>
        <v>#N/A</v>
      </c>
      <c r="AP1270" s="7" t="e">
        <v>#N/A</v>
      </c>
      <c r="AQ1270" s="7" t="e">
        <v>#N/A</v>
      </c>
    </row>
    <row r="1271" spans="1:43" outlineLevel="1">
      <c r="A1271" s="95">
        <v>257</v>
      </c>
      <c r="R1271" s="6">
        <f t="shared" si="591"/>
        <v>257</v>
      </c>
      <c r="S1271" s="7" t="e">
        <f t="shared" si="600"/>
        <v>#N/A</v>
      </c>
      <c r="T1271" s="7">
        <f t="shared" si="601"/>
        <v>188.72457053121602</v>
      </c>
      <c r="U1271" s="7" t="e">
        <f t="shared" si="599"/>
        <v>#N/A</v>
      </c>
      <c r="V1271" s="7" t="e">
        <f t="shared" si="603"/>
        <v>#N/A</v>
      </c>
      <c r="W1271" s="7" t="e">
        <f t="shared" si="604"/>
        <v>#N/A</v>
      </c>
      <c r="X1271" s="7" t="e">
        <f t="shared" si="592"/>
        <v>#N/A</v>
      </c>
      <c r="Y1271" s="7" t="e">
        <f t="shared" si="593"/>
        <v>#N/A</v>
      </c>
      <c r="AG1271" s="7" t="e">
        <f t="shared" si="594"/>
        <v>#N/A</v>
      </c>
      <c r="AH1271" s="7">
        <f t="shared" si="595"/>
        <v>188.72457053121602</v>
      </c>
      <c r="AI1271" s="7" t="e">
        <f t="shared" si="596"/>
        <v>#N/A</v>
      </c>
      <c r="AJ1271" s="7">
        <f t="shared" si="597"/>
        <v>188.72457053121602</v>
      </c>
      <c r="AK1271" s="7" t="e">
        <v>#N/A</v>
      </c>
      <c r="AL1271" s="7">
        <v>188.72457053121602</v>
      </c>
      <c r="AN1271" s="7" t="e">
        <f t="shared" si="598"/>
        <v>#N/A</v>
      </c>
      <c r="AO1271" s="7" t="e">
        <f t="shared" si="602"/>
        <v>#N/A</v>
      </c>
      <c r="AP1271" s="7" t="e">
        <v>#N/A</v>
      </c>
      <c r="AQ1271" s="7" t="e">
        <v>#N/A</v>
      </c>
    </row>
    <row r="1272" spans="1:43" outlineLevel="1">
      <c r="A1272" s="95">
        <v>258</v>
      </c>
      <c r="R1272" s="6">
        <f t="shared" ref="R1272:R1335" si="605">A1272</f>
        <v>258</v>
      </c>
      <c r="S1272" s="7" t="e">
        <f t="shared" si="600"/>
        <v>#N/A</v>
      </c>
      <c r="T1272" s="7">
        <f t="shared" si="601"/>
        <v>188.63569286180859</v>
      </c>
      <c r="U1272" s="7" t="e">
        <f t="shared" si="599"/>
        <v>#N/A</v>
      </c>
      <c r="V1272" s="7" t="e">
        <f t="shared" si="603"/>
        <v>#N/A</v>
      </c>
      <c r="W1272" s="7" t="e">
        <f t="shared" si="604"/>
        <v>#N/A</v>
      </c>
      <c r="X1272" s="7" t="e">
        <f t="shared" ref="X1272:X1335" si="606">VLOOKUP(-1*$A1272,$R$114:$Y$1014,7,FALSE)</f>
        <v>#N/A</v>
      </c>
      <c r="Y1272" s="7" t="e">
        <f t="shared" ref="Y1272:Y1335" si="607">VLOOKUP(-1*$A1272,$R$114:$Y$1014,8,FALSE)</f>
        <v>#N/A</v>
      </c>
      <c r="AG1272" s="7" t="e">
        <f t="shared" ref="AG1272:AG1335" si="608">VLOOKUP(-R1272,$R$114:$AI$1014,16,FALSE)</f>
        <v>#N/A</v>
      </c>
      <c r="AH1272" s="7">
        <f t="shared" ref="AH1272:AH1335" si="609">VLOOKUP(-R1272,$R$114:$AI$1014,17,FALSE)</f>
        <v>188.63569286180859</v>
      </c>
      <c r="AI1272" s="7" t="e">
        <f t="shared" ref="AI1272:AI1335" si="610">VLOOKUP(-R1272,$R$114:$AI$1014,18,FALSE)</f>
        <v>#N/A</v>
      </c>
      <c r="AJ1272" s="7">
        <f t="shared" ref="AJ1272:AJ1335" si="611">VLOOKUP(-R1272,$R$114:$AJ$1014,19,FALSE)</f>
        <v>188.63569286180859</v>
      </c>
      <c r="AK1272" s="7" t="e">
        <v>#N/A</v>
      </c>
      <c r="AL1272" s="7">
        <v>188.63569286180859</v>
      </c>
      <c r="AN1272" s="7" t="e">
        <f t="shared" ref="AN1272:AN1335" si="612">VLOOKUP(-1*$A1272,$R$114:$W$1014,5,FALSE)</f>
        <v>#N/A</v>
      </c>
      <c r="AO1272" s="7" t="e">
        <f t="shared" si="602"/>
        <v>#N/A</v>
      </c>
      <c r="AP1272" s="7" t="e">
        <v>#N/A</v>
      </c>
      <c r="AQ1272" s="7" t="e">
        <v>#N/A</v>
      </c>
    </row>
    <row r="1273" spans="1:43" outlineLevel="1">
      <c r="A1273" s="95">
        <v>259</v>
      </c>
      <c r="R1273" s="6">
        <f t="shared" si="605"/>
        <v>259</v>
      </c>
      <c r="S1273" s="7" t="e">
        <f t="shared" si="600"/>
        <v>#N/A</v>
      </c>
      <c r="T1273" s="7">
        <f t="shared" si="601"/>
        <v>188.5463938298918</v>
      </c>
      <c r="U1273" s="7" t="e">
        <f t="shared" si="599"/>
        <v>#N/A</v>
      </c>
      <c r="V1273" s="7" t="e">
        <f t="shared" si="603"/>
        <v>#N/A</v>
      </c>
      <c r="W1273" s="7" t="e">
        <f t="shared" si="604"/>
        <v>#N/A</v>
      </c>
      <c r="X1273" s="7" t="e">
        <f t="shared" si="606"/>
        <v>#N/A</v>
      </c>
      <c r="Y1273" s="7" t="e">
        <f t="shared" si="607"/>
        <v>#N/A</v>
      </c>
      <c r="AG1273" s="7" t="e">
        <f t="shared" si="608"/>
        <v>#N/A</v>
      </c>
      <c r="AH1273" s="7">
        <f t="shared" si="609"/>
        <v>188.5463938298918</v>
      </c>
      <c r="AI1273" s="7" t="e">
        <f t="shared" si="610"/>
        <v>#N/A</v>
      </c>
      <c r="AJ1273" s="7">
        <f t="shared" si="611"/>
        <v>188.5463938298918</v>
      </c>
      <c r="AK1273" s="7" t="e">
        <v>#N/A</v>
      </c>
      <c r="AL1273" s="7">
        <v>188.5463938298918</v>
      </c>
      <c r="AN1273" s="7" t="e">
        <f t="shared" si="612"/>
        <v>#N/A</v>
      </c>
      <c r="AO1273" s="7" t="e">
        <f t="shared" si="602"/>
        <v>#N/A</v>
      </c>
      <c r="AP1273" s="7" t="e">
        <v>#N/A</v>
      </c>
      <c r="AQ1273" s="7" t="e">
        <v>#N/A</v>
      </c>
    </row>
    <row r="1274" spans="1:43" outlineLevel="1">
      <c r="A1274" s="95">
        <v>260</v>
      </c>
      <c r="R1274" s="6">
        <f t="shared" si="605"/>
        <v>260</v>
      </c>
      <c r="S1274" s="7" t="e">
        <f t="shared" si="600"/>
        <v>#N/A</v>
      </c>
      <c r="T1274" s="7">
        <f t="shared" si="601"/>
        <v>188.45667026732355</v>
      </c>
      <c r="U1274" s="7" t="e">
        <f t="shared" si="599"/>
        <v>#N/A</v>
      </c>
      <c r="V1274" s="7" t="e">
        <f t="shared" si="603"/>
        <v>#N/A</v>
      </c>
      <c r="W1274" s="7" t="e">
        <f t="shared" si="604"/>
        <v>#N/A</v>
      </c>
      <c r="X1274" s="7" t="e">
        <f t="shared" si="606"/>
        <v>#N/A</v>
      </c>
      <c r="Y1274" s="7" t="e">
        <f t="shared" si="607"/>
        <v>#N/A</v>
      </c>
      <c r="AG1274" s="7" t="e">
        <f t="shared" si="608"/>
        <v>#N/A</v>
      </c>
      <c r="AH1274" s="7">
        <f t="shared" si="609"/>
        <v>188.45667026732355</v>
      </c>
      <c r="AI1274" s="7" t="e">
        <f t="shared" si="610"/>
        <v>#N/A</v>
      </c>
      <c r="AJ1274" s="7">
        <f t="shared" si="611"/>
        <v>188.45667026732355</v>
      </c>
      <c r="AK1274" s="7" t="e">
        <v>#N/A</v>
      </c>
      <c r="AL1274" s="7">
        <v>188.45667026732355</v>
      </c>
      <c r="AN1274" s="7" t="e">
        <f t="shared" si="612"/>
        <v>#N/A</v>
      </c>
      <c r="AO1274" s="7" t="e">
        <f t="shared" si="602"/>
        <v>#N/A</v>
      </c>
      <c r="AP1274" s="7" t="e">
        <v>#N/A</v>
      </c>
      <c r="AQ1274" s="7" t="e">
        <v>#N/A</v>
      </c>
    </row>
    <row r="1275" spans="1:43" outlineLevel="1">
      <c r="A1275" s="95">
        <v>261</v>
      </c>
      <c r="R1275" s="6">
        <f t="shared" si="605"/>
        <v>261</v>
      </c>
      <c r="S1275" s="7" t="e">
        <f t="shared" si="600"/>
        <v>#N/A</v>
      </c>
      <c r="T1275" s="7">
        <f t="shared" si="601"/>
        <v>188.36651900596192</v>
      </c>
      <c r="U1275" s="7" t="e">
        <f t="shared" si="599"/>
        <v>#N/A</v>
      </c>
      <c r="V1275" s="7" t="e">
        <f t="shared" si="603"/>
        <v>#N/A</v>
      </c>
      <c r="W1275" s="7" t="e">
        <f t="shared" si="604"/>
        <v>#N/A</v>
      </c>
      <c r="X1275" s="7" t="e">
        <f t="shared" si="606"/>
        <v>#N/A</v>
      </c>
      <c r="Y1275" s="7" t="e">
        <f t="shared" si="607"/>
        <v>#N/A</v>
      </c>
      <c r="AG1275" s="7" t="e">
        <f t="shared" si="608"/>
        <v>#N/A</v>
      </c>
      <c r="AH1275" s="7">
        <f t="shared" si="609"/>
        <v>188.36651900596192</v>
      </c>
      <c r="AI1275" s="7" t="e">
        <f t="shared" si="610"/>
        <v>#N/A</v>
      </c>
      <c r="AJ1275" s="7">
        <f t="shared" si="611"/>
        <v>188.36651900596192</v>
      </c>
      <c r="AK1275" s="7" t="e">
        <v>#N/A</v>
      </c>
      <c r="AL1275" s="7">
        <v>188.36651900596192</v>
      </c>
      <c r="AN1275" s="7" t="e">
        <f t="shared" si="612"/>
        <v>#N/A</v>
      </c>
      <c r="AO1275" s="7" t="e">
        <f t="shared" si="602"/>
        <v>#N/A</v>
      </c>
      <c r="AP1275" s="7" t="e">
        <v>#N/A</v>
      </c>
      <c r="AQ1275" s="7" t="e">
        <v>#N/A</v>
      </c>
    </row>
    <row r="1276" spans="1:43" outlineLevel="1">
      <c r="A1276" s="95">
        <v>262</v>
      </c>
      <c r="R1276" s="6">
        <f t="shared" si="605"/>
        <v>262</v>
      </c>
      <c r="S1276" s="7" t="e">
        <f t="shared" si="600"/>
        <v>#N/A</v>
      </c>
      <c r="T1276" s="7">
        <f t="shared" si="601"/>
        <v>188.27593687766489</v>
      </c>
      <c r="U1276" s="7" t="e">
        <f t="shared" si="599"/>
        <v>#N/A</v>
      </c>
      <c r="V1276" s="7" t="e">
        <f t="shared" si="603"/>
        <v>#N/A</v>
      </c>
      <c r="W1276" s="7" t="e">
        <f t="shared" si="604"/>
        <v>#N/A</v>
      </c>
      <c r="X1276" s="7" t="e">
        <f t="shared" si="606"/>
        <v>#N/A</v>
      </c>
      <c r="Y1276" s="7" t="e">
        <f t="shared" si="607"/>
        <v>#N/A</v>
      </c>
      <c r="AG1276" s="7" t="e">
        <f t="shared" si="608"/>
        <v>#N/A</v>
      </c>
      <c r="AH1276" s="7">
        <f t="shared" si="609"/>
        <v>188.27593687766489</v>
      </c>
      <c r="AI1276" s="7" t="e">
        <f t="shared" si="610"/>
        <v>#N/A</v>
      </c>
      <c r="AJ1276" s="7">
        <f t="shared" si="611"/>
        <v>188.27593687766489</v>
      </c>
      <c r="AK1276" s="7" t="e">
        <v>#N/A</v>
      </c>
      <c r="AL1276" s="7">
        <v>188.27593687766489</v>
      </c>
      <c r="AN1276" s="7" t="e">
        <f t="shared" si="612"/>
        <v>#N/A</v>
      </c>
      <c r="AO1276" s="7" t="e">
        <f t="shared" si="602"/>
        <v>#N/A</v>
      </c>
      <c r="AP1276" s="7" t="e">
        <v>#N/A</v>
      </c>
      <c r="AQ1276" s="7" t="e">
        <v>#N/A</v>
      </c>
    </row>
    <row r="1277" spans="1:43" outlineLevel="1">
      <c r="A1277" s="95">
        <v>263</v>
      </c>
      <c r="R1277" s="6">
        <f t="shared" si="605"/>
        <v>263</v>
      </c>
      <c r="S1277" s="7" t="e">
        <f t="shared" si="600"/>
        <v>#N/A</v>
      </c>
      <c r="T1277" s="7">
        <f t="shared" si="601"/>
        <v>188.18492071429048</v>
      </c>
      <c r="U1277" s="7" t="e">
        <f t="shared" si="599"/>
        <v>#N/A</v>
      </c>
      <c r="V1277" s="7" t="e">
        <f t="shared" si="603"/>
        <v>#N/A</v>
      </c>
      <c r="W1277" s="7" t="e">
        <f t="shared" si="604"/>
        <v>#N/A</v>
      </c>
      <c r="X1277" s="7" t="e">
        <f t="shared" si="606"/>
        <v>#N/A</v>
      </c>
      <c r="Y1277" s="7" t="e">
        <f t="shared" si="607"/>
        <v>#N/A</v>
      </c>
      <c r="AG1277" s="7" t="e">
        <f t="shared" si="608"/>
        <v>#N/A</v>
      </c>
      <c r="AH1277" s="7">
        <f t="shared" si="609"/>
        <v>188.18492071429048</v>
      </c>
      <c r="AI1277" s="7" t="e">
        <f t="shared" si="610"/>
        <v>#N/A</v>
      </c>
      <c r="AJ1277" s="7">
        <f t="shared" si="611"/>
        <v>188.18492071429048</v>
      </c>
      <c r="AK1277" s="7" t="e">
        <v>#N/A</v>
      </c>
      <c r="AL1277" s="7">
        <v>188.18492071429048</v>
      </c>
      <c r="AN1277" s="7" t="e">
        <f t="shared" si="612"/>
        <v>#N/A</v>
      </c>
      <c r="AO1277" s="7" t="e">
        <f t="shared" si="602"/>
        <v>#N/A</v>
      </c>
      <c r="AP1277" s="7" t="e">
        <v>#N/A</v>
      </c>
      <c r="AQ1277" s="7" t="e">
        <v>#N/A</v>
      </c>
    </row>
    <row r="1278" spans="1:43" outlineLevel="1">
      <c r="A1278" s="95">
        <v>264</v>
      </c>
      <c r="R1278" s="6">
        <f t="shared" si="605"/>
        <v>264</v>
      </c>
      <c r="S1278" s="7" t="e">
        <f t="shared" si="600"/>
        <v>#N/A</v>
      </c>
      <c r="T1278" s="7">
        <f t="shared" si="601"/>
        <v>188.09346734769673</v>
      </c>
      <c r="U1278" s="7" t="e">
        <f t="shared" si="599"/>
        <v>#N/A</v>
      </c>
      <c r="V1278" s="7" t="e">
        <f t="shared" si="603"/>
        <v>#N/A</v>
      </c>
      <c r="W1278" s="7" t="e">
        <f t="shared" si="604"/>
        <v>#N/A</v>
      </c>
      <c r="X1278" s="7" t="e">
        <f t="shared" si="606"/>
        <v>#N/A</v>
      </c>
      <c r="Y1278" s="7" t="e">
        <f t="shared" si="607"/>
        <v>#N/A</v>
      </c>
      <c r="AG1278" s="7" t="e">
        <f t="shared" si="608"/>
        <v>#N/A</v>
      </c>
      <c r="AH1278" s="7">
        <f t="shared" si="609"/>
        <v>188.09346734769673</v>
      </c>
      <c r="AI1278" s="7" t="e">
        <f t="shared" si="610"/>
        <v>#N/A</v>
      </c>
      <c r="AJ1278" s="7">
        <f t="shared" si="611"/>
        <v>188.09346734769673</v>
      </c>
      <c r="AK1278" s="7" t="e">
        <v>#N/A</v>
      </c>
      <c r="AL1278" s="7">
        <v>188.09346734769673</v>
      </c>
      <c r="AN1278" s="7" t="e">
        <f t="shared" si="612"/>
        <v>#N/A</v>
      </c>
      <c r="AO1278" s="7" t="e">
        <f t="shared" si="602"/>
        <v>#N/A</v>
      </c>
      <c r="AP1278" s="7" t="e">
        <v>#N/A</v>
      </c>
      <c r="AQ1278" s="7" t="e">
        <v>#N/A</v>
      </c>
    </row>
    <row r="1279" spans="1:43" outlineLevel="1">
      <c r="A1279" s="95">
        <v>265</v>
      </c>
      <c r="R1279" s="6">
        <f t="shared" si="605"/>
        <v>265</v>
      </c>
      <c r="S1279" s="7" t="e">
        <f t="shared" si="600"/>
        <v>#N/A</v>
      </c>
      <c r="T1279" s="7">
        <f t="shared" si="601"/>
        <v>188.00157360974168</v>
      </c>
      <c r="U1279" s="7" t="e">
        <f t="shared" si="599"/>
        <v>#N/A</v>
      </c>
      <c r="V1279" s="7" t="e">
        <f t="shared" si="603"/>
        <v>#N/A</v>
      </c>
      <c r="W1279" s="7" t="e">
        <f t="shared" si="604"/>
        <v>#N/A</v>
      </c>
      <c r="X1279" s="7" t="e">
        <f t="shared" si="606"/>
        <v>#N/A</v>
      </c>
      <c r="Y1279" s="7" t="e">
        <f t="shared" si="607"/>
        <v>#N/A</v>
      </c>
      <c r="AG1279" s="7" t="e">
        <f t="shared" si="608"/>
        <v>#N/A</v>
      </c>
      <c r="AH1279" s="7">
        <f t="shared" si="609"/>
        <v>188.00157360974168</v>
      </c>
      <c r="AI1279" s="7" t="e">
        <f t="shared" si="610"/>
        <v>#N/A</v>
      </c>
      <c r="AJ1279" s="7">
        <f t="shared" si="611"/>
        <v>188.00157360974168</v>
      </c>
      <c r="AK1279" s="7" t="e">
        <v>#N/A</v>
      </c>
      <c r="AL1279" s="7">
        <v>188.00157360974168</v>
      </c>
      <c r="AN1279" s="7" t="e">
        <f t="shared" si="612"/>
        <v>#N/A</v>
      </c>
      <c r="AO1279" s="7" t="e">
        <f t="shared" si="602"/>
        <v>#N/A</v>
      </c>
      <c r="AP1279" s="7" t="e">
        <v>#N/A</v>
      </c>
      <c r="AQ1279" s="7" t="e">
        <v>#N/A</v>
      </c>
    </row>
    <row r="1280" spans="1:43" outlineLevel="1">
      <c r="A1280" s="95">
        <v>266</v>
      </c>
      <c r="R1280" s="6">
        <f t="shared" si="605"/>
        <v>266</v>
      </c>
      <c r="S1280" s="7" t="e">
        <f t="shared" si="600"/>
        <v>#N/A</v>
      </c>
      <c r="T1280" s="7">
        <f t="shared" si="601"/>
        <v>187.90923633228331</v>
      </c>
      <c r="U1280" s="7" t="e">
        <f t="shared" si="599"/>
        <v>#N/A</v>
      </c>
      <c r="V1280" s="7" t="e">
        <f t="shared" si="603"/>
        <v>#N/A</v>
      </c>
      <c r="W1280" s="7" t="e">
        <f t="shared" si="604"/>
        <v>#N/A</v>
      </c>
      <c r="X1280" s="7" t="e">
        <f t="shared" si="606"/>
        <v>#N/A</v>
      </c>
      <c r="Y1280" s="7" t="e">
        <f t="shared" si="607"/>
        <v>#N/A</v>
      </c>
      <c r="AG1280" s="7" t="e">
        <f t="shared" si="608"/>
        <v>#N/A</v>
      </c>
      <c r="AH1280" s="7">
        <f t="shared" si="609"/>
        <v>187.90923633228331</v>
      </c>
      <c r="AI1280" s="7" t="e">
        <f t="shared" si="610"/>
        <v>#N/A</v>
      </c>
      <c r="AJ1280" s="7">
        <f t="shared" si="611"/>
        <v>187.90923633228331</v>
      </c>
      <c r="AK1280" s="7" t="e">
        <v>#N/A</v>
      </c>
      <c r="AL1280" s="7">
        <v>187.90923633228331</v>
      </c>
      <c r="AN1280" s="7" t="e">
        <f t="shared" si="612"/>
        <v>#N/A</v>
      </c>
      <c r="AO1280" s="7" t="e">
        <f t="shared" si="602"/>
        <v>#N/A</v>
      </c>
      <c r="AP1280" s="7" t="e">
        <v>#N/A</v>
      </c>
      <c r="AQ1280" s="7" t="e">
        <v>#N/A</v>
      </c>
    </row>
    <row r="1281" spans="1:43" outlineLevel="1">
      <c r="A1281" s="95">
        <v>267</v>
      </c>
      <c r="R1281" s="6">
        <f t="shared" si="605"/>
        <v>267</v>
      </c>
      <c r="S1281" s="7" t="e">
        <f t="shared" si="600"/>
        <v>#N/A</v>
      </c>
      <c r="T1281" s="7">
        <f t="shared" si="601"/>
        <v>187.81645234717965</v>
      </c>
      <c r="U1281" s="7" t="e">
        <f t="shared" ref="U1281:U1344" si="613">IF(NOT(ISNA(VLOOKUP(A1281,$A$91:$B$100,2,FALSE))),VLOOKUP(A1281,$A$91:$B$100,2,FALSE),NA())</f>
        <v>#N/A</v>
      </c>
      <c r="V1281" s="7" t="e">
        <f t="shared" si="603"/>
        <v>#N/A</v>
      </c>
      <c r="W1281" s="7" t="e">
        <f t="shared" si="604"/>
        <v>#N/A</v>
      </c>
      <c r="X1281" s="7" t="e">
        <f t="shared" si="606"/>
        <v>#N/A</v>
      </c>
      <c r="Y1281" s="7" t="e">
        <f t="shared" si="607"/>
        <v>#N/A</v>
      </c>
      <c r="AG1281" s="7" t="e">
        <f t="shared" si="608"/>
        <v>#N/A</v>
      </c>
      <c r="AH1281" s="7">
        <f t="shared" si="609"/>
        <v>187.81645234717965</v>
      </c>
      <c r="AI1281" s="7" t="e">
        <f t="shared" si="610"/>
        <v>#N/A</v>
      </c>
      <c r="AJ1281" s="7">
        <f t="shared" si="611"/>
        <v>187.81645234717965</v>
      </c>
      <c r="AK1281" s="7" t="e">
        <v>#N/A</v>
      </c>
      <c r="AL1281" s="7">
        <v>187.81645234717965</v>
      </c>
      <c r="AN1281" s="7" t="e">
        <f t="shared" si="612"/>
        <v>#N/A</v>
      </c>
      <c r="AO1281" s="7" t="e">
        <f t="shared" si="602"/>
        <v>#N/A</v>
      </c>
      <c r="AP1281" s="7" t="e">
        <v>#N/A</v>
      </c>
      <c r="AQ1281" s="7" t="e">
        <v>#N/A</v>
      </c>
    </row>
    <row r="1282" spans="1:43" outlineLevel="1">
      <c r="A1282" s="95">
        <v>268</v>
      </c>
      <c r="R1282" s="6">
        <f t="shared" si="605"/>
        <v>268</v>
      </c>
      <c r="S1282" s="7" t="e">
        <f t="shared" si="600"/>
        <v>#N/A</v>
      </c>
      <c r="T1282" s="7">
        <f t="shared" si="601"/>
        <v>187.72321077342912</v>
      </c>
      <c r="U1282" s="7" t="e">
        <f t="shared" si="613"/>
        <v>#N/A</v>
      </c>
      <c r="V1282" s="7" t="e">
        <f t="shared" si="603"/>
        <v>#N/A</v>
      </c>
      <c r="W1282" s="7" t="e">
        <f t="shared" si="604"/>
        <v>#N/A</v>
      </c>
      <c r="X1282" s="7" t="e">
        <f t="shared" si="606"/>
        <v>#N/A</v>
      </c>
      <c r="Y1282" s="7" t="e">
        <f t="shared" si="607"/>
        <v>#N/A</v>
      </c>
      <c r="AG1282" s="7" t="e">
        <f t="shared" si="608"/>
        <v>#N/A</v>
      </c>
      <c r="AH1282" s="7">
        <f t="shared" si="609"/>
        <v>187.72321077342912</v>
      </c>
      <c r="AI1282" s="7" t="e">
        <f t="shared" si="610"/>
        <v>#N/A</v>
      </c>
      <c r="AJ1282" s="7">
        <f t="shared" si="611"/>
        <v>187.72321077342912</v>
      </c>
      <c r="AK1282" s="7" t="e">
        <v>#N/A</v>
      </c>
      <c r="AL1282" s="7">
        <v>187.72321077342912</v>
      </c>
      <c r="AN1282" s="7" t="e">
        <f t="shared" si="612"/>
        <v>#N/A</v>
      </c>
      <c r="AO1282" s="7" t="e">
        <f t="shared" si="602"/>
        <v>#N/A</v>
      </c>
      <c r="AP1282" s="7" t="e">
        <v>#N/A</v>
      </c>
      <c r="AQ1282" s="7" t="e">
        <v>#N/A</v>
      </c>
    </row>
    <row r="1283" spans="1:43" outlineLevel="1">
      <c r="A1283" s="95">
        <v>269</v>
      </c>
      <c r="R1283" s="6">
        <f t="shared" si="605"/>
        <v>269</v>
      </c>
      <c r="S1283" s="7" t="e">
        <f t="shared" si="600"/>
        <v>#N/A</v>
      </c>
      <c r="T1283" s="7">
        <f t="shared" si="601"/>
        <v>187.62953158146851</v>
      </c>
      <c r="U1283" s="7" t="e">
        <f t="shared" si="613"/>
        <v>#N/A</v>
      </c>
      <c r="V1283" s="7" t="e">
        <f t="shared" si="603"/>
        <v>#N/A</v>
      </c>
      <c r="W1283" s="7" t="e">
        <f t="shared" si="604"/>
        <v>#N/A</v>
      </c>
      <c r="X1283" s="7" t="e">
        <f t="shared" si="606"/>
        <v>#N/A</v>
      </c>
      <c r="Y1283" s="7" t="e">
        <f t="shared" si="607"/>
        <v>#N/A</v>
      </c>
      <c r="AG1283" s="7" t="e">
        <f t="shared" si="608"/>
        <v>#N/A</v>
      </c>
      <c r="AH1283" s="7">
        <f t="shared" si="609"/>
        <v>187.62953158146851</v>
      </c>
      <c r="AI1283" s="7" t="e">
        <f t="shared" si="610"/>
        <v>#N/A</v>
      </c>
      <c r="AJ1283" s="7">
        <f t="shared" si="611"/>
        <v>187.62953158146851</v>
      </c>
      <c r="AK1283" s="7" t="e">
        <v>#N/A</v>
      </c>
      <c r="AL1283" s="7">
        <v>187.62953158146851</v>
      </c>
      <c r="AN1283" s="7" t="e">
        <f t="shared" si="612"/>
        <v>#N/A</v>
      </c>
      <c r="AO1283" s="7" t="e">
        <f t="shared" si="602"/>
        <v>#N/A</v>
      </c>
      <c r="AP1283" s="7" t="e">
        <v>#N/A</v>
      </c>
      <c r="AQ1283" s="7" t="e">
        <v>#N/A</v>
      </c>
    </row>
    <row r="1284" spans="1:43" outlineLevel="1">
      <c r="A1284" s="95">
        <v>270</v>
      </c>
      <c r="R1284" s="6">
        <f t="shared" si="605"/>
        <v>270</v>
      </c>
      <c r="S1284" s="7" t="e">
        <f t="shared" si="600"/>
        <v>#N/A</v>
      </c>
      <c r="T1284" s="7">
        <f t="shared" si="601"/>
        <v>187.53538075941293</v>
      </c>
      <c r="U1284" s="7" t="e">
        <f t="shared" si="613"/>
        <v>#N/A</v>
      </c>
      <c r="V1284" s="7" t="e">
        <f t="shared" si="603"/>
        <v>#N/A</v>
      </c>
      <c r="W1284" s="7" t="e">
        <f t="shared" si="604"/>
        <v>#N/A</v>
      </c>
      <c r="X1284" s="7" t="e">
        <f t="shared" si="606"/>
        <v>#N/A</v>
      </c>
      <c r="Y1284" s="7" t="e">
        <f t="shared" si="607"/>
        <v>#N/A</v>
      </c>
      <c r="AG1284" s="7" t="e">
        <f t="shared" si="608"/>
        <v>#N/A</v>
      </c>
      <c r="AH1284" s="7">
        <f t="shared" si="609"/>
        <v>187.53538075941293</v>
      </c>
      <c r="AI1284" s="7" t="e">
        <f t="shared" si="610"/>
        <v>#N/A</v>
      </c>
      <c r="AJ1284" s="7">
        <f t="shared" si="611"/>
        <v>187.53538075941293</v>
      </c>
      <c r="AK1284" s="7" t="e">
        <v>#N/A</v>
      </c>
      <c r="AL1284" s="7">
        <v>187.53538075941293</v>
      </c>
      <c r="AN1284" s="7" t="e">
        <f t="shared" si="612"/>
        <v>#N/A</v>
      </c>
      <c r="AO1284" s="7" t="e">
        <f t="shared" si="602"/>
        <v>#N/A</v>
      </c>
      <c r="AP1284" s="7" t="e">
        <v>#N/A</v>
      </c>
      <c r="AQ1284" s="7" t="e">
        <v>#N/A</v>
      </c>
    </row>
    <row r="1285" spans="1:43" outlineLevel="1">
      <c r="A1285" s="95">
        <v>271</v>
      </c>
      <c r="R1285" s="6">
        <f t="shared" si="605"/>
        <v>271</v>
      </c>
      <c r="S1285" s="7" t="e">
        <f t="shared" si="600"/>
        <v>#N/A</v>
      </c>
      <c r="T1285" s="7">
        <f t="shared" si="601"/>
        <v>187.44078596747241</v>
      </c>
      <c r="U1285" s="7" t="e">
        <f t="shared" si="613"/>
        <v>#N/A</v>
      </c>
      <c r="V1285" s="7" t="e">
        <f t="shared" si="603"/>
        <v>#N/A</v>
      </c>
      <c r="W1285" s="7" t="e">
        <f t="shared" si="604"/>
        <v>#N/A</v>
      </c>
      <c r="X1285" s="7" t="e">
        <f t="shared" si="606"/>
        <v>#N/A</v>
      </c>
      <c r="Y1285" s="7" t="e">
        <f t="shared" si="607"/>
        <v>#N/A</v>
      </c>
      <c r="AG1285" s="7" t="e">
        <f t="shared" si="608"/>
        <v>#N/A</v>
      </c>
      <c r="AH1285" s="7">
        <f t="shared" si="609"/>
        <v>187.44078596747241</v>
      </c>
      <c r="AI1285" s="7" t="e">
        <f t="shared" si="610"/>
        <v>#N/A</v>
      </c>
      <c r="AJ1285" s="7">
        <f t="shared" si="611"/>
        <v>187.44078596747241</v>
      </c>
      <c r="AK1285" s="7" t="e">
        <v>#N/A</v>
      </c>
      <c r="AL1285" s="7">
        <v>187.44078596747241</v>
      </c>
      <c r="AN1285" s="7" t="e">
        <f t="shared" si="612"/>
        <v>#N/A</v>
      </c>
      <c r="AO1285" s="7" t="e">
        <f t="shared" si="602"/>
        <v>#N/A</v>
      </c>
      <c r="AP1285" s="7" t="e">
        <v>#N/A</v>
      </c>
      <c r="AQ1285" s="7" t="e">
        <v>#N/A</v>
      </c>
    </row>
    <row r="1286" spans="1:43" outlineLevel="1">
      <c r="A1286" s="95">
        <v>272</v>
      </c>
      <c r="R1286" s="6">
        <f t="shared" si="605"/>
        <v>272</v>
      </c>
      <c r="S1286" s="7" t="e">
        <f t="shared" si="600"/>
        <v>#N/A</v>
      </c>
      <c r="T1286" s="7">
        <f t="shared" si="601"/>
        <v>187.34571322465075</v>
      </c>
      <c r="U1286" s="7" t="e">
        <f t="shared" si="613"/>
        <v>#N/A</v>
      </c>
      <c r="V1286" s="7" t="e">
        <f t="shared" si="603"/>
        <v>#N/A</v>
      </c>
      <c r="W1286" s="7" t="e">
        <f t="shared" si="604"/>
        <v>#N/A</v>
      </c>
      <c r="X1286" s="7" t="e">
        <f t="shared" si="606"/>
        <v>#N/A</v>
      </c>
      <c r="Y1286" s="7" t="e">
        <f t="shared" si="607"/>
        <v>#N/A</v>
      </c>
      <c r="AG1286" s="7" t="e">
        <f t="shared" si="608"/>
        <v>#N/A</v>
      </c>
      <c r="AH1286" s="7">
        <f t="shared" si="609"/>
        <v>187.34571322465075</v>
      </c>
      <c r="AI1286" s="7" t="e">
        <f t="shared" si="610"/>
        <v>#N/A</v>
      </c>
      <c r="AJ1286" s="7">
        <f t="shared" si="611"/>
        <v>187.34571322465075</v>
      </c>
      <c r="AK1286" s="7" t="e">
        <v>#N/A</v>
      </c>
      <c r="AL1286" s="7">
        <v>187.34571322465075</v>
      </c>
      <c r="AN1286" s="7" t="e">
        <f t="shared" si="612"/>
        <v>#N/A</v>
      </c>
      <c r="AO1286" s="7" t="e">
        <f t="shared" si="602"/>
        <v>#N/A</v>
      </c>
      <c r="AP1286" s="7" t="e">
        <v>#N/A</v>
      </c>
      <c r="AQ1286" s="7" t="e">
        <v>#N/A</v>
      </c>
    </row>
    <row r="1287" spans="1:43" outlineLevel="1">
      <c r="A1287" s="95">
        <v>273</v>
      </c>
      <c r="R1287" s="6">
        <f t="shared" si="605"/>
        <v>273</v>
      </c>
      <c r="S1287" s="7" t="e">
        <f t="shared" si="600"/>
        <v>#N/A</v>
      </c>
      <c r="T1287" s="7">
        <f t="shared" si="601"/>
        <v>187.25017477321433</v>
      </c>
      <c r="U1287" s="7" t="e">
        <f t="shared" si="613"/>
        <v>#N/A</v>
      </c>
      <c r="V1287" s="7" t="e">
        <f t="shared" si="603"/>
        <v>#N/A</v>
      </c>
      <c r="W1287" s="7" t="e">
        <f t="shared" si="604"/>
        <v>#N/A</v>
      </c>
      <c r="X1287" s="7" t="e">
        <f t="shared" si="606"/>
        <v>#N/A</v>
      </c>
      <c r="Y1287" s="7" t="e">
        <f t="shared" si="607"/>
        <v>#N/A</v>
      </c>
      <c r="AG1287" s="7" t="e">
        <f t="shared" si="608"/>
        <v>#N/A</v>
      </c>
      <c r="AH1287" s="7">
        <f t="shared" si="609"/>
        <v>187.25017477321433</v>
      </c>
      <c r="AI1287" s="7" t="e">
        <f t="shared" si="610"/>
        <v>#N/A</v>
      </c>
      <c r="AJ1287" s="7">
        <f t="shared" si="611"/>
        <v>187.25017477321433</v>
      </c>
      <c r="AK1287" s="7" t="e">
        <v>#N/A</v>
      </c>
      <c r="AL1287" s="7">
        <v>187.25017477321433</v>
      </c>
      <c r="AN1287" s="7" t="e">
        <f t="shared" si="612"/>
        <v>#N/A</v>
      </c>
      <c r="AO1287" s="7" t="e">
        <f t="shared" si="602"/>
        <v>#N/A</v>
      </c>
      <c r="AP1287" s="7" t="e">
        <v>#N/A</v>
      </c>
      <c r="AQ1287" s="7" t="e">
        <v>#N/A</v>
      </c>
    </row>
    <row r="1288" spans="1:43" outlineLevel="1">
      <c r="A1288" s="95">
        <v>274</v>
      </c>
      <c r="R1288" s="6">
        <f t="shared" si="605"/>
        <v>274</v>
      </c>
      <c r="S1288" s="7" t="e">
        <f t="shared" si="600"/>
        <v>#N/A</v>
      </c>
      <c r="T1288" s="7">
        <f t="shared" si="601"/>
        <v>187.15418282400677</v>
      </c>
      <c r="U1288" s="7" t="e">
        <f t="shared" si="613"/>
        <v>#N/A</v>
      </c>
      <c r="V1288" s="7" t="e">
        <f t="shared" si="603"/>
        <v>#N/A</v>
      </c>
      <c r="W1288" s="7" t="e">
        <f t="shared" si="604"/>
        <v>#N/A</v>
      </c>
      <c r="X1288" s="7" t="e">
        <f t="shared" si="606"/>
        <v>#N/A</v>
      </c>
      <c r="Y1288" s="7" t="e">
        <f t="shared" si="607"/>
        <v>#N/A</v>
      </c>
      <c r="AG1288" s="7" t="e">
        <f t="shared" si="608"/>
        <v>#N/A</v>
      </c>
      <c r="AH1288" s="7">
        <f t="shared" si="609"/>
        <v>187.15418282400677</v>
      </c>
      <c r="AI1288" s="7" t="e">
        <f t="shared" si="610"/>
        <v>#N/A</v>
      </c>
      <c r="AJ1288" s="7">
        <f t="shared" si="611"/>
        <v>187.15418282400677</v>
      </c>
      <c r="AK1288" s="7" t="e">
        <v>#N/A</v>
      </c>
      <c r="AL1288" s="7">
        <v>187.15418282400677</v>
      </c>
      <c r="AN1288" s="7" t="e">
        <f t="shared" si="612"/>
        <v>#N/A</v>
      </c>
      <c r="AO1288" s="7" t="e">
        <f t="shared" si="602"/>
        <v>#N/A</v>
      </c>
      <c r="AP1288" s="7" t="e">
        <v>#N/A</v>
      </c>
      <c r="AQ1288" s="7" t="e">
        <v>#N/A</v>
      </c>
    </row>
    <row r="1289" spans="1:43" outlineLevel="1">
      <c r="A1289" s="95">
        <v>275</v>
      </c>
      <c r="R1289" s="6">
        <f t="shared" si="605"/>
        <v>275</v>
      </c>
      <c r="S1289" s="7" t="e">
        <f t="shared" si="600"/>
        <v>#N/A</v>
      </c>
      <c r="T1289" s="7">
        <f t="shared" si="601"/>
        <v>187.0577034431661</v>
      </c>
      <c r="U1289" s="7" t="e">
        <f t="shared" si="613"/>
        <v>#N/A</v>
      </c>
      <c r="V1289" s="7" t="e">
        <f t="shared" si="603"/>
        <v>#N/A</v>
      </c>
      <c r="W1289" s="7" t="e">
        <f t="shared" si="604"/>
        <v>#N/A</v>
      </c>
      <c r="X1289" s="7" t="e">
        <f t="shared" si="606"/>
        <v>#N/A</v>
      </c>
      <c r="Y1289" s="7" t="e">
        <f t="shared" si="607"/>
        <v>#N/A</v>
      </c>
      <c r="AG1289" s="7" t="e">
        <f t="shared" si="608"/>
        <v>#N/A</v>
      </c>
      <c r="AH1289" s="7">
        <f t="shared" si="609"/>
        <v>187.0577034431661</v>
      </c>
      <c r="AI1289" s="7" t="e">
        <f t="shared" si="610"/>
        <v>#N/A</v>
      </c>
      <c r="AJ1289" s="7">
        <f t="shared" si="611"/>
        <v>187.0577034431661</v>
      </c>
      <c r="AK1289" s="7" t="e">
        <v>#N/A</v>
      </c>
      <c r="AL1289" s="7">
        <v>187.0577034431661</v>
      </c>
      <c r="AN1289" s="7" t="e">
        <f t="shared" si="612"/>
        <v>#N/A</v>
      </c>
      <c r="AO1289" s="7" t="e">
        <f t="shared" si="602"/>
        <v>#N/A</v>
      </c>
      <c r="AP1289" s="7" t="e">
        <v>#N/A</v>
      </c>
      <c r="AQ1289" s="7" t="e">
        <v>#N/A</v>
      </c>
    </row>
    <row r="1290" spans="1:43" outlineLevel="1">
      <c r="A1290" s="95">
        <v>276</v>
      </c>
      <c r="R1290" s="6">
        <f t="shared" si="605"/>
        <v>276</v>
      </c>
      <c r="S1290" s="7" t="e">
        <f t="shared" si="600"/>
        <v>#N/A</v>
      </c>
      <c r="T1290" s="7">
        <f t="shared" si="601"/>
        <v>186.96076421234505</v>
      </c>
      <c r="U1290" s="7" t="e">
        <f t="shared" si="613"/>
        <v>#N/A</v>
      </c>
      <c r="V1290" s="7" t="e">
        <f t="shared" si="603"/>
        <v>#N/A</v>
      </c>
      <c r="W1290" s="7" t="e">
        <f t="shared" si="604"/>
        <v>#N/A</v>
      </c>
      <c r="X1290" s="7" t="e">
        <f t="shared" si="606"/>
        <v>#N/A</v>
      </c>
      <c r="Y1290" s="7" t="e">
        <f t="shared" si="607"/>
        <v>#N/A</v>
      </c>
      <c r="AG1290" s="7" t="e">
        <f t="shared" si="608"/>
        <v>#N/A</v>
      </c>
      <c r="AH1290" s="7">
        <f t="shared" si="609"/>
        <v>186.96076421234505</v>
      </c>
      <c r="AI1290" s="7" t="e">
        <f t="shared" si="610"/>
        <v>#N/A</v>
      </c>
      <c r="AJ1290" s="7">
        <f t="shared" si="611"/>
        <v>186.96076421234505</v>
      </c>
      <c r="AK1290" s="7" t="e">
        <v>#N/A</v>
      </c>
      <c r="AL1290" s="7">
        <v>186.96076421234505</v>
      </c>
      <c r="AN1290" s="7" t="e">
        <f t="shared" si="612"/>
        <v>#N/A</v>
      </c>
      <c r="AO1290" s="7" t="e">
        <f t="shared" si="602"/>
        <v>#N/A</v>
      </c>
      <c r="AP1290" s="7" t="e">
        <v>#N/A</v>
      </c>
      <c r="AQ1290" s="7" t="e">
        <v>#N/A</v>
      </c>
    </row>
    <row r="1291" spans="1:43" outlineLevel="1">
      <c r="A1291" s="95">
        <v>277</v>
      </c>
      <c r="R1291" s="6">
        <f t="shared" si="605"/>
        <v>277</v>
      </c>
      <c r="S1291" s="7" t="e">
        <f t="shared" si="600"/>
        <v>#N/A</v>
      </c>
      <c r="T1291" s="7">
        <f t="shared" si="601"/>
        <v>186.8633312296391</v>
      </c>
      <c r="U1291" s="7" t="e">
        <f t="shared" si="613"/>
        <v>#N/A</v>
      </c>
      <c r="V1291" s="7" t="e">
        <f t="shared" si="603"/>
        <v>#N/A</v>
      </c>
      <c r="W1291" s="7" t="e">
        <f t="shared" si="604"/>
        <v>#N/A</v>
      </c>
      <c r="X1291" s="7" t="e">
        <f t="shared" si="606"/>
        <v>#N/A</v>
      </c>
      <c r="Y1291" s="7" t="e">
        <f t="shared" si="607"/>
        <v>#N/A</v>
      </c>
      <c r="AG1291" s="7" t="e">
        <f t="shared" si="608"/>
        <v>#N/A</v>
      </c>
      <c r="AH1291" s="7">
        <f t="shared" si="609"/>
        <v>186.8633312296391</v>
      </c>
      <c r="AI1291" s="7" t="e">
        <f t="shared" si="610"/>
        <v>#N/A</v>
      </c>
      <c r="AJ1291" s="7">
        <f t="shared" si="611"/>
        <v>186.8633312296391</v>
      </c>
      <c r="AK1291" s="7" t="e">
        <v>#N/A</v>
      </c>
      <c r="AL1291" s="7">
        <v>186.8633312296391</v>
      </c>
      <c r="AN1291" s="7" t="e">
        <f t="shared" si="612"/>
        <v>#N/A</v>
      </c>
      <c r="AO1291" s="7" t="e">
        <f t="shared" si="602"/>
        <v>#N/A</v>
      </c>
      <c r="AP1291" s="7" t="e">
        <v>#N/A</v>
      </c>
      <c r="AQ1291" s="7" t="e">
        <v>#N/A</v>
      </c>
    </row>
    <row r="1292" spans="1:43" outlineLevel="1">
      <c r="A1292" s="95">
        <v>278</v>
      </c>
      <c r="R1292" s="6">
        <f t="shared" si="605"/>
        <v>278</v>
      </c>
      <c r="S1292" s="7" t="e">
        <f t="shared" si="600"/>
        <v>#N/A</v>
      </c>
      <c r="T1292" s="7">
        <f t="shared" si="601"/>
        <v>186.76543204452983</v>
      </c>
      <c r="U1292" s="7" t="e">
        <f t="shared" si="613"/>
        <v>#N/A</v>
      </c>
      <c r="V1292" s="7" t="e">
        <f t="shared" si="603"/>
        <v>#N/A</v>
      </c>
      <c r="W1292" s="7" t="e">
        <f t="shared" si="604"/>
        <v>#N/A</v>
      </c>
      <c r="X1292" s="7" t="e">
        <f t="shared" si="606"/>
        <v>#N/A</v>
      </c>
      <c r="Y1292" s="7" t="e">
        <f t="shared" si="607"/>
        <v>#N/A</v>
      </c>
      <c r="AG1292" s="7" t="e">
        <f t="shared" si="608"/>
        <v>#N/A</v>
      </c>
      <c r="AH1292" s="7">
        <f t="shared" si="609"/>
        <v>186.76543204452983</v>
      </c>
      <c r="AI1292" s="7" t="e">
        <f t="shared" si="610"/>
        <v>#N/A</v>
      </c>
      <c r="AJ1292" s="7">
        <f t="shared" si="611"/>
        <v>186.76543204452983</v>
      </c>
      <c r="AK1292" s="7" t="e">
        <v>#N/A</v>
      </c>
      <c r="AL1292" s="7">
        <v>186.76543204452983</v>
      </c>
      <c r="AN1292" s="7" t="e">
        <f t="shared" si="612"/>
        <v>#N/A</v>
      </c>
      <c r="AO1292" s="7" t="e">
        <f t="shared" si="602"/>
        <v>#N/A</v>
      </c>
      <c r="AP1292" s="7" t="e">
        <v>#N/A</v>
      </c>
      <c r="AQ1292" s="7" t="e">
        <v>#N/A</v>
      </c>
    </row>
    <row r="1293" spans="1:43" outlineLevel="1">
      <c r="A1293" s="95">
        <v>279</v>
      </c>
      <c r="R1293" s="6">
        <f t="shared" si="605"/>
        <v>279</v>
      </c>
      <c r="S1293" s="7" t="e">
        <f t="shared" si="600"/>
        <v>#N/A</v>
      </c>
      <c r="T1293" s="7">
        <f t="shared" si="601"/>
        <v>186.66703278749759</v>
      </c>
      <c r="U1293" s="7" t="e">
        <f t="shared" si="613"/>
        <v>#N/A</v>
      </c>
      <c r="V1293" s="7" t="e">
        <f t="shared" si="603"/>
        <v>#N/A</v>
      </c>
      <c r="W1293" s="7" t="e">
        <f t="shared" si="604"/>
        <v>#N/A</v>
      </c>
      <c r="X1293" s="7" t="e">
        <f t="shared" si="606"/>
        <v>#N/A</v>
      </c>
      <c r="Y1293" s="7" t="e">
        <f t="shared" si="607"/>
        <v>#N/A</v>
      </c>
      <c r="AG1293" s="7" t="e">
        <f t="shared" si="608"/>
        <v>#N/A</v>
      </c>
      <c r="AH1293" s="7">
        <f t="shared" si="609"/>
        <v>186.66703278749759</v>
      </c>
      <c r="AI1293" s="7" t="e">
        <f t="shared" si="610"/>
        <v>#N/A</v>
      </c>
      <c r="AJ1293" s="7">
        <f t="shared" si="611"/>
        <v>186.66703278749759</v>
      </c>
      <c r="AK1293" s="7" t="e">
        <v>#N/A</v>
      </c>
      <c r="AL1293" s="7">
        <v>186.66703278749759</v>
      </c>
      <c r="AN1293" s="7" t="e">
        <f t="shared" si="612"/>
        <v>#N/A</v>
      </c>
      <c r="AO1293" s="7" t="e">
        <f t="shared" si="602"/>
        <v>#N/A</v>
      </c>
      <c r="AP1293" s="7" t="e">
        <v>#N/A</v>
      </c>
      <c r="AQ1293" s="7" t="e">
        <v>#N/A</v>
      </c>
    </row>
    <row r="1294" spans="1:43" outlineLevel="1">
      <c r="A1294" s="95">
        <v>280</v>
      </c>
      <c r="R1294" s="6">
        <f t="shared" si="605"/>
        <v>280</v>
      </c>
      <c r="S1294" s="7" t="e">
        <f t="shared" si="600"/>
        <v>#N/A</v>
      </c>
      <c r="T1294" s="7">
        <f t="shared" si="601"/>
        <v>186.56816097542523</v>
      </c>
      <c r="U1294" s="7" t="e">
        <f t="shared" si="613"/>
        <v>#N/A</v>
      </c>
      <c r="V1294" s="7" t="e">
        <f t="shared" si="603"/>
        <v>#N/A</v>
      </c>
      <c r="W1294" s="7" t="e">
        <f t="shared" si="604"/>
        <v>#N/A</v>
      </c>
      <c r="X1294" s="7" t="e">
        <f t="shared" si="606"/>
        <v>#N/A</v>
      </c>
      <c r="Y1294" s="7" t="e">
        <f t="shared" si="607"/>
        <v>#N/A</v>
      </c>
      <c r="AG1294" s="7" t="e">
        <f t="shared" si="608"/>
        <v>#N/A</v>
      </c>
      <c r="AH1294" s="7">
        <f t="shared" si="609"/>
        <v>186.56816097542523</v>
      </c>
      <c r="AI1294" s="7" t="e">
        <f t="shared" si="610"/>
        <v>#N/A</v>
      </c>
      <c r="AJ1294" s="7">
        <f t="shared" si="611"/>
        <v>186.56816097542523</v>
      </c>
      <c r="AK1294" s="7" t="e">
        <v>#N/A</v>
      </c>
      <c r="AL1294" s="7">
        <v>186.56816097542523</v>
      </c>
      <c r="AN1294" s="7" t="e">
        <f t="shared" si="612"/>
        <v>#N/A</v>
      </c>
      <c r="AO1294" s="7" t="e">
        <f t="shared" si="602"/>
        <v>#N/A</v>
      </c>
      <c r="AP1294" s="7" t="e">
        <v>#N/A</v>
      </c>
      <c r="AQ1294" s="7" t="e">
        <v>#N/A</v>
      </c>
    </row>
    <row r="1295" spans="1:43" outlineLevel="1">
      <c r="A1295" s="95">
        <v>281</v>
      </c>
      <c r="R1295" s="6">
        <f t="shared" si="605"/>
        <v>281</v>
      </c>
      <c r="S1295" s="7" t="e">
        <f t="shared" si="600"/>
        <v>#N/A</v>
      </c>
      <c r="T1295" s="7">
        <f t="shared" si="601"/>
        <v>186.46878277160565</v>
      </c>
      <c r="U1295" s="7" t="e">
        <f t="shared" si="613"/>
        <v>#N/A</v>
      </c>
      <c r="V1295" s="7" t="e">
        <f t="shared" si="603"/>
        <v>#N/A</v>
      </c>
      <c r="W1295" s="7" t="e">
        <f t="shared" si="604"/>
        <v>#N/A</v>
      </c>
      <c r="X1295" s="7" t="e">
        <f t="shared" si="606"/>
        <v>#N/A</v>
      </c>
      <c r="Y1295" s="7" t="e">
        <f t="shared" si="607"/>
        <v>#N/A</v>
      </c>
      <c r="AG1295" s="7" t="e">
        <f t="shared" si="608"/>
        <v>#N/A</v>
      </c>
      <c r="AH1295" s="7">
        <f t="shared" si="609"/>
        <v>186.46878277160565</v>
      </c>
      <c r="AI1295" s="7" t="e">
        <f t="shared" si="610"/>
        <v>#N/A</v>
      </c>
      <c r="AJ1295" s="7">
        <f t="shared" si="611"/>
        <v>186.46878277160565</v>
      </c>
      <c r="AK1295" s="7" t="e">
        <v>#N/A</v>
      </c>
      <c r="AL1295" s="7">
        <v>186.46878277160565</v>
      </c>
      <c r="AN1295" s="7" t="e">
        <f t="shared" si="612"/>
        <v>#N/A</v>
      </c>
      <c r="AO1295" s="7" t="e">
        <f t="shared" si="602"/>
        <v>#N/A</v>
      </c>
      <c r="AP1295" s="7" t="e">
        <v>#N/A</v>
      </c>
      <c r="AQ1295" s="7" t="e">
        <v>#N/A</v>
      </c>
    </row>
    <row r="1296" spans="1:43" outlineLevel="1">
      <c r="A1296" s="95">
        <v>282</v>
      </c>
      <c r="R1296" s="6">
        <f t="shared" si="605"/>
        <v>282</v>
      </c>
      <c r="S1296" s="7" t="e">
        <f t="shared" si="600"/>
        <v>#N/A</v>
      </c>
      <c r="T1296" s="7">
        <f t="shared" si="601"/>
        <v>186.36891034640112</v>
      </c>
      <c r="U1296" s="7" t="e">
        <f t="shared" si="613"/>
        <v>#N/A</v>
      </c>
      <c r="V1296" s="7" t="e">
        <f t="shared" si="603"/>
        <v>#N/A</v>
      </c>
      <c r="W1296" s="7" t="e">
        <f t="shared" si="604"/>
        <v>#N/A</v>
      </c>
      <c r="X1296" s="7" t="e">
        <f t="shared" si="606"/>
        <v>#N/A</v>
      </c>
      <c r="Y1296" s="7" t="e">
        <f t="shared" si="607"/>
        <v>#N/A</v>
      </c>
      <c r="AG1296" s="7" t="e">
        <f t="shared" si="608"/>
        <v>#N/A</v>
      </c>
      <c r="AH1296" s="7">
        <f t="shared" si="609"/>
        <v>186.36891034640112</v>
      </c>
      <c r="AI1296" s="7" t="e">
        <f t="shared" si="610"/>
        <v>#N/A</v>
      </c>
      <c r="AJ1296" s="7">
        <f t="shared" si="611"/>
        <v>186.36891034640112</v>
      </c>
      <c r="AK1296" s="7" t="e">
        <v>#N/A</v>
      </c>
      <c r="AL1296" s="7">
        <v>186.36891034640112</v>
      </c>
      <c r="AN1296" s="7" t="e">
        <f t="shared" si="612"/>
        <v>#N/A</v>
      </c>
      <c r="AO1296" s="7" t="e">
        <f t="shared" si="602"/>
        <v>#N/A</v>
      </c>
      <c r="AP1296" s="7" t="e">
        <v>#N/A</v>
      </c>
      <c r="AQ1296" s="7" t="e">
        <v>#N/A</v>
      </c>
    </row>
    <row r="1297" spans="1:43" outlineLevel="1">
      <c r="A1297" s="95">
        <v>283</v>
      </c>
      <c r="R1297" s="6">
        <f t="shared" si="605"/>
        <v>283</v>
      </c>
      <c r="S1297" s="7" t="e">
        <f t="shared" si="600"/>
        <v>#N/A</v>
      </c>
      <c r="T1297" s="7">
        <f t="shared" si="601"/>
        <v>186.26855583682735</v>
      </c>
      <c r="U1297" s="7" t="e">
        <f t="shared" si="613"/>
        <v>#N/A</v>
      </c>
      <c r="V1297" s="7" t="e">
        <f t="shared" si="603"/>
        <v>#N/A</v>
      </c>
      <c r="W1297" s="7" t="e">
        <f t="shared" si="604"/>
        <v>#N/A</v>
      </c>
      <c r="X1297" s="7" t="e">
        <f t="shared" si="606"/>
        <v>#N/A</v>
      </c>
      <c r="Y1297" s="7" t="e">
        <f t="shared" si="607"/>
        <v>#N/A</v>
      </c>
      <c r="AG1297" s="7" t="e">
        <f t="shared" si="608"/>
        <v>#N/A</v>
      </c>
      <c r="AH1297" s="7">
        <f t="shared" si="609"/>
        <v>186.26855583682735</v>
      </c>
      <c r="AI1297" s="7" t="e">
        <f t="shared" si="610"/>
        <v>#N/A</v>
      </c>
      <c r="AJ1297" s="7">
        <f t="shared" si="611"/>
        <v>186.26855583682735</v>
      </c>
      <c r="AK1297" s="7" t="e">
        <v>#N/A</v>
      </c>
      <c r="AL1297" s="7">
        <v>186.26855583682735</v>
      </c>
      <c r="AN1297" s="7" t="e">
        <f t="shared" si="612"/>
        <v>#N/A</v>
      </c>
      <c r="AO1297" s="7" t="e">
        <f t="shared" si="602"/>
        <v>#N/A</v>
      </c>
      <c r="AP1297" s="7" t="e">
        <v>#N/A</v>
      </c>
      <c r="AQ1297" s="7" t="e">
        <v>#N/A</v>
      </c>
    </row>
    <row r="1298" spans="1:43" outlineLevel="1">
      <c r="A1298" s="95">
        <v>284</v>
      </c>
      <c r="R1298" s="6">
        <f t="shared" si="605"/>
        <v>284</v>
      </c>
      <c r="S1298" s="7" t="e">
        <f t="shared" si="600"/>
        <v>#N/A</v>
      </c>
      <c r="T1298" s="7">
        <f t="shared" si="601"/>
        <v>186.16768545619738</v>
      </c>
      <c r="U1298" s="7" t="e">
        <f t="shared" si="613"/>
        <v>#N/A</v>
      </c>
      <c r="V1298" s="7" t="e">
        <f t="shared" si="603"/>
        <v>#N/A</v>
      </c>
      <c r="W1298" s="7" t="e">
        <f t="shared" si="604"/>
        <v>#N/A</v>
      </c>
      <c r="X1298" s="7" t="e">
        <f t="shared" si="606"/>
        <v>#N/A</v>
      </c>
      <c r="Y1298" s="7" t="e">
        <f t="shared" si="607"/>
        <v>#N/A</v>
      </c>
      <c r="AG1298" s="7" t="e">
        <f t="shared" si="608"/>
        <v>#N/A</v>
      </c>
      <c r="AH1298" s="7">
        <f t="shared" si="609"/>
        <v>186.16768545619738</v>
      </c>
      <c r="AI1298" s="7" t="e">
        <f t="shared" si="610"/>
        <v>#N/A</v>
      </c>
      <c r="AJ1298" s="7">
        <f t="shared" si="611"/>
        <v>186.16768545619738</v>
      </c>
      <c r="AK1298" s="7" t="e">
        <v>#N/A</v>
      </c>
      <c r="AL1298" s="7">
        <v>186.16768545619738</v>
      </c>
      <c r="AN1298" s="7" t="e">
        <f t="shared" si="612"/>
        <v>#N/A</v>
      </c>
      <c r="AO1298" s="7" t="e">
        <f t="shared" si="602"/>
        <v>#N/A</v>
      </c>
      <c r="AP1298" s="7" t="e">
        <v>#N/A</v>
      </c>
      <c r="AQ1298" s="7" t="e">
        <v>#N/A</v>
      </c>
    </row>
    <row r="1299" spans="1:43" outlineLevel="1">
      <c r="A1299" s="95">
        <v>285</v>
      </c>
      <c r="R1299" s="6">
        <f t="shared" si="605"/>
        <v>285</v>
      </c>
      <c r="S1299" s="7" t="e">
        <f t="shared" si="600"/>
        <v>#N/A</v>
      </c>
      <c r="T1299" s="7">
        <f t="shared" si="601"/>
        <v>186.06632663802699</v>
      </c>
      <c r="U1299" s="7" t="e">
        <f t="shared" si="613"/>
        <v>#N/A</v>
      </c>
      <c r="V1299" s="7" t="e">
        <f t="shared" si="603"/>
        <v>#N/A</v>
      </c>
      <c r="W1299" s="7" t="e">
        <f t="shared" si="604"/>
        <v>#N/A</v>
      </c>
      <c r="X1299" s="7" t="e">
        <f t="shared" si="606"/>
        <v>#N/A</v>
      </c>
      <c r="Y1299" s="7" t="e">
        <f t="shared" si="607"/>
        <v>#N/A</v>
      </c>
      <c r="AG1299" s="7" t="e">
        <f t="shared" si="608"/>
        <v>#N/A</v>
      </c>
      <c r="AH1299" s="7">
        <f t="shared" si="609"/>
        <v>186.06632663802699</v>
      </c>
      <c r="AI1299" s="7" t="e">
        <f t="shared" si="610"/>
        <v>#N/A</v>
      </c>
      <c r="AJ1299" s="7">
        <f t="shared" si="611"/>
        <v>186.06632663802699</v>
      </c>
      <c r="AK1299" s="7" t="e">
        <v>#N/A</v>
      </c>
      <c r="AL1299" s="7">
        <v>186.06632663802699</v>
      </c>
      <c r="AN1299" s="7" t="e">
        <f t="shared" si="612"/>
        <v>#N/A</v>
      </c>
      <c r="AO1299" s="7" t="e">
        <f t="shared" si="602"/>
        <v>#N/A</v>
      </c>
      <c r="AP1299" s="7" t="e">
        <v>#N/A</v>
      </c>
      <c r="AQ1299" s="7" t="e">
        <v>#N/A</v>
      </c>
    </row>
    <row r="1300" spans="1:43" outlineLevel="1">
      <c r="A1300" s="95">
        <v>286</v>
      </c>
      <c r="R1300" s="6">
        <f t="shared" si="605"/>
        <v>286</v>
      </c>
      <c r="S1300" s="7" t="e">
        <f t="shared" si="600"/>
        <v>#N/A</v>
      </c>
      <c r="T1300" s="7">
        <f t="shared" si="601"/>
        <v>185.96444562951046</v>
      </c>
      <c r="U1300" s="7" t="e">
        <f t="shared" si="613"/>
        <v>#N/A</v>
      </c>
      <c r="V1300" s="7" t="e">
        <f t="shared" si="603"/>
        <v>#N/A</v>
      </c>
      <c r="W1300" s="7" t="e">
        <f t="shared" si="604"/>
        <v>#N/A</v>
      </c>
      <c r="X1300" s="7" t="e">
        <f t="shared" si="606"/>
        <v>#N/A</v>
      </c>
      <c r="Y1300" s="7" t="e">
        <f t="shared" si="607"/>
        <v>#N/A</v>
      </c>
      <c r="AG1300" s="7" t="e">
        <f t="shared" si="608"/>
        <v>#N/A</v>
      </c>
      <c r="AH1300" s="7">
        <f t="shared" si="609"/>
        <v>185.96444562951046</v>
      </c>
      <c r="AI1300" s="7" t="e">
        <f t="shared" si="610"/>
        <v>#N/A</v>
      </c>
      <c r="AJ1300" s="7">
        <f t="shared" si="611"/>
        <v>185.96444562951046</v>
      </c>
      <c r="AK1300" s="7" t="e">
        <v>#N/A</v>
      </c>
      <c r="AL1300" s="7">
        <v>185.96444562951046</v>
      </c>
      <c r="AN1300" s="7" t="e">
        <f t="shared" si="612"/>
        <v>#N/A</v>
      </c>
      <c r="AO1300" s="7" t="e">
        <f t="shared" si="602"/>
        <v>#N/A</v>
      </c>
      <c r="AP1300" s="7" t="e">
        <v>#N/A</v>
      </c>
      <c r="AQ1300" s="7" t="e">
        <v>#N/A</v>
      </c>
    </row>
    <row r="1301" spans="1:43" outlineLevel="1">
      <c r="A1301" s="95">
        <v>287</v>
      </c>
      <c r="R1301" s="6">
        <f t="shared" si="605"/>
        <v>287</v>
      </c>
      <c r="S1301" s="7" t="e">
        <f t="shared" si="600"/>
        <v>#N/A</v>
      </c>
      <c r="T1301" s="7">
        <f t="shared" si="601"/>
        <v>185.86206983006861</v>
      </c>
      <c r="U1301" s="7" t="e">
        <f t="shared" si="613"/>
        <v>#N/A</v>
      </c>
      <c r="V1301" s="7" t="e">
        <f t="shared" si="603"/>
        <v>#N/A</v>
      </c>
      <c r="W1301" s="7" t="e">
        <f t="shared" si="604"/>
        <v>#N/A</v>
      </c>
      <c r="X1301" s="7" t="e">
        <f t="shared" si="606"/>
        <v>#N/A</v>
      </c>
      <c r="Y1301" s="7" t="e">
        <f t="shared" si="607"/>
        <v>#N/A</v>
      </c>
      <c r="AG1301" s="7" t="e">
        <f t="shared" si="608"/>
        <v>#N/A</v>
      </c>
      <c r="AH1301" s="7">
        <f t="shared" si="609"/>
        <v>185.86206983006861</v>
      </c>
      <c r="AI1301" s="7" t="e">
        <f t="shared" si="610"/>
        <v>#N/A</v>
      </c>
      <c r="AJ1301" s="7">
        <f t="shared" si="611"/>
        <v>185.86206983006861</v>
      </c>
      <c r="AK1301" s="7" t="e">
        <v>#N/A</v>
      </c>
      <c r="AL1301" s="7">
        <v>185.86206983006861</v>
      </c>
      <c r="AN1301" s="7" t="e">
        <f t="shared" si="612"/>
        <v>#N/A</v>
      </c>
      <c r="AO1301" s="7" t="e">
        <f t="shared" si="602"/>
        <v>#N/A</v>
      </c>
      <c r="AP1301" s="7" t="e">
        <v>#N/A</v>
      </c>
      <c r="AQ1301" s="7" t="e">
        <v>#N/A</v>
      </c>
    </row>
    <row r="1302" spans="1:43" outlineLevel="1">
      <c r="A1302" s="95">
        <v>288</v>
      </c>
      <c r="R1302" s="6">
        <f t="shared" si="605"/>
        <v>288</v>
      </c>
      <c r="S1302" s="7" t="e">
        <f t="shared" si="600"/>
        <v>#N/A</v>
      </c>
      <c r="T1302" s="7">
        <f t="shared" si="601"/>
        <v>185.75916552120452</v>
      </c>
      <c r="U1302" s="7" t="e">
        <f t="shared" si="613"/>
        <v>#N/A</v>
      </c>
      <c r="V1302" s="7" t="e">
        <f t="shared" si="603"/>
        <v>#N/A</v>
      </c>
      <c r="W1302" s="7" t="e">
        <f t="shared" si="604"/>
        <v>#N/A</v>
      </c>
      <c r="X1302" s="7" t="e">
        <f t="shared" si="606"/>
        <v>#N/A</v>
      </c>
      <c r="Y1302" s="7" t="e">
        <f t="shared" si="607"/>
        <v>#N/A</v>
      </c>
      <c r="AG1302" s="7" t="e">
        <f t="shared" si="608"/>
        <v>#N/A</v>
      </c>
      <c r="AH1302" s="7">
        <f t="shared" si="609"/>
        <v>185.75916552120452</v>
      </c>
      <c r="AI1302" s="7" t="e">
        <f t="shared" si="610"/>
        <v>#N/A</v>
      </c>
      <c r="AJ1302" s="7">
        <f t="shared" si="611"/>
        <v>185.75916552120452</v>
      </c>
      <c r="AK1302" s="7" t="e">
        <v>#N/A</v>
      </c>
      <c r="AL1302" s="7">
        <v>185.75916552120452</v>
      </c>
      <c r="AN1302" s="7" t="e">
        <f t="shared" si="612"/>
        <v>#N/A</v>
      </c>
      <c r="AO1302" s="7" t="e">
        <f t="shared" si="602"/>
        <v>#N/A</v>
      </c>
      <c r="AP1302" s="7" t="e">
        <v>#N/A</v>
      </c>
      <c r="AQ1302" s="7" t="e">
        <v>#N/A</v>
      </c>
    </row>
    <row r="1303" spans="1:43" outlineLevel="1">
      <c r="A1303" s="95">
        <v>289</v>
      </c>
      <c r="R1303" s="6">
        <f t="shared" si="605"/>
        <v>289</v>
      </c>
      <c r="S1303" s="7" t="e">
        <f t="shared" si="600"/>
        <v>#N/A</v>
      </c>
      <c r="T1303" s="7">
        <f t="shared" si="601"/>
        <v>185.6557600678164</v>
      </c>
      <c r="U1303" s="7" t="e">
        <f t="shared" si="613"/>
        <v>#N/A</v>
      </c>
      <c r="V1303" s="7" t="e">
        <f t="shared" si="603"/>
        <v>#N/A</v>
      </c>
      <c r="W1303" s="7" t="e">
        <f t="shared" si="604"/>
        <v>#N/A</v>
      </c>
      <c r="X1303" s="7" t="e">
        <f t="shared" si="606"/>
        <v>#N/A</v>
      </c>
      <c r="Y1303" s="7" t="e">
        <f t="shared" si="607"/>
        <v>#N/A</v>
      </c>
      <c r="AG1303" s="7" t="e">
        <f t="shared" si="608"/>
        <v>#N/A</v>
      </c>
      <c r="AH1303" s="7">
        <f t="shared" si="609"/>
        <v>185.6557600678164</v>
      </c>
      <c r="AI1303" s="7" t="e">
        <f t="shared" si="610"/>
        <v>#N/A</v>
      </c>
      <c r="AJ1303" s="7">
        <f t="shared" si="611"/>
        <v>185.6557600678164</v>
      </c>
      <c r="AK1303" s="7" t="e">
        <v>#N/A</v>
      </c>
      <c r="AL1303" s="7">
        <v>185.6557600678164</v>
      </c>
      <c r="AN1303" s="7" t="e">
        <f t="shared" si="612"/>
        <v>#N/A</v>
      </c>
      <c r="AO1303" s="7" t="e">
        <f t="shared" si="602"/>
        <v>#N/A</v>
      </c>
      <c r="AP1303" s="7" t="e">
        <v>#N/A</v>
      </c>
      <c r="AQ1303" s="7" t="e">
        <v>#N/A</v>
      </c>
    </row>
    <row r="1304" spans="1:43" outlineLevel="1">
      <c r="A1304" s="95">
        <v>290</v>
      </c>
      <c r="R1304" s="6">
        <f t="shared" si="605"/>
        <v>290</v>
      </c>
      <c r="S1304" s="7" t="e">
        <f t="shared" si="600"/>
        <v>#N/A</v>
      </c>
      <c r="T1304" s="7">
        <f t="shared" si="601"/>
        <v>185.55181978614368</v>
      </c>
      <c r="U1304" s="7" t="e">
        <f t="shared" si="613"/>
        <v>#N/A</v>
      </c>
      <c r="V1304" s="7" t="e">
        <f t="shared" si="603"/>
        <v>#N/A</v>
      </c>
      <c r="W1304" s="7" t="e">
        <f t="shared" si="604"/>
        <v>#N/A</v>
      </c>
      <c r="X1304" s="7" t="e">
        <f t="shared" si="606"/>
        <v>#N/A</v>
      </c>
      <c r="Y1304" s="7" t="e">
        <f t="shared" si="607"/>
        <v>#N/A</v>
      </c>
      <c r="AG1304" s="7" t="e">
        <f t="shared" si="608"/>
        <v>#N/A</v>
      </c>
      <c r="AH1304" s="7">
        <f t="shared" si="609"/>
        <v>185.55181978614368</v>
      </c>
      <c r="AI1304" s="7" t="e">
        <f t="shared" si="610"/>
        <v>#N/A</v>
      </c>
      <c r="AJ1304" s="7">
        <f t="shared" si="611"/>
        <v>185.55181978614368</v>
      </c>
      <c r="AK1304" s="7" t="e">
        <v>#N/A</v>
      </c>
      <c r="AL1304" s="7">
        <v>185.55181978614368</v>
      </c>
      <c r="AN1304" s="7" t="e">
        <f t="shared" si="612"/>
        <v>#N/A</v>
      </c>
      <c r="AO1304" s="7" t="e">
        <f t="shared" si="602"/>
        <v>#N/A</v>
      </c>
      <c r="AP1304" s="7" t="e">
        <v>#N/A</v>
      </c>
      <c r="AQ1304" s="7" t="e">
        <v>#N/A</v>
      </c>
    </row>
    <row r="1305" spans="1:43" outlineLevel="1">
      <c r="A1305" s="95">
        <v>291</v>
      </c>
      <c r="R1305" s="6">
        <f t="shared" si="605"/>
        <v>291</v>
      </c>
      <c r="S1305" s="7" t="e">
        <f t="shared" si="600"/>
        <v>#N/A</v>
      </c>
      <c r="T1305" s="7">
        <f t="shared" si="601"/>
        <v>185.44735677031593</v>
      </c>
      <c r="U1305" s="7" t="e">
        <f t="shared" si="613"/>
        <v>#N/A</v>
      </c>
      <c r="V1305" s="7" t="e">
        <f t="shared" si="603"/>
        <v>#N/A</v>
      </c>
      <c r="W1305" s="7" t="e">
        <f t="shared" si="604"/>
        <v>#N/A</v>
      </c>
      <c r="X1305" s="7" t="e">
        <f t="shared" si="606"/>
        <v>#N/A</v>
      </c>
      <c r="Y1305" s="7" t="e">
        <f t="shared" si="607"/>
        <v>#N/A</v>
      </c>
      <c r="AG1305" s="7" t="e">
        <f t="shared" si="608"/>
        <v>#N/A</v>
      </c>
      <c r="AH1305" s="7">
        <f t="shared" si="609"/>
        <v>185.44735677031593</v>
      </c>
      <c r="AI1305" s="7" t="e">
        <f t="shared" si="610"/>
        <v>#N/A</v>
      </c>
      <c r="AJ1305" s="7">
        <f t="shared" si="611"/>
        <v>185.44735677031593</v>
      </c>
      <c r="AK1305" s="7" t="e">
        <v>#N/A</v>
      </c>
      <c r="AL1305" s="7">
        <v>185.44735677031593</v>
      </c>
      <c r="AN1305" s="7" t="e">
        <f t="shared" si="612"/>
        <v>#N/A</v>
      </c>
      <c r="AO1305" s="7" t="e">
        <f t="shared" si="602"/>
        <v>#N/A</v>
      </c>
      <c r="AP1305" s="7" t="e">
        <v>#N/A</v>
      </c>
      <c r="AQ1305" s="7" t="e">
        <v>#N/A</v>
      </c>
    </row>
    <row r="1306" spans="1:43" outlineLevel="1">
      <c r="A1306" s="95">
        <v>292</v>
      </c>
      <c r="R1306" s="6">
        <f t="shared" si="605"/>
        <v>292</v>
      </c>
      <c r="S1306" s="7" t="e">
        <f t="shared" si="600"/>
        <v>#N/A</v>
      </c>
      <c r="T1306" s="7">
        <f t="shared" si="601"/>
        <v>185.34238307919216</v>
      </c>
      <c r="U1306" s="7" t="e">
        <f t="shared" si="613"/>
        <v>#N/A</v>
      </c>
      <c r="V1306" s="7" t="e">
        <f t="shared" si="603"/>
        <v>#N/A</v>
      </c>
      <c r="W1306" s="7" t="e">
        <f t="shared" si="604"/>
        <v>#N/A</v>
      </c>
      <c r="X1306" s="7" t="e">
        <f t="shared" si="606"/>
        <v>#N/A</v>
      </c>
      <c r="Y1306" s="7" t="e">
        <f t="shared" si="607"/>
        <v>#N/A</v>
      </c>
      <c r="AG1306" s="7" t="e">
        <f t="shared" si="608"/>
        <v>#N/A</v>
      </c>
      <c r="AH1306" s="7">
        <f t="shared" si="609"/>
        <v>185.34238307919216</v>
      </c>
      <c r="AI1306" s="7" t="e">
        <f t="shared" si="610"/>
        <v>#N/A</v>
      </c>
      <c r="AJ1306" s="7">
        <f t="shared" si="611"/>
        <v>185.34238307919216</v>
      </c>
      <c r="AK1306" s="7" t="e">
        <v>#N/A</v>
      </c>
      <c r="AL1306" s="7">
        <v>185.34238307919216</v>
      </c>
      <c r="AN1306" s="7" t="e">
        <f t="shared" si="612"/>
        <v>#N/A</v>
      </c>
      <c r="AO1306" s="7" t="e">
        <f t="shared" si="602"/>
        <v>#N/A</v>
      </c>
      <c r="AP1306" s="7" t="e">
        <v>#N/A</v>
      </c>
      <c r="AQ1306" s="7" t="e">
        <v>#N/A</v>
      </c>
    </row>
    <row r="1307" spans="1:43" outlineLevel="1">
      <c r="A1307" s="95">
        <v>293</v>
      </c>
      <c r="R1307" s="6">
        <f t="shared" si="605"/>
        <v>293</v>
      </c>
      <c r="S1307" s="7" t="e">
        <f t="shared" si="600"/>
        <v>#N/A</v>
      </c>
      <c r="T1307" s="7">
        <f t="shared" si="601"/>
        <v>185.23686508191764</v>
      </c>
      <c r="U1307" s="7" t="e">
        <f t="shared" si="613"/>
        <v>#N/A</v>
      </c>
      <c r="V1307" s="7" t="e">
        <f t="shared" si="603"/>
        <v>#N/A</v>
      </c>
      <c r="W1307" s="7" t="e">
        <f t="shared" si="604"/>
        <v>#N/A</v>
      </c>
      <c r="X1307" s="7" t="e">
        <f t="shared" si="606"/>
        <v>#N/A</v>
      </c>
      <c r="Y1307" s="7" t="e">
        <f t="shared" si="607"/>
        <v>#N/A</v>
      </c>
      <c r="AG1307" s="7" t="e">
        <f t="shared" si="608"/>
        <v>#N/A</v>
      </c>
      <c r="AH1307" s="7">
        <f t="shared" si="609"/>
        <v>185.23686508191764</v>
      </c>
      <c r="AI1307" s="7" t="e">
        <f t="shared" si="610"/>
        <v>#N/A</v>
      </c>
      <c r="AJ1307" s="7">
        <f t="shared" si="611"/>
        <v>185.23686508191764</v>
      </c>
      <c r="AK1307" s="7" t="e">
        <v>#N/A</v>
      </c>
      <c r="AL1307" s="7">
        <v>185.23686508191764</v>
      </c>
      <c r="AN1307" s="7" t="e">
        <f t="shared" si="612"/>
        <v>#N/A</v>
      </c>
      <c r="AO1307" s="7" t="e">
        <f t="shared" si="602"/>
        <v>#N/A</v>
      </c>
      <c r="AP1307" s="7" t="e">
        <v>#N/A</v>
      </c>
      <c r="AQ1307" s="7" t="e">
        <v>#N/A</v>
      </c>
    </row>
    <row r="1308" spans="1:43" outlineLevel="1">
      <c r="A1308" s="95">
        <v>294</v>
      </c>
      <c r="R1308" s="6">
        <f t="shared" si="605"/>
        <v>294</v>
      </c>
      <c r="S1308" s="7" t="e">
        <f t="shared" si="600"/>
        <v>#N/A</v>
      </c>
      <c r="T1308" s="7">
        <f t="shared" si="601"/>
        <v>185.13083005521401</v>
      </c>
      <c r="U1308" s="7" t="e">
        <f t="shared" si="613"/>
        <v>#N/A</v>
      </c>
      <c r="V1308" s="7" t="e">
        <f t="shared" si="603"/>
        <v>#N/A</v>
      </c>
      <c r="W1308" s="7" t="e">
        <f t="shared" si="604"/>
        <v>#N/A</v>
      </c>
      <c r="X1308" s="7" t="e">
        <f t="shared" si="606"/>
        <v>#N/A</v>
      </c>
      <c r="Y1308" s="7" t="e">
        <f t="shared" si="607"/>
        <v>#N/A</v>
      </c>
      <c r="AG1308" s="7" t="e">
        <f t="shared" si="608"/>
        <v>#N/A</v>
      </c>
      <c r="AH1308" s="7">
        <f t="shared" si="609"/>
        <v>185.13083005521401</v>
      </c>
      <c r="AI1308" s="7" t="e">
        <f t="shared" si="610"/>
        <v>#N/A</v>
      </c>
      <c r="AJ1308" s="7">
        <f t="shared" si="611"/>
        <v>185.13083005521401</v>
      </c>
      <c r="AK1308" s="7" t="e">
        <v>#N/A</v>
      </c>
      <c r="AL1308" s="7">
        <v>185.13083005521401</v>
      </c>
      <c r="AN1308" s="7" t="e">
        <f t="shared" si="612"/>
        <v>#N/A</v>
      </c>
      <c r="AO1308" s="7" t="e">
        <f t="shared" si="602"/>
        <v>#N/A</v>
      </c>
      <c r="AP1308" s="7" t="e">
        <v>#N/A</v>
      </c>
      <c r="AQ1308" s="7" t="e">
        <v>#N/A</v>
      </c>
    </row>
    <row r="1309" spans="1:43" outlineLevel="1">
      <c r="A1309" s="95">
        <v>295</v>
      </c>
      <c r="R1309" s="6">
        <f t="shared" si="605"/>
        <v>295</v>
      </c>
      <c r="S1309" s="7" t="e">
        <f t="shared" si="600"/>
        <v>#N/A</v>
      </c>
      <c r="T1309" s="7">
        <f t="shared" si="601"/>
        <v>185.02424440403172</v>
      </c>
      <c r="U1309" s="7" t="e">
        <f t="shared" si="613"/>
        <v>#N/A</v>
      </c>
      <c r="V1309" s="7" t="e">
        <f t="shared" si="603"/>
        <v>#N/A</v>
      </c>
      <c r="W1309" s="7" t="e">
        <f t="shared" si="604"/>
        <v>#N/A</v>
      </c>
      <c r="X1309" s="7" t="e">
        <f t="shared" si="606"/>
        <v>#N/A</v>
      </c>
      <c r="Y1309" s="7" t="e">
        <f t="shared" si="607"/>
        <v>#N/A</v>
      </c>
      <c r="AG1309" s="7" t="e">
        <f t="shared" si="608"/>
        <v>#N/A</v>
      </c>
      <c r="AH1309" s="7">
        <f t="shared" si="609"/>
        <v>185.02424440403172</v>
      </c>
      <c r="AI1309" s="7" t="e">
        <f t="shared" si="610"/>
        <v>#N/A</v>
      </c>
      <c r="AJ1309" s="7">
        <f t="shared" si="611"/>
        <v>185.02424440403172</v>
      </c>
      <c r="AK1309" s="7" t="e">
        <v>#N/A</v>
      </c>
      <c r="AL1309" s="7">
        <v>185.02424440403172</v>
      </c>
      <c r="AN1309" s="7" t="e">
        <f t="shared" si="612"/>
        <v>#N/A</v>
      </c>
      <c r="AO1309" s="7" t="e">
        <f t="shared" si="602"/>
        <v>#N/A</v>
      </c>
      <c r="AP1309" s="7" t="e">
        <v>#N/A</v>
      </c>
      <c r="AQ1309" s="7" t="e">
        <v>#N/A</v>
      </c>
    </row>
    <row r="1310" spans="1:43" outlineLevel="1">
      <c r="A1310" s="95">
        <v>296</v>
      </c>
      <c r="R1310" s="6">
        <f t="shared" si="605"/>
        <v>296</v>
      </c>
      <c r="S1310" s="7" t="e">
        <f t="shared" si="600"/>
        <v>#N/A</v>
      </c>
      <c r="T1310" s="7">
        <f t="shared" si="601"/>
        <v>184.91713536907343</v>
      </c>
      <c r="U1310" s="7" t="e">
        <f t="shared" si="613"/>
        <v>#N/A</v>
      </c>
      <c r="V1310" s="7" t="e">
        <f t="shared" si="603"/>
        <v>#N/A</v>
      </c>
      <c r="W1310" s="7" t="e">
        <f t="shared" si="604"/>
        <v>#N/A</v>
      </c>
      <c r="X1310" s="7" t="e">
        <f t="shared" si="606"/>
        <v>#N/A</v>
      </c>
      <c r="Y1310" s="7" t="e">
        <f t="shared" si="607"/>
        <v>#N/A</v>
      </c>
      <c r="AG1310" s="7" t="e">
        <f t="shared" si="608"/>
        <v>#N/A</v>
      </c>
      <c r="AH1310" s="7">
        <f t="shared" si="609"/>
        <v>184.91713536907343</v>
      </c>
      <c r="AI1310" s="7" t="e">
        <f t="shared" si="610"/>
        <v>#N/A</v>
      </c>
      <c r="AJ1310" s="7">
        <f t="shared" si="611"/>
        <v>184.91713536907343</v>
      </c>
      <c r="AK1310" s="7" t="e">
        <v>#N/A</v>
      </c>
      <c r="AL1310" s="7">
        <v>184.91713536907343</v>
      </c>
      <c r="AN1310" s="7" t="e">
        <f t="shared" si="612"/>
        <v>#N/A</v>
      </c>
      <c r="AO1310" s="7" t="e">
        <f t="shared" si="602"/>
        <v>#N/A</v>
      </c>
      <c r="AP1310" s="7" t="e">
        <v>#N/A</v>
      </c>
      <c r="AQ1310" s="7" t="e">
        <v>#N/A</v>
      </c>
    </row>
    <row r="1311" spans="1:43" outlineLevel="1">
      <c r="A1311" s="95">
        <v>297</v>
      </c>
      <c r="R1311" s="6">
        <f t="shared" si="605"/>
        <v>297</v>
      </c>
      <c r="S1311" s="7" t="e">
        <f t="shared" si="600"/>
        <v>#N/A</v>
      </c>
      <c r="T1311" s="7">
        <f t="shared" si="601"/>
        <v>184.8094693915223</v>
      </c>
      <c r="U1311" s="7" t="e">
        <f t="shared" si="613"/>
        <v>#N/A</v>
      </c>
      <c r="V1311" s="7" t="e">
        <f t="shared" si="603"/>
        <v>#N/A</v>
      </c>
      <c r="W1311" s="7" t="e">
        <f t="shared" si="604"/>
        <v>#N/A</v>
      </c>
      <c r="X1311" s="7" t="e">
        <f t="shared" si="606"/>
        <v>#N/A</v>
      </c>
      <c r="Y1311" s="7" t="e">
        <f t="shared" si="607"/>
        <v>#N/A</v>
      </c>
      <c r="AG1311" s="7" t="e">
        <f t="shared" si="608"/>
        <v>#N/A</v>
      </c>
      <c r="AH1311" s="7">
        <f t="shared" si="609"/>
        <v>184.8094693915223</v>
      </c>
      <c r="AI1311" s="7" t="e">
        <f t="shared" si="610"/>
        <v>#N/A</v>
      </c>
      <c r="AJ1311" s="7">
        <f t="shared" si="611"/>
        <v>184.8094693915223</v>
      </c>
      <c r="AK1311" s="7" t="e">
        <v>#N/A</v>
      </c>
      <c r="AL1311" s="7">
        <v>184.8094693915223</v>
      </c>
      <c r="AN1311" s="7" t="e">
        <f t="shared" si="612"/>
        <v>#N/A</v>
      </c>
      <c r="AO1311" s="7" t="e">
        <f t="shared" si="602"/>
        <v>#N/A</v>
      </c>
      <c r="AP1311" s="7" t="e">
        <v>#N/A</v>
      </c>
      <c r="AQ1311" s="7" t="e">
        <v>#N/A</v>
      </c>
    </row>
    <row r="1312" spans="1:43" outlineLevel="1">
      <c r="A1312" s="95">
        <v>298</v>
      </c>
      <c r="R1312" s="6">
        <f t="shared" si="605"/>
        <v>298</v>
      </c>
      <c r="S1312" s="7" t="e">
        <f t="shared" si="600"/>
        <v>#N/A</v>
      </c>
      <c r="T1312" s="7">
        <f t="shared" si="601"/>
        <v>184.70127367563458</v>
      </c>
      <c r="U1312" s="7" t="e">
        <f t="shared" si="613"/>
        <v>#N/A</v>
      </c>
      <c r="V1312" s="7" t="e">
        <f t="shared" si="603"/>
        <v>#N/A</v>
      </c>
      <c r="W1312" s="7" t="e">
        <f t="shared" si="604"/>
        <v>#N/A</v>
      </c>
      <c r="X1312" s="7" t="e">
        <f t="shared" si="606"/>
        <v>#N/A</v>
      </c>
      <c r="Y1312" s="7" t="e">
        <f t="shared" si="607"/>
        <v>#N/A</v>
      </c>
      <c r="AG1312" s="7" t="e">
        <f t="shared" si="608"/>
        <v>#N/A</v>
      </c>
      <c r="AH1312" s="7">
        <f t="shared" si="609"/>
        <v>184.70127367563458</v>
      </c>
      <c r="AI1312" s="7" t="e">
        <f t="shared" si="610"/>
        <v>#N/A</v>
      </c>
      <c r="AJ1312" s="7">
        <f t="shared" si="611"/>
        <v>184.70127367563458</v>
      </c>
      <c r="AK1312" s="7" t="e">
        <v>#N/A</v>
      </c>
      <c r="AL1312" s="7">
        <v>184.70127367563458</v>
      </c>
      <c r="AN1312" s="7" t="e">
        <f t="shared" si="612"/>
        <v>#N/A</v>
      </c>
      <c r="AO1312" s="7" t="e">
        <f t="shared" si="602"/>
        <v>#N/A</v>
      </c>
      <c r="AP1312" s="7" t="e">
        <v>#N/A</v>
      </c>
      <c r="AQ1312" s="7" t="e">
        <v>#N/A</v>
      </c>
    </row>
    <row r="1313" spans="1:43" outlineLevel="1">
      <c r="A1313" s="95">
        <v>299</v>
      </c>
      <c r="R1313" s="6">
        <f t="shared" si="605"/>
        <v>299</v>
      </c>
      <c r="S1313" s="7" t="e">
        <f t="shared" si="600"/>
        <v>#N/A</v>
      </c>
      <c r="T1313" s="7">
        <f t="shared" si="601"/>
        <v>184.5925146992536</v>
      </c>
      <c r="U1313" s="7" t="e">
        <f t="shared" si="613"/>
        <v>#N/A</v>
      </c>
      <c r="V1313" s="7" t="e">
        <f t="shared" si="603"/>
        <v>#N/A</v>
      </c>
      <c r="W1313" s="7" t="e">
        <f t="shared" si="604"/>
        <v>#N/A</v>
      </c>
      <c r="X1313" s="7" t="e">
        <f t="shared" si="606"/>
        <v>#N/A</v>
      </c>
      <c r="Y1313" s="7" t="e">
        <f t="shared" si="607"/>
        <v>#N/A</v>
      </c>
      <c r="AG1313" s="7" t="e">
        <f t="shared" si="608"/>
        <v>#N/A</v>
      </c>
      <c r="AH1313" s="7">
        <f t="shared" si="609"/>
        <v>184.5925146992536</v>
      </c>
      <c r="AI1313" s="7" t="e">
        <f t="shared" si="610"/>
        <v>#N/A</v>
      </c>
      <c r="AJ1313" s="7">
        <f t="shared" si="611"/>
        <v>184.5925146992536</v>
      </c>
      <c r="AK1313" s="7" t="e">
        <v>#N/A</v>
      </c>
      <c r="AL1313" s="7">
        <v>184.5925146992536</v>
      </c>
      <c r="AN1313" s="7" t="e">
        <f t="shared" si="612"/>
        <v>#N/A</v>
      </c>
      <c r="AO1313" s="7" t="e">
        <f t="shared" si="602"/>
        <v>#N/A</v>
      </c>
      <c r="AP1313" s="7" t="e">
        <v>#N/A</v>
      </c>
      <c r="AQ1313" s="7" t="e">
        <v>#N/A</v>
      </c>
    </row>
    <row r="1314" spans="1:43" outlineLevel="1">
      <c r="A1314" s="95">
        <v>300</v>
      </c>
      <c r="R1314" s="6">
        <f t="shared" si="605"/>
        <v>300</v>
      </c>
      <c r="S1314" s="7" t="e">
        <f t="shared" si="600"/>
        <v>#N/A</v>
      </c>
      <c r="T1314" s="7">
        <f t="shared" si="601"/>
        <v>184.48321200036708</v>
      </c>
      <c r="U1314" s="7" t="e">
        <f t="shared" si="613"/>
        <v>#N/A</v>
      </c>
      <c r="V1314" s="7" t="e">
        <f t="shared" si="603"/>
        <v>#N/A</v>
      </c>
      <c r="W1314" s="7" t="e">
        <f t="shared" si="604"/>
        <v>#N/A</v>
      </c>
      <c r="X1314" s="7" t="e">
        <f t="shared" si="606"/>
        <v>#N/A</v>
      </c>
      <c r="Y1314" s="7" t="e">
        <f t="shared" si="607"/>
        <v>#N/A</v>
      </c>
      <c r="AG1314" s="7" t="e">
        <f t="shared" si="608"/>
        <v>#N/A</v>
      </c>
      <c r="AH1314" s="7">
        <f t="shared" si="609"/>
        <v>184.48321200036708</v>
      </c>
      <c r="AI1314" s="7" t="e">
        <f t="shared" si="610"/>
        <v>#N/A</v>
      </c>
      <c r="AJ1314" s="7">
        <f t="shared" si="611"/>
        <v>184.48321200036708</v>
      </c>
      <c r="AK1314" s="7" t="e">
        <v>#N/A</v>
      </c>
      <c r="AL1314" s="7">
        <v>184.48321200036708</v>
      </c>
      <c r="AN1314" s="7" t="e">
        <f t="shared" si="612"/>
        <v>#N/A</v>
      </c>
      <c r="AO1314" s="7" t="e">
        <f t="shared" si="602"/>
        <v>#N/A</v>
      </c>
      <c r="AP1314" s="7" t="e">
        <v>#N/A</v>
      </c>
      <c r="AQ1314" s="7" t="e">
        <v>#N/A</v>
      </c>
    </row>
    <row r="1315" spans="1:43" outlineLevel="1">
      <c r="A1315" s="95">
        <v>301</v>
      </c>
      <c r="R1315" s="6">
        <f t="shared" si="605"/>
        <v>301</v>
      </c>
      <c r="S1315" s="7" t="e">
        <f t="shared" si="600"/>
        <v>#N/A</v>
      </c>
      <c r="T1315" s="7">
        <f t="shared" si="601"/>
        <v>184.37335498208967</v>
      </c>
      <c r="U1315" s="7" t="e">
        <f t="shared" si="613"/>
        <v>#N/A</v>
      </c>
      <c r="V1315" s="7" t="e">
        <f t="shared" si="603"/>
        <v>#N/A</v>
      </c>
      <c r="W1315" s="7" t="e">
        <f t="shared" si="604"/>
        <v>#N/A</v>
      </c>
      <c r="X1315" s="7" t="e">
        <f t="shared" si="606"/>
        <v>#N/A</v>
      </c>
      <c r="Y1315" s="7" t="e">
        <f t="shared" si="607"/>
        <v>#N/A</v>
      </c>
      <c r="AG1315" s="7" t="e">
        <f t="shared" si="608"/>
        <v>#N/A</v>
      </c>
      <c r="AH1315" s="7">
        <f t="shared" si="609"/>
        <v>184.37335498208967</v>
      </c>
      <c r="AI1315" s="7" t="e">
        <f t="shared" si="610"/>
        <v>#N/A</v>
      </c>
      <c r="AJ1315" s="7">
        <f t="shared" si="611"/>
        <v>184.37335498208967</v>
      </c>
      <c r="AK1315" s="7" t="e">
        <v>#N/A</v>
      </c>
      <c r="AL1315" s="7">
        <v>184.37335498208967</v>
      </c>
      <c r="AN1315" s="7" t="e">
        <f t="shared" si="612"/>
        <v>#N/A</v>
      </c>
      <c r="AO1315" s="7" t="e">
        <f t="shared" si="602"/>
        <v>#N/A</v>
      </c>
      <c r="AP1315" s="7" t="e">
        <v>#N/A</v>
      </c>
      <c r="AQ1315" s="7" t="e">
        <v>#N/A</v>
      </c>
    </row>
    <row r="1316" spans="1:43" outlineLevel="1">
      <c r="A1316" s="95">
        <v>302</v>
      </c>
      <c r="R1316" s="6">
        <f t="shared" si="605"/>
        <v>302</v>
      </c>
      <c r="S1316" s="7" t="e">
        <f t="shared" si="600"/>
        <v>#N/A</v>
      </c>
      <c r="T1316" s="7">
        <f t="shared" si="601"/>
        <v>184.26293275131545</v>
      </c>
      <c r="U1316" s="7" t="e">
        <f t="shared" si="613"/>
        <v>#N/A</v>
      </c>
      <c r="V1316" s="7" t="e">
        <f t="shared" si="603"/>
        <v>#N/A</v>
      </c>
      <c r="W1316" s="7" t="e">
        <f t="shared" si="604"/>
        <v>#N/A</v>
      </c>
      <c r="X1316" s="7" t="e">
        <f t="shared" si="606"/>
        <v>#N/A</v>
      </c>
      <c r="Y1316" s="7" t="e">
        <f t="shared" si="607"/>
        <v>#N/A</v>
      </c>
      <c r="AG1316" s="7" t="e">
        <f t="shared" si="608"/>
        <v>#N/A</v>
      </c>
      <c r="AH1316" s="7">
        <f t="shared" si="609"/>
        <v>184.26293275131545</v>
      </c>
      <c r="AI1316" s="7" t="e">
        <f t="shared" si="610"/>
        <v>#N/A</v>
      </c>
      <c r="AJ1316" s="7">
        <f t="shared" si="611"/>
        <v>184.26293275131545</v>
      </c>
      <c r="AK1316" s="7" t="e">
        <v>#N/A</v>
      </c>
      <c r="AL1316" s="7">
        <v>184.26293275131545</v>
      </c>
      <c r="AN1316" s="7" t="e">
        <f t="shared" si="612"/>
        <v>#N/A</v>
      </c>
      <c r="AO1316" s="7" t="e">
        <f t="shared" si="602"/>
        <v>#N/A</v>
      </c>
      <c r="AP1316" s="7" t="e">
        <v>#N/A</v>
      </c>
      <c r="AQ1316" s="7" t="e">
        <v>#N/A</v>
      </c>
    </row>
    <row r="1317" spans="1:43" outlineLevel="1">
      <c r="A1317" s="95">
        <v>303</v>
      </c>
      <c r="R1317" s="6">
        <f t="shared" si="605"/>
        <v>303</v>
      </c>
      <c r="S1317" s="7" t="e">
        <f t="shared" si="600"/>
        <v>#N/A</v>
      </c>
      <c r="T1317" s="7">
        <f t="shared" si="601"/>
        <v>184.15196489489472</v>
      </c>
      <c r="U1317" s="7" t="e">
        <f t="shared" si="613"/>
        <v>#N/A</v>
      </c>
      <c r="V1317" s="7" t="e">
        <f t="shared" si="603"/>
        <v>#N/A</v>
      </c>
      <c r="W1317" s="7" t="e">
        <f t="shared" si="604"/>
        <v>#N/A</v>
      </c>
      <c r="X1317" s="7" t="e">
        <f t="shared" si="606"/>
        <v>#N/A</v>
      </c>
      <c r="Y1317" s="7" t="e">
        <f t="shared" si="607"/>
        <v>#N/A</v>
      </c>
      <c r="AG1317" s="7" t="e">
        <f t="shared" si="608"/>
        <v>#N/A</v>
      </c>
      <c r="AH1317" s="7">
        <f t="shared" si="609"/>
        <v>184.15196489489472</v>
      </c>
      <c r="AI1317" s="7" t="e">
        <f t="shared" si="610"/>
        <v>#N/A</v>
      </c>
      <c r="AJ1317" s="7">
        <f t="shared" si="611"/>
        <v>184.15196489489472</v>
      </c>
      <c r="AK1317" s="7" t="e">
        <v>#N/A</v>
      </c>
      <c r="AL1317" s="7">
        <v>184.15196489489472</v>
      </c>
      <c r="AN1317" s="7" t="e">
        <f t="shared" si="612"/>
        <v>#N/A</v>
      </c>
      <c r="AO1317" s="7" t="e">
        <f t="shared" si="602"/>
        <v>#N/A</v>
      </c>
      <c r="AP1317" s="7" t="e">
        <v>#N/A</v>
      </c>
      <c r="AQ1317" s="7" t="e">
        <v>#N/A</v>
      </c>
    </row>
    <row r="1318" spans="1:43" outlineLevel="1">
      <c r="A1318" s="95">
        <v>304</v>
      </c>
      <c r="R1318" s="6">
        <f t="shared" si="605"/>
        <v>304</v>
      </c>
      <c r="S1318" s="7" t="e">
        <f t="shared" si="600"/>
        <v>#N/A</v>
      </c>
      <c r="T1318" s="7">
        <f t="shared" si="601"/>
        <v>184.04041798419146</v>
      </c>
      <c r="U1318" s="7" t="e">
        <f t="shared" si="613"/>
        <v>#N/A</v>
      </c>
      <c r="V1318" s="7" t="e">
        <f t="shared" si="603"/>
        <v>#N/A</v>
      </c>
      <c r="W1318" s="7" t="e">
        <f t="shared" si="604"/>
        <v>#N/A</v>
      </c>
      <c r="X1318" s="7" t="e">
        <f t="shared" si="606"/>
        <v>#N/A</v>
      </c>
      <c r="Y1318" s="7" t="e">
        <f t="shared" si="607"/>
        <v>#N/A</v>
      </c>
      <c r="AG1318" s="7" t="e">
        <f t="shared" si="608"/>
        <v>#N/A</v>
      </c>
      <c r="AH1318" s="7">
        <f t="shared" si="609"/>
        <v>184.04041798419146</v>
      </c>
      <c r="AI1318" s="7" t="e">
        <f t="shared" si="610"/>
        <v>#N/A</v>
      </c>
      <c r="AJ1318" s="7">
        <f t="shared" si="611"/>
        <v>184.04041798419146</v>
      </c>
      <c r="AK1318" s="7" t="e">
        <v>#N/A</v>
      </c>
      <c r="AL1318" s="7">
        <v>184.04041798419146</v>
      </c>
      <c r="AN1318" s="7" t="e">
        <f t="shared" si="612"/>
        <v>#N/A</v>
      </c>
      <c r="AO1318" s="7" t="e">
        <f t="shared" si="602"/>
        <v>#N/A</v>
      </c>
      <c r="AP1318" s="7" t="e">
        <v>#N/A</v>
      </c>
      <c r="AQ1318" s="7" t="e">
        <v>#N/A</v>
      </c>
    </row>
    <row r="1319" spans="1:43" outlineLevel="1">
      <c r="A1319" s="95">
        <v>305</v>
      </c>
      <c r="R1319" s="6">
        <f t="shared" si="605"/>
        <v>305</v>
      </c>
      <c r="S1319" s="7" t="e">
        <f t="shared" si="600"/>
        <v>#N/A</v>
      </c>
      <c r="T1319" s="7">
        <f t="shared" si="601"/>
        <v>183.92831909253292</v>
      </c>
      <c r="U1319" s="7" t="e">
        <f t="shared" si="613"/>
        <v>#N/A</v>
      </c>
      <c r="V1319" s="7" t="e">
        <f t="shared" si="603"/>
        <v>#N/A</v>
      </c>
      <c r="W1319" s="7" t="e">
        <f t="shared" si="604"/>
        <v>#N/A</v>
      </c>
      <c r="X1319" s="7" t="e">
        <f t="shared" si="606"/>
        <v>#N/A</v>
      </c>
      <c r="Y1319" s="7" t="e">
        <f t="shared" si="607"/>
        <v>#N/A</v>
      </c>
      <c r="AG1319" s="7" t="e">
        <f t="shared" si="608"/>
        <v>#N/A</v>
      </c>
      <c r="AH1319" s="7">
        <f t="shared" si="609"/>
        <v>183.92831909253292</v>
      </c>
      <c r="AI1319" s="7" t="e">
        <f t="shared" si="610"/>
        <v>#N/A</v>
      </c>
      <c r="AJ1319" s="7">
        <f t="shared" si="611"/>
        <v>183.92831909253292</v>
      </c>
      <c r="AK1319" s="7" t="e">
        <v>#N/A</v>
      </c>
      <c r="AL1319" s="7">
        <v>183.92831909253292</v>
      </c>
      <c r="AN1319" s="7" t="e">
        <f t="shared" si="612"/>
        <v>#N/A</v>
      </c>
      <c r="AO1319" s="7" t="e">
        <f t="shared" si="602"/>
        <v>#N/A</v>
      </c>
      <c r="AP1319" s="7" t="e">
        <v>#N/A</v>
      </c>
      <c r="AQ1319" s="7" t="e">
        <v>#N/A</v>
      </c>
    </row>
    <row r="1320" spans="1:43" outlineLevel="1">
      <c r="A1320" s="95">
        <v>306</v>
      </c>
      <c r="R1320" s="6">
        <f t="shared" si="605"/>
        <v>306</v>
      </c>
      <c r="S1320" s="7" t="e">
        <f t="shared" si="600"/>
        <v>#N/A</v>
      </c>
      <c r="T1320" s="7">
        <f t="shared" si="601"/>
        <v>183.81563482943955</v>
      </c>
      <c r="U1320" s="7" t="e">
        <f t="shared" si="613"/>
        <v>#N/A</v>
      </c>
      <c r="V1320" s="7" t="e">
        <f t="shared" si="603"/>
        <v>#N/A</v>
      </c>
      <c r="W1320" s="7" t="e">
        <f t="shared" si="604"/>
        <v>#N/A</v>
      </c>
      <c r="X1320" s="7" t="e">
        <f t="shared" si="606"/>
        <v>#N/A</v>
      </c>
      <c r="Y1320" s="7" t="e">
        <f t="shared" si="607"/>
        <v>#N/A</v>
      </c>
      <c r="AG1320" s="7" t="e">
        <f t="shared" si="608"/>
        <v>#N/A</v>
      </c>
      <c r="AH1320" s="7">
        <f t="shared" si="609"/>
        <v>183.81563482943955</v>
      </c>
      <c r="AI1320" s="7" t="e">
        <f t="shared" si="610"/>
        <v>#N/A</v>
      </c>
      <c r="AJ1320" s="7">
        <f t="shared" si="611"/>
        <v>183.81563482943955</v>
      </c>
      <c r="AK1320" s="7" t="e">
        <v>#N/A</v>
      </c>
      <c r="AL1320" s="7">
        <v>183.81563482943955</v>
      </c>
      <c r="AN1320" s="7" t="e">
        <f t="shared" si="612"/>
        <v>#N/A</v>
      </c>
      <c r="AO1320" s="7" t="e">
        <f t="shared" si="602"/>
        <v>#N/A</v>
      </c>
      <c r="AP1320" s="7" t="e">
        <v>#N/A</v>
      </c>
      <c r="AQ1320" s="7" t="e">
        <v>#N/A</v>
      </c>
    </row>
    <row r="1321" spans="1:43" outlineLevel="1">
      <c r="A1321" s="95">
        <v>307</v>
      </c>
      <c r="R1321" s="6">
        <f t="shared" si="605"/>
        <v>307</v>
      </c>
      <c r="S1321" s="7" t="e">
        <f t="shared" si="600"/>
        <v>#N/A</v>
      </c>
      <c r="T1321" s="7">
        <f t="shared" si="601"/>
        <v>183.70238460047378</v>
      </c>
      <c r="U1321" s="7" t="e">
        <f t="shared" si="613"/>
        <v>#N/A</v>
      </c>
      <c r="V1321" s="7" t="e">
        <f t="shared" si="603"/>
        <v>#N/A</v>
      </c>
      <c r="W1321" s="7" t="e">
        <f t="shared" si="604"/>
        <v>#N/A</v>
      </c>
      <c r="X1321" s="7" t="e">
        <f t="shared" si="606"/>
        <v>#N/A</v>
      </c>
      <c r="Y1321" s="7" t="e">
        <f t="shared" si="607"/>
        <v>#N/A</v>
      </c>
      <c r="AG1321" s="7" t="e">
        <f t="shared" si="608"/>
        <v>#N/A</v>
      </c>
      <c r="AH1321" s="7">
        <f t="shared" si="609"/>
        <v>183.70238460047378</v>
      </c>
      <c r="AI1321" s="7" t="e">
        <f t="shared" si="610"/>
        <v>#N/A</v>
      </c>
      <c r="AJ1321" s="7">
        <f t="shared" si="611"/>
        <v>183.70238460047378</v>
      </c>
      <c r="AK1321" s="7" t="e">
        <v>#N/A</v>
      </c>
      <c r="AL1321" s="7">
        <v>183.70238460047378</v>
      </c>
      <c r="AN1321" s="7" t="e">
        <f t="shared" si="612"/>
        <v>#N/A</v>
      </c>
      <c r="AO1321" s="7" t="e">
        <f t="shared" si="602"/>
        <v>#N/A</v>
      </c>
      <c r="AP1321" s="7" t="e">
        <v>#N/A</v>
      </c>
      <c r="AQ1321" s="7" t="e">
        <v>#N/A</v>
      </c>
    </row>
    <row r="1322" spans="1:43" outlineLevel="1">
      <c r="A1322" s="95">
        <v>308</v>
      </c>
      <c r="R1322" s="6">
        <f t="shared" si="605"/>
        <v>308</v>
      </c>
      <c r="S1322" s="7" t="e">
        <f t="shared" si="600"/>
        <v>#N/A</v>
      </c>
      <c r="T1322" s="7">
        <f t="shared" si="601"/>
        <v>183.58855794192382</v>
      </c>
      <c r="U1322" s="7" t="e">
        <f t="shared" si="613"/>
        <v>#N/A</v>
      </c>
      <c r="V1322" s="7" t="e">
        <f t="shared" si="603"/>
        <v>#N/A</v>
      </c>
      <c r="W1322" s="7" t="e">
        <f t="shared" si="604"/>
        <v>#N/A</v>
      </c>
      <c r="X1322" s="7" t="e">
        <f t="shared" si="606"/>
        <v>#N/A</v>
      </c>
      <c r="Y1322" s="7" t="e">
        <f t="shared" si="607"/>
        <v>#N/A</v>
      </c>
      <c r="AG1322" s="7" t="e">
        <f t="shared" si="608"/>
        <v>#N/A</v>
      </c>
      <c r="AH1322" s="7">
        <f t="shared" si="609"/>
        <v>183.58855794192382</v>
      </c>
      <c r="AI1322" s="7" t="e">
        <f t="shared" si="610"/>
        <v>#N/A</v>
      </c>
      <c r="AJ1322" s="7">
        <f t="shared" si="611"/>
        <v>183.58855794192382</v>
      </c>
      <c r="AK1322" s="7" t="e">
        <v>#N/A</v>
      </c>
      <c r="AL1322" s="7">
        <v>183.58855794192382</v>
      </c>
      <c r="AN1322" s="7" t="e">
        <f t="shared" si="612"/>
        <v>#N/A</v>
      </c>
      <c r="AO1322" s="7" t="e">
        <f t="shared" si="602"/>
        <v>#N/A</v>
      </c>
      <c r="AP1322" s="7" t="e">
        <v>#N/A</v>
      </c>
      <c r="AQ1322" s="7" t="e">
        <v>#N/A</v>
      </c>
    </row>
    <row r="1323" spans="1:43" outlineLevel="1">
      <c r="A1323" s="95">
        <v>309</v>
      </c>
      <c r="R1323" s="6">
        <f t="shared" si="605"/>
        <v>309</v>
      </c>
      <c r="S1323" s="7" t="e">
        <f t="shared" si="600"/>
        <v>#N/A</v>
      </c>
      <c r="T1323" s="7">
        <f t="shared" si="601"/>
        <v>183.47415133237067</v>
      </c>
      <c r="U1323" s="7" t="e">
        <f t="shared" si="613"/>
        <v>#N/A</v>
      </c>
      <c r="V1323" s="7" t="e">
        <f t="shared" si="603"/>
        <v>#N/A</v>
      </c>
      <c r="W1323" s="7" t="e">
        <f t="shared" si="604"/>
        <v>#N/A</v>
      </c>
      <c r="X1323" s="7" t="e">
        <f t="shared" si="606"/>
        <v>#N/A</v>
      </c>
      <c r="Y1323" s="7" t="e">
        <f t="shared" si="607"/>
        <v>#N/A</v>
      </c>
      <c r="AG1323" s="7" t="e">
        <f t="shared" si="608"/>
        <v>#N/A</v>
      </c>
      <c r="AH1323" s="7">
        <f t="shared" si="609"/>
        <v>183.47415133237067</v>
      </c>
      <c r="AI1323" s="7" t="e">
        <f t="shared" si="610"/>
        <v>#N/A</v>
      </c>
      <c r="AJ1323" s="7">
        <f t="shared" si="611"/>
        <v>183.47415133237067</v>
      </c>
      <c r="AK1323" s="7" t="e">
        <v>#N/A</v>
      </c>
      <c r="AL1323" s="7">
        <v>183.47415133237067</v>
      </c>
      <c r="AN1323" s="7" t="e">
        <f t="shared" si="612"/>
        <v>#N/A</v>
      </c>
      <c r="AO1323" s="7" t="e">
        <f t="shared" si="602"/>
        <v>#N/A</v>
      </c>
      <c r="AP1323" s="7" t="e">
        <v>#N/A</v>
      </c>
      <c r="AQ1323" s="7" t="e">
        <v>#N/A</v>
      </c>
    </row>
    <row r="1324" spans="1:43" outlineLevel="1">
      <c r="A1324" s="95">
        <v>310</v>
      </c>
      <c r="R1324" s="6">
        <f t="shared" si="605"/>
        <v>310</v>
      </c>
      <c r="S1324" s="7" t="e">
        <f t="shared" si="600"/>
        <v>#N/A</v>
      </c>
      <c r="T1324" s="7">
        <f t="shared" si="601"/>
        <v>183.35916197650855</v>
      </c>
      <c r="U1324" s="7" t="e">
        <f t="shared" si="613"/>
        <v>#N/A</v>
      </c>
      <c r="V1324" s="7" t="e">
        <f t="shared" si="603"/>
        <v>#N/A</v>
      </c>
      <c r="W1324" s="7" t="e">
        <f t="shared" si="604"/>
        <v>#N/A</v>
      </c>
      <c r="X1324" s="7" t="e">
        <f t="shared" si="606"/>
        <v>#N/A</v>
      </c>
      <c r="Y1324" s="7" t="e">
        <f t="shared" si="607"/>
        <v>#N/A</v>
      </c>
      <c r="AG1324" s="7" t="e">
        <f t="shared" si="608"/>
        <v>#N/A</v>
      </c>
      <c r="AH1324" s="7">
        <f t="shared" si="609"/>
        <v>183.35916197650855</v>
      </c>
      <c r="AI1324" s="7" t="e">
        <f t="shared" si="610"/>
        <v>#N/A</v>
      </c>
      <c r="AJ1324" s="7">
        <f t="shared" si="611"/>
        <v>183.35916197650855</v>
      </c>
      <c r="AK1324" s="7" t="e">
        <v>#N/A</v>
      </c>
      <c r="AL1324" s="7">
        <v>183.35916197650855</v>
      </c>
      <c r="AN1324" s="7" t="e">
        <f t="shared" si="612"/>
        <v>#N/A</v>
      </c>
      <c r="AO1324" s="7" t="e">
        <f t="shared" si="602"/>
        <v>#N/A</v>
      </c>
      <c r="AP1324" s="7" t="e">
        <v>#N/A</v>
      </c>
      <c r="AQ1324" s="7" t="e">
        <v>#N/A</v>
      </c>
    </row>
    <row r="1325" spans="1:43" outlineLevel="1">
      <c r="A1325" s="95">
        <v>311</v>
      </c>
      <c r="R1325" s="6">
        <f t="shared" si="605"/>
        <v>311</v>
      </c>
      <c r="S1325" s="7" t="e">
        <f t="shared" si="600"/>
        <v>#N/A</v>
      </c>
      <c r="T1325" s="7">
        <f t="shared" si="601"/>
        <v>183.24357889537944</v>
      </c>
      <c r="U1325" s="7" t="e">
        <f t="shared" si="613"/>
        <v>#N/A</v>
      </c>
      <c r="V1325" s="7" t="e">
        <f t="shared" si="603"/>
        <v>#N/A</v>
      </c>
      <c r="W1325" s="7" t="e">
        <f t="shared" si="604"/>
        <v>#N/A</v>
      </c>
      <c r="X1325" s="7" t="e">
        <f t="shared" si="606"/>
        <v>#N/A</v>
      </c>
      <c r="Y1325" s="7" t="e">
        <f t="shared" si="607"/>
        <v>#N/A</v>
      </c>
      <c r="AG1325" s="7" t="e">
        <f t="shared" si="608"/>
        <v>#N/A</v>
      </c>
      <c r="AH1325" s="7">
        <f t="shared" si="609"/>
        <v>183.24357889537944</v>
      </c>
      <c r="AI1325" s="7" t="e">
        <f t="shared" si="610"/>
        <v>#N/A</v>
      </c>
      <c r="AJ1325" s="7">
        <f t="shared" si="611"/>
        <v>183.24357889537944</v>
      </c>
      <c r="AK1325" s="7" t="e">
        <v>#N/A</v>
      </c>
      <c r="AL1325" s="7">
        <v>183.24357889537944</v>
      </c>
      <c r="AN1325" s="7" t="e">
        <f t="shared" si="612"/>
        <v>#N/A</v>
      </c>
      <c r="AO1325" s="7" t="e">
        <f t="shared" si="602"/>
        <v>#N/A</v>
      </c>
      <c r="AP1325" s="7" t="e">
        <v>#N/A</v>
      </c>
      <c r="AQ1325" s="7" t="e">
        <v>#N/A</v>
      </c>
    </row>
    <row r="1326" spans="1:43" outlineLevel="1">
      <c r="A1326" s="95">
        <v>312</v>
      </c>
      <c r="R1326" s="6">
        <f t="shared" si="605"/>
        <v>312</v>
      </c>
      <c r="S1326" s="7" t="e">
        <f t="shared" si="600"/>
        <v>#N/A</v>
      </c>
      <c r="T1326" s="7">
        <f t="shared" si="601"/>
        <v>183.12742158805776</v>
      </c>
      <c r="U1326" s="7" t="e">
        <f t="shared" si="613"/>
        <v>#N/A</v>
      </c>
      <c r="V1326" s="7" t="e">
        <f t="shared" si="603"/>
        <v>#N/A</v>
      </c>
      <c r="W1326" s="7" t="e">
        <f t="shared" si="604"/>
        <v>#N/A</v>
      </c>
      <c r="X1326" s="7" t="e">
        <f t="shared" si="606"/>
        <v>#N/A</v>
      </c>
      <c r="Y1326" s="7" t="e">
        <f t="shared" si="607"/>
        <v>#N/A</v>
      </c>
      <c r="AG1326" s="7" t="e">
        <f t="shared" si="608"/>
        <v>#N/A</v>
      </c>
      <c r="AH1326" s="7">
        <f t="shared" si="609"/>
        <v>183.12742158805776</v>
      </c>
      <c r="AI1326" s="7" t="e">
        <f t="shared" si="610"/>
        <v>#N/A</v>
      </c>
      <c r="AJ1326" s="7">
        <f t="shared" si="611"/>
        <v>183.12742158805776</v>
      </c>
      <c r="AK1326" s="7" t="e">
        <v>#N/A</v>
      </c>
      <c r="AL1326" s="7">
        <v>183.12742158805776</v>
      </c>
      <c r="AN1326" s="7" t="e">
        <f t="shared" si="612"/>
        <v>#N/A</v>
      </c>
      <c r="AO1326" s="7" t="e">
        <f t="shared" si="602"/>
        <v>#N/A</v>
      </c>
      <c r="AP1326" s="7" t="e">
        <v>#N/A</v>
      </c>
      <c r="AQ1326" s="7" t="e">
        <v>#N/A</v>
      </c>
    </row>
    <row r="1327" spans="1:43" outlineLevel="1">
      <c r="A1327" s="95">
        <v>313</v>
      </c>
      <c r="R1327" s="6">
        <f t="shared" si="605"/>
        <v>313</v>
      </c>
      <c r="S1327" s="7" t="e">
        <f t="shared" si="600"/>
        <v>#N/A</v>
      </c>
      <c r="T1327" s="7">
        <f t="shared" si="601"/>
        <v>183.01065680097832</v>
      </c>
      <c r="U1327" s="7" t="e">
        <f t="shared" si="613"/>
        <v>#N/A</v>
      </c>
      <c r="V1327" s="7" t="e">
        <f t="shared" si="603"/>
        <v>#N/A</v>
      </c>
      <c r="W1327" s="7" t="e">
        <f t="shared" si="604"/>
        <v>#N/A</v>
      </c>
      <c r="X1327" s="7" t="e">
        <f t="shared" si="606"/>
        <v>#N/A</v>
      </c>
      <c r="Y1327" s="7" t="e">
        <f t="shared" si="607"/>
        <v>#N/A</v>
      </c>
      <c r="AG1327" s="7" t="e">
        <f t="shared" si="608"/>
        <v>#N/A</v>
      </c>
      <c r="AH1327" s="7">
        <f t="shared" si="609"/>
        <v>183.01065680097832</v>
      </c>
      <c r="AI1327" s="7" t="e">
        <f t="shared" si="610"/>
        <v>#N/A</v>
      </c>
      <c r="AJ1327" s="7">
        <f t="shared" si="611"/>
        <v>183.01065680097832</v>
      </c>
      <c r="AK1327" s="7" t="e">
        <v>#N/A</v>
      </c>
      <c r="AL1327" s="7">
        <v>183.01065680097832</v>
      </c>
      <c r="AN1327" s="7" t="e">
        <f t="shared" si="612"/>
        <v>#N/A</v>
      </c>
      <c r="AO1327" s="7" t="e">
        <f t="shared" si="602"/>
        <v>#N/A</v>
      </c>
      <c r="AP1327" s="7" t="e">
        <v>#N/A</v>
      </c>
      <c r="AQ1327" s="7" t="e">
        <v>#N/A</v>
      </c>
    </row>
    <row r="1328" spans="1:43" outlineLevel="1">
      <c r="A1328" s="95">
        <v>314</v>
      </c>
      <c r="R1328" s="6">
        <f t="shared" si="605"/>
        <v>314</v>
      </c>
      <c r="S1328" s="7" t="e">
        <f t="shared" si="600"/>
        <v>#N/A</v>
      </c>
      <c r="T1328" s="7">
        <f t="shared" si="601"/>
        <v>182.89331143143559</v>
      </c>
      <c r="U1328" s="7" t="e">
        <f t="shared" si="613"/>
        <v>#N/A</v>
      </c>
      <c r="V1328" s="7" t="e">
        <f t="shared" si="603"/>
        <v>#N/A</v>
      </c>
      <c r="W1328" s="7" t="e">
        <f t="shared" si="604"/>
        <v>#N/A</v>
      </c>
      <c r="X1328" s="7" t="e">
        <f t="shared" si="606"/>
        <v>#N/A</v>
      </c>
      <c r="Y1328" s="7" t="e">
        <f t="shared" si="607"/>
        <v>#N/A</v>
      </c>
      <c r="AG1328" s="7" t="e">
        <f t="shared" si="608"/>
        <v>#N/A</v>
      </c>
      <c r="AH1328" s="7">
        <f t="shared" si="609"/>
        <v>182.89331143143559</v>
      </c>
      <c r="AI1328" s="7" t="e">
        <f t="shared" si="610"/>
        <v>#N/A</v>
      </c>
      <c r="AJ1328" s="7">
        <f t="shared" si="611"/>
        <v>182.89331143143559</v>
      </c>
      <c r="AK1328" s="7" t="e">
        <v>#N/A</v>
      </c>
      <c r="AL1328" s="7">
        <v>182.89331143143559</v>
      </c>
      <c r="AN1328" s="7" t="e">
        <f t="shared" si="612"/>
        <v>#N/A</v>
      </c>
      <c r="AO1328" s="7" t="e">
        <f t="shared" si="602"/>
        <v>#N/A</v>
      </c>
      <c r="AP1328" s="7" t="e">
        <v>#N/A</v>
      </c>
      <c r="AQ1328" s="7" t="e">
        <v>#N/A</v>
      </c>
    </row>
    <row r="1329" spans="1:43" outlineLevel="1">
      <c r="A1329" s="95">
        <v>315</v>
      </c>
      <c r="R1329" s="6">
        <f t="shared" si="605"/>
        <v>315</v>
      </c>
      <c r="S1329" s="7" t="e">
        <f t="shared" si="600"/>
        <v>#N/A</v>
      </c>
      <c r="T1329" s="7">
        <f t="shared" si="601"/>
        <v>182.77535226594483</v>
      </c>
      <c r="U1329" s="7" t="e">
        <f t="shared" si="613"/>
        <v>#N/A</v>
      </c>
      <c r="V1329" s="7" t="e">
        <f t="shared" si="603"/>
        <v>#N/A</v>
      </c>
      <c r="W1329" s="7" t="e">
        <f t="shared" si="604"/>
        <v>#N/A</v>
      </c>
      <c r="X1329" s="7" t="e">
        <f t="shared" si="606"/>
        <v>#N/A</v>
      </c>
      <c r="Y1329" s="7" t="e">
        <f t="shared" si="607"/>
        <v>#N/A</v>
      </c>
      <c r="AG1329" s="7" t="e">
        <f t="shared" si="608"/>
        <v>#N/A</v>
      </c>
      <c r="AH1329" s="7">
        <f t="shared" si="609"/>
        <v>182.77535226594483</v>
      </c>
      <c r="AI1329" s="7" t="e">
        <f t="shared" si="610"/>
        <v>#N/A</v>
      </c>
      <c r="AJ1329" s="7">
        <f t="shared" si="611"/>
        <v>182.77535226594483</v>
      </c>
      <c r="AK1329" s="7" t="e">
        <v>#N/A</v>
      </c>
      <c r="AL1329" s="7">
        <v>182.77535226594483</v>
      </c>
      <c r="AN1329" s="7" t="e">
        <f t="shared" si="612"/>
        <v>#N/A</v>
      </c>
      <c r="AO1329" s="7" t="e">
        <f t="shared" si="602"/>
        <v>#N/A</v>
      </c>
      <c r="AP1329" s="7" t="e">
        <v>#N/A</v>
      </c>
      <c r="AQ1329" s="7" t="e">
        <v>#N/A</v>
      </c>
    </row>
    <row r="1330" spans="1:43" outlineLevel="1">
      <c r="A1330" s="95">
        <v>316</v>
      </c>
      <c r="R1330" s="6">
        <f t="shared" si="605"/>
        <v>316</v>
      </c>
      <c r="S1330" s="7" t="e">
        <f t="shared" ref="S1330:S1393" si="614">IF($B$22="Design",AG1330,AK1330)</f>
        <v>#N/A</v>
      </c>
      <c r="T1330" s="7">
        <f t="shared" ref="T1330:T1393" si="615">IF($B$22="Design",AH1330,AL1330)</f>
        <v>182.65679853211176</v>
      </c>
      <c r="U1330" s="7" t="e">
        <f t="shared" si="613"/>
        <v>#N/A</v>
      </c>
      <c r="V1330" s="7" t="e">
        <f t="shared" si="603"/>
        <v>#N/A</v>
      </c>
      <c r="W1330" s="7" t="e">
        <f t="shared" si="604"/>
        <v>#N/A</v>
      </c>
      <c r="X1330" s="7" t="e">
        <f t="shared" si="606"/>
        <v>#N/A</v>
      </c>
      <c r="Y1330" s="7" t="e">
        <f t="shared" si="607"/>
        <v>#N/A</v>
      </c>
      <c r="AG1330" s="7" t="e">
        <f t="shared" si="608"/>
        <v>#N/A</v>
      </c>
      <c r="AH1330" s="7">
        <f t="shared" si="609"/>
        <v>182.65679853211176</v>
      </c>
      <c r="AI1330" s="7" t="e">
        <f t="shared" si="610"/>
        <v>#N/A</v>
      </c>
      <c r="AJ1330" s="7">
        <f t="shared" si="611"/>
        <v>182.65679853211176</v>
      </c>
      <c r="AK1330" s="7" t="e">
        <v>#N/A</v>
      </c>
      <c r="AL1330" s="7">
        <v>182.65679853211176</v>
      </c>
      <c r="AN1330" s="7" t="e">
        <f t="shared" si="612"/>
        <v>#N/A</v>
      </c>
      <c r="AO1330" s="7" t="e">
        <f t="shared" si="602"/>
        <v>#N/A</v>
      </c>
      <c r="AP1330" s="7" t="e">
        <v>#N/A</v>
      </c>
      <c r="AQ1330" s="7" t="e">
        <v>#N/A</v>
      </c>
    </row>
    <row r="1331" spans="1:43" outlineLevel="1">
      <c r="A1331" s="95">
        <v>317</v>
      </c>
      <c r="R1331" s="6">
        <f t="shared" si="605"/>
        <v>317</v>
      </c>
      <c r="S1331" s="7" t="e">
        <f t="shared" si="614"/>
        <v>#N/A</v>
      </c>
      <c r="T1331" s="7">
        <f t="shared" si="615"/>
        <v>182.53763994514313</v>
      </c>
      <c r="U1331" s="7" t="e">
        <f t="shared" si="613"/>
        <v>#N/A</v>
      </c>
      <c r="V1331" s="7" t="e">
        <f t="shared" si="603"/>
        <v>#N/A</v>
      </c>
      <c r="W1331" s="7" t="e">
        <f t="shared" si="604"/>
        <v>#N/A</v>
      </c>
      <c r="X1331" s="7" t="e">
        <f t="shared" si="606"/>
        <v>#N/A</v>
      </c>
      <c r="Y1331" s="7" t="e">
        <f t="shared" si="607"/>
        <v>#N/A</v>
      </c>
      <c r="AG1331" s="7" t="e">
        <f t="shared" si="608"/>
        <v>#N/A</v>
      </c>
      <c r="AH1331" s="7">
        <f t="shared" si="609"/>
        <v>182.53763994514313</v>
      </c>
      <c r="AI1331" s="7" t="e">
        <f t="shared" si="610"/>
        <v>#N/A</v>
      </c>
      <c r="AJ1331" s="7">
        <f t="shared" si="611"/>
        <v>182.53763994514313</v>
      </c>
      <c r="AK1331" s="7" t="e">
        <v>#N/A</v>
      </c>
      <c r="AL1331" s="7">
        <v>182.53763994514313</v>
      </c>
      <c r="AN1331" s="7" t="e">
        <f t="shared" si="612"/>
        <v>#N/A</v>
      </c>
      <c r="AO1331" s="7" t="e">
        <f t="shared" ref="AO1331:AO1394" si="616">IF($C$37="yes",2*$L$107-AN1331,NA())</f>
        <v>#N/A</v>
      </c>
      <c r="AP1331" s="7" t="e">
        <v>#N/A</v>
      </c>
      <c r="AQ1331" s="7" t="e">
        <v>#N/A</v>
      </c>
    </row>
    <row r="1332" spans="1:43" outlineLevel="1">
      <c r="A1332" s="95">
        <v>318</v>
      </c>
      <c r="R1332" s="6">
        <f t="shared" si="605"/>
        <v>318</v>
      </c>
      <c r="S1332" s="7" t="e">
        <f t="shared" si="614"/>
        <v>#N/A</v>
      </c>
      <c r="T1332" s="7">
        <f t="shared" si="615"/>
        <v>182.41787280373941</v>
      </c>
      <c r="U1332" s="7" t="e">
        <f t="shared" si="613"/>
        <v>#N/A</v>
      </c>
      <c r="V1332" s="7" t="e">
        <f t="shared" ref="V1332:V1395" si="617">IF(DesignMode="Design",AN1332,AP1332)</f>
        <v>#N/A</v>
      </c>
      <c r="W1332" s="7" t="e">
        <f t="shared" ref="W1332:W1395" si="618">IF(DesignMode="Design",AO1332,AQ1332)</f>
        <v>#N/A</v>
      </c>
      <c r="X1332" s="7" t="e">
        <f t="shared" si="606"/>
        <v>#N/A</v>
      </c>
      <c r="Y1332" s="7" t="e">
        <f t="shared" si="607"/>
        <v>#N/A</v>
      </c>
      <c r="AG1332" s="7" t="e">
        <f t="shared" si="608"/>
        <v>#N/A</v>
      </c>
      <c r="AH1332" s="7">
        <f t="shared" si="609"/>
        <v>182.41787280373941</v>
      </c>
      <c r="AI1332" s="7" t="e">
        <f t="shared" si="610"/>
        <v>#N/A</v>
      </c>
      <c r="AJ1332" s="7">
        <f t="shared" si="611"/>
        <v>182.41787280373941</v>
      </c>
      <c r="AK1332" s="7" t="e">
        <v>#N/A</v>
      </c>
      <c r="AL1332" s="7">
        <v>182.41787280373941</v>
      </c>
      <c r="AN1332" s="7" t="e">
        <f t="shared" si="612"/>
        <v>#N/A</v>
      </c>
      <c r="AO1332" s="7" t="e">
        <f t="shared" si="616"/>
        <v>#N/A</v>
      </c>
      <c r="AP1332" s="7" t="e">
        <v>#N/A</v>
      </c>
      <c r="AQ1332" s="7" t="e">
        <v>#N/A</v>
      </c>
    </row>
    <row r="1333" spans="1:43" outlineLevel="1">
      <c r="A1333" s="95">
        <v>319</v>
      </c>
      <c r="R1333" s="6">
        <f t="shared" si="605"/>
        <v>319</v>
      </c>
      <c r="S1333" s="7" t="e">
        <f t="shared" si="614"/>
        <v>#N/A</v>
      </c>
      <c r="T1333" s="7">
        <f t="shared" si="615"/>
        <v>182.29749449343734</v>
      </c>
      <c r="U1333" s="7" t="e">
        <f t="shared" si="613"/>
        <v>#N/A</v>
      </c>
      <c r="V1333" s="7" t="e">
        <f t="shared" si="617"/>
        <v>#N/A</v>
      </c>
      <c r="W1333" s="7" t="e">
        <f t="shared" si="618"/>
        <v>#N/A</v>
      </c>
      <c r="X1333" s="7" t="e">
        <f t="shared" si="606"/>
        <v>#N/A</v>
      </c>
      <c r="Y1333" s="7" t="e">
        <f t="shared" si="607"/>
        <v>#N/A</v>
      </c>
      <c r="AG1333" s="7" t="e">
        <f t="shared" si="608"/>
        <v>#N/A</v>
      </c>
      <c r="AH1333" s="7">
        <f t="shared" si="609"/>
        <v>182.29749449343734</v>
      </c>
      <c r="AI1333" s="7" t="e">
        <f t="shared" si="610"/>
        <v>#N/A</v>
      </c>
      <c r="AJ1333" s="7">
        <f t="shared" si="611"/>
        <v>182.29749449343734</v>
      </c>
      <c r="AK1333" s="7" t="e">
        <v>#N/A</v>
      </c>
      <c r="AL1333" s="7">
        <v>182.29749449343734</v>
      </c>
      <c r="AN1333" s="7" t="e">
        <f t="shared" si="612"/>
        <v>#N/A</v>
      </c>
      <c r="AO1333" s="7" t="e">
        <f t="shared" si="616"/>
        <v>#N/A</v>
      </c>
      <c r="AP1333" s="7" t="e">
        <v>#N/A</v>
      </c>
      <c r="AQ1333" s="7" t="e">
        <v>#N/A</v>
      </c>
    </row>
    <row r="1334" spans="1:43" outlineLevel="1">
      <c r="A1334" s="95">
        <v>320</v>
      </c>
      <c r="R1334" s="6">
        <f t="shared" si="605"/>
        <v>320</v>
      </c>
      <c r="S1334" s="7" t="e">
        <f t="shared" si="614"/>
        <v>#N/A</v>
      </c>
      <c r="T1334" s="7">
        <f t="shared" si="615"/>
        <v>182.17650127178817</v>
      </c>
      <c r="U1334" s="7" t="e">
        <f t="shared" si="613"/>
        <v>#N/A</v>
      </c>
      <c r="V1334" s="7" t="e">
        <f t="shared" si="617"/>
        <v>#N/A</v>
      </c>
      <c r="W1334" s="7" t="e">
        <f t="shared" si="618"/>
        <v>#N/A</v>
      </c>
      <c r="X1334" s="7" t="e">
        <f t="shared" si="606"/>
        <v>#N/A</v>
      </c>
      <c r="Y1334" s="7" t="e">
        <f t="shared" si="607"/>
        <v>#N/A</v>
      </c>
      <c r="AG1334" s="7" t="e">
        <f t="shared" si="608"/>
        <v>#N/A</v>
      </c>
      <c r="AH1334" s="7">
        <f t="shared" si="609"/>
        <v>182.17650127178817</v>
      </c>
      <c r="AI1334" s="7" t="e">
        <f t="shared" si="610"/>
        <v>#N/A</v>
      </c>
      <c r="AJ1334" s="7">
        <f t="shared" si="611"/>
        <v>182.17650127178817</v>
      </c>
      <c r="AK1334" s="7" t="e">
        <v>#N/A</v>
      </c>
      <c r="AL1334" s="7">
        <v>182.17650127178817</v>
      </c>
      <c r="AN1334" s="7" t="e">
        <f t="shared" si="612"/>
        <v>#N/A</v>
      </c>
      <c r="AO1334" s="7" t="e">
        <f t="shared" si="616"/>
        <v>#N/A</v>
      </c>
      <c r="AP1334" s="7" t="e">
        <v>#N/A</v>
      </c>
      <c r="AQ1334" s="7" t="e">
        <v>#N/A</v>
      </c>
    </row>
    <row r="1335" spans="1:43" outlineLevel="1">
      <c r="A1335" s="95">
        <v>321</v>
      </c>
      <c r="R1335" s="6">
        <f t="shared" si="605"/>
        <v>321</v>
      </c>
      <c r="S1335" s="7" t="e">
        <f t="shared" si="614"/>
        <v>#N/A</v>
      </c>
      <c r="T1335" s="7">
        <f t="shared" si="615"/>
        <v>182.05489056569161</v>
      </c>
      <c r="U1335" s="7" t="e">
        <f t="shared" si="613"/>
        <v>#N/A</v>
      </c>
      <c r="V1335" s="7" t="e">
        <f t="shared" si="617"/>
        <v>#N/A</v>
      </c>
      <c r="W1335" s="7" t="e">
        <f t="shared" si="618"/>
        <v>#N/A</v>
      </c>
      <c r="X1335" s="7" t="e">
        <f t="shared" si="606"/>
        <v>#N/A</v>
      </c>
      <c r="Y1335" s="7" t="e">
        <f t="shared" si="607"/>
        <v>#N/A</v>
      </c>
      <c r="AG1335" s="7" t="e">
        <f t="shared" si="608"/>
        <v>#N/A</v>
      </c>
      <c r="AH1335" s="7">
        <f t="shared" si="609"/>
        <v>182.05489056569161</v>
      </c>
      <c r="AI1335" s="7" t="e">
        <f t="shared" si="610"/>
        <v>#N/A</v>
      </c>
      <c r="AJ1335" s="7">
        <f t="shared" si="611"/>
        <v>182.05489056569161</v>
      </c>
      <c r="AK1335" s="7" t="e">
        <v>#N/A</v>
      </c>
      <c r="AL1335" s="7">
        <v>182.05489056569161</v>
      </c>
      <c r="AN1335" s="7" t="e">
        <f t="shared" si="612"/>
        <v>#N/A</v>
      </c>
      <c r="AO1335" s="7" t="e">
        <f t="shared" si="616"/>
        <v>#N/A</v>
      </c>
      <c r="AP1335" s="7" t="e">
        <v>#N/A</v>
      </c>
      <c r="AQ1335" s="7" t="e">
        <v>#N/A</v>
      </c>
    </row>
    <row r="1336" spans="1:43" outlineLevel="1">
      <c r="A1336" s="95">
        <v>322</v>
      </c>
      <c r="R1336" s="6">
        <f t="shared" ref="R1336:R1399" si="619">A1336</f>
        <v>322</v>
      </c>
      <c r="S1336" s="7" t="e">
        <f t="shared" si="614"/>
        <v>#N/A</v>
      </c>
      <c r="T1336" s="7">
        <f t="shared" si="615"/>
        <v>181.93265128538087</v>
      </c>
      <c r="U1336" s="7" t="e">
        <f t="shared" si="613"/>
        <v>#N/A</v>
      </c>
      <c r="V1336" s="7" t="e">
        <f t="shared" si="617"/>
        <v>#N/A</v>
      </c>
      <c r="W1336" s="7" t="e">
        <f t="shared" si="618"/>
        <v>#N/A</v>
      </c>
      <c r="X1336" s="7" t="e">
        <f t="shared" ref="X1336:X1399" si="620">VLOOKUP(-1*$A1336,$R$114:$Y$1014,7,FALSE)</f>
        <v>#N/A</v>
      </c>
      <c r="Y1336" s="7" t="e">
        <f t="shared" ref="Y1336:Y1399" si="621">VLOOKUP(-1*$A1336,$R$114:$Y$1014,8,FALSE)</f>
        <v>#N/A</v>
      </c>
      <c r="AG1336" s="7" t="e">
        <f t="shared" ref="AG1336:AG1399" si="622">VLOOKUP(-R1336,$R$114:$AI$1014,16,FALSE)</f>
        <v>#N/A</v>
      </c>
      <c r="AH1336" s="7">
        <f t="shared" ref="AH1336:AH1399" si="623">VLOOKUP(-R1336,$R$114:$AI$1014,17,FALSE)</f>
        <v>181.93265128538087</v>
      </c>
      <c r="AI1336" s="7" t="e">
        <f t="shared" ref="AI1336:AI1399" si="624">VLOOKUP(-R1336,$R$114:$AI$1014,18,FALSE)</f>
        <v>#N/A</v>
      </c>
      <c r="AJ1336" s="7">
        <f t="shared" ref="AJ1336:AJ1399" si="625">VLOOKUP(-R1336,$R$114:$AJ$1014,19,FALSE)</f>
        <v>181.93265128538087</v>
      </c>
      <c r="AK1336" s="7" t="e">
        <v>#N/A</v>
      </c>
      <c r="AL1336" s="7">
        <v>181.93265128538087</v>
      </c>
      <c r="AN1336" s="7" t="e">
        <f t="shared" ref="AN1336:AN1399" si="626">VLOOKUP(-1*$A1336,$R$114:$W$1014,5,FALSE)</f>
        <v>#N/A</v>
      </c>
      <c r="AO1336" s="7" t="e">
        <f t="shared" si="616"/>
        <v>#N/A</v>
      </c>
      <c r="AP1336" s="7" t="e">
        <v>#N/A</v>
      </c>
      <c r="AQ1336" s="7" t="e">
        <v>#N/A</v>
      </c>
    </row>
    <row r="1337" spans="1:43" outlineLevel="1">
      <c r="A1337" s="95">
        <v>323</v>
      </c>
      <c r="R1337" s="6">
        <f t="shared" si="619"/>
        <v>323</v>
      </c>
      <c r="S1337" s="7" t="e">
        <f t="shared" si="614"/>
        <v>#N/A</v>
      </c>
      <c r="T1337" s="7">
        <f t="shared" si="615"/>
        <v>181.80980281677014</v>
      </c>
      <c r="U1337" s="7" t="e">
        <f t="shared" si="613"/>
        <v>#N/A</v>
      </c>
      <c r="V1337" s="7" t="e">
        <f t="shared" si="617"/>
        <v>#N/A</v>
      </c>
      <c r="W1337" s="7" t="e">
        <f t="shared" si="618"/>
        <v>#N/A</v>
      </c>
      <c r="X1337" s="7" t="e">
        <f t="shared" si="620"/>
        <v>#N/A</v>
      </c>
      <c r="Y1337" s="7" t="e">
        <f t="shared" si="621"/>
        <v>#N/A</v>
      </c>
      <c r="AG1337" s="7" t="e">
        <f t="shared" si="622"/>
        <v>#N/A</v>
      </c>
      <c r="AH1337" s="7">
        <f t="shared" si="623"/>
        <v>181.80980281677014</v>
      </c>
      <c r="AI1337" s="7" t="e">
        <f t="shared" si="624"/>
        <v>#N/A</v>
      </c>
      <c r="AJ1337" s="7">
        <f t="shared" si="625"/>
        <v>181.80980281677014</v>
      </c>
      <c r="AK1337" s="7" t="e">
        <v>#N/A</v>
      </c>
      <c r="AL1337" s="7">
        <v>181.80980281677014</v>
      </c>
      <c r="AN1337" s="7" t="e">
        <f t="shared" si="626"/>
        <v>#N/A</v>
      </c>
      <c r="AO1337" s="7" t="e">
        <f t="shared" si="616"/>
        <v>#N/A</v>
      </c>
      <c r="AP1337" s="7" t="e">
        <v>#N/A</v>
      </c>
      <c r="AQ1337" s="7" t="e">
        <v>#N/A</v>
      </c>
    </row>
    <row r="1338" spans="1:43" outlineLevel="1">
      <c r="A1338" s="95">
        <v>324</v>
      </c>
      <c r="R1338" s="6">
        <f t="shared" si="619"/>
        <v>324</v>
      </c>
      <c r="S1338" s="7" t="e">
        <f t="shared" si="614"/>
        <v>#N/A</v>
      </c>
      <c r="T1338" s="7">
        <f t="shared" si="615"/>
        <v>181.68631213202676</v>
      </c>
      <c r="U1338" s="7" t="e">
        <f t="shared" si="613"/>
        <v>#N/A</v>
      </c>
      <c r="V1338" s="7" t="e">
        <f t="shared" si="617"/>
        <v>#N/A</v>
      </c>
      <c r="W1338" s="7" t="e">
        <f t="shared" si="618"/>
        <v>#N/A</v>
      </c>
      <c r="X1338" s="7" t="e">
        <f t="shared" si="620"/>
        <v>#N/A</v>
      </c>
      <c r="Y1338" s="7" t="e">
        <f t="shared" si="621"/>
        <v>#N/A</v>
      </c>
      <c r="AG1338" s="7" t="e">
        <f t="shared" si="622"/>
        <v>#N/A</v>
      </c>
      <c r="AH1338" s="7">
        <f t="shared" si="623"/>
        <v>181.68631213202676</v>
      </c>
      <c r="AI1338" s="7" t="e">
        <f t="shared" si="624"/>
        <v>#N/A</v>
      </c>
      <c r="AJ1338" s="7">
        <f t="shared" si="625"/>
        <v>181.68631213202676</v>
      </c>
      <c r="AK1338" s="7" t="e">
        <v>#N/A</v>
      </c>
      <c r="AL1338" s="7">
        <v>181.68631213202676</v>
      </c>
      <c r="AN1338" s="7" t="e">
        <f t="shared" si="626"/>
        <v>#N/A</v>
      </c>
      <c r="AO1338" s="7" t="e">
        <f t="shared" si="616"/>
        <v>#N/A</v>
      </c>
      <c r="AP1338" s="7" t="e">
        <v>#N/A</v>
      </c>
      <c r="AQ1338" s="7" t="e">
        <v>#N/A</v>
      </c>
    </row>
    <row r="1339" spans="1:43" outlineLevel="1">
      <c r="A1339" s="95">
        <v>325</v>
      </c>
      <c r="R1339" s="6">
        <f t="shared" si="619"/>
        <v>325</v>
      </c>
      <c r="S1339" s="7" t="e">
        <f t="shared" si="614"/>
        <v>#N/A</v>
      </c>
      <c r="T1339" s="7">
        <f t="shared" si="615"/>
        <v>181.5621982721425</v>
      </c>
      <c r="U1339" s="7" t="e">
        <f t="shared" si="613"/>
        <v>#N/A</v>
      </c>
      <c r="V1339" s="7" t="e">
        <f t="shared" si="617"/>
        <v>#N/A</v>
      </c>
      <c r="W1339" s="7" t="e">
        <f t="shared" si="618"/>
        <v>#N/A</v>
      </c>
      <c r="X1339" s="7" t="e">
        <f t="shared" si="620"/>
        <v>#N/A</v>
      </c>
      <c r="Y1339" s="7" t="e">
        <f t="shared" si="621"/>
        <v>#N/A</v>
      </c>
      <c r="AG1339" s="7" t="e">
        <f t="shared" si="622"/>
        <v>#N/A</v>
      </c>
      <c r="AH1339" s="7">
        <f t="shared" si="623"/>
        <v>181.5621982721425</v>
      </c>
      <c r="AI1339" s="7" t="e">
        <f t="shared" si="624"/>
        <v>#N/A</v>
      </c>
      <c r="AJ1339" s="7">
        <f t="shared" si="625"/>
        <v>181.5621982721425</v>
      </c>
      <c r="AK1339" s="7" t="e">
        <v>#N/A</v>
      </c>
      <c r="AL1339" s="7">
        <v>181.5621982721425</v>
      </c>
      <c r="AN1339" s="7" t="e">
        <f t="shared" si="626"/>
        <v>#N/A</v>
      </c>
      <c r="AO1339" s="7" t="e">
        <f t="shared" si="616"/>
        <v>#N/A</v>
      </c>
      <c r="AP1339" s="7" t="e">
        <v>#N/A</v>
      </c>
      <c r="AQ1339" s="7" t="e">
        <v>#N/A</v>
      </c>
    </row>
    <row r="1340" spans="1:43" outlineLevel="1">
      <c r="A1340" s="95">
        <v>326</v>
      </c>
      <c r="R1340" s="6">
        <f t="shared" si="619"/>
        <v>326</v>
      </c>
      <c r="S1340" s="7" t="e">
        <f t="shared" si="614"/>
        <v>#N/A</v>
      </c>
      <c r="T1340" s="7">
        <f t="shared" si="615"/>
        <v>181.43745113989999</v>
      </c>
      <c r="U1340" s="7" t="e">
        <f t="shared" si="613"/>
        <v>#N/A</v>
      </c>
      <c r="V1340" s="7" t="e">
        <f t="shared" si="617"/>
        <v>#N/A</v>
      </c>
      <c r="W1340" s="7" t="e">
        <f t="shared" si="618"/>
        <v>#N/A</v>
      </c>
      <c r="X1340" s="7" t="e">
        <f t="shared" si="620"/>
        <v>#N/A</v>
      </c>
      <c r="Y1340" s="7" t="e">
        <f t="shared" si="621"/>
        <v>#N/A</v>
      </c>
      <c r="AG1340" s="7" t="e">
        <f t="shared" si="622"/>
        <v>#N/A</v>
      </c>
      <c r="AH1340" s="7">
        <f t="shared" si="623"/>
        <v>181.43745113989999</v>
      </c>
      <c r="AI1340" s="7" t="e">
        <f t="shared" si="624"/>
        <v>#N/A</v>
      </c>
      <c r="AJ1340" s="7">
        <f t="shared" si="625"/>
        <v>181.43745113989999</v>
      </c>
      <c r="AK1340" s="7" t="e">
        <v>#N/A</v>
      </c>
      <c r="AL1340" s="7">
        <v>181.43745113989999</v>
      </c>
      <c r="AN1340" s="7" t="e">
        <f t="shared" si="626"/>
        <v>#N/A</v>
      </c>
      <c r="AO1340" s="7" t="e">
        <f t="shared" si="616"/>
        <v>#N/A</v>
      </c>
      <c r="AP1340" s="7" t="e">
        <v>#N/A</v>
      </c>
      <c r="AQ1340" s="7" t="e">
        <v>#N/A</v>
      </c>
    </row>
    <row r="1341" spans="1:43" outlineLevel="1">
      <c r="A1341" s="95">
        <v>327</v>
      </c>
      <c r="R1341" s="6">
        <f t="shared" si="619"/>
        <v>327</v>
      </c>
      <c r="S1341" s="7" t="e">
        <f t="shared" si="614"/>
        <v>#N/A</v>
      </c>
      <c r="T1341" s="7">
        <f t="shared" si="615"/>
        <v>181.31206684546189</v>
      </c>
      <c r="U1341" s="7" t="e">
        <f t="shared" si="613"/>
        <v>#N/A</v>
      </c>
      <c r="V1341" s="7" t="e">
        <f t="shared" si="617"/>
        <v>#N/A</v>
      </c>
      <c r="W1341" s="7" t="e">
        <f t="shared" si="618"/>
        <v>#N/A</v>
      </c>
      <c r="X1341" s="7" t="e">
        <f t="shared" si="620"/>
        <v>#N/A</v>
      </c>
      <c r="Y1341" s="7" t="e">
        <f t="shared" si="621"/>
        <v>#N/A</v>
      </c>
      <c r="AG1341" s="7" t="e">
        <f t="shared" si="622"/>
        <v>#N/A</v>
      </c>
      <c r="AH1341" s="7">
        <f t="shared" si="623"/>
        <v>181.31206684546189</v>
      </c>
      <c r="AI1341" s="7" t="e">
        <f t="shared" si="624"/>
        <v>#N/A</v>
      </c>
      <c r="AJ1341" s="7">
        <f t="shared" si="625"/>
        <v>181.31206684546189</v>
      </c>
      <c r="AK1341" s="7" t="e">
        <v>#N/A</v>
      </c>
      <c r="AL1341" s="7">
        <v>181.31206684546189</v>
      </c>
      <c r="AN1341" s="7" t="e">
        <f t="shared" si="626"/>
        <v>#N/A</v>
      </c>
      <c r="AO1341" s="7" t="e">
        <f t="shared" si="616"/>
        <v>#N/A</v>
      </c>
      <c r="AP1341" s="7" t="e">
        <v>#N/A</v>
      </c>
      <c r="AQ1341" s="7" t="e">
        <v>#N/A</v>
      </c>
    </row>
    <row r="1342" spans="1:43" outlineLevel="1">
      <c r="A1342" s="95">
        <v>328</v>
      </c>
      <c r="R1342" s="6">
        <f t="shared" si="619"/>
        <v>328</v>
      </c>
      <c r="S1342" s="7" t="e">
        <f t="shared" si="614"/>
        <v>#N/A</v>
      </c>
      <c r="T1342" s="7">
        <f t="shared" si="615"/>
        <v>181.18604296386468</v>
      </c>
      <c r="U1342" s="7" t="e">
        <f t="shared" si="613"/>
        <v>#N/A</v>
      </c>
      <c r="V1342" s="7" t="e">
        <f t="shared" si="617"/>
        <v>#N/A</v>
      </c>
      <c r="W1342" s="7" t="e">
        <f t="shared" si="618"/>
        <v>#N/A</v>
      </c>
      <c r="X1342" s="7" t="e">
        <f t="shared" si="620"/>
        <v>#N/A</v>
      </c>
      <c r="Y1342" s="7" t="e">
        <f t="shared" si="621"/>
        <v>#N/A</v>
      </c>
      <c r="AG1342" s="7" t="e">
        <f t="shared" si="622"/>
        <v>#N/A</v>
      </c>
      <c r="AH1342" s="7">
        <f t="shared" si="623"/>
        <v>181.18604296386468</v>
      </c>
      <c r="AI1342" s="7" t="e">
        <f t="shared" si="624"/>
        <v>#N/A</v>
      </c>
      <c r="AJ1342" s="7">
        <f t="shared" si="625"/>
        <v>181.18604296386468</v>
      </c>
      <c r="AK1342" s="7" t="e">
        <v>#N/A</v>
      </c>
      <c r="AL1342" s="7">
        <v>181.18604296386468</v>
      </c>
      <c r="AN1342" s="7" t="e">
        <f t="shared" si="626"/>
        <v>#N/A</v>
      </c>
      <c r="AO1342" s="7" t="e">
        <f t="shared" si="616"/>
        <v>#N/A</v>
      </c>
      <c r="AP1342" s="7" t="e">
        <v>#N/A</v>
      </c>
      <c r="AQ1342" s="7" t="e">
        <v>#N/A</v>
      </c>
    </row>
    <row r="1343" spans="1:43" outlineLevel="1">
      <c r="A1343" s="95">
        <v>329</v>
      </c>
      <c r="R1343" s="6">
        <f t="shared" si="619"/>
        <v>329</v>
      </c>
      <c r="S1343" s="7" t="e">
        <f t="shared" si="614"/>
        <v>#N/A</v>
      </c>
      <c r="T1343" s="7">
        <f t="shared" si="615"/>
        <v>181.05937556219797</v>
      </c>
      <c r="U1343" s="7" t="e">
        <f t="shared" si="613"/>
        <v>#N/A</v>
      </c>
      <c r="V1343" s="7" t="e">
        <f t="shared" si="617"/>
        <v>#N/A</v>
      </c>
      <c r="W1343" s="7" t="e">
        <f t="shared" si="618"/>
        <v>#N/A</v>
      </c>
      <c r="X1343" s="7" t="e">
        <f t="shared" si="620"/>
        <v>#N/A</v>
      </c>
      <c r="Y1343" s="7" t="e">
        <f t="shared" si="621"/>
        <v>#N/A</v>
      </c>
      <c r="AG1343" s="7" t="e">
        <f t="shared" si="622"/>
        <v>#N/A</v>
      </c>
      <c r="AH1343" s="7">
        <f t="shared" si="623"/>
        <v>181.05937556219797</v>
      </c>
      <c r="AI1343" s="7" t="e">
        <f t="shared" si="624"/>
        <v>#N/A</v>
      </c>
      <c r="AJ1343" s="7">
        <f t="shared" si="625"/>
        <v>181.05937556219797</v>
      </c>
      <c r="AK1343" s="7" t="e">
        <v>#N/A</v>
      </c>
      <c r="AL1343" s="7">
        <v>181.05937556219797</v>
      </c>
      <c r="AN1343" s="7" t="e">
        <f t="shared" si="626"/>
        <v>#N/A</v>
      </c>
      <c r="AO1343" s="7" t="e">
        <f t="shared" si="616"/>
        <v>#N/A</v>
      </c>
      <c r="AP1343" s="7" t="e">
        <v>#N/A</v>
      </c>
      <c r="AQ1343" s="7" t="e">
        <v>#N/A</v>
      </c>
    </row>
    <row r="1344" spans="1:43" outlineLevel="1">
      <c r="A1344" s="95">
        <v>330</v>
      </c>
      <c r="R1344" s="6">
        <f t="shared" si="619"/>
        <v>330</v>
      </c>
      <c r="S1344" s="7" t="e">
        <f t="shared" si="614"/>
        <v>#N/A</v>
      </c>
      <c r="T1344" s="7">
        <f t="shared" si="615"/>
        <v>180.93206225878501</v>
      </c>
      <c r="U1344" s="7" t="e">
        <f t="shared" si="613"/>
        <v>#N/A</v>
      </c>
      <c r="V1344" s="7" t="e">
        <f t="shared" si="617"/>
        <v>#N/A</v>
      </c>
      <c r="W1344" s="7" t="e">
        <f t="shared" si="618"/>
        <v>#N/A</v>
      </c>
      <c r="X1344" s="7" t="e">
        <f t="shared" si="620"/>
        <v>#N/A</v>
      </c>
      <c r="Y1344" s="7" t="e">
        <f t="shared" si="621"/>
        <v>#N/A</v>
      </c>
      <c r="AG1344" s="7" t="e">
        <f t="shared" si="622"/>
        <v>#N/A</v>
      </c>
      <c r="AH1344" s="7">
        <f t="shared" si="623"/>
        <v>180.93206225878501</v>
      </c>
      <c r="AI1344" s="7" t="e">
        <f t="shared" si="624"/>
        <v>#N/A</v>
      </c>
      <c r="AJ1344" s="7">
        <f t="shared" si="625"/>
        <v>180.93206225878501</v>
      </c>
      <c r="AK1344" s="7" t="e">
        <v>#N/A</v>
      </c>
      <c r="AL1344" s="7">
        <v>180.93206225878501</v>
      </c>
      <c r="AN1344" s="7" t="e">
        <f t="shared" si="626"/>
        <v>#N/A</v>
      </c>
      <c r="AO1344" s="7" t="e">
        <f t="shared" si="616"/>
        <v>#N/A</v>
      </c>
      <c r="AP1344" s="7" t="e">
        <v>#N/A</v>
      </c>
      <c r="AQ1344" s="7" t="e">
        <v>#N/A</v>
      </c>
    </row>
    <row r="1345" spans="1:43" outlineLevel="1">
      <c r="A1345" s="95">
        <v>331</v>
      </c>
      <c r="R1345" s="6">
        <f t="shared" si="619"/>
        <v>331</v>
      </c>
      <c r="S1345" s="7" t="e">
        <f t="shared" si="614"/>
        <v>#N/A</v>
      </c>
      <c r="T1345" s="7">
        <f t="shared" si="615"/>
        <v>180.8040918683877</v>
      </c>
      <c r="U1345" s="7" t="e">
        <f t="shared" ref="U1345:U1408" si="627">IF(NOT(ISNA(VLOOKUP(A1345,$A$91:$B$100,2,FALSE))),VLOOKUP(A1345,$A$91:$B$100,2,FALSE),NA())</f>
        <v>#N/A</v>
      </c>
      <c r="V1345" s="7" t="e">
        <f t="shared" si="617"/>
        <v>#N/A</v>
      </c>
      <c r="W1345" s="7" t="e">
        <f t="shared" si="618"/>
        <v>#N/A</v>
      </c>
      <c r="X1345" s="7" t="e">
        <f t="shared" si="620"/>
        <v>#N/A</v>
      </c>
      <c r="Y1345" s="7" t="e">
        <f t="shared" si="621"/>
        <v>#N/A</v>
      </c>
      <c r="AG1345" s="7" t="e">
        <f t="shared" si="622"/>
        <v>#N/A</v>
      </c>
      <c r="AH1345" s="7">
        <f t="shared" si="623"/>
        <v>180.8040918683877</v>
      </c>
      <c r="AI1345" s="7" t="e">
        <f t="shared" si="624"/>
        <v>#N/A</v>
      </c>
      <c r="AJ1345" s="7">
        <f t="shared" si="625"/>
        <v>180.8040918683877</v>
      </c>
      <c r="AK1345" s="7" t="e">
        <v>#N/A</v>
      </c>
      <c r="AL1345" s="7">
        <v>180.8040918683877</v>
      </c>
      <c r="AN1345" s="7" t="e">
        <f t="shared" si="626"/>
        <v>#N/A</v>
      </c>
      <c r="AO1345" s="7" t="e">
        <f t="shared" si="616"/>
        <v>#N/A</v>
      </c>
      <c r="AP1345" s="7" t="e">
        <v>#N/A</v>
      </c>
      <c r="AQ1345" s="7" t="e">
        <v>#N/A</v>
      </c>
    </row>
    <row r="1346" spans="1:43" outlineLevel="1">
      <c r="A1346" s="95">
        <v>332</v>
      </c>
      <c r="R1346" s="6">
        <f t="shared" si="619"/>
        <v>332</v>
      </c>
      <c r="S1346" s="7" t="e">
        <f t="shared" si="614"/>
        <v>#N/A</v>
      </c>
      <c r="T1346" s="7">
        <f t="shared" si="615"/>
        <v>180.67547605013058</v>
      </c>
      <c r="U1346" s="7" t="e">
        <f t="shared" si="627"/>
        <v>#N/A</v>
      </c>
      <c r="V1346" s="7" t="e">
        <f t="shared" si="617"/>
        <v>#N/A</v>
      </c>
      <c r="W1346" s="7" t="e">
        <f t="shared" si="618"/>
        <v>#N/A</v>
      </c>
      <c r="X1346" s="7" t="e">
        <f t="shared" si="620"/>
        <v>#N/A</v>
      </c>
      <c r="Y1346" s="7" t="e">
        <f t="shared" si="621"/>
        <v>#N/A</v>
      </c>
      <c r="AG1346" s="7" t="e">
        <f t="shared" si="622"/>
        <v>#N/A</v>
      </c>
      <c r="AH1346" s="7">
        <f t="shared" si="623"/>
        <v>180.67547605013058</v>
      </c>
      <c r="AI1346" s="7" t="e">
        <f t="shared" si="624"/>
        <v>#N/A</v>
      </c>
      <c r="AJ1346" s="7">
        <f t="shared" si="625"/>
        <v>180.67547605013058</v>
      </c>
      <c r="AK1346" s="7" t="e">
        <v>#N/A</v>
      </c>
      <c r="AL1346" s="7">
        <v>180.67547605013058</v>
      </c>
      <c r="AN1346" s="7" t="e">
        <f t="shared" si="626"/>
        <v>#N/A</v>
      </c>
      <c r="AO1346" s="7" t="e">
        <f t="shared" si="616"/>
        <v>#N/A</v>
      </c>
      <c r="AP1346" s="7" t="e">
        <v>#N/A</v>
      </c>
      <c r="AQ1346" s="7" t="e">
        <v>#N/A</v>
      </c>
    </row>
    <row r="1347" spans="1:43" outlineLevel="1">
      <c r="A1347" s="95">
        <v>333</v>
      </c>
      <c r="R1347" s="6">
        <f t="shared" si="619"/>
        <v>333</v>
      </c>
      <c r="S1347" s="7" t="e">
        <f t="shared" si="614"/>
        <v>#N/A</v>
      </c>
      <c r="T1347" s="7">
        <f t="shared" si="615"/>
        <v>180.54620485867392</v>
      </c>
      <c r="U1347" s="7" t="e">
        <f t="shared" si="627"/>
        <v>#N/A</v>
      </c>
      <c r="V1347" s="7" t="e">
        <f t="shared" si="617"/>
        <v>#N/A</v>
      </c>
      <c r="W1347" s="7" t="e">
        <f t="shared" si="618"/>
        <v>#N/A</v>
      </c>
      <c r="X1347" s="7" t="e">
        <f t="shared" si="620"/>
        <v>#N/A</v>
      </c>
      <c r="Y1347" s="7" t="e">
        <f t="shared" si="621"/>
        <v>#N/A</v>
      </c>
      <c r="AG1347" s="7" t="e">
        <f t="shared" si="622"/>
        <v>#N/A</v>
      </c>
      <c r="AH1347" s="7">
        <f t="shared" si="623"/>
        <v>180.54620485867392</v>
      </c>
      <c r="AI1347" s="7" t="e">
        <f t="shared" si="624"/>
        <v>#N/A</v>
      </c>
      <c r="AJ1347" s="7">
        <f t="shared" si="625"/>
        <v>180.54620485867392</v>
      </c>
      <c r="AK1347" s="7" t="e">
        <v>#N/A</v>
      </c>
      <c r="AL1347" s="7">
        <v>180.54620485867392</v>
      </c>
      <c r="AN1347" s="7" t="e">
        <f t="shared" si="626"/>
        <v>#N/A</v>
      </c>
      <c r="AO1347" s="7" t="e">
        <f t="shared" si="616"/>
        <v>#N/A</v>
      </c>
      <c r="AP1347" s="7" t="e">
        <v>#N/A</v>
      </c>
      <c r="AQ1347" s="7" t="e">
        <v>#N/A</v>
      </c>
    </row>
    <row r="1348" spans="1:43" outlineLevel="1">
      <c r="A1348" s="95">
        <v>334</v>
      </c>
      <c r="R1348" s="6">
        <f t="shared" si="619"/>
        <v>334</v>
      </c>
      <c r="S1348" s="7" t="e">
        <f t="shared" si="614"/>
        <v>#N/A</v>
      </c>
      <c r="T1348" s="7">
        <f t="shared" si="615"/>
        <v>180.4162742515546</v>
      </c>
      <c r="U1348" s="7" t="e">
        <f t="shared" si="627"/>
        <v>#N/A</v>
      </c>
      <c r="V1348" s="7" t="e">
        <f t="shared" si="617"/>
        <v>#N/A</v>
      </c>
      <c r="W1348" s="7" t="e">
        <f t="shared" si="618"/>
        <v>#N/A</v>
      </c>
      <c r="X1348" s="7" t="e">
        <f t="shared" si="620"/>
        <v>#N/A</v>
      </c>
      <c r="Y1348" s="7" t="e">
        <f t="shared" si="621"/>
        <v>#N/A</v>
      </c>
      <c r="AG1348" s="7" t="e">
        <f t="shared" si="622"/>
        <v>#N/A</v>
      </c>
      <c r="AH1348" s="7">
        <f t="shared" si="623"/>
        <v>180.4162742515546</v>
      </c>
      <c r="AI1348" s="7" t="e">
        <f t="shared" si="624"/>
        <v>#N/A</v>
      </c>
      <c r="AJ1348" s="7">
        <f t="shared" si="625"/>
        <v>180.4162742515546</v>
      </c>
      <c r="AK1348" s="7" t="e">
        <v>#N/A</v>
      </c>
      <c r="AL1348" s="7">
        <v>180.4162742515546</v>
      </c>
      <c r="AN1348" s="7" t="e">
        <f t="shared" si="626"/>
        <v>#N/A</v>
      </c>
      <c r="AO1348" s="7" t="e">
        <f t="shared" si="616"/>
        <v>#N/A</v>
      </c>
      <c r="AP1348" s="7" t="e">
        <v>#N/A</v>
      </c>
      <c r="AQ1348" s="7" t="e">
        <v>#N/A</v>
      </c>
    </row>
    <row r="1349" spans="1:43" outlineLevel="1">
      <c r="A1349" s="95">
        <v>335</v>
      </c>
      <c r="R1349" s="6">
        <f t="shared" si="619"/>
        <v>335</v>
      </c>
      <c r="S1349" s="7" t="e">
        <f t="shared" si="614"/>
        <v>#N/A</v>
      </c>
      <c r="T1349" s="7">
        <f t="shared" si="615"/>
        <v>180.28568195718304</v>
      </c>
      <c r="U1349" s="7" t="e">
        <f t="shared" si="627"/>
        <v>#N/A</v>
      </c>
      <c r="V1349" s="7" t="e">
        <f t="shared" si="617"/>
        <v>#N/A</v>
      </c>
      <c r="W1349" s="7" t="e">
        <f t="shared" si="618"/>
        <v>#N/A</v>
      </c>
      <c r="X1349" s="7" t="e">
        <f t="shared" si="620"/>
        <v>#N/A</v>
      </c>
      <c r="Y1349" s="7" t="e">
        <f t="shared" si="621"/>
        <v>#N/A</v>
      </c>
      <c r="AG1349" s="7" t="e">
        <f t="shared" si="622"/>
        <v>#N/A</v>
      </c>
      <c r="AH1349" s="7">
        <f t="shared" si="623"/>
        <v>180.28568195718304</v>
      </c>
      <c r="AI1349" s="7" t="e">
        <f t="shared" si="624"/>
        <v>#N/A</v>
      </c>
      <c r="AJ1349" s="7">
        <f t="shared" si="625"/>
        <v>180.28568195718304</v>
      </c>
      <c r="AK1349" s="7" t="e">
        <v>#N/A</v>
      </c>
      <c r="AL1349" s="7">
        <v>180.28568195718304</v>
      </c>
      <c r="AN1349" s="7" t="e">
        <f t="shared" si="626"/>
        <v>#N/A</v>
      </c>
      <c r="AO1349" s="7" t="e">
        <f t="shared" si="616"/>
        <v>#N/A</v>
      </c>
      <c r="AP1349" s="7" t="e">
        <v>#N/A</v>
      </c>
      <c r="AQ1349" s="7" t="e">
        <v>#N/A</v>
      </c>
    </row>
    <row r="1350" spans="1:43" outlineLevel="1">
      <c r="A1350" s="95">
        <v>336</v>
      </c>
      <c r="R1350" s="6">
        <f t="shared" si="619"/>
        <v>336</v>
      </c>
      <c r="S1350" s="7" t="e">
        <f t="shared" si="614"/>
        <v>#N/A</v>
      </c>
      <c r="T1350" s="7">
        <f t="shared" si="615"/>
        <v>180.15442388852665</v>
      </c>
      <c r="U1350" s="7" t="e">
        <f t="shared" si="627"/>
        <v>#N/A</v>
      </c>
      <c r="V1350" s="7" t="e">
        <f t="shared" si="617"/>
        <v>#N/A</v>
      </c>
      <c r="W1350" s="7" t="e">
        <f t="shared" si="618"/>
        <v>#N/A</v>
      </c>
      <c r="X1350" s="7" t="e">
        <f t="shared" si="620"/>
        <v>#N/A</v>
      </c>
      <c r="Y1350" s="7" t="e">
        <f t="shared" si="621"/>
        <v>#N/A</v>
      </c>
      <c r="AG1350" s="7" t="e">
        <f t="shared" si="622"/>
        <v>#N/A</v>
      </c>
      <c r="AH1350" s="7">
        <f t="shared" si="623"/>
        <v>180.15442388852665</v>
      </c>
      <c r="AI1350" s="7" t="e">
        <f t="shared" si="624"/>
        <v>#N/A</v>
      </c>
      <c r="AJ1350" s="7">
        <f t="shared" si="625"/>
        <v>180.15442388852665</v>
      </c>
      <c r="AK1350" s="7" t="e">
        <v>#N/A</v>
      </c>
      <c r="AL1350" s="7">
        <v>180.15442388852665</v>
      </c>
      <c r="AN1350" s="7" t="e">
        <f t="shared" si="626"/>
        <v>#N/A</v>
      </c>
      <c r="AO1350" s="7" t="e">
        <f t="shared" si="616"/>
        <v>#N/A</v>
      </c>
      <c r="AP1350" s="7" t="e">
        <v>#N/A</v>
      </c>
      <c r="AQ1350" s="7" t="e">
        <v>#N/A</v>
      </c>
    </row>
    <row r="1351" spans="1:43" outlineLevel="1">
      <c r="A1351" s="95">
        <v>337</v>
      </c>
      <c r="R1351" s="6">
        <f t="shared" si="619"/>
        <v>337</v>
      </c>
      <c r="S1351" s="7" t="e">
        <f t="shared" si="614"/>
        <v>#N/A</v>
      </c>
      <c r="T1351" s="7">
        <f t="shared" si="615"/>
        <v>180.02249781877916</v>
      </c>
      <c r="U1351" s="7" t="e">
        <f t="shared" si="627"/>
        <v>#N/A</v>
      </c>
      <c r="V1351" s="7" t="e">
        <f t="shared" si="617"/>
        <v>#N/A</v>
      </c>
      <c r="W1351" s="7" t="e">
        <f t="shared" si="618"/>
        <v>#N/A</v>
      </c>
      <c r="X1351" s="7" t="e">
        <f t="shared" si="620"/>
        <v>#N/A</v>
      </c>
      <c r="Y1351" s="7" t="e">
        <f t="shared" si="621"/>
        <v>#N/A</v>
      </c>
      <c r="AG1351" s="7" t="e">
        <f t="shared" si="622"/>
        <v>#N/A</v>
      </c>
      <c r="AH1351" s="7">
        <f t="shared" si="623"/>
        <v>180.02249781877916</v>
      </c>
      <c r="AI1351" s="7" t="e">
        <f t="shared" si="624"/>
        <v>#N/A</v>
      </c>
      <c r="AJ1351" s="7">
        <f t="shared" si="625"/>
        <v>180.02249781877916</v>
      </c>
      <c r="AK1351" s="7" t="e">
        <v>#N/A</v>
      </c>
      <c r="AL1351" s="7">
        <v>180.02249781877916</v>
      </c>
      <c r="AN1351" s="7" t="e">
        <f t="shared" si="626"/>
        <v>#N/A</v>
      </c>
      <c r="AO1351" s="7" t="e">
        <f t="shared" si="616"/>
        <v>#N/A</v>
      </c>
      <c r="AP1351" s="7" t="e">
        <v>#N/A</v>
      </c>
      <c r="AQ1351" s="7" t="e">
        <v>#N/A</v>
      </c>
    </row>
    <row r="1352" spans="1:43" outlineLevel="1">
      <c r="A1352" s="95">
        <v>338</v>
      </c>
      <c r="R1352" s="6">
        <f t="shared" si="619"/>
        <v>338</v>
      </c>
      <c r="S1352" s="7" t="e">
        <f t="shared" si="614"/>
        <v>#N/A</v>
      </c>
      <c r="T1352" s="7">
        <f t="shared" si="615"/>
        <v>179.88989961591099</v>
      </c>
      <c r="U1352" s="7" t="e">
        <f t="shared" si="627"/>
        <v>#N/A</v>
      </c>
      <c r="V1352" s="7" t="e">
        <f t="shared" si="617"/>
        <v>#N/A</v>
      </c>
      <c r="W1352" s="7" t="e">
        <f t="shared" si="618"/>
        <v>#N/A</v>
      </c>
      <c r="X1352" s="7" t="e">
        <f t="shared" si="620"/>
        <v>#N/A</v>
      </c>
      <c r="Y1352" s="7" t="e">
        <f t="shared" si="621"/>
        <v>#N/A</v>
      </c>
      <c r="AG1352" s="7" t="e">
        <f t="shared" si="622"/>
        <v>#N/A</v>
      </c>
      <c r="AH1352" s="7">
        <f t="shared" si="623"/>
        <v>179.88989961591099</v>
      </c>
      <c r="AI1352" s="7" t="e">
        <f t="shared" si="624"/>
        <v>#N/A</v>
      </c>
      <c r="AJ1352" s="7">
        <f t="shared" si="625"/>
        <v>179.88989961591099</v>
      </c>
      <c r="AK1352" s="7" t="e">
        <v>#N/A</v>
      </c>
      <c r="AL1352" s="7">
        <v>179.88989961591099</v>
      </c>
      <c r="AN1352" s="7" t="e">
        <f t="shared" si="626"/>
        <v>#N/A</v>
      </c>
      <c r="AO1352" s="7" t="e">
        <f t="shared" si="616"/>
        <v>#N/A</v>
      </c>
      <c r="AP1352" s="7" t="e">
        <v>#N/A</v>
      </c>
      <c r="AQ1352" s="7" t="e">
        <v>#N/A</v>
      </c>
    </row>
    <row r="1353" spans="1:43" outlineLevel="1">
      <c r="A1353" s="95">
        <v>339</v>
      </c>
      <c r="R1353" s="6">
        <f t="shared" si="619"/>
        <v>339</v>
      </c>
      <c r="S1353" s="7" t="e">
        <f t="shared" si="614"/>
        <v>#N/A</v>
      </c>
      <c r="T1353" s="7">
        <f t="shared" si="615"/>
        <v>179.75662709832645</v>
      </c>
      <c r="U1353" s="7" t="e">
        <f t="shared" si="627"/>
        <v>#N/A</v>
      </c>
      <c r="V1353" s="7" t="e">
        <f t="shared" si="617"/>
        <v>#N/A</v>
      </c>
      <c r="W1353" s="7" t="e">
        <f t="shared" si="618"/>
        <v>#N/A</v>
      </c>
      <c r="X1353" s="7" t="e">
        <f t="shared" si="620"/>
        <v>#N/A</v>
      </c>
      <c r="Y1353" s="7" t="e">
        <f t="shared" si="621"/>
        <v>#N/A</v>
      </c>
      <c r="AG1353" s="7" t="e">
        <f t="shared" si="622"/>
        <v>#N/A</v>
      </c>
      <c r="AH1353" s="7">
        <f t="shared" si="623"/>
        <v>179.75662709832645</v>
      </c>
      <c r="AI1353" s="7" t="e">
        <f t="shared" si="624"/>
        <v>#N/A</v>
      </c>
      <c r="AJ1353" s="7">
        <f t="shared" si="625"/>
        <v>179.75662709832645</v>
      </c>
      <c r="AK1353" s="7" t="e">
        <v>#N/A</v>
      </c>
      <c r="AL1353" s="7">
        <v>179.75662709832645</v>
      </c>
      <c r="AN1353" s="7" t="e">
        <f t="shared" si="626"/>
        <v>#N/A</v>
      </c>
      <c r="AO1353" s="7" t="e">
        <f t="shared" si="616"/>
        <v>#N/A</v>
      </c>
      <c r="AP1353" s="7" t="e">
        <v>#N/A</v>
      </c>
      <c r="AQ1353" s="7" t="e">
        <v>#N/A</v>
      </c>
    </row>
    <row r="1354" spans="1:43" outlineLevel="1">
      <c r="A1354" s="95">
        <v>340</v>
      </c>
      <c r="R1354" s="6">
        <f t="shared" si="619"/>
        <v>340</v>
      </c>
      <c r="S1354" s="7" t="e">
        <f t="shared" si="614"/>
        <v>#N/A</v>
      </c>
      <c r="T1354" s="7">
        <f t="shared" si="615"/>
        <v>179.62266135159291</v>
      </c>
      <c r="U1354" s="7" t="e">
        <f t="shared" si="627"/>
        <v>#N/A</v>
      </c>
      <c r="V1354" s="7" t="e">
        <f t="shared" si="617"/>
        <v>#N/A</v>
      </c>
      <c r="W1354" s="7" t="e">
        <f t="shared" si="618"/>
        <v>#N/A</v>
      </c>
      <c r="X1354" s="7" t="e">
        <f t="shared" si="620"/>
        <v>#N/A</v>
      </c>
      <c r="Y1354" s="7" t="e">
        <f t="shared" si="621"/>
        <v>#N/A</v>
      </c>
      <c r="AG1354" s="7" t="e">
        <f t="shared" si="622"/>
        <v>#N/A</v>
      </c>
      <c r="AH1354" s="7">
        <f t="shared" si="623"/>
        <v>179.62266135159291</v>
      </c>
      <c r="AI1354" s="7" t="e">
        <f t="shared" si="624"/>
        <v>#N/A</v>
      </c>
      <c r="AJ1354" s="7">
        <f t="shared" si="625"/>
        <v>179.62266135159291</v>
      </c>
      <c r="AK1354" s="7" t="e">
        <v>#N/A</v>
      </c>
      <c r="AL1354" s="7">
        <v>179.62266135159291</v>
      </c>
      <c r="AN1354" s="7" t="e">
        <f t="shared" si="626"/>
        <v>#N/A</v>
      </c>
      <c r="AO1354" s="7" t="e">
        <f t="shared" si="616"/>
        <v>#N/A</v>
      </c>
      <c r="AP1354" s="7" t="e">
        <v>#N/A</v>
      </c>
      <c r="AQ1354" s="7" t="e">
        <v>#N/A</v>
      </c>
    </row>
    <row r="1355" spans="1:43" outlineLevel="1">
      <c r="A1355" s="95">
        <v>341</v>
      </c>
      <c r="R1355" s="6">
        <f t="shared" si="619"/>
        <v>341</v>
      </c>
      <c r="S1355" s="7" t="e">
        <f t="shared" si="614"/>
        <v>#N/A</v>
      </c>
      <c r="T1355" s="7">
        <f t="shared" si="615"/>
        <v>179.48803682129457</v>
      </c>
      <c r="U1355" s="7" t="e">
        <f t="shared" si="627"/>
        <v>#N/A</v>
      </c>
      <c r="V1355" s="7" t="e">
        <f t="shared" si="617"/>
        <v>#N/A</v>
      </c>
      <c r="W1355" s="7" t="e">
        <f t="shared" si="618"/>
        <v>#N/A</v>
      </c>
      <c r="X1355" s="7" t="e">
        <f t="shared" si="620"/>
        <v>#N/A</v>
      </c>
      <c r="Y1355" s="7" t="e">
        <f t="shared" si="621"/>
        <v>#N/A</v>
      </c>
      <c r="AG1355" s="7" t="e">
        <f t="shared" si="622"/>
        <v>#N/A</v>
      </c>
      <c r="AH1355" s="7">
        <f t="shared" si="623"/>
        <v>179.48803682129457</v>
      </c>
      <c r="AI1355" s="7" t="e">
        <f t="shared" si="624"/>
        <v>#N/A</v>
      </c>
      <c r="AJ1355" s="7">
        <f t="shared" si="625"/>
        <v>179.48803682129457</v>
      </c>
      <c r="AK1355" s="7" t="e">
        <v>#N/A</v>
      </c>
      <c r="AL1355" s="7">
        <v>179.48803682129457</v>
      </c>
      <c r="AN1355" s="7" t="e">
        <f t="shared" si="626"/>
        <v>#N/A</v>
      </c>
      <c r="AO1355" s="7" t="e">
        <f t="shared" si="616"/>
        <v>#N/A</v>
      </c>
      <c r="AP1355" s="7" t="e">
        <v>#N/A</v>
      </c>
      <c r="AQ1355" s="7" t="e">
        <v>#N/A</v>
      </c>
    </row>
    <row r="1356" spans="1:43" outlineLevel="1">
      <c r="A1356" s="95">
        <v>342</v>
      </c>
      <c r="R1356" s="6">
        <f t="shared" si="619"/>
        <v>342</v>
      </c>
      <c r="S1356" s="7" t="e">
        <f t="shared" si="614"/>
        <v>#N/A</v>
      </c>
      <c r="T1356" s="7">
        <f t="shared" si="615"/>
        <v>179.35271324748041</v>
      </c>
      <c r="U1356" s="7" t="e">
        <f t="shared" si="627"/>
        <v>#N/A</v>
      </c>
      <c r="V1356" s="7" t="e">
        <f t="shared" si="617"/>
        <v>#N/A</v>
      </c>
      <c r="W1356" s="7" t="e">
        <f t="shared" si="618"/>
        <v>#N/A</v>
      </c>
      <c r="X1356" s="7" t="e">
        <f t="shared" si="620"/>
        <v>#N/A</v>
      </c>
      <c r="Y1356" s="7" t="e">
        <f t="shared" si="621"/>
        <v>#N/A</v>
      </c>
      <c r="AG1356" s="7" t="e">
        <f t="shared" si="622"/>
        <v>#N/A</v>
      </c>
      <c r="AH1356" s="7">
        <f t="shared" si="623"/>
        <v>179.35271324748041</v>
      </c>
      <c r="AI1356" s="7" t="e">
        <f t="shared" si="624"/>
        <v>#N/A</v>
      </c>
      <c r="AJ1356" s="7">
        <f t="shared" si="625"/>
        <v>179.35271324748041</v>
      </c>
      <c r="AK1356" s="7" t="e">
        <v>#N/A</v>
      </c>
      <c r="AL1356" s="7">
        <v>179.35271324748041</v>
      </c>
      <c r="AN1356" s="7" t="e">
        <f t="shared" si="626"/>
        <v>#N/A</v>
      </c>
      <c r="AO1356" s="7" t="e">
        <f t="shared" si="616"/>
        <v>#N/A</v>
      </c>
      <c r="AP1356" s="7" t="e">
        <v>#N/A</v>
      </c>
      <c r="AQ1356" s="7" t="e">
        <v>#N/A</v>
      </c>
    </row>
    <row r="1357" spans="1:43" outlineLevel="1">
      <c r="A1357" s="95">
        <v>343</v>
      </c>
      <c r="R1357" s="6">
        <f t="shared" si="619"/>
        <v>343</v>
      </c>
      <c r="S1357" s="7" t="e">
        <f t="shared" si="614"/>
        <v>#N/A</v>
      </c>
      <c r="T1357" s="7">
        <f t="shared" si="615"/>
        <v>179.21671690133664</v>
      </c>
      <c r="U1357" s="7" t="e">
        <f t="shared" si="627"/>
        <v>#N/A</v>
      </c>
      <c r="V1357" s="7" t="e">
        <f t="shared" si="617"/>
        <v>#N/A</v>
      </c>
      <c r="W1357" s="7" t="e">
        <f t="shared" si="618"/>
        <v>#N/A</v>
      </c>
      <c r="X1357" s="7" t="e">
        <f t="shared" si="620"/>
        <v>#N/A</v>
      </c>
      <c r="Y1357" s="7" t="e">
        <f t="shared" si="621"/>
        <v>#N/A</v>
      </c>
      <c r="AG1357" s="7" t="e">
        <f t="shared" si="622"/>
        <v>#N/A</v>
      </c>
      <c r="AH1357" s="7">
        <f t="shared" si="623"/>
        <v>179.21671690133664</v>
      </c>
      <c r="AI1357" s="7" t="e">
        <f t="shared" si="624"/>
        <v>#N/A</v>
      </c>
      <c r="AJ1357" s="7">
        <f t="shared" si="625"/>
        <v>179.21671690133664</v>
      </c>
      <c r="AK1357" s="7" t="e">
        <v>#N/A</v>
      </c>
      <c r="AL1357" s="7">
        <v>179.21671690133664</v>
      </c>
      <c r="AN1357" s="7" t="e">
        <f t="shared" si="626"/>
        <v>#N/A</v>
      </c>
      <c r="AO1357" s="7" t="e">
        <f t="shared" si="616"/>
        <v>#N/A</v>
      </c>
      <c r="AP1357" s="7" t="e">
        <v>#N/A</v>
      </c>
      <c r="AQ1357" s="7" t="e">
        <v>#N/A</v>
      </c>
    </row>
    <row r="1358" spans="1:43" outlineLevel="1">
      <c r="A1358" s="95">
        <v>344</v>
      </c>
      <c r="R1358" s="6">
        <f t="shared" si="619"/>
        <v>344</v>
      </c>
      <c r="S1358" s="7" t="e">
        <f t="shared" si="614"/>
        <v>#N/A</v>
      </c>
      <c r="T1358" s="7">
        <f t="shared" si="615"/>
        <v>179.08001519858632</v>
      </c>
      <c r="U1358" s="7" t="e">
        <f t="shared" si="627"/>
        <v>#N/A</v>
      </c>
      <c r="V1358" s="7" t="e">
        <f t="shared" si="617"/>
        <v>#N/A</v>
      </c>
      <c r="W1358" s="7" t="e">
        <f t="shared" si="618"/>
        <v>#N/A</v>
      </c>
      <c r="X1358" s="7" t="e">
        <f t="shared" si="620"/>
        <v>#N/A</v>
      </c>
      <c r="Y1358" s="7" t="e">
        <f t="shared" si="621"/>
        <v>#N/A</v>
      </c>
      <c r="AG1358" s="7" t="e">
        <f t="shared" si="622"/>
        <v>#N/A</v>
      </c>
      <c r="AH1358" s="7">
        <f t="shared" si="623"/>
        <v>179.08001519858632</v>
      </c>
      <c r="AI1358" s="7" t="e">
        <f t="shared" si="624"/>
        <v>#N/A</v>
      </c>
      <c r="AJ1358" s="7">
        <f t="shared" si="625"/>
        <v>179.08001519858632</v>
      </c>
      <c r="AK1358" s="7" t="e">
        <v>#N/A</v>
      </c>
      <c r="AL1358" s="7">
        <v>179.08001519858632</v>
      </c>
      <c r="AN1358" s="7" t="e">
        <f t="shared" si="626"/>
        <v>#N/A</v>
      </c>
      <c r="AO1358" s="7" t="e">
        <f t="shared" si="616"/>
        <v>#N/A</v>
      </c>
      <c r="AP1358" s="7" t="e">
        <v>#N/A</v>
      </c>
      <c r="AQ1358" s="7" t="e">
        <v>#N/A</v>
      </c>
    </row>
    <row r="1359" spans="1:43" outlineLevel="1">
      <c r="A1359" s="95">
        <v>345</v>
      </c>
      <c r="R1359" s="6">
        <f t="shared" si="619"/>
        <v>345</v>
      </c>
      <c r="S1359" s="7" t="e">
        <f t="shared" si="614"/>
        <v>#N/A</v>
      </c>
      <c r="T1359" s="7">
        <f t="shared" si="615"/>
        <v>178.94263436392237</v>
      </c>
      <c r="U1359" s="7" t="e">
        <f t="shared" si="627"/>
        <v>#N/A</v>
      </c>
      <c r="V1359" s="7" t="e">
        <f t="shared" si="617"/>
        <v>#N/A</v>
      </c>
      <c r="W1359" s="7" t="e">
        <f t="shared" si="618"/>
        <v>#N/A</v>
      </c>
      <c r="X1359" s="7" t="e">
        <f t="shared" si="620"/>
        <v>#N/A</v>
      </c>
      <c r="Y1359" s="7" t="e">
        <f t="shared" si="621"/>
        <v>#N/A</v>
      </c>
      <c r="AG1359" s="7" t="e">
        <f t="shared" si="622"/>
        <v>#N/A</v>
      </c>
      <c r="AH1359" s="7">
        <f t="shared" si="623"/>
        <v>178.94263436392237</v>
      </c>
      <c r="AI1359" s="7" t="e">
        <f t="shared" si="624"/>
        <v>#N/A</v>
      </c>
      <c r="AJ1359" s="7">
        <f t="shared" si="625"/>
        <v>178.94263436392237</v>
      </c>
      <c r="AK1359" s="7" t="e">
        <v>#N/A</v>
      </c>
      <c r="AL1359" s="7">
        <v>178.94263436392237</v>
      </c>
      <c r="AN1359" s="7" t="e">
        <f t="shared" si="626"/>
        <v>#N/A</v>
      </c>
      <c r="AO1359" s="7" t="e">
        <f t="shared" si="616"/>
        <v>#N/A</v>
      </c>
      <c r="AP1359" s="7" t="e">
        <v>#N/A</v>
      </c>
      <c r="AQ1359" s="7" t="e">
        <v>#N/A</v>
      </c>
    </row>
    <row r="1360" spans="1:43" outlineLevel="1">
      <c r="A1360" s="95">
        <v>346</v>
      </c>
      <c r="R1360" s="6">
        <f t="shared" si="619"/>
        <v>346</v>
      </c>
      <c r="S1360" s="7" t="e">
        <f t="shared" si="614"/>
        <v>#N/A</v>
      </c>
      <c r="T1360" s="7">
        <f t="shared" si="615"/>
        <v>178.80454185977482</v>
      </c>
      <c r="U1360" s="7" t="e">
        <f t="shared" si="627"/>
        <v>#N/A</v>
      </c>
      <c r="V1360" s="7" t="e">
        <f t="shared" si="617"/>
        <v>#N/A</v>
      </c>
      <c r="W1360" s="7" t="e">
        <f t="shared" si="618"/>
        <v>#N/A</v>
      </c>
      <c r="X1360" s="7" t="e">
        <f t="shared" si="620"/>
        <v>#N/A</v>
      </c>
      <c r="Y1360" s="7" t="e">
        <f t="shared" si="621"/>
        <v>#N/A</v>
      </c>
      <c r="AG1360" s="7" t="e">
        <f t="shared" si="622"/>
        <v>#N/A</v>
      </c>
      <c r="AH1360" s="7">
        <f t="shared" si="623"/>
        <v>178.80454185977482</v>
      </c>
      <c r="AI1360" s="7" t="e">
        <f t="shared" si="624"/>
        <v>#N/A</v>
      </c>
      <c r="AJ1360" s="7">
        <f t="shared" si="625"/>
        <v>178.80454185977482</v>
      </c>
      <c r="AK1360" s="7" t="e">
        <v>#N/A</v>
      </c>
      <c r="AL1360" s="7">
        <v>178.80454185977482</v>
      </c>
      <c r="AN1360" s="7" t="e">
        <f t="shared" si="626"/>
        <v>#N/A</v>
      </c>
      <c r="AO1360" s="7" t="e">
        <f t="shared" si="616"/>
        <v>#N/A</v>
      </c>
      <c r="AP1360" s="7" t="e">
        <v>#N/A</v>
      </c>
      <c r="AQ1360" s="7" t="e">
        <v>#N/A</v>
      </c>
    </row>
    <row r="1361" spans="1:43" outlineLevel="1">
      <c r="A1361" s="95">
        <v>347</v>
      </c>
      <c r="R1361" s="6">
        <f t="shared" si="619"/>
        <v>347</v>
      </c>
      <c r="S1361" s="7" t="e">
        <f t="shared" si="614"/>
        <v>#N/A</v>
      </c>
      <c r="T1361" s="7">
        <f t="shared" si="615"/>
        <v>178.66576386391588</v>
      </c>
      <c r="U1361" s="7" t="e">
        <f t="shared" si="627"/>
        <v>#N/A</v>
      </c>
      <c r="V1361" s="7" t="e">
        <f t="shared" si="617"/>
        <v>#N/A</v>
      </c>
      <c r="W1361" s="7" t="e">
        <f t="shared" si="618"/>
        <v>#N/A</v>
      </c>
      <c r="X1361" s="7" t="e">
        <f t="shared" si="620"/>
        <v>#N/A</v>
      </c>
      <c r="Y1361" s="7" t="e">
        <f t="shared" si="621"/>
        <v>#N/A</v>
      </c>
      <c r="AG1361" s="7" t="e">
        <f t="shared" si="622"/>
        <v>#N/A</v>
      </c>
      <c r="AH1361" s="7">
        <f t="shared" si="623"/>
        <v>178.66576386391588</v>
      </c>
      <c r="AI1361" s="7" t="e">
        <f t="shared" si="624"/>
        <v>#N/A</v>
      </c>
      <c r="AJ1361" s="7">
        <f t="shared" si="625"/>
        <v>178.66576386391588</v>
      </c>
      <c r="AK1361" s="7" t="e">
        <v>#N/A</v>
      </c>
      <c r="AL1361" s="7">
        <v>178.66576386391588</v>
      </c>
      <c r="AN1361" s="7" t="e">
        <f t="shared" si="626"/>
        <v>#N/A</v>
      </c>
      <c r="AO1361" s="7" t="e">
        <f t="shared" si="616"/>
        <v>#N/A</v>
      </c>
      <c r="AP1361" s="7" t="e">
        <v>#N/A</v>
      </c>
      <c r="AQ1361" s="7" t="e">
        <v>#N/A</v>
      </c>
    </row>
    <row r="1362" spans="1:43" outlineLevel="1">
      <c r="A1362" s="95">
        <v>348</v>
      </c>
      <c r="R1362" s="6">
        <f t="shared" si="619"/>
        <v>348</v>
      </c>
      <c r="S1362" s="7" t="e">
        <f t="shared" si="614"/>
        <v>#N/A</v>
      </c>
      <c r="T1362" s="7">
        <f t="shared" si="615"/>
        <v>178.52626788591007</v>
      </c>
      <c r="U1362" s="7" t="e">
        <f t="shared" si="627"/>
        <v>#N/A</v>
      </c>
      <c r="V1362" s="7" t="e">
        <f t="shared" si="617"/>
        <v>#N/A</v>
      </c>
      <c r="W1362" s="7" t="e">
        <f t="shared" si="618"/>
        <v>#N/A</v>
      </c>
      <c r="X1362" s="7" t="e">
        <f t="shared" si="620"/>
        <v>#N/A</v>
      </c>
      <c r="Y1362" s="7" t="e">
        <f t="shared" si="621"/>
        <v>#N/A</v>
      </c>
      <c r="AG1362" s="7" t="e">
        <f t="shared" si="622"/>
        <v>#N/A</v>
      </c>
      <c r="AH1362" s="7">
        <f t="shared" si="623"/>
        <v>178.52626788591007</v>
      </c>
      <c r="AI1362" s="7" t="e">
        <f t="shared" si="624"/>
        <v>#N/A</v>
      </c>
      <c r="AJ1362" s="7">
        <f t="shared" si="625"/>
        <v>178.52626788591007</v>
      </c>
      <c r="AK1362" s="7" t="e">
        <v>#N/A</v>
      </c>
      <c r="AL1362" s="7">
        <v>178.52626788591007</v>
      </c>
      <c r="AN1362" s="7" t="e">
        <f t="shared" si="626"/>
        <v>#N/A</v>
      </c>
      <c r="AO1362" s="7" t="e">
        <f t="shared" si="616"/>
        <v>#N/A</v>
      </c>
      <c r="AP1362" s="7" t="e">
        <v>#N/A</v>
      </c>
      <c r="AQ1362" s="7" t="e">
        <v>#N/A</v>
      </c>
    </row>
    <row r="1363" spans="1:43" outlineLevel="1">
      <c r="A1363" s="95">
        <v>349</v>
      </c>
      <c r="R1363" s="6">
        <f t="shared" si="619"/>
        <v>349</v>
      </c>
      <c r="S1363" s="7" t="e">
        <f t="shared" si="614"/>
        <v>#N/A</v>
      </c>
      <c r="T1363" s="7">
        <f t="shared" si="615"/>
        <v>178.3860800561813</v>
      </c>
      <c r="U1363" s="7" t="e">
        <f t="shared" si="627"/>
        <v>#N/A</v>
      </c>
      <c r="V1363" s="7" t="e">
        <f t="shared" si="617"/>
        <v>#N/A</v>
      </c>
      <c r="W1363" s="7" t="e">
        <f t="shared" si="618"/>
        <v>#N/A</v>
      </c>
      <c r="X1363" s="7" t="e">
        <f t="shared" si="620"/>
        <v>#N/A</v>
      </c>
      <c r="Y1363" s="7" t="e">
        <f t="shared" si="621"/>
        <v>#N/A</v>
      </c>
      <c r="AG1363" s="7" t="e">
        <f t="shared" si="622"/>
        <v>#N/A</v>
      </c>
      <c r="AH1363" s="7">
        <f t="shared" si="623"/>
        <v>178.3860800561813</v>
      </c>
      <c r="AI1363" s="7" t="e">
        <f t="shared" si="624"/>
        <v>#N/A</v>
      </c>
      <c r="AJ1363" s="7">
        <f t="shared" si="625"/>
        <v>178.3860800561813</v>
      </c>
      <c r="AK1363" s="7" t="e">
        <v>#N/A</v>
      </c>
      <c r="AL1363" s="7">
        <v>178.3860800561813</v>
      </c>
      <c r="AN1363" s="7" t="e">
        <f t="shared" si="626"/>
        <v>#N/A</v>
      </c>
      <c r="AO1363" s="7" t="e">
        <f t="shared" si="616"/>
        <v>#N/A</v>
      </c>
      <c r="AP1363" s="7" t="e">
        <v>#N/A</v>
      </c>
      <c r="AQ1363" s="7" t="e">
        <v>#N/A</v>
      </c>
    </row>
    <row r="1364" spans="1:43" outlineLevel="1">
      <c r="A1364" s="95">
        <v>350</v>
      </c>
      <c r="R1364" s="6">
        <f t="shared" si="619"/>
        <v>350</v>
      </c>
      <c r="S1364" s="7" t="e">
        <f t="shared" si="614"/>
        <v>#N/A</v>
      </c>
      <c r="T1364" s="7">
        <f t="shared" si="615"/>
        <v>178.24516793185617</v>
      </c>
      <c r="U1364" s="7" t="e">
        <f t="shared" si="627"/>
        <v>#N/A</v>
      </c>
      <c r="V1364" s="7" t="e">
        <f t="shared" si="617"/>
        <v>#N/A</v>
      </c>
      <c r="W1364" s="7" t="e">
        <f t="shared" si="618"/>
        <v>#N/A</v>
      </c>
      <c r="X1364" s="7" t="e">
        <f t="shared" si="620"/>
        <v>#N/A</v>
      </c>
      <c r="Y1364" s="7">
        <f t="shared" si="621"/>
        <v>20</v>
      </c>
      <c r="AG1364" s="7" t="e">
        <f t="shared" si="622"/>
        <v>#N/A</v>
      </c>
      <c r="AH1364" s="7">
        <f t="shared" si="623"/>
        <v>178.24516793185617</v>
      </c>
      <c r="AI1364" s="7" t="e">
        <f t="shared" si="624"/>
        <v>#N/A</v>
      </c>
      <c r="AJ1364" s="7">
        <f t="shared" si="625"/>
        <v>178.24516793185617</v>
      </c>
      <c r="AK1364" s="7" t="e">
        <v>#N/A</v>
      </c>
      <c r="AL1364" s="7">
        <v>178.24516793185617</v>
      </c>
      <c r="AN1364" s="7" t="e">
        <f t="shared" si="626"/>
        <v>#N/A</v>
      </c>
      <c r="AO1364" s="7" t="e">
        <f t="shared" si="616"/>
        <v>#N/A</v>
      </c>
      <c r="AP1364" s="7" t="e">
        <v>#N/A</v>
      </c>
      <c r="AQ1364" s="7" t="e">
        <v>#N/A</v>
      </c>
    </row>
    <row r="1365" spans="1:43" outlineLevel="1">
      <c r="A1365" s="95">
        <v>351</v>
      </c>
      <c r="R1365" s="6">
        <f t="shared" si="619"/>
        <v>351</v>
      </c>
      <c r="S1365" s="7" t="e">
        <f t="shared" si="614"/>
        <v>#N/A</v>
      </c>
      <c r="T1365" s="7">
        <f t="shared" si="615"/>
        <v>178.10354298822381</v>
      </c>
      <c r="U1365" s="7" t="e">
        <f t="shared" si="627"/>
        <v>#N/A</v>
      </c>
      <c r="V1365" s="7" t="e">
        <f t="shared" si="617"/>
        <v>#N/A</v>
      </c>
      <c r="W1365" s="7" t="e">
        <f t="shared" si="618"/>
        <v>#N/A</v>
      </c>
      <c r="X1365" s="7" t="e">
        <f t="shared" si="620"/>
        <v>#N/A</v>
      </c>
      <c r="Y1365" s="7" t="e">
        <f t="shared" si="621"/>
        <v>#N/A</v>
      </c>
      <c r="AG1365" s="7" t="e">
        <f t="shared" si="622"/>
        <v>#N/A</v>
      </c>
      <c r="AH1365" s="7">
        <f t="shared" si="623"/>
        <v>178.10354298822381</v>
      </c>
      <c r="AI1365" s="7" t="e">
        <f t="shared" si="624"/>
        <v>#N/A</v>
      </c>
      <c r="AJ1365" s="7">
        <f t="shared" si="625"/>
        <v>178.10354298822381</v>
      </c>
      <c r="AK1365" s="7" t="e">
        <v>#N/A</v>
      </c>
      <c r="AL1365" s="7">
        <v>178.10354298822381</v>
      </c>
      <c r="AN1365" s="7" t="e">
        <f t="shared" si="626"/>
        <v>#N/A</v>
      </c>
      <c r="AO1365" s="7" t="e">
        <f t="shared" si="616"/>
        <v>#N/A</v>
      </c>
      <c r="AP1365" s="7" t="e">
        <v>#N/A</v>
      </c>
      <c r="AQ1365" s="7" t="e">
        <v>#N/A</v>
      </c>
    </row>
    <row r="1366" spans="1:43" outlineLevel="1">
      <c r="A1366" s="95">
        <v>352</v>
      </c>
      <c r="R1366" s="6">
        <f t="shared" si="619"/>
        <v>352</v>
      </c>
      <c r="S1366" s="7" t="e">
        <f t="shared" si="614"/>
        <v>#N/A</v>
      </c>
      <c r="T1366" s="7">
        <f t="shared" si="615"/>
        <v>177.96121665247728</v>
      </c>
      <c r="U1366" s="7" t="e">
        <f t="shared" si="627"/>
        <v>#N/A</v>
      </c>
      <c r="V1366" s="7" t="e">
        <f t="shared" si="617"/>
        <v>#N/A</v>
      </c>
      <c r="W1366" s="7" t="e">
        <f t="shared" si="618"/>
        <v>#N/A</v>
      </c>
      <c r="X1366" s="7" t="e">
        <f t="shared" si="620"/>
        <v>#N/A</v>
      </c>
      <c r="Y1366" s="7" t="e">
        <f t="shared" si="621"/>
        <v>#N/A</v>
      </c>
      <c r="AG1366" s="7" t="e">
        <f t="shared" si="622"/>
        <v>#N/A</v>
      </c>
      <c r="AH1366" s="7">
        <f t="shared" si="623"/>
        <v>177.96121665247728</v>
      </c>
      <c r="AI1366" s="7" t="e">
        <f t="shared" si="624"/>
        <v>#N/A</v>
      </c>
      <c r="AJ1366" s="7">
        <f t="shared" si="625"/>
        <v>177.96121665247728</v>
      </c>
      <c r="AK1366" s="7" t="e">
        <v>#N/A</v>
      </c>
      <c r="AL1366" s="7">
        <v>177.96121665247728</v>
      </c>
      <c r="AN1366" s="7" t="e">
        <f t="shared" si="626"/>
        <v>#N/A</v>
      </c>
      <c r="AO1366" s="7" t="e">
        <f t="shared" si="616"/>
        <v>#N/A</v>
      </c>
      <c r="AP1366" s="7" t="e">
        <v>#N/A</v>
      </c>
      <c r="AQ1366" s="7" t="e">
        <v>#N/A</v>
      </c>
    </row>
    <row r="1367" spans="1:43" outlineLevel="1">
      <c r="A1367" s="95">
        <v>353</v>
      </c>
      <c r="R1367" s="6">
        <f t="shared" si="619"/>
        <v>353</v>
      </c>
      <c r="S1367" s="7" t="e">
        <f t="shared" si="614"/>
        <v>#N/A</v>
      </c>
      <c r="T1367" s="7">
        <f t="shared" si="615"/>
        <v>177.81815655388752</v>
      </c>
      <c r="U1367" s="7" t="e">
        <f t="shared" si="627"/>
        <v>#N/A</v>
      </c>
      <c r="V1367" s="7" t="e">
        <f t="shared" si="617"/>
        <v>#N/A</v>
      </c>
      <c r="W1367" s="7" t="e">
        <f t="shared" si="618"/>
        <v>#N/A</v>
      </c>
      <c r="X1367" s="7" t="e">
        <f t="shared" si="620"/>
        <v>#N/A</v>
      </c>
      <c r="Y1367" s="7" t="e">
        <f t="shared" si="621"/>
        <v>#N/A</v>
      </c>
      <c r="AG1367" s="7" t="e">
        <f t="shared" si="622"/>
        <v>#N/A</v>
      </c>
      <c r="AH1367" s="7">
        <f t="shared" si="623"/>
        <v>177.81815655388752</v>
      </c>
      <c r="AI1367" s="7" t="e">
        <f t="shared" si="624"/>
        <v>#N/A</v>
      </c>
      <c r="AJ1367" s="7">
        <f t="shared" si="625"/>
        <v>177.81815655388752</v>
      </c>
      <c r="AK1367" s="7" t="e">
        <v>#N/A</v>
      </c>
      <c r="AL1367" s="7">
        <v>177.81815655388752</v>
      </c>
      <c r="AN1367" s="7" t="e">
        <f t="shared" si="626"/>
        <v>#N/A</v>
      </c>
      <c r="AO1367" s="7" t="e">
        <f t="shared" si="616"/>
        <v>#N/A</v>
      </c>
      <c r="AP1367" s="7" t="e">
        <v>#N/A</v>
      </c>
      <c r="AQ1367" s="7" t="e">
        <v>#N/A</v>
      </c>
    </row>
    <row r="1368" spans="1:43" outlineLevel="1">
      <c r="A1368" s="95">
        <v>354</v>
      </c>
      <c r="R1368" s="6">
        <f t="shared" si="619"/>
        <v>354</v>
      </c>
      <c r="S1368" s="7" t="e">
        <f t="shared" si="614"/>
        <v>#N/A</v>
      </c>
      <c r="T1368" s="7">
        <f t="shared" si="615"/>
        <v>177.6743887026376</v>
      </c>
      <c r="U1368" s="7" t="e">
        <f t="shared" si="627"/>
        <v>#N/A</v>
      </c>
      <c r="V1368" s="7" t="e">
        <f t="shared" si="617"/>
        <v>#N/A</v>
      </c>
      <c r="W1368" s="7" t="e">
        <f t="shared" si="618"/>
        <v>#N/A</v>
      </c>
      <c r="X1368" s="7" t="e">
        <f t="shared" si="620"/>
        <v>#N/A</v>
      </c>
      <c r="Y1368" s="7" t="e">
        <f t="shared" si="621"/>
        <v>#N/A</v>
      </c>
      <c r="AG1368" s="7" t="e">
        <f t="shared" si="622"/>
        <v>#N/A</v>
      </c>
      <c r="AH1368" s="7">
        <f t="shared" si="623"/>
        <v>177.6743887026376</v>
      </c>
      <c r="AI1368" s="7" t="e">
        <f t="shared" si="624"/>
        <v>#N/A</v>
      </c>
      <c r="AJ1368" s="7">
        <f t="shared" si="625"/>
        <v>177.6743887026376</v>
      </c>
      <c r="AK1368" s="7" t="e">
        <v>#N/A</v>
      </c>
      <c r="AL1368" s="7">
        <v>177.6743887026376</v>
      </c>
      <c r="AN1368" s="7" t="e">
        <f t="shared" si="626"/>
        <v>#N/A</v>
      </c>
      <c r="AO1368" s="7" t="e">
        <f t="shared" si="616"/>
        <v>#N/A</v>
      </c>
      <c r="AP1368" s="7" t="e">
        <v>#N/A</v>
      </c>
      <c r="AQ1368" s="7" t="e">
        <v>#N/A</v>
      </c>
    </row>
    <row r="1369" spans="1:43" outlineLevel="1">
      <c r="A1369" s="95">
        <v>355</v>
      </c>
      <c r="R1369" s="6">
        <f t="shared" si="619"/>
        <v>355</v>
      </c>
      <c r="S1369" s="7" t="e">
        <f t="shared" si="614"/>
        <v>#N/A</v>
      </c>
      <c r="T1369" s="7">
        <f t="shared" si="615"/>
        <v>177.52988077662934</v>
      </c>
      <c r="U1369" s="7" t="e">
        <f t="shared" si="627"/>
        <v>#N/A</v>
      </c>
      <c r="V1369" s="7" t="e">
        <f t="shared" si="617"/>
        <v>#N/A</v>
      </c>
      <c r="W1369" s="7" t="e">
        <f t="shared" si="618"/>
        <v>#N/A</v>
      </c>
      <c r="X1369" s="7" t="e">
        <f t="shared" si="620"/>
        <v>#N/A</v>
      </c>
      <c r="Y1369" s="7" t="e">
        <f t="shared" si="621"/>
        <v>#N/A</v>
      </c>
      <c r="AG1369" s="7" t="e">
        <f t="shared" si="622"/>
        <v>#N/A</v>
      </c>
      <c r="AH1369" s="7">
        <f t="shared" si="623"/>
        <v>177.52988077662934</v>
      </c>
      <c r="AI1369" s="7" t="e">
        <f t="shared" si="624"/>
        <v>#N/A</v>
      </c>
      <c r="AJ1369" s="7">
        <f t="shared" si="625"/>
        <v>177.52988077662934</v>
      </c>
      <c r="AK1369" s="7" t="e">
        <v>#N/A</v>
      </c>
      <c r="AL1369" s="7">
        <v>177.52988077662934</v>
      </c>
      <c r="AN1369" s="7" t="e">
        <f t="shared" si="626"/>
        <v>#N/A</v>
      </c>
      <c r="AO1369" s="7" t="e">
        <f t="shared" si="616"/>
        <v>#N/A</v>
      </c>
      <c r="AP1369" s="7" t="e">
        <v>#N/A</v>
      </c>
      <c r="AQ1369" s="7" t="e">
        <v>#N/A</v>
      </c>
    </row>
    <row r="1370" spans="1:43" outlineLevel="1">
      <c r="A1370" s="95">
        <v>356</v>
      </c>
      <c r="R1370" s="6">
        <f t="shared" si="619"/>
        <v>356</v>
      </c>
      <c r="S1370" s="7" t="e">
        <f t="shared" si="614"/>
        <v>#N/A</v>
      </c>
      <c r="T1370" s="7">
        <f t="shared" si="615"/>
        <v>177.38465873720122</v>
      </c>
      <c r="U1370" s="7" t="e">
        <f t="shared" si="627"/>
        <v>#N/A</v>
      </c>
      <c r="V1370" s="7" t="e">
        <f t="shared" si="617"/>
        <v>#N/A</v>
      </c>
      <c r="W1370" s="7" t="e">
        <f t="shared" si="618"/>
        <v>#N/A</v>
      </c>
      <c r="X1370" s="7" t="e">
        <f t="shared" si="620"/>
        <v>#N/A</v>
      </c>
      <c r="Y1370" s="7" t="e">
        <f t="shared" si="621"/>
        <v>#N/A</v>
      </c>
      <c r="AG1370" s="7" t="e">
        <f t="shared" si="622"/>
        <v>#N/A</v>
      </c>
      <c r="AH1370" s="7">
        <f t="shared" si="623"/>
        <v>177.38465873720122</v>
      </c>
      <c r="AI1370" s="7" t="e">
        <f t="shared" si="624"/>
        <v>#N/A</v>
      </c>
      <c r="AJ1370" s="7">
        <f t="shared" si="625"/>
        <v>177.38465873720122</v>
      </c>
      <c r="AK1370" s="7" t="e">
        <v>#N/A</v>
      </c>
      <c r="AL1370" s="7">
        <v>177.38465873720122</v>
      </c>
      <c r="AN1370" s="7" t="e">
        <f t="shared" si="626"/>
        <v>#N/A</v>
      </c>
      <c r="AO1370" s="7" t="e">
        <f t="shared" si="616"/>
        <v>#N/A</v>
      </c>
      <c r="AP1370" s="7" t="e">
        <v>#N/A</v>
      </c>
      <c r="AQ1370" s="7" t="e">
        <v>#N/A</v>
      </c>
    </row>
    <row r="1371" spans="1:43" outlineLevel="1">
      <c r="A1371" s="95">
        <v>357</v>
      </c>
      <c r="R1371" s="6">
        <f t="shared" si="619"/>
        <v>357</v>
      </c>
      <c r="S1371" s="7" t="e">
        <f t="shared" si="614"/>
        <v>#N/A</v>
      </c>
      <c r="T1371" s="7">
        <f t="shared" si="615"/>
        <v>177.23869031131343</v>
      </c>
      <c r="U1371" s="7" t="e">
        <f t="shared" si="627"/>
        <v>#N/A</v>
      </c>
      <c r="V1371" s="7" t="e">
        <f t="shared" si="617"/>
        <v>#N/A</v>
      </c>
      <c r="W1371" s="7" t="e">
        <f t="shared" si="618"/>
        <v>#N/A</v>
      </c>
      <c r="X1371" s="7" t="e">
        <f t="shared" si="620"/>
        <v>#N/A</v>
      </c>
      <c r="Y1371" s="7" t="e">
        <f t="shared" si="621"/>
        <v>#N/A</v>
      </c>
      <c r="AG1371" s="7" t="e">
        <f t="shared" si="622"/>
        <v>#N/A</v>
      </c>
      <c r="AH1371" s="7">
        <f t="shared" si="623"/>
        <v>177.23869031131343</v>
      </c>
      <c r="AI1371" s="7" t="e">
        <f t="shared" si="624"/>
        <v>#N/A</v>
      </c>
      <c r="AJ1371" s="7">
        <f t="shared" si="625"/>
        <v>177.23869031131343</v>
      </c>
      <c r="AK1371" s="7" t="e">
        <v>#N/A</v>
      </c>
      <c r="AL1371" s="7">
        <v>177.23869031131343</v>
      </c>
      <c r="AN1371" s="7" t="e">
        <f t="shared" si="626"/>
        <v>#N/A</v>
      </c>
      <c r="AO1371" s="7" t="e">
        <f t="shared" si="616"/>
        <v>#N/A</v>
      </c>
      <c r="AP1371" s="7" t="e">
        <v>#N/A</v>
      </c>
      <c r="AQ1371" s="7" t="e">
        <v>#N/A</v>
      </c>
    </row>
    <row r="1372" spans="1:43" outlineLevel="1">
      <c r="A1372" s="95">
        <v>358</v>
      </c>
      <c r="R1372" s="6">
        <f t="shared" si="619"/>
        <v>358</v>
      </c>
      <c r="S1372" s="7" t="e">
        <f t="shared" si="614"/>
        <v>#N/A</v>
      </c>
      <c r="T1372" s="7">
        <f t="shared" si="615"/>
        <v>177.09200141103233</v>
      </c>
      <c r="U1372" s="7" t="e">
        <f t="shared" si="627"/>
        <v>#N/A</v>
      </c>
      <c r="V1372" s="7" t="e">
        <f t="shared" si="617"/>
        <v>#N/A</v>
      </c>
      <c r="W1372" s="7" t="e">
        <f t="shared" si="618"/>
        <v>#N/A</v>
      </c>
      <c r="X1372" s="7" t="e">
        <f t="shared" si="620"/>
        <v>#N/A</v>
      </c>
      <c r="Y1372" s="7" t="e">
        <f t="shared" si="621"/>
        <v>#N/A</v>
      </c>
      <c r="AG1372" s="7" t="e">
        <f t="shared" si="622"/>
        <v>#N/A</v>
      </c>
      <c r="AH1372" s="7">
        <f t="shared" si="623"/>
        <v>177.09200141103233</v>
      </c>
      <c r="AI1372" s="7" t="e">
        <f t="shared" si="624"/>
        <v>#N/A</v>
      </c>
      <c r="AJ1372" s="7">
        <f t="shared" si="625"/>
        <v>177.09200141103233</v>
      </c>
      <c r="AK1372" s="7" t="e">
        <v>#N/A</v>
      </c>
      <c r="AL1372" s="7">
        <v>177.09200141103233</v>
      </c>
      <c r="AN1372" s="7" t="e">
        <f t="shared" si="626"/>
        <v>#N/A</v>
      </c>
      <c r="AO1372" s="7" t="e">
        <f t="shared" si="616"/>
        <v>#N/A</v>
      </c>
      <c r="AP1372" s="7" t="e">
        <v>#N/A</v>
      </c>
      <c r="AQ1372" s="7" t="e">
        <v>#N/A</v>
      </c>
    </row>
    <row r="1373" spans="1:43" outlineLevel="1">
      <c r="A1373" s="95">
        <v>359</v>
      </c>
      <c r="R1373" s="6">
        <f t="shared" si="619"/>
        <v>359</v>
      </c>
      <c r="S1373" s="7" t="e">
        <f t="shared" si="614"/>
        <v>#N/A</v>
      </c>
      <c r="T1373" s="7">
        <f t="shared" si="615"/>
        <v>176.94455981280399</v>
      </c>
      <c r="U1373" s="7" t="e">
        <f t="shared" si="627"/>
        <v>#N/A</v>
      </c>
      <c r="V1373" s="7" t="e">
        <f t="shared" si="617"/>
        <v>#N/A</v>
      </c>
      <c r="W1373" s="7" t="e">
        <f t="shared" si="618"/>
        <v>#N/A</v>
      </c>
      <c r="X1373" s="7" t="e">
        <f t="shared" si="620"/>
        <v>#N/A</v>
      </c>
      <c r="Y1373" s="7" t="e">
        <f t="shared" si="621"/>
        <v>#N/A</v>
      </c>
      <c r="AG1373" s="7" t="e">
        <f t="shared" si="622"/>
        <v>#N/A</v>
      </c>
      <c r="AH1373" s="7">
        <f t="shared" si="623"/>
        <v>176.94455981280399</v>
      </c>
      <c r="AI1373" s="7" t="e">
        <f t="shared" si="624"/>
        <v>#N/A</v>
      </c>
      <c r="AJ1373" s="7">
        <f t="shared" si="625"/>
        <v>176.94455981280399</v>
      </c>
      <c r="AK1373" s="7" t="e">
        <v>#N/A</v>
      </c>
      <c r="AL1373" s="7">
        <v>176.94455981280399</v>
      </c>
      <c r="AN1373" s="7" t="e">
        <f t="shared" si="626"/>
        <v>#N/A</v>
      </c>
      <c r="AO1373" s="7" t="e">
        <f t="shared" si="616"/>
        <v>#N/A</v>
      </c>
      <c r="AP1373" s="7" t="e">
        <v>#N/A</v>
      </c>
      <c r="AQ1373" s="7" t="e">
        <v>#N/A</v>
      </c>
    </row>
    <row r="1374" spans="1:43" outlineLevel="1">
      <c r="A1374" s="95">
        <v>360</v>
      </c>
      <c r="R1374" s="6">
        <f t="shared" si="619"/>
        <v>360</v>
      </c>
      <c r="S1374" s="7" t="e">
        <f t="shared" si="614"/>
        <v>#N/A</v>
      </c>
      <c r="T1374" s="7">
        <f t="shared" si="615"/>
        <v>176.79637688249829</v>
      </c>
      <c r="U1374" s="7" t="e">
        <f t="shared" si="627"/>
        <v>#N/A</v>
      </c>
      <c r="V1374" s="7" t="e">
        <f t="shared" si="617"/>
        <v>#N/A</v>
      </c>
      <c r="W1374" s="7" t="e">
        <f t="shared" si="618"/>
        <v>#N/A</v>
      </c>
      <c r="X1374" s="7" t="e">
        <f t="shared" si="620"/>
        <v>#N/A</v>
      </c>
      <c r="Y1374" s="7" t="e">
        <f t="shared" si="621"/>
        <v>#N/A</v>
      </c>
      <c r="AG1374" s="7" t="e">
        <f t="shared" si="622"/>
        <v>#N/A</v>
      </c>
      <c r="AH1374" s="7">
        <f t="shared" si="623"/>
        <v>176.79637688249829</v>
      </c>
      <c r="AI1374" s="7" t="e">
        <f t="shared" si="624"/>
        <v>#N/A</v>
      </c>
      <c r="AJ1374" s="7">
        <f t="shared" si="625"/>
        <v>176.79637688249829</v>
      </c>
      <c r="AK1374" s="7" t="e">
        <v>#N/A</v>
      </c>
      <c r="AL1374" s="7">
        <v>176.79637688249829</v>
      </c>
      <c r="AN1374" s="7" t="e">
        <f t="shared" si="626"/>
        <v>#N/A</v>
      </c>
      <c r="AO1374" s="7" t="e">
        <f t="shared" si="616"/>
        <v>#N/A</v>
      </c>
      <c r="AP1374" s="7" t="e">
        <v>#N/A</v>
      </c>
      <c r="AQ1374" s="7" t="e">
        <v>#N/A</v>
      </c>
    </row>
    <row r="1375" spans="1:43" outlineLevel="1">
      <c r="A1375" s="95">
        <v>361</v>
      </c>
      <c r="R1375" s="6">
        <f t="shared" si="619"/>
        <v>361</v>
      </c>
      <c r="S1375" s="7" t="e">
        <f t="shared" si="614"/>
        <v>#N/A</v>
      </c>
      <c r="T1375" s="7">
        <f t="shared" si="615"/>
        <v>176.64746393596508</v>
      </c>
      <c r="U1375" s="7" t="e">
        <f t="shared" si="627"/>
        <v>#N/A</v>
      </c>
      <c r="V1375" s="7" t="e">
        <f t="shared" si="617"/>
        <v>#N/A</v>
      </c>
      <c r="W1375" s="7" t="e">
        <f t="shared" si="618"/>
        <v>#N/A</v>
      </c>
      <c r="X1375" s="7" t="e">
        <f t="shared" si="620"/>
        <v>#N/A</v>
      </c>
      <c r="Y1375" s="7" t="e">
        <f t="shared" si="621"/>
        <v>#N/A</v>
      </c>
      <c r="AG1375" s="7" t="e">
        <f t="shared" si="622"/>
        <v>#N/A</v>
      </c>
      <c r="AH1375" s="7">
        <f t="shared" si="623"/>
        <v>176.64746393596508</v>
      </c>
      <c r="AI1375" s="7" t="e">
        <f t="shared" si="624"/>
        <v>#N/A</v>
      </c>
      <c r="AJ1375" s="7">
        <f t="shared" si="625"/>
        <v>176.64746393596508</v>
      </c>
      <c r="AK1375" s="7" t="e">
        <v>#N/A</v>
      </c>
      <c r="AL1375" s="7">
        <v>176.64746393596508</v>
      </c>
      <c r="AN1375" s="7" t="e">
        <f t="shared" si="626"/>
        <v>#N/A</v>
      </c>
      <c r="AO1375" s="7" t="e">
        <f t="shared" si="616"/>
        <v>#N/A</v>
      </c>
      <c r="AP1375" s="7" t="e">
        <v>#N/A</v>
      </c>
      <c r="AQ1375" s="7" t="e">
        <v>#N/A</v>
      </c>
    </row>
    <row r="1376" spans="1:43" outlineLevel="1">
      <c r="A1376" s="95">
        <v>362</v>
      </c>
      <c r="R1376" s="6">
        <f t="shared" si="619"/>
        <v>362</v>
      </c>
      <c r="S1376" s="7" t="e">
        <f t="shared" si="614"/>
        <v>#N/A</v>
      </c>
      <c r="T1376" s="7">
        <f t="shared" si="615"/>
        <v>176.4977888246807</v>
      </c>
      <c r="U1376" s="7" t="e">
        <f t="shared" si="627"/>
        <v>#N/A</v>
      </c>
      <c r="V1376" s="7" t="e">
        <f t="shared" si="617"/>
        <v>#N/A</v>
      </c>
      <c r="W1376" s="7" t="e">
        <f t="shared" si="618"/>
        <v>#N/A</v>
      </c>
      <c r="X1376" s="7" t="e">
        <f t="shared" si="620"/>
        <v>#N/A</v>
      </c>
      <c r="Y1376" s="7" t="e">
        <f t="shared" si="621"/>
        <v>#N/A</v>
      </c>
      <c r="AG1376" s="7" t="e">
        <f t="shared" si="622"/>
        <v>#N/A</v>
      </c>
      <c r="AH1376" s="7">
        <f t="shared" si="623"/>
        <v>176.4977888246807</v>
      </c>
      <c r="AI1376" s="7" t="e">
        <f t="shared" si="624"/>
        <v>#N/A</v>
      </c>
      <c r="AJ1376" s="7">
        <f t="shared" si="625"/>
        <v>176.4977888246807</v>
      </c>
      <c r="AK1376" s="7" t="e">
        <v>#N/A</v>
      </c>
      <c r="AL1376" s="7">
        <v>176.4977888246807</v>
      </c>
      <c r="AN1376" s="7" t="e">
        <f t="shared" si="626"/>
        <v>#N/A</v>
      </c>
      <c r="AO1376" s="7" t="e">
        <f t="shared" si="616"/>
        <v>#N/A</v>
      </c>
      <c r="AP1376" s="7" t="e">
        <v>#N/A</v>
      </c>
      <c r="AQ1376" s="7" t="e">
        <v>#N/A</v>
      </c>
    </row>
    <row r="1377" spans="1:43" outlineLevel="1">
      <c r="A1377" s="95">
        <v>363</v>
      </c>
      <c r="R1377" s="6">
        <f t="shared" si="619"/>
        <v>363</v>
      </c>
      <c r="S1377" s="7" t="e">
        <f t="shared" si="614"/>
        <v>#N/A</v>
      </c>
      <c r="T1377" s="7">
        <f t="shared" si="615"/>
        <v>176.34737733566092</v>
      </c>
      <c r="U1377" s="7" t="e">
        <f t="shared" si="627"/>
        <v>#N/A</v>
      </c>
      <c r="V1377" s="7" t="e">
        <f t="shared" si="617"/>
        <v>#N/A</v>
      </c>
      <c r="W1377" s="7" t="e">
        <f t="shared" si="618"/>
        <v>#N/A</v>
      </c>
      <c r="X1377" s="7" t="e">
        <f t="shared" si="620"/>
        <v>#N/A</v>
      </c>
      <c r="Y1377" s="7" t="e">
        <f t="shared" si="621"/>
        <v>#N/A</v>
      </c>
      <c r="AG1377" s="7" t="e">
        <f t="shared" si="622"/>
        <v>#N/A</v>
      </c>
      <c r="AH1377" s="7">
        <f t="shared" si="623"/>
        <v>176.34737733566092</v>
      </c>
      <c r="AI1377" s="7" t="e">
        <f t="shared" si="624"/>
        <v>#N/A</v>
      </c>
      <c r="AJ1377" s="7">
        <f t="shared" si="625"/>
        <v>176.34737733566092</v>
      </c>
      <c r="AK1377" s="7" t="e">
        <v>#N/A</v>
      </c>
      <c r="AL1377" s="7">
        <v>176.34737733566092</v>
      </c>
      <c r="AN1377" s="7" t="e">
        <f t="shared" si="626"/>
        <v>#N/A</v>
      </c>
      <c r="AO1377" s="7" t="e">
        <f t="shared" si="616"/>
        <v>#N/A</v>
      </c>
      <c r="AP1377" s="7" t="e">
        <v>#N/A</v>
      </c>
      <c r="AQ1377" s="7" t="e">
        <v>#N/A</v>
      </c>
    </row>
    <row r="1378" spans="1:43" outlineLevel="1">
      <c r="A1378" s="95">
        <v>364</v>
      </c>
      <c r="R1378" s="6">
        <f t="shared" si="619"/>
        <v>364</v>
      </c>
      <c r="S1378" s="7" t="e">
        <f t="shared" si="614"/>
        <v>#N/A</v>
      </c>
      <c r="T1378" s="7">
        <f t="shared" si="615"/>
        <v>176.19619737093677</v>
      </c>
      <c r="U1378" s="7" t="e">
        <f t="shared" si="627"/>
        <v>#N/A</v>
      </c>
      <c r="V1378" s="7" t="e">
        <f t="shared" si="617"/>
        <v>#N/A</v>
      </c>
      <c r="W1378" s="7" t="e">
        <f t="shared" si="618"/>
        <v>#N/A</v>
      </c>
      <c r="X1378" s="7" t="e">
        <f t="shared" si="620"/>
        <v>#N/A</v>
      </c>
      <c r="Y1378" s="7" t="e">
        <f t="shared" si="621"/>
        <v>#N/A</v>
      </c>
      <c r="AG1378" s="7" t="e">
        <f t="shared" si="622"/>
        <v>#N/A</v>
      </c>
      <c r="AH1378" s="7">
        <f t="shared" si="623"/>
        <v>176.19619737093677</v>
      </c>
      <c r="AI1378" s="7" t="e">
        <f t="shared" si="624"/>
        <v>#N/A</v>
      </c>
      <c r="AJ1378" s="7">
        <f t="shared" si="625"/>
        <v>176.19619737093677</v>
      </c>
      <c r="AK1378" s="7" t="e">
        <v>#N/A</v>
      </c>
      <c r="AL1378" s="7">
        <v>176.19619737093677</v>
      </c>
      <c r="AN1378" s="7" t="e">
        <f t="shared" si="626"/>
        <v>#N/A</v>
      </c>
      <c r="AO1378" s="7" t="e">
        <f t="shared" si="616"/>
        <v>#N/A</v>
      </c>
      <c r="AP1378" s="7" t="e">
        <v>#N/A</v>
      </c>
      <c r="AQ1378" s="7" t="e">
        <v>#N/A</v>
      </c>
    </row>
    <row r="1379" spans="1:43" outlineLevel="1">
      <c r="A1379" s="95">
        <v>365</v>
      </c>
      <c r="R1379" s="6">
        <f t="shared" si="619"/>
        <v>365</v>
      </c>
      <c r="S1379" s="7" t="e">
        <f t="shared" si="614"/>
        <v>#N/A</v>
      </c>
      <c r="T1379" s="7">
        <f t="shared" si="615"/>
        <v>176.04427466675563</v>
      </c>
      <c r="U1379" s="7" t="e">
        <f t="shared" si="627"/>
        <v>#N/A</v>
      </c>
      <c r="V1379" s="7" t="e">
        <f t="shared" si="617"/>
        <v>#N/A</v>
      </c>
      <c r="W1379" s="7" t="e">
        <f t="shared" si="618"/>
        <v>#N/A</v>
      </c>
      <c r="X1379" s="7" t="e">
        <f t="shared" si="620"/>
        <v>#N/A</v>
      </c>
      <c r="Y1379" s="7" t="e">
        <f t="shared" si="621"/>
        <v>#N/A</v>
      </c>
      <c r="AG1379" s="7" t="e">
        <f t="shared" si="622"/>
        <v>#N/A</v>
      </c>
      <c r="AH1379" s="7">
        <f t="shared" si="623"/>
        <v>176.04427466675563</v>
      </c>
      <c r="AI1379" s="7" t="e">
        <f t="shared" si="624"/>
        <v>#N/A</v>
      </c>
      <c r="AJ1379" s="7">
        <f t="shared" si="625"/>
        <v>176.04427466675563</v>
      </c>
      <c r="AK1379" s="7" t="e">
        <v>#N/A</v>
      </c>
      <c r="AL1379" s="7">
        <v>176.04427466675563</v>
      </c>
      <c r="AN1379" s="7" t="e">
        <f t="shared" si="626"/>
        <v>#N/A</v>
      </c>
      <c r="AO1379" s="7" t="e">
        <f t="shared" si="616"/>
        <v>#N/A</v>
      </c>
      <c r="AP1379" s="7" t="e">
        <v>#N/A</v>
      </c>
      <c r="AQ1379" s="7" t="e">
        <v>#N/A</v>
      </c>
    </row>
    <row r="1380" spans="1:43" outlineLevel="1">
      <c r="A1380" s="95">
        <v>366</v>
      </c>
      <c r="R1380" s="6">
        <f t="shared" si="619"/>
        <v>366</v>
      </c>
      <c r="S1380" s="7" t="e">
        <f t="shared" si="614"/>
        <v>#N/A</v>
      </c>
      <c r="T1380" s="7">
        <f t="shared" si="615"/>
        <v>175.89157717613071</v>
      </c>
      <c r="U1380" s="7" t="e">
        <f t="shared" si="627"/>
        <v>#N/A</v>
      </c>
      <c r="V1380" s="7" t="e">
        <f t="shared" si="617"/>
        <v>#N/A</v>
      </c>
      <c r="W1380" s="7" t="e">
        <f t="shared" si="618"/>
        <v>#N/A</v>
      </c>
      <c r="X1380" s="7" t="e">
        <f t="shared" si="620"/>
        <v>#N/A</v>
      </c>
      <c r="Y1380" s="7" t="e">
        <f t="shared" si="621"/>
        <v>#N/A</v>
      </c>
      <c r="AG1380" s="7" t="e">
        <f t="shared" si="622"/>
        <v>#N/A</v>
      </c>
      <c r="AH1380" s="7">
        <f t="shared" si="623"/>
        <v>175.89157717613071</v>
      </c>
      <c r="AI1380" s="7" t="e">
        <f t="shared" si="624"/>
        <v>#N/A</v>
      </c>
      <c r="AJ1380" s="7">
        <f t="shared" si="625"/>
        <v>175.89157717613071</v>
      </c>
      <c r="AK1380" s="7" t="e">
        <v>#N/A</v>
      </c>
      <c r="AL1380" s="7">
        <v>175.89157717613071</v>
      </c>
      <c r="AN1380" s="7" t="e">
        <f t="shared" si="626"/>
        <v>#N/A</v>
      </c>
      <c r="AO1380" s="7" t="e">
        <f t="shared" si="616"/>
        <v>#N/A</v>
      </c>
      <c r="AP1380" s="7" t="e">
        <v>#N/A</v>
      </c>
      <c r="AQ1380" s="7" t="e">
        <v>#N/A</v>
      </c>
    </row>
    <row r="1381" spans="1:43" outlineLevel="1">
      <c r="A1381" s="95">
        <v>367</v>
      </c>
      <c r="R1381" s="6">
        <f t="shared" si="619"/>
        <v>367</v>
      </c>
      <c r="S1381" s="7" t="e">
        <f t="shared" si="614"/>
        <v>#N/A</v>
      </c>
      <c r="T1381" s="7">
        <f t="shared" si="615"/>
        <v>175.73813058411335</v>
      </c>
      <c r="U1381" s="7" t="e">
        <f t="shared" si="627"/>
        <v>#N/A</v>
      </c>
      <c r="V1381" s="7" t="e">
        <f t="shared" si="617"/>
        <v>#N/A</v>
      </c>
      <c r="W1381" s="7" t="e">
        <f t="shared" si="618"/>
        <v>#N/A</v>
      </c>
      <c r="X1381" s="7" t="e">
        <f t="shared" si="620"/>
        <v>#N/A</v>
      </c>
      <c r="Y1381" s="7" t="e">
        <f t="shared" si="621"/>
        <v>#N/A</v>
      </c>
      <c r="AG1381" s="7" t="e">
        <f t="shared" si="622"/>
        <v>#N/A</v>
      </c>
      <c r="AH1381" s="7">
        <f t="shared" si="623"/>
        <v>175.73813058411335</v>
      </c>
      <c r="AI1381" s="7" t="e">
        <f t="shared" si="624"/>
        <v>#N/A</v>
      </c>
      <c r="AJ1381" s="7">
        <f t="shared" si="625"/>
        <v>175.73813058411335</v>
      </c>
      <c r="AK1381" s="7" t="e">
        <v>#N/A</v>
      </c>
      <c r="AL1381" s="7">
        <v>175.73813058411335</v>
      </c>
      <c r="AN1381" s="7" t="e">
        <f t="shared" si="626"/>
        <v>#N/A</v>
      </c>
      <c r="AO1381" s="7" t="e">
        <f t="shared" si="616"/>
        <v>#N/A</v>
      </c>
      <c r="AP1381" s="7" t="e">
        <v>#N/A</v>
      </c>
      <c r="AQ1381" s="7" t="e">
        <v>#N/A</v>
      </c>
    </row>
    <row r="1382" spans="1:43" outlineLevel="1">
      <c r="A1382" s="95">
        <v>368</v>
      </c>
      <c r="R1382" s="6">
        <f t="shared" si="619"/>
        <v>368</v>
      </c>
      <c r="S1382" s="7" t="e">
        <f t="shared" si="614"/>
        <v>#N/A</v>
      </c>
      <c r="T1382" s="7">
        <f t="shared" si="615"/>
        <v>175.58390289512661</v>
      </c>
      <c r="U1382" s="7" t="e">
        <f t="shared" si="627"/>
        <v>#N/A</v>
      </c>
      <c r="V1382" s="7" t="e">
        <f t="shared" si="617"/>
        <v>#N/A</v>
      </c>
      <c r="W1382" s="7" t="e">
        <f t="shared" si="618"/>
        <v>#N/A</v>
      </c>
      <c r="X1382" s="7" t="e">
        <f t="shared" si="620"/>
        <v>#N/A</v>
      </c>
      <c r="Y1382" s="7" t="e">
        <f t="shared" si="621"/>
        <v>#N/A</v>
      </c>
      <c r="AG1382" s="7" t="e">
        <f t="shared" si="622"/>
        <v>#N/A</v>
      </c>
      <c r="AH1382" s="7">
        <f t="shared" si="623"/>
        <v>175.58390289512661</v>
      </c>
      <c r="AI1382" s="7" t="e">
        <f t="shared" si="624"/>
        <v>#N/A</v>
      </c>
      <c r="AJ1382" s="7">
        <f t="shared" si="625"/>
        <v>175.58390289512661</v>
      </c>
      <c r="AK1382" s="7" t="e">
        <v>#N/A</v>
      </c>
      <c r="AL1382" s="7">
        <v>175.58390289512661</v>
      </c>
      <c r="AN1382" s="7" t="e">
        <f t="shared" si="626"/>
        <v>#N/A</v>
      </c>
      <c r="AO1382" s="7" t="e">
        <f t="shared" si="616"/>
        <v>#N/A</v>
      </c>
      <c r="AP1382" s="7" t="e">
        <v>#N/A</v>
      </c>
      <c r="AQ1382" s="7" t="e">
        <v>#N/A</v>
      </c>
    </row>
    <row r="1383" spans="1:43" outlineLevel="1">
      <c r="A1383" s="95">
        <v>369</v>
      </c>
      <c r="R1383" s="6">
        <f t="shared" si="619"/>
        <v>369</v>
      </c>
      <c r="S1383" s="7" t="e">
        <f t="shared" si="614"/>
        <v>#N/A</v>
      </c>
      <c r="T1383" s="7">
        <f t="shared" si="615"/>
        <v>175.42890536129238</v>
      </c>
      <c r="U1383" s="7" t="e">
        <f t="shared" si="627"/>
        <v>#N/A</v>
      </c>
      <c r="V1383" s="7" t="e">
        <f t="shared" si="617"/>
        <v>#N/A</v>
      </c>
      <c r="W1383" s="7" t="e">
        <f t="shared" si="618"/>
        <v>#N/A</v>
      </c>
      <c r="X1383" s="7" t="e">
        <f t="shared" si="620"/>
        <v>#N/A</v>
      </c>
      <c r="Y1383" s="7" t="e">
        <f t="shared" si="621"/>
        <v>#N/A</v>
      </c>
      <c r="AG1383" s="7" t="e">
        <f t="shared" si="622"/>
        <v>#N/A</v>
      </c>
      <c r="AH1383" s="7">
        <f t="shared" si="623"/>
        <v>175.42890536129238</v>
      </c>
      <c r="AI1383" s="7" t="e">
        <f t="shared" si="624"/>
        <v>#N/A</v>
      </c>
      <c r="AJ1383" s="7">
        <f t="shared" si="625"/>
        <v>175.42890536129238</v>
      </c>
      <c r="AK1383" s="7" t="e">
        <v>#N/A</v>
      </c>
      <c r="AL1383" s="7">
        <v>175.42890536129238</v>
      </c>
      <c r="AN1383" s="7" t="e">
        <f t="shared" si="626"/>
        <v>#N/A</v>
      </c>
      <c r="AO1383" s="7" t="e">
        <f t="shared" si="616"/>
        <v>#N/A</v>
      </c>
      <c r="AP1383" s="7" t="e">
        <v>#N/A</v>
      </c>
      <c r="AQ1383" s="7" t="e">
        <v>#N/A</v>
      </c>
    </row>
    <row r="1384" spans="1:43" outlineLevel="1">
      <c r="A1384" s="95">
        <v>370</v>
      </c>
      <c r="R1384" s="6">
        <f t="shared" si="619"/>
        <v>370</v>
      </c>
      <c r="S1384" s="7" t="e">
        <f t="shared" si="614"/>
        <v>#N/A</v>
      </c>
      <c r="T1384" s="7">
        <f t="shared" si="615"/>
        <v>175.27314918278864</v>
      </c>
      <c r="U1384" s="7" t="e">
        <f t="shared" si="627"/>
        <v>#N/A</v>
      </c>
      <c r="V1384" s="7" t="e">
        <f t="shared" si="617"/>
        <v>#N/A</v>
      </c>
      <c r="W1384" s="7" t="e">
        <f t="shared" si="618"/>
        <v>#N/A</v>
      </c>
      <c r="X1384" s="7" t="e">
        <f t="shared" si="620"/>
        <v>#N/A</v>
      </c>
      <c r="Y1384" s="7" t="e">
        <f t="shared" si="621"/>
        <v>#N/A</v>
      </c>
      <c r="AG1384" s="7" t="e">
        <f t="shared" si="622"/>
        <v>#N/A</v>
      </c>
      <c r="AH1384" s="7">
        <f t="shared" si="623"/>
        <v>175.27314918278864</v>
      </c>
      <c r="AI1384" s="7" t="e">
        <f t="shared" si="624"/>
        <v>#N/A</v>
      </c>
      <c r="AJ1384" s="7">
        <f t="shared" si="625"/>
        <v>175.27314918278864</v>
      </c>
      <c r="AK1384" s="7" t="e">
        <v>#N/A</v>
      </c>
      <c r="AL1384" s="7">
        <v>175.27314918278864</v>
      </c>
      <c r="AN1384" s="7" t="e">
        <f t="shared" si="626"/>
        <v>#N/A</v>
      </c>
      <c r="AO1384" s="7" t="e">
        <f t="shared" si="616"/>
        <v>#N/A</v>
      </c>
      <c r="AP1384" s="7" t="e">
        <v>#N/A</v>
      </c>
      <c r="AQ1384" s="7" t="e">
        <v>#N/A</v>
      </c>
    </row>
    <row r="1385" spans="1:43" outlineLevel="1">
      <c r="A1385" s="95">
        <v>371</v>
      </c>
      <c r="R1385" s="6">
        <f t="shared" si="619"/>
        <v>371</v>
      </c>
      <c r="S1385" s="7" t="e">
        <f t="shared" si="614"/>
        <v>#N/A</v>
      </c>
      <c r="T1385" s="7">
        <f t="shared" si="615"/>
        <v>175.11660244195446</v>
      </c>
      <c r="U1385" s="7" t="e">
        <f t="shared" si="627"/>
        <v>#N/A</v>
      </c>
      <c r="V1385" s="7" t="e">
        <f t="shared" si="617"/>
        <v>#N/A</v>
      </c>
      <c r="W1385" s="7" t="e">
        <f t="shared" si="618"/>
        <v>#N/A</v>
      </c>
      <c r="X1385" s="7" t="e">
        <f t="shared" si="620"/>
        <v>#N/A</v>
      </c>
      <c r="Y1385" s="7" t="e">
        <f t="shared" si="621"/>
        <v>#N/A</v>
      </c>
      <c r="AG1385" s="7" t="e">
        <f t="shared" si="622"/>
        <v>#N/A</v>
      </c>
      <c r="AH1385" s="7">
        <f t="shared" si="623"/>
        <v>175.11660244195446</v>
      </c>
      <c r="AI1385" s="7" t="e">
        <f t="shared" si="624"/>
        <v>#N/A</v>
      </c>
      <c r="AJ1385" s="7">
        <f t="shared" si="625"/>
        <v>175.11660244195446</v>
      </c>
      <c r="AK1385" s="7" t="e">
        <v>#N/A</v>
      </c>
      <c r="AL1385" s="7">
        <v>175.11660244195446</v>
      </c>
      <c r="AN1385" s="7" t="e">
        <f t="shared" si="626"/>
        <v>#N/A</v>
      </c>
      <c r="AO1385" s="7" t="e">
        <f t="shared" si="616"/>
        <v>#N/A</v>
      </c>
      <c r="AP1385" s="7" t="e">
        <v>#N/A</v>
      </c>
      <c r="AQ1385" s="7" t="e">
        <v>#N/A</v>
      </c>
    </row>
    <row r="1386" spans="1:43" outlineLevel="1">
      <c r="A1386" s="95">
        <v>372</v>
      </c>
      <c r="R1386" s="6">
        <f t="shared" si="619"/>
        <v>372</v>
      </c>
      <c r="S1386" s="7" t="e">
        <f t="shared" si="614"/>
        <v>#N/A</v>
      </c>
      <c r="T1386" s="7">
        <f t="shared" si="615"/>
        <v>174.95929069398096</v>
      </c>
      <c r="U1386" s="7" t="e">
        <f t="shared" si="627"/>
        <v>#N/A</v>
      </c>
      <c r="V1386" s="7" t="e">
        <f t="shared" si="617"/>
        <v>#N/A</v>
      </c>
      <c r="W1386" s="7" t="e">
        <f t="shared" si="618"/>
        <v>#N/A</v>
      </c>
      <c r="X1386" s="7" t="e">
        <f t="shared" si="620"/>
        <v>#N/A</v>
      </c>
      <c r="Y1386" s="7" t="e">
        <f t="shared" si="621"/>
        <v>#N/A</v>
      </c>
      <c r="AG1386" s="7" t="e">
        <f t="shared" si="622"/>
        <v>#N/A</v>
      </c>
      <c r="AH1386" s="7">
        <f t="shared" si="623"/>
        <v>174.95929069398096</v>
      </c>
      <c r="AI1386" s="7" t="e">
        <f t="shared" si="624"/>
        <v>#N/A</v>
      </c>
      <c r="AJ1386" s="7">
        <f t="shared" si="625"/>
        <v>174.95929069398096</v>
      </c>
      <c r="AK1386" s="7" t="e">
        <v>#N/A</v>
      </c>
      <c r="AL1386" s="7">
        <v>174.95929069398096</v>
      </c>
      <c r="AN1386" s="7" t="e">
        <f t="shared" si="626"/>
        <v>#N/A</v>
      </c>
      <c r="AO1386" s="7" t="e">
        <f t="shared" si="616"/>
        <v>#N/A</v>
      </c>
      <c r="AP1386" s="7" t="e">
        <v>#N/A</v>
      </c>
      <c r="AQ1386" s="7" t="e">
        <v>#N/A</v>
      </c>
    </row>
    <row r="1387" spans="1:43" outlineLevel="1">
      <c r="A1387" s="95">
        <v>373</v>
      </c>
      <c r="R1387" s="6">
        <f t="shared" si="619"/>
        <v>373</v>
      </c>
      <c r="S1387" s="7" t="e">
        <f t="shared" si="614"/>
        <v>#N/A</v>
      </c>
      <c r="T1387" s="7">
        <f t="shared" si="615"/>
        <v>174.80118207368574</v>
      </c>
      <c r="U1387" s="7" t="e">
        <f t="shared" si="627"/>
        <v>#N/A</v>
      </c>
      <c r="V1387" s="7" t="e">
        <f t="shared" si="617"/>
        <v>#N/A</v>
      </c>
      <c r="W1387" s="7" t="e">
        <f t="shared" si="618"/>
        <v>#N/A</v>
      </c>
      <c r="X1387" s="7" t="e">
        <f t="shared" si="620"/>
        <v>#N/A</v>
      </c>
      <c r="Y1387" s="7" t="e">
        <f t="shared" si="621"/>
        <v>#N/A</v>
      </c>
      <c r="AG1387" s="7" t="e">
        <f t="shared" si="622"/>
        <v>#N/A</v>
      </c>
      <c r="AH1387" s="7">
        <f t="shared" si="623"/>
        <v>174.80118207368574</v>
      </c>
      <c r="AI1387" s="7" t="e">
        <f t="shared" si="624"/>
        <v>#N/A</v>
      </c>
      <c r="AJ1387" s="7">
        <f t="shared" si="625"/>
        <v>174.80118207368574</v>
      </c>
      <c r="AK1387" s="7" t="e">
        <v>#N/A</v>
      </c>
      <c r="AL1387" s="7">
        <v>174.80118207368574</v>
      </c>
      <c r="AN1387" s="7" t="e">
        <f t="shared" si="626"/>
        <v>#N/A</v>
      </c>
      <c r="AO1387" s="7" t="e">
        <f t="shared" si="616"/>
        <v>#N/A</v>
      </c>
      <c r="AP1387" s="7" t="e">
        <v>#N/A</v>
      </c>
      <c r="AQ1387" s="7" t="e">
        <v>#N/A</v>
      </c>
    </row>
    <row r="1388" spans="1:43" outlineLevel="1">
      <c r="A1388" s="95">
        <v>374</v>
      </c>
      <c r="R1388" s="6">
        <f t="shared" si="619"/>
        <v>374</v>
      </c>
      <c r="S1388" s="7" t="e">
        <f t="shared" si="614"/>
        <v>#N/A</v>
      </c>
      <c r="T1388" s="7">
        <f t="shared" si="615"/>
        <v>174.64230208356767</v>
      </c>
      <c r="U1388" s="7" t="e">
        <f t="shared" si="627"/>
        <v>#N/A</v>
      </c>
      <c r="V1388" s="7" t="e">
        <f t="shared" si="617"/>
        <v>#N/A</v>
      </c>
      <c r="W1388" s="7" t="e">
        <f t="shared" si="618"/>
        <v>#N/A</v>
      </c>
      <c r="X1388" s="7" t="e">
        <f t="shared" si="620"/>
        <v>#N/A</v>
      </c>
      <c r="Y1388" s="7" t="e">
        <f t="shared" si="621"/>
        <v>#N/A</v>
      </c>
      <c r="AG1388" s="7" t="e">
        <f t="shared" si="622"/>
        <v>#N/A</v>
      </c>
      <c r="AH1388" s="7">
        <f t="shared" si="623"/>
        <v>174.64230208356767</v>
      </c>
      <c r="AI1388" s="7" t="e">
        <f t="shared" si="624"/>
        <v>#N/A</v>
      </c>
      <c r="AJ1388" s="7">
        <f t="shared" si="625"/>
        <v>174.64230208356767</v>
      </c>
      <c r="AK1388" s="7" t="e">
        <v>#N/A</v>
      </c>
      <c r="AL1388" s="7">
        <v>174.64230208356767</v>
      </c>
      <c r="AN1388" s="7" t="e">
        <f t="shared" si="626"/>
        <v>#N/A</v>
      </c>
      <c r="AO1388" s="7" t="e">
        <f t="shared" si="616"/>
        <v>#N/A</v>
      </c>
      <c r="AP1388" s="7" t="e">
        <v>#N/A</v>
      </c>
      <c r="AQ1388" s="7" t="e">
        <v>#N/A</v>
      </c>
    </row>
    <row r="1389" spans="1:43" outlineLevel="1">
      <c r="A1389" s="95">
        <v>375</v>
      </c>
      <c r="R1389" s="6">
        <f t="shared" si="619"/>
        <v>375</v>
      </c>
      <c r="S1389" s="7" t="e">
        <f t="shared" si="614"/>
        <v>#N/A</v>
      </c>
      <c r="T1389" s="7">
        <f t="shared" si="615"/>
        <v>174.48261891135044</v>
      </c>
      <c r="U1389" s="7" t="e">
        <f t="shared" si="627"/>
        <v>#N/A</v>
      </c>
      <c r="V1389" s="7" t="e">
        <f t="shared" si="617"/>
        <v>#N/A</v>
      </c>
      <c r="W1389" s="7" t="e">
        <f t="shared" si="618"/>
        <v>#N/A</v>
      </c>
      <c r="X1389" s="7" t="e">
        <f t="shared" si="620"/>
        <v>#N/A</v>
      </c>
      <c r="Y1389" s="7" t="e">
        <f t="shared" si="621"/>
        <v>#N/A</v>
      </c>
      <c r="AG1389" s="7" t="e">
        <f t="shared" si="622"/>
        <v>#N/A</v>
      </c>
      <c r="AH1389" s="7">
        <f t="shared" si="623"/>
        <v>174.48261891135044</v>
      </c>
      <c r="AI1389" s="7" t="e">
        <f t="shared" si="624"/>
        <v>#N/A</v>
      </c>
      <c r="AJ1389" s="7">
        <f t="shared" si="625"/>
        <v>174.48261891135044</v>
      </c>
      <c r="AK1389" s="7" t="e">
        <v>#N/A</v>
      </c>
      <c r="AL1389" s="7">
        <v>174.48261891135044</v>
      </c>
      <c r="AN1389" s="7" t="e">
        <f t="shared" si="626"/>
        <v>#N/A</v>
      </c>
      <c r="AO1389" s="7" t="e">
        <f t="shared" si="616"/>
        <v>#N/A</v>
      </c>
      <c r="AP1389" s="7" t="e">
        <v>#N/A</v>
      </c>
      <c r="AQ1389" s="7" t="e">
        <v>#N/A</v>
      </c>
    </row>
    <row r="1390" spans="1:43" outlineLevel="1">
      <c r="A1390" s="95">
        <v>376</v>
      </c>
      <c r="R1390" s="6">
        <f t="shared" si="619"/>
        <v>376</v>
      </c>
      <c r="S1390" s="7" t="e">
        <f t="shared" si="614"/>
        <v>#N/A</v>
      </c>
      <c r="T1390" s="7">
        <f t="shared" si="615"/>
        <v>174.32215800641299</v>
      </c>
      <c r="U1390" s="7" t="e">
        <f t="shared" si="627"/>
        <v>#N/A</v>
      </c>
      <c r="V1390" s="7" t="e">
        <f t="shared" si="617"/>
        <v>#N/A</v>
      </c>
      <c r="W1390" s="7" t="e">
        <f t="shared" si="618"/>
        <v>#N/A</v>
      </c>
      <c r="X1390" s="7" t="e">
        <f t="shared" si="620"/>
        <v>#N/A</v>
      </c>
      <c r="Y1390" s="7">
        <f t="shared" si="621"/>
        <v>20</v>
      </c>
      <c r="AG1390" s="7" t="e">
        <f t="shared" si="622"/>
        <v>#N/A</v>
      </c>
      <c r="AH1390" s="7">
        <f t="shared" si="623"/>
        <v>174.32215800641299</v>
      </c>
      <c r="AI1390" s="7" t="e">
        <f t="shared" si="624"/>
        <v>#N/A</v>
      </c>
      <c r="AJ1390" s="7">
        <f t="shared" si="625"/>
        <v>174.32215800641299</v>
      </c>
      <c r="AK1390" s="7" t="e">
        <v>#N/A</v>
      </c>
      <c r="AL1390" s="7">
        <v>174.32215800641299</v>
      </c>
      <c r="AN1390" s="7" t="e">
        <f t="shared" si="626"/>
        <v>#N/A</v>
      </c>
      <c r="AO1390" s="7" t="e">
        <f t="shared" si="616"/>
        <v>#N/A</v>
      </c>
      <c r="AP1390" s="7" t="e">
        <v>#N/A</v>
      </c>
      <c r="AQ1390" s="7" t="e">
        <v>#N/A</v>
      </c>
    </row>
    <row r="1391" spans="1:43" outlineLevel="1">
      <c r="A1391" s="95">
        <v>377</v>
      </c>
      <c r="R1391" s="6">
        <f t="shared" si="619"/>
        <v>377</v>
      </c>
      <c r="S1391" s="7" t="e">
        <f t="shared" si="614"/>
        <v>#N/A</v>
      </c>
      <c r="T1391" s="7">
        <f t="shared" si="615"/>
        <v>174.16088760981265</v>
      </c>
      <c r="U1391" s="7" t="e">
        <f t="shared" si="627"/>
        <v>#N/A</v>
      </c>
      <c r="V1391" s="7" t="e">
        <f t="shared" si="617"/>
        <v>#N/A</v>
      </c>
      <c r="W1391" s="7" t="e">
        <f t="shared" si="618"/>
        <v>#N/A</v>
      </c>
      <c r="X1391" s="7" t="e">
        <f t="shared" si="620"/>
        <v>#N/A</v>
      </c>
      <c r="Y1391" s="7" t="e">
        <f t="shared" si="621"/>
        <v>#N/A</v>
      </c>
      <c r="AG1391" s="7" t="e">
        <f t="shared" si="622"/>
        <v>#N/A</v>
      </c>
      <c r="AH1391" s="7">
        <f t="shared" si="623"/>
        <v>174.16088760981265</v>
      </c>
      <c r="AI1391" s="7" t="e">
        <f t="shared" si="624"/>
        <v>#N/A</v>
      </c>
      <c r="AJ1391" s="7">
        <f t="shared" si="625"/>
        <v>174.16088760981265</v>
      </c>
      <c r="AK1391" s="7" t="e">
        <v>#N/A</v>
      </c>
      <c r="AL1391" s="7">
        <v>174.16088760981265</v>
      </c>
      <c r="AN1391" s="7" t="e">
        <f t="shared" si="626"/>
        <v>#N/A</v>
      </c>
      <c r="AO1391" s="7" t="e">
        <f t="shared" si="616"/>
        <v>#N/A</v>
      </c>
      <c r="AP1391" s="7" t="e">
        <v>#N/A</v>
      </c>
      <c r="AQ1391" s="7" t="e">
        <v>#N/A</v>
      </c>
    </row>
    <row r="1392" spans="1:43" outlineLevel="1">
      <c r="A1392" s="95">
        <v>378</v>
      </c>
      <c r="R1392" s="6">
        <f t="shared" si="619"/>
        <v>378</v>
      </c>
      <c r="S1392" s="7" t="e">
        <f t="shared" si="614"/>
        <v>#N/A</v>
      </c>
      <c r="T1392" s="7">
        <f t="shared" si="615"/>
        <v>173.99883311738103</v>
      </c>
      <c r="U1392" s="7" t="e">
        <f t="shared" si="627"/>
        <v>#N/A</v>
      </c>
      <c r="V1392" s="7" t="e">
        <f t="shared" si="617"/>
        <v>#N/A</v>
      </c>
      <c r="W1392" s="7" t="e">
        <f t="shared" si="618"/>
        <v>#N/A</v>
      </c>
      <c r="X1392" s="7" t="e">
        <f t="shared" si="620"/>
        <v>#N/A</v>
      </c>
      <c r="Y1392" s="7" t="e">
        <f t="shared" si="621"/>
        <v>#N/A</v>
      </c>
      <c r="AG1392" s="7" t="e">
        <f t="shared" si="622"/>
        <v>#N/A</v>
      </c>
      <c r="AH1392" s="7">
        <f t="shared" si="623"/>
        <v>173.99883311738103</v>
      </c>
      <c r="AI1392" s="7" t="e">
        <f t="shared" si="624"/>
        <v>#N/A</v>
      </c>
      <c r="AJ1392" s="7">
        <f t="shared" si="625"/>
        <v>173.99883311738103</v>
      </c>
      <c r="AK1392" s="7" t="e">
        <v>#N/A</v>
      </c>
      <c r="AL1392" s="7">
        <v>173.99883311738103</v>
      </c>
      <c r="AN1392" s="7" t="e">
        <f t="shared" si="626"/>
        <v>#N/A</v>
      </c>
      <c r="AO1392" s="7" t="e">
        <f t="shared" si="616"/>
        <v>#N/A</v>
      </c>
      <c r="AP1392" s="7" t="e">
        <v>#N/A</v>
      </c>
      <c r="AQ1392" s="7" t="e">
        <v>#N/A</v>
      </c>
    </row>
    <row r="1393" spans="1:43" outlineLevel="1">
      <c r="A1393" s="95">
        <v>379</v>
      </c>
      <c r="R1393" s="6">
        <f t="shared" si="619"/>
        <v>379</v>
      </c>
      <c r="S1393" s="7" t="e">
        <f t="shared" si="614"/>
        <v>#N/A</v>
      </c>
      <c r="T1393" s="7">
        <f t="shared" si="615"/>
        <v>173.83596282393657</v>
      </c>
      <c r="U1393" s="7" t="e">
        <f t="shared" si="627"/>
        <v>#N/A</v>
      </c>
      <c r="V1393" s="7" t="e">
        <f t="shared" si="617"/>
        <v>#N/A</v>
      </c>
      <c r="W1393" s="7" t="e">
        <f t="shared" si="618"/>
        <v>#N/A</v>
      </c>
      <c r="X1393" s="7" t="e">
        <f t="shared" si="620"/>
        <v>#N/A</v>
      </c>
      <c r="Y1393" s="7" t="e">
        <f t="shared" si="621"/>
        <v>#N/A</v>
      </c>
      <c r="AG1393" s="7" t="e">
        <f t="shared" si="622"/>
        <v>#N/A</v>
      </c>
      <c r="AH1393" s="7">
        <f t="shared" si="623"/>
        <v>173.83596282393657</v>
      </c>
      <c r="AI1393" s="7" t="e">
        <f t="shared" si="624"/>
        <v>#N/A</v>
      </c>
      <c r="AJ1393" s="7">
        <f t="shared" si="625"/>
        <v>173.83596282393657</v>
      </c>
      <c r="AK1393" s="7" t="e">
        <v>#N/A</v>
      </c>
      <c r="AL1393" s="7">
        <v>173.83596282393657</v>
      </c>
      <c r="AN1393" s="7" t="e">
        <f t="shared" si="626"/>
        <v>#N/A</v>
      </c>
      <c r="AO1393" s="7" t="e">
        <f t="shared" si="616"/>
        <v>#N/A</v>
      </c>
      <c r="AP1393" s="7" t="e">
        <v>#N/A</v>
      </c>
      <c r="AQ1393" s="7" t="e">
        <v>#N/A</v>
      </c>
    </row>
    <row r="1394" spans="1:43" outlineLevel="1">
      <c r="A1394" s="95">
        <v>380</v>
      </c>
      <c r="R1394" s="6">
        <f t="shared" si="619"/>
        <v>380</v>
      </c>
      <c r="S1394" s="7" t="e">
        <f t="shared" ref="S1394:S1457" si="628">IF($B$22="Design",AG1394,AK1394)</f>
        <v>#N/A</v>
      </c>
      <c r="T1394" s="7">
        <f t="shared" ref="T1394:T1457" si="629">IF($B$22="Design",AH1394,AL1394)</f>
        <v>173.67228783669734</v>
      </c>
      <c r="U1394" s="7" t="e">
        <f t="shared" si="627"/>
        <v>#N/A</v>
      </c>
      <c r="V1394" s="7" t="e">
        <f t="shared" si="617"/>
        <v>#N/A</v>
      </c>
      <c r="W1394" s="7" t="e">
        <f t="shared" si="618"/>
        <v>#N/A</v>
      </c>
      <c r="X1394" s="7" t="e">
        <f t="shared" si="620"/>
        <v>#N/A</v>
      </c>
      <c r="Y1394" s="7" t="e">
        <f t="shared" si="621"/>
        <v>#N/A</v>
      </c>
      <c r="AG1394" s="7" t="e">
        <f t="shared" si="622"/>
        <v>#N/A</v>
      </c>
      <c r="AH1394" s="7">
        <f t="shared" si="623"/>
        <v>173.67228783669734</v>
      </c>
      <c r="AI1394" s="7" t="e">
        <f t="shared" si="624"/>
        <v>#N/A</v>
      </c>
      <c r="AJ1394" s="7">
        <f t="shared" si="625"/>
        <v>173.67228783669734</v>
      </c>
      <c r="AK1394" s="7" t="e">
        <v>#N/A</v>
      </c>
      <c r="AL1394" s="7">
        <v>173.67228783669734</v>
      </c>
      <c r="AN1394" s="7" t="e">
        <f t="shared" si="626"/>
        <v>#N/A</v>
      </c>
      <c r="AO1394" s="7" t="e">
        <f t="shared" si="616"/>
        <v>#N/A</v>
      </c>
      <c r="AP1394" s="7" t="e">
        <v>#N/A</v>
      </c>
      <c r="AQ1394" s="7" t="e">
        <v>#N/A</v>
      </c>
    </row>
    <row r="1395" spans="1:43" outlineLevel="1">
      <c r="A1395" s="95">
        <v>381</v>
      </c>
      <c r="R1395" s="6">
        <f t="shared" si="619"/>
        <v>381</v>
      </c>
      <c r="S1395" s="7" t="e">
        <f t="shared" si="628"/>
        <v>#N/A</v>
      </c>
      <c r="T1395" s="7">
        <f t="shared" si="629"/>
        <v>173.50781920858628</v>
      </c>
      <c r="U1395" s="7" t="e">
        <f t="shared" si="627"/>
        <v>#N/A</v>
      </c>
      <c r="V1395" s="7" t="e">
        <f t="shared" si="617"/>
        <v>#N/A</v>
      </c>
      <c r="W1395" s="7" t="e">
        <f t="shared" si="618"/>
        <v>#N/A</v>
      </c>
      <c r="X1395" s="7" t="e">
        <f t="shared" si="620"/>
        <v>#N/A</v>
      </c>
      <c r="Y1395" s="7" t="e">
        <f t="shared" si="621"/>
        <v>#N/A</v>
      </c>
      <c r="AG1395" s="7" t="e">
        <f t="shared" si="622"/>
        <v>#N/A</v>
      </c>
      <c r="AH1395" s="7">
        <f t="shared" si="623"/>
        <v>173.50781920858628</v>
      </c>
      <c r="AI1395" s="7" t="e">
        <f t="shared" si="624"/>
        <v>#N/A</v>
      </c>
      <c r="AJ1395" s="7">
        <f t="shared" si="625"/>
        <v>173.50781920858628</v>
      </c>
      <c r="AK1395" s="7" t="e">
        <v>#N/A</v>
      </c>
      <c r="AL1395" s="7">
        <v>173.50781920858628</v>
      </c>
      <c r="AN1395" s="7" t="e">
        <f t="shared" si="626"/>
        <v>#N/A</v>
      </c>
      <c r="AO1395" s="7" t="e">
        <f t="shared" ref="AO1395:AO1458" si="630">IF($C$37="yes",2*$L$107-AN1395,NA())</f>
        <v>#N/A</v>
      </c>
      <c r="AP1395" s="7" t="e">
        <v>#N/A</v>
      </c>
      <c r="AQ1395" s="7" t="e">
        <v>#N/A</v>
      </c>
    </row>
    <row r="1396" spans="1:43" outlineLevel="1">
      <c r="A1396" s="95">
        <v>382</v>
      </c>
      <c r="R1396" s="6">
        <f t="shared" si="619"/>
        <v>382</v>
      </c>
      <c r="S1396" s="7" t="e">
        <f t="shared" si="628"/>
        <v>#N/A</v>
      </c>
      <c r="T1396" s="7">
        <f t="shared" si="629"/>
        <v>173.3425253158648</v>
      </c>
      <c r="U1396" s="7" t="e">
        <f t="shared" si="627"/>
        <v>#N/A</v>
      </c>
      <c r="V1396" s="7" t="e">
        <f t="shared" ref="V1396:V1459" si="631">IF(DesignMode="Design",AN1396,AP1396)</f>
        <v>#N/A</v>
      </c>
      <c r="W1396" s="7" t="e">
        <f t="shared" ref="W1396:W1459" si="632">IF(DesignMode="Design",AO1396,AQ1396)</f>
        <v>#N/A</v>
      </c>
      <c r="X1396" s="7" t="e">
        <f t="shared" si="620"/>
        <v>#N/A</v>
      </c>
      <c r="Y1396" s="7" t="e">
        <f t="shared" si="621"/>
        <v>#N/A</v>
      </c>
      <c r="AG1396" s="7" t="e">
        <f t="shared" si="622"/>
        <v>#N/A</v>
      </c>
      <c r="AH1396" s="7">
        <f t="shared" si="623"/>
        <v>173.3425253158648</v>
      </c>
      <c r="AI1396" s="7" t="e">
        <f t="shared" si="624"/>
        <v>#N/A</v>
      </c>
      <c r="AJ1396" s="7">
        <f t="shared" si="625"/>
        <v>173.3425253158648</v>
      </c>
      <c r="AK1396" s="7" t="e">
        <v>#N/A</v>
      </c>
      <c r="AL1396" s="7">
        <v>173.3425253158648</v>
      </c>
      <c r="AN1396" s="7" t="e">
        <f t="shared" si="626"/>
        <v>#N/A</v>
      </c>
      <c r="AO1396" s="7" t="e">
        <f t="shared" si="630"/>
        <v>#N/A</v>
      </c>
      <c r="AP1396" s="7" t="e">
        <v>#N/A</v>
      </c>
      <c r="AQ1396" s="7" t="e">
        <v>#N/A</v>
      </c>
    </row>
    <row r="1397" spans="1:43" outlineLevel="1">
      <c r="A1397" s="95">
        <v>383</v>
      </c>
      <c r="R1397" s="6">
        <f t="shared" si="619"/>
        <v>383</v>
      </c>
      <c r="S1397" s="7" t="e">
        <f t="shared" si="628"/>
        <v>#N/A</v>
      </c>
      <c r="T1397" s="7">
        <f t="shared" si="629"/>
        <v>173.17643141862598</v>
      </c>
      <c r="U1397" s="7" t="e">
        <f t="shared" si="627"/>
        <v>#N/A</v>
      </c>
      <c r="V1397" s="7" t="e">
        <f t="shared" si="631"/>
        <v>#N/A</v>
      </c>
      <c r="W1397" s="7" t="e">
        <f t="shared" si="632"/>
        <v>#N/A</v>
      </c>
      <c r="X1397" s="7" t="e">
        <f t="shared" si="620"/>
        <v>#N/A</v>
      </c>
      <c r="Y1397" s="7" t="e">
        <f t="shared" si="621"/>
        <v>#N/A</v>
      </c>
      <c r="AG1397" s="7" t="e">
        <f t="shared" si="622"/>
        <v>#N/A</v>
      </c>
      <c r="AH1397" s="7">
        <f t="shared" si="623"/>
        <v>173.17643141862598</v>
      </c>
      <c r="AI1397" s="7" t="e">
        <f t="shared" si="624"/>
        <v>#N/A</v>
      </c>
      <c r="AJ1397" s="7">
        <f t="shared" si="625"/>
        <v>173.17643141862598</v>
      </c>
      <c r="AK1397" s="7" t="e">
        <v>#N/A</v>
      </c>
      <c r="AL1397" s="7">
        <v>173.17643141862598</v>
      </c>
      <c r="AN1397" s="7" t="e">
        <f t="shared" si="626"/>
        <v>#N/A</v>
      </c>
      <c r="AO1397" s="7" t="e">
        <f t="shared" si="630"/>
        <v>#N/A</v>
      </c>
      <c r="AP1397" s="7" t="e">
        <v>#N/A</v>
      </c>
      <c r="AQ1397" s="7" t="e">
        <v>#N/A</v>
      </c>
    </row>
    <row r="1398" spans="1:43" outlineLevel="1">
      <c r="A1398" s="95">
        <v>384</v>
      </c>
      <c r="R1398" s="6">
        <f t="shared" si="619"/>
        <v>384</v>
      </c>
      <c r="S1398" s="7" t="e">
        <f t="shared" si="628"/>
        <v>#N/A</v>
      </c>
      <c r="T1398" s="7">
        <f t="shared" si="629"/>
        <v>173.00950594796123</v>
      </c>
      <c r="U1398" s="7" t="e">
        <f t="shared" si="627"/>
        <v>#N/A</v>
      </c>
      <c r="V1398" s="7" t="e">
        <f t="shared" si="631"/>
        <v>#N/A</v>
      </c>
      <c r="W1398" s="7" t="e">
        <f t="shared" si="632"/>
        <v>#N/A</v>
      </c>
      <c r="X1398" s="7" t="e">
        <f t="shared" si="620"/>
        <v>#N/A</v>
      </c>
      <c r="Y1398" s="7" t="e">
        <f t="shared" si="621"/>
        <v>#N/A</v>
      </c>
      <c r="AG1398" s="7" t="e">
        <f t="shared" si="622"/>
        <v>#N/A</v>
      </c>
      <c r="AH1398" s="7">
        <f t="shared" si="623"/>
        <v>173.00950594796123</v>
      </c>
      <c r="AI1398" s="7" t="e">
        <f t="shared" si="624"/>
        <v>#N/A</v>
      </c>
      <c r="AJ1398" s="7">
        <f t="shared" si="625"/>
        <v>173.00950594796123</v>
      </c>
      <c r="AK1398" s="7" t="e">
        <v>#N/A</v>
      </c>
      <c r="AL1398" s="7">
        <v>173.00950594796123</v>
      </c>
      <c r="AN1398" s="7" t="e">
        <f t="shared" si="626"/>
        <v>#N/A</v>
      </c>
      <c r="AO1398" s="7" t="e">
        <f t="shared" si="630"/>
        <v>#N/A</v>
      </c>
      <c r="AP1398" s="7" t="e">
        <v>#N/A</v>
      </c>
      <c r="AQ1398" s="7" t="e">
        <v>#N/A</v>
      </c>
    </row>
    <row r="1399" spans="1:43" outlineLevel="1">
      <c r="A1399" s="95">
        <v>385</v>
      </c>
      <c r="R1399" s="6">
        <f t="shared" si="619"/>
        <v>385</v>
      </c>
      <c r="S1399" s="7" t="e">
        <f t="shared" si="628"/>
        <v>#N/A</v>
      </c>
      <c r="T1399" s="7">
        <f t="shared" si="629"/>
        <v>172.84177410891982</v>
      </c>
      <c r="U1399" s="7" t="e">
        <f t="shared" si="627"/>
        <v>#N/A</v>
      </c>
      <c r="V1399" s="7" t="e">
        <f t="shared" si="631"/>
        <v>#N/A</v>
      </c>
      <c r="W1399" s="7" t="e">
        <f t="shared" si="632"/>
        <v>#N/A</v>
      </c>
      <c r="X1399" s="7" t="e">
        <f t="shared" si="620"/>
        <v>#N/A</v>
      </c>
      <c r="Y1399" s="7" t="e">
        <f t="shared" si="621"/>
        <v>#N/A</v>
      </c>
      <c r="AG1399" s="7" t="e">
        <f t="shared" si="622"/>
        <v>#N/A</v>
      </c>
      <c r="AH1399" s="7">
        <f t="shared" si="623"/>
        <v>172.84177410891982</v>
      </c>
      <c r="AI1399" s="7" t="e">
        <f t="shared" si="624"/>
        <v>#N/A</v>
      </c>
      <c r="AJ1399" s="7">
        <f t="shared" si="625"/>
        <v>172.84177410891982</v>
      </c>
      <c r="AK1399" s="7" t="e">
        <v>#N/A</v>
      </c>
      <c r="AL1399" s="7">
        <v>172.84177410891982</v>
      </c>
      <c r="AN1399" s="7" t="e">
        <f t="shared" si="626"/>
        <v>#N/A</v>
      </c>
      <c r="AO1399" s="7" t="e">
        <f t="shared" si="630"/>
        <v>#N/A</v>
      </c>
      <c r="AP1399" s="7" t="e">
        <v>#N/A</v>
      </c>
      <c r="AQ1399" s="7" t="e">
        <v>#N/A</v>
      </c>
    </row>
    <row r="1400" spans="1:43" outlineLevel="1">
      <c r="A1400" s="95">
        <v>386</v>
      </c>
      <c r="R1400" s="6">
        <f t="shared" ref="R1400:R1463" si="633">A1400</f>
        <v>386</v>
      </c>
      <c r="S1400" s="7" t="e">
        <f t="shared" si="628"/>
        <v>#N/A</v>
      </c>
      <c r="T1400" s="7">
        <f t="shared" si="629"/>
        <v>172.67320438785069</v>
      </c>
      <c r="U1400" s="7" t="e">
        <f t="shared" si="627"/>
        <v>#N/A</v>
      </c>
      <c r="V1400" s="7" t="e">
        <f t="shared" si="631"/>
        <v>#N/A</v>
      </c>
      <c r="W1400" s="7" t="e">
        <f t="shared" si="632"/>
        <v>#N/A</v>
      </c>
      <c r="X1400" s="7" t="e">
        <f t="shared" ref="X1400:X1463" si="634">VLOOKUP(-1*$A1400,$R$114:$Y$1014,7,FALSE)</f>
        <v>#N/A</v>
      </c>
      <c r="Y1400" s="7" t="e">
        <f t="shared" ref="Y1400:Y1463" si="635">VLOOKUP(-1*$A1400,$R$114:$Y$1014,8,FALSE)</f>
        <v>#N/A</v>
      </c>
      <c r="AG1400" s="7" t="e">
        <f t="shared" ref="AG1400:AG1463" si="636">VLOOKUP(-R1400,$R$114:$AI$1014,16,FALSE)</f>
        <v>#N/A</v>
      </c>
      <c r="AH1400" s="7">
        <f t="shared" ref="AH1400:AH1463" si="637">VLOOKUP(-R1400,$R$114:$AI$1014,17,FALSE)</f>
        <v>172.67320438785069</v>
      </c>
      <c r="AI1400" s="7" t="e">
        <f t="shared" ref="AI1400:AI1463" si="638">VLOOKUP(-R1400,$R$114:$AI$1014,18,FALSE)</f>
        <v>#N/A</v>
      </c>
      <c r="AJ1400" s="7">
        <f t="shared" ref="AJ1400:AJ1463" si="639">VLOOKUP(-R1400,$R$114:$AJ$1014,19,FALSE)</f>
        <v>172.67320438785069</v>
      </c>
      <c r="AK1400" s="7" t="e">
        <v>#N/A</v>
      </c>
      <c r="AL1400" s="7">
        <v>172.67320438785069</v>
      </c>
      <c r="AN1400" s="7" t="e">
        <f t="shared" ref="AN1400:AN1463" si="640">VLOOKUP(-1*$A1400,$R$114:$W$1014,5,FALSE)</f>
        <v>#N/A</v>
      </c>
      <c r="AO1400" s="7" t="e">
        <f t="shared" si="630"/>
        <v>#N/A</v>
      </c>
      <c r="AP1400" s="7" t="e">
        <v>#N/A</v>
      </c>
      <c r="AQ1400" s="7" t="e">
        <v>#N/A</v>
      </c>
    </row>
    <row r="1401" spans="1:43" outlineLevel="1">
      <c r="A1401" s="95">
        <v>387</v>
      </c>
      <c r="R1401" s="6">
        <f t="shared" si="633"/>
        <v>387</v>
      </c>
      <c r="S1401" s="7" t="e">
        <f t="shared" si="628"/>
        <v>#N/A</v>
      </c>
      <c r="T1401" s="7">
        <f t="shared" si="629"/>
        <v>172.50382193433194</v>
      </c>
      <c r="U1401" s="7" t="e">
        <f t="shared" si="627"/>
        <v>#N/A</v>
      </c>
      <c r="V1401" s="7" t="e">
        <f t="shared" si="631"/>
        <v>#N/A</v>
      </c>
      <c r="W1401" s="7" t="e">
        <f t="shared" si="632"/>
        <v>#N/A</v>
      </c>
      <c r="X1401" s="7" t="e">
        <f t="shared" si="634"/>
        <v>#N/A</v>
      </c>
      <c r="Y1401" s="7" t="e">
        <f t="shared" si="635"/>
        <v>#N/A</v>
      </c>
      <c r="AG1401" s="7" t="e">
        <f t="shared" si="636"/>
        <v>#N/A</v>
      </c>
      <c r="AH1401" s="7">
        <f t="shared" si="637"/>
        <v>172.50382193433194</v>
      </c>
      <c r="AI1401" s="7" t="e">
        <f t="shared" si="638"/>
        <v>#N/A</v>
      </c>
      <c r="AJ1401" s="7">
        <f t="shared" si="639"/>
        <v>172.50382193433194</v>
      </c>
      <c r="AK1401" s="7" t="e">
        <v>#N/A</v>
      </c>
      <c r="AL1401" s="7">
        <v>172.50382193433194</v>
      </c>
      <c r="AN1401" s="7" t="e">
        <f t="shared" si="640"/>
        <v>#N/A</v>
      </c>
      <c r="AO1401" s="7" t="e">
        <f t="shared" si="630"/>
        <v>#N/A</v>
      </c>
      <c r="AP1401" s="7" t="e">
        <v>#N/A</v>
      </c>
      <c r="AQ1401" s="7" t="e">
        <v>#N/A</v>
      </c>
    </row>
    <row r="1402" spans="1:43" outlineLevel="1">
      <c r="A1402" s="95">
        <v>388</v>
      </c>
      <c r="R1402" s="6">
        <f t="shared" si="633"/>
        <v>388</v>
      </c>
      <c r="S1402" s="7" t="e">
        <f t="shared" si="628"/>
        <v>#N/A</v>
      </c>
      <c r="T1402" s="7">
        <f t="shared" si="629"/>
        <v>172.3335952903974</v>
      </c>
      <c r="U1402" s="7" t="e">
        <f t="shared" si="627"/>
        <v>#N/A</v>
      </c>
      <c r="V1402" s="7" t="e">
        <f t="shared" si="631"/>
        <v>#N/A</v>
      </c>
      <c r="W1402" s="7" t="e">
        <f t="shared" si="632"/>
        <v>#N/A</v>
      </c>
      <c r="X1402" s="7" t="e">
        <f t="shared" si="634"/>
        <v>#N/A</v>
      </c>
      <c r="Y1402" s="7" t="e">
        <f t="shared" si="635"/>
        <v>#N/A</v>
      </c>
      <c r="AG1402" s="7" t="e">
        <f t="shared" si="636"/>
        <v>#N/A</v>
      </c>
      <c r="AH1402" s="7">
        <f t="shared" si="637"/>
        <v>172.3335952903974</v>
      </c>
      <c r="AI1402" s="7" t="e">
        <f t="shared" si="638"/>
        <v>#N/A</v>
      </c>
      <c r="AJ1402" s="7">
        <f t="shared" si="639"/>
        <v>172.3335952903974</v>
      </c>
      <c r="AK1402" s="7" t="e">
        <v>#N/A</v>
      </c>
      <c r="AL1402" s="7">
        <v>172.3335952903974</v>
      </c>
      <c r="AN1402" s="7" t="e">
        <f t="shared" si="640"/>
        <v>#N/A</v>
      </c>
      <c r="AO1402" s="7" t="e">
        <f t="shared" si="630"/>
        <v>#N/A</v>
      </c>
      <c r="AP1402" s="7" t="e">
        <v>#N/A</v>
      </c>
      <c r="AQ1402" s="7" t="e">
        <v>#N/A</v>
      </c>
    </row>
    <row r="1403" spans="1:43" outlineLevel="1">
      <c r="A1403" s="95">
        <v>389</v>
      </c>
      <c r="R1403" s="6">
        <f t="shared" si="633"/>
        <v>389</v>
      </c>
      <c r="S1403" s="7" t="e">
        <f t="shared" si="628"/>
        <v>#N/A</v>
      </c>
      <c r="T1403" s="7">
        <f t="shared" si="629"/>
        <v>172.16253543989802</v>
      </c>
      <c r="U1403" s="7" t="e">
        <f t="shared" si="627"/>
        <v>#N/A</v>
      </c>
      <c r="V1403" s="7" t="e">
        <f t="shared" si="631"/>
        <v>#N/A</v>
      </c>
      <c r="W1403" s="7" t="e">
        <f t="shared" si="632"/>
        <v>#N/A</v>
      </c>
      <c r="X1403" s="7" t="e">
        <f t="shared" si="634"/>
        <v>#N/A</v>
      </c>
      <c r="Y1403" s="7" t="e">
        <f t="shared" si="635"/>
        <v>#N/A</v>
      </c>
      <c r="AG1403" s="7" t="e">
        <f t="shared" si="636"/>
        <v>#N/A</v>
      </c>
      <c r="AH1403" s="7">
        <f t="shared" si="637"/>
        <v>172.16253543989802</v>
      </c>
      <c r="AI1403" s="7" t="e">
        <f t="shared" si="638"/>
        <v>#N/A</v>
      </c>
      <c r="AJ1403" s="7">
        <f t="shared" si="639"/>
        <v>172.16253543989802</v>
      </c>
      <c r="AK1403" s="7" t="e">
        <v>#N/A</v>
      </c>
      <c r="AL1403" s="7">
        <v>172.16253543989802</v>
      </c>
      <c r="AN1403" s="7" t="e">
        <f t="shared" si="640"/>
        <v>#N/A</v>
      </c>
      <c r="AO1403" s="7" t="e">
        <f t="shared" si="630"/>
        <v>#N/A</v>
      </c>
      <c r="AP1403" s="7" t="e">
        <v>#N/A</v>
      </c>
      <c r="AQ1403" s="7" t="e">
        <v>#N/A</v>
      </c>
    </row>
    <row r="1404" spans="1:43" outlineLevel="1">
      <c r="A1404" s="95">
        <v>390</v>
      </c>
      <c r="R1404" s="6">
        <f t="shared" si="633"/>
        <v>390</v>
      </c>
      <c r="S1404" s="7" t="e">
        <f t="shared" si="628"/>
        <v>#N/A</v>
      </c>
      <c r="T1404" s="7">
        <f t="shared" si="629"/>
        <v>171.99065331046549</v>
      </c>
      <c r="U1404" s="7" t="e">
        <f t="shared" si="627"/>
        <v>#N/A</v>
      </c>
      <c r="V1404" s="7" t="e">
        <f t="shared" si="631"/>
        <v>#N/A</v>
      </c>
      <c r="W1404" s="7" t="e">
        <f t="shared" si="632"/>
        <v>#N/A</v>
      </c>
      <c r="X1404" s="7" t="e">
        <f t="shared" si="634"/>
        <v>#N/A</v>
      </c>
      <c r="Y1404" s="7" t="e">
        <f t="shared" si="635"/>
        <v>#N/A</v>
      </c>
      <c r="AG1404" s="7" t="e">
        <f t="shared" si="636"/>
        <v>#N/A</v>
      </c>
      <c r="AH1404" s="7">
        <f t="shared" si="637"/>
        <v>171.99065331046549</v>
      </c>
      <c r="AI1404" s="7" t="e">
        <f t="shared" si="638"/>
        <v>#N/A</v>
      </c>
      <c r="AJ1404" s="7">
        <f t="shared" si="639"/>
        <v>171.99065331046549</v>
      </c>
      <c r="AK1404" s="7" t="e">
        <v>#N/A</v>
      </c>
      <c r="AL1404" s="7">
        <v>171.99065331046549</v>
      </c>
      <c r="AN1404" s="7" t="e">
        <f t="shared" si="640"/>
        <v>#N/A</v>
      </c>
      <c r="AO1404" s="7" t="e">
        <f t="shared" si="630"/>
        <v>#N/A</v>
      </c>
      <c r="AP1404" s="7" t="e">
        <v>#N/A</v>
      </c>
      <c r="AQ1404" s="7" t="e">
        <v>#N/A</v>
      </c>
    </row>
    <row r="1405" spans="1:43" outlineLevel="1">
      <c r="A1405" s="95">
        <v>391</v>
      </c>
      <c r="R1405" s="6">
        <f t="shared" si="633"/>
        <v>391</v>
      </c>
      <c r="S1405" s="7" t="e">
        <f t="shared" si="628"/>
        <v>#N/A</v>
      </c>
      <c r="T1405" s="7">
        <f t="shared" si="629"/>
        <v>171.8179175284626</v>
      </c>
      <c r="U1405" s="7" t="e">
        <f t="shared" si="627"/>
        <v>#N/A</v>
      </c>
      <c r="V1405" s="7" t="e">
        <f t="shared" si="631"/>
        <v>#N/A</v>
      </c>
      <c r="W1405" s="7" t="e">
        <f t="shared" si="632"/>
        <v>#N/A</v>
      </c>
      <c r="X1405" s="7" t="e">
        <f t="shared" si="634"/>
        <v>#N/A</v>
      </c>
      <c r="Y1405" s="7" t="e">
        <f t="shared" si="635"/>
        <v>#N/A</v>
      </c>
      <c r="AG1405" s="7" t="e">
        <f t="shared" si="636"/>
        <v>#N/A</v>
      </c>
      <c r="AH1405" s="7">
        <f t="shared" si="637"/>
        <v>171.8179175284626</v>
      </c>
      <c r="AI1405" s="7" t="e">
        <f t="shared" si="638"/>
        <v>#N/A</v>
      </c>
      <c r="AJ1405" s="7">
        <f t="shared" si="639"/>
        <v>171.8179175284626</v>
      </c>
      <c r="AK1405" s="7" t="e">
        <v>#N/A</v>
      </c>
      <c r="AL1405" s="7">
        <v>171.8179175284626</v>
      </c>
      <c r="AN1405" s="7" t="e">
        <f t="shared" si="640"/>
        <v>#N/A</v>
      </c>
      <c r="AO1405" s="7" t="e">
        <f t="shared" si="630"/>
        <v>#N/A</v>
      </c>
      <c r="AP1405" s="7" t="e">
        <v>#N/A</v>
      </c>
      <c r="AQ1405" s="7" t="e">
        <v>#N/A</v>
      </c>
    </row>
    <row r="1406" spans="1:43" outlineLevel="1">
      <c r="A1406" s="95">
        <v>392</v>
      </c>
      <c r="R1406" s="6">
        <f t="shared" si="633"/>
        <v>392</v>
      </c>
      <c r="S1406" s="7" t="e">
        <f t="shared" si="628"/>
        <v>#N/A</v>
      </c>
      <c r="T1406" s="7">
        <f t="shared" si="629"/>
        <v>171.6443531029191</v>
      </c>
      <c r="U1406" s="7" t="e">
        <f t="shared" si="627"/>
        <v>#N/A</v>
      </c>
      <c r="V1406" s="7" t="e">
        <f t="shared" si="631"/>
        <v>#N/A</v>
      </c>
      <c r="W1406" s="7" t="e">
        <f t="shared" si="632"/>
        <v>#N/A</v>
      </c>
      <c r="X1406" s="7" t="e">
        <f t="shared" si="634"/>
        <v>#N/A</v>
      </c>
      <c r="Y1406" s="7" t="e">
        <f t="shared" si="635"/>
        <v>#N/A</v>
      </c>
      <c r="AG1406" s="7" t="e">
        <f t="shared" si="636"/>
        <v>#N/A</v>
      </c>
      <c r="AH1406" s="7">
        <f t="shared" si="637"/>
        <v>171.6443531029191</v>
      </c>
      <c r="AI1406" s="7" t="e">
        <f t="shared" si="638"/>
        <v>#N/A</v>
      </c>
      <c r="AJ1406" s="7">
        <f t="shared" si="639"/>
        <v>171.6443531029191</v>
      </c>
      <c r="AK1406" s="7" t="e">
        <v>#N/A</v>
      </c>
      <c r="AL1406" s="7">
        <v>171.6443531029191</v>
      </c>
      <c r="AN1406" s="7" t="e">
        <f t="shared" si="640"/>
        <v>#N/A</v>
      </c>
      <c r="AO1406" s="7" t="e">
        <f t="shared" si="630"/>
        <v>#N/A</v>
      </c>
      <c r="AP1406" s="7" t="e">
        <v>#N/A</v>
      </c>
      <c r="AQ1406" s="7" t="e">
        <v>#N/A</v>
      </c>
    </row>
    <row r="1407" spans="1:43" outlineLevel="1">
      <c r="A1407" s="95">
        <v>393</v>
      </c>
      <c r="R1407" s="6">
        <f t="shared" si="633"/>
        <v>393</v>
      </c>
      <c r="S1407" s="7" t="e">
        <f t="shared" si="628"/>
        <v>#N/A</v>
      </c>
      <c r="T1407" s="7">
        <f t="shared" si="629"/>
        <v>171.46992871695164</v>
      </c>
      <c r="U1407" s="7" t="e">
        <f t="shared" si="627"/>
        <v>#N/A</v>
      </c>
      <c r="V1407" s="7" t="e">
        <f t="shared" si="631"/>
        <v>#N/A</v>
      </c>
      <c r="W1407" s="7" t="e">
        <f t="shared" si="632"/>
        <v>#N/A</v>
      </c>
      <c r="X1407" s="7" t="e">
        <f t="shared" si="634"/>
        <v>#N/A</v>
      </c>
      <c r="Y1407" s="7" t="e">
        <f t="shared" si="635"/>
        <v>#N/A</v>
      </c>
      <c r="AG1407" s="7" t="e">
        <f t="shared" si="636"/>
        <v>#N/A</v>
      </c>
      <c r="AH1407" s="7">
        <f t="shared" si="637"/>
        <v>171.46992871695164</v>
      </c>
      <c r="AI1407" s="7" t="e">
        <f t="shared" si="638"/>
        <v>#N/A</v>
      </c>
      <c r="AJ1407" s="7">
        <f t="shared" si="639"/>
        <v>171.46992871695164</v>
      </c>
      <c r="AK1407" s="7" t="e">
        <v>#N/A</v>
      </c>
      <c r="AL1407" s="7">
        <v>171.46992871695164</v>
      </c>
      <c r="AN1407" s="7" t="e">
        <f t="shared" si="640"/>
        <v>#N/A</v>
      </c>
      <c r="AO1407" s="7" t="e">
        <f t="shared" si="630"/>
        <v>#N/A</v>
      </c>
      <c r="AP1407" s="7" t="e">
        <v>#N/A</v>
      </c>
      <c r="AQ1407" s="7" t="e">
        <v>#N/A</v>
      </c>
    </row>
    <row r="1408" spans="1:43" outlineLevel="1">
      <c r="A1408" s="95">
        <v>394</v>
      </c>
      <c r="R1408" s="6">
        <f t="shared" si="633"/>
        <v>394</v>
      </c>
      <c r="S1408" s="7" t="e">
        <f t="shared" si="628"/>
        <v>#N/A</v>
      </c>
      <c r="T1408" s="7">
        <f t="shared" si="629"/>
        <v>171.29466932262244</v>
      </c>
      <c r="U1408" s="7" t="e">
        <f t="shared" si="627"/>
        <v>#N/A</v>
      </c>
      <c r="V1408" s="7" t="e">
        <f t="shared" si="631"/>
        <v>#N/A</v>
      </c>
      <c r="W1408" s="7" t="e">
        <f t="shared" si="632"/>
        <v>#N/A</v>
      </c>
      <c r="X1408" s="7" t="e">
        <f t="shared" si="634"/>
        <v>#N/A</v>
      </c>
      <c r="Y1408" s="7" t="e">
        <f t="shared" si="635"/>
        <v>#N/A</v>
      </c>
      <c r="AG1408" s="7" t="e">
        <f t="shared" si="636"/>
        <v>#N/A</v>
      </c>
      <c r="AH1408" s="7">
        <f t="shared" si="637"/>
        <v>171.29466932262244</v>
      </c>
      <c r="AI1408" s="7" t="e">
        <f t="shared" si="638"/>
        <v>#N/A</v>
      </c>
      <c r="AJ1408" s="7">
        <f t="shared" si="639"/>
        <v>171.29466932262244</v>
      </c>
      <c r="AK1408" s="7" t="e">
        <v>#N/A</v>
      </c>
      <c r="AL1408" s="7">
        <v>171.29466932262244</v>
      </c>
      <c r="AN1408" s="7" t="e">
        <f t="shared" si="640"/>
        <v>#N/A</v>
      </c>
      <c r="AO1408" s="7" t="e">
        <f t="shared" si="630"/>
        <v>#N/A</v>
      </c>
      <c r="AP1408" s="7" t="e">
        <v>#N/A</v>
      </c>
      <c r="AQ1408" s="7" t="e">
        <v>#N/A</v>
      </c>
    </row>
    <row r="1409" spans="1:43" outlineLevel="1">
      <c r="A1409" s="95">
        <v>395</v>
      </c>
      <c r="R1409" s="6">
        <f t="shared" si="633"/>
        <v>395</v>
      </c>
      <c r="S1409" s="7" t="e">
        <f t="shared" si="628"/>
        <v>#N/A</v>
      </c>
      <c r="T1409" s="7">
        <f t="shared" si="629"/>
        <v>171.11854366022934</v>
      </c>
      <c r="U1409" s="7" t="e">
        <f t="shared" ref="U1409:U1472" si="641">IF(NOT(ISNA(VLOOKUP(A1409,$A$91:$B$100,2,FALSE))),VLOOKUP(A1409,$A$91:$B$100,2,FALSE),NA())</f>
        <v>#N/A</v>
      </c>
      <c r="V1409" s="7" t="e">
        <f t="shared" si="631"/>
        <v>#N/A</v>
      </c>
      <c r="W1409" s="7" t="e">
        <f t="shared" si="632"/>
        <v>#N/A</v>
      </c>
      <c r="X1409" s="7" t="e">
        <f t="shared" si="634"/>
        <v>#N/A</v>
      </c>
      <c r="Y1409" s="7" t="e">
        <f t="shared" si="635"/>
        <v>#N/A</v>
      </c>
      <c r="AG1409" s="7" t="e">
        <f t="shared" si="636"/>
        <v>#N/A</v>
      </c>
      <c r="AH1409" s="7">
        <f t="shared" si="637"/>
        <v>171.11854366022934</v>
      </c>
      <c r="AI1409" s="7" t="e">
        <f t="shared" si="638"/>
        <v>#N/A</v>
      </c>
      <c r="AJ1409" s="7">
        <f t="shared" si="639"/>
        <v>171.11854366022934</v>
      </c>
      <c r="AK1409" s="7" t="e">
        <v>#N/A</v>
      </c>
      <c r="AL1409" s="7">
        <v>171.11854366022934</v>
      </c>
      <c r="AN1409" s="7" t="e">
        <f t="shared" si="640"/>
        <v>#N/A</v>
      </c>
      <c r="AO1409" s="7" t="e">
        <f t="shared" si="630"/>
        <v>#N/A</v>
      </c>
      <c r="AP1409" s="7" t="e">
        <v>#N/A</v>
      </c>
      <c r="AQ1409" s="7" t="e">
        <v>#N/A</v>
      </c>
    </row>
    <row r="1410" spans="1:43" outlineLevel="1">
      <c r="A1410" s="95">
        <v>396</v>
      </c>
      <c r="R1410" s="6">
        <f t="shared" si="633"/>
        <v>396</v>
      </c>
      <c r="S1410" s="7" t="e">
        <f t="shared" si="628"/>
        <v>#N/A</v>
      </c>
      <c r="T1410" s="7">
        <f t="shared" si="629"/>
        <v>170.94157662443956</v>
      </c>
      <c r="U1410" s="7" t="e">
        <f t="shared" si="641"/>
        <v>#N/A</v>
      </c>
      <c r="V1410" s="7" t="e">
        <f t="shared" si="631"/>
        <v>#N/A</v>
      </c>
      <c r="W1410" s="7" t="e">
        <f t="shared" si="632"/>
        <v>#N/A</v>
      </c>
      <c r="X1410" s="7" t="e">
        <f t="shared" si="634"/>
        <v>#N/A</v>
      </c>
      <c r="Y1410" s="7" t="e">
        <f t="shared" si="635"/>
        <v>#N/A</v>
      </c>
      <c r="AG1410" s="7" t="e">
        <f t="shared" si="636"/>
        <v>#N/A</v>
      </c>
      <c r="AH1410" s="7">
        <f t="shared" si="637"/>
        <v>170.94157662443956</v>
      </c>
      <c r="AI1410" s="7" t="e">
        <f t="shared" si="638"/>
        <v>#N/A</v>
      </c>
      <c r="AJ1410" s="7">
        <f t="shared" si="639"/>
        <v>170.94157662443956</v>
      </c>
      <c r="AK1410" s="7" t="e">
        <v>#N/A</v>
      </c>
      <c r="AL1410" s="7">
        <v>170.94157662443956</v>
      </c>
      <c r="AN1410" s="7" t="e">
        <f t="shared" si="640"/>
        <v>#N/A</v>
      </c>
      <c r="AO1410" s="7" t="e">
        <f t="shared" si="630"/>
        <v>#N/A</v>
      </c>
      <c r="AP1410" s="7" t="e">
        <v>#N/A</v>
      </c>
      <c r="AQ1410" s="7" t="e">
        <v>#N/A</v>
      </c>
    </row>
    <row r="1411" spans="1:43" outlineLevel="1">
      <c r="A1411" s="95">
        <v>397</v>
      </c>
      <c r="R1411" s="6">
        <f t="shared" si="633"/>
        <v>397</v>
      </c>
      <c r="S1411" s="7" t="e">
        <f t="shared" si="628"/>
        <v>#N/A</v>
      </c>
      <c r="T1411" s="7">
        <f t="shared" si="629"/>
        <v>170.76373701315981</v>
      </c>
      <c r="U1411" s="7" t="e">
        <f t="shared" si="641"/>
        <v>#N/A</v>
      </c>
      <c r="V1411" s="7" t="e">
        <f t="shared" si="631"/>
        <v>#N/A</v>
      </c>
      <c r="W1411" s="7" t="e">
        <f t="shared" si="632"/>
        <v>#N/A</v>
      </c>
      <c r="X1411" s="7" t="e">
        <f t="shared" si="634"/>
        <v>#N/A</v>
      </c>
      <c r="Y1411" s="7" t="e">
        <f t="shared" si="635"/>
        <v>#N/A</v>
      </c>
      <c r="AG1411" s="7" t="e">
        <f t="shared" si="636"/>
        <v>#N/A</v>
      </c>
      <c r="AH1411" s="7">
        <f t="shared" si="637"/>
        <v>170.76373701315981</v>
      </c>
      <c r="AI1411" s="7" t="e">
        <f t="shared" si="638"/>
        <v>#N/A</v>
      </c>
      <c r="AJ1411" s="7">
        <f t="shared" si="639"/>
        <v>170.76373701315981</v>
      </c>
      <c r="AK1411" s="7" t="e">
        <v>#N/A</v>
      </c>
      <c r="AL1411" s="7">
        <v>170.76373701315981</v>
      </c>
      <c r="AN1411" s="7" t="e">
        <f t="shared" si="640"/>
        <v>#N/A</v>
      </c>
      <c r="AO1411" s="7" t="e">
        <f t="shared" si="630"/>
        <v>#N/A</v>
      </c>
      <c r="AP1411" s="7" t="e">
        <v>#N/A</v>
      </c>
      <c r="AQ1411" s="7" t="e">
        <v>#N/A</v>
      </c>
    </row>
    <row r="1412" spans="1:43" outlineLevel="1">
      <c r="A1412" s="95">
        <v>398</v>
      </c>
      <c r="R1412" s="6">
        <f t="shared" si="633"/>
        <v>398</v>
      </c>
      <c r="S1412" s="7" t="e">
        <f t="shared" si="628"/>
        <v>#N/A</v>
      </c>
      <c r="T1412" s="7">
        <f t="shared" si="629"/>
        <v>170.58504966323466</v>
      </c>
      <c r="U1412" s="7" t="e">
        <f t="shared" si="641"/>
        <v>#N/A</v>
      </c>
      <c r="V1412" s="7" t="e">
        <f t="shared" si="631"/>
        <v>#N/A</v>
      </c>
      <c r="W1412" s="7" t="e">
        <f t="shared" si="632"/>
        <v>#N/A</v>
      </c>
      <c r="X1412" s="7" t="e">
        <f t="shared" si="634"/>
        <v>#N/A</v>
      </c>
      <c r="Y1412" s="7" t="e">
        <f t="shared" si="635"/>
        <v>#N/A</v>
      </c>
      <c r="AG1412" s="7" t="e">
        <f t="shared" si="636"/>
        <v>#N/A</v>
      </c>
      <c r="AH1412" s="7">
        <f t="shared" si="637"/>
        <v>170.58504966323466</v>
      </c>
      <c r="AI1412" s="7" t="e">
        <f t="shared" si="638"/>
        <v>#N/A</v>
      </c>
      <c r="AJ1412" s="7">
        <f t="shared" si="639"/>
        <v>170.58504966323466</v>
      </c>
      <c r="AK1412" s="7" t="e">
        <v>#N/A</v>
      </c>
      <c r="AL1412" s="7">
        <v>170.58504966323466</v>
      </c>
      <c r="AN1412" s="7" t="e">
        <f t="shared" si="640"/>
        <v>#N/A</v>
      </c>
      <c r="AO1412" s="7" t="e">
        <f t="shared" si="630"/>
        <v>#N/A</v>
      </c>
      <c r="AP1412" s="7" t="e">
        <v>#N/A</v>
      </c>
      <c r="AQ1412" s="7" t="e">
        <v>#N/A</v>
      </c>
    </row>
    <row r="1413" spans="1:43" outlineLevel="1">
      <c r="A1413" s="95">
        <v>399</v>
      </c>
      <c r="R1413" s="6">
        <f t="shared" si="633"/>
        <v>399</v>
      </c>
      <c r="S1413" s="7" t="e">
        <f t="shared" si="628"/>
        <v>#N/A</v>
      </c>
      <c r="T1413" s="7">
        <f t="shared" si="629"/>
        <v>170.40548343060721</v>
      </c>
      <c r="U1413" s="7" t="e">
        <f t="shared" si="641"/>
        <v>#N/A</v>
      </c>
      <c r="V1413" s="7" t="e">
        <f t="shared" si="631"/>
        <v>#N/A</v>
      </c>
      <c r="W1413" s="7" t="e">
        <f t="shared" si="632"/>
        <v>#N/A</v>
      </c>
      <c r="X1413" s="7" t="e">
        <f t="shared" si="634"/>
        <v>#N/A</v>
      </c>
      <c r="Y1413" s="7" t="e">
        <f t="shared" si="635"/>
        <v>#N/A</v>
      </c>
      <c r="AG1413" s="7" t="e">
        <f t="shared" si="636"/>
        <v>#N/A</v>
      </c>
      <c r="AH1413" s="7">
        <f t="shared" si="637"/>
        <v>170.40548343060721</v>
      </c>
      <c r="AI1413" s="7" t="e">
        <f t="shared" si="638"/>
        <v>#N/A</v>
      </c>
      <c r="AJ1413" s="7">
        <f t="shared" si="639"/>
        <v>170.40548343060721</v>
      </c>
      <c r="AK1413" s="7" t="e">
        <v>#N/A</v>
      </c>
      <c r="AL1413" s="7">
        <v>170.40548343060721</v>
      </c>
      <c r="AN1413" s="7" t="e">
        <f t="shared" si="640"/>
        <v>#N/A</v>
      </c>
      <c r="AO1413" s="7" t="e">
        <f t="shared" si="630"/>
        <v>#N/A</v>
      </c>
      <c r="AP1413" s="7" t="e">
        <v>#N/A</v>
      </c>
      <c r="AQ1413" s="7" t="e">
        <v>#N/A</v>
      </c>
    </row>
    <row r="1414" spans="1:43" outlineLevel="1">
      <c r="A1414" s="95">
        <v>400</v>
      </c>
      <c r="R1414" s="6">
        <f t="shared" si="633"/>
        <v>400</v>
      </c>
      <c r="S1414" s="7" t="e">
        <f t="shared" si="628"/>
        <v>#N/A</v>
      </c>
      <c r="T1414" s="7">
        <f t="shared" si="629"/>
        <v>170.22504914246767</v>
      </c>
      <c r="U1414" s="7" t="e">
        <f t="shared" si="641"/>
        <v>#N/A</v>
      </c>
      <c r="V1414" s="7" t="e">
        <f t="shared" si="631"/>
        <v>#N/A</v>
      </c>
      <c r="W1414" s="7" t="e">
        <f t="shared" si="632"/>
        <v>#N/A</v>
      </c>
      <c r="X1414" s="7" t="e">
        <f t="shared" si="634"/>
        <v>#N/A</v>
      </c>
      <c r="Y1414" s="7" t="e">
        <f t="shared" si="635"/>
        <v>#N/A</v>
      </c>
      <c r="AG1414" s="7" t="e">
        <f t="shared" si="636"/>
        <v>#N/A</v>
      </c>
      <c r="AH1414" s="7">
        <f t="shared" si="637"/>
        <v>170.22504914246767</v>
      </c>
      <c r="AI1414" s="7" t="e">
        <f t="shared" si="638"/>
        <v>#N/A</v>
      </c>
      <c r="AJ1414" s="7">
        <f t="shared" si="639"/>
        <v>170.22504914246767</v>
      </c>
      <c r="AK1414" s="7" t="e">
        <v>#N/A</v>
      </c>
      <c r="AL1414" s="7">
        <v>170.22504914246767</v>
      </c>
      <c r="AN1414" s="7" t="e">
        <f t="shared" si="640"/>
        <v>#N/A</v>
      </c>
      <c r="AO1414" s="7" t="e">
        <f t="shared" si="630"/>
        <v>#N/A</v>
      </c>
      <c r="AP1414" s="7" t="e">
        <v>#N/A</v>
      </c>
      <c r="AQ1414" s="7" t="e">
        <v>#N/A</v>
      </c>
    </row>
    <row r="1415" spans="1:43" outlineLevel="1">
      <c r="A1415" s="95">
        <v>401</v>
      </c>
      <c r="R1415" s="6">
        <f t="shared" si="633"/>
        <v>401</v>
      </c>
      <c r="S1415" s="7" t="e">
        <f t="shared" si="628"/>
        <v>#N/A</v>
      </c>
      <c r="T1415" s="7">
        <f t="shared" si="629"/>
        <v>170.04375756743568</v>
      </c>
      <c r="U1415" s="7" t="e">
        <f t="shared" si="641"/>
        <v>#N/A</v>
      </c>
      <c r="V1415" s="7" t="e">
        <f t="shared" si="631"/>
        <v>#N/A</v>
      </c>
      <c r="W1415" s="7" t="e">
        <f t="shared" si="632"/>
        <v>#N/A</v>
      </c>
      <c r="X1415" s="7" t="e">
        <f t="shared" si="634"/>
        <v>#N/A</v>
      </c>
      <c r="Y1415" s="7" t="e">
        <f t="shared" si="635"/>
        <v>#N/A</v>
      </c>
      <c r="AG1415" s="7" t="e">
        <f t="shared" si="636"/>
        <v>#N/A</v>
      </c>
      <c r="AH1415" s="7">
        <f t="shared" si="637"/>
        <v>170.04375756743568</v>
      </c>
      <c r="AI1415" s="7" t="e">
        <f t="shared" si="638"/>
        <v>#N/A</v>
      </c>
      <c r="AJ1415" s="7">
        <f t="shared" si="639"/>
        <v>170.04375756743568</v>
      </c>
      <c r="AK1415" s="7" t="e">
        <v>#N/A</v>
      </c>
      <c r="AL1415" s="7">
        <v>170.04375756743568</v>
      </c>
      <c r="AN1415" s="7" t="e">
        <f t="shared" si="640"/>
        <v>#N/A</v>
      </c>
      <c r="AO1415" s="7" t="e">
        <f t="shared" si="630"/>
        <v>#N/A</v>
      </c>
      <c r="AP1415" s="7" t="e">
        <v>#N/A</v>
      </c>
      <c r="AQ1415" s="7" t="e">
        <v>#N/A</v>
      </c>
    </row>
    <row r="1416" spans="1:43" outlineLevel="1">
      <c r="A1416" s="95">
        <v>402</v>
      </c>
      <c r="R1416" s="6">
        <f t="shared" si="633"/>
        <v>402</v>
      </c>
      <c r="S1416" s="7" t="e">
        <f t="shared" si="628"/>
        <v>#N/A</v>
      </c>
      <c r="T1416" s="7">
        <f t="shared" si="629"/>
        <v>169.86157764931031</v>
      </c>
      <c r="U1416" s="7" t="e">
        <f t="shared" si="641"/>
        <v>#N/A</v>
      </c>
      <c r="V1416" s="7" t="e">
        <f t="shared" si="631"/>
        <v>#N/A</v>
      </c>
      <c r="W1416" s="7" t="e">
        <f t="shared" si="632"/>
        <v>#N/A</v>
      </c>
      <c r="X1416" s="7" t="e">
        <f t="shared" si="634"/>
        <v>#N/A</v>
      </c>
      <c r="Y1416" s="7" t="e">
        <f t="shared" si="635"/>
        <v>#N/A</v>
      </c>
      <c r="AG1416" s="7" t="e">
        <f t="shared" si="636"/>
        <v>#N/A</v>
      </c>
      <c r="AH1416" s="7">
        <f t="shared" si="637"/>
        <v>169.86157764931031</v>
      </c>
      <c r="AI1416" s="7" t="e">
        <f t="shared" si="638"/>
        <v>#N/A</v>
      </c>
      <c r="AJ1416" s="7">
        <f t="shared" si="639"/>
        <v>169.86157764931031</v>
      </c>
      <c r="AK1416" s="7" t="e">
        <v>#N/A</v>
      </c>
      <c r="AL1416" s="7">
        <v>169.86157764931031</v>
      </c>
      <c r="AN1416" s="7" t="e">
        <f t="shared" si="640"/>
        <v>#N/A</v>
      </c>
      <c r="AO1416" s="7" t="e">
        <f t="shared" si="630"/>
        <v>#N/A</v>
      </c>
      <c r="AP1416" s="7" t="e">
        <v>#N/A</v>
      </c>
      <c r="AQ1416" s="7" t="e">
        <v>#N/A</v>
      </c>
    </row>
    <row r="1417" spans="1:43" outlineLevel="1">
      <c r="A1417" s="95">
        <v>403</v>
      </c>
      <c r="R1417" s="6">
        <f t="shared" si="633"/>
        <v>403</v>
      </c>
      <c r="S1417" s="7" t="e">
        <f t="shared" si="628"/>
        <v>#N/A</v>
      </c>
      <c r="T1417" s="7">
        <f t="shared" si="629"/>
        <v>169.67853407850941</v>
      </c>
      <c r="U1417" s="7" t="e">
        <f t="shared" si="641"/>
        <v>#N/A</v>
      </c>
      <c r="V1417" s="7" t="e">
        <f t="shared" si="631"/>
        <v>#N/A</v>
      </c>
      <c r="W1417" s="7" t="e">
        <f t="shared" si="632"/>
        <v>#N/A</v>
      </c>
      <c r="X1417" s="7" t="e">
        <f t="shared" si="634"/>
        <v>#N/A</v>
      </c>
      <c r="Y1417" s="7" t="e">
        <f t="shared" si="635"/>
        <v>#N/A</v>
      </c>
      <c r="AG1417" s="7" t="e">
        <f t="shared" si="636"/>
        <v>#N/A</v>
      </c>
      <c r="AH1417" s="7">
        <f t="shared" si="637"/>
        <v>169.67853407850941</v>
      </c>
      <c r="AI1417" s="7" t="e">
        <f t="shared" si="638"/>
        <v>#N/A</v>
      </c>
      <c r="AJ1417" s="7">
        <f t="shared" si="639"/>
        <v>169.67853407850941</v>
      </c>
      <c r="AK1417" s="7" t="e">
        <v>#N/A</v>
      </c>
      <c r="AL1417" s="7">
        <v>169.67853407850941</v>
      </c>
      <c r="AN1417" s="7" t="e">
        <f t="shared" si="640"/>
        <v>#N/A</v>
      </c>
      <c r="AO1417" s="7" t="e">
        <f t="shared" si="630"/>
        <v>#N/A</v>
      </c>
      <c r="AP1417" s="7" t="e">
        <v>#N/A</v>
      </c>
      <c r="AQ1417" s="7" t="e">
        <v>#N/A</v>
      </c>
    </row>
    <row r="1418" spans="1:43" outlineLevel="1">
      <c r="A1418" s="95">
        <v>404</v>
      </c>
      <c r="R1418" s="6">
        <f t="shared" si="633"/>
        <v>404</v>
      </c>
      <c r="S1418" s="7" t="e">
        <f t="shared" si="628"/>
        <v>#N/A</v>
      </c>
      <c r="T1418" s="7">
        <f t="shared" si="629"/>
        <v>169.49459585793716</v>
      </c>
      <c r="U1418" s="7" t="e">
        <f t="shared" si="641"/>
        <v>#N/A</v>
      </c>
      <c r="V1418" s="7" t="e">
        <f t="shared" si="631"/>
        <v>#N/A</v>
      </c>
      <c r="W1418" s="7" t="e">
        <f t="shared" si="632"/>
        <v>#N/A</v>
      </c>
      <c r="X1418" s="7" t="e">
        <f t="shared" si="634"/>
        <v>#N/A</v>
      </c>
      <c r="Y1418" s="7" t="e">
        <f t="shared" si="635"/>
        <v>#N/A</v>
      </c>
      <c r="AG1418" s="7" t="e">
        <f t="shared" si="636"/>
        <v>#N/A</v>
      </c>
      <c r="AH1418" s="7">
        <f t="shared" si="637"/>
        <v>169.49459585793716</v>
      </c>
      <c r="AI1418" s="7" t="e">
        <f t="shared" si="638"/>
        <v>#N/A</v>
      </c>
      <c r="AJ1418" s="7">
        <f t="shared" si="639"/>
        <v>169.49459585793716</v>
      </c>
      <c r="AK1418" s="7" t="e">
        <v>#N/A</v>
      </c>
      <c r="AL1418" s="7">
        <v>169.49459585793716</v>
      </c>
      <c r="AN1418" s="7" t="e">
        <f t="shared" si="640"/>
        <v>#N/A</v>
      </c>
      <c r="AO1418" s="7" t="e">
        <f t="shared" si="630"/>
        <v>#N/A</v>
      </c>
      <c r="AP1418" s="7" t="e">
        <v>#N/A</v>
      </c>
      <c r="AQ1418" s="7" t="e">
        <v>#N/A</v>
      </c>
    </row>
    <row r="1419" spans="1:43" outlineLevel="1">
      <c r="A1419" s="95">
        <v>405</v>
      </c>
      <c r="R1419" s="6">
        <f t="shared" si="633"/>
        <v>405</v>
      </c>
      <c r="S1419" s="7" t="e">
        <f t="shared" si="628"/>
        <v>#N/A</v>
      </c>
      <c r="T1419" s="7">
        <f t="shared" si="629"/>
        <v>169.3097876186925</v>
      </c>
      <c r="U1419" s="7" t="e">
        <f t="shared" si="641"/>
        <v>#N/A</v>
      </c>
      <c r="V1419" s="7" t="e">
        <f t="shared" si="631"/>
        <v>#N/A</v>
      </c>
      <c r="W1419" s="7" t="e">
        <f t="shared" si="632"/>
        <v>#N/A</v>
      </c>
      <c r="X1419" s="7" t="e">
        <f t="shared" si="634"/>
        <v>#N/A</v>
      </c>
      <c r="Y1419" s="7" t="e">
        <f t="shared" si="635"/>
        <v>#N/A</v>
      </c>
      <c r="AG1419" s="7" t="e">
        <f t="shared" si="636"/>
        <v>#N/A</v>
      </c>
      <c r="AH1419" s="7">
        <f t="shared" si="637"/>
        <v>169.3097876186925</v>
      </c>
      <c r="AI1419" s="7" t="e">
        <f t="shared" si="638"/>
        <v>#N/A</v>
      </c>
      <c r="AJ1419" s="7">
        <f t="shared" si="639"/>
        <v>169.3097876186925</v>
      </c>
      <c r="AK1419" s="7" t="e">
        <v>#N/A</v>
      </c>
      <c r="AL1419" s="7">
        <v>169.3097876186925</v>
      </c>
      <c r="AN1419" s="7" t="e">
        <f t="shared" si="640"/>
        <v>#N/A</v>
      </c>
      <c r="AO1419" s="7" t="e">
        <f t="shared" si="630"/>
        <v>#N/A</v>
      </c>
      <c r="AP1419" s="7" t="e">
        <v>#N/A</v>
      </c>
      <c r="AQ1419" s="7" t="e">
        <v>#N/A</v>
      </c>
    </row>
    <row r="1420" spans="1:43" outlineLevel="1">
      <c r="A1420" s="95">
        <v>406</v>
      </c>
      <c r="R1420" s="6">
        <f t="shared" si="633"/>
        <v>406</v>
      </c>
      <c r="S1420" s="7" t="e">
        <f t="shared" si="628"/>
        <v>#N/A</v>
      </c>
      <c r="T1420" s="7">
        <f t="shared" si="629"/>
        <v>169.12407842321235</v>
      </c>
      <c r="U1420" s="7" t="e">
        <f t="shared" si="641"/>
        <v>#N/A</v>
      </c>
      <c r="V1420" s="7" t="e">
        <f t="shared" si="631"/>
        <v>#N/A</v>
      </c>
      <c r="W1420" s="7" t="e">
        <f t="shared" si="632"/>
        <v>#N/A</v>
      </c>
      <c r="X1420" s="7" t="e">
        <f t="shared" si="634"/>
        <v>#N/A</v>
      </c>
      <c r="Y1420" s="7" t="e">
        <f t="shared" si="635"/>
        <v>#N/A</v>
      </c>
      <c r="AG1420" s="7" t="e">
        <f t="shared" si="636"/>
        <v>#N/A</v>
      </c>
      <c r="AH1420" s="7">
        <f t="shared" si="637"/>
        <v>169.12407842321235</v>
      </c>
      <c r="AI1420" s="7" t="e">
        <f t="shared" si="638"/>
        <v>#N/A</v>
      </c>
      <c r="AJ1420" s="7">
        <f t="shared" si="639"/>
        <v>169.12407842321235</v>
      </c>
      <c r="AK1420" s="7" t="e">
        <v>#N/A</v>
      </c>
      <c r="AL1420" s="7">
        <v>169.12407842321235</v>
      </c>
      <c r="AN1420" s="7" t="e">
        <f t="shared" si="640"/>
        <v>#N/A</v>
      </c>
      <c r="AO1420" s="7" t="e">
        <f t="shared" si="630"/>
        <v>#N/A</v>
      </c>
      <c r="AP1420" s="7" t="e">
        <v>#N/A</v>
      </c>
      <c r="AQ1420" s="7" t="e">
        <v>#N/A</v>
      </c>
    </row>
    <row r="1421" spans="1:43" outlineLevel="1">
      <c r="A1421" s="95">
        <v>407</v>
      </c>
      <c r="R1421" s="6">
        <f t="shared" si="633"/>
        <v>407</v>
      </c>
      <c r="S1421" s="7" t="e">
        <f t="shared" si="628"/>
        <v>#N/A</v>
      </c>
      <c r="T1421" s="7">
        <f t="shared" si="629"/>
        <v>168.93749284284911</v>
      </c>
      <c r="U1421" s="7" t="e">
        <f t="shared" si="641"/>
        <v>#N/A</v>
      </c>
      <c r="V1421" s="7" t="e">
        <f t="shared" si="631"/>
        <v>#N/A</v>
      </c>
      <c r="W1421" s="7" t="e">
        <f t="shared" si="632"/>
        <v>#N/A</v>
      </c>
      <c r="X1421" s="7" t="e">
        <f t="shared" si="634"/>
        <v>#N/A</v>
      </c>
      <c r="Y1421" s="7" t="e">
        <f t="shared" si="635"/>
        <v>#N/A</v>
      </c>
      <c r="AG1421" s="7" t="e">
        <f t="shared" si="636"/>
        <v>#N/A</v>
      </c>
      <c r="AH1421" s="7">
        <f t="shared" si="637"/>
        <v>168.93749284284911</v>
      </c>
      <c r="AI1421" s="7" t="e">
        <f t="shared" si="638"/>
        <v>#N/A</v>
      </c>
      <c r="AJ1421" s="7">
        <f t="shared" si="639"/>
        <v>168.93749284284911</v>
      </c>
      <c r="AK1421" s="7" t="e">
        <v>#N/A</v>
      </c>
      <c r="AL1421" s="7">
        <v>168.93749284284911</v>
      </c>
      <c r="AN1421" s="7" t="e">
        <f t="shared" si="640"/>
        <v>#N/A</v>
      </c>
      <c r="AO1421" s="7" t="e">
        <f t="shared" si="630"/>
        <v>#N/A</v>
      </c>
      <c r="AP1421" s="7" t="e">
        <v>#N/A</v>
      </c>
      <c r="AQ1421" s="7" t="e">
        <v>#N/A</v>
      </c>
    </row>
    <row r="1422" spans="1:43" outlineLevel="1">
      <c r="A1422" s="95">
        <v>408</v>
      </c>
      <c r="R1422" s="6">
        <f t="shared" si="633"/>
        <v>408</v>
      </c>
      <c r="S1422" s="7" t="e">
        <f t="shared" si="628"/>
        <v>#N/A</v>
      </c>
      <c r="T1422" s="7">
        <f t="shared" si="629"/>
        <v>168.75</v>
      </c>
      <c r="U1422" s="7" t="e">
        <f t="shared" si="641"/>
        <v>#N/A</v>
      </c>
      <c r="V1422" s="7" t="e">
        <f t="shared" si="631"/>
        <v>#N/A</v>
      </c>
      <c r="W1422" s="7" t="e">
        <f t="shared" si="632"/>
        <v>#N/A</v>
      </c>
      <c r="X1422" s="7" t="e">
        <f t="shared" si="634"/>
        <v>#N/A</v>
      </c>
      <c r="Y1422" s="7" t="e">
        <f t="shared" si="635"/>
        <v>#N/A</v>
      </c>
      <c r="AG1422" s="7" t="e">
        <f t="shared" si="636"/>
        <v>#N/A</v>
      </c>
      <c r="AH1422" s="7">
        <f t="shared" si="637"/>
        <v>168.75</v>
      </c>
      <c r="AI1422" s="7" t="e">
        <f t="shared" si="638"/>
        <v>#N/A</v>
      </c>
      <c r="AJ1422" s="7">
        <f t="shared" si="639"/>
        <v>168.75</v>
      </c>
      <c r="AK1422" s="7" t="e">
        <v>#N/A</v>
      </c>
      <c r="AL1422" s="7">
        <v>168.75</v>
      </c>
      <c r="AN1422" s="7" t="e">
        <f t="shared" si="640"/>
        <v>#N/A</v>
      </c>
      <c r="AO1422" s="7" t="e">
        <f t="shared" si="630"/>
        <v>#N/A</v>
      </c>
      <c r="AP1422" s="7" t="e">
        <v>#N/A</v>
      </c>
      <c r="AQ1422" s="7" t="e">
        <v>#N/A</v>
      </c>
    </row>
    <row r="1423" spans="1:43" outlineLevel="1">
      <c r="A1423" s="95">
        <v>409</v>
      </c>
      <c r="R1423" s="6">
        <f t="shared" si="633"/>
        <v>409</v>
      </c>
      <c r="S1423" s="7" t="e">
        <f t="shared" si="628"/>
        <v>#N/A</v>
      </c>
      <c r="T1423" s="7">
        <f t="shared" si="629"/>
        <v>168.56161823747266</v>
      </c>
      <c r="U1423" s="7" t="e">
        <f t="shared" si="641"/>
        <v>#N/A</v>
      </c>
      <c r="V1423" s="7" t="e">
        <f t="shared" si="631"/>
        <v>#N/A</v>
      </c>
      <c r="W1423" s="7" t="e">
        <f t="shared" si="632"/>
        <v>#N/A</v>
      </c>
      <c r="X1423" s="7" t="e">
        <f t="shared" si="634"/>
        <v>#N/A</v>
      </c>
      <c r="Y1423" s="7" t="e">
        <f t="shared" si="635"/>
        <v>#N/A</v>
      </c>
      <c r="AG1423" s="7" t="e">
        <f t="shared" si="636"/>
        <v>#N/A</v>
      </c>
      <c r="AH1423" s="7">
        <f t="shared" si="637"/>
        <v>168.56161823747266</v>
      </c>
      <c r="AI1423" s="7" t="e">
        <f t="shared" si="638"/>
        <v>#N/A</v>
      </c>
      <c r="AJ1423" s="7">
        <f t="shared" si="639"/>
        <v>168.56161823747266</v>
      </c>
      <c r="AK1423" s="7" t="e">
        <v>#N/A</v>
      </c>
      <c r="AL1423" s="7">
        <v>168.56161823747266</v>
      </c>
      <c r="AN1423" s="7" t="e">
        <f t="shared" si="640"/>
        <v>#N/A</v>
      </c>
      <c r="AO1423" s="7" t="e">
        <f t="shared" si="630"/>
        <v>#N/A</v>
      </c>
      <c r="AP1423" s="7" t="e">
        <v>#N/A</v>
      </c>
      <c r="AQ1423" s="7" t="e">
        <v>#N/A</v>
      </c>
    </row>
    <row r="1424" spans="1:43" outlineLevel="1">
      <c r="A1424" s="95">
        <v>410</v>
      </c>
      <c r="R1424" s="6">
        <f t="shared" si="633"/>
        <v>410</v>
      </c>
      <c r="S1424" s="7" t="e">
        <f t="shared" si="628"/>
        <v>#N/A</v>
      </c>
      <c r="T1424" s="7">
        <f t="shared" si="629"/>
        <v>168.37234575310134</v>
      </c>
      <c r="U1424" s="7" t="e">
        <f t="shared" si="641"/>
        <v>#N/A</v>
      </c>
      <c r="V1424" s="7" t="e">
        <f t="shared" si="631"/>
        <v>#N/A</v>
      </c>
      <c r="W1424" s="7" t="e">
        <f t="shared" si="632"/>
        <v>#N/A</v>
      </c>
      <c r="X1424" s="7" t="e">
        <f t="shared" si="634"/>
        <v>#N/A</v>
      </c>
      <c r="Y1424" s="7" t="e">
        <f t="shared" si="635"/>
        <v>#N/A</v>
      </c>
      <c r="AG1424" s="7" t="e">
        <f t="shared" si="636"/>
        <v>#N/A</v>
      </c>
      <c r="AH1424" s="7">
        <f t="shared" si="637"/>
        <v>168.37234575310134</v>
      </c>
      <c r="AI1424" s="7" t="e">
        <f t="shared" si="638"/>
        <v>#N/A</v>
      </c>
      <c r="AJ1424" s="7">
        <f t="shared" si="639"/>
        <v>168.37234575310134</v>
      </c>
      <c r="AK1424" s="7" t="e">
        <v>#N/A</v>
      </c>
      <c r="AL1424" s="7">
        <v>168.37234575310134</v>
      </c>
      <c r="AN1424" s="7" t="e">
        <f t="shared" si="640"/>
        <v>#N/A</v>
      </c>
      <c r="AO1424" s="7" t="e">
        <f t="shared" si="630"/>
        <v>#N/A</v>
      </c>
      <c r="AP1424" s="7" t="e">
        <v>#N/A</v>
      </c>
      <c r="AQ1424" s="7" t="e">
        <v>#N/A</v>
      </c>
    </row>
    <row r="1425" spans="1:43" outlineLevel="1">
      <c r="A1425" s="95">
        <v>411</v>
      </c>
      <c r="R1425" s="6">
        <f t="shared" si="633"/>
        <v>411</v>
      </c>
      <c r="S1425" s="7" t="e">
        <f t="shared" si="628"/>
        <v>#N/A</v>
      </c>
      <c r="T1425" s="7">
        <f t="shared" si="629"/>
        <v>168.18218840689823</v>
      </c>
      <c r="U1425" s="7" t="e">
        <f t="shared" si="641"/>
        <v>#N/A</v>
      </c>
      <c r="V1425" s="7" t="e">
        <f t="shared" si="631"/>
        <v>#N/A</v>
      </c>
      <c r="W1425" s="7" t="e">
        <f t="shared" si="632"/>
        <v>#N/A</v>
      </c>
      <c r="X1425" s="7" t="e">
        <f t="shared" si="634"/>
        <v>#N/A</v>
      </c>
      <c r="Y1425" s="7" t="e">
        <f t="shared" si="635"/>
        <v>#N/A</v>
      </c>
      <c r="AG1425" s="7" t="e">
        <f t="shared" si="636"/>
        <v>#N/A</v>
      </c>
      <c r="AH1425" s="7">
        <f t="shared" si="637"/>
        <v>168.18218840689823</v>
      </c>
      <c r="AI1425" s="7" t="e">
        <f t="shared" si="638"/>
        <v>#N/A</v>
      </c>
      <c r="AJ1425" s="7">
        <f t="shared" si="639"/>
        <v>168.18218840689823</v>
      </c>
      <c r="AK1425" s="7" t="e">
        <v>#N/A</v>
      </c>
      <c r="AL1425" s="7">
        <v>168.18218840689823</v>
      </c>
      <c r="AN1425" s="7" t="e">
        <f t="shared" si="640"/>
        <v>#N/A</v>
      </c>
      <c r="AO1425" s="7" t="e">
        <f t="shared" si="630"/>
        <v>#N/A</v>
      </c>
      <c r="AP1425" s="7" t="e">
        <v>#N/A</v>
      </c>
      <c r="AQ1425" s="7" t="e">
        <v>#N/A</v>
      </c>
    </row>
    <row r="1426" spans="1:43" outlineLevel="1">
      <c r="A1426" s="95">
        <v>412</v>
      </c>
      <c r="R1426" s="6">
        <f t="shared" si="633"/>
        <v>412</v>
      </c>
      <c r="S1426" s="7" t="e">
        <f t="shared" si="628"/>
        <v>#N/A</v>
      </c>
      <c r="T1426" s="7">
        <f t="shared" si="629"/>
        <v>167.99115205887546</v>
      </c>
      <c r="U1426" s="7" t="e">
        <f t="shared" si="641"/>
        <v>#N/A</v>
      </c>
      <c r="V1426" s="7" t="e">
        <f t="shared" si="631"/>
        <v>#N/A</v>
      </c>
      <c r="W1426" s="7" t="e">
        <f t="shared" si="632"/>
        <v>#N/A</v>
      </c>
      <c r="X1426" s="7" t="e">
        <f t="shared" si="634"/>
        <v>#N/A</v>
      </c>
      <c r="Y1426" s="7" t="e">
        <f t="shared" si="635"/>
        <v>#N/A</v>
      </c>
      <c r="AG1426" s="7" t="e">
        <f t="shared" si="636"/>
        <v>#N/A</v>
      </c>
      <c r="AH1426" s="7">
        <f t="shared" si="637"/>
        <v>167.99115205887546</v>
      </c>
      <c r="AI1426" s="7" t="e">
        <f t="shared" si="638"/>
        <v>#N/A</v>
      </c>
      <c r="AJ1426" s="7">
        <f t="shared" si="639"/>
        <v>167.99115205887546</v>
      </c>
      <c r="AK1426" s="7" t="e">
        <v>#N/A</v>
      </c>
      <c r="AL1426" s="7">
        <v>167.99115205887546</v>
      </c>
      <c r="AN1426" s="7" t="e">
        <f t="shared" si="640"/>
        <v>#N/A</v>
      </c>
      <c r="AO1426" s="7" t="e">
        <f t="shared" si="630"/>
        <v>#N/A</v>
      </c>
      <c r="AP1426" s="7" t="e">
        <v>#N/A</v>
      </c>
      <c r="AQ1426" s="7" t="e">
        <v>#N/A</v>
      </c>
    </row>
    <row r="1427" spans="1:43" outlineLevel="1">
      <c r="A1427" s="95">
        <v>413</v>
      </c>
      <c r="R1427" s="6">
        <f t="shared" si="633"/>
        <v>413</v>
      </c>
      <c r="S1427" s="7" t="e">
        <f t="shared" si="628"/>
        <v>#N/A</v>
      </c>
      <c r="T1427" s="7">
        <f t="shared" si="629"/>
        <v>167.79924280746371</v>
      </c>
      <c r="U1427" s="7" t="e">
        <f t="shared" si="641"/>
        <v>#N/A</v>
      </c>
      <c r="V1427" s="7" t="e">
        <f t="shared" si="631"/>
        <v>#N/A</v>
      </c>
      <c r="W1427" s="7" t="e">
        <f t="shared" si="632"/>
        <v>#N/A</v>
      </c>
      <c r="X1427" s="7" t="e">
        <f t="shared" si="634"/>
        <v>#N/A</v>
      </c>
      <c r="Y1427" s="7" t="e">
        <f t="shared" si="635"/>
        <v>#N/A</v>
      </c>
      <c r="AG1427" s="7" t="e">
        <f t="shared" si="636"/>
        <v>#N/A</v>
      </c>
      <c r="AH1427" s="7">
        <f t="shared" si="637"/>
        <v>167.79924280746371</v>
      </c>
      <c r="AI1427" s="7" t="e">
        <f t="shared" si="638"/>
        <v>#N/A</v>
      </c>
      <c r="AJ1427" s="7">
        <f t="shared" si="639"/>
        <v>167.79924280746371</v>
      </c>
      <c r="AK1427" s="7" t="e">
        <v>#N/A</v>
      </c>
      <c r="AL1427" s="7">
        <v>167.79924280746371</v>
      </c>
      <c r="AN1427" s="7" t="e">
        <f t="shared" si="640"/>
        <v>#N/A</v>
      </c>
      <c r="AO1427" s="7" t="e">
        <f t="shared" si="630"/>
        <v>#N/A</v>
      </c>
      <c r="AP1427" s="7" t="e">
        <v>#N/A</v>
      </c>
      <c r="AQ1427" s="7" t="e">
        <v>#N/A</v>
      </c>
    </row>
    <row r="1428" spans="1:43" outlineLevel="1">
      <c r="A1428" s="95">
        <v>414</v>
      </c>
      <c r="R1428" s="6">
        <f t="shared" si="633"/>
        <v>414</v>
      </c>
      <c r="S1428" s="7" t="e">
        <f t="shared" si="628"/>
        <v>#N/A</v>
      </c>
      <c r="T1428" s="7">
        <f t="shared" si="629"/>
        <v>167.60646579741939</v>
      </c>
      <c r="U1428" s="7" t="e">
        <f t="shared" si="641"/>
        <v>#N/A</v>
      </c>
      <c r="V1428" s="7" t="e">
        <f t="shared" si="631"/>
        <v>#N/A</v>
      </c>
      <c r="W1428" s="7" t="e">
        <f t="shared" si="632"/>
        <v>#N/A</v>
      </c>
      <c r="X1428" s="7" t="e">
        <f t="shared" si="634"/>
        <v>#N/A</v>
      </c>
      <c r="Y1428" s="7" t="e">
        <f t="shared" si="635"/>
        <v>#N/A</v>
      </c>
      <c r="AG1428" s="7" t="e">
        <f t="shared" si="636"/>
        <v>#N/A</v>
      </c>
      <c r="AH1428" s="7">
        <f t="shared" si="637"/>
        <v>167.60646579741939</v>
      </c>
      <c r="AI1428" s="7" t="e">
        <f t="shared" si="638"/>
        <v>#N/A</v>
      </c>
      <c r="AJ1428" s="7">
        <f t="shared" si="639"/>
        <v>167.60646579741939</v>
      </c>
      <c r="AK1428" s="7" t="e">
        <v>#N/A</v>
      </c>
      <c r="AL1428" s="7">
        <v>167.60646579741939</v>
      </c>
      <c r="AN1428" s="7" t="e">
        <f t="shared" si="640"/>
        <v>#N/A</v>
      </c>
      <c r="AO1428" s="7" t="e">
        <f t="shared" si="630"/>
        <v>#N/A</v>
      </c>
      <c r="AP1428" s="7" t="e">
        <v>#N/A</v>
      </c>
      <c r="AQ1428" s="7" t="e">
        <v>#N/A</v>
      </c>
    </row>
    <row r="1429" spans="1:43" outlineLevel="1">
      <c r="A1429" s="95">
        <v>415</v>
      </c>
      <c r="R1429" s="6">
        <f t="shared" si="633"/>
        <v>415</v>
      </c>
      <c r="S1429" s="7" t="e">
        <f t="shared" si="628"/>
        <v>#N/A</v>
      </c>
      <c r="T1429" s="7">
        <f t="shared" si="629"/>
        <v>167.41282784242895</v>
      </c>
      <c r="U1429" s="7" t="e">
        <f t="shared" si="641"/>
        <v>#N/A</v>
      </c>
      <c r="V1429" s="7" t="e">
        <f t="shared" si="631"/>
        <v>#N/A</v>
      </c>
      <c r="W1429" s="7" t="e">
        <f t="shared" si="632"/>
        <v>#N/A</v>
      </c>
      <c r="X1429" s="7" t="e">
        <f t="shared" si="634"/>
        <v>#N/A</v>
      </c>
      <c r="Y1429" s="7" t="e">
        <f t="shared" si="635"/>
        <v>#N/A</v>
      </c>
      <c r="AG1429" s="7" t="e">
        <f t="shared" si="636"/>
        <v>#N/A</v>
      </c>
      <c r="AH1429" s="7">
        <f t="shared" si="637"/>
        <v>167.41282784242895</v>
      </c>
      <c r="AI1429" s="7" t="e">
        <f t="shared" si="638"/>
        <v>#N/A</v>
      </c>
      <c r="AJ1429" s="7">
        <f t="shared" si="639"/>
        <v>167.41282784242895</v>
      </c>
      <c r="AK1429" s="7" t="e">
        <v>#N/A</v>
      </c>
      <c r="AL1429" s="7">
        <v>167.41282784242895</v>
      </c>
      <c r="AN1429" s="7" t="e">
        <f t="shared" si="640"/>
        <v>#N/A</v>
      </c>
      <c r="AO1429" s="7" t="e">
        <f t="shared" si="630"/>
        <v>#N/A</v>
      </c>
      <c r="AP1429" s="7" t="e">
        <v>#N/A</v>
      </c>
      <c r="AQ1429" s="7" t="e">
        <v>#N/A</v>
      </c>
    </row>
    <row r="1430" spans="1:43" outlineLevel="1">
      <c r="A1430" s="95">
        <v>416</v>
      </c>
      <c r="R1430" s="6">
        <f t="shared" si="633"/>
        <v>416</v>
      </c>
      <c r="S1430" s="7" t="e">
        <f t="shared" si="628"/>
        <v>#N/A</v>
      </c>
      <c r="T1430" s="7">
        <f t="shared" si="629"/>
        <v>167.21833384883018</v>
      </c>
      <c r="U1430" s="7" t="e">
        <f t="shared" si="641"/>
        <v>#N/A</v>
      </c>
      <c r="V1430" s="7" t="e">
        <f t="shared" si="631"/>
        <v>#N/A</v>
      </c>
      <c r="W1430" s="7" t="e">
        <f t="shared" si="632"/>
        <v>#N/A</v>
      </c>
      <c r="X1430" s="7" t="e">
        <f t="shared" si="634"/>
        <v>#N/A</v>
      </c>
      <c r="Y1430" s="7" t="e">
        <f t="shared" si="635"/>
        <v>#N/A</v>
      </c>
      <c r="AG1430" s="7" t="e">
        <f t="shared" si="636"/>
        <v>#N/A</v>
      </c>
      <c r="AH1430" s="7">
        <f t="shared" si="637"/>
        <v>167.21833384883018</v>
      </c>
      <c r="AI1430" s="7" t="e">
        <f t="shared" si="638"/>
        <v>#N/A</v>
      </c>
      <c r="AJ1430" s="7">
        <f t="shared" si="639"/>
        <v>167.21833384883018</v>
      </c>
      <c r="AK1430" s="7" t="e">
        <v>#N/A</v>
      </c>
      <c r="AL1430" s="7">
        <v>167.21833384883018</v>
      </c>
      <c r="AN1430" s="7" t="e">
        <f t="shared" si="640"/>
        <v>#N/A</v>
      </c>
      <c r="AO1430" s="7" t="e">
        <f t="shared" si="630"/>
        <v>#N/A</v>
      </c>
      <c r="AP1430" s="7" t="e">
        <v>#N/A</v>
      </c>
      <c r="AQ1430" s="7" t="e">
        <v>#N/A</v>
      </c>
    </row>
    <row r="1431" spans="1:43" outlineLevel="1">
      <c r="A1431" s="95">
        <v>417</v>
      </c>
      <c r="R1431" s="6">
        <f t="shared" si="633"/>
        <v>417</v>
      </c>
      <c r="S1431" s="7" t="e">
        <f t="shared" si="628"/>
        <v>#N/A</v>
      </c>
      <c r="T1431" s="7">
        <f t="shared" si="629"/>
        <v>167.02299015347242</v>
      </c>
      <c r="U1431" s="7" t="e">
        <f t="shared" si="641"/>
        <v>#N/A</v>
      </c>
      <c r="V1431" s="7" t="e">
        <f t="shared" si="631"/>
        <v>#N/A</v>
      </c>
      <c r="W1431" s="7" t="e">
        <f t="shared" si="632"/>
        <v>#N/A</v>
      </c>
      <c r="X1431" s="7" t="e">
        <f t="shared" si="634"/>
        <v>#N/A</v>
      </c>
      <c r="Y1431" s="7" t="e">
        <f t="shared" si="635"/>
        <v>#N/A</v>
      </c>
      <c r="AG1431" s="7" t="e">
        <f t="shared" si="636"/>
        <v>#N/A</v>
      </c>
      <c r="AH1431" s="7">
        <f t="shared" si="637"/>
        <v>167.02299015347242</v>
      </c>
      <c r="AI1431" s="7" t="e">
        <f t="shared" si="638"/>
        <v>#N/A</v>
      </c>
      <c r="AJ1431" s="7">
        <f t="shared" si="639"/>
        <v>167.02299015347242</v>
      </c>
      <c r="AK1431" s="7" t="e">
        <v>#N/A</v>
      </c>
      <c r="AL1431" s="7">
        <v>167.02299015347242</v>
      </c>
      <c r="AN1431" s="7" t="e">
        <f t="shared" si="640"/>
        <v>#N/A</v>
      </c>
      <c r="AO1431" s="7" t="e">
        <f t="shared" si="630"/>
        <v>#N/A</v>
      </c>
      <c r="AP1431" s="7" t="e">
        <v>#N/A</v>
      </c>
      <c r="AQ1431" s="7" t="e">
        <v>#N/A</v>
      </c>
    </row>
    <row r="1432" spans="1:43" outlineLevel="1">
      <c r="A1432" s="95">
        <v>418</v>
      </c>
      <c r="R1432" s="6">
        <f t="shared" si="633"/>
        <v>418</v>
      </c>
      <c r="S1432" s="7" t="e">
        <f t="shared" si="628"/>
        <v>#N/A</v>
      </c>
      <c r="T1432" s="7">
        <f t="shared" si="629"/>
        <v>166.8268035700421</v>
      </c>
      <c r="U1432" s="7" t="e">
        <f t="shared" si="641"/>
        <v>#N/A</v>
      </c>
      <c r="V1432" s="7" t="e">
        <f t="shared" si="631"/>
        <v>#N/A</v>
      </c>
      <c r="W1432" s="7" t="e">
        <f t="shared" si="632"/>
        <v>#N/A</v>
      </c>
      <c r="X1432" s="7" t="e">
        <f t="shared" si="634"/>
        <v>#N/A</v>
      </c>
      <c r="Y1432" s="7" t="e">
        <f t="shared" si="635"/>
        <v>#N/A</v>
      </c>
      <c r="AG1432" s="7" t="e">
        <f t="shared" si="636"/>
        <v>#N/A</v>
      </c>
      <c r="AH1432" s="7">
        <f t="shared" si="637"/>
        <v>166.8268035700421</v>
      </c>
      <c r="AI1432" s="7" t="e">
        <f t="shared" si="638"/>
        <v>#N/A</v>
      </c>
      <c r="AJ1432" s="7">
        <f t="shared" si="639"/>
        <v>166.8268035700421</v>
      </c>
      <c r="AK1432" s="7" t="e">
        <v>#N/A</v>
      </c>
      <c r="AL1432" s="7">
        <v>166.8268035700421</v>
      </c>
      <c r="AN1432" s="7" t="e">
        <f t="shared" si="640"/>
        <v>#N/A</v>
      </c>
      <c r="AO1432" s="7" t="e">
        <f t="shared" si="630"/>
        <v>#N/A</v>
      </c>
      <c r="AP1432" s="7" t="e">
        <v>#N/A</v>
      </c>
      <c r="AQ1432" s="7" t="e">
        <v>#N/A</v>
      </c>
    </row>
    <row r="1433" spans="1:43" outlineLevel="1">
      <c r="A1433" s="95">
        <v>419</v>
      </c>
      <c r="R1433" s="6">
        <f t="shared" si="633"/>
        <v>419</v>
      </c>
      <c r="S1433" s="7" t="e">
        <f t="shared" si="628"/>
        <v>#N/A</v>
      </c>
      <c r="T1433" s="7">
        <f t="shared" si="629"/>
        <v>166.62977805120269</v>
      </c>
      <c r="U1433" s="7" t="e">
        <f t="shared" si="641"/>
        <v>#N/A</v>
      </c>
      <c r="V1433" s="7" t="e">
        <f t="shared" si="631"/>
        <v>#N/A</v>
      </c>
      <c r="W1433" s="7" t="e">
        <f t="shared" si="632"/>
        <v>#N/A</v>
      </c>
      <c r="X1433" s="7" t="e">
        <f t="shared" si="634"/>
        <v>#N/A</v>
      </c>
      <c r="Y1433" s="7" t="e">
        <f t="shared" si="635"/>
        <v>#N/A</v>
      </c>
      <c r="AG1433" s="7" t="e">
        <f t="shared" si="636"/>
        <v>#N/A</v>
      </c>
      <c r="AH1433" s="7">
        <f t="shared" si="637"/>
        <v>166.62977805120269</v>
      </c>
      <c r="AI1433" s="7" t="e">
        <f t="shared" si="638"/>
        <v>#N/A</v>
      </c>
      <c r="AJ1433" s="7">
        <f t="shared" si="639"/>
        <v>166.62977805120269</v>
      </c>
      <c r="AK1433" s="7" t="e">
        <v>#N/A</v>
      </c>
      <c r="AL1433" s="7">
        <v>166.62977805120269</v>
      </c>
      <c r="AN1433" s="7" t="e">
        <f t="shared" si="640"/>
        <v>#N/A</v>
      </c>
      <c r="AO1433" s="7" t="e">
        <f t="shared" si="630"/>
        <v>#N/A</v>
      </c>
      <c r="AP1433" s="7" t="e">
        <v>#N/A</v>
      </c>
      <c r="AQ1433" s="7" t="e">
        <v>#N/A</v>
      </c>
    </row>
    <row r="1434" spans="1:43" outlineLevel="1">
      <c r="A1434" s="95">
        <v>420</v>
      </c>
      <c r="R1434" s="6">
        <f t="shared" si="633"/>
        <v>420</v>
      </c>
      <c r="S1434" s="7" t="e">
        <f t="shared" si="628"/>
        <v>#N/A</v>
      </c>
      <c r="T1434" s="7">
        <f t="shared" si="629"/>
        <v>166.43192041064063</v>
      </c>
      <c r="U1434" s="7" t="e">
        <f t="shared" si="641"/>
        <v>#N/A</v>
      </c>
      <c r="V1434" s="7" t="e">
        <f t="shared" si="631"/>
        <v>#N/A</v>
      </c>
      <c r="W1434" s="7" t="e">
        <f t="shared" si="632"/>
        <v>#N/A</v>
      </c>
      <c r="X1434" s="7" t="e">
        <f t="shared" si="634"/>
        <v>#N/A</v>
      </c>
      <c r="Y1434" s="7" t="e">
        <f t="shared" si="635"/>
        <v>#N/A</v>
      </c>
      <c r="AG1434" s="7" t="e">
        <f t="shared" si="636"/>
        <v>#N/A</v>
      </c>
      <c r="AH1434" s="7">
        <f t="shared" si="637"/>
        <v>166.43192041064063</v>
      </c>
      <c r="AI1434" s="7" t="e">
        <f t="shared" si="638"/>
        <v>#N/A</v>
      </c>
      <c r="AJ1434" s="7">
        <f t="shared" si="639"/>
        <v>166.43192041064063</v>
      </c>
      <c r="AK1434" s="7" t="e">
        <v>#N/A</v>
      </c>
      <c r="AL1434" s="7">
        <v>166.43192041064063</v>
      </c>
      <c r="AN1434" s="7" t="e">
        <f t="shared" si="640"/>
        <v>#N/A</v>
      </c>
      <c r="AO1434" s="7" t="e">
        <f t="shared" si="630"/>
        <v>#N/A</v>
      </c>
      <c r="AP1434" s="7" t="e">
        <v>#N/A</v>
      </c>
      <c r="AQ1434" s="7" t="e">
        <v>#N/A</v>
      </c>
    </row>
    <row r="1435" spans="1:43" outlineLevel="1">
      <c r="A1435" s="95">
        <v>421</v>
      </c>
      <c r="R1435" s="6">
        <f t="shared" si="633"/>
        <v>421</v>
      </c>
      <c r="S1435" s="7" t="e">
        <f t="shared" si="628"/>
        <v>#N/A</v>
      </c>
      <c r="T1435" s="7">
        <f t="shared" si="629"/>
        <v>166.23323650836812</v>
      </c>
      <c r="U1435" s="7" t="e">
        <f t="shared" si="641"/>
        <v>#N/A</v>
      </c>
      <c r="V1435" s="7" t="e">
        <f t="shared" si="631"/>
        <v>#N/A</v>
      </c>
      <c r="W1435" s="7" t="e">
        <f t="shared" si="632"/>
        <v>#N/A</v>
      </c>
      <c r="X1435" s="7" t="e">
        <f t="shared" si="634"/>
        <v>#N/A</v>
      </c>
      <c r="Y1435" s="7" t="e">
        <f t="shared" si="635"/>
        <v>#N/A</v>
      </c>
      <c r="AG1435" s="7" t="e">
        <f t="shared" si="636"/>
        <v>#N/A</v>
      </c>
      <c r="AH1435" s="7">
        <f t="shared" si="637"/>
        <v>166.23323650836812</v>
      </c>
      <c r="AI1435" s="7" t="e">
        <f t="shared" si="638"/>
        <v>#N/A</v>
      </c>
      <c r="AJ1435" s="7">
        <f t="shared" si="639"/>
        <v>166.23323650836812</v>
      </c>
      <c r="AK1435" s="7" t="e">
        <v>#N/A</v>
      </c>
      <c r="AL1435" s="7">
        <v>166.23323650836812</v>
      </c>
      <c r="AN1435" s="7" t="e">
        <f t="shared" si="640"/>
        <v>#N/A</v>
      </c>
      <c r="AO1435" s="7" t="e">
        <f t="shared" si="630"/>
        <v>#N/A</v>
      </c>
      <c r="AP1435" s="7" t="e">
        <v>#N/A</v>
      </c>
      <c r="AQ1435" s="7" t="e">
        <v>#N/A</v>
      </c>
    </row>
    <row r="1436" spans="1:43" outlineLevel="1">
      <c r="A1436" s="95">
        <v>422</v>
      </c>
      <c r="R1436" s="6">
        <f t="shared" si="633"/>
        <v>422</v>
      </c>
      <c r="S1436" s="7" t="e">
        <f t="shared" si="628"/>
        <v>#N/A</v>
      </c>
      <c r="T1436" s="7">
        <f t="shared" si="629"/>
        <v>166.03373315807156</v>
      </c>
      <c r="U1436" s="7" t="e">
        <f t="shared" si="641"/>
        <v>#N/A</v>
      </c>
      <c r="V1436" s="7" t="e">
        <f t="shared" si="631"/>
        <v>#N/A</v>
      </c>
      <c r="W1436" s="7" t="e">
        <f t="shared" si="632"/>
        <v>#N/A</v>
      </c>
      <c r="X1436" s="7" t="e">
        <f t="shared" si="634"/>
        <v>#N/A</v>
      </c>
      <c r="Y1436" s="7" t="e">
        <f t="shared" si="635"/>
        <v>#N/A</v>
      </c>
      <c r="AG1436" s="7" t="e">
        <f t="shared" si="636"/>
        <v>#N/A</v>
      </c>
      <c r="AH1436" s="7">
        <f t="shared" si="637"/>
        <v>166.03373315807156</v>
      </c>
      <c r="AI1436" s="7" t="e">
        <f t="shared" si="638"/>
        <v>#N/A</v>
      </c>
      <c r="AJ1436" s="7">
        <f t="shared" si="639"/>
        <v>166.03373315807156</v>
      </c>
      <c r="AK1436" s="7" t="e">
        <v>#N/A</v>
      </c>
      <c r="AL1436" s="7">
        <v>166.03373315807156</v>
      </c>
      <c r="AN1436" s="7" t="e">
        <f t="shared" si="640"/>
        <v>#N/A</v>
      </c>
      <c r="AO1436" s="7" t="e">
        <f t="shared" si="630"/>
        <v>#N/A</v>
      </c>
      <c r="AP1436" s="7" t="e">
        <v>#N/A</v>
      </c>
      <c r="AQ1436" s="7" t="e">
        <v>#N/A</v>
      </c>
    </row>
    <row r="1437" spans="1:43" outlineLevel="1">
      <c r="A1437" s="95">
        <v>423</v>
      </c>
      <c r="R1437" s="6">
        <f t="shared" si="633"/>
        <v>423</v>
      </c>
      <c r="S1437" s="7" t="e">
        <f t="shared" si="628"/>
        <v>#N/A</v>
      </c>
      <c r="T1437" s="7">
        <f t="shared" si="629"/>
        <v>165.83341431241442</v>
      </c>
      <c r="U1437" s="7" t="e">
        <f t="shared" si="641"/>
        <v>#N/A</v>
      </c>
      <c r="V1437" s="7" t="e">
        <f t="shared" si="631"/>
        <v>#N/A</v>
      </c>
      <c r="W1437" s="7" t="e">
        <f t="shared" si="632"/>
        <v>#N/A</v>
      </c>
      <c r="X1437" s="7" t="e">
        <f t="shared" si="634"/>
        <v>#N/A</v>
      </c>
      <c r="Y1437" s="7" t="e">
        <f t="shared" si="635"/>
        <v>#N/A</v>
      </c>
      <c r="AG1437" s="7" t="e">
        <f t="shared" si="636"/>
        <v>#N/A</v>
      </c>
      <c r="AH1437" s="7">
        <f t="shared" si="637"/>
        <v>165.83341431241442</v>
      </c>
      <c r="AI1437" s="7" t="e">
        <f t="shared" si="638"/>
        <v>#N/A</v>
      </c>
      <c r="AJ1437" s="7">
        <f t="shared" si="639"/>
        <v>165.83341431241442</v>
      </c>
      <c r="AK1437" s="7" t="e">
        <v>#N/A</v>
      </c>
      <c r="AL1437" s="7">
        <v>165.83341431241442</v>
      </c>
      <c r="AN1437" s="7" t="e">
        <f t="shared" si="640"/>
        <v>#N/A</v>
      </c>
      <c r="AO1437" s="7" t="e">
        <f t="shared" si="630"/>
        <v>#N/A</v>
      </c>
      <c r="AP1437" s="7" t="e">
        <v>#N/A</v>
      </c>
      <c r="AQ1437" s="7" t="e">
        <v>#N/A</v>
      </c>
    </row>
    <row r="1438" spans="1:43" outlineLevel="1">
      <c r="A1438" s="95">
        <v>424</v>
      </c>
      <c r="R1438" s="6">
        <f t="shared" si="633"/>
        <v>424</v>
      </c>
      <c r="S1438" s="7" t="e">
        <f t="shared" si="628"/>
        <v>#N/A</v>
      </c>
      <c r="T1438" s="7">
        <f t="shared" si="629"/>
        <v>165.63228678508321</v>
      </c>
      <c r="U1438" s="7" t="e">
        <f t="shared" si="641"/>
        <v>#N/A</v>
      </c>
      <c r="V1438" s="7" t="e">
        <f t="shared" si="631"/>
        <v>#N/A</v>
      </c>
      <c r="W1438" s="7" t="e">
        <f t="shared" si="632"/>
        <v>#N/A</v>
      </c>
      <c r="X1438" s="7" t="e">
        <f t="shared" si="634"/>
        <v>#N/A</v>
      </c>
      <c r="Y1438" s="7" t="e">
        <f t="shared" si="635"/>
        <v>#N/A</v>
      </c>
      <c r="AG1438" s="7" t="e">
        <f t="shared" si="636"/>
        <v>#N/A</v>
      </c>
      <c r="AH1438" s="7">
        <f t="shared" si="637"/>
        <v>165.63228678508321</v>
      </c>
      <c r="AI1438" s="7" t="e">
        <f t="shared" si="638"/>
        <v>#N/A</v>
      </c>
      <c r="AJ1438" s="7">
        <f t="shared" si="639"/>
        <v>165.63228678508321</v>
      </c>
      <c r="AK1438" s="7" t="e">
        <v>#N/A</v>
      </c>
      <c r="AL1438" s="7">
        <v>165.63228678508321</v>
      </c>
      <c r="AN1438" s="7" t="e">
        <f t="shared" si="640"/>
        <v>#N/A</v>
      </c>
      <c r="AO1438" s="7" t="e">
        <f t="shared" si="630"/>
        <v>#N/A</v>
      </c>
      <c r="AP1438" s="7" t="e">
        <v>#N/A</v>
      </c>
      <c r="AQ1438" s="7" t="e">
        <v>#N/A</v>
      </c>
    </row>
    <row r="1439" spans="1:43" outlineLevel="1">
      <c r="A1439" s="95">
        <v>425</v>
      </c>
      <c r="R1439" s="6">
        <f t="shared" si="633"/>
        <v>425</v>
      </c>
      <c r="S1439" s="7" t="e">
        <f t="shared" si="628"/>
        <v>#N/A</v>
      </c>
      <c r="T1439" s="7">
        <f t="shared" si="629"/>
        <v>165.43035643608999</v>
      </c>
      <c r="U1439" s="7" t="e">
        <f t="shared" si="641"/>
        <v>#N/A</v>
      </c>
      <c r="V1439" s="7" t="e">
        <f t="shared" si="631"/>
        <v>#N/A</v>
      </c>
      <c r="W1439" s="7" t="e">
        <f t="shared" si="632"/>
        <v>#N/A</v>
      </c>
      <c r="X1439" s="7" t="e">
        <f t="shared" si="634"/>
        <v>#N/A</v>
      </c>
      <c r="Y1439" s="7" t="e">
        <f t="shared" si="635"/>
        <v>#N/A</v>
      </c>
      <c r="AG1439" s="7" t="e">
        <f t="shared" si="636"/>
        <v>#N/A</v>
      </c>
      <c r="AH1439" s="7">
        <f t="shared" si="637"/>
        <v>165.43035643608999</v>
      </c>
      <c r="AI1439" s="7" t="e">
        <f t="shared" si="638"/>
        <v>#N/A</v>
      </c>
      <c r="AJ1439" s="7">
        <f t="shared" si="639"/>
        <v>165.43035643608999</v>
      </c>
      <c r="AK1439" s="7" t="e">
        <v>#N/A</v>
      </c>
      <c r="AL1439" s="7">
        <v>165.43035643608999</v>
      </c>
      <c r="AN1439" s="7" t="e">
        <f t="shared" si="640"/>
        <v>#N/A</v>
      </c>
      <c r="AO1439" s="7" t="e">
        <f t="shared" si="630"/>
        <v>#N/A</v>
      </c>
      <c r="AP1439" s="7" t="e">
        <v>#N/A</v>
      </c>
      <c r="AQ1439" s="7" t="e">
        <v>#N/A</v>
      </c>
    </row>
    <row r="1440" spans="1:43" outlineLevel="1">
      <c r="A1440" s="95">
        <v>426</v>
      </c>
      <c r="R1440" s="6">
        <f t="shared" si="633"/>
        <v>426</v>
      </c>
      <c r="S1440" s="7" t="e">
        <f t="shared" si="628"/>
        <v>#N/A</v>
      </c>
      <c r="T1440" s="7">
        <f t="shared" si="629"/>
        <v>165.22762912544695</v>
      </c>
      <c r="U1440" s="7" t="e">
        <f t="shared" si="641"/>
        <v>#N/A</v>
      </c>
      <c r="V1440" s="7" t="e">
        <f t="shared" si="631"/>
        <v>#N/A</v>
      </c>
      <c r="W1440" s="7" t="e">
        <f t="shared" si="632"/>
        <v>#N/A</v>
      </c>
      <c r="X1440" s="7" t="e">
        <f t="shared" si="634"/>
        <v>#N/A</v>
      </c>
      <c r="Y1440" s="7" t="e">
        <f t="shared" si="635"/>
        <v>#N/A</v>
      </c>
      <c r="AG1440" s="7" t="e">
        <f t="shared" si="636"/>
        <v>#N/A</v>
      </c>
      <c r="AH1440" s="7">
        <f t="shared" si="637"/>
        <v>165.22762912544695</v>
      </c>
      <c r="AI1440" s="7" t="e">
        <f t="shared" si="638"/>
        <v>#N/A</v>
      </c>
      <c r="AJ1440" s="7">
        <f t="shared" si="639"/>
        <v>165.22762912544695</v>
      </c>
      <c r="AK1440" s="7" t="e">
        <v>#N/A</v>
      </c>
      <c r="AL1440" s="7">
        <v>165.22762912544695</v>
      </c>
      <c r="AN1440" s="7" t="e">
        <f t="shared" si="640"/>
        <v>#N/A</v>
      </c>
      <c r="AO1440" s="7" t="e">
        <f t="shared" si="630"/>
        <v>#N/A</v>
      </c>
      <c r="AP1440" s="7" t="e">
        <v>#N/A</v>
      </c>
      <c r="AQ1440" s="7" t="e">
        <v>#N/A</v>
      </c>
    </row>
    <row r="1441" spans="1:43" outlineLevel="1">
      <c r="A1441" s="95">
        <v>427</v>
      </c>
      <c r="R1441" s="6">
        <f t="shared" si="633"/>
        <v>427</v>
      </c>
      <c r="S1441" s="7" t="e">
        <f t="shared" si="628"/>
        <v>#N/A</v>
      </c>
      <c r="T1441" s="7">
        <f t="shared" si="629"/>
        <v>165.02411166684053</v>
      </c>
      <c r="U1441" s="7" t="e">
        <f t="shared" si="641"/>
        <v>#N/A</v>
      </c>
      <c r="V1441" s="7" t="e">
        <f t="shared" si="631"/>
        <v>#N/A</v>
      </c>
      <c r="W1441" s="7" t="e">
        <f t="shared" si="632"/>
        <v>#N/A</v>
      </c>
      <c r="X1441" s="7" t="e">
        <f t="shared" si="634"/>
        <v>#N/A</v>
      </c>
      <c r="Y1441" s="7" t="e">
        <f t="shared" si="635"/>
        <v>#N/A</v>
      </c>
      <c r="AG1441" s="7" t="e">
        <f t="shared" si="636"/>
        <v>#N/A</v>
      </c>
      <c r="AH1441" s="7">
        <f t="shared" si="637"/>
        <v>165.02411166684053</v>
      </c>
      <c r="AI1441" s="7" t="e">
        <f t="shared" si="638"/>
        <v>#N/A</v>
      </c>
      <c r="AJ1441" s="7">
        <f t="shared" si="639"/>
        <v>165.02411166684053</v>
      </c>
      <c r="AK1441" s="7" t="e">
        <v>#N/A</v>
      </c>
      <c r="AL1441" s="7">
        <v>165.02411166684053</v>
      </c>
      <c r="AN1441" s="7" t="e">
        <f t="shared" si="640"/>
        <v>#N/A</v>
      </c>
      <c r="AO1441" s="7" t="e">
        <f t="shared" si="630"/>
        <v>#N/A</v>
      </c>
      <c r="AP1441" s="7" t="e">
        <v>#N/A</v>
      </c>
      <c r="AQ1441" s="7" t="e">
        <v>#N/A</v>
      </c>
    </row>
    <row r="1442" spans="1:43" outlineLevel="1">
      <c r="A1442" s="95">
        <v>428</v>
      </c>
      <c r="R1442" s="6">
        <f t="shared" si="633"/>
        <v>428</v>
      </c>
      <c r="S1442" s="7" t="e">
        <f t="shared" si="628"/>
        <v>#N/A</v>
      </c>
      <c r="T1442" s="7">
        <f t="shared" si="629"/>
        <v>164.81980896660852</v>
      </c>
      <c r="U1442" s="7" t="e">
        <f t="shared" si="641"/>
        <v>#N/A</v>
      </c>
      <c r="V1442" s="7" t="e">
        <f t="shared" si="631"/>
        <v>#N/A</v>
      </c>
      <c r="W1442" s="7" t="e">
        <f t="shared" si="632"/>
        <v>#N/A</v>
      </c>
      <c r="X1442" s="7" t="e">
        <f t="shared" si="634"/>
        <v>#N/A</v>
      </c>
      <c r="Y1442" s="7" t="e">
        <f t="shared" si="635"/>
        <v>#N/A</v>
      </c>
      <c r="AG1442" s="7" t="e">
        <f t="shared" si="636"/>
        <v>#N/A</v>
      </c>
      <c r="AH1442" s="7">
        <f t="shared" si="637"/>
        <v>164.81980896660852</v>
      </c>
      <c r="AI1442" s="7" t="e">
        <f t="shared" si="638"/>
        <v>#N/A</v>
      </c>
      <c r="AJ1442" s="7">
        <f t="shared" si="639"/>
        <v>164.81980896660852</v>
      </c>
      <c r="AK1442" s="7" t="e">
        <v>#N/A</v>
      </c>
      <c r="AL1442" s="7">
        <v>164.81980896660852</v>
      </c>
      <c r="AN1442" s="7" t="e">
        <f t="shared" si="640"/>
        <v>#N/A</v>
      </c>
      <c r="AO1442" s="7" t="e">
        <f t="shared" si="630"/>
        <v>#N/A</v>
      </c>
      <c r="AP1442" s="7" t="e">
        <v>#N/A</v>
      </c>
      <c r="AQ1442" s="7" t="e">
        <v>#N/A</v>
      </c>
    </row>
    <row r="1443" spans="1:43" outlineLevel="1">
      <c r="A1443" s="95">
        <v>429</v>
      </c>
      <c r="R1443" s="6">
        <f t="shared" si="633"/>
        <v>429</v>
      </c>
      <c r="S1443" s="7" t="e">
        <f t="shared" si="628"/>
        <v>#N/A</v>
      </c>
      <c r="T1443" s="7">
        <f t="shared" si="629"/>
        <v>164.61472688476309</v>
      </c>
      <c r="U1443" s="7" t="e">
        <f t="shared" si="641"/>
        <v>#N/A</v>
      </c>
      <c r="V1443" s="7" t="e">
        <f t="shared" si="631"/>
        <v>#N/A</v>
      </c>
      <c r="W1443" s="7" t="e">
        <f t="shared" si="632"/>
        <v>#N/A</v>
      </c>
      <c r="X1443" s="7" t="e">
        <f t="shared" si="634"/>
        <v>#N/A</v>
      </c>
      <c r="Y1443" s="7" t="e">
        <f t="shared" si="635"/>
        <v>#N/A</v>
      </c>
      <c r="AG1443" s="7" t="e">
        <f t="shared" si="636"/>
        <v>#N/A</v>
      </c>
      <c r="AH1443" s="7">
        <f t="shared" si="637"/>
        <v>164.61472688476309</v>
      </c>
      <c r="AI1443" s="7" t="e">
        <f t="shared" si="638"/>
        <v>#N/A</v>
      </c>
      <c r="AJ1443" s="7">
        <f t="shared" si="639"/>
        <v>164.61472688476309</v>
      </c>
      <c r="AK1443" s="7" t="e">
        <v>#N/A</v>
      </c>
      <c r="AL1443" s="7">
        <v>164.61472688476309</v>
      </c>
      <c r="AN1443" s="7" t="e">
        <f t="shared" si="640"/>
        <v>#N/A</v>
      </c>
      <c r="AO1443" s="7" t="e">
        <f t="shared" si="630"/>
        <v>#N/A</v>
      </c>
      <c r="AP1443" s="7" t="e">
        <v>#N/A</v>
      </c>
      <c r="AQ1443" s="7" t="e">
        <v>#N/A</v>
      </c>
    </row>
    <row r="1444" spans="1:43" outlineLevel="1">
      <c r="A1444" s="95">
        <v>430</v>
      </c>
      <c r="R1444" s="6">
        <f t="shared" si="633"/>
        <v>430</v>
      </c>
      <c r="S1444" s="7" t="e">
        <f t="shared" si="628"/>
        <v>#N/A</v>
      </c>
      <c r="T1444" s="7">
        <f t="shared" si="629"/>
        <v>164.40886937396769</v>
      </c>
      <c r="U1444" s="7" t="e">
        <f t="shared" si="641"/>
        <v>#N/A</v>
      </c>
      <c r="V1444" s="7" t="e">
        <f t="shared" si="631"/>
        <v>#N/A</v>
      </c>
      <c r="W1444" s="7" t="e">
        <f t="shared" si="632"/>
        <v>#N/A</v>
      </c>
      <c r="X1444" s="7" t="e">
        <f t="shared" si="634"/>
        <v>#N/A</v>
      </c>
      <c r="Y1444" s="7" t="e">
        <f t="shared" si="635"/>
        <v>#N/A</v>
      </c>
      <c r="AG1444" s="7" t="e">
        <f t="shared" si="636"/>
        <v>#N/A</v>
      </c>
      <c r="AH1444" s="7">
        <f t="shared" si="637"/>
        <v>164.40886937396769</v>
      </c>
      <c r="AI1444" s="7" t="e">
        <f t="shared" si="638"/>
        <v>#N/A</v>
      </c>
      <c r="AJ1444" s="7">
        <f t="shared" si="639"/>
        <v>164.40886937396769</v>
      </c>
      <c r="AK1444" s="7" t="e">
        <v>#N/A</v>
      </c>
      <c r="AL1444" s="7">
        <v>164.40886937396769</v>
      </c>
      <c r="AN1444" s="7" t="e">
        <f t="shared" si="640"/>
        <v>#N/A</v>
      </c>
      <c r="AO1444" s="7" t="e">
        <f t="shared" si="630"/>
        <v>#N/A</v>
      </c>
      <c r="AP1444" s="7" t="e">
        <v>#N/A</v>
      </c>
      <c r="AQ1444" s="7" t="e">
        <v>#N/A</v>
      </c>
    </row>
    <row r="1445" spans="1:43" outlineLevel="1">
      <c r="A1445" s="95">
        <v>431</v>
      </c>
      <c r="R1445" s="6">
        <f t="shared" si="633"/>
        <v>431</v>
      </c>
      <c r="S1445" s="7" t="e">
        <f t="shared" si="628"/>
        <v>#N/A</v>
      </c>
      <c r="T1445" s="7">
        <f t="shared" si="629"/>
        <v>164.20224610893175</v>
      </c>
      <c r="U1445" s="7" t="e">
        <f t="shared" si="641"/>
        <v>#N/A</v>
      </c>
      <c r="V1445" s="7" t="e">
        <f t="shared" si="631"/>
        <v>#N/A</v>
      </c>
      <c r="W1445" s="7" t="e">
        <f t="shared" si="632"/>
        <v>#N/A</v>
      </c>
      <c r="X1445" s="7" t="e">
        <f t="shared" si="634"/>
        <v>#N/A</v>
      </c>
      <c r="Y1445" s="7" t="e">
        <f t="shared" si="635"/>
        <v>#N/A</v>
      </c>
      <c r="AG1445" s="7" t="e">
        <f t="shared" si="636"/>
        <v>#N/A</v>
      </c>
      <c r="AH1445" s="7">
        <f t="shared" si="637"/>
        <v>164.20224610893175</v>
      </c>
      <c r="AI1445" s="7" t="e">
        <f t="shared" si="638"/>
        <v>#N/A</v>
      </c>
      <c r="AJ1445" s="7">
        <f t="shared" si="639"/>
        <v>164.20224610893175</v>
      </c>
      <c r="AK1445" s="7" t="e">
        <v>#N/A</v>
      </c>
      <c r="AL1445" s="7">
        <v>164.20224610893175</v>
      </c>
      <c r="AN1445" s="7" t="e">
        <f t="shared" si="640"/>
        <v>#N/A</v>
      </c>
      <c r="AO1445" s="7" t="e">
        <f t="shared" si="630"/>
        <v>#N/A</v>
      </c>
      <c r="AP1445" s="7" t="e">
        <v>#N/A</v>
      </c>
      <c r="AQ1445" s="7" t="e">
        <v>#N/A</v>
      </c>
    </row>
    <row r="1446" spans="1:43" outlineLevel="1">
      <c r="A1446" s="95">
        <v>432</v>
      </c>
      <c r="R1446" s="6">
        <f t="shared" si="633"/>
        <v>432</v>
      </c>
      <c r="S1446" s="7" t="e">
        <f t="shared" si="628"/>
        <v>#N/A</v>
      </c>
      <c r="T1446" s="7">
        <f t="shared" si="629"/>
        <v>163.99485913497011</v>
      </c>
      <c r="U1446" s="7" t="e">
        <f t="shared" si="641"/>
        <v>#N/A</v>
      </c>
      <c r="V1446" s="7" t="e">
        <f t="shared" si="631"/>
        <v>#N/A</v>
      </c>
      <c r="W1446" s="7" t="e">
        <f t="shared" si="632"/>
        <v>#N/A</v>
      </c>
      <c r="X1446" s="7" t="e">
        <f t="shared" si="634"/>
        <v>#N/A</v>
      </c>
      <c r="Y1446" s="7" t="e">
        <f t="shared" si="635"/>
        <v>#N/A</v>
      </c>
      <c r="AG1446" s="7" t="e">
        <f t="shared" si="636"/>
        <v>#N/A</v>
      </c>
      <c r="AH1446" s="7">
        <f t="shared" si="637"/>
        <v>163.99485913497011</v>
      </c>
      <c r="AI1446" s="7" t="e">
        <f t="shared" si="638"/>
        <v>#N/A</v>
      </c>
      <c r="AJ1446" s="7">
        <f t="shared" si="639"/>
        <v>163.99485913497011</v>
      </c>
      <c r="AK1446" s="7" t="e">
        <v>#N/A</v>
      </c>
      <c r="AL1446" s="7">
        <v>163.99485913497011</v>
      </c>
      <c r="AN1446" s="7" t="e">
        <f t="shared" si="640"/>
        <v>#N/A</v>
      </c>
      <c r="AO1446" s="7" t="e">
        <f t="shared" si="630"/>
        <v>#N/A</v>
      </c>
      <c r="AP1446" s="7" t="e">
        <v>#N/A</v>
      </c>
      <c r="AQ1446" s="7" t="e">
        <v>#N/A</v>
      </c>
    </row>
    <row r="1447" spans="1:43" outlineLevel="1">
      <c r="A1447" s="95">
        <v>433</v>
      </c>
      <c r="R1447" s="6">
        <f t="shared" si="633"/>
        <v>433</v>
      </c>
      <c r="S1447" s="7" t="e">
        <f t="shared" si="628"/>
        <v>#N/A</v>
      </c>
      <c r="T1447" s="7">
        <f t="shared" si="629"/>
        <v>163.78671812679221</v>
      </c>
      <c r="U1447" s="7" t="e">
        <f t="shared" si="641"/>
        <v>#N/A</v>
      </c>
      <c r="V1447" s="7" t="e">
        <f t="shared" si="631"/>
        <v>#N/A</v>
      </c>
      <c r="W1447" s="7" t="e">
        <f t="shared" si="632"/>
        <v>#N/A</v>
      </c>
      <c r="X1447" s="7" t="e">
        <f t="shared" si="634"/>
        <v>#N/A</v>
      </c>
      <c r="Y1447" s="7" t="e">
        <f t="shared" si="635"/>
        <v>#N/A</v>
      </c>
      <c r="AG1447" s="7" t="e">
        <f t="shared" si="636"/>
        <v>#N/A</v>
      </c>
      <c r="AH1447" s="7">
        <f t="shared" si="637"/>
        <v>163.78671812679221</v>
      </c>
      <c r="AI1447" s="7" t="e">
        <f t="shared" si="638"/>
        <v>#N/A</v>
      </c>
      <c r="AJ1447" s="7">
        <f t="shared" si="639"/>
        <v>163.78671812679221</v>
      </c>
      <c r="AK1447" s="7" t="e">
        <v>#N/A</v>
      </c>
      <c r="AL1447" s="7">
        <v>163.78671812679221</v>
      </c>
      <c r="AN1447" s="7" t="e">
        <f t="shared" si="640"/>
        <v>#N/A</v>
      </c>
      <c r="AO1447" s="7" t="e">
        <f t="shared" si="630"/>
        <v>#N/A</v>
      </c>
      <c r="AP1447" s="7" t="e">
        <v>#N/A</v>
      </c>
      <c r="AQ1447" s="7" t="e">
        <v>#N/A</v>
      </c>
    </row>
    <row r="1448" spans="1:43" outlineLevel="1">
      <c r="A1448" s="95">
        <v>434</v>
      </c>
      <c r="R1448" s="6">
        <f t="shared" si="633"/>
        <v>434</v>
      </c>
      <c r="S1448" s="7" t="e">
        <f t="shared" si="628"/>
        <v>#N/A</v>
      </c>
      <c r="T1448" s="7">
        <f t="shared" si="629"/>
        <v>163.57782512971289</v>
      </c>
      <c r="U1448" s="7" t="e">
        <f t="shared" si="641"/>
        <v>#N/A</v>
      </c>
      <c r="V1448" s="7" t="e">
        <f t="shared" si="631"/>
        <v>#N/A</v>
      </c>
      <c r="W1448" s="7" t="e">
        <f t="shared" si="632"/>
        <v>#N/A</v>
      </c>
      <c r="X1448" s="7" t="e">
        <f t="shared" si="634"/>
        <v>#N/A</v>
      </c>
      <c r="Y1448" s="7" t="e">
        <f t="shared" si="635"/>
        <v>#N/A</v>
      </c>
      <c r="AG1448" s="7" t="e">
        <f t="shared" si="636"/>
        <v>#N/A</v>
      </c>
      <c r="AH1448" s="7">
        <f t="shared" si="637"/>
        <v>163.57782512971289</v>
      </c>
      <c r="AI1448" s="7" t="e">
        <f t="shared" si="638"/>
        <v>#N/A</v>
      </c>
      <c r="AJ1448" s="7">
        <f t="shared" si="639"/>
        <v>163.57782512971289</v>
      </c>
      <c r="AK1448" s="7" t="e">
        <v>#N/A</v>
      </c>
      <c r="AL1448" s="7">
        <v>163.57782512971289</v>
      </c>
      <c r="AN1448" s="7" t="e">
        <f t="shared" si="640"/>
        <v>#N/A</v>
      </c>
      <c r="AO1448" s="7" t="e">
        <f t="shared" si="630"/>
        <v>#N/A</v>
      </c>
      <c r="AP1448" s="7" t="e">
        <v>#N/A</v>
      </c>
      <c r="AQ1448" s="7" t="e">
        <v>#N/A</v>
      </c>
    </row>
    <row r="1449" spans="1:43" outlineLevel="1">
      <c r="A1449" s="95">
        <v>435</v>
      </c>
      <c r="R1449" s="6">
        <f t="shared" si="633"/>
        <v>435</v>
      </c>
      <c r="S1449" s="7" t="e">
        <f t="shared" si="628"/>
        <v>#N/A</v>
      </c>
      <c r="T1449" s="7">
        <f t="shared" si="629"/>
        <v>163.36818981844152</v>
      </c>
      <c r="U1449" s="7" t="e">
        <f t="shared" si="641"/>
        <v>#N/A</v>
      </c>
      <c r="V1449" s="7" t="e">
        <f t="shared" si="631"/>
        <v>#N/A</v>
      </c>
      <c r="W1449" s="7" t="e">
        <f t="shared" si="632"/>
        <v>#N/A</v>
      </c>
      <c r="X1449" s="7" t="e">
        <f t="shared" si="634"/>
        <v>#N/A</v>
      </c>
      <c r="Y1449" s="7" t="e">
        <f t="shared" si="635"/>
        <v>#N/A</v>
      </c>
      <c r="AG1449" s="7" t="e">
        <f t="shared" si="636"/>
        <v>#N/A</v>
      </c>
      <c r="AH1449" s="7">
        <f t="shared" si="637"/>
        <v>163.36818981844152</v>
      </c>
      <c r="AI1449" s="7" t="e">
        <f t="shared" si="638"/>
        <v>#N/A</v>
      </c>
      <c r="AJ1449" s="7">
        <f t="shared" si="639"/>
        <v>163.36818981844152</v>
      </c>
      <c r="AK1449" s="7" t="e">
        <v>#N/A</v>
      </c>
      <c r="AL1449" s="7">
        <v>163.36818981844152</v>
      </c>
      <c r="AN1449" s="7" t="e">
        <f t="shared" si="640"/>
        <v>#N/A</v>
      </c>
      <c r="AO1449" s="7" t="e">
        <f t="shared" si="630"/>
        <v>#N/A</v>
      </c>
      <c r="AP1449" s="7" t="e">
        <v>#N/A</v>
      </c>
      <c r="AQ1449" s="7" t="e">
        <v>#N/A</v>
      </c>
    </row>
    <row r="1450" spans="1:43" outlineLevel="1">
      <c r="A1450" s="95">
        <v>436</v>
      </c>
      <c r="R1450" s="6">
        <f t="shared" si="633"/>
        <v>436</v>
      </c>
      <c r="S1450" s="7" t="e">
        <f t="shared" si="628"/>
        <v>#N/A</v>
      </c>
      <c r="T1450" s="7">
        <f t="shared" si="629"/>
        <v>163.15781614564162</v>
      </c>
      <c r="U1450" s="7" t="e">
        <f t="shared" si="641"/>
        <v>#N/A</v>
      </c>
      <c r="V1450" s="7" t="e">
        <f t="shared" si="631"/>
        <v>#N/A</v>
      </c>
      <c r="W1450" s="7" t="e">
        <f t="shared" si="632"/>
        <v>#N/A</v>
      </c>
      <c r="X1450" s="7" t="e">
        <f t="shared" si="634"/>
        <v>#N/A</v>
      </c>
      <c r="Y1450" s="7" t="e">
        <f t="shared" si="635"/>
        <v>#N/A</v>
      </c>
      <c r="AG1450" s="7" t="e">
        <f t="shared" si="636"/>
        <v>#N/A</v>
      </c>
      <c r="AH1450" s="7">
        <f t="shared" si="637"/>
        <v>163.15781614564162</v>
      </c>
      <c r="AI1450" s="7" t="e">
        <f t="shared" si="638"/>
        <v>#N/A</v>
      </c>
      <c r="AJ1450" s="7">
        <f t="shared" si="639"/>
        <v>163.15781614564162</v>
      </c>
      <c r="AK1450" s="7" t="e">
        <v>#N/A</v>
      </c>
      <c r="AL1450" s="7">
        <v>163.15781614564162</v>
      </c>
      <c r="AN1450" s="7" t="e">
        <f t="shared" si="640"/>
        <v>#N/A</v>
      </c>
      <c r="AO1450" s="7" t="e">
        <f t="shared" si="630"/>
        <v>#N/A</v>
      </c>
      <c r="AP1450" s="7" t="e">
        <v>#N/A</v>
      </c>
      <c r="AQ1450" s="7" t="e">
        <v>#N/A</v>
      </c>
    </row>
    <row r="1451" spans="1:43" outlineLevel="1">
      <c r="A1451" s="95">
        <v>437</v>
      </c>
      <c r="R1451" s="6">
        <f t="shared" si="633"/>
        <v>437</v>
      </c>
      <c r="S1451" s="7" t="e">
        <f t="shared" si="628"/>
        <v>#N/A</v>
      </c>
      <c r="T1451" s="7">
        <f t="shared" si="629"/>
        <v>162.94670806397673</v>
      </c>
      <c r="U1451" s="7" t="e">
        <f t="shared" si="641"/>
        <v>#N/A</v>
      </c>
      <c r="V1451" s="7" t="e">
        <f t="shared" si="631"/>
        <v>#N/A</v>
      </c>
      <c r="W1451" s="7" t="e">
        <f t="shared" si="632"/>
        <v>#N/A</v>
      </c>
      <c r="X1451" s="7" t="e">
        <f t="shared" si="634"/>
        <v>#N/A</v>
      </c>
      <c r="Y1451" s="7" t="e">
        <f t="shared" si="635"/>
        <v>#N/A</v>
      </c>
      <c r="AG1451" s="7" t="e">
        <f t="shared" si="636"/>
        <v>#N/A</v>
      </c>
      <c r="AH1451" s="7">
        <f t="shared" si="637"/>
        <v>162.94670806397673</v>
      </c>
      <c r="AI1451" s="7" t="e">
        <f t="shared" si="638"/>
        <v>#N/A</v>
      </c>
      <c r="AJ1451" s="7">
        <f t="shared" si="639"/>
        <v>162.94670806397673</v>
      </c>
      <c r="AK1451" s="7" t="e">
        <v>#N/A</v>
      </c>
      <c r="AL1451" s="7">
        <v>162.94670806397673</v>
      </c>
      <c r="AN1451" s="7" t="e">
        <f t="shared" si="640"/>
        <v>#N/A</v>
      </c>
      <c r="AO1451" s="7" t="e">
        <f t="shared" si="630"/>
        <v>#N/A</v>
      </c>
      <c r="AP1451" s="7" t="e">
        <v>#N/A</v>
      </c>
      <c r="AQ1451" s="7" t="e">
        <v>#N/A</v>
      </c>
    </row>
    <row r="1452" spans="1:43" outlineLevel="1">
      <c r="A1452" s="95">
        <v>438</v>
      </c>
      <c r="R1452" s="6">
        <f t="shared" si="633"/>
        <v>438</v>
      </c>
      <c r="S1452" s="7" t="e">
        <f t="shared" si="628"/>
        <v>#N/A</v>
      </c>
      <c r="T1452" s="7">
        <f t="shared" si="629"/>
        <v>162.73487524815616</v>
      </c>
      <c r="U1452" s="7" t="e">
        <f t="shared" si="641"/>
        <v>#N/A</v>
      </c>
      <c r="V1452" s="7" t="e">
        <f t="shared" si="631"/>
        <v>#N/A</v>
      </c>
      <c r="W1452" s="7" t="e">
        <f t="shared" si="632"/>
        <v>#N/A</v>
      </c>
      <c r="X1452" s="7" t="e">
        <f t="shared" si="634"/>
        <v>#N/A</v>
      </c>
      <c r="Y1452" s="7" t="e">
        <f t="shared" si="635"/>
        <v>#N/A</v>
      </c>
      <c r="AG1452" s="7" t="e">
        <f t="shared" si="636"/>
        <v>#N/A</v>
      </c>
      <c r="AH1452" s="7">
        <f t="shared" si="637"/>
        <v>162.73487524815616</v>
      </c>
      <c r="AI1452" s="7" t="e">
        <f t="shared" si="638"/>
        <v>#N/A</v>
      </c>
      <c r="AJ1452" s="7">
        <f t="shared" si="639"/>
        <v>162.73487524815616</v>
      </c>
      <c r="AK1452" s="7" t="e">
        <v>#N/A</v>
      </c>
      <c r="AL1452" s="7">
        <v>162.73487524815616</v>
      </c>
      <c r="AN1452" s="7" t="e">
        <f t="shared" si="640"/>
        <v>#N/A</v>
      </c>
      <c r="AO1452" s="7" t="e">
        <f t="shared" si="630"/>
        <v>#N/A</v>
      </c>
      <c r="AP1452" s="7" t="e">
        <v>#N/A</v>
      </c>
      <c r="AQ1452" s="7" t="e">
        <v>#N/A</v>
      </c>
    </row>
    <row r="1453" spans="1:43" outlineLevel="1">
      <c r="A1453" s="95">
        <v>439</v>
      </c>
      <c r="R1453" s="6">
        <f t="shared" si="633"/>
        <v>439</v>
      </c>
      <c r="S1453" s="7" t="e">
        <f t="shared" si="628"/>
        <v>#N/A</v>
      </c>
      <c r="T1453" s="7">
        <f t="shared" si="629"/>
        <v>162.52231974349485</v>
      </c>
      <c r="U1453" s="7" t="e">
        <f t="shared" si="641"/>
        <v>#N/A</v>
      </c>
      <c r="V1453" s="7" t="e">
        <f t="shared" si="631"/>
        <v>#N/A</v>
      </c>
      <c r="W1453" s="7" t="e">
        <f t="shared" si="632"/>
        <v>#N/A</v>
      </c>
      <c r="X1453" s="7" t="e">
        <f t="shared" si="634"/>
        <v>#N/A</v>
      </c>
      <c r="Y1453" s="7" t="e">
        <f t="shared" si="635"/>
        <v>#N/A</v>
      </c>
      <c r="AG1453" s="7" t="e">
        <f t="shared" si="636"/>
        <v>#N/A</v>
      </c>
      <c r="AH1453" s="7">
        <f t="shared" si="637"/>
        <v>162.52231974349485</v>
      </c>
      <c r="AI1453" s="7" t="e">
        <f t="shared" si="638"/>
        <v>#N/A</v>
      </c>
      <c r="AJ1453" s="7">
        <f t="shared" si="639"/>
        <v>162.52231974349485</v>
      </c>
      <c r="AK1453" s="7" t="e">
        <v>#N/A</v>
      </c>
      <c r="AL1453" s="7">
        <v>162.52231974349485</v>
      </c>
      <c r="AN1453" s="7" t="e">
        <f t="shared" si="640"/>
        <v>#N/A</v>
      </c>
      <c r="AO1453" s="7" t="e">
        <f t="shared" si="630"/>
        <v>#N/A</v>
      </c>
      <c r="AP1453" s="7" t="e">
        <v>#N/A</v>
      </c>
      <c r="AQ1453" s="7" t="e">
        <v>#N/A</v>
      </c>
    </row>
    <row r="1454" spans="1:43" outlineLevel="1">
      <c r="A1454" s="95">
        <v>440</v>
      </c>
      <c r="R1454" s="6">
        <f t="shared" si="633"/>
        <v>440</v>
      </c>
      <c r="S1454" s="7" t="e">
        <f t="shared" si="628"/>
        <v>#N/A</v>
      </c>
      <c r="T1454" s="7">
        <f t="shared" si="629"/>
        <v>162.30905122470213</v>
      </c>
      <c r="U1454" s="7" t="e">
        <f t="shared" si="641"/>
        <v>#N/A</v>
      </c>
      <c r="V1454" s="7" t="e">
        <f t="shared" si="631"/>
        <v>#N/A</v>
      </c>
      <c r="W1454" s="7" t="e">
        <f t="shared" si="632"/>
        <v>#N/A</v>
      </c>
      <c r="X1454" s="7" t="e">
        <f t="shared" si="634"/>
        <v>#N/A</v>
      </c>
      <c r="Y1454" s="7" t="e">
        <f t="shared" si="635"/>
        <v>#N/A</v>
      </c>
      <c r="AG1454" s="7" t="e">
        <f t="shared" si="636"/>
        <v>#N/A</v>
      </c>
      <c r="AH1454" s="7">
        <f t="shared" si="637"/>
        <v>162.30905122470213</v>
      </c>
      <c r="AI1454" s="7" t="e">
        <f t="shared" si="638"/>
        <v>#N/A</v>
      </c>
      <c r="AJ1454" s="7">
        <f t="shared" si="639"/>
        <v>162.30905122470213</v>
      </c>
      <c r="AK1454" s="7" t="e">
        <v>#N/A</v>
      </c>
      <c r="AL1454" s="7">
        <v>162.30905122470213</v>
      </c>
      <c r="AN1454" s="7" t="e">
        <f t="shared" si="640"/>
        <v>#N/A</v>
      </c>
      <c r="AO1454" s="7" t="e">
        <f t="shared" si="630"/>
        <v>#N/A</v>
      </c>
      <c r="AP1454" s="7" t="e">
        <v>#N/A</v>
      </c>
      <c r="AQ1454" s="7" t="e">
        <v>#N/A</v>
      </c>
    </row>
    <row r="1455" spans="1:43" outlineLevel="1">
      <c r="A1455" s="95">
        <v>441</v>
      </c>
      <c r="R1455" s="6">
        <f t="shared" si="633"/>
        <v>441</v>
      </c>
      <c r="S1455" s="7" t="e">
        <f t="shared" si="628"/>
        <v>#N/A</v>
      </c>
      <c r="T1455" s="7">
        <f t="shared" si="629"/>
        <v>162.09507364444161</v>
      </c>
      <c r="U1455" s="7" t="e">
        <f t="shared" si="641"/>
        <v>#N/A</v>
      </c>
      <c r="V1455" s="7" t="e">
        <f t="shared" si="631"/>
        <v>#N/A</v>
      </c>
      <c r="W1455" s="7" t="e">
        <f t="shared" si="632"/>
        <v>#N/A</v>
      </c>
      <c r="X1455" s="7" t="e">
        <f t="shared" si="634"/>
        <v>#N/A</v>
      </c>
      <c r="Y1455" s="7" t="e">
        <f t="shared" si="635"/>
        <v>#N/A</v>
      </c>
      <c r="AG1455" s="7" t="e">
        <f t="shared" si="636"/>
        <v>#N/A</v>
      </c>
      <c r="AH1455" s="7">
        <f t="shared" si="637"/>
        <v>162.09507364444161</v>
      </c>
      <c r="AI1455" s="7" t="e">
        <f t="shared" si="638"/>
        <v>#N/A</v>
      </c>
      <c r="AJ1455" s="7">
        <f t="shared" si="639"/>
        <v>162.09507364444161</v>
      </c>
      <c r="AK1455" s="7" t="e">
        <v>#N/A</v>
      </c>
      <c r="AL1455" s="7">
        <v>162.09507364444161</v>
      </c>
      <c r="AN1455" s="7" t="e">
        <f t="shared" si="640"/>
        <v>#N/A</v>
      </c>
      <c r="AO1455" s="7" t="e">
        <f t="shared" si="630"/>
        <v>#N/A</v>
      </c>
      <c r="AP1455" s="7" t="e">
        <v>#N/A</v>
      </c>
      <c r="AQ1455" s="7" t="e">
        <v>#N/A</v>
      </c>
    </row>
    <row r="1456" spans="1:43" outlineLevel="1">
      <c r="A1456" s="95">
        <v>442</v>
      </c>
      <c r="R1456" s="6">
        <f t="shared" si="633"/>
        <v>442</v>
      </c>
      <c r="S1456" s="7" t="e">
        <f t="shared" si="628"/>
        <v>#N/A</v>
      </c>
      <c r="T1456" s="7">
        <f t="shared" si="629"/>
        <v>161.88039095537667</v>
      </c>
      <c r="U1456" s="7" t="e">
        <f t="shared" si="641"/>
        <v>#N/A</v>
      </c>
      <c r="V1456" s="7" t="e">
        <f t="shared" si="631"/>
        <v>#N/A</v>
      </c>
      <c r="W1456" s="7" t="e">
        <f t="shared" si="632"/>
        <v>#N/A</v>
      </c>
      <c r="X1456" s="7" t="e">
        <f t="shared" si="634"/>
        <v>#N/A</v>
      </c>
      <c r="Y1456" s="7" t="e">
        <f t="shared" si="635"/>
        <v>#N/A</v>
      </c>
      <c r="AG1456" s="7" t="e">
        <f t="shared" si="636"/>
        <v>#N/A</v>
      </c>
      <c r="AH1456" s="7">
        <f t="shared" si="637"/>
        <v>161.88039095537667</v>
      </c>
      <c r="AI1456" s="7" t="e">
        <f t="shared" si="638"/>
        <v>#N/A</v>
      </c>
      <c r="AJ1456" s="7">
        <f t="shared" si="639"/>
        <v>161.88039095537667</v>
      </c>
      <c r="AK1456" s="7" t="e">
        <v>#N/A</v>
      </c>
      <c r="AL1456" s="7">
        <v>161.88039095537667</v>
      </c>
      <c r="AN1456" s="7" t="e">
        <f t="shared" si="640"/>
        <v>#N/A</v>
      </c>
      <c r="AO1456" s="7" t="e">
        <f t="shared" si="630"/>
        <v>#N/A</v>
      </c>
      <c r="AP1456" s="7" t="e">
        <v>#N/A</v>
      </c>
      <c r="AQ1456" s="7" t="e">
        <v>#N/A</v>
      </c>
    </row>
    <row r="1457" spans="1:43" outlineLevel="1">
      <c r="A1457" s="95">
        <v>443</v>
      </c>
      <c r="R1457" s="6">
        <f t="shared" si="633"/>
        <v>443</v>
      </c>
      <c r="S1457" s="7" t="e">
        <f t="shared" si="628"/>
        <v>#N/A</v>
      </c>
      <c r="T1457" s="7">
        <f t="shared" si="629"/>
        <v>161.66501283221677</v>
      </c>
      <c r="U1457" s="7" t="e">
        <f t="shared" si="641"/>
        <v>#N/A</v>
      </c>
      <c r="V1457" s="7" t="e">
        <f t="shared" si="631"/>
        <v>#N/A</v>
      </c>
      <c r="W1457" s="7" t="e">
        <f t="shared" si="632"/>
        <v>#N/A</v>
      </c>
      <c r="X1457" s="7" t="e">
        <f t="shared" si="634"/>
        <v>#N/A</v>
      </c>
      <c r="Y1457" s="7" t="e">
        <f t="shared" si="635"/>
        <v>#N/A</v>
      </c>
      <c r="AG1457" s="7" t="e">
        <f t="shared" si="636"/>
        <v>#N/A</v>
      </c>
      <c r="AH1457" s="7">
        <f t="shared" si="637"/>
        <v>161.66501283221677</v>
      </c>
      <c r="AI1457" s="7" t="e">
        <f t="shared" si="638"/>
        <v>#N/A</v>
      </c>
      <c r="AJ1457" s="7">
        <f t="shared" si="639"/>
        <v>161.66501283221677</v>
      </c>
      <c r="AK1457" s="7" t="e">
        <v>#N/A</v>
      </c>
      <c r="AL1457" s="7">
        <v>161.66501283221677</v>
      </c>
      <c r="AN1457" s="7" t="e">
        <f t="shared" si="640"/>
        <v>#N/A</v>
      </c>
      <c r="AO1457" s="7" t="e">
        <f t="shared" si="630"/>
        <v>#N/A</v>
      </c>
      <c r="AP1457" s="7" t="e">
        <v>#N/A</v>
      </c>
      <c r="AQ1457" s="7" t="e">
        <v>#N/A</v>
      </c>
    </row>
    <row r="1458" spans="1:43" outlineLevel="1">
      <c r="A1458" s="95">
        <v>444</v>
      </c>
      <c r="R1458" s="6">
        <f t="shared" si="633"/>
        <v>444</v>
      </c>
      <c r="S1458" s="7" t="e">
        <f t="shared" ref="S1458:S1521" si="642">IF($B$22="Design",AG1458,AK1458)</f>
        <v>#N/A</v>
      </c>
      <c r="T1458" s="7">
        <f t="shared" ref="T1458:T1521" si="643">IF($B$22="Design",AH1458,AL1458)</f>
        <v>161.44894132027676</v>
      </c>
      <c r="U1458" s="7" t="e">
        <f t="shared" si="641"/>
        <v>#N/A</v>
      </c>
      <c r="V1458" s="7" t="e">
        <f t="shared" si="631"/>
        <v>#N/A</v>
      </c>
      <c r="W1458" s="7" t="e">
        <f t="shared" si="632"/>
        <v>#N/A</v>
      </c>
      <c r="X1458" s="7" t="e">
        <f t="shared" si="634"/>
        <v>#N/A</v>
      </c>
      <c r="Y1458" s="7" t="e">
        <f t="shared" si="635"/>
        <v>#N/A</v>
      </c>
      <c r="AG1458" s="7" t="e">
        <f t="shared" si="636"/>
        <v>#N/A</v>
      </c>
      <c r="AH1458" s="7">
        <f t="shared" si="637"/>
        <v>161.44894132027676</v>
      </c>
      <c r="AI1458" s="7" t="e">
        <f t="shared" si="638"/>
        <v>#N/A</v>
      </c>
      <c r="AJ1458" s="7">
        <f t="shared" si="639"/>
        <v>161.44894132027676</v>
      </c>
      <c r="AK1458" s="7" t="e">
        <v>#N/A</v>
      </c>
      <c r="AL1458" s="7">
        <v>161.44894132027676</v>
      </c>
      <c r="AN1458" s="7" t="e">
        <f t="shared" si="640"/>
        <v>#N/A</v>
      </c>
      <c r="AO1458" s="7" t="e">
        <f t="shared" si="630"/>
        <v>#N/A</v>
      </c>
      <c r="AP1458" s="7" t="e">
        <v>#N/A</v>
      </c>
      <c r="AQ1458" s="7" t="e">
        <v>#N/A</v>
      </c>
    </row>
    <row r="1459" spans="1:43" outlineLevel="1">
      <c r="A1459" s="95">
        <v>445</v>
      </c>
      <c r="R1459" s="6">
        <f t="shared" si="633"/>
        <v>445</v>
      </c>
      <c r="S1459" s="7" t="e">
        <f t="shared" si="642"/>
        <v>#N/A</v>
      </c>
      <c r="T1459" s="7">
        <f t="shared" si="643"/>
        <v>161.23218609426604</v>
      </c>
      <c r="U1459" s="7" t="e">
        <f t="shared" si="641"/>
        <v>#N/A</v>
      </c>
      <c r="V1459" s="7" t="e">
        <f t="shared" si="631"/>
        <v>#N/A</v>
      </c>
      <c r="W1459" s="7" t="e">
        <f t="shared" si="632"/>
        <v>#N/A</v>
      </c>
      <c r="X1459" s="7" t="e">
        <f t="shared" si="634"/>
        <v>#N/A</v>
      </c>
      <c r="Y1459" s="7" t="e">
        <f t="shared" si="635"/>
        <v>#N/A</v>
      </c>
      <c r="AG1459" s="7" t="e">
        <f t="shared" si="636"/>
        <v>#N/A</v>
      </c>
      <c r="AH1459" s="7">
        <f t="shared" si="637"/>
        <v>161.23218609426604</v>
      </c>
      <c r="AI1459" s="7" t="e">
        <f t="shared" si="638"/>
        <v>#N/A</v>
      </c>
      <c r="AJ1459" s="7">
        <f t="shared" si="639"/>
        <v>161.23218609426604</v>
      </c>
      <c r="AK1459" s="7" t="e">
        <v>#N/A</v>
      </c>
      <c r="AL1459" s="7">
        <v>161.23218609426604</v>
      </c>
      <c r="AN1459" s="7" t="e">
        <f t="shared" si="640"/>
        <v>#N/A</v>
      </c>
      <c r="AO1459" s="7" t="e">
        <f t="shared" ref="AO1459:AO1522" si="644">IF($C$37="yes",2*$L$107-AN1459,NA())</f>
        <v>#N/A</v>
      </c>
      <c r="AP1459" s="7" t="e">
        <v>#N/A</v>
      </c>
      <c r="AQ1459" s="7" t="e">
        <v>#N/A</v>
      </c>
    </row>
    <row r="1460" spans="1:43" outlineLevel="1">
      <c r="A1460" s="95">
        <v>446</v>
      </c>
      <c r="R1460" s="6">
        <f t="shared" si="633"/>
        <v>446</v>
      </c>
      <c r="S1460" s="7" t="e">
        <f t="shared" si="642"/>
        <v>#N/A</v>
      </c>
      <c r="T1460" s="7">
        <f t="shared" si="643"/>
        <v>161.01475110684811</v>
      </c>
      <c r="U1460" s="7" t="e">
        <f t="shared" si="641"/>
        <v>#N/A</v>
      </c>
      <c r="V1460" s="7" t="e">
        <f t="shared" ref="V1460:V1523" si="645">IF(DesignMode="Design",AN1460,AP1460)</f>
        <v>#N/A</v>
      </c>
      <c r="W1460" s="7" t="e">
        <f t="shared" ref="W1460:W1523" si="646">IF(DesignMode="Design",AO1460,AQ1460)</f>
        <v>#N/A</v>
      </c>
      <c r="X1460" s="7" t="e">
        <f t="shared" si="634"/>
        <v>#N/A</v>
      </c>
      <c r="Y1460" s="7" t="e">
        <f t="shared" si="635"/>
        <v>#N/A</v>
      </c>
      <c r="AG1460" s="7" t="e">
        <f t="shared" si="636"/>
        <v>#N/A</v>
      </c>
      <c r="AH1460" s="7">
        <f t="shared" si="637"/>
        <v>161.01475110684811</v>
      </c>
      <c r="AI1460" s="7" t="e">
        <f t="shared" si="638"/>
        <v>#N/A</v>
      </c>
      <c r="AJ1460" s="7">
        <f t="shared" si="639"/>
        <v>161.01475110684811</v>
      </c>
      <c r="AK1460" s="7" t="e">
        <v>#N/A</v>
      </c>
      <c r="AL1460" s="7">
        <v>161.01475110684811</v>
      </c>
      <c r="AN1460" s="7" t="e">
        <f t="shared" si="640"/>
        <v>#N/A</v>
      </c>
      <c r="AO1460" s="7" t="e">
        <f t="shared" si="644"/>
        <v>#N/A</v>
      </c>
      <c r="AP1460" s="7" t="e">
        <v>#N/A</v>
      </c>
      <c r="AQ1460" s="7" t="e">
        <v>#N/A</v>
      </c>
    </row>
    <row r="1461" spans="1:43" outlineLevel="1">
      <c r="A1461" s="95">
        <v>447</v>
      </c>
      <c r="R1461" s="6">
        <f t="shared" si="633"/>
        <v>447</v>
      </c>
      <c r="S1461" s="7" t="e">
        <f t="shared" si="642"/>
        <v>#N/A</v>
      </c>
      <c r="T1461" s="7">
        <f t="shared" si="643"/>
        <v>160.79664221803509</v>
      </c>
      <c r="U1461" s="7" t="e">
        <f t="shared" si="641"/>
        <v>#N/A</v>
      </c>
      <c r="V1461" s="7" t="e">
        <f t="shared" si="645"/>
        <v>#N/A</v>
      </c>
      <c r="W1461" s="7" t="e">
        <f t="shared" si="646"/>
        <v>#N/A</v>
      </c>
      <c r="X1461" s="7" t="e">
        <f t="shared" si="634"/>
        <v>#N/A</v>
      </c>
      <c r="Y1461" s="7" t="e">
        <f t="shared" si="635"/>
        <v>#N/A</v>
      </c>
      <c r="AG1461" s="7" t="e">
        <f t="shared" si="636"/>
        <v>#N/A</v>
      </c>
      <c r="AH1461" s="7">
        <f t="shared" si="637"/>
        <v>160.79664221803509</v>
      </c>
      <c r="AI1461" s="7" t="e">
        <f t="shared" si="638"/>
        <v>#N/A</v>
      </c>
      <c r="AJ1461" s="7">
        <f t="shared" si="639"/>
        <v>160.79664221803509</v>
      </c>
      <c r="AK1461" s="7" t="e">
        <v>#N/A</v>
      </c>
      <c r="AL1461" s="7">
        <v>160.79664221803509</v>
      </c>
      <c r="AN1461" s="7" t="e">
        <f t="shared" si="640"/>
        <v>#N/A</v>
      </c>
      <c r="AO1461" s="7" t="e">
        <f t="shared" si="644"/>
        <v>#N/A</v>
      </c>
      <c r="AP1461" s="7" t="e">
        <v>#N/A</v>
      </c>
      <c r="AQ1461" s="7" t="e">
        <v>#N/A</v>
      </c>
    </row>
    <row r="1462" spans="1:43" outlineLevel="1">
      <c r="A1462" s="95">
        <v>448</v>
      </c>
      <c r="R1462" s="6">
        <f t="shared" si="633"/>
        <v>448</v>
      </c>
      <c r="S1462" s="7" t="e">
        <f t="shared" si="642"/>
        <v>#N/A</v>
      </c>
      <c r="T1462" s="7">
        <f t="shared" si="643"/>
        <v>160.57786528783907</v>
      </c>
      <c r="U1462" s="7" t="e">
        <f t="shared" si="641"/>
        <v>#N/A</v>
      </c>
      <c r="V1462" s="7" t="e">
        <f t="shared" si="645"/>
        <v>#N/A</v>
      </c>
      <c r="W1462" s="7" t="e">
        <f t="shared" si="646"/>
        <v>#N/A</v>
      </c>
      <c r="X1462" s="7" t="e">
        <f t="shared" si="634"/>
        <v>#N/A</v>
      </c>
      <c r="Y1462" s="7" t="e">
        <f t="shared" si="635"/>
        <v>#N/A</v>
      </c>
      <c r="AG1462" s="7" t="e">
        <f t="shared" si="636"/>
        <v>#N/A</v>
      </c>
      <c r="AH1462" s="7">
        <f t="shared" si="637"/>
        <v>160.57786528783907</v>
      </c>
      <c r="AI1462" s="7" t="e">
        <f t="shared" si="638"/>
        <v>#N/A</v>
      </c>
      <c r="AJ1462" s="7">
        <f t="shared" si="639"/>
        <v>160.57786528783907</v>
      </c>
      <c r="AK1462" s="7" t="e">
        <v>#N/A</v>
      </c>
      <c r="AL1462" s="7">
        <v>160.57786528783907</v>
      </c>
      <c r="AN1462" s="7" t="e">
        <f t="shared" si="640"/>
        <v>#N/A</v>
      </c>
      <c r="AO1462" s="7" t="e">
        <f t="shared" si="644"/>
        <v>#N/A</v>
      </c>
      <c r="AP1462" s="7" t="e">
        <v>#N/A</v>
      </c>
      <c r="AQ1462" s="7" t="e">
        <v>#N/A</v>
      </c>
    </row>
    <row r="1463" spans="1:43" outlineLevel="1">
      <c r="A1463" s="95">
        <v>449</v>
      </c>
      <c r="R1463" s="6">
        <f t="shared" si="633"/>
        <v>449</v>
      </c>
      <c r="S1463" s="7" t="e">
        <f t="shared" si="642"/>
        <v>#N/A</v>
      </c>
      <c r="T1463" s="7">
        <f t="shared" si="643"/>
        <v>160.35842617627227</v>
      </c>
      <c r="U1463" s="7" t="e">
        <f t="shared" si="641"/>
        <v>#N/A</v>
      </c>
      <c r="V1463" s="7" t="e">
        <f t="shared" si="645"/>
        <v>#N/A</v>
      </c>
      <c r="W1463" s="7" t="e">
        <f t="shared" si="646"/>
        <v>#N/A</v>
      </c>
      <c r="X1463" s="7" t="e">
        <f t="shared" si="634"/>
        <v>#N/A</v>
      </c>
      <c r="Y1463" s="7" t="e">
        <f t="shared" si="635"/>
        <v>#N/A</v>
      </c>
      <c r="AG1463" s="7" t="e">
        <f t="shared" si="636"/>
        <v>#N/A</v>
      </c>
      <c r="AH1463" s="7">
        <f t="shared" si="637"/>
        <v>160.35842617627227</v>
      </c>
      <c r="AI1463" s="7" t="e">
        <f t="shared" si="638"/>
        <v>#N/A</v>
      </c>
      <c r="AJ1463" s="7">
        <f t="shared" si="639"/>
        <v>160.35842617627227</v>
      </c>
      <c r="AK1463" s="7" t="e">
        <v>#N/A</v>
      </c>
      <c r="AL1463" s="7">
        <v>160.35842617627227</v>
      </c>
      <c r="AN1463" s="7" t="e">
        <f t="shared" si="640"/>
        <v>#N/A</v>
      </c>
      <c r="AO1463" s="7" t="e">
        <f t="shared" si="644"/>
        <v>#N/A</v>
      </c>
      <c r="AP1463" s="7" t="e">
        <v>#N/A</v>
      </c>
      <c r="AQ1463" s="7" t="e">
        <v>#N/A</v>
      </c>
    </row>
    <row r="1464" spans="1:43" outlineLevel="1">
      <c r="A1464" s="95">
        <v>450</v>
      </c>
      <c r="R1464" s="6">
        <f t="shared" ref="R1464:R1527" si="647">A1464</f>
        <v>450</v>
      </c>
      <c r="S1464" s="7" t="e">
        <f t="shared" si="642"/>
        <v>#N/A</v>
      </c>
      <c r="T1464" s="7">
        <f t="shared" si="643"/>
        <v>160.13833074334681</v>
      </c>
      <c r="U1464" s="7" t="e">
        <f t="shared" si="641"/>
        <v>#N/A</v>
      </c>
      <c r="V1464" s="7" t="e">
        <f t="shared" si="645"/>
        <v>#N/A</v>
      </c>
      <c r="W1464" s="7" t="e">
        <f t="shared" si="646"/>
        <v>#N/A</v>
      </c>
      <c r="X1464" s="7" t="e">
        <f t="shared" ref="X1464:X1527" si="648">VLOOKUP(-1*$A1464,$R$114:$Y$1014,7,FALSE)</f>
        <v>#N/A</v>
      </c>
      <c r="Y1464" s="7" t="e">
        <f t="shared" ref="Y1464:Y1527" si="649">VLOOKUP(-1*$A1464,$R$114:$Y$1014,8,FALSE)</f>
        <v>#N/A</v>
      </c>
      <c r="AG1464" s="7" t="e">
        <f t="shared" ref="AG1464:AG1527" si="650">VLOOKUP(-R1464,$R$114:$AI$1014,16,FALSE)</f>
        <v>#N/A</v>
      </c>
      <c r="AH1464" s="7">
        <f t="shared" ref="AH1464:AH1527" si="651">VLOOKUP(-R1464,$R$114:$AI$1014,17,FALSE)</f>
        <v>160.13833074334681</v>
      </c>
      <c r="AI1464" s="7" t="e">
        <f t="shared" ref="AI1464:AI1527" si="652">VLOOKUP(-R1464,$R$114:$AI$1014,18,FALSE)</f>
        <v>#N/A</v>
      </c>
      <c r="AJ1464" s="7">
        <f t="shared" ref="AJ1464:AJ1527" si="653">VLOOKUP(-R1464,$R$114:$AJ$1014,19,FALSE)</f>
        <v>160.13833074334681</v>
      </c>
      <c r="AK1464" s="7" t="e">
        <v>#N/A</v>
      </c>
      <c r="AL1464" s="7">
        <v>160.13833074334681</v>
      </c>
      <c r="AN1464" s="7" t="e">
        <f t="shared" ref="AN1464:AN1527" si="654">VLOOKUP(-1*$A1464,$R$114:$W$1014,5,FALSE)</f>
        <v>#N/A</v>
      </c>
      <c r="AO1464" s="7" t="e">
        <f t="shared" si="644"/>
        <v>#N/A</v>
      </c>
      <c r="AP1464" s="7" t="e">
        <v>#N/A</v>
      </c>
      <c r="AQ1464" s="7" t="e">
        <v>#N/A</v>
      </c>
    </row>
    <row r="1465" spans="1:43" outlineLevel="1">
      <c r="A1465" s="95">
        <v>451</v>
      </c>
      <c r="R1465" s="6">
        <f t="shared" si="647"/>
        <v>451</v>
      </c>
      <c r="S1465" s="7" t="e">
        <f t="shared" si="642"/>
        <v>#N/A</v>
      </c>
      <c r="T1465" s="7">
        <f t="shared" si="643"/>
        <v>159.91758103437746</v>
      </c>
      <c r="U1465" s="7" t="e">
        <f t="shared" si="641"/>
        <v>#N/A</v>
      </c>
      <c r="V1465" s="7" t="e">
        <f t="shared" si="645"/>
        <v>#N/A</v>
      </c>
      <c r="W1465" s="7" t="e">
        <f t="shared" si="646"/>
        <v>#N/A</v>
      </c>
      <c r="X1465" s="7" t="e">
        <f t="shared" si="648"/>
        <v>#N/A</v>
      </c>
      <c r="Y1465" s="7" t="e">
        <f t="shared" si="649"/>
        <v>#N/A</v>
      </c>
      <c r="AG1465" s="7" t="e">
        <f t="shared" si="650"/>
        <v>#N/A</v>
      </c>
      <c r="AH1465" s="7">
        <f t="shared" si="651"/>
        <v>159.91758103437746</v>
      </c>
      <c r="AI1465" s="7" t="e">
        <f t="shared" si="652"/>
        <v>#N/A</v>
      </c>
      <c r="AJ1465" s="7">
        <f t="shared" si="653"/>
        <v>159.91758103437746</v>
      </c>
      <c r="AK1465" s="7" t="e">
        <v>#N/A</v>
      </c>
      <c r="AL1465" s="7">
        <v>159.91758103437746</v>
      </c>
      <c r="AN1465" s="7" t="e">
        <f t="shared" si="654"/>
        <v>#N/A</v>
      </c>
      <c r="AO1465" s="7" t="e">
        <f t="shared" si="644"/>
        <v>#N/A</v>
      </c>
      <c r="AP1465" s="7" t="e">
        <v>#N/A</v>
      </c>
      <c r="AQ1465" s="7" t="e">
        <v>#N/A</v>
      </c>
    </row>
    <row r="1466" spans="1:43" outlineLevel="1">
      <c r="A1466" s="95">
        <v>452</v>
      </c>
      <c r="R1466" s="6">
        <f t="shared" si="647"/>
        <v>452</v>
      </c>
      <c r="S1466" s="7" t="e">
        <f t="shared" si="642"/>
        <v>#N/A</v>
      </c>
      <c r="T1466" s="7">
        <f t="shared" si="643"/>
        <v>159.69619053877102</v>
      </c>
      <c r="U1466" s="7" t="e">
        <f t="shared" si="641"/>
        <v>#N/A</v>
      </c>
      <c r="V1466" s="7" t="e">
        <f t="shared" si="645"/>
        <v>#N/A</v>
      </c>
      <c r="W1466" s="7" t="e">
        <f t="shared" si="646"/>
        <v>#N/A</v>
      </c>
      <c r="X1466" s="7" t="e">
        <f t="shared" si="648"/>
        <v>#N/A</v>
      </c>
      <c r="Y1466" s="7" t="e">
        <f t="shared" si="649"/>
        <v>#N/A</v>
      </c>
      <c r="AG1466" s="7" t="e">
        <f t="shared" si="650"/>
        <v>#N/A</v>
      </c>
      <c r="AH1466" s="7">
        <f t="shared" si="651"/>
        <v>159.69619053877102</v>
      </c>
      <c r="AI1466" s="7" t="e">
        <f t="shared" si="652"/>
        <v>#N/A</v>
      </c>
      <c r="AJ1466" s="7">
        <f t="shared" si="653"/>
        <v>159.69619053877102</v>
      </c>
      <c r="AK1466" s="7" t="e">
        <v>#N/A</v>
      </c>
      <c r="AL1466" s="7">
        <v>159.69619053877102</v>
      </c>
      <c r="AN1466" s="7" t="e">
        <f t="shared" si="654"/>
        <v>#N/A</v>
      </c>
      <c r="AO1466" s="7" t="e">
        <f t="shared" si="644"/>
        <v>#N/A</v>
      </c>
      <c r="AP1466" s="7" t="e">
        <v>#N/A</v>
      </c>
      <c r="AQ1466" s="7" t="e">
        <v>#N/A</v>
      </c>
    </row>
    <row r="1467" spans="1:43" outlineLevel="1">
      <c r="A1467" s="95">
        <v>453</v>
      </c>
      <c r="R1467" s="6">
        <f t="shared" si="647"/>
        <v>453</v>
      </c>
      <c r="S1467" s="7" t="e">
        <f t="shared" si="642"/>
        <v>#N/A</v>
      </c>
      <c r="T1467" s="7">
        <f t="shared" si="643"/>
        <v>159.47416130184223</v>
      </c>
      <c r="U1467" s="7" t="e">
        <f t="shared" si="641"/>
        <v>#N/A</v>
      </c>
      <c r="V1467" s="7" t="e">
        <f t="shared" si="645"/>
        <v>#N/A</v>
      </c>
      <c r="W1467" s="7" t="e">
        <f t="shared" si="646"/>
        <v>#N/A</v>
      </c>
      <c r="X1467" s="7" t="e">
        <f t="shared" si="648"/>
        <v>#N/A</v>
      </c>
      <c r="Y1467" s="7" t="e">
        <f t="shared" si="649"/>
        <v>#N/A</v>
      </c>
      <c r="AG1467" s="7" t="e">
        <f t="shared" si="650"/>
        <v>#N/A</v>
      </c>
      <c r="AH1467" s="7">
        <f t="shared" si="651"/>
        <v>159.47416130184223</v>
      </c>
      <c r="AI1467" s="7" t="e">
        <f t="shared" si="652"/>
        <v>#N/A</v>
      </c>
      <c r="AJ1467" s="7">
        <f t="shared" si="653"/>
        <v>159.47416130184223</v>
      </c>
      <c r="AK1467" s="7" t="e">
        <v>#N/A</v>
      </c>
      <c r="AL1467" s="7">
        <v>159.47416130184223</v>
      </c>
      <c r="AN1467" s="7" t="e">
        <f t="shared" si="654"/>
        <v>#N/A</v>
      </c>
      <c r="AO1467" s="7" t="e">
        <f t="shared" si="644"/>
        <v>#N/A</v>
      </c>
      <c r="AP1467" s="7" t="e">
        <v>#N/A</v>
      </c>
      <c r="AQ1467" s="7" t="e">
        <v>#N/A</v>
      </c>
    </row>
    <row r="1468" spans="1:43" outlineLevel="1">
      <c r="A1468" s="95">
        <v>454</v>
      </c>
      <c r="R1468" s="6">
        <f t="shared" si="647"/>
        <v>454</v>
      </c>
      <c r="S1468" s="7" t="e">
        <f t="shared" si="642"/>
        <v>#N/A</v>
      </c>
      <c r="T1468" s="7">
        <f t="shared" si="643"/>
        <v>159.25149918360327</v>
      </c>
      <c r="U1468" s="7" t="e">
        <f t="shared" si="641"/>
        <v>#N/A</v>
      </c>
      <c r="V1468" s="7" t="e">
        <f t="shared" si="645"/>
        <v>#N/A</v>
      </c>
      <c r="W1468" s="7" t="e">
        <f t="shared" si="646"/>
        <v>#N/A</v>
      </c>
      <c r="X1468" s="7" t="e">
        <f t="shared" si="648"/>
        <v>#N/A</v>
      </c>
      <c r="Y1468" s="7" t="e">
        <f t="shared" si="649"/>
        <v>#N/A</v>
      </c>
      <c r="AG1468" s="7" t="e">
        <f t="shared" si="650"/>
        <v>#N/A</v>
      </c>
      <c r="AH1468" s="7">
        <f t="shared" si="651"/>
        <v>159.25149918360327</v>
      </c>
      <c r="AI1468" s="7" t="e">
        <f t="shared" si="652"/>
        <v>#N/A</v>
      </c>
      <c r="AJ1468" s="7">
        <f t="shared" si="653"/>
        <v>159.25149918360327</v>
      </c>
      <c r="AK1468" s="7" t="e">
        <v>#N/A</v>
      </c>
      <c r="AL1468" s="7">
        <v>159.25149918360327</v>
      </c>
      <c r="AN1468" s="7" t="e">
        <f t="shared" si="654"/>
        <v>#N/A</v>
      </c>
      <c r="AO1468" s="7" t="e">
        <f t="shared" si="644"/>
        <v>#N/A</v>
      </c>
      <c r="AP1468" s="7" t="e">
        <v>#N/A</v>
      </c>
      <c r="AQ1468" s="7" t="e">
        <v>#N/A</v>
      </c>
    </row>
    <row r="1469" spans="1:43" outlineLevel="1">
      <c r="A1469" s="95">
        <v>455</v>
      </c>
      <c r="R1469" s="6">
        <f t="shared" si="647"/>
        <v>455</v>
      </c>
      <c r="S1469" s="7" t="e">
        <f t="shared" si="642"/>
        <v>#N/A</v>
      </c>
      <c r="T1469" s="7">
        <f t="shared" si="643"/>
        <v>159.02820622936903</v>
      </c>
      <c r="U1469" s="7" t="e">
        <f t="shared" si="641"/>
        <v>#N/A</v>
      </c>
      <c r="V1469" s="7" t="e">
        <f t="shared" si="645"/>
        <v>#N/A</v>
      </c>
      <c r="W1469" s="7" t="e">
        <f t="shared" si="646"/>
        <v>#N/A</v>
      </c>
      <c r="X1469" s="7" t="e">
        <f t="shared" si="648"/>
        <v>#N/A</v>
      </c>
      <c r="Y1469" s="7" t="e">
        <f t="shared" si="649"/>
        <v>#N/A</v>
      </c>
      <c r="AG1469" s="7" t="e">
        <f t="shared" si="650"/>
        <v>#N/A</v>
      </c>
      <c r="AH1469" s="7">
        <f t="shared" si="651"/>
        <v>159.02820622936903</v>
      </c>
      <c r="AI1469" s="7" t="e">
        <f t="shared" si="652"/>
        <v>#N/A</v>
      </c>
      <c r="AJ1469" s="7">
        <f t="shared" si="653"/>
        <v>159.02820622936903</v>
      </c>
      <c r="AK1469" s="7" t="e">
        <v>#N/A</v>
      </c>
      <c r="AL1469" s="7">
        <v>159.02820622936903</v>
      </c>
      <c r="AN1469" s="7" t="e">
        <f t="shared" si="654"/>
        <v>#N/A</v>
      </c>
      <c r="AO1469" s="7" t="e">
        <f t="shared" si="644"/>
        <v>#N/A</v>
      </c>
      <c r="AP1469" s="7" t="e">
        <v>#N/A</v>
      </c>
      <c r="AQ1469" s="7" t="e">
        <v>#N/A</v>
      </c>
    </row>
    <row r="1470" spans="1:43" outlineLevel="1">
      <c r="A1470" s="95">
        <v>456</v>
      </c>
      <c r="R1470" s="6">
        <f t="shared" si="647"/>
        <v>456</v>
      </c>
      <c r="S1470" s="7" t="e">
        <f t="shared" si="642"/>
        <v>#N/A</v>
      </c>
      <c r="T1470" s="7">
        <f t="shared" si="643"/>
        <v>158.80429592854617</v>
      </c>
      <c r="U1470" s="7" t="e">
        <f t="shared" si="641"/>
        <v>#N/A</v>
      </c>
      <c r="V1470" s="7" t="e">
        <f t="shared" si="645"/>
        <v>#N/A</v>
      </c>
      <c r="W1470" s="7" t="e">
        <f t="shared" si="646"/>
        <v>#N/A</v>
      </c>
      <c r="X1470" s="7" t="e">
        <f t="shared" si="648"/>
        <v>#N/A</v>
      </c>
      <c r="Y1470" s="7" t="e">
        <f t="shared" si="649"/>
        <v>#N/A</v>
      </c>
      <c r="AG1470" s="7" t="e">
        <f t="shared" si="650"/>
        <v>#N/A</v>
      </c>
      <c r="AH1470" s="7">
        <f t="shared" si="651"/>
        <v>158.80429592854617</v>
      </c>
      <c r="AI1470" s="7" t="e">
        <f t="shared" si="652"/>
        <v>#N/A</v>
      </c>
      <c r="AJ1470" s="7">
        <f t="shared" si="653"/>
        <v>158.80429592854617</v>
      </c>
      <c r="AK1470" s="7" t="e">
        <v>#N/A</v>
      </c>
      <c r="AL1470" s="7">
        <v>158.80429592854617</v>
      </c>
      <c r="AN1470" s="7" t="e">
        <f t="shared" si="654"/>
        <v>#N/A</v>
      </c>
      <c r="AO1470" s="7" t="e">
        <f t="shared" si="644"/>
        <v>#N/A</v>
      </c>
      <c r="AP1470" s="7" t="e">
        <v>#N/A</v>
      </c>
      <c r="AQ1470" s="7" t="e">
        <v>#N/A</v>
      </c>
    </row>
    <row r="1471" spans="1:43" outlineLevel="1">
      <c r="A1471" s="95">
        <v>457</v>
      </c>
      <c r="R1471" s="6">
        <f t="shared" si="647"/>
        <v>457</v>
      </c>
      <c r="S1471" s="7" t="e">
        <f t="shared" si="642"/>
        <v>#N/A</v>
      </c>
      <c r="T1471" s="7">
        <f t="shared" si="643"/>
        <v>158.57977032644953</v>
      </c>
      <c r="U1471" s="7" t="e">
        <f t="shared" si="641"/>
        <v>#N/A</v>
      </c>
      <c r="V1471" s="7" t="e">
        <f t="shared" si="645"/>
        <v>#N/A</v>
      </c>
      <c r="W1471" s="7" t="e">
        <f t="shared" si="646"/>
        <v>#N/A</v>
      </c>
      <c r="X1471" s="7" t="e">
        <f t="shared" si="648"/>
        <v>#N/A</v>
      </c>
      <c r="Y1471" s="7" t="e">
        <f t="shared" si="649"/>
        <v>#N/A</v>
      </c>
      <c r="AG1471" s="7" t="e">
        <f t="shared" si="650"/>
        <v>#N/A</v>
      </c>
      <c r="AH1471" s="7">
        <f t="shared" si="651"/>
        <v>158.57977032644953</v>
      </c>
      <c r="AI1471" s="7" t="e">
        <f t="shared" si="652"/>
        <v>#N/A</v>
      </c>
      <c r="AJ1471" s="7">
        <f t="shared" si="653"/>
        <v>158.57977032644953</v>
      </c>
      <c r="AK1471" s="7" t="e">
        <v>#N/A</v>
      </c>
      <c r="AL1471" s="7">
        <v>158.57977032644953</v>
      </c>
      <c r="AN1471" s="7" t="e">
        <f t="shared" si="654"/>
        <v>#N/A</v>
      </c>
      <c r="AO1471" s="7" t="e">
        <f t="shared" si="644"/>
        <v>#N/A</v>
      </c>
      <c r="AP1471" s="7" t="e">
        <v>#N/A</v>
      </c>
      <c r="AQ1471" s="7" t="e">
        <v>#N/A</v>
      </c>
    </row>
    <row r="1472" spans="1:43" outlineLevel="1">
      <c r="A1472" s="95">
        <v>458</v>
      </c>
      <c r="R1472" s="6">
        <f t="shared" si="647"/>
        <v>458</v>
      </c>
      <c r="S1472" s="7" t="e">
        <f t="shared" si="642"/>
        <v>#N/A</v>
      </c>
      <c r="T1472" s="7">
        <f t="shared" si="643"/>
        <v>158.35463528309126</v>
      </c>
      <c r="U1472" s="7" t="e">
        <f t="shared" si="641"/>
        <v>#N/A</v>
      </c>
      <c r="V1472" s="7" t="e">
        <f t="shared" si="645"/>
        <v>#N/A</v>
      </c>
      <c r="W1472" s="7" t="e">
        <f t="shared" si="646"/>
        <v>#N/A</v>
      </c>
      <c r="X1472" s="7" t="e">
        <f t="shared" si="648"/>
        <v>#N/A</v>
      </c>
      <c r="Y1472" s="7" t="e">
        <f t="shared" si="649"/>
        <v>#N/A</v>
      </c>
      <c r="AG1472" s="7" t="e">
        <f t="shared" si="650"/>
        <v>#N/A</v>
      </c>
      <c r="AH1472" s="7">
        <f t="shared" si="651"/>
        <v>158.35463528309126</v>
      </c>
      <c r="AI1472" s="7" t="e">
        <f t="shared" si="652"/>
        <v>#N/A</v>
      </c>
      <c r="AJ1472" s="7">
        <f t="shared" si="653"/>
        <v>158.35463528309126</v>
      </c>
      <c r="AK1472" s="7" t="e">
        <v>#N/A</v>
      </c>
      <c r="AL1472" s="7">
        <v>158.35463528309126</v>
      </c>
      <c r="AN1472" s="7" t="e">
        <f t="shared" si="654"/>
        <v>#N/A</v>
      </c>
      <c r="AO1472" s="7" t="e">
        <f t="shared" si="644"/>
        <v>#N/A</v>
      </c>
      <c r="AP1472" s="7" t="e">
        <v>#N/A</v>
      </c>
      <c r="AQ1472" s="7" t="e">
        <v>#N/A</v>
      </c>
    </row>
    <row r="1473" spans="1:43" outlineLevel="1">
      <c r="A1473" s="95">
        <v>459</v>
      </c>
      <c r="R1473" s="6">
        <f t="shared" si="647"/>
        <v>459</v>
      </c>
      <c r="S1473" s="7" t="e">
        <f t="shared" si="642"/>
        <v>#N/A</v>
      </c>
      <c r="T1473" s="7">
        <f t="shared" si="643"/>
        <v>158.12889665848343</v>
      </c>
      <c r="U1473" s="7" t="e">
        <f t="shared" ref="U1473:U1536" si="655">IF(NOT(ISNA(VLOOKUP(A1473,$A$91:$B$100,2,FALSE))),VLOOKUP(A1473,$A$91:$B$100,2,FALSE),NA())</f>
        <v>#N/A</v>
      </c>
      <c r="V1473" s="7" t="e">
        <f t="shared" si="645"/>
        <v>#N/A</v>
      </c>
      <c r="W1473" s="7" t="e">
        <f t="shared" si="646"/>
        <v>#N/A</v>
      </c>
      <c r="X1473" s="7" t="e">
        <f t="shared" si="648"/>
        <v>#N/A</v>
      </c>
      <c r="Y1473" s="7" t="e">
        <f t="shared" si="649"/>
        <v>#N/A</v>
      </c>
      <c r="AG1473" s="7" t="e">
        <f t="shared" si="650"/>
        <v>#N/A</v>
      </c>
      <c r="AH1473" s="7">
        <f t="shared" si="651"/>
        <v>158.12889665848343</v>
      </c>
      <c r="AI1473" s="7" t="e">
        <f t="shared" si="652"/>
        <v>#N/A</v>
      </c>
      <c r="AJ1473" s="7">
        <f t="shared" si="653"/>
        <v>158.12889665848343</v>
      </c>
      <c r="AK1473" s="7" t="e">
        <v>#N/A</v>
      </c>
      <c r="AL1473" s="7">
        <v>158.12889665848343</v>
      </c>
      <c r="AN1473" s="7" t="e">
        <f t="shared" si="654"/>
        <v>#N/A</v>
      </c>
      <c r="AO1473" s="7" t="e">
        <f t="shared" si="644"/>
        <v>#N/A</v>
      </c>
      <c r="AP1473" s="7" t="e">
        <v>#N/A</v>
      </c>
      <c r="AQ1473" s="7" t="e">
        <v>#N/A</v>
      </c>
    </row>
    <row r="1474" spans="1:43" outlineLevel="1">
      <c r="A1474" s="95">
        <v>460</v>
      </c>
      <c r="R1474" s="6">
        <f t="shared" si="647"/>
        <v>460</v>
      </c>
      <c r="S1474" s="7" t="e">
        <f t="shared" si="642"/>
        <v>#N/A</v>
      </c>
      <c r="T1474" s="7">
        <f t="shared" si="643"/>
        <v>157.90255649794096</v>
      </c>
      <c r="U1474" s="7" t="e">
        <f t="shared" si="655"/>
        <v>#N/A</v>
      </c>
      <c r="V1474" s="7" t="e">
        <f t="shared" si="645"/>
        <v>#N/A</v>
      </c>
      <c r="W1474" s="7" t="e">
        <f t="shared" si="646"/>
        <v>#N/A</v>
      </c>
      <c r="X1474" s="7" t="e">
        <f t="shared" si="648"/>
        <v>#N/A</v>
      </c>
      <c r="Y1474" s="7" t="e">
        <f t="shared" si="649"/>
        <v>#N/A</v>
      </c>
      <c r="AG1474" s="7" t="e">
        <f t="shared" si="650"/>
        <v>#N/A</v>
      </c>
      <c r="AH1474" s="7">
        <f t="shared" si="651"/>
        <v>157.90255649794096</v>
      </c>
      <c r="AI1474" s="7" t="e">
        <f t="shared" si="652"/>
        <v>#N/A</v>
      </c>
      <c r="AJ1474" s="7">
        <f t="shared" si="653"/>
        <v>157.90255649794096</v>
      </c>
      <c r="AK1474" s="7" t="e">
        <v>#N/A</v>
      </c>
      <c r="AL1474" s="7">
        <v>157.90255649794096</v>
      </c>
      <c r="AN1474" s="7" t="e">
        <f t="shared" si="654"/>
        <v>#N/A</v>
      </c>
      <c r="AO1474" s="7" t="e">
        <f t="shared" si="644"/>
        <v>#N/A</v>
      </c>
      <c r="AP1474" s="7" t="e">
        <v>#N/A</v>
      </c>
      <c r="AQ1474" s="7" t="e">
        <v>#N/A</v>
      </c>
    </row>
    <row r="1475" spans="1:43" outlineLevel="1">
      <c r="A1475" s="95">
        <v>461</v>
      </c>
      <c r="R1475" s="6">
        <f t="shared" si="647"/>
        <v>461</v>
      </c>
      <c r="S1475" s="7" t="e">
        <f t="shared" si="642"/>
        <v>#N/A</v>
      </c>
      <c r="T1475" s="7">
        <f t="shared" si="643"/>
        <v>157.67562829087058</v>
      </c>
      <c r="U1475" s="7" t="e">
        <f t="shared" si="655"/>
        <v>#N/A</v>
      </c>
      <c r="V1475" s="7" t="e">
        <f t="shared" si="645"/>
        <v>#N/A</v>
      </c>
      <c r="W1475" s="7" t="e">
        <f t="shared" si="646"/>
        <v>#N/A</v>
      </c>
      <c r="X1475" s="7" t="e">
        <f t="shared" si="648"/>
        <v>#N/A</v>
      </c>
      <c r="Y1475" s="7" t="e">
        <f t="shared" si="649"/>
        <v>#N/A</v>
      </c>
      <c r="AG1475" s="7" t="e">
        <f t="shared" si="650"/>
        <v>#N/A</v>
      </c>
      <c r="AH1475" s="7">
        <f t="shared" si="651"/>
        <v>157.67562829087058</v>
      </c>
      <c r="AI1475" s="7" t="e">
        <f t="shared" si="652"/>
        <v>#N/A</v>
      </c>
      <c r="AJ1475" s="7">
        <f t="shared" si="653"/>
        <v>157.67562829087058</v>
      </c>
      <c r="AK1475" s="7" t="e">
        <v>#N/A</v>
      </c>
      <c r="AL1475" s="7">
        <v>157.67562829087058</v>
      </c>
      <c r="AN1475" s="7" t="e">
        <f t="shared" si="654"/>
        <v>#N/A</v>
      </c>
      <c r="AO1475" s="7" t="e">
        <f t="shared" si="644"/>
        <v>#N/A</v>
      </c>
      <c r="AP1475" s="7" t="e">
        <v>#N/A</v>
      </c>
      <c r="AQ1475" s="7" t="e">
        <v>#N/A</v>
      </c>
    </row>
    <row r="1476" spans="1:43" outlineLevel="1">
      <c r="A1476" s="95">
        <v>462</v>
      </c>
      <c r="R1476" s="6">
        <f t="shared" si="647"/>
        <v>462</v>
      </c>
      <c r="S1476" s="7" t="e">
        <f t="shared" si="642"/>
        <v>#N/A</v>
      </c>
      <c r="T1476" s="7">
        <f t="shared" si="643"/>
        <v>157.44811408258701</v>
      </c>
      <c r="U1476" s="7" t="e">
        <f t="shared" si="655"/>
        <v>#N/A</v>
      </c>
      <c r="V1476" s="7" t="e">
        <f t="shared" si="645"/>
        <v>#N/A</v>
      </c>
      <c r="W1476" s="7" t="e">
        <f t="shared" si="646"/>
        <v>#N/A</v>
      </c>
      <c r="X1476" s="7" t="e">
        <f t="shared" si="648"/>
        <v>#N/A</v>
      </c>
      <c r="Y1476" s="7" t="e">
        <f t="shared" si="649"/>
        <v>#N/A</v>
      </c>
      <c r="AG1476" s="7" t="e">
        <f t="shared" si="650"/>
        <v>#N/A</v>
      </c>
      <c r="AH1476" s="7">
        <f t="shared" si="651"/>
        <v>157.44811408258701</v>
      </c>
      <c r="AI1476" s="7" t="e">
        <f t="shared" si="652"/>
        <v>#N/A</v>
      </c>
      <c r="AJ1476" s="7">
        <f t="shared" si="653"/>
        <v>157.44811408258701</v>
      </c>
      <c r="AK1476" s="7" t="e">
        <v>#N/A</v>
      </c>
      <c r="AL1476" s="7">
        <v>157.44811408258701</v>
      </c>
      <c r="AN1476" s="7" t="e">
        <f t="shared" si="654"/>
        <v>#N/A</v>
      </c>
      <c r="AO1476" s="7" t="e">
        <f t="shared" si="644"/>
        <v>#N/A</v>
      </c>
      <c r="AP1476" s="7" t="e">
        <v>#N/A</v>
      </c>
      <c r="AQ1476" s="7" t="e">
        <v>#N/A</v>
      </c>
    </row>
    <row r="1477" spans="1:43" outlineLevel="1">
      <c r="A1477" s="95">
        <v>463</v>
      </c>
      <c r="R1477" s="6">
        <f t="shared" si="647"/>
        <v>463</v>
      </c>
      <c r="S1477" s="7" t="e">
        <f t="shared" si="642"/>
        <v>#N/A</v>
      </c>
      <c r="T1477" s="7">
        <f t="shared" si="643"/>
        <v>157.22001973310245</v>
      </c>
      <c r="U1477" s="7" t="e">
        <f t="shared" si="655"/>
        <v>#N/A</v>
      </c>
      <c r="V1477" s="7" t="e">
        <f t="shared" si="645"/>
        <v>#N/A</v>
      </c>
      <c r="W1477" s="7" t="e">
        <f t="shared" si="646"/>
        <v>#N/A</v>
      </c>
      <c r="X1477" s="7" t="e">
        <f t="shared" si="648"/>
        <v>#N/A</v>
      </c>
      <c r="Y1477" s="7" t="e">
        <f t="shared" si="649"/>
        <v>#N/A</v>
      </c>
      <c r="AG1477" s="7" t="e">
        <f t="shared" si="650"/>
        <v>#N/A</v>
      </c>
      <c r="AH1477" s="7">
        <f t="shared" si="651"/>
        <v>157.22001973310245</v>
      </c>
      <c r="AI1477" s="7" t="e">
        <f t="shared" si="652"/>
        <v>#N/A</v>
      </c>
      <c r="AJ1477" s="7">
        <f t="shared" si="653"/>
        <v>157.22001973310245</v>
      </c>
      <c r="AK1477" s="7" t="e">
        <v>#N/A</v>
      </c>
      <c r="AL1477" s="7">
        <v>157.22001973310245</v>
      </c>
      <c r="AN1477" s="7" t="e">
        <f t="shared" si="654"/>
        <v>#N/A</v>
      </c>
      <c r="AO1477" s="7" t="e">
        <f t="shared" si="644"/>
        <v>#N/A</v>
      </c>
      <c r="AP1477" s="7" t="e">
        <v>#N/A</v>
      </c>
      <c r="AQ1477" s="7" t="e">
        <v>#N/A</v>
      </c>
    </row>
    <row r="1478" spans="1:43" outlineLevel="1">
      <c r="A1478" s="95">
        <v>464</v>
      </c>
      <c r="R1478" s="6">
        <f t="shared" si="647"/>
        <v>464</v>
      </c>
      <c r="S1478" s="7" t="e">
        <f t="shared" si="642"/>
        <v>#N/A</v>
      </c>
      <c r="T1478" s="7">
        <f t="shared" si="643"/>
        <v>156.99135110242909</v>
      </c>
      <c r="U1478" s="7" t="e">
        <f t="shared" si="655"/>
        <v>#N/A</v>
      </c>
      <c r="V1478" s="7" t="e">
        <f t="shared" si="645"/>
        <v>#N/A</v>
      </c>
      <c r="W1478" s="7" t="e">
        <f t="shared" si="646"/>
        <v>#N/A</v>
      </c>
      <c r="X1478" s="7" t="e">
        <f t="shared" si="648"/>
        <v>#N/A</v>
      </c>
      <c r="Y1478" s="7" t="e">
        <f t="shared" si="649"/>
        <v>#N/A</v>
      </c>
      <c r="AG1478" s="7" t="e">
        <f t="shared" si="650"/>
        <v>#N/A</v>
      </c>
      <c r="AH1478" s="7">
        <f t="shared" si="651"/>
        <v>156.99135110242909</v>
      </c>
      <c r="AI1478" s="7" t="e">
        <f t="shared" si="652"/>
        <v>#N/A</v>
      </c>
      <c r="AJ1478" s="7">
        <f t="shared" si="653"/>
        <v>156.99135110242909</v>
      </c>
      <c r="AK1478" s="7" t="e">
        <v>#N/A</v>
      </c>
      <c r="AL1478" s="7">
        <v>156.99135110242909</v>
      </c>
      <c r="AN1478" s="7" t="e">
        <f t="shared" si="654"/>
        <v>#N/A</v>
      </c>
      <c r="AO1478" s="7" t="e">
        <f t="shared" si="644"/>
        <v>#N/A</v>
      </c>
      <c r="AP1478" s="7" t="e">
        <v>#N/A</v>
      </c>
      <c r="AQ1478" s="7" t="e">
        <v>#N/A</v>
      </c>
    </row>
    <row r="1479" spans="1:43" outlineLevel="1">
      <c r="A1479" s="95">
        <v>465</v>
      </c>
      <c r="R1479" s="6">
        <f t="shared" si="647"/>
        <v>465</v>
      </c>
      <c r="S1479" s="7" t="e">
        <f t="shared" si="642"/>
        <v>#N/A</v>
      </c>
      <c r="T1479" s="7">
        <f t="shared" si="643"/>
        <v>156.76211023588172</v>
      </c>
      <c r="U1479" s="7" t="e">
        <f t="shared" si="655"/>
        <v>#N/A</v>
      </c>
      <c r="V1479" s="7" t="e">
        <f t="shared" si="645"/>
        <v>#N/A</v>
      </c>
      <c r="W1479" s="7" t="e">
        <f t="shared" si="646"/>
        <v>#N/A</v>
      </c>
      <c r="X1479" s="7" t="e">
        <f t="shared" si="648"/>
        <v>#N/A</v>
      </c>
      <c r="Y1479" s="7" t="e">
        <f t="shared" si="649"/>
        <v>#N/A</v>
      </c>
      <c r="AG1479" s="7" t="e">
        <f t="shared" si="650"/>
        <v>#N/A</v>
      </c>
      <c r="AH1479" s="7">
        <f t="shared" si="651"/>
        <v>156.76211023588172</v>
      </c>
      <c r="AI1479" s="7" t="e">
        <f t="shared" si="652"/>
        <v>#N/A</v>
      </c>
      <c r="AJ1479" s="7">
        <f t="shared" si="653"/>
        <v>156.76211023588172</v>
      </c>
      <c r="AK1479" s="7" t="e">
        <v>#N/A</v>
      </c>
      <c r="AL1479" s="7">
        <v>156.76211023588172</v>
      </c>
      <c r="AN1479" s="7" t="e">
        <f t="shared" si="654"/>
        <v>#N/A</v>
      </c>
      <c r="AO1479" s="7" t="e">
        <f t="shared" si="644"/>
        <v>#N/A</v>
      </c>
      <c r="AP1479" s="7" t="e">
        <v>#N/A</v>
      </c>
      <c r="AQ1479" s="7" t="e">
        <v>#N/A</v>
      </c>
    </row>
    <row r="1480" spans="1:43" outlineLevel="1">
      <c r="A1480" s="95">
        <v>466</v>
      </c>
      <c r="R1480" s="6">
        <f t="shared" si="647"/>
        <v>466</v>
      </c>
      <c r="S1480" s="7" t="e">
        <f t="shared" si="642"/>
        <v>#N/A</v>
      </c>
      <c r="T1480" s="7">
        <f t="shared" si="643"/>
        <v>156.53231062286702</v>
      </c>
      <c r="U1480" s="7" t="e">
        <f t="shared" si="655"/>
        <v>#N/A</v>
      </c>
      <c r="V1480" s="7" t="e">
        <f t="shared" si="645"/>
        <v>#N/A</v>
      </c>
      <c r="W1480" s="7" t="e">
        <f t="shared" si="646"/>
        <v>#N/A</v>
      </c>
      <c r="X1480" s="7" t="e">
        <f t="shared" si="648"/>
        <v>#N/A</v>
      </c>
      <c r="Y1480" s="7" t="e">
        <f t="shared" si="649"/>
        <v>#N/A</v>
      </c>
      <c r="AG1480" s="7" t="e">
        <f t="shared" si="650"/>
        <v>#N/A</v>
      </c>
      <c r="AH1480" s="7">
        <f t="shared" si="651"/>
        <v>156.53231062286702</v>
      </c>
      <c r="AI1480" s="7" t="e">
        <f t="shared" si="652"/>
        <v>#N/A</v>
      </c>
      <c r="AJ1480" s="7">
        <f t="shared" si="653"/>
        <v>156.53231062286702</v>
      </c>
      <c r="AK1480" s="7" t="e">
        <v>#N/A</v>
      </c>
      <c r="AL1480" s="7">
        <v>156.53231062286702</v>
      </c>
      <c r="AN1480" s="7" t="e">
        <f t="shared" si="654"/>
        <v>#N/A</v>
      </c>
      <c r="AO1480" s="7" t="e">
        <f t="shared" si="644"/>
        <v>#N/A</v>
      </c>
      <c r="AP1480" s="7" t="e">
        <v>#N/A</v>
      </c>
      <c r="AQ1480" s="7" t="e">
        <v>#N/A</v>
      </c>
    </row>
    <row r="1481" spans="1:43" outlineLevel="1">
      <c r="A1481" s="95">
        <v>467</v>
      </c>
      <c r="R1481" s="6">
        <f t="shared" si="647"/>
        <v>467</v>
      </c>
      <c r="S1481" s="7" t="e">
        <f t="shared" si="642"/>
        <v>#N/A</v>
      </c>
      <c r="T1481" s="7">
        <f t="shared" si="643"/>
        <v>156.30195430869986</v>
      </c>
      <c r="U1481" s="7" t="e">
        <f t="shared" si="655"/>
        <v>#N/A</v>
      </c>
      <c r="V1481" s="7" t="e">
        <f t="shared" si="645"/>
        <v>#N/A</v>
      </c>
      <c r="W1481" s="7" t="e">
        <f t="shared" si="646"/>
        <v>#N/A</v>
      </c>
      <c r="X1481" s="7" t="e">
        <f t="shared" si="648"/>
        <v>#N/A</v>
      </c>
      <c r="Y1481" s="7" t="e">
        <f t="shared" si="649"/>
        <v>#N/A</v>
      </c>
      <c r="AG1481" s="7" t="e">
        <f t="shared" si="650"/>
        <v>#N/A</v>
      </c>
      <c r="AH1481" s="7">
        <f t="shared" si="651"/>
        <v>156.30195430869986</v>
      </c>
      <c r="AI1481" s="7" t="e">
        <f t="shared" si="652"/>
        <v>#N/A</v>
      </c>
      <c r="AJ1481" s="7">
        <f t="shared" si="653"/>
        <v>156.30195430869986</v>
      </c>
      <c r="AK1481" s="7" t="e">
        <v>#N/A</v>
      </c>
      <c r="AL1481" s="7">
        <v>156.30195430869986</v>
      </c>
      <c r="AN1481" s="7" t="e">
        <f t="shared" si="654"/>
        <v>#N/A</v>
      </c>
      <c r="AO1481" s="7" t="e">
        <f t="shared" si="644"/>
        <v>#N/A</v>
      </c>
      <c r="AP1481" s="7" t="e">
        <v>#N/A</v>
      </c>
      <c r="AQ1481" s="7" t="e">
        <v>#N/A</v>
      </c>
    </row>
    <row r="1482" spans="1:43" outlineLevel="1">
      <c r="A1482" s="95">
        <v>468</v>
      </c>
      <c r="R1482" s="6">
        <f t="shared" si="647"/>
        <v>468</v>
      </c>
      <c r="S1482" s="7" t="e">
        <f t="shared" si="642"/>
        <v>#N/A</v>
      </c>
      <c r="T1482" s="7">
        <f t="shared" si="643"/>
        <v>156.07104715339236</v>
      </c>
      <c r="U1482" s="7" t="e">
        <f t="shared" si="655"/>
        <v>#N/A</v>
      </c>
      <c r="V1482" s="7" t="e">
        <f t="shared" si="645"/>
        <v>#N/A</v>
      </c>
      <c r="W1482" s="7" t="e">
        <f t="shared" si="646"/>
        <v>#N/A</v>
      </c>
      <c r="X1482" s="7" t="e">
        <f t="shared" si="648"/>
        <v>#N/A</v>
      </c>
      <c r="Y1482" s="7" t="e">
        <f t="shared" si="649"/>
        <v>#N/A</v>
      </c>
      <c r="AG1482" s="7" t="e">
        <f t="shared" si="650"/>
        <v>#N/A</v>
      </c>
      <c r="AH1482" s="7">
        <f t="shared" si="651"/>
        <v>156.07104715339236</v>
      </c>
      <c r="AI1482" s="7" t="e">
        <f t="shared" si="652"/>
        <v>#N/A</v>
      </c>
      <c r="AJ1482" s="7">
        <f t="shared" si="653"/>
        <v>156.07104715339236</v>
      </c>
      <c r="AK1482" s="7" t="e">
        <v>#N/A</v>
      </c>
      <c r="AL1482" s="7">
        <v>156.07104715339236</v>
      </c>
      <c r="AN1482" s="7" t="e">
        <f t="shared" si="654"/>
        <v>#N/A</v>
      </c>
      <c r="AO1482" s="7" t="e">
        <f t="shared" si="644"/>
        <v>#N/A</v>
      </c>
      <c r="AP1482" s="7" t="e">
        <v>#N/A</v>
      </c>
      <c r="AQ1482" s="7" t="e">
        <v>#N/A</v>
      </c>
    </row>
    <row r="1483" spans="1:43" outlineLevel="1">
      <c r="A1483" s="95">
        <v>469</v>
      </c>
      <c r="R1483" s="6">
        <f t="shared" si="647"/>
        <v>469</v>
      </c>
      <c r="S1483" s="7" t="e">
        <f t="shared" si="642"/>
        <v>#N/A</v>
      </c>
      <c r="T1483" s="7">
        <f t="shared" si="643"/>
        <v>155.83959501695668</v>
      </c>
      <c r="U1483" s="7" t="e">
        <f t="shared" si="655"/>
        <v>#N/A</v>
      </c>
      <c r="V1483" s="7" t="e">
        <f t="shared" si="645"/>
        <v>#N/A</v>
      </c>
      <c r="W1483" s="7" t="e">
        <f t="shared" si="646"/>
        <v>#N/A</v>
      </c>
      <c r="X1483" s="7" t="e">
        <f t="shared" si="648"/>
        <v>#N/A</v>
      </c>
      <c r="Y1483" s="7" t="e">
        <f t="shared" si="649"/>
        <v>#N/A</v>
      </c>
      <c r="AG1483" s="7" t="e">
        <f t="shared" si="650"/>
        <v>#N/A</v>
      </c>
      <c r="AH1483" s="7">
        <f t="shared" si="651"/>
        <v>155.83959501695668</v>
      </c>
      <c r="AI1483" s="7" t="e">
        <f t="shared" si="652"/>
        <v>#N/A</v>
      </c>
      <c r="AJ1483" s="7">
        <f t="shared" si="653"/>
        <v>155.83959501695668</v>
      </c>
      <c r="AK1483" s="7" t="e">
        <v>#N/A</v>
      </c>
      <c r="AL1483" s="7">
        <v>155.83959501695668</v>
      </c>
      <c r="AN1483" s="7" t="e">
        <f t="shared" si="654"/>
        <v>#N/A</v>
      </c>
      <c r="AO1483" s="7" t="e">
        <f t="shared" si="644"/>
        <v>#N/A</v>
      </c>
      <c r="AP1483" s="7" t="e">
        <v>#N/A</v>
      </c>
      <c r="AQ1483" s="7" t="e">
        <v>#N/A</v>
      </c>
    </row>
    <row r="1484" spans="1:43" outlineLevel="1">
      <c r="A1484" s="95">
        <v>470</v>
      </c>
      <c r="R1484" s="6">
        <f t="shared" si="647"/>
        <v>470</v>
      </c>
      <c r="S1484" s="7" t="e">
        <f t="shared" si="642"/>
        <v>#N/A</v>
      </c>
      <c r="T1484" s="7">
        <f t="shared" si="643"/>
        <v>155.60759994470766</v>
      </c>
      <c r="U1484" s="7" t="e">
        <f t="shared" si="655"/>
        <v>#N/A</v>
      </c>
      <c r="V1484" s="7" t="e">
        <f t="shared" si="645"/>
        <v>#N/A</v>
      </c>
      <c r="W1484" s="7" t="e">
        <f t="shared" si="646"/>
        <v>#N/A</v>
      </c>
      <c r="X1484" s="7" t="e">
        <f t="shared" si="648"/>
        <v>#N/A</v>
      </c>
      <c r="Y1484" s="7" t="e">
        <f t="shared" si="649"/>
        <v>#N/A</v>
      </c>
      <c r="AG1484" s="7" t="e">
        <f t="shared" si="650"/>
        <v>#N/A</v>
      </c>
      <c r="AH1484" s="7">
        <f t="shared" si="651"/>
        <v>155.60759994470766</v>
      </c>
      <c r="AI1484" s="7" t="e">
        <f t="shared" si="652"/>
        <v>#N/A</v>
      </c>
      <c r="AJ1484" s="7">
        <f t="shared" si="653"/>
        <v>155.60759994470766</v>
      </c>
      <c r="AK1484" s="7" t="e">
        <v>#N/A</v>
      </c>
      <c r="AL1484" s="7">
        <v>155.60759994470766</v>
      </c>
      <c r="AN1484" s="7" t="e">
        <f t="shared" si="654"/>
        <v>#N/A</v>
      </c>
      <c r="AO1484" s="7" t="e">
        <f t="shared" si="644"/>
        <v>#N/A</v>
      </c>
      <c r="AP1484" s="7" t="e">
        <v>#N/A</v>
      </c>
      <c r="AQ1484" s="7" t="e">
        <v>#N/A</v>
      </c>
    </row>
    <row r="1485" spans="1:43" outlineLevel="1">
      <c r="A1485" s="95">
        <v>471</v>
      </c>
      <c r="R1485" s="6">
        <f t="shared" si="647"/>
        <v>471</v>
      </c>
      <c r="S1485" s="7" t="e">
        <f t="shared" si="642"/>
        <v>#N/A</v>
      </c>
      <c r="T1485" s="7">
        <f t="shared" si="643"/>
        <v>155.37507542605195</v>
      </c>
      <c r="U1485" s="7" t="e">
        <f t="shared" si="655"/>
        <v>#N/A</v>
      </c>
      <c r="V1485" s="7" t="e">
        <f t="shared" si="645"/>
        <v>#N/A</v>
      </c>
      <c r="W1485" s="7" t="e">
        <f t="shared" si="646"/>
        <v>#N/A</v>
      </c>
      <c r="X1485" s="7" t="e">
        <f t="shared" si="648"/>
        <v>#N/A</v>
      </c>
      <c r="Y1485" s="7" t="e">
        <f t="shared" si="649"/>
        <v>#N/A</v>
      </c>
      <c r="AG1485" s="7" t="e">
        <f t="shared" si="650"/>
        <v>#N/A</v>
      </c>
      <c r="AH1485" s="7">
        <f t="shared" si="651"/>
        <v>155.37507542605195</v>
      </c>
      <c r="AI1485" s="7" t="e">
        <f t="shared" si="652"/>
        <v>#N/A</v>
      </c>
      <c r="AJ1485" s="7">
        <f t="shared" si="653"/>
        <v>155.37507542605195</v>
      </c>
      <c r="AK1485" s="7" t="e">
        <v>#N/A</v>
      </c>
      <c r="AL1485" s="7">
        <v>155.37507542605195</v>
      </c>
      <c r="AN1485" s="7" t="e">
        <f t="shared" si="654"/>
        <v>#N/A</v>
      </c>
      <c r="AO1485" s="7" t="e">
        <f t="shared" si="644"/>
        <v>#N/A</v>
      </c>
      <c r="AP1485" s="7" t="e">
        <v>#N/A</v>
      </c>
      <c r="AQ1485" s="7" t="e">
        <v>#N/A</v>
      </c>
    </row>
    <row r="1486" spans="1:43" outlineLevel="1">
      <c r="A1486" s="95">
        <v>472</v>
      </c>
      <c r="R1486" s="6">
        <f t="shared" si="647"/>
        <v>472</v>
      </c>
      <c r="S1486" s="7" t="e">
        <f t="shared" si="642"/>
        <v>#N/A</v>
      </c>
      <c r="T1486" s="7">
        <f t="shared" si="643"/>
        <v>155.1420235063045</v>
      </c>
      <c r="U1486" s="7" t="e">
        <f t="shared" si="655"/>
        <v>#N/A</v>
      </c>
      <c r="V1486" s="7" t="e">
        <f t="shared" si="645"/>
        <v>#N/A</v>
      </c>
      <c r="W1486" s="7" t="e">
        <f t="shared" si="646"/>
        <v>#N/A</v>
      </c>
      <c r="X1486" s="7" t="e">
        <f t="shared" si="648"/>
        <v>#N/A</v>
      </c>
      <c r="Y1486" s="7" t="e">
        <f t="shared" si="649"/>
        <v>#N/A</v>
      </c>
      <c r="AG1486" s="7" t="e">
        <f t="shared" si="650"/>
        <v>#N/A</v>
      </c>
      <c r="AH1486" s="7">
        <f t="shared" si="651"/>
        <v>155.1420235063045</v>
      </c>
      <c r="AI1486" s="7" t="e">
        <f t="shared" si="652"/>
        <v>#N/A</v>
      </c>
      <c r="AJ1486" s="7">
        <f t="shared" si="653"/>
        <v>155.1420235063045</v>
      </c>
      <c r="AK1486" s="7" t="e">
        <v>#N/A</v>
      </c>
      <c r="AL1486" s="7">
        <v>155.1420235063045</v>
      </c>
      <c r="AN1486" s="7" t="e">
        <f t="shared" si="654"/>
        <v>#N/A</v>
      </c>
      <c r="AO1486" s="7" t="e">
        <f t="shared" si="644"/>
        <v>#N/A</v>
      </c>
      <c r="AP1486" s="7" t="e">
        <v>#N/A</v>
      </c>
      <c r="AQ1486" s="7" t="e">
        <v>#N/A</v>
      </c>
    </row>
    <row r="1487" spans="1:43" outlineLevel="1">
      <c r="A1487" s="95">
        <v>473</v>
      </c>
      <c r="R1487" s="6">
        <f t="shared" si="647"/>
        <v>473</v>
      </c>
      <c r="S1487" s="7" t="e">
        <f t="shared" si="642"/>
        <v>#N/A</v>
      </c>
      <c r="T1487" s="7">
        <f t="shared" si="643"/>
        <v>154.90845004547731</v>
      </c>
      <c r="U1487" s="7" t="e">
        <f t="shared" si="655"/>
        <v>#N/A</v>
      </c>
      <c r="V1487" s="7" t="e">
        <f t="shared" si="645"/>
        <v>#N/A</v>
      </c>
      <c r="W1487" s="7" t="e">
        <f t="shared" si="646"/>
        <v>#N/A</v>
      </c>
      <c r="X1487" s="7" t="e">
        <f t="shared" si="648"/>
        <v>#N/A</v>
      </c>
      <c r="Y1487" s="7" t="e">
        <f t="shared" si="649"/>
        <v>#N/A</v>
      </c>
      <c r="AG1487" s="7" t="e">
        <f t="shared" si="650"/>
        <v>#N/A</v>
      </c>
      <c r="AH1487" s="7">
        <f t="shared" si="651"/>
        <v>154.90845004547731</v>
      </c>
      <c r="AI1487" s="7" t="e">
        <f t="shared" si="652"/>
        <v>#N/A</v>
      </c>
      <c r="AJ1487" s="7">
        <f t="shared" si="653"/>
        <v>154.90845004547731</v>
      </c>
      <c r="AK1487" s="7" t="e">
        <v>#N/A</v>
      </c>
      <c r="AL1487" s="7">
        <v>154.90845004547731</v>
      </c>
      <c r="AN1487" s="7" t="e">
        <f t="shared" si="654"/>
        <v>#N/A</v>
      </c>
      <c r="AO1487" s="7" t="e">
        <f t="shared" si="644"/>
        <v>#N/A</v>
      </c>
      <c r="AP1487" s="7" t="e">
        <v>#N/A</v>
      </c>
      <c r="AQ1487" s="7" t="e">
        <v>#N/A</v>
      </c>
    </row>
    <row r="1488" spans="1:43" outlineLevel="1">
      <c r="A1488" s="95">
        <v>474</v>
      </c>
      <c r="R1488" s="6">
        <f t="shared" si="647"/>
        <v>474</v>
      </c>
      <c r="S1488" s="7" t="e">
        <f t="shared" si="642"/>
        <v>#N/A</v>
      </c>
      <c r="T1488" s="7">
        <f t="shared" si="643"/>
        <v>154.67436090358257</v>
      </c>
      <c r="U1488" s="7" t="e">
        <f t="shared" si="655"/>
        <v>#N/A</v>
      </c>
      <c r="V1488" s="7" t="e">
        <f t="shared" si="645"/>
        <v>#N/A</v>
      </c>
      <c r="W1488" s="7" t="e">
        <f t="shared" si="646"/>
        <v>#N/A</v>
      </c>
      <c r="X1488" s="7" t="e">
        <f t="shared" si="648"/>
        <v>#N/A</v>
      </c>
      <c r="Y1488" s="7" t="e">
        <f t="shared" si="649"/>
        <v>#N/A</v>
      </c>
      <c r="AG1488" s="7" t="e">
        <f t="shared" si="650"/>
        <v>#N/A</v>
      </c>
      <c r="AH1488" s="7">
        <f t="shared" si="651"/>
        <v>154.67436090358257</v>
      </c>
      <c r="AI1488" s="7" t="e">
        <f t="shared" si="652"/>
        <v>#N/A</v>
      </c>
      <c r="AJ1488" s="7">
        <f t="shared" si="653"/>
        <v>154.67436090358257</v>
      </c>
      <c r="AK1488" s="7" t="e">
        <v>#N/A</v>
      </c>
      <c r="AL1488" s="7">
        <v>154.67436090358257</v>
      </c>
      <c r="AN1488" s="7" t="e">
        <f t="shared" si="654"/>
        <v>#N/A</v>
      </c>
      <c r="AO1488" s="7" t="e">
        <f t="shared" si="644"/>
        <v>#N/A</v>
      </c>
      <c r="AP1488" s="7" t="e">
        <v>#N/A</v>
      </c>
      <c r="AQ1488" s="7" t="e">
        <v>#N/A</v>
      </c>
    </row>
    <row r="1489" spans="1:43" outlineLevel="1">
      <c r="A1489" s="95">
        <v>475</v>
      </c>
      <c r="R1489" s="6">
        <f t="shared" si="647"/>
        <v>475</v>
      </c>
      <c r="S1489" s="7" t="e">
        <f t="shared" si="642"/>
        <v>#N/A</v>
      </c>
      <c r="T1489" s="7">
        <f t="shared" si="643"/>
        <v>154.43975812593521</v>
      </c>
      <c r="U1489" s="7" t="e">
        <f t="shared" si="655"/>
        <v>#N/A</v>
      </c>
      <c r="V1489" s="7" t="e">
        <f t="shared" si="645"/>
        <v>#N/A</v>
      </c>
      <c r="W1489" s="7" t="e">
        <f t="shared" si="646"/>
        <v>#N/A</v>
      </c>
      <c r="X1489" s="7" t="e">
        <f t="shared" si="648"/>
        <v>#N/A</v>
      </c>
      <c r="Y1489" s="7" t="e">
        <f t="shared" si="649"/>
        <v>#N/A</v>
      </c>
      <c r="AG1489" s="7" t="e">
        <f t="shared" si="650"/>
        <v>#N/A</v>
      </c>
      <c r="AH1489" s="7">
        <f t="shared" si="651"/>
        <v>154.43975812593521</v>
      </c>
      <c r="AI1489" s="7" t="e">
        <f t="shared" si="652"/>
        <v>#N/A</v>
      </c>
      <c r="AJ1489" s="7">
        <f t="shared" si="653"/>
        <v>154.43975812593521</v>
      </c>
      <c r="AK1489" s="7" t="e">
        <v>#N/A</v>
      </c>
      <c r="AL1489" s="7">
        <v>154.43975812593521</v>
      </c>
      <c r="AN1489" s="7" t="e">
        <f t="shared" si="654"/>
        <v>#N/A</v>
      </c>
      <c r="AO1489" s="7" t="e">
        <f t="shared" si="644"/>
        <v>#N/A</v>
      </c>
      <c r="AP1489" s="7" t="e">
        <v>#N/A</v>
      </c>
      <c r="AQ1489" s="7" t="e">
        <v>#N/A</v>
      </c>
    </row>
    <row r="1490" spans="1:43" outlineLevel="1">
      <c r="A1490" s="95">
        <v>476</v>
      </c>
      <c r="R1490" s="6">
        <f t="shared" si="647"/>
        <v>476</v>
      </c>
      <c r="S1490" s="7" t="e">
        <f t="shared" si="642"/>
        <v>#N/A</v>
      </c>
      <c r="T1490" s="7">
        <f t="shared" si="643"/>
        <v>154.20465520194179</v>
      </c>
      <c r="U1490" s="7" t="e">
        <f t="shared" si="655"/>
        <v>#N/A</v>
      </c>
      <c r="V1490" s="7" t="e">
        <f t="shared" si="645"/>
        <v>#N/A</v>
      </c>
      <c r="W1490" s="7" t="e">
        <f t="shared" si="646"/>
        <v>#N/A</v>
      </c>
      <c r="X1490" s="7" t="e">
        <f t="shared" si="648"/>
        <v>#N/A</v>
      </c>
      <c r="Y1490" s="7" t="e">
        <f t="shared" si="649"/>
        <v>#N/A</v>
      </c>
      <c r="AG1490" s="7" t="e">
        <f t="shared" si="650"/>
        <v>#N/A</v>
      </c>
      <c r="AH1490" s="7">
        <f t="shared" si="651"/>
        <v>154.20465520194179</v>
      </c>
      <c r="AI1490" s="7" t="e">
        <f t="shared" si="652"/>
        <v>#N/A</v>
      </c>
      <c r="AJ1490" s="7">
        <f t="shared" si="653"/>
        <v>154.20465520194179</v>
      </c>
      <c r="AK1490" s="7" t="e">
        <v>#N/A</v>
      </c>
      <c r="AL1490" s="7">
        <v>154.20465520194179</v>
      </c>
      <c r="AN1490" s="7" t="e">
        <f t="shared" si="654"/>
        <v>#N/A</v>
      </c>
      <c r="AO1490" s="7" t="e">
        <f t="shared" si="644"/>
        <v>#N/A</v>
      </c>
      <c r="AP1490" s="7" t="e">
        <v>#N/A</v>
      </c>
      <c r="AQ1490" s="7" t="e">
        <v>#N/A</v>
      </c>
    </row>
    <row r="1491" spans="1:43" outlineLevel="1">
      <c r="A1491" s="95">
        <v>477</v>
      </c>
      <c r="R1491" s="6">
        <f t="shared" si="647"/>
        <v>477</v>
      </c>
      <c r="S1491" s="7" t="e">
        <f t="shared" si="642"/>
        <v>#N/A</v>
      </c>
      <c r="T1491" s="7">
        <f t="shared" si="643"/>
        <v>153.96905417691724</v>
      </c>
      <c r="U1491" s="7" t="e">
        <f t="shared" si="655"/>
        <v>#N/A</v>
      </c>
      <c r="V1491" s="7" t="e">
        <f t="shared" si="645"/>
        <v>#N/A</v>
      </c>
      <c r="W1491" s="7" t="e">
        <f t="shared" si="646"/>
        <v>#N/A</v>
      </c>
      <c r="X1491" s="7" t="e">
        <f t="shared" si="648"/>
        <v>#N/A</v>
      </c>
      <c r="Y1491" s="7" t="e">
        <f t="shared" si="649"/>
        <v>#N/A</v>
      </c>
      <c r="AG1491" s="7" t="e">
        <f t="shared" si="650"/>
        <v>#N/A</v>
      </c>
      <c r="AH1491" s="7">
        <f t="shared" si="651"/>
        <v>153.96905417691724</v>
      </c>
      <c r="AI1491" s="7" t="e">
        <f t="shared" si="652"/>
        <v>#N/A</v>
      </c>
      <c r="AJ1491" s="7">
        <f t="shared" si="653"/>
        <v>153.96905417691724</v>
      </c>
      <c r="AK1491" s="7" t="e">
        <v>#N/A</v>
      </c>
      <c r="AL1491" s="7">
        <v>153.96905417691724</v>
      </c>
      <c r="AN1491" s="7" t="e">
        <f t="shared" si="654"/>
        <v>#N/A</v>
      </c>
      <c r="AO1491" s="7" t="e">
        <f t="shared" si="644"/>
        <v>#N/A</v>
      </c>
      <c r="AP1491" s="7" t="e">
        <v>#N/A</v>
      </c>
      <c r="AQ1491" s="7" t="e">
        <v>#N/A</v>
      </c>
    </row>
    <row r="1492" spans="1:43" outlineLevel="1">
      <c r="A1492" s="95">
        <v>478</v>
      </c>
      <c r="R1492" s="6">
        <f t="shared" si="647"/>
        <v>478</v>
      </c>
      <c r="S1492" s="7" t="e">
        <f t="shared" si="642"/>
        <v>#N/A</v>
      </c>
      <c r="T1492" s="7">
        <f t="shared" si="643"/>
        <v>153.73296091087366</v>
      </c>
      <c r="U1492" s="7" t="e">
        <f t="shared" si="655"/>
        <v>#N/A</v>
      </c>
      <c r="V1492" s="7" t="e">
        <f t="shared" si="645"/>
        <v>#N/A</v>
      </c>
      <c r="W1492" s="7" t="e">
        <f t="shared" si="646"/>
        <v>#N/A</v>
      </c>
      <c r="X1492" s="7" t="e">
        <f t="shared" si="648"/>
        <v>#N/A</v>
      </c>
      <c r="Y1492" s="7" t="e">
        <f t="shared" si="649"/>
        <v>#N/A</v>
      </c>
      <c r="AG1492" s="7" t="e">
        <f t="shared" si="650"/>
        <v>#N/A</v>
      </c>
      <c r="AH1492" s="7">
        <f t="shared" si="651"/>
        <v>153.73296091087366</v>
      </c>
      <c r="AI1492" s="7" t="e">
        <f t="shared" si="652"/>
        <v>#N/A</v>
      </c>
      <c r="AJ1492" s="7">
        <f t="shared" si="653"/>
        <v>153.73296091087366</v>
      </c>
      <c r="AK1492" s="7" t="e">
        <v>#N/A</v>
      </c>
      <c r="AL1492" s="7">
        <v>153.73296091087366</v>
      </c>
      <c r="AN1492" s="7" t="e">
        <f t="shared" si="654"/>
        <v>#N/A</v>
      </c>
      <c r="AO1492" s="7" t="e">
        <f t="shared" si="644"/>
        <v>#N/A</v>
      </c>
      <c r="AP1492" s="7" t="e">
        <v>#N/A</v>
      </c>
      <c r="AQ1492" s="7" t="e">
        <v>#N/A</v>
      </c>
    </row>
    <row r="1493" spans="1:43" outlineLevel="1">
      <c r="A1493" s="95">
        <v>479</v>
      </c>
      <c r="R1493" s="6">
        <f t="shared" si="647"/>
        <v>479</v>
      </c>
      <c r="S1493" s="7" t="e">
        <f t="shared" si="642"/>
        <v>#N/A</v>
      </c>
      <c r="T1493" s="7">
        <f t="shared" si="643"/>
        <v>153.49638126382322</v>
      </c>
      <c r="U1493" s="7" t="e">
        <f t="shared" si="655"/>
        <v>#N/A</v>
      </c>
      <c r="V1493" s="7" t="e">
        <f t="shared" si="645"/>
        <v>#N/A</v>
      </c>
      <c r="W1493" s="7" t="e">
        <f t="shared" si="646"/>
        <v>#N/A</v>
      </c>
      <c r="X1493" s="7" t="e">
        <f t="shared" si="648"/>
        <v>#N/A</v>
      </c>
      <c r="Y1493" s="7" t="e">
        <f t="shared" si="649"/>
        <v>#N/A</v>
      </c>
      <c r="AG1493" s="7" t="e">
        <f t="shared" si="650"/>
        <v>#N/A</v>
      </c>
      <c r="AH1493" s="7">
        <f t="shared" si="651"/>
        <v>153.49638126382322</v>
      </c>
      <c r="AI1493" s="7" t="e">
        <f t="shared" si="652"/>
        <v>#N/A</v>
      </c>
      <c r="AJ1493" s="7">
        <f t="shared" si="653"/>
        <v>153.49638126382322</v>
      </c>
      <c r="AK1493" s="7" t="e">
        <v>#N/A</v>
      </c>
      <c r="AL1493" s="7">
        <v>153.49638126382322</v>
      </c>
      <c r="AN1493" s="7" t="e">
        <f t="shared" si="654"/>
        <v>#N/A</v>
      </c>
      <c r="AO1493" s="7" t="e">
        <f t="shared" si="644"/>
        <v>#N/A</v>
      </c>
      <c r="AP1493" s="7" t="e">
        <v>#N/A</v>
      </c>
      <c r="AQ1493" s="7" t="e">
        <v>#N/A</v>
      </c>
    </row>
    <row r="1494" spans="1:43" outlineLevel="1">
      <c r="A1494" s="95">
        <v>480</v>
      </c>
      <c r="R1494" s="6">
        <f t="shared" si="647"/>
        <v>480</v>
      </c>
      <c r="S1494" s="7" t="e">
        <f t="shared" si="642"/>
        <v>#N/A</v>
      </c>
      <c r="T1494" s="7">
        <f t="shared" si="643"/>
        <v>153.25931728108074</v>
      </c>
      <c r="U1494" s="7" t="e">
        <f t="shared" si="655"/>
        <v>#N/A</v>
      </c>
      <c r="V1494" s="7" t="e">
        <f t="shared" si="645"/>
        <v>#N/A</v>
      </c>
      <c r="W1494" s="7" t="e">
        <f t="shared" si="646"/>
        <v>#N/A</v>
      </c>
      <c r="X1494" s="7" t="e">
        <f t="shared" si="648"/>
        <v>#N/A</v>
      </c>
      <c r="Y1494" s="7" t="e">
        <f t="shared" si="649"/>
        <v>#N/A</v>
      </c>
      <c r="AG1494" s="7" t="e">
        <f t="shared" si="650"/>
        <v>#N/A</v>
      </c>
      <c r="AH1494" s="7">
        <f t="shared" si="651"/>
        <v>153.25931728108074</v>
      </c>
      <c r="AI1494" s="7" t="e">
        <f t="shared" si="652"/>
        <v>#N/A</v>
      </c>
      <c r="AJ1494" s="7">
        <f t="shared" si="653"/>
        <v>153.25931728108074</v>
      </c>
      <c r="AK1494" s="7" t="e">
        <v>#N/A</v>
      </c>
      <c r="AL1494" s="7">
        <v>153.25931728108074</v>
      </c>
      <c r="AN1494" s="7" t="e">
        <f t="shared" si="654"/>
        <v>#N/A</v>
      </c>
      <c r="AO1494" s="7" t="e">
        <f t="shared" si="644"/>
        <v>#N/A</v>
      </c>
      <c r="AP1494" s="7" t="e">
        <v>#N/A</v>
      </c>
      <c r="AQ1494" s="7" t="e">
        <v>#N/A</v>
      </c>
    </row>
    <row r="1495" spans="1:43" outlineLevel="1">
      <c r="A1495" s="95">
        <v>481</v>
      </c>
      <c r="R1495" s="6">
        <f t="shared" si="647"/>
        <v>481</v>
      </c>
      <c r="S1495" s="7" t="e">
        <f t="shared" si="642"/>
        <v>#N/A</v>
      </c>
      <c r="T1495" s="7">
        <f t="shared" si="643"/>
        <v>153.02178245205292</v>
      </c>
      <c r="U1495" s="7" t="e">
        <f t="shared" si="655"/>
        <v>#N/A</v>
      </c>
      <c r="V1495" s="7" t="e">
        <f t="shared" si="645"/>
        <v>#N/A</v>
      </c>
      <c r="W1495" s="7" t="e">
        <f t="shared" si="646"/>
        <v>#N/A</v>
      </c>
      <c r="X1495" s="7" t="e">
        <f t="shared" si="648"/>
        <v>#N/A</v>
      </c>
      <c r="Y1495" s="7" t="e">
        <f t="shared" si="649"/>
        <v>#N/A</v>
      </c>
      <c r="AG1495" s="7" t="e">
        <f t="shared" si="650"/>
        <v>#N/A</v>
      </c>
      <c r="AH1495" s="7">
        <f t="shared" si="651"/>
        <v>153.02178245205292</v>
      </c>
      <c r="AI1495" s="7" t="e">
        <f t="shared" si="652"/>
        <v>#N/A</v>
      </c>
      <c r="AJ1495" s="7">
        <f t="shared" si="653"/>
        <v>153.02178245205292</v>
      </c>
      <c r="AK1495" s="7" t="e">
        <v>#N/A</v>
      </c>
      <c r="AL1495" s="7">
        <v>153.02178245205292</v>
      </c>
      <c r="AN1495" s="7" t="e">
        <f t="shared" si="654"/>
        <v>#N/A</v>
      </c>
      <c r="AO1495" s="7" t="e">
        <f t="shared" si="644"/>
        <v>#N/A</v>
      </c>
      <c r="AP1495" s="7" t="e">
        <v>#N/A</v>
      </c>
      <c r="AQ1495" s="7" t="e">
        <v>#N/A</v>
      </c>
    </row>
    <row r="1496" spans="1:43" outlineLevel="1">
      <c r="A1496" s="95">
        <v>482</v>
      </c>
      <c r="R1496" s="6">
        <f t="shared" si="647"/>
        <v>482</v>
      </c>
      <c r="S1496" s="7" t="e">
        <f t="shared" si="642"/>
        <v>#N/A</v>
      </c>
      <c r="T1496" s="7">
        <f t="shared" si="643"/>
        <v>152.78377882205456</v>
      </c>
      <c r="U1496" s="7" t="e">
        <f t="shared" si="655"/>
        <v>#N/A</v>
      </c>
      <c r="V1496" s="7" t="e">
        <f t="shared" si="645"/>
        <v>#N/A</v>
      </c>
      <c r="W1496" s="7" t="e">
        <f t="shared" si="646"/>
        <v>#N/A</v>
      </c>
      <c r="X1496" s="7" t="e">
        <f t="shared" si="648"/>
        <v>#N/A</v>
      </c>
      <c r="Y1496" s="7" t="e">
        <f t="shared" si="649"/>
        <v>#N/A</v>
      </c>
      <c r="AG1496" s="7" t="e">
        <f t="shared" si="650"/>
        <v>#N/A</v>
      </c>
      <c r="AH1496" s="7">
        <f t="shared" si="651"/>
        <v>152.78377882205456</v>
      </c>
      <c r="AI1496" s="7" t="e">
        <f t="shared" si="652"/>
        <v>#N/A</v>
      </c>
      <c r="AJ1496" s="7">
        <f t="shared" si="653"/>
        <v>152.78377882205456</v>
      </c>
      <c r="AK1496" s="7" t="e">
        <v>#N/A</v>
      </c>
      <c r="AL1496" s="7">
        <v>152.78377882205456</v>
      </c>
      <c r="AN1496" s="7" t="e">
        <f t="shared" si="654"/>
        <v>#N/A</v>
      </c>
      <c r="AO1496" s="7" t="e">
        <f t="shared" si="644"/>
        <v>#N/A</v>
      </c>
      <c r="AP1496" s="7" t="e">
        <v>#N/A</v>
      </c>
      <c r="AQ1496" s="7" t="e">
        <v>#N/A</v>
      </c>
    </row>
    <row r="1497" spans="1:43" outlineLevel="1">
      <c r="A1497" s="95">
        <v>483</v>
      </c>
      <c r="R1497" s="6">
        <f t="shared" si="647"/>
        <v>483</v>
      </c>
      <c r="S1497" s="7" t="e">
        <f t="shared" si="642"/>
        <v>#N/A</v>
      </c>
      <c r="T1497" s="7">
        <f t="shared" si="643"/>
        <v>152.54530843640057</v>
      </c>
      <c r="U1497" s="7" t="e">
        <f t="shared" si="655"/>
        <v>#N/A</v>
      </c>
      <c r="V1497" s="7" t="e">
        <f t="shared" si="645"/>
        <v>#N/A</v>
      </c>
      <c r="W1497" s="7" t="e">
        <f t="shared" si="646"/>
        <v>#N/A</v>
      </c>
      <c r="X1497" s="7" t="e">
        <f t="shared" si="648"/>
        <v>#N/A</v>
      </c>
      <c r="Y1497" s="7" t="e">
        <f t="shared" si="649"/>
        <v>#N/A</v>
      </c>
      <c r="AG1497" s="7" t="e">
        <f t="shared" si="650"/>
        <v>#N/A</v>
      </c>
      <c r="AH1497" s="7">
        <f t="shared" si="651"/>
        <v>152.54530843640057</v>
      </c>
      <c r="AI1497" s="7" t="e">
        <f t="shared" si="652"/>
        <v>#N/A</v>
      </c>
      <c r="AJ1497" s="7">
        <f t="shared" si="653"/>
        <v>152.54530843640057</v>
      </c>
      <c r="AK1497" s="7" t="e">
        <v>#N/A</v>
      </c>
      <c r="AL1497" s="7">
        <v>152.54530843640057</v>
      </c>
      <c r="AN1497" s="7" t="e">
        <f t="shared" si="654"/>
        <v>#N/A</v>
      </c>
      <c r="AO1497" s="7" t="e">
        <f t="shared" si="644"/>
        <v>#N/A</v>
      </c>
      <c r="AP1497" s="7" t="e">
        <v>#N/A</v>
      </c>
      <c r="AQ1497" s="7" t="e">
        <v>#N/A</v>
      </c>
    </row>
    <row r="1498" spans="1:43" outlineLevel="1">
      <c r="A1498" s="95">
        <v>484</v>
      </c>
      <c r="R1498" s="6">
        <f t="shared" si="647"/>
        <v>484</v>
      </c>
      <c r="S1498" s="7" t="e">
        <f t="shared" si="642"/>
        <v>#N/A</v>
      </c>
      <c r="T1498" s="7">
        <f t="shared" si="643"/>
        <v>152.30638859919497</v>
      </c>
      <c r="U1498" s="7" t="e">
        <f t="shared" si="655"/>
        <v>#N/A</v>
      </c>
      <c r="V1498" s="7" t="e">
        <f t="shared" si="645"/>
        <v>#N/A</v>
      </c>
      <c r="W1498" s="7" t="e">
        <f t="shared" si="646"/>
        <v>#N/A</v>
      </c>
      <c r="X1498" s="7" t="e">
        <f t="shared" si="648"/>
        <v>#N/A</v>
      </c>
      <c r="Y1498" s="7" t="e">
        <f t="shared" si="649"/>
        <v>#N/A</v>
      </c>
      <c r="AG1498" s="7" t="e">
        <f t="shared" si="650"/>
        <v>#N/A</v>
      </c>
      <c r="AH1498" s="7">
        <f t="shared" si="651"/>
        <v>152.30638859919497</v>
      </c>
      <c r="AI1498" s="7" t="e">
        <f t="shared" si="652"/>
        <v>#N/A</v>
      </c>
      <c r="AJ1498" s="7">
        <f t="shared" si="653"/>
        <v>152.30638859919497</v>
      </c>
      <c r="AK1498" s="7" t="e">
        <v>#N/A</v>
      </c>
      <c r="AL1498" s="7">
        <v>152.30638859919497</v>
      </c>
      <c r="AN1498" s="7" t="e">
        <f t="shared" si="654"/>
        <v>#N/A</v>
      </c>
      <c r="AO1498" s="7" t="e">
        <f t="shared" si="644"/>
        <v>#N/A</v>
      </c>
      <c r="AP1498" s="7" t="e">
        <v>#N/A</v>
      </c>
      <c r="AQ1498" s="7" t="e">
        <v>#N/A</v>
      </c>
    </row>
    <row r="1499" spans="1:43" outlineLevel="1">
      <c r="A1499" s="95">
        <v>485</v>
      </c>
      <c r="R1499" s="6">
        <f t="shared" si="647"/>
        <v>485</v>
      </c>
      <c r="S1499" s="7" t="e">
        <f t="shared" si="642"/>
        <v>#N/A</v>
      </c>
      <c r="T1499" s="7">
        <f t="shared" si="643"/>
        <v>152.06701754105518</v>
      </c>
      <c r="U1499" s="7" t="e">
        <f t="shared" si="655"/>
        <v>#N/A</v>
      </c>
      <c r="V1499" s="7" t="e">
        <f t="shared" si="645"/>
        <v>#N/A</v>
      </c>
      <c r="W1499" s="7" t="e">
        <f t="shared" si="646"/>
        <v>#N/A</v>
      </c>
      <c r="X1499" s="7" t="e">
        <f t="shared" si="648"/>
        <v>#N/A</v>
      </c>
      <c r="Y1499" s="7" t="e">
        <f t="shared" si="649"/>
        <v>#N/A</v>
      </c>
      <c r="AG1499" s="7" t="e">
        <f t="shared" si="650"/>
        <v>#N/A</v>
      </c>
      <c r="AH1499" s="7">
        <f t="shared" si="651"/>
        <v>152.06701754105518</v>
      </c>
      <c r="AI1499" s="7" t="e">
        <f t="shared" si="652"/>
        <v>#N/A</v>
      </c>
      <c r="AJ1499" s="7">
        <f t="shared" si="653"/>
        <v>152.06701754105518</v>
      </c>
      <c r="AK1499" s="7" t="e">
        <v>#N/A</v>
      </c>
      <c r="AL1499" s="7">
        <v>152.06701754105518</v>
      </c>
      <c r="AN1499" s="7" t="e">
        <f t="shared" si="654"/>
        <v>#N/A</v>
      </c>
      <c r="AO1499" s="7" t="e">
        <f t="shared" si="644"/>
        <v>#N/A</v>
      </c>
      <c r="AP1499" s="7" t="e">
        <v>#N/A</v>
      </c>
      <c r="AQ1499" s="7" t="e">
        <v>#N/A</v>
      </c>
    </row>
    <row r="1500" spans="1:43" outlineLevel="1">
      <c r="A1500" s="95">
        <v>486</v>
      </c>
      <c r="R1500" s="6">
        <f t="shared" si="647"/>
        <v>486</v>
      </c>
      <c r="S1500" s="7" t="e">
        <f t="shared" si="642"/>
        <v>#N/A</v>
      </c>
      <c r="T1500" s="7">
        <f t="shared" si="643"/>
        <v>151.82719349259895</v>
      </c>
      <c r="U1500" s="7" t="e">
        <f t="shared" si="655"/>
        <v>#N/A</v>
      </c>
      <c r="V1500" s="7" t="e">
        <f t="shared" si="645"/>
        <v>#N/A</v>
      </c>
      <c r="W1500" s="7" t="e">
        <f t="shared" si="646"/>
        <v>#N/A</v>
      </c>
      <c r="X1500" s="7" t="e">
        <f t="shared" si="648"/>
        <v>#N/A</v>
      </c>
      <c r="Y1500" s="7" t="e">
        <f t="shared" si="649"/>
        <v>#N/A</v>
      </c>
      <c r="AG1500" s="7" t="e">
        <f t="shared" si="650"/>
        <v>#N/A</v>
      </c>
      <c r="AH1500" s="7">
        <f t="shared" si="651"/>
        <v>151.82719349259895</v>
      </c>
      <c r="AI1500" s="7" t="e">
        <f t="shared" si="652"/>
        <v>#N/A</v>
      </c>
      <c r="AJ1500" s="7">
        <f t="shared" si="653"/>
        <v>151.82719349259895</v>
      </c>
      <c r="AK1500" s="7" t="e">
        <v>#N/A</v>
      </c>
      <c r="AL1500" s="7">
        <v>151.82719349259895</v>
      </c>
      <c r="AN1500" s="7" t="e">
        <f t="shared" si="654"/>
        <v>#N/A</v>
      </c>
      <c r="AO1500" s="7" t="e">
        <f t="shared" si="644"/>
        <v>#N/A</v>
      </c>
      <c r="AP1500" s="7" t="e">
        <v>#N/A</v>
      </c>
      <c r="AQ1500" s="7" t="e">
        <v>#N/A</v>
      </c>
    </row>
    <row r="1501" spans="1:43" outlineLevel="1">
      <c r="A1501" s="95">
        <v>487</v>
      </c>
      <c r="R1501" s="6">
        <f t="shared" si="647"/>
        <v>487</v>
      </c>
      <c r="S1501" s="7" t="e">
        <f t="shared" si="642"/>
        <v>#N/A</v>
      </c>
      <c r="T1501" s="7">
        <f t="shared" si="643"/>
        <v>151.58693757262739</v>
      </c>
      <c r="U1501" s="7" t="e">
        <f t="shared" si="655"/>
        <v>#N/A</v>
      </c>
      <c r="V1501" s="7" t="e">
        <f t="shared" si="645"/>
        <v>#N/A</v>
      </c>
      <c r="W1501" s="7" t="e">
        <f t="shared" si="646"/>
        <v>#N/A</v>
      </c>
      <c r="X1501" s="7" t="e">
        <f t="shared" si="648"/>
        <v>#N/A</v>
      </c>
      <c r="Y1501" s="7" t="e">
        <f t="shared" si="649"/>
        <v>#N/A</v>
      </c>
      <c r="AG1501" s="7" t="e">
        <f t="shared" si="650"/>
        <v>#N/A</v>
      </c>
      <c r="AH1501" s="7">
        <f t="shared" si="651"/>
        <v>151.58693757262739</v>
      </c>
      <c r="AI1501" s="7" t="e">
        <f t="shared" si="652"/>
        <v>#N/A</v>
      </c>
      <c r="AJ1501" s="7">
        <f t="shared" si="653"/>
        <v>151.58693757262739</v>
      </c>
      <c r="AK1501" s="7" t="e">
        <v>#N/A</v>
      </c>
      <c r="AL1501" s="7">
        <v>151.58693757262739</v>
      </c>
      <c r="AN1501" s="7" t="e">
        <f t="shared" si="654"/>
        <v>#N/A</v>
      </c>
      <c r="AO1501" s="7" t="e">
        <f t="shared" si="644"/>
        <v>#N/A</v>
      </c>
      <c r="AP1501" s="7" t="e">
        <v>#N/A</v>
      </c>
      <c r="AQ1501" s="7" t="e">
        <v>#N/A</v>
      </c>
    </row>
    <row r="1502" spans="1:43" outlineLevel="1">
      <c r="A1502" s="95">
        <v>488</v>
      </c>
      <c r="R1502" s="6">
        <f t="shared" si="647"/>
        <v>488</v>
      </c>
      <c r="S1502" s="7" t="e">
        <f t="shared" si="642"/>
        <v>#N/A</v>
      </c>
      <c r="T1502" s="7">
        <f t="shared" si="643"/>
        <v>151.34624038236356</v>
      </c>
      <c r="U1502" s="7" t="e">
        <f t="shared" si="655"/>
        <v>#N/A</v>
      </c>
      <c r="V1502" s="7" t="e">
        <f t="shared" si="645"/>
        <v>#N/A</v>
      </c>
      <c r="W1502" s="7" t="e">
        <f t="shared" si="646"/>
        <v>#N/A</v>
      </c>
      <c r="X1502" s="7" t="e">
        <f t="shared" si="648"/>
        <v>#N/A</v>
      </c>
      <c r="Y1502" s="7" t="e">
        <f t="shared" si="649"/>
        <v>#N/A</v>
      </c>
      <c r="AG1502" s="7" t="e">
        <f t="shared" si="650"/>
        <v>#N/A</v>
      </c>
      <c r="AH1502" s="7">
        <f t="shared" si="651"/>
        <v>151.34624038236356</v>
      </c>
      <c r="AI1502" s="7" t="e">
        <f t="shared" si="652"/>
        <v>#N/A</v>
      </c>
      <c r="AJ1502" s="7">
        <f t="shared" si="653"/>
        <v>151.34624038236356</v>
      </c>
      <c r="AK1502" s="7" t="e">
        <v>#N/A</v>
      </c>
      <c r="AL1502" s="7">
        <v>151.34624038236356</v>
      </c>
      <c r="AN1502" s="7" t="e">
        <f t="shared" si="654"/>
        <v>#N/A</v>
      </c>
      <c r="AO1502" s="7" t="e">
        <f t="shared" si="644"/>
        <v>#N/A</v>
      </c>
      <c r="AP1502" s="7" t="e">
        <v>#N/A</v>
      </c>
      <c r="AQ1502" s="7" t="e">
        <v>#N/A</v>
      </c>
    </row>
    <row r="1503" spans="1:43" outlineLevel="1">
      <c r="A1503" s="95">
        <v>489</v>
      </c>
      <c r="R1503" s="6">
        <f t="shared" si="647"/>
        <v>489</v>
      </c>
      <c r="S1503" s="7" t="e">
        <f t="shared" si="642"/>
        <v>#N/A</v>
      </c>
      <c r="T1503" s="7">
        <f t="shared" si="643"/>
        <v>151.1051154112142</v>
      </c>
      <c r="U1503" s="7" t="e">
        <f t="shared" si="655"/>
        <v>#N/A</v>
      </c>
      <c r="V1503" s="7" t="e">
        <f t="shared" si="645"/>
        <v>#N/A</v>
      </c>
      <c r="W1503" s="7" t="e">
        <f t="shared" si="646"/>
        <v>#N/A</v>
      </c>
      <c r="X1503" s="7" t="e">
        <f t="shared" si="648"/>
        <v>#N/A</v>
      </c>
      <c r="Y1503" s="7" t="e">
        <f t="shared" si="649"/>
        <v>#N/A</v>
      </c>
      <c r="AG1503" s="7" t="e">
        <f t="shared" si="650"/>
        <v>#N/A</v>
      </c>
      <c r="AH1503" s="7">
        <f t="shared" si="651"/>
        <v>151.1051154112142</v>
      </c>
      <c r="AI1503" s="7" t="e">
        <f t="shared" si="652"/>
        <v>#N/A</v>
      </c>
      <c r="AJ1503" s="7">
        <f t="shared" si="653"/>
        <v>151.1051154112142</v>
      </c>
      <c r="AK1503" s="7" t="e">
        <v>#N/A</v>
      </c>
      <c r="AL1503" s="7">
        <v>151.1051154112142</v>
      </c>
      <c r="AN1503" s="7" t="e">
        <f t="shared" si="654"/>
        <v>#N/A</v>
      </c>
      <c r="AO1503" s="7" t="e">
        <f t="shared" si="644"/>
        <v>#N/A</v>
      </c>
      <c r="AP1503" s="7" t="e">
        <v>#N/A</v>
      </c>
      <c r="AQ1503" s="7" t="e">
        <v>#N/A</v>
      </c>
    </row>
    <row r="1504" spans="1:43" outlineLevel="1">
      <c r="A1504" s="95">
        <v>490</v>
      </c>
      <c r="R1504" s="6">
        <f t="shared" si="647"/>
        <v>490</v>
      </c>
      <c r="S1504" s="7" t="e">
        <f t="shared" si="642"/>
        <v>#N/A</v>
      </c>
      <c r="T1504" s="7">
        <f t="shared" si="643"/>
        <v>150.86357614858591</v>
      </c>
      <c r="U1504" s="7" t="e">
        <f t="shared" si="655"/>
        <v>#N/A</v>
      </c>
      <c r="V1504" s="7" t="e">
        <f t="shared" si="645"/>
        <v>#N/A</v>
      </c>
      <c r="W1504" s="7" t="e">
        <f t="shared" si="646"/>
        <v>#N/A</v>
      </c>
      <c r="X1504" s="7" t="e">
        <f t="shared" si="648"/>
        <v>#N/A</v>
      </c>
      <c r="Y1504" s="7" t="e">
        <f t="shared" si="649"/>
        <v>#N/A</v>
      </c>
      <c r="AG1504" s="7" t="e">
        <f t="shared" si="650"/>
        <v>#N/A</v>
      </c>
      <c r="AH1504" s="7">
        <f t="shared" si="651"/>
        <v>150.86357614858591</v>
      </c>
      <c r="AI1504" s="7" t="e">
        <f t="shared" si="652"/>
        <v>#N/A</v>
      </c>
      <c r="AJ1504" s="7">
        <f t="shared" si="653"/>
        <v>150.86357614858591</v>
      </c>
      <c r="AK1504" s="7" t="e">
        <v>#N/A</v>
      </c>
      <c r="AL1504" s="7">
        <v>150.86357614858591</v>
      </c>
      <c r="AN1504" s="7" t="e">
        <f t="shared" si="654"/>
        <v>#N/A</v>
      </c>
      <c r="AO1504" s="7" t="e">
        <f t="shared" si="644"/>
        <v>#N/A</v>
      </c>
      <c r="AP1504" s="7" t="e">
        <v>#N/A</v>
      </c>
      <c r="AQ1504" s="7" t="e">
        <v>#N/A</v>
      </c>
    </row>
    <row r="1505" spans="1:43" outlineLevel="1">
      <c r="A1505" s="95">
        <v>491</v>
      </c>
      <c r="R1505" s="6">
        <f t="shared" si="647"/>
        <v>491</v>
      </c>
      <c r="S1505" s="7" t="e">
        <f t="shared" si="642"/>
        <v>#N/A</v>
      </c>
      <c r="T1505" s="7">
        <f t="shared" si="643"/>
        <v>150.62161319570177</v>
      </c>
      <c r="U1505" s="7" t="e">
        <f t="shared" si="655"/>
        <v>#N/A</v>
      </c>
      <c r="V1505" s="7" t="e">
        <f t="shared" si="645"/>
        <v>#N/A</v>
      </c>
      <c r="W1505" s="7" t="e">
        <f t="shared" si="646"/>
        <v>#N/A</v>
      </c>
      <c r="X1505" s="7" t="e">
        <f t="shared" si="648"/>
        <v>#N/A</v>
      </c>
      <c r="Y1505" s="7" t="e">
        <f t="shared" si="649"/>
        <v>#N/A</v>
      </c>
      <c r="AG1505" s="7" t="e">
        <f t="shared" si="650"/>
        <v>#N/A</v>
      </c>
      <c r="AH1505" s="7">
        <f t="shared" si="651"/>
        <v>150.62161319570177</v>
      </c>
      <c r="AI1505" s="7" t="e">
        <f t="shared" si="652"/>
        <v>#N/A</v>
      </c>
      <c r="AJ1505" s="7">
        <f t="shared" si="653"/>
        <v>150.62161319570177</v>
      </c>
      <c r="AK1505" s="7" t="e">
        <v>#N/A</v>
      </c>
      <c r="AL1505" s="7">
        <v>150.62161319570177</v>
      </c>
      <c r="AN1505" s="7" t="e">
        <f t="shared" si="654"/>
        <v>#N/A</v>
      </c>
      <c r="AO1505" s="7" t="e">
        <f t="shared" si="644"/>
        <v>#N/A</v>
      </c>
      <c r="AP1505" s="7" t="e">
        <v>#N/A</v>
      </c>
      <c r="AQ1505" s="7" t="e">
        <v>#N/A</v>
      </c>
    </row>
    <row r="1506" spans="1:43" outlineLevel="1">
      <c r="A1506" s="95">
        <v>492</v>
      </c>
      <c r="R1506" s="6">
        <f t="shared" si="647"/>
        <v>492</v>
      </c>
      <c r="S1506" s="7" t="e">
        <f t="shared" si="642"/>
        <v>#N/A</v>
      </c>
      <c r="T1506" s="7">
        <f t="shared" si="643"/>
        <v>150.37924767136303</v>
      </c>
      <c r="U1506" s="7" t="e">
        <f t="shared" si="655"/>
        <v>#N/A</v>
      </c>
      <c r="V1506" s="7" t="e">
        <f t="shared" si="645"/>
        <v>#N/A</v>
      </c>
      <c r="W1506" s="7" t="e">
        <f t="shared" si="646"/>
        <v>#N/A</v>
      </c>
      <c r="X1506" s="7" t="e">
        <f t="shared" si="648"/>
        <v>#N/A</v>
      </c>
      <c r="Y1506" s="7" t="e">
        <f t="shared" si="649"/>
        <v>#N/A</v>
      </c>
      <c r="AG1506" s="7" t="e">
        <f t="shared" si="650"/>
        <v>#N/A</v>
      </c>
      <c r="AH1506" s="7">
        <f t="shared" si="651"/>
        <v>150.37924767136303</v>
      </c>
      <c r="AI1506" s="7" t="e">
        <f t="shared" si="652"/>
        <v>#N/A</v>
      </c>
      <c r="AJ1506" s="7">
        <f t="shared" si="653"/>
        <v>150.37924767136303</v>
      </c>
      <c r="AK1506" s="7" t="e">
        <v>#N/A</v>
      </c>
      <c r="AL1506" s="7">
        <v>150.37924767136303</v>
      </c>
      <c r="AN1506" s="7" t="e">
        <f t="shared" si="654"/>
        <v>#N/A</v>
      </c>
      <c r="AO1506" s="7" t="e">
        <f t="shared" si="644"/>
        <v>#N/A</v>
      </c>
      <c r="AP1506" s="7" t="e">
        <v>#N/A</v>
      </c>
      <c r="AQ1506" s="7" t="e">
        <v>#N/A</v>
      </c>
    </row>
    <row r="1507" spans="1:43" outlineLevel="1">
      <c r="A1507" s="95">
        <v>493</v>
      </c>
      <c r="R1507" s="6">
        <f t="shared" si="647"/>
        <v>493</v>
      </c>
      <c r="S1507" s="7" t="e">
        <f t="shared" si="642"/>
        <v>#N/A</v>
      </c>
      <c r="T1507" s="7">
        <f t="shared" si="643"/>
        <v>150.13647017679264</v>
      </c>
      <c r="U1507" s="7" t="e">
        <f t="shared" si="655"/>
        <v>#N/A</v>
      </c>
      <c r="V1507" s="7" t="e">
        <f t="shared" si="645"/>
        <v>#N/A</v>
      </c>
      <c r="W1507" s="7" t="e">
        <f t="shared" si="646"/>
        <v>#N/A</v>
      </c>
      <c r="X1507" s="7" t="e">
        <f t="shared" si="648"/>
        <v>#N/A</v>
      </c>
      <c r="Y1507" s="7" t="e">
        <f t="shared" si="649"/>
        <v>#N/A</v>
      </c>
      <c r="AG1507" s="7" t="e">
        <f t="shared" si="650"/>
        <v>#N/A</v>
      </c>
      <c r="AH1507" s="7">
        <f t="shared" si="651"/>
        <v>150.13647017679264</v>
      </c>
      <c r="AI1507" s="7" t="e">
        <f t="shared" si="652"/>
        <v>#N/A</v>
      </c>
      <c r="AJ1507" s="7">
        <f t="shared" si="653"/>
        <v>150.13647017679264</v>
      </c>
      <c r="AK1507" s="7" t="e">
        <v>#N/A</v>
      </c>
      <c r="AL1507" s="7">
        <v>150.13647017679264</v>
      </c>
      <c r="AN1507" s="7" t="e">
        <f t="shared" si="654"/>
        <v>#N/A</v>
      </c>
      <c r="AO1507" s="7" t="e">
        <f t="shared" si="644"/>
        <v>#N/A</v>
      </c>
      <c r="AP1507" s="7" t="e">
        <v>#N/A</v>
      </c>
      <c r="AQ1507" s="7" t="e">
        <v>#N/A</v>
      </c>
    </row>
    <row r="1508" spans="1:43" outlineLevel="1">
      <c r="A1508" s="95">
        <v>494</v>
      </c>
      <c r="R1508" s="6">
        <f t="shared" si="647"/>
        <v>494</v>
      </c>
      <c r="S1508" s="7" t="e">
        <f t="shared" si="642"/>
        <v>#N/A</v>
      </c>
      <c r="T1508" s="7">
        <f t="shared" si="643"/>
        <v>149.89329420139734</v>
      </c>
      <c r="U1508" s="7" t="e">
        <f t="shared" si="655"/>
        <v>#N/A</v>
      </c>
      <c r="V1508" s="7" t="e">
        <f t="shared" si="645"/>
        <v>#N/A</v>
      </c>
      <c r="W1508" s="7" t="e">
        <f t="shared" si="646"/>
        <v>#N/A</v>
      </c>
      <c r="X1508" s="7" t="e">
        <f t="shared" si="648"/>
        <v>#N/A</v>
      </c>
      <c r="Y1508" s="7" t="e">
        <f t="shared" si="649"/>
        <v>#N/A</v>
      </c>
      <c r="AG1508" s="7" t="e">
        <f t="shared" si="650"/>
        <v>#N/A</v>
      </c>
      <c r="AH1508" s="7">
        <f t="shared" si="651"/>
        <v>149.89329420139734</v>
      </c>
      <c r="AI1508" s="7" t="e">
        <f t="shared" si="652"/>
        <v>#N/A</v>
      </c>
      <c r="AJ1508" s="7">
        <f t="shared" si="653"/>
        <v>149.89329420139734</v>
      </c>
      <c r="AK1508" s="7" t="e">
        <v>#N/A</v>
      </c>
      <c r="AL1508" s="7">
        <v>149.89329420139734</v>
      </c>
      <c r="AN1508" s="7" t="e">
        <f t="shared" si="654"/>
        <v>#N/A</v>
      </c>
      <c r="AO1508" s="7" t="e">
        <f t="shared" si="644"/>
        <v>#N/A</v>
      </c>
      <c r="AP1508" s="7" t="e">
        <v>#N/A</v>
      </c>
      <c r="AQ1508" s="7" t="e">
        <v>#N/A</v>
      </c>
    </row>
    <row r="1509" spans="1:43" outlineLevel="1">
      <c r="A1509" s="95">
        <v>495</v>
      </c>
      <c r="R1509" s="6">
        <f t="shared" si="647"/>
        <v>495</v>
      </c>
      <c r="S1509" s="7" t="e">
        <f t="shared" si="642"/>
        <v>#N/A</v>
      </c>
      <c r="T1509" s="7">
        <f t="shared" si="643"/>
        <v>149.64973323458383</v>
      </c>
      <c r="U1509" s="7" t="e">
        <f t="shared" si="655"/>
        <v>#N/A</v>
      </c>
      <c r="V1509" s="7">
        <f t="shared" si="645"/>
        <v>109.29334516904433</v>
      </c>
      <c r="W1509" s="7">
        <f t="shared" si="646"/>
        <v>109.29334516904433</v>
      </c>
      <c r="X1509" s="7" t="e">
        <f t="shared" si="648"/>
        <v>#N/A</v>
      </c>
      <c r="Y1509" s="7" t="e">
        <f t="shared" si="649"/>
        <v>#N/A</v>
      </c>
      <c r="AG1509" s="7" t="e">
        <f t="shared" si="650"/>
        <v>#N/A</v>
      </c>
      <c r="AH1509" s="7">
        <f t="shared" si="651"/>
        <v>149.64973323458383</v>
      </c>
      <c r="AI1509" s="7" t="e">
        <f t="shared" si="652"/>
        <v>#N/A</v>
      </c>
      <c r="AJ1509" s="7">
        <f t="shared" si="653"/>
        <v>149.64973323458383</v>
      </c>
      <c r="AK1509" s="7" t="e">
        <v>#N/A</v>
      </c>
      <c r="AL1509" s="7">
        <v>149.64973323458383</v>
      </c>
      <c r="AN1509" s="7">
        <f t="shared" si="654"/>
        <v>109.29334516904433</v>
      </c>
      <c r="AO1509" s="7">
        <f t="shared" si="644"/>
        <v>109.29334516904433</v>
      </c>
      <c r="AP1509" s="7">
        <v>109.29334516904433</v>
      </c>
      <c r="AQ1509" s="7">
        <v>109.29334516904433</v>
      </c>
    </row>
    <row r="1510" spans="1:43" outlineLevel="1">
      <c r="A1510" s="95">
        <v>496</v>
      </c>
      <c r="R1510" s="6">
        <f t="shared" si="647"/>
        <v>496</v>
      </c>
      <c r="S1510" s="7" t="e">
        <f t="shared" si="642"/>
        <v>#N/A</v>
      </c>
      <c r="T1510" s="7">
        <f t="shared" si="643"/>
        <v>149.40577787757508</v>
      </c>
      <c r="U1510" s="7" t="e">
        <f t="shared" si="655"/>
        <v>#N/A</v>
      </c>
      <c r="V1510" s="7">
        <f t="shared" si="645"/>
        <v>113.16632851525175</v>
      </c>
      <c r="W1510" s="7">
        <f t="shared" si="646"/>
        <v>105.42036182283691</v>
      </c>
      <c r="X1510" s="7" t="e">
        <f t="shared" si="648"/>
        <v>#N/A</v>
      </c>
      <c r="Y1510" s="7" t="e">
        <f t="shared" si="649"/>
        <v>#N/A</v>
      </c>
      <c r="AG1510" s="7" t="e">
        <f t="shared" si="650"/>
        <v>#N/A</v>
      </c>
      <c r="AH1510" s="7">
        <f t="shared" si="651"/>
        <v>149.40577787757508</v>
      </c>
      <c r="AI1510" s="7" t="e">
        <f t="shared" si="652"/>
        <v>#N/A</v>
      </c>
      <c r="AJ1510" s="7">
        <f t="shared" si="653"/>
        <v>149.40577787757508</v>
      </c>
      <c r="AK1510" s="7" t="e">
        <v>#N/A</v>
      </c>
      <c r="AL1510" s="7">
        <v>149.40577787757508</v>
      </c>
      <c r="AN1510" s="7">
        <f t="shared" si="654"/>
        <v>113.16632851525175</v>
      </c>
      <c r="AO1510" s="7">
        <f t="shared" si="644"/>
        <v>105.42036182283691</v>
      </c>
      <c r="AP1510" s="7">
        <v>113.16632851525175</v>
      </c>
      <c r="AQ1510" s="7">
        <v>105.42036182283691</v>
      </c>
    </row>
    <row r="1511" spans="1:43" outlineLevel="1">
      <c r="A1511" s="95">
        <v>497</v>
      </c>
      <c r="R1511" s="6">
        <f t="shared" si="647"/>
        <v>497</v>
      </c>
      <c r="S1511" s="7" t="e">
        <f t="shared" si="642"/>
        <v>#N/A</v>
      </c>
      <c r="T1511" s="7">
        <f t="shared" si="643"/>
        <v>149.16144161977783</v>
      </c>
      <c r="U1511" s="7" t="e">
        <f t="shared" si="655"/>
        <v>#N/A</v>
      </c>
      <c r="V1511" s="7">
        <f t="shared" si="645"/>
        <v>114.58484779117352</v>
      </c>
      <c r="W1511" s="7">
        <f t="shared" si="646"/>
        <v>104.00184254691514</v>
      </c>
      <c r="X1511" s="7" t="e">
        <f t="shared" si="648"/>
        <v>#N/A</v>
      </c>
      <c r="Y1511" s="7" t="e">
        <f t="shared" si="649"/>
        <v>#N/A</v>
      </c>
      <c r="AG1511" s="7" t="e">
        <f t="shared" si="650"/>
        <v>#N/A</v>
      </c>
      <c r="AH1511" s="7">
        <f t="shared" si="651"/>
        <v>149.16144161977783</v>
      </c>
      <c r="AI1511" s="7" t="e">
        <f t="shared" si="652"/>
        <v>#N/A</v>
      </c>
      <c r="AJ1511" s="7">
        <f t="shared" si="653"/>
        <v>149.16144161977783</v>
      </c>
      <c r="AK1511" s="7" t="e">
        <v>#N/A</v>
      </c>
      <c r="AL1511" s="7">
        <v>149.16144161977783</v>
      </c>
      <c r="AN1511" s="7">
        <f t="shared" si="654"/>
        <v>114.58484779117352</v>
      </c>
      <c r="AO1511" s="7">
        <f t="shared" si="644"/>
        <v>104.00184254691514</v>
      </c>
      <c r="AP1511" s="7">
        <v>114.58484779117352</v>
      </c>
      <c r="AQ1511" s="7">
        <v>104.00184254691514</v>
      </c>
    </row>
    <row r="1512" spans="1:43" outlineLevel="1">
      <c r="A1512" s="95">
        <v>498</v>
      </c>
      <c r="R1512" s="6">
        <f t="shared" si="647"/>
        <v>498</v>
      </c>
      <c r="S1512" s="7" t="e">
        <f t="shared" si="642"/>
        <v>#N/A</v>
      </c>
      <c r="T1512" s="7">
        <f t="shared" si="643"/>
        <v>148.91673795059873</v>
      </c>
      <c r="U1512" s="7" t="e">
        <f t="shared" si="655"/>
        <v>#N/A</v>
      </c>
      <c r="V1512" s="7">
        <f t="shared" si="645"/>
        <v>115.53834316744273</v>
      </c>
      <c r="W1512" s="7">
        <f t="shared" si="646"/>
        <v>103.04834717064593</v>
      </c>
      <c r="X1512" s="7" t="e">
        <f t="shared" si="648"/>
        <v>#N/A</v>
      </c>
      <c r="Y1512" s="7" t="e">
        <f t="shared" si="649"/>
        <v>#N/A</v>
      </c>
      <c r="AG1512" s="7" t="e">
        <f t="shared" si="650"/>
        <v>#N/A</v>
      </c>
      <c r="AH1512" s="7">
        <f t="shared" si="651"/>
        <v>148.91673795059873</v>
      </c>
      <c r="AI1512" s="7" t="e">
        <f t="shared" si="652"/>
        <v>#N/A</v>
      </c>
      <c r="AJ1512" s="7">
        <f t="shared" si="653"/>
        <v>148.91673795059873</v>
      </c>
      <c r="AK1512" s="7" t="e">
        <v>#N/A</v>
      </c>
      <c r="AL1512" s="7">
        <v>148.91673795059873</v>
      </c>
      <c r="AN1512" s="7">
        <f t="shared" si="654"/>
        <v>115.53834316744273</v>
      </c>
      <c r="AO1512" s="7">
        <f t="shared" si="644"/>
        <v>103.04834717064593</v>
      </c>
      <c r="AP1512" s="7">
        <v>115.53834316744273</v>
      </c>
      <c r="AQ1512" s="7">
        <v>103.04834717064593</v>
      </c>
    </row>
    <row r="1513" spans="1:43" outlineLevel="1">
      <c r="A1513" s="95">
        <v>499</v>
      </c>
      <c r="R1513" s="6">
        <f t="shared" si="647"/>
        <v>499</v>
      </c>
      <c r="S1513" s="7" t="e">
        <f t="shared" si="642"/>
        <v>#N/A</v>
      </c>
      <c r="T1513" s="7">
        <f t="shared" si="643"/>
        <v>148.6716574712608</v>
      </c>
      <c r="U1513" s="7" t="e">
        <f t="shared" si="655"/>
        <v>#N/A</v>
      </c>
      <c r="V1513" s="7">
        <f t="shared" si="645"/>
        <v>116.22154839931984</v>
      </c>
      <c r="W1513" s="7">
        <f t="shared" si="646"/>
        <v>102.36514193876882</v>
      </c>
      <c r="X1513" s="7" t="e">
        <f t="shared" si="648"/>
        <v>#N/A</v>
      </c>
      <c r="Y1513" s="7" t="e">
        <f t="shared" si="649"/>
        <v>#N/A</v>
      </c>
      <c r="AG1513" s="7" t="e">
        <f t="shared" si="650"/>
        <v>#N/A</v>
      </c>
      <c r="AH1513" s="7">
        <f t="shared" si="651"/>
        <v>148.6716574712608</v>
      </c>
      <c r="AI1513" s="7" t="e">
        <f t="shared" si="652"/>
        <v>#N/A</v>
      </c>
      <c r="AJ1513" s="7">
        <f t="shared" si="653"/>
        <v>148.6716574712608</v>
      </c>
      <c r="AK1513" s="7" t="e">
        <v>#N/A</v>
      </c>
      <c r="AL1513" s="7">
        <v>148.6716574712608</v>
      </c>
      <c r="AN1513" s="7">
        <f t="shared" si="654"/>
        <v>116.22154839931984</v>
      </c>
      <c r="AO1513" s="7">
        <f t="shared" si="644"/>
        <v>102.36514193876882</v>
      </c>
      <c r="AP1513" s="7">
        <v>116.22154839931984</v>
      </c>
      <c r="AQ1513" s="7">
        <v>102.36514193876882</v>
      </c>
    </row>
    <row r="1514" spans="1:43" outlineLevel="1">
      <c r="A1514" s="95">
        <v>500</v>
      </c>
      <c r="R1514" s="6">
        <f t="shared" si="647"/>
        <v>500</v>
      </c>
      <c r="S1514" s="7" t="e">
        <f t="shared" si="642"/>
        <v>#N/A</v>
      </c>
      <c r="T1514" s="7">
        <f t="shared" si="643"/>
        <v>148.42622130056529</v>
      </c>
      <c r="U1514" s="7" t="e">
        <f t="shared" si="655"/>
        <v>#N/A</v>
      </c>
      <c r="V1514" s="7">
        <f t="shared" si="645"/>
        <v>116.70954365614</v>
      </c>
      <c r="W1514" s="7">
        <f t="shared" si="646"/>
        <v>101.87714668194866</v>
      </c>
      <c r="X1514" s="7" t="e">
        <f t="shared" si="648"/>
        <v>#N/A</v>
      </c>
      <c r="Y1514" s="7" t="e">
        <f t="shared" si="649"/>
        <v>#N/A</v>
      </c>
      <c r="AG1514" s="7" t="e">
        <f t="shared" si="650"/>
        <v>#N/A</v>
      </c>
      <c r="AH1514" s="7">
        <f t="shared" si="651"/>
        <v>148.42622130056529</v>
      </c>
      <c r="AI1514" s="7" t="e">
        <f t="shared" si="652"/>
        <v>#N/A</v>
      </c>
      <c r="AJ1514" s="7">
        <f t="shared" si="653"/>
        <v>148.42622130056529</v>
      </c>
      <c r="AK1514" s="7" t="e">
        <v>#N/A</v>
      </c>
      <c r="AL1514" s="7">
        <v>148.42622130056529</v>
      </c>
      <c r="AN1514" s="7">
        <f t="shared" si="654"/>
        <v>116.70954365614</v>
      </c>
      <c r="AO1514" s="7">
        <f t="shared" si="644"/>
        <v>101.87714668194866</v>
      </c>
      <c r="AP1514" s="7">
        <v>116.70954365614</v>
      </c>
      <c r="AQ1514" s="7">
        <v>101.87714668194866</v>
      </c>
    </row>
    <row r="1515" spans="1:43" outlineLevel="1">
      <c r="A1515" s="95">
        <v>501</v>
      </c>
      <c r="R1515" s="6">
        <f t="shared" si="647"/>
        <v>501</v>
      </c>
      <c r="S1515" s="7" t="e">
        <f t="shared" si="642"/>
        <v>#N/A</v>
      </c>
      <c r="T1515" s="7">
        <f t="shared" si="643"/>
        <v>148.18042003973525</v>
      </c>
      <c r="U1515" s="7" t="e">
        <f t="shared" si="655"/>
        <v>#N/A</v>
      </c>
      <c r="V1515" s="7">
        <f t="shared" si="645"/>
        <v>117.03931186145917</v>
      </c>
      <c r="W1515" s="7">
        <f t="shared" si="646"/>
        <v>101.54737847662949</v>
      </c>
      <c r="X1515" s="7" t="e">
        <f t="shared" si="648"/>
        <v>#N/A</v>
      </c>
      <c r="Y1515" s="7" t="e">
        <f t="shared" si="649"/>
        <v>#N/A</v>
      </c>
      <c r="AG1515" s="7" t="e">
        <f t="shared" si="650"/>
        <v>#N/A</v>
      </c>
      <c r="AH1515" s="7">
        <f t="shared" si="651"/>
        <v>148.18042003973525</v>
      </c>
      <c r="AI1515" s="7" t="e">
        <f t="shared" si="652"/>
        <v>#N/A</v>
      </c>
      <c r="AJ1515" s="7">
        <f t="shared" si="653"/>
        <v>148.18042003973525</v>
      </c>
      <c r="AK1515" s="7" t="e">
        <v>#N/A</v>
      </c>
      <c r="AL1515" s="7">
        <v>148.18042003973525</v>
      </c>
      <c r="AN1515" s="7">
        <f t="shared" si="654"/>
        <v>117.03931186145917</v>
      </c>
      <c r="AO1515" s="7">
        <f t="shared" si="644"/>
        <v>101.54737847662949</v>
      </c>
      <c r="AP1515" s="7">
        <v>117.03931186145917</v>
      </c>
      <c r="AQ1515" s="7">
        <v>101.54737847662949</v>
      </c>
    </row>
    <row r="1516" spans="1:43" outlineLevel="1">
      <c r="A1516" s="95">
        <v>502</v>
      </c>
      <c r="R1516" s="6">
        <f t="shared" si="647"/>
        <v>502</v>
      </c>
      <c r="S1516" s="7" t="e">
        <f t="shared" si="642"/>
        <v>#N/A</v>
      </c>
      <c r="T1516" s="7">
        <f t="shared" si="643"/>
        <v>147.93426717817732</v>
      </c>
      <c r="U1516" s="7" t="e">
        <f t="shared" si="655"/>
        <v>#N/A</v>
      </c>
      <c r="V1516" s="7">
        <f t="shared" si="645"/>
        <v>117.2305991022381</v>
      </c>
      <c r="W1516" s="7">
        <f t="shared" si="646"/>
        <v>101.35609123585056</v>
      </c>
      <c r="X1516" s="7" t="e">
        <f t="shared" si="648"/>
        <v>#N/A</v>
      </c>
      <c r="Y1516" s="7" t="e">
        <f t="shared" si="649"/>
        <v>#N/A</v>
      </c>
      <c r="AG1516" s="7" t="e">
        <f t="shared" si="650"/>
        <v>#N/A</v>
      </c>
      <c r="AH1516" s="7">
        <f t="shared" si="651"/>
        <v>147.93426717817732</v>
      </c>
      <c r="AI1516" s="7" t="e">
        <f t="shared" si="652"/>
        <v>#N/A</v>
      </c>
      <c r="AJ1516" s="7">
        <f t="shared" si="653"/>
        <v>147.93426717817732</v>
      </c>
      <c r="AK1516" s="7" t="e">
        <v>#N/A</v>
      </c>
      <c r="AL1516" s="7">
        <v>147.93426717817732</v>
      </c>
      <c r="AN1516" s="7">
        <f t="shared" si="654"/>
        <v>117.2305991022381</v>
      </c>
      <c r="AO1516" s="7">
        <f t="shared" si="644"/>
        <v>101.35609123585056</v>
      </c>
      <c r="AP1516" s="7">
        <v>117.2305991022381</v>
      </c>
      <c r="AQ1516" s="7">
        <v>101.35609123585056</v>
      </c>
    </row>
    <row r="1517" spans="1:43" outlineLevel="1">
      <c r="A1517" s="95">
        <v>503</v>
      </c>
      <c r="R1517" s="6">
        <f t="shared" si="647"/>
        <v>503</v>
      </c>
      <c r="S1517" s="7" t="e">
        <f t="shared" si="642"/>
        <v>#N/A</v>
      </c>
      <c r="T1517" s="7">
        <f t="shared" si="643"/>
        <v>147.68777620529821</v>
      </c>
      <c r="U1517" s="7" t="e">
        <f t="shared" si="655"/>
        <v>#N/A</v>
      </c>
      <c r="V1517" s="7">
        <f t="shared" si="645"/>
        <v>117.29334516904433</v>
      </c>
      <c r="W1517" s="7">
        <f t="shared" si="646"/>
        <v>101.29334516904433</v>
      </c>
      <c r="X1517" s="7" t="e">
        <f t="shared" si="648"/>
        <v>#N/A</v>
      </c>
      <c r="Y1517" s="7" t="e">
        <f t="shared" si="649"/>
        <v>#N/A</v>
      </c>
      <c r="AG1517" s="7" t="e">
        <f t="shared" si="650"/>
        <v>#N/A</v>
      </c>
      <c r="AH1517" s="7">
        <f t="shared" si="651"/>
        <v>147.68777620529821</v>
      </c>
      <c r="AI1517" s="7" t="e">
        <f t="shared" si="652"/>
        <v>#N/A</v>
      </c>
      <c r="AJ1517" s="7">
        <f t="shared" si="653"/>
        <v>147.68777620529821</v>
      </c>
      <c r="AK1517" s="7" t="e">
        <v>#N/A</v>
      </c>
      <c r="AL1517" s="7">
        <v>147.68777620529821</v>
      </c>
      <c r="AN1517" s="7">
        <f t="shared" si="654"/>
        <v>117.29334516904433</v>
      </c>
      <c r="AO1517" s="7">
        <f t="shared" si="644"/>
        <v>101.29334516904433</v>
      </c>
      <c r="AP1517" s="7">
        <v>117.29334516904433</v>
      </c>
      <c r="AQ1517" s="7">
        <v>101.29334516904433</v>
      </c>
    </row>
    <row r="1518" spans="1:43" outlineLevel="1">
      <c r="A1518" s="95">
        <v>504</v>
      </c>
      <c r="R1518" s="6">
        <f t="shared" si="647"/>
        <v>504</v>
      </c>
      <c r="S1518" s="7" t="e">
        <f t="shared" si="642"/>
        <v>#N/A</v>
      </c>
      <c r="T1518" s="7">
        <f t="shared" si="643"/>
        <v>147.44093772232094</v>
      </c>
      <c r="U1518" s="7" t="e">
        <f t="shared" si="655"/>
        <v>#N/A</v>
      </c>
      <c r="V1518" s="7">
        <f t="shared" si="645"/>
        <v>117.29334516904433</v>
      </c>
      <c r="W1518" s="7">
        <f t="shared" si="646"/>
        <v>101.29334516904433</v>
      </c>
      <c r="X1518" s="7" t="e">
        <f t="shared" si="648"/>
        <v>#N/A</v>
      </c>
      <c r="Y1518" s="7" t="e">
        <f t="shared" si="649"/>
        <v>#N/A</v>
      </c>
      <c r="AG1518" s="7" t="e">
        <f t="shared" si="650"/>
        <v>#N/A</v>
      </c>
      <c r="AH1518" s="7">
        <f t="shared" si="651"/>
        <v>147.44093772232094</v>
      </c>
      <c r="AI1518" s="7" t="e">
        <f t="shared" si="652"/>
        <v>#N/A</v>
      </c>
      <c r="AJ1518" s="7">
        <f t="shared" si="653"/>
        <v>147.44093772232094</v>
      </c>
      <c r="AK1518" s="7" t="e">
        <v>#N/A</v>
      </c>
      <c r="AL1518" s="7">
        <v>147.44093772232094</v>
      </c>
      <c r="AN1518" s="7">
        <f t="shared" si="654"/>
        <v>117.29334516904433</v>
      </c>
      <c r="AO1518" s="7">
        <f t="shared" si="644"/>
        <v>101.29334516904433</v>
      </c>
      <c r="AP1518" s="7">
        <v>117.29334516904433</v>
      </c>
      <c r="AQ1518" s="7">
        <v>101.29334516904433</v>
      </c>
    </row>
    <row r="1519" spans="1:43" outlineLevel="1">
      <c r="A1519" s="95">
        <v>505</v>
      </c>
      <c r="R1519" s="6">
        <f t="shared" si="647"/>
        <v>505</v>
      </c>
      <c r="S1519" s="7" t="e">
        <f t="shared" si="642"/>
        <v>#N/A</v>
      </c>
      <c r="T1519" s="7">
        <f t="shared" si="643"/>
        <v>147.19377284804673</v>
      </c>
      <c r="U1519" s="7" t="e">
        <f t="shared" si="655"/>
        <v>#N/A</v>
      </c>
      <c r="V1519" s="7">
        <f t="shared" si="645"/>
        <v>117.29334516904433</v>
      </c>
      <c r="W1519" s="7">
        <f t="shared" si="646"/>
        <v>101.29334516904433</v>
      </c>
      <c r="X1519" s="7" t="e">
        <f t="shared" si="648"/>
        <v>#N/A</v>
      </c>
      <c r="Y1519" s="7" t="e">
        <f t="shared" si="649"/>
        <v>#N/A</v>
      </c>
      <c r="AG1519" s="7" t="e">
        <f t="shared" si="650"/>
        <v>#N/A</v>
      </c>
      <c r="AH1519" s="7">
        <f t="shared" si="651"/>
        <v>147.19377284804673</v>
      </c>
      <c r="AI1519" s="7" t="e">
        <f t="shared" si="652"/>
        <v>#N/A</v>
      </c>
      <c r="AJ1519" s="7">
        <f t="shared" si="653"/>
        <v>147.19377284804673</v>
      </c>
      <c r="AK1519" s="7" t="e">
        <v>#N/A</v>
      </c>
      <c r="AL1519" s="7">
        <v>147.19377284804673</v>
      </c>
      <c r="AN1519" s="7">
        <f t="shared" si="654"/>
        <v>117.29334516904433</v>
      </c>
      <c r="AO1519" s="7">
        <f t="shared" si="644"/>
        <v>101.29334516904433</v>
      </c>
      <c r="AP1519" s="7">
        <v>117.29334516904433</v>
      </c>
      <c r="AQ1519" s="7">
        <v>101.29334516904433</v>
      </c>
    </row>
    <row r="1520" spans="1:43" outlineLevel="1">
      <c r="A1520" s="95">
        <v>506</v>
      </c>
      <c r="R1520" s="6">
        <f t="shared" si="647"/>
        <v>506</v>
      </c>
      <c r="S1520" s="7" t="e">
        <f t="shared" si="642"/>
        <v>#N/A</v>
      </c>
      <c r="T1520" s="7">
        <f t="shared" si="643"/>
        <v>146.94627218369865</v>
      </c>
      <c r="U1520" s="7" t="e">
        <f t="shared" si="655"/>
        <v>#N/A</v>
      </c>
      <c r="V1520" s="7">
        <f t="shared" si="645"/>
        <v>117.29334516904433</v>
      </c>
      <c r="W1520" s="7">
        <f t="shared" si="646"/>
        <v>101.29334516904433</v>
      </c>
      <c r="X1520" s="7" t="e">
        <f t="shared" si="648"/>
        <v>#N/A</v>
      </c>
      <c r="Y1520" s="7" t="e">
        <f t="shared" si="649"/>
        <v>#N/A</v>
      </c>
      <c r="AG1520" s="7" t="e">
        <f t="shared" si="650"/>
        <v>#N/A</v>
      </c>
      <c r="AH1520" s="7">
        <f t="shared" si="651"/>
        <v>146.94627218369865</v>
      </c>
      <c r="AI1520" s="7" t="e">
        <f t="shared" si="652"/>
        <v>#N/A</v>
      </c>
      <c r="AJ1520" s="7">
        <f t="shared" si="653"/>
        <v>146.94627218369865</v>
      </c>
      <c r="AK1520" s="7" t="e">
        <v>#N/A</v>
      </c>
      <c r="AL1520" s="7">
        <v>146.94627218369865</v>
      </c>
      <c r="AN1520" s="7">
        <f t="shared" si="654"/>
        <v>117.29334516904433</v>
      </c>
      <c r="AO1520" s="7">
        <f t="shared" si="644"/>
        <v>101.29334516904433</v>
      </c>
      <c r="AP1520" s="7">
        <v>117.29334516904433</v>
      </c>
      <c r="AQ1520" s="7">
        <v>101.29334516904433</v>
      </c>
    </row>
    <row r="1521" spans="1:43" outlineLevel="1">
      <c r="A1521" s="95">
        <v>507</v>
      </c>
      <c r="R1521" s="6">
        <f t="shared" si="647"/>
        <v>507</v>
      </c>
      <c r="S1521" s="7" t="e">
        <f t="shared" si="642"/>
        <v>#N/A</v>
      </c>
      <c r="T1521" s="7">
        <f t="shared" si="643"/>
        <v>146.69844921868335</v>
      </c>
      <c r="U1521" s="7" t="e">
        <f t="shared" si="655"/>
        <v>#N/A</v>
      </c>
      <c r="V1521" s="7">
        <f t="shared" si="645"/>
        <v>117.29334516904433</v>
      </c>
      <c r="W1521" s="7">
        <f t="shared" si="646"/>
        <v>101.29334516904433</v>
      </c>
      <c r="X1521" s="7" t="e">
        <f t="shared" si="648"/>
        <v>#N/A</v>
      </c>
      <c r="Y1521" s="7" t="e">
        <f t="shared" si="649"/>
        <v>#N/A</v>
      </c>
      <c r="AG1521" s="7" t="e">
        <f t="shared" si="650"/>
        <v>#N/A</v>
      </c>
      <c r="AH1521" s="7">
        <f t="shared" si="651"/>
        <v>146.69844921868335</v>
      </c>
      <c r="AI1521" s="7" t="e">
        <f t="shared" si="652"/>
        <v>#N/A</v>
      </c>
      <c r="AJ1521" s="7">
        <f t="shared" si="653"/>
        <v>146.69844921868335</v>
      </c>
      <c r="AK1521" s="7" t="e">
        <v>#N/A</v>
      </c>
      <c r="AL1521" s="7">
        <v>146.69844921868335</v>
      </c>
      <c r="AN1521" s="7">
        <f t="shared" si="654"/>
        <v>117.29334516904433</v>
      </c>
      <c r="AO1521" s="7">
        <f t="shared" si="644"/>
        <v>101.29334516904433</v>
      </c>
      <c r="AP1521" s="7">
        <v>117.29334516904433</v>
      </c>
      <c r="AQ1521" s="7">
        <v>101.29334516904433</v>
      </c>
    </row>
    <row r="1522" spans="1:43" outlineLevel="1">
      <c r="A1522" s="95">
        <v>508</v>
      </c>
      <c r="R1522" s="6">
        <f t="shared" si="647"/>
        <v>508</v>
      </c>
      <c r="S1522" s="7" t="e">
        <f t="shared" ref="S1522:S1585" si="656">IF($B$22="Design",AG1522,AK1522)</f>
        <v>#N/A</v>
      </c>
      <c r="T1522" s="7">
        <f t="shared" ref="T1522:T1585" si="657">IF($B$22="Design",AH1522,AL1522)</f>
        <v>146.45031744240748</v>
      </c>
      <c r="U1522" s="7" t="e">
        <f t="shared" si="655"/>
        <v>#N/A</v>
      </c>
      <c r="V1522" s="7">
        <f t="shared" si="645"/>
        <v>117.29334516904433</v>
      </c>
      <c r="W1522" s="7">
        <f t="shared" si="646"/>
        <v>101.29334516904433</v>
      </c>
      <c r="X1522" s="7" t="e">
        <f t="shared" si="648"/>
        <v>#N/A</v>
      </c>
      <c r="Y1522" s="7" t="e">
        <f t="shared" si="649"/>
        <v>#N/A</v>
      </c>
      <c r="AG1522" s="7" t="e">
        <f t="shared" si="650"/>
        <v>#N/A</v>
      </c>
      <c r="AH1522" s="7">
        <f t="shared" si="651"/>
        <v>146.45031744240748</v>
      </c>
      <c r="AI1522" s="7" t="e">
        <f t="shared" si="652"/>
        <v>#N/A</v>
      </c>
      <c r="AJ1522" s="7">
        <f t="shared" si="653"/>
        <v>146.45031744240748</v>
      </c>
      <c r="AK1522" s="7" t="e">
        <v>#N/A</v>
      </c>
      <c r="AL1522" s="7">
        <v>146.45031744240748</v>
      </c>
      <c r="AN1522" s="7">
        <f t="shared" si="654"/>
        <v>117.29334516904433</v>
      </c>
      <c r="AO1522" s="7">
        <f t="shared" si="644"/>
        <v>101.29334516904433</v>
      </c>
      <c r="AP1522" s="7">
        <v>117.29334516904433</v>
      </c>
      <c r="AQ1522" s="7">
        <v>101.29334516904433</v>
      </c>
    </row>
    <row r="1523" spans="1:43" outlineLevel="1">
      <c r="A1523" s="95">
        <v>509</v>
      </c>
      <c r="R1523" s="6">
        <f t="shared" si="647"/>
        <v>509</v>
      </c>
      <c r="S1523" s="7" t="e">
        <f t="shared" si="656"/>
        <v>#N/A</v>
      </c>
      <c r="T1523" s="7">
        <f t="shared" si="657"/>
        <v>146.20186745609419</v>
      </c>
      <c r="U1523" s="7" t="e">
        <f t="shared" si="655"/>
        <v>#N/A</v>
      </c>
      <c r="V1523" s="7">
        <f t="shared" si="645"/>
        <v>117.29334516904433</v>
      </c>
      <c r="W1523" s="7">
        <f t="shared" si="646"/>
        <v>101.29334516904433</v>
      </c>
      <c r="X1523" s="7" t="e">
        <f t="shared" si="648"/>
        <v>#N/A</v>
      </c>
      <c r="Y1523" s="7" t="e">
        <f t="shared" si="649"/>
        <v>#N/A</v>
      </c>
      <c r="AG1523" s="7" t="e">
        <f t="shared" si="650"/>
        <v>#N/A</v>
      </c>
      <c r="AH1523" s="7">
        <f t="shared" si="651"/>
        <v>146.20186745609419</v>
      </c>
      <c r="AI1523" s="7" t="e">
        <f t="shared" si="652"/>
        <v>#N/A</v>
      </c>
      <c r="AJ1523" s="7">
        <f t="shared" si="653"/>
        <v>146.20186745609419</v>
      </c>
      <c r="AK1523" s="7" t="e">
        <v>#N/A</v>
      </c>
      <c r="AL1523" s="7">
        <v>146.20186745609419</v>
      </c>
      <c r="AN1523" s="7">
        <f t="shared" si="654"/>
        <v>117.29334516904433</v>
      </c>
      <c r="AO1523" s="7">
        <f t="shared" ref="AO1523:AO1586" si="658">IF($C$37="yes",2*$L$107-AN1523,NA())</f>
        <v>101.29334516904433</v>
      </c>
      <c r="AP1523" s="7">
        <v>117.29334516904433</v>
      </c>
      <c r="AQ1523" s="7">
        <v>101.29334516904433</v>
      </c>
    </row>
    <row r="1524" spans="1:43" outlineLevel="1">
      <c r="A1524" s="95">
        <v>510</v>
      </c>
      <c r="R1524" s="6">
        <f t="shared" si="647"/>
        <v>510</v>
      </c>
      <c r="S1524" s="7" t="e">
        <f t="shared" si="656"/>
        <v>#N/A</v>
      </c>
      <c r="T1524" s="7">
        <f t="shared" si="657"/>
        <v>145.95312037854455</v>
      </c>
      <c r="U1524" s="7" t="e">
        <f t="shared" si="655"/>
        <v>#N/A</v>
      </c>
      <c r="V1524" s="7">
        <f t="shared" ref="V1524:V1587" si="659">IF(DesignMode="Design",AN1524,AP1524)</f>
        <v>117.29334516904433</v>
      </c>
      <c r="W1524" s="7">
        <f t="shared" ref="W1524:W1587" si="660">IF(DesignMode="Design",AO1524,AQ1524)</f>
        <v>101.29334516904433</v>
      </c>
      <c r="X1524" s="7" t="e">
        <f t="shared" si="648"/>
        <v>#N/A</v>
      </c>
      <c r="Y1524" s="7" t="e">
        <f t="shared" si="649"/>
        <v>#N/A</v>
      </c>
      <c r="AG1524" s="7" t="e">
        <f t="shared" si="650"/>
        <v>#N/A</v>
      </c>
      <c r="AH1524" s="7">
        <f t="shared" si="651"/>
        <v>145.95312037854455</v>
      </c>
      <c r="AI1524" s="7" t="e">
        <f t="shared" si="652"/>
        <v>#N/A</v>
      </c>
      <c r="AJ1524" s="7">
        <f t="shared" si="653"/>
        <v>145.95312037854455</v>
      </c>
      <c r="AK1524" s="7" t="e">
        <v>#N/A</v>
      </c>
      <c r="AL1524" s="7">
        <v>145.95312037854455</v>
      </c>
      <c r="AN1524" s="7">
        <f t="shared" si="654"/>
        <v>117.29334516904433</v>
      </c>
      <c r="AO1524" s="7">
        <f t="shared" si="658"/>
        <v>101.29334516904433</v>
      </c>
      <c r="AP1524" s="7">
        <v>117.29334516904433</v>
      </c>
      <c r="AQ1524" s="7">
        <v>101.29334516904433</v>
      </c>
    </row>
    <row r="1525" spans="1:43" outlineLevel="1">
      <c r="A1525" s="95">
        <v>511</v>
      </c>
      <c r="R1525" s="6">
        <f t="shared" si="647"/>
        <v>511</v>
      </c>
      <c r="S1525" s="7" t="e">
        <f t="shared" si="656"/>
        <v>#N/A</v>
      </c>
      <c r="T1525" s="7">
        <f t="shared" si="657"/>
        <v>145.70406681098171</v>
      </c>
      <c r="U1525" s="7" t="e">
        <f t="shared" si="655"/>
        <v>#N/A</v>
      </c>
      <c r="V1525" s="7">
        <f t="shared" si="659"/>
        <v>117.29334516904433</v>
      </c>
      <c r="W1525" s="7">
        <f t="shared" si="660"/>
        <v>101.29334516904433</v>
      </c>
      <c r="X1525" s="7" t="e">
        <f t="shared" si="648"/>
        <v>#N/A</v>
      </c>
      <c r="Y1525" s="7" t="e">
        <f t="shared" si="649"/>
        <v>#N/A</v>
      </c>
      <c r="AG1525" s="7" t="e">
        <f t="shared" si="650"/>
        <v>#N/A</v>
      </c>
      <c r="AH1525" s="7">
        <f t="shared" si="651"/>
        <v>145.70406681098171</v>
      </c>
      <c r="AI1525" s="7" t="e">
        <f t="shared" si="652"/>
        <v>#N/A</v>
      </c>
      <c r="AJ1525" s="7">
        <f t="shared" si="653"/>
        <v>145.70406681098171</v>
      </c>
      <c r="AK1525" s="7" t="e">
        <v>#N/A</v>
      </c>
      <c r="AL1525" s="7">
        <v>145.70406681098171</v>
      </c>
      <c r="AN1525" s="7">
        <f t="shared" si="654"/>
        <v>117.29334516904433</v>
      </c>
      <c r="AO1525" s="7">
        <f t="shared" si="658"/>
        <v>101.29334516904433</v>
      </c>
      <c r="AP1525" s="7">
        <v>117.29334516904433</v>
      </c>
      <c r="AQ1525" s="7">
        <v>101.29334516904433</v>
      </c>
    </row>
    <row r="1526" spans="1:43" outlineLevel="1">
      <c r="A1526" s="95">
        <v>512</v>
      </c>
      <c r="R1526" s="6">
        <f t="shared" si="647"/>
        <v>512</v>
      </c>
      <c r="S1526" s="7" t="e">
        <f t="shared" si="656"/>
        <v>#N/A</v>
      </c>
      <c r="T1526" s="7">
        <f t="shared" si="657"/>
        <v>145.4547202428123</v>
      </c>
      <c r="U1526" s="7" t="e">
        <f t="shared" si="655"/>
        <v>#N/A</v>
      </c>
      <c r="V1526" s="7">
        <f t="shared" si="659"/>
        <v>117.29334516904433</v>
      </c>
      <c r="W1526" s="7">
        <f t="shared" si="660"/>
        <v>101.29334516904433</v>
      </c>
      <c r="X1526" s="7" t="e">
        <f t="shared" si="648"/>
        <v>#N/A</v>
      </c>
      <c r="Y1526" s="7" t="e">
        <f t="shared" si="649"/>
        <v>#N/A</v>
      </c>
      <c r="AG1526" s="7" t="e">
        <f t="shared" si="650"/>
        <v>#N/A</v>
      </c>
      <c r="AH1526" s="7">
        <f t="shared" si="651"/>
        <v>145.4547202428123</v>
      </c>
      <c r="AI1526" s="7" t="e">
        <f t="shared" si="652"/>
        <v>#N/A</v>
      </c>
      <c r="AJ1526" s="7">
        <f t="shared" si="653"/>
        <v>145.4547202428123</v>
      </c>
      <c r="AK1526" s="7" t="e">
        <v>#N/A</v>
      </c>
      <c r="AL1526" s="7">
        <v>145.4547202428123</v>
      </c>
      <c r="AN1526" s="7">
        <f t="shared" si="654"/>
        <v>117.29334516904433</v>
      </c>
      <c r="AO1526" s="7">
        <f t="shared" si="658"/>
        <v>101.29334516904433</v>
      </c>
      <c r="AP1526" s="7">
        <v>117.29334516904433</v>
      </c>
      <c r="AQ1526" s="7">
        <v>101.29334516904433</v>
      </c>
    </row>
    <row r="1527" spans="1:43" outlineLevel="1">
      <c r="A1527" s="95">
        <v>513</v>
      </c>
      <c r="R1527" s="6">
        <f t="shared" si="647"/>
        <v>513</v>
      </c>
      <c r="S1527" s="7" t="e">
        <f t="shared" si="656"/>
        <v>#N/A</v>
      </c>
      <c r="T1527" s="7">
        <f t="shared" si="657"/>
        <v>145.20509416344302</v>
      </c>
      <c r="U1527" s="7" t="e">
        <f t="shared" si="655"/>
        <v>#N/A</v>
      </c>
      <c r="V1527" s="7">
        <f t="shared" si="659"/>
        <v>117.29334516904433</v>
      </c>
      <c r="W1527" s="7">
        <f t="shared" si="660"/>
        <v>101.29334516904433</v>
      </c>
      <c r="X1527" s="7" t="e">
        <f t="shared" si="648"/>
        <v>#N/A</v>
      </c>
      <c r="Y1527" s="7" t="e">
        <f t="shared" si="649"/>
        <v>#N/A</v>
      </c>
      <c r="AG1527" s="7" t="e">
        <f t="shared" si="650"/>
        <v>#N/A</v>
      </c>
      <c r="AH1527" s="7">
        <f t="shared" si="651"/>
        <v>145.20509416344302</v>
      </c>
      <c r="AI1527" s="7" t="e">
        <f t="shared" si="652"/>
        <v>#N/A</v>
      </c>
      <c r="AJ1527" s="7">
        <f t="shared" si="653"/>
        <v>145.20509416344302</v>
      </c>
      <c r="AK1527" s="7" t="e">
        <v>#N/A</v>
      </c>
      <c r="AL1527" s="7">
        <v>145.20509416344302</v>
      </c>
      <c r="AN1527" s="7">
        <f t="shared" si="654"/>
        <v>117.29334516904433</v>
      </c>
      <c r="AO1527" s="7">
        <f t="shared" si="658"/>
        <v>101.29334516904433</v>
      </c>
      <c r="AP1527" s="7">
        <v>117.29334516904433</v>
      </c>
      <c r="AQ1527" s="7">
        <v>101.29334516904433</v>
      </c>
    </row>
    <row r="1528" spans="1:43" outlineLevel="1">
      <c r="A1528" s="95">
        <v>514</v>
      </c>
      <c r="R1528" s="6">
        <f t="shared" ref="R1528:R1591" si="661">A1528</f>
        <v>514</v>
      </c>
      <c r="S1528" s="7" t="e">
        <f t="shared" si="656"/>
        <v>#N/A</v>
      </c>
      <c r="T1528" s="7">
        <f t="shared" si="657"/>
        <v>144.95517917409691</v>
      </c>
      <c r="U1528" s="7" t="e">
        <f t="shared" si="655"/>
        <v>#N/A</v>
      </c>
      <c r="V1528" s="7">
        <f t="shared" si="659"/>
        <v>117.29334516904433</v>
      </c>
      <c r="W1528" s="7">
        <f t="shared" si="660"/>
        <v>101.29334516904433</v>
      </c>
      <c r="X1528" s="7" t="e">
        <f t="shared" ref="X1528:X1591" si="662">VLOOKUP(-1*$A1528,$R$114:$Y$1014,7,FALSE)</f>
        <v>#N/A</v>
      </c>
      <c r="Y1528" s="7" t="e">
        <f t="shared" ref="Y1528:Y1591" si="663">VLOOKUP(-1*$A1528,$R$114:$Y$1014,8,FALSE)</f>
        <v>#N/A</v>
      </c>
      <c r="AG1528" s="7" t="e">
        <f t="shared" ref="AG1528:AG1591" si="664">VLOOKUP(-R1528,$R$114:$AI$1014,16,FALSE)</f>
        <v>#N/A</v>
      </c>
      <c r="AH1528" s="7">
        <f t="shared" ref="AH1528:AH1591" si="665">VLOOKUP(-R1528,$R$114:$AI$1014,17,FALSE)</f>
        <v>144.95517917409691</v>
      </c>
      <c r="AI1528" s="7" t="e">
        <f t="shared" ref="AI1528:AI1591" si="666">VLOOKUP(-R1528,$R$114:$AI$1014,18,FALSE)</f>
        <v>#N/A</v>
      </c>
      <c r="AJ1528" s="7">
        <f t="shared" ref="AJ1528:AJ1591" si="667">VLOOKUP(-R1528,$R$114:$AJ$1014,19,FALSE)</f>
        <v>144.95517917409691</v>
      </c>
      <c r="AK1528" s="7" t="e">
        <v>#N/A</v>
      </c>
      <c r="AL1528" s="7">
        <v>144.95517917409691</v>
      </c>
      <c r="AN1528" s="7">
        <f t="shared" ref="AN1528:AN1591" si="668">VLOOKUP(-1*$A1528,$R$114:$W$1014,5,FALSE)</f>
        <v>117.29334516904433</v>
      </c>
      <c r="AO1528" s="7">
        <f t="shared" si="658"/>
        <v>101.29334516904433</v>
      </c>
      <c r="AP1528" s="7">
        <v>117.29334516904433</v>
      </c>
      <c r="AQ1528" s="7">
        <v>101.29334516904433</v>
      </c>
    </row>
    <row r="1529" spans="1:43" outlineLevel="1">
      <c r="A1529" s="95">
        <v>515</v>
      </c>
      <c r="R1529" s="6">
        <f t="shared" si="661"/>
        <v>515</v>
      </c>
      <c r="S1529" s="7" t="e">
        <f t="shared" si="656"/>
        <v>#N/A</v>
      </c>
      <c r="T1529" s="7">
        <f t="shared" si="657"/>
        <v>144.70499639357516</v>
      </c>
      <c r="U1529" s="7" t="e">
        <f t="shared" si="655"/>
        <v>#N/A</v>
      </c>
      <c r="V1529" s="7">
        <f t="shared" si="659"/>
        <v>117.29334516904433</v>
      </c>
      <c r="W1529" s="7">
        <f t="shared" si="660"/>
        <v>101.29334516904433</v>
      </c>
      <c r="X1529" s="7" t="e">
        <f t="shared" si="662"/>
        <v>#N/A</v>
      </c>
      <c r="Y1529" s="7" t="e">
        <f t="shared" si="663"/>
        <v>#N/A</v>
      </c>
      <c r="AG1529" s="7" t="e">
        <f t="shared" si="664"/>
        <v>#N/A</v>
      </c>
      <c r="AH1529" s="7">
        <f t="shared" si="665"/>
        <v>144.70499639357516</v>
      </c>
      <c r="AI1529" s="7" t="e">
        <f t="shared" si="666"/>
        <v>#N/A</v>
      </c>
      <c r="AJ1529" s="7">
        <f t="shared" si="667"/>
        <v>144.70499639357516</v>
      </c>
      <c r="AK1529" s="7" t="e">
        <v>#N/A</v>
      </c>
      <c r="AL1529" s="7">
        <v>144.70499639357516</v>
      </c>
      <c r="AN1529" s="7">
        <f t="shared" si="668"/>
        <v>117.29334516904433</v>
      </c>
      <c r="AO1529" s="7">
        <f t="shared" si="658"/>
        <v>101.29334516904433</v>
      </c>
      <c r="AP1529" s="7">
        <v>117.29334516904433</v>
      </c>
      <c r="AQ1529" s="7">
        <v>101.29334516904433</v>
      </c>
    </row>
    <row r="1530" spans="1:43" outlineLevel="1">
      <c r="A1530" s="95">
        <v>516</v>
      </c>
      <c r="R1530" s="6">
        <f t="shared" si="661"/>
        <v>516</v>
      </c>
      <c r="S1530" s="7" t="e">
        <f t="shared" si="656"/>
        <v>#N/A</v>
      </c>
      <c r="T1530" s="7">
        <f t="shared" si="657"/>
        <v>144.45453642310082</v>
      </c>
      <c r="U1530" s="7" t="e">
        <f t="shared" si="655"/>
        <v>#N/A</v>
      </c>
      <c r="V1530" s="7">
        <f t="shared" si="659"/>
        <v>117.29334516904433</v>
      </c>
      <c r="W1530" s="7">
        <f t="shared" si="660"/>
        <v>101.29334516904433</v>
      </c>
      <c r="X1530" s="7" t="e">
        <f t="shared" si="662"/>
        <v>#N/A</v>
      </c>
      <c r="Y1530" s="7" t="e">
        <f t="shared" si="663"/>
        <v>#N/A</v>
      </c>
      <c r="AG1530" s="7" t="e">
        <f t="shared" si="664"/>
        <v>#N/A</v>
      </c>
      <c r="AH1530" s="7">
        <f t="shared" si="665"/>
        <v>144.45453642310082</v>
      </c>
      <c r="AI1530" s="7" t="e">
        <f t="shared" si="666"/>
        <v>#N/A</v>
      </c>
      <c r="AJ1530" s="7">
        <f t="shared" si="667"/>
        <v>144.45453642310082</v>
      </c>
      <c r="AK1530" s="7" t="e">
        <v>#N/A</v>
      </c>
      <c r="AL1530" s="7">
        <v>144.45453642310082</v>
      </c>
      <c r="AN1530" s="7">
        <f t="shared" si="668"/>
        <v>117.29334516904433</v>
      </c>
      <c r="AO1530" s="7">
        <f t="shared" si="658"/>
        <v>101.29334516904433</v>
      </c>
      <c r="AP1530" s="7">
        <v>117.29334516904433</v>
      </c>
      <c r="AQ1530" s="7">
        <v>101.29334516904433</v>
      </c>
    </row>
    <row r="1531" spans="1:43" outlineLevel="1">
      <c r="A1531" s="95">
        <v>517</v>
      </c>
      <c r="R1531" s="6">
        <f t="shared" si="661"/>
        <v>517</v>
      </c>
      <c r="S1531" s="7" t="e">
        <f t="shared" si="656"/>
        <v>#N/A</v>
      </c>
      <c r="T1531" s="7">
        <f t="shared" si="657"/>
        <v>144.20381275208058</v>
      </c>
      <c r="U1531" s="7" t="e">
        <f t="shared" si="655"/>
        <v>#N/A</v>
      </c>
      <c r="V1531" s="7">
        <f t="shared" si="659"/>
        <v>117.29334516904433</v>
      </c>
      <c r="W1531" s="7">
        <f t="shared" si="660"/>
        <v>101.29334516904433</v>
      </c>
      <c r="X1531" s="7" t="e">
        <f t="shared" si="662"/>
        <v>#N/A</v>
      </c>
      <c r="Y1531" s="7" t="e">
        <f t="shared" si="663"/>
        <v>#N/A</v>
      </c>
      <c r="AG1531" s="7" t="e">
        <f t="shared" si="664"/>
        <v>#N/A</v>
      </c>
      <c r="AH1531" s="7">
        <f t="shared" si="665"/>
        <v>144.20381275208058</v>
      </c>
      <c r="AI1531" s="7" t="e">
        <f t="shared" si="666"/>
        <v>#N/A</v>
      </c>
      <c r="AJ1531" s="7">
        <f t="shared" si="667"/>
        <v>144.20381275208058</v>
      </c>
      <c r="AK1531" s="7" t="e">
        <v>#N/A</v>
      </c>
      <c r="AL1531" s="7">
        <v>144.20381275208058</v>
      </c>
      <c r="AN1531" s="7">
        <f t="shared" si="668"/>
        <v>117.29334516904433</v>
      </c>
      <c r="AO1531" s="7">
        <f t="shared" si="658"/>
        <v>101.29334516904433</v>
      </c>
      <c r="AP1531" s="7">
        <v>117.29334516904433</v>
      </c>
      <c r="AQ1531" s="7">
        <v>101.29334516904433</v>
      </c>
    </row>
    <row r="1532" spans="1:43" outlineLevel="1">
      <c r="A1532" s="95">
        <v>518</v>
      </c>
      <c r="R1532" s="6">
        <f t="shared" si="661"/>
        <v>518</v>
      </c>
      <c r="S1532" s="7" t="e">
        <f t="shared" si="656"/>
        <v>#N/A</v>
      </c>
      <c r="T1532" s="7">
        <f t="shared" si="657"/>
        <v>143.95283886992115</v>
      </c>
      <c r="U1532" s="7" t="e">
        <f t="shared" si="655"/>
        <v>#N/A</v>
      </c>
      <c r="V1532" s="7">
        <f t="shared" si="659"/>
        <v>117.29334516904433</v>
      </c>
      <c r="W1532" s="7">
        <f t="shared" si="660"/>
        <v>101.29334516904433</v>
      </c>
      <c r="X1532" s="7" t="e">
        <f t="shared" si="662"/>
        <v>#N/A</v>
      </c>
      <c r="Y1532" s="7" t="e">
        <f t="shared" si="663"/>
        <v>#N/A</v>
      </c>
      <c r="AG1532" s="7" t="e">
        <f t="shared" si="664"/>
        <v>#N/A</v>
      </c>
      <c r="AH1532" s="7">
        <f t="shared" si="665"/>
        <v>143.95283886992115</v>
      </c>
      <c r="AI1532" s="7" t="e">
        <f t="shared" si="666"/>
        <v>#N/A</v>
      </c>
      <c r="AJ1532" s="7">
        <f t="shared" si="667"/>
        <v>143.95283886992115</v>
      </c>
      <c r="AK1532" s="7" t="e">
        <v>#N/A</v>
      </c>
      <c r="AL1532" s="7">
        <v>143.95283886992115</v>
      </c>
      <c r="AN1532" s="7">
        <f t="shared" si="668"/>
        <v>117.29334516904433</v>
      </c>
      <c r="AO1532" s="7">
        <f t="shared" si="658"/>
        <v>101.29334516904433</v>
      </c>
      <c r="AP1532" s="7">
        <v>117.29334516904433</v>
      </c>
      <c r="AQ1532" s="7">
        <v>101.29334516904433</v>
      </c>
    </row>
    <row r="1533" spans="1:43" outlineLevel="1">
      <c r="A1533" s="95">
        <v>519</v>
      </c>
      <c r="R1533" s="6">
        <f t="shared" si="661"/>
        <v>519</v>
      </c>
      <c r="S1533" s="7" t="e">
        <f t="shared" si="656"/>
        <v>#N/A</v>
      </c>
      <c r="T1533" s="7">
        <f t="shared" si="657"/>
        <v>143.70160537784548</v>
      </c>
      <c r="U1533" s="7" t="e">
        <f t="shared" si="655"/>
        <v>#N/A</v>
      </c>
      <c r="V1533" s="7">
        <f t="shared" si="659"/>
        <v>117.29334516904433</v>
      </c>
      <c r="W1533" s="7">
        <f t="shared" si="660"/>
        <v>101.29334516904433</v>
      </c>
      <c r="X1533" s="7" t="e">
        <f t="shared" si="662"/>
        <v>#N/A</v>
      </c>
      <c r="Y1533" s="7" t="e">
        <f t="shared" si="663"/>
        <v>#N/A</v>
      </c>
      <c r="AG1533" s="7" t="e">
        <f t="shared" si="664"/>
        <v>#N/A</v>
      </c>
      <c r="AH1533" s="7">
        <f t="shared" si="665"/>
        <v>143.70160537784548</v>
      </c>
      <c r="AI1533" s="7" t="e">
        <f t="shared" si="666"/>
        <v>#N/A</v>
      </c>
      <c r="AJ1533" s="7">
        <f t="shared" si="667"/>
        <v>143.70160537784548</v>
      </c>
      <c r="AK1533" s="7" t="e">
        <v>#N/A</v>
      </c>
      <c r="AL1533" s="7">
        <v>143.70160537784548</v>
      </c>
      <c r="AN1533" s="7">
        <f t="shared" si="668"/>
        <v>117.29334516904433</v>
      </c>
      <c r="AO1533" s="7">
        <f t="shared" si="658"/>
        <v>101.29334516904433</v>
      </c>
      <c r="AP1533" s="7">
        <v>117.29334516904433</v>
      </c>
      <c r="AQ1533" s="7">
        <v>101.29334516904433</v>
      </c>
    </row>
    <row r="1534" spans="1:43" outlineLevel="1">
      <c r="A1534" s="95">
        <v>520</v>
      </c>
      <c r="R1534" s="6">
        <f t="shared" si="661"/>
        <v>520</v>
      </c>
      <c r="S1534" s="7" t="e">
        <f t="shared" si="656"/>
        <v>#N/A</v>
      </c>
      <c r="T1534" s="7">
        <f t="shared" si="657"/>
        <v>143.45013339465487</v>
      </c>
      <c r="U1534" s="7" t="e">
        <f t="shared" si="655"/>
        <v>#N/A</v>
      </c>
      <c r="V1534" s="7">
        <f t="shared" si="659"/>
        <v>117.29334516904433</v>
      </c>
      <c r="W1534" s="7">
        <f t="shared" si="660"/>
        <v>101.29334516904433</v>
      </c>
      <c r="X1534" s="7" t="e">
        <f t="shared" si="662"/>
        <v>#N/A</v>
      </c>
      <c r="Y1534" s="7" t="e">
        <f t="shared" si="663"/>
        <v>#N/A</v>
      </c>
      <c r="AG1534" s="7" t="e">
        <f t="shared" si="664"/>
        <v>#N/A</v>
      </c>
      <c r="AH1534" s="7">
        <f t="shared" si="665"/>
        <v>143.45013339465487</v>
      </c>
      <c r="AI1534" s="7" t="e">
        <f t="shared" si="666"/>
        <v>#N/A</v>
      </c>
      <c r="AJ1534" s="7">
        <f t="shared" si="667"/>
        <v>143.45013339465487</v>
      </c>
      <c r="AK1534" s="7" t="e">
        <v>#N/A</v>
      </c>
      <c r="AL1534" s="7">
        <v>143.45013339465487</v>
      </c>
      <c r="AN1534" s="7">
        <f t="shared" si="668"/>
        <v>117.29334516904433</v>
      </c>
      <c r="AO1534" s="7">
        <f t="shared" si="658"/>
        <v>101.29334516904433</v>
      </c>
      <c r="AP1534" s="7">
        <v>117.29334516904433</v>
      </c>
      <c r="AQ1534" s="7">
        <v>101.29334516904433</v>
      </c>
    </row>
    <row r="1535" spans="1:43" outlineLevel="1">
      <c r="A1535" s="95">
        <v>521</v>
      </c>
      <c r="R1535" s="6">
        <f t="shared" si="661"/>
        <v>521</v>
      </c>
      <c r="S1535" s="7" t="e">
        <f t="shared" si="656"/>
        <v>#N/A</v>
      </c>
      <c r="T1535" s="7">
        <f t="shared" si="657"/>
        <v>143.19841352157238</v>
      </c>
      <c r="U1535" s="7" t="e">
        <f t="shared" si="655"/>
        <v>#N/A</v>
      </c>
      <c r="V1535" s="7">
        <f t="shared" si="659"/>
        <v>117.29334516904433</v>
      </c>
      <c r="W1535" s="7">
        <f t="shared" si="660"/>
        <v>101.29334516904433</v>
      </c>
      <c r="X1535" s="7" t="e">
        <f t="shared" si="662"/>
        <v>#N/A</v>
      </c>
      <c r="Y1535" s="7" t="e">
        <f t="shared" si="663"/>
        <v>#N/A</v>
      </c>
      <c r="AG1535" s="7" t="e">
        <f t="shared" si="664"/>
        <v>#N/A</v>
      </c>
      <c r="AH1535" s="7">
        <f t="shared" si="665"/>
        <v>143.19841352157238</v>
      </c>
      <c r="AI1535" s="7" t="e">
        <f t="shared" si="666"/>
        <v>#N/A</v>
      </c>
      <c r="AJ1535" s="7">
        <f t="shared" si="667"/>
        <v>143.19841352157238</v>
      </c>
      <c r="AK1535" s="7" t="e">
        <v>#N/A</v>
      </c>
      <c r="AL1535" s="7">
        <v>143.19841352157238</v>
      </c>
      <c r="AN1535" s="7">
        <f t="shared" si="668"/>
        <v>117.29334516904433</v>
      </c>
      <c r="AO1535" s="7">
        <f t="shared" si="658"/>
        <v>101.29334516904433</v>
      </c>
      <c r="AP1535" s="7">
        <v>117.29334516904433</v>
      </c>
      <c r="AQ1535" s="7">
        <v>101.29334516904433</v>
      </c>
    </row>
    <row r="1536" spans="1:43" outlineLevel="1">
      <c r="A1536" s="95">
        <v>522</v>
      </c>
      <c r="R1536" s="6">
        <f t="shared" si="661"/>
        <v>522</v>
      </c>
      <c r="S1536" s="7" t="e">
        <f t="shared" si="656"/>
        <v>#N/A</v>
      </c>
      <c r="T1536" s="7">
        <f t="shared" si="657"/>
        <v>142.94645924800457</v>
      </c>
      <c r="U1536" s="7" t="e">
        <f t="shared" si="655"/>
        <v>#N/A</v>
      </c>
      <c r="V1536" s="7">
        <f t="shared" si="659"/>
        <v>117.29334516904433</v>
      </c>
      <c r="W1536" s="7">
        <f t="shared" si="660"/>
        <v>101.29334516904433</v>
      </c>
      <c r="X1536" s="7" t="e">
        <f t="shared" si="662"/>
        <v>#N/A</v>
      </c>
      <c r="Y1536" s="7" t="e">
        <f t="shared" si="663"/>
        <v>#N/A</v>
      </c>
      <c r="AG1536" s="7" t="e">
        <f t="shared" si="664"/>
        <v>#N/A</v>
      </c>
      <c r="AH1536" s="7">
        <f t="shared" si="665"/>
        <v>142.94645924800457</v>
      </c>
      <c r="AI1536" s="7" t="e">
        <f t="shared" si="666"/>
        <v>#N/A</v>
      </c>
      <c r="AJ1536" s="7">
        <f t="shared" si="667"/>
        <v>142.94645924800457</v>
      </c>
      <c r="AK1536" s="7" t="e">
        <v>#N/A</v>
      </c>
      <c r="AL1536" s="7">
        <v>142.94645924800457</v>
      </c>
      <c r="AN1536" s="7">
        <f t="shared" si="668"/>
        <v>117.29334516904433</v>
      </c>
      <c r="AO1536" s="7">
        <f t="shared" si="658"/>
        <v>101.29334516904433</v>
      </c>
      <c r="AP1536" s="7">
        <v>117.29334516904433</v>
      </c>
      <c r="AQ1536" s="7">
        <v>101.29334516904433</v>
      </c>
    </row>
    <row r="1537" spans="1:43" outlineLevel="1">
      <c r="A1537" s="95">
        <v>523</v>
      </c>
      <c r="R1537" s="6">
        <f t="shared" si="661"/>
        <v>523</v>
      </c>
      <c r="S1537" s="7" t="e">
        <f t="shared" si="656"/>
        <v>#N/A</v>
      </c>
      <c r="T1537" s="7">
        <f t="shared" si="657"/>
        <v>142.69428406335823</v>
      </c>
      <c r="U1537" s="7" t="e">
        <f t="shared" ref="U1537:U1600" si="669">IF(NOT(ISNA(VLOOKUP(A1537,$A$91:$B$100,2,FALSE))),VLOOKUP(A1537,$A$91:$B$100,2,FALSE),NA())</f>
        <v>#N/A</v>
      </c>
      <c r="V1537" s="7">
        <f t="shared" si="659"/>
        <v>117.29334516904433</v>
      </c>
      <c r="W1537" s="7">
        <f t="shared" si="660"/>
        <v>101.29334516904433</v>
      </c>
      <c r="X1537" s="7" t="e">
        <f t="shared" si="662"/>
        <v>#N/A</v>
      </c>
      <c r="Y1537" s="7" t="e">
        <f t="shared" si="663"/>
        <v>#N/A</v>
      </c>
      <c r="AG1537" s="7" t="e">
        <f t="shared" si="664"/>
        <v>#N/A</v>
      </c>
      <c r="AH1537" s="7">
        <f t="shared" si="665"/>
        <v>142.69428406335823</v>
      </c>
      <c r="AI1537" s="7" t="e">
        <f t="shared" si="666"/>
        <v>#N/A</v>
      </c>
      <c r="AJ1537" s="7">
        <f t="shared" si="667"/>
        <v>142.69428406335823</v>
      </c>
      <c r="AK1537" s="7" t="e">
        <v>#N/A</v>
      </c>
      <c r="AL1537" s="7">
        <v>142.69428406335823</v>
      </c>
      <c r="AN1537" s="7">
        <f t="shared" si="668"/>
        <v>117.29334516904433</v>
      </c>
      <c r="AO1537" s="7">
        <f t="shared" si="658"/>
        <v>101.29334516904433</v>
      </c>
      <c r="AP1537" s="7">
        <v>117.29334516904433</v>
      </c>
      <c r="AQ1537" s="7">
        <v>101.29334516904433</v>
      </c>
    </row>
    <row r="1538" spans="1:43" outlineLevel="1">
      <c r="A1538" s="95">
        <v>524</v>
      </c>
      <c r="R1538" s="6">
        <f t="shared" si="661"/>
        <v>524</v>
      </c>
      <c r="S1538" s="7" t="e">
        <f t="shared" si="656"/>
        <v>#N/A</v>
      </c>
      <c r="T1538" s="7">
        <f t="shared" si="657"/>
        <v>142.44187856885637</v>
      </c>
      <c r="U1538" s="7" t="e">
        <f t="shared" si="669"/>
        <v>#N/A</v>
      </c>
      <c r="V1538" s="7">
        <f t="shared" si="659"/>
        <v>117.29334516904433</v>
      </c>
      <c r="W1538" s="7">
        <f t="shared" si="660"/>
        <v>101.29334516904433</v>
      </c>
      <c r="X1538" s="7" t="e">
        <f t="shared" si="662"/>
        <v>#N/A</v>
      </c>
      <c r="Y1538" s="7" t="e">
        <f t="shared" si="663"/>
        <v>#N/A</v>
      </c>
      <c r="AG1538" s="7" t="e">
        <f t="shared" si="664"/>
        <v>#N/A</v>
      </c>
      <c r="AH1538" s="7">
        <f t="shared" si="665"/>
        <v>142.44187856885637</v>
      </c>
      <c r="AI1538" s="7" t="e">
        <f t="shared" si="666"/>
        <v>#N/A</v>
      </c>
      <c r="AJ1538" s="7">
        <f t="shared" si="667"/>
        <v>142.44187856885637</v>
      </c>
      <c r="AK1538" s="7" t="e">
        <v>#N/A</v>
      </c>
      <c r="AL1538" s="7">
        <v>142.44187856885637</v>
      </c>
      <c r="AN1538" s="7">
        <f t="shared" si="668"/>
        <v>117.29334516904433</v>
      </c>
      <c r="AO1538" s="7">
        <f t="shared" si="658"/>
        <v>101.29334516904433</v>
      </c>
      <c r="AP1538" s="7">
        <v>117.29334516904433</v>
      </c>
      <c r="AQ1538" s="7">
        <v>101.29334516904433</v>
      </c>
    </row>
    <row r="1539" spans="1:43" outlineLevel="1">
      <c r="A1539" s="95">
        <v>525</v>
      </c>
      <c r="R1539" s="6">
        <f t="shared" si="661"/>
        <v>525</v>
      </c>
      <c r="S1539" s="7" t="e">
        <f t="shared" si="656"/>
        <v>#N/A</v>
      </c>
      <c r="T1539" s="7">
        <f t="shared" si="657"/>
        <v>142.18926388330016</v>
      </c>
      <c r="U1539" s="7" t="e">
        <f t="shared" si="669"/>
        <v>#N/A</v>
      </c>
      <c r="V1539" s="7">
        <f t="shared" si="659"/>
        <v>117.29334516904433</v>
      </c>
      <c r="W1539" s="7">
        <f t="shared" si="660"/>
        <v>101.29334516904433</v>
      </c>
      <c r="X1539" s="7" t="e">
        <f t="shared" si="662"/>
        <v>#N/A</v>
      </c>
      <c r="Y1539" s="7" t="e">
        <f t="shared" si="663"/>
        <v>#N/A</v>
      </c>
      <c r="AG1539" s="7" t="e">
        <f t="shared" si="664"/>
        <v>#N/A</v>
      </c>
      <c r="AH1539" s="7">
        <f t="shared" si="665"/>
        <v>142.18926388330016</v>
      </c>
      <c r="AI1539" s="7" t="e">
        <f t="shared" si="666"/>
        <v>#N/A</v>
      </c>
      <c r="AJ1539" s="7">
        <f t="shared" si="667"/>
        <v>142.18926388330016</v>
      </c>
      <c r="AK1539" s="7" t="e">
        <v>#N/A</v>
      </c>
      <c r="AL1539" s="7">
        <v>142.18926388330016</v>
      </c>
      <c r="AN1539" s="7">
        <f t="shared" si="668"/>
        <v>117.29334516904433</v>
      </c>
      <c r="AO1539" s="7">
        <f t="shared" si="658"/>
        <v>101.29334516904433</v>
      </c>
      <c r="AP1539" s="7">
        <v>117.29334516904433</v>
      </c>
      <c r="AQ1539" s="7">
        <v>101.29334516904433</v>
      </c>
    </row>
    <row r="1540" spans="1:43" outlineLevel="1">
      <c r="A1540" s="95">
        <v>526</v>
      </c>
      <c r="R1540" s="6">
        <f t="shared" si="661"/>
        <v>526</v>
      </c>
      <c r="S1540" s="7" t="e">
        <f t="shared" si="656"/>
        <v>#N/A</v>
      </c>
      <c r="T1540" s="7">
        <f t="shared" si="657"/>
        <v>141.93643060791274</v>
      </c>
      <c r="U1540" s="7" t="e">
        <f t="shared" si="669"/>
        <v>#N/A</v>
      </c>
      <c r="V1540" s="7">
        <f t="shared" si="659"/>
        <v>117.29334516904433</v>
      </c>
      <c r="W1540" s="7">
        <f t="shared" si="660"/>
        <v>101.29334516904433</v>
      </c>
      <c r="X1540" s="7" t="e">
        <f t="shared" si="662"/>
        <v>#N/A</v>
      </c>
      <c r="Y1540" s="7" t="e">
        <f t="shared" si="663"/>
        <v>#N/A</v>
      </c>
      <c r="AG1540" s="7" t="e">
        <f t="shared" si="664"/>
        <v>#N/A</v>
      </c>
      <c r="AH1540" s="7">
        <f t="shared" si="665"/>
        <v>141.93643060791274</v>
      </c>
      <c r="AI1540" s="7" t="e">
        <f t="shared" si="666"/>
        <v>#N/A</v>
      </c>
      <c r="AJ1540" s="7">
        <f t="shared" si="667"/>
        <v>141.93643060791274</v>
      </c>
      <c r="AK1540" s="7" t="e">
        <v>#N/A</v>
      </c>
      <c r="AL1540" s="7">
        <v>141.93643060791274</v>
      </c>
      <c r="AN1540" s="7">
        <f t="shared" si="668"/>
        <v>117.29334516904433</v>
      </c>
      <c r="AO1540" s="7">
        <f t="shared" si="658"/>
        <v>101.29334516904433</v>
      </c>
      <c r="AP1540" s="7">
        <v>117.29334516904433</v>
      </c>
      <c r="AQ1540" s="7">
        <v>101.29334516904433</v>
      </c>
    </row>
    <row r="1541" spans="1:43" outlineLevel="1">
      <c r="A1541" s="95">
        <v>527</v>
      </c>
      <c r="R1541" s="6">
        <f t="shared" si="661"/>
        <v>527</v>
      </c>
      <c r="S1541" s="7" t="e">
        <f t="shared" si="656"/>
        <v>#N/A</v>
      </c>
      <c r="T1541" s="7">
        <f t="shared" si="657"/>
        <v>141.68339223210072</v>
      </c>
      <c r="U1541" s="7" t="e">
        <f t="shared" si="669"/>
        <v>#N/A</v>
      </c>
      <c r="V1541" s="7">
        <f t="shared" si="659"/>
        <v>117.29334516904433</v>
      </c>
      <c r="W1541" s="7">
        <f t="shared" si="660"/>
        <v>101.29334516904433</v>
      </c>
      <c r="X1541" s="7" t="e">
        <f t="shared" si="662"/>
        <v>#N/A</v>
      </c>
      <c r="Y1541" s="7" t="e">
        <f t="shared" si="663"/>
        <v>#N/A</v>
      </c>
      <c r="AG1541" s="7" t="e">
        <f t="shared" si="664"/>
        <v>#N/A</v>
      </c>
      <c r="AH1541" s="7">
        <f t="shared" si="665"/>
        <v>141.68339223210072</v>
      </c>
      <c r="AI1541" s="7" t="e">
        <f t="shared" si="666"/>
        <v>#N/A</v>
      </c>
      <c r="AJ1541" s="7">
        <f t="shared" si="667"/>
        <v>141.68339223210072</v>
      </c>
      <c r="AK1541" s="7" t="e">
        <v>#N/A</v>
      </c>
      <c r="AL1541" s="7">
        <v>141.68339223210072</v>
      </c>
      <c r="AN1541" s="7">
        <f t="shared" si="668"/>
        <v>117.29334516904433</v>
      </c>
      <c r="AO1541" s="7">
        <f t="shared" si="658"/>
        <v>101.29334516904433</v>
      </c>
      <c r="AP1541" s="7">
        <v>117.29334516904433</v>
      </c>
      <c r="AQ1541" s="7">
        <v>101.29334516904433</v>
      </c>
    </row>
    <row r="1542" spans="1:43" outlineLevel="1">
      <c r="A1542" s="95">
        <v>528</v>
      </c>
      <c r="R1542" s="6">
        <f t="shared" si="661"/>
        <v>528</v>
      </c>
      <c r="S1542" s="7" t="e">
        <f t="shared" si="656"/>
        <v>#N/A</v>
      </c>
      <c r="T1542" s="7">
        <f t="shared" si="657"/>
        <v>141.43016224527074</v>
      </c>
      <c r="U1542" s="7" t="e">
        <f t="shared" si="669"/>
        <v>#N/A</v>
      </c>
      <c r="V1542" s="7">
        <f t="shared" si="659"/>
        <v>117.29334516904433</v>
      </c>
      <c r="W1542" s="7">
        <f t="shared" si="660"/>
        <v>101.29334516904433</v>
      </c>
      <c r="X1542" s="7" t="e">
        <f t="shared" si="662"/>
        <v>#N/A</v>
      </c>
      <c r="Y1542" s="7" t="e">
        <f t="shared" si="663"/>
        <v>#N/A</v>
      </c>
      <c r="AG1542" s="7" t="e">
        <f t="shared" si="664"/>
        <v>#N/A</v>
      </c>
      <c r="AH1542" s="7">
        <f t="shared" si="665"/>
        <v>141.43016224527074</v>
      </c>
      <c r="AI1542" s="7" t="e">
        <f t="shared" si="666"/>
        <v>#N/A</v>
      </c>
      <c r="AJ1542" s="7">
        <f t="shared" si="667"/>
        <v>141.43016224527074</v>
      </c>
      <c r="AK1542" s="7" t="e">
        <v>#N/A</v>
      </c>
      <c r="AL1542" s="7">
        <v>141.43016224527074</v>
      </c>
      <c r="AN1542" s="7">
        <f t="shared" si="668"/>
        <v>117.29334516904433</v>
      </c>
      <c r="AO1542" s="7">
        <f t="shared" si="658"/>
        <v>101.29334516904433</v>
      </c>
      <c r="AP1542" s="7">
        <v>117.29334516904433</v>
      </c>
      <c r="AQ1542" s="7">
        <v>101.29334516904433</v>
      </c>
    </row>
    <row r="1543" spans="1:43" outlineLevel="1">
      <c r="A1543" s="95">
        <v>529</v>
      </c>
      <c r="R1543" s="6">
        <f t="shared" si="661"/>
        <v>529</v>
      </c>
      <c r="S1543" s="7" t="e">
        <f t="shared" si="656"/>
        <v>#N/A</v>
      </c>
      <c r="T1543" s="7">
        <f t="shared" si="657"/>
        <v>141.17673124864595</v>
      </c>
      <c r="U1543" s="7" t="e">
        <f t="shared" si="669"/>
        <v>#N/A</v>
      </c>
      <c r="V1543" s="7">
        <f t="shared" si="659"/>
        <v>117.29334516904433</v>
      </c>
      <c r="W1543" s="7">
        <f t="shared" si="660"/>
        <v>101.29334516904433</v>
      </c>
      <c r="X1543" s="7" t="e">
        <f t="shared" si="662"/>
        <v>#N/A</v>
      </c>
      <c r="Y1543" s="7" t="e">
        <f t="shared" si="663"/>
        <v>#N/A</v>
      </c>
      <c r="AG1543" s="7" t="e">
        <f t="shared" si="664"/>
        <v>#N/A</v>
      </c>
      <c r="AH1543" s="7">
        <f t="shared" si="665"/>
        <v>141.17673124864595</v>
      </c>
      <c r="AI1543" s="7" t="e">
        <f t="shared" si="666"/>
        <v>#N/A</v>
      </c>
      <c r="AJ1543" s="7">
        <f t="shared" si="667"/>
        <v>141.17673124864595</v>
      </c>
      <c r="AK1543" s="7" t="e">
        <v>#N/A</v>
      </c>
      <c r="AL1543" s="7">
        <v>141.17673124864595</v>
      </c>
      <c r="AN1543" s="7">
        <f t="shared" si="668"/>
        <v>117.29334516904433</v>
      </c>
      <c r="AO1543" s="7">
        <f t="shared" si="658"/>
        <v>101.29334516904433</v>
      </c>
      <c r="AP1543" s="7">
        <v>117.29334516904433</v>
      </c>
      <c r="AQ1543" s="7">
        <v>101.29334516904433</v>
      </c>
    </row>
    <row r="1544" spans="1:43" outlineLevel="1">
      <c r="A1544" s="95">
        <v>530</v>
      </c>
      <c r="R1544" s="6">
        <f t="shared" si="661"/>
        <v>530</v>
      </c>
      <c r="S1544" s="7" t="e">
        <f t="shared" si="656"/>
        <v>#N/A</v>
      </c>
      <c r="T1544" s="7">
        <f t="shared" si="657"/>
        <v>140.92312036102743</v>
      </c>
      <c r="U1544" s="7" t="e">
        <f t="shared" si="669"/>
        <v>#N/A</v>
      </c>
      <c r="V1544" s="7">
        <f t="shared" si="659"/>
        <v>117.29334516904433</v>
      </c>
      <c r="W1544" s="7">
        <f t="shared" si="660"/>
        <v>101.29334516904433</v>
      </c>
      <c r="X1544" s="7" t="e">
        <f t="shared" si="662"/>
        <v>#N/A</v>
      </c>
      <c r="Y1544" s="7" t="e">
        <f t="shared" si="663"/>
        <v>#N/A</v>
      </c>
      <c r="AG1544" s="7" t="e">
        <f t="shared" si="664"/>
        <v>#N/A</v>
      </c>
      <c r="AH1544" s="7">
        <f t="shared" si="665"/>
        <v>140.92312036102743</v>
      </c>
      <c r="AI1544" s="7" t="e">
        <f t="shared" si="666"/>
        <v>#N/A</v>
      </c>
      <c r="AJ1544" s="7">
        <f t="shared" si="667"/>
        <v>140.92312036102743</v>
      </c>
      <c r="AK1544" s="7" t="e">
        <v>#N/A</v>
      </c>
      <c r="AL1544" s="7">
        <v>140.92312036102743</v>
      </c>
      <c r="AN1544" s="7">
        <f t="shared" si="668"/>
        <v>117.29334516904433</v>
      </c>
      <c r="AO1544" s="7">
        <f t="shared" si="658"/>
        <v>101.29334516904433</v>
      </c>
      <c r="AP1544" s="7">
        <v>117.29334516904433</v>
      </c>
      <c r="AQ1544" s="7">
        <v>101.29334516904433</v>
      </c>
    </row>
    <row r="1545" spans="1:43" outlineLevel="1">
      <c r="A1545" s="95">
        <v>531</v>
      </c>
      <c r="R1545" s="6">
        <f t="shared" si="661"/>
        <v>531</v>
      </c>
      <c r="S1545" s="7" t="e">
        <f t="shared" si="656"/>
        <v>#N/A</v>
      </c>
      <c r="T1545" s="7">
        <f t="shared" si="657"/>
        <v>140.66932018363835</v>
      </c>
      <c r="U1545" s="7" t="e">
        <f t="shared" si="669"/>
        <v>#N/A</v>
      </c>
      <c r="V1545" s="7">
        <f t="shared" si="659"/>
        <v>117.29334516904433</v>
      </c>
      <c r="W1545" s="7">
        <f t="shared" si="660"/>
        <v>101.29334516904433</v>
      </c>
      <c r="X1545" s="7" t="e">
        <f t="shared" si="662"/>
        <v>#N/A</v>
      </c>
      <c r="Y1545" s="7" t="e">
        <f t="shared" si="663"/>
        <v>#N/A</v>
      </c>
      <c r="AG1545" s="7" t="e">
        <f t="shared" si="664"/>
        <v>#N/A</v>
      </c>
      <c r="AH1545" s="7">
        <f t="shared" si="665"/>
        <v>140.66932018363835</v>
      </c>
      <c r="AI1545" s="7" t="e">
        <f t="shared" si="666"/>
        <v>#N/A</v>
      </c>
      <c r="AJ1545" s="7">
        <f t="shared" si="667"/>
        <v>140.66932018363835</v>
      </c>
      <c r="AK1545" s="7" t="e">
        <v>#N/A</v>
      </c>
      <c r="AL1545" s="7">
        <v>140.66932018363835</v>
      </c>
      <c r="AN1545" s="7">
        <f t="shared" si="668"/>
        <v>117.29334516904433</v>
      </c>
      <c r="AO1545" s="7">
        <f t="shared" si="658"/>
        <v>101.29334516904433</v>
      </c>
      <c r="AP1545" s="7">
        <v>117.29334516904433</v>
      </c>
      <c r="AQ1545" s="7">
        <v>101.29334516904433</v>
      </c>
    </row>
    <row r="1546" spans="1:43" outlineLevel="1">
      <c r="A1546" s="95">
        <v>532</v>
      </c>
      <c r="R1546" s="6">
        <f t="shared" si="661"/>
        <v>532</v>
      </c>
      <c r="S1546" s="7" t="e">
        <f t="shared" si="656"/>
        <v>#N/A</v>
      </c>
      <c r="T1546" s="7">
        <f t="shared" si="657"/>
        <v>140.41534420588533</v>
      </c>
      <c r="U1546" s="7" t="e">
        <f t="shared" si="669"/>
        <v>#N/A</v>
      </c>
      <c r="V1546" s="7">
        <f t="shared" si="659"/>
        <v>117.29334516904433</v>
      </c>
      <c r="W1546" s="7">
        <f t="shared" si="660"/>
        <v>101.29334516904433</v>
      </c>
      <c r="X1546" s="7" t="e">
        <f t="shared" si="662"/>
        <v>#N/A</v>
      </c>
      <c r="Y1546" s="7" t="e">
        <f t="shared" si="663"/>
        <v>#N/A</v>
      </c>
      <c r="AG1546" s="7" t="e">
        <f t="shared" si="664"/>
        <v>#N/A</v>
      </c>
      <c r="AH1546" s="7">
        <f t="shared" si="665"/>
        <v>140.41534420588533</v>
      </c>
      <c r="AI1546" s="7" t="e">
        <f t="shared" si="666"/>
        <v>#N/A</v>
      </c>
      <c r="AJ1546" s="7">
        <f t="shared" si="667"/>
        <v>140.41534420588533</v>
      </c>
      <c r="AK1546" s="7" t="e">
        <v>#N/A</v>
      </c>
      <c r="AL1546" s="7">
        <v>140.41534420588533</v>
      </c>
      <c r="AN1546" s="7">
        <f t="shared" si="668"/>
        <v>117.29334516904433</v>
      </c>
      <c r="AO1546" s="7">
        <f t="shared" si="658"/>
        <v>101.29334516904433</v>
      </c>
      <c r="AP1546" s="7">
        <v>117.29334516904433</v>
      </c>
      <c r="AQ1546" s="7">
        <v>101.29334516904433</v>
      </c>
    </row>
    <row r="1547" spans="1:43" outlineLevel="1">
      <c r="A1547" s="95">
        <v>533</v>
      </c>
      <c r="R1547" s="6">
        <f t="shared" si="661"/>
        <v>533</v>
      </c>
      <c r="S1547" s="7" t="e">
        <f t="shared" si="656"/>
        <v>#N/A</v>
      </c>
      <c r="T1547" s="7">
        <f t="shared" si="657"/>
        <v>140.16120591717504</v>
      </c>
      <c r="U1547" s="7" t="e">
        <f t="shared" si="669"/>
        <v>#N/A</v>
      </c>
      <c r="V1547" s="7">
        <f t="shared" si="659"/>
        <v>117.29334516904433</v>
      </c>
      <c r="W1547" s="7">
        <f t="shared" si="660"/>
        <v>101.29334516904433</v>
      </c>
      <c r="X1547" s="7" t="e">
        <f t="shared" si="662"/>
        <v>#N/A</v>
      </c>
      <c r="Y1547" s="7" t="e">
        <f t="shared" si="663"/>
        <v>#N/A</v>
      </c>
      <c r="AG1547" s="7" t="e">
        <f t="shared" si="664"/>
        <v>#N/A</v>
      </c>
      <c r="AH1547" s="7">
        <f t="shared" si="665"/>
        <v>140.16120591717504</v>
      </c>
      <c r="AI1547" s="7" t="e">
        <f t="shared" si="666"/>
        <v>#N/A</v>
      </c>
      <c r="AJ1547" s="7">
        <f t="shared" si="667"/>
        <v>140.16120591717504</v>
      </c>
      <c r="AK1547" s="7" t="e">
        <v>#N/A</v>
      </c>
      <c r="AL1547" s="7">
        <v>140.16120591717504</v>
      </c>
      <c r="AN1547" s="7">
        <f t="shared" si="668"/>
        <v>117.29334516904433</v>
      </c>
      <c r="AO1547" s="7">
        <f t="shared" si="658"/>
        <v>101.29334516904433</v>
      </c>
      <c r="AP1547" s="7">
        <v>117.29334516904433</v>
      </c>
      <c r="AQ1547" s="7">
        <v>101.29334516904433</v>
      </c>
    </row>
    <row r="1548" spans="1:43" outlineLevel="1">
      <c r="A1548" s="95">
        <v>534</v>
      </c>
      <c r="R1548" s="6">
        <f t="shared" si="661"/>
        <v>534</v>
      </c>
      <c r="S1548" s="7" t="e">
        <f t="shared" si="656"/>
        <v>#N/A</v>
      </c>
      <c r="T1548" s="7">
        <f t="shared" si="657"/>
        <v>139.90689591873053</v>
      </c>
      <c r="U1548" s="7" t="e">
        <f t="shared" si="669"/>
        <v>#N/A</v>
      </c>
      <c r="V1548" s="7">
        <f t="shared" si="659"/>
        <v>117.29334516904433</v>
      </c>
      <c r="W1548" s="7">
        <f t="shared" si="660"/>
        <v>101.29334516904433</v>
      </c>
      <c r="X1548" s="7" t="e">
        <f t="shared" si="662"/>
        <v>#N/A</v>
      </c>
      <c r="Y1548" s="7" t="e">
        <f t="shared" si="663"/>
        <v>#N/A</v>
      </c>
      <c r="AG1548" s="7" t="e">
        <f t="shared" si="664"/>
        <v>#N/A</v>
      </c>
      <c r="AH1548" s="7">
        <f t="shared" si="665"/>
        <v>139.90689591873053</v>
      </c>
      <c r="AI1548" s="7" t="e">
        <f t="shared" si="666"/>
        <v>#N/A</v>
      </c>
      <c r="AJ1548" s="7">
        <f t="shared" si="667"/>
        <v>139.90689591873053</v>
      </c>
      <c r="AK1548" s="7" t="e">
        <v>#N/A</v>
      </c>
      <c r="AL1548" s="7">
        <v>139.90689591873053</v>
      </c>
      <c r="AN1548" s="7">
        <f t="shared" si="668"/>
        <v>117.29334516904433</v>
      </c>
      <c r="AO1548" s="7">
        <f t="shared" si="658"/>
        <v>101.29334516904433</v>
      </c>
      <c r="AP1548" s="7">
        <v>117.29334516904433</v>
      </c>
      <c r="AQ1548" s="7">
        <v>101.29334516904433</v>
      </c>
    </row>
    <row r="1549" spans="1:43" outlineLevel="1">
      <c r="A1549" s="95">
        <v>535</v>
      </c>
      <c r="R1549" s="6">
        <f t="shared" si="661"/>
        <v>535</v>
      </c>
      <c r="S1549" s="7" t="e">
        <f t="shared" si="656"/>
        <v>#N/A</v>
      </c>
      <c r="T1549" s="7">
        <f t="shared" si="657"/>
        <v>139.65243532935304</v>
      </c>
      <c r="U1549" s="7" t="e">
        <f t="shared" si="669"/>
        <v>#N/A</v>
      </c>
      <c r="V1549" s="7">
        <f t="shared" si="659"/>
        <v>117.29334516904433</v>
      </c>
      <c r="W1549" s="7">
        <f t="shared" si="660"/>
        <v>101.29334516904433</v>
      </c>
      <c r="X1549" s="7" t="e">
        <f t="shared" si="662"/>
        <v>#N/A</v>
      </c>
      <c r="Y1549" s="7" t="e">
        <f t="shared" si="663"/>
        <v>#N/A</v>
      </c>
      <c r="AG1549" s="7" t="e">
        <f t="shared" si="664"/>
        <v>#N/A</v>
      </c>
      <c r="AH1549" s="7">
        <f t="shared" si="665"/>
        <v>139.65243532935304</v>
      </c>
      <c r="AI1549" s="7" t="e">
        <f t="shared" si="666"/>
        <v>#N/A</v>
      </c>
      <c r="AJ1549" s="7">
        <f t="shared" si="667"/>
        <v>139.65243532935304</v>
      </c>
      <c r="AK1549" s="7" t="e">
        <v>#N/A</v>
      </c>
      <c r="AL1549" s="7">
        <v>139.65243532935304</v>
      </c>
      <c r="AN1549" s="7">
        <f t="shared" si="668"/>
        <v>117.29334516904433</v>
      </c>
      <c r="AO1549" s="7">
        <f t="shared" si="658"/>
        <v>101.29334516904433</v>
      </c>
      <c r="AP1549" s="7">
        <v>117.29334516904433</v>
      </c>
      <c r="AQ1549" s="7">
        <v>101.29334516904433</v>
      </c>
    </row>
    <row r="1550" spans="1:43" outlineLevel="1">
      <c r="A1550" s="95">
        <v>536</v>
      </c>
      <c r="R1550" s="6">
        <f t="shared" si="661"/>
        <v>536</v>
      </c>
      <c r="S1550" s="7" t="e">
        <f t="shared" si="656"/>
        <v>#N/A</v>
      </c>
      <c r="T1550" s="7">
        <f t="shared" si="657"/>
        <v>139.39781475026558</v>
      </c>
      <c r="U1550" s="7" t="e">
        <f t="shared" si="669"/>
        <v>#N/A</v>
      </c>
      <c r="V1550" s="7">
        <f t="shared" si="659"/>
        <v>117.29334516904433</v>
      </c>
      <c r="W1550" s="7">
        <f t="shared" si="660"/>
        <v>101.29334516904433</v>
      </c>
      <c r="X1550" s="7" t="e">
        <f t="shared" si="662"/>
        <v>#N/A</v>
      </c>
      <c r="Y1550" s="7" t="e">
        <f t="shared" si="663"/>
        <v>#N/A</v>
      </c>
      <c r="AG1550" s="7" t="e">
        <f t="shared" si="664"/>
        <v>#N/A</v>
      </c>
      <c r="AH1550" s="7">
        <f t="shared" si="665"/>
        <v>139.39781475026558</v>
      </c>
      <c r="AI1550" s="7" t="e">
        <f t="shared" si="666"/>
        <v>#N/A</v>
      </c>
      <c r="AJ1550" s="7">
        <f t="shared" si="667"/>
        <v>139.39781475026558</v>
      </c>
      <c r="AK1550" s="7" t="e">
        <v>#N/A</v>
      </c>
      <c r="AL1550" s="7">
        <v>139.39781475026558</v>
      </c>
      <c r="AN1550" s="7">
        <f t="shared" si="668"/>
        <v>117.29334516904433</v>
      </c>
      <c r="AO1550" s="7">
        <f t="shared" si="658"/>
        <v>101.29334516904433</v>
      </c>
      <c r="AP1550" s="7">
        <v>117.29334516904433</v>
      </c>
      <c r="AQ1550" s="7">
        <v>101.29334516904433</v>
      </c>
    </row>
    <row r="1551" spans="1:43" outlineLevel="1">
      <c r="A1551" s="95">
        <v>537</v>
      </c>
      <c r="R1551" s="6">
        <f t="shared" si="661"/>
        <v>537</v>
      </c>
      <c r="S1551" s="7" t="e">
        <f t="shared" si="656"/>
        <v>#N/A</v>
      </c>
      <c r="T1551" s="7">
        <f t="shared" si="657"/>
        <v>139.14304767087486</v>
      </c>
      <c r="U1551" s="7" t="e">
        <f t="shared" si="669"/>
        <v>#N/A</v>
      </c>
      <c r="V1551" s="7">
        <f t="shared" si="659"/>
        <v>117.29334516904433</v>
      </c>
      <c r="W1551" s="7">
        <f t="shared" si="660"/>
        <v>101.29334516904433</v>
      </c>
      <c r="X1551" s="7" t="e">
        <f t="shared" si="662"/>
        <v>#N/A</v>
      </c>
      <c r="Y1551" s="7" t="e">
        <f t="shared" si="663"/>
        <v>#N/A</v>
      </c>
      <c r="AG1551" s="7" t="e">
        <f t="shared" si="664"/>
        <v>#N/A</v>
      </c>
      <c r="AH1551" s="7">
        <f t="shared" si="665"/>
        <v>139.14304767087486</v>
      </c>
      <c r="AI1551" s="7" t="e">
        <f t="shared" si="666"/>
        <v>#N/A</v>
      </c>
      <c r="AJ1551" s="7">
        <f t="shared" si="667"/>
        <v>139.14304767087486</v>
      </c>
      <c r="AK1551" s="7" t="e">
        <v>#N/A</v>
      </c>
      <c r="AL1551" s="7">
        <v>139.14304767087486</v>
      </c>
      <c r="AN1551" s="7">
        <f t="shared" si="668"/>
        <v>117.29334516904433</v>
      </c>
      <c r="AO1551" s="7">
        <f t="shared" si="658"/>
        <v>101.29334516904433</v>
      </c>
      <c r="AP1551" s="7">
        <v>117.29334516904433</v>
      </c>
      <c r="AQ1551" s="7">
        <v>101.29334516904433</v>
      </c>
    </row>
    <row r="1552" spans="1:43" outlineLevel="1">
      <c r="A1552" s="95">
        <v>538</v>
      </c>
      <c r="R1552" s="6">
        <f t="shared" si="661"/>
        <v>538</v>
      </c>
      <c r="S1552" s="7" t="e">
        <f t="shared" si="656"/>
        <v>#N/A</v>
      </c>
      <c r="T1552" s="7">
        <f t="shared" si="657"/>
        <v>138.88814758058751</v>
      </c>
      <c r="U1552" s="7" t="e">
        <f t="shared" si="669"/>
        <v>#N/A</v>
      </c>
      <c r="V1552" s="7">
        <f t="shared" si="659"/>
        <v>117.29334516904433</v>
      </c>
      <c r="W1552" s="7">
        <f t="shared" si="660"/>
        <v>101.29334516904433</v>
      </c>
      <c r="X1552" s="7" t="e">
        <f t="shared" si="662"/>
        <v>#N/A</v>
      </c>
      <c r="Y1552" s="7" t="e">
        <f t="shared" si="663"/>
        <v>#N/A</v>
      </c>
      <c r="AG1552" s="7" t="e">
        <f t="shared" si="664"/>
        <v>#N/A</v>
      </c>
      <c r="AH1552" s="7">
        <f t="shared" si="665"/>
        <v>138.88814758058751</v>
      </c>
      <c r="AI1552" s="7" t="e">
        <f t="shared" si="666"/>
        <v>#N/A</v>
      </c>
      <c r="AJ1552" s="7">
        <f t="shared" si="667"/>
        <v>138.88814758058751</v>
      </c>
      <c r="AK1552" s="7" t="e">
        <v>#N/A</v>
      </c>
      <c r="AL1552" s="7">
        <v>138.88814758058751</v>
      </c>
      <c r="AN1552" s="7">
        <f t="shared" si="668"/>
        <v>117.29334516904433</v>
      </c>
      <c r="AO1552" s="7">
        <f t="shared" si="658"/>
        <v>101.29334516904433</v>
      </c>
      <c r="AP1552" s="7">
        <v>117.29334516904433</v>
      </c>
      <c r="AQ1552" s="7">
        <v>101.29334516904433</v>
      </c>
    </row>
    <row r="1553" spans="1:43" outlineLevel="1">
      <c r="A1553" s="95">
        <v>539</v>
      </c>
      <c r="R1553" s="6">
        <f t="shared" si="661"/>
        <v>539</v>
      </c>
      <c r="S1553" s="7" t="e">
        <f t="shared" si="656"/>
        <v>#N/A</v>
      </c>
      <c r="T1553" s="7">
        <f t="shared" si="657"/>
        <v>138.63310508062659</v>
      </c>
      <c r="U1553" s="7" t="e">
        <f t="shared" si="669"/>
        <v>#N/A</v>
      </c>
      <c r="V1553" s="7">
        <f t="shared" si="659"/>
        <v>117.29334516904433</v>
      </c>
      <c r="W1553" s="7">
        <f t="shared" si="660"/>
        <v>101.29334516904433</v>
      </c>
      <c r="X1553" s="7" t="e">
        <f t="shared" si="662"/>
        <v>#N/A</v>
      </c>
      <c r="Y1553" s="7" t="e">
        <f t="shared" si="663"/>
        <v>#N/A</v>
      </c>
      <c r="AG1553" s="7" t="e">
        <f t="shared" si="664"/>
        <v>#N/A</v>
      </c>
      <c r="AH1553" s="7">
        <f t="shared" si="665"/>
        <v>138.63310508062659</v>
      </c>
      <c r="AI1553" s="7" t="e">
        <f t="shared" si="666"/>
        <v>#N/A</v>
      </c>
      <c r="AJ1553" s="7">
        <f t="shared" si="667"/>
        <v>138.63310508062659</v>
      </c>
      <c r="AK1553" s="7" t="e">
        <v>#N/A</v>
      </c>
      <c r="AL1553" s="7">
        <v>138.63310508062659</v>
      </c>
      <c r="AN1553" s="7">
        <f t="shared" si="668"/>
        <v>117.29334516904433</v>
      </c>
      <c r="AO1553" s="7">
        <f t="shared" si="658"/>
        <v>101.29334516904433</v>
      </c>
      <c r="AP1553" s="7">
        <v>117.29334516904433</v>
      </c>
      <c r="AQ1553" s="7">
        <v>101.29334516904433</v>
      </c>
    </row>
    <row r="1554" spans="1:43" outlineLevel="1">
      <c r="A1554" s="95">
        <v>540</v>
      </c>
      <c r="R1554" s="6">
        <f t="shared" si="661"/>
        <v>540</v>
      </c>
      <c r="S1554" s="7" t="e">
        <f t="shared" si="656"/>
        <v>#N/A</v>
      </c>
      <c r="T1554" s="7">
        <f t="shared" si="657"/>
        <v>138.37794128979337</v>
      </c>
      <c r="U1554" s="7" t="e">
        <f t="shared" si="669"/>
        <v>#N/A</v>
      </c>
      <c r="V1554" s="7">
        <f t="shared" si="659"/>
        <v>117.29334516904433</v>
      </c>
      <c r="W1554" s="7">
        <f t="shared" si="660"/>
        <v>101.29334516904433</v>
      </c>
      <c r="X1554" s="7" t="e">
        <f t="shared" si="662"/>
        <v>#N/A</v>
      </c>
      <c r="Y1554" s="7" t="e">
        <f t="shared" si="663"/>
        <v>#N/A</v>
      </c>
      <c r="AG1554" s="7" t="e">
        <f t="shared" si="664"/>
        <v>#N/A</v>
      </c>
      <c r="AH1554" s="7">
        <f t="shared" si="665"/>
        <v>138.37794128979337</v>
      </c>
      <c r="AI1554" s="7" t="e">
        <f t="shared" si="666"/>
        <v>#N/A</v>
      </c>
      <c r="AJ1554" s="7">
        <f t="shared" si="667"/>
        <v>138.37794128979337</v>
      </c>
      <c r="AK1554" s="7" t="e">
        <v>#N/A</v>
      </c>
      <c r="AL1554" s="7">
        <v>138.37794128979337</v>
      </c>
      <c r="AN1554" s="7">
        <f t="shared" si="668"/>
        <v>117.29334516904433</v>
      </c>
      <c r="AO1554" s="7">
        <f t="shared" si="658"/>
        <v>101.29334516904433</v>
      </c>
      <c r="AP1554" s="7">
        <v>117.29334516904433</v>
      </c>
      <c r="AQ1554" s="7">
        <v>101.29334516904433</v>
      </c>
    </row>
    <row r="1555" spans="1:43" outlineLevel="1">
      <c r="A1555" s="95">
        <v>541</v>
      </c>
      <c r="R1555" s="6">
        <f t="shared" si="661"/>
        <v>541</v>
      </c>
      <c r="S1555" s="7" t="e">
        <f t="shared" si="656"/>
        <v>#N/A</v>
      </c>
      <c r="T1555" s="7">
        <f t="shared" si="657"/>
        <v>138.12264680931085</v>
      </c>
      <c r="U1555" s="7" t="e">
        <f t="shared" si="669"/>
        <v>#N/A</v>
      </c>
      <c r="V1555" s="7">
        <f t="shared" si="659"/>
        <v>117.29334516904433</v>
      </c>
      <c r="W1555" s="7">
        <f t="shared" si="660"/>
        <v>101.29334516904433</v>
      </c>
      <c r="X1555" s="7" t="e">
        <f t="shared" si="662"/>
        <v>#N/A</v>
      </c>
      <c r="Y1555" s="7" t="e">
        <f t="shared" si="663"/>
        <v>#N/A</v>
      </c>
      <c r="AG1555" s="7" t="e">
        <f t="shared" si="664"/>
        <v>#N/A</v>
      </c>
      <c r="AH1555" s="7">
        <f t="shared" si="665"/>
        <v>138.12264680931085</v>
      </c>
      <c r="AI1555" s="7" t="e">
        <f t="shared" si="666"/>
        <v>#N/A</v>
      </c>
      <c r="AJ1555" s="7">
        <f t="shared" si="667"/>
        <v>138.12264680931085</v>
      </c>
      <c r="AK1555" s="7" t="e">
        <v>#N/A</v>
      </c>
      <c r="AL1555" s="7">
        <v>138.12264680931085</v>
      </c>
      <c r="AN1555" s="7">
        <f t="shared" si="668"/>
        <v>117.29334516904433</v>
      </c>
      <c r="AO1555" s="7">
        <f t="shared" si="658"/>
        <v>101.29334516904433</v>
      </c>
      <c r="AP1555" s="7">
        <v>117.29334516904433</v>
      </c>
      <c r="AQ1555" s="7">
        <v>101.29334516904433</v>
      </c>
    </row>
    <row r="1556" spans="1:43" outlineLevel="1">
      <c r="A1556" s="95">
        <v>542</v>
      </c>
      <c r="R1556" s="6">
        <f t="shared" si="661"/>
        <v>542</v>
      </c>
      <c r="S1556" s="7" t="e">
        <f t="shared" si="656"/>
        <v>#N/A</v>
      </c>
      <c r="T1556" s="7">
        <f t="shared" si="657"/>
        <v>137.86723512858569</v>
      </c>
      <c r="U1556" s="7" t="e">
        <f t="shared" si="669"/>
        <v>#N/A</v>
      </c>
      <c r="V1556" s="7">
        <f t="shared" si="659"/>
        <v>117.29334516904433</v>
      </c>
      <c r="W1556" s="7">
        <f t="shared" si="660"/>
        <v>101.29334516904433</v>
      </c>
      <c r="X1556" s="7" t="e">
        <f t="shared" si="662"/>
        <v>#N/A</v>
      </c>
      <c r="Y1556" s="7" t="e">
        <f t="shared" si="663"/>
        <v>#N/A</v>
      </c>
      <c r="AG1556" s="7" t="e">
        <f t="shared" si="664"/>
        <v>#N/A</v>
      </c>
      <c r="AH1556" s="7">
        <f t="shared" si="665"/>
        <v>137.86723512858569</v>
      </c>
      <c r="AI1556" s="7" t="e">
        <f t="shared" si="666"/>
        <v>#N/A</v>
      </c>
      <c r="AJ1556" s="7">
        <f t="shared" si="667"/>
        <v>137.86723512858569</v>
      </c>
      <c r="AK1556" s="7" t="e">
        <v>#N/A</v>
      </c>
      <c r="AL1556" s="7">
        <v>137.86723512858569</v>
      </c>
      <c r="AN1556" s="7">
        <f t="shared" si="668"/>
        <v>117.29334516904433</v>
      </c>
      <c r="AO1556" s="7">
        <f t="shared" si="658"/>
        <v>101.29334516904433</v>
      </c>
      <c r="AP1556" s="7">
        <v>117.29334516904433</v>
      </c>
      <c r="AQ1556" s="7">
        <v>101.29334516904433</v>
      </c>
    </row>
    <row r="1557" spans="1:43" outlineLevel="1">
      <c r="A1557" s="95">
        <v>543</v>
      </c>
      <c r="R1557" s="6">
        <f t="shared" si="661"/>
        <v>543</v>
      </c>
      <c r="S1557" s="7" t="e">
        <f t="shared" si="656"/>
        <v>#N/A</v>
      </c>
      <c r="T1557" s="7">
        <f t="shared" si="657"/>
        <v>137.61171973702457</v>
      </c>
      <c r="U1557" s="7" t="e">
        <f t="shared" si="669"/>
        <v>#N/A</v>
      </c>
      <c r="V1557" s="7">
        <f t="shared" si="659"/>
        <v>117.29334516904433</v>
      </c>
      <c r="W1557" s="7">
        <f t="shared" si="660"/>
        <v>101.29334516904433</v>
      </c>
      <c r="X1557" s="7" t="e">
        <f t="shared" si="662"/>
        <v>#N/A</v>
      </c>
      <c r="Y1557" s="7" t="e">
        <f t="shared" si="663"/>
        <v>#N/A</v>
      </c>
      <c r="AG1557" s="7" t="e">
        <f t="shared" si="664"/>
        <v>#N/A</v>
      </c>
      <c r="AH1557" s="7">
        <f t="shared" si="665"/>
        <v>137.61171973702457</v>
      </c>
      <c r="AI1557" s="7" t="e">
        <f t="shared" si="666"/>
        <v>#N/A</v>
      </c>
      <c r="AJ1557" s="7">
        <f t="shared" si="667"/>
        <v>137.61171973702457</v>
      </c>
      <c r="AK1557" s="7" t="e">
        <v>#N/A</v>
      </c>
      <c r="AL1557" s="7">
        <v>137.61171973702457</v>
      </c>
      <c r="AN1557" s="7">
        <f t="shared" si="668"/>
        <v>117.29334516904433</v>
      </c>
      <c r="AO1557" s="7">
        <f t="shared" si="658"/>
        <v>101.29334516904433</v>
      </c>
      <c r="AP1557" s="7">
        <v>117.29334516904433</v>
      </c>
      <c r="AQ1557" s="7">
        <v>101.29334516904433</v>
      </c>
    </row>
    <row r="1558" spans="1:43" outlineLevel="1">
      <c r="A1558" s="95">
        <v>544</v>
      </c>
      <c r="R1558" s="6">
        <f t="shared" si="661"/>
        <v>544</v>
      </c>
      <c r="S1558" s="7" t="e">
        <f t="shared" si="656"/>
        <v>#N/A</v>
      </c>
      <c r="T1558" s="7">
        <f t="shared" si="657"/>
        <v>137.35609123585056</v>
      </c>
      <c r="U1558" s="7" t="e">
        <f t="shared" si="669"/>
        <v>#N/A</v>
      </c>
      <c r="V1558" s="7">
        <f t="shared" si="659"/>
        <v>117.29334516904433</v>
      </c>
      <c r="W1558" s="7">
        <f t="shared" si="660"/>
        <v>101.29334516904433</v>
      </c>
      <c r="X1558" s="7" t="e">
        <f t="shared" si="662"/>
        <v>#N/A</v>
      </c>
      <c r="Y1558" s="7" t="e">
        <f t="shared" si="663"/>
        <v>#N/A</v>
      </c>
      <c r="AG1558" s="7" t="e">
        <f t="shared" si="664"/>
        <v>#N/A</v>
      </c>
      <c r="AH1558" s="7">
        <f t="shared" si="665"/>
        <v>137.35609123585056</v>
      </c>
      <c r="AI1558" s="7" t="e">
        <f t="shared" si="666"/>
        <v>#N/A</v>
      </c>
      <c r="AJ1558" s="7">
        <f t="shared" si="667"/>
        <v>137.35609123585056</v>
      </c>
      <c r="AK1558" s="7" t="e">
        <v>#N/A</v>
      </c>
      <c r="AL1558" s="7">
        <v>137.35609123585056</v>
      </c>
      <c r="AN1558" s="7">
        <f t="shared" si="668"/>
        <v>117.29334516904433</v>
      </c>
      <c r="AO1558" s="7">
        <f t="shared" si="658"/>
        <v>101.29334516904433</v>
      </c>
      <c r="AP1558" s="7">
        <v>117.29334516904433</v>
      </c>
      <c r="AQ1558" s="7">
        <v>101.29334516904433</v>
      </c>
    </row>
    <row r="1559" spans="1:43" outlineLevel="1">
      <c r="A1559" s="95">
        <v>545</v>
      </c>
      <c r="R1559" s="6">
        <f t="shared" si="661"/>
        <v>545</v>
      </c>
      <c r="S1559" s="7" t="e">
        <f t="shared" si="656"/>
        <v>#N/A</v>
      </c>
      <c r="T1559" s="7">
        <f t="shared" si="657"/>
        <v>137.10037074386486</v>
      </c>
      <c r="U1559" s="7" t="e">
        <f t="shared" si="669"/>
        <v>#N/A</v>
      </c>
      <c r="V1559" s="7">
        <f t="shared" si="659"/>
        <v>116.8463374362797</v>
      </c>
      <c r="W1559" s="7">
        <f t="shared" si="660"/>
        <v>101.74035290180896</v>
      </c>
      <c r="X1559" s="7" t="e">
        <f t="shared" si="662"/>
        <v>#N/A</v>
      </c>
      <c r="Y1559" s="7" t="e">
        <f t="shared" si="663"/>
        <v>#N/A</v>
      </c>
      <c r="AG1559" s="7" t="e">
        <f t="shared" si="664"/>
        <v>#N/A</v>
      </c>
      <c r="AH1559" s="7">
        <f t="shared" si="665"/>
        <v>137.10037074386486</v>
      </c>
      <c r="AI1559" s="7" t="e">
        <f t="shared" si="666"/>
        <v>#N/A</v>
      </c>
      <c r="AJ1559" s="7">
        <f t="shared" si="667"/>
        <v>137.10037074386486</v>
      </c>
      <c r="AK1559" s="7" t="e">
        <v>#N/A</v>
      </c>
      <c r="AL1559" s="7">
        <v>137.10037074386486</v>
      </c>
      <c r="AN1559" s="7">
        <f t="shared" si="668"/>
        <v>116.8463374362797</v>
      </c>
      <c r="AO1559" s="7">
        <f t="shared" si="658"/>
        <v>101.74035290180896</v>
      </c>
      <c r="AP1559" s="7">
        <v>116.8463374362797</v>
      </c>
      <c r="AQ1559" s="7">
        <v>101.74035290180896</v>
      </c>
    </row>
    <row r="1560" spans="1:43" outlineLevel="1">
      <c r="A1560" s="95">
        <v>546</v>
      </c>
      <c r="R1560" s="6">
        <f t="shared" si="661"/>
        <v>546</v>
      </c>
      <c r="S1560" s="7" t="e">
        <f t="shared" si="656"/>
        <v>#N/A</v>
      </c>
      <c r="T1560" s="7">
        <f t="shared" si="657"/>
        <v>136.84454886229051</v>
      </c>
      <c r="U1560" s="7" t="e">
        <f t="shared" si="669"/>
        <v>#N/A</v>
      </c>
      <c r="V1560" s="7">
        <f t="shared" si="659"/>
        <v>116.26074734938618</v>
      </c>
      <c r="W1560" s="7">
        <f t="shared" si="660"/>
        <v>102.32594298870248</v>
      </c>
      <c r="X1560" s="7" t="e">
        <f t="shared" si="662"/>
        <v>#N/A</v>
      </c>
      <c r="Y1560" s="7" t="e">
        <f t="shared" si="663"/>
        <v>#N/A</v>
      </c>
      <c r="AG1560" s="7" t="e">
        <f t="shared" si="664"/>
        <v>#N/A</v>
      </c>
      <c r="AH1560" s="7">
        <f t="shared" si="665"/>
        <v>136.84454886229051</v>
      </c>
      <c r="AI1560" s="7" t="e">
        <f t="shared" si="666"/>
        <v>#N/A</v>
      </c>
      <c r="AJ1560" s="7">
        <f t="shared" si="667"/>
        <v>136.84454886229051</v>
      </c>
      <c r="AK1560" s="7" t="e">
        <v>#N/A</v>
      </c>
      <c r="AL1560" s="7">
        <v>136.84454886229051</v>
      </c>
      <c r="AN1560" s="7">
        <f t="shared" si="668"/>
        <v>116.26074734938618</v>
      </c>
      <c r="AO1560" s="7">
        <f t="shared" si="658"/>
        <v>102.32594298870248</v>
      </c>
      <c r="AP1560" s="7">
        <v>116.26074734938618</v>
      </c>
      <c r="AQ1560" s="7">
        <v>102.32594298870248</v>
      </c>
    </row>
    <row r="1561" spans="1:43" outlineLevel="1">
      <c r="A1561" s="95">
        <v>547</v>
      </c>
      <c r="R1561" s="6">
        <f t="shared" si="661"/>
        <v>547</v>
      </c>
      <c r="S1561" s="7" t="e">
        <f t="shared" si="656"/>
        <v>#N/A</v>
      </c>
      <c r="T1561" s="7">
        <f t="shared" si="657"/>
        <v>136.58863908053419</v>
      </c>
      <c r="U1561" s="7" t="e">
        <f t="shared" si="669"/>
        <v>#N/A</v>
      </c>
      <c r="V1561" s="7">
        <f t="shared" si="659"/>
        <v>115.51684231080969</v>
      </c>
      <c r="W1561" s="7">
        <f t="shared" si="660"/>
        <v>103.06984802727897</v>
      </c>
      <c r="X1561" s="7" t="e">
        <f t="shared" si="662"/>
        <v>#N/A</v>
      </c>
      <c r="Y1561" s="7" t="e">
        <f t="shared" si="663"/>
        <v>#N/A</v>
      </c>
      <c r="AG1561" s="7" t="e">
        <f t="shared" si="664"/>
        <v>#N/A</v>
      </c>
      <c r="AH1561" s="7">
        <f t="shared" si="665"/>
        <v>136.58863908053419</v>
      </c>
      <c r="AI1561" s="7" t="e">
        <f t="shared" si="666"/>
        <v>#N/A</v>
      </c>
      <c r="AJ1561" s="7">
        <f t="shared" si="667"/>
        <v>136.58863908053419</v>
      </c>
      <c r="AK1561" s="7" t="e">
        <v>#N/A</v>
      </c>
      <c r="AL1561" s="7">
        <v>136.58863908053419</v>
      </c>
      <c r="AN1561" s="7">
        <f t="shared" si="668"/>
        <v>115.51684231080969</v>
      </c>
      <c r="AO1561" s="7">
        <f t="shared" si="658"/>
        <v>103.06984802727897</v>
      </c>
      <c r="AP1561" s="7">
        <v>115.51684231080969</v>
      </c>
      <c r="AQ1561" s="7">
        <v>103.06984802727897</v>
      </c>
    </row>
    <row r="1562" spans="1:43" outlineLevel="1">
      <c r="A1562" s="95">
        <v>548</v>
      </c>
      <c r="R1562" s="6">
        <f t="shared" si="661"/>
        <v>548</v>
      </c>
      <c r="S1562" s="7" t="e">
        <f t="shared" si="656"/>
        <v>#N/A</v>
      </c>
      <c r="T1562" s="7">
        <f t="shared" si="657"/>
        <v>136.33265488800259</v>
      </c>
      <c r="U1562" s="7" t="e">
        <f t="shared" si="669"/>
        <v>#N/A</v>
      </c>
      <c r="V1562" s="7">
        <f t="shared" si="659"/>
        <v>114.57765288640098</v>
      </c>
      <c r="W1562" s="7">
        <f t="shared" si="660"/>
        <v>104.00903745168768</v>
      </c>
      <c r="X1562" s="7" t="e">
        <f t="shared" si="662"/>
        <v>#N/A</v>
      </c>
      <c r="Y1562" s="7" t="e">
        <f t="shared" si="663"/>
        <v>#N/A</v>
      </c>
      <c r="AG1562" s="7" t="e">
        <f t="shared" si="664"/>
        <v>#N/A</v>
      </c>
      <c r="AH1562" s="7">
        <f t="shared" si="665"/>
        <v>136.33265488800259</v>
      </c>
      <c r="AI1562" s="7" t="e">
        <f t="shared" si="666"/>
        <v>#N/A</v>
      </c>
      <c r="AJ1562" s="7">
        <f t="shared" si="667"/>
        <v>136.33265488800259</v>
      </c>
      <c r="AK1562" s="7" t="e">
        <v>#N/A</v>
      </c>
      <c r="AL1562" s="7">
        <v>136.33265488800259</v>
      </c>
      <c r="AN1562" s="7">
        <f t="shared" si="668"/>
        <v>114.57765288640098</v>
      </c>
      <c r="AO1562" s="7">
        <f t="shared" si="658"/>
        <v>104.00903745168768</v>
      </c>
      <c r="AP1562" s="7">
        <v>114.57765288640098</v>
      </c>
      <c r="AQ1562" s="7">
        <v>104.00903745168768</v>
      </c>
    </row>
    <row r="1563" spans="1:43" outlineLevel="1">
      <c r="A1563" s="95">
        <v>549</v>
      </c>
      <c r="R1563" s="6">
        <f t="shared" si="661"/>
        <v>549</v>
      </c>
      <c r="S1563" s="7" t="e">
        <f t="shared" si="656"/>
        <v>#N/A</v>
      </c>
      <c r="T1563" s="7">
        <f t="shared" si="657"/>
        <v>136.07658688591877</v>
      </c>
      <c r="U1563" s="7" t="e">
        <f t="shared" si="669"/>
        <v>#N/A</v>
      </c>
      <c r="V1563" s="7">
        <f t="shared" si="659"/>
        <v>113.36808950804794</v>
      </c>
      <c r="W1563" s="7">
        <f t="shared" si="660"/>
        <v>105.21860083004071</v>
      </c>
      <c r="X1563" s="7" t="e">
        <f t="shared" si="662"/>
        <v>#N/A</v>
      </c>
      <c r="Y1563" s="7" t="e">
        <f t="shared" si="663"/>
        <v>#N/A</v>
      </c>
      <c r="AG1563" s="7" t="e">
        <f t="shared" si="664"/>
        <v>#N/A</v>
      </c>
      <c r="AH1563" s="7">
        <f t="shared" si="665"/>
        <v>136.07658688591877</v>
      </c>
      <c r="AI1563" s="7" t="e">
        <f t="shared" si="666"/>
        <v>#N/A</v>
      </c>
      <c r="AJ1563" s="7">
        <f t="shared" si="667"/>
        <v>136.07658688591877</v>
      </c>
      <c r="AK1563" s="7" t="e">
        <v>#N/A</v>
      </c>
      <c r="AL1563" s="7">
        <v>136.07658688591877</v>
      </c>
      <c r="AN1563" s="7">
        <f t="shared" si="668"/>
        <v>113.36808950804794</v>
      </c>
      <c r="AO1563" s="7">
        <f t="shared" si="658"/>
        <v>105.21860083004071</v>
      </c>
      <c r="AP1563" s="7">
        <v>113.36808950804794</v>
      </c>
      <c r="AQ1563" s="7">
        <v>105.21860083004071</v>
      </c>
    </row>
    <row r="1564" spans="1:43" outlineLevel="1">
      <c r="A1564" s="95">
        <v>550</v>
      </c>
      <c r="R1564" s="6">
        <f t="shared" si="661"/>
        <v>550</v>
      </c>
      <c r="S1564" s="7" t="e">
        <f t="shared" si="656"/>
        <v>#N/A</v>
      </c>
      <c r="T1564" s="7">
        <f t="shared" si="657"/>
        <v>135.82045619308386</v>
      </c>
      <c r="U1564" s="7" t="e">
        <f t="shared" si="669"/>
        <v>#N/A</v>
      </c>
      <c r="V1564" s="7">
        <f t="shared" si="659"/>
        <v>111.69343953929126</v>
      </c>
      <c r="W1564" s="7">
        <f t="shared" si="660"/>
        <v>106.8932507987974</v>
      </c>
      <c r="X1564" s="7" t="e">
        <f t="shared" si="662"/>
        <v>#N/A</v>
      </c>
      <c r="Y1564" s="7" t="e">
        <f t="shared" si="663"/>
        <v>#N/A</v>
      </c>
      <c r="AG1564" s="7" t="e">
        <f t="shared" si="664"/>
        <v>#N/A</v>
      </c>
      <c r="AH1564" s="7">
        <f t="shared" si="665"/>
        <v>135.82045619308386</v>
      </c>
      <c r="AI1564" s="7" t="e">
        <f t="shared" si="666"/>
        <v>#N/A</v>
      </c>
      <c r="AJ1564" s="7">
        <f t="shared" si="667"/>
        <v>135.82045619308386</v>
      </c>
      <c r="AK1564" s="7" t="e">
        <v>#N/A</v>
      </c>
      <c r="AL1564" s="7">
        <v>135.82045619308386</v>
      </c>
      <c r="AN1564" s="7">
        <f t="shared" si="668"/>
        <v>111.69343953929126</v>
      </c>
      <c r="AO1564" s="7">
        <f t="shared" si="658"/>
        <v>106.8932507987974</v>
      </c>
      <c r="AP1564" s="7">
        <v>111.69343953929126</v>
      </c>
      <c r="AQ1564" s="7">
        <v>106.8932507987974</v>
      </c>
    </row>
    <row r="1565" spans="1:43" outlineLevel="1">
      <c r="A1565" s="95">
        <v>551</v>
      </c>
      <c r="R1565" s="6">
        <f t="shared" si="661"/>
        <v>551</v>
      </c>
      <c r="S1565" s="7" t="e">
        <f t="shared" si="656"/>
        <v>#N/A</v>
      </c>
      <c r="T1565" s="7">
        <f t="shared" si="657"/>
        <v>135.56425341072099</v>
      </c>
      <c r="U1565" s="7" t="e">
        <f t="shared" si="669"/>
        <v>#N/A</v>
      </c>
      <c r="V1565" s="7">
        <f t="shared" si="659"/>
        <v>107.56425341072099</v>
      </c>
      <c r="W1565" s="7">
        <f t="shared" si="660"/>
        <v>111.02243692736766</v>
      </c>
      <c r="X1565" s="7" t="e">
        <f t="shared" si="662"/>
        <v>#N/A</v>
      </c>
      <c r="Y1565" s="7" t="e">
        <f t="shared" si="663"/>
        <v>#N/A</v>
      </c>
      <c r="AG1565" s="7" t="e">
        <f t="shared" si="664"/>
        <v>#N/A</v>
      </c>
      <c r="AH1565" s="7">
        <f t="shared" si="665"/>
        <v>135.56425341072099</v>
      </c>
      <c r="AI1565" s="7" t="e">
        <f t="shared" si="666"/>
        <v>#N/A</v>
      </c>
      <c r="AJ1565" s="7">
        <f t="shared" si="667"/>
        <v>135.56425341072099</v>
      </c>
      <c r="AK1565" s="7" t="e">
        <v>#N/A</v>
      </c>
      <c r="AL1565" s="7">
        <v>135.56425341072099</v>
      </c>
      <c r="AN1565" s="7">
        <f t="shared" si="668"/>
        <v>107.56425341072099</v>
      </c>
      <c r="AO1565" s="7">
        <f t="shared" si="658"/>
        <v>111.02243692736766</v>
      </c>
      <c r="AP1565" s="7">
        <v>107.56425341072099</v>
      </c>
      <c r="AQ1565" s="7">
        <v>111.02243692736766</v>
      </c>
    </row>
    <row r="1566" spans="1:43" outlineLevel="1">
      <c r="A1566" s="95">
        <v>552</v>
      </c>
      <c r="R1566" s="6">
        <f t="shared" si="661"/>
        <v>552</v>
      </c>
      <c r="S1566" s="7" t="e">
        <f t="shared" si="656"/>
        <v>#N/A</v>
      </c>
      <c r="T1566" s="7">
        <f t="shared" si="657"/>
        <v>135.30799202823684</v>
      </c>
      <c r="U1566" s="7" t="e">
        <f t="shared" si="669"/>
        <v>#N/A</v>
      </c>
      <c r="V1566" s="7" t="e">
        <f t="shared" si="659"/>
        <v>#N/A</v>
      </c>
      <c r="W1566" s="7" t="e">
        <f t="shared" si="660"/>
        <v>#N/A</v>
      </c>
      <c r="X1566" s="7" t="e">
        <f t="shared" si="662"/>
        <v>#N/A</v>
      </c>
      <c r="Y1566" s="7" t="e">
        <f t="shared" si="663"/>
        <v>#N/A</v>
      </c>
      <c r="AG1566" s="7" t="e">
        <f t="shared" si="664"/>
        <v>#N/A</v>
      </c>
      <c r="AH1566" s="7">
        <f t="shared" si="665"/>
        <v>135.30799202823684</v>
      </c>
      <c r="AI1566" s="7" t="e">
        <f t="shared" si="666"/>
        <v>#N/A</v>
      </c>
      <c r="AJ1566" s="7">
        <f t="shared" si="667"/>
        <v>135.30799202823684</v>
      </c>
      <c r="AK1566" s="7" t="e">
        <v>#N/A</v>
      </c>
      <c r="AL1566" s="7">
        <v>135.30799202823684</v>
      </c>
      <c r="AN1566" s="7" t="e">
        <f t="shared" si="668"/>
        <v>#N/A</v>
      </c>
      <c r="AO1566" s="7" t="e">
        <f t="shared" si="658"/>
        <v>#N/A</v>
      </c>
      <c r="AP1566" s="7" t="e">
        <v>#N/A</v>
      </c>
      <c r="AQ1566" s="7" t="e">
        <v>#N/A</v>
      </c>
    </row>
    <row r="1567" spans="1:43" outlineLevel="1">
      <c r="A1567" s="95">
        <v>553</v>
      </c>
      <c r="R1567" s="6">
        <f t="shared" si="661"/>
        <v>553</v>
      </c>
      <c r="S1567" s="7" t="e">
        <f t="shared" si="656"/>
        <v>#N/A</v>
      </c>
      <c r="T1567" s="7">
        <f t="shared" si="657"/>
        <v>135.05168553503799</v>
      </c>
      <c r="U1567" s="7" t="e">
        <f t="shared" si="669"/>
        <v>#N/A</v>
      </c>
      <c r="V1567" s="7" t="e">
        <f t="shared" si="659"/>
        <v>#N/A</v>
      </c>
      <c r="W1567" s="7" t="e">
        <f t="shared" si="660"/>
        <v>#N/A</v>
      </c>
      <c r="X1567" s="7" t="e">
        <f t="shared" si="662"/>
        <v>#N/A</v>
      </c>
      <c r="Y1567" s="7" t="e">
        <f t="shared" si="663"/>
        <v>#N/A</v>
      </c>
      <c r="AG1567" s="7" t="e">
        <f t="shared" si="664"/>
        <v>#N/A</v>
      </c>
      <c r="AH1567" s="7">
        <f t="shared" si="665"/>
        <v>135.05168553503799</v>
      </c>
      <c r="AI1567" s="7" t="e">
        <f t="shared" si="666"/>
        <v>#N/A</v>
      </c>
      <c r="AJ1567" s="7">
        <f t="shared" si="667"/>
        <v>135.05168553503799</v>
      </c>
      <c r="AK1567" s="7" t="e">
        <v>#N/A</v>
      </c>
      <c r="AL1567" s="7">
        <v>135.05168553503799</v>
      </c>
      <c r="AN1567" s="7" t="e">
        <f t="shared" si="668"/>
        <v>#N/A</v>
      </c>
      <c r="AO1567" s="7" t="e">
        <f t="shared" si="658"/>
        <v>#N/A</v>
      </c>
      <c r="AP1567" s="7" t="e">
        <v>#N/A</v>
      </c>
      <c r="AQ1567" s="7" t="e">
        <v>#N/A</v>
      </c>
    </row>
    <row r="1568" spans="1:43" outlineLevel="1">
      <c r="A1568" s="95">
        <v>554</v>
      </c>
      <c r="R1568" s="6">
        <f t="shared" si="661"/>
        <v>554</v>
      </c>
      <c r="S1568" s="7" t="e">
        <f t="shared" si="656"/>
        <v>#N/A</v>
      </c>
      <c r="T1568" s="7">
        <f t="shared" si="657"/>
        <v>134.79532453234759</v>
      </c>
      <c r="U1568" s="7" t="e">
        <f t="shared" si="669"/>
        <v>#N/A</v>
      </c>
      <c r="V1568" s="7" t="e">
        <f t="shared" si="659"/>
        <v>#N/A</v>
      </c>
      <c r="W1568" s="7" t="e">
        <f t="shared" si="660"/>
        <v>#N/A</v>
      </c>
      <c r="X1568" s="7" t="e">
        <f t="shared" si="662"/>
        <v>#N/A</v>
      </c>
      <c r="Y1568" s="7" t="e">
        <f t="shared" si="663"/>
        <v>#N/A</v>
      </c>
      <c r="AG1568" s="7" t="e">
        <f t="shared" si="664"/>
        <v>#N/A</v>
      </c>
      <c r="AH1568" s="7">
        <f t="shared" si="665"/>
        <v>134.79532453234759</v>
      </c>
      <c r="AI1568" s="7" t="e">
        <f t="shared" si="666"/>
        <v>#N/A</v>
      </c>
      <c r="AJ1568" s="7">
        <f t="shared" si="667"/>
        <v>134.79532453234759</v>
      </c>
      <c r="AK1568" s="7" t="e">
        <v>#N/A</v>
      </c>
      <c r="AL1568" s="7">
        <v>134.79532453234759</v>
      </c>
      <c r="AN1568" s="7" t="e">
        <f t="shared" si="668"/>
        <v>#N/A</v>
      </c>
      <c r="AO1568" s="7" t="e">
        <f t="shared" si="658"/>
        <v>#N/A</v>
      </c>
      <c r="AP1568" s="7" t="e">
        <v>#N/A</v>
      </c>
      <c r="AQ1568" s="7" t="e">
        <v>#N/A</v>
      </c>
    </row>
    <row r="1569" spans="1:43" outlineLevel="1">
      <c r="A1569" s="95">
        <v>555</v>
      </c>
      <c r="R1569" s="6">
        <f t="shared" si="661"/>
        <v>555</v>
      </c>
      <c r="S1569" s="7" t="e">
        <f t="shared" si="656"/>
        <v>#N/A</v>
      </c>
      <c r="T1569" s="7">
        <f t="shared" si="657"/>
        <v>134.5389301389668</v>
      </c>
      <c r="U1569" s="7" t="e">
        <f t="shared" si="669"/>
        <v>#N/A</v>
      </c>
      <c r="V1569" s="7" t="e">
        <f t="shared" si="659"/>
        <v>#N/A</v>
      </c>
      <c r="W1569" s="7" t="e">
        <f t="shared" si="660"/>
        <v>#N/A</v>
      </c>
      <c r="X1569" s="7" t="e">
        <f t="shared" si="662"/>
        <v>#N/A</v>
      </c>
      <c r="Y1569" s="7" t="e">
        <f t="shared" si="663"/>
        <v>#N/A</v>
      </c>
      <c r="AG1569" s="7" t="e">
        <f t="shared" si="664"/>
        <v>#N/A</v>
      </c>
      <c r="AH1569" s="7">
        <f t="shared" si="665"/>
        <v>134.5389301389668</v>
      </c>
      <c r="AI1569" s="7" t="e">
        <f t="shared" si="666"/>
        <v>#N/A</v>
      </c>
      <c r="AJ1569" s="7">
        <f t="shared" si="667"/>
        <v>134.5389301389668</v>
      </c>
      <c r="AK1569" s="7" t="e">
        <v>#N/A</v>
      </c>
      <c r="AL1569" s="7">
        <v>134.5389301389668</v>
      </c>
      <c r="AN1569" s="7" t="e">
        <f t="shared" si="668"/>
        <v>#N/A</v>
      </c>
      <c r="AO1569" s="7" t="e">
        <f t="shared" si="658"/>
        <v>#N/A</v>
      </c>
      <c r="AP1569" s="7" t="e">
        <v>#N/A</v>
      </c>
      <c r="AQ1569" s="7" t="e">
        <v>#N/A</v>
      </c>
    </row>
    <row r="1570" spans="1:43" outlineLevel="1">
      <c r="A1570" s="95">
        <v>556</v>
      </c>
      <c r="R1570" s="6">
        <f t="shared" si="661"/>
        <v>556</v>
      </c>
      <c r="S1570" s="7" t="e">
        <f t="shared" si="656"/>
        <v>#N/A</v>
      </c>
      <c r="T1570" s="7">
        <f t="shared" si="657"/>
        <v>134.28249295611869</v>
      </c>
      <c r="U1570" s="7" t="e">
        <f t="shared" si="669"/>
        <v>#N/A</v>
      </c>
      <c r="V1570" s="7" t="e">
        <f t="shared" si="659"/>
        <v>#N/A</v>
      </c>
      <c r="W1570" s="7" t="e">
        <f t="shared" si="660"/>
        <v>#N/A</v>
      </c>
      <c r="X1570" s="7" t="e">
        <f t="shared" si="662"/>
        <v>#N/A</v>
      </c>
      <c r="Y1570" s="7" t="e">
        <f t="shared" si="663"/>
        <v>#N/A</v>
      </c>
      <c r="AG1570" s="7" t="e">
        <f t="shared" si="664"/>
        <v>#N/A</v>
      </c>
      <c r="AH1570" s="7">
        <f t="shared" si="665"/>
        <v>134.28249295611869</v>
      </c>
      <c r="AI1570" s="7" t="e">
        <f t="shared" si="666"/>
        <v>#N/A</v>
      </c>
      <c r="AJ1570" s="7">
        <f t="shared" si="667"/>
        <v>134.28249295611869</v>
      </c>
      <c r="AK1570" s="7" t="e">
        <v>#N/A</v>
      </c>
      <c r="AL1570" s="7">
        <v>134.28249295611869</v>
      </c>
      <c r="AN1570" s="7" t="e">
        <f t="shared" si="668"/>
        <v>#N/A</v>
      </c>
      <c r="AO1570" s="7" t="e">
        <f t="shared" si="658"/>
        <v>#N/A</v>
      </c>
      <c r="AP1570" s="7" t="e">
        <v>#N/A</v>
      </c>
      <c r="AQ1570" s="7" t="e">
        <v>#N/A</v>
      </c>
    </row>
    <row r="1571" spans="1:43" outlineLevel="1">
      <c r="A1571" s="95">
        <v>557</v>
      </c>
      <c r="R1571" s="6">
        <f t="shared" si="661"/>
        <v>557</v>
      </c>
      <c r="S1571" s="7" t="e">
        <f t="shared" si="656"/>
        <v>#N/A</v>
      </c>
      <c r="T1571" s="7">
        <f t="shared" si="657"/>
        <v>134.02602647320992</v>
      </c>
      <c r="U1571" s="7" t="e">
        <f t="shared" si="669"/>
        <v>#N/A</v>
      </c>
      <c r="V1571" s="7" t="e">
        <f t="shared" si="659"/>
        <v>#N/A</v>
      </c>
      <c r="W1571" s="7" t="e">
        <f t="shared" si="660"/>
        <v>#N/A</v>
      </c>
      <c r="X1571" s="7" t="e">
        <f t="shared" si="662"/>
        <v>#N/A</v>
      </c>
      <c r="Y1571" s="7" t="e">
        <f t="shared" si="663"/>
        <v>#N/A</v>
      </c>
      <c r="AG1571" s="7" t="e">
        <f t="shared" si="664"/>
        <v>#N/A</v>
      </c>
      <c r="AH1571" s="7">
        <f t="shared" si="665"/>
        <v>134.02602647320992</v>
      </c>
      <c r="AI1571" s="7" t="e">
        <f t="shared" si="666"/>
        <v>#N/A</v>
      </c>
      <c r="AJ1571" s="7">
        <f t="shared" si="667"/>
        <v>134.02602647320992</v>
      </c>
      <c r="AK1571" s="7" t="e">
        <v>#N/A</v>
      </c>
      <c r="AL1571" s="7">
        <v>134.02602647320992</v>
      </c>
      <c r="AN1571" s="7" t="e">
        <f t="shared" si="668"/>
        <v>#N/A</v>
      </c>
      <c r="AO1571" s="7" t="e">
        <f t="shared" si="658"/>
        <v>#N/A</v>
      </c>
      <c r="AP1571" s="7" t="e">
        <v>#N/A</v>
      </c>
      <c r="AQ1571" s="7" t="e">
        <v>#N/A</v>
      </c>
    </row>
    <row r="1572" spans="1:43" outlineLevel="1">
      <c r="A1572" s="95">
        <v>558</v>
      </c>
      <c r="R1572" s="6">
        <f t="shared" si="661"/>
        <v>558</v>
      </c>
      <c r="S1572" s="7" t="e">
        <f t="shared" si="656"/>
        <v>#N/A</v>
      </c>
      <c r="T1572" s="7">
        <f t="shared" si="657"/>
        <v>133.76953655025264</v>
      </c>
      <c r="U1572" s="7" t="e">
        <f t="shared" si="669"/>
        <v>#N/A</v>
      </c>
      <c r="V1572" s="7" t="e">
        <f t="shared" si="659"/>
        <v>#N/A</v>
      </c>
      <c r="W1572" s="7" t="e">
        <f t="shared" si="660"/>
        <v>#N/A</v>
      </c>
      <c r="X1572" s="7" t="e">
        <f t="shared" si="662"/>
        <v>#N/A</v>
      </c>
      <c r="Y1572" s="7" t="e">
        <f t="shared" si="663"/>
        <v>#N/A</v>
      </c>
      <c r="AG1572" s="7" t="e">
        <f t="shared" si="664"/>
        <v>#N/A</v>
      </c>
      <c r="AH1572" s="7">
        <f t="shared" si="665"/>
        <v>133.76953655025264</v>
      </c>
      <c r="AI1572" s="7" t="e">
        <f t="shared" si="666"/>
        <v>#N/A</v>
      </c>
      <c r="AJ1572" s="7">
        <f t="shared" si="667"/>
        <v>133.76953655025264</v>
      </c>
      <c r="AK1572" s="7" t="e">
        <v>#N/A</v>
      </c>
      <c r="AL1572" s="7">
        <v>133.76953655025264</v>
      </c>
      <c r="AN1572" s="7" t="e">
        <f t="shared" si="668"/>
        <v>#N/A</v>
      </c>
      <c r="AO1572" s="7" t="e">
        <f t="shared" si="658"/>
        <v>#N/A</v>
      </c>
      <c r="AP1572" s="7" t="e">
        <v>#N/A</v>
      </c>
      <c r="AQ1572" s="7" t="e">
        <v>#N/A</v>
      </c>
    </row>
    <row r="1573" spans="1:43" outlineLevel="1">
      <c r="A1573" s="95">
        <v>559</v>
      </c>
      <c r="R1573" s="6">
        <f t="shared" si="661"/>
        <v>559</v>
      </c>
      <c r="S1573" s="7" t="e">
        <f t="shared" si="656"/>
        <v>#N/A</v>
      </c>
      <c r="T1573" s="7">
        <f t="shared" si="657"/>
        <v>133.51304430604804</v>
      </c>
      <c r="U1573" s="7" t="e">
        <f t="shared" si="669"/>
        <v>#N/A</v>
      </c>
      <c r="V1573" s="7" t="e">
        <f t="shared" si="659"/>
        <v>#N/A</v>
      </c>
      <c r="W1573" s="7" t="e">
        <f t="shared" si="660"/>
        <v>#N/A</v>
      </c>
      <c r="X1573" s="7" t="e">
        <f t="shared" si="662"/>
        <v>#N/A</v>
      </c>
      <c r="Y1573" s="7" t="e">
        <f t="shared" si="663"/>
        <v>#N/A</v>
      </c>
      <c r="AG1573" s="7" t="e">
        <f t="shared" si="664"/>
        <v>#N/A</v>
      </c>
      <c r="AH1573" s="7">
        <f t="shared" si="665"/>
        <v>133.51304430604804</v>
      </c>
      <c r="AI1573" s="7" t="e">
        <f t="shared" si="666"/>
        <v>#N/A</v>
      </c>
      <c r="AJ1573" s="7">
        <f t="shared" si="667"/>
        <v>133.51304430604804</v>
      </c>
      <c r="AK1573" s="7" t="e">
        <v>#N/A</v>
      </c>
      <c r="AL1573" s="7">
        <v>133.51304430604804</v>
      </c>
      <c r="AN1573" s="7" t="e">
        <f t="shared" si="668"/>
        <v>#N/A</v>
      </c>
      <c r="AO1573" s="7" t="e">
        <f t="shared" si="658"/>
        <v>#N/A</v>
      </c>
      <c r="AP1573" s="7" t="e">
        <v>#N/A</v>
      </c>
      <c r="AQ1573" s="7" t="e">
        <v>#N/A</v>
      </c>
    </row>
    <row r="1574" spans="1:43" outlineLevel="1">
      <c r="A1574" s="95">
        <v>560</v>
      </c>
      <c r="R1574" s="6">
        <f t="shared" si="661"/>
        <v>560</v>
      </c>
      <c r="S1574" s="7" t="e">
        <f t="shared" si="656"/>
        <v>#N/A</v>
      </c>
      <c r="T1574" s="7">
        <f t="shared" si="657"/>
        <v>133.25652508303006</v>
      </c>
      <c r="U1574" s="7" t="e">
        <f t="shared" si="669"/>
        <v>#N/A</v>
      </c>
      <c r="V1574" s="7" t="e">
        <f t="shared" si="659"/>
        <v>#N/A</v>
      </c>
      <c r="W1574" s="7" t="e">
        <f t="shared" si="660"/>
        <v>#N/A</v>
      </c>
      <c r="X1574" s="7" t="e">
        <f t="shared" si="662"/>
        <v>#N/A</v>
      </c>
      <c r="Y1574" s="7" t="e">
        <f t="shared" si="663"/>
        <v>#N/A</v>
      </c>
      <c r="AG1574" s="7" t="e">
        <f t="shared" si="664"/>
        <v>#N/A</v>
      </c>
      <c r="AH1574" s="7">
        <f t="shared" si="665"/>
        <v>133.25652508303006</v>
      </c>
      <c r="AI1574" s="7" t="e">
        <f t="shared" si="666"/>
        <v>#N/A</v>
      </c>
      <c r="AJ1574" s="7">
        <f t="shared" si="667"/>
        <v>133.25652508303006</v>
      </c>
      <c r="AK1574" s="7" t="e">
        <v>#N/A</v>
      </c>
      <c r="AL1574" s="7">
        <v>133.25652508303006</v>
      </c>
      <c r="AN1574" s="7" t="e">
        <f t="shared" si="668"/>
        <v>#N/A</v>
      </c>
      <c r="AO1574" s="7" t="e">
        <f t="shared" si="658"/>
        <v>#N/A</v>
      </c>
      <c r="AP1574" s="7" t="e">
        <v>#N/A</v>
      </c>
      <c r="AQ1574" s="7" t="e">
        <v>#N/A</v>
      </c>
    </row>
    <row r="1575" spans="1:43" outlineLevel="1">
      <c r="A1575" s="95">
        <v>561</v>
      </c>
      <c r="R1575" s="6">
        <f t="shared" si="661"/>
        <v>561</v>
      </c>
      <c r="S1575" s="7" t="e">
        <f t="shared" si="656"/>
        <v>#N/A</v>
      </c>
      <c r="T1575" s="7">
        <f t="shared" si="657"/>
        <v>133</v>
      </c>
      <c r="U1575" s="7" t="e">
        <f t="shared" si="669"/>
        <v>#N/A</v>
      </c>
      <c r="V1575" s="7" t="e">
        <f t="shared" si="659"/>
        <v>#N/A</v>
      </c>
      <c r="W1575" s="7" t="e">
        <f t="shared" si="660"/>
        <v>#N/A</v>
      </c>
      <c r="X1575" s="7" t="e">
        <f t="shared" si="662"/>
        <v>#N/A</v>
      </c>
      <c r="Y1575" s="7" t="e">
        <f t="shared" si="663"/>
        <v>#N/A</v>
      </c>
      <c r="AG1575" s="7" t="e">
        <f t="shared" si="664"/>
        <v>#N/A</v>
      </c>
      <c r="AH1575" s="7">
        <f t="shared" si="665"/>
        <v>133</v>
      </c>
      <c r="AI1575" s="7" t="e">
        <f t="shared" si="666"/>
        <v>#N/A</v>
      </c>
      <c r="AJ1575" s="7">
        <f t="shared" si="667"/>
        <v>133</v>
      </c>
      <c r="AK1575" s="7" t="e">
        <v>#N/A</v>
      </c>
      <c r="AL1575" s="7">
        <v>133</v>
      </c>
      <c r="AN1575" s="7" t="e">
        <f t="shared" si="668"/>
        <v>#N/A</v>
      </c>
      <c r="AO1575" s="7" t="e">
        <f t="shared" si="658"/>
        <v>#N/A</v>
      </c>
      <c r="AP1575" s="7" t="e">
        <v>#N/A</v>
      </c>
      <c r="AQ1575" s="7" t="e">
        <v>#N/A</v>
      </c>
    </row>
    <row r="1576" spans="1:43" outlineLevel="1">
      <c r="A1576" s="95">
        <v>562</v>
      </c>
      <c r="R1576" s="6">
        <f t="shared" si="661"/>
        <v>562</v>
      </c>
      <c r="S1576" s="7" t="e">
        <f t="shared" si="656"/>
        <v>#N/A</v>
      </c>
      <c r="T1576" s="7">
        <f t="shared" si="657"/>
        <v>132.58256182134912</v>
      </c>
      <c r="U1576" s="7" t="e">
        <f t="shared" si="669"/>
        <v>#N/A</v>
      </c>
      <c r="V1576" s="7" t="e">
        <f t="shared" si="659"/>
        <v>#N/A</v>
      </c>
      <c r="W1576" s="7" t="e">
        <f t="shared" si="660"/>
        <v>#N/A</v>
      </c>
      <c r="X1576" s="7" t="e">
        <f t="shared" si="662"/>
        <v>#N/A</v>
      </c>
      <c r="Y1576" s="7" t="e">
        <f t="shared" si="663"/>
        <v>#N/A</v>
      </c>
      <c r="AG1576" s="7" t="e">
        <f t="shared" si="664"/>
        <v>#N/A</v>
      </c>
      <c r="AH1576" s="7">
        <f t="shared" si="665"/>
        <v>132.58256182134912</v>
      </c>
      <c r="AI1576" s="7" t="e">
        <f t="shared" si="666"/>
        <v>#N/A</v>
      </c>
      <c r="AJ1576" s="7">
        <f t="shared" si="667"/>
        <v>132.58256182134912</v>
      </c>
      <c r="AK1576" s="7" t="e">
        <v>#N/A</v>
      </c>
      <c r="AL1576" s="7">
        <v>132.58256182134912</v>
      </c>
      <c r="AN1576" s="7" t="e">
        <f t="shared" si="668"/>
        <v>#N/A</v>
      </c>
      <c r="AO1576" s="7" t="e">
        <f t="shared" si="658"/>
        <v>#N/A</v>
      </c>
      <c r="AP1576" s="7" t="e">
        <v>#N/A</v>
      </c>
      <c r="AQ1576" s="7" t="e">
        <v>#N/A</v>
      </c>
    </row>
    <row r="1577" spans="1:43" outlineLevel="1">
      <c r="A1577" s="95">
        <v>563</v>
      </c>
      <c r="R1577" s="6">
        <f t="shared" si="661"/>
        <v>563</v>
      </c>
      <c r="S1577" s="7" t="e">
        <f t="shared" si="656"/>
        <v>#N/A</v>
      </c>
      <c r="T1577" s="7">
        <f t="shared" si="657"/>
        <v>132.16049401324105</v>
      </c>
      <c r="U1577" s="7" t="e">
        <f t="shared" si="669"/>
        <v>#N/A</v>
      </c>
      <c r="V1577" s="7" t="e">
        <f t="shared" si="659"/>
        <v>#N/A</v>
      </c>
      <c r="W1577" s="7" t="e">
        <f t="shared" si="660"/>
        <v>#N/A</v>
      </c>
      <c r="X1577" s="7" t="e">
        <f t="shared" si="662"/>
        <v>#N/A</v>
      </c>
      <c r="Y1577" s="7" t="e">
        <f t="shared" si="663"/>
        <v>#N/A</v>
      </c>
      <c r="AG1577" s="7" t="e">
        <f t="shared" si="664"/>
        <v>#N/A</v>
      </c>
      <c r="AH1577" s="7">
        <f t="shared" si="665"/>
        <v>132.16049401324105</v>
      </c>
      <c r="AI1577" s="7" t="e">
        <f t="shared" si="666"/>
        <v>#N/A</v>
      </c>
      <c r="AJ1577" s="7">
        <f t="shared" si="667"/>
        <v>132.16049401324105</v>
      </c>
      <c r="AK1577" s="7" t="e">
        <v>#N/A</v>
      </c>
      <c r="AL1577" s="7">
        <v>132.16049401324105</v>
      </c>
      <c r="AN1577" s="7" t="e">
        <f t="shared" si="668"/>
        <v>#N/A</v>
      </c>
      <c r="AO1577" s="7" t="e">
        <f t="shared" si="658"/>
        <v>#N/A</v>
      </c>
      <c r="AP1577" s="7" t="e">
        <v>#N/A</v>
      </c>
      <c r="AQ1577" s="7" t="e">
        <v>#N/A</v>
      </c>
    </row>
    <row r="1578" spans="1:43" outlineLevel="1">
      <c r="A1578" s="95">
        <v>564</v>
      </c>
      <c r="R1578" s="6">
        <f t="shared" si="661"/>
        <v>564</v>
      </c>
      <c r="S1578" s="7" t="e">
        <f t="shared" si="656"/>
        <v>#N/A</v>
      </c>
      <c r="T1578" s="7">
        <f t="shared" si="657"/>
        <v>131.72916791525981</v>
      </c>
      <c r="U1578" s="7" t="e">
        <f t="shared" si="669"/>
        <v>#N/A</v>
      </c>
      <c r="V1578" s="7" t="e">
        <f t="shared" si="659"/>
        <v>#N/A</v>
      </c>
      <c r="W1578" s="7" t="e">
        <f t="shared" si="660"/>
        <v>#N/A</v>
      </c>
      <c r="X1578" s="7" t="e">
        <f t="shared" si="662"/>
        <v>#N/A</v>
      </c>
      <c r="Y1578" s="7" t="e">
        <f t="shared" si="663"/>
        <v>#N/A</v>
      </c>
      <c r="AG1578" s="7" t="e">
        <f t="shared" si="664"/>
        <v>#N/A</v>
      </c>
      <c r="AH1578" s="7">
        <f t="shared" si="665"/>
        <v>131.72916791525981</v>
      </c>
      <c r="AI1578" s="7" t="e">
        <f t="shared" si="666"/>
        <v>#N/A</v>
      </c>
      <c r="AJ1578" s="7">
        <f t="shared" si="667"/>
        <v>131.72916791525981</v>
      </c>
      <c r="AK1578" s="7" t="e">
        <v>#N/A</v>
      </c>
      <c r="AL1578" s="7">
        <v>131.72916791525981</v>
      </c>
      <c r="AN1578" s="7" t="e">
        <f t="shared" si="668"/>
        <v>#N/A</v>
      </c>
      <c r="AO1578" s="7" t="e">
        <f t="shared" si="658"/>
        <v>#N/A</v>
      </c>
      <c r="AP1578" s="7" t="e">
        <v>#N/A</v>
      </c>
      <c r="AQ1578" s="7" t="e">
        <v>#N/A</v>
      </c>
    </row>
    <row r="1579" spans="1:43" outlineLevel="1">
      <c r="A1579" s="95">
        <v>565</v>
      </c>
      <c r="R1579" s="6">
        <f t="shared" si="661"/>
        <v>565</v>
      </c>
      <c r="S1579" s="7" t="e">
        <f t="shared" si="656"/>
        <v>#N/A</v>
      </c>
      <c r="T1579" s="7">
        <f t="shared" si="657"/>
        <v>131.28395099082479</v>
      </c>
      <c r="U1579" s="7" t="e">
        <f t="shared" si="669"/>
        <v>#N/A</v>
      </c>
      <c r="V1579" s="7" t="e">
        <f t="shared" si="659"/>
        <v>#N/A</v>
      </c>
      <c r="W1579" s="7" t="e">
        <f t="shared" si="660"/>
        <v>#N/A</v>
      </c>
      <c r="X1579" s="7" t="e">
        <f t="shared" si="662"/>
        <v>#N/A</v>
      </c>
      <c r="Y1579" s="7" t="e">
        <f t="shared" si="663"/>
        <v>#N/A</v>
      </c>
      <c r="AG1579" s="7" t="e">
        <f t="shared" si="664"/>
        <v>#N/A</v>
      </c>
      <c r="AH1579" s="7">
        <f t="shared" si="665"/>
        <v>131.28395099082479</v>
      </c>
      <c r="AI1579" s="7" t="e">
        <f t="shared" si="666"/>
        <v>#N/A</v>
      </c>
      <c r="AJ1579" s="7">
        <f t="shared" si="667"/>
        <v>131.28395099082479</v>
      </c>
      <c r="AK1579" s="7" t="e">
        <v>#N/A</v>
      </c>
      <c r="AL1579" s="7">
        <v>131.28395099082479</v>
      </c>
      <c r="AN1579" s="7" t="e">
        <f t="shared" si="668"/>
        <v>#N/A</v>
      </c>
      <c r="AO1579" s="7" t="e">
        <f t="shared" si="658"/>
        <v>#N/A</v>
      </c>
      <c r="AP1579" s="7" t="e">
        <v>#N/A</v>
      </c>
      <c r="AQ1579" s="7" t="e">
        <v>#N/A</v>
      </c>
    </row>
    <row r="1580" spans="1:43" outlineLevel="1">
      <c r="A1580" s="95">
        <v>566</v>
      </c>
      <c r="R1580" s="6">
        <f t="shared" si="661"/>
        <v>566</v>
      </c>
      <c r="S1580" s="7" t="e">
        <f t="shared" si="656"/>
        <v>#N/A</v>
      </c>
      <c r="T1580" s="7">
        <f t="shared" si="657"/>
        <v>130.8202194172751</v>
      </c>
      <c r="U1580" s="7" t="e">
        <f t="shared" si="669"/>
        <v>#N/A</v>
      </c>
      <c r="V1580" s="7" t="e">
        <f t="shared" si="659"/>
        <v>#N/A</v>
      </c>
      <c r="W1580" s="7" t="e">
        <f t="shared" si="660"/>
        <v>#N/A</v>
      </c>
      <c r="X1580" s="7" t="e">
        <f t="shared" si="662"/>
        <v>#N/A</v>
      </c>
      <c r="Y1580" s="7" t="e">
        <f t="shared" si="663"/>
        <v>#N/A</v>
      </c>
      <c r="AG1580" s="7" t="e">
        <f t="shared" si="664"/>
        <v>#N/A</v>
      </c>
      <c r="AH1580" s="7">
        <f t="shared" si="665"/>
        <v>130.8202194172751</v>
      </c>
      <c r="AI1580" s="7" t="e">
        <f t="shared" si="666"/>
        <v>#N/A</v>
      </c>
      <c r="AJ1580" s="7">
        <f t="shared" si="667"/>
        <v>130.8202194172751</v>
      </c>
      <c r="AK1580" s="7" t="e">
        <v>#N/A</v>
      </c>
      <c r="AL1580" s="7">
        <v>130.8202194172751</v>
      </c>
      <c r="AN1580" s="7" t="e">
        <f t="shared" si="668"/>
        <v>#N/A</v>
      </c>
      <c r="AO1580" s="7" t="e">
        <f t="shared" si="658"/>
        <v>#N/A</v>
      </c>
      <c r="AP1580" s="7" t="e">
        <v>#N/A</v>
      </c>
      <c r="AQ1580" s="7" t="e">
        <v>#N/A</v>
      </c>
    </row>
    <row r="1581" spans="1:43" outlineLevel="1">
      <c r="A1581" s="95">
        <v>567</v>
      </c>
      <c r="R1581" s="6">
        <f t="shared" si="661"/>
        <v>567</v>
      </c>
      <c r="S1581" s="7" t="e">
        <f t="shared" si="656"/>
        <v>#N/A</v>
      </c>
      <c r="T1581" s="7">
        <f t="shared" si="657"/>
        <v>130.3333358267943</v>
      </c>
      <c r="U1581" s="7" t="e">
        <f t="shared" si="669"/>
        <v>#N/A</v>
      </c>
      <c r="V1581" s="7" t="e">
        <f t="shared" si="659"/>
        <v>#N/A</v>
      </c>
      <c r="W1581" s="7" t="e">
        <f t="shared" si="660"/>
        <v>#N/A</v>
      </c>
      <c r="X1581" s="7" t="e">
        <f t="shared" si="662"/>
        <v>#N/A</v>
      </c>
      <c r="Y1581" s="7" t="e">
        <f t="shared" si="663"/>
        <v>#N/A</v>
      </c>
      <c r="AG1581" s="7" t="e">
        <f t="shared" si="664"/>
        <v>#N/A</v>
      </c>
      <c r="AH1581" s="7">
        <f t="shared" si="665"/>
        <v>130.3333358267943</v>
      </c>
      <c r="AI1581" s="7" t="e">
        <f t="shared" si="666"/>
        <v>#N/A</v>
      </c>
      <c r="AJ1581" s="7">
        <f t="shared" si="667"/>
        <v>130.3333358267943</v>
      </c>
      <c r="AK1581" s="7" t="e">
        <v>#N/A</v>
      </c>
      <c r="AL1581" s="7">
        <v>130.3333358267943</v>
      </c>
      <c r="AN1581" s="7" t="e">
        <f t="shared" si="668"/>
        <v>#N/A</v>
      </c>
      <c r="AO1581" s="7" t="e">
        <f t="shared" si="658"/>
        <v>#N/A</v>
      </c>
      <c r="AP1581" s="7" t="e">
        <v>#N/A</v>
      </c>
      <c r="AQ1581" s="7" t="e">
        <v>#N/A</v>
      </c>
    </row>
    <row r="1582" spans="1:43" outlineLevel="1">
      <c r="A1582" s="95">
        <v>568</v>
      </c>
      <c r="R1582" s="6">
        <f t="shared" si="661"/>
        <v>568</v>
      </c>
      <c r="S1582" s="7" t="e">
        <f t="shared" si="656"/>
        <v>#N/A</v>
      </c>
      <c r="T1582" s="7">
        <f t="shared" si="657"/>
        <v>129.81867446267495</v>
      </c>
      <c r="U1582" s="7" t="e">
        <f t="shared" si="669"/>
        <v>#N/A</v>
      </c>
      <c r="V1582" s="7" t="e">
        <f t="shared" si="659"/>
        <v>#N/A</v>
      </c>
      <c r="W1582" s="7" t="e">
        <f t="shared" si="660"/>
        <v>#N/A</v>
      </c>
      <c r="X1582" s="7" t="e">
        <f t="shared" si="662"/>
        <v>#N/A</v>
      </c>
      <c r="Y1582" s="7" t="e">
        <f t="shared" si="663"/>
        <v>#N/A</v>
      </c>
      <c r="AG1582" s="7" t="e">
        <f t="shared" si="664"/>
        <v>#N/A</v>
      </c>
      <c r="AH1582" s="7">
        <f t="shared" si="665"/>
        <v>129.81867446267495</v>
      </c>
      <c r="AI1582" s="7" t="e">
        <f t="shared" si="666"/>
        <v>#N/A</v>
      </c>
      <c r="AJ1582" s="7">
        <f t="shared" si="667"/>
        <v>129.81867446267495</v>
      </c>
      <c r="AK1582" s="7" t="e">
        <v>#N/A</v>
      </c>
      <c r="AL1582" s="7">
        <v>129.81867446267495</v>
      </c>
      <c r="AN1582" s="7" t="e">
        <f t="shared" si="668"/>
        <v>#N/A</v>
      </c>
      <c r="AO1582" s="7" t="e">
        <f t="shared" si="658"/>
        <v>#N/A</v>
      </c>
      <c r="AP1582" s="7" t="e">
        <v>#N/A</v>
      </c>
      <c r="AQ1582" s="7" t="e">
        <v>#N/A</v>
      </c>
    </row>
    <row r="1583" spans="1:43" outlineLevel="1">
      <c r="A1583" s="95">
        <v>569</v>
      </c>
      <c r="R1583" s="6">
        <f t="shared" si="661"/>
        <v>569</v>
      </c>
      <c r="S1583" s="7" t="e">
        <f t="shared" si="656"/>
        <v>#N/A</v>
      </c>
      <c r="T1583" s="7">
        <f t="shared" si="657"/>
        <v>129.27160569639116</v>
      </c>
      <c r="U1583" s="7" t="e">
        <f t="shared" si="669"/>
        <v>#N/A</v>
      </c>
      <c r="V1583" s="7" t="e">
        <f t="shared" si="659"/>
        <v>#N/A</v>
      </c>
      <c r="W1583" s="7" t="e">
        <f t="shared" si="660"/>
        <v>#N/A</v>
      </c>
      <c r="X1583" s="7" t="e">
        <f t="shared" si="662"/>
        <v>#N/A</v>
      </c>
      <c r="Y1583" s="7" t="e">
        <f t="shared" si="663"/>
        <v>#N/A</v>
      </c>
      <c r="AG1583" s="7" t="e">
        <f t="shared" si="664"/>
        <v>#N/A</v>
      </c>
      <c r="AH1583" s="7">
        <f t="shared" si="665"/>
        <v>129.27160569639116</v>
      </c>
      <c r="AI1583" s="7" t="e">
        <f t="shared" si="666"/>
        <v>#N/A</v>
      </c>
      <c r="AJ1583" s="7">
        <f t="shared" si="667"/>
        <v>129.27160569639116</v>
      </c>
      <c r="AK1583" s="7" t="e">
        <v>#N/A</v>
      </c>
      <c r="AL1583" s="7">
        <v>129.27160569639116</v>
      </c>
      <c r="AN1583" s="7" t="e">
        <f t="shared" si="668"/>
        <v>#N/A</v>
      </c>
      <c r="AO1583" s="7" t="e">
        <f t="shared" si="658"/>
        <v>#N/A</v>
      </c>
      <c r="AP1583" s="7" t="e">
        <v>#N/A</v>
      </c>
      <c r="AQ1583" s="7" t="e">
        <v>#N/A</v>
      </c>
    </row>
    <row r="1584" spans="1:43" outlineLevel="1">
      <c r="A1584" s="95">
        <v>570</v>
      </c>
      <c r="R1584" s="6">
        <f t="shared" si="661"/>
        <v>570</v>
      </c>
      <c r="S1584" s="7" t="e">
        <f t="shared" si="656"/>
        <v>#N/A</v>
      </c>
      <c r="T1584" s="7">
        <f t="shared" si="657"/>
        <v>128.68749989941716</v>
      </c>
      <c r="U1584" s="7" t="e">
        <f t="shared" si="669"/>
        <v>#N/A</v>
      </c>
      <c r="V1584" s="7" t="e">
        <f t="shared" si="659"/>
        <v>#N/A</v>
      </c>
      <c r="W1584" s="7" t="e">
        <f t="shared" si="660"/>
        <v>#N/A</v>
      </c>
      <c r="X1584" s="7" t="e">
        <f t="shared" si="662"/>
        <v>#N/A</v>
      </c>
      <c r="Y1584" s="7" t="e">
        <f t="shared" si="663"/>
        <v>#N/A</v>
      </c>
      <c r="AG1584" s="7" t="e">
        <f t="shared" si="664"/>
        <v>#N/A</v>
      </c>
      <c r="AH1584" s="7">
        <f t="shared" si="665"/>
        <v>128.68749989941716</v>
      </c>
      <c r="AI1584" s="7" t="e">
        <f t="shared" si="666"/>
        <v>#N/A</v>
      </c>
      <c r="AJ1584" s="7">
        <f t="shared" si="667"/>
        <v>128.68749989941716</v>
      </c>
      <c r="AK1584" s="7" t="e">
        <v>#N/A</v>
      </c>
      <c r="AL1584" s="7">
        <v>128.68749989941716</v>
      </c>
      <c r="AN1584" s="7" t="e">
        <f t="shared" si="668"/>
        <v>#N/A</v>
      </c>
      <c r="AO1584" s="7" t="e">
        <f t="shared" si="658"/>
        <v>#N/A</v>
      </c>
      <c r="AP1584" s="7" t="e">
        <v>#N/A</v>
      </c>
      <c r="AQ1584" s="7" t="e">
        <v>#N/A</v>
      </c>
    </row>
    <row r="1585" spans="1:43" outlineLevel="1">
      <c r="A1585" s="95">
        <v>571</v>
      </c>
      <c r="R1585" s="6">
        <f t="shared" si="661"/>
        <v>571</v>
      </c>
      <c r="S1585" s="7" t="e">
        <f t="shared" si="656"/>
        <v>#N/A</v>
      </c>
      <c r="T1585" s="7">
        <f t="shared" si="657"/>
        <v>128.06173508255569</v>
      </c>
      <c r="U1585" s="7" t="e">
        <f t="shared" si="669"/>
        <v>#N/A</v>
      </c>
      <c r="V1585" s="7" t="e">
        <f t="shared" si="659"/>
        <v>#N/A</v>
      </c>
      <c r="W1585" s="7" t="e">
        <f t="shared" si="660"/>
        <v>#N/A</v>
      </c>
      <c r="X1585" s="7" t="e">
        <f t="shared" si="662"/>
        <v>#N/A</v>
      </c>
      <c r="Y1585" s="7" t="e">
        <f t="shared" si="663"/>
        <v>#N/A</v>
      </c>
      <c r="AG1585" s="7" t="e">
        <f t="shared" si="664"/>
        <v>#N/A</v>
      </c>
      <c r="AH1585" s="7">
        <f t="shared" si="665"/>
        <v>128.06173508255569</v>
      </c>
      <c r="AI1585" s="7" t="e">
        <f t="shared" si="666"/>
        <v>#N/A</v>
      </c>
      <c r="AJ1585" s="7">
        <f t="shared" si="667"/>
        <v>128.06173508255569</v>
      </c>
      <c r="AK1585" s="7" t="e">
        <v>#N/A</v>
      </c>
      <c r="AL1585" s="7">
        <v>128.06173508255569</v>
      </c>
      <c r="AN1585" s="7" t="e">
        <f t="shared" si="668"/>
        <v>#N/A</v>
      </c>
      <c r="AO1585" s="7" t="e">
        <f t="shared" si="658"/>
        <v>#N/A</v>
      </c>
      <c r="AP1585" s="7" t="e">
        <v>#N/A</v>
      </c>
      <c r="AQ1585" s="7" t="e">
        <v>#N/A</v>
      </c>
    </row>
    <row r="1586" spans="1:43" outlineLevel="1">
      <c r="A1586" s="95">
        <v>572</v>
      </c>
      <c r="R1586" s="6">
        <f t="shared" si="661"/>
        <v>572</v>
      </c>
      <c r="S1586" s="7" t="e">
        <f t="shared" ref="S1586:S1649" si="670">IF($B$22="Design",AG1586,AK1586)</f>
        <v>#N/A</v>
      </c>
      <c r="T1586" s="7">
        <f t="shared" ref="T1586:T1649" si="671">IF($B$22="Design",AH1586,AL1586)</f>
        <v>127.38965869929504</v>
      </c>
      <c r="U1586" s="7" t="e">
        <f t="shared" si="669"/>
        <v>#N/A</v>
      </c>
      <c r="V1586" s="7" t="e">
        <f t="shared" si="659"/>
        <v>#N/A</v>
      </c>
      <c r="W1586" s="7" t="e">
        <f t="shared" si="660"/>
        <v>#N/A</v>
      </c>
      <c r="X1586" s="7" t="e">
        <f t="shared" si="662"/>
        <v>#N/A</v>
      </c>
      <c r="Y1586" s="7" t="e">
        <f t="shared" si="663"/>
        <v>#N/A</v>
      </c>
      <c r="AG1586" s="7" t="e">
        <f t="shared" si="664"/>
        <v>#N/A</v>
      </c>
      <c r="AH1586" s="7">
        <f t="shared" si="665"/>
        <v>127.38965869929504</v>
      </c>
      <c r="AI1586" s="7" t="e">
        <f t="shared" si="666"/>
        <v>#N/A</v>
      </c>
      <c r="AJ1586" s="7">
        <f t="shared" si="667"/>
        <v>127.38965869929504</v>
      </c>
      <c r="AK1586" s="7" t="e">
        <v>#N/A</v>
      </c>
      <c r="AL1586" s="7">
        <v>127.38965869929504</v>
      </c>
      <c r="AN1586" s="7" t="e">
        <f t="shared" si="668"/>
        <v>#N/A</v>
      </c>
      <c r="AO1586" s="7" t="e">
        <f t="shared" si="658"/>
        <v>#N/A</v>
      </c>
      <c r="AP1586" s="7" t="e">
        <v>#N/A</v>
      </c>
      <c r="AQ1586" s="7" t="e">
        <v>#N/A</v>
      </c>
    </row>
    <row r="1587" spans="1:43" outlineLevel="1">
      <c r="A1587" s="95">
        <v>573</v>
      </c>
      <c r="R1587" s="6">
        <f t="shared" si="661"/>
        <v>573</v>
      </c>
      <c r="S1587" s="7" t="e">
        <f t="shared" si="670"/>
        <v>#N/A</v>
      </c>
      <c r="T1587" s="7">
        <f t="shared" si="671"/>
        <v>126.66667162378629</v>
      </c>
      <c r="U1587" s="7" t="e">
        <f t="shared" si="669"/>
        <v>#N/A</v>
      </c>
      <c r="V1587" s="7" t="e">
        <f t="shared" si="659"/>
        <v>#N/A</v>
      </c>
      <c r="W1587" s="7" t="e">
        <f t="shared" si="660"/>
        <v>#N/A</v>
      </c>
      <c r="X1587" s="7" t="e">
        <f t="shared" si="662"/>
        <v>#N/A</v>
      </c>
      <c r="Y1587" s="7" t="e">
        <f t="shared" si="663"/>
        <v>#N/A</v>
      </c>
      <c r="AG1587" s="7" t="e">
        <f t="shared" si="664"/>
        <v>#N/A</v>
      </c>
      <c r="AH1587" s="7">
        <f t="shared" si="665"/>
        <v>126.66667162378629</v>
      </c>
      <c r="AI1587" s="7" t="e">
        <f t="shared" si="666"/>
        <v>#N/A</v>
      </c>
      <c r="AJ1587" s="7">
        <f t="shared" si="667"/>
        <v>126.66667162378629</v>
      </c>
      <c r="AK1587" s="7" t="e">
        <v>#N/A</v>
      </c>
      <c r="AL1587" s="7">
        <v>126.66667162378629</v>
      </c>
      <c r="AN1587" s="7" t="e">
        <f t="shared" si="668"/>
        <v>#N/A</v>
      </c>
      <c r="AO1587" s="7" t="e">
        <f t="shared" ref="AO1587:AO1650" si="672">IF($C$37="yes",2*$L$107-AN1587,NA())</f>
        <v>#N/A</v>
      </c>
      <c r="AP1587" s="7" t="e">
        <v>#N/A</v>
      </c>
      <c r="AQ1587" s="7" t="e">
        <v>#N/A</v>
      </c>
    </row>
    <row r="1588" spans="1:43" outlineLevel="1">
      <c r="A1588" s="95">
        <v>574</v>
      </c>
      <c r="R1588" s="6">
        <f t="shared" si="661"/>
        <v>574</v>
      </c>
      <c r="S1588" s="7" t="e">
        <f t="shared" si="670"/>
        <v>#N/A</v>
      </c>
      <c r="T1588" s="7">
        <f t="shared" si="671"/>
        <v>125.88811383410184</v>
      </c>
      <c r="U1588" s="7" t="e">
        <f t="shared" si="669"/>
        <v>#N/A</v>
      </c>
      <c r="V1588" s="7" t="e">
        <f t="shared" ref="V1588:V1651" si="673">IF(DesignMode="Design",AN1588,AP1588)</f>
        <v>#N/A</v>
      </c>
      <c r="W1588" s="7" t="e">
        <f t="shared" ref="W1588:W1651" si="674">IF(DesignMode="Design",AO1588,AQ1588)</f>
        <v>#N/A</v>
      </c>
      <c r="X1588" s="7" t="e">
        <f t="shared" si="662"/>
        <v>#N/A</v>
      </c>
      <c r="Y1588" s="7" t="e">
        <f t="shared" si="663"/>
        <v>#N/A</v>
      </c>
      <c r="AG1588" s="7" t="e">
        <f t="shared" si="664"/>
        <v>#N/A</v>
      </c>
      <c r="AH1588" s="7">
        <f t="shared" si="665"/>
        <v>125.88811383410184</v>
      </c>
      <c r="AI1588" s="7" t="e">
        <f t="shared" si="666"/>
        <v>#N/A</v>
      </c>
      <c r="AJ1588" s="7">
        <f t="shared" si="667"/>
        <v>125.88811383410184</v>
      </c>
      <c r="AK1588" s="7" t="e">
        <v>#N/A</v>
      </c>
      <c r="AL1588" s="7">
        <v>125.88811383410184</v>
      </c>
      <c r="AN1588" s="7" t="e">
        <f t="shared" si="668"/>
        <v>#N/A</v>
      </c>
      <c r="AO1588" s="7" t="e">
        <f t="shared" si="672"/>
        <v>#N/A</v>
      </c>
      <c r="AP1588" s="7" t="e">
        <v>#N/A</v>
      </c>
      <c r="AQ1588" s="7" t="e">
        <v>#N/A</v>
      </c>
    </row>
    <row r="1589" spans="1:43" outlineLevel="1">
      <c r="A1589" s="95">
        <v>575</v>
      </c>
      <c r="R1589" s="6">
        <f t="shared" si="661"/>
        <v>575</v>
      </c>
      <c r="S1589" s="7" t="e">
        <f t="shared" si="670"/>
        <v>#N/A</v>
      </c>
      <c r="T1589" s="7">
        <f t="shared" si="671"/>
        <v>125.04938597590835</v>
      </c>
      <c r="U1589" s="7" t="e">
        <f t="shared" si="669"/>
        <v>#N/A</v>
      </c>
      <c r="V1589" s="7" t="e">
        <f t="shared" si="673"/>
        <v>#N/A</v>
      </c>
      <c r="W1589" s="7" t="e">
        <f t="shared" si="674"/>
        <v>#N/A</v>
      </c>
      <c r="X1589" s="7" t="e">
        <f t="shared" si="662"/>
        <v>#N/A</v>
      </c>
      <c r="Y1589" s="7" t="e">
        <f t="shared" si="663"/>
        <v>#N/A</v>
      </c>
      <c r="AG1589" s="7" t="e">
        <f t="shared" si="664"/>
        <v>#N/A</v>
      </c>
      <c r="AH1589" s="7">
        <f t="shared" si="665"/>
        <v>125.04938597590835</v>
      </c>
      <c r="AI1589" s="7" t="e">
        <f t="shared" si="666"/>
        <v>#N/A</v>
      </c>
      <c r="AJ1589" s="7">
        <f t="shared" si="667"/>
        <v>125.04938597590835</v>
      </c>
      <c r="AK1589" s="7" t="e">
        <v>#N/A</v>
      </c>
      <c r="AL1589" s="7">
        <v>125.04938597590835</v>
      </c>
      <c r="AN1589" s="7" t="e">
        <f t="shared" si="668"/>
        <v>#N/A</v>
      </c>
      <c r="AO1589" s="7" t="e">
        <f t="shared" si="672"/>
        <v>#N/A</v>
      </c>
      <c r="AP1589" s="7" t="e">
        <v>#N/A</v>
      </c>
      <c r="AQ1589" s="7" t="e">
        <v>#N/A</v>
      </c>
    </row>
    <row r="1590" spans="1:43" outlineLevel="1">
      <c r="A1590" s="95">
        <v>576</v>
      </c>
      <c r="R1590" s="6">
        <f t="shared" si="661"/>
        <v>576</v>
      </c>
      <c r="S1590" s="7" t="e">
        <f t="shared" si="670"/>
        <v>#N/A</v>
      </c>
      <c r="T1590" s="7">
        <f t="shared" si="671"/>
        <v>124.14582827563085</v>
      </c>
      <c r="U1590" s="7" t="e">
        <f t="shared" si="669"/>
        <v>#N/A</v>
      </c>
      <c r="V1590" s="7" t="e">
        <f t="shared" si="673"/>
        <v>#N/A</v>
      </c>
      <c r="W1590" s="7" t="e">
        <f t="shared" si="674"/>
        <v>#N/A</v>
      </c>
      <c r="X1590" s="7" t="e">
        <f t="shared" si="662"/>
        <v>#N/A</v>
      </c>
      <c r="Y1590" s="7" t="e">
        <f t="shared" si="663"/>
        <v>#N/A</v>
      </c>
      <c r="AG1590" s="7" t="e">
        <f t="shared" si="664"/>
        <v>#N/A</v>
      </c>
      <c r="AH1590" s="7">
        <f t="shared" si="665"/>
        <v>124.14582827563085</v>
      </c>
      <c r="AI1590" s="7" t="e">
        <f t="shared" si="666"/>
        <v>#N/A</v>
      </c>
      <c r="AJ1590" s="7">
        <f t="shared" si="667"/>
        <v>124.14582827563085</v>
      </c>
      <c r="AK1590" s="7" t="e">
        <v>#N/A</v>
      </c>
      <c r="AL1590" s="7">
        <v>124.14582827563085</v>
      </c>
      <c r="AN1590" s="7" t="e">
        <f t="shared" si="668"/>
        <v>#N/A</v>
      </c>
      <c r="AO1590" s="7" t="e">
        <f t="shared" si="672"/>
        <v>#N/A</v>
      </c>
      <c r="AP1590" s="7" t="e">
        <v>#N/A</v>
      </c>
      <c r="AQ1590" s="7" t="e">
        <v>#N/A</v>
      </c>
    </row>
    <row r="1591" spans="1:43" outlineLevel="1">
      <c r="A1591" s="95">
        <v>577</v>
      </c>
      <c r="R1591" s="6">
        <f t="shared" si="661"/>
        <v>577</v>
      </c>
      <c r="S1591" s="7" t="e">
        <f t="shared" si="670"/>
        <v>#N/A</v>
      </c>
      <c r="T1591" s="7">
        <f t="shared" si="671"/>
        <v>123.17284111071515</v>
      </c>
      <c r="U1591" s="7" t="e">
        <f t="shared" si="669"/>
        <v>#N/A</v>
      </c>
      <c r="V1591" s="7" t="e">
        <f t="shared" si="673"/>
        <v>#N/A</v>
      </c>
      <c r="W1591" s="7" t="e">
        <f t="shared" si="674"/>
        <v>#N/A</v>
      </c>
      <c r="X1591" s="7" t="e">
        <f t="shared" si="662"/>
        <v>#N/A</v>
      </c>
      <c r="Y1591" s="7" t="e">
        <f t="shared" si="663"/>
        <v>#N/A</v>
      </c>
      <c r="AG1591" s="7" t="e">
        <f t="shared" si="664"/>
        <v>#N/A</v>
      </c>
      <c r="AH1591" s="7">
        <f t="shared" si="665"/>
        <v>123.17284111071515</v>
      </c>
      <c r="AI1591" s="7" t="e">
        <f t="shared" si="666"/>
        <v>#N/A</v>
      </c>
      <c r="AJ1591" s="7">
        <f t="shared" si="667"/>
        <v>123.17284111071515</v>
      </c>
      <c r="AK1591" s="7" t="e">
        <v>#N/A</v>
      </c>
      <c r="AL1591" s="7">
        <v>123.17284111071515</v>
      </c>
      <c r="AN1591" s="7" t="e">
        <f t="shared" si="668"/>
        <v>#N/A</v>
      </c>
      <c r="AO1591" s="7" t="e">
        <f t="shared" si="672"/>
        <v>#N/A</v>
      </c>
      <c r="AP1591" s="7" t="e">
        <v>#N/A</v>
      </c>
      <c r="AQ1591" s="7" t="e">
        <v>#N/A</v>
      </c>
    </row>
    <row r="1592" spans="1:43" outlineLevel="1">
      <c r="A1592" s="95">
        <v>578</v>
      </c>
      <c r="R1592" s="6">
        <f t="shared" ref="R1592:R1655" si="675">A1592</f>
        <v>578</v>
      </c>
      <c r="S1592" s="7" t="e">
        <f t="shared" si="670"/>
        <v>#N/A</v>
      </c>
      <c r="T1592" s="7">
        <f t="shared" si="671"/>
        <v>122.12576499567537</v>
      </c>
      <c r="U1592" s="7" t="e">
        <f t="shared" si="669"/>
        <v>#N/A</v>
      </c>
      <c r="V1592" s="7" t="e">
        <f t="shared" si="673"/>
        <v>#N/A</v>
      </c>
      <c r="W1592" s="7" t="e">
        <f t="shared" si="674"/>
        <v>#N/A</v>
      </c>
      <c r="X1592" s="7" t="e">
        <f t="shared" ref="X1592:X1655" si="676">VLOOKUP(-1*$A1592,$R$114:$Y$1014,7,FALSE)</f>
        <v>#N/A</v>
      </c>
      <c r="Y1592" s="7" t="e">
        <f t="shared" ref="Y1592:Y1655" si="677">VLOOKUP(-1*$A1592,$R$114:$Y$1014,8,FALSE)</f>
        <v>#N/A</v>
      </c>
      <c r="AG1592" s="7" t="e">
        <f t="shared" ref="AG1592:AG1655" si="678">VLOOKUP(-R1592,$R$114:$AI$1014,16,FALSE)</f>
        <v>#N/A</v>
      </c>
      <c r="AH1592" s="7">
        <f t="shared" ref="AH1592:AH1655" si="679">VLOOKUP(-R1592,$R$114:$AI$1014,17,FALSE)</f>
        <v>122.12576499567537</v>
      </c>
      <c r="AI1592" s="7" t="e">
        <f t="shared" ref="AI1592:AI1655" si="680">VLOOKUP(-R1592,$R$114:$AI$1014,18,FALSE)</f>
        <v>#N/A</v>
      </c>
      <c r="AJ1592" s="7">
        <f t="shared" ref="AJ1592:AJ1655" si="681">VLOOKUP(-R1592,$R$114:$AJ$1014,19,FALSE)</f>
        <v>122.12576499567537</v>
      </c>
      <c r="AK1592" s="7" t="e">
        <v>#N/A</v>
      </c>
      <c r="AL1592" s="7">
        <v>122.12576499567537</v>
      </c>
      <c r="AN1592" s="7" t="e">
        <f t="shared" ref="AN1592:AN1655" si="682">VLOOKUP(-1*$A1592,$R$114:$W$1014,5,FALSE)</f>
        <v>#N/A</v>
      </c>
      <c r="AO1592" s="7" t="e">
        <f t="shared" si="672"/>
        <v>#N/A</v>
      </c>
      <c r="AP1592" s="7" t="e">
        <v>#N/A</v>
      </c>
      <c r="AQ1592" s="7" t="e">
        <v>#N/A</v>
      </c>
    </row>
    <row r="1593" spans="1:43" outlineLevel="1">
      <c r="A1593" s="95">
        <v>579</v>
      </c>
      <c r="R1593" s="6">
        <f t="shared" si="675"/>
        <v>579</v>
      </c>
      <c r="S1593" s="7" t="e">
        <f t="shared" si="670"/>
        <v>#N/A</v>
      </c>
      <c r="T1593" s="7">
        <f t="shared" si="671"/>
        <v>121</v>
      </c>
      <c r="U1593" s="7" t="e">
        <f t="shared" si="669"/>
        <v>#N/A</v>
      </c>
      <c r="V1593" s="7" t="e">
        <f t="shared" si="673"/>
        <v>#N/A</v>
      </c>
      <c r="W1593" s="7" t="e">
        <f t="shared" si="674"/>
        <v>#N/A</v>
      </c>
      <c r="X1593" s="7" t="e">
        <f t="shared" si="676"/>
        <v>#N/A</v>
      </c>
      <c r="Y1593" s="7" t="e">
        <f t="shared" si="677"/>
        <v>#N/A</v>
      </c>
      <c r="AG1593" s="7" t="e">
        <f t="shared" si="678"/>
        <v>#N/A</v>
      </c>
      <c r="AH1593" s="7">
        <f t="shared" si="679"/>
        <v>121</v>
      </c>
      <c r="AI1593" s="7" t="e">
        <f t="shared" si="680"/>
        <v>#N/A</v>
      </c>
      <c r="AJ1593" s="7">
        <f t="shared" si="681"/>
        <v>121</v>
      </c>
      <c r="AK1593" s="7" t="e">
        <v>#N/A</v>
      </c>
      <c r="AL1593" s="7">
        <v>121</v>
      </c>
      <c r="AN1593" s="7" t="e">
        <f t="shared" si="682"/>
        <v>#N/A</v>
      </c>
      <c r="AO1593" s="7" t="e">
        <f t="shared" si="672"/>
        <v>#N/A</v>
      </c>
      <c r="AP1593" s="7" t="e">
        <v>#N/A</v>
      </c>
      <c r="AQ1593" s="7" t="e">
        <v>#N/A</v>
      </c>
    </row>
    <row r="1594" spans="1:43" outlineLevel="1">
      <c r="A1594" s="95">
        <v>580</v>
      </c>
      <c r="R1594" s="6">
        <f t="shared" si="675"/>
        <v>580</v>
      </c>
      <c r="S1594" s="7" t="e">
        <f t="shared" si="670"/>
        <v>#N/A</v>
      </c>
      <c r="T1594" s="7">
        <f t="shared" si="671"/>
        <v>119.79282469240327</v>
      </c>
      <c r="U1594" s="7" t="e">
        <f t="shared" si="669"/>
        <v>#N/A</v>
      </c>
      <c r="V1594" s="7" t="e">
        <f t="shared" si="673"/>
        <v>#N/A</v>
      </c>
      <c r="W1594" s="7" t="e">
        <f t="shared" si="674"/>
        <v>#N/A</v>
      </c>
      <c r="X1594" s="7" t="e">
        <f t="shared" si="676"/>
        <v>#N/A</v>
      </c>
      <c r="Y1594" s="7" t="e">
        <f t="shared" si="677"/>
        <v>#N/A</v>
      </c>
      <c r="AG1594" s="7" t="e">
        <f t="shared" si="678"/>
        <v>#N/A</v>
      </c>
      <c r="AH1594" s="7">
        <f t="shared" si="679"/>
        <v>119.79282469240327</v>
      </c>
      <c r="AI1594" s="7" t="e">
        <f t="shared" si="680"/>
        <v>#N/A</v>
      </c>
      <c r="AJ1594" s="7">
        <f t="shared" si="681"/>
        <v>119.79282469240327</v>
      </c>
      <c r="AK1594" s="7" t="e">
        <v>#N/A</v>
      </c>
      <c r="AL1594" s="7">
        <v>119.79282469240327</v>
      </c>
      <c r="AN1594" s="7" t="e">
        <f t="shared" si="682"/>
        <v>#N/A</v>
      </c>
      <c r="AO1594" s="7" t="e">
        <f t="shared" si="672"/>
        <v>#N/A</v>
      </c>
      <c r="AP1594" s="7" t="e">
        <v>#N/A</v>
      </c>
      <c r="AQ1594" s="7" t="e">
        <v>#N/A</v>
      </c>
    </row>
    <row r="1595" spans="1:43" outlineLevel="1">
      <c r="A1595" s="95">
        <v>581</v>
      </c>
      <c r="R1595" s="6">
        <f t="shared" si="675"/>
        <v>581</v>
      </c>
      <c r="S1595" s="7" t="e">
        <f t="shared" si="670"/>
        <v>#N/A</v>
      </c>
      <c r="T1595" s="7">
        <f t="shared" si="671"/>
        <v>118.5092605004708</v>
      </c>
      <c r="U1595" s="7" t="e">
        <f t="shared" si="669"/>
        <v>#N/A</v>
      </c>
      <c r="V1595" s="7" t="e">
        <f t="shared" si="673"/>
        <v>#N/A</v>
      </c>
      <c r="W1595" s="7" t="e">
        <f t="shared" si="674"/>
        <v>#N/A</v>
      </c>
      <c r="X1595" s="7" t="e">
        <f t="shared" si="676"/>
        <v>#N/A</v>
      </c>
      <c r="Y1595" s="7" t="e">
        <f t="shared" si="677"/>
        <v>#N/A</v>
      </c>
      <c r="AG1595" s="7" t="e">
        <f t="shared" si="678"/>
        <v>#N/A</v>
      </c>
      <c r="AH1595" s="7">
        <f t="shared" si="679"/>
        <v>118.5092605004708</v>
      </c>
      <c r="AI1595" s="7" t="e">
        <f t="shared" si="680"/>
        <v>#N/A</v>
      </c>
      <c r="AJ1595" s="7">
        <f t="shared" si="681"/>
        <v>118.5092605004708</v>
      </c>
      <c r="AK1595" s="7" t="e">
        <v>#N/A</v>
      </c>
      <c r="AL1595" s="7">
        <v>118.5092605004708</v>
      </c>
      <c r="AN1595" s="7" t="e">
        <f t="shared" si="682"/>
        <v>#N/A</v>
      </c>
      <c r="AO1595" s="7" t="e">
        <f t="shared" si="672"/>
        <v>#N/A</v>
      </c>
      <c r="AP1595" s="7" t="e">
        <v>#N/A</v>
      </c>
      <c r="AQ1595" s="7" t="e">
        <v>#N/A</v>
      </c>
    </row>
    <row r="1596" spans="1:43" outlineLevel="1">
      <c r="A1596" s="95">
        <v>582</v>
      </c>
      <c r="R1596" s="6">
        <f t="shared" si="675"/>
        <v>582</v>
      </c>
      <c r="S1596" s="7" t="e">
        <f t="shared" si="670"/>
        <v>#N/A</v>
      </c>
      <c r="T1596" s="7">
        <f t="shared" si="671"/>
        <v>117.15624996088445</v>
      </c>
      <c r="U1596" s="7" t="e">
        <f t="shared" si="669"/>
        <v>#N/A</v>
      </c>
      <c r="V1596" s="7" t="e">
        <f t="shared" si="673"/>
        <v>#N/A</v>
      </c>
      <c r="W1596" s="7" t="e">
        <f t="shared" si="674"/>
        <v>#N/A</v>
      </c>
      <c r="X1596" s="7" t="e">
        <f t="shared" si="676"/>
        <v>#N/A</v>
      </c>
      <c r="Y1596" s="7" t="e">
        <f t="shared" si="677"/>
        <v>#N/A</v>
      </c>
      <c r="AG1596" s="7" t="e">
        <f t="shared" si="678"/>
        <v>#N/A</v>
      </c>
      <c r="AH1596" s="7">
        <f t="shared" si="679"/>
        <v>117.15624996088445</v>
      </c>
      <c r="AI1596" s="7" t="e">
        <f t="shared" si="680"/>
        <v>#N/A</v>
      </c>
      <c r="AJ1596" s="7">
        <f t="shared" si="681"/>
        <v>117.15624996088445</v>
      </c>
      <c r="AK1596" s="7" t="e">
        <v>#N/A</v>
      </c>
      <c r="AL1596" s="7">
        <v>117.15624996088445</v>
      </c>
      <c r="AN1596" s="7" t="e">
        <f t="shared" si="682"/>
        <v>#N/A</v>
      </c>
      <c r="AO1596" s="7" t="e">
        <f t="shared" si="672"/>
        <v>#N/A</v>
      </c>
      <c r="AP1596" s="7" t="e">
        <v>#N/A</v>
      </c>
      <c r="AQ1596" s="7" t="e">
        <v>#N/A</v>
      </c>
    </row>
    <row r="1597" spans="1:43" outlineLevel="1">
      <c r="A1597" s="95">
        <v>583</v>
      </c>
      <c r="R1597" s="6">
        <f t="shared" si="675"/>
        <v>583</v>
      </c>
      <c r="S1597" s="7" t="e">
        <f t="shared" si="670"/>
        <v>#N/A</v>
      </c>
      <c r="T1597" s="7">
        <f t="shared" si="671"/>
        <v>115.74074323972066</v>
      </c>
      <c r="U1597" s="7" t="e">
        <f t="shared" si="669"/>
        <v>#N/A</v>
      </c>
      <c r="V1597" s="7" t="e">
        <f t="shared" si="673"/>
        <v>#N/A</v>
      </c>
      <c r="W1597" s="7" t="e">
        <f t="shared" si="674"/>
        <v>#N/A</v>
      </c>
      <c r="X1597" s="7" t="e">
        <f t="shared" si="676"/>
        <v>#N/A</v>
      </c>
      <c r="Y1597" s="7" t="e">
        <f t="shared" si="677"/>
        <v>#N/A</v>
      </c>
      <c r="AG1597" s="7" t="e">
        <f t="shared" si="678"/>
        <v>#N/A</v>
      </c>
      <c r="AH1597" s="7">
        <f t="shared" si="679"/>
        <v>115.74074323972066</v>
      </c>
      <c r="AI1597" s="7" t="e">
        <f t="shared" si="680"/>
        <v>#N/A</v>
      </c>
      <c r="AJ1597" s="7">
        <f t="shared" si="681"/>
        <v>115.74074323972066</v>
      </c>
      <c r="AK1597" s="7" t="e">
        <v>#N/A</v>
      </c>
      <c r="AL1597" s="7">
        <v>115.74074323972066</v>
      </c>
      <c r="AN1597" s="7" t="e">
        <f t="shared" si="682"/>
        <v>#N/A</v>
      </c>
      <c r="AO1597" s="7" t="e">
        <f t="shared" si="672"/>
        <v>#N/A</v>
      </c>
      <c r="AP1597" s="7" t="e">
        <v>#N/A</v>
      </c>
      <c r="AQ1597" s="7" t="e">
        <v>#N/A</v>
      </c>
    </row>
    <row r="1598" spans="1:43" outlineLevel="1">
      <c r="A1598" s="95">
        <v>584</v>
      </c>
      <c r="R1598" s="6">
        <f t="shared" si="675"/>
        <v>584</v>
      </c>
      <c r="S1598" s="7" t="e">
        <f t="shared" si="670"/>
        <v>#N/A</v>
      </c>
      <c r="T1598" s="7">
        <f t="shared" si="671"/>
        <v>114.26967333691816</v>
      </c>
      <c r="U1598" s="7" t="e">
        <f t="shared" si="669"/>
        <v>#N/A</v>
      </c>
      <c r="V1598" s="7" t="e">
        <f t="shared" si="673"/>
        <v>#N/A</v>
      </c>
      <c r="W1598" s="7" t="e">
        <f t="shared" si="674"/>
        <v>#N/A</v>
      </c>
      <c r="X1598" s="7" t="e">
        <f t="shared" si="676"/>
        <v>#N/A</v>
      </c>
      <c r="Y1598" s="7" t="e">
        <f t="shared" si="677"/>
        <v>#N/A</v>
      </c>
      <c r="AG1598" s="7" t="e">
        <f t="shared" si="678"/>
        <v>#N/A</v>
      </c>
      <c r="AH1598" s="7">
        <f t="shared" si="679"/>
        <v>114.26967333691816</v>
      </c>
      <c r="AI1598" s="7" t="e">
        <f t="shared" si="680"/>
        <v>#N/A</v>
      </c>
      <c r="AJ1598" s="7">
        <f t="shared" si="681"/>
        <v>114.26967333691816</v>
      </c>
      <c r="AK1598" s="7" t="e">
        <v>#N/A</v>
      </c>
      <c r="AL1598" s="7">
        <v>114.26967333691816</v>
      </c>
      <c r="AN1598" s="7" t="e">
        <f t="shared" si="682"/>
        <v>#N/A</v>
      </c>
      <c r="AO1598" s="7" t="e">
        <f t="shared" si="672"/>
        <v>#N/A</v>
      </c>
      <c r="AP1598" s="7" t="e">
        <v>#N/A</v>
      </c>
      <c r="AQ1598" s="7" t="e">
        <v>#N/A</v>
      </c>
    </row>
    <row r="1599" spans="1:43" outlineLevel="1">
      <c r="A1599" s="95">
        <v>585</v>
      </c>
      <c r="R1599" s="6">
        <f t="shared" si="675"/>
        <v>585</v>
      </c>
      <c r="S1599" s="7" t="e">
        <f t="shared" si="670"/>
        <v>#N/A</v>
      </c>
      <c r="T1599" s="7">
        <f t="shared" si="671"/>
        <v>112.74999995529652</v>
      </c>
      <c r="U1599" s="7" t="e">
        <f t="shared" si="669"/>
        <v>#N/A</v>
      </c>
      <c r="V1599" s="7" t="e">
        <f t="shared" si="673"/>
        <v>#N/A</v>
      </c>
      <c r="W1599" s="7" t="e">
        <f t="shared" si="674"/>
        <v>#N/A</v>
      </c>
      <c r="X1599" s="7" t="e">
        <f t="shared" si="676"/>
        <v>#N/A</v>
      </c>
      <c r="Y1599" s="7" t="e">
        <f t="shared" si="677"/>
        <v>#N/A</v>
      </c>
      <c r="AG1599" s="7" t="e">
        <f t="shared" si="678"/>
        <v>#N/A</v>
      </c>
      <c r="AH1599" s="7">
        <f t="shared" si="679"/>
        <v>112.74999995529652</v>
      </c>
      <c r="AI1599" s="7" t="e">
        <f t="shared" si="680"/>
        <v>#N/A</v>
      </c>
      <c r="AJ1599" s="7">
        <f t="shared" si="681"/>
        <v>112.74999995529652</v>
      </c>
      <c r="AK1599" s="7" t="e">
        <v>#N/A</v>
      </c>
      <c r="AL1599" s="7">
        <v>112.74999995529652</v>
      </c>
      <c r="AN1599" s="7" t="e">
        <f t="shared" si="682"/>
        <v>#N/A</v>
      </c>
      <c r="AO1599" s="7" t="e">
        <f t="shared" si="672"/>
        <v>#N/A</v>
      </c>
      <c r="AP1599" s="7" t="e">
        <v>#N/A</v>
      </c>
      <c r="AQ1599" s="7" t="e">
        <v>#N/A</v>
      </c>
    </row>
    <row r="1600" spans="1:43" outlineLevel="1">
      <c r="A1600" s="95">
        <v>586</v>
      </c>
      <c r="R1600" s="6">
        <f t="shared" si="675"/>
        <v>586</v>
      </c>
      <c r="S1600" s="7" t="e">
        <f t="shared" si="670"/>
        <v>#N/A</v>
      </c>
      <c r="T1600" s="7">
        <f t="shared" si="671"/>
        <v>111.18865609479448</v>
      </c>
      <c r="U1600" s="7" t="e">
        <f t="shared" si="669"/>
        <v>#N/A</v>
      </c>
      <c r="V1600" s="7" t="e">
        <f t="shared" si="673"/>
        <v>#N/A</v>
      </c>
      <c r="W1600" s="7" t="e">
        <f t="shared" si="674"/>
        <v>#N/A</v>
      </c>
      <c r="X1600" s="7" t="e">
        <f t="shared" si="676"/>
        <v>#N/A</v>
      </c>
      <c r="Y1600" s="7" t="e">
        <f t="shared" si="677"/>
        <v>#N/A</v>
      </c>
      <c r="AG1600" s="7" t="e">
        <f t="shared" si="678"/>
        <v>#N/A</v>
      </c>
      <c r="AH1600" s="7">
        <f t="shared" si="679"/>
        <v>111.18865609479448</v>
      </c>
      <c r="AI1600" s="7" t="e">
        <f t="shared" si="680"/>
        <v>#N/A</v>
      </c>
      <c r="AJ1600" s="7">
        <f t="shared" si="681"/>
        <v>111.18865609479448</v>
      </c>
      <c r="AK1600" s="7" t="e">
        <v>#N/A</v>
      </c>
      <c r="AL1600" s="7">
        <v>111.18865609479448</v>
      </c>
      <c r="AN1600" s="7" t="e">
        <f t="shared" si="682"/>
        <v>#N/A</v>
      </c>
      <c r="AO1600" s="7" t="e">
        <f t="shared" si="672"/>
        <v>#N/A</v>
      </c>
      <c r="AP1600" s="7" t="e">
        <v>#N/A</v>
      </c>
      <c r="AQ1600" s="7" t="e">
        <v>#N/A</v>
      </c>
    </row>
    <row r="1601" spans="1:43" outlineLevel="1">
      <c r="A1601" s="95">
        <v>587</v>
      </c>
      <c r="R1601" s="6">
        <f t="shared" si="675"/>
        <v>587</v>
      </c>
      <c r="S1601" s="7" t="e">
        <f t="shared" si="670"/>
        <v>#N/A</v>
      </c>
      <c r="T1601" s="7">
        <f t="shared" si="671"/>
        <v>109.59259764353433</v>
      </c>
      <c r="U1601" s="7" t="e">
        <f t="shared" ref="U1601:U1664" si="683">IF(NOT(ISNA(VLOOKUP(A1601,$A$91:$B$100,2,FALSE))),VLOOKUP(A1601,$A$91:$B$100,2,FALSE),NA())</f>
        <v>#N/A</v>
      </c>
      <c r="V1601" s="7" t="e">
        <f t="shared" si="673"/>
        <v>#N/A</v>
      </c>
      <c r="W1601" s="7" t="e">
        <f t="shared" si="674"/>
        <v>#N/A</v>
      </c>
      <c r="X1601" s="7" t="e">
        <f t="shared" si="676"/>
        <v>#N/A</v>
      </c>
      <c r="Y1601" s="7" t="e">
        <f t="shared" si="677"/>
        <v>#N/A</v>
      </c>
      <c r="AG1601" s="7" t="e">
        <f t="shared" si="678"/>
        <v>#N/A</v>
      </c>
      <c r="AH1601" s="7">
        <f t="shared" si="679"/>
        <v>109.59259764353433</v>
      </c>
      <c r="AI1601" s="7" t="e">
        <f t="shared" si="680"/>
        <v>#N/A</v>
      </c>
      <c r="AJ1601" s="7">
        <f t="shared" si="681"/>
        <v>109.59259764353433</v>
      </c>
      <c r="AK1601" s="7" t="e">
        <v>#N/A</v>
      </c>
      <c r="AL1601" s="7">
        <v>109.59259764353433</v>
      </c>
      <c r="AN1601" s="7" t="e">
        <f t="shared" si="682"/>
        <v>#N/A</v>
      </c>
      <c r="AO1601" s="7" t="e">
        <f t="shared" si="672"/>
        <v>#N/A</v>
      </c>
      <c r="AP1601" s="7" t="e">
        <v>#N/A</v>
      </c>
      <c r="AQ1601" s="7" t="e">
        <v>#N/A</v>
      </c>
    </row>
    <row r="1602" spans="1:43" outlineLevel="1">
      <c r="A1602" s="95">
        <v>588</v>
      </c>
      <c r="R1602" s="6">
        <f t="shared" si="675"/>
        <v>588</v>
      </c>
      <c r="S1602" s="7" t="e">
        <f t="shared" si="670"/>
        <v>#N/A</v>
      </c>
      <c r="T1602" s="7">
        <f t="shared" si="671"/>
        <v>107.96874997206032</v>
      </c>
      <c r="U1602" s="7" t="e">
        <f t="shared" si="683"/>
        <v>#N/A</v>
      </c>
      <c r="V1602" s="7" t="e">
        <f t="shared" si="673"/>
        <v>#N/A</v>
      </c>
      <c r="W1602" s="7" t="e">
        <f t="shared" si="674"/>
        <v>#N/A</v>
      </c>
      <c r="X1602" s="7" t="e">
        <f t="shared" si="676"/>
        <v>#N/A</v>
      </c>
      <c r="Y1602" s="7" t="e">
        <f t="shared" si="677"/>
        <v>#N/A</v>
      </c>
      <c r="AG1602" s="7" t="e">
        <f t="shared" si="678"/>
        <v>#N/A</v>
      </c>
      <c r="AH1602" s="7">
        <f t="shared" si="679"/>
        <v>107.96874997206032</v>
      </c>
      <c r="AI1602" s="7" t="e">
        <f t="shared" si="680"/>
        <v>#N/A</v>
      </c>
      <c r="AJ1602" s="7">
        <f t="shared" si="681"/>
        <v>107.96874997206032</v>
      </c>
      <c r="AK1602" s="7" t="e">
        <v>#N/A</v>
      </c>
      <c r="AL1602" s="7">
        <v>107.96874997206032</v>
      </c>
      <c r="AN1602" s="7" t="e">
        <f t="shared" si="682"/>
        <v>#N/A</v>
      </c>
      <c r="AO1602" s="7" t="e">
        <f t="shared" si="672"/>
        <v>#N/A</v>
      </c>
      <c r="AP1602" s="7" t="e">
        <v>#N/A</v>
      </c>
      <c r="AQ1602" s="7" t="e">
        <v>#N/A</v>
      </c>
    </row>
    <row r="1603" spans="1:43" outlineLevel="1">
      <c r="A1603" s="95">
        <v>589</v>
      </c>
      <c r="R1603" s="6">
        <f t="shared" si="675"/>
        <v>589</v>
      </c>
      <c r="S1603" s="7" t="e">
        <f t="shared" si="670"/>
        <v>#N/A</v>
      </c>
      <c r="T1603" s="7">
        <f t="shared" si="671"/>
        <v>106.32406896849473</v>
      </c>
      <c r="U1603" s="7" t="e">
        <f t="shared" si="683"/>
        <v>#N/A</v>
      </c>
      <c r="V1603" s="7" t="e">
        <f t="shared" si="673"/>
        <v>#N/A</v>
      </c>
      <c r="W1603" s="7" t="e">
        <f t="shared" si="674"/>
        <v>#N/A</v>
      </c>
      <c r="X1603" s="7" t="e">
        <f t="shared" si="676"/>
        <v>#N/A</v>
      </c>
      <c r="Y1603" s="7" t="e">
        <f t="shared" si="677"/>
        <v>#N/A</v>
      </c>
      <c r="AG1603" s="7" t="e">
        <f t="shared" si="678"/>
        <v>#N/A</v>
      </c>
      <c r="AH1603" s="7">
        <f t="shared" si="679"/>
        <v>106.32406896849473</v>
      </c>
      <c r="AI1603" s="7" t="e">
        <f t="shared" si="680"/>
        <v>#N/A</v>
      </c>
      <c r="AJ1603" s="7">
        <f t="shared" si="681"/>
        <v>106.32406896849473</v>
      </c>
      <c r="AK1603" s="7" t="e">
        <v>#N/A</v>
      </c>
      <c r="AL1603" s="7">
        <v>106.32406896849473</v>
      </c>
      <c r="AN1603" s="7" t="e">
        <f t="shared" si="682"/>
        <v>#N/A</v>
      </c>
      <c r="AO1603" s="7" t="e">
        <f t="shared" si="672"/>
        <v>#N/A</v>
      </c>
      <c r="AP1603" s="7" t="e">
        <v>#N/A</v>
      </c>
      <c r="AQ1603" s="7" t="e">
        <v>#N/A</v>
      </c>
    </row>
    <row r="1604" spans="1:43" outlineLevel="1">
      <c r="A1604" s="95">
        <v>590</v>
      </c>
      <c r="R1604" s="6">
        <f t="shared" si="675"/>
        <v>590</v>
      </c>
      <c r="S1604" s="7" t="e">
        <f t="shared" si="670"/>
        <v>#N/A</v>
      </c>
      <c r="T1604" s="7">
        <f t="shared" si="671"/>
        <v>104.66551433565715</v>
      </c>
      <c r="U1604" s="7" t="e">
        <f t="shared" si="683"/>
        <v>#N/A</v>
      </c>
      <c r="V1604" s="7" t="e">
        <f t="shared" si="673"/>
        <v>#N/A</v>
      </c>
      <c r="W1604" s="7" t="e">
        <f t="shared" si="674"/>
        <v>#N/A</v>
      </c>
      <c r="X1604" s="7" t="e">
        <f t="shared" si="676"/>
        <v>#N/A</v>
      </c>
      <c r="Y1604" s="7" t="e">
        <f t="shared" si="677"/>
        <v>#N/A</v>
      </c>
      <c r="AG1604" s="7" t="e">
        <f t="shared" si="678"/>
        <v>#N/A</v>
      </c>
      <c r="AH1604" s="7">
        <f t="shared" si="679"/>
        <v>104.66551433565715</v>
      </c>
      <c r="AI1604" s="7" t="e">
        <f t="shared" si="680"/>
        <v>#N/A</v>
      </c>
      <c r="AJ1604" s="7">
        <f t="shared" si="681"/>
        <v>104.66551433565715</v>
      </c>
      <c r="AK1604" s="7" t="e">
        <v>#N/A</v>
      </c>
      <c r="AL1604" s="7">
        <v>104.66551433565715</v>
      </c>
      <c r="AN1604" s="7" t="e">
        <f t="shared" si="682"/>
        <v>#N/A</v>
      </c>
      <c r="AO1604" s="7" t="e">
        <f t="shared" si="672"/>
        <v>#N/A</v>
      </c>
      <c r="AP1604" s="7" t="e">
        <v>#N/A</v>
      </c>
      <c r="AQ1604" s="7" t="e">
        <v>#N/A</v>
      </c>
    </row>
    <row r="1605" spans="1:43" outlineLevel="1">
      <c r="A1605" s="95">
        <v>591</v>
      </c>
      <c r="R1605" s="6">
        <f t="shared" si="675"/>
        <v>591</v>
      </c>
      <c r="S1605" s="7">
        <f t="shared" si="670"/>
        <v>103</v>
      </c>
      <c r="T1605" s="7">
        <f t="shared" si="671"/>
        <v>103</v>
      </c>
      <c r="U1605" s="7" t="e">
        <f t="shared" si="683"/>
        <v>#N/A</v>
      </c>
      <c r="V1605" s="7" t="e">
        <f t="shared" si="673"/>
        <v>#N/A</v>
      </c>
      <c r="W1605" s="7" t="e">
        <f t="shared" si="674"/>
        <v>#N/A</v>
      </c>
      <c r="X1605" s="7" t="e">
        <f t="shared" si="676"/>
        <v>#N/A</v>
      </c>
      <c r="Y1605" s="7" t="e">
        <f t="shared" si="677"/>
        <v>#N/A</v>
      </c>
      <c r="AG1605" s="7">
        <f t="shared" si="678"/>
        <v>103</v>
      </c>
      <c r="AH1605" s="7">
        <f t="shared" si="679"/>
        <v>103</v>
      </c>
      <c r="AI1605" s="7">
        <f t="shared" si="680"/>
        <v>103</v>
      </c>
      <c r="AJ1605" s="7">
        <f t="shared" si="681"/>
        <v>103</v>
      </c>
      <c r="AK1605" s="7">
        <v>103</v>
      </c>
      <c r="AL1605" s="7">
        <v>103</v>
      </c>
      <c r="AN1605" s="7" t="e">
        <f t="shared" si="682"/>
        <v>#N/A</v>
      </c>
      <c r="AO1605" s="7" t="e">
        <f t="shared" si="672"/>
        <v>#N/A</v>
      </c>
      <c r="AP1605" s="7" t="e">
        <v>#N/A</v>
      </c>
      <c r="AQ1605" s="7" t="e">
        <v>#N/A</v>
      </c>
    </row>
    <row r="1606" spans="1:43" outlineLevel="1">
      <c r="A1606" s="95">
        <v>592</v>
      </c>
      <c r="R1606" s="6">
        <f t="shared" si="675"/>
        <v>592</v>
      </c>
      <c r="S1606" s="7">
        <f t="shared" si="670"/>
        <v>96.682599666154147</v>
      </c>
      <c r="T1606" s="7" t="e">
        <f t="shared" si="671"/>
        <v>#N/A</v>
      </c>
      <c r="U1606" s="7" t="e">
        <f t="shared" si="683"/>
        <v>#N/A</v>
      </c>
      <c r="V1606" s="7" t="e">
        <f t="shared" si="673"/>
        <v>#N/A</v>
      </c>
      <c r="W1606" s="7" t="e">
        <f t="shared" si="674"/>
        <v>#N/A</v>
      </c>
      <c r="X1606" s="7" t="e">
        <f t="shared" si="676"/>
        <v>#N/A</v>
      </c>
      <c r="Y1606" s="7" t="e">
        <f t="shared" si="677"/>
        <v>#N/A</v>
      </c>
      <c r="AG1606" s="7">
        <f t="shared" si="678"/>
        <v>96.682599666154147</v>
      </c>
      <c r="AH1606" s="7" t="e">
        <f t="shared" si="679"/>
        <v>#N/A</v>
      </c>
      <c r="AI1606" s="7">
        <f t="shared" si="680"/>
        <v>96.682599666154147</v>
      </c>
      <c r="AJ1606" s="7" t="e">
        <f t="shared" si="681"/>
        <v>#N/A</v>
      </c>
      <c r="AK1606" s="7">
        <v>96.682599666154147</v>
      </c>
      <c r="AL1606" s="7" t="e">
        <v>#N/A</v>
      </c>
      <c r="AN1606" s="7" t="e">
        <f t="shared" si="682"/>
        <v>#N/A</v>
      </c>
      <c r="AO1606" s="7" t="e">
        <f t="shared" si="672"/>
        <v>#N/A</v>
      </c>
      <c r="AP1606" s="7" t="e">
        <v>#N/A</v>
      </c>
      <c r="AQ1606" s="7" t="e">
        <v>#N/A</v>
      </c>
    </row>
    <row r="1607" spans="1:43" outlineLevel="1">
      <c r="A1607" s="95">
        <v>593</v>
      </c>
      <c r="R1607" s="6">
        <f t="shared" si="675"/>
        <v>593</v>
      </c>
      <c r="S1607" s="7">
        <f t="shared" si="670"/>
        <v>89.884549315017708</v>
      </c>
      <c r="T1607" s="7" t="e">
        <f t="shared" si="671"/>
        <v>#N/A</v>
      </c>
      <c r="U1607" s="7" t="e">
        <f t="shared" si="683"/>
        <v>#N/A</v>
      </c>
      <c r="V1607" s="7" t="e">
        <f t="shared" si="673"/>
        <v>#N/A</v>
      </c>
      <c r="W1607" s="7" t="e">
        <f t="shared" si="674"/>
        <v>#N/A</v>
      </c>
      <c r="X1607" s="7" t="e">
        <f t="shared" si="676"/>
        <v>#N/A</v>
      </c>
      <c r="Y1607" s="7" t="e">
        <f t="shared" si="677"/>
        <v>#N/A</v>
      </c>
      <c r="AG1607" s="7">
        <f t="shared" si="678"/>
        <v>89.884549315017708</v>
      </c>
      <c r="AH1607" s="7" t="e">
        <f t="shared" si="679"/>
        <v>#N/A</v>
      </c>
      <c r="AI1607" s="7">
        <f t="shared" si="680"/>
        <v>89.884549315017708</v>
      </c>
      <c r="AJ1607" s="7" t="e">
        <f t="shared" si="681"/>
        <v>#N/A</v>
      </c>
      <c r="AK1607" s="7">
        <v>89.884549315017708</v>
      </c>
      <c r="AL1607" s="7" t="e">
        <v>#N/A</v>
      </c>
      <c r="AN1607" s="7" t="e">
        <f t="shared" si="682"/>
        <v>#N/A</v>
      </c>
      <c r="AO1607" s="7" t="e">
        <f t="shared" si="672"/>
        <v>#N/A</v>
      </c>
      <c r="AP1607" s="7" t="e">
        <v>#N/A</v>
      </c>
      <c r="AQ1607" s="7" t="e">
        <v>#N/A</v>
      </c>
    </row>
    <row r="1608" spans="1:43" outlineLevel="1">
      <c r="A1608" s="95">
        <v>594</v>
      </c>
      <c r="R1608" s="6">
        <f t="shared" si="675"/>
        <v>594</v>
      </c>
      <c r="S1608" s="7">
        <f t="shared" si="670"/>
        <v>82.125201778386028</v>
      </c>
      <c r="T1608" s="7" t="e">
        <f t="shared" si="671"/>
        <v>#N/A</v>
      </c>
      <c r="U1608" s="7" t="e">
        <f t="shared" si="683"/>
        <v>#N/A</v>
      </c>
      <c r="V1608" s="7" t="e">
        <f t="shared" si="673"/>
        <v>#N/A</v>
      </c>
      <c r="W1608" s="7" t="e">
        <f t="shared" si="674"/>
        <v>#N/A</v>
      </c>
      <c r="X1608" s="7" t="e">
        <f t="shared" si="676"/>
        <v>#N/A</v>
      </c>
      <c r="Y1608" s="7" t="e">
        <f t="shared" si="677"/>
        <v>#N/A</v>
      </c>
      <c r="AG1608" s="7">
        <f t="shared" si="678"/>
        <v>82.125201778386028</v>
      </c>
      <c r="AH1608" s="7" t="e">
        <f t="shared" si="679"/>
        <v>#N/A</v>
      </c>
      <c r="AI1608" s="7">
        <f t="shared" si="680"/>
        <v>82.125201778386028</v>
      </c>
      <c r="AJ1608" s="7" t="e">
        <f t="shared" si="681"/>
        <v>#N/A</v>
      </c>
      <c r="AK1608" s="7">
        <v>82.125201778386028</v>
      </c>
      <c r="AL1608" s="7" t="e">
        <v>#N/A</v>
      </c>
      <c r="AN1608" s="7" t="e">
        <f t="shared" si="682"/>
        <v>#N/A</v>
      </c>
      <c r="AO1608" s="7" t="e">
        <f t="shared" si="672"/>
        <v>#N/A</v>
      </c>
      <c r="AP1608" s="7" t="e">
        <v>#N/A</v>
      </c>
      <c r="AQ1608" s="7" t="e">
        <v>#N/A</v>
      </c>
    </row>
    <row r="1609" spans="1:43" outlineLevel="1">
      <c r="A1609" s="95">
        <v>595</v>
      </c>
      <c r="R1609" s="6">
        <f t="shared" si="675"/>
        <v>595</v>
      </c>
      <c r="S1609" s="7">
        <f t="shared" si="670"/>
        <v>72.923898491710915</v>
      </c>
      <c r="T1609" s="7" t="e">
        <f t="shared" si="671"/>
        <v>#N/A</v>
      </c>
      <c r="U1609" s="7" t="e">
        <f t="shared" si="683"/>
        <v>#N/A</v>
      </c>
      <c r="V1609" s="7" t="e">
        <f t="shared" si="673"/>
        <v>#N/A</v>
      </c>
      <c r="W1609" s="7" t="e">
        <f t="shared" si="674"/>
        <v>#N/A</v>
      </c>
      <c r="X1609" s="7" t="e">
        <f t="shared" si="676"/>
        <v>#N/A</v>
      </c>
      <c r="Y1609" s="7" t="e">
        <f t="shared" si="677"/>
        <v>#N/A</v>
      </c>
      <c r="AG1609" s="7">
        <f t="shared" si="678"/>
        <v>72.923898491710915</v>
      </c>
      <c r="AH1609" s="7" t="e">
        <f t="shared" si="679"/>
        <v>#N/A</v>
      </c>
      <c r="AI1609" s="7">
        <f t="shared" si="680"/>
        <v>72.923898491710915</v>
      </c>
      <c r="AJ1609" s="7" t="e">
        <f t="shared" si="681"/>
        <v>#N/A</v>
      </c>
      <c r="AK1609" s="7">
        <v>72.923898491710915</v>
      </c>
      <c r="AL1609" s="7" t="e">
        <v>#N/A</v>
      </c>
      <c r="AN1609" s="7" t="e">
        <f t="shared" si="682"/>
        <v>#N/A</v>
      </c>
      <c r="AO1609" s="7" t="e">
        <f t="shared" si="672"/>
        <v>#N/A</v>
      </c>
      <c r="AP1609" s="7" t="e">
        <v>#N/A</v>
      </c>
      <c r="AQ1609" s="7" t="e">
        <v>#N/A</v>
      </c>
    </row>
    <row r="1610" spans="1:43" outlineLevel="1">
      <c r="A1610" s="95">
        <v>596</v>
      </c>
      <c r="R1610" s="6">
        <f t="shared" si="675"/>
        <v>596</v>
      </c>
      <c r="S1610" s="7">
        <f t="shared" si="670"/>
        <v>61.799999237060547</v>
      </c>
      <c r="T1610" s="7" t="e">
        <f t="shared" si="671"/>
        <v>#N/A</v>
      </c>
      <c r="U1610" s="7" t="e">
        <f t="shared" si="683"/>
        <v>#N/A</v>
      </c>
      <c r="V1610" s="7" t="e">
        <f t="shared" si="673"/>
        <v>#N/A</v>
      </c>
      <c r="W1610" s="7" t="e">
        <f t="shared" si="674"/>
        <v>#N/A</v>
      </c>
      <c r="X1610" s="7" t="e">
        <f t="shared" si="676"/>
        <v>#N/A</v>
      </c>
      <c r="Y1610" s="7" t="e">
        <f t="shared" si="677"/>
        <v>#N/A</v>
      </c>
      <c r="AG1610" s="7">
        <f t="shared" si="678"/>
        <v>61.799999237060547</v>
      </c>
      <c r="AH1610" s="7" t="e">
        <f t="shared" si="679"/>
        <v>#N/A</v>
      </c>
      <c r="AI1610" s="7">
        <f t="shared" si="680"/>
        <v>61.799999237060547</v>
      </c>
      <c r="AJ1610" s="7" t="e">
        <f t="shared" si="681"/>
        <v>#N/A</v>
      </c>
      <c r="AK1610" s="7">
        <v>61.799999237060547</v>
      </c>
      <c r="AL1610" s="7" t="e">
        <v>#N/A</v>
      </c>
      <c r="AN1610" s="7" t="e">
        <f t="shared" si="682"/>
        <v>#N/A</v>
      </c>
      <c r="AO1610" s="7" t="e">
        <f t="shared" si="672"/>
        <v>#N/A</v>
      </c>
      <c r="AP1610" s="7" t="e">
        <v>#N/A</v>
      </c>
      <c r="AQ1610" s="7" t="e">
        <v>#N/A</v>
      </c>
    </row>
    <row r="1611" spans="1:43" outlineLevel="1">
      <c r="A1611" s="95">
        <v>597</v>
      </c>
      <c r="R1611" s="6">
        <f t="shared" si="675"/>
        <v>597</v>
      </c>
      <c r="S1611" s="7">
        <f t="shared" si="670"/>
        <v>48.453093159449054</v>
      </c>
      <c r="T1611" s="7" t="e">
        <f t="shared" si="671"/>
        <v>#N/A</v>
      </c>
      <c r="U1611" s="7" t="e">
        <f t="shared" si="683"/>
        <v>#N/A</v>
      </c>
      <c r="V1611" s="7" t="e">
        <f t="shared" si="673"/>
        <v>#N/A</v>
      </c>
      <c r="W1611" s="7" t="e">
        <f t="shared" si="674"/>
        <v>#N/A</v>
      </c>
      <c r="X1611" s="7" t="e">
        <f t="shared" si="676"/>
        <v>#N/A</v>
      </c>
      <c r="Y1611" s="7" t="e">
        <f t="shared" si="677"/>
        <v>#N/A</v>
      </c>
      <c r="AG1611" s="7">
        <f t="shared" si="678"/>
        <v>48.453093159449054</v>
      </c>
      <c r="AH1611" s="7" t="e">
        <f t="shared" si="679"/>
        <v>#N/A</v>
      </c>
      <c r="AI1611" s="7">
        <f t="shared" si="680"/>
        <v>48.453093159449054</v>
      </c>
      <c r="AJ1611" s="7" t="e">
        <f t="shared" si="681"/>
        <v>#N/A</v>
      </c>
      <c r="AK1611" s="7">
        <v>48.453093159449054</v>
      </c>
      <c r="AL1611" s="7" t="e">
        <v>#N/A</v>
      </c>
      <c r="AN1611" s="7" t="e">
        <f t="shared" si="682"/>
        <v>#N/A</v>
      </c>
      <c r="AO1611" s="7" t="e">
        <f t="shared" si="672"/>
        <v>#N/A</v>
      </c>
      <c r="AP1611" s="7" t="e">
        <v>#N/A</v>
      </c>
      <c r="AQ1611" s="7" t="e">
        <v>#N/A</v>
      </c>
    </row>
    <row r="1612" spans="1:43" outlineLevel="1">
      <c r="A1612" s="95">
        <v>598</v>
      </c>
      <c r="R1612" s="6">
        <f t="shared" si="675"/>
        <v>598</v>
      </c>
      <c r="S1612" s="7">
        <f t="shared" si="670"/>
        <v>33.303749597573187</v>
      </c>
      <c r="T1612" s="7" t="e">
        <f t="shared" si="671"/>
        <v>#N/A</v>
      </c>
      <c r="U1612" s="7" t="e">
        <f t="shared" si="683"/>
        <v>#N/A</v>
      </c>
      <c r="V1612" s="7" t="e">
        <f t="shared" si="673"/>
        <v>#N/A</v>
      </c>
      <c r="W1612" s="7" t="e">
        <f t="shared" si="674"/>
        <v>#N/A</v>
      </c>
      <c r="X1612" s="7" t="e">
        <f t="shared" si="676"/>
        <v>#N/A</v>
      </c>
      <c r="Y1612" s="7" t="e">
        <f t="shared" si="677"/>
        <v>#N/A</v>
      </c>
      <c r="AG1612" s="7">
        <f t="shared" si="678"/>
        <v>33.303749597573187</v>
      </c>
      <c r="AH1612" s="7" t="e">
        <f t="shared" si="679"/>
        <v>#N/A</v>
      </c>
      <c r="AI1612" s="7">
        <f t="shared" si="680"/>
        <v>33.303749597573187</v>
      </c>
      <c r="AJ1612" s="7" t="e">
        <f t="shared" si="681"/>
        <v>#N/A</v>
      </c>
      <c r="AK1612" s="7">
        <v>33.303749597573187</v>
      </c>
      <c r="AL1612" s="7" t="e">
        <v>#N/A</v>
      </c>
      <c r="AN1612" s="7" t="e">
        <f t="shared" si="682"/>
        <v>#N/A</v>
      </c>
      <c r="AO1612" s="7" t="e">
        <f t="shared" si="672"/>
        <v>#N/A</v>
      </c>
      <c r="AP1612" s="7" t="e">
        <v>#N/A</v>
      </c>
      <c r="AQ1612" s="7" t="e">
        <v>#N/A</v>
      </c>
    </row>
    <row r="1613" spans="1:43" outlineLevel="1">
      <c r="A1613" s="95">
        <v>599</v>
      </c>
      <c r="R1613" s="6">
        <f t="shared" si="675"/>
        <v>599</v>
      </c>
      <c r="S1613" s="7">
        <f t="shared" si="670"/>
        <v>16.952781046158634</v>
      </c>
      <c r="T1613" s="7" t="e">
        <f t="shared" si="671"/>
        <v>#N/A</v>
      </c>
      <c r="U1613" s="7" t="e">
        <f t="shared" si="683"/>
        <v>#N/A</v>
      </c>
      <c r="V1613" s="7" t="e">
        <f t="shared" si="673"/>
        <v>#N/A</v>
      </c>
      <c r="W1613" s="7" t="e">
        <f t="shared" si="674"/>
        <v>#N/A</v>
      </c>
      <c r="X1613" s="7" t="e">
        <f t="shared" si="676"/>
        <v>#N/A</v>
      </c>
      <c r="Y1613" s="7" t="e">
        <f t="shared" si="677"/>
        <v>#N/A</v>
      </c>
      <c r="AG1613" s="7">
        <f t="shared" si="678"/>
        <v>16.952781046158634</v>
      </c>
      <c r="AH1613" s="7" t="e">
        <f t="shared" si="679"/>
        <v>#N/A</v>
      </c>
      <c r="AI1613" s="7">
        <f t="shared" si="680"/>
        <v>16.952781046158634</v>
      </c>
      <c r="AJ1613" s="7" t="e">
        <f t="shared" si="681"/>
        <v>#N/A</v>
      </c>
      <c r="AK1613" s="7">
        <v>16.952781046158634</v>
      </c>
      <c r="AL1613" s="7" t="e">
        <v>#N/A</v>
      </c>
      <c r="AN1613" s="7" t="e">
        <f t="shared" si="682"/>
        <v>#N/A</v>
      </c>
      <c r="AO1613" s="7" t="e">
        <f t="shared" si="672"/>
        <v>#N/A</v>
      </c>
      <c r="AP1613" s="7" t="e">
        <v>#N/A</v>
      </c>
      <c r="AQ1613" s="7" t="e">
        <v>#N/A</v>
      </c>
    </row>
    <row r="1614" spans="1:43" outlineLevel="1">
      <c r="A1614" s="95">
        <v>600</v>
      </c>
      <c r="R1614" s="6">
        <f t="shared" si="675"/>
        <v>600</v>
      </c>
      <c r="S1614" s="7">
        <f t="shared" si="670"/>
        <v>1.0000000474974513E-3</v>
      </c>
      <c r="T1614" s="7" t="e">
        <f t="shared" si="671"/>
        <v>#N/A</v>
      </c>
      <c r="U1614" s="7" t="e">
        <f t="shared" si="683"/>
        <v>#N/A</v>
      </c>
      <c r="V1614" s="7" t="e">
        <f t="shared" si="673"/>
        <v>#N/A</v>
      </c>
      <c r="W1614" s="7" t="e">
        <f t="shared" si="674"/>
        <v>#N/A</v>
      </c>
      <c r="X1614" s="7" t="e">
        <f t="shared" si="676"/>
        <v>#N/A</v>
      </c>
      <c r="Y1614" s="7" t="e">
        <f t="shared" si="677"/>
        <v>#N/A</v>
      </c>
      <c r="AG1614" s="7">
        <f t="shared" si="678"/>
        <v>1.0000000474974513E-3</v>
      </c>
      <c r="AH1614" s="7" t="e">
        <f t="shared" si="679"/>
        <v>#N/A</v>
      </c>
      <c r="AI1614" s="7">
        <f t="shared" si="680"/>
        <v>1.0000000474974513E-3</v>
      </c>
      <c r="AJ1614" s="7" t="e">
        <f t="shared" si="681"/>
        <v>#N/A</v>
      </c>
      <c r="AK1614" s="7">
        <v>1.0000000474974513E-3</v>
      </c>
      <c r="AL1614" s="7" t="e">
        <v>#N/A</v>
      </c>
      <c r="AN1614" s="7" t="e">
        <f t="shared" si="682"/>
        <v>#N/A</v>
      </c>
      <c r="AO1614" s="7" t="e">
        <f t="shared" si="672"/>
        <v>#N/A</v>
      </c>
      <c r="AP1614" s="7" t="e">
        <v>#N/A</v>
      </c>
      <c r="AQ1614" s="7" t="e">
        <v>#N/A</v>
      </c>
    </row>
    <row r="1615" spans="1:43" outlineLevel="1">
      <c r="A1615" s="95">
        <v>601</v>
      </c>
      <c r="R1615" s="6">
        <f t="shared" si="675"/>
        <v>601</v>
      </c>
      <c r="S1615" s="7" t="e">
        <f t="shared" si="670"/>
        <v>#N/A</v>
      </c>
      <c r="T1615" s="7" t="e">
        <f t="shared" si="671"/>
        <v>#N/A</v>
      </c>
      <c r="U1615" s="7" t="e">
        <f t="shared" si="683"/>
        <v>#N/A</v>
      </c>
      <c r="V1615" s="7" t="e">
        <f t="shared" si="673"/>
        <v>#N/A</v>
      </c>
      <c r="W1615" s="7" t="e">
        <f t="shared" si="674"/>
        <v>#N/A</v>
      </c>
      <c r="X1615" s="7" t="e">
        <f t="shared" si="676"/>
        <v>#N/A</v>
      </c>
      <c r="Y1615" s="7" t="e">
        <f t="shared" si="677"/>
        <v>#N/A</v>
      </c>
      <c r="AG1615" s="7" t="e">
        <f t="shared" si="678"/>
        <v>#N/A</v>
      </c>
      <c r="AH1615" s="7" t="e">
        <f t="shared" si="679"/>
        <v>#N/A</v>
      </c>
      <c r="AI1615" s="7" t="e">
        <f t="shared" si="680"/>
        <v>#N/A</v>
      </c>
      <c r="AJ1615" s="7" t="e">
        <f t="shared" si="681"/>
        <v>#N/A</v>
      </c>
      <c r="AK1615" s="7" t="e">
        <v>#N/A</v>
      </c>
      <c r="AL1615" s="7" t="e">
        <v>#N/A</v>
      </c>
      <c r="AN1615" s="7" t="e">
        <f t="shared" si="682"/>
        <v>#N/A</v>
      </c>
      <c r="AO1615" s="7" t="e">
        <f t="shared" si="672"/>
        <v>#N/A</v>
      </c>
      <c r="AP1615" s="7" t="e">
        <v>#N/A</v>
      </c>
      <c r="AQ1615" s="7" t="e">
        <v>#N/A</v>
      </c>
    </row>
    <row r="1616" spans="1:43" outlineLevel="1">
      <c r="A1616" s="95">
        <v>602</v>
      </c>
      <c r="R1616" s="6">
        <f t="shared" si="675"/>
        <v>602</v>
      </c>
      <c r="S1616" s="7" t="e">
        <f t="shared" si="670"/>
        <v>#N/A</v>
      </c>
      <c r="T1616" s="7" t="e">
        <f t="shared" si="671"/>
        <v>#N/A</v>
      </c>
      <c r="U1616" s="7" t="e">
        <f t="shared" si="683"/>
        <v>#N/A</v>
      </c>
      <c r="V1616" s="7" t="e">
        <f t="shared" si="673"/>
        <v>#N/A</v>
      </c>
      <c r="W1616" s="7" t="e">
        <f t="shared" si="674"/>
        <v>#N/A</v>
      </c>
      <c r="X1616" s="7" t="e">
        <f t="shared" si="676"/>
        <v>#N/A</v>
      </c>
      <c r="Y1616" s="7" t="e">
        <f t="shared" si="677"/>
        <v>#N/A</v>
      </c>
      <c r="AG1616" s="7" t="e">
        <f t="shared" si="678"/>
        <v>#N/A</v>
      </c>
      <c r="AH1616" s="7" t="e">
        <f t="shared" si="679"/>
        <v>#N/A</v>
      </c>
      <c r="AI1616" s="7" t="e">
        <f t="shared" si="680"/>
        <v>#N/A</v>
      </c>
      <c r="AJ1616" s="7" t="e">
        <f t="shared" si="681"/>
        <v>#N/A</v>
      </c>
      <c r="AK1616" s="7" t="e">
        <v>#N/A</v>
      </c>
      <c r="AL1616" s="7" t="e">
        <v>#N/A</v>
      </c>
      <c r="AN1616" s="7" t="e">
        <f t="shared" si="682"/>
        <v>#N/A</v>
      </c>
      <c r="AO1616" s="7" t="e">
        <f t="shared" si="672"/>
        <v>#N/A</v>
      </c>
      <c r="AP1616" s="7" t="e">
        <v>#N/A</v>
      </c>
      <c r="AQ1616" s="7" t="e">
        <v>#N/A</v>
      </c>
    </row>
    <row r="1617" spans="1:43" outlineLevel="1">
      <c r="A1617" s="95">
        <v>603</v>
      </c>
      <c r="R1617" s="6">
        <f t="shared" si="675"/>
        <v>603</v>
      </c>
      <c r="S1617" s="7" t="e">
        <f t="shared" si="670"/>
        <v>#N/A</v>
      </c>
      <c r="T1617" s="7" t="e">
        <f t="shared" si="671"/>
        <v>#N/A</v>
      </c>
      <c r="U1617" s="7" t="e">
        <f t="shared" si="683"/>
        <v>#N/A</v>
      </c>
      <c r="V1617" s="7" t="e">
        <f t="shared" si="673"/>
        <v>#N/A</v>
      </c>
      <c r="W1617" s="7" t="e">
        <f t="shared" si="674"/>
        <v>#N/A</v>
      </c>
      <c r="X1617" s="7" t="e">
        <f t="shared" si="676"/>
        <v>#N/A</v>
      </c>
      <c r="Y1617" s="7" t="e">
        <f t="shared" si="677"/>
        <v>#N/A</v>
      </c>
      <c r="AG1617" s="7" t="e">
        <f t="shared" si="678"/>
        <v>#N/A</v>
      </c>
      <c r="AH1617" s="7" t="e">
        <f t="shared" si="679"/>
        <v>#N/A</v>
      </c>
      <c r="AI1617" s="7" t="e">
        <f t="shared" si="680"/>
        <v>#N/A</v>
      </c>
      <c r="AJ1617" s="7" t="e">
        <f t="shared" si="681"/>
        <v>#N/A</v>
      </c>
      <c r="AK1617" s="7" t="e">
        <v>#N/A</v>
      </c>
      <c r="AL1617" s="7" t="e">
        <v>#N/A</v>
      </c>
      <c r="AN1617" s="7" t="e">
        <f t="shared" si="682"/>
        <v>#N/A</v>
      </c>
      <c r="AO1617" s="7" t="e">
        <f t="shared" si="672"/>
        <v>#N/A</v>
      </c>
      <c r="AP1617" s="7" t="e">
        <v>#N/A</v>
      </c>
      <c r="AQ1617" s="7" t="e">
        <v>#N/A</v>
      </c>
    </row>
    <row r="1618" spans="1:43" outlineLevel="1">
      <c r="A1618" s="95">
        <v>604</v>
      </c>
      <c r="R1618" s="6">
        <f t="shared" si="675"/>
        <v>604</v>
      </c>
      <c r="S1618" s="7" t="e">
        <f t="shared" si="670"/>
        <v>#N/A</v>
      </c>
      <c r="T1618" s="7" t="e">
        <f t="shared" si="671"/>
        <v>#N/A</v>
      </c>
      <c r="U1618" s="7" t="e">
        <f t="shared" si="683"/>
        <v>#N/A</v>
      </c>
      <c r="V1618" s="7" t="e">
        <f t="shared" si="673"/>
        <v>#N/A</v>
      </c>
      <c r="W1618" s="7" t="e">
        <f t="shared" si="674"/>
        <v>#N/A</v>
      </c>
      <c r="X1618" s="7" t="e">
        <f t="shared" si="676"/>
        <v>#N/A</v>
      </c>
      <c r="Y1618" s="7" t="e">
        <f t="shared" si="677"/>
        <v>#N/A</v>
      </c>
      <c r="AG1618" s="7" t="e">
        <f t="shared" si="678"/>
        <v>#N/A</v>
      </c>
      <c r="AH1618" s="7" t="e">
        <f t="shared" si="679"/>
        <v>#N/A</v>
      </c>
      <c r="AI1618" s="7" t="e">
        <f t="shared" si="680"/>
        <v>#N/A</v>
      </c>
      <c r="AJ1618" s="7" t="e">
        <f t="shared" si="681"/>
        <v>#N/A</v>
      </c>
      <c r="AK1618" s="7" t="e">
        <v>#N/A</v>
      </c>
      <c r="AL1618" s="7" t="e">
        <v>#N/A</v>
      </c>
      <c r="AN1618" s="7" t="e">
        <f t="shared" si="682"/>
        <v>#N/A</v>
      </c>
      <c r="AO1618" s="7" t="e">
        <f t="shared" si="672"/>
        <v>#N/A</v>
      </c>
      <c r="AP1618" s="7" t="e">
        <v>#N/A</v>
      </c>
      <c r="AQ1618" s="7" t="e">
        <v>#N/A</v>
      </c>
    </row>
    <row r="1619" spans="1:43" outlineLevel="1">
      <c r="A1619" s="95">
        <v>605</v>
      </c>
      <c r="R1619" s="6">
        <f t="shared" si="675"/>
        <v>605</v>
      </c>
      <c r="S1619" s="7" t="e">
        <f t="shared" si="670"/>
        <v>#N/A</v>
      </c>
      <c r="T1619" s="7" t="e">
        <f t="shared" si="671"/>
        <v>#N/A</v>
      </c>
      <c r="U1619" s="7" t="e">
        <f t="shared" si="683"/>
        <v>#N/A</v>
      </c>
      <c r="V1619" s="7" t="e">
        <f t="shared" si="673"/>
        <v>#N/A</v>
      </c>
      <c r="W1619" s="7" t="e">
        <f t="shared" si="674"/>
        <v>#N/A</v>
      </c>
      <c r="X1619" s="7" t="e">
        <f t="shared" si="676"/>
        <v>#N/A</v>
      </c>
      <c r="Y1619" s="7" t="e">
        <f t="shared" si="677"/>
        <v>#N/A</v>
      </c>
      <c r="AG1619" s="7" t="e">
        <f t="shared" si="678"/>
        <v>#N/A</v>
      </c>
      <c r="AH1619" s="7" t="e">
        <f t="shared" si="679"/>
        <v>#N/A</v>
      </c>
      <c r="AI1619" s="7" t="e">
        <f t="shared" si="680"/>
        <v>#N/A</v>
      </c>
      <c r="AJ1619" s="7" t="e">
        <f t="shared" si="681"/>
        <v>#N/A</v>
      </c>
      <c r="AK1619" s="7" t="e">
        <v>#N/A</v>
      </c>
      <c r="AL1619" s="7" t="e">
        <v>#N/A</v>
      </c>
      <c r="AN1619" s="7" t="e">
        <f t="shared" si="682"/>
        <v>#N/A</v>
      </c>
      <c r="AO1619" s="7" t="e">
        <f t="shared" si="672"/>
        <v>#N/A</v>
      </c>
      <c r="AP1619" s="7" t="e">
        <v>#N/A</v>
      </c>
      <c r="AQ1619" s="7" t="e">
        <v>#N/A</v>
      </c>
    </row>
    <row r="1620" spans="1:43" outlineLevel="1">
      <c r="A1620" s="95">
        <v>606</v>
      </c>
      <c r="R1620" s="6">
        <f t="shared" si="675"/>
        <v>606</v>
      </c>
      <c r="S1620" s="7" t="e">
        <f t="shared" si="670"/>
        <v>#N/A</v>
      </c>
      <c r="T1620" s="7" t="e">
        <f t="shared" si="671"/>
        <v>#N/A</v>
      </c>
      <c r="U1620" s="7" t="e">
        <f t="shared" si="683"/>
        <v>#N/A</v>
      </c>
      <c r="V1620" s="7" t="e">
        <f t="shared" si="673"/>
        <v>#N/A</v>
      </c>
      <c r="W1620" s="7" t="e">
        <f t="shared" si="674"/>
        <v>#N/A</v>
      </c>
      <c r="X1620" s="7" t="e">
        <f t="shared" si="676"/>
        <v>#N/A</v>
      </c>
      <c r="Y1620" s="7" t="e">
        <f t="shared" si="677"/>
        <v>#N/A</v>
      </c>
      <c r="AG1620" s="7" t="e">
        <f t="shared" si="678"/>
        <v>#N/A</v>
      </c>
      <c r="AH1620" s="7" t="e">
        <f t="shared" si="679"/>
        <v>#N/A</v>
      </c>
      <c r="AI1620" s="7" t="e">
        <f t="shared" si="680"/>
        <v>#N/A</v>
      </c>
      <c r="AJ1620" s="7" t="e">
        <f t="shared" si="681"/>
        <v>#N/A</v>
      </c>
      <c r="AK1620" s="7" t="e">
        <v>#N/A</v>
      </c>
      <c r="AL1620" s="7" t="e">
        <v>#N/A</v>
      </c>
      <c r="AN1620" s="7" t="e">
        <f t="shared" si="682"/>
        <v>#N/A</v>
      </c>
      <c r="AO1620" s="7" t="e">
        <f t="shared" si="672"/>
        <v>#N/A</v>
      </c>
      <c r="AP1620" s="7" t="e">
        <v>#N/A</v>
      </c>
      <c r="AQ1620" s="7" t="e">
        <v>#N/A</v>
      </c>
    </row>
    <row r="1621" spans="1:43" outlineLevel="1">
      <c r="A1621" s="95">
        <v>607</v>
      </c>
      <c r="R1621" s="6">
        <f t="shared" si="675"/>
        <v>607</v>
      </c>
      <c r="S1621" s="7" t="e">
        <f t="shared" si="670"/>
        <v>#N/A</v>
      </c>
      <c r="T1621" s="7" t="e">
        <f t="shared" si="671"/>
        <v>#N/A</v>
      </c>
      <c r="U1621" s="7" t="e">
        <f t="shared" si="683"/>
        <v>#N/A</v>
      </c>
      <c r="V1621" s="7" t="e">
        <f t="shared" si="673"/>
        <v>#N/A</v>
      </c>
      <c r="W1621" s="7" t="e">
        <f t="shared" si="674"/>
        <v>#N/A</v>
      </c>
      <c r="X1621" s="7" t="e">
        <f t="shared" si="676"/>
        <v>#N/A</v>
      </c>
      <c r="Y1621" s="7" t="e">
        <f t="shared" si="677"/>
        <v>#N/A</v>
      </c>
      <c r="AG1621" s="7" t="e">
        <f t="shared" si="678"/>
        <v>#N/A</v>
      </c>
      <c r="AH1621" s="7" t="e">
        <f t="shared" si="679"/>
        <v>#N/A</v>
      </c>
      <c r="AI1621" s="7" t="e">
        <f t="shared" si="680"/>
        <v>#N/A</v>
      </c>
      <c r="AJ1621" s="7" t="e">
        <f t="shared" si="681"/>
        <v>#N/A</v>
      </c>
      <c r="AK1621" s="7" t="e">
        <v>#N/A</v>
      </c>
      <c r="AL1621" s="7" t="e">
        <v>#N/A</v>
      </c>
      <c r="AN1621" s="7" t="e">
        <f t="shared" si="682"/>
        <v>#N/A</v>
      </c>
      <c r="AO1621" s="7" t="e">
        <f t="shared" si="672"/>
        <v>#N/A</v>
      </c>
      <c r="AP1621" s="7" t="e">
        <v>#N/A</v>
      </c>
      <c r="AQ1621" s="7" t="e">
        <v>#N/A</v>
      </c>
    </row>
    <row r="1622" spans="1:43" outlineLevel="1">
      <c r="A1622" s="95">
        <v>608</v>
      </c>
      <c r="R1622" s="6">
        <f t="shared" si="675"/>
        <v>608</v>
      </c>
      <c r="S1622" s="7" t="e">
        <f t="shared" si="670"/>
        <v>#N/A</v>
      </c>
      <c r="T1622" s="7" t="e">
        <f t="shared" si="671"/>
        <v>#N/A</v>
      </c>
      <c r="U1622" s="7" t="e">
        <f t="shared" si="683"/>
        <v>#N/A</v>
      </c>
      <c r="V1622" s="7" t="e">
        <f t="shared" si="673"/>
        <v>#N/A</v>
      </c>
      <c r="W1622" s="7" t="e">
        <f t="shared" si="674"/>
        <v>#N/A</v>
      </c>
      <c r="X1622" s="7" t="e">
        <f t="shared" si="676"/>
        <v>#N/A</v>
      </c>
      <c r="Y1622" s="7" t="e">
        <f t="shared" si="677"/>
        <v>#N/A</v>
      </c>
      <c r="AG1622" s="7" t="e">
        <f t="shared" si="678"/>
        <v>#N/A</v>
      </c>
      <c r="AH1622" s="7" t="e">
        <f t="shared" si="679"/>
        <v>#N/A</v>
      </c>
      <c r="AI1622" s="7" t="e">
        <f t="shared" si="680"/>
        <v>#N/A</v>
      </c>
      <c r="AJ1622" s="7" t="e">
        <f t="shared" si="681"/>
        <v>#N/A</v>
      </c>
      <c r="AK1622" s="7" t="e">
        <v>#N/A</v>
      </c>
      <c r="AL1622" s="7" t="e">
        <v>#N/A</v>
      </c>
      <c r="AN1622" s="7" t="e">
        <f t="shared" si="682"/>
        <v>#N/A</v>
      </c>
      <c r="AO1622" s="7" t="e">
        <f t="shared" si="672"/>
        <v>#N/A</v>
      </c>
      <c r="AP1622" s="7" t="e">
        <v>#N/A</v>
      </c>
      <c r="AQ1622" s="7" t="e">
        <v>#N/A</v>
      </c>
    </row>
    <row r="1623" spans="1:43" outlineLevel="1">
      <c r="A1623" s="95">
        <v>609</v>
      </c>
      <c r="R1623" s="6">
        <f t="shared" si="675"/>
        <v>609</v>
      </c>
      <c r="S1623" s="7" t="e">
        <f t="shared" si="670"/>
        <v>#N/A</v>
      </c>
      <c r="T1623" s="7" t="e">
        <f t="shared" si="671"/>
        <v>#N/A</v>
      </c>
      <c r="U1623" s="7" t="e">
        <f t="shared" si="683"/>
        <v>#N/A</v>
      </c>
      <c r="V1623" s="7" t="e">
        <f t="shared" si="673"/>
        <v>#N/A</v>
      </c>
      <c r="W1623" s="7" t="e">
        <f t="shared" si="674"/>
        <v>#N/A</v>
      </c>
      <c r="X1623" s="7" t="e">
        <f t="shared" si="676"/>
        <v>#N/A</v>
      </c>
      <c r="Y1623" s="7" t="e">
        <f t="shared" si="677"/>
        <v>#N/A</v>
      </c>
      <c r="AG1623" s="7" t="e">
        <f t="shared" si="678"/>
        <v>#N/A</v>
      </c>
      <c r="AH1623" s="7" t="e">
        <f t="shared" si="679"/>
        <v>#N/A</v>
      </c>
      <c r="AI1623" s="7" t="e">
        <f t="shared" si="680"/>
        <v>#N/A</v>
      </c>
      <c r="AJ1623" s="7" t="e">
        <f t="shared" si="681"/>
        <v>#N/A</v>
      </c>
      <c r="AK1623" s="7" t="e">
        <v>#N/A</v>
      </c>
      <c r="AL1623" s="7" t="e">
        <v>#N/A</v>
      </c>
      <c r="AN1623" s="7" t="e">
        <f t="shared" si="682"/>
        <v>#N/A</v>
      </c>
      <c r="AO1623" s="7" t="e">
        <f t="shared" si="672"/>
        <v>#N/A</v>
      </c>
      <c r="AP1623" s="7" t="e">
        <v>#N/A</v>
      </c>
      <c r="AQ1623" s="7" t="e">
        <v>#N/A</v>
      </c>
    </row>
    <row r="1624" spans="1:43" outlineLevel="1">
      <c r="A1624" s="95">
        <v>610</v>
      </c>
      <c r="R1624" s="6">
        <f t="shared" si="675"/>
        <v>610</v>
      </c>
      <c r="S1624" s="7" t="e">
        <f t="shared" si="670"/>
        <v>#N/A</v>
      </c>
      <c r="T1624" s="7" t="e">
        <f t="shared" si="671"/>
        <v>#N/A</v>
      </c>
      <c r="U1624" s="7" t="e">
        <f t="shared" si="683"/>
        <v>#N/A</v>
      </c>
      <c r="V1624" s="7" t="e">
        <f t="shared" si="673"/>
        <v>#N/A</v>
      </c>
      <c r="W1624" s="7" t="e">
        <f t="shared" si="674"/>
        <v>#N/A</v>
      </c>
      <c r="X1624" s="7" t="e">
        <f t="shared" si="676"/>
        <v>#N/A</v>
      </c>
      <c r="Y1624" s="7" t="e">
        <f t="shared" si="677"/>
        <v>#N/A</v>
      </c>
      <c r="AG1624" s="7" t="e">
        <f t="shared" si="678"/>
        <v>#N/A</v>
      </c>
      <c r="AH1624" s="7" t="e">
        <f t="shared" si="679"/>
        <v>#N/A</v>
      </c>
      <c r="AI1624" s="7" t="e">
        <f t="shared" si="680"/>
        <v>#N/A</v>
      </c>
      <c r="AJ1624" s="7" t="e">
        <f t="shared" si="681"/>
        <v>#N/A</v>
      </c>
      <c r="AK1624" s="7" t="e">
        <v>#N/A</v>
      </c>
      <c r="AL1624" s="7" t="e">
        <v>#N/A</v>
      </c>
      <c r="AN1624" s="7" t="e">
        <f t="shared" si="682"/>
        <v>#N/A</v>
      </c>
      <c r="AO1624" s="7" t="e">
        <f t="shared" si="672"/>
        <v>#N/A</v>
      </c>
      <c r="AP1624" s="7" t="e">
        <v>#N/A</v>
      </c>
      <c r="AQ1624" s="7" t="e">
        <v>#N/A</v>
      </c>
    </row>
    <row r="1625" spans="1:43" outlineLevel="1">
      <c r="A1625" s="95">
        <v>611</v>
      </c>
      <c r="R1625" s="6">
        <f t="shared" si="675"/>
        <v>611</v>
      </c>
      <c r="S1625" s="7" t="e">
        <f t="shared" si="670"/>
        <v>#N/A</v>
      </c>
      <c r="T1625" s="7" t="e">
        <f t="shared" si="671"/>
        <v>#N/A</v>
      </c>
      <c r="U1625" s="7" t="e">
        <f t="shared" si="683"/>
        <v>#N/A</v>
      </c>
      <c r="V1625" s="7" t="e">
        <f t="shared" si="673"/>
        <v>#N/A</v>
      </c>
      <c r="W1625" s="7" t="e">
        <f t="shared" si="674"/>
        <v>#N/A</v>
      </c>
      <c r="X1625" s="7" t="e">
        <f t="shared" si="676"/>
        <v>#N/A</v>
      </c>
      <c r="Y1625" s="7" t="e">
        <f t="shared" si="677"/>
        <v>#N/A</v>
      </c>
      <c r="AG1625" s="7" t="e">
        <f t="shared" si="678"/>
        <v>#N/A</v>
      </c>
      <c r="AH1625" s="7" t="e">
        <f t="shared" si="679"/>
        <v>#N/A</v>
      </c>
      <c r="AI1625" s="7" t="e">
        <f t="shared" si="680"/>
        <v>#N/A</v>
      </c>
      <c r="AJ1625" s="7" t="e">
        <f t="shared" si="681"/>
        <v>#N/A</v>
      </c>
      <c r="AK1625" s="7" t="e">
        <v>#N/A</v>
      </c>
      <c r="AL1625" s="7" t="e">
        <v>#N/A</v>
      </c>
      <c r="AN1625" s="7" t="e">
        <f t="shared" si="682"/>
        <v>#N/A</v>
      </c>
      <c r="AO1625" s="7" t="e">
        <f t="shared" si="672"/>
        <v>#N/A</v>
      </c>
      <c r="AP1625" s="7" t="e">
        <v>#N/A</v>
      </c>
      <c r="AQ1625" s="7" t="e">
        <v>#N/A</v>
      </c>
    </row>
    <row r="1626" spans="1:43" outlineLevel="1">
      <c r="A1626" s="95">
        <v>612</v>
      </c>
      <c r="R1626" s="6">
        <f t="shared" si="675"/>
        <v>612</v>
      </c>
      <c r="S1626" s="7" t="e">
        <f t="shared" si="670"/>
        <v>#N/A</v>
      </c>
      <c r="T1626" s="7" t="e">
        <f t="shared" si="671"/>
        <v>#N/A</v>
      </c>
      <c r="U1626" s="7" t="e">
        <f t="shared" si="683"/>
        <v>#N/A</v>
      </c>
      <c r="V1626" s="7" t="e">
        <f t="shared" si="673"/>
        <v>#N/A</v>
      </c>
      <c r="W1626" s="7" t="e">
        <f t="shared" si="674"/>
        <v>#N/A</v>
      </c>
      <c r="X1626" s="7" t="e">
        <f t="shared" si="676"/>
        <v>#N/A</v>
      </c>
      <c r="Y1626" s="7" t="e">
        <f t="shared" si="677"/>
        <v>#N/A</v>
      </c>
      <c r="AG1626" s="7" t="e">
        <f t="shared" si="678"/>
        <v>#N/A</v>
      </c>
      <c r="AH1626" s="7" t="e">
        <f t="shared" si="679"/>
        <v>#N/A</v>
      </c>
      <c r="AI1626" s="7" t="e">
        <f t="shared" si="680"/>
        <v>#N/A</v>
      </c>
      <c r="AJ1626" s="7" t="e">
        <f t="shared" si="681"/>
        <v>#N/A</v>
      </c>
      <c r="AK1626" s="7" t="e">
        <v>#N/A</v>
      </c>
      <c r="AL1626" s="7" t="e">
        <v>#N/A</v>
      </c>
      <c r="AN1626" s="7" t="e">
        <f t="shared" si="682"/>
        <v>#N/A</v>
      </c>
      <c r="AO1626" s="7" t="e">
        <f t="shared" si="672"/>
        <v>#N/A</v>
      </c>
      <c r="AP1626" s="7" t="e">
        <v>#N/A</v>
      </c>
      <c r="AQ1626" s="7" t="e">
        <v>#N/A</v>
      </c>
    </row>
    <row r="1627" spans="1:43" outlineLevel="1">
      <c r="A1627" s="95">
        <v>613</v>
      </c>
      <c r="R1627" s="6">
        <f t="shared" si="675"/>
        <v>613</v>
      </c>
      <c r="S1627" s="7" t="e">
        <f t="shared" si="670"/>
        <v>#N/A</v>
      </c>
      <c r="T1627" s="7" t="e">
        <f t="shared" si="671"/>
        <v>#N/A</v>
      </c>
      <c r="U1627" s="7" t="e">
        <f t="shared" si="683"/>
        <v>#N/A</v>
      </c>
      <c r="V1627" s="7" t="e">
        <f t="shared" si="673"/>
        <v>#N/A</v>
      </c>
      <c r="W1627" s="7" t="e">
        <f t="shared" si="674"/>
        <v>#N/A</v>
      </c>
      <c r="X1627" s="7" t="e">
        <f t="shared" si="676"/>
        <v>#N/A</v>
      </c>
      <c r="Y1627" s="7" t="e">
        <f t="shared" si="677"/>
        <v>#N/A</v>
      </c>
      <c r="AG1627" s="7" t="e">
        <f t="shared" si="678"/>
        <v>#N/A</v>
      </c>
      <c r="AH1627" s="7" t="e">
        <f t="shared" si="679"/>
        <v>#N/A</v>
      </c>
      <c r="AI1627" s="7" t="e">
        <f t="shared" si="680"/>
        <v>#N/A</v>
      </c>
      <c r="AJ1627" s="7" t="e">
        <f t="shared" si="681"/>
        <v>#N/A</v>
      </c>
      <c r="AK1627" s="7" t="e">
        <v>#N/A</v>
      </c>
      <c r="AL1627" s="7" t="e">
        <v>#N/A</v>
      </c>
      <c r="AN1627" s="7" t="e">
        <f t="shared" si="682"/>
        <v>#N/A</v>
      </c>
      <c r="AO1627" s="7" t="e">
        <f t="shared" si="672"/>
        <v>#N/A</v>
      </c>
      <c r="AP1627" s="7" t="e">
        <v>#N/A</v>
      </c>
      <c r="AQ1627" s="7" t="e">
        <v>#N/A</v>
      </c>
    </row>
    <row r="1628" spans="1:43" outlineLevel="1">
      <c r="A1628" s="95">
        <v>614</v>
      </c>
      <c r="R1628" s="6">
        <f t="shared" si="675"/>
        <v>614</v>
      </c>
      <c r="S1628" s="7" t="e">
        <f t="shared" si="670"/>
        <v>#N/A</v>
      </c>
      <c r="T1628" s="7" t="e">
        <f t="shared" si="671"/>
        <v>#N/A</v>
      </c>
      <c r="U1628" s="7" t="e">
        <f t="shared" si="683"/>
        <v>#N/A</v>
      </c>
      <c r="V1628" s="7" t="e">
        <f t="shared" si="673"/>
        <v>#N/A</v>
      </c>
      <c r="W1628" s="7" t="e">
        <f t="shared" si="674"/>
        <v>#N/A</v>
      </c>
      <c r="X1628" s="7" t="e">
        <f t="shared" si="676"/>
        <v>#N/A</v>
      </c>
      <c r="Y1628" s="7" t="e">
        <f t="shared" si="677"/>
        <v>#N/A</v>
      </c>
      <c r="AG1628" s="7" t="e">
        <f t="shared" si="678"/>
        <v>#N/A</v>
      </c>
      <c r="AH1628" s="7" t="e">
        <f t="shared" si="679"/>
        <v>#N/A</v>
      </c>
      <c r="AI1628" s="7" t="e">
        <f t="shared" si="680"/>
        <v>#N/A</v>
      </c>
      <c r="AJ1628" s="7" t="e">
        <f t="shared" si="681"/>
        <v>#N/A</v>
      </c>
      <c r="AK1628" s="7" t="e">
        <v>#N/A</v>
      </c>
      <c r="AL1628" s="7" t="e">
        <v>#N/A</v>
      </c>
      <c r="AN1628" s="7" t="e">
        <f t="shared" si="682"/>
        <v>#N/A</v>
      </c>
      <c r="AO1628" s="7" t="e">
        <f t="shared" si="672"/>
        <v>#N/A</v>
      </c>
      <c r="AP1628" s="7" t="e">
        <v>#N/A</v>
      </c>
      <c r="AQ1628" s="7" t="e">
        <v>#N/A</v>
      </c>
    </row>
    <row r="1629" spans="1:43" outlineLevel="1">
      <c r="A1629" s="95">
        <v>615</v>
      </c>
      <c r="R1629" s="6">
        <f t="shared" si="675"/>
        <v>615</v>
      </c>
      <c r="S1629" s="7" t="e">
        <f t="shared" si="670"/>
        <v>#N/A</v>
      </c>
      <c r="T1629" s="7" t="e">
        <f t="shared" si="671"/>
        <v>#N/A</v>
      </c>
      <c r="U1629" s="7" t="e">
        <f t="shared" si="683"/>
        <v>#N/A</v>
      </c>
      <c r="V1629" s="7" t="e">
        <f t="shared" si="673"/>
        <v>#N/A</v>
      </c>
      <c r="W1629" s="7" t="e">
        <f t="shared" si="674"/>
        <v>#N/A</v>
      </c>
      <c r="X1629" s="7" t="e">
        <f t="shared" si="676"/>
        <v>#N/A</v>
      </c>
      <c r="Y1629" s="7" t="e">
        <f t="shared" si="677"/>
        <v>#N/A</v>
      </c>
      <c r="AG1629" s="7" t="e">
        <f t="shared" si="678"/>
        <v>#N/A</v>
      </c>
      <c r="AH1629" s="7" t="e">
        <f t="shared" si="679"/>
        <v>#N/A</v>
      </c>
      <c r="AI1629" s="7" t="e">
        <f t="shared" si="680"/>
        <v>#N/A</v>
      </c>
      <c r="AJ1629" s="7" t="e">
        <f t="shared" si="681"/>
        <v>#N/A</v>
      </c>
      <c r="AK1629" s="7" t="e">
        <v>#N/A</v>
      </c>
      <c r="AL1629" s="7" t="e">
        <v>#N/A</v>
      </c>
      <c r="AN1629" s="7" t="e">
        <f t="shared" si="682"/>
        <v>#N/A</v>
      </c>
      <c r="AO1629" s="7" t="e">
        <f t="shared" si="672"/>
        <v>#N/A</v>
      </c>
      <c r="AP1629" s="7" t="e">
        <v>#N/A</v>
      </c>
      <c r="AQ1629" s="7" t="e">
        <v>#N/A</v>
      </c>
    </row>
    <row r="1630" spans="1:43" outlineLevel="1">
      <c r="A1630" s="95">
        <v>616</v>
      </c>
      <c r="R1630" s="6">
        <f t="shared" si="675"/>
        <v>616</v>
      </c>
      <c r="S1630" s="7" t="e">
        <f t="shared" si="670"/>
        <v>#N/A</v>
      </c>
      <c r="T1630" s="7" t="e">
        <f t="shared" si="671"/>
        <v>#N/A</v>
      </c>
      <c r="U1630" s="7" t="e">
        <f t="shared" si="683"/>
        <v>#N/A</v>
      </c>
      <c r="V1630" s="7" t="e">
        <f t="shared" si="673"/>
        <v>#N/A</v>
      </c>
      <c r="W1630" s="7" t="e">
        <f t="shared" si="674"/>
        <v>#N/A</v>
      </c>
      <c r="X1630" s="7" t="e">
        <f t="shared" si="676"/>
        <v>#N/A</v>
      </c>
      <c r="Y1630" s="7" t="e">
        <f t="shared" si="677"/>
        <v>#N/A</v>
      </c>
      <c r="AG1630" s="7" t="e">
        <f t="shared" si="678"/>
        <v>#N/A</v>
      </c>
      <c r="AH1630" s="7" t="e">
        <f t="shared" si="679"/>
        <v>#N/A</v>
      </c>
      <c r="AI1630" s="7" t="e">
        <f t="shared" si="680"/>
        <v>#N/A</v>
      </c>
      <c r="AJ1630" s="7" t="e">
        <f t="shared" si="681"/>
        <v>#N/A</v>
      </c>
      <c r="AK1630" s="7" t="e">
        <v>#N/A</v>
      </c>
      <c r="AL1630" s="7" t="e">
        <v>#N/A</v>
      </c>
      <c r="AN1630" s="7" t="e">
        <f t="shared" si="682"/>
        <v>#N/A</v>
      </c>
      <c r="AO1630" s="7" t="e">
        <f t="shared" si="672"/>
        <v>#N/A</v>
      </c>
      <c r="AP1630" s="7" t="e">
        <v>#N/A</v>
      </c>
      <c r="AQ1630" s="7" t="e">
        <v>#N/A</v>
      </c>
    </row>
    <row r="1631" spans="1:43" outlineLevel="1">
      <c r="A1631" s="95">
        <v>617</v>
      </c>
      <c r="R1631" s="6">
        <f t="shared" si="675"/>
        <v>617</v>
      </c>
      <c r="S1631" s="7" t="e">
        <f t="shared" si="670"/>
        <v>#N/A</v>
      </c>
      <c r="T1631" s="7" t="e">
        <f t="shared" si="671"/>
        <v>#N/A</v>
      </c>
      <c r="U1631" s="7" t="e">
        <f t="shared" si="683"/>
        <v>#N/A</v>
      </c>
      <c r="V1631" s="7" t="e">
        <f t="shared" si="673"/>
        <v>#N/A</v>
      </c>
      <c r="W1631" s="7" t="e">
        <f t="shared" si="674"/>
        <v>#N/A</v>
      </c>
      <c r="X1631" s="7" t="e">
        <f t="shared" si="676"/>
        <v>#N/A</v>
      </c>
      <c r="Y1631" s="7" t="e">
        <f t="shared" si="677"/>
        <v>#N/A</v>
      </c>
      <c r="AG1631" s="7" t="e">
        <f t="shared" si="678"/>
        <v>#N/A</v>
      </c>
      <c r="AH1631" s="7" t="e">
        <f t="shared" si="679"/>
        <v>#N/A</v>
      </c>
      <c r="AI1631" s="7" t="e">
        <f t="shared" si="680"/>
        <v>#N/A</v>
      </c>
      <c r="AJ1631" s="7" t="e">
        <f t="shared" si="681"/>
        <v>#N/A</v>
      </c>
      <c r="AK1631" s="7" t="e">
        <v>#N/A</v>
      </c>
      <c r="AL1631" s="7" t="e">
        <v>#N/A</v>
      </c>
      <c r="AN1631" s="7" t="e">
        <f t="shared" si="682"/>
        <v>#N/A</v>
      </c>
      <c r="AO1631" s="7" t="e">
        <f t="shared" si="672"/>
        <v>#N/A</v>
      </c>
      <c r="AP1631" s="7" t="e">
        <v>#N/A</v>
      </c>
      <c r="AQ1631" s="7" t="e">
        <v>#N/A</v>
      </c>
    </row>
    <row r="1632" spans="1:43" outlineLevel="1">
      <c r="A1632" s="95">
        <v>618</v>
      </c>
      <c r="R1632" s="6">
        <f t="shared" si="675"/>
        <v>618</v>
      </c>
      <c r="S1632" s="7" t="e">
        <f t="shared" si="670"/>
        <v>#N/A</v>
      </c>
      <c r="T1632" s="7" t="e">
        <f t="shared" si="671"/>
        <v>#N/A</v>
      </c>
      <c r="U1632" s="7" t="e">
        <f t="shared" si="683"/>
        <v>#N/A</v>
      </c>
      <c r="V1632" s="7" t="e">
        <f t="shared" si="673"/>
        <v>#N/A</v>
      </c>
      <c r="W1632" s="7" t="e">
        <f t="shared" si="674"/>
        <v>#N/A</v>
      </c>
      <c r="X1632" s="7" t="e">
        <f t="shared" si="676"/>
        <v>#N/A</v>
      </c>
      <c r="Y1632" s="7" t="e">
        <f t="shared" si="677"/>
        <v>#N/A</v>
      </c>
      <c r="AG1632" s="7" t="e">
        <f t="shared" si="678"/>
        <v>#N/A</v>
      </c>
      <c r="AH1632" s="7" t="e">
        <f t="shared" si="679"/>
        <v>#N/A</v>
      </c>
      <c r="AI1632" s="7" t="e">
        <f t="shared" si="680"/>
        <v>#N/A</v>
      </c>
      <c r="AJ1632" s="7" t="e">
        <f t="shared" si="681"/>
        <v>#N/A</v>
      </c>
      <c r="AK1632" s="7" t="e">
        <v>#N/A</v>
      </c>
      <c r="AL1632" s="7" t="e">
        <v>#N/A</v>
      </c>
      <c r="AN1632" s="7" t="e">
        <f t="shared" si="682"/>
        <v>#N/A</v>
      </c>
      <c r="AO1632" s="7" t="e">
        <f t="shared" si="672"/>
        <v>#N/A</v>
      </c>
      <c r="AP1632" s="7" t="e">
        <v>#N/A</v>
      </c>
      <c r="AQ1632" s="7" t="e">
        <v>#N/A</v>
      </c>
    </row>
    <row r="1633" spans="1:43" outlineLevel="1">
      <c r="A1633" s="95">
        <v>619</v>
      </c>
      <c r="R1633" s="6">
        <f t="shared" si="675"/>
        <v>619</v>
      </c>
      <c r="S1633" s="7" t="e">
        <f t="shared" si="670"/>
        <v>#N/A</v>
      </c>
      <c r="T1633" s="7" t="e">
        <f t="shared" si="671"/>
        <v>#N/A</v>
      </c>
      <c r="U1633" s="7" t="e">
        <f t="shared" si="683"/>
        <v>#N/A</v>
      </c>
      <c r="V1633" s="7" t="e">
        <f t="shared" si="673"/>
        <v>#N/A</v>
      </c>
      <c r="W1633" s="7" t="e">
        <f t="shared" si="674"/>
        <v>#N/A</v>
      </c>
      <c r="X1633" s="7" t="e">
        <f t="shared" si="676"/>
        <v>#N/A</v>
      </c>
      <c r="Y1633" s="7" t="e">
        <f t="shared" si="677"/>
        <v>#N/A</v>
      </c>
      <c r="AG1633" s="7" t="e">
        <f t="shared" si="678"/>
        <v>#N/A</v>
      </c>
      <c r="AH1633" s="7" t="e">
        <f t="shared" si="679"/>
        <v>#N/A</v>
      </c>
      <c r="AI1633" s="7" t="e">
        <f t="shared" si="680"/>
        <v>#N/A</v>
      </c>
      <c r="AJ1633" s="7" t="e">
        <f t="shared" si="681"/>
        <v>#N/A</v>
      </c>
      <c r="AK1633" s="7" t="e">
        <v>#N/A</v>
      </c>
      <c r="AL1633" s="7" t="e">
        <v>#N/A</v>
      </c>
      <c r="AN1633" s="7" t="e">
        <f t="shared" si="682"/>
        <v>#N/A</v>
      </c>
      <c r="AO1633" s="7" t="e">
        <f t="shared" si="672"/>
        <v>#N/A</v>
      </c>
      <c r="AP1633" s="7" t="e">
        <v>#N/A</v>
      </c>
      <c r="AQ1633" s="7" t="e">
        <v>#N/A</v>
      </c>
    </row>
    <row r="1634" spans="1:43" outlineLevel="1">
      <c r="A1634" s="95">
        <v>620</v>
      </c>
      <c r="R1634" s="6">
        <f t="shared" si="675"/>
        <v>620</v>
      </c>
      <c r="S1634" s="7" t="e">
        <f t="shared" si="670"/>
        <v>#N/A</v>
      </c>
      <c r="T1634" s="7" t="e">
        <f t="shared" si="671"/>
        <v>#N/A</v>
      </c>
      <c r="U1634" s="7" t="e">
        <f t="shared" si="683"/>
        <v>#N/A</v>
      </c>
      <c r="V1634" s="7" t="e">
        <f t="shared" si="673"/>
        <v>#N/A</v>
      </c>
      <c r="W1634" s="7" t="e">
        <f t="shared" si="674"/>
        <v>#N/A</v>
      </c>
      <c r="X1634" s="7" t="e">
        <f t="shared" si="676"/>
        <v>#N/A</v>
      </c>
      <c r="Y1634" s="7" t="e">
        <f t="shared" si="677"/>
        <v>#N/A</v>
      </c>
      <c r="AG1634" s="7" t="e">
        <f t="shared" si="678"/>
        <v>#N/A</v>
      </c>
      <c r="AH1634" s="7" t="e">
        <f t="shared" si="679"/>
        <v>#N/A</v>
      </c>
      <c r="AI1634" s="7" t="e">
        <f t="shared" si="680"/>
        <v>#N/A</v>
      </c>
      <c r="AJ1634" s="7" t="e">
        <f t="shared" si="681"/>
        <v>#N/A</v>
      </c>
      <c r="AK1634" s="7" t="e">
        <v>#N/A</v>
      </c>
      <c r="AL1634" s="7" t="e">
        <v>#N/A</v>
      </c>
      <c r="AN1634" s="7" t="e">
        <f t="shared" si="682"/>
        <v>#N/A</v>
      </c>
      <c r="AO1634" s="7" t="e">
        <f t="shared" si="672"/>
        <v>#N/A</v>
      </c>
      <c r="AP1634" s="7" t="e">
        <v>#N/A</v>
      </c>
      <c r="AQ1634" s="7" t="e">
        <v>#N/A</v>
      </c>
    </row>
    <row r="1635" spans="1:43" outlineLevel="1">
      <c r="A1635" s="95">
        <v>621</v>
      </c>
      <c r="R1635" s="6">
        <f t="shared" si="675"/>
        <v>621</v>
      </c>
      <c r="S1635" s="7" t="e">
        <f t="shared" si="670"/>
        <v>#N/A</v>
      </c>
      <c r="T1635" s="7" t="e">
        <f t="shared" si="671"/>
        <v>#N/A</v>
      </c>
      <c r="U1635" s="7" t="e">
        <f t="shared" si="683"/>
        <v>#N/A</v>
      </c>
      <c r="V1635" s="7" t="e">
        <f t="shared" si="673"/>
        <v>#N/A</v>
      </c>
      <c r="W1635" s="7" t="e">
        <f t="shared" si="674"/>
        <v>#N/A</v>
      </c>
      <c r="X1635" s="7" t="e">
        <f t="shared" si="676"/>
        <v>#N/A</v>
      </c>
      <c r="Y1635" s="7" t="e">
        <f t="shared" si="677"/>
        <v>#N/A</v>
      </c>
      <c r="AG1635" s="7" t="e">
        <f t="shared" si="678"/>
        <v>#N/A</v>
      </c>
      <c r="AH1635" s="7" t="e">
        <f t="shared" si="679"/>
        <v>#N/A</v>
      </c>
      <c r="AI1635" s="7" t="e">
        <f t="shared" si="680"/>
        <v>#N/A</v>
      </c>
      <c r="AJ1635" s="7" t="e">
        <f t="shared" si="681"/>
        <v>#N/A</v>
      </c>
      <c r="AK1635" s="7" t="e">
        <v>#N/A</v>
      </c>
      <c r="AL1635" s="7" t="e">
        <v>#N/A</v>
      </c>
      <c r="AN1635" s="7" t="e">
        <f t="shared" si="682"/>
        <v>#N/A</v>
      </c>
      <c r="AO1635" s="7" t="e">
        <f t="shared" si="672"/>
        <v>#N/A</v>
      </c>
      <c r="AP1635" s="7" t="e">
        <v>#N/A</v>
      </c>
      <c r="AQ1635" s="7" t="e">
        <v>#N/A</v>
      </c>
    </row>
    <row r="1636" spans="1:43" outlineLevel="1">
      <c r="A1636" s="95">
        <v>622</v>
      </c>
      <c r="R1636" s="6">
        <f t="shared" si="675"/>
        <v>622</v>
      </c>
      <c r="S1636" s="7" t="e">
        <f t="shared" si="670"/>
        <v>#N/A</v>
      </c>
      <c r="T1636" s="7" t="e">
        <f t="shared" si="671"/>
        <v>#N/A</v>
      </c>
      <c r="U1636" s="7" t="e">
        <f t="shared" si="683"/>
        <v>#N/A</v>
      </c>
      <c r="V1636" s="7" t="e">
        <f t="shared" si="673"/>
        <v>#N/A</v>
      </c>
      <c r="W1636" s="7" t="e">
        <f t="shared" si="674"/>
        <v>#N/A</v>
      </c>
      <c r="X1636" s="7" t="e">
        <f t="shared" si="676"/>
        <v>#N/A</v>
      </c>
      <c r="Y1636" s="7" t="e">
        <f t="shared" si="677"/>
        <v>#N/A</v>
      </c>
      <c r="AG1636" s="7" t="e">
        <f t="shared" si="678"/>
        <v>#N/A</v>
      </c>
      <c r="AH1636" s="7" t="e">
        <f t="shared" si="679"/>
        <v>#N/A</v>
      </c>
      <c r="AI1636" s="7" t="e">
        <f t="shared" si="680"/>
        <v>#N/A</v>
      </c>
      <c r="AJ1636" s="7" t="e">
        <f t="shared" si="681"/>
        <v>#N/A</v>
      </c>
      <c r="AK1636" s="7" t="e">
        <v>#N/A</v>
      </c>
      <c r="AL1636" s="7" t="e">
        <v>#N/A</v>
      </c>
      <c r="AN1636" s="7" t="e">
        <f t="shared" si="682"/>
        <v>#N/A</v>
      </c>
      <c r="AO1636" s="7" t="e">
        <f t="shared" si="672"/>
        <v>#N/A</v>
      </c>
      <c r="AP1636" s="7" t="e">
        <v>#N/A</v>
      </c>
      <c r="AQ1636" s="7" t="e">
        <v>#N/A</v>
      </c>
    </row>
    <row r="1637" spans="1:43" outlineLevel="1">
      <c r="A1637" s="95">
        <v>623</v>
      </c>
      <c r="R1637" s="6">
        <f t="shared" si="675"/>
        <v>623</v>
      </c>
      <c r="S1637" s="7" t="e">
        <f t="shared" si="670"/>
        <v>#N/A</v>
      </c>
      <c r="T1637" s="7" t="e">
        <f t="shared" si="671"/>
        <v>#N/A</v>
      </c>
      <c r="U1637" s="7" t="e">
        <f t="shared" si="683"/>
        <v>#N/A</v>
      </c>
      <c r="V1637" s="7" t="e">
        <f t="shared" si="673"/>
        <v>#N/A</v>
      </c>
      <c r="W1637" s="7" t="e">
        <f t="shared" si="674"/>
        <v>#N/A</v>
      </c>
      <c r="X1637" s="7" t="e">
        <f t="shared" si="676"/>
        <v>#N/A</v>
      </c>
      <c r="Y1637" s="7" t="e">
        <f t="shared" si="677"/>
        <v>#N/A</v>
      </c>
      <c r="AG1637" s="7" t="e">
        <f t="shared" si="678"/>
        <v>#N/A</v>
      </c>
      <c r="AH1637" s="7" t="e">
        <f t="shared" si="679"/>
        <v>#N/A</v>
      </c>
      <c r="AI1637" s="7" t="e">
        <f t="shared" si="680"/>
        <v>#N/A</v>
      </c>
      <c r="AJ1637" s="7" t="e">
        <f t="shared" si="681"/>
        <v>#N/A</v>
      </c>
      <c r="AK1637" s="7" t="e">
        <v>#N/A</v>
      </c>
      <c r="AL1637" s="7" t="e">
        <v>#N/A</v>
      </c>
      <c r="AN1637" s="7" t="e">
        <f t="shared" si="682"/>
        <v>#N/A</v>
      </c>
      <c r="AO1637" s="7" t="e">
        <f t="shared" si="672"/>
        <v>#N/A</v>
      </c>
      <c r="AP1637" s="7" t="e">
        <v>#N/A</v>
      </c>
      <c r="AQ1637" s="7" t="e">
        <v>#N/A</v>
      </c>
    </row>
    <row r="1638" spans="1:43" outlineLevel="1">
      <c r="A1638" s="95">
        <v>624</v>
      </c>
      <c r="R1638" s="6">
        <f t="shared" si="675"/>
        <v>624</v>
      </c>
      <c r="S1638" s="7" t="e">
        <f t="shared" si="670"/>
        <v>#N/A</v>
      </c>
      <c r="T1638" s="7" t="e">
        <f t="shared" si="671"/>
        <v>#N/A</v>
      </c>
      <c r="U1638" s="7" t="e">
        <f t="shared" si="683"/>
        <v>#N/A</v>
      </c>
      <c r="V1638" s="7" t="e">
        <f t="shared" si="673"/>
        <v>#N/A</v>
      </c>
      <c r="W1638" s="7" t="e">
        <f t="shared" si="674"/>
        <v>#N/A</v>
      </c>
      <c r="X1638" s="7" t="e">
        <f t="shared" si="676"/>
        <v>#N/A</v>
      </c>
      <c r="Y1638" s="7" t="e">
        <f t="shared" si="677"/>
        <v>#N/A</v>
      </c>
      <c r="AG1638" s="7" t="e">
        <f t="shared" si="678"/>
        <v>#N/A</v>
      </c>
      <c r="AH1638" s="7" t="e">
        <f t="shared" si="679"/>
        <v>#N/A</v>
      </c>
      <c r="AI1638" s="7" t="e">
        <f t="shared" si="680"/>
        <v>#N/A</v>
      </c>
      <c r="AJ1638" s="7" t="e">
        <f t="shared" si="681"/>
        <v>#N/A</v>
      </c>
      <c r="AK1638" s="7" t="e">
        <v>#N/A</v>
      </c>
      <c r="AL1638" s="7" t="e">
        <v>#N/A</v>
      </c>
      <c r="AN1638" s="7" t="e">
        <f t="shared" si="682"/>
        <v>#N/A</v>
      </c>
      <c r="AO1638" s="7" t="e">
        <f t="shared" si="672"/>
        <v>#N/A</v>
      </c>
      <c r="AP1638" s="7" t="e">
        <v>#N/A</v>
      </c>
      <c r="AQ1638" s="7" t="e">
        <v>#N/A</v>
      </c>
    </row>
    <row r="1639" spans="1:43" outlineLevel="1">
      <c r="A1639" s="95">
        <v>625</v>
      </c>
      <c r="R1639" s="6">
        <f t="shared" si="675"/>
        <v>625</v>
      </c>
      <c r="S1639" s="7" t="e">
        <f t="shared" si="670"/>
        <v>#N/A</v>
      </c>
      <c r="T1639" s="7" t="e">
        <f t="shared" si="671"/>
        <v>#N/A</v>
      </c>
      <c r="U1639" s="7" t="e">
        <f t="shared" si="683"/>
        <v>#N/A</v>
      </c>
      <c r="V1639" s="7" t="e">
        <f t="shared" si="673"/>
        <v>#N/A</v>
      </c>
      <c r="W1639" s="7" t="e">
        <f t="shared" si="674"/>
        <v>#N/A</v>
      </c>
      <c r="X1639" s="7" t="e">
        <f t="shared" si="676"/>
        <v>#N/A</v>
      </c>
      <c r="Y1639" s="7" t="e">
        <f t="shared" si="677"/>
        <v>#N/A</v>
      </c>
      <c r="AG1639" s="7" t="e">
        <f t="shared" si="678"/>
        <v>#N/A</v>
      </c>
      <c r="AH1639" s="7" t="e">
        <f t="shared" si="679"/>
        <v>#N/A</v>
      </c>
      <c r="AI1639" s="7" t="e">
        <f t="shared" si="680"/>
        <v>#N/A</v>
      </c>
      <c r="AJ1639" s="7" t="e">
        <f t="shared" si="681"/>
        <v>#N/A</v>
      </c>
      <c r="AK1639" s="7" t="e">
        <v>#N/A</v>
      </c>
      <c r="AL1639" s="7" t="e">
        <v>#N/A</v>
      </c>
      <c r="AN1639" s="7" t="e">
        <f t="shared" si="682"/>
        <v>#N/A</v>
      </c>
      <c r="AO1639" s="7" t="e">
        <f t="shared" si="672"/>
        <v>#N/A</v>
      </c>
      <c r="AP1639" s="7" t="e">
        <v>#N/A</v>
      </c>
      <c r="AQ1639" s="7" t="e">
        <v>#N/A</v>
      </c>
    </row>
    <row r="1640" spans="1:43" outlineLevel="1">
      <c r="A1640" s="95">
        <v>626</v>
      </c>
      <c r="R1640" s="6">
        <f t="shared" si="675"/>
        <v>626</v>
      </c>
      <c r="S1640" s="7" t="e">
        <f t="shared" si="670"/>
        <v>#N/A</v>
      </c>
      <c r="T1640" s="7" t="e">
        <f t="shared" si="671"/>
        <v>#N/A</v>
      </c>
      <c r="U1640" s="7" t="e">
        <f t="shared" si="683"/>
        <v>#N/A</v>
      </c>
      <c r="V1640" s="7" t="e">
        <f t="shared" si="673"/>
        <v>#N/A</v>
      </c>
      <c r="W1640" s="7" t="e">
        <f t="shared" si="674"/>
        <v>#N/A</v>
      </c>
      <c r="X1640" s="7" t="e">
        <f t="shared" si="676"/>
        <v>#N/A</v>
      </c>
      <c r="Y1640" s="7" t="e">
        <f t="shared" si="677"/>
        <v>#N/A</v>
      </c>
      <c r="AG1640" s="7" t="e">
        <f t="shared" si="678"/>
        <v>#N/A</v>
      </c>
      <c r="AH1640" s="7" t="e">
        <f t="shared" si="679"/>
        <v>#N/A</v>
      </c>
      <c r="AI1640" s="7" t="e">
        <f t="shared" si="680"/>
        <v>#N/A</v>
      </c>
      <c r="AJ1640" s="7" t="e">
        <f t="shared" si="681"/>
        <v>#N/A</v>
      </c>
      <c r="AK1640" s="7" t="e">
        <v>#N/A</v>
      </c>
      <c r="AL1640" s="7" t="e">
        <v>#N/A</v>
      </c>
      <c r="AN1640" s="7" t="e">
        <f t="shared" si="682"/>
        <v>#N/A</v>
      </c>
      <c r="AO1640" s="7" t="e">
        <f t="shared" si="672"/>
        <v>#N/A</v>
      </c>
      <c r="AP1640" s="7" t="e">
        <v>#N/A</v>
      </c>
      <c r="AQ1640" s="7" t="e">
        <v>#N/A</v>
      </c>
    </row>
    <row r="1641" spans="1:43" outlineLevel="1">
      <c r="A1641" s="95">
        <v>627</v>
      </c>
      <c r="R1641" s="6">
        <f t="shared" si="675"/>
        <v>627</v>
      </c>
      <c r="S1641" s="7" t="e">
        <f t="shared" si="670"/>
        <v>#N/A</v>
      </c>
      <c r="T1641" s="7" t="e">
        <f t="shared" si="671"/>
        <v>#N/A</v>
      </c>
      <c r="U1641" s="7" t="e">
        <f t="shared" si="683"/>
        <v>#N/A</v>
      </c>
      <c r="V1641" s="7" t="e">
        <f t="shared" si="673"/>
        <v>#N/A</v>
      </c>
      <c r="W1641" s="7" t="e">
        <f t="shared" si="674"/>
        <v>#N/A</v>
      </c>
      <c r="X1641" s="7" t="e">
        <f t="shared" si="676"/>
        <v>#N/A</v>
      </c>
      <c r="Y1641" s="7" t="e">
        <f t="shared" si="677"/>
        <v>#N/A</v>
      </c>
      <c r="AG1641" s="7" t="e">
        <f t="shared" si="678"/>
        <v>#N/A</v>
      </c>
      <c r="AH1641" s="7" t="e">
        <f t="shared" si="679"/>
        <v>#N/A</v>
      </c>
      <c r="AI1641" s="7" t="e">
        <f t="shared" si="680"/>
        <v>#N/A</v>
      </c>
      <c r="AJ1641" s="7" t="e">
        <f t="shared" si="681"/>
        <v>#N/A</v>
      </c>
      <c r="AK1641" s="7" t="e">
        <v>#N/A</v>
      </c>
      <c r="AL1641" s="7" t="e">
        <v>#N/A</v>
      </c>
      <c r="AN1641" s="7" t="e">
        <f t="shared" si="682"/>
        <v>#N/A</v>
      </c>
      <c r="AO1641" s="7" t="e">
        <f t="shared" si="672"/>
        <v>#N/A</v>
      </c>
      <c r="AP1641" s="7" t="e">
        <v>#N/A</v>
      </c>
      <c r="AQ1641" s="7" t="e">
        <v>#N/A</v>
      </c>
    </row>
    <row r="1642" spans="1:43" outlineLevel="1">
      <c r="A1642" s="95">
        <v>628</v>
      </c>
      <c r="R1642" s="6">
        <f t="shared" si="675"/>
        <v>628</v>
      </c>
      <c r="S1642" s="7" t="e">
        <f t="shared" si="670"/>
        <v>#N/A</v>
      </c>
      <c r="T1642" s="7" t="e">
        <f t="shared" si="671"/>
        <v>#N/A</v>
      </c>
      <c r="U1642" s="7" t="e">
        <f t="shared" si="683"/>
        <v>#N/A</v>
      </c>
      <c r="V1642" s="7" t="e">
        <f t="shared" si="673"/>
        <v>#N/A</v>
      </c>
      <c r="W1642" s="7" t="e">
        <f t="shared" si="674"/>
        <v>#N/A</v>
      </c>
      <c r="X1642" s="7" t="e">
        <f t="shared" si="676"/>
        <v>#N/A</v>
      </c>
      <c r="Y1642" s="7" t="e">
        <f t="shared" si="677"/>
        <v>#N/A</v>
      </c>
      <c r="AG1642" s="7" t="e">
        <f t="shared" si="678"/>
        <v>#N/A</v>
      </c>
      <c r="AH1642" s="7" t="e">
        <f t="shared" si="679"/>
        <v>#N/A</v>
      </c>
      <c r="AI1642" s="7" t="e">
        <f t="shared" si="680"/>
        <v>#N/A</v>
      </c>
      <c r="AJ1642" s="7" t="e">
        <f t="shared" si="681"/>
        <v>#N/A</v>
      </c>
      <c r="AK1642" s="7" t="e">
        <v>#N/A</v>
      </c>
      <c r="AL1642" s="7" t="e">
        <v>#N/A</v>
      </c>
      <c r="AN1642" s="7" t="e">
        <f t="shared" si="682"/>
        <v>#N/A</v>
      </c>
      <c r="AO1642" s="7" t="e">
        <f t="shared" si="672"/>
        <v>#N/A</v>
      </c>
      <c r="AP1642" s="7" t="e">
        <v>#N/A</v>
      </c>
      <c r="AQ1642" s="7" t="e">
        <v>#N/A</v>
      </c>
    </row>
    <row r="1643" spans="1:43" outlineLevel="1">
      <c r="A1643" s="95">
        <v>629</v>
      </c>
      <c r="R1643" s="6">
        <f t="shared" si="675"/>
        <v>629</v>
      </c>
      <c r="S1643" s="7" t="e">
        <f t="shared" si="670"/>
        <v>#N/A</v>
      </c>
      <c r="T1643" s="7" t="e">
        <f t="shared" si="671"/>
        <v>#N/A</v>
      </c>
      <c r="U1643" s="7" t="e">
        <f t="shared" si="683"/>
        <v>#N/A</v>
      </c>
      <c r="V1643" s="7" t="e">
        <f t="shared" si="673"/>
        <v>#N/A</v>
      </c>
      <c r="W1643" s="7" t="e">
        <f t="shared" si="674"/>
        <v>#N/A</v>
      </c>
      <c r="X1643" s="7" t="e">
        <f t="shared" si="676"/>
        <v>#N/A</v>
      </c>
      <c r="Y1643" s="7" t="e">
        <f t="shared" si="677"/>
        <v>#N/A</v>
      </c>
      <c r="AG1643" s="7" t="e">
        <f t="shared" si="678"/>
        <v>#N/A</v>
      </c>
      <c r="AH1643" s="7" t="e">
        <f t="shared" si="679"/>
        <v>#N/A</v>
      </c>
      <c r="AI1643" s="7" t="e">
        <f t="shared" si="680"/>
        <v>#N/A</v>
      </c>
      <c r="AJ1643" s="7" t="e">
        <f t="shared" si="681"/>
        <v>#N/A</v>
      </c>
      <c r="AK1643" s="7" t="e">
        <v>#N/A</v>
      </c>
      <c r="AL1643" s="7" t="e">
        <v>#N/A</v>
      </c>
      <c r="AN1643" s="7" t="e">
        <f t="shared" si="682"/>
        <v>#N/A</v>
      </c>
      <c r="AO1643" s="7" t="e">
        <f t="shared" si="672"/>
        <v>#N/A</v>
      </c>
      <c r="AP1643" s="7" t="e">
        <v>#N/A</v>
      </c>
      <c r="AQ1643" s="7" t="e">
        <v>#N/A</v>
      </c>
    </row>
    <row r="1644" spans="1:43" outlineLevel="1">
      <c r="A1644" s="95">
        <v>630</v>
      </c>
      <c r="R1644" s="6">
        <f t="shared" si="675"/>
        <v>630</v>
      </c>
      <c r="S1644" s="7" t="e">
        <f t="shared" si="670"/>
        <v>#N/A</v>
      </c>
      <c r="T1644" s="7" t="e">
        <f t="shared" si="671"/>
        <v>#N/A</v>
      </c>
      <c r="U1644" s="7" t="e">
        <f t="shared" si="683"/>
        <v>#N/A</v>
      </c>
      <c r="V1644" s="7" t="e">
        <f t="shared" si="673"/>
        <v>#N/A</v>
      </c>
      <c r="W1644" s="7" t="e">
        <f t="shared" si="674"/>
        <v>#N/A</v>
      </c>
      <c r="X1644" s="7" t="e">
        <f t="shared" si="676"/>
        <v>#N/A</v>
      </c>
      <c r="Y1644" s="7" t="e">
        <f t="shared" si="677"/>
        <v>#N/A</v>
      </c>
      <c r="AG1644" s="7" t="e">
        <f t="shared" si="678"/>
        <v>#N/A</v>
      </c>
      <c r="AH1644" s="7" t="e">
        <f t="shared" si="679"/>
        <v>#N/A</v>
      </c>
      <c r="AI1644" s="7" t="e">
        <f t="shared" si="680"/>
        <v>#N/A</v>
      </c>
      <c r="AJ1644" s="7" t="e">
        <f t="shared" si="681"/>
        <v>#N/A</v>
      </c>
      <c r="AK1644" s="7" t="e">
        <v>#N/A</v>
      </c>
      <c r="AL1644" s="7" t="e">
        <v>#N/A</v>
      </c>
      <c r="AN1644" s="7" t="e">
        <f t="shared" si="682"/>
        <v>#N/A</v>
      </c>
      <c r="AO1644" s="7" t="e">
        <f t="shared" si="672"/>
        <v>#N/A</v>
      </c>
      <c r="AP1644" s="7" t="e">
        <v>#N/A</v>
      </c>
      <c r="AQ1644" s="7" t="e">
        <v>#N/A</v>
      </c>
    </row>
    <row r="1645" spans="1:43" outlineLevel="1">
      <c r="A1645" s="95">
        <v>631</v>
      </c>
      <c r="R1645" s="6">
        <f t="shared" si="675"/>
        <v>631</v>
      </c>
      <c r="S1645" s="7" t="e">
        <f t="shared" si="670"/>
        <v>#N/A</v>
      </c>
      <c r="T1645" s="7" t="e">
        <f t="shared" si="671"/>
        <v>#N/A</v>
      </c>
      <c r="U1645" s="7" t="e">
        <f t="shared" si="683"/>
        <v>#N/A</v>
      </c>
      <c r="V1645" s="7" t="e">
        <f t="shared" si="673"/>
        <v>#N/A</v>
      </c>
      <c r="W1645" s="7" t="e">
        <f t="shared" si="674"/>
        <v>#N/A</v>
      </c>
      <c r="X1645" s="7" t="e">
        <f t="shared" si="676"/>
        <v>#N/A</v>
      </c>
      <c r="Y1645" s="7" t="e">
        <f t="shared" si="677"/>
        <v>#N/A</v>
      </c>
      <c r="AG1645" s="7" t="e">
        <f t="shared" si="678"/>
        <v>#N/A</v>
      </c>
      <c r="AH1645" s="7" t="e">
        <f t="shared" si="679"/>
        <v>#N/A</v>
      </c>
      <c r="AI1645" s="7" t="e">
        <f t="shared" si="680"/>
        <v>#N/A</v>
      </c>
      <c r="AJ1645" s="7" t="e">
        <f t="shared" si="681"/>
        <v>#N/A</v>
      </c>
      <c r="AK1645" s="7" t="e">
        <v>#N/A</v>
      </c>
      <c r="AL1645" s="7" t="e">
        <v>#N/A</v>
      </c>
      <c r="AN1645" s="7" t="e">
        <f t="shared" si="682"/>
        <v>#N/A</v>
      </c>
      <c r="AO1645" s="7" t="e">
        <f t="shared" si="672"/>
        <v>#N/A</v>
      </c>
      <c r="AP1645" s="7" t="e">
        <v>#N/A</v>
      </c>
      <c r="AQ1645" s="7" t="e">
        <v>#N/A</v>
      </c>
    </row>
    <row r="1646" spans="1:43" outlineLevel="1">
      <c r="A1646" s="95">
        <v>632</v>
      </c>
      <c r="R1646" s="6">
        <f t="shared" si="675"/>
        <v>632</v>
      </c>
      <c r="S1646" s="7" t="e">
        <f t="shared" si="670"/>
        <v>#N/A</v>
      </c>
      <c r="T1646" s="7" t="e">
        <f t="shared" si="671"/>
        <v>#N/A</v>
      </c>
      <c r="U1646" s="7" t="e">
        <f t="shared" si="683"/>
        <v>#N/A</v>
      </c>
      <c r="V1646" s="7" t="e">
        <f t="shared" si="673"/>
        <v>#N/A</v>
      </c>
      <c r="W1646" s="7" t="e">
        <f t="shared" si="674"/>
        <v>#N/A</v>
      </c>
      <c r="X1646" s="7" t="e">
        <f t="shared" si="676"/>
        <v>#N/A</v>
      </c>
      <c r="Y1646" s="7" t="e">
        <f t="shared" si="677"/>
        <v>#N/A</v>
      </c>
      <c r="AG1646" s="7" t="e">
        <f t="shared" si="678"/>
        <v>#N/A</v>
      </c>
      <c r="AH1646" s="7" t="e">
        <f t="shared" si="679"/>
        <v>#N/A</v>
      </c>
      <c r="AI1646" s="7" t="e">
        <f t="shared" si="680"/>
        <v>#N/A</v>
      </c>
      <c r="AJ1646" s="7" t="e">
        <f t="shared" si="681"/>
        <v>#N/A</v>
      </c>
      <c r="AK1646" s="7" t="e">
        <v>#N/A</v>
      </c>
      <c r="AL1646" s="7" t="e">
        <v>#N/A</v>
      </c>
      <c r="AN1646" s="7" t="e">
        <f t="shared" si="682"/>
        <v>#N/A</v>
      </c>
      <c r="AO1646" s="7" t="e">
        <f t="shared" si="672"/>
        <v>#N/A</v>
      </c>
      <c r="AP1646" s="7" t="e">
        <v>#N/A</v>
      </c>
      <c r="AQ1646" s="7" t="e">
        <v>#N/A</v>
      </c>
    </row>
    <row r="1647" spans="1:43" outlineLevel="1">
      <c r="A1647" s="95">
        <v>633</v>
      </c>
      <c r="R1647" s="6">
        <f t="shared" si="675"/>
        <v>633</v>
      </c>
      <c r="S1647" s="7" t="e">
        <f t="shared" si="670"/>
        <v>#N/A</v>
      </c>
      <c r="T1647" s="7" t="e">
        <f t="shared" si="671"/>
        <v>#N/A</v>
      </c>
      <c r="U1647" s="7" t="e">
        <f t="shared" si="683"/>
        <v>#N/A</v>
      </c>
      <c r="V1647" s="7" t="e">
        <f t="shared" si="673"/>
        <v>#N/A</v>
      </c>
      <c r="W1647" s="7" t="e">
        <f t="shared" si="674"/>
        <v>#N/A</v>
      </c>
      <c r="X1647" s="7" t="e">
        <f t="shared" si="676"/>
        <v>#N/A</v>
      </c>
      <c r="Y1647" s="7" t="e">
        <f t="shared" si="677"/>
        <v>#N/A</v>
      </c>
      <c r="AG1647" s="7" t="e">
        <f t="shared" si="678"/>
        <v>#N/A</v>
      </c>
      <c r="AH1647" s="7" t="e">
        <f t="shared" si="679"/>
        <v>#N/A</v>
      </c>
      <c r="AI1647" s="7" t="e">
        <f t="shared" si="680"/>
        <v>#N/A</v>
      </c>
      <c r="AJ1647" s="7" t="e">
        <f t="shared" si="681"/>
        <v>#N/A</v>
      </c>
      <c r="AK1647" s="7" t="e">
        <v>#N/A</v>
      </c>
      <c r="AL1647" s="7" t="e">
        <v>#N/A</v>
      </c>
      <c r="AN1647" s="7" t="e">
        <f t="shared" si="682"/>
        <v>#N/A</v>
      </c>
      <c r="AO1647" s="7" t="e">
        <f t="shared" si="672"/>
        <v>#N/A</v>
      </c>
      <c r="AP1647" s="7" t="e">
        <v>#N/A</v>
      </c>
      <c r="AQ1647" s="7" t="e">
        <v>#N/A</v>
      </c>
    </row>
    <row r="1648" spans="1:43" outlineLevel="1">
      <c r="A1648" s="95">
        <v>634</v>
      </c>
      <c r="R1648" s="6">
        <f t="shared" si="675"/>
        <v>634</v>
      </c>
      <c r="S1648" s="7" t="e">
        <f t="shared" si="670"/>
        <v>#N/A</v>
      </c>
      <c r="T1648" s="7" t="e">
        <f t="shared" si="671"/>
        <v>#N/A</v>
      </c>
      <c r="U1648" s="7" t="e">
        <f t="shared" si="683"/>
        <v>#N/A</v>
      </c>
      <c r="V1648" s="7" t="e">
        <f t="shared" si="673"/>
        <v>#N/A</v>
      </c>
      <c r="W1648" s="7" t="e">
        <f t="shared" si="674"/>
        <v>#N/A</v>
      </c>
      <c r="X1648" s="7" t="e">
        <f t="shared" si="676"/>
        <v>#N/A</v>
      </c>
      <c r="Y1648" s="7" t="e">
        <f t="shared" si="677"/>
        <v>#N/A</v>
      </c>
      <c r="AG1648" s="7" t="e">
        <f t="shared" si="678"/>
        <v>#N/A</v>
      </c>
      <c r="AH1648" s="7" t="e">
        <f t="shared" si="679"/>
        <v>#N/A</v>
      </c>
      <c r="AI1648" s="7" t="e">
        <f t="shared" si="680"/>
        <v>#N/A</v>
      </c>
      <c r="AJ1648" s="7" t="e">
        <f t="shared" si="681"/>
        <v>#N/A</v>
      </c>
      <c r="AK1648" s="7" t="e">
        <v>#N/A</v>
      </c>
      <c r="AL1648" s="7" t="e">
        <v>#N/A</v>
      </c>
      <c r="AN1648" s="7" t="e">
        <f t="shared" si="682"/>
        <v>#N/A</v>
      </c>
      <c r="AO1648" s="7" t="e">
        <f t="shared" si="672"/>
        <v>#N/A</v>
      </c>
      <c r="AP1648" s="7" t="e">
        <v>#N/A</v>
      </c>
      <c r="AQ1648" s="7" t="e">
        <v>#N/A</v>
      </c>
    </row>
    <row r="1649" spans="1:43" outlineLevel="1">
      <c r="A1649" s="95">
        <v>635</v>
      </c>
      <c r="R1649" s="6">
        <f t="shared" si="675"/>
        <v>635</v>
      </c>
      <c r="S1649" s="7" t="e">
        <f t="shared" si="670"/>
        <v>#N/A</v>
      </c>
      <c r="T1649" s="7" t="e">
        <f t="shared" si="671"/>
        <v>#N/A</v>
      </c>
      <c r="U1649" s="7" t="e">
        <f t="shared" si="683"/>
        <v>#N/A</v>
      </c>
      <c r="V1649" s="7" t="e">
        <f t="shared" si="673"/>
        <v>#N/A</v>
      </c>
      <c r="W1649" s="7" t="e">
        <f t="shared" si="674"/>
        <v>#N/A</v>
      </c>
      <c r="X1649" s="7" t="e">
        <f t="shared" si="676"/>
        <v>#N/A</v>
      </c>
      <c r="Y1649" s="7" t="e">
        <f t="shared" si="677"/>
        <v>#N/A</v>
      </c>
      <c r="AG1649" s="7" t="e">
        <f t="shared" si="678"/>
        <v>#N/A</v>
      </c>
      <c r="AH1649" s="7" t="e">
        <f t="shared" si="679"/>
        <v>#N/A</v>
      </c>
      <c r="AI1649" s="7" t="e">
        <f t="shared" si="680"/>
        <v>#N/A</v>
      </c>
      <c r="AJ1649" s="7" t="e">
        <f t="shared" si="681"/>
        <v>#N/A</v>
      </c>
      <c r="AK1649" s="7" t="e">
        <v>#N/A</v>
      </c>
      <c r="AL1649" s="7" t="e">
        <v>#N/A</v>
      </c>
      <c r="AN1649" s="7" t="e">
        <f t="shared" si="682"/>
        <v>#N/A</v>
      </c>
      <c r="AO1649" s="7" t="e">
        <f t="shared" si="672"/>
        <v>#N/A</v>
      </c>
      <c r="AP1649" s="7" t="e">
        <v>#N/A</v>
      </c>
      <c r="AQ1649" s="7" t="e">
        <v>#N/A</v>
      </c>
    </row>
    <row r="1650" spans="1:43" outlineLevel="1">
      <c r="A1650" s="95">
        <v>636</v>
      </c>
      <c r="R1650" s="6">
        <f t="shared" si="675"/>
        <v>636</v>
      </c>
      <c r="S1650" s="7" t="e">
        <f t="shared" ref="S1650:S1713" si="684">IF($B$22="Design",AG1650,AK1650)</f>
        <v>#N/A</v>
      </c>
      <c r="T1650" s="7" t="e">
        <f t="shared" ref="T1650:T1713" si="685">IF($B$22="Design",AH1650,AL1650)</f>
        <v>#N/A</v>
      </c>
      <c r="U1650" s="7" t="e">
        <f t="shared" si="683"/>
        <v>#N/A</v>
      </c>
      <c r="V1650" s="7" t="e">
        <f t="shared" si="673"/>
        <v>#N/A</v>
      </c>
      <c r="W1650" s="7" t="e">
        <f t="shared" si="674"/>
        <v>#N/A</v>
      </c>
      <c r="X1650" s="7" t="e">
        <f t="shared" si="676"/>
        <v>#N/A</v>
      </c>
      <c r="Y1650" s="7" t="e">
        <f t="shared" si="677"/>
        <v>#N/A</v>
      </c>
      <c r="AG1650" s="7" t="e">
        <f t="shared" si="678"/>
        <v>#N/A</v>
      </c>
      <c r="AH1650" s="7" t="e">
        <f t="shared" si="679"/>
        <v>#N/A</v>
      </c>
      <c r="AI1650" s="7" t="e">
        <f t="shared" si="680"/>
        <v>#N/A</v>
      </c>
      <c r="AJ1650" s="7" t="e">
        <f t="shared" si="681"/>
        <v>#N/A</v>
      </c>
      <c r="AK1650" s="7" t="e">
        <v>#N/A</v>
      </c>
      <c r="AL1650" s="7" t="e">
        <v>#N/A</v>
      </c>
      <c r="AN1650" s="7" t="e">
        <f t="shared" si="682"/>
        <v>#N/A</v>
      </c>
      <c r="AO1650" s="7" t="e">
        <f t="shared" si="672"/>
        <v>#N/A</v>
      </c>
      <c r="AP1650" s="7" t="e">
        <v>#N/A</v>
      </c>
      <c r="AQ1650" s="7" t="e">
        <v>#N/A</v>
      </c>
    </row>
    <row r="1651" spans="1:43" outlineLevel="1">
      <c r="A1651" s="95">
        <v>637</v>
      </c>
      <c r="R1651" s="6">
        <f t="shared" si="675"/>
        <v>637</v>
      </c>
      <c r="S1651" s="7" t="e">
        <f t="shared" si="684"/>
        <v>#N/A</v>
      </c>
      <c r="T1651" s="7" t="e">
        <f t="shared" si="685"/>
        <v>#N/A</v>
      </c>
      <c r="U1651" s="7" t="e">
        <f t="shared" si="683"/>
        <v>#N/A</v>
      </c>
      <c r="V1651" s="7" t="e">
        <f t="shared" si="673"/>
        <v>#N/A</v>
      </c>
      <c r="W1651" s="7" t="e">
        <f t="shared" si="674"/>
        <v>#N/A</v>
      </c>
      <c r="X1651" s="7" t="e">
        <f t="shared" si="676"/>
        <v>#N/A</v>
      </c>
      <c r="Y1651" s="7" t="e">
        <f t="shared" si="677"/>
        <v>#N/A</v>
      </c>
      <c r="AG1651" s="7" t="e">
        <f t="shared" si="678"/>
        <v>#N/A</v>
      </c>
      <c r="AH1651" s="7" t="e">
        <f t="shared" si="679"/>
        <v>#N/A</v>
      </c>
      <c r="AI1651" s="7" t="e">
        <f t="shared" si="680"/>
        <v>#N/A</v>
      </c>
      <c r="AJ1651" s="7" t="e">
        <f t="shared" si="681"/>
        <v>#N/A</v>
      </c>
      <c r="AK1651" s="7" t="e">
        <v>#N/A</v>
      </c>
      <c r="AL1651" s="7" t="e">
        <v>#N/A</v>
      </c>
      <c r="AN1651" s="7" t="e">
        <f t="shared" si="682"/>
        <v>#N/A</v>
      </c>
      <c r="AO1651" s="7" t="e">
        <f t="shared" ref="AO1651:AO1714" si="686">IF($C$37="yes",2*$L$107-AN1651,NA())</f>
        <v>#N/A</v>
      </c>
      <c r="AP1651" s="7" t="e">
        <v>#N/A</v>
      </c>
      <c r="AQ1651" s="7" t="e">
        <v>#N/A</v>
      </c>
    </row>
    <row r="1652" spans="1:43" outlineLevel="1">
      <c r="A1652" s="95">
        <v>638</v>
      </c>
      <c r="R1652" s="6">
        <f t="shared" si="675"/>
        <v>638</v>
      </c>
      <c r="S1652" s="7" t="e">
        <f t="shared" si="684"/>
        <v>#N/A</v>
      </c>
      <c r="T1652" s="7" t="e">
        <f t="shared" si="685"/>
        <v>#N/A</v>
      </c>
      <c r="U1652" s="7" t="e">
        <f t="shared" si="683"/>
        <v>#N/A</v>
      </c>
      <c r="V1652" s="7" t="e">
        <f t="shared" ref="V1652:V1715" si="687">IF(DesignMode="Design",AN1652,AP1652)</f>
        <v>#N/A</v>
      </c>
      <c r="W1652" s="7" t="e">
        <f t="shared" ref="W1652:W1715" si="688">IF(DesignMode="Design",AO1652,AQ1652)</f>
        <v>#N/A</v>
      </c>
      <c r="X1652" s="7" t="e">
        <f t="shared" si="676"/>
        <v>#N/A</v>
      </c>
      <c r="Y1652" s="7" t="e">
        <f t="shared" si="677"/>
        <v>#N/A</v>
      </c>
      <c r="AG1652" s="7" t="e">
        <f t="shared" si="678"/>
        <v>#N/A</v>
      </c>
      <c r="AH1652" s="7" t="e">
        <f t="shared" si="679"/>
        <v>#N/A</v>
      </c>
      <c r="AI1652" s="7" t="e">
        <f t="shared" si="680"/>
        <v>#N/A</v>
      </c>
      <c r="AJ1652" s="7" t="e">
        <f t="shared" si="681"/>
        <v>#N/A</v>
      </c>
      <c r="AK1652" s="7" t="e">
        <v>#N/A</v>
      </c>
      <c r="AL1652" s="7" t="e">
        <v>#N/A</v>
      </c>
      <c r="AN1652" s="7" t="e">
        <f t="shared" si="682"/>
        <v>#N/A</v>
      </c>
      <c r="AO1652" s="7" t="e">
        <f t="shared" si="686"/>
        <v>#N/A</v>
      </c>
      <c r="AP1652" s="7" t="e">
        <v>#N/A</v>
      </c>
      <c r="AQ1652" s="7" t="e">
        <v>#N/A</v>
      </c>
    </row>
    <row r="1653" spans="1:43" outlineLevel="1">
      <c r="A1653" s="95">
        <v>639</v>
      </c>
      <c r="R1653" s="6">
        <f t="shared" si="675"/>
        <v>639</v>
      </c>
      <c r="S1653" s="7" t="e">
        <f t="shared" si="684"/>
        <v>#N/A</v>
      </c>
      <c r="T1653" s="7" t="e">
        <f t="shared" si="685"/>
        <v>#N/A</v>
      </c>
      <c r="U1653" s="7" t="e">
        <f t="shared" si="683"/>
        <v>#N/A</v>
      </c>
      <c r="V1653" s="7" t="e">
        <f t="shared" si="687"/>
        <v>#N/A</v>
      </c>
      <c r="W1653" s="7" t="e">
        <f t="shared" si="688"/>
        <v>#N/A</v>
      </c>
      <c r="X1653" s="7" t="e">
        <f t="shared" si="676"/>
        <v>#N/A</v>
      </c>
      <c r="Y1653" s="7" t="e">
        <f t="shared" si="677"/>
        <v>#N/A</v>
      </c>
      <c r="AG1653" s="7" t="e">
        <f t="shared" si="678"/>
        <v>#N/A</v>
      </c>
      <c r="AH1653" s="7" t="e">
        <f t="shared" si="679"/>
        <v>#N/A</v>
      </c>
      <c r="AI1653" s="7" t="e">
        <f t="shared" si="680"/>
        <v>#N/A</v>
      </c>
      <c r="AJ1653" s="7" t="e">
        <f t="shared" si="681"/>
        <v>#N/A</v>
      </c>
      <c r="AK1653" s="7" t="e">
        <v>#N/A</v>
      </c>
      <c r="AL1653" s="7" t="e">
        <v>#N/A</v>
      </c>
      <c r="AN1653" s="7" t="e">
        <f t="shared" si="682"/>
        <v>#N/A</v>
      </c>
      <c r="AO1653" s="7" t="e">
        <f t="shared" si="686"/>
        <v>#N/A</v>
      </c>
      <c r="AP1653" s="7" t="e">
        <v>#N/A</v>
      </c>
      <c r="AQ1653" s="7" t="e">
        <v>#N/A</v>
      </c>
    </row>
    <row r="1654" spans="1:43" outlineLevel="1">
      <c r="A1654" s="95">
        <v>640</v>
      </c>
      <c r="R1654" s="6">
        <f t="shared" si="675"/>
        <v>640</v>
      </c>
      <c r="S1654" s="7" t="e">
        <f t="shared" si="684"/>
        <v>#N/A</v>
      </c>
      <c r="T1654" s="7" t="e">
        <f t="shared" si="685"/>
        <v>#N/A</v>
      </c>
      <c r="U1654" s="7" t="e">
        <f t="shared" si="683"/>
        <v>#N/A</v>
      </c>
      <c r="V1654" s="7" t="e">
        <f t="shared" si="687"/>
        <v>#N/A</v>
      </c>
      <c r="W1654" s="7" t="e">
        <f t="shared" si="688"/>
        <v>#N/A</v>
      </c>
      <c r="X1654" s="7" t="e">
        <f t="shared" si="676"/>
        <v>#N/A</v>
      </c>
      <c r="Y1654" s="7" t="e">
        <f t="shared" si="677"/>
        <v>#N/A</v>
      </c>
      <c r="AG1654" s="7" t="e">
        <f t="shared" si="678"/>
        <v>#N/A</v>
      </c>
      <c r="AH1654" s="7" t="e">
        <f t="shared" si="679"/>
        <v>#N/A</v>
      </c>
      <c r="AI1654" s="7" t="e">
        <f t="shared" si="680"/>
        <v>#N/A</v>
      </c>
      <c r="AJ1654" s="7" t="e">
        <f t="shared" si="681"/>
        <v>#N/A</v>
      </c>
      <c r="AK1654" s="7" t="e">
        <v>#N/A</v>
      </c>
      <c r="AL1654" s="7" t="e">
        <v>#N/A</v>
      </c>
      <c r="AN1654" s="7" t="e">
        <f t="shared" si="682"/>
        <v>#N/A</v>
      </c>
      <c r="AO1654" s="7" t="e">
        <f t="shared" si="686"/>
        <v>#N/A</v>
      </c>
      <c r="AP1654" s="7" t="e">
        <v>#N/A</v>
      </c>
      <c r="AQ1654" s="7" t="e">
        <v>#N/A</v>
      </c>
    </row>
    <row r="1655" spans="1:43" outlineLevel="1">
      <c r="A1655" s="95">
        <v>641</v>
      </c>
      <c r="R1655" s="6">
        <f t="shared" si="675"/>
        <v>641</v>
      </c>
      <c r="S1655" s="7" t="e">
        <f t="shared" si="684"/>
        <v>#N/A</v>
      </c>
      <c r="T1655" s="7" t="e">
        <f t="shared" si="685"/>
        <v>#N/A</v>
      </c>
      <c r="U1655" s="7" t="e">
        <f t="shared" si="683"/>
        <v>#N/A</v>
      </c>
      <c r="V1655" s="7" t="e">
        <f t="shared" si="687"/>
        <v>#N/A</v>
      </c>
      <c r="W1655" s="7" t="e">
        <f t="shared" si="688"/>
        <v>#N/A</v>
      </c>
      <c r="X1655" s="7" t="e">
        <f t="shared" si="676"/>
        <v>#N/A</v>
      </c>
      <c r="Y1655" s="7" t="e">
        <f t="shared" si="677"/>
        <v>#N/A</v>
      </c>
      <c r="AG1655" s="7" t="e">
        <f t="shared" si="678"/>
        <v>#N/A</v>
      </c>
      <c r="AH1655" s="7" t="e">
        <f t="shared" si="679"/>
        <v>#N/A</v>
      </c>
      <c r="AI1655" s="7" t="e">
        <f t="shared" si="680"/>
        <v>#N/A</v>
      </c>
      <c r="AJ1655" s="7" t="e">
        <f t="shared" si="681"/>
        <v>#N/A</v>
      </c>
      <c r="AK1655" s="7" t="e">
        <v>#N/A</v>
      </c>
      <c r="AL1655" s="7" t="e">
        <v>#N/A</v>
      </c>
      <c r="AN1655" s="7" t="e">
        <f t="shared" si="682"/>
        <v>#N/A</v>
      </c>
      <c r="AO1655" s="7" t="e">
        <f t="shared" si="686"/>
        <v>#N/A</v>
      </c>
      <c r="AP1655" s="7" t="e">
        <v>#N/A</v>
      </c>
      <c r="AQ1655" s="7" t="e">
        <v>#N/A</v>
      </c>
    </row>
    <row r="1656" spans="1:43" outlineLevel="1">
      <c r="A1656" s="95">
        <v>642</v>
      </c>
      <c r="R1656" s="6">
        <f t="shared" ref="R1656:R1719" si="689">A1656</f>
        <v>642</v>
      </c>
      <c r="S1656" s="7" t="e">
        <f t="shared" si="684"/>
        <v>#N/A</v>
      </c>
      <c r="T1656" s="7" t="e">
        <f t="shared" si="685"/>
        <v>#N/A</v>
      </c>
      <c r="U1656" s="7" t="e">
        <f t="shared" si="683"/>
        <v>#N/A</v>
      </c>
      <c r="V1656" s="7" t="e">
        <f t="shared" si="687"/>
        <v>#N/A</v>
      </c>
      <c r="W1656" s="7" t="e">
        <f t="shared" si="688"/>
        <v>#N/A</v>
      </c>
      <c r="X1656" s="7" t="e">
        <f t="shared" ref="X1656:X1719" si="690">VLOOKUP(-1*$A1656,$R$114:$Y$1014,7,FALSE)</f>
        <v>#N/A</v>
      </c>
      <c r="Y1656" s="7" t="e">
        <f t="shared" ref="Y1656:Y1719" si="691">VLOOKUP(-1*$A1656,$R$114:$Y$1014,8,FALSE)</f>
        <v>#N/A</v>
      </c>
      <c r="AG1656" s="7" t="e">
        <f t="shared" ref="AG1656:AG1719" si="692">VLOOKUP(-R1656,$R$114:$AI$1014,16,FALSE)</f>
        <v>#N/A</v>
      </c>
      <c r="AH1656" s="7" t="e">
        <f t="shared" ref="AH1656:AH1719" si="693">VLOOKUP(-R1656,$R$114:$AI$1014,17,FALSE)</f>
        <v>#N/A</v>
      </c>
      <c r="AI1656" s="7" t="e">
        <f t="shared" ref="AI1656:AI1719" si="694">VLOOKUP(-R1656,$R$114:$AI$1014,18,FALSE)</f>
        <v>#N/A</v>
      </c>
      <c r="AJ1656" s="7" t="e">
        <f t="shared" ref="AJ1656:AJ1719" si="695">VLOOKUP(-R1656,$R$114:$AJ$1014,19,FALSE)</f>
        <v>#N/A</v>
      </c>
      <c r="AK1656" s="7" t="e">
        <v>#N/A</v>
      </c>
      <c r="AL1656" s="7" t="e">
        <v>#N/A</v>
      </c>
      <c r="AN1656" s="7" t="e">
        <f t="shared" ref="AN1656:AN1719" si="696">VLOOKUP(-1*$A1656,$R$114:$W$1014,5,FALSE)</f>
        <v>#N/A</v>
      </c>
      <c r="AO1656" s="7" t="e">
        <f t="shared" si="686"/>
        <v>#N/A</v>
      </c>
      <c r="AP1656" s="7" t="e">
        <v>#N/A</v>
      </c>
      <c r="AQ1656" s="7" t="e">
        <v>#N/A</v>
      </c>
    </row>
    <row r="1657" spans="1:43" outlineLevel="1">
      <c r="A1657" s="95">
        <v>643</v>
      </c>
      <c r="R1657" s="6">
        <f t="shared" si="689"/>
        <v>643</v>
      </c>
      <c r="S1657" s="7" t="e">
        <f t="shared" si="684"/>
        <v>#N/A</v>
      </c>
      <c r="T1657" s="7" t="e">
        <f t="shared" si="685"/>
        <v>#N/A</v>
      </c>
      <c r="U1657" s="7" t="e">
        <f t="shared" si="683"/>
        <v>#N/A</v>
      </c>
      <c r="V1657" s="7" t="e">
        <f t="shared" si="687"/>
        <v>#N/A</v>
      </c>
      <c r="W1657" s="7" t="e">
        <f t="shared" si="688"/>
        <v>#N/A</v>
      </c>
      <c r="X1657" s="7" t="e">
        <f t="shared" si="690"/>
        <v>#N/A</v>
      </c>
      <c r="Y1657" s="7" t="e">
        <f t="shared" si="691"/>
        <v>#N/A</v>
      </c>
      <c r="AG1657" s="7" t="e">
        <f t="shared" si="692"/>
        <v>#N/A</v>
      </c>
      <c r="AH1657" s="7" t="e">
        <f t="shared" si="693"/>
        <v>#N/A</v>
      </c>
      <c r="AI1657" s="7" t="e">
        <f t="shared" si="694"/>
        <v>#N/A</v>
      </c>
      <c r="AJ1657" s="7" t="e">
        <f t="shared" si="695"/>
        <v>#N/A</v>
      </c>
      <c r="AK1657" s="7" t="e">
        <v>#N/A</v>
      </c>
      <c r="AL1657" s="7" t="e">
        <v>#N/A</v>
      </c>
      <c r="AN1657" s="7" t="e">
        <f t="shared" si="696"/>
        <v>#N/A</v>
      </c>
      <c r="AO1657" s="7" t="e">
        <f t="shared" si="686"/>
        <v>#N/A</v>
      </c>
      <c r="AP1657" s="7" t="e">
        <v>#N/A</v>
      </c>
      <c r="AQ1657" s="7" t="e">
        <v>#N/A</v>
      </c>
    </row>
    <row r="1658" spans="1:43" outlineLevel="1">
      <c r="A1658" s="95">
        <v>644</v>
      </c>
      <c r="R1658" s="6">
        <f t="shared" si="689"/>
        <v>644</v>
      </c>
      <c r="S1658" s="7" t="e">
        <f t="shared" si="684"/>
        <v>#N/A</v>
      </c>
      <c r="T1658" s="7" t="e">
        <f t="shared" si="685"/>
        <v>#N/A</v>
      </c>
      <c r="U1658" s="7" t="e">
        <f t="shared" si="683"/>
        <v>#N/A</v>
      </c>
      <c r="V1658" s="7" t="e">
        <f t="shared" si="687"/>
        <v>#N/A</v>
      </c>
      <c r="W1658" s="7" t="e">
        <f t="shared" si="688"/>
        <v>#N/A</v>
      </c>
      <c r="X1658" s="7" t="e">
        <f t="shared" si="690"/>
        <v>#N/A</v>
      </c>
      <c r="Y1658" s="7" t="e">
        <f t="shared" si="691"/>
        <v>#N/A</v>
      </c>
      <c r="AG1658" s="7" t="e">
        <f t="shared" si="692"/>
        <v>#N/A</v>
      </c>
      <c r="AH1658" s="7" t="e">
        <f t="shared" si="693"/>
        <v>#N/A</v>
      </c>
      <c r="AI1658" s="7" t="e">
        <f t="shared" si="694"/>
        <v>#N/A</v>
      </c>
      <c r="AJ1658" s="7" t="e">
        <f t="shared" si="695"/>
        <v>#N/A</v>
      </c>
      <c r="AK1658" s="7" t="e">
        <v>#N/A</v>
      </c>
      <c r="AL1658" s="7" t="e">
        <v>#N/A</v>
      </c>
      <c r="AN1658" s="7" t="e">
        <f t="shared" si="696"/>
        <v>#N/A</v>
      </c>
      <c r="AO1658" s="7" t="e">
        <f t="shared" si="686"/>
        <v>#N/A</v>
      </c>
      <c r="AP1658" s="7" t="e">
        <v>#N/A</v>
      </c>
      <c r="AQ1658" s="7" t="e">
        <v>#N/A</v>
      </c>
    </row>
    <row r="1659" spans="1:43" outlineLevel="1">
      <c r="A1659" s="95">
        <v>645</v>
      </c>
      <c r="R1659" s="6">
        <f t="shared" si="689"/>
        <v>645</v>
      </c>
      <c r="S1659" s="7" t="e">
        <f t="shared" si="684"/>
        <v>#N/A</v>
      </c>
      <c r="T1659" s="7" t="e">
        <f t="shared" si="685"/>
        <v>#N/A</v>
      </c>
      <c r="U1659" s="7" t="e">
        <f t="shared" si="683"/>
        <v>#N/A</v>
      </c>
      <c r="V1659" s="7" t="e">
        <f t="shared" si="687"/>
        <v>#N/A</v>
      </c>
      <c r="W1659" s="7" t="e">
        <f t="shared" si="688"/>
        <v>#N/A</v>
      </c>
      <c r="X1659" s="7" t="e">
        <f t="shared" si="690"/>
        <v>#N/A</v>
      </c>
      <c r="Y1659" s="7" t="e">
        <f t="shared" si="691"/>
        <v>#N/A</v>
      </c>
      <c r="AG1659" s="7" t="e">
        <f t="shared" si="692"/>
        <v>#N/A</v>
      </c>
      <c r="AH1659" s="7" t="e">
        <f t="shared" si="693"/>
        <v>#N/A</v>
      </c>
      <c r="AI1659" s="7" t="e">
        <f t="shared" si="694"/>
        <v>#N/A</v>
      </c>
      <c r="AJ1659" s="7" t="e">
        <f t="shared" si="695"/>
        <v>#N/A</v>
      </c>
      <c r="AK1659" s="7" t="e">
        <v>#N/A</v>
      </c>
      <c r="AL1659" s="7" t="e">
        <v>#N/A</v>
      </c>
      <c r="AN1659" s="7" t="e">
        <f t="shared" si="696"/>
        <v>#N/A</v>
      </c>
      <c r="AO1659" s="7" t="e">
        <f t="shared" si="686"/>
        <v>#N/A</v>
      </c>
      <c r="AP1659" s="7" t="e">
        <v>#N/A</v>
      </c>
      <c r="AQ1659" s="7" t="e">
        <v>#N/A</v>
      </c>
    </row>
    <row r="1660" spans="1:43" outlineLevel="1">
      <c r="A1660" s="95">
        <v>646</v>
      </c>
      <c r="R1660" s="6">
        <f t="shared" si="689"/>
        <v>646</v>
      </c>
      <c r="S1660" s="7" t="e">
        <f t="shared" si="684"/>
        <v>#N/A</v>
      </c>
      <c r="T1660" s="7" t="e">
        <f t="shared" si="685"/>
        <v>#N/A</v>
      </c>
      <c r="U1660" s="7" t="e">
        <f t="shared" si="683"/>
        <v>#N/A</v>
      </c>
      <c r="V1660" s="7" t="e">
        <f t="shared" si="687"/>
        <v>#N/A</v>
      </c>
      <c r="W1660" s="7" t="e">
        <f t="shared" si="688"/>
        <v>#N/A</v>
      </c>
      <c r="X1660" s="7" t="e">
        <f t="shared" si="690"/>
        <v>#N/A</v>
      </c>
      <c r="Y1660" s="7" t="e">
        <f t="shared" si="691"/>
        <v>#N/A</v>
      </c>
      <c r="AG1660" s="7" t="e">
        <f t="shared" si="692"/>
        <v>#N/A</v>
      </c>
      <c r="AH1660" s="7" t="e">
        <f t="shared" si="693"/>
        <v>#N/A</v>
      </c>
      <c r="AI1660" s="7" t="e">
        <f t="shared" si="694"/>
        <v>#N/A</v>
      </c>
      <c r="AJ1660" s="7" t="e">
        <f t="shared" si="695"/>
        <v>#N/A</v>
      </c>
      <c r="AK1660" s="7" t="e">
        <v>#N/A</v>
      </c>
      <c r="AL1660" s="7" t="e">
        <v>#N/A</v>
      </c>
      <c r="AN1660" s="7" t="e">
        <f t="shared" si="696"/>
        <v>#N/A</v>
      </c>
      <c r="AO1660" s="7" t="e">
        <f t="shared" si="686"/>
        <v>#N/A</v>
      </c>
      <c r="AP1660" s="7" t="e">
        <v>#N/A</v>
      </c>
      <c r="AQ1660" s="7" t="e">
        <v>#N/A</v>
      </c>
    </row>
    <row r="1661" spans="1:43" outlineLevel="1">
      <c r="A1661" s="95">
        <v>647</v>
      </c>
      <c r="R1661" s="6">
        <f t="shared" si="689"/>
        <v>647</v>
      </c>
      <c r="S1661" s="7" t="e">
        <f t="shared" si="684"/>
        <v>#N/A</v>
      </c>
      <c r="T1661" s="7" t="e">
        <f t="shared" si="685"/>
        <v>#N/A</v>
      </c>
      <c r="U1661" s="7" t="e">
        <f t="shared" si="683"/>
        <v>#N/A</v>
      </c>
      <c r="V1661" s="7" t="e">
        <f t="shared" si="687"/>
        <v>#N/A</v>
      </c>
      <c r="W1661" s="7" t="e">
        <f t="shared" si="688"/>
        <v>#N/A</v>
      </c>
      <c r="X1661" s="7" t="e">
        <f t="shared" si="690"/>
        <v>#N/A</v>
      </c>
      <c r="Y1661" s="7" t="e">
        <f t="shared" si="691"/>
        <v>#N/A</v>
      </c>
      <c r="AG1661" s="7" t="e">
        <f t="shared" si="692"/>
        <v>#N/A</v>
      </c>
      <c r="AH1661" s="7" t="e">
        <f t="shared" si="693"/>
        <v>#N/A</v>
      </c>
      <c r="AI1661" s="7" t="e">
        <f t="shared" si="694"/>
        <v>#N/A</v>
      </c>
      <c r="AJ1661" s="7" t="e">
        <f t="shared" si="695"/>
        <v>#N/A</v>
      </c>
      <c r="AK1661" s="7" t="e">
        <v>#N/A</v>
      </c>
      <c r="AL1661" s="7" t="e">
        <v>#N/A</v>
      </c>
      <c r="AN1661" s="7" t="e">
        <f t="shared" si="696"/>
        <v>#N/A</v>
      </c>
      <c r="AO1661" s="7" t="e">
        <f t="shared" si="686"/>
        <v>#N/A</v>
      </c>
      <c r="AP1661" s="7" t="e">
        <v>#N/A</v>
      </c>
      <c r="AQ1661" s="7" t="e">
        <v>#N/A</v>
      </c>
    </row>
    <row r="1662" spans="1:43" outlineLevel="1">
      <c r="A1662" s="95">
        <v>648</v>
      </c>
      <c r="R1662" s="6">
        <f t="shared" si="689"/>
        <v>648</v>
      </c>
      <c r="S1662" s="7" t="e">
        <f t="shared" si="684"/>
        <v>#N/A</v>
      </c>
      <c r="T1662" s="7" t="e">
        <f t="shared" si="685"/>
        <v>#N/A</v>
      </c>
      <c r="U1662" s="7" t="e">
        <f t="shared" si="683"/>
        <v>#N/A</v>
      </c>
      <c r="V1662" s="7" t="e">
        <f t="shared" si="687"/>
        <v>#N/A</v>
      </c>
      <c r="W1662" s="7" t="e">
        <f t="shared" si="688"/>
        <v>#N/A</v>
      </c>
      <c r="X1662" s="7" t="e">
        <f t="shared" si="690"/>
        <v>#N/A</v>
      </c>
      <c r="Y1662" s="7" t="e">
        <f t="shared" si="691"/>
        <v>#N/A</v>
      </c>
      <c r="AG1662" s="7" t="e">
        <f t="shared" si="692"/>
        <v>#N/A</v>
      </c>
      <c r="AH1662" s="7" t="e">
        <f t="shared" si="693"/>
        <v>#N/A</v>
      </c>
      <c r="AI1662" s="7" t="e">
        <f t="shared" si="694"/>
        <v>#N/A</v>
      </c>
      <c r="AJ1662" s="7" t="e">
        <f t="shared" si="695"/>
        <v>#N/A</v>
      </c>
      <c r="AK1662" s="7" t="e">
        <v>#N/A</v>
      </c>
      <c r="AL1662" s="7" t="e">
        <v>#N/A</v>
      </c>
      <c r="AN1662" s="7" t="e">
        <f t="shared" si="696"/>
        <v>#N/A</v>
      </c>
      <c r="AO1662" s="7" t="e">
        <f t="shared" si="686"/>
        <v>#N/A</v>
      </c>
      <c r="AP1662" s="7" t="e">
        <v>#N/A</v>
      </c>
      <c r="AQ1662" s="7" t="e">
        <v>#N/A</v>
      </c>
    </row>
    <row r="1663" spans="1:43" outlineLevel="1">
      <c r="A1663" s="95">
        <v>649</v>
      </c>
      <c r="R1663" s="6">
        <f t="shared" si="689"/>
        <v>649</v>
      </c>
      <c r="S1663" s="7" t="e">
        <f t="shared" si="684"/>
        <v>#N/A</v>
      </c>
      <c r="T1663" s="7" t="e">
        <f t="shared" si="685"/>
        <v>#N/A</v>
      </c>
      <c r="U1663" s="7" t="e">
        <f t="shared" si="683"/>
        <v>#N/A</v>
      </c>
      <c r="V1663" s="7" t="e">
        <f t="shared" si="687"/>
        <v>#N/A</v>
      </c>
      <c r="W1663" s="7" t="e">
        <f t="shared" si="688"/>
        <v>#N/A</v>
      </c>
      <c r="X1663" s="7" t="e">
        <f t="shared" si="690"/>
        <v>#N/A</v>
      </c>
      <c r="Y1663" s="7" t="e">
        <f t="shared" si="691"/>
        <v>#N/A</v>
      </c>
      <c r="AG1663" s="7" t="e">
        <f t="shared" si="692"/>
        <v>#N/A</v>
      </c>
      <c r="AH1663" s="7" t="e">
        <f t="shared" si="693"/>
        <v>#N/A</v>
      </c>
      <c r="AI1663" s="7" t="e">
        <f t="shared" si="694"/>
        <v>#N/A</v>
      </c>
      <c r="AJ1663" s="7" t="e">
        <f t="shared" si="695"/>
        <v>#N/A</v>
      </c>
      <c r="AK1663" s="7" t="e">
        <v>#N/A</v>
      </c>
      <c r="AL1663" s="7" t="e">
        <v>#N/A</v>
      </c>
      <c r="AN1663" s="7" t="e">
        <f t="shared" si="696"/>
        <v>#N/A</v>
      </c>
      <c r="AO1663" s="7" t="e">
        <f t="shared" si="686"/>
        <v>#N/A</v>
      </c>
      <c r="AP1663" s="7" t="e">
        <v>#N/A</v>
      </c>
      <c r="AQ1663" s="7" t="e">
        <v>#N/A</v>
      </c>
    </row>
    <row r="1664" spans="1:43" outlineLevel="1">
      <c r="A1664" s="95">
        <v>650</v>
      </c>
      <c r="R1664" s="6">
        <f t="shared" si="689"/>
        <v>650</v>
      </c>
      <c r="S1664" s="7" t="e">
        <f t="shared" si="684"/>
        <v>#N/A</v>
      </c>
      <c r="T1664" s="7" t="e">
        <f t="shared" si="685"/>
        <v>#N/A</v>
      </c>
      <c r="U1664" s="7" t="e">
        <f t="shared" si="683"/>
        <v>#N/A</v>
      </c>
      <c r="V1664" s="7" t="e">
        <f t="shared" si="687"/>
        <v>#N/A</v>
      </c>
      <c r="W1664" s="7" t="e">
        <f t="shared" si="688"/>
        <v>#N/A</v>
      </c>
      <c r="X1664" s="7" t="e">
        <f t="shared" si="690"/>
        <v>#N/A</v>
      </c>
      <c r="Y1664" s="7" t="e">
        <f t="shared" si="691"/>
        <v>#N/A</v>
      </c>
      <c r="AG1664" s="7" t="e">
        <f t="shared" si="692"/>
        <v>#N/A</v>
      </c>
      <c r="AH1664" s="7" t="e">
        <f t="shared" si="693"/>
        <v>#N/A</v>
      </c>
      <c r="AI1664" s="7" t="e">
        <f t="shared" si="694"/>
        <v>#N/A</v>
      </c>
      <c r="AJ1664" s="7" t="e">
        <f t="shared" si="695"/>
        <v>#N/A</v>
      </c>
      <c r="AK1664" s="7" t="e">
        <v>#N/A</v>
      </c>
      <c r="AL1664" s="7" t="e">
        <v>#N/A</v>
      </c>
      <c r="AN1664" s="7" t="e">
        <f t="shared" si="696"/>
        <v>#N/A</v>
      </c>
      <c r="AO1664" s="7" t="e">
        <f t="shared" si="686"/>
        <v>#N/A</v>
      </c>
      <c r="AP1664" s="7" t="e">
        <v>#N/A</v>
      </c>
      <c r="AQ1664" s="7" t="e">
        <v>#N/A</v>
      </c>
    </row>
    <row r="1665" spans="1:43" outlineLevel="1">
      <c r="A1665" s="95">
        <v>651</v>
      </c>
      <c r="R1665" s="6">
        <f t="shared" si="689"/>
        <v>651</v>
      </c>
      <c r="S1665" s="7" t="e">
        <f t="shared" si="684"/>
        <v>#N/A</v>
      </c>
      <c r="T1665" s="7" t="e">
        <f t="shared" si="685"/>
        <v>#N/A</v>
      </c>
      <c r="U1665" s="7" t="e">
        <f t="shared" ref="U1665:U1714" si="697">IF(NOT(ISNA(VLOOKUP(A1665,$A$91:$B$100,2,FALSE))),VLOOKUP(A1665,$A$91:$B$100,2,FALSE),NA())</f>
        <v>#N/A</v>
      </c>
      <c r="V1665" s="7" t="e">
        <f t="shared" si="687"/>
        <v>#N/A</v>
      </c>
      <c r="W1665" s="7" t="e">
        <f t="shared" si="688"/>
        <v>#N/A</v>
      </c>
      <c r="X1665" s="7" t="e">
        <f t="shared" si="690"/>
        <v>#N/A</v>
      </c>
      <c r="Y1665" s="7" t="e">
        <f t="shared" si="691"/>
        <v>#N/A</v>
      </c>
      <c r="AG1665" s="7" t="e">
        <f t="shared" si="692"/>
        <v>#N/A</v>
      </c>
      <c r="AH1665" s="7" t="e">
        <f t="shared" si="693"/>
        <v>#N/A</v>
      </c>
      <c r="AI1665" s="7" t="e">
        <f t="shared" si="694"/>
        <v>#N/A</v>
      </c>
      <c r="AJ1665" s="7" t="e">
        <f t="shared" si="695"/>
        <v>#N/A</v>
      </c>
      <c r="AK1665" s="7" t="e">
        <v>#N/A</v>
      </c>
      <c r="AL1665" s="7" t="e">
        <v>#N/A</v>
      </c>
      <c r="AN1665" s="7" t="e">
        <f t="shared" si="696"/>
        <v>#N/A</v>
      </c>
      <c r="AO1665" s="7" t="e">
        <f t="shared" si="686"/>
        <v>#N/A</v>
      </c>
      <c r="AP1665" s="7" t="e">
        <v>#N/A</v>
      </c>
      <c r="AQ1665" s="7" t="e">
        <v>#N/A</v>
      </c>
    </row>
    <row r="1666" spans="1:43" outlineLevel="1">
      <c r="A1666" s="95">
        <v>652</v>
      </c>
      <c r="R1666" s="6">
        <f t="shared" si="689"/>
        <v>652</v>
      </c>
      <c r="S1666" s="7" t="e">
        <f t="shared" si="684"/>
        <v>#N/A</v>
      </c>
      <c r="T1666" s="7" t="e">
        <f t="shared" si="685"/>
        <v>#N/A</v>
      </c>
      <c r="U1666" s="7" t="e">
        <f t="shared" si="697"/>
        <v>#N/A</v>
      </c>
      <c r="V1666" s="7" t="e">
        <f t="shared" si="687"/>
        <v>#N/A</v>
      </c>
      <c r="W1666" s="7" t="e">
        <f t="shared" si="688"/>
        <v>#N/A</v>
      </c>
      <c r="X1666" s="7" t="e">
        <f t="shared" si="690"/>
        <v>#N/A</v>
      </c>
      <c r="Y1666" s="7" t="e">
        <f t="shared" si="691"/>
        <v>#N/A</v>
      </c>
      <c r="AG1666" s="7" t="e">
        <f t="shared" si="692"/>
        <v>#N/A</v>
      </c>
      <c r="AH1666" s="7" t="e">
        <f t="shared" si="693"/>
        <v>#N/A</v>
      </c>
      <c r="AI1666" s="7" t="e">
        <f t="shared" si="694"/>
        <v>#N/A</v>
      </c>
      <c r="AJ1666" s="7" t="e">
        <f t="shared" si="695"/>
        <v>#N/A</v>
      </c>
      <c r="AK1666" s="7" t="e">
        <v>#N/A</v>
      </c>
      <c r="AL1666" s="7" t="e">
        <v>#N/A</v>
      </c>
      <c r="AN1666" s="7" t="e">
        <f t="shared" si="696"/>
        <v>#N/A</v>
      </c>
      <c r="AO1666" s="7" t="e">
        <f t="shared" si="686"/>
        <v>#N/A</v>
      </c>
      <c r="AP1666" s="7" t="e">
        <v>#N/A</v>
      </c>
      <c r="AQ1666" s="7" t="e">
        <v>#N/A</v>
      </c>
    </row>
    <row r="1667" spans="1:43" outlineLevel="1">
      <c r="A1667" s="95">
        <v>653</v>
      </c>
      <c r="R1667" s="6">
        <f t="shared" si="689"/>
        <v>653</v>
      </c>
      <c r="S1667" s="7" t="e">
        <f t="shared" si="684"/>
        <v>#N/A</v>
      </c>
      <c r="T1667" s="7" t="e">
        <f t="shared" si="685"/>
        <v>#N/A</v>
      </c>
      <c r="U1667" s="7" t="e">
        <f t="shared" si="697"/>
        <v>#N/A</v>
      </c>
      <c r="V1667" s="7" t="e">
        <f t="shared" si="687"/>
        <v>#N/A</v>
      </c>
      <c r="W1667" s="7" t="e">
        <f t="shared" si="688"/>
        <v>#N/A</v>
      </c>
      <c r="X1667" s="7" t="e">
        <f t="shared" si="690"/>
        <v>#N/A</v>
      </c>
      <c r="Y1667" s="7" t="e">
        <f t="shared" si="691"/>
        <v>#N/A</v>
      </c>
      <c r="AG1667" s="7" t="e">
        <f t="shared" si="692"/>
        <v>#N/A</v>
      </c>
      <c r="AH1667" s="7" t="e">
        <f t="shared" si="693"/>
        <v>#N/A</v>
      </c>
      <c r="AI1667" s="7" t="e">
        <f t="shared" si="694"/>
        <v>#N/A</v>
      </c>
      <c r="AJ1667" s="7" t="e">
        <f t="shared" si="695"/>
        <v>#N/A</v>
      </c>
      <c r="AK1667" s="7" t="e">
        <v>#N/A</v>
      </c>
      <c r="AL1667" s="7" t="e">
        <v>#N/A</v>
      </c>
      <c r="AN1667" s="7" t="e">
        <f t="shared" si="696"/>
        <v>#N/A</v>
      </c>
      <c r="AO1667" s="7" t="e">
        <f t="shared" si="686"/>
        <v>#N/A</v>
      </c>
      <c r="AP1667" s="7" t="e">
        <v>#N/A</v>
      </c>
      <c r="AQ1667" s="7" t="e">
        <v>#N/A</v>
      </c>
    </row>
    <row r="1668" spans="1:43" outlineLevel="1">
      <c r="A1668" s="95">
        <v>654</v>
      </c>
      <c r="R1668" s="6">
        <f t="shared" si="689"/>
        <v>654</v>
      </c>
      <c r="S1668" s="7" t="e">
        <f t="shared" si="684"/>
        <v>#N/A</v>
      </c>
      <c r="T1668" s="7" t="e">
        <f t="shared" si="685"/>
        <v>#N/A</v>
      </c>
      <c r="U1668" s="7" t="e">
        <f t="shared" si="697"/>
        <v>#N/A</v>
      </c>
      <c r="V1668" s="7" t="e">
        <f t="shared" si="687"/>
        <v>#N/A</v>
      </c>
      <c r="W1668" s="7" t="e">
        <f t="shared" si="688"/>
        <v>#N/A</v>
      </c>
      <c r="X1668" s="7" t="e">
        <f t="shared" si="690"/>
        <v>#N/A</v>
      </c>
      <c r="Y1668" s="7" t="e">
        <f t="shared" si="691"/>
        <v>#N/A</v>
      </c>
      <c r="AG1668" s="7" t="e">
        <f t="shared" si="692"/>
        <v>#N/A</v>
      </c>
      <c r="AH1668" s="7" t="e">
        <f t="shared" si="693"/>
        <v>#N/A</v>
      </c>
      <c r="AI1668" s="7" t="e">
        <f t="shared" si="694"/>
        <v>#N/A</v>
      </c>
      <c r="AJ1668" s="7" t="e">
        <f t="shared" si="695"/>
        <v>#N/A</v>
      </c>
      <c r="AK1668" s="7" t="e">
        <v>#N/A</v>
      </c>
      <c r="AL1668" s="7" t="e">
        <v>#N/A</v>
      </c>
      <c r="AN1668" s="7" t="e">
        <f t="shared" si="696"/>
        <v>#N/A</v>
      </c>
      <c r="AO1668" s="7" t="e">
        <f t="shared" si="686"/>
        <v>#N/A</v>
      </c>
      <c r="AP1668" s="7" t="e">
        <v>#N/A</v>
      </c>
      <c r="AQ1668" s="7" t="e">
        <v>#N/A</v>
      </c>
    </row>
    <row r="1669" spans="1:43" outlineLevel="1">
      <c r="A1669" s="95">
        <v>655</v>
      </c>
      <c r="R1669" s="6">
        <f t="shared" si="689"/>
        <v>655</v>
      </c>
      <c r="S1669" s="7" t="e">
        <f t="shared" si="684"/>
        <v>#N/A</v>
      </c>
      <c r="T1669" s="7" t="e">
        <f t="shared" si="685"/>
        <v>#N/A</v>
      </c>
      <c r="U1669" s="7" t="e">
        <f t="shared" si="697"/>
        <v>#N/A</v>
      </c>
      <c r="V1669" s="7" t="e">
        <f t="shared" si="687"/>
        <v>#N/A</v>
      </c>
      <c r="W1669" s="7" t="e">
        <f t="shared" si="688"/>
        <v>#N/A</v>
      </c>
      <c r="X1669" s="7" t="e">
        <f t="shared" si="690"/>
        <v>#N/A</v>
      </c>
      <c r="Y1669" s="7" t="e">
        <f t="shared" si="691"/>
        <v>#N/A</v>
      </c>
      <c r="AG1669" s="7" t="e">
        <f t="shared" si="692"/>
        <v>#N/A</v>
      </c>
      <c r="AH1669" s="7" t="e">
        <f t="shared" si="693"/>
        <v>#N/A</v>
      </c>
      <c r="AI1669" s="7" t="e">
        <f t="shared" si="694"/>
        <v>#N/A</v>
      </c>
      <c r="AJ1669" s="7" t="e">
        <f t="shared" si="695"/>
        <v>#N/A</v>
      </c>
      <c r="AK1669" s="7" t="e">
        <v>#N/A</v>
      </c>
      <c r="AL1669" s="7" t="e">
        <v>#N/A</v>
      </c>
      <c r="AN1669" s="7" t="e">
        <f t="shared" si="696"/>
        <v>#N/A</v>
      </c>
      <c r="AO1669" s="7" t="e">
        <f t="shared" si="686"/>
        <v>#N/A</v>
      </c>
      <c r="AP1669" s="7" t="e">
        <v>#N/A</v>
      </c>
      <c r="AQ1669" s="7" t="e">
        <v>#N/A</v>
      </c>
    </row>
    <row r="1670" spans="1:43" outlineLevel="1">
      <c r="A1670" s="95">
        <v>656</v>
      </c>
      <c r="R1670" s="6">
        <f t="shared" si="689"/>
        <v>656</v>
      </c>
      <c r="S1670" s="7" t="e">
        <f t="shared" si="684"/>
        <v>#N/A</v>
      </c>
      <c r="T1670" s="7" t="e">
        <f t="shared" si="685"/>
        <v>#N/A</v>
      </c>
      <c r="U1670" s="7" t="e">
        <f t="shared" si="697"/>
        <v>#N/A</v>
      </c>
      <c r="V1670" s="7" t="e">
        <f t="shared" si="687"/>
        <v>#N/A</v>
      </c>
      <c r="W1670" s="7" t="e">
        <f t="shared" si="688"/>
        <v>#N/A</v>
      </c>
      <c r="X1670" s="7" t="e">
        <f t="shared" si="690"/>
        <v>#N/A</v>
      </c>
      <c r="Y1670" s="7" t="e">
        <f t="shared" si="691"/>
        <v>#N/A</v>
      </c>
      <c r="AG1670" s="7" t="e">
        <f t="shared" si="692"/>
        <v>#N/A</v>
      </c>
      <c r="AH1670" s="7" t="e">
        <f t="shared" si="693"/>
        <v>#N/A</v>
      </c>
      <c r="AI1670" s="7" t="e">
        <f t="shared" si="694"/>
        <v>#N/A</v>
      </c>
      <c r="AJ1670" s="7" t="e">
        <f t="shared" si="695"/>
        <v>#N/A</v>
      </c>
      <c r="AK1670" s="7" t="e">
        <v>#N/A</v>
      </c>
      <c r="AL1670" s="7" t="e">
        <v>#N/A</v>
      </c>
      <c r="AN1670" s="7" t="e">
        <f t="shared" si="696"/>
        <v>#N/A</v>
      </c>
      <c r="AO1670" s="7" t="e">
        <f t="shared" si="686"/>
        <v>#N/A</v>
      </c>
      <c r="AP1670" s="7" t="e">
        <v>#N/A</v>
      </c>
      <c r="AQ1670" s="7" t="e">
        <v>#N/A</v>
      </c>
    </row>
    <row r="1671" spans="1:43" outlineLevel="1">
      <c r="A1671" s="95">
        <v>657</v>
      </c>
      <c r="R1671" s="6">
        <f t="shared" si="689"/>
        <v>657</v>
      </c>
      <c r="S1671" s="7" t="e">
        <f t="shared" si="684"/>
        <v>#N/A</v>
      </c>
      <c r="T1671" s="7" t="e">
        <f t="shared" si="685"/>
        <v>#N/A</v>
      </c>
      <c r="U1671" s="7" t="e">
        <f t="shared" si="697"/>
        <v>#N/A</v>
      </c>
      <c r="V1671" s="7" t="e">
        <f t="shared" si="687"/>
        <v>#N/A</v>
      </c>
      <c r="W1671" s="7" t="e">
        <f t="shared" si="688"/>
        <v>#N/A</v>
      </c>
      <c r="X1671" s="7" t="e">
        <f t="shared" si="690"/>
        <v>#N/A</v>
      </c>
      <c r="Y1671" s="7" t="e">
        <f t="shared" si="691"/>
        <v>#N/A</v>
      </c>
      <c r="AG1671" s="7" t="e">
        <f t="shared" si="692"/>
        <v>#N/A</v>
      </c>
      <c r="AH1671" s="7" t="e">
        <f t="shared" si="693"/>
        <v>#N/A</v>
      </c>
      <c r="AI1671" s="7" t="e">
        <f t="shared" si="694"/>
        <v>#N/A</v>
      </c>
      <c r="AJ1671" s="7" t="e">
        <f t="shared" si="695"/>
        <v>#N/A</v>
      </c>
      <c r="AK1671" s="7" t="e">
        <v>#N/A</v>
      </c>
      <c r="AL1671" s="7" t="e">
        <v>#N/A</v>
      </c>
      <c r="AN1671" s="7" t="e">
        <f t="shared" si="696"/>
        <v>#N/A</v>
      </c>
      <c r="AO1671" s="7" t="e">
        <f t="shared" si="686"/>
        <v>#N/A</v>
      </c>
      <c r="AP1671" s="7" t="e">
        <v>#N/A</v>
      </c>
      <c r="AQ1671" s="7" t="e">
        <v>#N/A</v>
      </c>
    </row>
    <row r="1672" spans="1:43" outlineLevel="1">
      <c r="A1672" s="95">
        <v>658</v>
      </c>
      <c r="R1672" s="6">
        <f t="shared" si="689"/>
        <v>658</v>
      </c>
      <c r="S1672" s="7" t="e">
        <f t="shared" si="684"/>
        <v>#N/A</v>
      </c>
      <c r="T1672" s="7" t="e">
        <f t="shared" si="685"/>
        <v>#N/A</v>
      </c>
      <c r="U1672" s="7" t="e">
        <f t="shared" si="697"/>
        <v>#N/A</v>
      </c>
      <c r="V1672" s="7" t="e">
        <f t="shared" si="687"/>
        <v>#N/A</v>
      </c>
      <c r="W1672" s="7" t="e">
        <f t="shared" si="688"/>
        <v>#N/A</v>
      </c>
      <c r="X1672" s="7" t="e">
        <f t="shared" si="690"/>
        <v>#N/A</v>
      </c>
      <c r="Y1672" s="7" t="e">
        <f t="shared" si="691"/>
        <v>#N/A</v>
      </c>
      <c r="AG1672" s="7" t="e">
        <f t="shared" si="692"/>
        <v>#N/A</v>
      </c>
      <c r="AH1672" s="7" t="e">
        <f t="shared" si="693"/>
        <v>#N/A</v>
      </c>
      <c r="AI1672" s="7" t="e">
        <f t="shared" si="694"/>
        <v>#N/A</v>
      </c>
      <c r="AJ1672" s="7" t="e">
        <f t="shared" si="695"/>
        <v>#N/A</v>
      </c>
      <c r="AK1672" s="7" t="e">
        <v>#N/A</v>
      </c>
      <c r="AL1672" s="7" t="e">
        <v>#N/A</v>
      </c>
      <c r="AN1672" s="7" t="e">
        <f t="shared" si="696"/>
        <v>#N/A</v>
      </c>
      <c r="AO1672" s="7" t="e">
        <f t="shared" si="686"/>
        <v>#N/A</v>
      </c>
      <c r="AP1672" s="7" t="e">
        <v>#N/A</v>
      </c>
      <c r="AQ1672" s="7" t="e">
        <v>#N/A</v>
      </c>
    </row>
    <row r="1673" spans="1:43" outlineLevel="1">
      <c r="A1673" s="95">
        <v>659</v>
      </c>
      <c r="R1673" s="6">
        <f t="shared" si="689"/>
        <v>659</v>
      </c>
      <c r="S1673" s="7" t="e">
        <f t="shared" si="684"/>
        <v>#N/A</v>
      </c>
      <c r="T1673" s="7" t="e">
        <f t="shared" si="685"/>
        <v>#N/A</v>
      </c>
      <c r="U1673" s="7" t="e">
        <f t="shared" si="697"/>
        <v>#N/A</v>
      </c>
      <c r="V1673" s="7" t="e">
        <f t="shared" si="687"/>
        <v>#N/A</v>
      </c>
      <c r="W1673" s="7" t="e">
        <f t="shared" si="688"/>
        <v>#N/A</v>
      </c>
      <c r="X1673" s="7" t="e">
        <f t="shared" si="690"/>
        <v>#N/A</v>
      </c>
      <c r="Y1673" s="7" t="e">
        <f t="shared" si="691"/>
        <v>#N/A</v>
      </c>
      <c r="AG1673" s="7" t="e">
        <f t="shared" si="692"/>
        <v>#N/A</v>
      </c>
      <c r="AH1673" s="7" t="e">
        <f t="shared" si="693"/>
        <v>#N/A</v>
      </c>
      <c r="AI1673" s="7" t="e">
        <f t="shared" si="694"/>
        <v>#N/A</v>
      </c>
      <c r="AJ1673" s="7" t="e">
        <f t="shared" si="695"/>
        <v>#N/A</v>
      </c>
      <c r="AK1673" s="7" t="e">
        <v>#N/A</v>
      </c>
      <c r="AL1673" s="7" t="e">
        <v>#N/A</v>
      </c>
      <c r="AN1673" s="7" t="e">
        <f t="shared" si="696"/>
        <v>#N/A</v>
      </c>
      <c r="AO1673" s="7" t="e">
        <f t="shared" si="686"/>
        <v>#N/A</v>
      </c>
      <c r="AP1673" s="7" t="e">
        <v>#N/A</v>
      </c>
      <c r="AQ1673" s="7" t="e">
        <v>#N/A</v>
      </c>
    </row>
    <row r="1674" spans="1:43" outlineLevel="1">
      <c r="A1674" s="95">
        <v>660</v>
      </c>
      <c r="R1674" s="6">
        <f t="shared" si="689"/>
        <v>660</v>
      </c>
      <c r="S1674" s="7" t="e">
        <f t="shared" si="684"/>
        <v>#N/A</v>
      </c>
      <c r="T1674" s="7" t="e">
        <f t="shared" si="685"/>
        <v>#N/A</v>
      </c>
      <c r="U1674" s="7" t="e">
        <f t="shared" si="697"/>
        <v>#N/A</v>
      </c>
      <c r="V1674" s="7" t="e">
        <f t="shared" si="687"/>
        <v>#N/A</v>
      </c>
      <c r="W1674" s="7" t="e">
        <f t="shared" si="688"/>
        <v>#N/A</v>
      </c>
      <c r="X1674" s="7" t="e">
        <f t="shared" si="690"/>
        <v>#N/A</v>
      </c>
      <c r="Y1674" s="7" t="e">
        <f t="shared" si="691"/>
        <v>#N/A</v>
      </c>
      <c r="AG1674" s="7" t="e">
        <f t="shared" si="692"/>
        <v>#N/A</v>
      </c>
      <c r="AH1674" s="7" t="e">
        <f t="shared" si="693"/>
        <v>#N/A</v>
      </c>
      <c r="AI1674" s="7" t="e">
        <f t="shared" si="694"/>
        <v>#N/A</v>
      </c>
      <c r="AJ1674" s="7" t="e">
        <f t="shared" si="695"/>
        <v>#N/A</v>
      </c>
      <c r="AK1674" s="7" t="e">
        <v>#N/A</v>
      </c>
      <c r="AL1674" s="7" t="e">
        <v>#N/A</v>
      </c>
      <c r="AN1674" s="7" t="e">
        <f t="shared" si="696"/>
        <v>#N/A</v>
      </c>
      <c r="AO1674" s="7" t="e">
        <f t="shared" si="686"/>
        <v>#N/A</v>
      </c>
      <c r="AP1674" s="7" t="e">
        <v>#N/A</v>
      </c>
      <c r="AQ1674" s="7" t="e">
        <v>#N/A</v>
      </c>
    </row>
    <row r="1675" spans="1:43" outlineLevel="1">
      <c r="A1675" s="95">
        <v>661</v>
      </c>
      <c r="R1675" s="6">
        <f t="shared" si="689"/>
        <v>661</v>
      </c>
      <c r="S1675" s="7" t="e">
        <f t="shared" si="684"/>
        <v>#N/A</v>
      </c>
      <c r="T1675" s="7" t="e">
        <f t="shared" si="685"/>
        <v>#N/A</v>
      </c>
      <c r="U1675" s="7" t="e">
        <f t="shared" si="697"/>
        <v>#N/A</v>
      </c>
      <c r="V1675" s="7" t="e">
        <f t="shared" si="687"/>
        <v>#N/A</v>
      </c>
      <c r="W1675" s="7" t="e">
        <f t="shared" si="688"/>
        <v>#N/A</v>
      </c>
      <c r="X1675" s="7" t="e">
        <f t="shared" si="690"/>
        <v>#N/A</v>
      </c>
      <c r="Y1675" s="7" t="e">
        <f t="shared" si="691"/>
        <v>#N/A</v>
      </c>
      <c r="AG1675" s="7" t="e">
        <f t="shared" si="692"/>
        <v>#N/A</v>
      </c>
      <c r="AH1675" s="7" t="e">
        <f t="shared" si="693"/>
        <v>#N/A</v>
      </c>
      <c r="AI1675" s="7" t="e">
        <f t="shared" si="694"/>
        <v>#N/A</v>
      </c>
      <c r="AJ1675" s="7" t="e">
        <f t="shared" si="695"/>
        <v>#N/A</v>
      </c>
      <c r="AK1675" s="7" t="e">
        <v>#N/A</v>
      </c>
      <c r="AL1675" s="7" t="e">
        <v>#N/A</v>
      </c>
      <c r="AN1675" s="7" t="e">
        <f t="shared" si="696"/>
        <v>#N/A</v>
      </c>
      <c r="AO1675" s="7" t="e">
        <f t="shared" si="686"/>
        <v>#N/A</v>
      </c>
      <c r="AP1675" s="7" t="e">
        <v>#N/A</v>
      </c>
      <c r="AQ1675" s="7" t="e">
        <v>#N/A</v>
      </c>
    </row>
    <row r="1676" spans="1:43" outlineLevel="1">
      <c r="A1676" s="95">
        <v>662</v>
      </c>
      <c r="R1676" s="6">
        <f t="shared" si="689"/>
        <v>662</v>
      </c>
      <c r="S1676" s="7" t="e">
        <f t="shared" si="684"/>
        <v>#N/A</v>
      </c>
      <c r="T1676" s="7" t="e">
        <f t="shared" si="685"/>
        <v>#N/A</v>
      </c>
      <c r="U1676" s="7" t="e">
        <f t="shared" si="697"/>
        <v>#N/A</v>
      </c>
      <c r="V1676" s="7" t="e">
        <f t="shared" si="687"/>
        <v>#N/A</v>
      </c>
      <c r="W1676" s="7" t="e">
        <f t="shared" si="688"/>
        <v>#N/A</v>
      </c>
      <c r="X1676" s="7" t="e">
        <f t="shared" si="690"/>
        <v>#N/A</v>
      </c>
      <c r="Y1676" s="7" t="e">
        <f t="shared" si="691"/>
        <v>#N/A</v>
      </c>
      <c r="AG1676" s="7" t="e">
        <f t="shared" si="692"/>
        <v>#N/A</v>
      </c>
      <c r="AH1676" s="7" t="e">
        <f t="shared" si="693"/>
        <v>#N/A</v>
      </c>
      <c r="AI1676" s="7" t="e">
        <f t="shared" si="694"/>
        <v>#N/A</v>
      </c>
      <c r="AJ1676" s="7" t="e">
        <f t="shared" si="695"/>
        <v>#N/A</v>
      </c>
      <c r="AK1676" s="7" t="e">
        <v>#N/A</v>
      </c>
      <c r="AL1676" s="7" t="e">
        <v>#N/A</v>
      </c>
      <c r="AN1676" s="7" t="e">
        <f t="shared" si="696"/>
        <v>#N/A</v>
      </c>
      <c r="AO1676" s="7" t="e">
        <f t="shared" si="686"/>
        <v>#N/A</v>
      </c>
      <c r="AP1676" s="7" t="e">
        <v>#N/A</v>
      </c>
      <c r="AQ1676" s="7" t="e">
        <v>#N/A</v>
      </c>
    </row>
    <row r="1677" spans="1:43" outlineLevel="1">
      <c r="A1677" s="95">
        <v>663</v>
      </c>
      <c r="R1677" s="6">
        <f t="shared" si="689"/>
        <v>663</v>
      </c>
      <c r="S1677" s="7" t="e">
        <f t="shared" si="684"/>
        <v>#N/A</v>
      </c>
      <c r="T1677" s="7" t="e">
        <f t="shared" si="685"/>
        <v>#N/A</v>
      </c>
      <c r="U1677" s="7" t="e">
        <f t="shared" si="697"/>
        <v>#N/A</v>
      </c>
      <c r="V1677" s="7" t="e">
        <f t="shared" si="687"/>
        <v>#N/A</v>
      </c>
      <c r="W1677" s="7" t="e">
        <f t="shared" si="688"/>
        <v>#N/A</v>
      </c>
      <c r="X1677" s="7" t="e">
        <f t="shared" si="690"/>
        <v>#N/A</v>
      </c>
      <c r="Y1677" s="7" t="e">
        <f t="shared" si="691"/>
        <v>#N/A</v>
      </c>
      <c r="AG1677" s="7" t="e">
        <f t="shared" si="692"/>
        <v>#N/A</v>
      </c>
      <c r="AH1677" s="7" t="e">
        <f t="shared" si="693"/>
        <v>#N/A</v>
      </c>
      <c r="AI1677" s="7" t="e">
        <f t="shared" si="694"/>
        <v>#N/A</v>
      </c>
      <c r="AJ1677" s="7" t="e">
        <f t="shared" si="695"/>
        <v>#N/A</v>
      </c>
      <c r="AK1677" s="7" t="e">
        <v>#N/A</v>
      </c>
      <c r="AL1677" s="7" t="e">
        <v>#N/A</v>
      </c>
      <c r="AN1677" s="7" t="e">
        <f t="shared" si="696"/>
        <v>#N/A</v>
      </c>
      <c r="AO1677" s="7" t="e">
        <f t="shared" si="686"/>
        <v>#N/A</v>
      </c>
      <c r="AP1677" s="7" t="e">
        <v>#N/A</v>
      </c>
      <c r="AQ1677" s="7" t="e">
        <v>#N/A</v>
      </c>
    </row>
    <row r="1678" spans="1:43" outlineLevel="1">
      <c r="A1678" s="95">
        <v>664</v>
      </c>
      <c r="R1678" s="6">
        <f t="shared" si="689"/>
        <v>664</v>
      </c>
      <c r="S1678" s="7" t="e">
        <f t="shared" si="684"/>
        <v>#N/A</v>
      </c>
      <c r="T1678" s="7" t="e">
        <f t="shared" si="685"/>
        <v>#N/A</v>
      </c>
      <c r="U1678" s="7" t="e">
        <f t="shared" si="697"/>
        <v>#N/A</v>
      </c>
      <c r="V1678" s="7" t="e">
        <f t="shared" si="687"/>
        <v>#N/A</v>
      </c>
      <c r="W1678" s="7" t="e">
        <f t="shared" si="688"/>
        <v>#N/A</v>
      </c>
      <c r="X1678" s="7" t="e">
        <f t="shared" si="690"/>
        <v>#N/A</v>
      </c>
      <c r="Y1678" s="7" t="e">
        <f t="shared" si="691"/>
        <v>#N/A</v>
      </c>
      <c r="AG1678" s="7" t="e">
        <f t="shared" si="692"/>
        <v>#N/A</v>
      </c>
      <c r="AH1678" s="7" t="e">
        <f t="shared" si="693"/>
        <v>#N/A</v>
      </c>
      <c r="AI1678" s="7" t="e">
        <f t="shared" si="694"/>
        <v>#N/A</v>
      </c>
      <c r="AJ1678" s="7" t="e">
        <f t="shared" si="695"/>
        <v>#N/A</v>
      </c>
      <c r="AK1678" s="7" t="e">
        <v>#N/A</v>
      </c>
      <c r="AL1678" s="7" t="e">
        <v>#N/A</v>
      </c>
      <c r="AN1678" s="7" t="e">
        <f t="shared" si="696"/>
        <v>#N/A</v>
      </c>
      <c r="AO1678" s="7" t="e">
        <f t="shared" si="686"/>
        <v>#N/A</v>
      </c>
      <c r="AP1678" s="7" t="e">
        <v>#N/A</v>
      </c>
      <c r="AQ1678" s="7" t="e">
        <v>#N/A</v>
      </c>
    </row>
    <row r="1679" spans="1:43" outlineLevel="1">
      <c r="A1679" s="95">
        <v>665</v>
      </c>
      <c r="R1679" s="6">
        <f t="shared" si="689"/>
        <v>665</v>
      </c>
      <c r="S1679" s="7" t="e">
        <f t="shared" si="684"/>
        <v>#N/A</v>
      </c>
      <c r="T1679" s="7" t="e">
        <f t="shared" si="685"/>
        <v>#N/A</v>
      </c>
      <c r="U1679" s="7" t="e">
        <f t="shared" si="697"/>
        <v>#N/A</v>
      </c>
      <c r="V1679" s="7" t="e">
        <f t="shared" si="687"/>
        <v>#N/A</v>
      </c>
      <c r="W1679" s="7" t="e">
        <f t="shared" si="688"/>
        <v>#N/A</v>
      </c>
      <c r="X1679" s="7" t="e">
        <f t="shared" si="690"/>
        <v>#N/A</v>
      </c>
      <c r="Y1679" s="7" t="e">
        <f t="shared" si="691"/>
        <v>#N/A</v>
      </c>
      <c r="AG1679" s="7" t="e">
        <f t="shared" si="692"/>
        <v>#N/A</v>
      </c>
      <c r="AH1679" s="7" t="e">
        <f t="shared" si="693"/>
        <v>#N/A</v>
      </c>
      <c r="AI1679" s="7" t="e">
        <f t="shared" si="694"/>
        <v>#N/A</v>
      </c>
      <c r="AJ1679" s="7" t="e">
        <f t="shared" si="695"/>
        <v>#N/A</v>
      </c>
      <c r="AK1679" s="7" t="e">
        <v>#N/A</v>
      </c>
      <c r="AL1679" s="7" t="e">
        <v>#N/A</v>
      </c>
      <c r="AN1679" s="7" t="e">
        <f t="shared" si="696"/>
        <v>#N/A</v>
      </c>
      <c r="AO1679" s="7" t="e">
        <f t="shared" si="686"/>
        <v>#N/A</v>
      </c>
      <c r="AP1679" s="7" t="e">
        <v>#N/A</v>
      </c>
      <c r="AQ1679" s="7" t="e">
        <v>#N/A</v>
      </c>
    </row>
    <row r="1680" spans="1:43" outlineLevel="1">
      <c r="A1680" s="95">
        <v>666</v>
      </c>
      <c r="R1680" s="6">
        <f t="shared" si="689"/>
        <v>666</v>
      </c>
      <c r="S1680" s="7" t="e">
        <f t="shared" si="684"/>
        <v>#N/A</v>
      </c>
      <c r="T1680" s="7" t="e">
        <f t="shared" si="685"/>
        <v>#N/A</v>
      </c>
      <c r="U1680" s="7" t="e">
        <f t="shared" si="697"/>
        <v>#N/A</v>
      </c>
      <c r="V1680" s="7" t="e">
        <f t="shared" si="687"/>
        <v>#N/A</v>
      </c>
      <c r="W1680" s="7" t="e">
        <f t="shared" si="688"/>
        <v>#N/A</v>
      </c>
      <c r="X1680" s="7" t="e">
        <f t="shared" si="690"/>
        <v>#N/A</v>
      </c>
      <c r="Y1680" s="7" t="e">
        <f t="shared" si="691"/>
        <v>#N/A</v>
      </c>
      <c r="AG1680" s="7" t="e">
        <f t="shared" si="692"/>
        <v>#N/A</v>
      </c>
      <c r="AH1680" s="7" t="e">
        <f t="shared" si="693"/>
        <v>#N/A</v>
      </c>
      <c r="AI1680" s="7" t="e">
        <f t="shared" si="694"/>
        <v>#N/A</v>
      </c>
      <c r="AJ1680" s="7" t="e">
        <f t="shared" si="695"/>
        <v>#N/A</v>
      </c>
      <c r="AK1680" s="7" t="e">
        <v>#N/A</v>
      </c>
      <c r="AL1680" s="7" t="e">
        <v>#N/A</v>
      </c>
      <c r="AN1680" s="7" t="e">
        <f t="shared" si="696"/>
        <v>#N/A</v>
      </c>
      <c r="AO1680" s="7" t="e">
        <f t="shared" si="686"/>
        <v>#N/A</v>
      </c>
      <c r="AP1680" s="7" t="e">
        <v>#N/A</v>
      </c>
      <c r="AQ1680" s="7" t="e">
        <v>#N/A</v>
      </c>
    </row>
    <row r="1681" spans="1:43" outlineLevel="1">
      <c r="A1681" s="95">
        <v>667</v>
      </c>
      <c r="R1681" s="6">
        <f t="shared" si="689"/>
        <v>667</v>
      </c>
      <c r="S1681" s="7" t="e">
        <f t="shared" si="684"/>
        <v>#N/A</v>
      </c>
      <c r="T1681" s="7" t="e">
        <f t="shared" si="685"/>
        <v>#N/A</v>
      </c>
      <c r="U1681" s="7" t="e">
        <f t="shared" si="697"/>
        <v>#N/A</v>
      </c>
      <c r="V1681" s="7" t="e">
        <f t="shared" si="687"/>
        <v>#N/A</v>
      </c>
      <c r="W1681" s="7" t="e">
        <f t="shared" si="688"/>
        <v>#N/A</v>
      </c>
      <c r="X1681" s="7" t="e">
        <f t="shared" si="690"/>
        <v>#N/A</v>
      </c>
      <c r="Y1681" s="7" t="e">
        <f t="shared" si="691"/>
        <v>#N/A</v>
      </c>
      <c r="AG1681" s="7" t="e">
        <f t="shared" si="692"/>
        <v>#N/A</v>
      </c>
      <c r="AH1681" s="7" t="e">
        <f t="shared" si="693"/>
        <v>#N/A</v>
      </c>
      <c r="AI1681" s="7" t="e">
        <f t="shared" si="694"/>
        <v>#N/A</v>
      </c>
      <c r="AJ1681" s="7" t="e">
        <f t="shared" si="695"/>
        <v>#N/A</v>
      </c>
      <c r="AK1681" s="7" t="e">
        <v>#N/A</v>
      </c>
      <c r="AL1681" s="7" t="e">
        <v>#N/A</v>
      </c>
      <c r="AN1681" s="7" t="e">
        <f t="shared" si="696"/>
        <v>#N/A</v>
      </c>
      <c r="AO1681" s="7" t="e">
        <f t="shared" si="686"/>
        <v>#N/A</v>
      </c>
      <c r="AP1681" s="7" t="e">
        <v>#N/A</v>
      </c>
      <c r="AQ1681" s="7" t="e">
        <v>#N/A</v>
      </c>
    </row>
    <row r="1682" spans="1:43" outlineLevel="1">
      <c r="A1682" s="95">
        <v>668</v>
      </c>
      <c r="R1682" s="6">
        <f t="shared" si="689"/>
        <v>668</v>
      </c>
      <c r="S1682" s="7" t="e">
        <f t="shared" si="684"/>
        <v>#N/A</v>
      </c>
      <c r="T1682" s="7" t="e">
        <f t="shared" si="685"/>
        <v>#N/A</v>
      </c>
      <c r="U1682" s="7" t="e">
        <f t="shared" si="697"/>
        <v>#N/A</v>
      </c>
      <c r="V1682" s="7" t="e">
        <f t="shared" si="687"/>
        <v>#N/A</v>
      </c>
      <c r="W1682" s="7" t="e">
        <f t="shared" si="688"/>
        <v>#N/A</v>
      </c>
      <c r="X1682" s="7" t="e">
        <f t="shared" si="690"/>
        <v>#N/A</v>
      </c>
      <c r="Y1682" s="7" t="e">
        <f t="shared" si="691"/>
        <v>#N/A</v>
      </c>
      <c r="AG1682" s="7" t="e">
        <f t="shared" si="692"/>
        <v>#N/A</v>
      </c>
      <c r="AH1682" s="7" t="e">
        <f t="shared" si="693"/>
        <v>#N/A</v>
      </c>
      <c r="AI1682" s="7" t="e">
        <f t="shared" si="694"/>
        <v>#N/A</v>
      </c>
      <c r="AJ1682" s="7" t="e">
        <f t="shared" si="695"/>
        <v>#N/A</v>
      </c>
      <c r="AK1682" s="7" t="e">
        <v>#N/A</v>
      </c>
      <c r="AL1682" s="7" t="e">
        <v>#N/A</v>
      </c>
      <c r="AN1682" s="7" t="e">
        <f t="shared" si="696"/>
        <v>#N/A</v>
      </c>
      <c r="AO1682" s="7" t="e">
        <f t="shared" si="686"/>
        <v>#N/A</v>
      </c>
      <c r="AP1682" s="7" t="e">
        <v>#N/A</v>
      </c>
      <c r="AQ1682" s="7" t="e">
        <v>#N/A</v>
      </c>
    </row>
    <row r="1683" spans="1:43" outlineLevel="1">
      <c r="A1683" s="95">
        <v>669</v>
      </c>
      <c r="R1683" s="6">
        <f t="shared" si="689"/>
        <v>669</v>
      </c>
      <c r="S1683" s="7" t="e">
        <f t="shared" si="684"/>
        <v>#N/A</v>
      </c>
      <c r="T1683" s="7" t="e">
        <f t="shared" si="685"/>
        <v>#N/A</v>
      </c>
      <c r="U1683" s="7" t="e">
        <f t="shared" si="697"/>
        <v>#N/A</v>
      </c>
      <c r="V1683" s="7" t="e">
        <f t="shared" si="687"/>
        <v>#N/A</v>
      </c>
      <c r="W1683" s="7" t="e">
        <f t="shared" si="688"/>
        <v>#N/A</v>
      </c>
      <c r="X1683" s="7" t="e">
        <f t="shared" si="690"/>
        <v>#N/A</v>
      </c>
      <c r="Y1683" s="7" t="e">
        <f t="shared" si="691"/>
        <v>#N/A</v>
      </c>
      <c r="AG1683" s="7" t="e">
        <f t="shared" si="692"/>
        <v>#N/A</v>
      </c>
      <c r="AH1683" s="7" t="e">
        <f t="shared" si="693"/>
        <v>#N/A</v>
      </c>
      <c r="AI1683" s="7" t="e">
        <f t="shared" si="694"/>
        <v>#N/A</v>
      </c>
      <c r="AJ1683" s="7" t="e">
        <f t="shared" si="695"/>
        <v>#N/A</v>
      </c>
      <c r="AK1683" s="7" t="e">
        <v>#N/A</v>
      </c>
      <c r="AL1683" s="7" t="e">
        <v>#N/A</v>
      </c>
      <c r="AN1683" s="7" t="e">
        <f t="shared" si="696"/>
        <v>#N/A</v>
      </c>
      <c r="AO1683" s="7" t="e">
        <f t="shared" si="686"/>
        <v>#N/A</v>
      </c>
      <c r="AP1683" s="7" t="e">
        <v>#N/A</v>
      </c>
      <c r="AQ1683" s="7" t="e">
        <v>#N/A</v>
      </c>
    </row>
    <row r="1684" spans="1:43" outlineLevel="1">
      <c r="A1684" s="95">
        <v>670</v>
      </c>
      <c r="R1684" s="6">
        <f t="shared" si="689"/>
        <v>670</v>
      </c>
      <c r="S1684" s="7" t="e">
        <f t="shared" si="684"/>
        <v>#N/A</v>
      </c>
      <c r="T1684" s="7" t="e">
        <f t="shared" si="685"/>
        <v>#N/A</v>
      </c>
      <c r="U1684" s="7" t="e">
        <f t="shared" si="697"/>
        <v>#N/A</v>
      </c>
      <c r="V1684" s="7" t="e">
        <f t="shared" si="687"/>
        <v>#N/A</v>
      </c>
      <c r="W1684" s="7" t="e">
        <f t="shared" si="688"/>
        <v>#N/A</v>
      </c>
      <c r="X1684" s="7" t="e">
        <f t="shared" si="690"/>
        <v>#N/A</v>
      </c>
      <c r="Y1684" s="7" t="e">
        <f t="shared" si="691"/>
        <v>#N/A</v>
      </c>
      <c r="AG1684" s="7" t="e">
        <f t="shared" si="692"/>
        <v>#N/A</v>
      </c>
      <c r="AH1684" s="7" t="e">
        <f t="shared" si="693"/>
        <v>#N/A</v>
      </c>
      <c r="AI1684" s="7" t="e">
        <f t="shared" si="694"/>
        <v>#N/A</v>
      </c>
      <c r="AJ1684" s="7" t="e">
        <f t="shared" si="695"/>
        <v>#N/A</v>
      </c>
      <c r="AK1684" s="7" t="e">
        <v>#N/A</v>
      </c>
      <c r="AL1684" s="7" t="e">
        <v>#N/A</v>
      </c>
      <c r="AN1684" s="7" t="e">
        <f t="shared" si="696"/>
        <v>#N/A</v>
      </c>
      <c r="AO1684" s="7" t="e">
        <f t="shared" si="686"/>
        <v>#N/A</v>
      </c>
      <c r="AP1684" s="7" t="e">
        <v>#N/A</v>
      </c>
      <c r="AQ1684" s="7" t="e">
        <v>#N/A</v>
      </c>
    </row>
    <row r="1685" spans="1:43" outlineLevel="1">
      <c r="A1685" s="95">
        <v>671</v>
      </c>
      <c r="R1685" s="6">
        <f t="shared" si="689"/>
        <v>671</v>
      </c>
      <c r="S1685" s="7" t="e">
        <f t="shared" si="684"/>
        <v>#N/A</v>
      </c>
      <c r="T1685" s="7" t="e">
        <f t="shared" si="685"/>
        <v>#N/A</v>
      </c>
      <c r="U1685" s="7" t="e">
        <f t="shared" si="697"/>
        <v>#N/A</v>
      </c>
      <c r="V1685" s="7" t="e">
        <f t="shared" si="687"/>
        <v>#N/A</v>
      </c>
      <c r="W1685" s="7" t="e">
        <f t="shared" si="688"/>
        <v>#N/A</v>
      </c>
      <c r="X1685" s="7" t="e">
        <f t="shared" si="690"/>
        <v>#N/A</v>
      </c>
      <c r="Y1685" s="7" t="e">
        <f t="shared" si="691"/>
        <v>#N/A</v>
      </c>
      <c r="AG1685" s="7" t="e">
        <f t="shared" si="692"/>
        <v>#N/A</v>
      </c>
      <c r="AH1685" s="7" t="e">
        <f t="shared" si="693"/>
        <v>#N/A</v>
      </c>
      <c r="AI1685" s="7" t="e">
        <f t="shared" si="694"/>
        <v>#N/A</v>
      </c>
      <c r="AJ1685" s="7" t="e">
        <f t="shared" si="695"/>
        <v>#N/A</v>
      </c>
      <c r="AK1685" s="7" t="e">
        <v>#N/A</v>
      </c>
      <c r="AL1685" s="7" t="e">
        <v>#N/A</v>
      </c>
      <c r="AN1685" s="7" t="e">
        <f t="shared" si="696"/>
        <v>#N/A</v>
      </c>
      <c r="AO1685" s="7" t="e">
        <f t="shared" si="686"/>
        <v>#N/A</v>
      </c>
      <c r="AP1685" s="7" t="e">
        <v>#N/A</v>
      </c>
      <c r="AQ1685" s="7" t="e">
        <v>#N/A</v>
      </c>
    </row>
    <row r="1686" spans="1:43" outlineLevel="1">
      <c r="A1686" s="95">
        <v>672</v>
      </c>
      <c r="R1686" s="6">
        <f t="shared" si="689"/>
        <v>672</v>
      </c>
      <c r="S1686" s="7" t="e">
        <f t="shared" si="684"/>
        <v>#N/A</v>
      </c>
      <c r="T1686" s="7" t="e">
        <f t="shared" si="685"/>
        <v>#N/A</v>
      </c>
      <c r="U1686" s="7" t="e">
        <f t="shared" si="697"/>
        <v>#N/A</v>
      </c>
      <c r="V1686" s="7" t="e">
        <f t="shared" si="687"/>
        <v>#N/A</v>
      </c>
      <c r="W1686" s="7" t="e">
        <f t="shared" si="688"/>
        <v>#N/A</v>
      </c>
      <c r="X1686" s="7" t="e">
        <f t="shared" si="690"/>
        <v>#N/A</v>
      </c>
      <c r="Y1686" s="7" t="e">
        <f t="shared" si="691"/>
        <v>#N/A</v>
      </c>
      <c r="AG1686" s="7" t="e">
        <f t="shared" si="692"/>
        <v>#N/A</v>
      </c>
      <c r="AH1686" s="7" t="e">
        <f t="shared" si="693"/>
        <v>#N/A</v>
      </c>
      <c r="AI1686" s="7" t="e">
        <f t="shared" si="694"/>
        <v>#N/A</v>
      </c>
      <c r="AJ1686" s="7" t="e">
        <f t="shared" si="695"/>
        <v>#N/A</v>
      </c>
      <c r="AK1686" s="7" t="e">
        <v>#N/A</v>
      </c>
      <c r="AL1686" s="7" t="e">
        <v>#N/A</v>
      </c>
      <c r="AN1686" s="7" t="e">
        <f t="shared" si="696"/>
        <v>#N/A</v>
      </c>
      <c r="AO1686" s="7" t="e">
        <f t="shared" si="686"/>
        <v>#N/A</v>
      </c>
      <c r="AP1686" s="7" t="e">
        <v>#N/A</v>
      </c>
      <c r="AQ1686" s="7" t="e">
        <v>#N/A</v>
      </c>
    </row>
    <row r="1687" spans="1:43" outlineLevel="1">
      <c r="A1687" s="95">
        <v>673</v>
      </c>
      <c r="R1687" s="6">
        <f t="shared" si="689"/>
        <v>673</v>
      </c>
      <c r="S1687" s="7" t="e">
        <f t="shared" si="684"/>
        <v>#N/A</v>
      </c>
      <c r="T1687" s="7" t="e">
        <f t="shared" si="685"/>
        <v>#N/A</v>
      </c>
      <c r="U1687" s="7" t="e">
        <f t="shared" si="697"/>
        <v>#N/A</v>
      </c>
      <c r="V1687" s="7" t="e">
        <f t="shared" si="687"/>
        <v>#N/A</v>
      </c>
      <c r="W1687" s="7" t="e">
        <f t="shared" si="688"/>
        <v>#N/A</v>
      </c>
      <c r="X1687" s="7" t="e">
        <f t="shared" si="690"/>
        <v>#N/A</v>
      </c>
      <c r="Y1687" s="7" t="e">
        <f t="shared" si="691"/>
        <v>#N/A</v>
      </c>
      <c r="AG1687" s="7" t="e">
        <f t="shared" si="692"/>
        <v>#N/A</v>
      </c>
      <c r="AH1687" s="7" t="e">
        <f t="shared" si="693"/>
        <v>#N/A</v>
      </c>
      <c r="AI1687" s="7" t="e">
        <f t="shared" si="694"/>
        <v>#N/A</v>
      </c>
      <c r="AJ1687" s="7" t="e">
        <f t="shared" si="695"/>
        <v>#N/A</v>
      </c>
      <c r="AK1687" s="7" t="e">
        <v>#N/A</v>
      </c>
      <c r="AL1687" s="7" t="e">
        <v>#N/A</v>
      </c>
      <c r="AN1687" s="7" t="e">
        <f t="shared" si="696"/>
        <v>#N/A</v>
      </c>
      <c r="AO1687" s="7" t="e">
        <f t="shared" si="686"/>
        <v>#N/A</v>
      </c>
      <c r="AP1687" s="7" t="e">
        <v>#N/A</v>
      </c>
      <c r="AQ1687" s="7" t="e">
        <v>#N/A</v>
      </c>
    </row>
    <row r="1688" spans="1:43" outlineLevel="1">
      <c r="A1688" s="95">
        <v>674</v>
      </c>
      <c r="R1688" s="6">
        <f t="shared" si="689"/>
        <v>674</v>
      </c>
      <c r="S1688" s="7" t="e">
        <f t="shared" si="684"/>
        <v>#N/A</v>
      </c>
      <c r="T1688" s="7" t="e">
        <f t="shared" si="685"/>
        <v>#N/A</v>
      </c>
      <c r="U1688" s="7" t="e">
        <f t="shared" si="697"/>
        <v>#N/A</v>
      </c>
      <c r="V1688" s="7" t="e">
        <f t="shared" si="687"/>
        <v>#N/A</v>
      </c>
      <c r="W1688" s="7" t="e">
        <f t="shared" si="688"/>
        <v>#N/A</v>
      </c>
      <c r="X1688" s="7" t="e">
        <f t="shared" si="690"/>
        <v>#N/A</v>
      </c>
      <c r="Y1688" s="7" t="e">
        <f t="shared" si="691"/>
        <v>#N/A</v>
      </c>
      <c r="AG1688" s="7" t="e">
        <f t="shared" si="692"/>
        <v>#N/A</v>
      </c>
      <c r="AH1688" s="7" t="e">
        <f t="shared" si="693"/>
        <v>#N/A</v>
      </c>
      <c r="AI1688" s="7" t="e">
        <f t="shared" si="694"/>
        <v>#N/A</v>
      </c>
      <c r="AJ1688" s="7" t="e">
        <f t="shared" si="695"/>
        <v>#N/A</v>
      </c>
      <c r="AK1688" s="7" t="e">
        <v>#N/A</v>
      </c>
      <c r="AL1688" s="7" t="e">
        <v>#N/A</v>
      </c>
      <c r="AN1688" s="7" t="e">
        <f t="shared" si="696"/>
        <v>#N/A</v>
      </c>
      <c r="AO1688" s="7" t="e">
        <f t="shared" si="686"/>
        <v>#N/A</v>
      </c>
      <c r="AP1688" s="7" t="e">
        <v>#N/A</v>
      </c>
      <c r="AQ1688" s="7" t="e">
        <v>#N/A</v>
      </c>
    </row>
    <row r="1689" spans="1:43" outlineLevel="1">
      <c r="A1689" s="95">
        <v>675</v>
      </c>
      <c r="R1689" s="6">
        <f t="shared" si="689"/>
        <v>675</v>
      </c>
      <c r="S1689" s="7" t="e">
        <f t="shared" si="684"/>
        <v>#N/A</v>
      </c>
      <c r="T1689" s="7" t="e">
        <f t="shared" si="685"/>
        <v>#N/A</v>
      </c>
      <c r="U1689" s="7" t="e">
        <f t="shared" si="697"/>
        <v>#N/A</v>
      </c>
      <c r="V1689" s="7" t="e">
        <f t="shared" si="687"/>
        <v>#N/A</v>
      </c>
      <c r="W1689" s="7" t="e">
        <f t="shared" si="688"/>
        <v>#N/A</v>
      </c>
      <c r="X1689" s="7" t="e">
        <f t="shared" si="690"/>
        <v>#N/A</v>
      </c>
      <c r="Y1689" s="7" t="e">
        <f t="shared" si="691"/>
        <v>#N/A</v>
      </c>
      <c r="AG1689" s="7" t="e">
        <f t="shared" si="692"/>
        <v>#N/A</v>
      </c>
      <c r="AH1689" s="7" t="e">
        <f t="shared" si="693"/>
        <v>#N/A</v>
      </c>
      <c r="AI1689" s="7" t="e">
        <f t="shared" si="694"/>
        <v>#N/A</v>
      </c>
      <c r="AJ1689" s="7" t="e">
        <f t="shared" si="695"/>
        <v>#N/A</v>
      </c>
      <c r="AK1689" s="7" t="e">
        <v>#N/A</v>
      </c>
      <c r="AL1689" s="7" t="e">
        <v>#N/A</v>
      </c>
      <c r="AN1689" s="7" t="e">
        <f t="shared" si="696"/>
        <v>#N/A</v>
      </c>
      <c r="AO1689" s="7" t="e">
        <f t="shared" si="686"/>
        <v>#N/A</v>
      </c>
      <c r="AP1689" s="7" t="e">
        <v>#N/A</v>
      </c>
      <c r="AQ1689" s="7" t="e">
        <v>#N/A</v>
      </c>
    </row>
    <row r="1690" spans="1:43" outlineLevel="1">
      <c r="A1690" s="95">
        <v>676</v>
      </c>
      <c r="R1690" s="6">
        <f t="shared" si="689"/>
        <v>676</v>
      </c>
      <c r="S1690" s="7" t="e">
        <f t="shared" si="684"/>
        <v>#N/A</v>
      </c>
      <c r="T1690" s="7" t="e">
        <f t="shared" si="685"/>
        <v>#N/A</v>
      </c>
      <c r="U1690" s="7" t="e">
        <f t="shared" si="697"/>
        <v>#N/A</v>
      </c>
      <c r="V1690" s="7" t="e">
        <f t="shared" si="687"/>
        <v>#N/A</v>
      </c>
      <c r="W1690" s="7" t="e">
        <f t="shared" si="688"/>
        <v>#N/A</v>
      </c>
      <c r="X1690" s="7" t="e">
        <f t="shared" si="690"/>
        <v>#N/A</v>
      </c>
      <c r="Y1690" s="7" t="e">
        <f t="shared" si="691"/>
        <v>#N/A</v>
      </c>
      <c r="AG1690" s="7" t="e">
        <f t="shared" si="692"/>
        <v>#N/A</v>
      </c>
      <c r="AH1690" s="7" t="e">
        <f t="shared" si="693"/>
        <v>#N/A</v>
      </c>
      <c r="AI1690" s="7" t="e">
        <f t="shared" si="694"/>
        <v>#N/A</v>
      </c>
      <c r="AJ1690" s="7" t="e">
        <f t="shared" si="695"/>
        <v>#N/A</v>
      </c>
      <c r="AK1690" s="7" t="e">
        <v>#N/A</v>
      </c>
      <c r="AL1690" s="7" t="e">
        <v>#N/A</v>
      </c>
      <c r="AN1690" s="7" t="e">
        <f t="shared" si="696"/>
        <v>#N/A</v>
      </c>
      <c r="AO1690" s="7" t="e">
        <f t="shared" si="686"/>
        <v>#N/A</v>
      </c>
      <c r="AP1690" s="7" t="e">
        <v>#N/A</v>
      </c>
      <c r="AQ1690" s="7" t="e">
        <v>#N/A</v>
      </c>
    </row>
    <row r="1691" spans="1:43" outlineLevel="1">
      <c r="A1691" s="95">
        <v>677</v>
      </c>
      <c r="R1691" s="6">
        <f t="shared" si="689"/>
        <v>677</v>
      </c>
      <c r="S1691" s="7" t="e">
        <f t="shared" si="684"/>
        <v>#N/A</v>
      </c>
      <c r="T1691" s="7" t="e">
        <f t="shared" si="685"/>
        <v>#N/A</v>
      </c>
      <c r="U1691" s="7" t="e">
        <f t="shared" si="697"/>
        <v>#N/A</v>
      </c>
      <c r="V1691" s="7" t="e">
        <f t="shared" si="687"/>
        <v>#N/A</v>
      </c>
      <c r="W1691" s="7" t="e">
        <f t="shared" si="688"/>
        <v>#N/A</v>
      </c>
      <c r="X1691" s="7" t="e">
        <f t="shared" si="690"/>
        <v>#N/A</v>
      </c>
      <c r="Y1691" s="7" t="e">
        <f t="shared" si="691"/>
        <v>#N/A</v>
      </c>
      <c r="AG1691" s="7" t="e">
        <f t="shared" si="692"/>
        <v>#N/A</v>
      </c>
      <c r="AH1691" s="7" t="e">
        <f t="shared" si="693"/>
        <v>#N/A</v>
      </c>
      <c r="AI1691" s="7" t="e">
        <f t="shared" si="694"/>
        <v>#N/A</v>
      </c>
      <c r="AJ1691" s="7" t="e">
        <f t="shared" si="695"/>
        <v>#N/A</v>
      </c>
      <c r="AK1691" s="7" t="e">
        <v>#N/A</v>
      </c>
      <c r="AL1691" s="7" t="e">
        <v>#N/A</v>
      </c>
      <c r="AN1691" s="7" t="e">
        <f t="shared" si="696"/>
        <v>#N/A</v>
      </c>
      <c r="AO1691" s="7" t="e">
        <f t="shared" si="686"/>
        <v>#N/A</v>
      </c>
      <c r="AP1691" s="7" t="e">
        <v>#N/A</v>
      </c>
      <c r="AQ1691" s="7" t="e">
        <v>#N/A</v>
      </c>
    </row>
    <row r="1692" spans="1:43" outlineLevel="1">
      <c r="A1692" s="95">
        <v>678</v>
      </c>
      <c r="R1692" s="6">
        <f t="shared" si="689"/>
        <v>678</v>
      </c>
      <c r="S1692" s="7" t="e">
        <f t="shared" si="684"/>
        <v>#N/A</v>
      </c>
      <c r="T1692" s="7" t="e">
        <f t="shared" si="685"/>
        <v>#N/A</v>
      </c>
      <c r="U1692" s="7" t="e">
        <f t="shared" si="697"/>
        <v>#N/A</v>
      </c>
      <c r="V1692" s="7" t="e">
        <f t="shared" si="687"/>
        <v>#N/A</v>
      </c>
      <c r="W1692" s="7" t="e">
        <f t="shared" si="688"/>
        <v>#N/A</v>
      </c>
      <c r="X1692" s="7" t="e">
        <f t="shared" si="690"/>
        <v>#N/A</v>
      </c>
      <c r="Y1692" s="7" t="e">
        <f t="shared" si="691"/>
        <v>#N/A</v>
      </c>
      <c r="AG1692" s="7" t="e">
        <f t="shared" si="692"/>
        <v>#N/A</v>
      </c>
      <c r="AH1692" s="7" t="e">
        <f t="shared" si="693"/>
        <v>#N/A</v>
      </c>
      <c r="AI1692" s="7" t="e">
        <f t="shared" si="694"/>
        <v>#N/A</v>
      </c>
      <c r="AJ1692" s="7" t="e">
        <f t="shared" si="695"/>
        <v>#N/A</v>
      </c>
      <c r="AK1692" s="7" t="e">
        <v>#N/A</v>
      </c>
      <c r="AL1692" s="7" t="e">
        <v>#N/A</v>
      </c>
      <c r="AN1692" s="7" t="e">
        <f t="shared" si="696"/>
        <v>#N/A</v>
      </c>
      <c r="AO1692" s="7" t="e">
        <f t="shared" si="686"/>
        <v>#N/A</v>
      </c>
      <c r="AP1692" s="7" t="e">
        <v>#N/A</v>
      </c>
      <c r="AQ1692" s="7" t="e">
        <v>#N/A</v>
      </c>
    </row>
    <row r="1693" spans="1:43" outlineLevel="1">
      <c r="A1693" s="95">
        <v>679</v>
      </c>
      <c r="R1693" s="6">
        <f t="shared" si="689"/>
        <v>679</v>
      </c>
      <c r="S1693" s="7" t="e">
        <f t="shared" si="684"/>
        <v>#N/A</v>
      </c>
      <c r="T1693" s="7" t="e">
        <f t="shared" si="685"/>
        <v>#N/A</v>
      </c>
      <c r="U1693" s="7" t="e">
        <f t="shared" si="697"/>
        <v>#N/A</v>
      </c>
      <c r="V1693" s="7" t="e">
        <f t="shared" si="687"/>
        <v>#N/A</v>
      </c>
      <c r="W1693" s="7" t="e">
        <f t="shared" si="688"/>
        <v>#N/A</v>
      </c>
      <c r="X1693" s="7" t="e">
        <f t="shared" si="690"/>
        <v>#N/A</v>
      </c>
      <c r="Y1693" s="7" t="e">
        <f t="shared" si="691"/>
        <v>#N/A</v>
      </c>
      <c r="AG1693" s="7" t="e">
        <f t="shared" si="692"/>
        <v>#N/A</v>
      </c>
      <c r="AH1693" s="7" t="e">
        <f t="shared" si="693"/>
        <v>#N/A</v>
      </c>
      <c r="AI1693" s="7" t="e">
        <f t="shared" si="694"/>
        <v>#N/A</v>
      </c>
      <c r="AJ1693" s="7" t="e">
        <f t="shared" si="695"/>
        <v>#N/A</v>
      </c>
      <c r="AK1693" s="7" t="e">
        <v>#N/A</v>
      </c>
      <c r="AL1693" s="7" t="e">
        <v>#N/A</v>
      </c>
      <c r="AN1693" s="7" t="e">
        <f t="shared" si="696"/>
        <v>#N/A</v>
      </c>
      <c r="AO1693" s="7" t="e">
        <f t="shared" si="686"/>
        <v>#N/A</v>
      </c>
      <c r="AP1693" s="7" t="e">
        <v>#N/A</v>
      </c>
      <c r="AQ1693" s="7" t="e">
        <v>#N/A</v>
      </c>
    </row>
    <row r="1694" spans="1:43" outlineLevel="1">
      <c r="A1694" s="95">
        <v>680</v>
      </c>
      <c r="R1694" s="6">
        <f t="shared" si="689"/>
        <v>680</v>
      </c>
      <c r="S1694" s="7" t="e">
        <f t="shared" si="684"/>
        <v>#N/A</v>
      </c>
      <c r="T1694" s="7" t="e">
        <f t="shared" si="685"/>
        <v>#N/A</v>
      </c>
      <c r="U1694" s="7" t="e">
        <f t="shared" si="697"/>
        <v>#N/A</v>
      </c>
      <c r="V1694" s="7" t="e">
        <f t="shared" si="687"/>
        <v>#N/A</v>
      </c>
      <c r="W1694" s="7" t="e">
        <f t="shared" si="688"/>
        <v>#N/A</v>
      </c>
      <c r="X1694" s="7" t="e">
        <f t="shared" si="690"/>
        <v>#N/A</v>
      </c>
      <c r="Y1694" s="7" t="e">
        <f t="shared" si="691"/>
        <v>#N/A</v>
      </c>
      <c r="AG1694" s="7" t="e">
        <f t="shared" si="692"/>
        <v>#N/A</v>
      </c>
      <c r="AH1694" s="7" t="e">
        <f t="shared" si="693"/>
        <v>#N/A</v>
      </c>
      <c r="AI1694" s="7" t="e">
        <f t="shared" si="694"/>
        <v>#N/A</v>
      </c>
      <c r="AJ1694" s="7" t="e">
        <f t="shared" si="695"/>
        <v>#N/A</v>
      </c>
      <c r="AK1694" s="7" t="e">
        <v>#N/A</v>
      </c>
      <c r="AL1694" s="7" t="e">
        <v>#N/A</v>
      </c>
      <c r="AN1694" s="7" t="e">
        <f t="shared" si="696"/>
        <v>#N/A</v>
      </c>
      <c r="AO1694" s="7" t="e">
        <f t="shared" si="686"/>
        <v>#N/A</v>
      </c>
      <c r="AP1694" s="7" t="e">
        <v>#N/A</v>
      </c>
      <c r="AQ1694" s="7" t="e">
        <v>#N/A</v>
      </c>
    </row>
    <row r="1695" spans="1:43" outlineLevel="1">
      <c r="A1695" s="95">
        <v>681</v>
      </c>
      <c r="R1695" s="6">
        <f t="shared" si="689"/>
        <v>681</v>
      </c>
      <c r="S1695" s="7" t="e">
        <f t="shared" si="684"/>
        <v>#N/A</v>
      </c>
      <c r="T1695" s="7" t="e">
        <f t="shared" si="685"/>
        <v>#N/A</v>
      </c>
      <c r="U1695" s="7" t="e">
        <f t="shared" si="697"/>
        <v>#N/A</v>
      </c>
      <c r="V1695" s="7" t="e">
        <f t="shared" si="687"/>
        <v>#N/A</v>
      </c>
      <c r="W1695" s="7" t="e">
        <f t="shared" si="688"/>
        <v>#N/A</v>
      </c>
      <c r="X1695" s="7" t="e">
        <f t="shared" si="690"/>
        <v>#N/A</v>
      </c>
      <c r="Y1695" s="7" t="e">
        <f t="shared" si="691"/>
        <v>#N/A</v>
      </c>
      <c r="AG1695" s="7" t="e">
        <f t="shared" si="692"/>
        <v>#N/A</v>
      </c>
      <c r="AH1695" s="7" t="e">
        <f t="shared" si="693"/>
        <v>#N/A</v>
      </c>
      <c r="AI1695" s="7" t="e">
        <f t="shared" si="694"/>
        <v>#N/A</v>
      </c>
      <c r="AJ1695" s="7" t="e">
        <f t="shared" si="695"/>
        <v>#N/A</v>
      </c>
      <c r="AK1695" s="7" t="e">
        <v>#N/A</v>
      </c>
      <c r="AL1695" s="7" t="e">
        <v>#N/A</v>
      </c>
      <c r="AN1695" s="7" t="e">
        <f t="shared" si="696"/>
        <v>#N/A</v>
      </c>
      <c r="AO1695" s="7" t="e">
        <f t="shared" si="686"/>
        <v>#N/A</v>
      </c>
      <c r="AP1695" s="7" t="e">
        <v>#N/A</v>
      </c>
      <c r="AQ1695" s="7" t="e">
        <v>#N/A</v>
      </c>
    </row>
    <row r="1696" spans="1:43" outlineLevel="1">
      <c r="A1696" s="95">
        <v>682</v>
      </c>
      <c r="R1696" s="6">
        <f t="shared" si="689"/>
        <v>682</v>
      </c>
      <c r="S1696" s="7" t="e">
        <f t="shared" si="684"/>
        <v>#N/A</v>
      </c>
      <c r="T1696" s="7" t="e">
        <f t="shared" si="685"/>
        <v>#N/A</v>
      </c>
      <c r="U1696" s="7" t="e">
        <f t="shared" si="697"/>
        <v>#N/A</v>
      </c>
      <c r="V1696" s="7" t="e">
        <f t="shared" si="687"/>
        <v>#N/A</v>
      </c>
      <c r="W1696" s="7" t="e">
        <f t="shared" si="688"/>
        <v>#N/A</v>
      </c>
      <c r="X1696" s="7" t="e">
        <f t="shared" si="690"/>
        <v>#N/A</v>
      </c>
      <c r="Y1696" s="7" t="e">
        <f t="shared" si="691"/>
        <v>#N/A</v>
      </c>
      <c r="AG1696" s="7" t="e">
        <f t="shared" si="692"/>
        <v>#N/A</v>
      </c>
      <c r="AH1696" s="7" t="e">
        <f t="shared" si="693"/>
        <v>#N/A</v>
      </c>
      <c r="AI1696" s="7" t="e">
        <f t="shared" si="694"/>
        <v>#N/A</v>
      </c>
      <c r="AJ1696" s="7" t="e">
        <f t="shared" si="695"/>
        <v>#N/A</v>
      </c>
      <c r="AK1696" s="7" t="e">
        <v>#N/A</v>
      </c>
      <c r="AL1696" s="7" t="e">
        <v>#N/A</v>
      </c>
      <c r="AN1696" s="7" t="e">
        <f t="shared" si="696"/>
        <v>#N/A</v>
      </c>
      <c r="AO1696" s="7" t="e">
        <f t="shared" si="686"/>
        <v>#N/A</v>
      </c>
      <c r="AP1696" s="7" t="e">
        <v>#N/A</v>
      </c>
      <c r="AQ1696" s="7" t="e">
        <v>#N/A</v>
      </c>
    </row>
    <row r="1697" spans="1:43" outlineLevel="1">
      <c r="A1697" s="95">
        <v>683</v>
      </c>
      <c r="R1697" s="6">
        <f t="shared" si="689"/>
        <v>683</v>
      </c>
      <c r="S1697" s="7" t="e">
        <f t="shared" si="684"/>
        <v>#N/A</v>
      </c>
      <c r="T1697" s="7" t="e">
        <f t="shared" si="685"/>
        <v>#N/A</v>
      </c>
      <c r="U1697" s="7" t="e">
        <f t="shared" si="697"/>
        <v>#N/A</v>
      </c>
      <c r="V1697" s="7" t="e">
        <f t="shared" si="687"/>
        <v>#N/A</v>
      </c>
      <c r="W1697" s="7" t="e">
        <f t="shared" si="688"/>
        <v>#N/A</v>
      </c>
      <c r="X1697" s="7" t="e">
        <f t="shared" si="690"/>
        <v>#N/A</v>
      </c>
      <c r="Y1697" s="7" t="e">
        <f t="shared" si="691"/>
        <v>#N/A</v>
      </c>
      <c r="AG1697" s="7" t="e">
        <f t="shared" si="692"/>
        <v>#N/A</v>
      </c>
      <c r="AH1697" s="7" t="e">
        <f t="shared" si="693"/>
        <v>#N/A</v>
      </c>
      <c r="AI1697" s="7" t="e">
        <f t="shared" si="694"/>
        <v>#N/A</v>
      </c>
      <c r="AJ1697" s="7" t="e">
        <f t="shared" si="695"/>
        <v>#N/A</v>
      </c>
      <c r="AK1697" s="7" t="e">
        <v>#N/A</v>
      </c>
      <c r="AL1697" s="7" t="e">
        <v>#N/A</v>
      </c>
      <c r="AN1697" s="7" t="e">
        <f t="shared" si="696"/>
        <v>#N/A</v>
      </c>
      <c r="AO1697" s="7" t="e">
        <f t="shared" si="686"/>
        <v>#N/A</v>
      </c>
      <c r="AP1697" s="7" t="e">
        <v>#N/A</v>
      </c>
      <c r="AQ1697" s="7" t="e">
        <v>#N/A</v>
      </c>
    </row>
    <row r="1698" spans="1:43" outlineLevel="1">
      <c r="A1698" s="95">
        <v>684</v>
      </c>
      <c r="R1698" s="6">
        <f t="shared" si="689"/>
        <v>684</v>
      </c>
      <c r="S1698" s="7" t="e">
        <f t="shared" si="684"/>
        <v>#N/A</v>
      </c>
      <c r="T1698" s="7" t="e">
        <f t="shared" si="685"/>
        <v>#N/A</v>
      </c>
      <c r="U1698" s="7" t="e">
        <f t="shared" si="697"/>
        <v>#N/A</v>
      </c>
      <c r="V1698" s="7" t="e">
        <f t="shared" si="687"/>
        <v>#N/A</v>
      </c>
      <c r="W1698" s="7" t="e">
        <f t="shared" si="688"/>
        <v>#N/A</v>
      </c>
      <c r="X1698" s="7" t="e">
        <f t="shared" si="690"/>
        <v>#N/A</v>
      </c>
      <c r="Y1698" s="7" t="e">
        <f t="shared" si="691"/>
        <v>#N/A</v>
      </c>
      <c r="AG1698" s="7" t="e">
        <f t="shared" si="692"/>
        <v>#N/A</v>
      </c>
      <c r="AH1698" s="7" t="e">
        <f t="shared" si="693"/>
        <v>#N/A</v>
      </c>
      <c r="AI1698" s="7" t="e">
        <f t="shared" si="694"/>
        <v>#N/A</v>
      </c>
      <c r="AJ1698" s="7" t="e">
        <f t="shared" si="695"/>
        <v>#N/A</v>
      </c>
      <c r="AK1698" s="7" t="e">
        <v>#N/A</v>
      </c>
      <c r="AL1698" s="7" t="e">
        <v>#N/A</v>
      </c>
      <c r="AN1698" s="7" t="e">
        <f t="shared" si="696"/>
        <v>#N/A</v>
      </c>
      <c r="AO1698" s="7" t="e">
        <f t="shared" si="686"/>
        <v>#N/A</v>
      </c>
      <c r="AP1698" s="7" t="e">
        <v>#N/A</v>
      </c>
      <c r="AQ1698" s="7" t="e">
        <v>#N/A</v>
      </c>
    </row>
    <row r="1699" spans="1:43" outlineLevel="1">
      <c r="A1699" s="95">
        <v>685</v>
      </c>
      <c r="R1699" s="6">
        <f t="shared" si="689"/>
        <v>685</v>
      </c>
      <c r="S1699" s="7" t="e">
        <f t="shared" si="684"/>
        <v>#N/A</v>
      </c>
      <c r="T1699" s="7" t="e">
        <f t="shared" si="685"/>
        <v>#N/A</v>
      </c>
      <c r="U1699" s="7" t="e">
        <f t="shared" si="697"/>
        <v>#N/A</v>
      </c>
      <c r="V1699" s="7" t="e">
        <f t="shared" si="687"/>
        <v>#N/A</v>
      </c>
      <c r="W1699" s="7" t="e">
        <f t="shared" si="688"/>
        <v>#N/A</v>
      </c>
      <c r="X1699" s="7" t="e">
        <f t="shared" si="690"/>
        <v>#N/A</v>
      </c>
      <c r="Y1699" s="7" t="e">
        <f t="shared" si="691"/>
        <v>#N/A</v>
      </c>
      <c r="AG1699" s="7" t="e">
        <f t="shared" si="692"/>
        <v>#N/A</v>
      </c>
      <c r="AH1699" s="7" t="e">
        <f t="shared" si="693"/>
        <v>#N/A</v>
      </c>
      <c r="AI1699" s="7" t="e">
        <f t="shared" si="694"/>
        <v>#N/A</v>
      </c>
      <c r="AJ1699" s="7" t="e">
        <f t="shared" si="695"/>
        <v>#N/A</v>
      </c>
      <c r="AK1699" s="7" t="e">
        <v>#N/A</v>
      </c>
      <c r="AL1699" s="7" t="e">
        <v>#N/A</v>
      </c>
      <c r="AN1699" s="7" t="e">
        <f t="shared" si="696"/>
        <v>#N/A</v>
      </c>
      <c r="AO1699" s="7" t="e">
        <f t="shared" si="686"/>
        <v>#N/A</v>
      </c>
      <c r="AP1699" s="7" t="e">
        <v>#N/A</v>
      </c>
      <c r="AQ1699" s="7" t="e">
        <v>#N/A</v>
      </c>
    </row>
    <row r="1700" spans="1:43" outlineLevel="1">
      <c r="A1700" s="95">
        <v>686</v>
      </c>
      <c r="R1700" s="6">
        <f t="shared" si="689"/>
        <v>686</v>
      </c>
      <c r="S1700" s="7" t="e">
        <f t="shared" si="684"/>
        <v>#N/A</v>
      </c>
      <c r="T1700" s="7" t="e">
        <f t="shared" si="685"/>
        <v>#N/A</v>
      </c>
      <c r="U1700" s="7" t="e">
        <f t="shared" si="697"/>
        <v>#N/A</v>
      </c>
      <c r="V1700" s="7" t="e">
        <f t="shared" si="687"/>
        <v>#N/A</v>
      </c>
      <c r="W1700" s="7" t="e">
        <f t="shared" si="688"/>
        <v>#N/A</v>
      </c>
      <c r="X1700" s="7" t="e">
        <f t="shared" si="690"/>
        <v>#N/A</v>
      </c>
      <c r="Y1700" s="7" t="e">
        <f t="shared" si="691"/>
        <v>#N/A</v>
      </c>
      <c r="AG1700" s="7" t="e">
        <f t="shared" si="692"/>
        <v>#N/A</v>
      </c>
      <c r="AH1700" s="7" t="e">
        <f t="shared" si="693"/>
        <v>#N/A</v>
      </c>
      <c r="AI1700" s="7" t="e">
        <f t="shared" si="694"/>
        <v>#N/A</v>
      </c>
      <c r="AJ1700" s="7" t="e">
        <f t="shared" si="695"/>
        <v>#N/A</v>
      </c>
      <c r="AK1700" s="7" t="e">
        <v>#N/A</v>
      </c>
      <c r="AL1700" s="7" t="e">
        <v>#N/A</v>
      </c>
      <c r="AN1700" s="7" t="e">
        <f t="shared" si="696"/>
        <v>#N/A</v>
      </c>
      <c r="AO1700" s="7" t="e">
        <f t="shared" si="686"/>
        <v>#N/A</v>
      </c>
      <c r="AP1700" s="7" t="e">
        <v>#N/A</v>
      </c>
      <c r="AQ1700" s="7" t="e">
        <v>#N/A</v>
      </c>
    </row>
    <row r="1701" spans="1:43" outlineLevel="1">
      <c r="A1701" s="95">
        <v>687</v>
      </c>
      <c r="R1701" s="6">
        <f t="shared" si="689"/>
        <v>687</v>
      </c>
      <c r="S1701" s="7" t="e">
        <f t="shared" si="684"/>
        <v>#N/A</v>
      </c>
      <c r="T1701" s="7" t="e">
        <f t="shared" si="685"/>
        <v>#N/A</v>
      </c>
      <c r="U1701" s="7" t="e">
        <f t="shared" si="697"/>
        <v>#N/A</v>
      </c>
      <c r="V1701" s="7" t="e">
        <f t="shared" si="687"/>
        <v>#N/A</v>
      </c>
      <c r="W1701" s="7" t="e">
        <f t="shared" si="688"/>
        <v>#N/A</v>
      </c>
      <c r="X1701" s="7" t="e">
        <f t="shared" si="690"/>
        <v>#N/A</v>
      </c>
      <c r="Y1701" s="7" t="e">
        <f t="shared" si="691"/>
        <v>#N/A</v>
      </c>
      <c r="AG1701" s="7" t="e">
        <f t="shared" si="692"/>
        <v>#N/A</v>
      </c>
      <c r="AH1701" s="7" t="e">
        <f t="shared" si="693"/>
        <v>#N/A</v>
      </c>
      <c r="AI1701" s="7" t="e">
        <f t="shared" si="694"/>
        <v>#N/A</v>
      </c>
      <c r="AJ1701" s="7" t="e">
        <f t="shared" si="695"/>
        <v>#N/A</v>
      </c>
      <c r="AK1701" s="7" t="e">
        <v>#N/A</v>
      </c>
      <c r="AL1701" s="7" t="e">
        <v>#N/A</v>
      </c>
      <c r="AN1701" s="7" t="e">
        <f t="shared" si="696"/>
        <v>#N/A</v>
      </c>
      <c r="AO1701" s="7" t="e">
        <f t="shared" si="686"/>
        <v>#N/A</v>
      </c>
      <c r="AP1701" s="7" t="e">
        <v>#N/A</v>
      </c>
      <c r="AQ1701" s="7" t="e">
        <v>#N/A</v>
      </c>
    </row>
    <row r="1702" spans="1:43" outlineLevel="1">
      <c r="A1702" s="95">
        <v>688</v>
      </c>
      <c r="R1702" s="6">
        <f t="shared" si="689"/>
        <v>688</v>
      </c>
      <c r="S1702" s="7" t="e">
        <f t="shared" si="684"/>
        <v>#N/A</v>
      </c>
      <c r="T1702" s="7" t="e">
        <f t="shared" si="685"/>
        <v>#N/A</v>
      </c>
      <c r="U1702" s="7" t="e">
        <f t="shared" si="697"/>
        <v>#N/A</v>
      </c>
      <c r="V1702" s="7" t="e">
        <f t="shared" si="687"/>
        <v>#N/A</v>
      </c>
      <c r="W1702" s="7" t="e">
        <f t="shared" si="688"/>
        <v>#N/A</v>
      </c>
      <c r="X1702" s="7" t="e">
        <f t="shared" si="690"/>
        <v>#N/A</v>
      </c>
      <c r="Y1702" s="7" t="e">
        <f t="shared" si="691"/>
        <v>#N/A</v>
      </c>
      <c r="AG1702" s="7" t="e">
        <f t="shared" si="692"/>
        <v>#N/A</v>
      </c>
      <c r="AH1702" s="7" t="e">
        <f t="shared" si="693"/>
        <v>#N/A</v>
      </c>
      <c r="AI1702" s="7" t="e">
        <f t="shared" si="694"/>
        <v>#N/A</v>
      </c>
      <c r="AJ1702" s="7" t="e">
        <f t="shared" si="695"/>
        <v>#N/A</v>
      </c>
      <c r="AK1702" s="7" t="e">
        <v>#N/A</v>
      </c>
      <c r="AL1702" s="7" t="e">
        <v>#N/A</v>
      </c>
      <c r="AN1702" s="7" t="e">
        <f t="shared" si="696"/>
        <v>#N/A</v>
      </c>
      <c r="AO1702" s="7" t="e">
        <f t="shared" si="686"/>
        <v>#N/A</v>
      </c>
      <c r="AP1702" s="7" t="e">
        <v>#N/A</v>
      </c>
      <c r="AQ1702" s="7" t="e">
        <v>#N/A</v>
      </c>
    </row>
    <row r="1703" spans="1:43" outlineLevel="1">
      <c r="A1703" s="95">
        <v>689</v>
      </c>
      <c r="R1703" s="6">
        <f t="shared" si="689"/>
        <v>689</v>
      </c>
      <c r="S1703" s="7" t="e">
        <f t="shared" si="684"/>
        <v>#N/A</v>
      </c>
      <c r="T1703" s="7" t="e">
        <f t="shared" si="685"/>
        <v>#N/A</v>
      </c>
      <c r="U1703" s="7" t="e">
        <f t="shared" si="697"/>
        <v>#N/A</v>
      </c>
      <c r="V1703" s="7" t="e">
        <f t="shared" si="687"/>
        <v>#N/A</v>
      </c>
      <c r="W1703" s="7" t="e">
        <f t="shared" si="688"/>
        <v>#N/A</v>
      </c>
      <c r="X1703" s="7" t="e">
        <f t="shared" si="690"/>
        <v>#N/A</v>
      </c>
      <c r="Y1703" s="7" t="e">
        <f t="shared" si="691"/>
        <v>#N/A</v>
      </c>
      <c r="AG1703" s="7" t="e">
        <f t="shared" si="692"/>
        <v>#N/A</v>
      </c>
      <c r="AH1703" s="7" t="e">
        <f t="shared" si="693"/>
        <v>#N/A</v>
      </c>
      <c r="AI1703" s="7" t="e">
        <f t="shared" si="694"/>
        <v>#N/A</v>
      </c>
      <c r="AJ1703" s="7" t="e">
        <f t="shared" si="695"/>
        <v>#N/A</v>
      </c>
      <c r="AK1703" s="7" t="e">
        <v>#N/A</v>
      </c>
      <c r="AL1703" s="7" t="e">
        <v>#N/A</v>
      </c>
      <c r="AN1703" s="7" t="e">
        <f t="shared" si="696"/>
        <v>#N/A</v>
      </c>
      <c r="AO1703" s="7" t="e">
        <f t="shared" si="686"/>
        <v>#N/A</v>
      </c>
      <c r="AP1703" s="7" t="e">
        <v>#N/A</v>
      </c>
      <c r="AQ1703" s="7" t="e">
        <v>#N/A</v>
      </c>
    </row>
    <row r="1704" spans="1:43" outlineLevel="1">
      <c r="A1704" s="95">
        <v>690</v>
      </c>
      <c r="R1704" s="6">
        <f t="shared" si="689"/>
        <v>690</v>
      </c>
      <c r="S1704" s="7" t="e">
        <f t="shared" si="684"/>
        <v>#N/A</v>
      </c>
      <c r="T1704" s="7" t="e">
        <f t="shared" si="685"/>
        <v>#N/A</v>
      </c>
      <c r="U1704" s="7" t="e">
        <f t="shared" si="697"/>
        <v>#N/A</v>
      </c>
      <c r="V1704" s="7" t="e">
        <f t="shared" si="687"/>
        <v>#N/A</v>
      </c>
      <c r="W1704" s="7" t="e">
        <f t="shared" si="688"/>
        <v>#N/A</v>
      </c>
      <c r="X1704" s="7" t="e">
        <f t="shared" si="690"/>
        <v>#N/A</v>
      </c>
      <c r="Y1704" s="7" t="e">
        <f t="shared" si="691"/>
        <v>#N/A</v>
      </c>
      <c r="AG1704" s="7" t="e">
        <f t="shared" si="692"/>
        <v>#N/A</v>
      </c>
      <c r="AH1704" s="7" t="e">
        <f t="shared" si="693"/>
        <v>#N/A</v>
      </c>
      <c r="AI1704" s="7" t="e">
        <f t="shared" si="694"/>
        <v>#N/A</v>
      </c>
      <c r="AJ1704" s="7" t="e">
        <f t="shared" si="695"/>
        <v>#N/A</v>
      </c>
      <c r="AK1704" s="7" t="e">
        <v>#N/A</v>
      </c>
      <c r="AL1704" s="7" t="e">
        <v>#N/A</v>
      </c>
      <c r="AN1704" s="7" t="e">
        <f t="shared" si="696"/>
        <v>#N/A</v>
      </c>
      <c r="AO1704" s="7" t="e">
        <f t="shared" si="686"/>
        <v>#N/A</v>
      </c>
      <c r="AP1704" s="7" t="e">
        <v>#N/A</v>
      </c>
      <c r="AQ1704" s="7" t="e">
        <v>#N/A</v>
      </c>
    </row>
    <row r="1705" spans="1:43" outlineLevel="1">
      <c r="A1705" s="95">
        <v>691</v>
      </c>
      <c r="R1705" s="6">
        <f t="shared" si="689"/>
        <v>691</v>
      </c>
      <c r="S1705" s="7" t="e">
        <f t="shared" si="684"/>
        <v>#N/A</v>
      </c>
      <c r="T1705" s="7" t="e">
        <f t="shared" si="685"/>
        <v>#N/A</v>
      </c>
      <c r="U1705" s="7" t="e">
        <f t="shared" si="697"/>
        <v>#N/A</v>
      </c>
      <c r="V1705" s="7" t="e">
        <f t="shared" si="687"/>
        <v>#N/A</v>
      </c>
      <c r="W1705" s="7" t="e">
        <f t="shared" si="688"/>
        <v>#N/A</v>
      </c>
      <c r="X1705" s="7" t="e">
        <f t="shared" si="690"/>
        <v>#N/A</v>
      </c>
      <c r="Y1705" s="7" t="e">
        <f t="shared" si="691"/>
        <v>#N/A</v>
      </c>
      <c r="AG1705" s="7" t="e">
        <f t="shared" si="692"/>
        <v>#N/A</v>
      </c>
      <c r="AH1705" s="7" t="e">
        <f t="shared" si="693"/>
        <v>#N/A</v>
      </c>
      <c r="AI1705" s="7" t="e">
        <f t="shared" si="694"/>
        <v>#N/A</v>
      </c>
      <c r="AJ1705" s="7" t="e">
        <f t="shared" si="695"/>
        <v>#N/A</v>
      </c>
      <c r="AK1705" s="7" t="e">
        <v>#N/A</v>
      </c>
      <c r="AL1705" s="7" t="e">
        <v>#N/A</v>
      </c>
      <c r="AN1705" s="7" t="e">
        <f t="shared" si="696"/>
        <v>#N/A</v>
      </c>
      <c r="AO1705" s="7" t="e">
        <f t="shared" si="686"/>
        <v>#N/A</v>
      </c>
      <c r="AP1705" s="7" t="e">
        <v>#N/A</v>
      </c>
      <c r="AQ1705" s="7" t="e">
        <v>#N/A</v>
      </c>
    </row>
    <row r="1706" spans="1:43" outlineLevel="1">
      <c r="A1706" s="95">
        <v>692</v>
      </c>
      <c r="R1706" s="6">
        <f t="shared" si="689"/>
        <v>692</v>
      </c>
      <c r="S1706" s="7" t="e">
        <f t="shared" si="684"/>
        <v>#N/A</v>
      </c>
      <c r="T1706" s="7" t="e">
        <f t="shared" si="685"/>
        <v>#N/A</v>
      </c>
      <c r="U1706" s="7" t="e">
        <f t="shared" si="697"/>
        <v>#N/A</v>
      </c>
      <c r="V1706" s="7" t="e">
        <f t="shared" si="687"/>
        <v>#N/A</v>
      </c>
      <c r="W1706" s="7" t="e">
        <f t="shared" si="688"/>
        <v>#N/A</v>
      </c>
      <c r="X1706" s="7" t="e">
        <f t="shared" si="690"/>
        <v>#N/A</v>
      </c>
      <c r="Y1706" s="7" t="e">
        <f t="shared" si="691"/>
        <v>#N/A</v>
      </c>
      <c r="AG1706" s="7" t="e">
        <f t="shared" si="692"/>
        <v>#N/A</v>
      </c>
      <c r="AH1706" s="7" t="e">
        <f t="shared" si="693"/>
        <v>#N/A</v>
      </c>
      <c r="AI1706" s="7" t="e">
        <f t="shared" si="694"/>
        <v>#N/A</v>
      </c>
      <c r="AJ1706" s="7" t="e">
        <f t="shared" si="695"/>
        <v>#N/A</v>
      </c>
      <c r="AK1706" s="7" t="e">
        <v>#N/A</v>
      </c>
      <c r="AL1706" s="7" t="e">
        <v>#N/A</v>
      </c>
      <c r="AN1706" s="7" t="e">
        <f t="shared" si="696"/>
        <v>#N/A</v>
      </c>
      <c r="AO1706" s="7" t="e">
        <f t="shared" si="686"/>
        <v>#N/A</v>
      </c>
      <c r="AP1706" s="7" t="e">
        <v>#N/A</v>
      </c>
      <c r="AQ1706" s="7" t="e">
        <v>#N/A</v>
      </c>
    </row>
    <row r="1707" spans="1:43" outlineLevel="1">
      <c r="A1707" s="95">
        <v>693</v>
      </c>
      <c r="R1707" s="6">
        <f t="shared" si="689"/>
        <v>693</v>
      </c>
      <c r="S1707" s="7" t="e">
        <f t="shared" si="684"/>
        <v>#N/A</v>
      </c>
      <c r="T1707" s="7" t="e">
        <f t="shared" si="685"/>
        <v>#N/A</v>
      </c>
      <c r="U1707" s="7" t="e">
        <f t="shared" si="697"/>
        <v>#N/A</v>
      </c>
      <c r="V1707" s="7" t="e">
        <f t="shared" si="687"/>
        <v>#N/A</v>
      </c>
      <c r="W1707" s="7" t="e">
        <f t="shared" si="688"/>
        <v>#N/A</v>
      </c>
      <c r="X1707" s="7" t="e">
        <f t="shared" si="690"/>
        <v>#N/A</v>
      </c>
      <c r="Y1707" s="7" t="e">
        <f t="shared" si="691"/>
        <v>#N/A</v>
      </c>
      <c r="AG1707" s="7" t="e">
        <f t="shared" si="692"/>
        <v>#N/A</v>
      </c>
      <c r="AH1707" s="7" t="e">
        <f t="shared" si="693"/>
        <v>#N/A</v>
      </c>
      <c r="AI1707" s="7" t="e">
        <f t="shared" si="694"/>
        <v>#N/A</v>
      </c>
      <c r="AJ1707" s="7" t="e">
        <f t="shared" si="695"/>
        <v>#N/A</v>
      </c>
      <c r="AK1707" s="7" t="e">
        <v>#N/A</v>
      </c>
      <c r="AL1707" s="7" t="e">
        <v>#N/A</v>
      </c>
      <c r="AN1707" s="7" t="e">
        <f t="shared" si="696"/>
        <v>#N/A</v>
      </c>
      <c r="AO1707" s="7" t="e">
        <f t="shared" si="686"/>
        <v>#N/A</v>
      </c>
      <c r="AP1707" s="7" t="e">
        <v>#N/A</v>
      </c>
      <c r="AQ1707" s="7" t="e">
        <v>#N/A</v>
      </c>
    </row>
    <row r="1708" spans="1:43" outlineLevel="1">
      <c r="A1708" s="95">
        <v>694</v>
      </c>
      <c r="R1708" s="6">
        <f t="shared" si="689"/>
        <v>694</v>
      </c>
      <c r="S1708" s="7" t="e">
        <f t="shared" si="684"/>
        <v>#N/A</v>
      </c>
      <c r="T1708" s="7" t="e">
        <f t="shared" si="685"/>
        <v>#N/A</v>
      </c>
      <c r="U1708" s="7" t="e">
        <f t="shared" si="697"/>
        <v>#N/A</v>
      </c>
      <c r="V1708" s="7" t="e">
        <f t="shared" si="687"/>
        <v>#N/A</v>
      </c>
      <c r="W1708" s="7" t="e">
        <f t="shared" si="688"/>
        <v>#N/A</v>
      </c>
      <c r="X1708" s="7" t="e">
        <f t="shared" si="690"/>
        <v>#N/A</v>
      </c>
      <c r="Y1708" s="7" t="e">
        <f t="shared" si="691"/>
        <v>#N/A</v>
      </c>
      <c r="AG1708" s="7" t="e">
        <f t="shared" si="692"/>
        <v>#N/A</v>
      </c>
      <c r="AH1708" s="7" t="e">
        <f t="shared" si="693"/>
        <v>#N/A</v>
      </c>
      <c r="AI1708" s="7" t="e">
        <f t="shared" si="694"/>
        <v>#N/A</v>
      </c>
      <c r="AJ1708" s="7" t="e">
        <f t="shared" si="695"/>
        <v>#N/A</v>
      </c>
      <c r="AK1708" s="7" t="e">
        <v>#N/A</v>
      </c>
      <c r="AL1708" s="7" t="e">
        <v>#N/A</v>
      </c>
      <c r="AN1708" s="7" t="e">
        <f t="shared" si="696"/>
        <v>#N/A</v>
      </c>
      <c r="AO1708" s="7" t="e">
        <f t="shared" si="686"/>
        <v>#N/A</v>
      </c>
      <c r="AP1708" s="7" t="e">
        <v>#N/A</v>
      </c>
      <c r="AQ1708" s="7" t="e">
        <v>#N/A</v>
      </c>
    </row>
    <row r="1709" spans="1:43" outlineLevel="1">
      <c r="A1709" s="95">
        <v>695</v>
      </c>
      <c r="R1709" s="6">
        <f t="shared" si="689"/>
        <v>695</v>
      </c>
      <c r="S1709" s="7" t="e">
        <f t="shared" si="684"/>
        <v>#N/A</v>
      </c>
      <c r="T1709" s="7" t="e">
        <f t="shared" si="685"/>
        <v>#N/A</v>
      </c>
      <c r="U1709" s="7" t="e">
        <f t="shared" si="697"/>
        <v>#N/A</v>
      </c>
      <c r="V1709" s="7" t="e">
        <f t="shared" si="687"/>
        <v>#N/A</v>
      </c>
      <c r="W1709" s="7" t="e">
        <f t="shared" si="688"/>
        <v>#N/A</v>
      </c>
      <c r="X1709" s="7" t="e">
        <f t="shared" si="690"/>
        <v>#N/A</v>
      </c>
      <c r="Y1709" s="7" t="e">
        <f t="shared" si="691"/>
        <v>#N/A</v>
      </c>
      <c r="AG1709" s="7" t="e">
        <f t="shared" si="692"/>
        <v>#N/A</v>
      </c>
      <c r="AH1709" s="7" t="e">
        <f t="shared" si="693"/>
        <v>#N/A</v>
      </c>
      <c r="AI1709" s="7" t="e">
        <f t="shared" si="694"/>
        <v>#N/A</v>
      </c>
      <c r="AJ1709" s="7" t="e">
        <f t="shared" si="695"/>
        <v>#N/A</v>
      </c>
      <c r="AK1709" s="7" t="e">
        <v>#N/A</v>
      </c>
      <c r="AL1709" s="7" t="e">
        <v>#N/A</v>
      </c>
      <c r="AN1709" s="7" t="e">
        <f t="shared" si="696"/>
        <v>#N/A</v>
      </c>
      <c r="AO1709" s="7" t="e">
        <f t="shared" si="686"/>
        <v>#N/A</v>
      </c>
      <c r="AP1709" s="7" t="e">
        <v>#N/A</v>
      </c>
      <c r="AQ1709" s="7" t="e">
        <v>#N/A</v>
      </c>
    </row>
    <row r="1710" spans="1:43" outlineLevel="1">
      <c r="A1710" s="95">
        <v>696</v>
      </c>
      <c r="R1710" s="6">
        <f t="shared" si="689"/>
        <v>696</v>
      </c>
      <c r="S1710" s="7" t="e">
        <f t="shared" si="684"/>
        <v>#N/A</v>
      </c>
      <c r="T1710" s="7" t="e">
        <f t="shared" si="685"/>
        <v>#N/A</v>
      </c>
      <c r="U1710" s="7" t="e">
        <f t="shared" si="697"/>
        <v>#N/A</v>
      </c>
      <c r="V1710" s="7" t="e">
        <f t="shared" si="687"/>
        <v>#N/A</v>
      </c>
      <c r="W1710" s="7" t="e">
        <f t="shared" si="688"/>
        <v>#N/A</v>
      </c>
      <c r="X1710" s="7" t="e">
        <f t="shared" si="690"/>
        <v>#N/A</v>
      </c>
      <c r="Y1710" s="7" t="e">
        <f t="shared" si="691"/>
        <v>#N/A</v>
      </c>
      <c r="AG1710" s="7" t="e">
        <f t="shared" si="692"/>
        <v>#N/A</v>
      </c>
      <c r="AH1710" s="7" t="e">
        <f t="shared" si="693"/>
        <v>#N/A</v>
      </c>
      <c r="AI1710" s="7" t="e">
        <f t="shared" si="694"/>
        <v>#N/A</v>
      </c>
      <c r="AJ1710" s="7" t="e">
        <f t="shared" si="695"/>
        <v>#N/A</v>
      </c>
      <c r="AK1710" s="7" t="e">
        <v>#N/A</v>
      </c>
      <c r="AL1710" s="7" t="e">
        <v>#N/A</v>
      </c>
      <c r="AN1710" s="7" t="e">
        <f t="shared" si="696"/>
        <v>#N/A</v>
      </c>
      <c r="AO1710" s="7" t="e">
        <f t="shared" si="686"/>
        <v>#N/A</v>
      </c>
      <c r="AP1710" s="7" t="e">
        <v>#N/A</v>
      </c>
      <c r="AQ1710" s="7" t="e">
        <v>#N/A</v>
      </c>
    </row>
    <row r="1711" spans="1:43" outlineLevel="1">
      <c r="A1711" s="95">
        <v>697</v>
      </c>
      <c r="R1711" s="6">
        <f t="shared" si="689"/>
        <v>697</v>
      </c>
      <c r="S1711" s="7" t="e">
        <f t="shared" si="684"/>
        <v>#N/A</v>
      </c>
      <c r="T1711" s="7" t="e">
        <f t="shared" si="685"/>
        <v>#N/A</v>
      </c>
      <c r="U1711" s="7" t="e">
        <f t="shared" si="697"/>
        <v>#N/A</v>
      </c>
      <c r="V1711" s="7" t="e">
        <f t="shared" si="687"/>
        <v>#N/A</v>
      </c>
      <c r="W1711" s="7" t="e">
        <f t="shared" si="688"/>
        <v>#N/A</v>
      </c>
      <c r="X1711" s="7" t="e">
        <f t="shared" si="690"/>
        <v>#N/A</v>
      </c>
      <c r="Y1711" s="7" t="e">
        <f t="shared" si="691"/>
        <v>#N/A</v>
      </c>
      <c r="AG1711" s="7" t="e">
        <f t="shared" si="692"/>
        <v>#N/A</v>
      </c>
      <c r="AH1711" s="7" t="e">
        <f t="shared" si="693"/>
        <v>#N/A</v>
      </c>
      <c r="AI1711" s="7" t="e">
        <f t="shared" si="694"/>
        <v>#N/A</v>
      </c>
      <c r="AJ1711" s="7" t="e">
        <f t="shared" si="695"/>
        <v>#N/A</v>
      </c>
      <c r="AK1711" s="7" t="e">
        <v>#N/A</v>
      </c>
      <c r="AL1711" s="7" t="e">
        <v>#N/A</v>
      </c>
      <c r="AN1711" s="7" t="e">
        <f t="shared" si="696"/>
        <v>#N/A</v>
      </c>
      <c r="AO1711" s="7" t="e">
        <f t="shared" si="686"/>
        <v>#N/A</v>
      </c>
      <c r="AP1711" s="7" t="e">
        <v>#N/A</v>
      </c>
      <c r="AQ1711" s="7" t="e">
        <v>#N/A</v>
      </c>
    </row>
    <row r="1712" spans="1:43" outlineLevel="1">
      <c r="A1712" s="95">
        <v>698</v>
      </c>
      <c r="R1712" s="6">
        <f t="shared" si="689"/>
        <v>698</v>
      </c>
      <c r="S1712" s="7" t="e">
        <f t="shared" si="684"/>
        <v>#N/A</v>
      </c>
      <c r="T1712" s="7" t="e">
        <f t="shared" si="685"/>
        <v>#N/A</v>
      </c>
      <c r="U1712" s="7" t="e">
        <f t="shared" si="697"/>
        <v>#N/A</v>
      </c>
      <c r="V1712" s="7" t="e">
        <f t="shared" si="687"/>
        <v>#N/A</v>
      </c>
      <c r="W1712" s="7" t="e">
        <f t="shared" si="688"/>
        <v>#N/A</v>
      </c>
      <c r="X1712" s="7" t="e">
        <f t="shared" si="690"/>
        <v>#N/A</v>
      </c>
      <c r="Y1712" s="7" t="e">
        <f t="shared" si="691"/>
        <v>#N/A</v>
      </c>
      <c r="AG1712" s="7" t="e">
        <f t="shared" si="692"/>
        <v>#N/A</v>
      </c>
      <c r="AH1712" s="7" t="e">
        <f t="shared" si="693"/>
        <v>#N/A</v>
      </c>
      <c r="AI1712" s="7" t="e">
        <f t="shared" si="694"/>
        <v>#N/A</v>
      </c>
      <c r="AJ1712" s="7" t="e">
        <f t="shared" si="695"/>
        <v>#N/A</v>
      </c>
      <c r="AK1712" s="7" t="e">
        <v>#N/A</v>
      </c>
      <c r="AL1712" s="7" t="e">
        <v>#N/A</v>
      </c>
      <c r="AN1712" s="7" t="e">
        <f t="shared" si="696"/>
        <v>#N/A</v>
      </c>
      <c r="AO1712" s="7" t="e">
        <f t="shared" si="686"/>
        <v>#N/A</v>
      </c>
      <c r="AP1712" s="7" t="e">
        <v>#N/A</v>
      </c>
      <c r="AQ1712" s="7" t="e">
        <v>#N/A</v>
      </c>
    </row>
    <row r="1713" spans="1:43" outlineLevel="1">
      <c r="A1713" s="95">
        <v>699</v>
      </c>
      <c r="R1713" s="6">
        <f t="shared" si="689"/>
        <v>699</v>
      </c>
      <c r="S1713" s="7" t="e">
        <f t="shared" si="684"/>
        <v>#N/A</v>
      </c>
      <c r="T1713" s="7" t="e">
        <f t="shared" si="685"/>
        <v>#N/A</v>
      </c>
      <c r="U1713" s="7" t="e">
        <f t="shared" si="697"/>
        <v>#N/A</v>
      </c>
      <c r="V1713" s="7" t="e">
        <f t="shared" si="687"/>
        <v>#N/A</v>
      </c>
      <c r="W1713" s="7" t="e">
        <f t="shared" si="688"/>
        <v>#N/A</v>
      </c>
      <c r="X1713" s="7" t="e">
        <f t="shared" si="690"/>
        <v>#N/A</v>
      </c>
      <c r="Y1713" s="7" t="e">
        <f t="shared" si="691"/>
        <v>#N/A</v>
      </c>
      <c r="AG1713" s="7" t="e">
        <f t="shared" si="692"/>
        <v>#N/A</v>
      </c>
      <c r="AH1713" s="7" t="e">
        <f t="shared" si="693"/>
        <v>#N/A</v>
      </c>
      <c r="AI1713" s="7" t="e">
        <f t="shared" si="694"/>
        <v>#N/A</v>
      </c>
      <c r="AJ1713" s="7" t="e">
        <f t="shared" si="695"/>
        <v>#N/A</v>
      </c>
      <c r="AK1713" s="7" t="e">
        <v>#N/A</v>
      </c>
      <c r="AL1713" s="7" t="e">
        <v>#N/A</v>
      </c>
      <c r="AN1713" s="7" t="e">
        <f t="shared" si="696"/>
        <v>#N/A</v>
      </c>
      <c r="AO1713" s="7" t="e">
        <f t="shared" si="686"/>
        <v>#N/A</v>
      </c>
      <c r="AP1713" s="7" t="e">
        <v>#N/A</v>
      </c>
      <c r="AQ1713" s="7" t="e">
        <v>#N/A</v>
      </c>
    </row>
    <row r="1714" spans="1:43" outlineLevel="1">
      <c r="A1714" s="95">
        <v>700</v>
      </c>
      <c r="R1714" s="6">
        <f t="shared" si="689"/>
        <v>700</v>
      </c>
      <c r="S1714" s="7" t="e">
        <f t="shared" ref="S1714:S1777" si="698">IF($B$22="Design",AG1714,AK1714)</f>
        <v>#N/A</v>
      </c>
      <c r="T1714" s="7" t="e">
        <f t="shared" ref="T1714:T1777" si="699">IF($B$22="Design",AH1714,AL1714)</f>
        <v>#N/A</v>
      </c>
      <c r="U1714" s="7" t="e">
        <f t="shared" si="697"/>
        <v>#N/A</v>
      </c>
      <c r="V1714" s="7" t="e">
        <f t="shared" si="687"/>
        <v>#N/A</v>
      </c>
      <c r="W1714" s="7" t="e">
        <f t="shared" si="688"/>
        <v>#N/A</v>
      </c>
      <c r="X1714" s="7" t="e">
        <f t="shared" si="690"/>
        <v>#N/A</v>
      </c>
      <c r="Y1714" s="7" t="e">
        <f t="shared" si="691"/>
        <v>#N/A</v>
      </c>
      <c r="AG1714" s="7" t="e">
        <f t="shared" si="692"/>
        <v>#N/A</v>
      </c>
      <c r="AH1714" s="7" t="e">
        <f t="shared" si="693"/>
        <v>#N/A</v>
      </c>
      <c r="AI1714" s="7" t="e">
        <f t="shared" si="694"/>
        <v>#N/A</v>
      </c>
      <c r="AJ1714" s="7" t="e">
        <f t="shared" si="695"/>
        <v>#N/A</v>
      </c>
      <c r="AK1714" s="7" t="e">
        <v>#N/A</v>
      </c>
      <c r="AL1714" s="7" t="e">
        <v>#N/A</v>
      </c>
      <c r="AN1714" s="7" t="e">
        <f t="shared" si="696"/>
        <v>#N/A</v>
      </c>
      <c r="AO1714" s="7" t="e">
        <f t="shared" si="686"/>
        <v>#N/A</v>
      </c>
      <c r="AP1714" s="7" t="e">
        <v>#N/A</v>
      </c>
      <c r="AQ1714" s="7" t="e">
        <v>#N/A</v>
      </c>
    </row>
    <row r="1715" spans="1:43" outlineLevel="1">
      <c r="A1715" s="95">
        <v>701</v>
      </c>
      <c r="R1715" s="6">
        <f t="shared" si="689"/>
        <v>701</v>
      </c>
      <c r="S1715" s="7" t="e">
        <f t="shared" si="698"/>
        <v>#N/A</v>
      </c>
      <c r="T1715" s="7" t="e">
        <f t="shared" si="699"/>
        <v>#N/A</v>
      </c>
      <c r="U1715" s="7" t="e">
        <f t="shared" ref="U1715:U1720" si="700">IF(NOT(ISNA(VLOOKUP(A1715,$A$91:$B$100,2,FALSE))),VLOOKUP(A1715,$A$91:$B$100,2,FALSE),NA())</f>
        <v>#N/A</v>
      </c>
      <c r="V1715" s="7" t="e">
        <f t="shared" si="687"/>
        <v>#N/A</v>
      </c>
      <c r="W1715" s="7" t="e">
        <f t="shared" si="688"/>
        <v>#N/A</v>
      </c>
      <c r="X1715" s="7" t="e">
        <f t="shared" si="690"/>
        <v>#N/A</v>
      </c>
      <c r="Y1715" s="7" t="e">
        <f t="shared" si="691"/>
        <v>#N/A</v>
      </c>
      <c r="AG1715" s="7" t="e">
        <f t="shared" si="692"/>
        <v>#N/A</v>
      </c>
      <c r="AH1715" s="7" t="e">
        <f t="shared" si="693"/>
        <v>#N/A</v>
      </c>
      <c r="AI1715" s="7" t="e">
        <f t="shared" si="694"/>
        <v>#N/A</v>
      </c>
      <c r="AJ1715" s="7" t="e">
        <f t="shared" si="695"/>
        <v>#N/A</v>
      </c>
      <c r="AK1715" s="7" t="e">
        <v>#N/A</v>
      </c>
      <c r="AL1715" s="7" t="e">
        <v>#N/A</v>
      </c>
      <c r="AN1715" s="7" t="e">
        <f t="shared" si="696"/>
        <v>#N/A</v>
      </c>
      <c r="AO1715" s="7" t="e">
        <f t="shared" ref="AO1715:AO1778" si="701">IF($C$37="yes",2*$L$107-AN1715,NA())</f>
        <v>#N/A</v>
      </c>
      <c r="AP1715" s="7" t="e">
        <v>#N/A</v>
      </c>
      <c r="AQ1715" s="7" t="e">
        <v>#N/A</v>
      </c>
    </row>
    <row r="1716" spans="1:43" outlineLevel="1">
      <c r="A1716" s="95">
        <v>702</v>
      </c>
      <c r="R1716" s="6">
        <f t="shared" si="689"/>
        <v>702</v>
      </c>
      <c r="S1716" s="7" t="e">
        <f t="shared" si="698"/>
        <v>#N/A</v>
      </c>
      <c r="T1716" s="7" t="e">
        <f t="shared" si="699"/>
        <v>#N/A</v>
      </c>
      <c r="U1716" s="7" t="e">
        <f t="shared" si="700"/>
        <v>#N/A</v>
      </c>
      <c r="V1716" s="7" t="e">
        <f t="shared" ref="V1716:V1779" si="702">IF(DesignMode="Design",AN1716,AP1716)</f>
        <v>#N/A</v>
      </c>
      <c r="W1716" s="7" t="e">
        <f t="shared" ref="W1716:W1779" si="703">IF(DesignMode="Design",AO1716,AQ1716)</f>
        <v>#N/A</v>
      </c>
      <c r="X1716" s="7" t="e">
        <f t="shared" si="690"/>
        <v>#N/A</v>
      </c>
      <c r="Y1716" s="7" t="e">
        <f t="shared" si="691"/>
        <v>#N/A</v>
      </c>
      <c r="AG1716" s="7" t="e">
        <f t="shared" si="692"/>
        <v>#N/A</v>
      </c>
      <c r="AH1716" s="7" t="e">
        <f t="shared" si="693"/>
        <v>#N/A</v>
      </c>
      <c r="AI1716" s="7" t="e">
        <f t="shared" si="694"/>
        <v>#N/A</v>
      </c>
      <c r="AJ1716" s="7" t="e">
        <f t="shared" si="695"/>
        <v>#N/A</v>
      </c>
      <c r="AK1716" s="7" t="e">
        <v>#N/A</v>
      </c>
      <c r="AL1716" s="7" t="e">
        <v>#N/A</v>
      </c>
      <c r="AN1716" s="7" t="e">
        <f t="shared" si="696"/>
        <v>#N/A</v>
      </c>
      <c r="AO1716" s="7" t="e">
        <f t="shared" si="701"/>
        <v>#N/A</v>
      </c>
      <c r="AP1716" s="7" t="e">
        <v>#N/A</v>
      </c>
      <c r="AQ1716" s="7" t="e">
        <v>#N/A</v>
      </c>
    </row>
    <row r="1717" spans="1:43" outlineLevel="1">
      <c r="A1717" s="95">
        <v>703</v>
      </c>
      <c r="R1717" s="6">
        <f t="shared" si="689"/>
        <v>703</v>
      </c>
      <c r="S1717" s="7" t="e">
        <f t="shared" si="698"/>
        <v>#N/A</v>
      </c>
      <c r="T1717" s="7" t="e">
        <f t="shared" si="699"/>
        <v>#N/A</v>
      </c>
      <c r="U1717" s="7" t="e">
        <f t="shared" si="700"/>
        <v>#N/A</v>
      </c>
      <c r="V1717" s="7" t="e">
        <f t="shared" si="702"/>
        <v>#N/A</v>
      </c>
      <c r="W1717" s="7" t="e">
        <f t="shared" si="703"/>
        <v>#N/A</v>
      </c>
      <c r="X1717" s="7" t="e">
        <f t="shared" si="690"/>
        <v>#N/A</v>
      </c>
      <c r="Y1717" s="7" t="e">
        <f t="shared" si="691"/>
        <v>#N/A</v>
      </c>
      <c r="AG1717" s="7" t="e">
        <f t="shared" si="692"/>
        <v>#N/A</v>
      </c>
      <c r="AH1717" s="7" t="e">
        <f t="shared" si="693"/>
        <v>#N/A</v>
      </c>
      <c r="AI1717" s="7" t="e">
        <f t="shared" si="694"/>
        <v>#N/A</v>
      </c>
      <c r="AJ1717" s="7" t="e">
        <f t="shared" si="695"/>
        <v>#N/A</v>
      </c>
      <c r="AK1717" s="7" t="e">
        <v>#N/A</v>
      </c>
      <c r="AL1717" s="7" t="e">
        <v>#N/A</v>
      </c>
      <c r="AN1717" s="7" t="e">
        <f t="shared" si="696"/>
        <v>#N/A</v>
      </c>
      <c r="AO1717" s="7" t="e">
        <f t="shared" si="701"/>
        <v>#N/A</v>
      </c>
      <c r="AP1717" s="7" t="e">
        <v>#N/A</v>
      </c>
      <c r="AQ1717" s="7" t="e">
        <v>#N/A</v>
      </c>
    </row>
    <row r="1718" spans="1:43" outlineLevel="1">
      <c r="A1718" s="95">
        <v>704</v>
      </c>
      <c r="R1718" s="6">
        <f t="shared" si="689"/>
        <v>704</v>
      </c>
      <c r="S1718" s="7" t="e">
        <f t="shared" si="698"/>
        <v>#N/A</v>
      </c>
      <c r="T1718" s="7" t="e">
        <f t="shared" si="699"/>
        <v>#N/A</v>
      </c>
      <c r="U1718" s="7" t="e">
        <f t="shared" si="700"/>
        <v>#N/A</v>
      </c>
      <c r="V1718" s="7" t="e">
        <f t="shared" si="702"/>
        <v>#N/A</v>
      </c>
      <c r="W1718" s="7" t="e">
        <f t="shared" si="703"/>
        <v>#N/A</v>
      </c>
      <c r="X1718" s="7" t="e">
        <f t="shared" si="690"/>
        <v>#N/A</v>
      </c>
      <c r="Y1718" s="7" t="e">
        <f t="shared" si="691"/>
        <v>#N/A</v>
      </c>
      <c r="AG1718" s="7" t="e">
        <f t="shared" si="692"/>
        <v>#N/A</v>
      </c>
      <c r="AH1718" s="7" t="e">
        <f t="shared" si="693"/>
        <v>#N/A</v>
      </c>
      <c r="AI1718" s="7" t="e">
        <f t="shared" si="694"/>
        <v>#N/A</v>
      </c>
      <c r="AJ1718" s="7" t="e">
        <f t="shared" si="695"/>
        <v>#N/A</v>
      </c>
      <c r="AK1718" s="7" t="e">
        <v>#N/A</v>
      </c>
      <c r="AL1718" s="7" t="e">
        <v>#N/A</v>
      </c>
      <c r="AN1718" s="7" t="e">
        <f t="shared" si="696"/>
        <v>#N/A</v>
      </c>
      <c r="AO1718" s="7" t="e">
        <f t="shared" si="701"/>
        <v>#N/A</v>
      </c>
      <c r="AP1718" s="7" t="e">
        <v>#N/A</v>
      </c>
      <c r="AQ1718" s="7" t="e">
        <v>#N/A</v>
      </c>
    </row>
    <row r="1719" spans="1:43">
      <c r="A1719" s="95">
        <v>705</v>
      </c>
      <c r="R1719" s="6">
        <f t="shared" si="689"/>
        <v>705</v>
      </c>
      <c r="S1719" s="7" t="e">
        <f t="shared" si="698"/>
        <v>#N/A</v>
      </c>
      <c r="T1719" s="7" t="e">
        <f t="shared" si="699"/>
        <v>#N/A</v>
      </c>
      <c r="U1719" s="7" t="e">
        <f t="shared" si="700"/>
        <v>#N/A</v>
      </c>
      <c r="V1719" s="7" t="e">
        <f t="shared" si="702"/>
        <v>#N/A</v>
      </c>
      <c r="W1719" s="7" t="e">
        <f t="shared" si="703"/>
        <v>#N/A</v>
      </c>
      <c r="X1719" s="7" t="e">
        <f t="shared" si="690"/>
        <v>#N/A</v>
      </c>
      <c r="Y1719" s="7" t="e">
        <f t="shared" si="691"/>
        <v>#N/A</v>
      </c>
      <c r="AG1719" s="7" t="e">
        <f t="shared" si="692"/>
        <v>#N/A</v>
      </c>
      <c r="AH1719" s="7" t="e">
        <f t="shared" si="693"/>
        <v>#N/A</v>
      </c>
      <c r="AI1719" s="7" t="e">
        <f t="shared" si="694"/>
        <v>#N/A</v>
      </c>
      <c r="AJ1719" s="7" t="e">
        <f t="shared" si="695"/>
        <v>#N/A</v>
      </c>
      <c r="AK1719" s="7" t="e">
        <v>#N/A</v>
      </c>
      <c r="AL1719" s="7" t="e">
        <v>#N/A</v>
      </c>
      <c r="AN1719" s="7" t="e">
        <f t="shared" si="696"/>
        <v>#N/A</v>
      </c>
      <c r="AO1719" s="7" t="e">
        <f t="shared" si="701"/>
        <v>#N/A</v>
      </c>
      <c r="AP1719" s="7" t="e">
        <v>#N/A</v>
      </c>
      <c r="AQ1719" s="7" t="e">
        <v>#N/A</v>
      </c>
    </row>
    <row r="1720" spans="1:43">
      <c r="A1720" s="95">
        <v>706</v>
      </c>
      <c r="R1720" s="6">
        <f t="shared" ref="R1720:R1749" si="704">A1720</f>
        <v>706</v>
      </c>
      <c r="S1720" s="7" t="e">
        <f t="shared" si="698"/>
        <v>#N/A</v>
      </c>
      <c r="T1720" s="7" t="e">
        <f t="shared" si="699"/>
        <v>#N/A</v>
      </c>
      <c r="U1720" s="7" t="e">
        <f t="shared" si="700"/>
        <v>#N/A</v>
      </c>
      <c r="V1720" s="7" t="e">
        <f t="shared" si="702"/>
        <v>#N/A</v>
      </c>
      <c r="W1720" s="7" t="e">
        <f t="shared" si="703"/>
        <v>#N/A</v>
      </c>
      <c r="X1720" s="7" t="e">
        <f t="shared" ref="X1720:X1783" si="705">VLOOKUP(-1*$A1720,$R$114:$Y$1014,7,FALSE)</f>
        <v>#N/A</v>
      </c>
      <c r="Y1720" s="7" t="e">
        <f t="shared" ref="Y1720:Y1783" si="706">VLOOKUP(-1*$A1720,$R$114:$Y$1014,8,FALSE)</f>
        <v>#N/A</v>
      </c>
      <c r="AG1720" s="7" t="e">
        <f t="shared" ref="AG1720:AG1783" si="707">VLOOKUP(-R1720,$R$114:$AI$1014,16,FALSE)</f>
        <v>#N/A</v>
      </c>
      <c r="AH1720" s="7" t="e">
        <f t="shared" ref="AH1720:AH1783" si="708">VLOOKUP(-R1720,$R$114:$AI$1014,17,FALSE)</f>
        <v>#N/A</v>
      </c>
      <c r="AI1720" s="7" t="e">
        <f t="shared" ref="AI1720:AI1783" si="709">VLOOKUP(-R1720,$R$114:$AI$1014,18,FALSE)</f>
        <v>#N/A</v>
      </c>
      <c r="AJ1720" s="7" t="e">
        <f t="shared" ref="AJ1720:AJ1783" si="710">VLOOKUP(-R1720,$R$114:$AJ$1014,19,FALSE)</f>
        <v>#N/A</v>
      </c>
      <c r="AK1720" s="7" t="e">
        <v>#N/A</v>
      </c>
      <c r="AL1720" s="7" t="e">
        <v>#N/A</v>
      </c>
      <c r="AN1720" s="7" t="e">
        <f t="shared" ref="AN1720:AN1783" si="711">VLOOKUP(-1*$A1720,$R$114:$W$1014,5,FALSE)</f>
        <v>#N/A</v>
      </c>
      <c r="AO1720" s="7" t="e">
        <f t="shared" si="701"/>
        <v>#N/A</v>
      </c>
      <c r="AP1720" s="7" t="e">
        <v>#N/A</v>
      </c>
      <c r="AQ1720" s="7" t="e">
        <v>#N/A</v>
      </c>
    </row>
    <row r="1721" spans="1:43">
      <c r="A1721" s="95">
        <v>707</v>
      </c>
      <c r="R1721" s="6">
        <f t="shared" si="704"/>
        <v>707</v>
      </c>
      <c r="S1721" s="7" t="e">
        <f t="shared" si="698"/>
        <v>#N/A</v>
      </c>
      <c r="T1721" s="7" t="e">
        <f t="shared" si="699"/>
        <v>#N/A</v>
      </c>
      <c r="U1721" s="7" t="e">
        <f t="shared" ref="U1721:U1749" si="712">IF(NOT(ISNA(VLOOKUP(A1721,$A$91:$B$100,2,FALSE))),VLOOKUP(A1721,$A$91:$B$100,2,FALSE),NA())</f>
        <v>#N/A</v>
      </c>
      <c r="V1721" s="7" t="e">
        <f t="shared" si="702"/>
        <v>#N/A</v>
      </c>
      <c r="W1721" s="7" t="e">
        <f t="shared" si="703"/>
        <v>#N/A</v>
      </c>
      <c r="X1721" s="7" t="e">
        <f t="shared" si="705"/>
        <v>#N/A</v>
      </c>
      <c r="Y1721" s="7" t="e">
        <f t="shared" si="706"/>
        <v>#N/A</v>
      </c>
      <c r="AG1721" s="7" t="e">
        <f t="shared" si="707"/>
        <v>#N/A</v>
      </c>
      <c r="AH1721" s="7" t="e">
        <f t="shared" si="708"/>
        <v>#N/A</v>
      </c>
      <c r="AI1721" s="7" t="e">
        <f t="shared" si="709"/>
        <v>#N/A</v>
      </c>
      <c r="AJ1721" s="7" t="e">
        <f t="shared" si="710"/>
        <v>#N/A</v>
      </c>
      <c r="AK1721" s="7" t="e">
        <v>#N/A</v>
      </c>
      <c r="AL1721" s="7" t="e">
        <v>#N/A</v>
      </c>
      <c r="AN1721" s="7" t="e">
        <f t="shared" si="711"/>
        <v>#N/A</v>
      </c>
      <c r="AO1721" s="7" t="e">
        <f t="shared" si="701"/>
        <v>#N/A</v>
      </c>
      <c r="AP1721" s="7" t="e">
        <v>#N/A</v>
      </c>
      <c r="AQ1721" s="7" t="e">
        <v>#N/A</v>
      </c>
    </row>
    <row r="1722" spans="1:43">
      <c r="A1722" s="95">
        <v>708</v>
      </c>
      <c r="R1722" s="6">
        <f t="shared" si="704"/>
        <v>708</v>
      </c>
      <c r="S1722" s="7" t="e">
        <f t="shared" si="698"/>
        <v>#N/A</v>
      </c>
      <c r="T1722" s="7" t="e">
        <f t="shared" si="699"/>
        <v>#N/A</v>
      </c>
      <c r="U1722" s="7" t="e">
        <f t="shared" si="712"/>
        <v>#N/A</v>
      </c>
      <c r="V1722" s="7" t="e">
        <f t="shared" si="702"/>
        <v>#N/A</v>
      </c>
      <c r="W1722" s="7" t="e">
        <f t="shared" si="703"/>
        <v>#N/A</v>
      </c>
      <c r="X1722" s="7" t="e">
        <f t="shared" si="705"/>
        <v>#N/A</v>
      </c>
      <c r="Y1722" s="7" t="e">
        <f t="shared" si="706"/>
        <v>#N/A</v>
      </c>
      <c r="AG1722" s="7" t="e">
        <f t="shared" si="707"/>
        <v>#N/A</v>
      </c>
      <c r="AH1722" s="7" t="e">
        <f t="shared" si="708"/>
        <v>#N/A</v>
      </c>
      <c r="AI1722" s="7" t="e">
        <f t="shared" si="709"/>
        <v>#N/A</v>
      </c>
      <c r="AJ1722" s="7" t="e">
        <f t="shared" si="710"/>
        <v>#N/A</v>
      </c>
      <c r="AK1722" s="7" t="e">
        <v>#N/A</v>
      </c>
      <c r="AL1722" s="7" t="e">
        <v>#N/A</v>
      </c>
      <c r="AN1722" s="7" t="e">
        <f t="shared" si="711"/>
        <v>#N/A</v>
      </c>
      <c r="AO1722" s="7" t="e">
        <f t="shared" si="701"/>
        <v>#N/A</v>
      </c>
      <c r="AP1722" s="7" t="e">
        <v>#N/A</v>
      </c>
      <c r="AQ1722" s="7" t="e">
        <v>#N/A</v>
      </c>
    </row>
    <row r="1723" spans="1:43">
      <c r="A1723" s="95">
        <v>709</v>
      </c>
      <c r="R1723" s="6">
        <f t="shared" si="704"/>
        <v>709</v>
      </c>
      <c r="S1723" s="7" t="e">
        <f t="shared" si="698"/>
        <v>#N/A</v>
      </c>
      <c r="T1723" s="7" t="e">
        <f t="shared" si="699"/>
        <v>#N/A</v>
      </c>
      <c r="U1723" s="7" t="e">
        <f t="shared" si="712"/>
        <v>#N/A</v>
      </c>
      <c r="V1723" s="7" t="e">
        <f t="shared" si="702"/>
        <v>#N/A</v>
      </c>
      <c r="W1723" s="7" t="e">
        <f t="shared" si="703"/>
        <v>#N/A</v>
      </c>
      <c r="X1723" s="7" t="e">
        <f t="shared" si="705"/>
        <v>#N/A</v>
      </c>
      <c r="Y1723" s="7" t="e">
        <f t="shared" si="706"/>
        <v>#N/A</v>
      </c>
      <c r="AG1723" s="7" t="e">
        <f t="shared" si="707"/>
        <v>#N/A</v>
      </c>
      <c r="AH1723" s="7" t="e">
        <f t="shared" si="708"/>
        <v>#N/A</v>
      </c>
      <c r="AI1723" s="7" t="e">
        <f t="shared" si="709"/>
        <v>#N/A</v>
      </c>
      <c r="AJ1723" s="7" t="e">
        <f t="shared" si="710"/>
        <v>#N/A</v>
      </c>
      <c r="AK1723" s="7" t="e">
        <v>#N/A</v>
      </c>
      <c r="AL1723" s="7" t="e">
        <v>#N/A</v>
      </c>
      <c r="AN1723" s="7" t="e">
        <f t="shared" si="711"/>
        <v>#N/A</v>
      </c>
      <c r="AO1723" s="7" t="e">
        <f t="shared" si="701"/>
        <v>#N/A</v>
      </c>
      <c r="AP1723" s="7" t="e">
        <v>#N/A</v>
      </c>
      <c r="AQ1723" s="7" t="e">
        <v>#N/A</v>
      </c>
    </row>
    <row r="1724" spans="1:43">
      <c r="A1724" s="95">
        <v>710</v>
      </c>
      <c r="R1724" s="6">
        <f t="shared" si="704"/>
        <v>710</v>
      </c>
      <c r="S1724" s="7" t="e">
        <f t="shared" si="698"/>
        <v>#N/A</v>
      </c>
      <c r="T1724" s="7" t="e">
        <f t="shared" si="699"/>
        <v>#N/A</v>
      </c>
      <c r="U1724" s="7" t="e">
        <f t="shared" si="712"/>
        <v>#N/A</v>
      </c>
      <c r="V1724" s="7" t="e">
        <f t="shared" si="702"/>
        <v>#N/A</v>
      </c>
      <c r="W1724" s="7" t="e">
        <f t="shared" si="703"/>
        <v>#N/A</v>
      </c>
      <c r="X1724" s="7" t="e">
        <f t="shared" si="705"/>
        <v>#N/A</v>
      </c>
      <c r="Y1724" s="7" t="e">
        <f t="shared" si="706"/>
        <v>#N/A</v>
      </c>
      <c r="AG1724" s="7" t="e">
        <f t="shared" si="707"/>
        <v>#N/A</v>
      </c>
      <c r="AH1724" s="7" t="e">
        <f t="shared" si="708"/>
        <v>#N/A</v>
      </c>
      <c r="AI1724" s="7" t="e">
        <f t="shared" si="709"/>
        <v>#N/A</v>
      </c>
      <c r="AJ1724" s="7" t="e">
        <f t="shared" si="710"/>
        <v>#N/A</v>
      </c>
      <c r="AK1724" s="7" t="e">
        <v>#N/A</v>
      </c>
      <c r="AL1724" s="7" t="e">
        <v>#N/A</v>
      </c>
      <c r="AN1724" s="7" t="e">
        <f t="shared" si="711"/>
        <v>#N/A</v>
      </c>
      <c r="AO1724" s="7" t="e">
        <f t="shared" si="701"/>
        <v>#N/A</v>
      </c>
      <c r="AP1724" s="7" t="e">
        <v>#N/A</v>
      </c>
      <c r="AQ1724" s="7" t="e">
        <v>#N/A</v>
      </c>
    </row>
    <row r="1725" spans="1:43">
      <c r="A1725" s="95">
        <v>711</v>
      </c>
      <c r="R1725" s="6">
        <f t="shared" si="704"/>
        <v>711</v>
      </c>
      <c r="S1725" s="7" t="e">
        <f t="shared" si="698"/>
        <v>#N/A</v>
      </c>
      <c r="T1725" s="7" t="e">
        <f t="shared" si="699"/>
        <v>#N/A</v>
      </c>
      <c r="U1725" s="7" t="e">
        <f t="shared" si="712"/>
        <v>#N/A</v>
      </c>
      <c r="V1725" s="7" t="e">
        <f t="shared" si="702"/>
        <v>#N/A</v>
      </c>
      <c r="W1725" s="7" t="e">
        <f t="shared" si="703"/>
        <v>#N/A</v>
      </c>
      <c r="X1725" s="7" t="e">
        <f t="shared" si="705"/>
        <v>#N/A</v>
      </c>
      <c r="Y1725" s="7" t="e">
        <f t="shared" si="706"/>
        <v>#N/A</v>
      </c>
      <c r="AG1725" s="7" t="e">
        <f t="shared" si="707"/>
        <v>#N/A</v>
      </c>
      <c r="AH1725" s="7" t="e">
        <f t="shared" si="708"/>
        <v>#N/A</v>
      </c>
      <c r="AI1725" s="7" t="e">
        <f t="shared" si="709"/>
        <v>#N/A</v>
      </c>
      <c r="AJ1725" s="7" t="e">
        <f t="shared" si="710"/>
        <v>#N/A</v>
      </c>
      <c r="AK1725" s="7" t="e">
        <v>#N/A</v>
      </c>
      <c r="AL1725" s="7" t="e">
        <v>#N/A</v>
      </c>
      <c r="AN1725" s="7" t="e">
        <f t="shared" si="711"/>
        <v>#N/A</v>
      </c>
      <c r="AO1725" s="7" t="e">
        <f t="shared" si="701"/>
        <v>#N/A</v>
      </c>
      <c r="AP1725" s="7" t="e">
        <v>#N/A</v>
      </c>
      <c r="AQ1725" s="7" t="e">
        <v>#N/A</v>
      </c>
    </row>
    <row r="1726" spans="1:43">
      <c r="A1726" s="95">
        <v>712</v>
      </c>
      <c r="R1726" s="6">
        <f t="shared" si="704"/>
        <v>712</v>
      </c>
      <c r="S1726" s="7" t="e">
        <f t="shared" si="698"/>
        <v>#N/A</v>
      </c>
      <c r="T1726" s="7" t="e">
        <f t="shared" si="699"/>
        <v>#N/A</v>
      </c>
      <c r="U1726" s="7" t="e">
        <f t="shared" si="712"/>
        <v>#N/A</v>
      </c>
      <c r="V1726" s="7" t="e">
        <f t="shared" si="702"/>
        <v>#N/A</v>
      </c>
      <c r="W1726" s="7" t="e">
        <f t="shared" si="703"/>
        <v>#N/A</v>
      </c>
      <c r="X1726" s="7" t="e">
        <f t="shared" si="705"/>
        <v>#N/A</v>
      </c>
      <c r="Y1726" s="7" t="e">
        <f t="shared" si="706"/>
        <v>#N/A</v>
      </c>
      <c r="AG1726" s="7" t="e">
        <f t="shared" si="707"/>
        <v>#N/A</v>
      </c>
      <c r="AH1726" s="7" t="e">
        <f t="shared" si="708"/>
        <v>#N/A</v>
      </c>
      <c r="AI1726" s="7" t="e">
        <f t="shared" si="709"/>
        <v>#N/A</v>
      </c>
      <c r="AJ1726" s="7" t="e">
        <f t="shared" si="710"/>
        <v>#N/A</v>
      </c>
      <c r="AK1726" s="7" t="e">
        <v>#N/A</v>
      </c>
      <c r="AL1726" s="7" t="e">
        <v>#N/A</v>
      </c>
      <c r="AN1726" s="7" t="e">
        <f t="shared" si="711"/>
        <v>#N/A</v>
      </c>
      <c r="AO1726" s="7" t="e">
        <f t="shared" si="701"/>
        <v>#N/A</v>
      </c>
      <c r="AP1726" s="7" t="e">
        <v>#N/A</v>
      </c>
      <c r="AQ1726" s="7" t="e">
        <v>#N/A</v>
      </c>
    </row>
    <row r="1727" spans="1:43">
      <c r="A1727" s="95">
        <v>713</v>
      </c>
      <c r="R1727" s="6">
        <f t="shared" si="704"/>
        <v>713</v>
      </c>
      <c r="S1727" s="7" t="e">
        <f t="shared" si="698"/>
        <v>#N/A</v>
      </c>
      <c r="T1727" s="7" t="e">
        <f t="shared" si="699"/>
        <v>#N/A</v>
      </c>
      <c r="U1727" s="7" t="e">
        <f t="shared" si="712"/>
        <v>#N/A</v>
      </c>
      <c r="V1727" s="7" t="e">
        <f t="shared" si="702"/>
        <v>#N/A</v>
      </c>
      <c r="W1727" s="7" t="e">
        <f t="shared" si="703"/>
        <v>#N/A</v>
      </c>
      <c r="X1727" s="7" t="e">
        <f t="shared" si="705"/>
        <v>#N/A</v>
      </c>
      <c r="Y1727" s="7" t="e">
        <f t="shared" si="706"/>
        <v>#N/A</v>
      </c>
      <c r="AG1727" s="7" t="e">
        <f t="shared" si="707"/>
        <v>#N/A</v>
      </c>
      <c r="AH1727" s="7" t="e">
        <f t="shared" si="708"/>
        <v>#N/A</v>
      </c>
      <c r="AI1727" s="7" t="e">
        <f t="shared" si="709"/>
        <v>#N/A</v>
      </c>
      <c r="AJ1727" s="7" t="e">
        <f t="shared" si="710"/>
        <v>#N/A</v>
      </c>
      <c r="AK1727" s="7" t="e">
        <v>#N/A</v>
      </c>
      <c r="AL1727" s="7" t="e">
        <v>#N/A</v>
      </c>
      <c r="AN1727" s="7" t="e">
        <f t="shared" si="711"/>
        <v>#N/A</v>
      </c>
      <c r="AO1727" s="7" t="e">
        <f t="shared" si="701"/>
        <v>#N/A</v>
      </c>
      <c r="AP1727" s="7" t="e">
        <v>#N/A</v>
      </c>
      <c r="AQ1727" s="7" t="e">
        <v>#N/A</v>
      </c>
    </row>
    <row r="1728" spans="1:43">
      <c r="A1728" s="95">
        <v>714</v>
      </c>
      <c r="R1728" s="6">
        <f t="shared" si="704"/>
        <v>714</v>
      </c>
      <c r="S1728" s="7" t="e">
        <f t="shared" si="698"/>
        <v>#N/A</v>
      </c>
      <c r="T1728" s="7" t="e">
        <f t="shared" si="699"/>
        <v>#N/A</v>
      </c>
      <c r="U1728" s="7" t="e">
        <f t="shared" si="712"/>
        <v>#N/A</v>
      </c>
      <c r="V1728" s="7" t="e">
        <f t="shared" si="702"/>
        <v>#N/A</v>
      </c>
      <c r="W1728" s="7" t="e">
        <f t="shared" si="703"/>
        <v>#N/A</v>
      </c>
      <c r="X1728" s="7" t="e">
        <f t="shared" si="705"/>
        <v>#N/A</v>
      </c>
      <c r="Y1728" s="7" t="e">
        <f t="shared" si="706"/>
        <v>#N/A</v>
      </c>
      <c r="AG1728" s="7" t="e">
        <f t="shared" si="707"/>
        <v>#N/A</v>
      </c>
      <c r="AH1728" s="7" t="e">
        <f t="shared" si="708"/>
        <v>#N/A</v>
      </c>
      <c r="AI1728" s="7" t="e">
        <f t="shared" si="709"/>
        <v>#N/A</v>
      </c>
      <c r="AJ1728" s="7" t="e">
        <f t="shared" si="710"/>
        <v>#N/A</v>
      </c>
      <c r="AK1728" s="7" t="e">
        <v>#N/A</v>
      </c>
      <c r="AL1728" s="7" t="e">
        <v>#N/A</v>
      </c>
      <c r="AN1728" s="7" t="e">
        <f t="shared" si="711"/>
        <v>#N/A</v>
      </c>
      <c r="AO1728" s="7" t="e">
        <f t="shared" si="701"/>
        <v>#N/A</v>
      </c>
      <c r="AP1728" s="7" t="e">
        <v>#N/A</v>
      </c>
      <c r="AQ1728" s="7" t="e">
        <v>#N/A</v>
      </c>
    </row>
    <row r="1729" spans="1:43">
      <c r="A1729" s="95">
        <v>715</v>
      </c>
      <c r="R1729" s="6">
        <f t="shared" si="704"/>
        <v>715</v>
      </c>
      <c r="S1729" s="7" t="e">
        <f t="shared" si="698"/>
        <v>#N/A</v>
      </c>
      <c r="T1729" s="7" t="e">
        <f t="shared" si="699"/>
        <v>#N/A</v>
      </c>
      <c r="U1729" s="7" t="e">
        <f t="shared" si="712"/>
        <v>#N/A</v>
      </c>
      <c r="V1729" s="7" t="e">
        <f t="shared" si="702"/>
        <v>#N/A</v>
      </c>
      <c r="W1729" s="7" t="e">
        <f t="shared" si="703"/>
        <v>#N/A</v>
      </c>
      <c r="X1729" s="7" t="e">
        <f t="shared" si="705"/>
        <v>#N/A</v>
      </c>
      <c r="Y1729" s="7" t="e">
        <f t="shared" si="706"/>
        <v>#N/A</v>
      </c>
      <c r="AG1729" s="7" t="e">
        <f t="shared" si="707"/>
        <v>#N/A</v>
      </c>
      <c r="AH1729" s="7" t="e">
        <f t="shared" si="708"/>
        <v>#N/A</v>
      </c>
      <c r="AI1729" s="7" t="e">
        <f t="shared" si="709"/>
        <v>#N/A</v>
      </c>
      <c r="AJ1729" s="7" t="e">
        <f t="shared" si="710"/>
        <v>#N/A</v>
      </c>
      <c r="AK1729" s="7" t="e">
        <v>#N/A</v>
      </c>
      <c r="AL1729" s="7" t="e">
        <v>#N/A</v>
      </c>
      <c r="AN1729" s="7" t="e">
        <f t="shared" si="711"/>
        <v>#N/A</v>
      </c>
      <c r="AO1729" s="7" t="e">
        <f t="shared" si="701"/>
        <v>#N/A</v>
      </c>
      <c r="AP1729" s="7" t="e">
        <v>#N/A</v>
      </c>
      <c r="AQ1729" s="7" t="e">
        <v>#N/A</v>
      </c>
    </row>
    <row r="1730" spans="1:43">
      <c r="A1730" s="95">
        <v>716</v>
      </c>
      <c r="R1730" s="6">
        <f t="shared" si="704"/>
        <v>716</v>
      </c>
      <c r="S1730" s="7" t="e">
        <f t="shared" si="698"/>
        <v>#N/A</v>
      </c>
      <c r="T1730" s="7" t="e">
        <f t="shared" si="699"/>
        <v>#N/A</v>
      </c>
      <c r="U1730" s="7" t="e">
        <f t="shared" si="712"/>
        <v>#N/A</v>
      </c>
      <c r="V1730" s="7" t="e">
        <f t="shared" si="702"/>
        <v>#N/A</v>
      </c>
      <c r="W1730" s="7" t="e">
        <f t="shared" si="703"/>
        <v>#N/A</v>
      </c>
      <c r="X1730" s="7" t="e">
        <f t="shared" si="705"/>
        <v>#N/A</v>
      </c>
      <c r="Y1730" s="7" t="e">
        <f t="shared" si="706"/>
        <v>#N/A</v>
      </c>
      <c r="AG1730" s="7" t="e">
        <f t="shared" si="707"/>
        <v>#N/A</v>
      </c>
      <c r="AH1730" s="7" t="e">
        <f t="shared" si="708"/>
        <v>#N/A</v>
      </c>
      <c r="AI1730" s="7" t="e">
        <f t="shared" si="709"/>
        <v>#N/A</v>
      </c>
      <c r="AJ1730" s="7" t="e">
        <f t="shared" si="710"/>
        <v>#N/A</v>
      </c>
      <c r="AK1730" s="7" t="e">
        <v>#N/A</v>
      </c>
      <c r="AL1730" s="7" t="e">
        <v>#N/A</v>
      </c>
      <c r="AN1730" s="7" t="e">
        <f t="shared" si="711"/>
        <v>#N/A</v>
      </c>
      <c r="AO1730" s="7" t="e">
        <f t="shared" si="701"/>
        <v>#N/A</v>
      </c>
      <c r="AP1730" s="7" t="e">
        <v>#N/A</v>
      </c>
      <c r="AQ1730" s="7" t="e">
        <v>#N/A</v>
      </c>
    </row>
    <row r="1731" spans="1:43">
      <c r="A1731" s="95">
        <v>717</v>
      </c>
      <c r="R1731" s="6">
        <f t="shared" si="704"/>
        <v>717</v>
      </c>
      <c r="S1731" s="7" t="e">
        <f t="shared" si="698"/>
        <v>#N/A</v>
      </c>
      <c r="T1731" s="7" t="e">
        <f t="shared" si="699"/>
        <v>#N/A</v>
      </c>
      <c r="U1731" s="7" t="e">
        <f t="shared" si="712"/>
        <v>#N/A</v>
      </c>
      <c r="V1731" s="7" t="e">
        <f t="shared" si="702"/>
        <v>#N/A</v>
      </c>
      <c r="W1731" s="7" t="e">
        <f t="shared" si="703"/>
        <v>#N/A</v>
      </c>
      <c r="X1731" s="7" t="e">
        <f t="shared" si="705"/>
        <v>#N/A</v>
      </c>
      <c r="Y1731" s="7" t="e">
        <f t="shared" si="706"/>
        <v>#N/A</v>
      </c>
      <c r="AG1731" s="7" t="e">
        <f t="shared" si="707"/>
        <v>#N/A</v>
      </c>
      <c r="AH1731" s="7" t="e">
        <f t="shared" si="708"/>
        <v>#N/A</v>
      </c>
      <c r="AI1731" s="7" t="e">
        <f t="shared" si="709"/>
        <v>#N/A</v>
      </c>
      <c r="AJ1731" s="7" t="e">
        <f t="shared" si="710"/>
        <v>#N/A</v>
      </c>
      <c r="AK1731" s="7" t="e">
        <v>#N/A</v>
      </c>
      <c r="AL1731" s="7" t="e">
        <v>#N/A</v>
      </c>
      <c r="AN1731" s="7" t="e">
        <f t="shared" si="711"/>
        <v>#N/A</v>
      </c>
      <c r="AO1731" s="7" t="e">
        <f t="shared" si="701"/>
        <v>#N/A</v>
      </c>
      <c r="AP1731" s="7" t="e">
        <v>#N/A</v>
      </c>
      <c r="AQ1731" s="7" t="e">
        <v>#N/A</v>
      </c>
    </row>
    <row r="1732" spans="1:43">
      <c r="A1732" s="95">
        <v>718</v>
      </c>
      <c r="R1732" s="6">
        <f t="shared" si="704"/>
        <v>718</v>
      </c>
      <c r="S1732" s="7" t="e">
        <f t="shared" si="698"/>
        <v>#N/A</v>
      </c>
      <c r="T1732" s="7" t="e">
        <f t="shared" si="699"/>
        <v>#N/A</v>
      </c>
      <c r="U1732" s="7" t="e">
        <f t="shared" si="712"/>
        <v>#N/A</v>
      </c>
      <c r="V1732" s="7" t="e">
        <f t="shared" si="702"/>
        <v>#N/A</v>
      </c>
      <c r="W1732" s="7" t="e">
        <f t="shared" si="703"/>
        <v>#N/A</v>
      </c>
      <c r="X1732" s="7" t="e">
        <f t="shared" si="705"/>
        <v>#N/A</v>
      </c>
      <c r="Y1732" s="7" t="e">
        <f t="shared" si="706"/>
        <v>#N/A</v>
      </c>
      <c r="AG1732" s="7" t="e">
        <f t="shared" si="707"/>
        <v>#N/A</v>
      </c>
      <c r="AH1732" s="7" t="e">
        <f t="shared" si="708"/>
        <v>#N/A</v>
      </c>
      <c r="AI1732" s="7" t="e">
        <f t="shared" si="709"/>
        <v>#N/A</v>
      </c>
      <c r="AJ1732" s="7" t="e">
        <f t="shared" si="710"/>
        <v>#N/A</v>
      </c>
      <c r="AK1732" s="7" t="e">
        <v>#N/A</v>
      </c>
      <c r="AL1732" s="7" t="e">
        <v>#N/A</v>
      </c>
      <c r="AN1732" s="7" t="e">
        <f t="shared" si="711"/>
        <v>#N/A</v>
      </c>
      <c r="AO1732" s="7" t="e">
        <f t="shared" si="701"/>
        <v>#N/A</v>
      </c>
      <c r="AP1732" s="7" t="e">
        <v>#N/A</v>
      </c>
      <c r="AQ1732" s="7" t="e">
        <v>#N/A</v>
      </c>
    </row>
    <row r="1733" spans="1:43">
      <c r="A1733" s="95">
        <v>719</v>
      </c>
      <c r="R1733" s="6">
        <f t="shared" si="704"/>
        <v>719</v>
      </c>
      <c r="S1733" s="7" t="e">
        <f t="shared" si="698"/>
        <v>#N/A</v>
      </c>
      <c r="T1733" s="7" t="e">
        <f t="shared" si="699"/>
        <v>#N/A</v>
      </c>
      <c r="U1733" s="7" t="e">
        <f t="shared" si="712"/>
        <v>#N/A</v>
      </c>
      <c r="V1733" s="7" t="e">
        <f t="shared" si="702"/>
        <v>#N/A</v>
      </c>
      <c r="W1733" s="7" t="e">
        <f t="shared" si="703"/>
        <v>#N/A</v>
      </c>
      <c r="X1733" s="7" t="e">
        <f t="shared" si="705"/>
        <v>#N/A</v>
      </c>
      <c r="Y1733" s="7" t="e">
        <f t="shared" si="706"/>
        <v>#N/A</v>
      </c>
      <c r="AG1733" s="7" t="e">
        <f t="shared" si="707"/>
        <v>#N/A</v>
      </c>
      <c r="AH1733" s="7" t="e">
        <f t="shared" si="708"/>
        <v>#N/A</v>
      </c>
      <c r="AI1733" s="7" t="e">
        <f t="shared" si="709"/>
        <v>#N/A</v>
      </c>
      <c r="AJ1733" s="7" t="e">
        <f t="shared" si="710"/>
        <v>#N/A</v>
      </c>
      <c r="AK1733" s="7" t="e">
        <v>#N/A</v>
      </c>
      <c r="AL1733" s="7" t="e">
        <v>#N/A</v>
      </c>
      <c r="AN1733" s="7" t="e">
        <f t="shared" si="711"/>
        <v>#N/A</v>
      </c>
      <c r="AO1733" s="7" t="e">
        <f t="shared" si="701"/>
        <v>#N/A</v>
      </c>
      <c r="AP1733" s="7" t="e">
        <v>#N/A</v>
      </c>
      <c r="AQ1733" s="7" t="e">
        <v>#N/A</v>
      </c>
    </row>
    <row r="1734" spans="1:43">
      <c r="A1734" s="95">
        <v>720</v>
      </c>
      <c r="R1734" s="6">
        <f t="shared" si="704"/>
        <v>720</v>
      </c>
      <c r="S1734" s="7" t="e">
        <f t="shared" si="698"/>
        <v>#N/A</v>
      </c>
      <c r="T1734" s="7" t="e">
        <f t="shared" si="699"/>
        <v>#N/A</v>
      </c>
      <c r="U1734" s="7" t="e">
        <f t="shared" si="712"/>
        <v>#N/A</v>
      </c>
      <c r="V1734" s="7" t="e">
        <f t="shared" si="702"/>
        <v>#N/A</v>
      </c>
      <c r="W1734" s="7" t="e">
        <f t="shared" si="703"/>
        <v>#N/A</v>
      </c>
      <c r="X1734" s="7" t="e">
        <f t="shared" si="705"/>
        <v>#N/A</v>
      </c>
      <c r="Y1734" s="7" t="e">
        <f t="shared" si="706"/>
        <v>#N/A</v>
      </c>
      <c r="AG1734" s="7" t="e">
        <f t="shared" si="707"/>
        <v>#N/A</v>
      </c>
      <c r="AH1734" s="7" t="e">
        <f t="shared" si="708"/>
        <v>#N/A</v>
      </c>
      <c r="AI1734" s="7" t="e">
        <f t="shared" si="709"/>
        <v>#N/A</v>
      </c>
      <c r="AJ1734" s="7" t="e">
        <f t="shared" si="710"/>
        <v>#N/A</v>
      </c>
      <c r="AK1734" s="7" t="e">
        <v>#N/A</v>
      </c>
      <c r="AL1734" s="7" t="e">
        <v>#N/A</v>
      </c>
      <c r="AN1734" s="7" t="e">
        <f t="shared" si="711"/>
        <v>#N/A</v>
      </c>
      <c r="AO1734" s="7" t="e">
        <f t="shared" si="701"/>
        <v>#N/A</v>
      </c>
      <c r="AP1734" s="7" t="e">
        <v>#N/A</v>
      </c>
      <c r="AQ1734" s="7" t="e">
        <v>#N/A</v>
      </c>
    </row>
    <row r="1735" spans="1:43">
      <c r="A1735" s="95">
        <v>721</v>
      </c>
      <c r="R1735" s="6">
        <f t="shared" si="704"/>
        <v>721</v>
      </c>
      <c r="S1735" s="7" t="e">
        <f t="shared" si="698"/>
        <v>#N/A</v>
      </c>
      <c r="T1735" s="7" t="e">
        <f t="shared" si="699"/>
        <v>#N/A</v>
      </c>
      <c r="U1735" s="7" t="e">
        <f t="shared" si="712"/>
        <v>#N/A</v>
      </c>
      <c r="V1735" s="7" t="e">
        <f t="shared" si="702"/>
        <v>#N/A</v>
      </c>
      <c r="W1735" s="7" t="e">
        <f t="shared" si="703"/>
        <v>#N/A</v>
      </c>
      <c r="X1735" s="7" t="e">
        <f t="shared" si="705"/>
        <v>#N/A</v>
      </c>
      <c r="Y1735" s="7" t="e">
        <f t="shared" si="706"/>
        <v>#N/A</v>
      </c>
      <c r="AG1735" s="7" t="e">
        <f t="shared" si="707"/>
        <v>#N/A</v>
      </c>
      <c r="AH1735" s="7" t="e">
        <f t="shared" si="708"/>
        <v>#N/A</v>
      </c>
      <c r="AI1735" s="7" t="e">
        <f t="shared" si="709"/>
        <v>#N/A</v>
      </c>
      <c r="AJ1735" s="7" t="e">
        <f t="shared" si="710"/>
        <v>#N/A</v>
      </c>
      <c r="AK1735" s="7" t="e">
        <v>#N/A</v>
      </c>
      <c r="AL1735" s="7" t="e">
        <v>#N/A</v>
      </c>
      <c r="AN1735" s="7" t="e">
        <f t="shared" si="711"/>
        <v>#N/A</v>
      </c>
      <c r="AO1735" s="7" t="e">
        <f t="shared" si="701"/>
        <v>#N/A</v>
      </c>
      <c r="AP1735" s="7" t="e">
        <v>#N/A</v>
      </c>
      <c r="AQ1735" s="7" t="e">
        <v>#N/A</v>
      </c>
    </row>
    <row r="1736" spans="1:43">
      <c r="A1736" s="95">
        <v>722</v>
      </c>
      <c r="R1736" s="6">
        <f t="shared" si="704"/>
        <v>722</v>
      </c>
      <c r="S1736" s="7" t="e">
        <f t="shared" si="698"/>
        <v>#N/A</v>
      </c>
      <c r="T1736" s="7" t="e">
        <f t="shared" si="699"/>
        <v>#N/A</v>
      </c>
      <c r="U1736" s="7" t="e">
        <f t="shared" si="712"/>
        <v>#N/A</v>
      </c>
      <c r="V1736" s="7" t="e">
        <f t="shared" si="702"/>
        <v>#N/A</v>
      </c>
      <c r="W1736" s="7" t="e">
        <f t="shared" si="703"/>
        <v>#N/A</v>
      </c>
      <c r="X1736" s="7" t="e">
        <f t="shared" si="705"/>
        <v>#N/A</v>
      </c>
      <c r="Y1736" s="7" t="e">
        <f t="shared" si="706"/>
        <v>#N/A</v>
      </c>
      <c r="AG1736" s="7" t="e">
        <f t="shared" si="707"/>
        <v>#N/A</v>
      </c>
      <c r="AH1736" s="7" t="e">
        <f t="shared" si="708"/>
        <v>#N/A</v>
      </c>
      <c r="AI1736" s="7" t="e">
        <f t="shared" si="709"/>
        <v>#N/A</v>
      </c>
      <c r="AJ1736" s="7" t="e">
        <f t="shared" si="710"/>
        <v>#N/A</v>
      </c>
      <c r="AK1736" s="7" t="e">
        <v>#N/A</v>
      </c>
      <c r="AL1736" s="7" t="e">
        <v>#N/A</v>
      </c>
      <c r="AN1736" s="7" t="e">
        <f t="shared" si="711"/>
        <v>#N/A</v>
      </c>
      <c r="AO1736" s="7" t="e">
        <f t="shared" si="701"/>
        <v>#N/A</v>
      </c>
      <c r="AP1736" s="7" t="e">
        <v>#N/A</v>
      </c>
      <c r="AQ1736" s="7" t="e">
        <v>#N/A</v>
      </c>
    </row>
    <row r="1737" spans="1:43">
      <c r="A1737" s="95">
        <v>723</v>
      </c>
      <c r="R1737" s="6">
        <f t="shared" si="704"/>
        <v>723</v>
      </c>
      <c r="S1737" s="7" t="e">
        <f t="shared" si="698"/>
        <v>#N/A</v>
      </c>
      <c r="T1737" s="7" t="e">
        <f t="shared" si="699"/>
        <v>#N/A</v>
      </c>
      <c r="U1737" s="7" t="e">
        <f t="shared" si="712"/>
        <v>#N/A</v>
      </c>
      <c r="V1737" s="7" t="e">
        <f t="shared" si="702"/>
        <v>#N/A</v>
      </c>
      <c r="W1737" s="7" t="e">
        <f t="shared" si="703"/>
        <v>#N/A</v>
      </c>
      <c r="X1737" s="7" t="e">
        <f t="shared" si="705"/>
        <v>#N/A</v>
      </c>
      <c r="Y1737" s="7" t="e">
        <f t="shared" si="706"/>
        <v>#N/A</v>
      </c>
      <c r="AG1737" s="7" t="e">
        <f t="shared" si="707"/>
        <v>#N/A</v>
      </c>
      <c r="AH1737" s="7" t="e">
        <f t="shared" si="708"/>
        <v>#N/A</v>
      </c>
      <c r="AI1737" s="7" t="e">
        <f t="shared" si="709"/>
        <v>#N/A</v>
      </c>
      <c r="AJ1737" s="7" t="e">
        <f t="shared" si="710"/>
        <v>#N/A</v>
      </c>
      <c r="AK1737" s="7" t="e">
        <v>#N/A</v>
      </c>
      <c r="AL1737" s="7" t="e">
        <v>#N/A</v>
      </c>
      <c r="AN1737" s="7" t="e">
        <f t="shared" si="711"/>
        <v>#N/A</v>
      </c>
      <c r="AO1737" s="7" t="e">
        <f t="shared" si="701"/>
        <v>#N/A</v>
      </c>
      <c r="AP1737" s="7" t="e">
        <v>#N/A</v>
      </c>
      <c r="AQ1737" s="7" t="e">
        <v>#N/A</v>
      </c>
    </row>
    <row r="1738" spans="1:43">
      <c r="A1738" s="95">
        <v>724</v>
      </c>
      <c r="R1738" s="6">
        <f t="shared" si="704"/>
        <v>724</v>
      </c>
      <c r="S1738" s="7" t="e">
        <f t="shared" si="698"/>
        <v>#N/A</v>
      </c>
      <c r="T1738" s="7" t="e">
        <f t="shared" si="699"/>
        <v>#N/A</v>
      </c>
      <c r="U1738" s="7" t="e">
        <f t="shared" si="712"/>
        <v>#N/A</v>
      </c>
      <c r="V1738" s="7" t="e">
        <f t="shared" si="702"/>
        <v>#N/A</v>
      </c>
      <c r="W1738" s="7" t="e">
        <f t="shared" si="703"/>
        <v>#N/A</v>
      </c>
      <c r="X1738" s="7" t="e">
        <f t="shared" si="705"/>
        <v>#N/A</v>
      </c>
      <c r="Y1738" s="7" t="e">
        <f t="shared" si="706"/>
        <v>#N/A</v>
      </c>
      <c r="AG1738" s="7" t="e">
        <f t="shared" si="707"/>
        <v>#N/A</v>
      </c>
      <c r="AH1738" s="7" t="e">
        <f t="shared" si="708"/>
        <v>#N/A</v>
      </c>
      <c r="AI1738" s="7" t="e">
        <f t="shared" si="709"/>
        <v>#N/A</v>
      </c>
      <c r="AJ1738" s="7" t="e">
        <f t="shared" si="710"/>
        <v>#N/A</v>
      </c>
      <c r="AK1738" s="7" t="e">
        <v>#N/A</v>
      </c>
      <c r="AL1738" s="7" t="e">
        <v>#N/A</v>
      </c>
      <c r="AN1738" s="7" t="e">
        <f t="shared" si="711"/>
        <v>#N/A</v>
      </c>
      <c r="AO1738" s="7" t="e">
        <f t="shared" si="701"/>
        <v>#N/A</v>
      </c>
      <c r="AP1738" s="7" t="e">
        <v>#N/A</v>
      </c>
      <c r="AQ1738" s="7" t="e">
        <v>#N/A</v>
      </c>
    </row>
    <row r="1739" spans="1:43">
      <c r="A1739" s="95">
        <v>725</v>
      </c>
      <c r="R1739" s="6">
        <f t="shared" si="704"/>
        <v>725</v>
      </c>
      <c r="S1739" s="7" t="e">
        <f t="shared" si="698"/>
        <v>#N/A</v>
      </c>
      <c r="T1739" s="7" t="e">
        <f t="shared" si="699"/>
        <v>#N/A</v>
      </c>
      <c r="U1739" s="7" t="e">
        <f t="shared" si="712"/>
        <v>#N/A</v>
      </c>
      <c r="V1739" s="7" t="e">
        <f t="shared" si="702"/>
        <v>#N/A</v>
      </c>
      <c r="W1739" s="7" t="e">
        <f t="shared" si="703"/>
        <v>#N/A</v>
      </c>
      <c r="X1739" s="7" t="e">
        <f t="shared" si="705"/>
        <v>#N/A</v>
      </c>
      <c r="Y1739" s="7" t="e">
        <f t="shared" si="706"/>
        <v>#N/A</v>
      </c>
      <c r="AG1739" s="7" t="e">
        <f t="shared" si="707"/>
        <v>#N/A</v>
      </c>
      <c r="AH1739" s="7" t="e">
        <f t="shared" si="708"/>
        <v>#N/A</v>
      </c>
      <c r="AI1739" s="7" t="e">
        <f t="shared" si="709"/>
        <v>#N/A</v>
      </c>
      <c r="AJ1739" s="7" t="e">
        <f t="shared" si="710"/>
        <v>#N/A</v>
      </c>
      <c r="AK1739" s="7" t="e">
        <v>#N/A</v>
      </c>
      <c r="AL1739" s="7" t="e">
        <v>#N/A</v>
      </c>
      <c r="AN1739" s="7" t="e">
        <f t="shared" si="711"/>
        <v>#N/A</v>
      </c>
      <c r="AO1739" s="7" t="e">
        <f t="shared" si="701"/>
        <v>#N/A</v>
      </c>
      <c r="AP1739" s="7" t="e">
        <v>#N/A</v>
      </c>
      <c r="AQ1739" s="7" t="e">
        <v>#N/A</v>
      </c>
    </row>
    <row r="1740" spans="1:43">
      <c r="A1740" s="95">
        <v>726</v>
      </c>
      <c r="R1740" s="6">
        <f t="shared" si="704"/>
        <v>726</v>
      </c>
      <c r="S1740" s="7" t="e">
        <f t="shared" si="698"/>
        <v>#N/A</v>
      </c>
      <c r="T1740" s="7" t="e">
        <f t="shared" si="699"/>
        <v>#N/A</v>
      </c>
      <c r="U1740" s="7" t="e">
        <f t="shared" si="712"/>
        <v>#N/A</v>
      </c>
      <c r="V1740" s="7" t="e">
        <f t="shared" si="702"/>
        <v>#N/A</v>
      </c>
      <c r="W1740" s="7" t="e">
        <f t="shared" si="703"/>
        <v>#N/A</v>
      </c>
      <c r="X1740" s="7" t="e">
        <f t="shared" si="705"/>
        <v>#N/A</v>
      </c>
      <c r="Y1740" s="7" t="e">
        <f t="shared" si="706"/>
        <v>#N/A</v>
      </c>
      <c r="AG1740" s="7" t="e">
        <f t="shared" si="707"/>
        <v>#N/A</v>
      </c>
      <c r="AH1740" s="7" t="e">
        <f t="shared" si="708"/>
        <v>#N/A</v>
      </c>
      <c r="AI1740" s="7" t="e">
        <f t="shared" si="709"/>
        <v>#N/A</v>
      </c>
      <c r="AJ1740" s="7" t="e">
        <f t="shared" si="710"/>
        <v>#N/A</v>
      </c>
      <c r="AK1740" s="7" t="e">
        <v>#N/A</v>
      </c>
      <c r="AL1740" s="7" t="e">
        <v>#N/A</v>
      </c>
      <c r="AN1740" s="7" t="e">
        <f t="shared" si="711"/>
        <v>#N/A</v>
      </c>
      <c r="AO1740" s="7" t="e">
        <f t="shared" si="701"/>
        <v>#N/A</v>
      </c>
      <c r="AP1740" s="7" t="e">
        <v>#N/A</v>
      </c>
      <c r="AQ1740" s="7" t="e">
        <v>#N/A</v>
      </c>
    </row>
    <row r="1741" spans="1:43">
      <c r="A1741" s="95">
        <v>727</v>
      </c>
      <c r="R1741" s="6">
        <f t="shared" si="704"/>
        <v>727</v>
      </c>
      <c r="S1741" s="7" t="e">
        <f t="shared" si="698"/>
        <v>#N/A</v>
      </c>
      <c r="T1741" s="7" t="e">
        <f t="shared" si="699"/>
        <v>#N/A</v>
      </c>
      <c r="U1741" s="7" t="e">
        <f t="shared" si="712"/>
        <v>#N/A</v>
      </c>
      <c r="V1741" s="7" t="e">
        <f t="shared" si="702"/>
        <v>#N/A</v>
      </c>
      <c r="W1741" s="7" t="e">
        <f t="shared" si="703"/>
        <v>#N/A</v>
      </c>
      <c r="X1741" s="7" t="e">
        <f t="shared" si="705"/>
        <v>#N/A</v>
      </c>
      <c r="Y1741" s="7" t="e">
        <f t="shared" si="706"/>
        <v>#N/A</v>
      </c>
      <c r="AG1741" s="7" t="e">
        <f t="shared" si="707"/>
        <v>#N/A</v>
      </c>
      <c r="AH1741" s="7" t="e">
        <f t="shared" si="708"/>
        <v>#N/A</v>
      </c>
      <c r="AI1741" s="7" t="e">
        <f t="shared" si="709"/>
        <v>#N/A</v>
      </c>
      <c r="AJ1741" s="7" t="e">
        <f t="shared" si="710"/>
        <v>#N/A</v>
      </c>
      <c r="AK1741" s="7" t="e">
        <v>#N/A</v>
      </c>
      <c r="AL1741" s="7" t="e">
        <v>#N/A</v>
      </c>
      <c r="AN1741" s="7" t="e">
        <f t="shared" si="711"/>
        <v>#N/A</v>
      </c>
      <c r="AO1741" s="7" t="e">
        <f t="shared" si="701"/>
        <v>#N/A</v>
      </c>
      <c r="AP1741" s="7" t="e">
        <v>#N/A</v>
      </c>
      <c r="AQ1741" s="7" t="e">
        <v>#N/A</v>
      </c>
    </row>
    <row r="1742" spans="1:43">
      <c r="A1742" s="95">
        <v>728</v>
      </c>
      <c r="R1742" s="6">
        <f t="shared" si="704"/>
        <v>728</v>
      </c>
      <c r="S1742" s="7" t="e">
        <f t="shared" si="698"/>
        <v>#N/A</v>
      </c>
      <c r="T1742" s="7" t="e">
        <f t="shared" si="699"/>
        <v>#N/A</v>
      </c>
      <c r="U1742" s="7" t="e">
        <f t="shared" si="712"/>
        <v>#N/A</v>
      </c>
      <c r="V1742" s="7" t="e">
        <f t="shared" si="702"/>
        <v>#N/A</v>
      </c>
      <c r="W1742" s="7" t="e">
        <f t="shared" si="703"/>
        <v>#N/A</v>
      </c>
      <c r="X1742" s="7" t="e">
        <f t="shared" si="705"/>
        <v>#N/A</v>
      </c>
      <c r="Y1742" s="7" t="e">
        <f t="shared" si="706"/>
        <v>#N/A</v>
      </c>
      <c r="AG1742" s="7" t="e">
        <f t="shared" si="707"/>
        <v>#N/A</v>
      </c>
      <c r="AH1742" s="7" t="e">
        <f t="shared" si="708"/>
        <v>#N/A</v>
      </c>
      <c r="AI1742" s="7" t="e">
        <f t="shared" si="709"/>
        <v>#N/A</v>
      </c>
      <c r="AJ1742" s="7" t="e">
        <f t="shared" si="710"/>
        <v>#N/A</v>
      </c>
      <c r="AK1742" s="7" t="e">
        <v>#N/A</v>
      </c>
      <c r="AL1742" s="7" t="e">
        <v>#N/A</v>
      </c>
      <c r="AN1742" s="7" t="e">
        <f t="shared" si="711"/>
        <v>#N/A</v>
      </c>
      <c r="AO1742" s="7" t="e">
        <f t="shared" si="701"/>
        <v>#N/A</v>
      </c>
      <c r="AP1742" s="7" t="e">
        <v>#N/A</v>
      </c>
      <c r="AQ1742" s="7" t="e">
        <v>#N/A</v>
      </c>
    </row>
    <row r="1743" spans="1:43">
      <c r="A1743" s="95">
        <v>729</v>
      </c>
      <c r="R1743" s="6">
        <f t="shared" si="704"/>
        <v>729</v>
      </c>
      <c r="S1743" s="7" t="e">
        <f t="shared" si="698"/>
        <v>#N/A</v>
      </c>
      <c r="T1743" s="7" t="e">
        <f t="shared" si="699"/>
        <v>#N/A</v>
      </c>
      <c r="U1743" s="7" t="e">
        <f t="shared" si="712"/>
        <v>#N/A</v>
      </c>
      <c r="V1743" s="7" t="e">
        <f t="shared" si="702"/>
        <v>#N/A</v>
      </c>
      <c r="W1743" s="7" t="e">
        <f t="shared" si="703"/>
        <v>#N/A</v>
      </c>
      <c r="X1743" s="7" t="e">
        <f t="shared" si="705"/>
        <v>#N/A</v>
      </c>
      <c r="Y1743" s="7" t="e">
        <f t="shared" si="706"/>
        <v>#N/A</v>
      </c>
      <c r="AG1743" s="7" t="e">
        <f t="shared" si="707"/>
        <v>#N/A</v>
      </c>
      <c r="AH1743" s="7" t="e">
        <f t="shared" si="708"/>
        <v>#N/A</v>
      </c>
      <c r="AI1743" s="7" t="e">
        <f t="shared" si="709"/>
        <v>#N/A</v>
      </c>
      <c r="AJ1743" s="7" t="e">
        <f t="shared" si="710"/>
        <v>#N/A</v>
      </c>
      <c r="AK1743" s="7" t="e">
        <v>#N/A</v>
      </c>
      <c r="AL1743" s="7" t="e">
        <v>#N/A</v>
      </c>
      <c r="AN1743" s="7" t="e">
        <f t="shared" si="711"/>
        <v>#N/A</v>
      </c>
      <c r="AO1743" s="7" t="e">
        <f t="shared" si="701"/>
        <v>#N/A</v>
      </c>
      <c r="AP1743" s="7" t="e">
        <v>#N/A</v>
      </c>
      <c r="AQ1743" s="7" t="e">
        <v>#N/A</v>
      </c>
    </row>
    <row r="1744" spans="1:43">
      <c r="A1744" s="95">
        <v>730</v>
      </c>
      <c r="R1744" s="6">
        <f t="shared" si="704"/>
        <v>730</v>
      </c>
      <c r="S1744" s="7" t="e">
        <f t="shared" si="698"/>
        <v>#N/A</v>
      </c>
      <c r="T1744" s="7" t="e">
        <f t="shared" si="699"/>
        <v>#N/A</v>
      </c>
      <c r="U1744" s="7" t="e">
        <f t="shared" si="712"/>
        <v>#N/A</v>
      </c>
      <c r="V1744" s="7" t="e">
        <f t="shared" si="702"/>
        <v>#N/A</v>
      </c>
      <c r="W1744" s="7" t="e">
        <f t="shared" si="703"/>
        <v>#N/A</v>
      </c>
      <c r="X1744" s="7" t="e">
        <f t="shared" si="705"/>
        <v>#N/A</v>
      </c>
      <c r="Y1744" s="7" t="e">
        <f t="shared" si="706"/>
        <v>#N/A</v>
      </c>
      <c r="AG1744" s="7" t="e">
        <f t="shared" si="707"/>
        <v>#N/A</v>
      </c>
      <c r="AH1744" s="7" t="e">
        <f t="shared" si="708"/>
        <v>#N/A</v>
      </c>
      <c r="AI1744" s="7" t="e">
        <f t="shared" si="709"/>
        <v>#N/A</v>
      </c>
      <c r="AJ1744" s="7" t="e">
        <f t="shared" si="710"/>
        <v>#N/A</v>
      </c>
      <c r="AK1744" s="7" t="e">
        <v>#N/A</v>
      </c>
      <c r="AL1744" s="7" t="e">
        <v>#N/A</v>
      </c>
      <c r="AN1744" s="7" t="e">
        <f t="shared" si="711"/>
        <v>#N/A</v>
      </c>
      <c r="AO1744" s="7" t="e">
        <f t="shared" si="701"/>
        <v>#N/A</v>
      </c>
      <c r="AP1744" s="7" t="e">
        <v>#N/A</v>
      </c>
      <c r="AQ1744" s="7" t="e">
        <v>#N/A</v>
      </c>
    </row>
    <row r="1745" spans="1:43">
      <c r="A1745" s="95">
        <v>731</v>
      </c>
      <c r="R1745" s="6">
        <f t="shared" si="704"/>
        <v>731</v>
      </c>
      <c r="S1745" s="7" t="e">
        <f t="shared" si="698"/>
        <v>#N/A</v>
      </c>
      <c r="T1745" s="7" t="e">
        <f t="shared" si="699"/>
        <v>#N/A</v>
      </c>
      <c r="U1745" s="7" t="e">
        <f t="shared" si="712"/>
        <v>#N/A</v>
      </c>
      <c r="V1745" s="7" t="e">
        <f t="shared" si="702"/>
        <v>#N/A</v>
      </c>
      <c r="W1745" s="7" t="e">
        <f t="shared" si="703"/>
        <v>#N/A</v>
      </c>
      <c r="X1745" s="7" t="e">
        <f t="shared" si="705"/>
        <v>#N/A</v>
      </c>
      <c r="Y1745" s="7" t="e">
        <f t="shared" si="706"/>
        <v>#N/A</v>
      </c>
      <c r="AG1745" s="7" t="e">
        <f t="shared" si="707"/>
        <v>#N/A</v>
      </c>
      <c r="AH1745" s="7" t="e">
        <f t="shared" si="708"/>
        <v>#N/A</v>
      </c>
      <c r="AI1745" s="7" t="e">
        <f t="shared" si="709"/>
        <v>#N/A</v>
      </c>
      <c r="AJ1745" s="7" t="e">
        <f t="shared" si="710"/>
        <v>#N/A</v>
      </c>
      <c r="AK1745" s="7" t="e">
        <v>#N/A</v>
      </c>
      <c r="AL1745" s="7" t="e">
        <v>#N/A</v>
      </c>
      <c r="AN1745" s="7" t="e">
        <f t="shared" si="711"/>
        <v>#N/A</v>
      </c>
      <c r="AO1745" s="7" t="e">
        <f t="shared" si="701"/>
        <v>#N/A</v>
      </c>
      <c r="AP1745" s="7" t="e">
        <v>#N/A</v>
      </c>
      <c r="AQ1745" s="7" t="e">
        <v>#N/A</v>
      </c>
    </row>
    <row r="1746" spans="1:43">
      <c r="A1746" s="95">
        <v>732</v>
      </c>
      <c r="R1746" s="6">
        <f t="shared" si="704"/>
        <v>732</v>
      </c>
      <c r="S1746" s="7" t="e">
        <f t="shared" si="698"/>
        <v>#N/A</v>
      </c>
      <c r="T1746" s="7" t="e">
        <f t="shared" si="699"/>
        <v>#N/A</v>
      </c>
      <c r="U1746" s="7" t="e">
        <f t="shared" si="712"/>
        <v>#N/A</v>
      </c>
      <c r="V1746" s="7" t="e">
        <f t="shared" si="702"/>
        <v>#N/A</v>
      </c>
      <c r="W1746" s="7" t="e">
        <f t="shared" si="703"/>
        <v>#N/A</v>
      </c>
      <c r="X1746" s="7" t="e">
        <f t="shared" si="705"/>
        <v>#N/A</v>
      </c>
      <c r="Y1746" s="7" t="e">
        <f t="shared" si="706"/>
        <v>#N/A</v>
      </c>
      <c r="AG1746" s="7" t="e">
        <f t="shared" si="707"/>
        <v>#N/A</v>
      </c>
      <c r="AH1746" s="7" t="e">
        <f t="shared" si="708"/>
        <v>#N/A</v>
      </c>
      <c r="AI1746" s="7" t="e">
        <f t="shared" si="709"/>
        <v>#N/A</v>
      </c>
      <c r="AJ1746" s="7" t="e">
        <f t="shared" si="710"/>
        <v>#N/A</v>
      </c>
      <c r="AK1746" s="7" t="e">
        <v>#N/A</v>
      </c>
      <c r="AL1746" s="7" t="e">
        <v>#N/A</v>
      </c>
      <c r="AN1746" s="7" t="e">
        <f t="shared" si="711"/>
        <v>#N/A</v>
      </c>
      <c r="AO1746" s="7" t="e">
        <f t="shared" si="701"/>
        <v>#N/A</v>
      </c>
      <c r="AP1746" s="7" t="e">
        <v>#N/A</v>
      </c>
      <c r="AQ1746" s="7" t="e">
        <v>#N/A</v>
      </c>
    </row>
    <row r="1747" spans="1:43">
      <c r="A1747" s="95">
        <v>733</v>
      </c>
      <c r="R1747" s="6">
        <f t="shared" si="704"/>
        <v>733</v>
      </c>
      <c r="S1747" s="7" t="e">
        <f t="shared" si="698"/>
        <v>#N/A</v>
      </c>
      <c r="T1747" s="7" t="e">
        <f t="shared" si="699"/>
        <v>#N/A</v>
      </c>
      <c r="U1747" s="7" t="e">
        <f t="shared" si="712"/>
        <v>#N/A</v>
      </c>
      <c r="V1747" s="7" t="e">
        <f t="shared" si="702"/>
        <v>#N/A</v>
      </c>
      <c r="W1747" s="7" t="e">
        <f t="shared" si="703"/>
        <v>#N/A</v>
      </c>
      <c r="X1747" s="7" t="e">
        <f t="shared" si="705"/>
        <v>#N/A</v>
      </c>
      <c r="Y1747" s="7" t="e">
        <f t="shared" si="706"/>
        <v>#N/A</v>
      </c>
      <c r="AG1747" s="7" t="e">
        <f t="shared" si="707"/>
        <v>#N/A</v>
      </c>
      <c r="AH1747" s="7" t="e">
        <f t="shared" si="708"/>
        <v>#N/A</v>
      </c>
      <c r="AI1747" s="7" t="e">
        <f t="shared" si="709"/>
        <v>#N/A</v>
      </c>
      <c r="AJ1747" s="7" t="e">
        <f t="shared" si="710"/>
        <v>#N/A</v>
      </c>
      <c r="AK1747" s="7" t="e">
        <v>#N/A</v>
      </c>
      <c r="AL1747" s="7" t="e">
        <v>#N/A</v>
      </c>
      <c r="AN1747" s="7" t="e">
        <f t="shared" si="711"/>
        <v>#N/A</v>
      </c>
      <c r="AO1747" s="7" t="e">
        <f t="shared" si="701"/>
        <v>#N/A</v>
      </c>
      <c r="AP1747" s="7" t="e">
        <v>#N/A</v>
      </c>
      <c r="AQ1747" s="7" t="e">
        <v>#N/A</v>
      </c>
    </row>
    <row r="1748" spans="1:43">
      <c r="A1748" s="95">
        <v>734</v>
      </c>
      <c r="R1748" s="6">
        <f t="shared" si="704"/>
        <v>734</v>
      </c>
      <c r="S1748" s="7" t="e">
        <f t="shared" si="698"/>
        <v>#N/A</v>
      </c>
      <c r="T1748" s="7" t="e">
        <f t="shared" si="699"/>
        <v>#N/A</v>
      </c>
      <c r="U1748" s="7" t="e">
        <f t="shared" si="712"/>
        <v>#N/A</v>
      </c>
      <c r="V1748" s="7" t="e">
        <f t="shared" si="702"/>
        <v>#N/A</v>
      </c>
      <c r="W1748" s="7" t="e">
        <f t="shared" si="703"/>
        <v>#N/A</v>
      </c>
      <c r="X1748" s="7" t="e">
        <f t="shared" si="705"/>
        <v>#N/A</v>
      </c>
      <c r="Y1748" s="7" t="e">
        <f t="shared" si="706"/>
        <v>#N/A</v>
      </c>
      <c r="AG1748" s="7" t="e">
        <f t="shared" si="707"/>
        <v>#N/A</v>
      </c>
      <c r="AH1748" s="7" t="e">
        <f t="shared" si="708"/>
        <v>#N/A</v>
      </c>
      <c r="AI1748" s="7" t="e">
        <f t="shared" si="709"/>
        <v>#N/A</v>
      </c>
      <c r="AJ1748" s="7" t="e">
        <f t="shared" si="710"/>
        <v>#N/A</v>
      </c>
      <c r="AK1748" s="7" t="e">
        <v>#N/A</v>
      </c>
      <c r="AL1748" s="7" t="e">
        <v>#N/A</v>
      </c>
      <c r="AN1748" s="7" t="e">
        <f t="shared" si="711"/>
        <v>#N/A</v>
      </c>
      <c r="AO1748" s="7" t="e">
        <f t="shared" si="701"/>
        <v>#N/A</v>
      </c>
      <c r="AP1748" s="7" t="e">
        <v>#N/A</v>
      </c>
      <c r="AQ1748" s="7" t="e">
        <v>#N/A</v>
      </c>
    </row>
    <row r="1749" spans="1:43">
      <c r="A1749" s="95">
        <v>735</v>
      </c>
      <c r="R1749" s="6">
        <f t="shared" si="704"/>
        <v>735</v>
      </c>
      <c r="S1749" s="7" t="e">
        <f t="shared" si="698"/>
        <v>#N/A</v>
      </c>
      <c r="T1749" s="7" t="e">
        <f t="shared" si="699"/>
        <v>#N/A</v>
      </c>
      <c r="U1749" s="7" t="e">
        <f t="shared" si="712"/>
        <v>#N/A</v>
      </c>
      <c r="V1749" s="7" t="e">
        <f t="shared" si="702"/>
        <v>#N/A</v>
      </c>
      <c r="W1749" s="7" t="e">
        <f t="shared" si="703"/>
        <v>#N/A</v>
      </c>
      <c r="X1749" s="7" t="e">
        <f t="shared" si="705"/>
        <v>#N/A</v>
      </c>
      <c r="Y1749" s="7" t="e">
        <f t="shared" si="706"/>
        <v>#N/A</v>
      </c>
      <c r="AG1749" s="7" t="e">
        <f t="shared" si="707"/>
        <v>#N/A</v>
      </c>
      <c r="AH1749" s="7" t="e">
        <f t="shared" si="708"/>
        <v>#N/A</v>
      </c>
      <c r="AI1749" s="7" t="e">
        <f t="shared" si="709"/>
        <v>#N/A</v>
      </c>
      <c r="AJ1749" s="7" t="e">
        <f t="shared" si="710"/>
        <v>#N/A</v>
      </c>
      <c r="AK1749" s="7" t="e">
        <v>#N/A</v>
      </c>
      <c r="AL1749" s="7" t="e">
        <v>#N/A</v>
      </c>
      <c r="AN1749" s="7" t="e">
        <f t="shared" si="711"/>
        <v>#N/A</v>
      </c>
      <c r="AO1749" s="7" t="e">
        <f t="shared" si="701"/>
        <v>#N/A</v>
      </c>
      <c r="AP1749" s="7" t="e">
        <v>#N/A</v>
      </c>
      <c r="AQ1749" s="7" t="e">
        <v>#N/A</v>
      </c>
    </row>
    <row r="1750" spans="1:43">
      <c r="A1750" s="95">
        <v>736</v>
      </c>
      <c r="R1750" s="6">
        <f t="shared" ref="R1750:R1813" si="713">A1750</f>
        <v>736</v>
      </c>
      <c r="S1750" s="7" t="e">
        <f t="shared" si="698"/>
        <v>#N/A</v>
      </c>
      <c r="T1750" s="7" t="e">
        <f t="shared" si="699"/>
        <v>#N/A</v>
      </c>
      <c r="U1750" s="7" t="e">
        <f t="shared" ref="U1750:U1813" si="714">IF(NOT(ISNA(VLOOKUP(A1750,$A$91:$B$100,2,FALSE))),VLOOKUP(A1750,$A$91:$B$100,2,FALSE),NA())</f>
        <v>#N/A</v>
      </c>
      <c r="V1750" s="7" t="e">
        <f t="shared" si="702"/>
        <v>#N/A</v>
      </c>
      <c r="W1750" s="7" t="e">
        <f t="shared" si="703"/>
        <v>#N/A</v>
      </c>
      <c r="X1750" s="7" t="e">
        <f t="shared" si="705"/>
        <v>#N/A</v>
      </c>
      <c r="Y1750" s="7" t="e">
        <f t="shared" si="706"/>
        <v>#N/A</v>
      </c>
      <c r="AG1750" s="7" t="e">
        <f t="shared" si="707"/>
        <v>#N/A</v>
      </c>
      <c r="AH1750" s="7" t="e">
        <f t="shared" si="708"/>
        <v>#N/A</v>
      </c>
      <c r="AI1750" s="7" t="e">
        <f t="shared" si="709"/>
        <v>#N/A</v>
      </c>
      <c r="AJ1750" s="7" t="e">
        <f t="shared" si="710"/>
        <v>#N/A</v>
      </c>
      <c r="AK1750" s="7" t="e">
        <v>#N/A</v>
      </c>
      <c r="AL1750" s="7" t="e">
        <v>#N/A</v>
      </c>
      <c r="AN1750" s="7" t="e">
        <f t="shared" si="711"/>
        <v>#N/A</v>
      </c>
      <c r="AO1750" s="7" t="e">
        <f t="shared" si="701"/>
        <v>#N/A</v>
      </c>
      <c r="AP1750" s="7" t="e">
        <v>#N/A</v>
      </c>
      <c r="AQ1750" s="7" t="e">
        <v>#N/A</v>
      </c>
    </row>
    <row r="1751" spans="1:43">
      <c r="A1751" s="95">
        <v>737</v>
      </c>
      <c r="R1751" s="6">
        <f t="shared" si="713"/>
        <v>737</v>
      </c>
      <c r="S1751" s="7" t="e">
        <f t="shared" si="698"/>
        <v>#N/A</v>
      </c>
      <c r="T1751" s="7" t="e">
        <f t="shared" si="699"/>
        <v>#N/A</v>
      </c>
      <c r="U1751" s="7" t="e">
        <f t="shared" si="714"/>
        <v>#N/A</v>
      </c>
      <c r="V1751" s="7" t="e">
        <f t="shared" si="702"/>
        <v>#N/A</v>
      </c>
      <c r="W1751" s="7" t="e">
        <f t="shared" si="703"/>
        <v>#N/A</v>
      </c>
      <c r="X1751" s="7" t="e">
        <f t="shared" si="705"/>
        <v>#N/A</v>
      </c>
      <c r="Y1751" s="7" t="e">
        <f t="shared" si="706"/>
        <v>#N/A</v>
      </c>
      <c r="AG1751" s="7" t="e">
        <f t="shared" si="707"/>
        <v>#N/A</v>
      </c>
      <c r="AH1751" s="7" t="e">
        <f t="shared" si="708"/>
        <v>#N/A</v>
      </c>
      <c r="AI1751" s="7" t="e">
        <f t="shared" si="709"/>
        <v>#N/A</v>
      </c>
      <c r="AJ1751" s="7" t="e">
        <f t="shared" si="710"/>
        <v>#N/A</v>
      </c>
      <c r="AK1751" s="7" t="e">
        <v>#N/A</v>
      </c>
      <c r="AL1751" s="7" t="e">
        <v>#N/A</v>
      </c>
      <c r="AN1751" s="7" t="e">
        <f t="shared" si="711"/>
        <v>#N/A</v>
      </c>
      <c r="AO1751" s="7" t="e">
        <f t="shared" si="701"/>
        <v>#N/A</v>
      </c>
      <c r="AP1751" s="7" t="e">
        <v>#N/A</v>
      </c>
      <c r="AQ1751" s="7" t="e">
        <v>#N/A</v>
      </c>
    </row>
    <row r="1752" spans="1:43">
      <c r="A1752" s="95">
        <v>738</v>
      </c>
      <c r="R1752" s="6">
        <f t="shared" si="713"/>
        <v>738</v>
      </c>
      <c r="S1752" s="7" t="e">
        <f t="shared" si="698"/>
        <v>#N/A</v>
      </c>
      <c r="T1752" s="7" t="e">
        <f t="shared" si="699"/>
        <v>#N/A</v>
      </c>
      <c r="U1752" s="7" t="e">
        <f t="shared" si="714"/>
        <v>#N/A</v>
      </c>
      <c r="V1752" s="7" t="e">
        <f t="shared" si="702"/>
        <v>#N/A</v>
      </c>
      <c r="W1752" s="7" t="e">
        <f t="shared" si="703"/>
        <v>#N/A</v>
      </c>
      <c r="X1752" s="7" t="e">
        <f t="shared" si="705"/>
        <v>#N/A</v>
      </c>
      <c r="Y1752" s="7" t="e">
        <f t="shared" si="706"/>
        <v>#N/A</v>
      </c>
      <c r="AG1752" s="7" t="e">
        <f t="shared" si="707"/>
        <v>#N/A</v>
      </c>
      <c r="AH1752" s="7" t="e">
        <f t="shared" si="708"/>
        <v>#N/A</v>
      </c>
      <c r="AI1752" s="7" t="e">
        <f t="shared" si="709"/>
        <v>#N/A</v>
      </c>
      <c r="AJ1752" s="7" t="e">
        <f t="shared" si="710"/>
        <v>#N/A</v>
      </c>
      <c r="AK1752" s="7" t="e">
        <v>#N/A</v>
      </c>
      <c r="AL1752" s="7" t="e">
        <v>#N/A</v>
      </c>
      <c r="AN1752" s="7" t="e">
        <f t="shared" si="711"/>
        <v>#N/A</v>
      </c>
      <c r="AO1752" s="7" t="e">
        <f t="shared" si="701"/>
        <v>#N/A</v>
      </c>
      <c r="AP1752" s="7" t="e">
        <v>#N/A</v>
      </c>
      <c r="AQ1752" s="7" t="e">
        <v>#N/A</v>
      </c>
    </row>
    <row r="1753" spans="1:43">
      <c r="A1753" s="95">
        <v>739</v>
      </c>
      <c r="R1753" s="6">
        <f t="shared" si="713"/>
        <v>739</v>
      </c>
      <c r="S1753" s="7" t="e">
        <f t="shared" si="698"/>
        <v>#N/A</v>
      </c>
      <c r="T1753" s="7" t="e">
        <f t="shared" si="699"/>
        <v>#N/A</v>
      </c>
      <c r="U1753" s="7" t="e">
        <f t="shared" si="714"/>
        <v>#N/A</v>
      </c>
      <c r="V1753" s="7" t="e">
        <f t="shared" si="702"/>
        <v>#N/A</v>
      </c>
      <c r="W1753" s="7" t="e">
        <f t="shared" si="703"/>
        <v>#N/A</v>
      </c>
      <c r="X1753" s="7" t="e">
        <f t="shared" si="705"/>
        <v>#N/A</v>
      </c>
      <c r="Y1753" s="7" t="e">
        <f t="shared" si="706"/>
        <v>#N/A</v>
      </c>
      <c r="AG1753" s="7" t="e">
        <f t="shared" si="707"/>
        <v>#N/A</v>
      </c>
      <c r="AH1753" s="7" t="e">
        <f t="shared" si="708"/>
        <v>#N/A</v>
      </c>
      <c r="AI1753" s="7" t="e">
        <f t="shared" si="709"/>
        <v>#N/A</v>
      </c>
      <c r="AJ1753" s="7" t="e">
        <f t="shared" si="710"/>
        <v>#N/A</v>
      </c>
      <c r="AK1753" s="7" t="e">
        <v>#N/A</v>
      </c>
      <c r="AL1753" s="7" t="e">
        <v>#N/A</v>
      </c>
      <c r="AN1753" s="7" t="e">
        <f t="shared" si="711"/>
        <v>#N/A</v>
      </c>
      <c r="AO1753" s="7" t="e">
        <f t="shared" si="701"/>
        <v>#N/A</v>
      </c>
      <c r="AP1753" s="7" t="e">
        <v>#N/A</v>
      </c>
      <c r="AQ1753" s="7" t="e">
        <v>#N/A</v>
      </c>
    </row>
    <row r="1754" spans="1:43">
      <c r="A1754" s="95">
        <v>740</v>
      </c>
      <c r="R1754" s="6">
        <f t="shared" si="713"/>
        <v>740</v>
      </c>
      <c r="S1754" s="7" t="e">
        <f t="shared" si="698"/>
        <v>#N/A</v>
      </c>
      <c r="T1754" s="7" t="e">
        <f t="shared" si="699"/>
        <v>#N/A</v>
      </c>
      <c r="U1754" s="7" t="e">
        <f t="shared" si="714"/>
        <v>#N/A</v>
      </c>
      <c r="V1754" s="7" t="e">
        <f t="shared" si="702"/>
        <v>#N/A</v>
      </c>
      <c r="W1754" s="7" t="e">
        <f t="shared" si="703"/>
        <v>#N/A</v>
      </c>
      <c r="X1754" s="7" t="e">
        <f t="shared" si="705"/>
        <v>#N/A</v>
      </c>
      <c r="Y1754" s="7" t="e">
        <f t="shared" si="706"/>
        <v>#N/A</v>
      </c>
      <c r="AG1754" s="7" t="e">
        <f t="shared" si="707"/>
        <v>#N/A</v>
      </c>
      <c r="AH1754" s="7" t="e">
        <f t="shared" si="708"/>
        <v>#N/A</v>
      </c>
      <c r="AI1754" s="7" t="e">
        <f t="shared" si="709"/>
        <v>#N/A</v>
      </c>
      <c r="AJ1754" s="7" t="e">
        <f t="shared" si="710"/>
        <v>#N/A</v>
      </c>
      <c r="AK1754" s="7" t="e">
        <v>#N/A</v>
      </c>
      <c r="AL1754" s="7" t="e">
        <v>#N/A</v>
      </c>
      <c r="AN1754" s="7" t="e">
        <f t="shared" si="711"/>
        <v>#N/A</v>
      </c>
      <c r="AO1754" s="7" t="e">
        <f t="shared" si="701"/>
        <v>#N/A</v>
      </c>
      <c r="AP1754" s="7" t="e">
        <v>#N/A</v>
      </c>
      <c r="AQ1754" s="7" t="e">
        <v>#N/A</v>
      </c>
    </row>
    <row r="1755" spans="1:43">
      <c r="A1755" s="95">
        <v>741</v>
      </c>
      <c r="R1755" s="6">
        <f t="shared" si="713"/>
        <v>741</v>
      </c>
      <c r="S1755" s="7" t="e">
        <f t="shared" si="698"/>
        <v>#N/A</v>
      </c>
      <c r="T1755" s="7" t="e">
        <f t="shared" si="699"/>
        <v>#N/A</v>
      </c>
      <c r="U1755" s="7" t="e">
        <f t="shared" si="714"/>
        <v>#N/A</v>
      </c>
      <c r="V1755" s="7" t="e">
        <f t="shared" si="702"/>
        <v>#N/A</v>
      </c>
      <c r="W1755" s="7" t="e">
        <f t="shared" si="703"/>
        <v>#N/A</v>
      </c>
      <c r="X1755" s="7" t="e">
        <f t="shared" si="705"/>
        <v>#N/A</v>
      </c>
      <c r="Y1755" s="7" t="e">
        <f t="shared" si="706"/>
        <v>#N/A</v>
      </c>
      <c r="AG1755" s="7" t="e">
        <f t="shared" si="707"/>
        <v>#N/A</v>
      </c>
      <c r="AH1755" s="7" t="e">
        <f t="shared" si="708"/>
        <v>#N/A</v>
      </c>
      <c r="AI1755" s="7" t="e">
        <f t="shared" si="709"/>
        <v>#N/A</v>
      </c>
      <c r="AJ1755" s="7" t="e">
        <f t="shared" si="710"/>
        <v>#N/A</v>
      </c>
      <c r="AK1755" s="7" t="e">
        <v>#N/A</v>
      </c>
      <c r="AL1755" s="7" t="e">
        <v>#N/A</v>
      </c>
      <c r="AN1755" s="7" t="e">
        <f t="shared" si="711"/>
        <v>#N/A</v>
      </c>
      <c r="AO1755" s="7" t="e">
        <f t="shared" si="701"/>
        <v>#N/A</v>
      </c>
      <c r="AP1755" s="7" t="e">
        <v>#N/A</v>
      </c>
      <c r="AQ1755" s="7" t="e">
        <v>#N/A</v>
      </c>
    </row>
    <row r="1756" spans="1:43">
      <c r="A1756" s="95">
        <v>742</v>
      </c>
      <c r="R1756" s="6">
        <f t="shared" si="713"/>
        <v>742</v>
      </c>
      <c r="S1756" s="7" t="e">
        <f t="shared" si="698"/>
        <v>#N/A</v>
      </c>
      <c r="T1756" s="7" t="e">
        <f t="shared" si="699"/>
        <v>#N/A</v>
      </c>
      <c r="U1756" s="7" t="e">
        <f t="shared" si="714"/>
        <v>#N/A</v>
      </c>
      <c r="V1756" s="7" t="e">
        <f t="shared" si="702"/>
        <v>#N/A</v>
      </c>
      <c r="W1756" s="7" t="e">
        <f t="shared" si="703"/>
        <v>#N/A</v>
      </c>
      <c r="X1756" s="7" t="e">
        <f t="shared" si="705"/>
        <v>#N/A</v>
      </c>
      <c r="Y1756" s="7" t="e">
        <f t="shared" si="706"/>
        <v>#N/A</v>
      </c>
      <c r="AG1756" s="7" t="e">
        <f t="shared" si="707"/>
        <v>#N/A</v>
      </c>
      <c r="AH1756" s="7" t="e">
        <f t="shared" si="708"/>
        <v>#N/A</v>
      </c>
      <c r="AI1756" s="7" t="e">
        <f t="shared" si="709"/>
        <v>#N/A</v>
      </c>
      <c r="AJ1756" s="7" t="e">
        <f t="shared" si="710"/>
        <v>#N/A</v>
      </c>
      <c r="AK1756" s="7" t="e">
        <v>#N/A</v>
      </c>
      <c r="AL1756" s="7" t="e">
        <v>#N/A</v>
      </c>
      <c r="AN1756" s="7" t="e">
        <f t="shared" si="711"/>
        <v>#N/A</v>
      </c>
      <c r="AO1756" s="7" t="e">
        <f t="shared" si="701"/>
        <v>#N/A</v>
      </c>
      <c r="AP1756" s="7" t="e">
        <v>#N/A</v>
      </c>
      <c r="AQ1756" s="7" t="e">
        <v>#N/A</v>
      </c>
    </row>
    <row r="1757" spans="1:43">
      <c r="A1757" s="95">
        <v>743</v>
      </c>
      <c r="R1757" s="6">
        <f t="shared" si="713"/>
        <v>743</v>
      </c>
      <c r="S1757" s="7" t="e">
        <f t="shared" si="698"/>
        <v>#N/A</v>
      </c>
      <c r="T1757" s="7" t="e">
        <f t="shared" si="699"/>
        <v>#N/A</v>
      </c>
      <c r="U1757" s="7" t="e">
        <f t="shared" si="714"/>
        <v>#N/A</v>
      </c>
      <c r="V1757" s="7" t="e">
        <f t="shared" si="702"/>
        <v>#N/A</v>
      </c>
      <c r="W1757" s="7" t="e">
        <f t="shared" si="703"/>
        <v>#N/A</v>
      </c>
      <c r="X1757" s="7" t="e">
        <f t="shared" si="705"/>
        <v>#N/A</v>
      </c>
      <c r="Y1757" s="7" t="e">
        <f t="shared" si="706"/>
        <v>#N/A</v>
      </c>
      <c r="AG1757" s="7" t="e">
        <f t="shared" si="707"/>
        <v>#N/A</v>
      </c>
      <c r="AH1757" s="7" t="e">
        <f t="shared" si="708"/>
        <v>#N/A</v>
      </c>
      <c r="AI1757" s="7" t="e">
        <f t="shared" si="709"/>
        <v>#N/A</v>
      </c>
      <c r="AJ1757" s="7" t="e">
        <f t="shared" si="710"/>
        <v>#N/A</v>
      </c>
      <c r="AK1757" s="7" t="e">
        <v>#N/A</v>
      </c>
      <c r="AL1757" s="7" t="e">
        <v>#N/A</v>
      </c>
      <c r="AN1757" s="7" t="e">
        <f t="shared" si="711"/>
        <v>#N/A</v>
      </c>
      <c r="AO1757" s="7" t="e">
        <f t="shared" si="701"/>
        <v>#N/A</v>
      </c>
      <c r="AP1757" s="7" t="e">
        <v>#N/A</v>
      </c>
      <c r="AQ1757" s="7" t="e">
        <v>#N/A</v>
      </c>
    </row>
    <row r="1758" spans="1:43">
      <c r="A1758" s="95">
        <v>744</v>
      </c>
      <c r="R1758" s="6">
        <f t="shared" si="713"/>
        <v>744</v>
      </c>
      <c r="S1758" s="7" t="e">
        <f t="shared" si="698"/>
        <v>#N/A</v>
      </c>
      <c r="T1758" s="7" t="e">
        <f t="shared" si="699"/>
        <v>#N/A</v>
      </c>
      <c r="U1758" s="7" t="e">
        <f t="shared" si="714"/>
        <v>#N/A</v>
      </c>
      <c r="V1758" s="7" t="e">
        <f t="shared" si="702"/>
        <v>#N/A</v>
      </c>
      <c r="W1758" s="7" t="e">
        <f t="shared" si="703"/>
        <v>#N/A</v>
      </c>
      <c r="X1758" s="7" t="e">
        <f t="shared" si="705"/>
        <v>#N/A</v>
      </c>
      <c r="Y1758" s="7" t="e">
        <f t="shared" si="706"/>
        <v>#N/A</v>
      </c>
      <c r="AG1758" s="7" t="e">
        <f t="shared" si="707"/>
        <v>#N/A</v>
      </c>
      <c r="AH1758" s="7" t="e">
        <f t="shared" si="708"/>
        <v>#N/A</v>
      </c>
      <c r="AI1758" s="7" t="e">
        <f t="shared" si="709"/>
        <v>#N/A</v>
      </c>
      <c r="AJ1758" s="7" t="e">
        <f t="shared" si="710"/>
        <v>#N/A</v>
      </c>
      <c r="AK1758" s="7" t="e">
        <v>#N/A</v>
      </c>
      <c r="AL1758" s="7" t="e">
        <v>#N/A</v>
      </c>
      <c r="AN1758" s="7" t="e">
        <f t="shared" si="711"/>
        <v>#N/A</v>
      </c>
      <c r="AO1758" s="7" t="e">
        <f t="shared" si="701"/>
        <v>#N/A</v>
      </c>
      <c r="AP1758" s="7" t="e">
        <v>#N/A</v>
      </c>
      <c r="AQ1758" s="7" t="e">
        <v>#N/A</v>
      </c>
    </row>
    <row r="1759" spans="1:43">
      <c r="A1759" s="95">
        <v>745</v>
      </c>
      <c r="R1759" s="6">
        <f t="shared" si="713"/>
        <v>745</v>
      </c>
      <c r="S1759" s="7" t="e">
        <f t="shared" si="698"/>
        <v>#N/A</v>
      </c>
      <c r="T1759" s="7" t="e">
        <f t="shared" si="699"/>
        <v>#N/A</v>
      </c>
      <c r="U1759" s="7" t="e">
        <f t="shared" si="714"/>
        <v>#N/A</v>
      </c>
      <c r="V1759" s="7" t="e">
        <f t="shared" si="702"/>
        <v>#N/A</v>
      </c>
      <c r="W1759" s="7" t="e">
        <f t="shared" si="703"/>
        <v>#N/A</v>
      </c>
      <c r="X1759" s="7" t="e">
        <f t="shared" si="705"/>
        <v>#N/A</v>
      </c>
      <c r="Y1759" s="7" t="e">
        <f t="shared" si="706"/>
        <v>#N/A</v>
      </c>
      <c r="AG1759" s="7" t="e">
        <f t="shared" si="707"/>
        <v>#N/A</v>
      </c>
      <c r="AH1759" s="7" t="e">
        <f t="shared" si="708"/>
        <v>#N/A</v>
      </c>
      <c r="AI1759" s="7" t="e">
        <f t="shared" si="709"/>
        <v>#N/A</v>
      </c>
      <c r="AJ1759" s="7" t="e">
        <f t="shared" si="710"/>
        <v>#N/A</v>
      </c>
      <c r="AK1759" s="7" t="e">
        <v>#N/A</v>
      </c>
      <c r="AL1759" s="7" t="e">
        <v>#N/A</v>
      </c>
      <c r="AN1759" s="7" t="e">
        <f t="shared" si="711"/>
        <v>#N/A</v>
      </c>
      <c r="AO1759" s="7" t="e">
        <f t="shared" si="701"/>
        <v>#N/A</v>
      </c>
      <c r="AP1759" s="7" t="e">
        <v>#N/A</v>
      </c>
      <c r="AQ1759" s="7" t="e">
        <v>#N/A</v>
      </c>
    </row>
    <row r="1760" spans="1:43">
      <c r="A1760" s="95">
        <v>746</v>
      </c>
      <c r="R1760" s="6">
        <f t="shared" si="713"/>
        <v>746</v>
      </c>
      <c r="S1760" s="7" t="e">
        <f t="shared" si="698"/>
        <v>#N/A</v>
      </c>
      <c r="T1760" s="7" t="e">
        <f t="shared" si="699"/>
        <v>#N/A</v>
      </c>
      <c r="U1760" s="7" t="e">
        <f t="shared" si="714"/>
        <v>#N/A</v>
      </c>
      <c r="V1760" s="7" t="e">
        <f t="shared" si="702"/>
        <v>#N/A</v>
      </c>
      <c r="W1760" s="7" t="e">
        <f t="shared" si="703"/>
        <v>#N/A</v>
      </c>
      <c r="X1760" s="7" t="e">
        <f t="shared" si="705"/>
        <v>#N/A</v>
      </c>
      <c r="Y1760" s="7" t="e">
        <f t="shared" si="706"/>
        <v>#N/A</v>
      </c>
      <c r="AG1760" s="7" t="e">
        <f t="shared" si="707"/>
        <v>#N/A</v>
      </c>
      <c r="AH1760" s="7" t="e">
        <f t="shared" si="708"/>
        <v>#N/A</v>
      </c>
      <c r="AI1760" s="7" t="e">
        <f t="shared" si="709"/>
        <v>#N/A</v>
      </c>
      <c r="AJ1760" s="7" t="e">
        <f t="shared" si="710"/>
        <v>#N/A</v>
      </c>
      <c r="AK1760" s="7" t="e">
        <v>#N/A</v>
      </c>
      <c r="AL1760" s="7" t="e">
        <v>#N/A</v>
      </c>
      <c r="AN1760" s="7" t="e">
        <f t="shared" si="711"/>
        <v>#N/A</v>
      </c>
      <c r="AO1760" s="7" t="e">
        <f t="shared" si="701"/>
        <v>#N/A</v>
      </c>
      <c r="AP1760" s="7" t="e">
        <v>#N/A</v>
      </c>
      <c r="AQ1760" s="7" t="e">
        <v>#N/A</v>
      </c>
    </row>
    <row r="1761" spans="1:43">
      <c r="A1761" s="95">
        <v>747</v>
      </c>
      <c r="R1761" s="6">
        <f t="shared" si="713"/>
        <v>747</v>
      </c>
      <c r="S1761" s="7" t="e">
        <f t="shared" si="698"/>
        <v>#N/A</v>
      </c>
      <c r="T1761" s="7" t="e">
        <f t="shared" si="699"/>
        <v>#N/A</v>
      </c>
      <c r="U1761" s="7" t="e">
        <f t="shared" si="714"/>
        <v>#N/A</v>
      </c>
      <c r="V1761" s="7" t="e">
        <f t="shared" si="702"/>
        <v>#N/A</v>
      </c>
      <c r="W1761" s="7" t="e">
        <f t="shared" si="703"/>
        <v>#N/A</v>
      </c>
      <c r="X1761" s="7" t="e">
        <f t="shared" si="705"/>
        <v>#N/A</v>
      </c>
      <c r="Y1761" s="7" t="e">
        <f t="shared" si="706"/>
        <v>#N/A</v>
      </c>
      <c r="AG1761" s="7" t="e">
        <f t="shared" si="707"/>
        <v>#N/A</v>
      </c>
      <c r="AH1761" s="7" t="e">
        <f t="shared" si="708"/>
        <v>#N/A</v>
      </c>
      <c r="AI1761" s="7" t="e">
        <f t="shared" si="709"/>
        <v>#N/A</v>
      </c>
      <c r="AJ1761" s="7" t="e">
        <f t="shared" si="710"/>
        <v>#N/A</v>
      </c>
      <c r="AK1761" s="7" t="e">
        <v>#N/A</v>
      </c>
      <c r="AL1761" s="7" t="e">
        <v>#N/A</v>
      </c>
      <c r="AN1761" s="7" t="e">
        <f t="shared" si="711"/>
        <v>#N/A</v>
      </c>
      <c r="AO1761" s="7" t="e">
        <f t="shared" si="701"/>
        <v>#N/A</v>
      </c>
      <c r="AP1761" s="7" t="e">
        <v>#N/A</v>
      </c>
      <c r="AQ1761" s="7" t="e">
        <v>#N/A</v>
      </c>
    </row>
    <row r="1762" spans="1:43">
      <c r="A1762" s="95">
        <v>748</v>
      </c>
      <c r="R1762" s="6">
        <f t="shared" si="713"/>
        <v>748</v>
      </c>
      <c r="S1762" s="7" t="e">
        <f t="shared" si="698"/>
        <v>#N/A</v>
      </c>
      <c r="T1762" s="7" t="e">
        <f t="shared" si="699"/>
        <v>#N/A</v>
      </c>
      <c r="U1762" s="7" t="e">
        <f t="shared" si="714"/>
        <v>#N/A</v>
      </c>
      <c r="V1762" s="7" t="e">
        <f t="shared" si="702"/>
        <v>#N/A</v>
      </c>
      <c r="W1762" s="7" t="e">
        <f t="shared" si="703"/>
        <v>#N/A</v>
      </c>
      <c r="X1762" s="7" t="e">
        <f t="shared" si="705"/>
        <v>#N/A</v>
      </c>
      <c r="Y1762" s="7" t="e">
        <f t="shared" si="706"/>
        <v>#N/A</v>
      </c>
      <c r="AG1762" s="7" t="e">
        <f t="shared" si="707"/>
        <v>#N/A</v>
      </c>
      <c r="AH1762" s="7" t="e">
        <f t="shared" si="708"/>
        <v>#N/A</v>
      </c>
      <c r="AI1762" s="7" t="e">
        <f t="shared" si="709"/>
        <v>#N/A</v>
      </c>
      <c r="AJ1762" s="7" t="e">
        <f t="shared" si="710"/>
        <v>#N/A</v>
      </c>
      <c r="AK1762" s="7" t="e">
        <v>#N/A</v>
      </c>
      <c r="AL1762" s="7" t="e">
        <v>#N/A</v>
      </c>
      <c r="AN1762" s="7" t="e">
        <f t="shared" si="711"/>
        <v>#N/A</v>
      </c>
      <c r="AO1762" s="7" t="e">
        <f t="shared" si="701"/>
        <v>#N/A</v>
      </c>
      <c r="AP1762" s="7" t="e">
        <v>#N/A</v>
      </c>
      <c r="AQ1762" s="7" t="e">
        <v>#N/A</v>
      </c>
    </row>
    <row r="1763" spans="1:43">
      <c r="A1763" s="95">
        <v>749</v>
      </c>
      <c r="R1763" s="6">
        <f t="shared" si="713"/>
        <v>749</v>
      </c>
      <c r="S1763" s="7" t="e">
        <f t="shared" si="698"/>
        <v>#N/A</v>
      </c>
      <c r="T1763" s="7" t="e">
        <f t="shared" si="699"/>
        <v>#N/A</v>
      </c>
      <c r="U1763" s="7" t="e">
        <f t="shared" si="714"/>
        <v>#N/A</v>
      </c>
      <c r="V1763" s="7" t="e">
        <f t="shared" si="702"/>
        <v>#N/A</v>
      </c>
      <c r="W1763" s="7" t="e">
        <f t="shared" si="703"/>
        <v>#N/A</v>
      </c>
      <c r="X1763" s="7" t="e">
        <f t="shared" si="705"/>
        <v>#N/A</v>
      </c>
      <c r="Y1763" s="7" t="e">
        <f t="shared" si="706"/>
        <v>#N/A</v>
      </c>
      <c r="AG1763" s="7" t="e">
        <f t="shared" si="707"/>
        <v>#N/A</v>
      </c>
      <c r="AH1763" s="7" t="e">
        <f t="shared" si="708"/>
        <v>#N/A</v>
      </c>
      <c r="AI1763" s="7" t="e">
        <f t="shared" si="709"/>
        <v>#N/A</v>
      </c>
      <c r="AJ1763" s="7" t="e">
        <f t="shared" si="710"/>
        <v>#N/A</v>
      </c>
      <c r="AK1763" s="7" t="e">
        <v>#N/A</v>
      </c>
      <c r="AL1763" s="7" t="e">
        <v>#N/A</v>
      </c>
      <c r="AN1763" s="7" t="e">
        <f t="shared" si="711"/>
        <v>#N/A</v>
      </c>
      <c r="AO1763" s="7" t="e">
        <f t="shared" si="701"/>
        <v>#N/A</v>
      </c>
      <c r="AP1763" s="7" t="e">
        <v>#N/A</v>
      </c>
      <c r="AQ1763" s="7" t="e">
        <v>#N/A</v>
      </c>
    </row>
    <row r="1764" spans="1:43">
      <c r="A1764" s="95">
        <v>750</v>
      </c>
      <c r="R1764" s="6">
        <f t="shared" si="713"/>
        <v>750</v>
      </c>
      <c r="S1764" s="7" t="e">
        <f t="shared" si="698"/>
        <v>#N/A</v>
      </c>
      <c r="T1764" s="7" t="e">
        <f t="shared" si="699"/>
        <v>#N/A</v>
      </c>
      <c r="U1764" s="7" t="e">
        <f t="shared" si="714"/>
        <v>#N/A</v>
      </c>
      <c r="V1764" s="7" t="e">
        <f t="shared" si="702"/>
        <v>#N/A</v>
      </c>
      <c r="W1764" s="7" t="e">
        <f t="shared" si="703"/>
        <v>#N/A</v>
      </c>
      <c r="X1764" s="7" t="e">
        <f t="shared" si="705"/>
        <v>#N/A</v>
      </c>
      <c r="Y1764" s="7" t="e">
        <f t="shared" si="706"/>
        <v>#N/A</v>
      </c>
      <c r="AG1764" s="7" t="e">
        <f t="shared" si="707"/>
        <v>#N/A</v>
      </c>
      <c r="AH1764" s="7" t="e">
        <f t="shared" si="708"/>
        <v>#N/A</v>
      </c>
      <c r="AI1764" s="7" t="e">
        <f t="shared" si="709"/>
        <v>#N/A</v>
      </c>
      <c r="AJ1764" s="7" t="e">
        <f t="shared" si="710"/>
        <v>#N/A</v>
      </c>
      <c r="AK1764" s="7" t="e">
        <v>#N/A</v>
      </c>
      <c r="AL1764" s="7" t="e">
        <v>#N/A</v>
      </c>
      <c r="AN1764" s="7" t="e">
        <f t="shared" si="711"/>
        <v>#N/A</v>
      </c>
      <c r="AO1764" s="7" t="e">
        <f t="shared" si="701"/>
        <v>#N/A</v>
      </c>
      <c r="AP1764" s="7" t="e">
        <v>#N/A</v>
      </c>
      <c r="AQ1764" s="7" t="e">
        <v>#N/A</v>
      </c>
    </row>
    <row r="1765" spans="1:43">
      <c r="A1765" s="95">
        <v>751</v>
      </c>
      <c r="R1765" s="6">
        <f t="shared" si="713"/>
        <v>751</v>
      </c>
      <c r="S1765" s="7" t="e">
        <f t="shared" si="698"/>
        <v>#N/A</v>
      </c>
      <c r="T1765" s="7" t="e">
        <f t="shared" si="699"/>
        <v>#N/A</v>
      </c>
      <c r="U1765" s="7" t="e">
        <f t="shared" si="714"/>
        <v>#N/A</v>
      </c>
      <c r="V1765" s="7" t="e">
        <f t="shared" si="702"/>
        <v>#N/A</v>
      </c>
      <c r="W1765" s="7" t="e">
        <f t="shared" si="703"/>
        <v>#N/A</v>
      </c>
      <c r="X1765" s="7" t="e">
        <f t="shared" si="705"/>
        <v>#N/A</v>
      </c>
      <c r="Y1765" s="7" t="e">
        <f t="shared" si="706"/>
        <v>#N/A</v>
      </c>
      <c r="AG1765" s="7" t="e">
        <f t="shared" si="707"/>
        <v>#N/A</v>
      </c>
      <c r="AH1765" s="7" t="e">
        <f t="shared" si="708"/>
        <v>#N/A</v>
      </c>
      <c r="AI1765" s="7" t="e">
        <f t="shared" si="709"/>
        <v>#N/A</v>
      </c>
      <c r="AJ1765" s="7" t="e">
        <f t="shared" si="710"/>
        <v>#N/A</v>
      </c>
      <c r="AK1765" s="7" t="e">
        <v>#N/A</v>
      </c>
      <c r="AL1765" s="7" t="e">
        <v>#N/A</v>
      </c>
      <c r="AN1765" s="7" t="e">
        <f t="shared" si="711"/>
        <v>#N/A</v>
      </c>
      <c r="AO1765" s="7" t="e">
        <f t="shared" si="701"/>
        <v>#N/A</v>
      </c>
      <c r="AP1765" s="7" t="e">
        <v>#N/A</v>
      </c>
      <c r="AQ1765" s="7" t="e">
        <v>#N/A</v>
      </c>
    </row>
    <row r="1766" spans="1:43">
      <c r="A1766" s="95">
        <v>752</v>
      </c>
      <c r="R1766" s="6">
        <f t="shared" si="713"/>
        <v>752</v>
      </c>
      <c r="S1766" s="7" t="e">
        <f t="shared" si="698"/>
        <v>#N/A</v>
      </c>
      <c r="T1766" s="7" t="e">
        <f t="shared" si="699"/>
        <v>#N/A</v>
      </c>
      <c r="U1766" s="7" t="e">
        <f t="shared" si="714"/>
        <v>#N/A</v>
      </c>
      <c r="V1766" s="7" t="e">
        <f t="shared" si="702"/>
        <v>#N/A</v>
      </c>
      <c r="W1766" s="7" t="e">
        <f t="shared" si="703"/>
        <v>#N/A</v>
      </c>
      <c r="X1766" s="7" t="e">
        <f t="shared" si="705"/>
        <v>#N/A</v>
      </c>
      <c r="Y1766" s="7" t="e">
        <f t="shared" si="706"/>
        <v>#N/A</v>
      </c>
      <c r="AG1766" s="7" t="e">
        <f t="shared" si="707"/>
        <v>#N/A</v>
      </c>
      <c r="AH1766" s="7" t="e">
        <f t="shared" si="708"/>
        <v>#N/A</v>
      </c>
      <c r="AI1766" s="7" t="e">
        <f t="shared" si="709"/>
        <v>#N/A</v>
      </c>
      <c r="AJ1766" s="7" t="e">
        <f t="shared" si="710"/>
        <v>#N/A</v>
      </c>
      <c r="AK1766" s="7" t="e">
        <v>#N/A</v>
      </c>
      <c r="AL1766" s="7" t="e">
        <v>#N/A</v>
      </c>
      <c r="AN1766" s="7" t="e">
        <f t="shared" si="711"/>
        <v>#N/A</v>
      </c>
      <c r="AO1766" s="7" t="e">
        <f t="shared" si="701"/>
        <v>#N/A</v>
      </c>
      <c r="AP1766" s="7" t="e">
        <v>#N/A</v>
      </c>
      <c r="AQ1766" s="7" t="e">
        <v>#N/A</v>
      </c>
    </row>
    <row r="1767" spans="1:43">
      <c r="A1767" s="95">
        <v>753</v>
      </c>
      <c r="R1767" s="6">
        <f t="shared" si="713"/>
        <v>753</v>
      </c>
      <c r="S1767" s="7" t="e">
        <f t="shared" si="698"/>
        <v>#N/A</v>
      </c>
      <c r="T1767" s="7" t="e">
        <f t="shared" si="699"/>
        <v>#N/A</v>
      </c>
      <c r="U1767" s="7" t="e">
        <f t="shared" si="714"/>
        <v>#N/A</v>
      </c>
      <c r="V1767" s="7" t="e">
        <f t="shared" si="702"/>
        <v>#N/A</v>
      </c>
      <c r="W1767" s="7" t="e">
        <f t="shared" si="703"/>
        <v>#N/A</v>
      </c>
      <c r="X1767" s="7" t="e">
        <f t="shared" si="705"/>
        <v>#N/A</v>
      </c>
      <c r="Y1767" s="7" t="e">
        <f t="shared" si="706"/>
        <v>#N/A</v>
      </c>
      <c r="AG1767" s="7" t="e">
        <f t="shared" si="707"/>
        <v>#N/A</v>
      </c>
      <c r="AH1767" s="7" t="e">
        <f t="shared" si="708"/>
        <v>#N/A</v>
      </c>
      <c r="AI1767" s="7" t="e">
        <f t="shared" si="709"/>
        <v>#N/A</v>
      </c>
      <c r="AJ1767" s="7" t="e">
        <f t="shared" si="710"/>
        <v>#N/A</v>
      </c>
      <c r="AK1767" s="7" t="e">
        <v>#N/A</v>
      </c>
      <c r="AL1767" s="7" t="e">
        <v>#N/A</v>
      </c>
      <c r="AN1767" s="7" t="e">
        <f t="shared" si="711"/>
        <v>#N/A</v>
      </c>
      <c r="AO1767" s="7" t="e">
        <f t="shared" si="701"/>
        <v>#N/A</v>
      </c>
      <c r="AP1767" s="7" t="e">
        <v>#N/A</v>
      </c>
      <c r="AQ1767" s="7" t="e">
        <v>#N/A</v>
      </c>
    </row>
    <row r="1768" spans="1:43">
      <c r="A1768" s="95">
        <v>754</v>
      </c>
      <c r="R1768" s="6">
        <f t="shared" si="713"/>
        <v>754</v>
      </c>
      <c r="S1768" s="7" t="e">
        <f t="shared" si="698"/>
        <v>#N/A</v>
      </c>
      <c r="T1768" s="7" t="e">
        <f t="shared" si="699"/>
        <v>#N/A</v>
      </c>
      <c r="U1768" s="7" t="e">
        <f t="shared" si="714"/>
        <v>#N/A</v>
      </c>
      <c r="V1768" s="7" t="e">
        <f t="shared" si="702"/>
        <v>#N/A</v>
      </c>
      <c r="W1768" s="7" t="e">
        <f t="shared" si="703"/>
        <v>#N/A</v>
      </c>
      <c r="X1768" s="7" t="e">
        <f t="shared" si="705"/>
        <v>#N/A</v>
      </c>
      <c r="Y1768" s="7" t="e">
        <f t="shared" si="706"/>
        <v>#N/A</v>
      </c>
      <c r="AG1768" s="7" t="e">
        <f t="shared" si="707"/>
        <v>#N/A</v>
      </c>
      <c r="AH1768" s="7" t="e">
        <f t="shared" si="708"/>
        <v>#N/A</v>
      </c>
      <c r="AI1768" s="7" t="e">
        <f t="shared" si="709"/>
        <v>#N/A</v>
      </c>
      <c r="AJ1768" s="7" t="e">
        <f t="shared" si="710"/>
        <v>#N/A</v>
      </c>
      <c r="AK1768" s="7" t="e">
        <v>#N/A</v>
      </c>
      <c r="AL1768" s="7" t="e">
        <v>#N/A</v>
      </c>
      <c r="AN1768" s="7" t="e">
        <f t="shared" si="711"/>
        <v>#N/A</v>
      </c>
      <c r="AO1768" s="7" t="e">
        <f t="shared" si="701"/>
        <v>#N/A</v>
      </c>
      <c r="AP1768" s="7" t="e">
        <v>#N/A</v>
      </c>
      <c r="AQ1768" s="7" t="e">
        <v>#N/A</v>
      </c>
    </row>
    <row r="1769" spans="1:43">
      <c r="A1769" s="95">
        <v>755</v>
      </c>
      <c r="R1769" s="6">
        <f t="shared" si="713"/>
        <v>755</v>
      </c>
      <c r="S1769" s="7" t="e">
        <f t="shared" si="698"/>
        <v>#N/A</v>
      </c>
      <c r="T1769" s="7" t="e">
        <f t="shared" si="699"/>
        <v>#N/A</v>
      </c>
      <c r="U1769" s="7" t="e">
        <f t="shared" si="714"/>
        <v>#N/A</v>
      </c>
      <c r="V1769" s="7" t="e">
        <f t="shared" si="702"/>
        <v>#N/A</v>
      </c>
      <c r="W1769" s="7" t="e">
        <f t="shared" si="703"/>
        <v>#N/A</v>
      </c>
      <c r="X1769" s="7" t="e">
        <f t="shared" si="705"/>
        <v>#N/A</v>
      </c>
      <c r="Y1769" s="7" t="e">
        <f t="shared" si="706"/>
        <v>#N/A</v>
      </c>
      <c r="AG1769" s="7" t="e">
        <f t="shared" si="707"/>
        <v>#N/A</v>
      </c>
      <c r="AH1769" s="7" t="e">
        <f t="shared" si="708"/>
        <v>#N/A</v>
      </c>
      <c r="AI1769" s="7" t="e">
        <f t="shared" si="709"/>
        <v>#N/A</v>
      </c>
      <c r="AJ1769" s="7" t="e">
        <f t="shared" si="710"/>
        <v>#N/A</v>
      </c>
      <c r="AK1769" s="7" t="e">
        <v>#N/A</v>
      </c>
      <c r="AL1769" s="7" t="e">
        <v>#N/A</v>
      </c>
      <c r="AN1769" s="7" t="e">
        <f t="shared" si="711"/>
        <v>#N/A</v>
      </c>
      <c r="AO1769" s="7" t="e">
        <f t="shared" si="701"/>
        <v>#N/A</v>
      </c>
      <c r="AP1769" s="7" t="e">
        <v>#N/A</v>
      </c>
      <c r="AQ1769" s="7" t="e">
        <v>#N/A</v>
      </c>
    </row>
    <row r="1770" spans="1:43">
      <c r="A1770" s="95">
        <v>756</v>
      </c>
      <c r="R1770" s="6">
        <f t="shared" si="713"/>
        <v>756</v>
      </c>
      <c r="S1770" s="7" t="e">
        <f t="shared" si="698"/>
        <v>#N/A</v>
      </c>
      <c r="T1770" s="7" t="e">
        <f t="shared" si="699"/>
        <v>#N/A</v>
      </c>
      <c r="U1770" s="7" t="e">
        <f t="shared" si="714"/>
        <v>#N/A</v>
      </c>
      <c r="V1770" s="7" t="e">
        <f t="shared" si="702"/>
        <v>#N/A</v>
      </c>
      <c r="W1770" s="7" t="e">
        <f t="shared" si="703"/>
        <v>#N/A</v>
      </c>
      <c r="X1770" s="7" t="e">
        <f t="shared" si="705"/>
        <v>#N/A</v>
      </c>
      <c r="Y1770" s="7" t="e">
        <f t="shared" si="706"/>
        <v>#N/A</v>
      </c>
      <c r="AG1770" s="7" t="e">
        <f t="shared" si="707"/>
        <v>#N/A</v>
      </c>
      <c r="AH1770" s="7" t="e">
        <f t="shared" si="708"/>
        <v>#N/A</v>
      </c>
      <c r="AI1770" s="7" t="e">
        <f t="shared" si="709"/>
        <v>#N/A</v>
      </c>
      <c r="AJ1770" s="7" t="e">
        <f t="shared" si="710"/>
        <v>#N/A</v>
      </c>
      <c r="AK1770" s="7" t="e">
        <v>#N/A</v>
      </c>
      <c r="AL1770" s="7" t="e">
        <v>#N/A</v>
      </c>
      <c r="AN1770" s="7" t="e">
        <f t="shared" si="711"/>
        <v>#N/A</v>
      </c>
      <c r="AO1770" s="7" t="e">
        <f t="shared" si="701"/>
        <v>#N/A</v>
      </c>
      <c r="AP1770" s="7" t="e">
        <v>#N/A</v>
      </c>
      <c r="AQ1770" s="7" t="e">
        <v>#N/A</v>
      </c>
    </row>
    <row r="1771" spans="1:43">
      <c r="A1771" s="95">
        <v>757</v>
      </c>
      <c r="R1771" s="6">
        <f t="shared" si="713"/>
        <v>757</v>
      </c>
      <c r="S1771" s="7" t="e">
        <f t="shared" si="698"/>
        <v>#N/A</v>
      </c>
      <c r="T1771" s="7" t="e">
        <f t="shared" si="699"/>
        <v>#N/A</v>
      </c>
      <c r="U1771" s="7" t="e">
        <f t="shared" si="714"/>
        <v>#N/A</v>
      </c>
      <c r="V1771" s="7" t="e">
        <f t="shared" si="702"/>
        <v>#N/A</v>
      </c>
      <c r="W1771" s="7" t="e">
        <f t="shared" si="703"/>
        <v>#N/A</v>
      </c>
      <c r="X1771" s="7" t="e">
        <f t="shared" si="705"/>
        <v>#N/A</v>
      </c>
      <c r="Y1771" s="7" t="e">
        <f t="shared" si="706"/>
        <v>#N/A</v>
      </c>
      <c r="AG1771" s="7" t="e">
        <f t="shared" si="707"/>
        <v>#N/A</v>
      </c>
      <c r="AH1771" s="7" t="e">
        <f t="shared" si="708"/>
        <v>#N/A</v>
      </c>
      <c r="AI1771" s="7" t="e">
        <f t="shared" si="709"/>
        <v>#N/A</v>
      </c>
      <c r="AJ1771" s="7" t="e">
        <f t="shared" si="710"/>
        <v>#N/A</v>
      </c>
      <c r="AK1771" s="7" t="e">
        <v>#N/A</v>
      </c>
      <c r="AL1771" s="7" t="e">
        <v>#N/A</v>
      </c>
      <c r="AN1771" s="7" t="e">
        <f t="shared" si="711"/>
        <v>#N/A</v>
      </c>
      <c r="AO1771" s="7" t="e">
        <f t="shared" si="701"/>
        <v>#N/A</v>
      </c>
      <c r="AP1771" s="7" t="e">
        <v>#N/A</v>
      </c>
      <c r="AQ1771" s="7" t="e">
        <v>#N/A</v>
      </c>
    </row>
    <row r="1772" spans="1:43">
      <c r="A1772" s="95">
        <v>758</v>
      </c>
      <c r="R1772" s="6">
        <f t="shared" si="713"/>
        <v>758</v>
      </c>
      <c r="S1772" s="7" t="e">
        <f t="shared" si="698"/>
        <v>#N/A</v>
      </c>
      <c r="T1772" s="7" t="e">
        <f t="shared" si="699"/>
        <v>#N/A</v>
      </c>
      <c r="U1772" s="7" t="e">
        <f t="shared" si="714"/>
        <v>#N/A</v>
      </c>
      <c r="V1772" s="7" t="e">
        <f t="shared" si="702"/>
        <v>#N/A</v>
      </c>
      <c r="W1772" s="7" t="e">
        <f t="shared" si="703"/>
        <v>#N/A</v>
      </c>
      <c r="X1772" s="7" t="e">
        <f t="shared" si="705"/>
        <v>#N/A</v>
      </c>
      <c r="Y1772" s="7" t="e">
        <f t="shared" si="706"/>
        <v>#N/A</v>
      </c>
      <c r="AG1772" s="7" t="e">
        <f t="shared" si="707"/>
        <v>#N/A</v>
      </c>
      <c r="AH1772" s="7" t="e">
        <f t="shared" si="708"/>
        <v>#N/A</v>
      </c>
      <c r="AI1772" s="7" t="e">
        <f t="shared" si="709"/>
        <v>#N/A</v>
      </c>
      <c r="AJ1772" s="7" t="e">
        <f t="shared" si="710"/>
        <v>#N/A</v>
      </c>
      <c r="AK1772" s="7" t="e">
        <v>#N/A</v>
      </c>
      <c r="AL1772" s="7" t="e">
        <v>#N/A</v>
      </c>
      <c r="AN1772" s="7" t="e">
        <f t="shared" si="711"/>
        <v>#N/A</v>
      </c>
      <c r="AO1772" s="7" t="e">
        <f t="shared" si="701"/>
        <v>#N/A</v>
      </c>
      <c r="AP1772" s="7" t="e">
        <v>#N/A</v>
      </c>
      <c r="AQ1772" s="7" t="e">
        <v>#N/A</v>
      </c>
    </row>
    <row r="1773" spans="1:43">
      <c r="A1773" s="95">
        <v>759</v>
      </c>
      <c r="R1773" s="6">
        <f t="shared" si="713"/>
        <v>759</v>
      </c>
      <c r="S1773" s="7" t="e">
        <f t="shared" si="698"/>
        <v>#N/A</v>
      </c>
      <c r="T1773" s="7" t="e">
        <f t="shared" si="699"/>
        <v>#N/A</v>
      </c>
      <c r="U1773" s="7" t="e">
        <f t="shared" si="714"/>
        <v>#N/A</v>
      </c>
      <c r="V1773" s="7" t="e">
        <f t="shared" si="702"/>
        <v>#N/A</v>
      </c>
      <c r="W1773" s="7" t="e">
        <f t="shared" si="703"/>
        <v>#N/A</v>
      </c>
      <c r="X1773" s="7" t="e">
        <f t="shared" si="705"/>
        <v>#N/A</v>
      </c>
      <c r="Y1773" s="7" t="e">
        <f t="shared" si="706"/>
        <v>#N/A</v>
      </c>
      <c r="AG1773" s="7" t="e">
        <f t="shared" si="707"/>
        <v>#N/A</v>
      </c>
      <c r="AH1773" s="7" t="e">
        <f t="shared" si="708"/>
        <v>#N/A</v>
      </c>
      <c r="AI1773" s="7" t="e">
        <f t="shared" si="709"/>
        <v>#N/A</v>
      </c>
      <c r="AJ1773" s="7" t="e">
        <f t="shared" si="710"/>
        <v>#N/A</v>
      </c>
      <c r="AK1773" s="7" t="e">
        <v>#N/A</v>
      </c>
      <c r="AL1773" s="7" t="e">
        <v>#N/A</v>
      </c>
      <c r="AN1773" s="7" t="e">
        <f t="shared" si="711"/>
        <v>#N/A</v>
      </c>
      <c r="AO1773" s="7" t="e">
        <f t="shared" si="701"/>
        <v>#N/A</v>
      </c>
      <c r="AP1773" s="7" t="e">
        <v>#N/A</v>
      </c>
      <c r="AQ1773" s="7" t="e">
        <v>#N/A</v>
      </c>
    </row>
    <row r="1774" spans="1:43">
      <c r="A1774" s="95">
        <v>760</v>
      </c>
      <c r="R1774" s="6">
        <f t="shared" si="713"/>
        <v>760</v>
      </c>
      <c r="S1774" s="7" t="e">
        <f t="shared" si="698"/>
        <v>#N/A</v>
      </c>
      <c r="T1774" s="7" t="e">
        <f t="shared" si="699"/>
        <v>#N/A</v>
      </c>
      <c r="U1774" s="7" t="e">
        <f t="shared" si="714"/>
        <v>#N/A</v>
      </c>
      <c r="V1774" s="7" t="e">
        <f t="shared" si="702"/>
        <v>#N/A</v>
      </c>
      <c r="W1774" s="7" t="e">
        <f t="shared" si="703"/>
        <v>#N/A</v>
      </c>
      <c r="X1774" s="7" t="e">
        <f t="shared" si="705"/>
        <v>#N/A</v>
      </c>
      <c r="Y1774" s="7" t="e">
        <f t="shared" si="706"/>
        <v>#N/A</v>
      </c>
      <c r="AG1774" s="7" t="e">
        <f t="shared" si="707"/>
        <v>#N/A</v>
      </c>
      <c r="AH1774" s="7" t="e">
        <f t="shared" si="708"/>
        <v>#N/A</v>
      </c>
      <c r="AI1774" s="7" t="e">
        <f t="shared" si="709"/>
        <v>#N/A</v>
      </c>
      <c r="AJ1774" s="7" t="e">
        <f t="shared" si="710"/>
        <v>#N/A</v>
      </c>
      <c r="AK1774" s="7" t="e">
        <v>#N/A</v>
      </c>
      <c r="AL1774" s="7" t="e">
        <v>#N/A</v>
      </c>
      <c r="AN1774" s="7" t="e">
        <f t="shared" si="711"/>
        <v>#N/A</v>
      </c>
      <c r="AO1774" s="7" t="e">
        <f t="shared" si="701"/>
        <v>#N/A</v>
      </c>
      <c r="AP1774" s="7" t="e">
        <v>#N/A</v>
      </c>
      <c r="AQ1774" s="7" t="e">
        <v>#N/A</v>
      </c>
    </row>
    <row r="1775" spans="1:43">
      <c r="A1775" s="95">
        <v>761</v>
      </c>
      <c r="R1775" s="6">
        <f t="shared" si="713"/>
        <v>761</v>
      </c>
      <c r="S1775" s="7" t="e">
        <f t="shared" si="698"/>
        <v>#N/A</v>
      </c>
      <c r="T1775" s="7" t="e">
        <f t="shared" si="699"/>
        <v>#N/A</v>
      </c>
      <c r="U1775" s="7" t="e">
        <f t="shared" si="714"/>
        <v>#N/A</v>
      </c>
      <c r="V1775" s="7" t="e">
        <f t="shared" si="702"/>
        <v>#N/A</v>
      </c>
      <c r="W1775" s="7" t="e">
        <f t="shared" si="703"/>
        <v>#N/A</v>
      </c>
      <c r="X1775" s="7" t="e">
        <f t="shared" si="705"/>
        <v>#N/A</v>
      </c>
      <c r="Y1775" s="7" t="e">
        <f t="shared" si="706"/>
        <v>#N/A</v>
      </c>
      <c r="AG1775" s="7" t="e">
        <f t="shared" si="707"/>
        <v>#N/A</v>
      </c>
      <c r="AH1775" s="7" t="e">
        <f t="shared" si="708"/>
        <v>#N/A</v>
      </c>
      <c r="AI1775" s="7" t="e">
        <f t="shared" si="709"/>
        <v>#N/A</v>
      </c>
      <c r="AJ1775" s="7" t="e">
        <f t="shared" si="710"/>
        <v>#N/A</v>
      </c>
      <c r="AK1775" s="7" t="e">
        <v>#N/A</v>
      </c>
      <c r="AL1775" s="7" t="e">
        <v>#N/A</v>
      </c>
      <c r="AN1775" s="7" t="e">
        <f t="shared" si="711"/>
        <v>#N/A</v>
      </c>
      <c r="AO1775" s="7" t="e">
        <f t="shared" si="701"/>
        <v>#N/A</v>
      </c>
      <c r="AP1775" s="7" t="e">
        <v>#N/A</v>
      </c>
      <c r="AQ1775" s="7" t="e">
        <v>#N/A</v>
      </c>
    </row>
    <row r="1776" spans="1:43">
      <c r="A1776" s="95">
        <v>762</v>
      </c>
      <c r="R1776" s="6">
        <f t="shared" si="713"/>
        <v>762</v>
      </c>
      <c r="S1776" s="7" t="e">
        <f t="shared" si="698"/>
        <v>#N/A</v>
      </c>
      <c r="T1776" s="7" t="e">
        <f t="shared" si="699"/>
        <v>#N/A</v>
      </c>
      <c r="U1776" s="7" t="e">
        <f t="shared" si="714"/>
        <v>#N/A</v>
      </c>
      <c r="V1776" s="7" t="e">
        <f t="shared" si="702"/>
        <v>#N/A</v>
      </c>
      <c r="W1776" s="7" t="e">
        <f t="shared" si="703"/>
        <v>#N/A</v>
      </c>
      <c r="X1776" s="7" t="e">
        <f t="shared" si="705"/>
        <v>#N/A</v>
      </c>
      <c r="Y1776" s="7" t="e">
        <f t="shared" si="706"/>
        <v>#N/A</v>
      </c>
      <c r="AG1776" s="7" t="e">
        <f t="shared" si="707"/>
        <v>#N/A</v>
      </c>
      <c r="AH1776" s="7" t="e">
        <f t="shared" si="708"/>
        <v>#N/A</v>
      </c>
      <c r="AI1776" s="7" t="e">
        <f t="shared" si="709"/>
        <v>#N/A</v>
      </c>
      <c r="AJ1776" s="7" t="e">
        <f t="shared" si="710"/>
        <v>#N/A</v>
      </c>
      <c r="AK1776" s="7" t="e">
        <v>#N/A</v>
      </c>
      <c r="AL1776" s="7" t="e">
        <v>#N/A</v>
      </c>
      <c r="AN1776" s="7" t="e">
        <f t="shared" si="711"/>
        <v>#N/A</v>
      </c>
      <c r="AO1776" s="7" t="e">
        <f t="shared" si="701"/>
        <v>#N/A</v>
      </c>
      <c r="AP1776" s="7" t="e">
        <v>#N/A</v>
      </c>
      <c r="AQ1776" s="7" t="e">
        <v>#N/A</v>
      </c>
    </row>
    <row r="1777" spans="1:43">
      <c r="A1777" s="95">
        <v>763</v>
      </c>
      <c r="R1777" s="6">
        <f t="shared" si="713"/>
        <v>763</v>
      </c>
      <c r="S1777" s="7" t="e">
        <f t="shared" si="698"/>
        <v>#N/A</v>
      </c>
      <c r="T1777" s="7" t="e">
        <f t="shared" si="699"/>
        <v>#N/A</v>
      </c>
      <c r="U1777" s="7" t="e">
        <f t="shared" si="714"/>
        <v>#N/A</v>
      </c>
      <c r="V1777" s="7" t="e">
        <f t="shared" si="702"/>
        <v>#N/A</v>
      </c>
      <c r="W1777" s="7" t="e">
        <f t="shared" si="703"/>
        <v>#N/A</v>
      </c>
      <c r="X1777" s="7" t="e">
        <f t="shared" si="705"/>
        <v>#N/A</v>
      </c>
      <c r="Y1777" s="7" t="e">
        <f t="shared" si="706"/>
        <v>#N/A</v>
      </c>
      <c r="AG1777" s="7" t="e">
        <f t="shared" si="707"/>
        <v>#N/A</v>
      </c>
      <c r="AH1777" s="7" t="e">
        <f t="shared" si="708"/>
        <v>#N/A</v>
      </c>
      <c r="AI1777" s="7" t="e">
        <f t="shared" si="709"/>
        <v>#N/A</v>
      </c>
      <c r="AJ1777" s="7" t="e">
        <f t="shared" si="710"/>
        <v>#N/A</v>
      </c>
      <c r="AK1777" s="7" t="e">
        <v>#N/A</v>
      </c>
      <c r="AL1777" s="7" t="e">
        <v>#N/A</v>
      </c>
      <c r="AN1777" s="7" t="e">
        <f t="shared" si="711"/>
        <v>#N/A</v>
      </c>
      <c r="AO1777" s="7" t="e">
        <f t="shared" si="701"/>
        <v>#N/A</v>
      </c>
      <c r="AP1777" s="7" t="e">
        <v>#N/A</v>
      </c>
      <c r="AQ1777" s="7" t="e">
        <v>#N/A</v>
      </c>
    </row>
    <row r="1778" spans="1:43">
      <c r="A1778" s="95">
        <v>764</v>
      </c>
      <c r="R1778" s="6">
        <f t="shared" si="713"/>
        <v>764</v>
      </c>
      <c r="S1778" s="7" t="e">
        <f t="shared" ref="S1778:S1841" si="715">IF($B$22="Design",AG1778,AK1778)</f>
        <v>#N/A</v>
      </c>
      <c r="T1778" s="7" t="e">
        <f t="shared" ref="T1778:T1841" si="716">IF($B$22="Design",AH1778,AL1778)</f>
        <v>#N/A</v>
      </c>
      <c r="U1778" s="7" t="e">
        <f t="shared" si="714"/>
        <v>#N/A</v>
      </c>
      <c r="V1778" s="7" t="e">
        <f t="shared" si="702"/>
        <v>#N/A</v>
      </c>
      <c r="W1778" s="7" t="e">
        <f t="shared" si="703"/>
        <v>#N/A</v>
      </c>
      <c r="X1778" s="7" t="e">
        <f t="shared" si="705"/>
        <v>#N/A</v>
      </c>
      <c r="Y1778" s="7" t="e">
        <f t="shared" si="706"/>
        <v>#N/A</v>
      </c>
      <c r="AG1778" s="7" t="e">
        <f t="shared" si="707"/>
        <v>#N/A</v>
      </c>
      <c r="AH1778" s="7" t="e">
        <f t="shared" si="708"/>
        <v>#N/A</v>
      </c>
      <c r="AI1778" s="7" t="e">
        <f t="shared" si="709"/>
        <v>#N/A</v>
      </c>
      <c r="AJ1778" s="7" t="e">
        <f t="shared" si="710"/>
        <v>#N/A</v>
      </c>
      <c r="AK1778" s="7" t="e">
        <v>#N/A</v>
      </c>
      <c r="AL1778" s="7" t="e">
        <v>#N/A</v>
      </c>
      <c r="AN1778" s="7" t="e">
        <f t="shared" si="711"/>
        <v>#N/A</v>
      </c>
      <c r="AO1778" s="7" t="e">
        <f t="shared" si="701"/>
        <v>#N/A</v>
      </c>
      <c r="AP1778" s="7" t="e">
        <v>#N/A</v>
      </c>
      <c r="AQ1778" s="7" t="e">
        <v>#N/A</v>
      </c>
    </row>
    <row r="1779" spans="1:43">
      <c r="A1779" s="95">
        <v>765</v>
      </c>
      <c r="R1779" s="6">
        <f t="shared" si="713"/>
        <v>765</v>
      </c>
      <c r="S1779" s="7" t="e">
        <f t="shared" si="715"/>
        <v>#N/A</v>
      </c>
      <c r="T1779" s="7" t="e">
        <f t="shared" si="716"/>
        <v>#N/A</v>
      </c>
      <c r="U1779" s="7" t="e">
        <f t="shared" si="714"/>
        <v>#N/A</v>
      </c>
      <c r="V1779" s="7" t="e">
        <f t="shared" si="702"/>
        <v>#N/A</v>
      </c>
      <c r="W1779" s="7" t="e">
        <f t="shared" si="703"/>
        <v>#N/A</v>
      </c>
      <c r="X1779" s="7" t="e">
        <f t="shared" si="705"/>
        <v>#N/A</v>
      </c>
      <c r="Y1779" s="7" t="e">
        <f t="shared" si="706"/>
        <v>#N/A</v>
      </c>
      <c r="AG1779" s="7" t="e">
        <f t="shared" si="707"/>
        <v>#N/A</v>
      </c>
      <c r="AH1779" s="7" t="e">
        <f t="shared" si="708"/>
        <v>#N/A</v>
      </c>
      <c r="AI1779" s="7" t="e">
        <f t="shared" si="709"/>
        <v>#N/A</v>
      </c>
      <c r="AJ1779" s="7" t="e">
        <f t="shared" si="710"/>
        <v>#N/A</v>
      </c>
      <c r="AK1779" s="7" t="e">
        <v>#N/A</v>
      </c>
      <c r="AL1779" s="7" t="e">
        <v>#N/A</v>
      </c>
      <c r="AN1779" s="7" t="e">
        <f t="shared" si="711"/>
        <v>#N/A</v>
      </c>
      <c r="AO1779" s="7" t="e">
        <f t="shared" ref="AO1779:AO1842" si="717">IF($C$37="yes",2*$L$107-AN1779,NA())</f>
        <v>#N/A</v>
      </c>
      <c r="AP1779" s="7" t="e">
        <v>#N/A</v>
      </c>
      <c r="AQ1779" s="7" t="e">
        <v>#N/A</v>
      </c>
    </row>
    <row r="1780" spans="1:43">
      <c r="A1780" s="95">
        <v>766</v>
      </c>
      <c r="R1780" s="6">
        <f t="shared" si="713"/>
        <v>766</v>
      </c>
      <c r="S1780" s="7" t="e">
        <f t="shared" si="715"/>
        <v>#N/A</v>
      </c>
      <c r="T1780" s="7" t="e">
        <f t="shared" si="716"/>
        <v>#N/A</v>
      </c>
      <c r="U1780" s="7" t="e">
        <f t="shared" si="714"/>
        <v>#N/A</v>
      </c>
      <c r="V1780" s="7" t="e">
        <f t="shared" ref="V1780:V1843" si="718">IF(DesignMode="Design",AN1780,AP1780)</f>
        <v>#N/A</v>
      </c>
      <c r="W1780" s="7" t="e">
        <f t="shared" ref="W1780:W1843" si="719">IF(DesignMode="Design",AO1780,AQ1780)</f>
        <v>#N/A</v>
      </c>
      <c r="X1780" s="7" t="e">
        <f t="shared" si="705"/>
        <v>#N/A</v>
      </c>
      <c r="Y1780" s="7" t="e">
        <f t="shared" si="706"/>
        <v>#N/A</v>
      </c>
      <c r="AG1780" s="7" t="e">
        <f t="shared" si="707"/>
        <v>#N/A</v>
      </c>
      <c r="AH1780" s="7" t="e">
        <f t="shared" si="708"/>
        <v>#N/A</v>
      </c>
      <c r="AI1780" s="7" t="e">
        <f t="shared" si="709"/>
        <v>#N/A</v>
      </c>
      <c r="AJ1780" s="7" t="e">
        <f t="shared" si="710"/>
        <v>#N/A</v>
      </c>
      <c r="AK1780" s="7" t="e">
        <v>#N/A</v>
      </c>
      <c r="AL1780" s="7" t="e">
        <v>#N/A</v>
      </c>
      <c r="AN1780" s="7" t="e">
        <f t="shared" si="711"/>
        <v>#N/A</v>
      </c>
      <c r="AO1780" s="7" t="e">
        <f t="shared" si="717"/>
        <v>#N/A</v>
      </c>
      <c r="AP1780" s="7" t="e">
        <v>#N/A</v>
      </c>
      <c r="AQ1780" s="7" t="e">
        <v>#N/A</v>
      </c>
    </row>
    <row r="1781" spans="1:43">
      <c r="A1781" s="95">
        <v>767</v>
      </c>
      <c r="R1781" s="6">
        <f t="shared" si="713"/>
        <v>767</v>
      </c>
      <c r="S1781" s="7" t="e">
        <f t="shared" si="715"/>
        <v>#N/A</v>
      </c>
      <c r="T1781" s="7" t="e">
        <f t="shared" si="716"/>
        <v>#N/A</v>
      </c>
      <c r="U1781" s="7" t="e">
        <f t="shared" si="714"/>
        <v>#N/A</v>
      </c>
      <c r="V1781" s="7" t="e">
        <f t="shared" si="718"/>
        <v>#N/A</v>
      </c>
      <c r="W1781" s="7" t="e">
        <f t="shared" si="719"/>
        <v>#N/A</v>
      </c>
      <c r="X1781" s="7" t="e">
        <f t="shared" si="705"/>
        <v>#N/A</v>
      </c>
      <c r="Y1781" s="7" t="e">
        <f t="shared" si="706"/>
        <v>#N/A</v>
      </c>
      <c r="AG1781" s="7" t="e">
        <f t="shared" si="707"/>
        <v>#N/A</v>
      </c>
      <c r="AH1781" s="7" t="e">
        <f t="shared" si="708"/>
        <v>#N/A</v>
      </c>
      <c r="AI1781" s="7" t="e">
        <f t="shared" si="709"/>
        <v>#N/A</v>
      </c>
      <c r="AJ1781" s="7" t="e">
        <f t="shared" si="710"/>
        <v>#N/A</v>
      </c>
      <c r="AK1781" s="7" t="e">
        <v>#N/A</v>
      </c>
      <c r="AL1781" s="7" t="e">
        <v>#N/A</v>
      </c>
      <c r="AN1781" s="7" t="e">
        <f t="shared" si="711"/>
        <v>#N/A</v>
      </c>
      <c r="AO1781" s="7" t="e">
        <f t="shared" si="717"/>
        <v>#N/A</v>
      </c>
      <c r="AP1781" s="7" t="e">
        <v>#N/A</v>
      </c>
      <c r="AQ1781" s="7" t="e">
        <v>#N/A</v>
      </c>
    </row>
    <row r="1782" spans="1:43">
      <c r="A1782" s="95">
        <v>768</v>
      </c>
      <c r="R1782" s="6">
        <f t="shared" si="713"/>
        <v>768</v>
      </c>
      <c r="S1782" s="7" t="e">
        <f t="shared" si="715"/>
        <v>#N/A</v>
      </c>
      <c r="T1782" s="7" t="e">
        <f t="shared" si="716"/>
        <v>#N/A</v>
      </c>
      <c r="U1782" s="7" t="e">
        <f t="shared" si="714"/>
        <v>#N/A</v>
      </c>
      <c r="V1782" s="7" t="e">
        <f t="shared" si="718"/>
        <v>#N/A</v>
      </c>
      <c r="W1782" s="7" t="e">
        <f t="shared" si="719"/>
        <v>#N/A</v>
      </c>
      <c r="X1782" s="7" t="e">
        <f t="shared" si="705"/>
        <v>#N/A</v>
      </c>
      <c r="Y1782" s="7" t="e">
        <f t="shared" si="706"/>
        <v>#N/A</v>
      </c>
      <c r="AG1782" s="7" t="e">
        <f t="shared" si="707"/>
        <v>#N/A</v>
      </c>
      <c r="AH1782" s="7" t="e">
        <f t="shared" si="708"/>
        <v>#N/A</v>
      </c>
      <c r="AI1782" s="7" t="e">
        <f t="shared" si="709"/>
        <v>#N/A</v>
      </c>
      <c r="AJ1782" s="7" t="e">
        <f t="shared" si="710"/>
        <v>#N/A</v>
      </c>
      <c r="AK1782" s="7" t="e">
        <v>#N/A</v>
      </c>
      <c r="AL1782" s="7" t="e">
        <v>#N/A</v>
      </c>
      <c r="AN1782" s="7" t="e">
        <f t="shared" si="711"/>
        <v>#N/A</v>
      </c>
      <c r="AO1782" s="7" t="e">
        <f t="shared" si="717"/>
        <v>#N/A</v>
      </c>
      <c r="AP1782" s="7" t="e">
        <v>#N/A</v>
      </c>
      <c r="AQ1782" s="7" t="e">
        <v>#N/A</v>
      </c>
    </row>
    <row r="1783" spans="1:43">
      <c r="A1783" s="95">
        <v>769</v>
      </c>
      <c r="R1783" s="6">
        <f t="shared" si="713"/>
        <v>769</v>
      </c>
      <c r="S1783" s="7" t="e">
        <f t="shared" si="715"/>
        <v>#N/A</v>
      </c>
      <c r="T1783" s="7" t="e">
        <f t="shared" si="716"/>
        <v>#N/A</v>
      </c>
      <c r="U1783" s="7" t="e">
        <f t="shared" si="714"/>
        <v>#N/A</v>
      </c>
      <c r="V1783" s="7" t="e">
        <f t="shared" si="718"/>
        <v>#N/A</v>
      </c>
      <c r="W1783" s="7" t="e">
        <f t="shared" si="719"/>
        <v>#N/A</v>
      </c>
      <c r="X1783" s="7" t="e">
        <f t="shared" si="705"/>
        <v>#N/A</v>
      </c>
      <c r="Y1783" s="7" t="e">
        <f t="shared" si="706"/>
        <v>#N/A</v>
      </c>
      <c r="AG1783" s="7" t="e">
        <f t="shared" si="707"/>
        <v>#N/A</v>
      </c>
      <c r="AH1783" s="7" t="e">
        <f t="shared" si="708"/>
        <v>#N/A</v>
      </c>
      <c r="AI1783" s="7" t="e">
        <f t="shared" si="709"/>
        <v>#N/A</v>
      </c>
      <c r="AJ1783" s="7" t="e">
        <f t="shared" si="710"/>
        <v>#N/A</v>
      </c>
      <c r="AK1783" s="7" t="e">
        <v>#N/A</v>
      </c>
      <c r="AL1783" s="7" t="e">
        <v>#N/A</v>
      </c>
      <c r="AN1783" s="7" t="e">
        <f t="shared" si="711"/>
        <v>#N/A</v>
      </c>
      <c r="AO1783" s="7" t="e">
        <f t="shared" si="717"/>
        <v>#N/A</v>
      </c>
      <c r="AP1783" s="7" t="e">
        <v>#N/A</v>
      </c>
      <c r="AQ1783" s="7" t="e">
        <v>#N/A</v>
      </c>
    </row>
    <row r="1784" spans="1:43">
      <c r="A1784" s="95">
        <v>770</v>
      </c>
      <c r="R1784" s="6">
        <f t="shared" si="713"/>
        <v>770</v>
      </c>
      <c r="S1784" s="7" t="e">
        <f t="shared" si="715"/>
        <v>#N/A</v>
      </c>
      <c r="T1784" s="7" t="e">
        <f t="shared" si="716"/>
        <v>#N/A</v>
      </c>
      <c r="U1784" s="7" t="e">
        <f t="shared" si="714"/>
        <v>#N/A</v>
      </c>
      <c r="V1784" s="7" t="e">
        <f t="shared" si="718"/>
        <v>#N/A</v>
      </c>
      <c r="W1784" s="7" t="e">
        <f t="shared" si="719"/>
        <v>#N/A</v>
      </c>
      <c r="X1784" s="7" t="e">
        <f t="shared" ref="X1784:X1847" si="720">VLOOKUP(-1*$A1784,$R$114:$Y$1014,7,FALSE)</f>
        <v>#N/A</v>
      </c>
      <c r="Y1784" s="7" t="e">
        <f t="shared" ref="Y1784:Y1847" si="721">VLOOKUP(-1*$A1784,$R$114:$Y$1014,8,FALSE)</f>
        <v>#N/A</v>
      </c>
      <c r="AG1784" s="7" t="e">
        <f t="shared" ref="AG1784:AG1847" si="722">VLOOKUP(-R1784,$R$114:$AI$1014,16,FALSE)</f>
        <v>#N/A</v>
      </c>
      <c r="AH1784" s="7" t="e">
        <f t="shared" ref="AH1784:AH1847" si="723">VLOOKUP(-R1784,$R$114:$AI$1014,17,FALSE)</f>
        <v>#N/A</v>
      </c>
      <c r="AI1784" s="7" t="e">
        <f t="shared" ref="AI1784:AI1847" si="724">VLOOKUP(-R1784,$R$114:$AI$1014,18,FALSE)</f>
        <v>#N/A</v>
      </c>
      <c r="AJ1784" s="7" t="e">
        <f t="shared" ref="AJ1784:AJ1847" si="725">VLOOKUP(-R1784,$R$114:$AJ$1014,19,FALSE)</f>
        <v>#N/A</v>
      </c>
      <c r="AK1784" s="7" t="e">
        <v>#N/A</v>
      </c>
      <c r="AL1784" s="7" t="e">
        <v>#N/A</v>
      </c>
      <c r="AN1784" s="7" t="e">
        <f t="shared" ref="AN1784:AN1847" si="726">VLOOKUP(-1*$A1784,$R$114:$W$1014,5,FALSE)</f>
        <v>#N/A</v>
      </c>
      <c r="AO1784" s="7" t="e">
        <f t="shared" si="717"/>
        <v>#N/A</v>
      </c>
      <c r="AP1784" s="7" t="e">
        <v>#N/A</v>
      </c>
      <c r="AQ1784" s="7" t="e">
        <v>#N/A</v>
      </c>
    </row>
    <row r="1785" spans="1:43">
      <c r="A1785" s="95">
        <v>771</v>
      </c>
      <c r="R1785" s="6">
        <f t="shared" si="713"/>
        <v>771</v>
      </c>
      <c r="S1785" s="7" t="e">
        <f t="shared" si="715"/>
        <v>#N/A</v>
      </c>
      <c r="T1785" s="7" t="e">
        <f t="shared" si="716"/>
        <v>#N/A</v>
      </c>
      <c r="U1785" s="7" t="e">
        <f t="shared" si="714"/>
        <v>#N/A</v>
      </c>
      <c r="V1785" s="7" t="e">
        <f t="shared" si="718"/>
        <v>#N/A</v>
      </c>
      <c r="W1785" s="7" t="e">
        <f t="shared" si="719"/>
        <v>#N/A</v>
      </c>
      <c r="X1785" s="7" t="e">
        <f t="shared" si="720"/>
        <v>#N/A</v>
      </c>
      <c r="Y1785" s="7" t="e">
        <f t="shared" si="721"/>
        <v>#N/A</v>
      </c>
      <c r="AG1785" s="7" t="e">
        <f t="shared" si="722"/>
        <v>#N/A</v>
      </c>
      <c r="AH1785" s="7" t="e">
        <f t="shared" si="723"/>
        <v>#N/A</v>
      </c>
      <c r="AI1785" s="7" t="e">
        <f t="shared" si="724"/>
        <v>#N/A</v>
      </c>
      <c r="AJ1785" s="7" t="e">
        <f t="shared" si="725"/>
        <v>#N/A</v>
      </c>
      <c r="AK1785" s="7" t="e">
        <v>#N/A</v>
      </c>
      <c r="AL1785" s="7" t="e">
        <v>#N/A</v>
      </c>
      <c r="AN1785" s="7" t="e">
        <f t="shared" si="726"/>
        <v>#N/A</v>
      </c>
      <c r="AO1785" s="7" t="e">
        <f t="shared" si="717"/>
        <v>#N/A</v>
      </c>
      <c r="AP1785" s="7" t="e">
        <v>#N/A</v>
      </c>
      <c r="AQ1785" s="7" t="e">
        <v>#N/A</v>
      </c>
    </row>
    <row r="1786" spans="1:43">
      <c r="A1786" s="95">
        <v>772</v>
      </c>
      <c r="R1786" s="6">
        <f t="shared" si="713"/>
        <v>772</v>
      </c>
      <c r="S1786" s="7" t="e">
        <f t="shared" si="715"/>
        <v>#N/A</v>
      </c>
      <c r="T1786" s="7" t="e">
        <f t="shared" si="716"/>
        <v>#N/A</v>
      </c>
      <c r="U1786" s="7" t="e">
        <f t="shared" si="714"/>
        <v>#N/A</v>
      </c>
      <c r="V1786" s="7" t="e">
        <f t="shared" si="718"/>
        <v>#N/A</v>
      </c>
      <c r="W1786" s="7" t="e">
        <f t="shared" si="719"/>
        <v>#N/A</v>
      </c>
      <c r="X1786" s="7" t="e">
        <f t="shared" si="720"/>
        <v>#N/A</v>
      </c>
      <c r="Y1786" s="7" t="e">
        <f t="shared" si="721"/>
        <v>#N/A</v>
      </c>
      <c r="AG1786" s="7" t="e">
        <f t="shared" si="722"/>
        <v>#N/A</v>
      </c>
      <c r="AH1786" s="7" t="e">
        <f t="shared" si="723"/>
        <v>#N/A</v>
      </c>
      <c r="AI1786" s="7" t="e">
        <f t="shared" si="724"/>
        <v>#N/A</v>
      </c>
      <c r="AJ1786" s="7" t="e">
        <f t="shared" si="725"/>
        <v>#N/A</v>
      </c>
      <c r="AK1786" s="7" t="e">
        <v>#N/A</v>
      </c>
      <c r="AL1786" s="7" t="e">
        <v>#N/A</v>
      </c>
      <c r="AN1786" s="7" t="e">
        <f t="shared" si="726"/>
        <v>#N/A</v>
      </c>
      <c r="AO1786" s="7" t="e">
        <f t="shared" si="717"/>
        <v>#N/A</v>
      </c>
      <c r="AP1786" s="7" t="e">
        <v>#N/A</v>
      </c>
      <c r="AQ1786" s="7" t="e">
        <v>#N/A</v>
      </c>
    </row>
    <row r="1787" spans="1:43">
      <c r="A1787" s="95">
        <v>773</v>
      </c>
      <c r="R1787" s="6">
        <f t="shared" si="713"/>
        <v>773</v>
      </c>
      <c r="S1787" s="7" t="e">
        <f t="shared" si="715"/>
        <v>#N/A</v>
      </c>
      <c r="T1787" s="7" t="e">
        <f t="shared" si="716"/>
        <v>#N/A</v>
      </c>
      <c r="U1787" s="7" t="e">
        <f t="shared" si="714"/>
        <v>#N/A</v>
      </c>
      <c r="V1787" s="7" t="e">
        <f t="shared" si="718"/>
        <v>#N/A</v>
      </c>
      <c r="W1787" s="7" t="e">
        <f t="shared" si="719"/>
        <v>#N/A</v>
      </c>
      <c r="X1787" s="7" t="e">
        <f t="shared" si="720"/>
        <v>#N/A</v>
      </c>
      <c r="Y1787" s="7" t="e">
        <f t="shared" si="721"/>
        <v>#N/A</v>
      </c>
      <c r="AG1787" s="7" t="e">
        <f t="shared" si="722"/>
        <v>#N/A</v>
      </c>
      <c r="AH1787" s="7" t="e">
        <f t="shared" si="723"/>
        <v>#N/A</v>
      </c>
      <c r="AI1787" s="7" t="e">
        <f t="shared" si="724"/>
        <v>#N/A</v>
      </c>
      <c r="AJ1787" s="7" t="e">
        <f t="shared" si="725"/>
        <v>#N/A</v>
      </c>
      <c r="AK1787" s="7" t="e">
        <v>#N/A</v>
      </c>
      <c r="AL1787" s="7" t="e">
        <v>#N/A</v>
      </c>
      <c r="AN1787" s="7" t="e">
        <f t="shared" si="726"/>
        <v>#N/A</v>
      </c>
      <c r="AO1787" s="7" t="e">
        <f t="shared" si="717"/>
        <v>#N/A</v>
      </c>
      <c r="AP1787" s="7" t="e">
        <v>#N/A</v>
      </c>
      <c r="AQ1787" s="7" t="e">
        <v>#N/A</v>
      </c>
    </row>
    <row r="1788" spans="1:43">
      <c r="A1788" s="95">
        <v>774</v>
      </c>
      <c r="R1788" s="6">
        <f t="shared" si="713"/>
        <v>774</v>
      </c>
      <c r="S1788" s="7" t="e">
        <f t="shared" si="715"/>
        <v>#N/A</v>
      </c>
      <c r="T1788" s="7" t="e">
        <f t="shared" si="716"/>
        <v>#N/A</v>
      </c>
      <c r="U1788" s="7" t="e">
        <f t="shared" si="714"/>
        <v>#N/A</v>
      </c>
      <c r="V1788" s="7" t="e">
        <f t="shared" si="718"/>
        <v>#N/A</v>
      </c>
      <c r="W1788" s="7" t="e">
        <f t="shared" si="719"/>
        <v>#N/A</v>
      </c>
      <c r="X1788" s="7" t="e">
        <f t="shared" si="720"/>
        <v>#N/A</v>
      </c>
      <c r="Y1788" s="7" t="e">
        <f t="shared" si="721"/>
        <v>#N/A</v>
      </c>
      <c r="AG1788" s="7" t="e">
        <f t="shared" si="722"/>
        <v>#N/A</v>
      </c>
      <c r="AH1788" s="7" t="e">
        <f t="shared" si="723"/>
        <v>#N/A</v>
      </c>
      <c r="AI1788" s="7" t="e">
        <f t="shared" si="724"/>
        <v>#N/A</v>
      </c>
      <c r="AJ1788" s="7" t="e">
        <f t="shared" si="725"/>
        <v>#N/A</v>
      </c>
      <c r="AK1788" s="7" t="e">
        <v>#N/A</v>
      </c>
      <c r="AL1788" s="7" t="e">
        <v>#N/A</v>
      </c>
      <c r="AN1788" s="7" t="e">
        <f t="shared" si="726"/>
        <v>#N/A</v>
      </c>
      <c r="AO1788" s="7" t="e">
        <f t="shared" si="717"/>
        <v>#N/A</v>
      </c>
      <c r="AP1788" s="7" t="e">
        <v>#N/A</v>
      </c>
      <c r="AQ1788" s="7" t="e">
        <v>#N/A</v>
      </c>
    </row>
    <row r="1789" spans="1:43">
      <c r="A1789" s="95">
        <v>775</v>
      </c>
      <c r="R1789" s="6">
        <f t="shared" si="713"/>
        <v>775</v>
      </c>
      <c r="S1789" s="7" t="e">
        <f t="shared" si="715"/>
        <v>#N/A</v>
      </c>
      <c r="T1789" s="7" t="e">
        <f t="shared" si="716"/>
        <v>#N/A</v>
      </c>
      <c r="U1789" s="7" t="e">
        <f t="shared" si="714"/>
        <v>#N/A</v>
      </c>
      <c r="V1789" s="7" t="e">
        <f t="shared" si="718"/>
        <v>#N/A</v>
      </c>
      <c r="W1789" s="7" t="e">
        <f t="shared" si="719"/>
        <v>#N/A</v>
      </c>
      <c r="X1789" s="7" t="e">
        <f t="shared" si="720"/>
        <v>#N/A</v>
      </c>
      <c r="Y1789" s="7" t="e">
        <f t="shared" si="721"/>
        <v>#N/A</v>
      </c>
      <c r="AG1789" s="7" t="e">
        <f t="shared" si="722"/>
        <v>#N/A</v>
      </c>
      <c r="AH1789" s="7" t="e">
        <f t="shared" si="723"/>
        <v>#N/A</v>
      </c>
      <c r="AI1789" s="7" t="e">
        <f t="shared" si="724"/>
        <v>#N/A</v>
      </c>
      <c r="AJ1789" s="7" t="e">
        <f t="shared" si="725"/>
        <v>#N/A</v>
      </c>
      <c r="AK1789" s="7" t="e">
        <v>#N/A</v>
      </c>
      <c r="AL1789" s="7" t="e">
        <v>#N/A</v>
      </c>
      <c r="AN1789" s="7" t="e">
        <f t="shared" si="726"/>
        <v>#N/A</v>
      </c>
      <c r="AO1789" s="7" t="e">
        <f t="shared" si="717"/>
        <v>#N/A</v>
      </c>
      <c r="AP1789" s="7" t="e">
        <v>#N/A</v>
      </c>
      <c r="AQ1789" s="7" t="e">
        <v>#N/A</v>
      </c>
    </row>
    <row r="1790" spans="1:43">
      <c r="A1790" s="95">
        <v>776</v>
      </c>
      <c r="R1790" s="6">
        <f t="shared" si="713"/>
        <v>776</v>
      </c>
      <c r="S1790" s="7" t="e">
        <f t="shared" si="715"/>
        <v>#N/A</v>
      </c>
      <c r="T1790" s="7" t="e">
        <f t="shared" si="716"/>
        <v>#N/A</v>
      </c>
      <c r="U1790" s="7" t="e">
        <f t="shared" si="714"/>
        <v>#N/A</v>
      </c>
      <c r="V1790" s="7" t="e">
        <f t="shared" si="718"/>
        <v>#N/A</v>
      </c>
      <c r="W1790" s="7" t="e">
        <f t="shared" si="719"/>
        <v>#N/A</v>
      </c>
      <c r="X1790" s="7" t="e">
        <f t="shared" si="720"/>
        <v>#N/A</v>
      </c>
      <c r="Y1790" s="7" t="e">
        <f t="shared" si="721"/>
        <v>#N/A</v>
      </c>
      <c r="AG1790" s="7" t="e">
        <f t="shared" si="722"/>
        <v>#N/A</v>
      </c>
      <c r="AH1790" s="7" t="e">
        <f t="shared" si="723"/>
        <v>#N/A</v>
      </c>
      <c r="AI1790" s="7" t="e">
        <f t="shared" si="724"/>
        <v>#N/A</v>
      </c>
      <c r="AJ1790" s="7" t="e">
        <f t="shared" si="725"/>
        <v>#N/A</v>
      </c>
      <c r="AK1790" s="7" t="e">
        <v>#N/A</v>
      </c>
      <c r="AL1790" s="7" t="e">
        <v>#N/A</v>
      </c>
      <c r="AN1790" s="7" t="e">
        <f t="shared" si="726"/>
        <v>#N/A</v>
      </c>
      <c r="AO1790" s="7" t="e">
        <f t="shared" si="717"/>
        <v>#N/A</v>
      </c>
      <c r="AP1790" s="7" t="e">
        <v>#N/A</v>
      </c>
      <c r="AQ1790" s="7" t="e">
        <v>#N/A</v>
      </c>
    </row>
    <row r="1791" spans="1:43">
      <c r="A1791" s="95">
        <v>777</v>
      </c>
      <c r="R1791" s="6">
        <f t="shared" si="713"/>
        <v>777</v>
      </c>
      <c r="S1791" s="7" t="e">
        <f t="shared" si="715"/>
        <v>#N/A</v>
      </c>
      <c r="T1791" s="7" t="e">
        <f t="shared" si="716"/>
        <v>#N/A</v>
      </c>
      <c r="U1791" s="7" t="e">
        <f t="shared" si="714"/>
        <v>#N/A</v>
      </c>
      <c r="V1791" s="7" t="e">
        <f t="shared" si="718"/>
        <v>#N/A</v>
      </c>
      <c r="W1791" s="7" t="e">
        <f t="shared" si="719"/>
        <v>#N/A</v>
      </c>
      <c r="X1791" s="7" t="e">
        <f t="shared" si="720"/>
        <v>#N/A</v>
      </c>
      <c r="Y1791" s="7" t="e">
        <f t="shared" si="721"/>
        <v>#N/A</v>
      </c>
      <c r="AG1791" s="7" t="e">
        <f t="shared" si="722"/>
        <v>#N/A</v>
      </c>
      <c r="AH1791" s="7" t="e">
        <f t="shared" si="723"/>
        <v>#N/A</v>
      </c>
      <c r="AI1791" s="7" t="e">
        <f t="shared" si="724"/>
        <v>#N/A</v>
      </c>
      <c r="AJ1791" s="7" t="e">
        <f t="shared" si="725"/>
        <v>#N/A</v>
      </c>
      <c r="AK1791" s="7" t="e">
        <v>#N/A</v>
      </c>
      <c r="AL1791" s="7" t="e">
        <v>#N/A</v>
      </c>
      <c r="AN1791" s="7" t="e">
        <f t="shared" si="726"/>
        <v>#N/A</v>
      </c>
      <c r="AO1791" s="7" t="e">
        <f t="shared" si="717"/>
        <v>#N/A</v>
      </c>
      <c r="AP1791" s="7" t="e">
        <v>#N/A</v>
      </c>
      <c r="AQ1791" s="7" t="e">
        <v>#N/A</v>
      </c>
    </row>
    <row r="1792" spans="1:43">
      <c r="A1792" s="95">
        <v>778</v>
      </c>
      <c r="R1792" s="6">
        <f t="shared" si="713"/>
        <v>778</v>
      </c>
      <c r="S1792" s="7" t="e">
        <f t="shared" si="715"/>
        <v>#N/A</v>
      </c>
      <c r="T1792" s="7" t="e">
        <f t="shared" si="716"/>
        <v>#N/A</v>
      </c>
      <c r="U1792" s="7" t="e">
        <f t="shared" si="714"/>
        <v>#N/A</v>
      </c>
      <c r="V1792" s="7" t="e">
        <f t="shared" si="718"/>
        <v>#N/A</v>
      </c>
      <c r="W1792" s="7" t="e">
        <f t="shared" si="719"/>
        <v>#N/A</v>
      </c>
      <c r="X1792" s="7" t="e">
        <f t="shared" si="720"/>
        <v>#N/A</v>
      </c>
      <c r="Y1792" s="7" t="e">
        <f t="shared" si="721"/>
        <v>#N/A</v>
      </c>
      <c r="AG1792" s="7" t="e">
        <f t="shared" si="722"/>
        <v>#N/A</v>
      </c>
      <c r="AH1792" s="7" t="e">
        <f t="shared" si="723"/>
        <v>#N/A</v>
      </c>
      <c r="AI1792" s="7" t="e">
        <f t="shared" si="724"/>
        <v>#N/A</v>
      </c>
      <c r="AJ1792" s="7" t="e">
        <f t="shared" si="725"/>
        <v>#N/A</v>
      </c>
      <c r="AK1792" s="7" t="e">
        <v>#N/A</v>
      </c>
      <c r="AL1792" s="7" t="e">
        <v>#N/A</v>
      </c>
      <c r="AN1792" s="7" t="e">
        <f t="shared" si="726"/>
        <v>#N/A</v>
      </c>
      <c r="AO1792" s="7" t="e">
        <f t="shared" si="717"/>
        <v>#N/A</v>
      </c>
      <c r="AP1792" s="7" t="e">
        <v>#N/A</v>
      </c>
      <c r="AQ1792" s="7" t="e">
        <v>#N/A</v>
      </c>
    </row>
    <row r="1793" spans="1:43">
      <c r="A1793" s="95">
        <v>779</v>
      </c>
      <c r="R1793" s="6">
        <f t="shared" si="713"/>
        <v>779</v>
      </c>
      <c r="S1793" s="7" t="e">
        <f t="shared" si="715"/>
        <v>#N/A</v>
      </c>
      <c r="T1793" s="7" t="e">
        <f t="shared" si="716"/>
        <v>#N/A</v>
      </c>
      <c r="U1793" s="7" t="e">
        <f t="shared" si="714"/>
        <v>#N/A</v>
      </c>
      <c r="V1793" s="7" t="e">
        <f t="shared" si="718"/>
        <v>#N/A</v>
      </c>
      <c r="W1793" s="7" t="e">
        <f t="shared" si="719"/>
        <v>#N/A</v>
      </c>
      <c r="X1793" s="7" t="e">
        <f t="shared" si="720"/>
        <v>#N/A</v>
      </c>
      <c r="Y1793" s="7" t="e">
        <f t="shared" si="721"/>
        <v>#N/A</v>
      </c>
      <c r="AG1793" s="7" t="e">
        <f t="shared" si="722"/>
        <v>#N/A</v>
      </c>
      <c r="AH1793" s="7" t="e">
        <f t="shared" si="723"/>
        <v>#N/A</v>
      </c>
      <c r="AI1793" s="7" t="e">
        <f t="shared" si="724"/>
        <v>#N/A</v>
      </c>
      <c r="AJ1793" s="7" t="e">
        <f t="shared" si="725"/>
        <v>#N/A</v>
      </c>
      <c r="AK1793" s="7" t="e">
        <v>#N/A</v>
      </c>
      <c r="AL1793" s="7" t="e">
        <v>#N/A</v>
      </c>
      <c r="AN1793" s="7" t="e">
        <f t="shared" si="726"/>
        <v>#N/A</v>
      </c>
      <c r="AO1793" s="7" t="e">
        <f t="shared" si="717"/>
        <v>#N/A</v>
      </c>
      <c r="AP1793" s="7" t="e">
        <v>#N/A</v>
      </c>
      <c r="AQ1793" s="7" t="e">
        <v>#N/A</v>
      </c>
    </row>
    <row r="1794" spans="1:43">
      <c r="A1794" s="95">
        <v>780</v>
      </c>
      <c r="R1794" s="6">
        <f t="shared" si="713"/>
        <v>780</v>
      </c>
      <c r="S1794" s="7" t="e">
        <f t="shared" si="715"/>
        <v>#N/A</v>
      </c>
      <c r="T1794" s="7" t="e">
        <f t="shared" si="716"/>
        <v>#N/A</v>
      </c>
      <c r="U1794" s="7" t="e">
        <f t="shared" si="714"/>
        <v>#N/A</v>
      </c>
      <c r="V1794" s="7" t="e">
        <f t="shared" si="718"/>
        <v>#N/A</v>
      </c>
      <c r="W1794" s="7" t="e">
        <f t="shared" si="719"/>
        <v>#N/A</v>
      </c>
      <c r="X1794" s="7" t="e">
        <f t="shared" si="720"/>
        <v>#N/A</v>
      </c>
      <c r="Y1794" s="7" t="e">
        <f t="shared" si="721"/>
        <v>#N/A</v>
      </c>
      <c r="AG1794" s="7" t="e">
        <f t="shared" si="722"/>
        <v>#N/A</v>
      </c>
      <c r="AH1794" s="7" t="e">
        <f t="shared" si="723"/>
        <v>#N/A</v>
      </c>
      <c r="AI1794" s="7" t="e">
        <f t="shared" si="724"/>
        <v>#N/A</v>
      </c>
      <c r="AJ1794" s="7" t="e">
        <f t="shared" si="725"/>
        <v>#N/A</v>
      </c>
      <c r="AK1794" s="7" t="e">
        <v>#N/A</v>
      </c>
      <c r="AL1794" s="7" t="e">
        <v>#N/A</v>
      </c>
      <c r="AN1794" s="7" t="e">
        <f t="shared" si="726"/>
        <v>#N/A</v>
      </c>
      <c r="AO1794" s="7" t="e">
        <f t="shared" si="717"/>
        <v>#N/A</v>
      </c>
      <c r="AP1794" s="7" t="e">
        <v>#N/A</v>
      </c>
      <c r="AQ1794" s="7" t="e">
        <v>#N/A</v>
      </c>
    </row>
    <row r="1795" spans="1:43">
      <c r="A1795" s="95">
        <v>781</v>
      </c>
      <c r="R1795" s="6">
        <f t="shared" si="713"/>
        <v>781</v>
      </c>
      <c r="S1795" s="7" t="e">
        <f t="shared" si="715"/>
        <v>#N/A</v>
      </c>
      <c r="T1795" s="7" t="e">
        <f t="shared" si="716"/>
        <v>#N/A</v>
      </c>
      <c r="U1795" s="7" t="e">
        <f t="shared" si="714"/>
        <v>#N/A</v>
      </c>
      <c r="V1795" s="7" t="e">
        <f t="shared" si="718"/>
        <v>#N/A</v>
      </c>
      <c r="W1795" s="7" t="e">
        <f t="shared" si="719"/>
        <v>#N/A</v>
      </c>
      <c r="X1795" s="7" t="e">
        <f t="shared" si="720"/>
        <v>#N/A</v>
      </c>
      <c r="Y1795" s="7" t="e">
        <f t="shared" si="721"/>
        <v>#N/A</v>
      </c>
      <c r="AG1795" s="7" t="e">
        <f t="shared" si="722"/>
        <v>#N/A</v>
      </c>
      <c r="AH1795" s="7" t="e">
        <f t="shared" si="723"/>
        <v>#N/A</v>
      </c>
      <c r="AI1795" s="7" t="e">
        <f t="shared" si="724"/>
        <v>#N/A</v>
      </c>
      <c r="AJ1795" s="7" t="e">
        <f t="shared" si="725"/>
        <v>#N/A</v>
      </c>
      <c r="AK1795" s="7" t="e">
        <v>#N/A</v>
      </c>
      <c r="AL1795" s="7" t="e">
        <v>#N/A</v>
      </c>
      <c r="AN1795" s="7" t="e">
        <f t="shared" si="726"/>
        <v>#N/A</v>
      </c>
      <c r="AO1795" s="7" t="e">
        <f t="shared" si="717"/>
        <v>#N/A</v>
      </c>
      <c r="AP1795" s="7" t="e">
        <v>#N/A</v>
      </c>
      <c r="AQ1795" s="7" t="e">
        <v>#N/A</v>
      </c>
    </row>
    <row r="1796" spans="1:43">
      <c r="A1796" s="95">
        <v>782</v>
      </c>
      <c r="R1796" s="6">
        <f t="shared" si="713"/>
        <v>782</v>
      </c>
      <c r="S1796" s="7" t="e">
        <f t="shared" si="715"/>
        <v>#N/A</v>
      </c>
      <c r="T1796" s="7" t="e">
        <f t="shared" si="716"/>
        <v>#N/A</v>
      </c>
      <c r="U1796" s="7" t="e">
        <f t="shared" si="714"/>
        <v>#N/A</v>
      </c>
      <c r="V1796" s="7" t="e">
        <f t="shared" si="718"/>
        <v>#N/A</v>
      </c>
      <c r="W1796" s="7" t="e">
        <f t="shared" si="719"/>
        <v>#N/A</v>
      </c>
      <c r="X1796" s="7" t="e">
        <f t="shared" si="720"/>
        <v>#N/A</v>
      </c>
      <c r="Y1796" s="7" t="e">
        <f t="shared" si="721"/>
        <v>#N/A</v>
      </c>
      <c r="AG1796" s="7" t="e">
        <f t="shared" si="722"/>
        <v>#N/A</v>
      </c>
      <c r="AH1796" s="7" t="e">
        <f t="shared" si="723"/>
        <v>#N/A</v>
      </c>
      <c r="AI1796" s="7" t="e">
        <f t="shared" si="724"/>
        <v>#N/A</v>
      </c>
      <c r="AJ1796" s="7" t="e">
        <f t="shared" si="725"/>
        <v>#N/A</v>
      </c>
      <c r="AK1796" s="7" t="e">
        <v>#N/A</v>
      </c>
      <c r="AL1796" s="7" t="e">
        <v>#N/A</v>
      </c>
      <c r="AN1796" s="7" t="e">
        <f t="shared" si="726"/>
        <v>#N/A</v>
      </c>
      <c r="AO1796" s="7" t="e">
        <f t="shared" si="717"/>
        <v>#N/A</v>
      </c>
      <c r="AP1796" s="7" t="e">
        <v>#N/A</v>
      </c>
      <c r="AQ1796" s="7" t="e">
        <v>#N/A</v>
      </c>
    </row>
    <row r="1797" spans="1:43">
      <c r="A1797" s="95">
        <v>783</v>
      </c>
      <c r="R1797" s="6">
        <f t="shared" si="713"/>
        <v>783</v>
      </c>
      <c r="S1797" s="7" t="e">
        <f t="shared" si="715"/>
        <v>#N/A</v>
      </c>
      <c r="T1797" s="7" t="e">
        <f t="shared" si="716"/>
        <v>#N/A</v>
      </c>
      <c r="U1797" s="7" t="e">
        <f t="shared" si="714"/>
        <v>#N/A</v>
      </c>
      <c r="V1797" s="7" t="e">
        <f t="shared" si="718"/>
        <v>#N/A</v>
      </c>
      <c r="W1797" s="7" t="e">
        <f t="shared" si="719"/>
        <v>#N/A</v>
      </c>
      <c r="X1797" s="7" t="e">
        <f t="shared" si="720"/>
        <v>#N/A</v>
      </c>
      <c r="Y1797" s="7" t="e">
        <f t="shared" si="721"/>
        <v>#N/A</v>
      </c>
      <c r="AG1797" s="7" t="e">
        <f t="shared" si="722"/>
        <v>#N/A</v>
      </c>
      <c r="AH1797" s="7" t="e">
        <f t="shared" si="723"/>
        <v>#N/A</v>
      </c>
      <c r="AI1797" s="7" t="e">
        <f t="shared" si="724"/>
        <v>#N/A</v>
      </c>
      <c r="AJ1797" s="7" t="e">
        <f t="shared" si="725"/>
        <v>#N/A</v>
      </c>
      <c r="AK1797" s="7" t="e">
        <v>#N/A</v>
      </c>
      <c r="AL1797" s="7" t="e">
        <v>#N/A</v>
      </c>
      <c r="AN1797" s="7" t="e">
        <f t="shared" si="726"/>
        <v>#N/A</v>
      </c>
      <c r="AO1797" s="7" t="e">
        <f t="shared" si="717"/>
        <v>#N/A</v>
      </c>
      <c r="AP1797" s="7" t="e">
        <v>#N/A</v>
      </c>
      <c r="AQ1797" s="7" t="e">
        <v>#N/A</v>
      </c>
    </row>
    <row r="1798" spans="1:43">
      <c r="A1798" s="95">
        <v>784</v>
      </c>
      <c r="R1798" s="6">
        <f t="shared" si="713"/>
        <v>784</v>
      </c>
      <c r="S1798" s="7" t="e">
        <f t="shared" si="715"/>
        <v>#N/A</v>
      </c>
      <c r="T1798" s="7" t="e">
        <f t="shared" si="716"/>
        <v>#N/A</v>
      </c>
      <c r="U1798" s="7" t="e">
        <f t="shared" si="714"/>
        <v>#N/A</v>
      </c>
      <c r="V1798" s="7" t="e">
        <f t="shared" si="718"/>
        <v>#N/A</v>
      </c>
      <c r="W1798" s="7" t="e">
        <f t="shared" si="719"/>
        <v>#N/A</v>
      </c>
      <c r="X1798" s="7" t="e">
        <f t="shared" si="720"/>
        <v>#N/A</v>
      </c>
      <c r="Y1798" s="7" t="e">
        <f t="shared" si="721"/>
        <v>#N/A</v>
      </c>
      <c r="AG1798" s="7" t="e">
        <f t="shared" si="722"/>
        <v>#N/A</v>
      </c>
      <c r="AH1798" s="7" t="e">
        <f t="shared" si="723"/>
        <v>#N/A</v>
      </c>
      <c r="AI1798" s="7" t="e">
        <f t="shared" si="724"/>
        <v>#N/A</v>
      </c>
      <c r="AJ1798" s="7" t="e">
        <f t="shared" si="725"/>
        <v>#N/A</v>
      </c>
      <c r="AK1798" s="7" t="e">
        <v>#N/A</v>
      </c>
      <c r="AL1798" s="7" t="e">
        <v>#N/A</v>
      </c>
      <c r="AN1798" s="7" t="e">
        <f t="shared" si="726"/>
        <v>#N/A</v>
      </c>
      <c r="AO1798" s="7" t="e">
        <f t="shared" si="717"/>
        <v>#N/A</v>
      </c>
      <c r="AP1798" s="7" t="e">
        <v>#N/A</v>
      </c>
      <c r="AQ1798" s="7" t="e">
        <v>#N/A</v>
      </c>
    </row>
    <row r="1799" spans="1:43">
      <c r="A1799" s="95">
        <v>785</v>
      </c>
      <c r="R1799" s="6">
        <f t="shared" si="713"/>
        <v>785</v>
      </c>
      <c r="S1799" s="7" t="e">
        <f t="shared" si="715"/>
        <v>#N/A</v>
      </c>
      <c r="T1799" s="7" t="e">
        <f t="shared" si="716"/>
        <v>#N/A</v>
      </c>
      <c r="U1799" s="7" t="e">
        <f t="shared" si="714"/>
        <v>#N/A</v>
      </c>
      <c r="V1799" s="7" t="e">
        <f t="shared" si="718"/>
        <v>#N/A</v>
      </c>
      <c r="W1799" s="7" t="e">
        <f t="shared" si="719"/>
        <v>#N/A</v>
      </c>
      <c r="X1799" s="7" t="e">
        <f t="shared" si="720"/>
        <v>#N/A</v>
      </c>
      <c r="Y1799" s="7" t="e">
        <f t="shared" si="721"/>
        <v>#N/A</v>
      </c>
      <c r="AG1799" s="7" t="e">
        <f t="shared" si="722"/>
        <v>#N/A</v>
      </c>
      <c r="AH1799" s="7" t="e">
        <f t="shared" si="723"/>
        <v>#N/A</v>
      </c>
      <c r="AI1799" s="7" t="e">
        <f t="shared" si="724"/>
        <v>#N/A</v>
      </c>
      <c r="AJ1799" s="7" t="e">
        <f t="shared" si="725"/>
        <v>#N/A</v>
      </c>
      <c r="AK1799" s="7" t="e">
        <v>#N/A</v>
      </c>
      <c r="AL1799" s="7" t="e">
        <v>#N/A</v>
      </c>
      <c r="AN1799" s="7" t="e">
        <f t="shared" si="726"/>
        <v>#N/A</v>
      </c>
      <c r="AO1799" s="7" t="e">
        <f t="shared" si="717"/>
        <v>#N/A</v>
      </c>
      <c r="AP1799" s="7" t="e">
        <v>#N/A</v>
      </c>
      <c r="AQ1799" s="7" t="e">
        <v>#N/A</v>
      </c>
    </row>
    <row r="1800" spans="1:43">
      <c r="A1800" s="95">
        <v>786</v>
      </c>
      <c r="R1800" s="6">
        <f t="shared" si="713"/>
        <v>786</v>
      </c>
      <c r="S1800" s="7" t="e">
        <f t="shared" si="715"/>
        <v>#N/A</v>
      </c>
      <c r="T1800" s="7" t="e">
        <f t="shared" si="716"/>
        <v>#N/A</v>
      </c>
      <c r="U1800" s="7" t="e">
        <f t="shared" si="714"/>
        <v>#N/A</v>
      </c>
      <c r="V1800" s="7" t="e">
        <f t="shared" si="718"/>
        <v>#N/A</v>
      </c>
      <c r="W1800" s="7" t="e">
        <f t="shared" si="719"/>
        <v>#N/A</v>
      </c>
      <c r="X1800" s="7" t="e">
        <f t="shared" si="720"/>
        <v>#N/A</v>
      </c>
      <c r="Y1800" s="7" t="e">
        <f t="shared" si="721"/>
        <v>#N/A</v>
      </c>
      <c r="AG1800" s="7" t="e">
        <f t="shared" si="722"/>
        <v>#N/A</v>
      </c>
      <c r="AH1800" s="7" t="e">
        <f t="shared" si="723"/>
        <v>#N/A</v>
      </c>
      <c r="AI1800" s="7" t="e">
        <f t="shared" si="724"/>
        <v>#N/A</v>
      </c>
      <c r="AJ1800" s="7" t="e">
        <f t="shared" si="725"/>
        <v>#N/A</v>
      </c>
      <c r="AK1800" s="7" t="e">
        <v>#N/A</v>
      </c>
      <c r="AL1800" s="7" t="e">
        <v>#N/A</v>
      </c>
      <c r="AN1800" s="7" t="e">
        <f t="shared" si="726"/>
        <v>#N/A</v>
      </c>
      <c r="AO1800" s="7" t="e">
        <f t="shared" si="717"/>
        <v>#N/A</v>
      </c>
      <c r="AP1800" s="7" t="e">
        <v>#N/A</v>
      </c>
      <c r="AQ1800" s="7" t="e">
        <v>#N/A</v>
      </c>
    </row>
    <row r="1801" spans="1:43">
      <c r="A1801" s="95">
        <v>787</v>
      </c>
      <c r="R1801" s="6">
        <f t="shared" si="713"/>
        <v>787</v>
      </c>
      <c r="S1801" s="7" t="e">
        <f t="shared" si="715"/>
        <v>#N/A</v>
      </c>
      <c r="T1801" s="7" t="e">
        <f t="shared" si="716"/>
        <v>#N/A</v>
      </c>
      <c r="U1801" s="7" t="e">
        <f t="shared" si="714"/>
        <v>#N/A</v>
      </c>
      <c r="V1801" s="7" t="e">
        <f t="shared" si="718"/>
        <v>#N/A</v>
      </c>
      <c r="W1801" s="7" t="e">
        <f t="shared" si="719"/>
        <v>#N/A</v>
      </c>
      <c r="X1801" s="7" t="e">
        <f t="shared" si="720"/>
        <v>#N/A</v>
      </c>
      <c r="Y1801" s="7" t="e">
        <f t="shared" si="721"/>
        <v>#N/A</v>
      </c>
      <c r="AG1801" s="7" t="e">
        <f t="shared" si="722"/>
        <v>#N/A</v>
      </c>
      <c r="AH1801" s="7" t="e">
        <f t="shared" si="723"/>
        <v>#N/A</v>
      </c>
      <c r="AI1801" s="7" t="e">
        <f t="shared" si="724"/>
        <v>#N/A</v>
      </c>
      <c r="AJ1801" s="7" t="e">
        <f t="shared" si="725"/>
        <v>#N/A</v>
      </c>
      <c r="AK1801" s="7" t="e">
        <v>#N/A</v>
      </c>
      <c r="AL1801" s="7" t="e">
        <v>#N/A</v>
      </c>
      <c r="AN1801" s="7" t="e">
        <f t="shared" si="726"/>
        <v>#N/A</v>
      </c>
      <c r="AO1801" s="7" t="e">
        <f t="shared" si="717"/>
        <v>#N/A</v>
      </c>
      <c r="AP1801" s="7" t="e">
        <v>#N/A</v>
      </c>
      <c r="AQ1801" s="7" t="e">
        <v>#N/A</v>
      </c>
    </row>
    <row r="1802" spans="1:43">
      <c r="A1802" s="95">
        <v>788</v>
      </c>
      <c r="R1802" s="6">
        <f t="shared" si="713"/>
        <v>788</v>
      </c>
      <c r="S1802" s="7" t="e">
        <f t="shared" si="715"/>
        <v>#N/A</v>
      </c>
      <c r="T1802" s="7" t="e">
        <f t="shared" si="716"/>
        <v>#N/A</v>
      </c>
      <c r="U1802" s="7" t="e">
        <f t="shared" si="714"/>
        <v>#N/A</v>
      </c>
      <c r="V1802" s="7" t="e">
        <f t="shared" si="718"/>
        <v>#N/A</v>
      </c>
      <c r="W1802" s="7" t="e">
        <f t="shared" si="719"/>
        <v>#N/A</v>
      </c>
      <c r="X1802" s="7" t="e">
        <f t="shared" si="720"/>
        <v>#N/A</v>
      </c>
      <c r="Y1802" s="7" t="e">
        <f t="shared" si="721"/>
        <v>#N/A</v>
      </c>
      <c r="AG1802" s="7" t="e">
        <f t="shared" si="722"/>
        <v>#N/A</v>
      </c>
      <c r="AH1802" s="7" t="e">
        <f t="shared" si="723"/>
        <v>#N/A</v>
      </c>
      <c r="AI1802" s="7" t="e">
        <f t="shared" si="724"/>
        <v>#N/A</v>
      </c>
      <c r="AJ1802" s="7" t="e">
        <f t="shared" si="725"/>
        <v>#N/A</v>
      </c>
      <c r="AK1802" s="7" t="e">
        <v>#N/A</v>
      </c>
      <c r="AL1802" s="7" t="e">
        <v>#N/A</v>
      </c>
      <c r="AN1802" s="7" t="e">
        <f t="shared" si="726"/>
        <v>#N/A</v>
      </c>
      <c r="AO1802" s="7" t="e">
        <f t="shared" si="717"/>
        <v>#N/A</v>
      </c>
      <c r="AP1802" s="7" t="e">
        <v>#N/A</v>
      </c>
      <c r="AQ1802" s="7" t="e">
        <v>#N/A</v>
      </c>
    </row>
    <row r="1803" spans="1:43">
      <c r="A1803" s="95">
        <v>789</v>
      </c>
      <c r="R1803" s="6">
        <f t="shared" si="713"/>
        <v>789</v>
      </c>
      <c r="S1803" s="7" t="e">
        <f t="shared" si="715"/>
        <v>#N/A</v>
      </c>
      <c r="T1803" s="7" t="e">
        <f t="shared" si="716"/>
        <v>#N/A</v>
      </c>
      <c r="U1803" s="7" t="e">
        <f t="shared" si="714"/>
        <v>#N/A</v>
      </c>
      <c r="V1803" s="7" t="e">
        <f t="shared" si="718"/>
        <v>#N/A</v>
      </c>
      <c r="W1803" s="7" t="e">
        <f t="shared" si="719"/>
        <v>#N/A</v>
      </c>
      <c r="X1803" s="7" t="e">
        <f t="shared" si="720"/>
        <v>#N/A</v>
      </c>
      <c r="Y1803" s="7" t="e">
        <f t="shared" si="721"/>
        <v>#N/A</v>
      </c>
      <c r="AG1803" s="7" t="e">
        <f t="shared" si="722"/>
        <v>#N/A</v>
      </c>
      <c r="AH1803" s="7" t="e">
        <f t="shared" si="723"/>
        <v>#N/A</v>
      </c>
      <c r="AI1803" s="7" t="e">
        <f t="shared" si="724"/>
        <v>#N/A</v>
      </c>
      <c r="AJ1803" s="7" t="e">
        <f t="shared" si="725"/>
        <v>#N/A</v>
      </c>
      <c r="AK1803" s="7" t="e">
        <v>#N/A</v>
      </c>
      <c r="AL1803" s="7" t="e">
        <v>#N/A</v>
      </c>
      <c r="AN1803" s="7" t="e">
        <f t="shared" si="726"/>
        <v>#N/A</v>
      </c>
      <c r="AO1803" s="7" t="e">
        <f t="shared" si="717"/>
        <v>#N/A</v>
      </c>
      <c r="AP1803" s="7" t="e">
        <v>#N/A</v>
      </c>
      <c r="AQ1803" s="7" t="e">
        <v>#N/A</v>
      </c>
    </row>
    <row r="1804" spans="1:43">
      <c r="A1804" s="95">
        <v>790</v>
      </c>
      <c r="R1804" s="6">
        <f t="shared" si="713"/>
        <v>790</v>
      </c>
      <c r="S1804" s="7" t="e">
        <f t="shared" si="715"/>
        <v>#N/A</v>
      </c>
      <c r="T1804" s="7" t="e">
        <f t="shared" si="716"/>
        <v>#N/A</v>
      </c>
      <c r="U1804" s="7" t="e">
        <f t="shared" si="714"/>
        <v>#N/A</v>
      </c>
      <c r="V1804" s="7" t="e">
        <f t="shared" si="718"/>
        <v>#N/A</v>
      </c>
      <c r="W1804" s="7" t="e">
        <f t="shared" si="719"/>
        <v>#N/A</v>
      </c>
      <c r="X1804" s="7" t="e">
        <f t="shared" si="720"/>
        <v>#N/A</v>
      </c>
      <c r="Y1804" s="7" t="e">
        <f t="shared" si="721"/>
        <v>#N/A</v>
      </c>
      <c r="AG1804" s="7" t="e">
        <f t="shared" si="722"/>
        <v>#N/A</v>
      </c>
      <c r="AH1804" s="7" t="e">
        <f t="shared" si="723"/>
        <v>#N/A</v>
      </c>
      <c r="AI1804" s="7" t="e">
        <f t="shared" si="724"/>
        <v>#N/A</v>
      </c>
      <c r="AJ1804" s="7" t="e">
        <f t="shared" si="725"/>
        <v>#N/A</v>
      </c>
      <c r="AK1804" s="7" t="e">
        <v>#N/A</v>
      </c>
      <c r="AL1804" s="7" t="e">
        <v>#N/A</v>
      </c>
      <c r="AN1804" s="7" t="e">
        <f t="shared" si="726"/>
        <v>#N/A</v>
      </c>
      <c r="AO1804" s="7" t="e">
        <f t="shared" si="717"/>
        <v>#N/A</v>
      </c>
      <c r="AP1804" s="7" t="e">
        <v>#N/A</v>
      </c>
      <c r="AQ1804" s="7" t="e">
        <v>#N/A</v>
      </c>
    </row>
    <row r="1805" spans="1:43">
      <c r="A1805" s="95">
        <v>791</v>
      </c>
      <c r="R1805" s="6">
        <f t="shared" si="713"/>
        <v>791</v>
      </c>
      <c r="S1805" s="7" t="e">
        <f t="shared" si="715"/>
        <v>#N/A</v>
      </c>
      <c r="T1805" s="7" t="e">
        <f t="shared" si="716"/>
        <v>#N/A</v>
      </c>
      <c r="U1805" s="7" t="e">
        <f t="shared" si="714"/>
        <v>#N/A</v>
      </c>
      <c r="V1805" s="7" t="e">
        <f t="shared" si="718"/>
        <v>#N/A</v>
      </c>
      <c r="W1805" s="7" t="e">
        <f t="shared" si="719"/>
        <v>#N/A</v>
      </c>
      <c r="X1805" s="7" t="e">
        <f t="shared" si="720"/>
        <v>#N/A</v>
      </c>
      <c r="Y1805" s="7" t="e">
        <f t="shared" si="721"/>
        <v>#N/A</v>
      </c>
      <c r="AG1805" s="7" t="e">
        <f t="shared" si="722"/>
        <v>#N/A</v>
      </c>
      <c r="AH1805" s="7" t="e">
        <f t="shared" si="723"/>
        <v>#N/A</v>
      </c>
      <c r="AI1805" s="7" t="e">
        <f t="shared" si="724"/>
        <v>#N/A</v>
      </c>
      <c r="AJ1805" s="7" t="e">
        <f t="shared" si="725"/>
        <v>#N/A</v>
      </c>
      <c r="AK1805" s="7" t="e">
        <v>#N/A</v>
      </c>
      <c r="AL1805" s="7" t="e">
        <v>#N/A</v>
      </c>
      <c r="AN1805" s="7" t="e">
        <f t="shared" si="726"/>
        <v>#N/A</v>
      </c>
      <c r="AO1805" s="7" t="e">
        <f t="shared" si="717"/>
        <v>#N/A</v>
      </c>
      <c r="AP1805" s="7" t="e">
        <v>#N/A</v>
      </c>
      <c r="AQ1805" s="7" t="e">
        <v>#N/A</v>
      </c>
    </row>
    <row r="1806" spans="1:43">
      <c r="A1806" s="95">
        <v>792</v>
      </c>
      <c r="R1806" s="6">
        <f t="shared" si="713"/>
        <v>792</v>
      </c>
      <c r="S1806" s="7" t="e">
        <f t="shared" si="715"/>
        <v>#N/A</v>
      </c>
      <c r="T1806" s="7" t="e">
        <f t="shared" si="716"/>
        <v>#N/A</v>
      </c>
      <c r="U1806" s="7" t="e">
        <f t="shared" si="714"/>
        <v>#N/A</v>
      </c>
      <c r="V1806" s="7" t="e">
        <f t="shared" si="718"/>
        <v>#N/A</v>
      </c>
      <c r="W1806" s="7" t="e">
        <f t="shared" si="719"/>
        <v>#N/A</v>
      </c>
      <c r="X1806" s="7" t="e">
        <f t="shared" si="720"/>
        <v>#N/A</v>
      </c>
      <c r="Y1806" s="7" t="e">
        <f t="shared" si="721"/>
        <v>#N/A</v>
      </c>
      <c r="AG1806" s="7" t="e">
        <f t="shared" si="722"/>
        <v>#N/A</v>
      </c>
      <c r="AH1806" s="7" t="e">
        <f t="shared" si="723"/>
        <v>#N/A</v>
      </c>
      <c r="AI1806" s="7" t="e">
        <f t="shared" si="724"/>
        <v>#N/A</v>
      </c>
      <c r="AJ1806" s="7" t="e">
        <f t="shared" si="725"/>
        <v>#N/A</v>
      </c>
      <c r="AK1806" s="7" t="e">
        <v>#N/A</v>
      </c>
      <c r="AL1806" s="7" t="e">
        <v>#N/A</v>
      </c>
      <c r="AN1806" s="7" t="e">
        <f t="shared" si="726"/>
        <v>#N/A</v>
      </c>
      <c r="AO1806" s="7" t="e">
        <f t="shared" si="717"/>
        <v>#N/A</v>
      </c>
      <c r="AP1806" s="7" t="e">
        <v>#N/A</v>
      </c>
      <c r="AQ1806" s="7" t="e">
        <v>#N/A</v>
      </c>
    </row>
    <row r="1807" spans="1:43">
      <c r="A1807" s="95">
        <v>793</v>
      </c>
      <c r="R1807" s="6">
        <f t="shared" si="713"/>
        <v>793</v>
      </c>
      <c r="S1807" s="7" t="e">
        <f t="shared" si="715"/>
        <v>#N/A</v>
      </c>
      <c r="T1807" s="7" t="e">
        <f t="shared" si="716"/>
        <v>#N/A</v>
      </c>
      <c r="U1807" s="7" t="e">
        <f t="shared" si="714"/>
        <v>#N/A</v>
      </c>
      <c r="V1807" s="7" t="e">
        <f t="shared" si="718"/>
        <v>#N/A</v>
      </c>
      <c r="W1807" s="7" t="e">
        <f t="shared" si="719"/>
        <v>#N/A</v>
      </c>
      <c r="X1807" s="7" t="e">
        <f t="shared" si="720"/>
        <v>#N/A</v>
      </c>
      <c r="Y1807" s="7" t="e">
        <f t="shared" si="721"/>
        <v>#N/A</v>
      </c>
      <c r="AG1807" s="7" t="e">
        <f t="shared" si="722"/>
        <v>#N/A</v>
      </c>
      <c r="AH1807" s="7" t="e">
        <f t="shared" si="723"/>
        <v>#N/A</v>
      </c>
      <c r="AI1807" s="7" t="e">
        <f t="shared" si="724"/>
        <v>#N/A</v>
      </c>
      <c r="AJ1807" s="7" t="e">
        <f t="shared" si="725"/>
        <v>#N/A</v>
      </c>
      <c r="AK1807" s="7" t="e">
        <v>#N/A</v>
      </c>
      <c r="AL1807" s="7" t="e">
        <v>#N/A</v>
      </c>
      <c r="AN1807" s="7" t="e">
        <f t="shared" si="726"/>
        <v>#N/A</v>
      </c>
      <c r="AO1807" s="7" t="e">
        <f t="shared" si="717"/>
        <v>#N/A</v>
      </c>
      <c r="AP1807" s="7" t="e">
        <v>#N/A</v>
      </c>
      <c r="AQ1807" s="7" t="e">
        <v>#N/A</v>
      </c>
    </row>
    <row r="1808" spans="1:43">
      <c r="A1808" s="95">
        <v>794</v>
      </c>
      <c r="R1808" s="6">
        <f t="shared" si="713"/>
        <v>794</v>
      </c>
      <c r="S1808" s="7" t="e">
        <f t="shared" si="715"/>
        <v>#N/A</v>
      </c>
      <c r="T1808" s="7" t="e">
        <f t="shared" si="716"/>
        <v>#N/A</v>
      </c>
      <c r="U1808" s="7" t="e">
        <f t="shared" si="714"/>
        <v>#N/A</v>
      </c>
      <c r="V1808" s="7" t="e">
        <f t="shared" si="718"/>
        <v>#N/A</v>
      </c>
      <c r="W1808" s="7" t="e">
        <f t="shared" si="719"/>
        <v>#N/A</v>
      </c>
      <c r="X1808" s="7" t="e">
        <f t="shared" si="720"/>
        <v>#N/A</v>
      </c>
      <c r="Y1808" s="7" t="e">
        <f t="shared" si="721"/>
        <v>#N/A</v>
      </c>
      <c r="AG1808" s="7" t="e">
        <f t="shared" si="722"/>
        <v>#N/A</v>
      </c>
      <c r="AH1808" s="7" t="e">
        <f t="shared" si="723"/>
        <v>#N/A</v>
      </c>
      <c r="AI1808" s="7" t="e">
        <f t="shared" si="724"/>
        <v>#N/A</v>
      </c>
      <c r="AJ1808" s="7" t="e">
        <f t="shared" si="725"/>
        <v>#N/A</v>
      </c>
      <c r="AK1808" s="7" t="e">
        <v>#N/A</v>
      </c>
      <c r="AL1808" s="7" t="e">
        <v>#N/A</v>
      </c>
      <c r="AN1808" s="7" t="e">
        <f t="shared" si="726"/>
        <v>#N/A</v>
      </c>
      <c r="AO1808" s="7" t="e">
        <f t="shared" si="717"/>
        <v>#N/A</v>
      </c>
      <c r="AP1808" s="7" t="e">
        <v>#N/A</v>
      </c>
      <c r="AQ1808" s="7" t="e">
        <v>#N/A</v>
      </c>
    </row>
    <row r="1809" spans="1:43">
      <c r="A1809" s="95">
        <v>795</v>
      </c>
      <c r="R1809" s="6">
        <f t="shared" si="713"/>
        <v>795</v>
      </c>
      <c r="S1809" s="7" t="e">
        <f t="shared" si="715"/>
        <v>#N/A</v>
      </c>
      <c r="T1809" s="7" t="e">
        <f t="shared" si="716"/>
        <v>#N/A</v>
      </c>
      <c r="U1809" s="7" t="e">
        <f t="shared" si="714"/>
        <v>#N/A</v>
      </c>
      <c r="V1809" s="7" t="e">
        <f t="shared" si="718"/>
        <v>#N/A</v>
      </c>
      <c r="W1809" s="7" t="e">
        <f t="shared" si="719"/>
        <v>#N/A</v>
      </c>
      <c r="X1809" s="7" t="e">
        <f t="shared" si="720"/>
        <v>#N/A</v>
      </c>
      <c r="Y1809" s="7" t="e">
        <f t="shared" si="721"/>
        <v>#N/A</v>
      </c>
      <c r="AG1809" s="7" t="e">
        <f t="shared" si="722"/>
        <v>#N/A</v>
      </c>
      <c r="AH1809" s="7" t="e">
        <f t="shared" si="723"/>
        <v>#N/A</v>
      </c>
      <c r="AI1809" s="7" t="e">
        <f t="shared" si="724"/>
        <v>#N/A</v>
      </c>
      <c r="AJ1809" s="7" t="e">
        <f t="shared" si="725"/>
        <v>#N/A</v>
      </c>
      <c r="AK1809" s="7" t="e">
        <v>#N/A</v>
      </c>
      <c r="AL1809" s="7" t="e">
        <v>#N/A</v>
      </c>
      <c r="AN1809" s="7" t="e">
        <f t="shared" si="726"/>
        <v>#N/A</v>
      </c>
      <c r="AO1809" s="7" t="e">
        <f t="shared" si="717"/>
        <v>#N/A</v>
      </c>
      <c r="AP1809" s="7" t="e">
        <v>#N/A</v>
      </c>
      <c r="AQ1809" s="7" t="e">
        <v>#N/A</v>
      </c>
    </row>
    <row r="1810" spans="1:43">
      <c r="A1810" s="95">
        <v>796</v>
      </c>
      <c r="R1810" s="6">
        <f t="shared" si="713"/>
        <v>796</v>
      </c>
      <c r="S1810" s="7" t="e">
        <f t="shared" si="715"/>
        <v>#N/A</v>
      </c>
      <c r="T1810" s="7" t="e">
        <f t="shared" si="716"/>
        <v>#N/A</v>
      </c>
      <c r="U1810" s="7" t="e">
        <f t="shared" si="714"/>
        <v>#N/A</v>
      </c>
      <c r="V1810" s="7" t="e">
        <f t="shared" si="718"/>
        <v>#N/A</v>
      </c>
      <c r="W1810" s="7" t="e">
        <f t="shared" si="719"/>
        <v>#N/A</v>
      </c>
      <c r="X1810" s="7" t="e">
        <f t="shared" si="720"/>
        <v>#N/A</v>
      </c>
      <c r="Y1810" s="7" t="e">
        <f t="shared" si="721"/>
        <v>#N/A</v>
      </c>
      <c r="AG1810" s="7" t="e">
        <f t="shared" si="722"/>
        <v>#N/A</v>
      </c>
      <c r="AH1810" s="7" t="e">
        <f t="shared" si="723"/>
        <v>#N/A</v>
      </c>
      <c r="AI1810" s="7" t="e">
        <f t="shared" si="724"/>
        <v>#N/A</v>
      </c>
      <c r="AJ1810" s="7" t="e">
        <f t="shared" si="725"/>
        <v>#N/A</v>
      </c>
      <c r="AK1810" s="7" t="e">
        <v>#N/A</v>
      </c>
      <c r="AL1810" s="7" t="e">
        <v>#N/A</v>
      </c>
      <c r="AN1810" s="7" t="e">
        <f t="shared" si="726"/>
        <v>#N/A</v>
      </c>
      <c r="AO1810" s="7" t="e">
        <f t="shared" si="717"/>
        <v>#N/A</v>
      </c>
      <c r="AP1810" s="7" t="e">
        <v>#N/A</v>
      </c>
      <c r="AQ1810" s="7" t="e">
        <v>#N/A</v>
      </c>
    </row>
    <row r="1811" spans="1:43">
      <c r="A1811" s="95">
        <v>797</v>
      </c>
      <c r="R1811" s="6">
        <f t="shared" si="713"/>
        <v>797</v>
      </c>
      <c r="S1811" s="7" t="e">
        <f t="shared" si="715"/>
        <v>#N/A</v>
      </c>
      <c r="T1811" s="7" t="e">
        <f t="shared" si="716"/>
        <v>#N/A</v>
      </c>
      <c r="U1811" s="7" t="e">
        <f t="shared" si="714"/>
        <v>#N/A</v>
      </c>
      <c r="V1811" s="7" t="e">
        <f t="shared" si="718"/>
        <v>#N/A</v>
      </c>
      <c r="W1811" s="7" t="e">
        <f t="shared" si="719"/>
        <v>#N/A</v>
      </c>
      <c r="X1811" s="7" t="e">
        <f t="shared" si="720"/>
        <v>#N/A</v>
      </c>
      <c r="Y1811" s="7" t="e">
        <f t="shared" si="721"/>
        <v>#N/A</v>
      </c>
      <c r="AG1811" s="7" t="e">
        <f t="shared" si="722"/>
        <v>#N/A</v>
      </c>
      <c r="AH1811" s="7" t="e">
        <f t="shared" si="723"/>
        <v>#N/A</v>
      </c>
      <c r="AI1811" s="7" t="e">
        <f t="shared" si="724"/>
        <v>#N/A</v>
      </c>
      <c r="AJ1811" s="7" t="e">
        <f t="shared" si="725"/>
        <v>#N/A</v>
      </c>
      <c r="AK1811" s="7" t="e">
        <v>#N/A</v>
      </c>
      <c r="AL1811" s="7" t="e">
        <v>#N/A</v>
      </c>
      <c r="AN1811" s="7" t="e">
        <f t="shared" si="726"/>
        <v>#N/A</v>
      </c>
      <c r="AO1811" s="7" t="e">
        <f t="shared" si="717"/>
        <v>#N/A</v>
      </c>
      <c r="AP1811" s="7" t="e">
        <v>#N/A</v>
      </c>
      <c r="AQ1811" s="7" t="e">
        <v>#N/A</v>
      </c>
    </row>
    <row r="1812" spans="1:43">
      <c r="A1812" s="95">
        <v>798</v>
      </c>
      <c r="R1812" s="6">
        <f t="shared" si="713"/>
        <v>798</v>
      </c>
      <c r="S1812" s="7" t="e">
        <f t="shared" si="715"/>
        <v>#N/A</v>
      </c>
      <c r="T1812" s="7" t="e">
        <f t="shared" si="716"/>
        <v>#N/A</v>
      </c>
      <c r="U1812" s="7" t="e">
        <f t="shared" si="714"/>
        <v>#N/A</v>
      </c>
      <c r="V1812" s="7" t="e">
        <f t="shared" si="718"/>
        <v>#N/A</v>
      </c>
      <c r="W1812" s="7" t="e">
        <f t="shared" si="719"/>
        <v>#N/A</v>
      </c>
      <c r="X1812" s="7" t="e">
        <f t="shared" si="720"/>
        <v>#N/A</v>
      </c>
      <c r="Y1812" s="7" t="e">
        <f t="shared" si="721"/>
        <v>#N/A</v>
      </c>
      <c r="AG1812" s="7" t="e">
        <f t="shared" si="722"/>
        <v>#N/A</v>
      </c>
      <c r="AH1812" s="7" t="e">
        <f t="shared" si="723"/>
        <v>#N/A</v>
      </c>
      <c r="AI1812" s="7" t="e">
        <f t="shared" si="724"/>
        <v>#N/A</v>
      </c>
      <c r="AJ1812" s="7" t="e">
        <f t="shared" si="725"/>
        <v>#N/A</v>
      </c>
      <c r="AK1812" s="7" t="e">
        <v>#N/A</v>
      </c>
      <c r="AL1812" s="7" t="e">
        <v>#N/A</v>
      </c>
      <c r="AN1812" s="7" t="e">
        <f t="shared" si="726"/>
        <v>#N/A</v>
      </c>
      <c r="AO1812" s="7" t="e">
        <f t="shared" si="717"/>
        <v>#N/A</v>
      </c>
      <c r="AP1812" s="7" t="e">
        <v>#N/A</v>
      </c>
      <c r="AQ1812" s="7" t="e">
        <v>#N/A</v>
      </c>
    </row>
    <row r="1813" spans="1:43">
      <c r="A1813" s="95">
        <v>799</v>
      </c>
      <c r="R1813" s="6">
        <f t="shared" si="713"/>
        <v>799</v>
      </c>
      <c r="S1813" s="7" t="e">
        <f t="shared" si="715"/>
        <v>#N/A</v>
      </c>
      <c r="T1813" s="7" t="e">
        <f t="shared" si="716"/>
        <v>#N/A</v>
      </c>
      <c r="U1813" s="7" t="e">
        <f t="shared" si="714"/>
        <v>#N/A</v>
      </c>
      <c r="V1813" s="7" t="e">
        <f t="shared" si="718"/>
        <v>#N/A</v>
      </c>
      <c r="W1813" s="7" t="e">
        <f t="shared" si="719"/>
        <v>#N/A</v>
      </c>
      <c r="X1813" s="7" t="e">
        <f t="shared" si="720"/>
        <v>#N/A</v>
      </c>
      <c r="Y1813" s="7" t="e">
        <f t="shared" si="721"/>
        <v>#N/A</v>
      </c>
      <c r="AG1813" s="7" t="e">
        <f t="shared" si="722"/>
        <v>#N/A</v>
      </c>
      <c r="AH1813" s="7" t="e">
        <f t="shared" si="723"/>
        <v>#N/A</v>
      </c>
      <c r="AI1813" s="7" t="e">
        <f t="shared" si="724"/>
        <v>#N/A</v>
      </c>
      <c r="AJ1813" s="7" t="e">
        <f t="shared" si="725"/>
        <v>#N/A</v>
      </c>
      <c r="AK1813" s="7" t="e">
        <v>#N/A</v>
      </c>
      <c r="AL1813" s="7" t="e">
        <v>#N/A</v>
      </c>
      <c r="AN1813" s="7" t="e">
        <f t="shared" si="726"/>
        <v>#N/A</v>
      </c>
      <c r="AO1813" s="7" t="e">
        <f t="shared" si="717"/>
        <v>#N/A</v>
      </c>
      <c r="AP1813" s="7" t="e">
        <v>#N/A</v>
      </c>
      <c r="AQ1813" s="7" t="e">
        <v>#N/A</v>
      </c>
    </row>
    <row r="1814" spans="1:43">
      <c r="A1814" s="95">
        <v>800</v>
      </c>
      <c r="R1814" s="6">
        <f t="shared" ref="R1814:R1877" si="727">A1814</f>
        <v>800</v>
      </c>
      <c r="S1814" s="7" t="e">
        <f t="shared" si="715"/>
        <v>#N/A</v>
      </c>
      <c r="T1814" s="7" t="e">
        <f t="shared" si="716"/>
        <v>#N/A</v>
      </c>
      <c r="U1814" s="7" t="e">
        <f t="shared" ref="U1814:U1877" si="728">IF(NOT(ISNA(VLOOKUP(A1814,$A$91:$B$100,2,FALSE))),VLOOKUP(A1814,$A$91:$B$100,2,FALSE),NA())</f>
        <v>#N/A</v>
      </c>
      <c r="V1814" s="7" t="e">
        <f t="shared" si="718"/>
        <v>#N/A</v>
      </c>
      <c r="W1814" s="7" t="e">
        <f t="shared" si="719"/>
        <v>#N/A</v>
      </c>
      <c r="X1814" s="7" t="e">
        <f t="shared" si="720"/>
        <v>#N/A</v>
      </c>
      <c r="Y1814" s="7" t="e">
        <f t="shared" si="721"/>
        <v>#N/A</v>
      </c>
      <c r="AG1814" s="7" t="e">
        <f t="shared" si="722"/>
        <v>#N/A</v>
      </c>
      <c r="AH1814" s="7" t="e">
        <f t="shared" si="723"/>
        <v>#N/A</v>
      </c>
      <c r="AI1814" s="7" t="e">
        <f t="shared" si="724"/>
        <v>#N/A</v>
      </c>
      <c r="AJ1814" s="7" t="e">
        <f t="shared" si="725"/>
        <v>#N/A</v>
      </c>
      <c r="AK1814" s="7" t="e">
        <v>#N/A</v>
      </c>
      <c r="AL1814" s="7" t="e">
        <v>#N/A</v>
      </c>
      <c r="AN1814" s="7" t="e">
        <f t="shared" si="726"/>
        <v>#N/A</v>
      </c>
      <c r="AO1814" s="7" t="e">
        <f t="shared" si="717"/>
        <v>#N/A</v>
      </c>
      <c r="AP1814" s="7" t="e">
        <v>#N/A</v>
      </c>
      <c r="AQ1814" s="7" t="e">
        <v>#N/A</v>
      </c>
    </row>
    <row r="1815" spans="1:43">
      <c r="A1815" s="95">
        <v>801</v>
      </c>
      <c r="R1815" s="6">
        <f t="shared" si="727"/>
        <v>801</v>
      </c>
      <c r="S1815" s="7" t="e">
        <f t="shared" si="715"/>
        <v>#N/A</v>
      </c>
      <c r="T1815" s="7" t="e">
        <f t="shared" si="716"/>
        <v>#N/A</v>
      </c>
      <c r="U1815" s="7" t="e">
        <f t="shared" si="728"/>
        <v>#N/A</v>
      </c>
      <c r="V1815" s="7" t="e">
        <f t="shared" si="718"/>
        <v>#N/A</v>
      </c>
      <c r="W1815" s="7" t="e">
        <f t="shared" si="719"/>
        <v>#N/A</v>
      </c>
      <c r="X1815" s="7" t="e">
        <f t="shared" si="720"/>
        <v>#N/A</v>
      </c>
      <c r="Y1815" s="7" t="e">
        <f t="shared" si="721"/>
        <v>#N/A</v>
      </c>
      <c r="AG1815" s="7" t="e">
        <f t="shared" si="722"/>
        <v>#N/A</v>
      </c>
      <c r="AH1815" s="7" t="e">
        <f t="shared" si="723"/>
        <v>#N/A</v>
      </c>
      <c r="AI1815" s="7" t="e">
        <f t="shared" si="724"/>
        <v>#N/A</v>
      </c>
      <c r="AJ1815" s="7" t="e">
        <f t="shared" si="725"/>
        <v>#N/A</v>
      </c>
      <c r="AK1815" s="7" t="e">
        <v>#N/A</v>
      </c>
      <c r="AL1815" s="7" t="e">
        <v>#N/A</v>
      </c>
      <c r="AN1815" s="7" t="e">
        <f t="shared" si="726"/>
        <v>#N/A</v>
      </c>
      <c r="AO1815" s="7" t="e">
        <f t="shared" si="717"/>
        <v>#N/A</v>
      </c>
      <c r="AP1815" s="7" t="e">
        <v>#N/A</v>
      </c>
      <c r="AQ1815" s="7" t="e">
        <v>#N/A</v>
      </c>
    </row>
    <row r="1816" spans="1:43">
      <c r="A1816" s="95">
        <v>802</v>
      </c>
      <c r="R1816" s="6">
        <f t="shared" si="727"/>
        <v>802</v>
      </c>
      <c r="S1816" s="7" t="e">
        <f t="shared" si="715"/>
        <v>#N/A</v>
      </c>
      <c r="T1816" s="7" t="e">
        <f t="shared" si="716"/>
        <v>#N/A</v>
      </c>
      <c r="U1816" s="7" t="e">
        <f t="shared" si="728"/>
        <v>#N/A</v>
      </c>
      <c r="V1816" s="7" t="e">
        <f t="shared" si="718"/>
        <v>#N/A</v>
      </c>
      <c r="W1816" s="7" t="e">
        <f t="shared" si="719"/>
        <v>#N/A</v>
      </c>
      <c r="X1816" s="7" t="e">
        <f t="shared" si="720"/>
        <v>#N/A</v>
      </c>
      <c r="Y1816" s="7" t="e">
        <f t="shared" si="721"/>
        <v>#N/A</v>
      </c>
      <c r="AG1816" s="7" t="e">
        <f t="shared" si="722"/>
        <v>#N/A</v>
      </c>
      <c r="AH1816" s="7" t="e">
        <f t="shared" si="723"/>
        <v>#N/A</v>
      </c>
      <c r="AI1816" s="7" t="e">
        <f t="shared" si="724"/>
        <v>#N/A</v>
      </c>
      <c r="AJ1816" s="7" t="e">
        <f t="shared" si="725"/>
        <v>#N/A</v>
      </c>
      <c r="AK1816" s="7" t="e">
        <v>#N/A</v>
      </c>
      <c r="AL1816" s="7" t="e">
        <v>#N/A</v>
      </c>
      <c r="AN1816" s="7" t="e">
        <f t="shared" si="726"/>
        <v>#N/A</v>
      </c>
      <c r="AO1816" s="7" t="e">
        <f t="shared" si="717"/>
        <v>#N/A</v>
      </c>
      <c r="AP1816" s="7" t="e">
        <v>#N/A</v>
      </c>
      <c r="AQ1816" s="7" t="e">
        <v>#N/A</v>
      </c>
    </row>
    <row r="1817" spans="1:43">
      <c r="A1817" s="95">
        <v>803</v>
      </c>
      <c r="R1817" s="6">
        <f t="shared" si="727"/>
        <v>803</v>
      </c>
      <c r="S1817" s="7" t="e">
        <f t="shared" si="715"/>
        <v>#N/A</v>
      </c>
      <c r="T1817" s="7" t="e">
        <f t="shared" si="716"/>
        <v>#N/A</v>
      </c>
      <c r="U1817" s="7" t="e">
        <f t="shared" si="728"/>
        <v>#N/A</v>
      </c>
      <c r="V1817" s="7" t="e">
        <f t="shared" si="718"/>
        <v>#N/A</v>
      </c>
      <c r="W1817" s="7" t="e">
        <f t="shared" si="719"/>
        <v>#N/A</v>
      </c>
      <c r="X1817" s="7" t="e">
        <f t="shared" si="720"/>
        <v>#N/A</v>
      </c>
      <c r="Y1817" s="7" t="e">
        <f t="shared" si="721"/>
        <v>#N/A</v>
      </c>
      <c r="AG1817" s="7" t="e">
        <f t="shared" si="722"/>
        <v>#N/A</v>
      </c>
      <c r="AH1817" s="7" t="e">
        <f t="shared" si="723"/>
        <v>#N/A</v>
      </c>
      <c r="AI1817" s="7" t="e">
        <f t="shared" si="724"/>
        <v>#N/A</v>
      </c>
      <c r="AJ1817" s="7" t="e">
        <f t="shared" si="725"/>
        <v>#N/A</v>
      </c>
      <c r="AK1817" s="7" t="e">
        <v>#N/A</v>
      </c>
      <c r="AL1817" s="7" t="e">
        <v>#N/A</v>
      </c>
      <c r="AN1817" s="7" t="e">
        <f t="shared" si="726"/>
        <v>#N/A</v>
      </c>
      <c r="AO1817" s="7" t="e">
        <f t="shared" si="717"/>
        <v>#N/A</v>
      </c>
      <c r="AP1817" s="7" t="e">
        <v>#N/A</v>
      </c>
      <c r="AQ1817" s="7" t="e">
        <v>#N/A</v>
      </c>
    </row>
    <row r="1818" spans="1:43">
      <c r="A1818" s="95">
        <v>804</v>
      </c>
      <c r="R1818" s="6">
        <f t="shared" si="727"/>
        <v>804</v>
      </c>
      <c r="S1818" s="7" t="e">
        <f t="shared" si="715"/>
        <v>#N/A</v>
      </c>
      <c r="T1818" s="7" t="e">
        <f t="shared" si="716"/>
        <v>#N/A</v>
      </c>
      <c r="U1818" s="7" t="e">
        <f t="shared" si="728"/>
        <v>#N/A</v>
      </c>
      <c r="V1818" s="7" t="e">
        <f t="shared" si="718"/>
        <v>#N/A</v>
      </c>
      <c r="W1818" s="7" t="e">
        <f t="shared" si="719"/>
        <v>#N/A</v>
      </c>
      <c r="X1818" s="7" t="e">
        <f t="shared" si="720"/>
        <v>#N/A</v>
      </c>
      <c r="Y1818" s="7" t="e">
        <f t="shared" si="721"/>
        <v>#N/A</v>
      </c>
      <c r="AG1818" s="7" t="e">
        <f t="shared" si="722"/>
        <v>#N/A</v>
      </c>
      <c r="AH1818" s="7" t="e">
        <f t="shared" si="723"/>
        <v>#N/A</v>
      </c>
      <c r="AI1818" s="7" t="e">
        <f t="shared" si="724"/>
        <v>#N/A</v>
      </c>
      <c r="AJ1818" s="7" t="e">
        <f t="shared" si="725"/>
        <v>#N/A</v>
      </c>
      <c r="AK1818" s="7" t="e">
        <v>#N/A</v>
      </c>
      <c r="AL1818" s="7" t="e">
        <v>#N/A</v>
      </c>
      <c r="AN1818" s="7" t="e">
        <f t="shared" si="726"/>
        <v>#N/A</v>
      </c>
      <c r="AO1818" s="7" t="e">
        <f t="shared" si="717"/>
        <v>#N/A</v>
      </c>
      <c r="AP1818" s="7" t="e">
        <v>#N/A</v>
      </c>
      <c r="AQ1818" s="7" t="e">
        <v>#N/A</v>
      </c>
    </row>
    <row r="1819" spans="1:43">
      <c r="A1819" s="95">
        <v>805</v>
      </c>
      <c r="R1819" s="6">
        <f t="shared" si="727"/>
        <v>805</v>
      </c>
      <c r="S1819" s="7" t="e">
        <f t="shared" si="715"/>
        <v>#N/A</v>
      </c>
      <c r="T1819" s="7" t="e">
        <f t="shared" si="716"/>
        <v>#N/A</v>
      </c>
      <c r="U1819" s="7" t="e">
        <f t="shared" si="728"/>
        <v>#N/A</v>
      </c>
      <c r="V1819" s="7" t="e">
        <f t="shared" si="718"/>
        <v>#N/A</v>
      </c>
      <c r="W1819" s="7" t="e">
        <f t="shared" si="719"/>
        <v>#N/A</v>
      </c>
      <c r="X1819" s="7" t="e">
        <f t="shared" si="720"/>
        <v>#N/A</v>
      </c>
      <c r="Y1819" s="7" t="e">
        <f t="shared" si="721"/>
        <v>#N/A</v>
      </c>
      <c r="AG1819" s="7" t="e">
        <f t="shared" si="722"/>
        <v>#N/A</v>
      </c>
      <c r="AH1819" s="7" t="e">
        <f t="shared" si="723"/>
        <v>#N/A</v>
      </c>
      <c r="AI1819" s="7" t="e">
        <f t="shared" si="724"/>
        <v>#N/A</v>
      </c>
      <c r="AJ1819" s="7" t="e">
        <f t="shared" si="725"/>
        <v>#N/A</v>
      </c>
      <c r="AK1819" s="7" t="e">
        <v>#N/A</v>
      </c>
      <c r="AL1819" s="7" t="e">
        <v>#N/A</v>
      </c>
      <c r="AN1819" s="7" t="e">
        <f t="shared" si="726"/>
        <v>#N/A</v>
      </c>
      <c r="AO1819" s="7" t="e">
        <f t="shared" si="717"/>
        <v>#N/A</v>
      </c>
      <c r="AP1819" s="7" t="e">
        <v>#N/A</v>
      </c>
      <c r="AQ1819" s="7" t="e">
        <v>#N/A</v>
      </c>
    </row>
    <row r="1820" spans="1:43">
      <c r="A1820" s="95">
        <v>806</v>
      </c>
      <c r="R1820" s="6">
        <f t="shared" si="727"/>
        <v>806</v>
      </c>
      <c r="S1820" s="7" t="e">
        <f t="shared" si="715"/>
        <v>#N/A</v>
      </c>
      <c r="T1820" s="7" t="e">
        <f t="shared" si="716"/>
        <v>#N/A</v>
      </c>
      <c r="U1820" s="7" t="e">
        <f t="shared" si="728"/>
        <v>#N/A</v>
      </c>
      <c r="V1820" s="7" t="e">
        <f t="shared" si="718"/>
        <v>#N/A</v>
      </c>
      <c r="W1820" s="7" t="e">
        <f t="shared" si="719"/>
        <v>#N/A</v>
      </c>
      <c r="X1820" s="7" t="e">
        <f t="shared" si="720"/>
        <v>#N/A</v>
      </c>
      <c r="Y1820" s="7" t="e">
        <f t="shared" si="721"/>
        <v>#N/A</v>
      </c>
      <c r="AG1820" s="7" t="e">
        <f t="shared" si="722"/>
        <v>#N/A</v>
      </c>
      <c r="AH1820" s="7" t="e">
        <f t="shared" si="723"/>
        <v>#N/A</v>
      </c>
      <c r="AI1820" s="7" t="e">
        <f t="shared" si="724"/>
        <v>#N/A</v>
      </c>
      <c r="AJ1820" s="7" t="e">
        <f t="shared" si="725"/>
        <v>#N/A</v>
      </c>
      <c r="AK1820" s="7" t="e">
        <v>#N/A</v>
      </c>
      <c r="AL1820" s="7" t="e">
        <v>#N/A</v>
      </c>
      <c r="AN1820" s="7" t="e">
        <f t="shared" si="726"/>
        <v>#N/A</v>
      </c>
      <c r="AO1820" s="7" t="e">
        <f t="shared" si="717"/>
        <v>#N/A</v>
      </c>
      <c r="AP1820" s="7" t="e">
        <v>#N/A</v>
      </c>
      <c r="AQ1820" s="7" t="e">
        <v>#N/A</v>
      </c>
    </row>
    <row r="1821" spans="1:43">
      <c r="A1821" s="95">
        <v>807</v>
      </c>
      <c r="R1821" s="6">
        <f t="shared" si="727"/>
        <v>807</v>
      </c>
      <c r="S1821" s="7" t="e">
        <f t="shared" si="715"/>
        <v>#N/A</v>
      </c>
      <c r="T1821" s="7" t="e">
        <f t="shared" si="716"/>
        <v>#N/A</v>
      </c>
      <c r="U1821" s="7" t="e">
        <f t="shared" si="728"/>
        <v>#N/A</v>
      </c>
      <c r="V1821" s="7" t="e">
        <f t="shared" si="718"/>
        <v>#N/A</v>
      </c>
      <c r="W1821" s="7" t="e">
        <f t="shared" si="719"/>
        <v>#N/A</v>
      </c>
      <c r="X1821" s="7" t="e">
        <f t="shared" si="720"/>
        <v>#N/A</v>
      </c>
      <c r="Y1821" s="7" t="e">
        <f t="shared" si="721"/>
        <v>#N/A</v>
      </c>
      <c r="AG1821" s="7" t="e">
        <f t="shared" si="722"/>
        <v>#N/A</v>
      </c>
      <c r="AH1821" s="7" t="e">
        <f t="shared" si="723"/>
        <v>#N/A</v>
      </c>
      <c r="AI1821" s="7" t="e">
        <f t="shared" si="724"/>
        <v>#N/A</v>
      </c>
      <c r="AJ1821" s="7" t="e">
        <f t="shared" si="725"/>
        <v>#N/A</v>
      </c>
      <c r="AK1821" s="7" t="e">
        <v>#N/A</v>
      </c>
      <c r="AL1821" s="7" t="e">
        <v>#N/A</v>
      </c>
      <c r="AN1821" s="7" t="e">
        <f t="shared" si="726"/>
        <v>#N/A</v>
      </c>
      <c r="AO1821" s="7" t="e">
        <f t="shared" si="717"/>
        <v>#N/A</v>
      </c>
      <c r="AP1821" s="7" t="e">
        <v>#N/A</v>
      </c>
      <c r="AQ1821" s="7" t="e">
        <v>#N/A</v>
      </c>
    </row>
    <row r="1822" spans="1:43">
      <c r="A1822" s="95">
        <v>808</v>
      </c>
      <c r="R1822" s="6">
        <f t="shared" si="727"/>
        <v>808</v>
      </c>
      <c r="S1822" s="7" t="e">
        <f t="shared" si="715"/>
        <v>#N/A</v>
      </c>
      <c r="T1822" s="7" t="e">
        <f t="shared" si="716"/>
        <v>#N/A</v>
      </c>
      <c r="U1822" s="7" t="e">
        <f t="shared" si="728"/>
        <v>#N/A</v>
      </c>
      <c r="V1822" s="7" t="e">
        <f t="shared" si="718"/>
        <v>#N/A</v>
      </c>
      <c r="W1822" s="7" t="e">
        <f t="shared" si="719"/>
        <v>#N/A</v>
      </c>
      <c r="X1822" s="7" t="e">
        <f t="shared" si="720"/>
        <v>#N/A</v>
      </c>
      <c r="Y1822" s="7" t="e">
        <f t="shared" si="721"/>
        <v>#N/A</v>
      </c>
      <c r="AG1822" s="7" t="e">
        <f t="shared" si="722"/>
        <v>#N/A</v>
      </c>
      <c r="AH1822" s="7" t="e">
        <f t="shared" si="723"/>
        <v>#N/A</v>
      </c>
      <c r="AI1822" s="7" t="e">
        <f t="shared" si="724"/>
        <v>#N/A</v>
      </c>
      <c r="AJ1822" s="7" t="e">
        <f t="shared" si="725"/>
        <v>#N/A</v>
      </c>
      <c r="AK1822" s="7" t="e">
        <v>#N/A</v>
      </c>
      <c r="AL1822" s="7" t="e">
        <v>#N/A</v>
      </c>
      <c r="AN1822" s="7" t="e">
        <f t="shared" si="726"/>
        <v>#N/A</v>
      </c>
      <c r="AO1822" s="7" t="e">
        <f t="shared" si="717"/>
        <v>#N/A</v>
      </c>
      <c r="AP1822" s="7" t="e">
        <v>#N/A</v>
      </c>
      <c r="AQ1822" s="7" t="e">
        <v>#N/A</v>
      </c>
    </row>
    <row r="1823" spans="1:43">
      <c r="A1823" s="95">
        <v>809</v>
      </c>
      <c r="R1823" s="6">
        <f t="shared" si="727"/>
        <v>809</v>
      </c>
      <c r="S1823" s="7" t="e">
        <f t="shared" si="715"/>
        <v>#N/A</v>
      </c>
      <c r="T1823" s="7" t="e">
        <f t="shared" si="716"/>
        <v>#N/A</v>
      </c>
      <c r="U1823" s="7" t="e">
        <f t="shared" si="728"/>
        <v>#N/A</v>
      </c>
      <c r="V1823" s="7" t="e">
        <f t="shared" si="718"/>
        <v>#N/A</v>
      </c>
      <c r="W1823" s="7" t="e">
        <f t="shared" si="719"/>
        <v>#N/A</v>
      </c>
      <c r="X1823" s="7" t="e">
        <f t="shared" si="720"/>
        <v>#N/A</v>
      </c>
      <c r="Y1823" s="7" t="e">
        <f t="shared" si="721"/>
        <v>#N/A</v>
      </c>
      <c r="AG1823" s="7" t="e">
        <f t="shared" si="722"/>
        <v>#N/A</v>
      </c>
      <c r="AH1823" s="7" t="e">
        <f t="shared" si="723"/>
        <v>#N/A</v>
      </c>
      <c r="AI1823" s="7" t="e">
        <f t="shared" si="724"/>
        <v>#N/A</v>
      </c>
      <c r="AJ1823" s="7" t="e">
        <f t="shared" si="725"/>
        <v>#N/A</v>
      </c>
      <c r="AK1823" s="7" t="e">
        <v>#N/A</v>
      </c>
      <c r="AL1823" s="7" t="e">
        <v>#N/A</v>
      </c>
      <c r="AN1823" s="7" t="e">
        <f t="shared" si="726"/>
        <v>#N/A</v>
      </c>
      <c r="AO1823" s="7" t="e">
        <f t="shared" si="717"/>
        <v>#N/A</v>
      </c>
      <c r="AP1823" s="7" t="e">
        <v>#N/A</v>
      </c>
      <c r="AQ1823" s="7" t="e">
        <v>#N/A</v>
      </c>
    </row>
    <row r="1824" spans="1:43">
      <c r="A1824" s="95">
        <v>810</v>
      </c>
      <c r="R1824" s="6">
        <f t="shared" si="727"/>
        <v>810</v>
      </c>
      <c r="S1824" s="7" t="e">
        <f t="shared" si="715"/>
        <v>#N/A</v>
      </c>
      <c r="T1824" s="7" t="e">
        <f t="shared" si="716"/>
        <v>#N/A</v>
      </c>
      <c r="U1824" s="7" t="e">
        <f t="shared" si="728"/>
        <v>#N/A</v>
      </c>
      <c r="V1824" s="7" t="e">
        <f t="shared" si="718"/>
        <v>#N/A</v>
      </c>
      <c r="W1824" s="7" t="e">
        <f t="shared" si="719"/>
        <v>#N/A</v>
      </c>
      <c r="X1824" s="7" t="e">
        <f t="shared" si="720"/>
        <v>#N/A</v>
      </c>
      <c r="Y1824" s="7" t="e">
        <f t="shared" si="721"/>
        <v>#N/A</v>
      </c>
      <c r="AG1824" s="7" t="e">
        <f t="shared" si="722"/>
        <v>#N/A</v>
      </c>
      <c r="AH1824" s="7" t="e">
        <f t="shared" si="723"/>
        <v>#N/A</v>
      </c>
      <c r="AI1824" s="7" t="e">
        <f t="shared" si="724"/>
        <v>#N/A</v>
      </c>
      <c r="AJ1824" s="7" t="e">
        <f t="shared" si="725"/>
        <v>#N/A</v>
      </c>
      <c r="AK1824" s="7" t="e">
        <v>#N/A</v>
      </c>
      <c r="AL1824" s="7" t="e">
        <v>#N/A</v>
      </c>
      <c r="AN1824" s="7" t="e">
        <f t="shared" si="726"/>
        <v>#N/A</v>
      </c>
      <c r="AO1824" s="7" t="e">
        <f t="shared" si="717"/>
        <v>#N/A</v>
      </c>
      <c r="AP1824" s="7" t="e">
        <v>#N/A</v>
      </c>
      <c r="AQ1824" s="7" t="e">
        <v>#N/A</v>
      </c>
    </row>
    <row r="1825" spans="1:43">
      <c r="A1825" s="95">
        <v>811</v>
      </c>
      <c r="R1825" s="6">
        <f t="shared" si="727"/>
        <v>811</v>
      </c>
      <c r="S1825" s="7" t="e">
        <f t="shared" si="715"/>
        <v>#N/A</v>
      </c>
      <c r="T1825" s="7" t="e">
        <f t="shared" si="716"/>
        <v>#N/A</v>
      </c>
      <c r="U1825" s="7" t="e">
        <f t="shared" si="728"/>
        <v>#N/A</v>
      </c>
      <c r="V1825" s="7" t="e">
        <f t="shared" si="718"/>
        <v>#N/A</v>
      </c>
      <c r="W1825" s="7" t="e">
        <f t="shared" si="719"/>
        <v>#N/A</v>
      </c>
      <c r="X1825" s="7" t="e">
        <f t="shared" si="720"/>
        <v>#N/A</v>
      </c>
      <c r="Y1825" s="7" t="e">
        <f t="shared" si="721"/>
        <v>#N/A</v>
      </c>
      <c r="AG1825" s="7" t="e">
        <f t="shared" si="722"/>
        <v>#N/A</v>
      </c>
      <c r="AH1825" s="7" t="e">
        <f t="shared" si="723"/>
        <v>#N/A</v>
      </c>
      <c r="AI1825" s="7" t="e">
        <f t="shared" si="724"/>
        <v>#N/A</v>
      </c>
      <c r="AJ1825" s="7" t="e">
        <f t="shared" si="725"/>
        <v>#N/A</v>
      </c>
      <c r="AK1825" s="7" t="e">
        <v>#N/A</v>
      </c>
      <c r="AL1825" s="7" t="e">
        <v>#N/A</v>
      </c>
      <c r="AN1825" s="7" t="e">
        <f t="shared" si="726"/>
        <v>#N/A</v>
      </c>
      <c r="AO1825" s="7" t="e">
        <f t="shared" si="717"/>
        <v>#N/A</v>
      </c>
      <c r="AP1825" s="7" t="e">
        <v>#N/A</v>
      </c>
      <c r="AQ1825" s="7" t="e">
        <v>#N/A</v>
      </c>
    </row>
    <row r="1826" spans="1:43">
      <c r="A1826" s="95">
        <v>812</v>
      </c>
      <c r="R1826" s="6">
        <f t="shared" si="727"/>
        <v>812</v>
      </c>
      <c r="S1826" s="7" t="e">
        <f t="shared" si="715"/>
        <v>#N/A</v>
      </c>
      <c r="T1826" s="7" t="e">
        <f t="shared" si="716"/>
        <v>#N/A</v>
      </c>
      <c r="U1826" s="7" t="e">
        <f t="shared" si="728"/>
        <v>#N/A</v>
      </c>
      <c r="V1826" s="7" t="e">
        <f t="shared" si="718"/>
        <v>#N/A</v>
      </c>
      <c r="W1826" s="7" t="e">
        <f t="shared" si="719"/>
        <v>#N/A</v>
      </c>
      <c r="X1826" s="7" t="e">
        <f t="shared" si="720"/>
        <v>#N/A</v>
      </c>
      <c r="Y1826" s="7" t="e">
        <f t="shared" si="721"/>
        <v>#N/A</v>
      </c>
      <c r="AG1826" s="7" t="e">
        <f t="shared" si="722"/>
        <v>#N/A</v>
      </c>
      <c r="AH1826" s="7" t="e">
        <f t="shared" si="723"/>
        <v>#N/A</v>
      </c>
      <c r="AI1826" s="7" t="e">
        <f t="shared" si="724"/>
        <v>#N/A</v>
      </c>
      <c r="AJ1826" s="7" t="e">
        <f t="shared" si="725"/>
        <v>#N/A</v>
      </c>
      <c r="AK1826" s="7" t="e">
        <v>#N/A</v>
      </c>
      <c r="AL1826" s="7" t="e">
        <v>#N/A</v>
      </c>
      <c r="AN1826" s="7" t="e">
        <f t="shared" si="726"/>
        <v>#N/A</v>
      </c>
      <c r="AO1826" s="7" t="e">
        <f t="shared" si="717"/>
        <v>#N/A</v>
      </c>
      <c r="AP1826" s="7" t="e">
        <v>#N/A</v>
      </c>
      <c r="AQ1826" s="7" t="e">
        <v>#N/A</v>
      </c>
    </row>
    <row r="1827" spans="1:43">
      <c r="A1827" s="95">
        <v>813</v>
      </c>
      <c r="R1827" s="6">
        <f t="shared" si="727"/>
        <v>813</v>
      </c>
      <c r="S1827" s="7" t="e">
        <f t="shared" si="715"/>
        <v>#N/A</v>
      </c>
      <c r="T1827" s="7" t="e">
        <f t="shared" si="716"/>
        <v>#N/A</v>
      </c>
      <c r="U1827" s="7" t="e">
        <f t="shared" si="728"/>
        <v>#N/A</v>
      </c>
      <c r="V1827" s="7" t="e">
        <f t="shared" si="718"/>
        <v>#N/A</v>
      </c>
      <c r="W1827" s="7" t="e">
        <f t="shared" si="719"/>
        <v>#N/A</v>
      </c>
      <c r="X1827" s="7" t="e">
        <f t="shared" si="720"/>
        <v>#N/A</v>
      </c>
      <c r="Y1827" s="7" t="e">
        <f t="shared" si="721"/>
        <v>#N/A</v>
      </c>
      <c r="AG1827" s="7" t="e">
        <f t="shared" si="722"/>
        <v>#N/A</v>
      </c>
      <c r="AH1827" s="7" t="e">
        <f t="shared" si="723"/>
        <v>#N/A</v>
      </c>
      <c r="AI1827" s="7" t="e">
        <f t="shared" si="724"/>
        <v>#N/A</v>
      </c>
      <c r="AJ1827" s="7" t="e">
        <f t="shared" si="725"/>
        <v>#N/A</v>
      </c>
      <c r="AK1827" s="7" t="e">
        <v>#N/A</v>
      </c>
      <c r="AL1827" s="7" t="e">
        <v>#N/A</v>
      </c>
      <c r="AN1827" s="7" t="e">
        <f t="shared" si="726"/>
        <v>#N/A</v>
      </c>
      <c r="AO1827" s="7" t="e">
        <f t="shared" si="717"/>
        <v>#N/A</v>
      </c>
      <c r="AP1827" s="7" t="e">
        <v>#N/A</v>
      </c>
      <c r="AQ1827" s="7" t="e">
        <v>#N/A</v>
      </c>
    </row>
    <row r="1828" spans="1:43">
      <c r="A1828" s="95">
        <v>814</v>
      </c>
      <c r="R1828" s="6">
        <f t="shared" si="727"/>
        <v>814</v>
      </c>
      <c r="S1828" s="7" t="e">
        <f t="shared" si="715"/>
        <v>#N/A</v>
      </c>
      <c r="T1828" s="7" t="e">
        <f t="shared" si="716"/>
        <v>#N/A</v>
      </c>
      <c r="U1828" s="7" t="e">
        <f t="shared" si="728"/>
        <v>#N/A</v>
      </c>
      <c r="V1828" s="7" t="e">
        <f t="shared" si="718"/>
        <v>#N/A</v>
      </c>
      <c r="W1828" s="7" t="e">
        <f t="shared" si="719"/>
        <v>#N/A</v>
      </c>
      <c r="X1828" s="7" t="e">
        <f t="shared" si="720"/>
        <v>#N/A</v>
      </c>
      <c r="Y1828" s="7" t="e">
        <f t="shared" si="721"/>
        <v>#N/A</v>
      </c>
      <c r="AG1828" s="7" t="e">
        <f t="shared" si="722"/>
        <v>#N/A</v>
      </c>
      <c r="AH1828" s="7" t="e">
        <f t="shared" si="723"/>
        <v>#N/A</v>
      </c>
      <c r="AI1828" s="7" t="e">
        <f t="shared" si="724"/>
        <v>#N/A</v>
      </c>
      <c r="AJ1828" s="7" t="e">
        <f t="shared" si="725"/>
        <v>#N/A</v>
      </c>
      <c r="AK1828" s="7" t="e">
        <v>#N/A</v>
      </c>
      <c r="AL1828" s="7" t="e">
        <v>#N/A</v>
      </c>
      <c r="AN1828" s="7" t="e">
        <f t="shared" si="726"/>
        <v>#N/A</v>
      </c>
      <c r="AO1828" s="7" t="e">
        <f t="shared" si="717"/>
        <v>#N/A</v>
      </c>
      <c r="AP1828" s="7" t="e">
        <v>#N/A</v>
      </c>
      <c r="AQ1828" s="7" t="e">
        <v>#N/A</v>
      </c>
    </row>
    <row r="1829" spans="1:43">
      <c r="A1829" s="95">
        <v>815</v>
      </c>
      <c r="R1829" s="6">
        <f t="shared" si="727"/>
        <v>815</v>
      </c>
      <c r="S1829" s="7" t="e">
        <f t="shared" si="715"/>
        <v>#N/A</v>
      </c>
      <c r="T1829" s="7" t="e">
        <f t="shared" si="716"/>
        <v>#N/A</v>
      </c>
      <c r="U1829" s="7" t="e">
        <f t="shared" si="728"/>
        <v>#N/A</v>
      </c>
      <c r="V1829" s="7" t="e">
        <f t="shared" si="718"/>
        <v>#N/A</v>
      </c>
      <c r="W1829" s="7" t="e">
        <f t="shared" si="719"/>
        <v>#N/A</v>
      </c>
      <c r="X1829" s="7" t="e">
        <f t="shared" si="720"/>
        <v>#N/A</v>
      </c>
      <c r="Y1829" s="7" t="e">
        <f t="shared" si="721"/>
        <v>#N/A</v>
      </c>
      <c r="AG1829" s="7" t="e">
        <f t="shared" si="722"/>
        <v>#N/A</v>
      </c>
      <c r="AH1829" s="7" t="e">
        <f t="shared" si="723"/>
        <v>#N/A</v>
      </c>
      <c r="AI1829" s="7" t="e">
        <f t="shared" si="724"/>
        <v>#N/A</v>
      </c>
      <c r="AJ1829" s="7" t="e">
        <f t="shared" si="725"/>
        <v>#N/A</v>
      </c>
      <c r="AK1829" s="7" t="e">
        <v>#N/A</v>
      </c>
      <c r="AL1829" s="7" t="e">
        <v>#N/A</v>
      </c>
      <c r="AN1829" s="7" t="e">
        <f t="shared" si="726"/>
        <v>#N/A</v>
      </c>
      <c r="AO1829" s="7" t="e">
        <f t="shared" si="717"/>
        <v>#N/A</v>
      </c>
      <c r="AP1829" s="7" t="e">
        <v>#N/A</v>
      </c>
      <c r="AQ1829" s="7" t="e">
        <v>#N/A</v>
      </c>
    </row>
    <row r="1830" spans="1:43">
      <c r="A1830" s="95">
        <v>816</v>
      </c>
      <c r="R1830" s="6">
        <f t="shared" si="727"/>
        <v>816</v>
      </c>
      <c r="S1830" s="7" t="e">
        <f t="shared" si="715"/>
        <v>#N/A</v>
      </c>
      <c r="T1830" s="7" t="e">
        <f t="shared" si="716"/>
        <v>#N/A</v>
      </c>
      <c r="U1830" s="7" t="e">
        <f t="shared" si="728"/>
        <v>#N/A</v>
      </c>
      <c r="V1830" s="7" t="e">
        <f t="shared" si="718"/>
        <v>#N/A</v>
      </c>
      <c r="W1830" s="7" t="e">
        <f t="shared" si="719"/>
        <v>#N/A</v>
      </c>
      <c r="X1830" s="7" t="e">
        <f t="shared" si="720"/>
        <v>#N/A</v>
      </c>
      <c r="Y1830" s="7" t="e">
        <f t="shared" si="721"/>
        <v>#N/A</v>
      </c>
      <c r="AG1830" s="7" t="e">
        <f t="shared" si="722"/>
        <v>#N/A</v>
      </c>
      <c r="AH1830" s="7" t="e">
        <f t="shared" si="723"/>
        <v>#N/A</v>
      </c>
      <c r="AI1830" s="7" t="e">
        <f t="shared" si="724"/>
        <v>#N/A</v>
      </c>
      <c r="AJ1830" s="7" t="e">
        <f t="shared" si="725"/>
        <v>#N/A</v>
      </c>
      <c r="AK1830" s="7" t="e">
        <v>#N/A</v>
      </c>
      <c r="AL1830" s="7" t="e">
        <v>#N/A</v>
      </c>
      <c r="AN1830" s="7" t="e">
        <f t="shared" si="726"/>
        <v>#N/A</v>
      </c>
      <c r="AO1830" s="7" t="e">
        <f t="shared" si="717"/>
        <v>#N/A</v>
      </c>
      <c r="AP1830" s="7" t="e">
        <v>#N/A</v>
      </c>
      <c r="AQ1830" s="7" t="e">
        <v>#N/A</v>
      </c>
    </row>
    <row r="1831" spans="1:43">
      <c r="A1831" s="95">
        <v>817</v>
      </c>
      <c r="R1831" s="6">
        <f t="shared" si="727"/>
        <v>817</v>
      </c>
      <c r="S1831" s="7" t="e">
        <f t="shared" si="715"/>
        <v>#N/A</v>
      </c>
      <c r="T1831" s="7" t="e">
        <f t="shared" si="716"/>
        <v>#N/A</v>
      </c>
      <c r="U1831" s="7" t="e">
        <f t="shared" si="728"/>
        <v>#N/A</v>
      </c>
      <c r="V1831" s="7" t="e">
        <f t="shared" si="718"/>
        <v>#N/A</v>
      </c>
      <c r="W1831" s="7" t="e">
        <f t="shared" si="719"/>
        <v>#N/A</v>
      </c>
      <c r="X1831" s="7" t="e">
        <f t="shared" si="720"/>
        <v>#N/A</v>
      </c>
      <c r="Y1831" s="7" t="e">
        <f t="shared" si="721"/>
        <v>#N/A</v>
      </c>
      <c r="AG1831" s="7" t="e">
        <f t="shared" si="722"/>
        <v>#N/A</v>
      </c>
      <c r="AH1831" s="7" t="e">
        <f t="shared" si="723"/>
        <v>#N/A</v>
      </c>
      <c r="AI1831" s="7" t="e">
        <f t="shared" si="724"/>
        <v>#N/A</v>
      </c>
      <c r="AJ1831" s="7" t="e">
        <f t="shared" si="725"/>
        <v>#N/A</v>
      </c>
      <c r="AK1831" s="7" t="e">
        <v>#N/A</v>
      </c>
      <c r="AL1831" s="7" t="e">
        <v>#N/A</v>
      </c>
      <c r="AN1831" s="7" t="e">
        <f t="shared" si="726"/>
        <v>#N/A</v>
      </c>
      <c r="AO1831" s="7" t="e">
        <f t="shared" si="717"/>
        <v>#N/A</v>
      </c>
      <c r="AP1831" s="7" t="e">
        <v>#N/A</v>
      </c>
      <c r="AQ1831" s="7" t="e">
        <v>#N/A</v>
      </c>
    </row>
    <row r="1832" spans="1:43">
      <c r="A1832" s="95">
        <v>818</v>
      </c>
      <c r="R1832" s="6">
        <f t="shared" si="727"/>
        <v>818</v>
      </c>
      <c r="S1832" s="7" t="e">
        <f t="shared" si="715"/>
        <v>#N/A</v>
      </c>
      <c r="T1832" s="7" t="e">
        <f t="shared" si="716"/>
        <v>#N/A</v>
      </c>
      <c r="U1832" s="7" t="e">
        <f t="shared" si="728"/>
        <v>#N/A</v>
      </c>
      <c r="V1832" s="7" t="e">
        <f t="shared" si="718"/>
        <v>#N/A</v>
      </c>
      <c r="W1832" s="7" t="e">
        <f t="shared" si="719"/>
        <v>#N/A</v>
      </c>
      <c r="X1832" s="7" t="e">
        <f t="shared" si="720"/>
        <v>#N/A</v>
      </c>
      <c r="Y1832" s="7" t="e">
        <f t="shared" si="721"/>
        <v>#N/A</v>
      </c>
      <c r="AG1832" s="7" t="e">
        <f t="shared" si="722"/>
        <v>#N/A</v>
      </c>
      <c r="AH1832" s="7" t="e">
        <f t="shared" si="723"/>
        <v>#N/A</v>
      </c>
      <c r="AI1832" s="7" t="e">
        <f t="shared" si="724"/>
        <v>#N/A</v>
      </c>
      <c r="AJ1832" s="7" t="e">
        <f t="shared" si="725"/>
        <v>#N/A</v>
      </c>
      <c r="AK1832" s="7" t="e">
        <v>#N/A</v>
      </c>
      <c r="AL1832" s="7" t="e">
        <v>#N/A</v>
      </c>
      <c r="AN1832" s="7" t="e">
        <f t="shared" si="726"/>
        <v>#N/A</v>
      </c>
      <c r="AO1832" s="7" t="e">
        <f t="shared" si="717"/>
        <v>#N/A</v>
      </c>
      <c r="AP1832" s="7" t="e">
        <v>#N/A</v>
      </c>
      <c r="AQ1832" s="7" t="e">
        <v>#N/A</v>
      </c>
    </row>
    <row r="1833" spans="1:43">
      <c r="A1833" s="95">
        <v>819</v>
      </c>
      <c r="R1833" s="6">
        <f t="shared" si="727"/>
        <v>819</v>
      </c>
      <c r="S1833" s="7" t="e">
        <f t="shared" si="715"/>
        <v>#N/A</v>
      </c>
      <c r="T1833" s="7" t="e">
        <f t="shared" si="716"/>
        <v>#N/A</v>
      </c>
      <c r="U1833" s="7" t="e">
        <f t="shared" si="728"/>
        <v>#N/A</v>
      </c>
      <c r="V1833" s="7" t="e">
        <f t="shared" si="718"/>
        <v>#N/A</v>
      </c>
      <c r="W1833" s="7" t="e">
        <f t="shared" si="719"/>
        <v>#N/A</v>
      </c>
      <c r="X1833" s="7" t="e">
        <f t="shared" si="720"/>
        <v>#N/A</v>
      </c>
      <c r="Y1833" s="7" t="e">
        <f t="shared" si="721"/>
        <v>#N/A</v>
      </c>
      <c r="AG1833" s="7" t="e">
        <f t="shared" si="722"/>
        <v>#N/A</v>
      </c>
      <c r="AH1833" s="7" t="e">
        <f t="shared" si="723"/>
        <v>#N/A</v>
      </c>
      <c r="AI1833" s="7" t="e">
        <f t="shared" si="724"/>
        <v>#N/A</v>
      </c>
      <c r="AJ1833" s="7" t="e">
        <f t="shared" si="725"/>
        <v>#N/A</v>
      </c>
      <c r="AK1833" s="7" t="e">
        <v>#N/A</v>
      </c>
      <c r="AL1833" s="7" t="e">
        <v>#N/A</v>
      </c>
      <c r="AN1833" s="7" t="e">
        <f t="shared" si="726"/>
        <v>#N/A</v>
      </c>
      <c r="AO1833" s="7" t="e">
        <f t="shared" si="717"/>
        <v>#N/A</v>
      </c>
      <c r="AP1833" s="7" t="e">
        <v>#N/A</v>
      </c>
      <c r="AQ1833" s="7" t="e">
        <v>#N/A</v>
      </c>
    </row>
    <row r="1834" spans="1:43">
      <c r="A1834" s="95">
        <v>820</v>
      </c>
      <c r="R1834" s="6">
        <f t="shared" si="727"/>
        <v>820</v>
      </c>
      <c r="S1834" s="7" t="e">
        <f t="shared" si="715"/>
        <v>#N/A</v>
      </c>
      <c r="T1834" s="7" t="e">
        <f t="shared" si="716"/>
        <v>#N/A</v>
      </c>
      <c r="U1834" s="7" t="e">
        <f t="shared" si="728"/>
        <v>#N/A</v>
      </c>
      <c r="V1834" s="7" t="e">
        <f t="shared" si="718"/>
        <v>#N/A</v>
      </c>
      <c r="W1834" s="7" t="e">
        <f t="shared" si="719"/>
        <v>#N/A</v>
      </c>
      <c r="X1834" s="7" t="e">
        <f t="shared" si="720"/>
        <v>#N/A</v>
      </c>
      <c r="Y1834" s="7" t="e">
        <f t="shared" si="721"/>
        <v>#N/A</v>
      </c>
      <c r="AG1834" s="7" t="e">
        <f t="shared" si="722"/>
        <v>#N/A</v>
      </c>
      <c r="AH1834" s="7" t="e">
        <f t="shared" si="723"/>
        <v>#N/A</v>
      </c>
      <c r="AI1834" s="7" t="e">
        <f t="shared" si="724"/>
        <v>#N/A</v>
      </c>
      <c r="AJ1834" s="7" t="e">
        <f t="shared" si="725"/>
        <v>#N/A</v>
      </c>
      <c r="AK1834" s="7" t="e">
        <v>#N/A</v>
      </c>
      <c r="AL1834" s="7" t="e">
        <v>#N/A</v>
      </c>
      <c r="AN1834" s="7" t="e">
        <f t="shared" si="726"/>
        <v>#N/A</v>
      </c>
      <c r="AO1834" s="7" t="e">
        <f t="shared" si="717"/>
        <v>#N/A</v>
      </c>
      <c r="AP1834" s="7" t="e">
        <v>#N/A</v>
      </c>
      <c r="AQ1834" s="7" t="e">
        <v>#N/A</v>
      </c>
    </row>
    <row r="1835" spans="1:43">
      <c r="A1835" s="95">
        <v>821</v>
      </c>
      <c r="R1835" s="6">
        <f t="shared" si="727"/>
        <v>821</v>
      </c>
      <c r="S1835" s="7" t="e">
        <f t="shared" si="715"/>
        <v>#N/A</v>
      </c>
      <c r="T1835" s="7" t="e">
        <f t="shared" si="716"/>
        <v>#N/A</v>
      </c>
      <c r="U1835" s="7" t="e">
        <f t="shared" si="728"/>
        <v>#N/A</v>
      </c>
      <c r="V1835" s="7" t="e">
        <f t="shared" si="718"/>
        <v>#N/A</v>
      </c>
      <c r="W1835" s="7" t="e">
        <f t="shared" si="719"/>
        <v>#N/A</v>
      </c>
      <c r="X1835" s="7" t="e">
        <f t="shared" si="720"/>
        <v>#N/A</v>
      </c>
      <c r="Y1835" s="7" t="e">
        <f t="shared" si="721"/>
        <v>#N/A</v>
      </c>
      <c r="AG1835" s="7" t="e">
        <f t="shared" si="722"/>
        <v>#N/A</v>
      </c>
      <c r="AH1835" s="7" t="e">
        <f t="shared" si="723"/>
        <v>#N/A</v>
      </c>
      <c r="AI1835" s="7" t="e">
        <f t="shared" si="724"/>
        <v>#N/A</v>
      </c>
      <c r="AJ1835" s="7" t="e">
        <f t="shared" si="725"/>
        <v>#N/A</v>
      </c>
      <c r="AK1835" s="7" t="e">
        <v>#N/A</v>
      </c>
      <c r="AL1835" s="7" t="e">
        <v>#N/A</v>
      </c>
      <c r="AN1835" s="7" t="e">
        <f t="shared" si="726"/>
        <v>#N/A</v>
      </c>
      <c r="AO1835" s="7" t="e">
        <f t="shared" si="717"/>
        <v>#N/A</v>
      </c>
      <c r="AP1835" s="7" t="e">
        <v>#N/A</v>
      </c>
      <c r="AQ1835" s="7" t="e">
        <v>#N/A</v>
      </c>
    </row>
    <row r="1836" spans="1:43">
      <c r="A1836" s="95">
        <v>822</v>
      </c>
      <c r="R1836" s="6">
        <f t="shared" si="727"/>
        <v>822</v>
      </c>
      <c r="S1836" s="7" t="e">
        <f t="shared" si="715"/>
        <v>#N/A</v>
      </c>
      <c r="T1836" s="7" t="e">
        <f t="shared" si="716"/>
        <v>#N/A</v>
      </c>
      <c r="U1836" s="7" t="e">
        <f t="shared" si="728"/>
        <v>#N/A</v>
      </c>
      <c r="V1836" s="7" t="e">
        <f t="shared" si="718"/>
        <v>#N/A</v>
      </c>
      <c r="W1836" s="7" t="e">
        <f t="shared" si="719"/>
        <v>#N/A</v>
      </c>
      <c r="X1836" s="7" t="e">
        <f t="shared" si="720"/>
        <v>#N/A</v>
      </c>
      <c r="Y1836" s="7" t="e">
        <f t="shared" si="721"/>
        <v>#N/A</v>
      </c>
      <c r="AG1836" s="7" t="e">
        <f t="shared" si="722"/>
        <v>#N/A</v>
      </c>
      <c r="AH1836" s="7" t="e">
        <f t="shared" si="723"/>
        <v>#N/A</v>
      </c>
      <c r="AI1836" s="7" t="e">
        <f t="shared" si="724"/>
        <v>#N/A</v>
      </c>
      <c r="AJ1836" s="7" t="e">
        <f t="shared" si="725"/>
        <v>#N/A</v>
      </c>
      <c r="AK1836" s="7" t="e">
        <v>#N/A</v>
      </c>
      <c r="AL1836" s="7" t="e">
        <v>#N/A</v>
      </c>
      <c r="AN1836" s="7" t="e">
        <f t="shared" si="726"/>
        <v>#N/A</v>
      </c>
      <c r="AO1836" s="7" t="e">
        <f t="shared" si="717"/>
        <v>#N/A</v>
      </c>
      <c r="AP1836" s="7" t="e">
        <v>#N/A</v>
      </c>
      <c r="AQ1836" s="7" t="e">
        <v>#N/A</v>
      </c>
    </row>
    <row r="1837" spans="1:43">
      <c r="A1837" s="95">
        <v>823</v>
      </c>
      <c r="R1837" s="6">
        <f t="shared" si="727"/>
        <v>823</v>
      </c>
      <c r="S1837" s="7" t="e">
        <f t="shared" si="715"/>
        <v>#N/A</v>
      </c>
      <c r="T1837" s="7" t="e">
        <f t="shared" si="716"/>
        <v>#N/A</v>
      </c>
      <c r="U1837" s="7" t="e">
        <f t="shared" si="728"/>
        <v>#N/A</v>
      </c>
      <c r="V1837" s="7" t="e">
        <f t="shared" si="718"/>
        <v>#N/A</v>
      </c>
      <c r="W1837" s="7" t="e">
        <f t="shared" si="719"/>
        <v>#N/A</v>
      </c>
      <c r="X1837" s="7" t="e">
        <f t="shared" si="720"/>
        <v>#N/A</v>
      </c>
      <c r="Y1837" s="7" t="e">
        <f t="shared" si="721"/>
        <v>#N/A</v>
      </c>
      <c r="AG1837" s="7" t="e">
        <f t="shared" si="722"/>
        <v>#N/A</v>
      </c>
      <c r="AH1837" s="7" t="e">
        <f t="shared" si="723"/>
        <v>#N/A</v>
      </c>
      <c r="AI1837" s="7" t="e">
        <f t="shared" si="724"/>
        <v>#N/A</v>
      </c>
      <c r="AJ1837" s="7" t="e">
        <f t="shared" si="725"/>
        <v>#N/A</v>
      </c>
      <c r="AK1837" s="7" t="e">
        <v>#N/A</v>
      </c>
      <c r="AL1837" s="7" t="e">
        <v>#N/A</v>
      </c>
      <c r="AN1837" s="7" t="e">
        <f t="shared" si="726"/>
        <v>#N/A</v>
      </c>
      <c r="AO1837" s="7" t="e">
        <f t="shared" si="717"/>
        <v>#N/A</v>
      </c>
      <c r="AP1837" s="7" t="e">
        <v>#N/A</v>
      </c>
      <c r="AQ1837" s="7" t="e">
        <v>#N/A</v>
      </c>
    </row>
    <row r="1838" spans="1:43">
      <c r="A1838" s="95">
        <v>824</v>
      </c>
      <c r="R1838" s="6">
        <f t="shared" si="727"/>
        <v>824</v>
      </c>
      <c r="S1838" s="7" t="e">
        <f t="shared" si="715"/>
        <v>#N/A</v>
      </c>
      <c r="T1838" s="7" t="e">
        <f t="shared" si="716"/>
        <v>#N/A</v>
      </c>
      <c r="U1838" s="7" t="e">
        <f t="shared" si="728"/>
        <v>#N/A</v>
      </c>
      <c r="V1838" s="7" t="e">
        <f t="shared" si="718"/>
        <v>#N/A</v>
      </c>
      <c r="W1838" s="7" t="e">
        <f t="shared" si="719"/>
        <v>#N/A</v>
      </c>
      <c r="X1838" s="7" t="e">
        <f t="shared" si="720"/>
        <v>#N/A</v>
      </c>
      <c r="Y1838" s="7" t="e">
        <f t="shared" si="721"/>
        <v>#N/A</v>
      </c>
      <c r="AG1838" s="7" t="e">
        <f t="shared" si="722"/>
        <v>#N/A</v>
      </c>
      <c r="AH1838" s="7" t="e">
        <f t="shared" si="723"/>
        <v>#N/A</v>
      </c>
      <c r="AI1838" s="7" t="e">
        <f t="shared" si="724"/>
        <v>#N/A</v>
      </c>
      <c r="AJ1838" s="7" t="e">
        <f t="shared" si="725"/>
        <v>#N/A</v>
      </c>
      <c r="AK1838" s="7" t="e">
        <v>#N/A</v>
      </c>
      <c r="AL1838" s="7" t="e">
        <v>#N/A</v>
      </c>
      <c r="AN1838" s="7" t="e">
        <f t="shared" si="726"/>
        <v>#N/A</v>
      </c>
      <c r="AO1838" s="7" t="e">
        <f t="shared" si="717"/>
        <v>#N/A</v>
      </c>
      <c r="AP1838" s="7" t="e">
        <v>#N/A</v>
      </c>
      <c r="AQ1838" s="7" t="e">
        <v>#N/A</v>
      </c>
    </row>
    <row r="1839" spans="1:43">
      <c r="A1839" s="95">
        <v>825</v>
      </c>
      <c r="R1839" s="6">
        <f t="shared" si="727"/>
        <v>825</v>
      </c>
      <c r="S1839" s="7" t="e">
        <f t="shared" si="715"/>
        <v>#N/A</v>
      </c>
      <c r="T1839" s="7" t="e">
        <f t="shared" si="716"/>
        <v>#N/A</v>
      </c>
      <c r="U1839" s="7" t="e">
        <f t="shared" si="728"/>
        <v>#N/A</v>
      </c>
      <c r="V1839" s="7" t="e">
        <f t="shared" si="718"/>
        <v>#N/A</v>
      </c>
      <c r="W1839" s="7" t="e">
        <f t="shared" si="719"/>
        <v>#N/A</v>
      </c>
      <c r="X1839" s="7" t="e">
        <f t="shared" si="720"/>
        <v>#N/A</v>
      </c>
      <c r="Y1839" s="7" t="e">
        <f t="shared" si="721"/>
        <v>#N/A</v>
      </c>
      <c r="AG1839" s="7" t="e">
        <f t="shared" si="722"/>
        <v>#N/A</v>
      </c>
      <c r="AH1839" s="7" t="e">
        <f t="shared" si="723"/>
        <v>#N/A</v>
      </c>
      <c r="AI1839" s="7" t="e">
        <f t="shared" si="724"/>
        <v>#N/A</v>
      </c>
      <c r="AJ1839" s="7" t="e">
        <f t="shared" si="725"/>
        <v>#N/A</v>
      </c>
      <c r="AK1839" s="7" t="e">
        <v>#N/A</v>
      </c>
      <c r="AL1839" s="7" t="e">
        <v>#N/A</v>
      </c>
      <c r="AN1839" s="7" t="e">
        <f t="shared" si="726"/>
        <v>#N/A</v>
      </c>
      <c r="AO1839" s="7" t="e">
        <f t="shared" si="717"/>
        <v>#N/A</v>
      </c>
      <c r="AP1839" s="7" t="e">
        <v>#N/A</v>
      </c>
      <c r="AQ1839" s="7" t="e">
        <v>#N/A</v>
      </c>
    </row>
    <row r="1840" spans="1:43">
      <c r="A1840" s="95">
        <v>826</v>
      </c>
      <c r="R1840" s="6">
        <f t="shared" si="727"/>
        <v>826</v>
      </c>
      <c r="S1840" s="7" t="e">
        <f t="shared" si="715"/>
        <v>#N/A</v>
      </c>
      <c r="T1840" s="7" t="e">
        <f t="shared" si="716"/>
        <v>#N/A</v>
      </c>
      <c r="U1840" s="7" t="e">
        <f t="shared" si="728"/>
        <v>#N/A</v>
      </c>
      <c r="V1840" s="7" t="e">
        <f t="shared" si="718"/>
        <v>#N/A</v>
      </c>
      <c r="W1840" s="7" t="e">
        <f t="shared" si="719"/>
        <v>#N/A</v>
      </c>
      <c r="X1840" s="7" t="e">
        <f t="shared" si="720"/>
        <v>#N/A</v>
      </c>
      <c r="Y1840" s="7" t="e">
        <f t="shared" si="721"/>
        <v>#N/A</v>
      </c>
      <c r="AG1840" s="7" t="e">
        <f t="shared" si="722"/>
        <v>#N/A</v>
      </c>
      <c r="AH1840" s="7" t="e">
        <f t="shared" si="723"/>
        <v>#N/A</v>
      </c>
      <c r="AI1840" s="7" t="e">
        <f t="shared" si="724"/>
        <v>#N/A</v>
      </c>
      <c r="AJ1840" s="7" t="e">
        <f t="shared" si="725"/>
        <v>#N/A</v>
      </c>
      <c r="AK1840" s="7" t="e">
        <v>#N/A</v>
      </c>
      <c r="AL1840" s="7" t="e">
        <v>#N/A</v>
      </c>
      <c r="AN1840" s="7" t="e">
        <f t="shared" si="726"/>
        <v>#N/A</v>
      </c>
      <c r="AO1840" s="7" t="e">
        <f t="shared" si="717"/>
        <v>#N/A</v>
      </c>
      <c r="AP1840" s="7" t="e">
        <v>#N/A</v>
      </c>
      <c r="AQ1840" s="7" t="e">
        <v>#N/A</v>
      </c>
    </row>
    <row r="1841" spans="1:43">
      <c r="A1841" s="95">
        <v>827</v>
      </c>
      <c r="R1841" s="6">
        <f t="shared" si="727"/>
        <v>827</v>
      </c>
      <c r="S1841" s="7" t="e">
        <f t="shared" si="715"/>
        <v>#N/A</v>
      </c>
      <c r="T1841" s="7" t="e">
        <f t="shared" si="716"/>
        <v>#N/A</v>
      </c>
      <c r="U1841" s="7" t="e">
        <f t="shared" si="728"/>
        <v>#N/A</v>
      </c>
      <c r="V1841" s="7" t="e">
        <f t="shared" si="718"/>
        <v>#N/A</v>
      </c>
      <c r="W1841" s="7" t="e">
        <f t="shared" si="719"/>
        <v>#N/A</v>
      </c>
      <c r="X1841" s="7" t="e">
        <f t="shared" si="720"/>
        <v>#N/A</v>
      </c>
      <c r="Y1841" s="7" t="e">
        <f t="shared" si="721"/>
        <v>#N/A</v>
      </c>
      <c r="AG1841" s="7" t="e">
        <f t="shared" si="722"/>
        <v>#N/A</v>
      </c>
      <c r="AH1841" s="7" t="e">
        <f t="shared" si="723"/>
        <v>#N/A</v>
      </c>
      <c r="AI1841" s="7" t="e">
        <f t="shared" si="724"/>
        <v>#N/A</v>
      </c>
      <c r="AJ1841" s="7" t="e">
        <f t="shared" si="725"/>
        <v>#N/A</v>
      </c>
      <c r="AK1841" s="7" t="e">
        <v>#N/A</v>
      </c>
      <c r="AL1841" s="7" t="e">
        <v>#N/A</v>
      </c>
      <c r="AN1841" s="7" t="e">
        <f t="shared" si="726"/>
        <v>#N/A</v>
      </c>
      <c r="AO1841" s="7" t="e">
        <f t="shared" si="717"/>
        <v>#N/A</v>
      </c>
      <c r="AP1841" s="7" t="e">
        <v>#N/A</v>
      </c>
      <c r="AQ1841" s="7" t="e">
        <v>#N/A</v>
      </c>
    </row>
    <row r="1842" spans="1:43">
      <c r="A1842" s="95">
        <v>828</v>
      </c>
      <c r="R1842" s="6">
        <f t="shared" si="727"/>
        <v>828</v>
      </c>
      <c r="S1842" s="7" t="e">
        <f t="shared" ref="S1842:S1905" si="729">IF($B$22="Design",AG1842,AK1842)</f>
        <v>#N/A</v>
      </c>
      <c r="T1842" s="7" t="e">
        <f t="shared" ref="T1842:T1905" si="730">IF($B$22="Design",AH1842,AL1842)</f>
        <v>#N/A</v>
      </c>
      <c r="U1842" s="7" t="e">
        <f t="shared" si="728"/>
        <v>#N/A</v>
      </c>
      <c r="V1842" s="7" t="e">
        <f t="shared" si="718"/>
        <v>#N/A</v>
      </c>
      <c r="W1842" s="7" t="e">
        <f t="shared" si="719"/>
        <v>#N/A</v>
      </c>
      <c r="X1842" s="7" t="e">
        <f t="shared" si="720"/>
        <v>#N/A</v>
      </c>
      <c r="Y1842" s="7" t="e">
        <f t="shared" si="721"/>
        <v>#N/A</v>
      </c>
      <c r="AG1842" s="7" t="e">
        <f t="shared" si="722"/>
        <v>#N/A</v>
      </c>
      <c r="AH1842" s="7" t="e">
        <f t="shared" si="723"/>
        <v>#N/A</v>
      </c>
      <c r="AI1842" s="7" t="e">
        <f t="shared" si="724"/>
        <v>#N/A</v>
      </c>
      <c r="AJ1842" s="7" t="e">
        <f t="shared" si="725"/>
        <v>#N/A</v>
      </c>
      <c r="AK1842" s="7" t="e">
        <v>#N/A</v>
      </c>
      <c r="AL1842" s="7" t="e">
        <v>#N/A</v>
      </c>
      <c r="AN1842" s="7" t="e">
        <f t="shared" si="726"/>
        <v>#N/A</v>
      </c>
      <c r="AO1842" s="7" t="e">
        <f t="shared" si="717"/>
        <v>#N/A</v>
      </c>
      <c r="AP1842" s="7" t="e">
        <v>#N/A</v>
      </c>
      <c r="AQ1842" s="7" t="e">
        <v>#N/A</v>
      </c>
    </row>
    <row r="1843" spans="1:43">
      <c r="A1843" s="95">
        <v>829</v>
      </c>
      <c r="R1843" s="6">
        <f t="shared" si="727"/>
        <v>829</v>
      </c>
      <c r="S1843" s="7" t="e">
        <f t="shared" si="729"/>
        <v>#N/A</v>
      </c>
      <c r="T1843" s="7" t="e">
        <f t="shared" si="730"/>
        <v>#N/A</v>
      </c>
      <c r="U1843" s="7" t="e">
        <f t="shared" si="728"/>
        <v>#N/A</v>
      </c>
      <c r="V1843" s="7" t="e">
        <f t="shared" si="718"/>
        <v>#N/A</v>
      </c>
      <c r="W1843" s="7" t="e">
        <f t="shared" si="719"/>
        <v>#N/A</v>
      </c>
      <c r="X1843" s="7" t="e">
        <f t="shared" si="720"/>
        <v>#N/A</v>
      </c>
      <c r="Y1843" s="7" t="e">
        <f t="shared" si="721"/>
        <v>#N/A</v>
      </c>
      <c r="AG1843" s="7" t="e">
        <f t="shared" si="722"/>
        <v>#N/A</v>
      </c>
      <c r="AH1843" s="7" t="e">
        <f t="shared" si="723"/>
        <v>#N/A</v>
      </c>
      <c r="AI1843" s="7" t="e">
        <f t="shared" si="724"/>
        <v>#N/A</v>
      </c>
      <c r="AJ1843" s="7" t="e">
        <f t="shared" si="725"/>
        <v>#N/A</v>
      </c>
      <c r="AK1843" s="7" t="e">
        <v>#N/A</v>
      </c>
      <c r="AL1843" s="7" t="e">
        <v>#N/A</v>
      </c>
      <c r="AN1843" s="7" t="e">
        <f t="shared" si="726"/>
        <v>#N/A</v>
      </c>
      <c r="AO1843" s="7" t="e">
        <f t="shared" ref="AO1843:AO1906" si="731">IF($C$37="yes",2*$L$107-AN1843,NA())</f>
        <v>#N/A</v>
      </c>
      <c r="AP1843" s="7" t="e">
        <v>#N/A</v>
      </c>
      <c r="AQ1843" s="7" t="e">
        <v>#N/A</v>
      </c>
    </row>
    <row r="1844" spans="1:43">
      <c r="A1844" s="95">
        <v>830</v>
      </c>
      <c r="R1844" s="6">
        <f t="shared" si="727"/>
        <v>830</v>
      </c>
      <c r="S1844" s="7" t="e">
        <f t="shared" si="729"/>
        <v>#N/A</v>
      </c>
      <c r="T1844" s="7" t="e">
        <f t="shared" si="730"/>
        <v>#N/A</v>
      </c>
      <c r="U1844" s="7" t="e">
        <f t="shared" si="728"/>
        <v>#N/A</v>
      </c>
      <c r="V1844" s="7" t="e">
        <f t="shared" ref="V1844:V1907" si="732">IF(DesignMode="Design",AN1844,AP1844)</f>
        <v>#N/A</v>
      </c>
      <c r="W1844" s="7" t="e">
        <f t="shared" ref="W1844:W1907" si="733">IF(DesignMode="Design",AO1844,AQ1844)</f>
        <v>#N/A</v>
      </c>
      <c r="X1844" s="7" t="e">
        <f t="shared" si="720"/>
        <v>#N/A</v>
      </c>
      <c r="Y1844" s="7" t="e">
        <f t="shared" si="721"/>
        <v>#N/A</v>
      </c>
      <c r="AG1844" s="7" t="e">
        <f t="shared" si="722"/>
        <v>#N/A</v>
      </c>
      <c r="AH1844" s="7" t="e">
        <f t="shared" si="723"/>
        <v>#N/A</v>
      </c>
      <c r="AI1844" s="7" t="e">
        <f t="shared" si="724"/>
        <v>#N/A</v>
      </c>
      <c r="AJ1844" s="7" t="e">
        <f t="shared" si="725"/>
        <v>#N/A</v>
      </c>
      <c r="AK1844" s="7" t="e">
        <v>#N/A</v>
      </c>
      <c r="AL1844" s="7" t="e">
        <v>#N/A</v>
      </c>
      <c r="AN1844" s="7" t="e">
        <f t="shared" si="726"/>
        <v>#N/A</v>
      </c>
      <c r="AO1844" s="7" t="e">
        <f t="shared" si="731"/>
        <v>#N/A</v>
      </c>
      <c r="AP1844" s="7" t="e">
        <v>#N/A</v>
      </c>
      <c r="AQ1844" s="7" t="e">
        <v>#N/A</v>
      </c>
    </row>
    <row r="1845" spans="1:43">
      <c r="A1845" s="95">
        <v>831</v>
      </c>
      <c r="R1845" s="6">
        <f t="shared" si="727"/>
        <v>831</v>
      </c>
      <c r="S1845" s="7" t="e">
        <f t="shared" si="729"/>
        <v>#N/A</v>
      </c>
      <c r="T1845" s="7" t="e">
        <f t="shared" si="730"/>
        <v>#N/A</v>
      </c>
      <c r="U1845" s="7" t="e">
        <f t="shared" si="728"/>
        <v>#N/A</v>
      </c>
      <c r="V1845" s="7" t="e">
        <f t="shared" si="732"/>
        <v>#N/A</v>
      </c>
      <c r="W1845" s="7" t="e">
        <f t="shared" si="733"/>
        <v>#N/A</v>
      </c>
      <c r="X1845" s="7" t="e">
        <f t="shared" si="720"/>
        <v>#N/A</v>
      </c>
      <c r="Y1845" s="7" t="e">
        <f t="shared" si="721"/>
        <v>#N/A</v>
      </c>
      <c r="AG1845" s="7" t="e">
        <f t="shared" si="722"/>
        <v>#N/A</v>
      </c>
      <c r="AH1845" s="7" t="e">
        <f t="shared" si="723"/>
        <v>#N/A</v>
      </c>
      <c r="AI1845" s="7" t="e">
        <f t="shared" si="724"/>
        <v>#N/A</v>
      </c>
      <c r="AJ1845" s="7" t="e">
        <f t="shared" si="725"/>
        <v>#N/A</v>
      </c>
      <c r="AK1845" s="7" t="e">
        <v>#N/A</v>
      </c>
      <c r="AL1845" s="7" t="e">
        <v>#N/A</v>
      </c>
      <c r="AN1845" s="7" t="e">
        <f t="shared" si="726"/>
        <v>#N/A</v>
      </c>
      <c r="AO1845" s="7" t="e">
        <f t="shared" si="731"/>
        <v>#N/A</v>
      </c>
      <c r="AP1845" s="7" t="e">
        <v>#N/A</v>
      </c>
      <c r="AQ1845" s="7" t="e">
        <v>#N/A</v>
      </c>
    </row>
    <row r="1846" spans="1:43">
      <c r="A1846" s="95">
        <v>832</v>
      </c>
      <c r="R1846" s="6">
        <f t="shared" si="727"/>
        <v>832</v>
      </c>
      <c r="S1846" s="7" t="e">
        <f t="shared" si="729"/>
        <v>#N/A</v>
      </c>
      <c r="T1846" s="7" t="e">
        <f t="shared" si="730"/>
        <v>#N/A</v>
      </c>
      <c r="U1846" s="7" t="e">
        <f t="shared" si="728"/>
        <v>#N/A</v>
      </c>
      <c r="V1846" s="7" t="e">
        <f t="shared" si="732"/>
        <v>#N/A</v>
      </c>
      <c r="W1846" s="7" t="e">
        <f t="shared" si="733"/>
        <v>#N/A</v>
      </c>
      <c r="X1846" s="7" t="e">
        <f t="shared" si="720"/>
        <v>#N/A</v>
      </c>
      <c r="Y1846" s="7" t="e">
        <f t="shared" si="721"/>
        <v>#N/A</v>
      </c>
      <c r="AG1846" s="7" t="e">
        <f t="shared" si="722"/>
        <v>#N/A</v>
      </c>
      <c r="AH1846" s="7" t="e">
        <f t="shared" si="723"/>
        <v>#N/A</v>
      </c>
      <c r="AI1846" s="7" t="e">
        <f t="shared" si="724"/>
        <v>#N/A</v>
      </c>
      <c r="AJ1846" s="7" t="e">
        <f t="shared" si="725"/>
        <v>#N/A</v>
      </c>
      <c r="AK1846" s="7" t="e">
        <v>#N/A</v>
      </c>
      <c r="AL1846" s="7" t="e">
        <v>#N/A</v>
      </c>
      <c r="AN1846" s="7" t="e">
        <f t="shared" si="726"/>
        <v>#N/A</v>
      </c>
      <c r="AO1846" s="7" t="e">
        <f t="shared" si="731"/>
        <v>#N/A</v>
      </c>
      <c r="AP1846" s="7" t="e">
        <v>#N/A</v>
      </c>
      <c r="AQ1846" s="7" t="e">
        <v>#N/A</v>
      </c>
    </row>
    <row r="1847" spans="1:43">
      <c r="A1847" s="95">
        <v>833</v>
      </c>
      <c r="R1847" s="6">
        <f t="shared" si="727"/>
        <v>833</v>
      </c>
      <c r="S1847" s="7" t="e">
        <f t="shared" si="729"/>
        <v>#N/A</v>
      </c>
      <c r="T1847" s="7" t="e">
        <f t="shared" si="730"/>
        <v>#N/A</v>
      </c>
      <c r="U1847" s="7" t="e">
        <f t="shared" si="728"/>
        <v>#N/A</v>
      </c>
      <c r="V1847" s="7" t="e">
        <f t="shared" si="732"/>
        <v>#N/A</v>
      </c>
      <c r="W1847" s="7" t="e">
        <f t="shared" si="733"/>
        <v>#N/A</v>
      </c>
      <c r="X1847" s="7" t="e">
        <f t="shared" si="720"/>
        <v>#N/A</v>
      </c>
      <c r="Y1847" s="7" t="e">
        <f t="shared" si="721"/>
        <v>#N/A</v>
      </c>
      <c r="AG1847" s="7" t="e">
        <f t="shared" si="722"/>
        <v>#N/A</v>
      </c>
      <c r="AH1847" s="7" t="e">
        <f t="shared" si="723"/>
        <v>#N/A</v>
      </c>
      <c r="AI1847" s="7" t="e">
        <f t="shared" si="724"/>
        <v>#N/A</v>
      </c>
      <c r="AJ1847" s="7" t="e">
        <f t="shared" si="725"/>
        <v>#N/A</v>
      </c>
      <c r="AK1847" s="7" t="e">
        <v>#N/A</v>
      </c>
      <c r="AL1847" s="7" t="e">
        <v>#N/A</v>
      </c>
      <c r="AN1847" s="7" t="e">
        <f t="shared" si="726"/>
        <v>#N/A</v>
      </c>
      <c r="AO1847" s="7" t="e">
        <f t="shared" si="731"/>
        <v>#N/A</v>
      </c>
      <c r="AP1847" s="7" t="e">
        <v>#N/A</v>
      </c>
      <c r="AQ1847" s="7" t="e">
        <v>#N/A</v>
      </c>
    </row>
    <row r="1848" spans="1:43">
      <c r="A1848" s="95">
        <v>834</v>
      </c>
      <c r="R1848" s="6">
        <f t="shared" si="727"/>
        <v>834</v>
      </c>
      <c r="S1848" s="7" t="e">
        <f t="shared" si="729"/>
        <v>#N/A</v>
      </c>
      <c r="T1848" s="7" t="e">
        <f t="shared" si="730"/>
        <v>#N/A</v>
      </c>
      <c r="U1848" s="7" t="e">
        <f t="shared" si="728"/>
        <v>#N/A</v>
      </c>
      <c r="V1848" s="7" t="e">
        <f t="shared" si="732"/>
        <v>#N/A</v>
      </c>
      <c r="W1848" s="7" t="e">
        <f t="shared" si="733"/>
        <v>#N/A</v>
      </c>
      <c r="X1848" s="7" t="e">
        <f t="shared" ref="X1848:X1911" si="734">VLOOKUP(-1*$A1848,$R$114:$Y$1014,7,FALSE)</f>
        <v>#N/A</v>
      </c>
      <c r="Y1848" s="7" t="e">
        <f t="shared" ref="Y1848:Y1911" si="735">VLOOKUP(-1*$A1848,$R$114:$Y$1014,8,FALSE)</f>
        <v>#N/A</v>
      </c>
      <c r="AG1848" s="7" t="e">
        <f t="shared" ref="AG1848:AG1911" si="736">VLOOKUP(-R1848,$R$114:$AI$1014,16,FALSE)</f>
        <v>#N/A</v>
      </c>
      <c r="AH1848" s="7" t="e">
        <f t="shared" ref="AH1848:AH1911" si="737">VLOOKUP(-R1848,$R$114:$AI$1014,17,FALSE)</f>
        <v>#N/A</v>
      </c>
      <c r="AI1848" s="7" t="e">
        <f t="shared" ref="AI1848:AI1911" si="738">VLOOKUP(-R1848,$R$114:$AI$1014,18,FALSE)</f>
        <v>#N/A</v>
      </c>
      <c r="AJ1848" s="7" t="e">
        <f t="shared" ref="AJ1848:AJ1911" si="739">VLOOKUP(-R1848,$R$114:$AJ$1014,19,FALSE)</f>
        <v>#N/A</v>
      </c>
      <c r="AK1848" s="7" t="e">
        <v>#N/A</v>
      </c>
      <c r="AL1848" s="7" t="e">
        <v>#N/A</v>
      </c>
      <c r="AN1848" s="7" t="e">
        <f t="shared" ref="AN1848:AN1911" si="740">VLOOKUP(-1*$A1848,$R$114:$W$1014,5,FALSE)</f>
        <v>#N/A</v>
      </c>
      <c r="AO1848" s="7" t="e">
        <f t="shared" si="731"/>
        <v>#N/A</v>
      </c>
      <c r="AP1848" s="7" t="e">
        <v>#N/A</v>
      </c>
      <c r="AQ1848" s="7" t="e">
        <v>#N/A</v>
      </c>
    </row>
    <row r="1849" spans="1:43">
      <c r="A1849" s="95">
        <v>835</v>
      </c>
      <c r="R1849" s="6">
        <f t="shared" si="727"/>
        <v>835</v>
      </c>
      <c r="S1849" s="7" t="e">
        <f t="shared" si="729"/>
        <v>#N/A</v>
      </c>
      <c r="T1849" s="7" t="e">
        <f t="shared" si="730"/>
        <v>#N/A</v>
      </c>
      <c r="U1849" s="7" t="e">
        <f t="shared" si="728"/>
        <v>#N/A</v>
      </c>
      <c r="V1849" s="7" t="e">
        <f t="shared" si="732"/>
        <v>#N/A</v>
      </c>
      <c r="W1849" s="7" t="e">
        <f t="shared" si="733"/>
        <v>#N/A</v>
      </c>
      <c r="X1849" s="7" t="e">
        <f t="shared" si="734"/>
        <v>#N/A</v>
      </c>
      <c r="Y1849" s="7" t="e">
        <f t="shared" si="735"/>
        <v>#N/A</v>
      </c>
      <c r="AG1849" s="7" t="e">
        <f t="shared" si="736"/>
        <v>#N/A</v>
      </c>
      <c r="AH1849" s="7" t="e">
        <f t="shared" si="737"/>
        <v>#N/A</v>
      </c>
      <c r="AI1849" s="7" t="e">
        <f t="shared" si="738"/>
        <v>#N/A</v>
      </c>
      <c r="AJ1849" s="7" t="e">
        <f t="shared" si="739"/>
        <v>#N/A</v>
      </c>
      <c r="AK1849" s="7" t="e">
        <v>#N/A</v>
      </c>
      <c r="AL1849" s="7" t="e">
        <v>#N/A</v>
      </c>
      <c r="AN1849" s="7" t="e">
        <f t="shared" si="740"/>
        <v>#N/A</v>
      </c>
      <c r="AO1849" s="7" t="e">
        <f t="shared" si="731"/>
        <v>#N/A</v>
      </c>
      <c r="AP1849" s="7" t="e">
        <v>#N/A</v>
      </c>
      <c r="AQ1849" s="7" t="e">
        <v>#N/A</v>
      </c>
    </row>
    <row r="1850" spans="1:43">
      <c r="A1850" s="95">
        <v>836</v>
      </c>
      <c r="R1850" s="6">
        <f t="shared" si="727"/>
        <v>836</v>
      </c>
      <c r="S1850" s="7" t="e">
        <f t="shared" si="729"/>
        <v>#N/A</v>
      </c>
      <c r="T1850" s="7" t="e">
        <f t="shared" si="730"/>
        <v>#N/A</v>
      </c>
      <c r="U1850" s="7" t="e">
        <f t="shared" si="728"/>
        <v>#N/A</v>
      </c>
      <c r="V1850" s="7" t="e">
        <f t="shared" si="732"/>
        <v>#N/A</v>
      </c>
      <c r="W1850" s="7" t="e">
        <f t="shared" si="733"/>
        <v>#N/A</v>
      </c>
      <c r="X1850" s="7" t="e">
        <f t="shared" si="734"/>
        <v>#N/A</v>
      </c>
      <c r="Y1850" s="7" t="e">
        <f t="shared" si="735"/>
        <v>#N/A</v>
      </c>
      <c r="AG1850" s="7" t="e">
        <f t="shared" si="736"/>
        <v>#N/A</v>
      </c>
      <c r="AH1850" s="7" t="e">
        <f t="shared" si="737"/>
        <v>#N/A</v>
      </c>
      <c r="AI1850" s="7" t="e">
        <f t="shared" si="738"/>
        <v>#N/A</v>
      </c>
      <c r="AJ1850" s="7" t="e">
        <f t="shared" si="739"/>
        <v>#N/A</v>
      </c>
      <c r="AK1850" s="7" t="e">
        <v>#N/A</v>
      </c>
      <c r="AL1850" s="7" t="e">
        <v>#N/A</v>
      </c>
      <c r="AN1850" s="7" t="e">
        <f t="shared" si="740"/>
        <v>#N/A</v>
      </c>
      <c r="AO1850" s="7" t="e">
        <f t="shared" si="731"/>
        <v>#N/A</v>
      </c>
      <c r="AP1850" s="7" t="e">
        <v>#N/A</v>
      </c>
      <c r="AQ1850" s="7" t="e">
        <v>#N/A</v>
      </c>
    </row>
    <row r="1851" spans="1:43">
      <c r="A1851" s="95">
        <v>837</v>
      </c>
      <c r="R1851" s="6">
        <f t="shared" si="727"/>
        <v>837</v>
      </c>
      <c r="S1851" s="7" t="e">
        <f t="shared" si="729"/>
        <v>#N/A</v>
      </c>
      <c r="T1851" s="7" t="e">
        <f t="shared" si="730"/>
        <v>#N/A</v>
      </c>
      <c r="U1851" s="7" t="e">
        <f t="shared" si="728"/>
        <v>#N/A</v>
      </c>
      <c r="V1851" s="7" t="e">
        <f t="shared" si="732"/>
        <v>#N/A</v>
      </c>
      <c r="W1851" s="7" t="e">
        <f t="shared" si="733"/>
        <v>#N/A</v>
      </c>
      <c r="X1851" s="7" t="e">
        <f t="shared" si="734"/>
        <v>#N/A</v>
      </c>
      <c r="Y1851" s="7" t="e">
        <f t="shared" si="735"/>
        <v>#N/A</v>
      </c>
      <c r="AG1851" s="7" t="e">
        <f t="shared" si="736"/>
        <v>#N/A</v>
      </c>
      <c r="AH1851" s="7" t="e">
        <f t="shared" si="737"/>
        <v>#N/A</v>
      </c>
      <c r="AI1851" s="7" t="e">
        <f t="shared" si="738"/>
        <v>#N/A</v>
      </c>
      <c r="AJ1851" s="7" t="e">
        <f t="shared" si="739"/>
        <v>#N/A</v>
      </c>
      <c r="AK1851" s="7" t="e">
        <v>#N/A</v>
      </c>
      <c r="AL1851" s="7" t="e">
        <v>#N/A</v>
      </c>
      <c r="AN1851" s="7" t="e">
        <f t="shared" si="740"/>
        <v>#N/A</v>
      </c>
      <c r="AO1851" s="7" t="e">
        <f t="shared" si="731"/>
        <v>#N/A</v>
      </c>
      <c r="AP1851" s="7" t="e">
        <v>#N/A</v>
      </c>
      <c r="AQ1851" s="7" t="e">
        <v>#N/A</v>
      </c>
    </row>
    <row r="1852" spans="1:43">
      <c r="A1852" s="95">
        <v>838</v>
      </c>
      <c r="R1852" s="6">
        <f t="shared" si="727"/>
        <v>838</v>
      </c>
      <c r="S1852" s="7" t="e">
        <f t="shared" si="729"/>
        <v>#N/A</v>
      </c>
      <c r="T1852" s="7" t="e">
        <f t="shared" si="730"/>
        <v>#N/A</v>
      </c>
      <c r="U1852" s="7" t="e">
        <f t="shared" si="728"/>
        <v>#N/A</v>
      </c>
      <c r="V1852" s="7" t="e">
        <f t="shared" si="732"/>
        <v>#N/A</v>
      </c>
      <c r="W1852" s="7" t="e">
        <f t="shared" si="733"/>
        <v>#N/A</v>
      </c>
      <c r="X1852" s="7" t="e">
        <f t="shared" si="734"/>
        <v>#N/A</v>
      </c>
      <c r="Y1852" s="7" t="e">
        <f t="shared" si="735"/>
        <v>#N/A</v>
      </c>
      <c r="AG1852" s="7" t="e">
        <f t="shared" si="736"/>
        <v>#N/A</v>
      </c>
      <c r="AH1852" s="7" t="e">
        <f t="shared" si="737"/>
        <v>#N/A</v>
      </c>
      <c r="AI1852" s="7" t="e">
        <f t="shared" si="738"/>
        <v>#N/A</v>
      </c>
      <c r="AJ1852" s="7" t="e">
        <f t="shared" si="739"/>
        <v>#N/A</v>
      </c>
      <c r="AK1852" s="7" t="e">
        <v>#N/A</v>
      </c>
      <c r="AL1852" s="7" t="e">
        <v>#N/A</v>
      </c>
      <c r="AN1852" s="7" t="e">
        <f t="shared" si="740"/>
        <v>#N/A</v>
      </c>
      <c r="AO1852" s="7" t="e">
        <f t="shared" si="731"/>
        <v>#N/A</v>
      </c>
      <c r="AP1852" s="7" t="e">
        <v>#N/A</v>
      </c>
      <c r="AQ1852" s="7" t="e">
        <v>#N/A</v>
      </c>
    </row>
    <row r="1853" spans="1:43">
      <c r="A1853" s="95">
        <v>839</v>
      </c>
      <c r="R1853" s="6">
        <f t="shared" si="727"/>
        <v>839</v>
      </c>
      <c r="S1853" s="7" t="e">
        <f t="shared" si="729"/>
        <v>#N/A</v>
      </c>
      <c r="T1853" s="7" t="e">
        <f t="shared" si="730"/>
        <v>#N/A</v>
      </c>
      <c r="U1853" s="7" t="e">
        <f t="shared" si="728"/>
        <v>#N/A</v>
      </c>
      <c r="V1853" s="7" t="e">
        <f t="shared" si="732"/>
        <v>#N/A</v>
      </c>
      <c r="W1853" s="7" t="e">
        <f t="shared" si="733"/>
        <v>#N/A</v>
      </c>
      <c r="X1853" s="7" t="e">
        <f t="shared" si="734"/>
        <v>#N/A</v>
      </c>
      <c r="Y1853" s="7" t="e">
        <f t="shared" si="735"/>
        <v>#N/A</v>
      </c>
      <c r="AG1853" s="7" t="e">
        <f t="shared" si="736"/>
        <v>#N/A</v>
      </c>
      <c r="AH1853" s="7" t="e">
        <f t="shared" si="737"/>
        <v>#N/A</v>
      </c>
      <c r="AI1853" s="7" t="e">
        <f t="shared" si="738"/>
        <v>#N/A</v>
      </c>
      <c r="AJ1853" s="7" t="e">
        <f t="shared" si="739"/>
        <v>#N/A</v>
      </c>
      <c r="AK1853" s="7" t="e">
        <v>#N/A</v>
      </c>
      <c r="AL1853" s="7" t="e">
        <v>#N/A</v>
      </c>
      <c r="AN1853" s="7" t="e">
        <f t="shared" si="740"/>
        <v>#N/A</v>
      </c>
      <c r="AO1853" s="7" t="e">
        <f t="shared" si="731"/>
        <v>#N/A</v>
      </c>
      <c r="AP1853" s="7" t="e">
        <v>#N/A</v>
      </c>
      <c r="AQ1853" s="7" t="e">
        <v>#N/A</v>
      </c>
    </row>
    <row r="1854" spans="1:43">
      <c r="A1854" s="95">
        <v>840</v>
      </c>
      <c r="R1854" s="6">
        <f t="shared" si="727"/>
        <v>840</v>
      </c>
      <c r="S1854" s="7" t="e">
        <f t="shared" si="729"/>
        <v>#N/A</v>
      </c>
      <c r="T1854" s="7" t="e">
        <f t="shared" si="730"/>
        <v>#N/A</v>
      </c>
      <c r="U1854" s="7" t="e">
        <f t="shared" si="728"/>
        <v>#N/A</v>
      </c>
      <c r="V1854" s="7" t="e">
        <f t="shared" si="732"/>
        <v>#N/A</v>
      </c>
      <c r="W1854" s="7" t="e">
        <f t="shared" si="733"/>
        <v>#N/A</v>
      </c>
      <c r="X1854" s="7" t="e">
        <f t="shared" si="734"/>
        <v>#N/A</v>
      </c>
      <c r="Y1854" s="7" t="e">
        <f t="shared" si="735"/>
        <v>#N/A</v>
      </c>
      <c r="AG1854" s="7" t="e">
        <f t="shared" si="736"/>
        <v>#N/A</v>
      </c>
      <c r="AH1854" s="7" t="e">
        <f t="shared" si="737"/>
        <v>#N/A</v>
      </c>
      <c r="AI1854" s="7" t="e">
        <f t="shared" si="738"/>
        <v>#N/A</v>
      </c>
      <c r="AJ1854" s="7" t="e">
        <f t="shared" si="739"/>
        <v>#N/A</v>
      </c>
      <c r="AK1854" s="7" t="e">
        <v>#N/A</v>
      </c>
      <c r="AL1854" s="7" t="e">
        <v>#N/A</v>
      </c>
      <c r="AN1854" s="7" t="e">
        <f t="shared" si="740"/>
        <v>#N/A</v>
      </c>
      <c r="AO1854" s="7" t="e">
        <f t="shared" si="731"/>
        <v>#N/A</v>
      </c>
      <c r="AP1854" s="7" t="e">
        <v>#N/A</v>
      </c>
      <c r="AQ1854" s="7" t="e">
        <v>#N/A</v>
      </c>
    </row>
    <row r="1855" spans="1:43">
      <c r="A1855" s="95">
        <v>841</v>
      </c>
      <c r="R1855" s="6">
        <f t="shared" si="727"/>
        <v>841</v>
      </c>
      <c r="S1855" s="7" t="e">
        <f t="shared" si="729"/>
        <v>#N/A</v>
      </c>
      <c r="T1855" s="7" t="e">
        <f t="shared" si="730"/>
        <v>#N/A</v>
      </c>
      <c r="U1855" s="7" t="e">
        <f t="shared" si="728"/>
        <v>#N/A</v>
      </c>
      <c r="V1855" s="7" t="e">
        <f t="shared" si="732"/>
        <v>#N/A</v>
      </c>
      <c r="W1855" s="7" t="e">
        <f t="shared" si="733"/>
        <v>#N/A</v>
      </c>
      <c r="X1855" s="7" t="e">
        <f t="shared" si="734"/>
        <v>#N/A</v>
      </c>
      <c r="Y1855" s="7" t="e">
        <f t="shared" si="735"/>
        <v>#N/A</v>
      </c>
      <c r="AG1855" s="7" t="e">
        <f t="shared" si="736"/>
        <v>#N/A</v>
      </c>
      <c r="AH1855" s="7" t="e">
        <f t="shared" si="737"/>
        <v>#N/A</v>
      </c>
      <c r="AI1855" s="7" t="e">
        <f t="shared" si="738"/>
        <v>#N/A</v>
      </c>
      <c r="AJ1855" s="7" t="e">
        <f t="shared" si="739"/>
        <v>#N/A</v>
      </c>
      <c r="AK1855" s="7" t="e">
        <v>#N/A</v>
      </c>
      <c r="AL1855" s="7" t="e">
        <v>#N/A</v>
      </c>
      <c r="AN1855" s="7" t="e">
        <f t="shared" si="740"/>
        <v>#N/A</v>
      </c>
      <c r="AO1855" s="7" t="e">
        <f t="shared" si="731"/>
        <v>#N/A</v>
      </c>
      <c r="AP1855" s="7" t="e">
        <v>#N/A</v>
      </c>
      <c r="AQ1855" s="7" t="e">
        <v>#N/A</v>
      </c>
    </row>
    <row r="1856" spans="1:43">
      <c r="A1856" s="95">
        <v>842</v>
      </c>
      <c r="R1856" s="6">
        <f t="shared" si="727"/>
        <v>842</v>
      </c>
      <c r="S1856" s="7" t="e">
        <f t="shared" si="729"/>
        <v>#N/A</v>
      </c>
      <c r="T1856" s="7" t="e">
        <f t="shared" si="730"/>
        <v>#N/A</v>
      </c>
      <c r="U1856" s="7" t="e">
        <f t="shared" si="728"/>
        <v>#N/A</v>
      </c>
      <c r="V1856" s="7" t="e">
        <f t="shared" si="732"/>
        <v>#N/A</v>
      </c>
      <c r="W1856" s="7" t="e">
        <f t="shared" si="733"/>
        <v>#N/A</v>
      </c>
      <c r="X1856" s="7" t="e">
        <f t="shared" si="734"/>
        <v>#N/A</v>
      </c>
      <c r="Y1856" s="7" t="e">
        <f t="shared" si="735"/>
        <v>#N/A</v>
      </c>
      <c r="AG1856" s="7" t="e">
        <f t="shared" si="736"/>
        <v>#N/A</v>
      </c>
      <c r="AH1856" s="7" t="e">
        <f t="shared" si="737"/>
        <v>#N/A</v>
      </c>
      <c r="AI1856" s="7" t="e">
        <f t="shared" si="738"/>
        <v>#N/A</v>
      </c>
      <c r="AJ1856" s="7" t="e">
        <f t="shared" si="739"/>
        <v>#N/A</v>
      </c>
      <c r="AK1856" s="7" t="e">
        <v>#N/A</v>
      </c>
      <c r="AL1856" s="7" t="e">
        <v>#N/A</v>
      </c>
      <c r="AN1856" s="7" t="e">
        <f t="shared" si="740"/>
        <v>#N/A</v>
      </c>
      <c r="AO1856" s="7" t="e">
        <f t="shared" si="731"/>
        <v>#N/A</v>
      </c>
      <c r="AP1856" s="7" t="e">
        <v>#N/A</v>
      </c>
      <c r="AQ1856" s="7" t="e">
        <v>#N/A</v>
      </c>
    </row>
    <row r="1857" spans="1:43">
      <c r="A1857" s="95">
        <v>843</v>
      </c>
      <c r="R1857" s="6">
        <f t="shared" si="727"/>
        <v>843</v>
      </c>
      <c r="S1857" s="7" t="e">
        <f t="shared" si="729"/>
        <v>#N/A</v>
      </c>
      <c r="T1857" s="7" t="e">
        <f t="shared" si="730"/>
        <v>#N/A</v>
      </c>
      <c r="U1857" s="7" t="e">
        <f t="shared" si="728"/>
        <v>#N/A</v>
      </c>
      <c r="V1857" s="7" t="e">
        <f t="shared" si="732"/>
        <v>#N/A</v>
      </c>
      <c r="W1857" s="7" t="e">
        <f t="shared" si="733"/>
        <v>#N/A</v>
      </c>
      <c r="X1857" s="7" t="e">
        <f t="shared" si="734"/>
        <v>#N/A</v>
      </c>
      <c r="Y1857" s="7" t="e">
        <f t="shared" si="735"/>
        <v>#N/A</v>
      </c>
      <c r="AG1857" s="7" t="e">
        <f t="shared" si="736"/>
        <v>#N/A</v>
      </c>
      <c r="AH1857" s="7" t="e">
        <f t="shared" si="737"/>
        <v>#N/A</v>
      </c>
      <c r="AI1857" s="7" t="e">
        <f t="shared" si="738"/>
        <v>#N/A</v>
      </c>
      <c r="AJ1857" s="7" t="e">
        <f t="shared" si="739"/>
        <v>#N/A</v>
      </c>
      <c r="AK1857" s="7" t="e">
        <v>#N/A</v>
      </c>
      <c r="AL1857" s="7" t="e">
        <v>#N/A</v>
      </c>
      <c r="AN1857" s="7" t="e">
        <f t="shared" si="740"/>
        <v>#N/A</v>
      </c>
      <c r="AO1857" s="7" t="e">
        <f t="shared" si="731"/>
        <v>#N/A</v>
      </c>
      <c r="AP1857" s="7" t="e">
        <v>#N/A</v>
      </c>
      <c r="AQ1857" s="7" t="e">
        <v>#N/A</v>
      </c>
    </row>
    <row r="1858" spans="1:43">
      <c r="A1858" s="95">
        <v>844</v>
      </c>
      <c r="R1858" s="6">
        <f t="shared" si="727"/>
        <v>844</v>
      </c>
      <c r="S1858" s="7" t="e">
        <f t="shared" si="729"/>
        <v>#N/A</v>
      </c>
      <c r="T1858" s="7" t="e">
        <f t="shared" si="730"/>
        <v>#N/A</v>
      </c>
      <c r="U1858" s="7" t="e">
        <f t="shared" si="728"/>
        <v>#N/A</v>
      </c>
      <c r="V1858" s="7" t="e">
        <f t="shared" si="732"/>
        <v>#N/A</v>
      </c>
      <c r="W1858" s="7" t="e">
        <f t="shared" si="733"/>
        <v>#N/A</v>
      </c>
      <c r="X1858" s="7" t="e">
        <f t="shared" si="734"/>
        <v>#N/A</v>
      </c>
      <c r="Y1858" s="7" t="e">
        <f t="shared" si="735"/>
        <v>#N/A</v>
      </c>
      <c r="AG1858" s="7" t="e">
        <f t="shared" si="736"/>
        <v>#N/A</v>
      </c>
      <c r="AH1858" s="7" t="e">
        <f t="shared" si="737"/>
        <v>#N/A</v>
      </c>
      <c r="AI1858" s="7" t="e">
        <f t="shared" si="738"/>
        <v>#N/A</v>
      </c>
      <c r="AJ1858" s="7" t="e">
        <f t="shared" si="739"/>
        <v>#N/A</v>
      </c>
      <c r="AK1858" s="7" t="e">
        <v>#N/A</v>
      </c>
      <c r="AL1858" s="7" t="e">
        <v>#N/A</v>
      </c>
      <c r="AN1858" s="7" t="e">
        <f t="shared" si="740"/>
        <v>#N/A</v>
      </c>
      <c r="AO1858" s="7" t="e">
        <f t="shared" si="731"/>
        <v>#N/A</v>
      </c>
      <c r="AP1858" s="7" t="e">
        <v>#N/A</v>
      </c>
      <c r="AQ1858" s="7" t="e">
        <v>#N/A</v>
      </c>
    </row>
    <row r="1859" spans="1:43">
      <c r="A1859" s="95">
        <v>845</v>
      </c>
      <c r="R1859" s="6">
        <f t="shared" si="727"/>
        <v>845</v>
      </c>
      <c r="S1859" s="7" t="e">
        <f t="shared" si="729"/>
        <v>#N/A</v>
      </c>
      <c r="T1859" s="7" t="e">
        <f t="shared" si="730"/>
        <v>#N/A</v>
      </c>
      <c r="U1859" s="7" t="e">
        <f t="shared" si="728"/>
        <v>#N/A</v>
      </c>
      <c r="V1859" s="7" t="e">
        <f t="shared" si="732"/>
        <v>#N/A</v>
      </c>
      <c r="W1859" s="7" t="e">
        <f t="shared" si="733"/>
        <v>#N/A</v>
      </c>
      <c r="X1859" s="7" t="e">
        <f t="shared" si="734"/>
        <v>#N/A</v>
      </c>
      <c r="Y1859" s="7" t="e">
        <f t="shared" si="735"/>
        <v>#N/A</v>
      </c>
      <c r="AG1859" s="7" t="e">
        <f t="shared" si="736"/>
        <v>#N/A</v>
      </c>
      <c r="AH1859" s="7" t="e">
        <f t="shared" si="737"/>
        <v>#N/A</v>
      </c>
      <c r="AI1859" s="7" t="e">
        <f t="shared" si="738"/>
        <v>#N/A</v>
      </c>
      <c r="AJ1859" s="7" t="e">
        <f t="shared" si="739"/>
        <v>#N/A</v>
      </c>
      <c r="AK1859" s="7" t="e">
        <v>#N/A</v>
      </c>
      <c r="AL1859" s="7" t="e">
        <v>#N/A</v>
      </c>
      <c r="AN1859" s="7" t="e">
        <f t="shared" si="740"/>
        <v>#N/A</v>
      </c>
      <c r="AO1859" s="7" t="e">
        <f t="shared" si="731"/>
        <v>#N/A</v>
      </c>
      <c r="AP1859" s="7" t="e">
        <v>#N/A</v>
      </c>
      <c r="AQ1859" s="7" t="e">
        <v>#N/A</v>
      </c>
    </row>
    <row r="1860" spans="1:43">
      <c r="A1860" s="95">
        <v>846</v>
      </c>
      <c r="R1860" s="6">
        <f t="shared" si="727"/>
        <v>846</v>
      </c>
      <c r="S1860" s="7" t="e">
        <f t="shared" si="729"/>
        <v>#N/A</v>
      </c>
      <c r="T1860" s="7" t="e">
        <f t="shared" si="730"/>
        <v>#N/A</v>
      </c>
      <c r="U1860" s="7" t="e">
        <f t="shared" si="728"/>
        <v>#N/A</v>
      </c>
      <c r="V1860" s="7" t="e">
        <f t="shared" si="732"/>
        <v>#N/A</v>
      </c>
      <c r="W1860" s="7" t="e">
        <f t="shared" si="733"/>
        <v>#N/A</v>
      </c>
      <c r="X1860" s="7" t="e">
        <f t="shared" si="734"/>
        <v>#N/A</v>
      </c>
      <c r="Y1860" s="7" t="e">
        <f t="shared" si="735"/>
        <v>#N/A</v>
      </c>
      <c r="AG1860" s="7" t="e">
        <f t="shared" si="736"/>
        <v>#N/A</v>
      </c>
      <c r="AH1860" s="7" t="e">
        <f t="shared" si="737"/>
        <v>#N/A</v>
      </c>
      <c r="AI1860" s="7" t="e">
        <f t="shared" si="738"/>
        <v>#N/A</v>
      </c>
      <c r="AJ1860" s="7" t="e">
        <f t="shared" si="739"/>
        <v>#N/A</v>
      </c>
      <c r="AK1860" s="7" t="e">
        <v>#N/A</v>
      </c>
      <c r="AL1860" s="7" t="e">
        <v>#N/A</v>
      </c>
      <c r="AN1860" s="7" t="e">
        <f t="shared" si="740"/>
        <v>#N/A</v>
      </c>
      <c r="AO1860" s="7" t="e">
        <f t="shared" si="731"/>
        <v>#N/A</v>
      </c>
      <c r="AP1860" s="7" t="e">
        <v>#N/A</v>
      </c>
      <c r="AQ1860" s="7" t="e">
        <v>#N/A</v>
      </c>
    </row>
    <row r="1861" spans="1:43">
      <c r="A1861" s="95">
        <v>847</v>
      </c>
      <c r="R1861" s="6">
        <f t="shared" si="727"/>
        <v>847</v>
      </c>
      <c r="S1861" s="7" t="e">
        <f t="shared" si="729"/>
        <v>#N/A</v>
      </c>
      <c r="T1861" s="7" t="e">
        <f t="shared" si="730"/>
        <v>#N/A</v>
      </c>
      <c r="U1861" s="7" t="e">
        <f t="shared" si="728"/>
        <v>#N/A</v>
      </c>
      <c r="V1861" s="7" t="e">
        <f t="shared" si="732"/>
        <v>#N/A</v>
      </c>
      <c r="W1861" s="7" t="e">
        <f t="shared" si="733"/>
        <v>#N/A</v>
      </c>
      <c r="X1861" s="7" t="e">
        <f t="shared" si="734"/>
        <v>#N/A</v>
      </c>
      <c r="Y1861" s="7" t="e">
        <f t="shared" si="735"/>
        <v>#N/A</v>
      </c>
      <c r="AG1861" s="7" t="e">
        <f t="shared" si="736"/>
        <v>#N/A</v>
      </c>
      <c r="AH1861" s="7" t="e">
        <f t="shared" si="737"/>
        <v>#N/A</v>
      </c>
      <c r="AI1861" s="7" t="e">
        <f t="shared" si="738"/>
        <v>#N/A</v>
      </c>
      <c r="AJ1861" s="7" t="e">
        <f t="shared" si="739"/>
        <v>#N/A</v>
      </c>
      <c r="AK1861" s="7" t="e">
        <v>#N/A</v>
      </c>
      <c r="AL1861" s="7" t="e">
        <v>#N/A</v>
      </c>
      <c r="AN1861" s="7" t="e">
        <f t="shared" si="740"/>
        <v>#N/A</v>
      </c>
      <c r="AO1861" s="7" t="e">
        <f t="shared" si="731"/>
        <v>#N/A</v>
      </c>
      <c r="AP1861" s="7" t="e">
        <v>#N/A</v>
      </c>
      <c r="AQ1861" s="7" t="e">
        <v>#N/A</v>
      </c>
    </row>
    <row r="1862" spans="1:43">
      <c r="A1862" s="95">
        <v>848</v>
      </c>
      <c r="R1862" s="6">
        <f t="shared" si="727"/>
        <v>848</v>
      </c>
      <c r="S1862" s="7" t="e">
        <f t="shared" si="729"/>
        <v>#N/A</v>
      </c>
      <c r="T1862" s="7" t="e">
        <f t="shared" si="730"/>
        <v>#N/A</v>
      </c>
      <c r="U1862" s="7" t="e">
        <f t="shared" si="728"/>
        <v>#N/A</v>
      </c>
      <c r="V1862" s="7" t="e">
        <f t="shared" si="732"/>
        <v>#N/A</v>
      </c>
      <c r="W1862" s="7" t="e">
        <f t="shared" si="733"/>
        <v>#N/A</v>
      </c>
      <c r="X1862" s="7" t="e">
        <f t="shared" si="734"/>
        <v>#N/A</v>
      </c>
      <c r="Y1862" s="7" t="e">
        <f t="shared" si="735"/>
        <v>#N/A</v>
      </c>
      <c r="AG1862" s="7" t="e">
        <f t="shared" si="736"/>
        <v>#N/A</v>
      </c>
      <c r="AH1862" s="7" t="e">
        <f t="shared" si="737"/>
        <v>#N/A</v>
      </c>
      <c r="AI1862" s="7" t="e">
        <f t="shared" si="738"/>
        <v>#N/A</v>
      </c>
      <c r="AJ1862" s="7" t="e">
        <f t="shared" si="739"/>
        <v>#N/A</v>
      </c>
      <c r="AK1862" s="7" t="e">
        <v>#N/A</v>
      </c>
      <c r="AL1862" s="7" t="e">
        <v>#N/A</v>
      </c>
      <c r="AN1862" s="7" t="e">
        <f t="shared" si="740"/>
        <v>#N/A</v>
      </c>
      <c r="AO1862" s="7" t="e">
        <f t="shared" si="731"/>
        <v>#N/A</v>
      </c>
      <c r="AP1862" s="7" t="e">
        <v>#N/A</v>
      </c>
      <c r="AQ1862" s="7" t="e">
        <v>#N/A</v>
      </c>
    </row>
    <row r="1863" spans="1:43">
      <c r="A1863" s="95">
        <v>849</v>
      </c>
      <c r="R1863" s="6">
        <f t="shared" si="727"/>
        <v>849</v>
      </c>
      <c r="S1863" s="7" t="e">
        <f t="shared" si="729"/>
        <v>#N/A</v>
      </c>
      <c r="T1863" s="7" t="e">
        <f t="shared" si="730"/>
        <v>#N/A</v>
      </c>
      <c r="U1863" s="7" t="e">
        <f t="shared" si="728"/>
        <v>#N/A</v>
      </c>
      <c r="V1863" s="7" t="e">
        <f t="shared" si="732"/>
        <v>#N/A</v>
      </c>
      <c r="W1863" s="7" t="e">
        <f t="shared" si="733"/>
        <v>#N/A</v>
      </c>
      <c r="X1863" s="7" t="e">
        <f t="shared" si="734"/>
        <v>#N/A</v>
      </c>
      <c r="Y1863" s="7" t="e">
        <f t="shared" si="735"/>
        <v>#N/A</v>
      </c>
      <c r="AG1863" s="7" t="e">
        <f t="shared" si="736"/>
        <v>#N/A</v>
      </c>
      <c r="AH1863" s="7" t="e">
        <f t="shared" si="737"/>
        <v>#N/A</v>
      </c>
      <c r="AI1863" s="7" t="e">
        <f t="shared" si="738"/>
        <v>#N/A</v>
      </c>
      <c r="AJ1863" s="7" t="e">
        <f t="shared" si="739"/>
        <v>#N/A</v>
      </c>
      <c r="AK1863" s="7" t="e">
        <v>#N/A</v>
      </c>
      <c r="AL1863" s="7" t="e">
        <v>#N/A</v>
      </c>
      <c r="AN1863" s="7" t="e">
        <f t="shared" si="740"/>
        <v>#N/A</v>
      </c>
      <c r="AO1863" s="7" t="e">
        <f t="shared" si="731"/>
        <v>#N/A</v>
      </c>
      <c r="AP1863" s="7" t="e">
        <v>#N/A</v>
      </c>
      <c r="AQ1863" s="7" t="e">
        <v>#N/A</v>
      </c>
    </row>
    <row r="1864" spans="1:43">
      <c r="A1864" s="95">
        <v>850</v>
      </c>
      <c r="R1864" s="6">
        <f t="shared" si="727"/>
        <v>850</v>
      </c>
      <c r="S1864" s="7" t="e">
        <f t="shared" si="729"/>
        <v>#N/A</v>
      </c>
      <c r="T1864" s="7" t="e">
        <f t="shared" si="730"/>
        <v>#N/A</v>
      </c>
      <c r="U1864" s="7" t="e">
        <f t="shared" si="728"/>
        <v>#N/A</v>
      </c>
      <c r="V1864" s="7" t="e">
        <f t="shared" si="732"/>
        <v>#N/A</v>
      </c>
      <c r="W1864" s="7" t="e">
        <f t="shared" si="733"/>
        <v>#N/A</v>
      </c>
      <c r="X1864" s="7" t="e">
        <f t="shared" si="734"/>
        <v>#N/A</v>
      </c>
      <c r="Y1864" s="7" t="e">
        <f t="shared" si="735"/>
        <v>#N/A</v>
      </c>
      <c r="AG1864" s="7" t="e">
        <f t="shared" si="736"/>
        <v>#N/A</v>
      </c>
      <c r="AH1864" s="7" t="e">
        <f t="shared" si="737"/>
        <v>#N/A</v>
      </c>
      <c r="AI1864" s="7" t="e">
        <f t="shared" si="738"/>
        <v>#N/A</v>
      </c>
      <c r="AJ1864" s="7" t="e">
        <f t="shared" si="739"/>
        <v>#N/A</v>
      </c>
      <c r="AK1864" s="7" t="e">
        <v>#N/A</v>
      </c>
      <c r="AL1864" s="7" t="e">
        <v>#N/A</v>
      </c>
      <c r="AN1864" s="7" t="e">
        <f t="shared" si="740"/>
        <v>#N/A</v>
      </c>
      <c r="AO1864" s="7" t="e">
        <f t="shared" si="731"/>
        <v>#N/A</v>
      </c>
      <c r="AP1864" s="7" t="e">
        <v>#N/A</v>
      </c>
      <c r="AQ1864" s="7" t="e">
        <v>#N/A</v>
      </c>
    </row>
    <row r="1865" spans="1:43">
      <c r="A1865" s="95">
        <v>851</v>
      </c>
      <c r="R1865" s="6">
        <f t="shared" si="727"/>
        <v>851</v>
      </c>
      <c r="S1865" s="7" t="e">
        <f t="shared" si="729"/>
        <v>#N/A</v>
      </c>
      <c r="T1865" s="7" t="e">
        <f t="shared" si="730"/>
        <v>#N/A</v>
      </c>
      <c r="U1865" s="7" t="e">
        <f t="shared" si="728"/>
        <v>#N/A</v>
      </c>
      <c r="V1865" s="7" t="e">
        <f t="shared" si="732"/>
        <v>#N/A</v>
      </c>
      <c r="W1865" s="7" t="e">
        <f t="shared" si="733"/>
        <v>#N/A</v>
      </c>
      <c r="X1865" s="7" t="e">
        <f t="shared" si="734"/>
        <v>#N/A</v>
      </c>
      <c r="Y1865" s="7" t="e">
        <f t="shared" si="735"/>
        <v>#N/A</v>
      </c>
      <c r="AG1865" s="7" t="e">
        <f t="shared" si="736"/>
        <v>#N/A</v>
      </c>
      <c r="AH1865" s="7" t="e">
        <f t="shared" si="737"/>
        <v>#N/A</v>
      </c>
      <c r="AI1865" s="7" t="e">
        <f t="shared" si="738"/>
        <v>#N/A</v>
      </c>
      <c r="AJ1865" s="7" t="e">
        <f t="shared" si="739"/>
        <v>#N/A</v>
      </c>
      <c r="AK1865" s="7" t="e">
        <v>#N/A</v>
      </c>
      <c r="AL1865" s="7" t="e">
        <v>#N/A</v>
      </c>
      <c r="AN1865" s="7" t="e">
        <f t="shared" si="740"/>
        <v>#N/A</v>
      </c>
      <c r="AO1865" s="7" t="e">
        <f t="shared" si="731"/>
        <v>#N/A</v>
      </c>
      <c r="AP1865" s="7" t="e">
        <v>#N/A</v>
      </c>
      <c r="AQ1865" s="7" t="e">
        <v>#N/A</v>
      </c>
    </row>
    <row r="1866" spans="1:43">
      <c r="A1866" s="95">
        <v>852</v>
      </c>
      <c r="R1866" s="6">
        <f t="shared" si="727"/>
        <v>852</v>
      </c>
      <c r="S1866" s="7" t="e">
        <f t="shared" si="729"/>
        <v>#N/A</v>
      </c>
      <c r="T1866" s="7" t="e">
        <f t="shared" si="730"/>
        <v>#N/A</v>
      </c>
      <c r="U1866" s="7" t="e">
        <f t="shared" si="728"/>
        <v>#N/A</v>
      </c>
      <c r="V1866" s="7" t="e">
        <f t="shared" si="732"/>
        <v>#N/A</v>
      </c>
      <c r="W1866" s="7" t="e">
        <f t="shared" si="733"/>
        <v>#N/A</v>
      </c>
      <c r="X1866" s="7" t="e">
        <f t="shared" si="734"/>
        <v>#N/A</v>
      </c>
      <c r="Y1866" s="7" t="e">
        <f t="shared" si="735"/>
        <v>#N/A</v>
      </c>
      <c r="AG1866" s="7" t="e">
        <f t="shared" si="736"/>
        <v>#N/A</v>
      </c>
      <c r="AH1866" s="7" t="e">
        <f t="shared" si="737"/>
        <v>#N/A</v>
      </c>
      <c r="AI1866" s="7" t="e">
        <f t="shared" si="738"/>
        <v>#N/A</v>
      </c>
      <c r="AJ1866" s="7" t="e">
        <f t="shared" si="739"/>
        <v>#N/A</v>
      </c>
      <c r="AK1866" s="7" t="e">
        <v>#N/A</v>
      </c>
      <c r="AL1866" s="7" t="e">
        <v>#N/A</v>
      </c>
      <c r="AN1866" s="7" t="e">
        <f t="shared" si="740"/>
        <v>#N/A</v>
      </c>
      <c r="AO1866" s="7" t="e">
        <f t="shared" si="731"/>
        <v>#N/A</v>
      </c>
      <c r="AP1866" s="7" t="e">
        <v>#N/A</v>
      </c>
      <c r="AQ1866" s="7" t="e">
        <v>#N/A</v>
      </c>
    </row>
    <row r="1867" spans="1:43">
      <c r="A1867" s="95">
        <v>853</v>
      </c>
      <c r="R1867" s="6">
        <f t="shared" si="727"/>
        <v>853</v>
      </c>
      <c r="S1867" s="7" t="e">
        <f t="shared" si="729"/>
        <v>#N/A</v>
      </c>
      <c r="T1867" s="7" t="e">
        <f t="shared" si="730"/>
        <v>#N/A</v>
      </c>
      <c r="U1867" s="7" t="e">
        <f t="shared" si="728"/>
        <v>#N/A</v>
      </c>
      <c r="V1867" s="7" t="e">
        <f t="shared" si="732"/>
        <v>#N/A</v>
      </c>
      <c r="W1867" s="7" t="e">
        <f t="shared" si="733"/>
        <v>#N/A</v>
      </c>
      <c r="X1867" s="7" t="e">
        <f t="shared" si="734"/>
        <v>#N/A</v>
      </c>
      <c r="Y1867" s="7" t="e">
        <f t="shared" si="735"/>
        <v>#N/A</v>
      </c>
      <c r="AG1867" s="7" t="e">
        <f t="shared" si="736"/>
        <v>#N/A</v>
      </c>
      <c r="AH1867" s="7" t="e">
        <f t="shared" si="737"/>
        <v>#N/A</v>
      </c>
      <c r="AI1867" s="7" t="e">
        <f t="shared" si="738"/>
        <v>#N/A</v>
      </c>
      <c r="AJ1867" s="7" t="e">
        <f t="shared" si="739"/>
        <v>#N/A</v>
      </c>
      <c r="AK1867" s="7" t="e">
        <v>#N/A</v>
      </c>
      <c r="AL1867" s="7" t="e">
        <v>#N/A</v>
      </c>
      <c r="AN1867" s="7" t="e">
        <f t="shared" si="740"/>
        <v>#N/A</v>
      </c>
      <c r="AO1867" s="7" t="e">
        <f t="shared" si="731"/>
        <v>#N/A</v>
      </c>
      <c r="AP1867" s="7" t="e">
        <v>#N/A</v>
      </c>
      <c r="AQ1867" s="7" t="e">
        <v>#N/A</v>
      </c>
    </row>
    <row r="1868" spans="1:43">
      <c r="A1868" s="95">
        <v>854</v>
      </c>
      <c r="R1868" s="6">
        <f t="shared" si="727"/>
        <v>854</v>
      </c>
      <c r="S1868" s="7" t="e">
        <f t="shared" si="729"/>
        <v>#N/A</v>
      </c>
      <c r="T1868" s="7" t="e">
        <f t="shared" si="730"/>
        <v>#N/A</v>
      </c>
      <c r="U1868" s="7" t="e">
        <f t="shared" si="728"/>
        <v>#N/A</v>
      </c>
      <c r="V1868" s="7" t="e">
        <f t="shared" si="732"/>
        <v>#N/A</v>
      </c>
      <c r="W1868" s="7" t="e">
        <f t="shared" si="733"/>
        <v>#N/A</v>
      </c>
      <c r="X1868" s="7" t="e">
        <f t="shared" si="734"/>
        <v>#N/A</v>
      </c>
      <c r="Y1868" s="7" t="e">
        <f t="shared" si="735"/>
        <v>#N/A</v>
      </c>
      <c r="AG1868" s="7" t="e">
        <f t="shared" si="736"/>
        <v>#N/A</v>
      </c>
      <c r="AH1868" s="7" t="e">
        <f t="shared" si="737"/>
        <v>#N/A</v>
      </c>
      <c r="AI1868" s="7" t="e">
        <f t="shared" si="738"/>
        <v>#N/A</v>
      </c>
      <c r="AJ1868" s="7" t="e">
        <f t="shared" si="739"/>
        <v>#N/A</v>
      </c>
      <c r="AK1868" s="7" t="e">
        <v>#N/A</v>
      </c>
      <c r="AL1868" s="7" t="e">
        <v>#N/A</v>
      </c>
      <c r="AN1868" s="7" t="e">
        <f t="shared" si="740"/>
        <v>#N/A</v>
      </c>
      <c r="AO1868" s="7" t="e">
        <f t="shared" si="731"/>
        <v>#N/A</v>
      </c>
      <c r="AP1868" s="7" t="e">
        <v>#N/A</v>
      </c>
      <c r="AQ1868" s="7" t="e">
        <v>#N/A</v>
      </c>
    </row>
    <row r="1869" spans="1:43">
      <c r="A1869" s="95">
        <v>855</v>
      </c>
      <c r="R1869" s="6">
        <f t="shared" si="727"/>
        <v>855</v>
      </c>
      <c r="S1869" s="7" t="e">
        <f t="shared" si="729"/>
        <v>#N/A</v>
      </c>
      <c r="T1869" s="7" t="e">
        <f t="shared" si="730"/>
        <v>#N/A</v>
      </c>
      <c r="U1869" s="7" t="e">
        <f t="shared" si="728"/>
        <v>#N/A</v>
      </c>
      <c r="V1869" s="7" t="e">
        <f t="shared" si="732"/>
        <v>#N/A</v>
      </c>
      <c r="W1869" s="7" t="e">
        <f t="shared" si="733"/>
        <v>#N/A</v>
      </c>
      <c r="X1869" s="7" t="e">
        <f t="shared" si="734"/>
        <v>#N/A</v>
      </c>
      <c r="Y1869" s="7" t="e">
        <f t="shared" si="735"/>
        <v>#N/A</v>
      </c>
      <c r="AG1869" s="7" t="e">
        <f t="shared" si="736"/>
        <v>#N/A</v>
      </c>
      <c r="AH1869" s="7" t="e">
        <f t="shared" si="737"/>
        <v>#N/A</v>
      </c>
      <c r="AI1869" s="7" t="e">
        <f t="shared" si="738"/>
        <v>#N/A</v>
      </c>
      <c r="AJ1869" s="7" t="e">
        <f t="shared" si="739"/>
        <v>#N/A</v>
      </c>
      <c r="AK1869" s="7" t="e">
        <v>#N/A</v>
      </c>
      <c r="AL1869" s="7" t="e">
        <v>#N/A</v>
      </c>
      <c r="AN1869" s="7" t="e">
        <f t="shared" si="740"/>
        <v>#N/A</v>
      </c>
      <c r="AO1869" s="7" t="e">
        <f t="shared" si="731"/>
        <v>#N/A</v>
      </c>
      <c r="AP1869" s="7" t="e">
        <v>#N/A</v>
      </c>
      <c r="AQ1869" s="7" t="e">
        <v>#N/A</v>
      </c>
    </row>
    <row r="1870" spans="1:43">
      <c r="A1870" s="95">
        <v>856</v>
      </c>
      <c r="R1870" s="6">
        <f t="shared" si="727"/>
        <v>856</v>
      </c>
      <c r="S1870" s="7" t="e">
        <f t="shared" si="729"/>
        <v>#N/A</v>
      </c>
      <c r="T1870" s="7" t="e">
        <f t="shared" si="730"/>
        <v>#N/A</v>
      </c>
      <c r="U1870" s="7" t="e">
        <f t="shared" si="728"/>
        <v>#N/A</v>
      </c>
      <c r="V1870" s="7" t="e">
        <f t="shared" si="732"/>
        <v>#N/A</v>
      </c>
      <c r="W1870" s="7" t="e">
        <f t="shared" si="733"/>
        <v>#N/A</v>
      </c>
      <c r="X1870" s="7" t="e">
        <f t="shared" si="734"/>
        <v>#N/A</v>
      </c>
      <c r="Y1870" s="7" t="e">
        <f t="shared" si="735"/>
        <v>#N/A</v>
      </c>
      <c r="AG1870" s="7" t="e">
        <f t="shared" si="736"/>
        <v>#N/A</v>
      </c>
      <c r="AH1870" s="7" t="e">
        <f t="shared" si="737"/>
        <v>#N/A</v>
      </c>
      <c r="AI1870" s="7" t="e">
        <f t="shared" si="738"/>
        <v>#N/A</v>
      </c>
      <c r="AJ1870" s="7" t="e">
        <f t="shared" si="739"/>
        <v>#N/A</v>
      </c>
      <c r="AK1870" s="7" t="e">
        <v>#N/A</v>
      </c>
      <c r="AL1870" s="7" t="e">
        <v>#N/A</v>
      </c>
      <c r="AN1870" s="7" t="e">
        <f t="shared" si="740"/>
        <v>#N/A</v>
      </c>
      <c r="AO1870" s="7" t="e">
        <f t="shared" si="731"/>
        <v>#N/A</v>
      </c>
      <c r="AP1870" s="7" t="e">
        <v>#N/A</v>
      </c>
      <c r="AQ1870" s="7" t="e">
        <v>#N/A</v>
      </c>
    </row>
    <row r="1871" spans="1:43">
      <c r="A1871" s="95">
        <v>857</v>
      </c>
      <c r="R1871" s="6">
        <f t="shared" si="727"/>
        <v>857</v>
      </c>
      <c r="S1871" s="7" t="e">
        <f t="shared" si="729"/>
        <v>#N/A</v>
      </c>
      <c r="T1871" s="7" t="e">
        <f t="shared" si="730"/>
        <v>#N/A</v>
      </c>
      <c r="U1871" s="7" t="e">
        <f t="shared" si="728"/>
        <v>#N/A</v>
      </c>
      <c r="V1871" s="7" t="e">
        <f t="shared" si="732"/>
        <v>#N/A</v>
      </c>
      <c r="W1871" s="7" t="e">
        <f t="shared" si="733"/>
        <v>#N/A</v>
      </c>
      <c r="X1871" s="7" t="e">
        <f t="shared" si="734"/>
        <v>#N/A</v>
      </c>
      <c r="Y1871" s="7" t="e">
        <f t="shared" si="735"/>
        <v>#N/A</v>
      </c>
      <c r="AG1871" s="7" t="e">
        <f t="shared" si="736"/>
        <v>#N/A</v>
      </c>
      <c r="AH1871" s="7" t="e">
        <f t="shared" si="737"/>
        <v>#N/A</v>
      </c>
      <c r="AI1871" s="7" t="e">
        <f t="shared" si="738"/>
        <v>#N/A</v>
      </c>
      <c r="AJ1871" s="7" t="e">
        <f t="shared" si="739"/>
        <v>#N/A</v>
      </c>
      <c r="AK1871" s="7" t="e">
        <v>#N/A</v>
      </c>
      <c r="AL1871" s="7" t="e">
        <v>#N/A</v>
      </c>
      <c r="AN1871" s="7" t="e">
        <f t="shared" si="740"/>
        <v>#N/A</v>
      </c>
      <c r="AO1871" s="7" t="e">
        <f t="shared" si="731"/>
        <v>#N/A</v>
      </c>
      <c r="AP1871" s="7" t="e">
        <v>#N/A</v>
      </c>
      <c r="AQ1871" s="7" t="e">
        <v>#N/A</v>
      </c>
    </row>
    <row r="1872" spans="1:43">
      <c r="A1872" s="95">
        <v>858</v>
      </c>
      <c r="R1872" s="6">
        <f t="shared" si="727"/>
        <v>858</v>
      </c>
      <c r="S1872" s="7" t="e">
        <f t="shared" si="729"/>
        <v>#N/A</v>
      </c>
      <c r="T1872" s="7" t="e">
        <f t="shared" si="730"/>
        <v>#N/A</v>
      </c>
      <c r="U1872" s="7" t="e">
        <f t="shared" si="728"/>
        <v>#N/A</v>
      </c>
      <c r="V1872" s="7" t="e">
        <f t="shared" si="732"/>
        <v>#N/A</v>
      </c>
      <c r="W1872" s="7" t="e">
        <f t="shared" si="733"/>
        <v>#N/A</v>
      </c>
      <c r="X1872" s="7" t="e">
        <f t="shared" si="734"/>
        <v>#N/A</v>
      </c>
      <c r="Y1872" s="7" t="e">
        <f t="shared" si="735"/>
        <v>#N/A</v>
      </c>
      <c r="AG1872" s="7" t="e">
        <f t="shared" si="736"/>
        <v>#N/A</v>
      </c>
      <c r="AH1872" s="7" t="e">
        <f t="shared" si="737"/>
        <v>#N/A</v>
      </c>
      <c r="AI1872" s="7" t="e">
        <f t="shared" si="738"/>
        <v>#N/A</v>
      </c>
      <c r="AJ1872" s="7" t="e">
        <f t="shared" si="739"/>
        <v>#N/A</v>
      </c>
      <c r="AK1872" s="7" t="e">
        <v>#N/A</v>
      </c>
      <c r="AL1872" s="7" t="e">
        <v>#N/A</v>
      </c>
      <c r="AN1872" s="7" t="e">
        <f t="shared" si="740"/>
        <v>#N/A</v>
      </c>
      <c r="AO1872" s="7" t="e">
        <f t="shared" si="731"/>
        <v>#N/A</v>
      </c>
      <c r="AP1872" s="7" t="e">
        <v>#N/A</v>
      </c>
      <c r="AQ1872" s="7" t="e">
        <v>#N/A</v>
      </c>
    </row>
    <row r="1873" spans="1:43">
      <c r="A1873" s="95">
        <v>859</v>
      </c>
      <c r="R1873" s="6">
        <f t="shared" si="727"/>
        <v>859</v>
      </c>
      <c r="S1873" s="7" t="e">
        <f t="shared" si="729"/>
        <v>#N/A</v>
      </c>
      <c r="T1873" s="7" t="e">
        <f t="shared" si="730"/>
        <v>#N/A</v>
      </c>
      <c r="U1873" s="7" t="e">
        <f t="shared" si="728"/>
        <v>#N/A</v>
      </c>
      <c r="V1873" s="7" t="e">
        <f t="shared" si="732"/>
        <v>#N/A</v>
      </c>
      <c r="W1873" s="7" t="e">
        <f t="shared" si="733"/>
        <v>#N/A</v>
      </c>
      <c r="X1873" s="7" t="e">
        <f t="shared" si="734"/>
        <v>#N/A</v>
      </c>
      <c r="Y1873" s="7" t="e">
        <f t="shared" si="735"/>
        <v>#N/A</v>
      </c>
      <c r="AG1873" s="7" t="e">
        <f t="shared" si="736"/>
        <v>#N/A</v>
      </c>
      <c r="AH1873" s="7" t="e">
        <f t="shared" si="737"/>
        <v>#N/A</v>
      </c>
      <c r="AI1873" s="7" t="e">
        <f t="shared" si="738"/>
        <v>#N/A</v>
      </c>
      <c r="AJ1873" s="7" t="e">
        <f t="shared" si="739"/>
        <v>#N/A</v>
      </c>
      <c r="AK1873" s="7" t="e">
        <v>#N/A</v>
      </c>
      <c r="AL1873" s="7" t="e">
        <v>#N/A</v>
      </c>
      <c r="AN1873" s="7" t="e">
        <f t="shared" si="740"/>
        <v>#N/A</v>
      </c>
      <c r="AO1873" s="7" t="e">
        <f t="shared" si="731"/>
        <v>#N/A</v>
      </c>
      <c r="AP1873" s="7" t="e">
        <v>#N/A</v>
      </c>
      <c r="AQ1873" s="7" t="e">
        <v>#N/A</v>
      </c>
    </row>
    <row r="1874" spans="1:43">
      <c r="A1874" s="95">
        <v>860</v>
      </c>
      <c r="R1874" s="6">
        <f t="shared" si="727"/>
        <v>860</v>
      </c>
      <c r="S1874" s="7" t="e">
        <f t="shared" si="729"/>
        <v>#N/A</v>
      </c>
      <c r="T1874" s="7" t="e">
        <f t="shared" si="730"/>
        <v>#N/A</v>
      </c>
      <c r="U1874" s="7" t="e">
        <f t="shared" si="728"/>
        <v>#N/A</v>
      </c>
      <c r="V1874" s="7" t="e">
        <f t="shared" si="732"/>
        <v>#N/A</v>
      </c>
      <c r="W1874" s="7" t="e">
        <f t="shared" si="733"/>
        <v>#N/A</v>
      </c>
      <c r="X1874" s="7" t="e">
        <f t="shared" si="734"/>
        <v>#N/A</v>
      </c>
      <c r="Y1874" s="7" t="e">
        <f t="shared" si="735"/>
        <v>#N/A</v>
      </c>
      <c r="AG1874" s="7" t="e">
        <f t="shared" si="736"/>
        <v>#N/A</v>
      </c>
      <c r="AH1874" s="7" t="e">
        <f t="shared" si="737"/>
        <v>#N/A</v>
      </c>
      <c r="AI1874" s="7" t="e">
        <f t="shared" si="738"/>
        <v>#N/A</v>
      </c>
      <c r="AJ1874" s="7" t="e">
        <f t="shared" si="739"/>
        <v>#N/A</v>
      </c>
      <c r="AK1874" s="7" t="e">
        <v>#N/A</v>
      </c>
      <c r="AL1874" s="7" t="e">
        <v>#N/A</v>
      </c>
      <c r="AN1874" s="7" t="e">
        <f t="shared" si="740"/>
        <v>#N/A</v>
      </c>
      <c r="AO1874" s="7" t="e">
        <f t="shared" si="731"/>
        <v>#N/A</v>
      </c>
      <c r="AP1874" s="7" t="e">
        <v>#N/A</v>
      </c>
      <c r="AQ1874" s="7" t="e">
        <v>#N/A</v>
      </c>
    </row>
    <row r="1875" spans="1:43">
      <c r="A1875" s="95">
        <v>861</v>
      </c>
      <c r="R1875" s="6">
        <f t="shared" si="727"/>
        <v>861</v>
      </c>
      <c r="S1875" s="7" t="e">
        <f t="shared" si="729"/>
        <v>#N/A</v>
      </c>
      <c r="T1875" s="7" t="e">
        <f t="shared" si="730"/>
        <v>#N/A</v>
      </c>
      <c r="U1875" s="7" t="e">
        <f t="shared" si="728"/>
        <v>#N/A</v>
      </c>
      <c r="V1875" s="7" t="e">
        <f t="shared" si="732"/>
        <v>#N/A</v>
      </c>
      <c r="W1875" s="7" t="e">
        <f t="shared" si="733"/>
        <v>#N/A</v>
      </c>
      <c r="X1875" s="7" t="e">
        <f t="shared" si="734"/>
        <v>#N/A</v>
      </c>
      <c r="Y1875" s="7" t="e">
        <f t="shared" si="735"/>
        <v>#N/A</v>
      </c>
      <c r="AG1875" s="7" t="e">
        <f t="shared" si="736"/>
        <v>#N/A</v>
      </c>
      <c r="AH1875" s="7" t="e">
        <f t="shared" si="737"/>
        <v>#N/A</v>
      </c>
      <c r="AI1875" s="7" t="e">
        <f t="shared" si="738"/>
        <v>#N/A</v>
      </c>
      <c r="AJ1875" s="7" t="e">
        <f t="shared" si="739"/>
        <v>#N/A</v>
      </c>
      <c r="AK1875" s="7" t="e">
        <v>#N/A</v>
      </c>
      <c r="AL1875" s="7" t="e">
        <v>#N/A</v>
      </c>
      <c r="AN1875" s="7" t="e">
        <f t="shared" si="740"/>
        <v>#N/A</v>
      </c>
      <c r="AO1875" s="7" t="e">
        <f t="shared" si="731"/>
        <v>#N/A</v>
      </c>
      <c r="AP1875" s="7" t="e">
        <v>#N/A</v>
      </c>
      <c r="AQ1875" s="7" t="e">
        <v>#N/A</v>
      </c>
    </row>
    <row r="1876" spans="1:43">
      <c r="A1876" s="95">
        <v>862</v>
      </c>
      <c r="R1876" s="6">
        <f t="shared" si="727"/>
        <v>862</v>
      </c>
      <c r="S1876" s="7" t="e">
        <f t="shared" si="729"/>
        <v>#N/A</v>
      </c>
      <c r="T1876" s="7" t="e">
        <f t="shared" si="730"/>
        <v>#N/A</v>
      </c>
      <c r="U1876" s="7" t="e">
        <f t="shared" si="728"/>
        <v>#N/A</v>
      </c>
      <c r="V1876" s="7" t="e">
        <f t="shared" si="732"/>
        <v>#N/A</v>
      </c>
      <c r="W1876" s="7" t="e">
        <f t="shared" si="733"/>
        <v>#N/A</v>
      </c>
      <c r="X1876" s="7" t="e">
        <f t="shared" si="734"/>
        <v>#N/A</v>
      </c>
      <c r="Y1876" s="7" t="e">
        <f t="shared" si="735"/>
        <v>#N/A</v>
      </c>
      <c r="AG1876" s="7" t="e">
        <f t="shared" si="736"/>
        <v>#N/A</v>
      </c>
      <c r="AH1876" s="7" t="e">
        <f t="shared" si="737"/>
        <v>#N/A</v>
      </c>
      <c r="AI1876" s="7" t="e">
        <f t="shared" si="738"/>
        <v>#N/A</v>
      </c>
      <c r="AJ1876" s="7" t="e">
        <f t="shared" si="739"/>
        <v>#N/A</v>
      </c>
      <c r="AK1876" s="7" t="e">
        <v>#N/A</v>
      </c>
      <c r="AL1876" s="7" t="e">
        <v>#N/A</v>
      </c>
      <c r="AN1876" s="7" t="e">
        <f t="shared" si="740"/>
        <v>#N/A</v>
      </c>
      <c r="AO1876" s="7" t="e">
        <f t="shared" si="731"/>
        <v>#N/A</v>
      </c>
      <c r="AP1876" s="7" t="e">
        <v>#N/A</v>
      </c>
      <c r="AQ1876" s="7" t="e">
        <v>#N/A</v>
      </c>
    </row>
    <row r="1877" spans="1:43">
      <c r="A1877" s="95">
        <v>863</v>
      </c>
      <c r="R1877" s="6">
        <f t="shared" si="727"/>
        <v>863</v>
      </c>
      <c r="S1877" s="7" t="e">
        <f t="shared" si="729"/>
        <v>#N/A</v>
      </c>
      <c r="T1877" s="7" t="e">
        <f t="shared" si="730"/>
        <v>#N/A</v>
      </c>
      <c r="U1877" s="7" t="e">
        <f t="shared" si="728"/>
        <v>#N/A</v>
      </c>
      <c r="V1877" s="7" t="e">
        <f t="shared" si="732"/>
        <v>#N/A</v>
      </c>
      <c r="W1877" s="7" t="e">
        <f t="shared" si="733"/>
        <v>#N/A</v>
      </c>
      <c r="X1877" s="7" t="e">
        <f t="shared" si="734"/>
        <v>#N/A</v>
      </c>
      <c r="Y1877" s="7" t="e">
        <f t="shared" si="735"/>
        <v>#N/A</v>
      </c>
      <c r="AG1877" s="7" t="e">
        <f t="shared" si="736"/>
        <v>#N/A</v>
      </c>
      <c r="AH1877" s="7" t="e">
        <f t="shared" si="737"/>
        <v>#N/A</v>
      </c>
      <c r="AI1877" s="7" t="e">
        <f t="shared" si="738"/>
        <v>#N/A</v>
      </c>
      <c r="AJ1877" s="7" t="e">
        <f t="shared" si="739"/>
        <v>#N/A</v>
      </c>
      <c r="AK1877" s="7" t="e">
        <v>#N/A</v>
      </c>
      <c r="AL1877" s="7" t="e">
        <v>#N/A</v>
      </c>
      <c r="AN1877" s="7" t="e">
        <f t="shared" si="740"/>
        <v>#N/A</v>
      </c>
      <c r="AO1877" s="7" t="e">
        <f t="shared" si="731"/>
        <v>#N/A</v>
      </c>
      <c r="AP1877" s="7" t="e">
        <v>#N/A</v>
      </c>
      <c r="AQ1877" s="7" t="e">
        <v>#N/A</v>
      </c>
    </row>
    <row r="1878" spans="1:43">
      <c r="A1878" s="95">
        <v>864</v>
      </c>
      <c r="R1878" s="6">
        <f t="shared" ref="R1878:R1914" si="741">A1878</f>
        <v>864</v>
      </c>
      <c r="S1878" s="7" t="e">
        <f t="shared" si="729"/>
        <v>#N/A</v>
      </c>
      <c r="T1878" s="7" t="e">
        <f t="shared" si="730"/>
        <v>#N/A</v>
      </c>
      <c r="U1878" s="7" t="e">
        <f t="shared" ref="U1878:U1914" si="742">IF(NOT(ISNA(VLOOKUP(A1878,$A$91:$B$100,2,FALSE))),VLOOKUP(A1878,$A$91:$B$100,2,FALSE),NA())</f>
        <v>#N/A</v>
      </c>
      <c r="V1878" s="7" t="e">
        <f t="shared" si="732"/>
        <v>#N/A</v>
      </c>
      <c r="W1878" s="7" t="e">
        <f t="shared" si="733"/>
        <v>#N/A</v>
      </c>
      <c r="X1878" s="7" t="e">
        <f t="shared" si="734"/>
        <v>#N/A</v>
      </c>
      <c r="Y1878" s="7" t="e">
        <f t="shared" si="735"/>
        <v>#N/A</v>
      </c>
      <c r="AG1878" s="7" t="e">
        <f t="shared" si="736"/>
        <v>#N/A</v>
      </c>
      <c r="AH1878" s="7" t="e">
        <f t="shared" si="737"/>
        <v>#N/A</v>
      </c>
      <c r="AI1878" s="7" t="e">
        <f t="shared" si="738"/>
        <v>#N/A</v>
      </c>
      <c r="AJ1878" s="7" t="e">
        <f t="shared" si="739"/>
        <v>#N/A</v>
      </c>
      <c r="AK1878" s="7" t="e">
        <v>#N/A</v>
      </c>
      <c r="AL1878" s="7" t="e">
        <v>#N/A</v>
      </c>
      <c r="AN1878" s="7" t="e">
        <f t="shared" si="740"/>
        <v>#N/A</v>
      </c>
      <c r="AO1878" s="7" t="e">
        <f t="shared" si="731"/>
        <v>#N/A</v>
      </c>
      <c r="AP1878" s="7" t="e">
        <v>#N/A</v>
      </c>
      <c r="AQ1878" s="7" t="e">
        <v>#N/A</v>
      </c>
    </row>
    <row r="1879" spans="1:43">
      <c r="A1879" s="95">
        <v>865</v>
      </c>
      <c r="R1879" s="6">
        <f t="shared" si="741"/>
        <v>865</v>
      </c>
      <c r="S1879" s="7" t="e">
        <f t="shared" si="729"/>
        <v>#N/A</v>
      </c>
      <c r="T1879" s="7" t="e">
        <f t="shared" si="730"/>
        <v>#N/A</v>
      </c>
      <c r="U1879" s="7" t="e">
        <f t="shared" si="742"/>
        <v>#N/A</v>
      </c>
      <c r="V1879" s="7" t="e">
        <f t="shared" si="732"/>
        <v>#N/A</v>
      </c>
      <c r="W1879" s="7" t="e">
        <f t="shared" si="733"/>
        <v>#N/A</v>
      </c>
      <c r="X1879" s="7" t="e">
        <f t="shared" si="734"/>
        <v>#N/A</v>
      </c>
      <c r="Y1879" s="7" t="e">
        <f t="shared" si="735"/>
        <v>#N/A</v>
      </c>
      <c r="AG1879" s="7" t="e">
        <f t="shared" si="736"/>
        <v>#N/A</v>
      </c>
      <c r="AH1879" s="7" t="e">
        <f t="shared" si="737"/>
        <v>#N/A</v>
      </c>
      <c r="AI1879" s="7" t="e">
        <f t="shared" si="738"/>
        <v>#N/A</v>
      </c>
      <c r="AJ1879" s="7" t="e">
        <f t="shared" si="739"/>
        <v>#N/A</v>
      </c>
      <c r="AK1879" s="7" t="e">
        <v>#N/A</v>
      </c>
      <c r="AL1879" s="7" t="e">
        <v>#N/A</v>
      </c>
      <c r="AN1879" s="7" t="e">
        <f t="shared" si="740"/>
        <v>#N/A</v>
      </c>
      <c r="AO1879" s="7" t="e">
        <f t="shared" si="731"/>
        <v>#N/A</v>
      </c>
      <c r="AP1879" s="7" t="e">
        <v>#N/A</v>
      </c>
      <c r="AQ1879" s="7" t="e">
        <v>#N/A</v>
      </c>
    </row>
    <row r="1880" spans="1:43">
      <c r="A1880" s="95">
        <v>866</v>
      </c>
      <c r="R1880" s="6">
        <f t="shared" si="741"/>
        <v>866</v>
      </c>
      <c r="S1880" s="7" t="e">
        <f t="shared" si="729"/>
        <v>#N/A</v>
      </c>
      <c r="T1880" s="7" t="e">
        <f t="shared" si="730"/>
        <v>#N/A</v>
      </c>
      <c r="U1880" s="7" t="e">
        <f t="shared" si="742"/>
        <v>#N/A</v>
      </c>
      <c r="V1880" s="7" t="e">
        <f t="shared" si="732"/>
        <v>#N/A</v>
      </c>
      <c r="W1880" s="7" t="e">
        <f t="shared" si="733"/>
        <v>#N/A</v>
      </c>
      <c r="X1880" s="7" t="e">
        <f t="shared" si="734"/>
        <v>#N/A</v>
      </c>
      <c r="Y1880" s="7" t="e">
        <f t="shared" si="735"/>
        <v>#N/A</v>
      </c>
      <c r="AG1880" s="7" t="e">
        <f t="shared" si="736"/>
        <v>#N/A</v>
      </c>
      <c r="AH1880" s="7" t="e">
        <f t="shared" si="737"/>
        <v>#N/A</v>
      </c>
      <c r="AI1880" s="7" t="e">
        <f t="shared" si="738"/>
        <v>#N/A</v>
      </c>
      <c r="AJ1880" s="7" t="e">
        <f t="shared" si="739"/>
        <v>#N/A</v>
      </c>
      <c r="AK1880" s="7" t="e">
        <v>#N/A</v>
      </c>
      <c r="AL1880" s="7" t="e">
        <v>#N/A</v>
      </c>
      <c r="AN1880" s="7" t="e">
        <f t="shared" si="740"/>
        <v>#N/A</v>
      </c>
      <c r="AO1880" s="7" t="e">
        <f t="shared" si="731"/>
        <v>#N/A</v>
      </c>
      <c r="AP1880" s="7" t="e">
        <v>#N/A</v>
      </c>
      <c r="AQ1880" s="7" t="e">
        <v>#N/A</v>
      </c>
    </row>
    <row r="1881" spans="1:43">
      <c r="A1881" s="95">
        <v>867</v>
      </c>
      <c r="R1881" s="6">
        <f t="shared" si="741"/>
        <v>867</v>
      </c>
      <c r="S1881" s="7" t="e">
        <f t="shared" si="729"/>
        <v>#N/A</v>
      </c>
      <c r="T1881" s="7" t="e">
        <f t="shared" si="730"/>
        <v>#N/A</v>
      </c>
      <c r="U1881" s="7" t="e">
        <f t="shared" si="742"/>
        <v>#N/A</v>
      </c>
      <c r="V1881" s="7" t="e">
        <f t="shared" si="732"/>
        <v>#N/A</v>
      </c>
      <c r="W1881" s="7" t="e">
        <f t="shared" si="733"/>
        <v>#N/A</v>
      </c>
      <c r="X1881" s="7" t="e">
        <f t="shared" si="734"/>
        <v>#N/A</v>
      </c>
      <c r="Y1881" s="7" t="e">
        <f t="shared" si="735"/>
        <v>#N/A</v>
      </c>
      <c r="AG1881" s="7" t="e">
        <f t="shared" si="736"/>
        <v>#N/A</v>
      </c>
      <c r="AH1881" s="7" t="e">
        <f t="shared" si="737"/>
        <v>#N/A</v>
      </c>
      <c r="AI1881" s="7" t="e">
        <f t="shared" si="738"/>
        <v>#N/A</v>
      </c>
      <c r="AJ1881" s="7" t="e">
        <f t="shared" si="739"/>
        <v>#N/A</v>
      </c>
      <c r="AK1881" s="7" t="e">
        <v>#N/A</v>
      </c>
      <c r="AL1881" s="7" t="e">
        <v>#N/A</v>
      </c>
      <c r="AN1881" s="7" t="e">
        <f t="shared" si="740"/>
        <v>#N/A</v>
      </c>
      <c r="AO1881" s="7" t="e">
        <f t="shared" si="731"/>
        <v>#N/A</v>
      </c>
      <c r="AP1881" s="7" t="e">
        <v>#N/A</v>
      </c>
      <c r="AQ1881" s="7" t="e">
        <v>#N/A</v>
      </c>
    </row>
    <row r="1882" spans="1:43">
      <c r="A1882" s="95">
        <v>868</v>
      </c>
      <c r="R1882" s="6">
        <f t="shared" si="741"/>
        <v>868</v>
      </c>
      <c r="S1882" s="7" t="e">
        <f t="shared" si="729"/>
        <v>#N/A</v>
      </c>
      <c r="T1882" s="7" t="e">
        <f t="shared" si="730"/>
        <v>#N/A</v>
      </c>
      <c r="U1882" s="7" t="e">
        <f t="shared" si="742"/>
        <v>#N/A</v>
      </c>
      <c r="V1882" s="7" t="e">
        <f t="shared" si="732"/>
        <v>#N/A</v>
      </c>
      <c r="W1882" s="7" t="e">
        <f t="shared" si="733"/>
        <v>#N/A</v>
      </c>
      <c r="X1882" s="7" t="e">
        <f t="shared" si="734"/>
        <v>#N/A</v>
      </c>
      <c r="Y1882" s="7" t="e">
        <f t="shared" si="735"/>
        <v>#N/A</v>
      </c>
      <c r="AG1882" s="7" t="e">
        <f t="shared" si="736"/>
        <v>#N/A</v>
      </c>
      <c r="AH1882" s="7" t="e">
        <f t="shared" si="737"/>
        <v>#N/A</v>
      </c>
      <c r="AI1882" s="7" t="e">
        <f t="shared" si="738"/>
        <v>#N/A</v>
      </c>
      <c r="AJ1882" s="7" t="e">
        <f t="shared" si="739"/>
        <v>#N/A</v>
      </c>
      <c r="AK1882" s="7" t="e">
        <v>#N/A</v>
      </c>
      <c r="AL1882" s="7" t="e">
        <v>#N/A</v>
      </c>
      <c r="AN1882" s="7" t="e">
        <f t="shared" si="740"/>
        <v>#N/A</v>
      </c>
      <c r="AO1882" s="7" t="e">
        <f t="shared" si="731"/>
        <v>#N/A</v>
      </c>
      <c r="AP1882" s="7" t="e">
        <v>#N/A</v>
      </c>
      <c r="AQ1882" s="7" t="e">
        <v>#N/A</v>
      </c>
    </row>
    <row r="1883" spans="1:43">
      <c r="A1883" s="95">
        <v>869</v>
      </c>
      <c r="R1883" s="6">
        <f t="shared" si="741"/>
        <v>869</v>
      </c>
      <c r="S1883" s="7" t="e">
        <f t="shared" si="729"/>
        <v>#N/A</v>
      </c>
      <c r="T1883" s="7" t="e">
        <f t="shared" si="730"/>
        <v>#N/A</v>
      </c>
      <c r="U1883" s="7" t="e">
        <f t="shared" si="742"/>
        <v>#N/A</v>
      </c>
      <c r="V1883" s="7" t="e">
        <f t="shared" si="732"/>
        <v>#N/A</v>
      </c>
      <c r="W1883" s="7" t="e">
        <f t="shared" si="733"/>
        <v>#N/A</v>
      </c>
      <c r="X1883" s="7" t="e">
        <f t="shared" si="734"/>
        <v>#N/A</v>
      </c>
      <c r="Y1883" s="7" t="e">
        <f t="shared" si="735"/>
        <v>#N/A</v>
      </c>
      <c r="AG1883" s="7" t="e">
        <f t="shared" si="736"/>
        <v>#N/A</v>
      </c>
      <c r="AH1883" s="7" t="e">
        <f t="shared" si="737"/>
        <v>#N/A</v>
      </c>
      <c r="AI1883" s="7" t="e">
        <f t="shared" si="738"/>
        <v>#N/A</v>
      </c>
      <c r="AJ1883" s="7" t="e">
        <f t="shared" si="739"/>
        <v>#N/A</v>
      </c>
      <c r="AK1883" s="7" t="e">
        <v>#N/A</v>
      </c>
      <c r="AL1883" s="7" t="e">
        <v>#N/A</v>
      </c>
      <c r="AN1883" s="7" t="e">
        <f t="shared" si="740"/>
        <v>#N/A</v>
      </c>
      <c r="AO1883" s="7" t="e">
        <f t="shared" si="731"/>
        <v>#N/A</v>
      </c>
      <c r="AP1883" s="7" t="e">
        <v>#N/A</v>
      </c>
      <c r="AQ1883" s="7" t="e">
        <v>#N/A</v>
      </c>
    </row>
    <row r="1884" spans="1:43">
      <c r="A1884" s="95">
        <v>870</v>
      </c>
      <c r="R1884" s="6">
        <f t="shared" si="741"/>
        <v>870</v>
      </c>
      <c r="S1884" s="7" t="e">
        <f t="shared" si="729"/>
        <v>#N/A</v>
      </c>
      <c r="T1884" s="7" t="e">
        <f t="shared" si="730"/>
        <v>#N/A</v>
      </c>
      <c r="U1884" s="7" t="e">
        <f t="shared" si="742"/>
        <v>#N/A</v>
      </c>
      <c r="V1884" s="7" t="e">
        <f t="shared" si="732"/>
        <v>#N/A</v>
      </c>
      <c r="W1884" s="7" t="e">
        <f t="shared" si="733"/>
        <v>#N/A</v>
      </c>
      <c r="X1884" s="7" t="e">
        <f t="shared" si="734"/>
        <v>#N/A</v>
      </c>
      <c r="Y1884" s="7" t="e">
        <f t="shared" si="735"/>
        <v>#N/A</v>
      </c>
      <c r="AG1884" s="7" t="e">
        <f t="shared" si="736"/>
        <v>#N/A</v>
      </c>
      <c r="AH1884" s="7" t="e">
        <f t="shared" si="737"/>
        <v>#N/A</v>
      </c>
      <c r="AI1884" s="7" t="e">
        <f t="shared" si="738"/>
        <v>#N/A</v>
      </c>
      <c r="AJ1884" s="7" t="e">
        <f t="shared" si="739"/>
        <v>#N/A</v>
      </c>
      <c r="AK1884" s="7" t="e">
        <v>#N/A</v>
      </c>
      <c r="AL1884" s="7" t="e">
        <v>#N/A</v>
      </c>
      <c r="AN1884" s="7" t="e">
        <f t="shared" si="740"/>
        <v>#N/A</v>
      </c>
      <c r="AO1884" s="7" t="e">
        <f t="shared" si="731"/>
        <v>#N/A</v>
      </c>
      <c r="AP1884" s="7" t="e">
        <v>#N/A</v>
      </c>
      <c r="AQ1884" s="7" t="e">
        <v>#N/A</v>
      </c>
    </row>
    <row r="1885" spans="1:43">
      <c r="A1885" s="95">
        <v>871</v>
      </c>
      <c r="R1885" s="6">
        <f t="shared" si="741"/>
        <v>871</v>
      </c>
      <c r="S1885" s="7" t="e">
        <f t="shared" si="729"/>
        <v>#N/A</v>
      </c>
      <c r="T1885" s="7" t="e">
        <f t="shared" si="730"/>
        <v>#N/A</v>
      </c>
      <c r="U1885" s="7" t="e">
        <f t="shared" si="742"/>
        <v>#N/A</v>
      </c>
      <c r="V1885" s="7" t="e">
        <f t="shared" si="732"/>
        <v>#N/A</v>
      </c>
      <c r="W1885" s="7" t="e">
        <f t="shared" si="733"/>
        <v>#N/A</v>
      </c>
      <c r="X1885" s="7" t="e">
        <f t="shared" si="734"/>
        <v>#N/A</v>
      </c>
      <c r="Y1885" s="7" t="e">
        <f t="shared" si="735"/>
        <v>#N/A</v>
      </c>
      <c r="AG1885" s="7" t="e">
        <f t="shared" si="736"/>
        <v>#N/A</v>
      </c>
      <c r="AH1885" s="7" t="e">
        <f t="shared" si="737"/>
        <v>#N/A</v>
      </c>
      <c r="AI1885" s="7" t="e">
        <f t="shared" si="738"/>
        <v>#N/A</v>
      </c>
      <c r="AJ1885" s="7" t="e">
        <f t="shared" si="739"/>
        <v>#N/A</v>
      </c>
      <c r="AK1885" s="7" t="e">
        <v>#N/A</v>
      </c>
      <c r="AL1885" s="7" t="e">
        <v>#N/A</v>
      </c>
      <c r="AN1885" s="7" t="e">
        <f t="shared" si="740"/>
        <v>#N/A</v>
      </c>
      <c r="AO1885" s="7" t="e">
        <f t="shared" si="731"/>
        <v>#N/A</v>
      </c>
      <c r="AP1885" s="7" t="e">
        <v>#N/A</v>
      </c>
      <c r="AQ1885" s="7" t="e">
        <v>#N/A</v>
      </c>
    </row>
    <row r="1886" spans="1:43">
      <c r="A1886" s="95">
        <v>872</v>
      </c>
      <c r="R1886" s="6">
        <f t="shared" si="741"/>
        <v>872</v>
      </c>
      <c r="S1886" s="7" t="e">
        <f t="shared" si="729"/>
        <v>#N/A</v>
      </c>
      <c r="T1886" s="7" t="e">
        <f t="shared" si="730"/>
        <v>#N/A</v>
      </c>
      <c r="U1886" s="7" t="e">
        <f t="shared" si="742"/>
        <v>#N/A</v>
      </c>
      <c r="V1886" s="7" t="e">
        <f t="shared" si="732"/>
        <v>#N/A</v>
      </c>
      <c r="W1886" s="7" t="e">
        <f t="shared" si="733"/>
        <v>#N/A</v>
      </c>
      <c r="X1886" s="7" t="e">
        <f t="shared" si="734"/>
        <v>#N/A</v>
      </c>
      <c r="Y1886" s="7" t="e">
        <f t="shared" si="735"/>
        <v>#N/A</v>
      </c>
      <c r="AG1886" s="7" t="e">
        <f t="shared" si="736"/>
        <v>#N/A</v>
      </c>
      <c r="AH1886" s="7" t="e">
        <f t="shared" si="737"/>
        <v>#N/A</v>
      </c>
      <c r="AI1886" s="7" t="e">
        <f t="shared" si="738"/>
        <v>#N/A</v>
      </c>
      <c r="AJ1886" s="7" t="e">
        <f t="shared" si="739"/>
        <v>#N/A</v>
      </c>
      <c r="AK1886" s="7" t="e">
        <v>#N/A</v>
      </c>
      <c r="AL1886" s="7" t="e">
        <v>#N/A</v>
      </c>
      <c r="AN1886" s="7" t="e">
        <f t="shared" si="740"/>
        <v>#N/A</v>
      </c>
      <c r="AO1886" s="7" t="e">
        <f t="shared" si="731"/>
        <v>#N/A</v>
      </c>
      <c r="AP1886" s="7" t="e">
        <v>#N/A</v>
      </c>
      <c r="AQ1886" s="7" t="e">
        <v>#N/A</v>
      </c>
    </row>
    <row r="1887" spans="1:43">
      <c r="A1887" s="95">
        <v>873</v>
      </c>
      <c r="R1887" s="6">
        <f t="shared" si="741"/>
        <v>873</v>
      </c>
      <c r="S1887" s="7" t="e">
        <f t="shared" si="729"/>
        <v>#N/A</v>
      </c>
      <c r="T1887" s="7" t="e">
        <f t="shared" si="730"/>
        <v>#N/A</v>
      </c>
      <c r="U1887" s="7" t="e">
        <f t="shared" si="742"/>
        <v>#N/A</v>
      </c>
      <c r="V1887" s="7" t="e">
        <f t="shared" si="732"/>
        <v>#N/A</v>
      </c>
      <c r="W1887" s="7" t="e">
        <f t="shared" si="733"/>
        <v>#N/A</v>
      </c>
      <c r="X1887" s="7" t="e">
        <f t="shared" si="734"/>
        <v>#N/A</v>
      </c>
      <c r="Y1887" s="7" t="e">
        <f t="shared" si="735"/>
        <v>#N/A</v>
      </c>
      <c r="AG1887" s="7" t="e">
        <f t="shared" si="736"/>
        <v>#N/A</v>
      </c>
      <c r="AH1887" s="7" t="e">
        <f t="shared" si="737"/>
        <v>#N/A</v>
      </c>
      <c r="AI1887" s="7" t="e">
        <f t="shared" si="738"/>
        <v>#N/A</v>
      </c>
      <c r="AJ1887" s="7" t="e">
        <f t="shared" si="739"/>
        <v>#N/A</v>
      </c>
      <c r="AK1887" s="7" t="e">
        <v>#N/A</v>
      </c>
      <c r="AL1887" s="7" t="e">
        <v>#N/A</v>
      </c>
      <c r="AN1887" s="7" t="e">
        <f t="shared" si="740"/>
        <v>#N/A</v>
      </c>
      <c r="AO1887" s="7" t="e">
        <f t="shared" si="731"/>
        <v>#N/A</v>
      </c>
      <c r="AP1887" s="7" t="e">
        <v>#N/A</v>
      </c>
      <c r="AQ1887" s="7" t="e">
        <v>#N/A</v>
      </c>
    </row>
    <row r="1888" spans="1:43">
      <c r="A1888" s="95">
        <v>874</v>
      </c>
      <c r="R1888" s="6">
        <f t="shared" si="741"/>
        <v>874</v>
      </c>
      <c r="S1888" s="7" t="e">
        <f t="shared" si="729"/>
        <v>#N/A</v>
      </c>
      <c r="T1888" s="7" t="e">
        <f t="shared" si="730"/>
        <v>#N/A</v>
      </c>
      <c r="U1888" s="7" t="e">
        <f t="shared" si="742"/>
        <v>#N/A</v>
      </c>
      <c r="V1888" s="7" t="e">
        <f t="shared" si="732"/>
        <v>#N/A</v>
      </c>
      <c r="W1888" s="7" t="e">
        <f t="shared" si="733"/>
        <v>#N/A</v>
      </c>
      <c r="X1888" s="7" t="e">
        <f t="shared" si="734"/>
        <v>#N/A</v>
      </c>
      <c r="Y1888" s="7" t="e">
        <f t="shared" si="735"/>
        <v>#N/A</v>
      </c>
      <c r="AG1888" s="7" t="e">
        <f t="shared" si="736"/>
        <v>#N/A</v>
      </c>
      <c r="AH1888" s="7" t="e">
        <f t="shared" si="737"/>
        <v>#N/A</v>
      </c>
      <c r="AI1888" s="7" t="e">
        <f t="shared" si="738"/>
        <v>#N/A</v>
      </c>
      <c r="AJ1888" s="7" t="e">
        <f t="shared" si="739"/>
        <v>#N/A</v>
      </c>
      <c r="AK1888" s="7" t="e">
        <v>#N/A</v>
      </c>
      <c r="AL1888" s="7" t="e">
        <v>#N/A</v>
      </c>
      <c r="AN1888" s="7" t="e">
        <f t="shared" si="740"/>
        <v>#N/A</v>
      </c>
      <c r="AO1888" s="7" t="e">
        <f t="shared" si="731"/>
        <v>#N/A</v>
      </c>
      <c r="AP1888" s="7" t="e">
        <v>#N/A</v>
      </c>
      <c r="AQ1888" s="7" t="e">
        <v>#N/A</v>
      </c>
    </row>
    <row r="1889" spans="1:43">
      <c r="A1889" s="95">
        <v>875</v>
      </c>
      <c r="R1889" s="6">
        <f t="shared" si="741"/>
        <v>875</v>
      </c>
      <c r="S1889" s="7" t="e">
        <f t="shared" si="729"/>
        <v>#N/A</v>
      </c>
      <c r="T1889" s="7" t="e">
        <f t="shared" si="730"/>
        <v>#N/A</v>
      </c>
      <c r="U1889" s="7" t="e">
        <f t="shared" si="742"/>
        <v>#N/A</v>
      </c>
      <c r="V1889" s="7" t="e">
        <f t="shared" si="732"/>
        <v>#N/A</v>
      </c>
      <c r="W1889" s="7" t="e">
        <f t="shared" si="733"/>
        <v>#N/A</v>
      </c>
      <c r="X1889" s="7" t="e">
        <f t="shared" si="734"/>
        <v>#N/A</v>
      </c>
      <c r="Y1889" s="7" t="e">
        <f t="shared" si="735"/>
        <v>#N/A</v>
      </c>
      <c r="AG1889" s="7" t="e">
        <f t="shared" si="736"/>
        <v>#N/A</v>
      </c>
      <c r="AH1889" s="7" t="e">
        <f t="shared" si="737"/>
        <v>#N/A</v>
      </c>
      <c r="AI1889" s="7" t="e">
        <f t="shared" si="738"/>
        <v>#N/A</v>
      </c>
      <c r="AJ1889" s="7" t="e">
        <f t="shared" si="739"/>
        <v>#N/A</v>
      </c>
      <c r="AK1889" s="7" t="e">
        <v>#N/A</v>
      </c>
      <c r="AL1889" s="7" t="e">
        <v>#N/A</v>
      </c>
      <c r="AN1889" s="7" t="e">
        <f t="shared" si="740"/>
        <v>#N/A</v>
      </c>
      <c r="AO1889" s="7" t="e">
        <f t="shared" si="731"/>
        <v>#N/A</v>
      </c>
      <c r="AP1889" s="7" t="e">
        <v>#N/A</v>
      </c>
      <c r="AQ1889" s="7" t="e">
        <v>#N/A</v>
      </c>
    </row>
    <row r="1890" spans="1:43">
      <c r="A1890" s="95">
        <v>876</v>
      </c>
      <c r="R1890" s="6">
        <f t="shared" si="741"/>
        <v>876</v>
      </c>
      <c r="S1890" s="7" t="e">
        <f t="shared" si="729"/>
        <v>#N/A</v>
      </c>
      <c r="T1890" s="7" t="e">
        <f t="shared" si="730"/>
        <v>#N/A</v>
      </c>
      <c r="U1890" s="7" t="e">
        <f t="shared" si="742"/>
        <v>#N/A</v>
      </c>
      <c r="V1890" s="7" t="e">
        <f t="shared" si="732"/>
        <v>#N/A</v>
      </c>
      <c r="W1890" s="7" t="e">
        <f t="shared" si="733"/>
        <v>#N/A</v>
      </c>
      <c r="X1890" s="7" t="e">
        <f t="shared" si="734"/>
        <v>#N/A</v>
      </c>
      <c r="Y1890" s="7" t="e">
        <f t="shared" si="735"/>
        <v>#N/A</v>
      </c>
      <c r="AG1890" s="7" t="e">
        <f t="shared" si="736"/>
        <v>#N/A</v>
      </c>
      <c r="AH1890" s="7" t="e">
        <f t="shared" si="737"/>
        <v>#N/A</v>
      </c>
      <c r="AI1890" s="7" t="e">
        <f t="shared" si="738"/>
        <v>#N/A</v>
      </c>
      <c r="AJ1890" s="7" t="e">
        <f t="shared" si="739"/>
        <v>#N/A</v>
      </c>
      <c r="AK1890" s="7" t="e">
        <v>#N/A</v>
      </c>
      <c r="AL1890" s="7" t="e">
        <v>#N/A</v>
      </c>
      <c r="AN1890" s="7" t="e">
        <f t="shared" si="740"/>
        <v>#N/A</v>
      </c>
      <c r="AO1890" s="7" t="e">
        <f t="shared" si="731"/>
        <v>#N/A</v>
      </c>
      <c r="AP1890" s="7" t="e">
        <v>#N/A</v>
      </c>
      <c r="AQ1890" s="7" t="e">
        <v>#N/A</v>
      </c>
    </row>
    <row r="1891" spans="1:43">
      <c r="A1891" s="95">
        <v>877</v>
      </c>
      <c r="R1891" s="6">
        <f t="shared" si="741"/>
        <v>877</v>
      </c>
      <c r="S1891" s="7" t="e">
        <f t="shared" si="729"/>
        <v>#N/A</v>
      </c>
      <c r="T1891" s="7" t="e">
        <f t="shared" si="730"/>
        <v>#N/A</v>
      </c>
      <c r="U1891" s="7" t="e">
        <f t="shared" si="742"/>
        <v>#N/A</v>
      </c>
      <c r="V1891" s="7" t="e">
        <f t="shared" si="732"/>
        <v>#N/A</v>
      </c>
      <c r="W1891" s="7" t="e">
        <f t="shared" si="733"/>
        <v>#N/A</v>
      </c>
      <c r="X1891" s="7" t="e">
        <f t="shared" si="734"/>
        <v>#N/A</v>
      </c>
      <c r="Y1891" s="7" t="e">
        <f t="shared" si="735"/>
        <v>#N/A</v>
      </c>
      <c r="AG1891" s="7" t="e">
        <f t="shared" si="736"/>
        <v>#N/A</v>
      </c>
      <c r="AH1891" s="7" t="e">
        <f t="shared" si="737"/>
        <v>#N/A</v>
      </c>
      <c r="AI1891" s="7" t="e">
        <f t="shared" si="738"/>
        <v>#N/A</v>
      </c>
      <c r="AJ1891" s="7" t="e">
        <f t="shared" si="739"/>
        <v>#N/A</v>
      </c>
      <c r="AK1891" s="7" t="e">
        <v>#N/A</v>
      </c>
      <c r="AL1891" s="7" t="e">
        <v>#N/A</v>
      </c>
      <c r="AN1891" s="7" t="e">
        <f t="shared" si="740"/>
        <v>#N/A</v>
      </c>
      <c r="AO1891" s="7" t="e">
        <f t="shared" si="731"/>
        <v>#N/A</v>
      </c>
      <c r="AP1891" s="7" t="e">
        <v>#N/A</v>
      </c>
      <c r="AQ1891" s="7" t="e">
        <v>#N/A</v>
      </c>
    </row>
    <row r="1892" spans="1:43">
      <c r="A1892" s="95">
        <v>878</v>
      </c>
      <c r="R1892" s="6">
        <f t="shared" si="741"/>
        <v>878</v>
      </c>
      <c r="S1892" s="7" t="e">
        <f t="shared" si="729"/>
        <v>#N/A</v>
      </c>
      <c r="T1892" s="7" t="e">
        <f t="shared" si="730"/>
        <v>#N/A</v>
      </c>
      <c r="U1892" s="7" t="e">
        <f t="shared" si="742"/>
        <v>#N/A</v>
      </c>
      <c r="V1892" s="7" t="e">
        <f t="shared" si="732"/>
        <v>#N/A</v>
      </c>
      <c r="W1892" s="7" t="e">
        <f t="shared" si="733"/>
        <v>#N/A</v>
      </c>
      <c r="X1892" s="7" t="e">
        <f t="shared" si="734"/>
        <v>#N/A</v>
      </c>
      <c r="Y1892" s="7" t="e">
        <f t="shared" si="735"/>
        <v>#N/A</v>
      </c>
      <c r="AG1892" s="7" t="e">
        <f t="shared" si="736"/>
        <v>#N/A</v>
      </c>
      <c r="AH1892" s="7" t="e">
        <f t="shared" si="737"/>
        <v>#N/A</v>
      </c>
      <c r="AI1892" s="7" t="e">
        <f t="shared" si="738"/>
        <v>#N/A</v>
      </c>
      <c r="AJ1892" s="7" t="e">
        <f t="shared" si="739"/>
        <v>#N/A</v>
      </c>
      <c r="AK1892" s="7" t="e">
        <v>#N/A</v>
      </c>
      <c r="AL1892" s="7" t="e">
        <v>#N/A</v>
      </c>
      <c r="AN1892" s="7" t="e">
        <f t="shared" si="740"/>
        <v>#N/A</v>
      </c>
      <c r="AO1892" s="7" t="e">
        <f t="shared" si="731"/>
        <v>#N/A</v>
      </c>
      <c r="AP1892" s="7" t="e">
        <v>#N/A</v>
      </c>
      <c r="AQ1892" s="7" t="e">
        <v>#N/A</v>
      </c>
    </row>
    <row r="1893" spans="1:43">
      <c r="A1893" s="95">
        <v>879</v>
      </c>
      <c r="R1893" s="6">
        <f t="shared" si="741"/>
        <v>879</v>
      </c>
      <c r="S1893" s="7" t="e">
        <f t="shared" si="729"/>
        <v>#N/A</v>
      </c>
      <c r="T1893" s="7" t="e">
        <f t="shared" si="730"/>
        <v>#N/A</v>
      </c>
      <c r="U1893" s="7" t="e">
        <f t="shared" si="742"/>
        <v>#N/A</v>
      </c>
      <c r="V1893" s="7" t="e">
        <f t="shared" si="732"/>
        <v>#N/A</v>
      </c>
      <c r="W1893" s="7" t="e">
        <f t="shared" si="733"/>
        <v>#N/A</v>
      </c>
      <c r="X1893" s="7" t="e">
        <f t="shared" si="734"/>
        <v>#N/A</v>
      </c>
      <c r="Y1893" s="7" t="e">
        <f t="shared" si="735"/>
        <v>#N/A</v>
      </c>
      <c r="AG1893" s="7" t="e">
        <f t="shared" si="736"/>
        <v>#N/A</v>
      </c>
      <c r="AH1893" s="7" t="e">
        <f t="shared" si="737"/>
        <v>#N/A</v>
      </c>
      <c r="AI1893" s="7" t="e">
        <f t="shared" si="738"/>
        <v>#N/A</v>
      </c>
      <c r="AJ1893" s="7" t="e">
        <f t="shared" si="739"/>
        <v>#N/A</v>
      </c>
      <c r="AK1893" s="7" t="e">
        <v>#N/A</v>
      </c>
      <c r="AL1893" s="7" t="e">
        <v>#N/A</v>
      </c>
      <c r="AN1893" s="7" t="e">
        <f t="shared" si="740"/>
        <v>#N/A</v>
      </c>
      <c r="AO1893" s="7" t="e">
        <f t="shared" si="731"/>
        <v>#N/A</v>
      </c>
      <c r="AP1893" s="7" t="e">
        <v>#N/A</v>
      </c>
      <c r="AQ1893" s="7" t="e">
        <v>#N/A</v>
      </c>
    </row>
    <row r="1894" spans="1:43">
      <c r="A1894" s="95">
        <v>880</v>
      </c>
      <c r="R1894" s="6">
        <f t="shared" si="741"/>
        <v>880</v>
      </c>
      <c r="S1894" s="7" t="e">
        <f t="shared" si="729"/>
        <v>#N/A</v>
      </c>
      <c r="T1894" s="7" t="e">
        <f t="shared" si="730"/>
        <v>#N/A</v>
      </c>
      <c r="U1894" s="7" t="e">
        <f t="shared" si="742"/>
        <v>#N/A</v>
      </c>
      <c r="V1894" s="7" t="e">
        <f t="shared" si="732"/>
        <v>#N/A</v>
      </c>
      <c r="W1894" s="7" t="e">
        <f t="shared" si="733"/>
        <v>#N/A</v>
      </c>
      <c r="X1894" s="7" t="e">
        <f t="shared" si="734"/>
        <v>#N/A</v>
      </c>
      <c r="Y1894" s="7" t="e">
        <f t="shared" si="735"/>
        <v>#N/A</v>
      </c>
      <c r="AG1894" s="7" t="e">
        <f t="shared" si="736"/>
        <v>#N/A</v>
      </c>
      <c r="AH1894" s="7" t="e">
        <f t="shared" si="737"/>
        <v>#N/A</v>
      </c>
      <c r="AI1894" s="7" t="e">
        <f t="shared" si="738"/>
        <v>#N/A</v>
      </c>
      <c r="AJ1894" s="7" t="e">
        <f t="shared" si="739"/>
        <v>#N/A</v>
      </c>
      <c r="AK1894" s="7" t="e">
        <v>#N/A</v>
      </c>
      <c r="AL1894" s="7" t="e">
        <v>#N/A</v>
      </c>
      <c r="AN1894" s="7" t="e">
        <f t="shared" si="740"/>
        <v>#N/A</v>
      </c>
      <c r="AO1894" s="7" t="e">
        <f t="shared" si="731"/>
        <v>#N/A</v>
      </c>
      <c r="AP1894" s="7" t="e">
        <v>#N/A</v>
      </c>
      <c r="AQ1894" s="7" t="e">
        <v>#N/A</v>
      </c>
    </row>
    <row r="1895" spans="1:43">
      <c r="A1895" s="95">
        <v>881</v>
      </c>
      <c r="R1895" s="6">
        <f t="shared" si="741"/>
        <v>881</v>
      </c>
      <c r="S1895" s="7" t="e">
        <f t="shared" si="729"/>
        <v>#N/A</v>
      </c>
      <c r="T1895" s="7" t="e">
        <f t="shared" si="730"/>
        <v>#N/A</v>
      </c>
      <c r="U1895" s="7" t="e">
        <f t="shared" si="742"/>
        <v>#N/A</v>
      </c>
      <c r="V1895" s="7" t="e">
        <f t="shared" si="732"/>
        <v>#N/A</v>
      </c>
      <c r="W1895" s="7" t="e">
        <f t="shared" si="733"/>
        <v>#N/A</v>
      </c>
      <c r="X1895" s="7" t="e">
        <f t="shared" si="734"/>
        <v>#N/A</v>
      </c>
      <c r="Y1895" s="7" t="e">
        <f t="shared" si="735"/>
        <v>#N/A</v>
      </c>
      <c r="AG1895" s="7" t="e">
        <f t="shared" si="736"/>
        <v>#N/A</v>
      </c>
      <c r="AH1895" s="7" t="e">
        <f t="shared" si="737"/>
        <v>#N/A</v>
      </c>
      <c r="AI1895" s="7" t="e">
        <f t="shared" si="738"/>
        <v>#N/A</v>
      </c>
      <c r="AJ1895" s="7" t="e">
        <f t="shared" si="739"/>
        <v>#N/A</v>
      </c>
      <c r="AK1895" s="7" t="e">
        <v>#N/A</v>
      </c>
      <c r="AL1895" s="7" t="e">
        <v>#N/A</v>
      </c>
      <c r="AN1895" s="7" t="e">
        <f t="shared" si="740"/>
        <v>#N/A</v>
      </c>
      <c r="AO1895" s="7" t="e">
        <f t="shared" si="731"/>
        <v>#N/A</v>
      </c>
      <c r="AP1895" s="7" t="e">
        <v>#N/A</v>
      </c>
      <c r="AQ1895" s="7" t="e">
        <v>#N/A</v>
      </c>
    </row>
    <row r="1896" spans="1:43">
      <c r="A1896" s="95">
        <v>882</v>
      </c>
      <c r="R1896" s="6">
        <f t="shared" si="741"/>
        <v>882</v>
      </c>
      <c r="S1896" s="7" t="e">
        <f t="shared" si="729"/>
        <v>#N/A</v>
      </c>
      <c r="T1896" s="7" t="e">
        <f t="shared" si="730"/>
        <v>#N/A</v>
      </c>
      <c r="U1896" s="7" t="e">
        <f t="shared" si="742"/>
        <v>#N/A</v>
      </c>
      <c r="V1896" s="7" t="e">
        <f t="shared" si="732"/>
        <v>#N/A</v>
      </c>
      <c r="W1896" s="7" t="e">
        <f t="shared" si="733"/>
        <v>#N/A</v>
      </c>
      <c r="X1896" s="7" t="e">
        <f t="shared" si="734"/>
        <v>#N/A</v>
      </c>
      <c r="Y1896" s="7" t="e">
        <f t="shared" si="735"/>
        <v>#N/A</v>
      </c>
      <c r="AG1896" s="7" t="e">
        <f t="shared" si="736"/>
        <v>#N/A</v>
      </c>
      <c r="AH1896" s="7" t="e">
        <f t="shared" si="737"/>
        <v>#N/A</v>
      </c>
      <c r="AI1896" s="7" t="e">
        <f t="shared" si="738"/>
        <v>#N/A</v>
      </c>
      <c r="AJ1896" s="7" t="e">
        <f t="shared" si="739"/>
        <v>#N/A</v>
      </c>
      <c r="AK1896" s="7" t="e">
        <v>#N/A</v>
      </c>
      <c r="AL1896" s="7" t="e">
        <v>#N/A</v>
      </c>
      <c r="AN1896" s="7" t="e">
        <f t="shared" si="740"/>
        <v>#N/A</v>
      </c>
      <c r="AO1896" s="7" t="e">
        <f t="shared" si="731"/>
        <v>#N/A</v>
      </c>
      <c r="AP1896" s="7" t="e">
        <v>#N/A</v>
      </c>
      <c r="AQ1896" s="7" t="e">
        <v>#N/A</v>
      </c>
    </row>
    <row r="1897" spans="1:43">
      <c r="A1897" s="95">
        <v>883</v>
      </c>
      <c r="R1897" s="6">
        <f t="shared" si="741"/>
        <v>883</v>
      </c>
      <c r="S1897" s="7" t="e">
        <f t="shared" si="729"/>
        <v>#N/A</v>
      </c>
      <c r="T1897" s="7" t="e">
        <f t="shared" si="730"/>
        <v>#N/A</v>
      </c>
      <c r="U1897" s="7" t="e">
        <f t="shared" si="742"/>
        <v>#N/A</v>
      </c>
      <c r="V1897" s="7" t="e">
        <f t="shared" si="732"/>
        <v>#N/A</v>
      </c>
      <c r="W1897" s="7" t="e">
        <f t="shared" si="733"/>
        <v>#N/A</v>
      </c>
      <c r="X1897" s="7" t="e">
        <f t="shared" si="734"/>
        <v>#N/A</v>
      </c>
      <c r="Y1897" s="7" t="e">
        <f t="shared" si="735"/>
        <v>#N/A</v>
      </c>
      <c r="AG1897" s="7" t="e">
        <f t="shared" si="736"/>
        <v>#N/A</v>
      </c>
      <c r="AH1897" s="7" t="e">
        <f t="shared" si="737"/>
        <v>#N/A</v>
      </c>
      <c r="AI1897" s="7" t="e">
        <f t="shared" si="738"/>
        <v>#N/A</v>
      </c>
      <c r="AJ1897" s="7" t="e">
        <f t="shared" si="739"/>
        <v>#N/A</v>
      </c>
      <c r="AK1897" s="7" t="e">
        <v>#N/A</v>
      </c>
      <c r="AL1897" s="7" t="e">
        <v>#N/A</v>
      </c>
      <c r="AN1897" s="7" t="e">
        <f t="shared" si="740"/>
        <v>#N/A</v>
      </c>
      <c r="AO1897" s="7" t="e">
        <f t="shared" si="731"/>
        <v>#N/A</v>
      </c>
      <c r="AP1897" s="7" t="e">
        <v>#N/A</v>
      </c>
      <c r="AQ1897" s="7" t="e">
        <v>#N/A</v>
      </c>
    </row>
    <row r="1898" spans="1:43">
      <c r="A1898" s="95">
        <v>884</v>
      </c>
      <c r="R1898" s="6">
        <f t="shared" si="741"/>
        <v>884</v>
      </c>
      <c r="S1898" s="7" t="e">
        <f t="shared" si="729"/>
        <v>#N/A</v>
      </c>
      <c r="T1898" s="7" t="e">
        <f t="shared" si="730"/>
        <v>#N/A</v>
      </c>
      <c r="U1898" s="7" t="e">
        <f t="shared" si="742"/>
        <v>#N/A</v>
      </c>
      <c r="V1898" s="7" t="e">
        <f t="shared" si="732"/>
        <v>#N/A</v>
      </c>
      <c r="W1898" s="7" t="e">
        <f t="shared" si="733"/>
        <v>#N/A</v>
      </c>
      <c r="X1898" s="7" t="e">
        <f t="shared" si="734"/>
        <v>#N/A</v>
      </c>
      <c r="Y1898" s="7" t="e">
        <f t="shared" si="735"/>
        <v>#N/A</v>
      </c>
      <c r="AG1898" s="7" t="e">
        <f t="shared" si="736"/>
        <v>#N/A</v>
      </c>
      <c r="AH1898" s="7" t="e">
        <f t="shared" si="737"/>
        <v>#N/A</v>
      </c>
      <c r="AI1898" s="7" t="e">
        <f t="shared" si="738"/>
        <v>#N/A</v>
      </c>
      <c r="AJ1898" s="7" t="e">
        <f t="shared" si="739"/>
        <v>#N/A</v>
      </c>
      <c r="AK1898" s="7" t="e">
        <v>#N/A</v>
      </c>
      <c r="AL1898" s="7" t="e">
        <v>#N/A</v>
      </c>
      <c r="AN1898" s="7" t="e">
        <f t="shared" si="740"/>
        <v>#N/A</v>
      </c>
      <c r="AO1898" s="7" t="e">
        <f t="shared" si="731"/>
        <v>#N/A</v>
      </c>
      <c r="AP1898" s="7" t="e">
        <v>#N/A</v>
      </c>
      <c r="AQ1898" s="7" t="e">
        <v>#N/A</v>
      </c>
    </row>
    <row r="1899" spans="1:43">
      <c r="A1899" s="95">
        <v>885</v>
      </c>
      <c r="R1899" s="6">
        <f t="shared" si="741"/>
        <v>885</v>
      </c>
      <c r="S1899" s="7" t="e">
        <f t="shared" si="729"/>
        <v>#N/A</v>
      </c>
      <c r="T1899" s="7" t="e">
        <f t="shared" si="730"/>
        <v>#N/A</v>
      </c>
      <c r="U1899" s="7" t="e">
        <f t="shared" si="742"/>
        <v>#N/A</v>
      </c>
      <c r="V1899" s="7" t="e">
        <f t="shared" si="732"/>
        <v>#N/A</v>
      </c>
      <c r="W1899" s="7" t="e">
        <f t="shared" si="733"/>
        <v>#N/A</v>
      </c>
      <c r="X1899" s="7" t="e">
        <f t="shared" si="734"/>
        <v>#N/A</v>
      </c>
      <c r="Y1899" s="7" t="e">
        <f t="shared" si="735"/>
        <v>#N/A</v>
      </c>
      <c r="AG1899" s="7" t="e">
        <f t="shared" si="736"/>
        <v>#N/A</v>
      </c>
      <c r="AH1899" s="7" t="e">
        <f t="shared" si="737"/>
        <v>#N/A</v>
      </c>
      <c r="AI1899" s="7" t="e">
        <f t="shared" si="738"/>
        <v>#N/A</v>
      </c>
      <c r="AJ1899" s="7" t="e">
        <f t="shared" si="739"/>
        <v>#N/A</v>
      </c>
      <c r="AK1899" s="7" t="e">
        <v>#N/A</v>
      </c>
      <c r="AL1899" s="7" t="e">
        <v>#N/A</v>
      </c>
      <c r="AN1899" s="7" t="e">
        <f t="shared" si="740"/>
        <v>#N/A</v>
      </c>
      <c r="AO1899" s="7" t="e">
        <f t="shared" si="731"/>
        <v>#N/A</v>
      </c>
      <c r="AP1899" s="7" t="e">
        <v>#N/A</v>
      </c>
      <c r="AQ1899" s="7" t="e">
        <v>#N/A</v>
      </c>
    </row>
    <row r="1900" spans="1:43">
      <c r="A1900" s="95">
        <v>886</v>
      </c>
      <c r="R1900" s="6">
        <f t="shared" si="741"/>
        <v>886</v>
      </c>
      <c r="S1900" s="7" t="e">
        <f t="shared" si="729"/>
        <v>#N/A</v>
      </c>
      <c r="T1900" s="7" t="e">
        <f t="shared" si="730"/>
        <v>#N/A</v>
      </c>
      <c r="U1900" s="7" t="e">
        <f t="shared" si="742"/>
        <v>#N/A</v>
      </c>
      <c r="V1900" s="7" t="e">
        <f t="shared" si="732"/>
        <v>#N/A</v>
      </c>
      <c r="W1900" s="7" t="e">
        <f t="shared" si="733"/>
        <v>#N/A</v>
      </c>
      <c r="X1900" s="7" t="e">
        <f t="shared" si="734"/>
        <v>#N/A</v>
      </c>
      <c r="Y1900" s="7" t="e">
        <f t="shared" si="735"/>
        <v>#N/A</v>
      </c>
      <c r="AG1900" s="7" t="e">
        <f t="shared" si="736"/>
        <v>#N/A</v>
      </c>
      <c r="AH1900" s="7" t="e">
        <f t="shared" si="737"/>
        <v>#N/A</v>
      </c>
      <c r="AI1900" s="7" t="e">
        <f t="shared" si="738"/>
        <v>#N/A</v>
      </c>
      <c r="AJ1900" s="7" t="e">
        <f t="shared" si="739"/>
        <v>#N/A</v>
      </c>
      <c r="AK1900" s="7" t="e">
        <v>#N/A</v>
      </c>
      <c r="AL1900" s="7" t="e">
        <v>#N/A</v>
      </c>
      <c r="AN1900" s="7" t="e">
        <f t="shared" si="740"/>
        <v>#N/A</v>
      </c>
      <c r="AO1900" s="7" t="e">
        <f t="shared" si="731"/>
        <v>#N/A</v>
      </c>
      <c r="AP1900" s="7" t="e">
        <v>#N/A</v>
      </c>
      <c r="AQ1900" s="7" t="e">
        <v>#N/A</v>
      </c>
    </row>
    <row r="1901" spans="1:43">
      <c r="A1901" s="95">
        <v>887</v>
      </c>
      <c r="R1901" s="6">
        <f t="shared" si="741"/>
        <v>887</v>
      </c>
      <c r="S1901" s="7" t="e">
        <f t="shared" si="729"/>
        <v>#N/A</v>
      </c>
      <c r="T1901" s="7" t="e">
        <f t="shared" si="730"/>
        <v>#N/A</v>
      </c>
      <c r="U1901" s="7" t="e">
        <f t="shared" si="742"/>
        <v>#N/A</v>
      </c>
      <c r="V1901" s="7" t="e">
        <f t="shared" si="732"/>
        <v>#N/A</v>
      </c>
      <c r="W1901" s="7" t="e">
        <f t="shared" si="733"/>
        <v>#N/A</v>
      </c>
      <c r="X1901" s="7" t="e">
        <f t="shared" si="734"/>
        <v>#N/A</v>
      </c>
      <c r="Y1901" s="7" t="e">
        <f t="shared" si="735"/>
        <v>#N/A</v>
      </c>
      <c r="AG1901" s="7" t="e">
        <f t="shared" si="736"/>
        <v>#N/A</v>
      </c>
      <c r="AH1901" s="7" t="e">
        <f t="shared" si="737"/>
        <v>#N/A</v>
      </c>
      <c r="AI1901" s="7" t="e">
        <f t="shared" si="738"/>
        <v>#N/A</v>
      </c>
      <c r="AJ1901" s="7" t="e">
        <f t="shared" si="739"/>
        <v>#N/A</v>
      </c>
      <c r="AK1901" s="7" t="e">
        <v>#N/A</v>
      </c>
      <c r="AL1901" s="7" t="e">
        <v>#N/A</v>
      </c>
      <c r="AN1901" s="7" t="e">
        <f t="shared" si="740"/>
        <v>#N/A</v>
      </c>
      <c r="AO1901" s="7" t="e">
        <f t="shared" si="731"/>
        <v>#N/A</v>
      </c>
      <c r="AP1901" s="7" t="e">
        <v>#N/A</v>
      </c>
      <c r="AQ1901" s="7" t="e">
        <v>#N/A</v>
      </c>
    </row>
    <row r="1902" spans="1:43">
      <c r="A1902" s="95">
        <v>888</v>
      </c>
      <c r="R1902" s="6">
        <f t="shared" si="741"/>
        <v>888</v>
      </c>
      <c r="S1902" s="7" t="e">
        <f t="shared" si="729"/>
        <v>#N/A</v>
      </c>
      <c r="T1902" s="7" t="e">
        <f t="shared" si="730"/>
        <v>#N/A</v>
      </c>
      <c r="U1902" s="7" t="e">
        <f t="shared" si="742"/>
        <v>#N/A</v>
      </c>
      <c r="V1902" s="7" t="e">
        <f t="shared" si="732"/>
        <v>#N/A</v>
      </c>
      <c r="W1902" s="7" t="e">
        <f t="shared" si="733"/>
        <v>#N/A</v>
      </c>
      <c r="X1902" s="7" t="e">
        <f t="shared" si="734"/>
        <v>#N/A</v>
      </c>
      <c r="Y1902" s="7" t="e">
        <f t="shared" si="735"/>
        <v>#N/A</v>
      </c>
      <c r="AG1902" s="7" t="e">
        <f t="shared" si="736"/>
        <v>#N/A</v>
      </c>
      <c r="AH1902" s="7" t="e">
        <f t="shared" si="737"/>
        <v>#N/A</v>
      </c>
      <c r="AI1902" s="7" t="e">
        <f t="shared" si="738"/>
        <v>#N/A</v>
      </c>
      <c r="AJ1902" s="7" t="e">
        <f t="shared" si="739"/>
        <v>#N/A</v>
      </c>
      <c r="AK1902" s="7" t="e">
        <v>#N/A</v>
      </c>
      <c r="AL1902" s="7" t="e">
        <v>#N/A</v>
      </c>
      <c r="AN1902" s="7" t="e">
        <f t="shared" si="740"/>
        <v>#N/A</v>
      </c>
      <c r="AO1902" s="7" t="e">
        <f t="shared" si="731"/>
        <v>#N/A</v>
      </c>
      <c r="AP1902" s="7" t="e">
        <v>#N/A</v>
      </c>
      <c r="AQ1902" s="7" t="e">
        <v>#N/A</v>
      </c>
    </row>
    <row r="1903" spans="1:43">
      <c r="A1903" s="95">
        <v>889</v>
      </c>
      <c r="R1903" s="6">
        <f t="shared" si="741"/>
        <v>889</v>
      </c>
      <c r="S1903" s="7" t="e">
        <f t="shared" si="729"/>
        <v>#N/A</v>
      </c>
      <c r="T1903" s="7" t="e">
        <f t="shared" si="730"/>
        <v>#N/A</v>
      </c>
      <c r="U1903" s="7" t="e">
        <f t="shared" si="742"/>
        <v>#N/A</v>
      </c>
      <c r="V1903" s="7" t="e">
        <f t="shared" si="732"/>
        <v>#N/A</v>
      </c>
      <c r="W1903" s="7" t="e">
        <f t="shared" si="733"/>
        <v>#N/A</v>
      </c>
      <c r="X1903" s="7" t="e">
        <f t="shared" si="734"/>
        <v>#N/A</v>
      </c>
      <c r="Y1903" s="7" t="e">
        <f t="shared" si="735"/>
        <v>#N/A</v>
      </c>
      <c r="AG1903" s="7" t="e">
        <f t="shared" si="736"/>
        <v>#N/A</v>
      </c>
      <c r="AH1903" s="7" t="e">
        <f t="shared" si="737"/>
        <v>#N/A</v>
      </c>
      <c r="AI1903" s="7" t="e">
        <f t="shared" si="738"/>
        <v>#N/A</v>
      </c>
      <c r="AJ1903" s="7" t="e">
        <f t="shared" si="739"/>
        <v>#N/A</v>
      </c>
      <c r="AK1903" s="7" t="e">
        <v>#N/A</v>
      </c>
      <c r="AL1903" s="7" t="e">
        <v>#N/A</v>
      </c>
      <c r="AN1903" s="7" t="e">
        <f t="shared" si="740"/>
        <v>#N/A</v>
      </c>
      <c r="AO1903" s="7" t="e">
        <f t="shared" si="731"/>
        <v>#N/A</v>
      </c>
      <c r="AP1903" s="7" t="e">
        <v>#N/A</v>
      </c>
      <c r="AQ1903" s="7" t="e">
        <v>#N/A</v>
      </c>
    </row>
    <row r="1904" spans="1:43">
      <c r="A1904" s="95">
        <v>890</v>
      </c>
      <c r="R1904" s="6">
        <f t="shared" si="741"/>
        <v>890</v>
      </c>
      <c r="S1904" s="7" t="e">
        <f t="shared" si="729"/>
        <v>#N/A</v>
      </c>
      <c r="T1904" s="7" t="e">
        <f t="shared" si="730"/>
        <v>#N/A</v>
      </c>
      <c r="U1904" s="7" t="e">
        <f t="shared" si="742"/>
        <v>#N/A</v>
      </c>
      <c r="V1904" s="7" t="e">
        <f t="shared" si="732"/>
        <v>#N/A</v>
      </c>
      <c r="W1904" s="7" t="e">
        <f t="shared" si="733"/>
        <v>#N/A</v>
      </c>
      <c r="X1904" s="7" t="e">
        <f t="shared" si="734"/>
        <v>#N/A</v>
      </c>
      <c r="Y1904" s="7" t="e">
        <f t="shared" si="735"/>
        <v>#N/A</v>
      </c>
      <c r="AG1904" s="7" t="e">
        <f t="shared" si="736"/>
        <v>#N/A</v>
      </c>
      <c r="AH1904" s="7" t="e">
        <f t="shared" si="737"/>
        <v>#N/A</v>
      </c>
      <c r="AI1904" s="7" t="e">
        <f t="shared" si="738"/>
        <v>#N/A</v>
      </c>
      <c r="AJ1904" s="7" t="e">
        <f t="shared" si="739"/>
        <v>#N/A</v>
      </c>
      <c r="AK1904" s="7" t="e">
        <v>#N/A</v>
      </c>
      <c r="AL1904" s="7" t="e">
        <v>#N/A</v>
      </c>
      <c r="AN1904" s="7" t="e">
        <f t="shared" si="740"/>
        <v>#N/A</v>
      </c>
      <c r="AO1904" s="7" t="e">
        <f t="shared" si="731"/>
        <v>#N/A</v>
      </c>
      <c r="AP1904" s="7" t="e">
        <v>#N/A</v>
      </c>
      <c r="AQ1904" s="7" t="e">
        <v>#N/A</v>
      </c>
    </row>
    <row r="1905" spans="1:43">
      <c r="A1905" s="95">
        <v>891</v>
      </c>
      <c r="R1905" s="6">
        <f t="shared" si="741"/>
        <v>891</v>
      </c>
      <c r="S1905" s="7" t="e">
        <f t="shared" si="729"/>
        <v>#N/A</v>
      </c>
      <c r="T1905" s="7" t="e">
        <f t="shared" si="730"/>
        <v>#N/A</v>
      </c>
      <c r="U1905" s="7" t="e">
        <f t="shared" si="742"/>
        <v>#N/A</v>
      </c>
      <c r="V1905" s="7" t="e">
        <f t="shared" si="732"/>
        <v>#N/A</v>
      </c>
      <c r="W1905" s="7" t="e">
        <f t="shared" si="733"/>
        <v>#N/A</v>
      </c>
      <c r="X1905" s="7" t="e">
        <f t="shared" si="734"/>
        <v>#N/A</v>
      </c>
      <c r="Y1905" s="7" t="e">
        <f t="shared" si="735"/>
        <v>#N/A</v>
      </c>
      <c r="AG1905" s="7" t="e">
        <f t="shared" si="736"/>
        <v>#N/A</v>
      </c>
      <c r="AH1905" s="7" t="e">
        <f t="shared" si="737"/>
        <v>#N/A</v>
      </c>
      <c r="AI1905" s="7" t="e">
        <f t="shared" si="738"/>
        <v>#N/A</v>
      </c>
      <c r="AJ1905" s="7" t="e">
        <f t="shared" si="739"/>
        <v>#N/A</v>
      </c>
      <c r="AK1905" s="7" t="e">
        <v>#N/A</v>
      </c>
      <c r="AL1905" s="7" t="e">
        <v>#N/A</v>
      </c>
      <c r="AN1905" s="7" t="e">
        <f t="shared" si="740"/>
        <v>#N/A</v>
      </c>
      <c r="AO1905" s="7" t="e">
        <f t="shared" si="731"/>
        <v>#N/A</v>
      </c>
      <c r="AP1905" s="7" t="e">
        <v>#N/A</v>
      </c>
      <c r="AQ1905" s="7" t="e">
        <v>#N/A</v>
      </c>
    </row>
    <row r="1906" spans="1:43">
      <c r="A1906" s="95">
        <v>892</v>
      </c>
      <c r="R1906" s="6">
        <f t="shared" si="741"/>
        <v>892</v>
      </c>
      <c r="S1906" s="7" t="e">
        <f t="shared" ref="S1906:S1914" si="743">IF($B$22="Design",AG1906,AK1906)</f>
        <v>#N/A</v>
      </c>
      <c r="T1906" s="7" t="e">
        <f t="shared" ref="T1906:T1914" si="744">IF($B$22="Design",AH1906,AL1906)</f>
        <v>#N/A</v>
      </c>
      <c r="U1906" s="7" t="e">
        <f t="shared" si="742"/>
        <v>#N/A</v>
      </c>
      <c r="V1906" s="7" t="e">
        <f t="shared" si="732"/>
        <v>#N/A</v>
      </c>
      <c r="W1906" s="7" t="e">
        <f t="shared" si="733"/>
        <v>#N/A</v>
      </c>
      <c r="X1906" s="7" t="e">
        <f t="shared" si="734"/>
        <v>#N/A</v>
      </c>
      <c r="Y1906" s="7" t="e">
        <f t="shared" si="735"/>
        <v>#N/A</v>
      </c>
      <c r="AG1906" s="7" t="e">
        <f t="shared" si="736"/>
        <v>#N/A</v>
      </c>
      <c r="AH1906" s="7" t="e">
        <f t="shared" si="737"/>
        <v>#N/A</v>
      </c>
      <c r="AI1906" s="7" t="e">
        <f t="shared" si="738"/>
        <v>#N/A</v>
      </c>
      <c r="AJ1906" s="7" t="e">
        <f t="shared" si="739"/>
        <v>#N/A</v>
      </c>
      <c r="AK1906" s="7" t="e">
        <v>#N/A</v>
      </c>
      <c r="AL1906" s="7" t="e">
        <v>#N/A</v>
      </c>
      <c r="AN1906" s="7" t="e">
        <f t="shared" si="740"/>
        <v>#N/A</v>
      </c>
      <c r="AO1906" s="7" t="e">
        <f t="shared" si="731"/>
        <v>#N/A</v>
      </c>
      <c r="AP1906" s="7" t="e">
        <v>#N/A</v>
      </c>
      <c r="AQ1906" s="7" t="e">
        <v>#N/A</v>
      </c>
    </row>
    <row r="1907" spans="1:43">
      <c r="A1907" s="95">
        <v>893</v>
      </c>
      <c r="R1907" s="6">
        <f t="shared" si="741"/>
        <v>893</v>
      </c>
      <c r="S1907" s="7" t="e">
        <f t="shared" si="743"/>
        <v>#N/A</v>
      </c>
      <c r="T1907" s="7" t="e">
        <f t="shared" si="744"/>
        <v>#N/A</v>
      </c>
      <c r="U1907" s="7" t="e">
        <f t="shared" si="742"/>
        <v>#N/A</v>
      </c>
      <c r="V1907" s="7" t="e">
        <f t="shared" si="732"/>
        <v>#N/A</v>
      </c>
      <c r="W1907" s="7" t="e">
        <f t="shared" si="733"/>
        <v>#N/A</v>
      </c>
      <c r="X1907" s="7" t="e">
        <f t="shared" si="734"/>
        <v>#N/A</v>
      </c>
      <c r="Y1907" s="7" t="e">
        <f t="shared" si="735"/>
        <v>#N/A</v>
      </c>
      <c r="AG1907" s="7" t="e">
        <f t="shared" si="736"/>
        <v>#N/A</v>
      </c>
      <c r="AH1907" s="7" t="e">
        <f t="shared" si="737"/>
        <v>#N/A</v>
      </c>
      <c r="AI1907" s="7" t="e">
        <f t="shared" si="738"/>
        <v>#N/A</v>
      </c>
      <c r="AJ1907" s="7" t="e">
        <f t="shared" si="739"/>
        <v>#N/A</v>
      </c>
      <c r="AK1907" s="7" t="e">
        <v>#N/A</v>
      </c>
      <c r="AL1907" s="7" t="e">
        <v>#N/A</v>
      </c>
      <c r="AN1907" s="7" t="e">
        <f t="shared" si="740"/>
        <v>#N/A</v>
      </c>
      <c r="AO1907" s="7" t="e">
        <f t="shared" ref="AO1907:AO1914" si="745">IF($C$37="yes",2*$L$107-AN1907,NA())</f>
        <v>#N/A</v>
      </c>
      <c r="AP1907" s="7" t="e">
        <v>#N/A</v>
      </c>
      <c r="AQ1907" s="7" t="e">
        <v>#N/A</v>
      </c>
    </row>
    <row r="1908" spans="1:43">
      <c r="A1908" s="95">
        <v>894</v>
      </c>
      <c r="R1908" s="6">
        <f t="shared" si="741"/>
        <v>894</v>
      </c>
      <c r="S1908" s="7" t="e">
        <f t="shared" si="743"/>
        <v>#N/A</v>
      </c>
      <c r="T1908" s="7" t="e">
        <f t="shared" si="744"/>
        <v>#N/A</v>
      </c>
      <c r="U1908" s="7" t="e">
        <f t="shared" si="742"/>
        <v>#N/A</v>
      </c>
      <c r="V1908" s="7" t="e">
        <f t="shared" ref="V1908:V1914" si="746">IF(DesignMode="Design",AN1908,AP1908)</f>
        <v>#N/A</v>
      </c>
      <c r="W1908" s="7" t="e">
        <f t="shared" ref="W1908:W1914" si="747">IF(DesignMode="Design",AO1908,AQ1908)</f>
        <v>#N/A</v>
      </c>
      <c r="X1908" s="7" t="e">
        <f t="shared" si="734"/>
        <v>#N/A</v>
      </c>
      <c r="Y1908" s="7" t="e">
        <f t="shared" si="735"/>
        <v>#N/A</v>
      </c>
      <c r="AG1908" s="7" t="e">
        <f t="shared" si="736"/>
        <v>#N/A</v>
      </c>
      <c r="AH1908" s="7" t="e">
        <f t="shared" si="737"/>
        <v>#N/A</v>
      </c>
      <c r="AI1908" s="7" t="e">
        <f t="shared" si="738"/>
        <v>#N/A</v>
      </c>
      <c r="AJ1908" s="7" t="e">
        <f t="shared" si="739"/>
        <v>#N/A</v>
      </c>
      <c r="AK1908" s="7" t="e">
        <v>#N/A</v>
      </c>
      <c r="AL1908" s="7" t="e">
        <v>#N/A</v>
      </c>
      <c r="AN1908" s="7" t="e">
        <f t="shared" si="740"/>
        <v>#N/A</v>
      </c>
      <c r="AO1908" s="7" t="e">
        <f t="shared" si="745"/>
        <v>#N/A</v>
      </c>
      <c r="AP1908" s="7" t="e">
        <v>#N/A</v>
      </c>
      <c r="AQ1908" s="7" t="e">
        <v>#N/A</v>
      </c>
    </row>
    <row r="1909" spans="1:43">
      <c r="A1909" s="95">
        <v>895</v>
      </c>
      <c r="R1909" s="6">
        <f t="shared" si="741"/>
        <v>895</v>
      </c>
      <c r="S1909" s="7" t="e">
        <f t="shared" si="743"/>
        <v>#N/A</v>
      </c>
      <c r="T1909" s="7" t="e">
        <f t="shared" si="744"/>
        <v>#N/A</v>
      </c>
      <c r="U1909" s="7" t="e">
        <f t="shared" si="742"/>
        <v>#N/A</v>
      </c>
      <c r="V1909" s="7" t="e">
        <f t="shared" si="746"/>
        <v>#N/A</v>
      </c>
      <c r="W1909" s="7" t="e">
        <f t="shared" si="747"/>
        <v>#N/A</v>
      </c>
      <c r="X1909" s="7" t="e">
        <f t="shared" si="734"/>
        <v>#N/A</v>
      </c>
      <c r="Y1909" s="7" t="e">
        <f t="shared" si="735"/>
        <v>#N/A</v>
      </c>
      <c r="AG1909" s="7" t="e">
        <f t="shared" si="736"/>
        <v>#N/A</v>
      </c>
      <c r="AH1909" s="7" t="e">
        <f t="shared" si="737"/>
        <v>#N/A</v>
      </c>
      <c r="AI1909" s="7" t="e">
        <f t="shared" si="738"/>
        <v>#N/A</v>
      </c>
      <c r="AJ1909" s="7" t="e">
        <f t="shared" si="739"/>
        <v>#N/A</v>
      </c>
      <c r="AK1909" s="7" t="e">
        <v>#N/A</v>
      </c>
      <c r="AL1909" s="7" t="e">
        <v>#N/A</v>
      </c>
      <c r="AN1909" s="7" t="e">
        <f t="shared" si="740"/>
        <v>#N/A</v>
      </c>
      <c r="AO1909" s="7" t="e">
        <f t="shared" si="745"/>
        <v>#N/A</v>
      </c>
      <c r="AP1909" s="7" t="e">
        <v>#N/A</v>
      </c>
      <c r="AQ1909" s="7" t="e">
        <v>#N/A</v>
      </c>
    </row>
    <row r="1910" spans="1:43">
      <c r="A1910" s="95">
        <v>896</v>
      </c>
      <c r="R1910" s="6">
        <f t="shared" si="741"/>
        <v>896</v>
      </c>
      <c r="S1910" s="7" t="e">
        <f t="shared" si="743"/>
        <v>#N/A</v>
      </c>
      <c r="T1910" s="7" t="e">
        <f t="shared" si="744"/>
        <v>#N/A</v>
      </c>
      <c r="U1910" s="7" t="e">
        <f t="shared" si="742"/>
        <v>#N/A</v>
      </c>
      <c r="V1910" s="7" t="e">
        <f t="shared" si="746"/>
        <v>#N/A</v>
      </c>
      <c r="W1910" s="7" t="e">
        <f t="shared" si="747"/>
        <v>#N/A</v>
      </c>
      <c r="X1910" s="7" t="e">
        <f t="shared" si="734"/>
        <v>#N/A</v>
      </c>
      <c r="Y1910" s="7" t="e">
        <f t="shared" si="735"/>
        <v>#N/A</v>
      </c>
      <c r="AG1910" s="7" t="e">
        <f t="shared" si="736"/>
        <v>#N/A</v>
      </c>
      <c r="AH1910" s="7" t="e">
        <f t="shared" si="737"/>
        <v>#N/A</v>
      </c>
      <c r="AI1910" s="7" t="e">
        <f t="shared" si="738"/>
        <v>#N/A</v>
      </c>
      <c r="AJ1910" s="7" t="e">
        <f t="shared" si="739"/>
        <v>#N/A</v>
      </c>
      <c r="AK1910" s="7" t="e">
        <v>#N/A</v>
      </c>
      <c r="AL1910" s="7" t="e">
        <v>#N/A</v>
      </c>
      <c r="AN1910" s="7" t="e">
        <f t="shared" si="740"/>
        <v>#N/A</v>
      </c>
      <c r="AO1910" s="7" t="e">
        <f t="shared" si="745"/>
        <v>#N/A</v>
      </c>
      <c r="AP1910" s="7" t="e">
        <v>#N/A</v>
      </c>
      <c r="AQ1910" s="7" t="e">
        <v>#N/A</v>
      </c>
    </row>
    <row r="1911" spans="1:43">
      <c r="A1911" s="95">
        <v>897</v>
      </c>
      <c r="R1911" s="6">
        <f t="shared" si="741"/>
        <v>897</v>
      </c>
      <c r="S1911" s="7" t="e">
        <f t="shared" si="743"/>
        <v>#N/A</v>
      </c>
      <c r="T1911" s="7" t="e">
        <f t="shared" si="744"/>
        <v>#N/A</v>
      </c>
      <c r="U1911" s="7" t="e">
        <f t="shared" si="742"/>
        <v>#N/A</v>
      </c>
      <c r="V1911" s="7" t="e">
        <f t="shared" si="746"/>
        <v>#N/A</v>
      </c>
      <c r="W1911" s="7" t="e">
        <f t="shared" si="747"/>
        <v>#N/A</v>
      </c>
      <c r="X1911" s="7" t="e">
        <f t="shared" si="734"/>
        <v>#N/A</v>
      </c>
      <c r="Y1911" s="7" t="e">
        <f t="shared" si="735"/>
        <v>#N/A</v>
      </c>
      <c r="AG1911" s="7" t="e">
        <f t="shared" si="736"/>
        <v>#N/A</v>
      </c>
      <c r="AH1911" s="7" t="e">
        <f t="shared" si="737"/>
        <v>#N/A</v>
      </c>
      <c r="AI1911" s="7" t="e">
        <f t="shared" si="738"/>
        <v>#N/A</v>
      </c>
      <c r="AJ1911" s="7" t="e">
        <f t="shared" si="739"/>
        <v>#N/A</v>
      </c>
      <c r="AK1911" s="7" t="e">
        <v>#N/A</v>
      </c>
      <c r="AL1911" s="7" t="e">
        <v>#N/A</v>
      </c>
      <c r="AN1911" s="7" t="e">
        <f t="shared" si="740"/>
        <v>#N/A</v>
      </c>
      <c r="AO1911" s="7" t="e">
        <f t="shared" si="745"/>
        <v>#N/A</v>
      </c>
      <c r="AP1911" s="7" t="e">
        <v>#N/A</v>
      </c>
      <c r="AQ1911" s="7" t="e">
        <v>#N/A</v>
      </c>
    </row>
    <row r="1912" spans="1:43">
      <c r="A1912" s="95">
        <v>898</v>
      </c>
      <c r="R1912" s="6">
        <f t="shared" si="741"/>
        <v>898</v>
      </c>
      <c r="S1912" s="7" t="e">
        <f t="shared" si="743"/>
        <v>#N/A</v>
      </c>
      <c r="T1912" s="7" t="e">
        <f t="shared" si="744"/>
        <v>#N/A</v>
      </c>
      <c r="U1912" s="7" t="e">
        <f t="shared" si="742"/>
        <v>#N/A</v>
      </c>
      <c r="V1912" s="7" t="e">
        <f t="shared" si="746"/>
        <v>#N/A</v>
      </c>
      <c r="W1912" s="7" t="e">
        <f t="shared" si="747"/>
        <v>#N/A</v>
      </c>
      <c r="X1912" s="7" t="e">
        <f t="shared" ref="X1912:X1914" si="748">VLOOKUP(-1*$A1912,$R$114:$Y$1014,7,FALSE)</f>
        <v>#N/A</v>
      </c>
      <c r="Y1912" s="7" t="e">
        <f t="shared" ref="Y1912:Y1914" si="749">VLOOKUP(-1*$A1912,$R$114:$Y$1014,8,FALSE)</f>
        <v>#N/A</v>
      </c>
      <c r="AG1912" s="7" t="e">
        <f t="shared" ref="AG1912:AG1914" si="750">VLOOKUP(-R1912,$R$114:$AI$1014,16,FALSE)</f>
        <v>#N/A</v>
      </c>
      <c r="AH1912" s="7" t="e">
        <f t="shared" ref="AH1912:AH1914" si="751">VLOOKUP(-R1912,$R$114:$AI$1014,17,FALSE)</f>
        <v>#N/A</v>
      </c>
      <c r="AI1912" s="7" t="e">
        <f t="shared" ref="AI1912:AI1914" si="752">VLOOKUP(-R1912,$R$114:$AI$1014,18,FALSE)</f>
        <v>#N/A</v>
      </c>
      <c r="AJ1912" s="7" t="e">
        <f t="shared" ref="AJ1912:AJ1914" si="753">VLOOKUP(-R1912,$R$114:$AJ$1014,19,FALSE)</f>
        <v>#N/A</v>
      </c>
      <c r="AK1912" s="7" t="e">
        <v>#N/A</v>
      </c>
      <c r="AL1912" s="7" t="e">
        <v>#N/A</v>
      </c>
      <c r="AN1912" s="7" t="e">
        <f t="shared" ref="AN1912:AN1914" si="754">VLOOKUP(-1*$A1912,$R$114:$W$1014,5,FALSE)</f>
        <v>#N/A</v>
      </c>
      <c r="AO1912" s="7" t="e">
        <f t="shared" si="745"/>
        <v>#N/A</v>
      </c>
      <c r="AP1912" s="7" t="e">
        <v>#N/A</v>
      </c>
      <c r="AQ1912" s="7" t="e">
        <v>#N/A</v>
      </c>
    </row>
    <row r="1913" spans="1:43">
      <c r="A1913" s="95">
        <v>899</v>
      </c>
      <c r="R1913" s="6">
        <f t="shared" si="741"/>
        <v>899</v>
      </c>
      <c r="S1913" s="7" t="e">
        <f t="shared" si="743"/>
        <v>#N/A</v>
      </c>
      <c r="T1913" s="7" t="e">
        <f t="shared" si="744"/>
        <v>#N/A</v>
      </c>
      <c r="U1913" s="7" t="e">
        <f t="shared" si="742"/>
        <v>#N/A</v>
      </c>
      <c r="V1913" s="7" t="e">
        <f t="shared" si="746"/>
        <v>#N/A</v>
      </c>
      <c r="W1913" s="7" t="e">
        <f t="shared" si="747"/>
        <v>#N/A</v>
      </c>
      <c r="X1913" s="7" t="e">
        <f t="shared" si="748"/>
        <v>#N/A</v>
      </c>
      <c r="Y1913" s="7" t="e">
        <f t="shared" si="749"/>
        <v>#N/A</v>
      </c>
      <c r="AG1913" s="7" t="e">
        <f t="shared" si="750"/>
        <v>#N/A</v>
      </c>
      <c r="AH1913" s="7" t="e">
        <f t="shared" si="751"/>
        <v>#N/A</v>
      </c>
      <c r="AI1913" s="7" t="e">
        <f t="shared" si="752"/>
        <v>#N/A</v>
      </c>
      <c r="AJ1913" s="7" t="e">
        <f t="shared" si="753"/>
        <v>#N/A</v>
      </c>
      <c r="AK1913" s="7" t="e">
        <v>#N/A</v>
      </c>
      <c r="AL1913" s="7" t="e">
        <v>#N/A</v>
      </c>
      <c r="AN1913" s="7" t="e">
        <f t="shared" si="754"/>
        <v>#N/A</v>
      </c>
      <c r="AO1913" s="7" t="e">
        <f t="shared" si="745"/>
        <v>#N/A</v>
      </c>
      <c r="AP1913" s="7" t="e">
        <v>#N/A</v>
      </c>
      <c r="AQ1913" s="7" t="e">
        <v>#N/A</v>
      </c>
    </row>
    <row r="1914" spans="1:43">
      <c r="A1914" s="95">
        <v>900</v>
      </c>
      <c r="R1914" s="6">
        <f t="shared" si="741"/>
        <v>900</v>
      </c>
      <c r="S1914" s="7" t="e">
        <f t="shared" si="743"/>
        <v>#N/A</v>
      </c>
      <c r="T1914" s="7" t="e">
        <f t="shared" si="744"/>
        <v>#N/A</v>
      </c>
      <c r="U1914" s="7" t="e">
        <f t="shared" si="742"/>
        <v>#N/A</v>
      </c>
      <c r="V1914" s="7" t="e">
        <f t="shared" si="746"/>
        <v>#N/A</v>
      </c>
      <c r="W1914" s="7" t="e">
        <f t="shared" si="747"/>
        <v>#N/A</v>
      </c>
      <c r="X1914" s="7" t="e">
        <f t="shared" si="748"/>
        <v>#N/A</v>
      </c>
      <c r="Y1914" s="7" t="e">
        <f t="shared" si="749"/>
        <v>#N/A</v>
      </c>
      <c r="AG1914" s="7" t="e">
        <f t="shared" si="750"/>
        <v>#N/A</v>
      </c>
      <c r="AH1914" s="7" t="e">
        <f t="shared" si="751"/>
        <v>#N/A</v>
      </c>
      <c r="AI1914" s="7" t="e">
        <f t="shared" si="752"/>
        <v>#N/A</v>
      </c>
      <c r="AJ1914" s="7" t="e">
        <f t="shared" si="753"/>
        <v>#N/A</v>
      </c>
      <c r="AK1914" s="7" t="e">
        <v>#N/A</v>
      </c>
      <c r="AL1914" s="7" t="e">
        <v>#N/A</v>
      </c>
      <c r="AN1914" s="7" t="e">
        <f t="shared" si="754"/>
        <v>#N/A</v>
      </c>
      <c r="AO1914" s="7" t="e">
        <f t="shared" si="745"/>
        <v>#N/A</v>
      </c>
      <c r="AP1914" s="7" t="e">
        <v>#N/A</v>
      </c>
      <c r="AQ1914" s="7" t="e">
        <v>#N/A</v>
      </c>
    </row>
    <row r="1915" spans="1:43">
      <c r="A1915" s="6"/>
    </row>
    <row r="1916" spans="1:43">
      <c r="A1916" s="6"/>
    </row>
    <row r="1917" spans="1:43">
      <c r="A1917" s="6"/>
    </row>
    <row r="1918" spans="1:43">
      <c r="A1918" s="6"/>
    </row>
    <row r="1919" spans="1:43">
      <c r="A1919" s="6"/>
    </row>
    <row r="1920" spans="1:43">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sheetData>
  <sheetProtection formatCells="0" formatColumns="0" formatRows="0" insertColumns="0" insertRows="0" insertHyperlinks="0" selectLockedCells="1"/>
  <mergeCells count="5">
    <mergeCell ref="F111:I111"/>
    <mergeCell ref="J112:M112"/>
    <mergeCell ref="J111:Q111"/>
    <mergeCell ref="A3:H3"/>
    <mergeCell ref="I3:M3"/>
  </mergeCells>
  <phoneticPr fontId="10" type="noConversion"/>
  <dataValidations count="2">
    <dataValidation type="list" allowBlank="1" showInputMessage="1" showErrorMessage="1" sqref="B22">
      <formula1>"Design, Composite"</formula1>
    </dataValidation>
    <dataValidation type="list" allowBlank="1" showInputMessage="1" showErrorMessage="1" sqref="C35:C39">
      <formula1>"yes,no"</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sheetPr codeName="Sheet2">
    <tabColor theme="2" tint="-0.499984740745262"/>
  </sheetPr>
  <dimension ref="I72:CL123"/>
  <sheetViews>
    <sheetView view="pageBreakPreview" zoomScale="20" zoomScaleNormal="20" zoomScaleSheetLayoutView="20" zoomScalePageLayoutView="30" workbookViewId="0">
      <selection activeCell="AT90" sqref="AT90"/>
    </sheetView>
  </sheetViews>
  <sheetFormatPr defaultRowHeight="15"/>
  <sheetData>
    <row r="72" spans="23:90" ht="64.5" customHeight="1">
      <c r="W72" s="14" t="s">
        <v>133</v>
      </c>
      <c r="AZ72" s="657" t="s">
        <v>520</v>
      </c>
      <c r="BA72" s="657"/>
      <c r="BB72" s="657"/>
      <c r="BC72" s="657"/>
      <c r="BD72" s="657"/>
      <c r="BE72" s="657"/>
      <c r="BF72" s="657"/>
      <c r="BG72" s="657"/>
      <c r="BH72" s="657"/>
      <c r="BI72" s="657"/>
      <c r="BJ72" s="657"/>
      <c r="BK72" s="657"/>
      <c r="BL72" s="657"/>
      <c r="BM72" s="657"/>
      <c r="BN72" s="657"/>
      <c r="BO72" s="657"/>
      <c r="BP72" s="657"/>
      <c r="BQ72" s="657"/>
      <c r="BR72" s="657"/>
      <c r="BS72" s="657"/>
      <c r="BT72" s="657"/>
      <c r="BU72" s="657"/>
      <c r="BV72" s="657"/>
      <c r="BW72" s="657"/>
      <c r="BX72" s="657"/>
      <c r="BY72" s="657"/>
      <c r="BZ72" s="657"/>
      <c r="CA72" s="657"/>
      <c r="CB72" s="657"/>
      <c r="CC72" s="657"/>
      <c r="CD72" s="657"/>
      <c r="CE72" s="657"/>
      <c r="CF72" s="657"/>
      <c r="CG72" s="657"/>
      <c r="CH72" s="657"/>
      <c r="CI72" s="657"/>
      <c r="CJ72" s="657"/>
      <c r="CK72" s="657"/>
      <c r="CL72" s="657"/>
    </row>
    <row r="73" spans="23:90" ht="15" customHeight="1">
      <c r="AZ73" s="657"/>
      <c r="BA73" s="657"/>
      <c r="BB73" s="657"/>
      <c r="BC73" s="657"/>
      <c r="BD73" s="657"/>
      <c r="BE73" s="657"/>
      <c r="BF73" s="657"/>
      <c r="BG73" s="657"/>
      <c r="BH73" s="657"/>
      <c r="BI73" s="657"/>
      <c r="BJ73" s="657"/>
      <c r="BK73" s="657"/>
      <c r="BL73" s="657"/>
      <c r="BM73" s="657"/>
      <c r="BN73" s="657"/>
      <c r="BO73" s="657"/>
      <c r="BP73" s="657"/>
      <c r="BQ73" s="657"/>
      <c r="BR73" s="657"/>
      <c r="BS73" s="657"/>
      <c r="BT73" s="657"/>
      <c r="BU73" s="657"/>
      <c r="BV73" s="657"/>
      <c r="BW73" s="657"/>
      <c r="BX73" s="657"/>
      <c r="BY73" s="657"/>
      <c r="BZ73" s="657"/>
      <c r="CA73" s="657"/>
      <c r="CB73" s="657"/>
      <c r="CC73" s="657"/>
      <c r="CD73" s="657"/>
      <c r="CE73" s="657"/>
      <c r="CF73" s="657"/>
      <c r="CG73" s="657"/>
      <c r="CH73" s="657"/>
      <c r="CI73" s="657"/>
      <c r="CJ73" s="657"/>
      <c r="CK73" s="657"/>
      <c r="CL73" s="657"/>
    </row>
    <row r="74" spans="23:90">
      <c r="AZ74" s="657"/>
      <c r="BA74" s="657"/>
      <c r="BB74" s="657"/>
      <c r="BC74" s="657"/>
      <c r="BD74" s="657"/>
      <c r="BE74" s="657"/>
      <c r="BF74" s="657"/>
      <c r="BG74" s="657"/>
      <c r="BH74" s="657"/>
      <c r="BI74" s="657"/>
      <c r="BJ74" s="657"/>
      <c r="BK74" s="657"/>
      <c r="BL74" s="657"/>
      <c r="BM74" s="657"/>
      <c r="BN74" s="657"/>
      <c r="BO74" s="657"/>
      <c r="BP74" s="657"/>
      <c r="BQ74" s="657"/>
      <c r="BR74" s="657"/>
      <c r="BS74" s="657"/>
      <c r="BT74" s="657"/>
      <c r="BU74" s="657"/>
      <c r="BV74" s="657"/>
      <c r="BW74" s="657"/>
      <c r="BX74" s="657"/>
      <c r="BY74" s="657"/>
      <c r="BZ74" s="657"/>
      <c r="CA74" s="657"/>
      <c r="CB74" s="657"/>
      <c r="CC74" s="657"/>
      <c r="CD74" s="657"/>
      <c r="CE74" s="657"/>
      <c r="CF74" s="657"/>
      <c r="CG74" s="657"/>
      <c r="CH74" s="657"/>
      <c r="CI74" s="657"/>
      <c r="CJ74" s="657"/>
      <c r="CK74" s="657"/>
      <c r="CL74" s="657"/>
    </row>
    <row r="75" spans="23:90">
      <c r="AZ75" s="657"/>
      <c r="BA75" s="657"/>
      <c r="BB75" s="657"/>
      <c r="BC75" s="657"/>
      <c r="BD75" s="657"/>
      <c r="BE75" s="657"/>
      <c r="BF75" s="657"/>
      <c r="BG75" s="657"/>
      <c r="BH75" s="657"/>
      <c r="BI75" s="657"/>
      <c r="BJ75" s="657"/>
      <c r="BK75" s="657"/>
      <c r="BL75" s="657"/>
      <c r="BM75" s="657"/>
      <c r="BN75" s="657"/>
      <c r="BO75" s="657"/>
      <c r="BP75" s="657"/>
      <c r="BQ75" s="657"/>
      <c r="BR75" s="657"/>
      <c r="BS75" s="657"/>
      <c r="BT75" s="657"/>
      <c r="BU75" s="657"/>
      <c r="BV75" s="657"/>
      <c r="BW75" s="657"/>
      <c r="BX75" s="657"/>
      <c r="BY75" s="657"/>
      <c r="BZ75" s="657"/>
      <c r="CA75" s="657"/>
      <c r="CB75" s="657"/>
      <c r="CC75" s="657"/>
      <c r="CD75" s="657"/>
      <c r="CE75" s="657"/>
      <c r="CF75" s="657"/>
      <c r="CG75" s="657"/>
      <c r="CH75" s="657"/>
      <c r="CI75" s="657"/>
      <c r="CJ75" s="657"/>
      <c r="CK75" s="657"/>
      <c r="CL75" s="657"/>
    </row>
    <row r="76" spans="23:90">
      <c r="AZ76" s="657"/>
      <c r="BA76" s="657"/>
      <c r="BB76" s="657"/>
      <c r="BC76" s="657"/>
      <c r="BD76" s="657"/>
      <c r="BE76" s="657"/>
      <c r="BF76" s="657"/>
      <c r="BG76" s="657"/>
      <c r="BH76" s="657"/>
      <c r="BI76" s="657"/>
      <c r="BJ76" s="657"/>
      <c r="BK76" s="657"/>
      <c r="BL76" s="657"/>
      <c r="BM76" s="657"/>
      <c r="BN76" s="657"/>
      <c r="BO76" s="657"/>
      <c r="BP76" s="657"/>
      <c r="BQ76" s="657"/>
      <c r="BR76" s="657"/>
      <c r="BS76" s="657"/>
      <c r="BT76" s="657"/>
      <c r="BU76" s="657"/>
      <c r="BV76" s="657"/>
      <c r="BW76" s="657"/>
      <c r="BX76" s="657"/>
      <c r="BY76" s="657"/>
      <c r="BZ76" s="657"/>
      <c r="CA76" s="657"/>
      <c r="CB76" s="657"/>
      <c r="CC76" s="657"/>
      <c r="CD76" s="657"/>
      <c r="CE76" s="657"/>
      <c r="CF76" s="657"/>
      <c r="CG76" s="657"/>
      <c r="CH76" s="657"/>
      <c r="CI76" s="657"/>
      <c r="CJ76" s="657"/>
      <c r="CK76" s="657"/>
      <c r="CL76" s="657"/>
    </row>
    <row r="77" spans="23:90">
      <c r="AZ77" s="657"/>
      <c r="BA77" s="657"/>
      <c r="BB77" s="657"/>
      <c r="BC77" s="657"/>
      <c r="BD77" s="657"/>
      <c r="BE77" s="657"/>
      <c r="BF77" s="657"/>
      <c r="BG77" s="657"/>
      <c r="BH77" s="657"/>
      <c r="BI77" s="657"/>
      <c r="BJ77" s="657"/>
      <c r="BK77" s="657"/>
      <c r="BL77" s="657"/>
      <c r="BM77" s="657"/>
      <c r="BN77" s="657"/>
      <c r="BO77" s="657"/>
      <c r="BP77" s="657"/>
      <c r="BQ77" s="657"/>
      <c r="BR77" s="657"/>
      <c r="BS77" s="657"/>
      <c r="BT77" s="657"/>
      <c r="BU77" s="657"/>
      <c r="BV77" s="657"/>
      <c r="BW77" s="657"/>
      <c r="BX77" s="657"/>
      <c r="BY77" s="657"/>
      <c r="BZ77" s="657"/>
      <c r="CA77" s="657"/>
      <c r="CB77" s="657"/>
      <c r="CC77" s="657"/>
      <c r="CD77" s="657"/>
      <c r="CE77" s="657"/>
      <c r="CF77" s="657"/>
      <c r="CG77" s="657"/>
      <c r="CH77" s="657"/>
      <c r="CI77" s="657"/>
      <c r="CJ77" s="657"/>
      <c r="CK77" s="657"/>
      <c r="CL77" s="657"/>
    </row>
    <row r="78" spans="23:90">
      <c r="AZ78" s="657"/>
      <c r="BA78" s="657"/>
      <c r="BB78" s="657"/>
      <c r="BC78" s="657"/>
      <c r="BD78" s="657"/>
      <c r="BE78" s="657"/>
      <c r="BF78" s="657"/>
      <c r="BG78" s="657"/>
      <c r="BH78" s="657"/>
      <c r="BI78" s="657"/>
      <c r="BJ78" s="657"/>
      <c r="BK78" s="657"/>
      <c r="BL78" s="657"/>
      <c r="BM78" s="657"/>
      <c r="BN78" s="657"/>
      <c r="BO78" s="657"/>
      <c r="BP78" s="657"/>
      <c r="BQ78" s="657"/>
      <c r="BR78" s="657"/>
      <c r="BS78" s="657"/>
      <c r="BT78" s="657"/>
      <c r="BU78" s="657"/>
      <c r="BV78" s="657"/>
      <c r="BW78" s="657"/>
      <c r="BX78" s="657"/>
      <c r="BY78" s="657"/>
      <c r="BZ78" s="657"/>
      <c r="CA78" s="657"/>
      <c r="CB78" s="657"/>
      <c r="CC78" s="657"/>
      <c r="CD78" s="657"/>
      <c r="CE78" s="657"/>
      <c r="CF78" s="657"/>
      <c r="CG78" s="657"/>
      <c r="CH78" s="657"/>
      <c r="CI78" s="657"/>
      <c r="CJ78" s="657"/>
      <c r="CK78" s="657"/>
      <c r="CL78" s="657"/>
    </row>
    <row r="79" spans="23:90">
      <c r="AZ79" s="657"/>
      <c r="BA79" s="657"/>
      <c r="BB79" s="657"/>
      <c r="BC79" s="657"/>
      <c r="BD79" s="657"/>
      <c r="BE79" s="657"/>
      <c r="BF79" s="657"/>
      <c r="BG79" s="657"/>
      <c r="BH79" s="657"/>
      <c r="BI79" s="657"/>
      <c r="BJ79" s="657"/>
      <c r="BK79" s="657"/>
      <c r="BL79" s="657"/>
      <c r="BM79" s="657"/>
      <c r="BN79" s="657"/>
      <c r="BO79" s="657"/>
      <c r="BP79" s="657"/>
      <c r="BQ79" s="657"/>
      <c r="BR79" s="657"/>
      <c r="BS79" s="657"/>
      <c r="BT79" s="657"/>
      <c r="BU79" s="657"/>
      <c r="BV79" s="657"/>
      <c r="BW79" s="657"/>
      <c r="BX79" s="657"/>
      <c r="BY79" s="657"/>
      <c r="BZ79" s="657"/>
      <c r="CA79" s="657"/>
      <c r="CB79" s="657"/>
      <c r="CC79" s="657"/>
      <c r="CD79" s="657"/>
      <c r="CE79" s="657"/>
      <c r="CF79" s="657"/>
      <c r="CG79" s="657"/>
      <c r="CH79" s="657"/>
      <c r="CI79" s="657"/>
      <c r="CJ79" s="657"/>
      <c r="CK79" s="657"/>
      <c r="CL79" s="657"/>
    </row>
    <row r="85" spans="23:90">
      <c r="AZ85" s="463"/>
      <c r="BA85" s="464"/>
      <c r="BB85" s="464"/>
      <c r="BC85" s="464"/>
      <c r="BD85" s="464"/>
      <c r="BE85" s="464"/>
      <c r="BF85" s="464"/>
      <c r="BG85" s="464"/>
      <c r="BH85" s="464"/>
      <c r="BI85" s="464"/>
      <c r="BJ85" s="464"/>
      <c r="BK85" s="464"/>
      <c r="BL85" s="464"/>
      <c r="BM85" s="464"/>
      <c r="BN85" s="464"/>
      <c r="BO85" s="464"/>
      <c r="BP85" s="464"/>
      <c r="BQ85" s="464"/>
      <c r="BR85" s="464"/>
      <c r="BS85" s="464"/>
      <c r="BT85" s="464"/>
      <c r="BU85" s="464"/>
      <c r="BV85" s="464"/>
      <c r="BW85" s="464"/>
      <c r="BX85" s="464"/>
      <c r="BY85" s="464"/>
      <c r="BZ85" s="464"/>
      <c r="CA85" s="464"/>
      <c r="CB85" s="464"/>
      <c r="CC85" s="464"/>
      <c r="CD85" s="464"/>
      <c r="CE85" s="464"/>
      <c r="CF85" s="464"/>
      <c r="CG85" s="464"/>
      <c r="CH85" s="464"/>
      <c r="CI85" s="464"/>
      <c r="CJ85" s="464"/>
      <c r="CK85" s="464"/>
      <c r="CL85" s="465"/>
    </row>
    <row r="86" spans="23:90" ht="15.75" thickBot="1">
      <c r="AZ86" s="418"/>
      <c r="BA86" s="419"/>
      <c r="BB86" s="419"/>
      <c r="BC86" s="419"/>
      <c r="BD86" s="419"/>
      <c r="BE86" s="419"/>
      <c r="BF86" s="419"/>
      <c r="BG86" s="419"/>
      <c r="BH86" s="419"/>
      <c r="BI86" s="419"/>
      <c r="BJ86" s="419"/>
      <c r="BK86" s="419"/>
      <c r="BL86" s="419"/>
      <c r="BM86" s="419"/>
      <c r="BN86" s="419"/>
      <c r="BO86" s="419"/>
      <c r="BP86" s="419"/>
      <c r="BQ86" s="419"/>
      <c r="BR86" s="419"/>
      <c r="BS86" s="419"/>
      <c r="BT86" s="419"/>
      <c r="BU86" s="419"/>
      <c r="BV86" s="419"/>
      <c r="BW86" s="419"/>
      <c r="BX86" s="419"/>
      <c r="BY86" s="419"/>
      <c r="BZ86" s="419"/>
      <c r="CA86" s="419"/>
      <c r="CB86" s="419"/>
      <c r="CC86" s="419"/>
      <c r="CD86" s="419"/>
      <c r="CE86" s="419"/>
      <c r="CF86" s="419"/>
      <c r="CG86" s="419"/>
      <c r="CH86" s="419"/>
      <c r="CI86" s="419"/>
      <c r="CJ86" s="419"/>
      <c r="CK86" s="419"/>
      <c r="CL86" s="420"/>
    </row>
    <row r="87" spans="23:90" ht="115.5" customHeight="1" thickBot="1">
      <c r="W87" s="15" t="s">
        <v>133</v>
      </c>
      <c r="AQ87" t="s">
        <v>212</v>
      </c>
      <c r="AZ87" s="466" t="s">
        <v>542</v>
      </c>
      <c r="BA87" s="419"/>
      <c r="BB87" s="419"/>
      <c r="BC87" s="419"/>
      <c r="BD87" s="419"/>
      <c r="BE87" s="419"/>
      <c r="BF87" s="419"/>
      <c r="BG87" s="419"/>
      <c r="BH87" s="658">
        <f>OutlineParameters!$C$42</f>
        <v>0</v>
      </c>
      <c r="BI87" s="659"/>
      <c r="BJ87" s="659"/>
      <c r="BK87" s="659"/>
      <c r="BL87" s="659"/>
      <c r="BM87" s="659"/>
      <c r="BN87" s="659"/>
      <c r="BO87" s="659"/>
      <c r="BP87" s="659"/>
      <c r="BQ87" s="659"/>
      <c r="BR87" s="659"/>
      <c r="BS87" s="659"/>
      <c r="BT87" s="659"/>
      <c r="BU87" s="659"/>
      <c r="BV87" s="659"/>
      <c r="BW87" s="659"/>
      <c r="BX87" s="659"/>
      <c r="BY87" s="659"/>
      <c r="BZ87" s="659"/>
      <c r="CA87" s="659"/>
      <c r="CB87" s="659"/>
      <c r="CC87" s="659"/>
      <c r="CD87" s="659"/>
      <c r="CE87" s="659"/>
      <c r="CF87" s="659"/>
      <c r="CG87" s="659"/>
      <c r="CH87" s="659"/>
      <c r="CI87" s="659"/>
      <c r="CJ87" s="659"/>
      <c r="CK87" s="660"/>
      <c r="CL87" s="420"/>
    </row>
    <row r="88" spans="23:90" ht="61.5">
      <c r="W88" s="570"/>
      <c r="X88" s="569" t="s">
        <v>740</v>
      </c>
      <c r="AZ88" s="422"/>
      <c r="BA88" s="423"/>
      <c r="BB88" s="423"/>
      <c r="BC88" s="423"/>
      <c r="BD88" s="423"/>
      <c r="BE88" s="423"/>
      <c r="BF88" s="423"/>
      <c r="BG88" s="423"/>
      <c r="BH88" s="467"/>
      <c r="BI88" s="423"/>
      <c r="BJ88" s="423"/>
      <c r="BK88" s="423"/>
      <c r="BL88" s="423"/>
      <c r="BM88" s="423"/>
      <c r="BN88" s="423"/>
      <c r="BO88" s="423"/>
      <c r="BP88" s="423"/>
      <c r="BQ88" s="423"/>
      <c r="BR88" s="423"/>
      <c r="BS88" s="423"/>
      <c r="BT88" s="423"/>
      <c r="BU88" s="423"/>
      <c r="BV88" s="423"/>
      <c r="BW88" s="423"/>
      <c r="BX88" s="423"/>
      <c r="BY88" s="423"/>
      <c r="BZ88" s="423"/>
      <c r="CA88" s="423"/>
      <c r="CB88" s="423"/>
      <c r="CC88" s="423"/>
      <c r="CD88" s="423"/>
      <c r="CE88" s="423"/>
      <c r="CF88" s="423"/>
      <c r="CG88" s="423"/>
      <c r="CH88" s="423"/>
      <c r="CI88" s="423"/>
      <c r="CJ88" s="423"/>
      <c r="CK88" s="423"/>
      <c r="CL88" s="424"/>
    </row>
    <row r="89" spans="23:90" ht="61.5">
      <c r="W89" s="15" t="s">
        <v>482</v>
      </c>
    </row>
    <row r="90" spans="23:90" ht="61.5">
      <c r="W90" s="15" t="s">
        <v>680</v>
      </c>
    </row>
    <row r="92" spans="23:90" ht="39" customHeight="1"/>
    <row r="95" spans="23:90" ht="61.5">
      <c r="W95" s="15" t="s">
        <v>483</v>
      </c>
    </row>
    <row r="97" spans="9:23" ht="61.5">
      <c r="W97" s="15" t="s">
        <v>484</v>
      </c>
    </row>
    <row r="98" spans="9:23" ht="61.5">
      <c r="W98" s="15" t="s">
        <v>485</v>
      </c>
    </row>
    <row r="105" spans="9:23" ht="64.5">
      <c r="I105" s="14"/>
    </row>
    <row r="123" spans="15:15" ht="61.5">
      <c r="O123" s="15"/>
    </row>
  </sheetData>
  <sheetProtection selectLockedCells="1"/>
  <mergeCells count="2">
    <mergeCell ref="AZ72:CL79"/>
    <mergeCell ref="BH87:CK87"/>
  </mergeCells>
  <phoneticPr fontId="10" type="noConversion"/>
  <dataValidations count="1">
    <dataValidation type="list" allowBlank="1" showInputMessage="1" showErrorMessage="1" sqref="W88">
      <formula1>"yes,no"</formula1>
    </dataValidation>
  </dataValidations>
  <pageMargins left="0.7" right="0.7" top="0.75" bottom="0.75" header="0.3" footer="0.3"/>
  <pageSetup paperSize="9" orientation="landscape" r:id="rId1"/>
  <drawing r:id="rId2"/>
  <legacyDrawing r:id="rId3"/>
</worksheet>
</file>

<file path=xl/worksheets/sheet6.xml><?xml version="1.0" encoding="utf-8"?>
<worksheet xmlns="http://schemas.openxmlformats.org/spreadsheetml/2006/main" xmlns:r="http://schemas.openxmlformats.org/officeDocument/2006/relationships">
  <sheetPr codeName="Sheet5">
    <tabColor theme="3" tint="0.39997558519241921"/>
  </sheetPr>
  <dimension ref="A1:W1913"/>
  <sheetViews>
    <sheetView showGridLines="0" zoomScale="60" zoomScaleNormal="60" workbookViewId="0">
      <selection activeCell="D15" sqref="D15"/>
    </sheetView>
  </sheetViews>
  <sheetFormatPr defaultRowHeight="15"/>
  <cols>
    <col min="1" max="1" width="3.5703125" style="7" customWidth="1"/>
    <col min="2" max="2" width="42.5703125" style="7" customWidth="1"/>
    <col min="3" max="3" width="15.7109375" style="7" bestFit="1" customWidth="1"/>
    <col min="4" max="4" width="15.28515625" style="7" bestFit="1" customWidth="1"/>
    <col min="5" max="5" width="14.7109375" style="7" customWidth="1"/>
    <col min="6" max="6" width="12.28515625" style="7" customWidth="1"/>
    <col min="7" max="7" width="13.5703125" style="7" customWidth="1"/>
    <col min="8" max="8" width="11.140625" style="7" bestFit="1" customWidth="1"/>
    <col min="9" max="9" width="9.42578125" style="7" bestFit="1" customWidth="1"/>
    <col min="10" max="10" width="11.5703125" style="7" customWidth="1"/>
    <col min="11" max="11" width="16" style="7" customWidth="1"/>
    <col min="12" max="12" width="15.140625" style="7" customWidth="1"/>
    <col min="13" max="13" width="14.28515625" style="7" customWidth="1"/>
    <col min="14" max="14" width="13" style="7" customWidth="1"/>
    <col min="15" max="15" width="13.42578125" style="7" customWidth="1"/>
    <col min="16" max="16" width="11.5703125" style="7" customWidth="1"/>
    <col min="17" max="17" width="10.28515625" style="7" bestFit="1" customWidth="1"/>
    <col min="18" max="18" width="9.140625" style="50"/>
    <col min="19" max="19" width="9.140625" style="7"/>
    <col min="20" max="20" width="9.140625" style="50"/>
    <col min="21" max="21" width="9.140625" style="7"/>
    <col min="22" max="22" width="18.140625" style="50" customWidth="1"/>
    <col min="23" max="23" width="10.5703125" style="7" bestFit="1" customWidth="1"/>
    <col min="24" max="16384" width="9.140625" style="7"/>
  </cols>
  <sheetData>
    <row r="1" spans="1:22" ht="28.5">
      <c r="A1" s="313" t="s">
        <v>268</v>
      </c>
      <c r="E1" s="462" t="str">
        <f>IF(MIN($S$790:$S$810)&lt;0,"WARNING: CONCAVE RAILS DETECTED. SEE NOTES","")</f>
        <v/>
      </c>
      <c r="H1" s="461"/>
      <c r="I1" s="664" t="str">
        <f>IF(OutlineParameters!$C$36="YES","IMPORTANT: OUTLINE MUST NOT BE REDUCED BY RAIL WIDTH IN OUTLINE PARAMETERS","")</f>
        <v/>
      </c>
      <c r="J1" s="664"/>
      <c r="K1" s="664"/>
      <c r="L1" s="664"/>
      <c r="M1" s="664"/>
      <c r="N1" s="664"/>
      <c r="O1" s="664"/>
      <c r="P1" s="664"/>
      <c r="Q1" s="664"/>
      <c r="R1" s="6"/>
      <c r="S1" s="6"/>
      <c r="T1" s="6"/>
      <c r="U1" s="6"/>
      <c r="V1" s="6"/>
    </row>
    <row r="2" spans="1:22">
      <c r="A2" s="7" t="s">
        <v>259</v>
      </c>
      <c r="R2" s="6"/>
      <c r="S2" s="6"/>
      <c r="T2" s="6"/>
      <c r="U2" s="6"/>
      <c r="V2" s="6"/>
    </row>
    <row r="3" spans="1:22">
      <c r="A3" s="7" t="s">
        <v>275</v>
      </c>
      <c r="R3" s="6"/>
      <c r="S3" s="6"/>
      <c r="T3" s="6"/>
      <c r="U3" s="6"/>
      <c r="V3" s="6"/>
    </row>
    <row r="4" spans="1:22">
      <c r="A4" s="7" t="s">
        <v>276</v>
      </c>
      <c r="R4" s="6"/>
      <c r="S4" s="6"/>
      <c r="T4" s="6"/>
      <c r="U4" s="6"/>
      <c r="V4" s="6"/>
    </row>
    <row r="5" spans="1:22">
      <c r="A5" s="7" t="s">
        <v>19</v>
      </c>
      <c r="R5" s="6"/>
      <c r="S5" s="6"/>
      <c r="T5" s="6"/>
      <c r="U5" s="6"/>
      <c r="V5" s="6"/>
    </row>
    <row r="6" spans="1:22" ht="15.75">
      <c r="A6" s="7" t="s">
        <v>278</v>
      </c>
      <c r="B6" s="18"/>
      <c r="C6" s="20"/>
      <c r="D6" s="19"/>
      <c r="R6" s="6"/>
      <c r="S6" s="6"/>
      <c r="T6" s="6"/>
      <c r="U6" s="6"/>
      <c r="V6" s="6"/>
    </row>
    <row r="7" spans="1:22" ht="33.75" customHeight="1">
      <c r="A7" s="654" t="s">
        <v>292</v>
      </c>
      <c r="B7" s="654"/>
      <c r="C7" s="654"/>
      <c r="D7" s="654"/>
      <c r="E7" s="654"/>
      <c r="F7" s="654"/>
      <c r="R7" s="6"/>
      <c r="S7" s="6"/>
      <c r="T7" s="6"/>
      <c r="U7" s="6"/>
      <c r="V7" s="6"/>
    </row>
    <row r="8" spans="1:22">
      <c r="B8" s="7" t="s">
        <v>277</v>
      </c>
      <c r="C8" s="52">
        <v>0.04</v>
      </c>
      <c r="D8" s="19"/>
      <c r="R8" s="6"/>
      <c r="S8" s="6"/>
      <c r="T8" s="6"/>
      <c r="U8" s="6"/>
      <c r="V8" s="6"/>
    </row>
    <row r="9" spans="1:22">
      <c r="B9" s="7" t="s">
        <v>553</v>
      </c>
      <c r="C9" s="52">
        <v>0.1</v>
      </c>
      <c r="D9" s="19"/>
      <c r="R9" s="6"/>
      <c r="S9" s="6"/>
      <c r="T9" s="6"/>
      <c r="U9" s="6"/>
      <c r="V9" s="6"/>
    </row>
    <row r="10" spans="1:22">
      <c r="B10" s="7" t="s">
        <v>552</v>
      </c>
      <c r="C10" s="52">
        <v>0.25</v>
      </c>
      <c r="D10" s="19"/>
      <c r="R10" s="6"/>
      <c r="S10" s="6"/>
      <c r="T10" s="6"/>
      <c r="U10" s="6"/>
      <c r="V10" s="6"/>
    </row>
    <row r="11" spans="1:22" ht="46.5" customHeight="1" thickBot="1">
      <c r="A11" s="663" t="s">
        <v>537</v>
      </c>
      <c r="B11" s="663"/>
      <c r="C11" s="663"/>
      <c r="D11" s="663"/>
      <c r="E11" s="663"/>
      <c r="F11" s="663"/>
      <c r="G11" s="663"/>
      <c r="H11" s="663"/>
      <c r="R11" s="6"/>
      <c r="S11" s="6"/>
      <c r="T11" s="6"/>
      <c r="U11" s="6"/>
      <c r="V11" s="6"/>
    </row>
    <row r="12" spans="1:22" ht="21" customHeight="1">
      <c r="B12" s="270" t="s">
        <v>389</v>
      </c>
      <c r="C12" s="271"/>
      <c r="D12" s="272"/>
      <c r="R12" s="6"/>
      <c r="S12" s="6"/>
      <c r="T12" s="6"/>
      <c r="U12" s="6"/>
      <c r="V12" s="6"/>
    </row>
    <row r="13" spans="1:22" s="6" customFormat="1">
      <c r="B13" s="273" t="s">
        <v>390</v>
      </c>
      <c r="C13" s="22"/>
      <c r="D13" s="274">
        <v>1</v>
      </c>
    </row>
    <row r="14" spans="1:22" s="6" customFormat="1" ht="36.75" customHeight="1" thickBot="1">
      <c r="B14" s="453" t="s">
        <v>529</v>
      </c>
      <c r="C14" s="275" t="s">
        <v>391</v>
      </c>
      <c r="D14" s="276">
        <v>4</v>
      </c>
    </row>
    <row r="15" spans="1:22" s="6" customFormat="1">
      <c r="B15" s="21"/>
      <c r="C15" s="22"/>
      <c r="D15" s="22"/>
    </row>
    <row r="16" spans="1:22" s="6" customFormat="1">
      <c r="B16" s="21"/>
      <c r="C16" s="22"/>
      <c r="D16" s="22"/>
    </row>
    <row r="17" spans="2:22">
      <c r="B17" s="134" t="s">
        <v>525</v>
      </c>
      <c r="C17" s="135"/>
      <c r="D17" s="136" t="s">
        <v>212</v>
      </c>
      <c r="R17" s="6"/>
      <c r="S17" s="6"/>
      <c r="T17" s="6"/>
      <c r="U17" s="6"/>
      <c r="V17" s="6"/>
    </row>
    <row r="18" spans="2:22" s="6" customFormat="1">
      <c r="B18" s="23" t="s">
        <v>17</v>
      </c>
      <c r="C18" s="24" t="s">
        <v>0</v>
      </c>
      <c r="D18" s="25">
        <v>870</v>
      </c>
    </row>
    <row r="19" spans="2:22">
      <c r="B19" s="23" t="s">
        <v>290</v>
      </c>
      <c r="C19" s="24" t="s">
        <v>1</v>
      </c>
      <c r="D19" s="26">
        <v>0</v>
      </c>
      <c r="R19" s="6"/>
      <c r="S19" s="6"/>
      <c r="T19" s="6"/>
      <c r="U19" s="6"/>
      <c r="V19" s="6"/>
    </row>
    <row r="20" spans="2:22">
      <c r="B20" s="23" t="s">
        <v>291</v>
      </c>
      <c r="C20" s="22" t="s">
        <v>1</v>
      </c>
      <c r="D20" s="26">
        <v>0</v>
      </c>
      <c r="R20" s="6"/>
      <c r="S20" s="6"/>
      <c r="T20" s="6"/>
      <c r="U20" s="6"/>
      <c r="V20" s="6"/>
    </row>
    <row r="21" spans="2:22">
      <c r="B21" s="100" t="s">
        <v>260</v>
      </c>
      <c r="C21" s="40" t="s">
        <v>4</v>
      </c>
      <c r="D21" s="269">
        <v>10</v>
      </c>
      <c r="E21" s="7" t="s">
        <v>554</v>
      </c>
      <c r="R21" s="6"/>
      <c r="S21" s="6"/>
      <c r="T21" s="6"/>
      <c r="U21" s="6"/>
      <c r="V21" s="6"/>
    </row>
    <row r="22" spans="2:22">
      <c r="R22" s="6"/>
      <c r="S22" s="6"/>
      <c r="T22" s="6"/>
      <c r="U22" s="6"/>
      <c r="V22" s="6"/>
    </row>
    <row r="23" spans="2:22" ht="5.25" customHeight="1">
      <c r="R23" s="6"/>
      <c r="S23" s="6"/>
      <c r="T23" s="6"/>
      <c r="U23" s="6"/>
      <c r="V23" s="6"/>
    </row>
    <row r="24" spans="2:22" ht="3.75" customHeight="1">
      <c r="B24" s="22"/>
      <c r="C24" s="22"/>
      <c r="D24" s="257"/>
      <c r="R24" s="6"/>
      <c r="S24" s="6"/>
      <c r="T24" s="6"/>
      <c r="U24" s="6"/>
      <c r="V24" s="6"/>
    </row>
    <row r="25" spans="2:22" s="24" customFormat="1">
      <c r="B25" s="27" t="s">
        <v>394</v>
      </c>
      <c r="C25" s="28"/>
      <c r="D25" s="29"/>
      <c r="R25" s="22"/>
      <c r="S25" s="22"/>
      <c r="T25" s="22"/>
      <c r="U25" s="22"/>
      <c r="V25" s="22"/>
    </row>
    <row r="26" spans="2:22">
      <c r="B26" s="412" t="s">
        <v>524</v>
      </c>
      <c r="C26" s="99" t="s">
        <v>0</v>
      </c>
      <c r="D26" s="434">
        <v>40</v>
      </c>
      <c r="E26" s="24"/>
      <c r="F26" s="24"/>
      <c r="G26" s="24"/>
      <c r="H26" s="24"/>
      <c r="R26" s="6"/>
      <c r="S26" s="6"/>
      <c r="T26" s="6"/>
      <c r="U26" s="6"/>
      <c r="V26" s="6"/>
    </row>
    <row r="27" spans="2:22">
      <c r="B27" s="23" t="s">
        <v>271</v>
      </c>
      <c r="C27" s="24" t="s">
        <v>0</v>
      </c>
      <c r="D27" s="25">
        <v>0</v>
      </c>
      <c r="R27" s="6"/>
      <c r="S27" s="6"/>
      <c r="T27" s="6"/>
      <c r="U27" s="6"/>
      <c r="V27" s="6"/>
    </row>
    <row r="28" spans="2:22">
      <c r="B28" s="100" t="s">
        <v>393</v>
      </c>
      <c r="C28" s="101" t="s">
        <v>0</v>
      </c>
      <c r="D28" s="324">
        <v>0</v>
      </c>
      <c r="R28" s="6"/>
      <c r="S28" s="6"/>
      <c r="T28" s="6"/>
      <c r="U28" s="6"/>
      <c r="V28" s="6"/>
    </row>
    <row r="29" spans="2:22" ht="15.75" customHeight="1">
      <c r="B29" s="24"/>
      <c r="C29" s="24"/>
      <c r="D29" s="22"/>
      <c r="R29" s="6"/>
      <c r="S29" s="6"/>
      <c r="T29" s="6"/>
      <c r="U29" s="6"/>
      <c r="V29" s="6"/>
    </row>
    <row r="30" spans="2:22" s="6" customFormat="1" ht="72.75" customHeight="1">
      <c r="B30" s="27" t="s">
        <v>528</v>
      </c>
      <c r="C30" s="30"/>
      <c r="D30" s="27"/>
      <c r="E30" s="30"/>
      <c r="F30" s="30"/>
      <c r="G30" s="661" t="s">
        <v>434</v>
      </c>
      <c r="H30" s="662"/>
    </row>
    <row r="31" spans="2:22" s="6" customFormat="1" ht="21" customHeight="1">
      <c r="B31" s="27" t="s">
        <v>530</v>
      </c>
      <c r="C31" s="460" t="str">
        <f>IF(RockerType=1,CHOOSE($D$14,$C$41,$C$48,$C$55,$C$62,$C$69),"Continuous Rocker: "&amp;D26&amp;"mm rocker, "&amp;D27&amp;"mm concave, "&amp;D28&amp;"mm flat tips")</f>
        <v>NHP-Style: flat from instep to tip, continuous mid, 5mm non-linear concave, 35mm Rocker</v>
      </c>
      <c r="D31" s="458"/>
      <c r="E31" s="457"/>
      <c r="F31" s="457"/>
      <c r="G31" s="459"/>
      <c r="H31" s="459"/>
    </row>
    <row r="32" spans="2:22" s="6" customFormat="1" ht="75">
      <c r="B32" s="258" t="s">
        <v>395</v>
      </c>
      <c r="C32" s="259"/>
      <c r="D32" s="260" t="s">
        <v>279</v>
      </c>
      <c r="E32" s="261" t="s">
        <v>261</v>
      </c>
      <c r="F32" s="277" t="s">
        <v>252</v>
      </c>
      <c r="G32" s="262" t="s">
        <v>356</v>
      </c>
      <c r="H32" s="262" t="s">
        <v>401</v>
      </c>
    </row>
    <row r="33" spans="1:15" s="6" customFormat="1">
      <c r="B33" s="438" t="s">
        <v>2</v>
      </c>
      <c r="C33" s="439" t="s">
        <v>0</v>
      </c>
      <c r="D33" s="440">
        <f t="shared" ref="D33:F36" si="0">CHOOSE($D$14,D42,D49,D56,D63,D70)</f>
        <v>-685</v>
      </c>
      <c r="E33" s="441">
        <f t="shared" si="0"/>
        <v>1</v>
      </c>
      <c r="F33" s="442">
        <f t="shared" si="0"/>
        <v>0</v>
      </c>
      <c r="G33" s="437">
        <f>-(($D$82^2-D33^2)^0.5-$D$82)/$D$79</f>
        <v>1.3109768708446004</v>
      </c>
      <c r="H33" s="428">
        <f>(-$F$33+$F$37)/($D$37-$D$33)*(D33-$D$33)+$F$33</f>
        <v>0</v>
      </c>
    </row>
    <row r="34" spans="1:15" s="6" customFormat="1">
      <c r="B34" s="31" t="s">
        <v>263</v>
      </c>
      <c r="C34" s="32" t="s">
        <v>0</v>
      </c>
      <c r="D34" s="278">
        <f t="shared" si="0"/>
        <v>-545.70000000000005</v>
      </c>
      <c r="E34" s="279">
        <f t="shared" si="0"/>
        <v>0.68300000000000005</v>
      </c>
      <c r="F34" s="443">
        <f t="shared" si="0"/>
        <v>0.2</v>
      </c>
      <c r="G34" s="232">
        <f>-(($D$82^2-D34^2)^0.5-$D$82)/$D$79</f>
        <v>0.83099411332426221</v>
      </c>
      <c r="H34" s="233">
        <f>(-$F$33+$F$37)/($D$37-$D$33)*(D34-$D$33)+$F$33</f>
        <v>1.2201459854014596</v>
      </c>
    </row>
    <row r="35" spans="1:15" s="6" customFormat="1">
      <c r="B35" s="31" t="s">
        <v>262</v>
      </c>
      <c r="C35" s="32" t="s">
        <v>0</v>
      </c>
      <c r="D35" s="278">
        <f t="shared" si="0"/>
        <v>-406.4</v>
      </c>
      <c r="E35" s="279">
        <f t="shared" si="0"/>
        <v>0.43</v>
      </c>
      <c r="F35" s="443">
        <f t="shared" si="0"/>
        <v>1.4</v>
      </c>
      <c r="G35" s="232">
        <f>-(($D$82^2-D35^2)^0.5-$D$82)/$D$79</f>
        <v>0.46046166094984076</v>
      </c>
      <c r="H35" s="233">
        <f>(-$F$33+$F$37)/($D$37-$D$33)*(D35-$D$33)+$F$33</f>
        <v>2.44029197080292</v>
      </c>
    </row>
    <row r="36" spans="1:15" s="6" customFormat="1">
      <c r="B36" s="31" t="s">
        <v>264</v>
      </c>
      <c r="C36" s="32" t="s">
        <v>0</v>
      </c>
      <c r="D36" s="278">
        <f t="shared" si="0"/>
        <v>-200</v>
      </c>
      <c r="E36" s="279">
        <f t="shared" si="0"/>
        <v>0.12</v>
      </c>
      <c r="F36" s="443">
        <f t="shared" si="0"/>
        <v>4.5</v>
      </c>
      <c r="G36" s="232">
        <f>-(($D$82^2-D36^2)^0.5-$D$82)/$D$79</f>
        <v>0.11142069928991986</v>
      </c>
      <c r="H36" s="233">
        <f>(-$F$33+$F$37)/($D$37-$D$33)*(D36-$D$33)+$F$33</f>
        <v>4.2481751824817522</v>
      </c>
    </row>
    <row r="37" spans="1:15" s="6" customFormat="1">
      <c r="B37" s="35" t="s">
        <v>526</v>
      </c>
      <c r="C37" s="36" t="s">
        <v>0</v>
      </c>
      <c r="D37" s="444">
        <f>CHOOSE($D$14,D46,D53,D60,D67,D74)</f>
        <v>0</v>
      </c>
      <c r="E37" s="445">
        <f>CHOOSE($D$14,E46,E53,E60,E67,E74)</f>
        <v>0</v>
      </c>
      <c r="F37" s="446">
        <f>CHOOSE($D$14,F46,F53,F60,F67,F74)</f>
        <v>6</v>
      </c>
      <c r="G37" s="234">
        <f>-(($D$82^2-D37^2)^0.5-$D$82)/$D$79</f>
        <v>0</v>
      </c>
      <c r="H37" s="235">
        <f>(-$F$33+$F$37)/($D$37-$D$33)*(D37-$D$33)+$F$33</f>
        <v>6.0000000000000009</v>
      </c>
      <c r="O37" s="6">
        <v>3.5</v>
      </c>
    </row>
    <row r="38" spans="1:15" s="6" customFormat="1">
      <c r="B38" s="447" t="s">
        <v>523</v>
      </c>
      <c r="C38" s="448" t="s">
        <v>0</v>
      </c>
      <c r="D38" s="449">
        <f>CHOOSE($D$14,D47,D54,D61,D68,D75)</f>
        <v>30</v>
      </c>
      <c r="E38" s="432"/>
      <c r="F38" s="436"/>
      <c r="G38" s="432"/>
      <c r="H38" s="433"/>
    </row>
    <row r="39" spans="1:15" s="6" customFormat="1">
      <c r="B39" s="31"/>
      <c r="C39" s="32"/>
      <c r="D39" s="435"/>
      <c r="E39" s="432"/>
      <c r="F39" s="436"/>
      <c r="G39" s="432"/>
      <c r="H39" s="433"/>
    </row>
    <row r="40" spans="1:15" s="6" customFormat="1">
      <c r="A40" s="264"/>
      <c r="B40" s="30" t="s">
        <v>392</v>
      </c>
      <c r="C40" s="30"/>
      <c r="D40" s="30"/>
      <c r="E40" s="30"/>
      <c r="F40" s="30"/>
      <c r="G40" s="263"/>
      <c r="H40" s="263"/>
    </row>
    <row r="41" spans="1:15" s="6" customFormat="1">
      <c r="B41" s="265" t="s">
        <v>396</v>
      </c>
      <c r="C41" s="456" t="s">
        <v>661</v>
      </c>
      <c r="D41" s="266"/>
      <c r="E41" s="266"/>
      <c r="F41" s="268"/>
      <c r="G41" s="263"/>
      <c r="H41" s="263"/>
    </row>
    <row r="42" spans="1:15" s="6" customFormat="1">
      <c r="B42" s="31" t="s">
        <v>2</v>
      </c>
      <c r="C42" s="32" t="s">
        <v>0</v>
      </c>
      <c r="D42" s="33">
        <f>-$D$80/2</f>
        <v>-600</v>
      </c>
      <c r="E42" s="34">
        <v>1</v>
      </c>
      <c r="F42" s="54">
        <v>0</v>
      </c>
    </row>
    <row r="43" spans="1:15" s="6" customFormat="1">
      <c r="B43" s="31" t="s">
        <v>263</v>
      </c>
      <c r="C43" s="32" t="s">
        <v>0</v>
      </c>
      <c r="D43" s="33">
        <f>$D$44+($D$42-$D$44)/2</f>
        <v>-490.5</v>
      </c>
      <c r="E43" s="34">
        <v>0.64</v>
      </c>
      <c r="F43" s="54">
        <v>0.02</v>
      </c>
    </row>
    <row r="44" spans="1:15" s="6" customFormat="1">
      <c r="B44" s="31" t="s">
        <v>262</v>
      </c>
      <c r="C44" s="32" t="s">
        <v>0</v>
      </c>
      <c r="D44" s="33">
        <f>-OutlineParameters!$J$81</f>
        <v>-381</v>
      </c>
      <c r="E44" s="34">
        <v>0.37</v>
      </c>
      <c r="F44" s="54">
        <v>0.03</v>
      </c>
    </row>
    <row r="45" spans="1:15" s="6" customFormat="1">
      <c r="B45" s="31" t="s">
        <v>264</v>
      </c>
      <c r="C45" s="32" t="s">
        <v>0</v>
      </c>
      <c r="D45" s="33">
        <v>-200</v>
      </c>
      <c r="E45" s="34">
        <v>0.1</v>
      </c>
      <c r="F45" s="54">
        <v>0.04</v>
      </c>
    </row>
    <row r="46" spans="1:15" s="6" customFormat="1">
      <c r="B46" s="31" t="s">
        <v>527</v>
      </c>
      <c r="C46" s="32"/>
      <c r="D46" s="33">
        <v>0</v>
      </c>
      <c r="E46" s="34">
        <v>0</v>
      </c>
      <c r="F46" s="54">
        <v>0.05</v>
      </c>
    </row>
    <row r="47" spans="1:15" s="6" customFormat="1">
      <c r="B47" s="31" t="s">
        <v>523</v>
      </c>
      <c r="C47" s="32" t="s">
        <v>0</v>
      </c>
      <c r="D47" s="33">
        <v>40</v>
      </c>
      <c r="E47" s="432"/>
      <c r="F47" s="450"/>
    </row>
    <row r="48" spans="1:15" s="6" customFormat="1">
      <c r="B48" s="265" t="s">
        <v>397</v>
      </c>
      <c r="C48" s="456" t="s">
        <v>534</v>
      </c>
      <c r="D48" s="266"/>
      <c r="E48" s="266"/>
      <c r="F48" s="268"/>
      <c r="L48" s="6" t="s">
        <v>212</v>
      </c>
    </row>
    <row r="49" spans="2:7" s="6" customFormat="1">
      <c r="B49" s="31" t="s">
        <v>2</v>
      </c>
      <c r="C49" s="32" t="s">
        <v>0</v>
      </c>
      <c r="D49" s="33">
        <f>-length/2</f>
        <v>-600</v>
      </c>
      <c r="E49" s="34">
        <v>1</v>
      </c>
      <c r="F49" s="54">
        <v>0</v>
      </c>
    </row>
    <row r="50" spans="2:7" s="6" customFormat="1">
      <c r="B50" s="31" t="s">
        <v>263</v>
      </c>
      <c r="C50" s="32" t="s">
        <v>0</v>
      </c>
      <c r="D50" s="33">
        <v>-450</v>
      </c>
      <c r="E50" s="34">
        <v>0.3</v>
      </c>
      <c r="F50" s="54">
        <v>0.87439999999999962</v>
      </c>
    </row>
    <row r="51" spans="2:7" s="6" customFormat="1">
      <c r="B51" s="31" t="s">
        <v>262</v>
      </c>
      <c r="C51" s="32" t="s">
        <v>0</v>
      </c>
      <c r="D51" s="33">
        <v>-370</v>
      </c>
      <c r="E51" s="34">
        <v>0.19</v>
      </c>
      <c r="F51" s="54">
        <v>1.7488000000000001</v>
      </c>
    </row>
    <row r="52" spans="2:7" s="6" customFormat="1">
      <c r="B52" s="31" t="s">
        <v>264</v>
      </c>
      <c r="C52" s="32" t="s">
        <v>0</v>
      </c>
      <c r="D52" s="33">
        <f>D51/2-50</f>
        <v>-235</v>
      </c>
      <c r="E52" s="34">
        <v>0.09</v>
      </c>
      <c r="F52" s="54">
        <v>3.4000000000000004</v>
      </c>
    </row>
    <row r="53" spans="2:7" s="6" customFormat="1">
      <c r="B53" s="31" t="s">
        <v>527</v>
      </c>
      <c r="C53" s="32" t="s">
        <v>0</v>
      </c>
      <c r="D53" s="33">
        <v>0</v>
      </c>
      <c r="E53" s="34">
        <v>0</v>
      </c>
      <c r="F53" s="54">
        <v>5</v>
      </c>
    </row>
    <row r="54" spans="2:7" s="6" customFormat="1">
      <c r="B54" s="31" t="s">
        <v>523</v>
      </c>
      <c r="C54" s="32" t="s">
        <v>0</v>
      </c>
      <c r="D54" s="33">
        <v>35</v>
      </c>
      <c r="E54" s="432"/>
      <c r="F54" s="450"/>
    </row>
    <row r="55" spans="2:7" s="6" customFormat="1">
      <c r="B55" s="265" t="s">
        <v>398</v>
      </c>
      <c r="C55" s="456" t="s">
        <v>574</v>
      </c>
      <c r="D55" s="266"/>
      <c r="E55" s="266"/>
      <c r="F55" s="268"/>
    </row>
    <row r="56" spans="2:7" s="6" customFormat="1">
      <c r="B56" s="31" t="s">
        <v>2</v>
      </c>
      <c r="C56" s="32" t="s">
        <v>0</v>
      </c>
      <c r="D56" s="33">
        <f>-$D$80/2</f>
        <v>-600</v>
      </c>
      <c r="E56" s="34">
        <v>1</v>
      </c>
      <c r="F56" s="54">
        <v>0</v>
      </c>
    </row>
    <row r="57" spans="2:7" s="6" customFormat="1">
      <c r="B57" s="31" t="s">
        <v>263</v>
      </c>
      <c r="C57" s="32" t="s">
        <v>0</v>
      </c>
      <c r="D57" s="33">
        <f>$D$44+($D$42-$D$44)/2</f>
        <v>-490.5</v>
      </c>
      <c r="E57" s="34">
        <v>0.6</v>
      </c>
      <c r="F57" s="54">
        <v>1.9</v>
      </c>
    </row>
    <row r="58" spans="2:7" s="6" customFormat="1">
      <c r="B58" s="31" t="s">
        <v>262</v>
      </c>
      <c r="C58" s="32" t="s">
        <v>0</v>
      </c>
      <c r="D58" s="33">
        <f>-OutlineParameters!$J$81</f>
        <v>-381</v>
      </c>
      <c r="E58" s="34">
        <v>0.32</v>
      </c>
      <c r="F58" s="54">
        <v>3.8</v>
      </c>
    </row>
    <row r="59" spans="2:7" s="6" customFormat="1">
      <c r="B59" s="31" t="s">
        <v>264</v>
      </c>
      <c r="C59" s="32" t="s">
        <v>0</v>
      </c>
      <c r="D59" s="33">
        <v>-200</v>
      </c>
      <c r="E59" s="34">
        <f>0.1/1.1</f>
        <v>9.0909090909090912E-2</v>
      </c>
      <c r="F59" s="54">
        <v>7</v>
      </c>
    </row>
    <row r="60" spans="2:7" s="6" customFormat="1">
      <c r="B60" s="31" t="s">
        <v>527</v>
      </c>
      <c r="C60" s="32" t="s">
        <v>0</v>
      </c>
      <c r="D60" s="33">
        <v>0</v>
      </c>
      <c r="E60" s="34">
        <v>0</v>
      </c>
      <c r="F60" s="54">
        <v>10</v>
      </c>
    </row>
    <row r="61" spans="2:7" s="6" customFormat="1">
      <c r="B61" s="31" t="s">
        <v>523</v>
      </c>
      <c r="C61" s="32" t="s">
        <v>0</v>
      </c>
      <c r="D61" s="33">
        <v>35</v>
      </c>
      <c r="E61" s="432"/>
      <c r="F61" s="450"/>
    </row>
    <row r="62" spans="2:7" s="6" customFormat="1">
      <c r="B62" s="265" t="s">
        <v>399</v>
      </c>
      <c r="C62" s="456" t="s">
        <v>654</v>
      </c>
      <c r="D62" s="266"/>
      <c r="E62" s="266"/>
      <c r="F62" s="268"/>
    </row>
    <row r="63" spans="2:7" s="6" customFormat="1">
      <c r="B63" s="31" t="s">
        <v>2</v>
      </c>
      <c r="C63" s="32" t="s">
        <v>0</v>
      </c>
      <c r="D63" s="33">
        <v>-685</v>
      </c>
      <c r="E63" s="34">
        <v>1</v>
      </c>
      <c r="F63" s="54">
        <v>0</v>
      </c>
    </row>
    <row r="64" spans="2:7" s="6" customFormat="1">
      <c r="B64" s="31" t="s">
        <v>263</v>
      </c>
      <c r="C64" s="32" t="s">
        <v>0</v>
      </c>
      <c r="D64" s="33">
        <v>-545.70000000000005</v>
      </c>
      <c r="E64" s="34">
        <v>0.68300000000000005</v>
      </c>
      <c r="F64" s="54">
        <v>0.2</v>
      </c>
      <c r="G64" s="6" t="s">
        <v>659</v>
      </c>
    </row>
    <row r="65" spans="2:22" s="6" customFormat="1">
      <c r="B65" s="31" t="s">
        <v>262</v>
      </c>
      <c r="C65" s="32" t="s">
        <v>0</v>
      </c>
      <c r="D65" s="33">
        <v>-406.4</v>
      </c>
      <c r="E65" s="34">
        <v>0.43</v>
      </c>
      <c r="F65" s="54">
        <v>1.4</v>
      </c>
    </row>
    <row r="66" spans="2:22" s="6" customFormat="1">
      <c r="B66" s="31" t="s">
        <v>264</v>
      </c>
      <c r="C66" s="32" t="s">
        <v>0</v>
      </c>
      <c r="D66" s="33">
        <v>-200</v>
      </c>
      <c r="E66" s="34">
        <v>0.12</v>
      </c>
      <c r="F66" s="54">
        <v>4.5</v>
      </c>
    </row>
    <row r="67" spans="2:22" s="6" customFormat="1">
      <c r="B67" s="31" t="s">
        <v>527</v>
      </c>
      <c r="C67" s="32"/>
      <c r="D67" s="33">
        <v>0</v>
      </c>
      <c r="E67" s="34">
        <v>0</v>
      </c>
      <c r="F67" s="54">
        <v>6</v>
      </c>
    </row>
    <row r="68" spans="2:22" s="6" customFormat="1">
      <c r="B68" s="31" t="s">
        <v>523</v>
      </c>
      <c r="C68" s="32" t="s">
        <v>0</v>
      </c>
      <c r="D68" s="267">
        <v>30</v>
      </c>
      <c r="E68" s="451"/>
      <c r="F68" s="452"/>
    </row>
    <row r="69" spans="2:22" s="6" customFormat="1">
      <c r="B69" s="265" t="s">
        <v>400</v>
      </c>
      <c r="C69" s="455" t="s">
        <v>669</v>
      </c>
      <c r="D69" s="266"/>
      <c r="E69" s="266"/>
      <c r="F69" s="268"/>
    </row>
    <row r="70" spans="2:22" s="6" customFormat="1">
      <c r="B70" s="31" t="s">
        <v>2</v>
      </c>
      <c r="C70" s="32" t="s">
        <v>0</v>
      </c>
      <c r="D70" s="33">
        <f>-$D$80/2</f>
        <v>-600</v>
      </c>
      <c r="E70" s="34">
        <v>1</v>
      </c>
      <c r="F70" s="54">
        <v>0</v>
      </c>
    </row>
    <row r="71" spans="2:22" s="6" customFormat="1">
      <c r="B71" s="31" t="s">
        <v>263</v>
      </c>
      <c r="C71" s="32" t="s">
        <v>0</v>
      </c>
      <c r="D71" s="33">
        <f>$D$44+($D$42-$D$44)/2</f>
        <v>-490.5</v>
      </c>
      <c r="E71" s="34">
        <v>0.66</v>
      </c>
      <c r="F71" s="54">
        <v>0.1</v>
      </c>
    </row>
    <row r="72" spans="2:22" s="6" customFormat="1">
      <c r="B72" s="31" t="s">
        <v>262</v>
      </c>
      <c r="C72" s="32" t="s">
        <v>0</v>
      </c>
      <c r="D72" s="33">
        <f>-OutlineParameters!$J$81</f>
        <v>-381</v>
      </c>
      <c r="E72" s="34">
        <v>0.41</v>
      </c>
      <c r="F72" s="54">
        <v>0.15</v>
      </c>
    </row>
    <row r="73" spans="2:22" s="6" customFormat="1">
      <c r="B73" s="31" t="s">
        <v>264</v>
      </c>
      <c r="C73" s="32" t="s">
        <v>0</v>
      </c>
      <c r="D73" s="33">
        <v>-200</v>
      </c>
      <c r="E73" s="34">
        <v>0.12</v>
      </c>
      <c r="F73" s="54">
        <v>0.2</v>
      </c>
    </row>
    <row r="74" spans="2:22" s="6" customFormat="1">
      <c r="B74" s="31" t="s">
        <v>527</v>
      </c>
      <c r="C74" s="32" t="s">
        <v>0</v>
      </c>
      <c r="D74" s="33">
        <v>0</v>
      </c>
      <c r="E74" s="34">
        <v>0</v>
      </c>
      <c r="F74" s="54">
        <v>0.25</v>
      </c>
    </row>
    <row r="75" spans="2:22" s="6" customFormat="1">
      <c r="B75" s="35" t="s">
        <v>523</v>
      </c>
      <c r="C75" s="36" t="s">
        <v>0</v>
      </c>
      <c r="D75" s="267">
        <v>40</v>
      </c>
      <c r="E75" s="451"/>
      <c r="F75" s="452"/>
    </row>
    <row r="76" spans="2:22" s="6" customFormat="1">
      <c r="B76" s="22"/>
      <c r="C76" s="22"/>
      <c r="D76" s="22"/>
    </row>
    <row r="77" spans="2:22" s="6" customFormat="1">
      <c r="B77" s="286" t="s">
        <v>244</v>
      </c>
      <c r="C77" s="286"/>
      <c r="D77" s="286"/>
      <c r="E77" s="95"/>
      <c r="F77" s="95"/>
    </row>
    <row r="78" spans="2:22">
      <c r="B78" s="287" t="s">
        <v>27</v>
      </c>
      <c r="C78" s="288"/>
      <c r="D78" s="113"/>
      <c r="E78" s="95"/>
      <c r="F78" s="95"/>
      <c r="G78" s="6"/>
      <c r="H78" s="6"/>
      <c r="R78" s="6"/>
      <c r="S78" s="6"/>
      <c r="T78" s="6"/>
      <c r="U78" s="6"/>
      <c r="V78" s="6"/>
    </row>
    <row r="79" spans="2:22">
      <c r="B79" s="23" t="s">
        <v>21</v>
      </c>
      <c r="C79" s="24" t="s">
        <v>0</v>
      </c>
      <c r="D79" s="236">
        <f>IF(RockerType=1,$D$38,$D$26)</f>
        <v>30</v>
      </c>
      <c r="E79" s="95"/>
      <c r="F79" s="95"/>
      <c r="G79" s="6"/>
      <c r="H79" s="6"/>
      <c r="R79" s="6"/>
      <c r="S79" s="6"/>
      <c r="T79" s="6"/>
      <c r="U79" s="6"/>
      <c r="V79" s="6"/>
    </row>
    <row r="80" spans="2:22">
      <c r="B80" s="119" t="s">
        <v>22</v>
      </c>
      <c r="C80" s="115" t="s">
        <v>0</v>
      </c>
      <c r="D80" s="236">
        <f>OutlineParameters!$C$46</f>
        <v>1200</v>
      </c>
      <c r="E80" s="85" t="s">
        <v>668</v>
      </c>
      <c r="F80" s="85"/>
      <c r="R80" s="6"/>
      <c r="S80" s="6"/>
      <c r="T80" s="6"/>
      <c r="U80" s="6"/>
      <c r="V80" s="6"/>
    </row>
    <row r="81" spans="2:22">
      <c r="B81" s="119" t="s">
        <v>23</v>
      </c>
      <c r="C81" s="115" t="s">
        <v>0</v>
      </c>
      <c r="D81" s="236">
        <f>OutlineParameters!$C$45</f>
        <v>400</v>
      </c>
      <c r="E81" s="85" t="s">
        <v>668</v>
      </c>
      <c r="F81" s="85"/>
      <c r="R81" s="6"/>
      <c r="S81" s="6"/>
      <c r="T81" s="6"/>
      <c r="U81" s="6"/>
      <c r="V81" s="6"/>
    </row>
    <row r="82" spans="2:22">
      <c r="B82" s="119" t="s">
        <v>24</v>
      </c>
      <c r="C82" s="115" t="s">
        <v>0</v>
      </c>
      <c r="D82" s="237">
        <f>(($D$80/2)^2-((1+$D$20)*$D$79)^2)/(2*(1+$D$20)*$D$79)</f>
        <v>5985</v>
      </c>
      <c r="E82" s="115"/>
      <c r="F82" s="149"/>
      <c r="G82" s="24"/>
      <c r="H82" s="24"/>
      <c r="R82" s="6"/>
      <c r="S82" s="6"/>
      <c r="T82" s="6"/>
      <c r="U82" s="6"/>
      <c r="V82" s="6"/>
    </row>
    <row r="83" spans="2:22">
      <c r="B83" s="289" t="s">
        <v>551</v>
      </c>
      <c r="C83" s="115" t="s">
        <v>0</v>
      </c>
      <c r="D83" s="237">
        <f>IF(RockerType=1,RockerConcaveParameters!$F$37*($D$18/2)^3/(3*($D$18/4*(width/2)^2-(width/2)^3/6)),RockerConcaveParameters!$D$27*($D$18/2)^3/(3*($D$18/4*(width/2)^2-(width/2)^3/6)))*(1+$D$20)</f>
        <v>22.347386877828054</v>
      </c>
      <c r="E83" s="115"/>
      <c r="F83" s="115"/>
      <c r="G83" s="496"/>
      <c r="H83" s="24"/>
      <c r="R83" s="6"/>
      <c r="S83" s="6"/>
      <c r="T83" s="6"/>
      <c r="U83" s="6"/>
      <c r="V83" s="6"/>
    </row>
    <row r="84" spans="2:22">
      <c r="B84" s="119" t="s">
        <v>25</v>
      </c>
      <c r="C84" s="115" t="s">
        <v>0</v>
      </c>
      <c r="D84" s="237">
        <f>(($D$80/2)^2-(D79*(1+$D$20)+$D$83)^2)/(2*(D79*(1+$D$20)+$D$83))</f>
        <v>3412.3933628326131</v>
      </c>
      <c r="E84" s="115"/>
      <c r="F84" s="115"/>
      <c r="G84" s="24"/>
      <c r="H84" s="24"/>
      <c r="R84" s="6"/>
      <c r="S84" s="6"/>
      <c r="T84" s="6"/>
      <c r="U84" s="6"/>
      <c r="V84" s="6"/>
    </row>
    <row r="85" spans="2:22">
      <c r="B85" s="119"/>
      <c r="C85" s="115"/>
      <c r="D85" s="238"/>
      <c r="E85" s="115"/>
      <c r="F85" s="115"/>
      <c r="G85" s="24"/>
      <c r="H85" s="24"/>
      <c r="R85" s="6"/>
      <c r="S85" s="6"/>
      <c r="T85" s="6"/>
      <c r="U85" s="6"/>
      <c r="V85" s="6"/>
    </row>
    <row r="86" spans="2:22">
      <c r="B86" s="290" t="s">
        <v>70</v>
      </c>
      <c r="C86" s="291"/>
      <c r="D86" s="238"/>
      <c r="E86" s="115"/>
      <c r="F86" s="149"/>
      <c r="G86" s="22"/>
      <c r="H86" s="24"/>
      <c r="R86" s="6"/>
      <c r="S86" s="6"/>
      <c r="T86" s="6"/>
      <c r="U86" s="6"/>
      <c r="V86" s="6"/>
    </row>
    <row r="87" spans="2:22">
      <c r="B87" s="119" t="s">
        <v>69</v>
      </c>
      <c r="C87" s="149" t="s">
        <v>0</v>
      </c>
      <c r="D87" s="237">
        <v>0</v>
      </c>
      <c r="E87" s="85"/>
      <c r="F87" s="85"/>
      <c r="R87" s="6"/>
      <c r="S87" s="6"/>
      <c r="T87" s="6"/>
      <c r="U87" s="6"/>
      <c r="V87" s="6"/>
    </row>
    <row r="88" spans="2:22">
      <c r="B88" s="119" t="s">
        <v>68</v>
      </c>
      <c r="C88" s="149" t="s">
        <v>0</v>
      </c>
      <c r="D88" s="237">
        <f>D82+D87</f>
        <v>5985</v>
      </c>
      <c r="E88" s="85"/>
      <c r="F88" s="149"/>
      <c r="G88" s="22"/>
      <c r="R88" s="6"/>
      <c r="S88" s="6"/>
      <c r="T88" s="6"/>
      <c r="U88" s="6"/>
      <c r="V88" s="6"/>
    </row>
    <row r="89" spans="2:22">
      <c r="B89" s="292" t="s">
        <v>71</v>
      </c>
      <c r="C89" s="291" t="s">
        <v>0</v>
      </c>
      <c r="D89" s="238">
        <f>-1*(D80/2-D28)</f>
        <v>-600</v>
      </c>
      <c r="E89" s="85"/>
      <c r="F89" s="85"/>
      <c r="R89" s="6"/>
      <c r="S89" s="6"/>
      <c r="T89" s="6"/>
      <c r="U89" s="6"/>
      <c r="V89" s="6"/>
    </row>
    <row r="90" spans="2:22">
      <c r="B90" s="292" t="s">
        <v>72</v>
      </c>
      <c r="C90" s="291" t="s">
        <v>0</v>
      </c>
      <c r="D90" s="238">
        <f>VLOOKUP(D89,$J$110:$M$810,3,FALSE)-$D$83</f>
        <v>30.81563810891635</v>
      </c>
      <c r="E90" s="85"/>
      <c r="F90" s="149"/>
      <c r="G90" s="22"/>
      <c r="R90" s="6"/>
      <c r="S90" s="6"/>
      <c r="T90" s="6"/>
      <c r="U90" s="6"/>
      <c r="V90" s="6"/>
    </row>
    <row r="91" spans="2:22">
      <c r="B91" s="293" t="s">
        <v>73</v>
      </c>
      <c r="C91" s="294"/>
      <c r="D91" s="239">
        <f>(D89^2-(D90^2))/(2*D90)</f>
        <v>5825.7822729306208</v>
      </c>
      <c r="E91" s="85"/>
      <c r="F91" s="85"/>
      <c r="R91" s="6"/>
      <c r="S91" s="6"/>
      <c r="T91" s="6"/>
      <c r="U91" s="6"/>
      <c r="V91" s="6"/>
    </row>
    <row r="92" spans="2:22">
      <c r="B92" s="85"/>
      <c r="C92" s="295"/>
      <c r="D92" s="85"/>
      <c r="E92" s="85"/>
      <c r="F92" s="85"/>
      <c r="H92" s="39"/>
      <c r="R92" s="6"/>
      <c r="S92" s="6"/>
      <c r="T92" s="6"/>
      <c r="U92" s="6"/>
      <c r="V92" s="6"/>
    </row>
    <row r="93" spans="2:22">
      <c r="B93" s="296" t="s">
        <v>245</v>
      </c>
      <c r="C93" s="297"/>
      <c r="D93" s="297"/>
      <c r="E93" s="297"/>
      <c r="F93" s="298"/>
      <c r="H93" s="39"/>
      <c r="R93" s="6"/>
      <c r="S93" s="6"/>
      <c r="T93" s="6"/>
      <c r="U93" s="6"/>
      <c r="V93" s="6"/>
    </row>
    <row r="94" spans="2:22">
      <c r="B94" s="299" t="s">
        <v>235</v>
      </c>
      <c r="C94" s="149"/>
      <c r="D94" s="149"/>
      <c r="E94" s="149"/>
      <c r="F94" s="116"/>
      <c r="H94" s="39"/>
      <c r="R94" s="6"/>
      <c r="S94" s="6"/>
      <c r="T94" s="6"/>
      <c r="U94" s="6"/>
      <c r="V94" s="6"/>
    </row>
    <row r="95" spans="2:22">
      <c r="B95" s="119"/>
      <c r="C95" s="115"/>
      <c r="D95" s="300" t="s">
        <v>4</v>
      </c>
      <c r="E95" s="300" t="s">
        <v>5</v>
      </c>
      <c r="F95" s="301" t="s">
        <v>18</v>
      </c>
      <c r="H95" s="39"/>
      <c r="R95" s="6"/>
      <c r="S95" s="6"/>
      <c r="T95" s="6"/>
      <c r="U95" s="6"/>
      <c r="V95" s="6"/>
    </row>
    <row r="96" spans="2:22">
      <c r="B96" s="302" t="s">
        <v>238</v>
      </c>
      <c r="C96" s="149" t="s">
        <v>0</v>
      </c>
      <c r="D96" s="240">
        <f>ROUND(D33,0)</f>
        <v>-685</v>
      </c>
      <c r="E96" s="240">
        <f>ROUND(E33*$D$79,0)*(1+$D$20)</f>
        <v>30</v>
      </c>
      <c r="F96" s="241">
        <f>F33*(1+$D$19)</f>
        <v>0</v>
      </c>
      <c r="H96" s="39"/>
      <c r="R96" s="6"/>
      <c r="S96" s="6"/>
      <c r="T96" s="6"/>
      <c r="U96" s="6"/>
      <c r="V96" s="6"/>
    </row>
    <row r="97" spans="2:23">
      <c r="B97" s="303" t="s">
        <v>236</v>
      </c>
      <c r="C97" s="149" t="s">
        <v>0</v>
      </c>
      <c r="D97" s="240">
        <f>ROUND(D34,0)</f>
        <v>-546</v>
      </c>
      <c r="E97" s="240">
        <f>ROUND(E34*$D$79,0)*(1+$D$20)</f>
        <v>20</v>
      </c>
      <c r="F97" s="241">
        <f>F34*(1+$D$19)</f>
        <v>0.2</v>
      </c>
      <c r="H97" s="39"/>
      <c r="R97" s="6"/>
      <c r="S97" s="6"/>
      <c r="T97" s="6"/>
      <c r="U97" s="6"/>
      <c r="V97" s="6"/>
    </row>
    <row r="98" spans="2:23">
      <c r="B98" s="303" t="s">
        <v>239</v>
      </c>
      <c r="C98" s="149" t="s">
        <v>0</v>
      </c>
      <c r="D98" s="240">
        <f>ROUND(D35,0)</f>
        <v>-406</v>
      </c>
      <c r="E98" s="240">
        <f>ROUND(E35*$D$79,0)*(1+$D$20)</f>
        <v>13</v>
      </c>
      <c r="F98" s="241">
        <f>F35*(1+$D$19)</f>
        <v>1.4</v>
      </c>
      <c r="H98" s="39"/>
      <c r="R98" s="6"/>
      <c r="S98" s="6"/>
      <c r="T98" s="6"/>
      <c r="U98" s="6"/>
      <c r="V98" s="6"/>
    </row>
    <row r="99" spans="2:23">
      <c r="B99" s="292" t="s">
        <v>237</v>
      </c>
      <c r="C99" s="149" t="s">
        <v>0</v>
      </c>
      <c r="D99" s="240">
        <f>ROUND(D36,0)</f>
        <v>-200</v>
      </c>
      <c r="E99" s="240">
        <f>ROUND(E36*$D$79,0)*(1+$D$20)</f>
        <v>4</v>
      </c>
      <c r="F99" s="241">
        <f>F36*(1+$D$19)</f>
        <v>4.5</v>
      </c>
      <c r="H99" s="39"/>
      <c r="R99" s="6"/>
      <c r="S99" s="6"/>
      <c r="T99" s="6"/>
      <c r="U99" s="6"/>
      <c r="V99" s="6"/>
    </row>
    <row r="100" spans="2:23">
      <c r="B100" s="293" t="s">
        <v>240</v>
      </c>
      <c r="C100" s="304" t="s">
        <v>0</v>
      </c>
      <c r="D100" s="242">
        <f>ROUND(D37,0)</f>
        <v>0</v>
      </c>
      <c r="E100" s="242">
        <f>E37</f>
        <v>0</v>
      </c>
      <c r="F100" s="243">
        <f>F37*(1+$D$19)</f>
        <v>6</v>
      </c>
      <c r="H100" s="39"/>
      <c r="R100" s="6"/>
      <c r="S100" s="6"/>
      <c r="T100" s="6"/>
      <c r="U100" s="6"/>
      <c r="V100" s="6"/>
    </row>
    <row r="101" spans="2:23">
      <c r="C101" s="38"/>
      <c r="H101" s="39"/>
      <c r="R101" s="6"/>
      <c r="S101" s="6"/>
      <c r="T101" s="6"/>
      <c r="U101" s="6"/>
      <c r="V101" s="6"/>
    </row>
    <row r="102" spans="2:23">
      <c r="C102" s="38"/>
      <c r="H102" s="39"/>
      <c r="R102" s="6"/>
      <c r="S102" s="6"/>
      <c r="T102" s="6"/>
      <c r="U102" s="6"/>
      <c r="V102" s="6"/>
    </row>
    <row r="103" spans="2:23">
      <c r="C103" s="38"/>
      <c r="H103" s="39"/>
      <c r="R103" s="6"/>
      <c r="S103" s="6"/>
      <c r="T103" s="6"/>
      <c r="U103" s="6"/>
      <c r="V103" s="6"/>
    </row>
    <row r="104" spans="2:23">
      <c r="C104" s="38"/>
      <c r="H104" s="39"/>
      <c r="R104" s="6"/>
      <c r="S104" s="6"/>
      <c r="T104" s="6"/>
      <c r="U104" s="6"/>
      <c r="V104" s="6"/>
    </row>
    <row r="105" spans="2:23">
      <c r="C105" s="38"/>
      <c r="H105" s="39"/>
      <c r="R105" s="6"/>
      <c r="S105" s="6"/>
      <c r="T105" s="6"/>
      <c r="U105" s="6"/>
      <c r="V105" s="6"/>
    </row>
    <row r="106" spans="2:23">
      <c r="C106" s="38"/>
      <c r="H106" s="39"/>
      <c r="R106" s="6"/>
      <c r="S106" s="6"/>
      <c r="T106" s="6"/>
      <c r="U106" s="6"/>
      <c r="V106" s="6"/>
    </row>
    <row r="107" spans="2:23">
      <c r="C107" s="38"/>
      <c r="H107" s="39"/>
      <c r="R107" s="6"/>
      <c r="S107" s="6"/>
      <c r="T107" s="6"/>
      <c r="U107" s="6"/>
      <c r="V107" s="6"/>
    </row>
    <row r="108" spans="2:23">
      <c r="B108" s="41" t="s">
        <v>26</v>
      </c>
      <c r="C108" s="41"/>
      <c r="D108" s="41"/>
      <c r="E108" s="41"/>
      <c r="F108" s="41"/>
      <c r="K108" s="39" t="s">
        <v>244</v>
      </c>
      <c r="R108" s="43" t="s">
        <v>248</v>
      </c>
      <c r="S108" s="6"/>
      <c r="T108" s="6"/>
      <c r="U108" s="6"/>
      <c r="V108" s="6"/>
    </row>
    <row r="109" spans="2:23" ht="108" customHeight="1">
      <c r="B109" s="42"/>
      <c r="D109" s="39" t="s">
        <v>253</v>
      </c>
      <c r="J109" s="44" t="s">
        <v>4</v>
      </c>
      <c r="K109" s="45" t="s">
        <v>257</v>
      </c>
      <c r="L109" s="45" t="s">
        <v>256</v>
      </c>
      <c r="M109" s="45" t="s">
        <v>258</v>
      </c>
      <c r="N109" s="45" t="s">
        <v>255</v>
      </c>
      <c r="O109" s="45" t="s">
        <v>254</v>
      </c>
      <c r="Q109" s="45" t="s">
        <v>4</v>
      </c>
      <c r="R109" s="454" t="s">
        <v>249</v>
      </c>
      <c r="S109" s="454" t="s">
        <v>250</v>
      </c>
      <c r="T109" s="454" t="s">
        <v>265</v>
      </c>
      <c r="U109" s="454" t="s">
        <v>454</v>
      </c>
      <c r="V109" s="454" t="s">
        <v>266</v>
      </c>
      <c r="W109" s="454" t="s">
        <v>267</v>
      </c>
    </row>
    <row r="110" spans="2:23" ht="45">
      <c r="B110" s="44" t="s">
        <v>4</v>
      </c>
      <c r="C110" s="44" t="s">
        <v>20</v>
      </c>
      <c r="D110" s="44" t="s">
        <v>241</v>
      </c>
      <c r="E110" s="44" t="s">
        <v>246</v>
      </c>
      <c r="F110" s="44" t="s">
        <v>247</v>
      </c>
      <c r="G110" s="44" t="s">
        <v>453</v>
      </c>
      <c r="I110" s="47"/>
      <c r="J110" s="47">
        <f>B111</f>
        <v>-900</v>
      </c>
      <c r="K110" s="48">
        <f>($D$82-($D$82^2-B111^2)^(1/2)+$D$83)*(IF(ABS(B111)&lt;=$D$80/2,1,0))</f>
        <v>0</v>
      </c>
      <c r="L110" s="48">
        <f>($D$84-($D$84^2-B111^2)^(1/2))*(IF(ABS(B111)&lt;=$D$80/2,1,0))</f>
        <v>0</v>
      </c>
      <c r="M110" s="48">
        <f>($D$91-($D$91^2-B111^2)^(1/2)+$D$83)*(IF(ABS(B111)&lt;=-$D$89,1,0))</f>
        <v>0</v>
      </c>
      <c r="N110" s="48">
        <f>MAX(M110,L110)</f>
        <v>0</v>
      </c>
      <c r="O110" s="48" t="e">
        <f t="shared" ref="O110:O173" si="1">3*(N110-L110)/(($D$18/2)^3)*($D$18*C111^2/4-C111^3/6)</f>
        <v>#N/A</v>
      </c>
      <c r="P110" s="47"/>
      <c r="Q110" s="46">
        <f>B111</f>
        <v>-900</v>
      </c>
      <c r="R110" s="47">
        <f t="shared" ref="R110:R173" si="2">CHOOSE(RockerType,D111,N110)</f>
        <v>0</v>
      </c>
      <c r="S110" s="47">
        <f t="shared" ref="S110:S173" si="3">CHOOSE(RockerType,F111,L110)</f>
        <v>0</v>
      </c>
      <c r="T110" s="47" t="e">
        <f t="shared" ref="T110:T173" si="4">CHOOSE(RockerType,E111,O110)</f>
        <v>#N/A</v>
      </c>
      <c r="U110" s="47" t="e">
        <f t="shared" ref="U110:U173" si="5">CHOOSE(RockerType,G111,NA())</f>
        <v>#N/A</v>
      </c>
      <c r="V110" s="47" t="e">
        <f>NA()</f>
        <v>#N/A</v>
      </c>
      <c r="W110" s="47" t="e">
        <f>NA()</f>
        <v>#N/A</v>
      </c>
    </row>
    <row r="111" spans="2:23">
      <c r="B111" s="46">
        <v>-900</v>
      </c>
      <c r="C111" s="47" t="e">
        <f>IF(ISNA(OutlineParameters!T114),OutlineParameters!S114,OutlineParameters!T114)</f>
        <v>#N/A</v>
      </c>
      <c r="D111" s="47">
        <f t="shared" ref="D111:D174" si="6">IF(B111&lt;$D$98,spline($D$96:$D$98,$E$96:$E$98,B111)+$D$83,spline($D$98:$D$100,$E$98:$E$100,B111)+$D$83)*IF(ABS(B111)&lt;=$D$80/2,1,0)</f>
        <v>0</v>
      </c>
      <c r="E111" s="47" t="e">
        <f t="shared" ref="E111:E174" si="7">IF(B111&gt;$D$96,IF(B111&lt;$D$98,spline($D$96:$D$98,$F$96:$F$98,B111),spline($D$98:$D$100,$F$98:$F$100,B111)),NA())</f>
        <v>#N/A</v>
      </c>
      <c r="F111" s="47">
        <f>IF(B111&lt;$D$96,0,IF(E111&gt;0,D83,0))</f>
        <v>0</v>
      </c>
      <c r="G111" s="47" t="e">
        <f t="shared" ref="G111:G174" si="8">IF(NOT( ISNA(VLOOKUP(B111,$D$96:$D$100,1,FALSE))),D111,NA())</f>
        <v>#N/A</v>
      </c>
      <c r="H111" s="47"/>
      <c r="I111" s="47"/>
      <c r="J111" s="47">
        <f t="shared" ref="J111:J174" si="9">B112</f>
        <v>-899</v>
      </c>
      <c r="K111" s="48">
        <f t="shared" ref="K111:K174" si="10">($D$82-($D$82^2-B112^2)^(1/2)+$D$83)*(IF(ABS(B112)&lt;=$D$80/2,1,0))</f>
        <v>0</v>
      </c>
      <c r="L111" s="48">
        <f t="shared" ref="L111:L174" si="11">($D$84-($D$84^2-B112^2)^(1/2))*(IF(ABS(B112)&lt;=$D$80/2,1,0))</f>
        <v>0</v>
      </c>
      <c r="M111" s="48">
        <f t="shared" ref="M111:M174" si="12">($D$91-($D$91^2-B112^2)^(1/2)+$D$83)*(IF(ABS(B112)&lt;=-$D$89,1,0))</f>
        <v>0</v>
      </c>
      <c r="N111" s="48">
        <f t="shared" ref="N111:N174" si="13">MAX(M111,L111)</f>
        <v>0</v>
      </c>
      <c r="O111" s="48" t="e">
        <f t="shared" si="1"/>
        <v>#N/A</v>
      </c>
      <c r="P111" s="47"/>
      <c r="Q111" s="46">
        <f t="shared" ref="Q111:Q174" si="14">B112</f>
        <v>-899</v>
      </c>
      <c r="R111" s="47">
        <f t="shared" si="2"/>
        <v>0</v>
      </c>
      <c r="S111" s="47">
        <f t="shared" si="3"/>
        <v>0</v>
      </c>
      <c r="T111" s="47" t="e">
        <f t="shared" si="4"/>
        <v>#N/A</v>
      </c>
      <c r="U111" s="47" t="e">
        <f t="shared" si="5"/>
        <v>#N/A</v>
      </c>
      <c r="V111" s="47" t="e">
        <f t="shared" ref="V111:V174" si="15">IF(R111&lt;&gt;0,-(R112-R111)/(Q112-Q111)*$D$21,NA())</f>
        <v>#N/A</v>
      </c>
      <c r="W111" s="47" t="e">
        <f>NA()</f>
        <v>#N/A</v>
      </c>
    </row>
    <row r="112" spans="2:23">
      <c r="B112" s="46">
        <f>B111+1</f>
        <v>-899</v>
      </c>
      <c r="C112" s="47" t="e">
        <f>IF(ISNA(OutlineParameters!T115),OutlineParameters!S115,OutlineParameters!T115)</f>
        <v>#N/A</v>
      </c>
      <c r="D112" s="47">
        <f t="shared" si="6"/>
        <v>0</v>
      </c>
      <c r="E112" s="47" t="e">
        <f t="shared" si="7"/>
        <v>#N/A</v>
      </c>
      <c r="F112" s="47">
        <f>IF(B112&lt;=$D$96,0,IF(E112&gt;0,D112- E112*($D$18/2)^3/(3*($D$18/4*(C112)^2-(C112)^3/6)),D112))</f>
        <v>0</v>
      </c>
      <c r="G112" s="47" t="e">
        <f t="shared" si="8"/>
        <v>#N/A</v>
      </c>
      <c r="H112" s="47"/>
      <c r="I112" s="47"/>
      <c r="J112" s="47">
        <f t="shared" si="9"/>
        <v>-898</v>
      </c>
      <c r="K112" s="48">
        <f t="shared" si="10"/>
        <v>0</v>
      </c>
      <c r="L112" s="48">
        <f t="shared" si="11"/>
        <v>0</v>
      </c>
      <c r="M112" s="48">
        <f t="shared" si="12"/>
        <v>0</v>
      </c>
      <c r="N112" s="48">
        <f t="shared" si="13"/>
        <v>0</v>
      </c>
      <c r="O112" s="48" t="e">
        <f t="shared" si="1"/>
        <v>#N/A</v>
      </c>
      <c r="P112" s="47"/>
      <c r="Q112" s="46">
        <f t="shared" si="14"/>
        <v>-898</v>
      </c>
      <c r="R112" s="47">
        <f t="shared" si="2"/>
        <v>0</v>
      </c>
      <c r="S112" s="47">
        <f t="shared" si="3"/>
        <v>0</v>
      </c>
      <c r="T112" s="47" t="e">
        <f t="shared" si="4"/>
        <v>#N/A</v>
      </c>
      <c r="U112" s="47" t="e">
        <f t="shared" si="5"/>
        <v>#N/A</v>
      </c>
      <c r="V112" s="47" t="e">
        <f t="shared" si="15"/>
        <v>#N/A</v>
      </c>
      <c r="W112" s="47" t="e">
        <f t="shared" ref="W112:W175" si="16">IF(V112&lt;&gt;0,ABS((V113-V112)/(Q113-Q112)*$D$21),NA())</f>
        <v>#N/A</v>
      </c>
    </row>
    <row r="113" spans="2:23">
      <c r="B113" s="46">
        <f t="shared" ref="B113:B176" si="17">B112+1</f>
        <v>-898</v>
      </c>
      <c r="C113" s="47" t="e">
        <f>IF(ISNA(OutlineParameters!T116),OutlineParameters!S116,OutlineParameters!T116)</f>
        <v>#N/A</v>
      </c>
      <c r="D113" s="47">
        <f t="shared" si="6"/>
        <v>0</v>
      </c>
      <c r="E113" s="47" t="e">
        <f t="shared" si="7"/>
        <v>#N/A</v>
      </c>
      <c r="F113" s="47">
        <f t="shared" ref="F113:F176" si="18">IF(B113&lt;=$D$96,0,IF(E113&gt;0,D113- E113*($D$18/2)^3/(3*($D$18/4*(C113)^2-(C113)^3/6)),D113))</f>
        <v>0</v>
      </c>
      <c r="G113" s="47" t="e">
        <f t="shared" si="8"/>
        <v>#N/A</v>
      </c>
      <c r="H113" s="47"/>
      <c r="I113" s="47"/>
      <c r="J113" s="47">
        <f t="shared" si="9"/>
        <v>-897</v>
      </c>
      <c r="K113" s="48">
        <f t="shared" si="10"/>
        <v>0</v>
      </c>
      <c r="L113" s="48">
        <f t="shared" si="11"/>
        <v>0</v>
      </c>
      <c r="M113" s="48">
        <f t="shared" si="12"/>
        <v>0</v>
      </c>
      <c r="N113" s="48">
        <f t="shared" si="13"/>
        <v>0</v>
      </c>
      <c r="O113" s="48" t="e">
        <f t="shared" si="1"/>
        <v>#N/A</v>
      </c>
      <c r="P113" s="47"/>
      <c r="Q113" s="46">
        <f t="shared" si="14"/>
        <v>-897</v>
      </c>
      <c r="R113" s="47">
        <f t="shared" si="2"/>
        <v>0</v>
      </c>
      <c r="S113" s="47">
        <f t="shared" si="3"/>
        <v>0</v>
      </c>
      <c r="T113" s="47" t="e">
        <f t="shared" si="4"/>
        <v>#N/A</v>
      </c>
      <c r="U113" s="47" t="e">
        <f t="shared" si="5"/>
        <v>#N/A</v>
      </c>
      <c r="V113" s="47" t="e">
        <f t="shared" si="15"/>
        <v>#N/A</v>
      </c>
      <c r="W113" s="47" t="e">
        <f t="shared" si="16"/>
        <v>#N/A</v>
      </c>
    </row>
    <row r="114" spans="2:23">
      <c r="B114" s="46">
        <f t="shared" si="17"/>
        <v>-897</v>
      </c>
      <c r="C114" s="47" t="e">
        <f>IF(ISNA(OutlineParameters!T117),OutlineParameters!S117,OutlineParameters!T117)</f>
        <v>#N/A</v>
      </c>
      <c r="D114" s="47">
        <f t="shared" si="6"/>
        <v>0</v>
      </c>
      <c r="E114" s="47" t="e">
        <f t="shared" si="7"/>
        <v>#N/A</v>
      </c>
      <c r="F114" s="47">
        <f t="shared" si="18"/>
        <v>0</v>
      </c>
      <c r="G114" s="47" t="e">
        <f t="shared" si="8"/>
        <v>#N/A</v>
      </c>
      <c r="H114" s="47"/>
      <c r="I114" s="47"/>
      <c r="J114" s="47">
        <f t="shared" si="9"/>
        <v>-896</v>
      </c>
      <c r="K114" s="48">
        <f t="shared" si="10"/>
        <v>0</v>
      </c>
      <c r="L114" s="48">
        <f t="shared" si="11"/>
        <v>0</v>
      </c>
      <c r="M114" s="48">
        <f t="shared" si="12"/>
        <v>0</v>
      </c>
      <c r="N114" s="48">
        <f t="shared" si="13"/>
        <v>0</v>
      </c>
      <c r="O114" s="48" t="e">
        <f t="shared" si="1"/>
        <v>#N/A</v>
      </c>
      <c r="P114" s="47"/>
      <c r="Q114" s="46">
        <f t="shared" si="14"/>
        <v>-896</v>
      </c>
      <c r="R114" s="47">
        <f t="shared" si="2"/>
        <v>0</v>
      </c>
      <c r="S114" s="47">
        <f t="shared" si="3"/>
        <v>0</v>
      </c>
      <c r="T114" s="47" t="e">
        <f t="shared" si="4"/>
        <v>#N/A</v>
      </c>
      <c r="U114" s="47" t="e">
        <f t="shared" si="5"/>
        <v>#N/A</v>
      </c>
      <c r="V114" s="47" t="e">
        <f t="shared" si="15"/>
        <v>#N/A</v>
      </c>
      <c r="W114" s="47" t="e">
        <f t="shared" si="16"/>
        <v>#N/A</v>
      </c>
    </row>
    <row r="115" spans="2:23">
      <c r="B115" s="46">
        <f t="shared" si="17"/>
        <v>-896</v>
      </c>
      <c r="C115" s="47" t="e">
        <f>IF(ISNA(OutlineParameters!T118),OutlineParameters!S118,OutlineParameters!T118)</f>
        <v>#N/A</v>
      </c>
      <c r="D115" s="47">
        <f t="shared" si="6"/>
        <v>0</v>
      </c>
      <c r="E115" s="47" t="e">
        <f t="shared" si="7"/>
        <v>#N/A</v>
      </c>
      <c r="F115" s="47">
        <f t="shared" si="18"/>
        <v>0</v>
      </c>
      <c r="G115" s="47" t="e">
        <f t="shared" si="8"/>
        <v>#N/A</v>
      </c>
      <c r="H115" s="47"/>
      <c r="I115" s="47"/>
      <c r="J115" s="47">
        <f t="shared" si="9"/>
        <v>-895</v>
      </c>
      <c r="K115" s="48">
        <f t="shared" si="10"/>
        <v>0</v>
      </c>
      <c r="L115" s="48">
        <f t="shared" si="11"/>
        <v>0</v>
      </c>
      <c r="M115" s="48">
        <f t="shared" si="12"/>
        <v>0</v>
      </c>
      <c r="N115" s="48">
        <f t="shared" si="13"/>
        <v>0</v>
      </c>
      <c r="O115" s="48" t="e">
        <f t="shared" si="1"/>
        <v>#N/A</v>
      </c>
      <c r="P115" s="47"/>
      <c r="Q115" s="46">
        <f t="shared" si="14"/>
        <v>-895</v>
      </c>
      <c r="R115" s="47">
        <f t="shared" si="2"/>
        <v>0</v>
      </c>
      <c r="S115" s="47">
        <f t="shared" si="3"/>
        <v>0</v>
      </c>
      <c r="T115" s="47" t="e">
        <f t="shared" si="4"/>
        <v>#N/A</v>
      </c>
      <c r="U115" s="47" t="e">
        <f t="shared" si="5"/>
        <v>#N/A</v>
      </c>
      <c r="V115" s="47" t="e">
        <f t="shared" si="15"/>
        <v>#N/A</v>
      </c>
      <c r="W115" s="47" t="e">
        <f t="shared" si="16"/>
        <v>#N/A</v>
      </c>
    </row>
    <row r="116" spans="2:23">
      <c r="B116" s="46">
        <f t="shared" si="17"/>
        <v>-895</v>
      </c>
      <c r="C116" s="47" t="e">
        <f>IF(ISNA(OutlineParameters!T119),OutlineParameters!S119,OutlineParameters!T119)</f>
        <v>#N/A</v>
      </c>
      <c r="D116" s="47">
        <f t="shared" si="6"/>
        <v>0</v>
      </c>
      <c r="E116" s="47" t="e">
        <f t="shared" si="7"/>
        <v>#N/A</v>
      </c>
      <c r="F116" s="47">
        <f t="shared" si="18"/>
        <v>0</v>
      </c>
      <c r="G116" s="47" t="e">
        <f t="shared" si="8"/>
        <v>#N/A</v>
      </c>
      <c r="H116" s="47"/>
      <c r="I116" s="47"/>
      <c r="J116" s="47">
        <f t="shared" si="9"/>
        <v>-894</v>
      </c>
      <c r="K116" s="48">
        <f t="shared" si="10"/>
        <v>0</v>
      </c>
      <c r="L116" s="48">
        <f t="shared" si="11"/>
        <v>0</v>
      </c>
      <c r="M116" s="48">
        <f t="shared" si="12"/>
        <v>0</v>
      </c>
      <c r="N116" s="48">
        <f t="shared" si="13"/>
        <v>0</v>
      </c>
      <c r="O116" s="48" t="e">
        <f t="shared" si="1"/>
        <v>#N/A</v>
      </c>
      <c r="P116" s="47"/>
      <c r="Q116" s="46">
        <f t="shared" si="14"/>
        <v>-894</v>
      </c>
      <c r="R116" s="47">
        <f t="shared" si="2"/>
        <v>0</v>
      </c>
      <c r="S116" s="47">
        <f t="shared" si="3"/>
        <v>0</v>
      </c>
      <c r="T116" s="47" t="e">
        <f t="shared" si="4"/>
        <v>#N/A</v>
      </c>
      <c r="U116" s="47" t="e">
        <f t="shared" si="5"/>
        <v>#N/A</v>
      </c>
      <c r="V116" s="47" t="e">
        <f t="shared" si="15"/>
        <v>#N/A</v>
      </c>
      <c r="W116" s="47" t="e">
        <f t="shared" si="16"/>
        <v>#N/A</v>
      </c>
    </row>
    <row r="117" spans="2:23">
      <c r="B117" s="46">
        <f t="shared" si="17"/>
        <v>-894</v>
      </c>
      <c r="C117" s="47" t="e">
        <f>IF(ISNA(OutlineParameters!T120),OutlineParameters!S120,OutlineParameters!T120)</f>
        <v>#N/A</v>
      </c>
      <c r="D117" s="47">
        <f t="shared" si="6"/>
        <v>0</v>
      </c>
      <c r="E117" s="47" t="e">
        <f t="shared" si="7"/>
        <v>#N/A</v>
      </c>
      <c r="F117" s="47">
        <f t="shared" si="18"/>
        <v>0</v>
      </c>
      <c r="G117" s="47" t="e">
        <f t="shared" si="8"/>
        <v>#N/A</v>
      </c>
      <c r="H117" s="47"/>
      <c r="I117" s="47"/>
      <c r="J117" s="47">
        <f t="shared" si="9"/>
        <v>-893</v>
      </c>
      <c r="K117" s="48">
        <f t="shared" si="10"/>
        <v>0</v>
      </c>
      <c r="L117" s="48">
        <f t="shared" si="11"/>
        <v>0</v>
      </c>
      <c r="M117" s="48">
        <f t="shared" si="12"/>
        <v>0</v>
      </c>
      <c r="N117" s="48">
        <f t="shared" si="13"/>
        <v>0</v>
      </c>
      <c r="O117" s="48" t="e">
        <f t="shared" si="1"/>
        <v>#N/A</v>
      </c>
      <c r="P117" s="47"/>
      <c r="Q117" s="46">
        <f t="shared" si="14"/>
        <v>-893</v>
      </c>
      <c r="R117" s="47">
        <f t="shared" si="2"/>
        <v>0</v>
      </c>
      <c r="S117" s="47">
        <f t="shared" si="3"/>
        <v>0</v>
      </c>
      <c r="T117" s="47" t="e">
        <f t="shared" si="4"/>
        <v>#N/A</v>
      </c>
      <c r="U117" s="47" t="e">
        <f t="shared" si="5"/>
        <v>#N/A</v>
      </c>
      <c r="V117" s="47" t="e">
        <f t="shared" si="15"/>
        <v>#N/A</v>
      </c>
      <c r="W117" s="47" t="e">
        <f t="shared" si="16"/>
        <v>#N/A</v>
      </c>
    </row>
    <row r="118" spans="2:23">
      <c r="B118" s="46">
        <f t="shared" si="17"/>
        <v>-893</v>
      </c>
      <c r="C118" s="47" t="e">
        <f>IF(ISNA(OutlineParameters!T121),OutlineParameters!S121,OutlineParameters!T121)</f>
        <v>#N/A</v>
      </c>
      <c r="D118" s="47">
        <f t="shared" si="6"/>
        <v>0</v>
      </c>
      <c r="E118" s="47" t="e">
        <f t="shared" si="7"/>
        <v>#N/A</v>
      </c>
      <c r="F118" s="47">
        <f t="shared" si="18"/>
        <v>0</v>
      </c>
      <c r="G118" s="47" t="e">
        <f t="shared" si="8"/>
        <v>#N/A</v>
      </c>
      <c r="H118" s="47"/>
      <c r="I118" s="47"/>
      <c r="J118" s="47">
        <f t="shared" si="9"/>
        <v>-892</v>
      </c>
      <c r="K118" s="48">
        <f t="shared" si="10"/>
        <v>0</v>
      </c>
      <c r="L118" s="48">
        <f t="shared" si="11"/>
        <v>0</v>
      </c>
      <c r="M118" s="48">
        <f t="shared" si="12"/>
        <v>0</v>
      </c>
      <c r="N118" s="48">
        <f t="shared" si="13"/>
        <v>0</v>
      </c>
      <c r="O118" s="48" t="e">
        <f t="shared" si="1"/>
        <v>#N/A</v>
      </c>
      <c r="P118" s="47"/>
      <c r="Q118" s="46">
        <f t="shared" si="14"/>
        <v>-892</v>
      </c>
      <c r="R118" s="47">
        <f t="shared" si="2"/>
        <v>0</v>
      </c>
      <c r="S118" s="47">
        <f t="shared" si="3"/>
        <v>0</v>
      </c>
      <c r="T118" s="47" t="e">
        <f t="shared" si="4"/>
        <v>#N/A</v>
      </c>
      <c r="U118" s="47" t="e">
        <f t="shared" si="5"/>
        <v>#N/A</v>
      </c>
      <c r="V118" s="47" t="e">
        <f t="shared" si="15"/>
        <v>#N/A</v>
      </c>
      <c r="W118" s="47" t="e">
        <f t="shared" si="16"/>
        <v>#N/A</v>
      </c>
    </row>
    <row r="119" spans="2:23">
      <c r="B119" s="46">
        <f t="shared" si="17"/>
        <v>-892</v>
      </c>
      <c r="C119" s="47" t="e">
        <f>IF(ISNA(OutlineParameters!T122),OutlineParameters!S122,OutlineParameters!T122)</f>
        <v>#N/A</v>
      </c>
      <c r="D119" s="47">
        <f t="shared" si="6"/>
        <v>0</v>
      </c>
      <c r="E119" s="47" t="e">
        <f t="shared" si="7"/>
        <v>#N/A</v>
      </c>
      <c r="F119" s="47">
        <f t="shared" si="18"/>
        <v>0</v>
      </c>
      <c r="G119" s="47" t="e">
        <f t="shared" si="8"/>
        <v>#N/A</v>
      </c>
      <c r="H119" s="47"/>
      <c r="I119" s="47"/>
      <c r="J119" s="47">
        <f t="shared" si="9"/>
        <v>-891</v>
      </c>
      <c r="K119" s="48">
        <f t="shared" si="10"/>
        <v>0</v>
      </c>
      <c r="L119" s="48">
        <f t="shared" si="11"/>
        <v>0</v>
      </c>
      <c r="M119" s="48">
        <f t="shared" si="12"/>
        <v>0</v>
      </c>
      <c r="N119" s="48">
        <f t="shared" si="13"/>
        <v>0</v>
      </c>
      <c r="O119" s="48" t="e">
        <f t="shared" si="1"/>
        <v>#N/A</v>
      </c>
      <c r="P119" s="47"/>
      <c r="Q119" s="46">
        <f t="shared" si="14"/>
        <v>-891</v>
      </c>
      <c r="R119" s="47">
        <f t="shared" si="2"/>
        <v>0</v>
      </c>
      <c r="S119" s="47">
        <f t="shared" si="3"/>
        <v>0</v>
      </c>
      <c r="T119" s="47" t="e">
        <f t="shared" si="4"/>
        <v>#N/A</v>
      </c>
      <c r="U119" s="47" t="e">
        <f t="shared" si="5"/>
        <v>#N/A</v>
      </c>
      <c r="V119" s="47" t="e">
        <f t="shared" si="15"/>
        <v>#N/A</v>
      </c>
      <c r="W119" s="47" t="e">
        <f t="shared" si="16"/>
        <v>#N/A</v>
      </c>
    </row>
    <row r="120" spans="2:23">
      <c r="B120" s="46">
        <f t="shared" si="17"/>
        <v>-891</v>
      </c>
      <c r="C120" s="47" t="e">
        <f>IF(ISNA(OutlineParameters!T123),OutlineParameters!S123,OutlineParameters!T123)</f>
        <v>#N/A</v>
      </c>
      <c r="D120" s="47">
        <f t="shared" si="6"/>
        <v>0</v>
      </c>
      <c r="E120" s="47" t="e">
        <f t="shared" si="7"/>
        <v>#N/A</v>
      </c>
      <c r="F120" s="47">
        <f t="shared" si="18"/>
        <v>0</v>
      </c>
      <c r="G120" s="47" t="e">
        <f t="shared" si="8"/>
        <v>#N/A</v>
      </c>
      <c r="H120" s="47"/>
      <c r="I120" s="47"/>
      <c r="J120" s="47">
        <f t="shared" si="9"/>
        <v>-890</v>
      </c>
      <c r="K120" s="48">
        <f t="shared" si="10"/>
        <v>0</v>
      </c>
      <c r="L120" s="48">
        <f t="shared" si="11"/>
        <v>0</v>
      </c>
      <c r="M120" s="48">
        <f t="shared" si="12"/>
        <v>0</v>
      </c>
      <c r="N120" s="48">
        <f t="shared" si="13"/>
        <v>0</v>
      </c>
      <c r="O120" s="48" t="e">
        <f t="shared" si="1"/>
        <v>#N/A</v>
      </c>
      <c r="P120" s="47"/>
      <c r="Q120" s="46">
        <f t="shared" si="14"/>
        <v>-890</v>
      </c>
      <c r="R120" s="47">
        <f t="shared" si="2"/>
        <v>0</v>
      </c>
      <c r="S120" s="47">
        <f t="shared" si="3"/>
        <v>0</v>
      </c>
      <c r="T120" s="47" t="e">
        <f t="shared" si="4"/>
        <v>#N/A</v>
      </c>
      <c r="U120" s="47" t="e">
        <f t="shared" si="5"/>
        <v>#N/A</v>
      </c>
      <c r="V120" s="47" t="e">
        <f t="shared" si="15"/>
        <v>#N/A</v>
      </c>
      <c r="W120" s="47" t="e">
        <f t="shared" si="16"/>
        <v>#N/A</v>
      </c>
    </row>
    <row r="121" spans="2:23">
      <c r="B121" s="46">
        <f t="shared" si="17"/>
        <v>-890</v>
      </c>
      <c r="C121" s="47" t="e">
        <f>IF(ISNA(OutlineParameters!T124),OutlineParameters!S124,OutlineParameters!T124)</f>
        <v>#N/A</v>
      </c>
      <c r="D121" s="47">
        <f t="shared" si="6"/>
        <v>0</v>
      </c>
      <c r="E121" s="47" t="e">
        <f t="shared" si="7"/>
        <v>#N/A</v>
      </c>
      <c r="F121" s="47">
        <f t="shared" si="18"/>
        <v>0</v>
      </c>
      <c r="G121" s="47" t="e">
        <f t="shared" si="8"/>
        <v>#N/A</v>
      </c>
      <c r="H121" s="47"/>
      <c r="I121" s="47"/>
      <c r="J121" s="47">
        <f t="shared" si="9"/>
        <v>-889</v>
      </c>
      <c r="K121" s="48">
        <f t="shared" si="10"/>
        <v>0</v>
      </c>
      <c r="L121" s="48">
        <f t="shared" si="11"/>
        <v>0</v>
      </c>
      <c r="M121" s="48">
        <f t="shared" si="12"/>
        <v>0</v>
      </c>
      <c r="N121" s="48">
        <f t="shared" si="13"/>
        <v>0</v>
      </c>
      <c r="O121" s="48" t="e">
        <f t="shared" si="1"/>
        <v>#N/A</v>
      </c>
      <c r="P121" s="47"/>
      <c r="Q121" s="46">
        <f t="shared" si="14"/>
        <v>-889</v>
      </c>
      <c r="R121" s="47">
        <f t="shared" si="2"/>
        <v>0</v>
      </c>
      <c r="S121" s="47">
        <f t="shared" si="3"/>
        <v>0</v>
      </c>
      <c r="T121" s="47" t="e">
        <f t="shared" si="4"/>
        <v>#N/A</v>
      </c>
      <c r="U121" s="47" t="e">
        <f t="shared" si="5"/>
        <v>#N/A</v>
      </c>
      <c r="V121" s="47" t="e">
        <f t="shared" si="15"/>
        <v>#N/A</v>
      </c>
      <c r="W121" s="47" t="e">
        <f t="shared" si="16"/>
        <v>#N/A</v>
      </c>
    </row>
    <row r="122" spans="2:23">
      <c r="B122" s="46">
        <f t="shared" si="17"/>
        <v>-889</v>
      </c>
      <c r="C122" s="47" t="e">
        <f>IF(ISNA(OutlineParameters!T125),OutlineParameters!S125,OutlineParameters!T125)</f>
        <v>#N/A</v>
      </c>
      <c r="D122" s="47">
        <f t="shared" si="6"/>
        <v>0</v>
      </c>
      <c r="E122" s="47" t="e">
        <f t="shared" si="7"/>
        <v>#N/A</v>
      </c>
      <c r="F122" s="47">
        <f t="shared" si="18"/>
        <v>0</v>
      </c>
      <c r="G122" s="47" t="e">
        <f t="shared" si="8"/>
        <v>#N/A</v>
      </c>
      <c r="H122" s="47"/>
      <c r="I122" s="47"/>
      <c r="J122" s="47">
        <f t="shared" si="9"/>
        <v>-888</v>
      </c>
      <c r="K122" s="48">
        <f t="shared" si="10"/>
        <v>0</v>
      </c>
      <c r="L122" s="48">
        <f t="shared" si="11"/>
        <v>0</v>
      </c>
      <c r="M122" s="48">
        <f t="shared" si="12"/>
        <v>0</v>
      </c>
      <c r="N122" s="48">
        <f t="shared" si="13"/>
        <v>0</v>
      </c>
      <c r="O122" s="48" t="e">
        <f t="shared" si="1"/>
        <v>#N/A</v>
      </c>
      <c r="P122" s="47"/>
      <c r="Q122" s="46">
        <f t="shared" si="14"/>
        <v>-888</v>
      </c>
      <c r="R122" s="47">
        <f t="shared" si="2"/>
        <v>0</v>
      </c>
      <c r="S122" s="47">
        <f t="shared" si="3"/>
        <v>0</v>
      </c>
      <c r="T122" s="47" t="e">
        <f t="shared" si="4"/>
        <v>#N/A</v>
      </c>
      <c r="U122" s="47" t="e">
        <f t="shared" si="5"/>
        <v>#N/A</v>
      </c>
      <c r="V122" s="47" t="e">
        <f t="shared" si="15"/>
        <v>#N/A</v>
      </c>
      <c r="W122" s="47" t="e">
        <f t="shared" si="16"/>
        <v>#N/A</v>
      </c>
    </row>
    <row r="123" spans="2:23">
      <c r="B123" s="46">
        <f t="shared" si="17"/>
        <v>-888</v>
      </c>
      <c r="C123" s="47" t="e">
        <f>IF(ISNA(OutlineParameters!T126),OutlineParameters!S126,OutlineParameters!T126)</f>
        <v>#N/A</v>
      </c>
      <c r="D123" s="47">
        <f t="shared" si="6"/>
        <v>0</v>
      </c>
      <c r="E123" s="47" t="e">
        <f t="shared" si="7"/>
        <v>#N/A</v>
      </c>
      <c r="F123" s="47">
        <f t="shared" si="18"/>
        <v>0</v>
      </c>
      <c r="G123" s="47" t="e">
        <f t="shared" si="8"/>
        <v>#N/A</v>
      </c>
      <c r="H123" s="47"/>
      <c r="I123" s="47"/>
      <c r="J123" s="47">
        <f t="shared" si="9"/>
        <v>-887</v>
      </c>
      <c r="K123" s="48">
        <f t="shared" si="10"/>
        <v>0</v>
      </c>
      <c r="L123" s="48">
        <f t="shared" si="11"/>
        <v>0</v>
      </c>
      <c r="M123" s="48">
        <f t="shared" si="12"/>
        <v>0</v>
      </c>
      <c r="N123" s="48">
        <f t="shared" si="13"/>
        <v>0</v>
      </c>
      <c r="O123" s="48" t="e">
        <f t="shared" si="1"/>
        <v>#N/A</v>
      </c>
      <c r="P123" s="47"/>
      <c r="Q123" s="46">
        <f t="shared" si="14"/>
        <v>-887</v>
      </c>
      <c r="R123" s="47">
        <f t="shared" si="2"/>
        <v>0</v>
      </c>
      <c r="S123" s="47">
        <f t="shared" si="3"/>
        <v>0</v>
      </c>
      <c r="T123" s="47" t="e">
        <f t="shared" si="4"/>
        <v>#N/A</v>
      </c>
      <c r="U123" s="47" t="e">
        <f t="shared" si="5"/>
        <v>#N/A</v>
      </c>
      <c r="V123" s="47" t="e">
        <f t="shared" si="15"/>
        <v>#N/A</v>
      </c>
      <c r="W123" s="47" t="e">
        <f t="shared" si="16"/>
        <v>#N/A</v>
      </c>
    </row>
    <row r="124" spans="2:23">
      <c r="B124" s="46">
        <f t="shared" si="17"/>
        <v>-887</v>
      </c>
      <c r="C124" s="47" t="e">
        <f>IF(ISNA(OutlineParameters!T127),OutlineParameters!S127,OutlineParameters!T127)</f>
        <v>#N/A</v>
      </c>
      <c r="D124" s="47">
        <f t="shared" si="6"/>
        <v>0</v>
      </c>
      <c r="E124" s="47" t="e">
        <f t="shared" si="7"/>
        <v>#N/A</v>
      </c>
      <c r="F124" s="47">
        <f t="shared" si="18"/>
        <v>0</v>
      </c>
      <c r="G124" s="47" t="e">
        <f t="shared" si="8"/>
        <v>#N/A</v>
      </c>
      <c r="H124" s="47"/>
      <c r="I124" s="47"/>
      <c r="J124" s="47">
        <f t="shared" si="9"/>
        <v>-886</v>
      </c>
      <c r="K124" s="48">
        <f t="shared" si="10"/>
        <v>0</v>
      </c>
      <c r="L124" s="48">
        <f t="shared" si="11"/>
        <v>0</v>
      </c>
      <c r="M124" s="48">
        <f t="shared" si="12"/>
        <v>0</v>
      </c>
      <c r="N124" s="48">
        <f t="shared" si="13"/>
        <v>0</v>
      </c>
      <c r="O124" s="48" t="e">
        <f t="shared" si="1"/>
        <v>#N/A</v>
      </c>
      <c r="P124" s="47"/>
      <c r="Q124" s="46">
        <f t="shared" si="14"/>
        <v>-886</v>
      </c>
      <c r="R124" s="47">
        <f t="shared" si="2"/>
        <v>0</v>
      </c>
      <c r="S124" s="47">
        <f t="shared" si="3"/>
        <v>0</v>
      </c>
      <c r="T124" s="47" t="e">
        <f t="shared" si="4"/>
        <v>#N/A</v>
      </c>
      <c r="U124" s="47" t="e">
        <f t="shared" si="5"/>
        <v>#N/A</v>
      </c>
      <c r="V124" s="47" t="e">
        <f t="shared" si="15"/>
        <v>#N/A</v>
      </c>
      <c r="W124" s="47" t="e">
        <f t="shared" si="16"/>
        <v>#N/A</v>
      </c>
    </row>
    <row r="125" spans="2:23">
      <c r="B125" s="46">
        <f t="shared" si="17"/>
        <v>-886</v>
      </c>
      <c r="C125" s="47" t="e">
        <f>IF(ISNA(OutlineParameters!T128),OutlineParameters!S128,OutlineParameters!T128)</f>
        <v>#N/A</v>
      </c>
      <c r="D125" s="47">
        <f t="shared" si="6"/>
        <v>0</v>
      </c>
      <c r="E125" s="47" t="e">
        <f t="shared" si="7"/>
        <v>#N/A</v>
      </c>
      <c r="F125" s="47">
        <f t="shared" si="18"/>
        <v>0</v>
      </c>
      <c r="G125" s="47" t="e">
        <f t="shared" si="8"/>
        <v>#N/A</v>
      </c>
      <c r="H125" s="47"/>
      <c r="I125" s="47"/>
      <c r="J125" s="47">
        <f t="shared" si="9"/>
        <v>-885</v>
      </c>
      <c r="K125" s="48">
        <f t="shared" si="10"/>
        <v>0</v>
      </c>
      <c r="L125" s="48">
        <f t="shared" si="11"/>
        <v>0</v>
      </c>
      <c r="M125" s="48">
        <f t="shared" si="12"/>
        <v>0</v>
      </c>
      <c r="N125" s="48">
        <f t="shared" si="13"/>
        <v>0</v>
      </c>
      <c r="O125" s="48" t="e">
        <f t="shared" si="1"/>
        <v>#N/A</v>
      </c>
      <c r="P125" s="47"/>
      <c r="Q125" s="46">
        <f t="shared" si="14"/>
        <v>-885</v>
      </c>
      <c r="R125" s="47">
        <f t="shared" si="2"/>
        <v>0</v>
      </c>
      <c r="S125" s="47">
        <f t="shared" si="3"/>
        <v>0</v>
      </c>
      <c r="T125" s="47" t="e">
        <f t="shared" si="4"/>
        <v>#N/A</v>
      </c>
      <c r="U125" s="47" t="e">
        <f t="shared" si="5"/>
        <v>#N/A</v>
      </c>
      <c r="V125" s="47" t="e">
        <f t="shared" si="15"/>
        <v>#N/A</v>
      </c>
      <c r="W125" s="47" t="e">
        <f t="shared" si="16"/>
        <v>#N/A</v>
      </c>
    </row>
    <row r="126" spans="2:23">
      <c r="B126" s="46">
        <f t="shared" si="17"/>
        <v>-885</v>
      </c>
      <c r="C126" s="47" t="e">
        <f>IF(ISNA(OutlineParameters!T129),OutlineParameters!S129,OutlineParameters!T129)</f>
        <v>#N/A</v>
      </c>
      <c r="D126" s="47">
        <f t="shared" si="6"/>
        <v>0</v>
      </c>
      <c r="E126" s="47" t="e">
        <f t="shared" si="7"/>
        <v>#N/A</v>
      </c>
      <c r="F126" s="47">
        <f t="shared" si="18"/>
        <v>0</v>
      </c>
      <c r="G126" s="47" t="e">
        <f t="shared" si="8"/>
        <v>#N/A</v>
      </c>
      <c r="H126" s="47"/>
      <c r="I126" s="47"/>
      <c r="J126" s="47">
        <f t="shared" si="9"/>
        <v>-884</v>
      </c>
      <c r="K126" s="48">
        <f t="shared" si="10"/>
        <v>0</v>
      </c>
      <c r="L126" s="48">
        <f t="shared" si="11"/>
        <v>0</v>
      </c>
      <c r="M126" s="48">
        <f t="shared" si="12"/>
        <v>0</v>
      </c>
      <c r="N126" s="48">
        <f t="shared" si="13"/>
        <v>0</v>
      </c>
      <c r="O126" s="48" t="e">
        <f t="shared" si="1"/>
        <v>#N/A</v>
      </c>
      <c r="P126" s="47"/>
      <c r="Q126" s="46">
        <f t="shared" si="14"/>
        <v>-884</v>
      </c>
      <c r="R126" s="47">
        <f t="shared" si="2"/>
        <v>0</v>
      </c>
      <c r="S126" s="47">
        <f t="shared" si="3"/>
        <v>0</v>
      </c>
      <c r="T126" s="47" t="e">
        <f t="shared" si="4"/>
        <v>#N/A</v>
      </c>
      <c r="U126" s="47" t="e">
        <f t="shared" si="5"/>
        <v>#N/A</v>
      </c>
      <c r="V126" s="47" t="e">
        <f t="shared" si="15"/>
        <v>#N/A</v>
      </c>
      <c r="W126" s="47" t="e">
        <f t="shared" si="16"/>
        <v>#N/A</v>
      </c>
    </row>
    <row r="127" spans="2:23">
      <c r="B127" s="46">
        <f t="shared" si="17"/>
        <v>-884</v>
      </c>
      <c r="C127" s="47" t="e">
        <f>IF(ISNA(OutlineParameters!T130),OutlineParameters!S130,OutlineParameters!T130)</f>
        <v>#N/A</v>
      </c>
      <c r="D127" s="47">
        <f t="shared" si="6"/>
        <v>0</v>
      </c>
      <c r="E127" s="47" t="e">
        <f t="shared" si="7"/>
        <v>#N/A</v>
      </c>
      <c r="F127" s="47">
        <f t="shared" si="18"/>
        <v>0</v>
      </c>
      <c r="G127" s="47" t="e">
        <f t="shared" si="8"/>
        <v>#N/A</v>
      </c>
      <c r="H127" s="47"/>
      <c r="I127" s="47"/>
      <c r="J127" s="47">
        <f t="shared" si="9"/>
        <v>-883</v>
      </c>
      <c r="K127" s="48">
        <f t="shared" si="10"/>
        <v>0</v>
      </c>
      <c r="L127" s="48">
        <f t="shared" si="11"/>
        <v>0</v>
      </c>
      <c r="M127" s="48">
        <f t="shared" si="12"/>
        <v>0</v>
      </c>
      <c r="N127" s="48">
        <f t="shared" si="13"/>
        <v>0</v>
      </c>
      <c r="O127" s="48" t="e">
        <f t="shared" si="1"/>
        <v>#N/A</v>
      </c>
      <c r="P127" s="47"/>
      <c r="Q127" s="46">
        <f t="shared" si="14"/>
        <v>-883</v>
      </c>
      <c r="R127" s="47">
        <f t="shared" si="2"/>
        <v>0</v>
      </c>
      <c r="S127" s="47">
        <f t="shared" si="3"/>
        <v>0</v>
      </c>
      <c r="T127" s="47" t="e">
        <f t="shared" si="4"/>
        <v>#N/A</v>
      </c>
      <c r="U127" s="47" t="e">
        <f t="shared" si="5"/>
        <v>#N/A</v>
      </c>
      <c r="V127" s="47" t="e">
        <f t="shared" si="15"/>
        <v>#N/A</v>
      </c>
      <c r="W127" s="47" t="e">
        <f t="shared" si="16"/>
        <v>#N/A</v>
      </c>
    </row>
    <row r="128" spans="2:23">
      <c r="B128" s="46">
        <f t="shared" si="17"/>
        <v>-883</v>
      </c>
      <c r="C128" s="47" t="e">
        <f>IF(ISNA(OutlineParameters!T131),OutlineParameters!S131,OutlineParameters!T131)</f>
        <v>#N/A</v>
      </c>
      <c r="D128" s="47">
        <f t="shared" si="6"/>
        <v>0</v>
      </c>
      <c r="E128" s="47" t="e">
        <f t="shared" si="7"/>
        <v>#N/A</v>
      </c>
      <c r="F128" s="47">
        <f t="shared" si="18"/>
        <v>0</v>
      </c>
      <c r="G128" s="47" t="e">
        <f t="shared" si="8"/>
        <v>#N/A</v>
      </c>
      <c r="H128" s="47"/>
      <c r="I128" s="47"/>
      <c r="J128" s="47">
        <f t="shared" si="9"/>
        <v>-882</v>
      </c>
      <c r="K128" s="48">
        <f t="shared" si="10"/>
        <v>0</v>
      </c>
      <c r="L128" s="48">
        <f t="shared" si="11"/>
        <v>0</v>
      </c>
      <c r="M128" s="48">
        <f t="shared" si="12"/>
        <v>0</v>
      </c>
      <c r="N128" s="48">
        <f t="shared" si="13"/>
        <v>0</v>
      </c>
      <c r="O128" s="48" t="e">
        <f t="shared" si="1"/>
        <v>#N/A</v>
      </c>
      <c r="P128" s="47"/>
      <c r="Q128" s="46">
        <f t="shared" si="14"/>
        <v>-882</v>
      </c>
      <c r="R128" s="47">
        <f t="shared" si="2"/>
        <v>0</v>
      </c>
      <c r="S128" s="47">
        <f t="shared" si="3"/>
        <v>0</v>
      </c>
      <c r="T128" s="47" t="e">
        <f t="shared" si="4"/>
        <v>#N/A</v>
      </c>
      <c r="U128" s="47" t="e">
        <f t="shared" si="5"/>
        <v>#N/A</v>
      </c>
      <c r="V128" s="47" t="e">
        <f t="shared" si="15"/>
        <v>#N/A</v>
      </c>
      <c r="W128" s="47" t="e">
        <f t="shared" si="16"/>
        <v>#N/A</v>
      </c>
    </row>
    <row r="129" spans="2:23">
      <c r="B129" s="46">
        <f t="shared" si="17"/>
        <v>-882</v>
      </c>
      <c r="C129" s="47" t="e">
        <f>IF(ISNA(OutlineParameters!T132),OutlineParameters!S132,OutlineParameters!T132)</f>
        <v>#N/A</v>
      </c>
      <c r="D129" s="47">
        <f t="shared" si="6"/>
        <v>0</v>
      </c>
      <c r="E129" s="47" t="e">
        <f t="shared" si="7"/>
        <v>#N/A</v>
      </c>
      <c r="F129" s="47">
        <f t="shared" si="18"/>
        <v>0</v>
      </c>
      <c r="G129" s="47" t="e">
        <f t="shared" si="8"/>
        <v>#N/A</v>
      </c>
      <c r="H129" s="47"/>
      <c r="I129" s="47"/>
      <c r="J129" s="47">
        <f t="shared" si="9"/>
        <v>-881</v>
      </c>
      <c r="K129" s="48">
        <f t="shared" si="10"/>
        <v>0</v>
      </c>
      <c r="L129" s="48">
        <f t="shared" si="11"/>
        <v>0</v>
      </c>
      <c r="M129" s="48">
        <f t="shared" si="12"/>
        <v>0</v>
      </c>
      <c r="N129" s="48">
        <f t="shared" si="13"/>
        <v>0</v>
      </c>
      <c r="O129" s="48" t="e">
        <f t="shared" si="1"/>
        <v>#N/A</v>
      </c>
      <c r="P129" s="47"/>
      <c r="Q129" s="46">
        <f t="shared" si="14"/>
        <v>-881</v>
      </c>
      <c r="R129" s="47">
        <f t="shared" si="2"/>
        <v>0</v>
      </c>
      <c r="S129" s="47">
        <f t="shared" si="3"/>
        <v>0</v>
      </c>
      <c r="T129" s="47" t="e">
        <f t="shared" si="4"/>
        <v>#N/A</v>
      </c>
      <c r="U129" s="47" t="e">
        <f t="shared" si="5"/>
        <v>#N/A</v>
      </c>
      <c r="V129" s="47" t="e">
        <f t="shared" si="15"/>
        <v>#N/A</v>
      </c>
      <c r="W129" s="47" t="e">
        <f t="shared" si="16"/>
        <v>#N/A</v>
      </c>
    </row>
    <row r="130" spans="2:23">
      <c r="B130" s="46">
        <f t="shared" si="17"/>
        <v>-881</v>
      </c>
      <c r="C130" s="47" t="e">
        <f>IF(ISNA(OutlineParameters!T133),OutlineParameters!S133,OutlineParameters!T133)</f>
        <v>#N/A</v>
      </c>
      <c r="D130" s="47">
        <f t="shared" si="6"/>
        <v>0</v>
      </c>
      <c r="E130" s="47" t="e">
        <f t="shared" si="7"/>
        <v>#N/A</v>
      </c>
      <c r="F130" s="47">
        <f t="shared" si="18"/>
        <v>0</v>
      </c>
      <c r="G130" s="47" t="e">
        <f t="shared" si="8"/>
        <v>#N/A</v>
      </c>
      <c r="H130" s="47"/>
      <c r="I130" s="47"/>
      <c r="J130" s="47">
        <f t="shared" si="9"/>
        <v>-880</v>
      </c>
      <c r="K130" s="48">
        <f t="shared" si="10"/>
        <v>0</v>
      </c>
      <c r="L130" s="48">
        <f t="shared" si="11"/>
        <v>0</v>
      </c>
      <c r="M130" s="48">
        <f t="shared" si="12"/>
        <v>0</v>
      </c>
      <c r="N130" s="48">
        <f t="shared" si="13"/>
        <v>0</v>
      </c>
      <c r="O130" s="48" t="e">
        <f t="shared" si="1"/>
        <v>#N/A</v>
      </c>
      <c r="P130" s="47"/>
      <c r="Q130" s="46">
        <f t="shared" si="14"/>
        <v>-880</v>
      </c>
      <c r="R130" s="47">
        <f t="shared" si="2"/>
        <v>0</v>
      </c>
      <c r="S130" s="47">
        <f t="shared" si="3"/>
        <v>0</v>
      </c>
      <c r="T130" s="47" t="e">
        <f t="shared" si="4"/>
        <v>#N/A</v>
      </c>
      <c r="U130" s="47" t="e">
        <f t="shared" si="5"/>
        <v>#N/A</v>
      </c>
      <c r="V130" s="47" t="e">
        <f t="shared" si="15"/>
        <v>#N/A</v>
      </c>
      <c r="W130" s="47" t="e">
        <f t="shared" si="16"/>
        <v>#N/A</v>
      </c>
    </row>
    <row r="131" spans="2:23">
      <c r="B131" s="46">
        <f t="shared" si="17"/>
        <v>-880</v>
      </c>
      <c r="C131" s="47" t="e">
        <f>IF(ISNA(OutlineParameters!T134),OutlineParameters!S134,OutlineParameters!T134)</f>
        <v>#N/A</v>
      </c>
      <c r="D131" s="47">
        <f t="shared" si="6"/>
        <v>0</v>
      </c>
      <c r="E131" s="47" t="e">
        <f t="shared" si="7"/>
        <v>#N/A</v>
      </c>
      <c r="F131" s="47">
        <f t="shared" si="18"/>
        <v>0</v>
      </c>
      <c r="G131" s="47" t="e">
        <f t="shared" si="8"/>
        <v>#N/A</v>
      </c>
      <c r="H131" s="47"/>
      <c r="I131" s="47"/>
      <c r="J131" s="47">
        <f t="shared" si="9"/>
        <v>-879</v>
      </c>
      <c r="K131" s="48">
        <f t="shared" si="10"/>
        <v>0</v>
      </c>
      <c r="L131" s="48">
        <f t="shared" si="11"/>
        <v>0</v>
      </c>
      <c r="M131" s="48">
        <f t="shared" si="12"/>
        <v>0</v>
      </c>
      <c r="N131" s="48">
        <f t="shared" si="13"/>
        <v>0</v>
      </c>
      <c r="O131" s="48" t="e">
        <f t="shared" si="1"/>
        <v>#N/A</v>
      </c>
      <c r="P131" s="47"/>
      <c r="Q131" s="46">
        <f t="shared" si="14"/>
        <v>-879</v>
      </c>
      <c r="R131" s="47">
        <f t="shared" si="2"/>
        <v>0</v>
      </c>
      <c r="S131" s="47">
        <f t="shared" si="3"/>
        <v>0</v>
      </c>
      <c r="T131" s="47" t="e">
        <f t="shared" si="4"/>
        <v>#N/A</v>
      </c>
      <c r="U131" s="47" t="e">
        <f t="shared" si="5"/>
        <v>#N/A</v>
      </c>
      <c r="V131" s="47" t="e">
        <f t="shared" si="15"/>
        <v>#N/A</v>
      </c>
      <c r="W131" s="47" t="e">
        <f t="shared" si="16"/>
        <v>#N/A</v>
      </c>
    </row>
    <row r="132" spans="2:23">
      <c r="B132" s="46">
        <f t="shared" si="17"/>
        <v>-879</v>
      </c>
      <c r="C132" s="47" t="e">
        <f>IF(ISNA(OutlineParameters!T135),OutlineParameters!S135,OutlineParameters!T135)</f>
        <v>#N/A</v>
      </c>
      <c r="D132" s="47">
        <f t="shared" si="6"/>
        <v>0</v>
      </c>
      <c r="E132" s="47" t="e">
        <f t="shared" si="7"/>
        <v>#N/A</v>
      </c>
      <c r="F132" s="47">
        <f t="shared" si="18"/>
        <v>0</v>
      </c>
      <c r="G132" s="47" t="e">
        <f t="shared" si="8"/>
        <v>#N/A</v>
      </c>
      <c r="H132" s="47"/>
      <c r="I132" s="47"/>
      <c r="J132" s="47">
        <f t="shared" si="9"/>
        <v>-878</v>
      </c>
      <c r="K132" s="48">
        <f t="shared" si="10"/>
        <v>0</v>
      </c>
      <c r="L132" s="48">
        <f t="shared" si="11"/>
        <v>0</v>
      </c>
      <c r="M132" s="48">
        <f t="shared" si="12"/>
        <v>0</v>
      </c>
      <c r="N132" s="48">
        <f t="shared" si="13"/>
        <v>0</v>
      </c>
      <c r="O132" s="48" t="e">
        <f t="shared" si="1"/>
        <v>#N/A</v>
      </c>
      <c r="P132" s="47"/>
      <c r="Q132" s="46">
        <f t="shared" si="14"/>
        <v>-878</v>
      </c>
      <c r="R132" s="47">
        <f t="shared" si="2"/>
        <v>0</v>
      </c>
      <c r="S132" s="47">
        <f t="shared" si="3"/>
        <v>0</v>
      </c>
      <c r="T132" s="47" t="e">
        <f t="shared" si="4"/>
        <v>#N/A</v>
      </c>
      <c r="U132" s="47" t="e">
        <f t="shared" si="5"/>
        <v>#N/A</v>
      </c>
      <c r="V132" s="47" t="e">
        <f t="shared" si="15"/>
        <v>#N/A</v>
      </c>
      <c r="W132" s="47" t="e">
        <f t="shared" si="16"/>
        <v>#N/A</v>
      </c>
    </row>
    <row r="133" spans="2:23">
      <c r="B133" s="46">
        <f t="shared" si="17"/>
        <v>-878</v>
      </c>
      <c r="C133" s="47" t="e">
        <f>IF(ISNA(OutlineParameters!T136),OutlineParameters!S136,OutlineParameters!T136)</f>
        <v>#N/A</v>
      </c>
      <c r="D133" s="47">
        <f t="shared" si="6"/>
        <v>0</v>
      </c>
      <c r="E133" s="47" t="e">
        <f t="shared" si="7"/>
        <v>#N/A</v>
      </c>
      <c r="F133" s="47">
        <f t="shared" si="18"/>
        <v>0</v>
      </c>
      <c r="G133" s="47" t="e">
        <f t="shared" si="8"/>
        <v>#N/A</v>
      </c>
      <c r="H133" s="47"/>
      <c r="I133" s="47"/>
      <c r="J133" s="47">
        <f t="shared" si="9"/>
        <v>-877</v>
      </c>
      <c r="K133" s="48">
        <f t="shared" si="10"/>
        <v>0</v>
      </c>
      <c r="L133" s="48">
        <f t="shared" si="11"/>
        <v>0</v>
      </c>
      <c r="M133" s="48">
        <f t="shared" si="12"/>
        <v>0</v>
      </c>
      <c r="N133" s="48">
        <f t="shared" si="13"/>
        <v>0</v>
      </c>
      <c r="O133" s="48" t="e">
        <f t="shared" si="1"/>
        <v>#N/A</v>
      </c>
      <c r="P133" s="47"/>
      <c r="Q133" s="46">
        <f t="shared" si="14"/>
        <v>-877</v>
      </c>
      <c r="R133" s="47">
        <f t="shared" si="2"/>
        <v>0</v>
      </c>
      <c r="S133" s="47">
        <f t="shared" si="3"/>
        <v>0</v>
      </c>
      <c r="T133" s="47" t="e">
        <f t="shared" si="4"/>
        <v>#N/A</v>
      </c>
      <c r="U133" s="47" t="e">
        <f t="shared" si="5"/>
        <v>#N/A</v>
      </c>
      <c r="V133" s="47" t="e">
        <f t="shared" si="15"/>
        <v>#N/A</v>
      </c>
      <c r="W133" s="47" t="e">
        <f t="shared" si="16"/>
        <v>#N/A</v>
      </c>
    </row>
    <row r="134" spans="2:23">
      <c r="B134" s="46">
        <f t="shared" si="17"/>
        <v>-877</v>
      </c>
      <c r="C134" s="47" t="e">
        <f>IF(ISNA(OutlineParameters!T137),OutlineParameters!S137,OutlineParameters!T137)</f>
        <v>#N/A</v>
      </c>
      <c r="D134" s="47">
        <f t="shared" si="6"/>
        <v>0</v>
      </c>
      <c r="E134" s="47" t="e">
        <f t="shared" si="7"/>
        <v>#N/A</v>
      </c>
      <c r="F134" s="47">
        <f t="shared" si="18"/>
        <v>0</v>
      </c>
      <c r="G134" s="47" t="e">
        <f t="shared" si="8"/>
        <v>#N/A</v>
      </c>
      <c r="H134" s="47"/>
      <c r="I134" s="47"/>
      <c r="J134" s="47">
        <f t="shared" si="9"/>
        <v>-876</v>
      </c>
      <c r="K134" s="48">
        <f t="shared" si="10"/>
        <v>0</v>
      </c>
      <c r="L134" s="48">
        <f t="shared" si="11"/>
        <v>0</v>
      </c>
      <c r="M134" s="48">
        <f t="shared" si="12"/>
        <v>0</v>
      </c>
      <c r="N134" s="48">
        <f t="shared" si="13"/>
        <v>0</v>
      </c>
      <c r="O134" s="48" t="e">
        <f t="shared" si="1"/>
        <v>#N/A</v>
      </c>
      <c r="P134" s="47"/>
      <c r="Q134" s="46">
        <f t="shared" si="14"/>
        <v>-876</v>
      </c>
      <c r="R134" s="47">
        <f t="shared" si="2"/>
        <v>0</v>
      </c>
      <c r="S134" s="47">
        <f t="shared" si="3"/>
        <v>0</v>
      </c>
      <c r="T134" s="47" t="e">
        <f t="shared" si="4"/>
        <v>#N/A</v>
      </c>
      <c r="U134" s="47" t="e">
        <f t="shared" si="5"/>
        <v>#N/A</v>
      </c>
      <c r="V134" s="47" t="e">
        <f t="shared" si="15"/>
        <v>#N/A</v>
      </c>
      <c r="W134" s="47" t="e">
        <f t="shared" si="16"/>
        <v>#N/A</v>
      </c>
    </row>
    <row r="135" spans="2:23">
      <c r="B135" s="46">
        <f t="shared" si="17"/>
        <v>-876</v>
      </c>
      <c r="C135" s="47" t="e">
        <f>IF(ISNA(OutlineParameters!T138),OutlineParameters!S138,OutlineParameters!T138)</f>
        <v>#N/A</v>
      </c>
      <c r="D135" s="47">
        <f t="shared" si="6"/>
        <v>0</v>
      </c>
      <c r="E135" s="47" t="e">
        <f t="shared" si="7"/>
        <v>#N/A</v>
      </c>
      <c r="F135" s="47">
        <f t="shared" si="18"/>
        <v>0</v>
      </c>
      <c r="G135" s="47" t="e">
        <f t="shared" si="8"/>
        <v>#N/A</v>
      </c>
      <c r="H135" s="47"/>
      <c r="I135" s="47"/>
      <c r="J135" s="47">
        <f t="shared" si="9"/>
        <v>-875</v>
      </c>
      <c r="K135" s="48">
        <f t="shared" si="10"/>
        <v>0</v>
      </c>
      <c r="L135" s="48">
        <f t="shared" si="11"/>
        <v>0</v>
      </c>
      <c r="M135" s="48">
        <f t="shared" si="12"/>
        <v>0</v>
      </c>
      <c r="N135" s="48">
        <f t="shared" si="13"/>
        <v>0</v>
      </c>
      <c r="O135" s="48" t="e">
        <f t="shared" si="1"/>
        <v>#N/A</v>
      </c>
      <c r="P135" s="47"/>
      <c r="Q135" s="46">
        <f t="shared" si="14"/>
        <v>-875</v>
      </c>
      <c r="R135" s="47">
        <f t="shared" si="2"/>
        <v>0</v>
      </c>
      <c r="S135" s="47">
        <f t="shared" si="3"/>
        <v>0</v>
      </c>
      <c r="T135" s="47" t="e">
        <f t="shared" si="4"/>
        <v>#N/A</v>
      </c>
      <c r="U135" s="47" t="e">
        <f t="shared" si="5"/>
        <v>#N/A</v>
      </c>
      <c r="V135" s="47" t="e">
        <f t="shared" si="15"/>
        <v>#N/A</v>
      </c>
      <c r="W135" s="47" t="e">
        <f t="shared" si="16"/>
        <v>#N/A</v>
      </c>
    </row>
    <row r="136" spans="2:23">
      <c r="B136" s="46">
        <f t="shared" si="17"/>
        <v>-875</v>
      </c>
      <c r="C136" s="47" t="e">
        <f>IF(ISNA(OutlineParameters!T139),OutlineParameters!S139,OutlineParameters!T139)</f>
        <v>#N/A</v>
      </c>
      <c r="D136" s="47">
        <f t="shared" si="6"/>
        <v>0</v>
      </c>
      <c r="E136" s="47" t="e">
        <f t="shared" si="7"/>
        <v>#N/A</v>
      </c>
      <c r="F136" s="47">
        <f t="shared" si="18"/>
        <v>0</v>
      </c>
      <c r="G136" s="47" t="e">
        <f t="shared" si="8"/>
        <v>#N/A</v>
      </c>
      <c r="H136" s="47"/>
      <c r="I136" s="47"/>
      <c r="J136" s="47">
        <f t="shared" si="9"/>
        <v>-874</v>
      </c>
      <c r="K136" s="48">
        <f t="shared" si="10"/>
        <v>0</v>
      </c>
      <c r="L136" s="48">
        <f t="shared" si="11"/>
        <v>0</v>
      </c>
      <c r="M136" s="48">
        <f t="shared" si="12"/>
        <v>0</v>
      </c>
      <c r="N136" s="48">
        <f t="shared" si="13"/>
        <v>0</v>
      </c>
      <c r="O136" s="48" t="e">
        <f t="shared" si="1"/>
        <v>#N/A</v>
      </c>
      <c r="P136" s="47"/>
      <c r="Q136" s="46">
        <f t="shared" si="14"/>
        <v>-874</v>
      </c>
      <c r="R136" s="47">
        <f t="shared" si="2"/>
        <v>0</v>
      </c>
      <c r="S136" s="47">
        <f t="shared" si="3"/>
        <v>0</v>
      </c>
      <c r="T136" s="47" t="e">
        <f t="shared" si="4"/>
        <v>#N/A</v>
      </c>
      <c r="U136" s="47" t="e">
        <f t="shared" si="5"/>
        <v>#N/A</v>
      </c>
      <c r="V136" s="47" t="e">
        <f t="shared" si="15"/>
        <v>#N/A</v>
      </c>
      <c r="W136" s="47" t="e">
        <f t="shared" si="16"/>
        <v>#N/A</v>
      </c>
    </row>
    <row r="137" spans="2:23">
      <c r="B137" s="46">
        <f t="shared" si="17"/>
        <v>-874</v>
      </c>
      <c r="C137" s="47" t="e">
        <f>IF(ISNA(OutlineParameters!T140),OutlineParameters!S140,OutlineParameters!T140)</f>
        <v>#N/A</v>
      </c>
      <c r="D137" s="47">
        <f t="shared" si="6"/>
        <v>0</v>
      </c>
      <c r="E137" s="47" t="e">
        <f t="shared" si="7"/>
        <v>#N/A</v>
      </c>
      <c r="F137" s="47">
        <f t="shared" si="18"/>
        <v>0</v>
      </c>
      <c r="G137" s="47" t="e">
        <f t="shared" si="8"/>
        <v>#N/A</v>
      </c>
      <c r="H137" s="47"/>
      <c r="I137" s="47"/>
      <c r="J137" s="47">
        <f t="shared" si="9"/>
        <v>-873</v>
      </c>
      <c r="K137" s="48">
        <f t="shared" si="10"/>
        <v>0</v>
      </c>
      <c r="L137" s="48">
        <f t="shared" si="11"/>
        <v>0</v>
      </c>
      <c r="M137" s="48">
        <f t="shared" si="12"/>
        <v>0</v>
      </c>
      <c r="N137" s="48">
        <f t="shared" si="13"/>
        <v>0</v>
      </c>
      <c r="O137" s="48" t="e">
        <f t="shared" si="1"/>
        <v>#N/A</v>
      </c>
      <c r="P137" s="47"/>
      <c r="Q137" s="46">
        <f t="shared" si="14"/>
        <v>-873</v>
      </c>
      <c r="R137" s="47">
        <f t="shared" si="2"/>
        <v>0</v>
      </c>
      <c r="S137" s="47">
        <f t="shared" si="3"/>
        <v>0</v>
      </c>
      <c r="T137" s="47" t="e">
        <f t="shared" si="4"/>
        <v>#N/A</v>
      </c>
      <c r="U137" s="47" t="e">
        <f t="shared" si="5"/>
        <v>#N/A</v>
      </c>
      <c r="V137" s="47" t="e">
        <f t="shared" si="15"/>
        <v>#N/A</v>
      </c>
      <c r="W137" s="47" t="e">
        <f t="shared" si="16"/>
        <v>#N/A</v>
      </c>
    </row>
    <row r="138" spans="2:23">
      <c r="B138" s="46">
        <f t="shared" si="17"/>
        <v>-873</v>
      </c>
      <c r="C138" s="47" t="e">
        <f>IF(ISNA(OutlineParameters!T141),OutlineParameters!S141,OutlineParameters!T141)</f>
        <v>#N/A</v>
      </c>
      <c r="D138" s="47">
        <f t="shared" si="6"/>
        <v>0</v>
      </c>
      <c r="E138" s="47" t="e">
        <f t="shared" si="7"/>
        <v>#N/A</v>
      </c>
      <c r="F138" s="47">
        <f t="shared" si="18"/>
        <v>0</v>
      </c>
      <c r="G138" s="47" t="e">
        <f t="shared" si="8"/>
        <v>#N/A</v>
      </c>
      <c r="H138" s="47"/>
      <c r="I138" s="47"/>
      <c r="J138" s="47">
        <f t="shared" si="9"/>
        <v>-872</v>
      </c>
      <c r="K138" s="48">
        <f t="shared" si="10"/>
        <v>0</v>
      </c>
      <c r="L138" s="48">
        <f t="shared" si="11"/>
        <v>0</v>
      </c>
      <c r="M138" s="48">
        <f t="shared" si="12"/>
        <v>0</v>
      </c>
      <c r="N138" s="48">
        <f t="shared" si="13"/>
        <v>0</v>
      </c>
      <c r="O138" s="48" t="e">
        <f t="shared" si="1"/>
        <v>#N/A</v>
      </c>
      <c r="P138" s="47"/>
      <c r="Q138" s="46">
        <f t="shared" si="14"/>
        <v>-872</v>
      </c>
      <c r="R138" s="47">
        <f t="shared" si="2"/>
        <v>0</v>
      </c>
      <c r="S138" s="47">
        <f t="shared" si="3"/>
        <v>0</v>
      </c>
      <c r="T138" s="47" t="e">
        <f t="shared" si="4"/>
        <v>#N/A</v>
      </c>
      <c r="U138" s="47" t="e">
        <f t="shared" si="5"/>
        <v>#N/A</v>
      </c>
      <c r="V138" s="47" t="e">
        <f t="shared" si="15"/>
        <v>#N/A</v>
      </c>
      <c r="W138" s="47" t="e">
        <f t="shared" si="16"/>
        <v>#N/A</v>
      </c>
    </row>
    <row r="139" spans="2:23">
      <c r="B139" s="46">
        <f t="shared" si="17"/>
        <v>-872</v>
      </c>
      <c r="C139" s="47" t="e">
        <f>IF(ISNA(OutlineParameters!T142),OutlineParameters!S142,OutlineParameters!T142)</f>
        <v>#N/A</v>
      </c>
      <c r="D139" s="47">
        <f t="shared" si="6"/>
        <v>0</v>
      </c>
      <c r="E139" s="47" t="e">
        <f t="shared" si="7"/>
        <v>#N/A</v>
      </c>
      <c r="F139" s="47">
        <f t="shared" si="18"/>
        <v>0</v>
      </c>
      <c r="G139" s="47" t="e">
        <f t="shared" si="8"/>
        <v>#N/A</v>
      </c>
      <c r="H139" s="47"/>
      <c r="I139" s="47"/>
      <c r="J139" s="47">
        <f t="shared" si="9"/>
        <v>-871</v>
      </c>
      <c r="K139" s="48">
        <f t="shared" si="10"/>
        <v>0</v>
      </c>
      <c r="L139" s="48">
        <f t="shared" si="11"/>
        <v>0</v>
      </c>
      <c r="M139" s="48">
        <f t="shared" si="12"/>
        <v>0</v>
      </c>
      <c r="N139" s="48">
        <f t="shared" si="13"/>
        <v>0</v>
      </c>
      <c r="O139" s="48" t="e">
        <f t="shared" si="1"/>
        <v>#N/A</v>
      </c>
      <c r="P139" s="47"/>
      <c r="Q139" s="46">
        <f t="shared" si="14"/>
        <v>-871</v>
      </c>
      <c r="R139" s="47">
        <f t="shared" si="2"/>
        <v>0</v>
      </c>
      <c r="S139" s="47">
        <f t="shared" si="3"/>
        <v>0</v>
      </c>
      <c r="T139" s="47" t="e">
        <f t="shared" si="4"/>
        <v>#N/A</v>
      </c>
      <c r="U139" s="47" t="e">
        <f t="shared" si="5"/>
        <v>#N/A</v>
      </c>
      <c r="V139" s="47" t="e">
        <f t="shared" si="15"/>
        <v>#N/A</v>
      </c>
      <c r="W139" s="47" t="e">
        <f t="shared" si="16"/>
        <v>#N/A</v>
      </c>
    </row>
    <row r="140" spans="2:23">
      <c r="B140" s="46">
        <f t="shared" si="17"/>
        <v>-871</v>
      </c>
      <c r="C140" s="47" t="e">
        <f>IF(ISNA(OutlineParameters!T143),OutlineParameters!S143,OutlineParameters!T143)</f>
        <v>#N/A</v>
      </c>
      <c r="D140" s="47">
        <f t="shared" si="6"/>
        <v>0</v>
      </c>
      <c r="E140" s="47" t="e">
        <f t="shared" si="7"/>
        <v>#N/A</v>
      </c>
      <c r="F140" s="47">
        <f t="shared" si="18"/>
        <v>0</v>
      </c>
      <c r="G140" s="47" t="e">
        <f t="shared" si="8"/>
        <v>#N/A</v>
      </c>
      <c r="H140" s="47"/>
      <c r="I140" s="47"/>
      <c r="J140" s="47">
        <f t="shared" si="9"/>
        <v>-870</v>
      </c>
      <c r="K140" s="48">
        <f t="shared" si="10"/>
        <v>0</v>
      </c>
      <c r="L140" s="48">
        <f t="shared" si="11"/>
        <v>0</v>
      </c>
      <c r="M140" s="48">
        <f t="shared" si="12"/>
        <v>0</v>
      </c>
      <c r="N140" s="48">
        <f t="shared" si="13"/>
        <v>0</v>
      </c>
      <c r="O140" s="48" t="e">
        <f t="shared" si="1"/>
        <v>#N/A</v>
      </c>
      <c r="P140" s="47"/>
      <c r="Q140" s="46">
        <f t="shared" si="14"/>
        <v>-870</v>
      </c>
      <c r="R140" s="47">
        <f t="shared" si="2"/>
        <v>0</v>
      </c>
      <c r="S140" s="47">
        <f t="shared" si="3"/>
        <v>0</v>
      </c>
      <c r="T140" s="47" t="e">
        <f t="shared" si="4"/>
        <v>#N/A</v>
      </c>
      <c r="U140" s="47" t="e">
        <f t="shared" si="5"/>
        <v>#N/A</v>
      </c>
      <c r="V140" s="47" t="e">
        <f t="shared" si="15"/>
        <v>#N/A</v>
      </c>
      <c r="W140" s="47" t="e">
        <f t="shared" si="16"/>
        <v>#N/A</v>
      </c>
    </row>
    <row r="141" spans="2:23">
      <c r="B141" s="46">
        <f t="shared" si="17"/>
        <v>-870</v>
      </c>
      <c r="C141" s="47" t="e">
        <f>IF(ISNA(OutlineParameters!T144),OutlineParameters!S144,OutlineParameters!T144)</f>
        <v>#N/A</v>
      </c>
      <c r="D141" s="47">
        <f t="shared" si="6"/>
        <v>0</v>
      </c>
      <c r="E141" s="47" t="e">
        <f t="shared" si="7"/>
        <v>#N/A</v>
      </c>
      <c r="F141" s="47">
        <f t="shared" si="18"/>
        <v>0</v>
      </c>
      <c r="G141" s="47" t="e">
        <f t="shared" si="8"/>
        <v>#N/A</v>
      </c>
      <c r="H141" s="47"/>
      <c r="I141" s="47"/>
      <c r="J141" s="47">
        <f t="shared" si="9"/>
        <v>-869</v>
      </c>
      <c r="K141" s="48">
        <f t="shared" si="10"/>
        <v>0</v>
      </c>
      <c r="L141" s="48">
        <f t="shared" si="11"/>
        <v>0</v>
      </c>
      <c r="M141" s="48">
        <f t="shared" si="12"/>
        <v>0</v>
      </c>
      <c r="N141" s="48">
        <f t="shared" si="13"/>
        <v>0</v>
      </c>
      <c r="O141" s="48" t="e">
        <f t="shared" si="1"/>
        <v>#N/A</v>
      </c>
      <c r="P141" s="47"/>
      <c r="Q141" s="46">
        <f t="shared" si="14"/>
        <v>-869</v>
      </c>
      <c r="R141" s="47">
        <f t="shared" si="2"/>
        <v>0</v>
      </c>
      <c r="S141" s="47">
        <f t="shared" si="3"/>
        <v>0</v>
      </c>
      <c r="T141" s="47" t="e">
        <f t="shared" si="4"/>
        <v>#N/A</v>
      </c>
      <c r="U141" s="47" t="e">
        <f t="shared" si="5"/>
        <v>#N/A</v>
      </c>
      <c r="V141" s="47" t="e">
        <f t="shared" si="15"/>
        <v>#N/A</v>
      </c>
      <c r="W141" s="47" t="e">
        <f t="shared" si="16"/>
        <v>#N/A</v>
      </c>
    </row>
    <row r="142" spans="2:23">
      <c r="B142" s="46">
        <f t="shared" si="17"/>
        <v>-869</v>
      </c>
      <c r="C142" s="47" t="e">
        <f>IF(ISNA(OutlineParameters!T145),OutlineParameters!S145,OutlineParameters!T145)</f>
        <v>#N/A</v>
      </c>
      <c r="D142" s="47">
        <f t="shared" si="6"/>
        <v>0</v>
      </c>
      <c r="E142" s="47" t="e">
        <f t="shared" si="7"/>
        <v>#N/A</v>
      </c>
      <c r="F142" s="47">
        <f t="shared" si="18"/>
        <v>0</v>
      </c>
      <c r="G142" s="47" t="e">
        <f t="shared" si="8"/>
        <v>#N/A</v>
      </c>
      <c r="H142" s="47"/>
      <c r="I142" s="47"/>
      <c r="J142" s="47">
        <f t="shared" si="9"/>
        <v>-868</v>
      </c>
      <c r="K142" s="48">
        <f t="shared" si="10"/>
        <v>0</v>
      </c>
      <c r="L142" s="48">
        <f t="shared" si="11"/>
        <v>0</v>
      </c>
      <c r="M142" s="48">
        <f t="shared" si="12"/>
        <v>0</v>
      </c>
      <c r="N142" s="48">
        <f t="shared" si="13"/>
        <v>0</v>
      </c>
      <c r="O142" s="48" t="e">
        <f t="shared" si="1"/>
        <v>#N/A</v>
      </c>
      <c r="P142" s="47"/>
      <c r="Q142" s="46">
        <f t="shared" si="14"/>
        <v>-868</v>
      </c>
      <c r="R142" s="47">
        <f t="shared" si="2"/>
        <v>0</v>
      </c>
      <c r="S142" s="47">
        <f t="shared" si="3"/>
        <v>0</v>
      </c>
      <c r="T142" s="47" t="e">
        <f t="shared" si="4"/>
        <v>#N/A</v>
      </c>
      <c r="U142" s="47" t="e">
        <f t="shared" si="5"/>
        <v>#N/A</v>
      </c>
      <c r="V142" s="47" t="e">
        <f t="shared" si="15"/>
        <v>#N/A</v>
      </c>
      <c r="W142" s="47" t="e">
        <f t="shared" si="16"/>
        <v>#N/A</v>
      </c>
    </row>
    <row r="143" spans="2:23">
      <c r="B143" s="46">
        <f t="shared" si="17"/>
        <v>-868</v>
      </c>
      <c r="C143" s="47" t="e">
        <f>IF(ISNA(OutlineParameters!T146),OutlineParameters!S146,OutlineParameters!T146)</f>
        <v>#N/A</v>
      </c>
      <c r="D143" s="47">
        <f t="shared" si="6"/>
        <v>0</v>
      </c>
      <c r="E143" s="47" t="e">
        <f t="shared" si="7"/>
        <v>#N/A</v>
      </c>
      <c r="F143" s="47">
        <f t="shared" si="18"/>
        <v>0</v>
      </c>
      <c r="G143" s="47" t="e">
        <f t="shared" si="8"/>
        <v>#N/A</v>
      </c>
      <c r="H143" s="47"/>
      <c r="I143" s="47"/>
      <c r="J143" s="47">
        <f t="shared" si="9"/>
        <v>-867</v>
      </c>
      <c r="K143" s="48">
        <f t="shared" si="10"/>
        <v>0</v>
      </c>
      <c r="L143" s="48">
        <f t="shared" si="11"/>
        <v>0</v>
      </c>
      <c r="M143" s="48">
        <f t="shared" si="12"/>
        <v>0</v>
      </c>
      <c r="N143" s="48">
        <f t="shared" si="13"/>
        <v>0</v>
      </c>
      <c r="O143" s="48" t="e">
        <f t="shared" si="1"/>
        <v>#N/A</v>
      </c>
      <c r="P143" s="47"/>
      <c r="Q143" s="46">
        <f t="shared" si="14"/>
        <v>-867</v>
      </c>
      <c r="R143" s="47">
        <f t="shared" si="2"/>
        <v>0</v>
      </c>
      <c r="S143" s="47">
        <f t="shared" si="3"/>
        <v>0</v>
      </c>
      <c r="T143" s="47" t="e">
        <f t="shared" si="4"/>
        <v>#N/A</v>
      </c>
      <c r="U143" s="47" t="e">
        <f t="shared" si="5"/>
        <v>#N/A</v>
      </c>
      <c r="V143" s="47" t="e">
        <f t="shared" si="15"/>
        <v>#N/A</v>
      </c>
      <c r="W143" s="47" t="e">
        <f t="shared" si="16"/>
        <v>#N/A</v>
      </c>
    </row>
    <row r="144" spans="2:23">
      <c r="B144" s="46">
        <f t="shared" si="17"/>
        <v>-867</v>
      </c>
      <c r="C144" s="47" t="e">
        <f>IF(ISNA(OutlineParameters!T147),OutlineParameters!S147,OutlineParameters!T147)</f>
        <v>#N/A</v>
      </c>
      <c r="D144" s="47">
        <f t="shared" si="6"/>
        <v>0</v>
      </c>
      <c r="E144" s="47" t="e">
        <f t="shared" si="7"/>
        <v>#N/A</v>
      </c>
      <c r="F144" s="47">
        <f t="shared" si="18"/>
        <v>0</v>
      </c>
      <c r="G144" s="47" t="e">
        <f t="shared" si="8"/>
        <v>#N/A</v>
      </c>
      <c r="H144" s="47"/>
      <c r="I144" s="47"/>
      <c r="J144" s="47">
        <f t="shared" si="9"/>
        <v>-866</v>
      </c>
      <c r="K144" s="48">
        <f t="shared" si="10"/>
        <v>0</v>
      </c>
      <c r="L144" s="48">
        <f t="shared" si="11"/>
        <v>0</v>
      </c>
      <c r="M144" s="48">
        <f t="shared" si="12"/>
        <v>0</v>
      </c>
      <c r="N144" s="48">
        <f t="shared" si="13"/>
        <v>0</v>
      </c>
      <c r="O144" s="48" t="e">
        <f t="shared" si="1"/>
        <v>#N/A</v>
      </c>
      <c r="P144" s="47"/>
      <c r="Q144" s="46">
        <f t="shared" si="14"/>
        <v>-866</v>
      </c>
      <c r="R144" s="47">
        <f t="shared" si="2"/>
        <v>0</v>
      </c>
      <c r="S144" s="47">
        <f t="shared" si="3"/>
        <v>0</v>
      </c>
      <c r="T144" s="47" t="e">
        <f t="shared" si="4"/>
        <v>#N/A</v>
      </c>
      <c r="U144" s="47" t="e">
        <f t="shared" si="5"/>
        <v>#N/A</v>
      </c>
      <c r="V144" s="47" t="e">
        <f t="shared" si="15"/>
        <v>#N/A</v>
      </c>
      <c r="W144" s="47" t="e">
        <f t="shared" si="16"/>
        <v>#N/A</v>
      </c>
    </row>
    <row r="145" spans="2:23">
      <c r="B145" s="46">
        <f t="shared" si="17"/>
        <v>-866</v>
      </c>
      <c r="C145" s="47" t="e">
        <f>IF(ISNA(OutlineParameters!T148),OutlineParameters!S148,OutlineParameters!T148)</f>
        <v>#N/A</v>
      </c>
      <c r="D145" s="47">
        <f t="shared" si="6"/>
        <v>0</v>
      </c>
      <c r="E145" s="47" t="e">
        <f t="shared" si="7"/>
        <v>#N/A</v>
      </c>
      <c r="F145" s="47">
        <f t="shared" si="18"/>
        <v>0</v>
      </c>
      <c r="G145" s="47" t="e">
        <f t="shared" si="8"/>
        <v>#N/A</v>
      </c>
      <c r="H145" s="47"/>
      <c r="I145" s="47"/>
      <c r="J145" s="47">
        <f t="shared" si="9"/>
        <v>-865</v>
      </c>
      <c r="K145" s="48">
        <f t="shared" si="10"/>
        <v>0</v>
      </c>
      <c r="L145" s="48">
        <f t="shared" si="11"/>
        <v>0</v>
      </c>
      <c r="M145" s="48">
        <f t="shared" si="12"/>
        <v>0</v>
      </c>
      <c r="N145" s="48">
        <f t="shared" si="13"/>
        <v>0</v>
      </c>
      <c r="O145" s="48" t="e">
        <f t="shared" si="1"/>
        <v>#N/A</v>
      </c>
      <c r="P145" s="47"/>
      <c r="Q145" s="46">
        <f t="shared" si="14"/>
        <v>-865</v>
      </c>
      <c r="R145" s="47">
        <f t="shared" si="2"/>
        <v>0</v>
      </c>
      <c r="S145" s="47">
        <f t="shared" si="3"/>
        <v>0</v>
      </c>
      <c r="T145" s="47" t="e">
        <f t="shared" si="4"/>
        <v>#N/A</v>
      </c>
      <c r="U145" s="47" t="e">
        <f t="shared" si="5"/>
        <v>#N/A</v>
      </c>
      <c r="V145" s="47" t="e">
        <f t="shared" si="15"/>
        <v>#N/A</v>
      </c>
      <c r="W145" s="47" t="e">
        <f t="shared" si="16"/>
        <v>#N/A</v>
      </c>
    </row>
    <row r="146" spans="2:23">
      <c r="B146" s="46">
        <f t="shared" si="17"/>
        <v>-865</v>
      </c>
      <c r="C146" s="47" t="e">
        <f>IF(ISNA(OutlineParameters!T149),OutlineParameters!S149,OutlineParameters!T149)</f>
        <v>#N/A</v>
      </c>
      <c r="D146" s="47">
        <f t="shared" si="6"/>
        <v>0</v>
      </c>
      <c r="E146" s="47" t="e">
        <f t="shared" si="7"/>
        <v>#N/A</v>
      </c>
      <c r="F146" s="47">
        <f t="shared" si="18"/>
        <v>0</v>
      </c>
      <c r="G146" s="47" t="e">
        <f t="shared" si="8"/>
        <v>#N/A</v>
      </c>
      <c r="H146" s="47"/>
      <c r="I146" s="47"/>
      <c r="J146" s="47">
        <f t="shared" si="9"/>
        <v>-864</v>
      </c>
      <c r="K146" s="48">
        <f t="shared" si="10"/>
        <v>0</v>
      </c>
      <c r="L146" s="48">
        <f t="shared" si="11"/>
        <v>0</v>
      </c>
      <c r="M146" s="48">
        <f t="shared" si="12"/>
        <v>0</v>
      </c>
      <c r="N146" s="48">
        <f t="shared" si="13"/>
        <v>0</v>
      </c>
      <c r="O146" s="48" t="e">
        <f t="shared" si="1"/>
        <v>#N/A</v>
      </c>
      <c r="P146" s="47"/>
      <c r="Q146" s="46">
        <f t="shared" si="14"/>
        <v>-864</v>
      </c>
      <c r="R146" s="47">
        <f t="shared" si="2"/>
        <v>0</v>
      </c>
      <c r="S146" s="47">
        <f t="shared" si="3"/>
        <v>0</v>
      </c>
      <c r="T146" s="47" t="e">
        <f t="shared" si="4"/>
        <v>#N/A</v>
      </c>
      <c r="U146" s="47" t="e">
        <f t="shared" si="5"/>
        <v>#N/A</v>
      </c>
      <c r="V146" s="47" t="e">
        <f t="shared" si="15"/>
        <v>#N/A</v>
      </c>
      <c r="W146" s="47" t="e">
        <f t="shared" si="16"/>
        <v>#N/A</v>
      </c>
    </row>
    <row r="147" spans="2:23">
      <c r="B147" s="46">
        <f t="shared" si="17"/>
        <v>-864</v>
      </c>
      <c r="C147" s="47" t="e">
        <f>IF(ISNA(OutlineParameters!T150),OutlineParameters!S150,OutlineParameters!T150)</f>
        <v>#N/A</v>
      </c>
      <c r="D147" s="47">
        <f t="shared" si="6"/>
        <v>0</v>
      </c>
      <c r="E147" s="47" t="e">
        <f t="shared" si="7"/>
        <v>#N/A</v>
      </c>
      <c r="F147" s="47">
        <f t="shared" si="18"/>
        <v>0</v>
      </c>
      <c r="G147" s="47" t="e">
        <f t="shared" si="8"/>
        <v>#N/A</v>
      </c>
      <c r="H147" s="47"/>
      <c r="I147" s="47"/>
      <c r="J147" s="47">
        <f t="shared" si="9"/>
        <v>-863</v>
      </c>
      <c r="K147" s="48">
        <f t="shared" si="10"/>
        <v>0</v>
      </c>
      <c r="L147" s="48">
        <f t="shared" si="11"/>
        <v>0</v>
      </c>
      <c r="M147" s="48">
        <f t="shared" si="12"/>
        <v>0</v>
      </c>
      <c r="N147" s="48">
        <f t="shared" si="13"/>
        <v>0</v>
      </c>
      <c r="O147" s="48" t="e">
        <f t="shared" si="1"/>
        <v>#N/A</v>
      </c>
      <c r="P147" s="47"/>
      <c r="Q147" s="46">
        <f t="shared" si="14"/>
        <v>-863</v>
      </c>
      <c r="R147" s="47">
        <f t="shared" si="2"/>
        <v>0</v>
      </c>
      <c r="S147" s="47">
        <f t="shared" si="3"/>
        <v>0</v>
      </c>
      <c r="T147" s="47" t="e">
        <f t="shared" si="4"/>
        <v>#N/A</v>
      </c>
      <c r="U147" s="47" t="e">
        <f t="shared" si="5"/>
        <v>#N/A</v>
      </c>
      <c r="V147" s="47" t="e">
        <f t="shared" si="15"/>
        <v>#N/A</v>
      </c>
      <c r="W147" s="47" t="e">
        <f t="shared" si="16"/>
        <v>#N/A</v>
      </c>
    </row>
    <row r="148" spans="2:23">
      <c r="B148" s="46">
        <f t="shared" si="17"/>
        <v>-863</v>
      </c>
      <c r="C148" s="47" t="e">
        <f>IF(ISNA(OutlineParameters!T151),OutlineParameters!S151,OutlineParameters!T151)</f>
        <v>#N/A</v>
      </c>
      <c r="D148" s="47">
        <f t="shared" si="6"/>
        <v>0</v>
      </c>
      <c r="E148" s="47" t="e">
        <f t="shared" si="7"/>
        <v>#N/A</v>
      </c>
      <c r="F148" s="47">
        <f t="shared" si="18"/>
        <v>0</v>
      </c>
      <c r="G148" s="47" t="e">
        <f t="shared" si="8"/>
        <v>#N/A</v>
      </c>
      <c r="H148" s="47"/>
      <c r="I148" s="47"/>
      <c r="J148" s="47">
        <f t="shared" si="9"/>
        <v>-862</v>
      </c>
      <c r="K148" s="48">
        <f t="shared" si="10"/>
        <v>0</v>
      </c>
      <c r="L148" s="48">
        <f t="shared" si="11"/>
        <v>0</v>
      </c>
      <c r="M148" s="48">
        <f t="shared" si="12"/>
        <v>0</v>
      </c>
      <c r="N148" s="48">
        <f t="shared" si="13"/>
        <v>0</v>
      </c>
      <c r="O148" s="48" t="e">
        <f t="shared" si="1"/>
        <v>#N/A</v>
      </c>
      <c r="P148" s="47"/>
      <c r="Q148" s="46">
        <f t="shared" si="14"/>
        <v>-862</v>
      </c>
      <c r="R148" s="47">
        <f t="shared" si="2"/>
        <v>0</v>
      </c>
      <c r="S148" s="47">
        <f t="shared" si="3"/>
        <v>0</v>
      </c>
      <c r="T148" s="47" t="e">
        <f t="shared" si="4"/>
        <v>#N/A</v>
      </c>
      <c r="U148" s="47" t="e">
        <f t="shared" si="5"/>
        <v>#N/A</v>
      </c>
      <c r="V148" s="47" t="e">
        <f t="shared" si="15"/>
        <v>#N/A</v>
      </c>
      <c r="W148" s="47" t="e">
        <f t="shared" si="16"/>
        <v>#N/A</v>
      </c>
    </row>
    <row r="149" spans="2:23">
      <c r="B149" s="46">
        <f t="shared" si="17"/>
        <v>-862</v>
      </c>
      <c r="C149" s="47" t="e">
        <f>IF(ISNA(OutlineParameters!T152),OutlineParameters!S152,OutlineParameters!T152)</f>
        <v>#N/A</v>
      </c>
      <c r="D149" s="47">
        <f t="shared" si="6"/>
        <v>0</v>
      </c>
      <c r="E149" s="47" t="e">
        <f t="shared" si="7"/>
        <v>#N/A</v>
      </c>
      <c r="F149" s="47">
        <f t="shared" si="18"/>
        <v>0</v>
      </c>
      <c r="G149" s="47" t="e">
        <f t="shared" si="8"/>
        <v>#N/A</v>
      </c>
      <c r="H149" s="47"/>
      <c r="I149" s="47"/>
      <c r="J149" s="47">
        <f t="shared" si="9"/>
        <v>-861</v>
      </c>
      <c r="K149" s="48">
        <f t="shared" si="10"/>
        <v>0</v>
      </c>
      <c r="L149" s="48">
        <f t="shared" si="11"/>
        <v>0</v>
      </c>
      <c r="M149" s="48">
        <f t="shared" si="12"/>
        <v>0</v>
      </c>
      <c r="N149" s="48">
        <f t="shared" si="13"/>
        <v>0</v>
      </c>
      <c r="O149" s="48" t="e">
        <f t="shared" si="1"/>
        <v>#N/A</v>
      </c>
      <c r="P149" s="47"/>
      <c r="Q149" s="46">
        <f t="shared" si="14"/>
        <v>-861</v>
      </c>
      <c r="R149" s="47">
        <f t="shared" si="2"/>
        <v>0</v>
      </c>
      <c r="S149" s="47">
        <f t="shared" si="3"/>
        <v>0</v>
      </c>
      <c r="T149" s="47" t="e">
        <f t="shared" si="4"/>
        <v>#N/A</v>
      </c>
      <c r="U149" s="47" t="e">
        <f t="shared" si="5"/>
        <v>#N/A</v>
      </c>
      <c r="V149" s="47" t="e">
        <f t="shared" si="15"/>
        <v>#N/A</v>
      </c>
      <c r="W149" s="47" t="e">
        <f t="shared" si="16"/>
        <v>#N/A</v>
      </c>
    </row>
    <row r="150" spans="2:23">
      <c r="B150" s="46">
        <f t="shared" si="17"/>
        <v>-861</v>
      </c>
      <c r="C150" s="47" t="e">
        <f>IF(ISNA(OutlineParameters!T153),OutlineParameters!S153,OutlineParameters!T153)</f>
        <v>#N/A</v>
      </c>
      <c r="D150" s="47">
        <f t="shared" si="6"/>
        <v>0</v>
      </c>
      <c r="E150" s="47" t="e">
        <f t="shared" si="7"/>
        <v>#N/A</v>
      </c>
      <c r="F150" s="47">
        <f t="shared" si="18"/>
        <v>0</v>
      </c>
      <c r="G150" s="47" t="e">
        <f t="shared" si="8"/>
        <v>#N/A</v>
      </c>
      <c r="H150" s="47"/>
      <c r="I150" s="47"/>
      <c r="J150" s="47">
        <f t="shared" si="9"/>
        <v>-860</v>
      </c>
      <c r="K150" s="48">
        <f t="shared" si="10"/>
        <v>0</v>
      </c>
      <c r="L150" s="48">
        <f t="shared" si="11"/>
        <v>0</v>
      </c>
      <c r="M150" s="48">
        <f t="shared" si="12"/>
        <v>0</v>
      </c>
      <c r="N150" s="48">
        <f t="shared" si="13"/>
        <v>0</v>
      </c>
      <c r="O150" s="48" t="e">
        <f t="shared" si="1"/>
        <v>#N/A</v>
      </c>
      <c r="P150" s="47"/>
      <c r="Q150" s="46">
        <f t="shared" si="14"/>
        <v>-860</v>
      </c>
      <c r="R150" s="47">
        <f t="shared" si="2"/>
        <v>0</v>
      </c>
      <c r="S150" s="47">
        <f t="shared" si="3"/>
        <v>0</v>
      </c>
      <c r="T150" s="47" t="e">
        <f t="shared" si="4"/>
        <v>#N/A</v>
      </c>
      <c r="U150" s="47" t="e">
        <f t="shared" si="5"/>
        <v>#N/A</v>
      </c>
      <c r="V150" s="47" t="e">
        <f t="shared" si="15"/>
        <v>#N/A</v>
      </c>
      <c r="W150" s="47" t="e">
        <f t="shared" si="16"/>
        <v>#N/A</v>
      </c>
    </row>
    <row r="151" spans="2:23">
      <c r="B151" s="46">
        <f t="shared" si="17"/>
        <v>-860</v>
      </c>
      <c r="C151" s="47" t="e">
        <f>IF(ISNA(OutlineParameters!T154),OutlineParameters!S154,OutlineParameters!T154)</f>
        <v>#N/A</v>
      </c>
      <c r="D151" s="47">
        <f t="shared" si="6"/>
        <v>0</v>
      </c>
      <c r="E151" s="47" t="e">
        <f t="shared" si="7"/>
        <v>#N/A</v>
      </c>
      <c r="F151" s="47">
        <f t="shared" si="18"/>
        <v>0</v>
      </c>
      <c r="G151" s="47" t="e">
        <f t="shared" si="8"/>
        <v>#N/A</v>
      </c>
      <c r="H151" s="47"/>
      <c r="I151" s="47"/>
      <c r="J151" s="47">
        <f t="shared" si="9"/>
        <v>-859</v>
      </c>
      <c r="K151" s="48">
        <f t="shared" si="10"/>
        <v>0</v>
      </c>
      <c r="L151" s="48">
        <f t="shared" si="11"/>
        <v>0</v>
      </c>
      <c r="M151" s="48">
        <f t="shared" si="12"/>
        <v>0</v>
      </c>
      <c r="N151" s="48">
        <f t="shared" si="13"/>
        <v>0</v>
      </c>
      <c r="O151" s="48" t="e">
        <f t="shared" si="1"/>
        <v>#N/A</v>
      </c>
      <c r="P151" s="47"/>
      <c r="Q151" s="46">
        <f t="shared" si="14"/>
        <v>-859</v>
      </c>
      <c r="R151" s="47">
        <f t="shared" si="2"/>
        <v>0</v>
      </c>
      <c r="S151" s="47">
        <f t="shared" si="3"/>
        <v>0</v>
      </c>
      <c r="T151" s="47" t="e">
        <f t="shared" si="4"/>
        <v>#N/A</v>
      </c>
      <c r="U151" s="47" t="e">
        <f t="shared" si="5"/>
        <v>#N/A</v>
      </c>
      <c r="V151" s="47" t="e">
        <f t="shared" si="15"/>
        <v>#N/A</v>
      </c>
      <c r="W151" s="47" t="e">
        <f t="shared" si="16"/>
        <v>#N/A</v>
      </c>
    </row>
    <row r="152" spans="2:23">
      <c r="B152" s="46">
        <f t="shared" si="17"/>
        <v>-859</v>
      </c>
      <c r="C152" s="47" t="e">
        <f>IF(ISNA(OutlineParameters!T155),OutlineParameters!S155,OutlineParameters!T155)</f>
        <v>#N/A</v>
      </c>
      <c r="D152" s="47">
        <f t="shared" si="6"/>
        <v>0</v>
      </c>
      <c r="E152" s="47" t="e">
        <f t="shared" si="7"/>
        <v>#N/A</v>
      </c>
      <c r="F152" s="47">
        <f t="shared" si="18"/>
        <v>0</v>
      </c>
      <c r="G152" s="47" t="e">
        <f t="shared" si="8"/>
        <v>#N/A</v>
      </c>
      <c r="H152" s="47"/>
      <c r="I152" s="47"/>
      <c r="J152" s="47">
        <f t="shared" si="9"/>
        <v>-858</v>
      </c>
      <c r="K152" s="48">
        <f t="shared" si="10"/>
        <v>0</v>
      </c>
      <c r="L152" s="48">
        <f t="shared" si="11"/>
        <v>0</v>
      </c>
      <c r="M152" s="48">
        <f t="shared" si="12"/>
        <v>0</v>
      </c>
      <c r="N152" s="48">
        <f t="shared" si="13"/>
        <v>0</v>
      </c>
      <c r="O152" s="48" t="e">
        <f t="shared" si="1"/>
        <v>#N/A</v>
      </c>
      <c r="P152" s="47"/>
      <c r="Q152" s="46">
        <f t="shared" si="14"/>
        <v>-858</v>
      </c>
      <c r="R152" s="47">
        <f t="shared" si="2"/>
        <v>0</v>
      </c>
      <c r="S152" s="47">
        <f t="shared" si="3"/>
        <v>0</v>
      </c>
      <c r="T152" s="47" t="e">
        <f t="shared" si="4"/>
        <v>#N/A</v>
      </c>
      <c r="U152" s="47" t="e">
        <f t="shared" si="5"/>
        <v>#N/A</v>
      </c>
      <c r="V152" s="47" t="e">
        <f t="shared" si="15"/>
        <v>#N/A</v>
      </c>
      <c r="W152" s="47" t="e">
        <f t="shared" si="16"/>
        <v>#N/A</v>
      </c>
    </row>
    <row r="153" spans="2:23">
      <c r="B153" s="46">
        <f t="shared" si="17"/>
        <v>-858</v>
      </c>
      <c r="C153" s="47" t="e">
        <f>IF(ISNA(OutlineParameters!T156),OutlineParameters!S156,OutlineParameters!T156)</f>
        <v>#N/A</v>
      </c>
      <c r="D153" s="47">
        <f t="shared" si="6"/>
        <v>0</v>
      </c>
      <c r="E153" s="47" t="e">
        <f t="shared" si="7"/>
        <v>#N/A</v>
      </c>
      <c r="F153" s="47">
        <f t="shared" si="18"/>
        <v>0</v>
      </c>
      <c r="G153" s="47" t="e">
        <f t="shared" si="8"/>
        <v>#N/A</v>
      </c>
      <c r="H153" s="47"/>
      <c r="I153" s="47"/>
      <c r="J153" s="47">
        <f t="shared" si="9"/>
        <v>-857</v>
      </c>
      <c r="K153" s="48">
        <f t="shared" si="10"/>
        <v>0</v>
      </c>
      <c r="L153" s="48">
        <f t="shared" si="11"/>
        <v>0</v>
      </c>
      <c r="M153" s="48">
        <f t="shared" si="12"/>
        <v>0</v>
      </c>
      <c r="N153" s="48">
        <f t="shared" si="13"/>
        <v>0</v>
      </c>
      <c r="O153" s="48" t="e">
        <f t="shared" si="1"/>
        <v>#N/A</v>
      </c>
      <c r="P153" s="47"/>
      <c r="Q153" s="46">
        <f t="shared" si="14"/>
        <v>-857</v>
      </c>
      <c r="R153" s="47">
        <f t="shared" si="2"/>
        <v>0</v>
      </c>
      <c r="S153" s="47">
        <f t="shared" si="3"/>
        <v>0</v>
      </c>
      <c r="T153" s="47" t="e">
        <f t="shared" si="4"/>
        <v>#N/A</v>
      </c>
      <c r="U153" s="47" t="e">
        <f t="shared" si="5"/>
        <v>#N/A</v>
      </c>
      <c r="V153" s="47" t="e">
        <f t="shared" si="15"/>
        <v>#N/A</v>
      </c>
      <c r="W153" s="47" t="e">
        <f t="shared" si="16"/>
        <v>#N/A</v>
      </c>
    </row>
    <row r="154" spans="2:23">
      <c r="B154" s="46">
        <f t="shared" si="17"/>
        <v>-857</v>
      </c>
      <c r="C154" s="47" t="e">
        <f>IF(ISNA(OutlineParameters!T157),OutlineParameters!S157,OutlineParameters!T157)</f>
        <v>#N/A</v>
      </c>
      <c r="D154" s="47">
        <f t="shared" si="6"/>
        <v>0</v>
      </c>
      <c r="E154" s="47" t="e">
        <f t="shared" si="7"/>
        <v>#N/A</v>
      </c>
      <c r="F154" s="47">
        <f t="shared" si="18"/>
        <v>0</v>
      </c>
      <c r="G154" s="47" t="e">
        <f t="shared" si="8"/>
        <v>#N/A</v>
      </c>
      <c r="H154" s="47"/>
      <c r="I154" s="47"/>
      <c r="J154" s="47">
        <f t="shared" si="9"/>
        <v>-856</v>
      </c>
      <c r="K154" s="48">
        <f t="shared" si="10"/>
        <v>0</v>
      </c>
      <c r="L154" s="48">
        <f t="shared" si="11"/>
        <v>0</v>
      </c>
      <c r="M154" s="48">
        <f t="shared" si="12"/>
        <v>0</v>
      </c>
      <c r="N154" s="48">
        <f t="shared" si="13"/>
        <v>0</v>
      </c>
      <c r="O154" s="48" t="e">
        <f t="shared" si="1"/>
        <v>#N/A</v>
      </c>
      <c r="P154" s="47"/>
      <c r="Q154" s="46">
        <f t="shared" si="14"/>
        <v>-856</v>
      </c>
      <c r="R154" s="47">
        <f t="shared" si="2"/>
        <v>0</v>
      </c>
      <c r="S154" s="47">
        <f t="shared" si="3"/>
        <v>0</v>
      </c>
      <c r="T154" s="47" t="e">
        <f t="shared" si="4"/>
        <v>#N/A</v>
      </c>
      <c r="U154" s="47" t="e">
        <f t="shared" si="5"/>
        <v>#N/A</v>
      </c>
      <c r="V154" s="47" t="e">
        <f t="shared" si="15"/>
        <v>#N/A</v>
      </c>
      <c r="W154" s="47" t="e">
        <f t="shared" si="16"/>
        <v>#N/A</v>
      </c>
    </row>
    <row r="155" spans="2:23">
      <c r="B155" s="46">
        <f t="shared" si="17"/>
        <v>-856</v>
      </c>
      <c r="C155" s="47" t="e">
        <f>IF(ISNA(OutlineParameters!T158),OutlineParameters!S158,OutlineParameters!T158)</f>
        <v>#N/A</v>
      </c>
      <c r="D155" s="47">
        <f t="shared" si="6"/>
        <v>0</v>
      </c>
      <c r="E155" s="47" t="e">
        <f t="shared" si="7"/>
        <v>#N/A</v>
      </c>
      <c r="F155" s="47">
        <f t="shared" si="18"/>
        <v>0</v>
      </c>
      <c r="G155" s="47" t="e">
        <f t="shared" si="8"/>
        <v>#N/A</v>
      </c>
      <c r="H155" s="47"/>
      <c r="I155" s="47"/>
      <c r="J155" s="47">
        <f t="shared" si="9"/>
        <v>-855</v>
      </c>
      <c r="K155" s="48">
        <f t="shared" si="10"/>
        <v>0</v>
      </c>
      <c r="L155" s="48">
        <f t="shared" si="11"/>
        <v>0</v>
      </c>
      <c r="M155" s="48">
        <f t="shared" si="12"/>
        <v>0</v>
      </c>
      <c r="N155" s="48">
        <f t="shared" si="13"/>
        <v>0</v>
      </c>
      <c r="O155" s="48" t="e">
        <f t="shared" si="1"/>
        <v>#N/A</v>
      </c>
      <c r="P155" s="47"/>
      <c r="Q155" s="46">
        <f t="shared" si="14"/>
        <v>-855</v>
      </c>
      <c r="R155" s="47">
        <f t="shared" si="2"/>
        <v>0</v>
      </c>
      <c r="S155" s="47">
        <f t="shared" si="3"/>
        <v>0</v>
      </c>
      <c r="T155" s="47" t="e">
        <f t="shared" si="4"/>
        <v>#N/A</v>
      </c>
      <c r="U155" s="47" t="e">
        <f t="shared" si="5"/>
        <v>#N/A</v>
      </c>
      <c r="V155" s="47" t="e">
        <f t="shared" si="15"/>
        <v>#N/A</v>
      </c>
      <c r="W155" s="47" t="e">
        <f t="shared" si="16"/>
        <v>#N/A</v>
      </c>
    </row>
    <row r="156" spans="2:23">
      <c r="B156" s="46">
        <f t="shared" si="17"/>
        <v>-855</v>
      </c>
      <c r="C156" s="47" t="e">
        <f>IF(ISNA(OutlineParameters!T159),OutlineParameters!S159,OutlineParameters!T159)</f>
        <v>#N/A</v>
      </c>
      <c r="D156" s="47">
        <f t="shared" si="6"/>
        <v>0</v>
      </c>
      <c r="E156" s="47" t="e">
        <f t="shared" si="7"/>
        <v>#N/A</v>
      </c>
      <c r="F156" s="47">
        <f t="shared" si="18"/>
        <v>0</v>
      </c>
      <c r="G156" s="47" t="e">
        <f t="shared" si="8"/>
        <v>#N/A</v>
      </c>
      <c r="H156" s="47"/>
      <c r="I156" s="47"/>
      <c r="J156" s="47">
        <f t="shared" si="9"/>
        <v>-854</v>
      </c>
      <c r="K156" s="48">
        <f t="shared" si="10"/>
        <v>0</v>
      </c>
      <c r="L156" s="48">
        <f t="shared" si="11"/>
        <v>0</v>
      </c>
      <c r="M156" s="48">
        <f t="shared" si="12"/>
        <v>0</v>
      </c>
      <c r="N156" s="48">
        <f t="shared" si="13"/>
        <v>0</v>
      </c>
      <c r="O156" s="48" t="e">
        <f t="shared" si="1"/>
        <v>#N/A</v>
      </c>
      <c r="P156" s="47"/>
      <c r="Q156" s="46">
        <f t="shared" si="14"/>
        <v>-854</v>
      </c>
      <c r="R156" s="47">
        <f t="shared" si="2"/>
        <v>0</v>
      </c>
      <c r="S156" s="47">
        <f t="shared" si="3"/>
        <v>0</v>
      </c>
      <c r="T156" s="47" t="e">
        <f t="shared" si="4"/>
        <v>#N/A</v>
      </c>
      <c r="U156" s="47" t="e">
        <f t="shared" si="5"/>
        <v>#N/A</v>
      </c>
      <c r="V156" s="47" t="e">
        <f t="shared" si="15"/>
        <v>#N/A</v>
      </c>
      <c r="W156" s="47" t="e">
        <f t="shared" si="16"/>
        <v>#N/A</v>
      </c>
    </row>
    <row r="157" spans="2:23">
      <c r="B157" s="46">
        <f t="shared" si="17"/>
        <v>-854</v>
      </c>
      <c r="C157" s="47" t="e">
        <f>IF(ISNA(OutlineParameters!T160),OutlineParameters!S160,OutlineParameters!T160)</f>
        <v>#N/A</v>
      </c>
      <c r="D157" s="47">
        <f t="shared" si="6"/>
        <v>0</v>
      </c>
      <c r="E157" s="47" t="e">
        <f t="shared" si="7"/>
        <v>#N/A</v>
      </c>
      <c r="F157" s="47">
        <f t="shared" si="18"/>
        <v>0</v>
      </c>
      <c r="G157" s="47" t="e">
        <f t="shared" si="8"/>
        <v>#N/A</v>
      </c>
      <c r="H157" s="47"/>
      <c r="I157" s="47"/>
      <c r="J157" s="47">
        <f t="shared" si="9"/>
        <v>-853</v>
      </c>
      <c r="K157" s="48">
        <f t="shared" si="10"/>
        <v>0</v>
      </c>
      <c r="L157" s="48">
        <f t="shared" si="11"/>
        <v>0</v>
      </c>
      <c r="M157" s="48">
        <f t="shared" si="12"/>
        <v>0</v>
      </c>
      <c r="N157" s="48">
        <f t="shared" si="13"/>
        <v>0</v>
      </c>
      <c r="O157" s="48" t="e">
        <f t="shared" si="1"/>
        <v>#N/A</v>
      </c>
      <c r="P157" s="47"/>
      <c r="Q157" s="46">
        <f t="shared" si="14"/>
        <v>-853</v>
      </c>
      <c r="R157" s="47">
        <f t="shared" si="2"/>
        <v>0</v>
      </c>
      <c r="S157" s="47">
        <f t="shared" si="3"/>
        <v>0</v>
      </c>
      <c r="T157" s="47" t="e">
        <f t="shared" si="4"/>
        <v>#N/A</v>
      </c>
      <c r="U157" s="47" t="e">
        <f t="shared" si="5"/>
        <v>#N/A</v>
      </c>
      <c r="V157" s="47" t="e">
        <f t="shared" si="15"/>
        <v>#N/A</v>
      </c>
      <c r="W157" s="47" t="e">
        <f t="shared" si="16"/>
        <v>#N/A</v>
      </c>
    </row>
    <row r="158" spans="2:23">
      <c r="B158" s="46">
        <f t="shared" si="17"/>
        <v>-853</v>
      </c>
      <c r="C158" s="47" t="e">
        <f>IF(ISNA(OutlineParameters!T161),OutlineParameters!S161,OutlineParameters!T161)</f>
        <v>#N/A</v>
      </c>
      <c r="D158" s="47">
        <f t="shared" si="6"/>
        <v>0</v>
      </c>
      <c r="E158" s="47" t="e">
        <f t="shared" si="7"/>
        <v>#N/A</v>
      </c>
      <c r="F158" s="47">
        <f t="shared" si="18"/>
        <v>0</v>
      </c>
      <c r="G158" s="47" t="e">
        <f t="shared" si="8"/>
        <v>#N/A</v>
      </c>
      <c r="H158" s="47"/>
      <c r="I158" s="47"/>
      <c r="J158" s="47">
        <f t="shared" si="9"/>
        <v>-852</v>
      </c>
      <c r="K158" s="48">
        <f t="shared" si="10"/>
        <v>0</v>
      </c>
      <c r="L158" s="48">
        <f t="shared" si="11"/>
        <v>0</v>
      </c>
      <c r="M158" s="48">
        <f t="shared" si="12"/>
        <v>0</v>
      </c>
      <c r="N158" s="48">
        <f t="shared" si="13"/>
        <v>0</v>
      </c>
      <c r="O158" s="48" t="e">
        <f t="shared" si="1"/>
        <v>#N/A</v>
      </c>
      <c r="P158" s="47"/>
      <c r="Q158" s="46">
        <f t="shared" si="14"/>
        <v>-852</v>
      </c>
      <c r="R158" s="47">
        <f t="shared" si="2"/>
        <v>0</v>
      </c>
      <c r="S158" s="47">
        <f t="shared" si="3"/>
        <v>0</v>
      </c>
      <c r="T158" s="47" t="e">
        <f t="shared" si="4"/>
        <v>#N/A</v>
      </c>
      <c r="U158" s="47" t="e">
        <f t="shared" si="5"/>
        <v>#N/A</v>
      </c>
      <c r="V158" s="47" t="e">
        <f t="shared" si="15"/>
        <v>#N/A</v>
      </c>
      <c r="W158" s="47" t="e">
        <f t="shared" si="16"/>
        <v>#N/A</v>
      </c>
    </row>
    <row r="159" spans="2:23">
      <c r="B159" s="46">
        <f t="shared" si="17"/>
        <v>-852</v>
      </c>
      <c r="C159" s="47" t="e">
        <f>IF(ISNA(OutlineParameters!T162),OutlineParameters!S162,OutlineParameters!T162)</f>
        <v>#N/A</v>
      </c>
      <c r="D159" s="47">
        <f t="shared" si="6"/>
        <v>0</v>
      </c>
      <c r="E159" s="47" t="e">
        <f t="shared" si="7"/>
        <v>#N/A</v>
      </c>
      <c r="F159" s="47">
        <f t="shared" si="18"/>
        <v>0</v>
      </c>
      <c r="G159" s="47" t="e">
        <f t="shared" si="8"/>
        <v>#N/A</v>
      </c>
      <c r="H159" s="47"/>
      <c r="I159" s="47"/>
      <c r="J159" s="47">
        <f t="shared" si="9"/>
        <v>-851</v>
      </c>
      <c r="K159" s="48">
        <f t="shared" si="10"/>
        <v>0</v>
      </c>
      <c r="L159" s="48">
        <f t="shared" si="11"/>
        <v>0</v>
      </c>
      <c r="M159" s="48">
        <f t="shared" si="12"/>
        <v>0</v>
      </c>
      <c r="N159" s="48">
        <f t="shared" si="13"/>
        <v>0</v>
      </c>
      <c r="O159" s="48" t="e">
        <f t="shared" si="1"/>
        <v>#N/A</v>
      </c>
      <c r="P159" s="47"/>
      <c r="Q159" s="46">
        <f t="shared" si="14"/>
        <v>-851</v>
      </c>
      <c r="R159" s="47">
        <f t="shared" si="2"/>
        <v>0</v>
      </c>
      <c r="S159" s="47">
        <f t="shared" si="3"/>
        <v>0</v>
      </c>
      <c r="T159" s="47" t="e">
        <f t="shared" si="4"/>
        <v>#N/A</v>
      </c>
      <c r="U159" s="47" t="e">
        <f t="shared" si="5"/>
        <v>#N/A</v>
      </c>
      <c r="V159" s="47" t="e">
        <f t="shared" si="15"/>
        <v>#N/A</v>
      </c>
      <c r="W159" s="47" t="e">
        <f t="shared" si="16"/>
        <v>#N/A</v>
      </c>
    </row>
    <row r="160" spans="2:23">
      <c r="B160" s="46">
        <f t="shared" si="17"/>
        <v>-851</v>
      </c>
      <c r="C160" s="47" t="e">
        <f>IF(ISNA(OutlineParameters!T163),OutlineParameters!S163,OutlineParameters!T163)</f>
        <v>#N/A</v>
      </c>
      <c r="D160" s="47">
        <f t="shared" si="6"/>
        <v>0</v>
      </c>
      <c r="E160" s="47" t="e">
        <f t="shared" si="7"/>
        <v>#N/A</v>
      </c>
      <c r="F160" s="47">
        <f t="shared" si="18"/>
        <v>0</v>
      </c>
      <c r="G160" s="47" t="e">
        <f t="shared" si="8"/>
        <v>#N/A</v>
      </c>
      <c r="H160" s="47"/>
      <c r="I160" s="47"/>
      <c r="J160" s="47">
        <f t="shared" si="9"/>
        <v>-850</v>
      </c>
      <c r="K160" s="48">
        <f t="shared" si="10"/>
        <v>0</v>
      </c>
      <c r="L160" s="48">
        <f t="shared" si="11"/>
        <v>0</v>
      </c>
      <c r="M160" s="48">
        <f t="shared" si="12"/>
        <v>0</v>
      </c>
      <c r="N160" s="48">
        <f t="shared" si="13"/>
        <v>0</v>
      </c>
      <c r="O160" s="48" t="e">
        <f t="shared" si="1"/>
        <v>#N/A</v>
      </c>
      <c r="P160" s="47"/>
      <c r="Q160" s="46">
        <f t="shared" si="14"/>
        <v>-850</v>
      </c>
      <c r="R160" s="47">
        <f t="shared" si="2"/>
        <v>0</v>
      </c>
      <c r="S160" s="47">
        <f t="shared" si="3"/>
        <v>0</v>
      </c>
      <c r="T160" s="47" t="e">
        <f t="shared" si="4"/>
        <v>#N/A</v>
      </c>
      <c r="U160" s="47" t="e">
        <f t="shared" si="5"/>
        <v>#N/A</v>
      </c>
      <c r="V160" s="47" t="e">
        <f t="shared" si="15"/>
        <v>#N/A</v>
      </c>
      <c r="W160" s="47" t="e">
        <f t="shared" si="16"/>
        <v>#N/A</v>
      </c>
    </row>
    <row r="161" spans="2:23">
      <c r="B161" s="46">
        <f t="shared" si="17"/>
        <v>-850</v>
      </c>
      <c r="C161" s="47" t="e">
        <f>IF(ISNA(OutlineParameters!T164),OutlineParameters!S164,OutlineParameters!T164)</f>
        <v>#N/A</v>
      </c>
      <c r="D161" s="47">
        <f t="shared" si="6"/>
        <v>0</v>
      </c>
      <c r="E161" s="47" t="e">
        <f t="shared" si="7"/>
        <v>#N/A</v>
      </c>
      <c r="F161" s="47">
        <f t="shared" si="18"/>
        <v>0</v>
      </c>
      <c r="G161" s="47" t="e">
        <f t="shared" si="8"/>
        <v>#N/A</v>
      </c>
      <c r="H161" s="47"/>
      <c r="I161" s="47"/>
      <c r="J161" s="47">
        <f t="shared" si="9"/>
        <v>-849</v>
      </c>
      <c r="K161" s="48">
        <f t="shared" si="10"/>
        <v>0</v>
      </c>
      <c r="L161" s="48">
        <f t="shared" si="11"/>
        <v>0</v>
      </c>
      <c r="M161" s="48">
        <f t="shared" si="12"/>
        <v>0</v>
      </c>
      <c r="N161" s="48">
        <f t="shared" si="13"/>
        <v>0</v>
      </c>
      <c r="O161" s="48" t="e">
        <f t="shared" si="1"/>
        <v>#N/A</v>
      </c>
      <c r="P161" s="47"/>
      <c r="Q161" s="46">
        <f t="shared" si="14"/>
        <v>-849</v>
      </c>
      <c r="R161" s="47">
        <f t="shared" si="2"/>
        <v>0</v>
      </c>
      <c r="S161" s="47">
        <f t="shared" si="3"/>
        <v>0</v>
      </c>
      <c r="T161" s="47" t="e">
        <f t="shared" si="4"/>
        <v>#N/A</v>
      </c>
      <c r="U161" s="47" t="e">
        <f t="shared" si="5"/>
        <v>#N/A</v>
      </c>
      <c r="V161" s="47" t="e">
        <f t="shared" si="15"/>
        <v>#N/A</v>
      </c>
      <c r="W161" s="47" t="e">
        <f t="shared" si="16"/>
        <v>#N/A</v>
      </c>
    </row>
    <row r="162" spans="2:23">
      <c r="B162" s="46">
        <f t="shared" si="17"/>
        <v>-849</v>
      </c>
      <c r="C162" s="47" t="e">
        <f>IF(ISNA(OutlineParameters!T165),OutlineParameters!S165,OutlineParameters!T165)</f>
        <v>#N/A</v>
      </c>
      <c r="D162" s="47">
        <f t="shared" si="6"/>
        <v>0</v>
      </c>
      <c r="E162" s="47" t="e">
        <f t="shared" si="7"/>
        <v>#N/A</v>
      </c>
      <c r="F162" s="47">
        <f t="shared" si="18"/>
        <v>0</v>
      </c>
      <c r="G162" s="47" t="e">
        <f t="shared" si="8"/>
        <v>#N/A</v>
      </c>
      <c r="H162" s="47"/>
      <c r="I162" s="47"/>
      <c r="J162" s="47">
        <f t="shared" si="9"/>
        <v>-848</v>
      </c>
      <c r="K162" s="48">
        <f t="shared" si="10"/>
        <v>0</v>
      </c>
      <c r="L162" s="48">
        <f t="shared" si="11"/>
        <v>0</v>
      </c>
      <c r="M162" s="48">
        <f t="shared" si="12"/>
        <v>0</v>
      </c>
      <c r="N162" s="48">
        <f t="shared" si="13"/>
        <v>0</v>
      </c>
      <c r="O162" s="48" t="e">
        <f t="shared" si="1"/>
        <v>#N/A</v>
      </c>
      <c r="P162" s="47"/>
      <c r="Q162" s="46">
        <f t="shared" si="14"/>
        <v>-848</v>
      </c>
      <c r="R162" s="47">
        <f t="shared" si="2"/>
        <v>0</v>
      </c>
      <c r="S162" s="47">
        <f t="shared" si="3"/>
        <v>0</v>
      </c>
      <c r="T162" s="47" t="e">
        <f t="shared" si="4"/>
        <v>#N/A</v>
      </c>
      <c r="U162" s="47" t="e">
        <f t="shared" si="5"/>
        <v>#N/A</v>
      </c>
      <c r="V162" s="47" t="e">
        <f t="shared" si="15"/>
        <v>#N/A</v>
      </c>
      <c r="W162" s="47" t="e">
        <f t="shared" si="16"/>
        <v>#N/A</v>
      </c>
    </row>
    <row r="163" spans="2:23">
      <c r="B163" s="46">
        <f t="shared" si="17"/>
        <v>-848</v>
      </c>
      <c r="C163" s="47" t="e">
        <f>IF(ISNA(OutlineParameters!T166),OutlineParameters!S166,OutlineParameters!T166)</f>
        <v>#N/A</v>
      </c>
      <c r="D163" s="47">
        <f t="shared" si="6"/>
        <v>0</v>
      </c>
      <c r="E163" s="47" t="e">
        <f t="shared" si="7"/>
        <v>#N/A</v>
      </c>
      <c r="F163" s="47">
        <f t="shared" si="18"/>
        <v>0</v>
      </c>
      <c r="G163" s="47" t="e">
        <f t="shared" si="8"/>
        <v>#N/A</v>
      </c>
      <c r="H163" s="47"/>
      <c r="I163" s="47"/>
      <c r="J163" s="47">
        <f t="shared" si="9"/>
        <v>-847</v>
      </c>
      <c r="K163" s="48">
        <f t="shared" si="10"/>
        <v>0</v>
      </c>
      <c r="L163" s="48">
        <f t="shared" si="11"/>
        <v>0</v>
      </c>
      <c r="M163" s="48">
        <f t="shared" si="12"/>
        <v>0</v>
      </c>
      <c r="N163" s="48">
        <f t="shared" si="13"/>
        <v>0</v>
      </c>
      <c r="O163" s="48" t="e">
        <f t="shared" si="1"/>
        <v>#N/A</v>
      </c>
      <c r="P163" s="47"/>
      <c r="Q163" s="46">
        <f t="shared" si="14"/>
        <v>-847</v>
      </c>
      <c r="R163" s="47">
        <f t="shared" si="2"/>
        <v>0</v>
      </c>
      <c r="S163" s="47">
        <f t="shared" si="3"/>
        <v>0</v>
      </c>
      <c r="T163" s="47" t="e">
        <f t="shared" si="4"/>
        <v>#N/A</v>
      </c>
      <c r="U163" s="47" t="e">
        <f t="shared" si="5"/>
        <v>#N/A</v>
      </c>
      <c r="V163" s="47" t="e">
        <f t="shared" si="15"/>
        <v>#N/A</v>
      </c>
      <c r="W163" s="47" t="e">
        <f t="shared" si="16"/>
        <v>#N/A</v>
      </c>
    </row>
    <row r="164" spans="2:23">
      <c r="B164" s="46">
        <f t="shared" si="17"/>
        <v>-847</v>
      </c>
      <c r="C164" s="47" t="e">
        <f>IF(ISNA(OutlineParameters!T167),OutlineParameters!S167,OutlineParameters!T167)</f>
        <v>#N/A</v>
      </c>
      <c r="D164" s="47">
        <f t="shared" si="6"/>
        <v>0</v>
      </c>
      <c r="E164" s="47" t="e">
        <f t="shared" si="7"/>
        <v>#N/A</v>
      </c>
      <c r="F164" s="47">
        <f t="shared" si="18"/>
        <v>0</v>
      </c>
      <c r="G164" s="47" t="e">
        <f t="shared" si="8"/>
        <v>#N/A</v>
      </c>
      <c r="H164" s="47"/>
      <c r="I164" s="47"/>
      <c r="J164" s="47">
        <f t="shared" si="9"/>
        <v>-846</v>
      </c>
      <c r="K164" s="48">
        <f t="shared" si="10"/>
        <v>0</v>
      </c>
      <c r="L164" s="48">
        <f t="shared" si="11"/>
        <v>0</v>
      </c>
      <c r="M164" s="48">
        <f t="shared" si="12"/>
        <v>0</v>
      </c>
      <c r="N164" s="48">
        <f t="shared" si="13"/>
        <v>0</v>
      </c>
      <c r="O164" s="48" t="e">
        <f t="shared" si="1"/>
        <v>#N/A</v>
      </c>
      <c r="P164" s="47"/>
      <c r="Q164" s="46">
        <f t="shared" si="14"/>
        <v>-846</v>
      </c>
      <c r="R164" s="47">
        <f t="shared" si="2"/>
        <v>0</v>
      </c>
      <c r="S164" s="47">
        <f t="shared" si="3"/>
        <v>0</v>
      </c>
      <c r="T164" s="47" t="e">
        <f t="shared" si="4"/>
        <v>#N/A</v>
      </c>
      <c r="U164" s="47" t="e">
        <f t="shared" si="5"/>
        <v>#N/A</v>
      </c>
      <c r="V164" s="47" t="e">
        <f t="shared" si="15"/>
        <v>#N/A</v>
      </c>
      <c r="W164" s="47" t="e">
        <f t="shared" si="16"/>
        <v>#N/A</v>
      </c>
    </row>
    <row r="165" spans="2:23">
      <c r="B165" s="46">
        <f t="shared" si="17"/>
        <v>-846</v>
      </c>
      <c r="C165" s="47" t="e">
        <f>IF(ISNA(OutlineParameters!T168),OutlineParameters!S168,OutlineParameters!T168)</f>
        <v>#N/A</v>
      </c>
      <c r="D165" s="47">
        <f t="shared" si="6"/>
        <v>0</v>
      </c>
      <c r="E165" s="47" t="e">
        <f t="shared" si="7"/>
        <v>#N/A</v>
      </c>
      <c r="F165" s="47">
        <f t="shared" si="18"/>
        <v>0</v>
      </c>
      <c r="G165" s="47" t="e">
        <f t="shared" si="8"/>
        <v>#N/A</v>
      </c>
      <c r="H165" s="47"/>
      <c r="I165" s="47"/>
      <c r="J165" s="47">
        <f t="shared" si="9"/>
        <v>-845</v>
      </c>
      <c r="K165" s="48">
        <f t="shared" si="10"/>
        <v>0</v>
      </c>
      <c r="L165" s="48">
        <f t="shared" si="11"/>
        <v>0</v>
      </c>
      <c r="M165" s="48">
        <f t="shared" si="12"/>
        <v>0</v>
      </c>
      <c r="N165" s="48">
        <f t="shared" si="13"/>
        <v>0</v>
      </c>
      <c r="O165" s="48" t="e">
        <f t="shared" si="1"/>
        <v>#N/A</v>
      </c>
      <c r="P165" s="47"/>
      <c r="Q165" s="46">
        <f t="shared" si="14"/>
        <v>-845</v>
      </c>
      <c r="R165" s="47">
        <f t="shared" si="2"/>
        <v>0</v>
      </c>
      <c r="S165" s="47">
        <f t="shared" si="3"/>
        <v>0</v>
      </c>
      <c r="T165" s="47" t="e">
        <f t="shared" si="4"/>
        <v>#N/A</v>
      </c>
      <c r="U165" s="47" t="e">
        <f t="shared" si="5"/>
        <v>#N/A</v>
      </c>
      <c r="V165" s="47" t="e">
        <f t="shared" si="15"/>
        <v>#N/A</v>
      </c>
      <c r="W165" s="47" t="e">
        <f t="shared" si="16"/>
        <v>#N/A</v>
      </c>
    </row>
    <row r="166" spans="2:23">
      <c r="B166" s="46">
        <f t="shared" si="17"/>
        <v>-845</v>
      </c>
      <c r="C166" s="47" t="e">
        <f>IF(ISNA(OutlineParameters!T169),OutlineParameters!S169,OutlineParameters!T169)</f>
        <v>#N/A</v>
      </c>
      <c r="D166" s="47">
        <f t="shared" si="6"/>
        <v>0</v>
      </c>
      <c r="E166" s="47" t="e">
        <f t="shared" si="7"/>
        <v>#N/A</v>
      </c>
      <c r="F166" s="47">
        <f t="shared" si="18"/>
        <v>0</v>
      </c>
      <c r="G166" s="47" t="e">
        <f t="shared" si="8"/>
        <v>#N/A</v>
      </c>
      <c r="H166" s="47"/>
      <c r="I166" s="47"/>
      <c r="J166" s="47">
        <f t="shared" si="9"/>
        <v>-844</v>
      </c>
      <c r="K166" s="48">
        <f t="shared" si="10"/>
        <v>0</v>
      </c>
      <c r="L166" s="48">
        <f t="shared" si="11"/>
        <v>0</v>
      </c>
      <c r="M166" s="48">
        <f t="shared" si="12"/>
        <v>0</v>
      </c>
      <c r="N166" s="48">
        <f t="shared" si="13"/>
        <v>0</v>
      </c>
      <c r="O166" s="48" t="e">
        <f t="shared" si="1"/>
        <v>#N/A</v>
      </c>
      <c r="P166" s="47"/>
      <c r="Q166" s="46">
        <f t="shared" si="14"/>
        <v>-844</v>
      </c>
      <c r="R166" s="47">
        <f t="shared" si="2"/>
        <v>0</v>
      </c>
      <c r="S166" s="47">
        <f t="shared" si="3"/>
        <v>0</v>
      </c>
      <c r="T166" s="47" t="e">
        <f t="shared" si="4"/>
        <v>#N/A</v>
      </c>
      <c r="U166" s="47" t="e">
        <f t="shared" si="5"/>
        <v>#N/A</v>
      </c>
      <c r="V166" s="47" t="e">
        <f t="shared" si="15"/>
        <v>#N/A</v>
      </c>
      <c r="W166" s="47" t="e">
        <f t="shared" si="16"/>
        <v>#N/A</v>
      </c>
    </row>
    <row r="167" spans="2:23">
      <c r="B167" s="46">
        <f t="shared" si="17"/>
        <v>-844</v>
      </c>
      <c r="C167" s="47" t="e">
        <f>IF(ISNA(OutlineParameters!T170),OutlineParameters!S170,OutlineParameters!T170)</f>
        <v>#N/A</v>
      </c>
      <c r="D167" s="47">
        <f t="shared" si="6"/>
        <v>0</v>
      </c>
      <c r="E167" s="47" t="e">
        <f t="shared" si="7"/>
        <v>#N/A</v>
      </c>
      <c r="F167" s="47">
        <f t="shared" si="18"/>
        <v>0</v>
      </c>
      <c r="G167" s="47" t="e">
        <f t="shared" si="8"/>
        <v>#N/A</v>
      </c>
      <c r="H167" s="47"/>
      <c r="I167" s="47"/>
      <c r="J167" s="47">
        <f t="shared" si="9"/>
        <v>-843</v>
      </c>
      <c r="K167" s="48">
        <f t="shared" si="10"/>
        <v>0</v>
      </c>
      <c r="L167" s="48">
        <f t="shared" si="11"/>
        <v>0</v>
      </c>
      <c r="M167" s="48">
        <f t="shared" si="12"/>
        <v>0</v>
      </c>
      <c r="N167" s="48">
        <f t="shared" si="13"/>
        <v>0</v>
      </c>
      <c r="O167" s="48" t="e">
        <f t="shared" si="1"/>
        <v>#N/A</v>
      </c>
      <c r="P167" s="47"/>
      <c r="Q167" s="46">
        <f t="shared" si="14"/>
        <v>-843</v>
      </c>
      <c r="R167" s="47">
        <f t="shared" si="2"/>
        <v>0</v>
      </c>
      <c r="S167" s="47">
        <f t="shared" si="3"/>
        <v>0</v>
      </c>
      <c r="T167" s="47" t="e">
        <f t="shared" si="4"/>
        <v>#N/A</v>
      </c>
      <c r="U167" s="47" t="e">
        <f t="shared" si="5"/>
        <v>#N/A</v>
      </c>
      <c r="V167" s="47" t="e">
        <f t="shared" si="15"/>
        <v>#N/A</v>
      </c>
      <c r="W167" s="47" t="e">
        <f t="shared" si="16"/>
        <v>#N/A</v>
      </c>
    </row>
    <row r="168" spans="2:23">
      <c r="B168" s="46">
        <f t="shared" si="17"/>
        <v>-843</v>
      </c>
      <c r="C168" s="47" t="e">
        <f>IF(ISNA(OutlineParameters!T171),OutlineParameters!S171,OutlineParameters!T171)</f>
        <v>#N/A</v>
      </c>
      <c r="D168" s="47">
        <f t="shared" si="6"/>
        <v>0</v>
      </c>
      <c r="E168" s="47" t="e">
        <f t="shared" si="7"/>
        <v>#N/A</v>
      </c>
      <c r="F168" s="47">
        <f t="shared" si="18"/>
        <v>0</v>
      </c>
      <c r="G168" s="47" t="e">
        <f t="shared" si="8"/>
        <v>#N/A</v>
      </c>
      <c r="H168" s="47"/>
      <c r="I168" s="47"/>
      <c r="J168" s="47">
        <f t="shared" si="9"/>
        <v>-842</v>
      </c>
      <c r="K168" s="48">
        <f t="shared" si="10"/>
        <v>0</v>
      </c>
      <c r="L168" s="48">
        <f t="shared" si="11"/>
        <v>0</v>
      </c>
      <c r="M168" s="48">
        <f t="shared" si="12"/>
        <v>0</v>
      </c>
      <c r="N168" s="48">
        <f t="shared" si="13"/>
        <v>0</v>
      </c>
      <c r="O168" s="48" t="e">
        <f t="shared" si="1"/>
        <v>#N/A</v>
      </c>
      <c r="P168" s="47"/>
      <c r="Q168" s="46">
        <f t="shared" si="14"/>
        <v>-842</v>
      </c>
      <c r="R168" s="47">
        <f t="shared" si="2"/>
        <v>0</v>
      </c>
      <c r="S168" s="47">
        <f t="shared" si="3"/>
        <v>0</v>
      </c>
      <c r="T168" s="47" t="e">
        <f t="shared" si="4"/>
        <v>#N/A</v>
      </c>
      <c r="U168" s="47" t="e">
        <f t="shared" si="5"/>
        <v>#N/A</v>
      </c>
      <c r="V168" s="47" t="e">
        <f t="shared" si="15"/>
        <v>#N/A</v>
      </c>
      <c r="W168" s="47" t="e">
        <f t="shared" si="16"/>
        <v>#N/A</v>
      </c>
    </row>
    <row r="169" spans="2:23">
      <c r="B169" s="46">
        <f t="shared" si="17"/>
        <v>-842</v>
      </c>
      <c r="C169" s="47" t="e">
        <f>IF(ISNA(OutlineParameters!T172),OutlineParameters!S172,OutlineParameters!T172)</f>
        <v>#N/A</v>
      </c>
      <c r="D169" s="47">
        <f t="shared" si="6"/>
        <v>0</v>
      </c>
      <c r="E169" s="47" t="e">
        <f t="shared" si="7"/>
        <v>#N/A</v>
      </c>
      <c r="F169" s="47">
        <f t="shared" si="18"/>
        <v>0</v>
      </c>
      <c r="G169" s="47" t="e">
        <f t="shared" si="8"/>
        <v>#N/A</v>
      </c>
      <c r="H169" s="47"/>
      <c r="I169" s="47"/>
      <c r="J169" s="47">
        <f t="shared" si="9"/>
        <v>-841</v>
      </c>
      <c r="K169" s="48">
        <f t="shared" si="10"/>
        <v>0</v>
      </c>
      <c r="L169" s="48">
        <f t="shared" si="11"/>
        <v>0</v>
      </c>
      <c r="M169" s="48">
        <f t="shared" si="12"/>
        <v>0</v>
      </c>
      <c r="N169" s="48">
        <f t="shared" si="13"/>
        <v>0</v>
      </c>
      <c r="O169" s="48" t="e">
        <f t="shared" si="1"/>
        <v>#N/A</v>
      </c>
      <c r="P169" s="47"/>
      <c r="Q169" s="46">
        <f t="shared" si="14"/>
        <v>-841</v>
      </c>
      <c r="R169" s="47">
        <f t="shared" si="2"/>
        <v>0</v>
      </c>
      <c r="S169" s="47">
        <f t="shared" si="3"/>
        <v>0</v>
      </c>
      <c r="T169" s="47" t="e">
        <f t="shared" si="4"/>
        <v>#N/A</v>
      </c>
      <c r="U169" s="47" t="e">
        <f t="shared" si="5"/>
        <v>#N/A</v>
      </c>
      <c r="V169" s="47" t="e">
        <f t="shared" si="15"/>
        <v>#N/A</v>
      </c>
      <c r="W169" s="47" t="e">
        <f t="shared" si="16"/>
        <v>#N/A</v>
      </c>
    </row>
    <row r="170" spans="2:23">
      <c r="B170" s="46">
        <f t="shared" si="17"/>
        <v>-841</v>
      </c>
      <c r="C170" s="47" t="e">
        <f>IF(ISNA(OutlineParameters!T173),OutlineParameters!S173,OutlineParameters!T173)</f>
        <v>#N/A</v>
      </c>
      <c r="D170" s="47">
        <f t="shared" si="6"/>
        <v>0</v>
      </c>
      <c r="E170" s="47" t="e">
        <f t="shared" si="7"/>
        <v>#N/A</v>
      </c>
      <c r="F170" s="47">
        <f t="shared" si="18"/>
        <v>0</v>
      </c>
      <c r="G170" s="47" t="e">
        <f t="shared" si="8"/>
        <v>#N/A</v>
      </c>
      <c r="H170" s="47"/>
      <c r="I170" s="47"/>
      <c r="J170" s="47">
        <f t="shared" si="9"/>
        <v>-840</v>
      </c>
      <c r="K170" s="48">
        <f t="shared" si="10"/>
        <v>0</v>
      </c>
      <c r="L170" s="48">
        <f t="shared" si="11"/>
        <v>0</v>
      </c>
      <c r="M170" s="48">
        <f t="shared" si="12"/>
        <v>0</v>
      </c>
      <c r="N170" s="48">
        <f t="shared" si="13"/>
        <v>0</v>
      </c>
      <c r="O170" s="48" t="e">
        <f t="shared" si="1"/>
        <v>#N/A</v>
      </c>
      <c r="P170" s="47"/>
      <c r="Q170" s="46">
        <f t="shared" si="14"/>
        <v>-840</v>
      </c>
      <c r="R170" s="47">
        <f t="shared" si="2"/>
        <v>0</v>
      </c>
      <c r="S170" s="47">
        <f t="shared" si="3"/>
        <v>0</v>
      </c>
      <c r="T170" s="47" t="e">
        <f t="shared" si="4"/>
        <v>#N/A</v>
      </c>
      <c r="U170" s="47" t="e">
        <f t="shared" si="5"/>
        <v>#N/A</v>
      </c>
      <c r="V170" s="47" t="e">
        <f t="shared" si="15"/>
        <v>#N/A</v>
      </c>
      <c r="W170" s="47" t="e">
        <f t="shared" si="16"/>
        <v>#N/A</v>
      </c>
    </row>
    <row r="171" spans="2:23">
      <c r="B171" s="46">
        <f t="shared" si="17"/>
        <v>-840</v>
      </c>
      <c r="C171" s="47" t="e">
        <f>IF(ISNA(OutlineParameters!T174),OutlineParameters!S174,OutlineParameters!T174)</f>
        <v>#N/A</v>
      </c>
      <c r="D171" s="47">
        <f t="shared" si="6"/>
        <v>0</v>
      </c>
      <c r="E171" s="47" t="e">
        <f t="shared" si="7"/>
        <v>#N/A</v>
      </c>
      <c r="F171" s="47">
        <f t="shared" si="18"/>
        <v>0</v>
      </c>
      <c r="G171" s="47" t="e">
        <f t="shared" si="8"/>
        <v>#N/A</v>
      </c>
      <c r="H171" s="47"/>
      <c r="I171" s="47"/>
      <c r="J171" s="47">
        <f t="shared" si="9"/>
        <v>-839</v>
      </c>
      <c r="K171" s="48">
        <f t="shared" si="10"/>
        <v>0</v>
      </c>
      <c r="L171" s="48">
        <f t="shared" si="11"/>
        <v>0</v>
      </c>
      <c r="M171" s="48">
        <f t="shared" si="12"/>
        <v>0</v>
      </c>
      <c r="N171" s="48">
        <f t="shared" si="13"/>
        <v>0</v>
      </c>
      <c r="O171" s="48" t="e">
        <f t="shared" si="1"/>
        <v>#N/A</v>
      </c>
      <c r="P171" s="47"/>
      <c r="Q171" s="46">
        <f t="shared" si="14"/>
        <v>-839</v>
      </c>
      <c r="R171" s="47">
        <f t="shared" si="2"/>
        <v>0</v>
      </c>
      <c r="S171" s="47">
        <f t="shared" si="3"/>
        <v>0</v>
      </c>
      <c r="T171" s="47" t="e">
        <f t="shared" si="4"/>
        <v>#N/A</v>
      </c>
      <c r="U171" s="47" t="e">
        <f t="shared" si="5"/>
        <v>#N/A</v>
      </c>
      <c r="V171" s="47" t="e">
        <f t="shared" si="15"/>
        <v>#N/A</v>
      </c>
      <c r="W171" s="47" t="e">
        <f t="shared" si="16"/>
        <v>#N/A</v>
      </c>
    </row>
    <row r="172" spans="2:23">
      <c r="B172" s="46">
        <f t="shared" si="17"/>
        <v>-839</v>
      </c>
      <c r="C172" s="47" t="e">
        <f>IF(ISNA(OutlineParameters!T175),OutlineParameters!S175,OutlineParameters!T175)</f>
        <v>#N/A</v>
      </c>
      <c r="D172" s="47">
        <f t="shared" si="6"/>
        <v>0</v>
      </c>
      <c r="E172" s="47" t="e">
        <f t="shared" si="7"/>
        <v>#N/A</v>
      </c>
      <c r="F172" s="47">
        <f t="shared" si="18"/>
        <v>0</v>
      </c>
      <c r="G172" s="47" t="e">
        <f t="shared" si="8"/>
        <v>#N/A</v>
      </c>
      <c r="H172" s="47"/>
      <c r="I172" s="47"/>
      <c r="J172" s="47">
        <f t="shared" si="9"/>
        <v>-838</v>
      </c>
      <c r="K172" s="48">
        <f t="shared" si="10"/>
        <v>0</v>
      </c>
      <c r="L172" s="48">
        <f t="shared" si="11"/>
        <v>0</v>
      </c>
      <c r="M172" s="48">
        <f t="shared" si="12"/>
        <v>0</v>
      </c>
      <c r="N172" s="48">
        <f t="shared" si="13"/>
        <v>0</v>
      </c>
      <c r="O172" s="48" t="e">
        <f t="shared" si="1"/>
        <v>#N/A</v>
      </c>
      <c r="P172" s="47"/>
      <c r="Q172" s="46">
        <f t="shared" si="14"/>
        <v>-838</v>
      </c>
      <c r="R172" s="47">
        <f t="shared" si="2"/>
        <v>0</v>
      </c>
      <c r="S172" s="47">
        <f t="shared" si="3"/>
        <v>0</v>
      </c>
      <c r="T172" s="47" t="e">
        <f t="shared" si="4"/>
        <v>#N/A</v>
      </c>
      <c r="U172" s="47" t="e">
        <f t="shared" si="5"/>
        <v>#N/A</v>
      </c>
      <c r="V172" s="47" t="e">
        <f t="shared" si="15"/>
        <v>#N/A</v>
      </c>
      <c r="W172" s="47" t="e">
        <f t="shared" si="16"/>
        <v>#N/A</v>
      </c>
    </row>
    <row r="173" spans="2:23">
      <c r="B173" s="46">
        <f t="shared" si="17"/>
        <v>-838</v>
      </c>
      <c r="C173" s="47" t="e">
        <f>IF(ISNA(OutlineParameters!T176),OutlineParameters!S176,OutlineParameters!T176)</f>
        <v>#N/A</v>
      </c>
      <c r="D173" s="47">
        <f t="shared" si="6"/>
        <v>0</v>
      </c>
      <c r="E173" s="47" t="e">
        <f t="shared" si="7"/>
        <v>#N/A</v>
      </c>
      <c r="F173" s="47">
        <f t="shared" si="18"/>
        <v>0</v>
      </c>
      <c r="G173" s="47" t="e">
        <f t="shared" si="8"/>
        <v>#N/A</v>
      </c>
      <c r="H173" s="47"/>
      <c r="I173" s="47"/>
      <c r="J173" s="47">
        <f t="shared" si="9"/>
        <v>-837</v>
      </c>
      <c r="K173" s="48">
        <f t="shared" si="10"/>
        <v>0</v>
      </c>
      <c r="L173" s="48">
        <f t="shared" si="11"/>
        <v>0</v>
      </c>
      <c r="M173" s="48">
        <f t="shared" si="12"/>
        <v>0</v>
      </c>
      <c r="N173" s="48">
        <f t="shared" si="13"/>
        <v>0</v>
      </c>
      <c r="O173" s="48" t="e">
        <f t="shared" si="1"/>
        <v>#N/A</v>
      </c>
      <c r="P173" s="47"/>
      <c r="Q173" s="46">
        <f t="shared" si="14"/>
        <v>-837</v>
      </c>
      <c r="R173" s="47">
        <f t="shared" si="2"/>
        <v>0</v>
      </c>
      <c r="S173" s="47">
        <f t="shared" si="3"/>
        <v>0</v>
      </c>
      <c r="T173" s="47" t="e">
        <f t="shared" si="4"/>
        <v>#N/A</v>
      </c>
      <c r="U173" s="47" t="e">
        <f t="shared" si="5"/>
        <v>#N/A</v>
      </c>
      <c r="V173" s="47" t="e">
        <f t="shared" si="15"/>
        <v>#N/A</v>
      </c>
      <c r="W173" s="47" t="e">
        <f t="shared" si="16"/>
        <v>#N/A</v>
      </c>
    </row>
    <row r="174" spans="2:23">
      <c r="B174" s="46">
        <f t="shared" si="17"/>
        <v>-837</v>
      </c>
      <c r="C174" s="47" t="e">
        <f>IF(ISNA(OutlineParameters!T177),OutlineParameters!S177,OutlineParameters!T177)</f>
        <v>#N/A</v>
      </c>
      <c r="D174" s="47">
        <f t="shared" si="6"/>
        <v>0</v>
      </c>
      <c r="E174" s="47" t="e">
        <f t="shared" si="7"/>
        <v>#N/A</v>
      </c>
      <c r="F174" s="47">
        <f t="shared" si="18"/>
        <v>0</v>
      </c>
      <c r="G174" s="47" t="e">
        <f t="shared" si="8"/>
        <v>#N/A</v>
      </c>
      <c r="H174" s="47"/>
      <c r="I174" s="47"/>
      <c r="J174" s="47">
        <f t="shared" si="9"/>
        <v>-836</v>
      </c>
      <c r="K174" s="48">
        <f t="shared" si="10"/>
        <v>0</v>
      </c>
      <c r="L174" s="48">
        <f t="shared" si="11"/>
        <v>0</v>
      </c>
      <c r="M174" s="48">
        <f t="shared" si="12"/>
        <v>0</v>
      </c>
      <c r="N174" s="48">
        <f t="shared" si="13"/>
        <v>0</v>
      </c>
      <c r="O174" s="48" t="e">
        <f t="shared" ref="O174:O237" si="19">3*(N174-L174)/(($D$18/2)^3)*($D$18*C175^2/4-C175^3/6)</f>
        <v>#N/A</v>
      </c>
      <c r="P174" s="47"/>
      <c r="Q174" s="46">
        <f t="shared" si="14"/>
        <v>-836</v>
      </c>
      <c r="R174" s="47">
        <f t="shared" ref="R174:R237" si="20">CHOOSE(RockerType,D175,N174)</f>
        <v>0</v>
      </c>
      <c r="S174" s="47">
        <f t="shared" ref="S174:S237" si="21">CHOOSE(RockerType,F175,L174)</f>
        <v>0</v>
      </c>
      <c r="T174" s="47" t="e">
        <f t="shared" ref="T174:T237" si="22">CHOOSE(RockerType,E175,O174)</f>
        <v>#N/A</v>
      </c>
      <c r="U174" s="47" t="e">
        <f t="shared" ref="U174:U237" si="23">CHOOSE(RockerType,G175,NA())</f>
        <v>#N/A</v>
      </c>
      <c r="V174" s="47" t="e">
        <f t="shared" si="15"/>
        <v>#N/A</v>
      </c>
      <c r="W174" s="47" t="e">
        <f t="shared" si="16"/>
        <v>#N/A</v>
      </c>
    </row>
    <row r="175" spans="2:23">
      <c r="B175" s="46">
        <f t="shared" si="17"/>
        <v>-836</v>
      </c>
      <c r="C175" s="47" t="e">
        <f>IF(ISNA(OutlineParameters!T178),OutlineParameters!S178,OutlineParameters!T178)</f>
        <v>#N/A</v>
      </c>
      <c r="D175" s="47">
        <f t="shared" ref="D175:D238" si="24">IF(B175&lt;$D$98,spline($D$96:$D$98,$E$96:$E$98,B175)+$D$83,spline($D$98:$D$100,$E$98:$E$100,B175)+$D$83)*IF(ABS(B175)&lt;=$D$80/2,1,0)</f>
        <v>0</v>
      </c>
      <c r="E175" s="47" t="e">
        <f t="shared" ref="E175:E238" si="25">IF(B175&gt;$D$96,IF(B175&lt;$D$98,spline($D$96:$D$98,$F$96:$F$98,B175),spline($D$98:$D$100,$F$98:$F$100,B175)),NA())</f>
        <v>#N/A</v>
      </c>
      <c r="F175" s="47">
        <f t="shared" si="18"/>
        <v>0</v>
      </c>
      <c r="G175" s="47" t="e">
        <f t="shared" ref="G175:G238" si="26">IF(NOT( ISNA(VLOOKUP(B175,$D$96:$D$100,1,FALSE))),D175,NA())</f>
        <v>#N/A</v>
      </c>
      <c r="H175" s="47"/>
      <c r="I175" s="47"/>
      <c r="J175" s="47">
        <f t="shared" ref="J175:J238" si="27">B176</f>
        <v>-835</v>
      </c>
      <c r="K175" s="48">
        <f t="shared" ref="K175:K238" si="28">($D$82-($D$82^2-B176^2)^(1/2)+$D$83)*(IF(ABS(B176)&lt;=$D$80/2,1,0))</f>
        <v>0</v>
      </c>
      <c r="L175" s="48">
        <f t="shared" ref="L175:L238" si="29">($D$84-($D$84^2-B176^2)^(1/2))*(IF(ABS(B176)&lt;=$D$80/2,1,0))</f>
        <v>0</v>
      </c>
      <c r="M175" s="48">
        <f t="shared" ref="M175:M238" si="30">($D$91-($D$91^2-B176^2)^(1/2)+$D$83)*(IF(ABS(B176)&lt;=-$D$89,1,0))</f>
        <v>0</v>
      </c>
      <c r="N175" s="48">
        <f t="shared" ref="N175:N238" si="31">MAX(M175,L175)</f>
        <v>0</v>
      </c>
      <c r="O175" s="48" t="e">
        <f t="shared" si="19"/>
        <v>#N/A</v>
      </c>
      <c r="P175" s="47"/>
      <c r="Q175" s="46">
        <f t="shared" ref="Q175:Q238" si="32">B176</f>
        <v>-835</v>
      </c>
      <c r="R175" s="47">
        <f t="shared" si="20"/>
        <v>0</v>
      </c>
      <c r="S175" s="47">
        <f t="shared" si="21"/>
        <v>0</v>
      </c>
      <c r="T175" s="47" t="e">
        <f t="shared" si="22"/>
        <v>#N/A</v>
      </c>
      <c r="U175" s="47" t="e">
        <f t="shared" si="23"/>
        <v>#N/A</v>
      </c>
      <c r="V175" s="47" t="e">
        <f t="shared" ref="V175:V238" si="33">IF(R175&lt;&gt;0,-(R176-R175)/(Q176-Q175)*$D$21,NA())</f>
        <v>#N/A</v>
      </c>
      <c r="W175" s="47" t="e">
        <f t="shared" si="16"/>
        <v>#N/A</v>
      </c>
    </row>
    <row r="176" spans="2:23">
      <c r="B176" s="46">
        <f t="shared" si="17"/>
        <v>-835</v>
      </c>
      <c r="C176" s="47" t="e">
        <f>IF(ISNA(OutlineParameters!T179),OutlineParameters!S179,OutlineParameters!T179)</f>
        <v>#N/A</v>
      </c>
      <c r="D176" s="47">
        <f t="shared" si="24"/>
        <v>0</v>
      </c>
      <c r="E176" s="47" t="e">
        <f t="shared" si="25"/>
        <v>#N/A</v>
      </c>
      <c r="F176" s="47">
        <f t="shared" si="18"/>
        <v>0</v>
      </c>
      <c r="G176" s="47" t="e">
        <f t="shared" si="26"/>
        <v>#N/A</v>
      </c>
      <c r="H176" s="47"/>
      <c r="I176" s="47"/>
      <c r="J176" s="47">
        <f t="shared" si="27"/>
        <v>-834</v>
      </c>
      <c r="K176" s="48">
        <f t="shared" si="28"/>
        <v>0</v>
      </c>
      <c r="L176" s="48">
        <f t="shared" si="29"/>
        <v>0</v>
      </c>
      <c r="M176" s="48">
        <f t="shared" si="30"/>
        <v>0</v>
      </c>
      <c r="N176" s="48">
        <f t="shared" si="31"/>
        <v>0</v>
      </c>
      <c r="O176" s="48" t="e">
        <f t="shared" si="19"/>
        <v>#N/A</v>
      </c>
      <c r="P176" s="47"/>
      <c r="Q176" s="46">
        <f t="shared" si="32"/>
        <v>-834</v>
      </c>
      <c r="R176" s="47">
        <f t="shared" si="20"/>
        <v>0</v>
      </c>
      <c r="S176" s="47">
        <f t="shared" si="21"/>
        <v>0</v>
      </c>
      <c r="T176" s="47" t="e">
        <f t="shared" si="22"/>
        <v>#N/A</v>
      </c>
      <c r="U176" s="47" t="e">
        <f t="shared" si="23"/>
        <v>#N/A</v>
      </c>
      <c r="V176" s="47" t="e">
        <f t="shared" si="33"/>
        <v>#N/A</v>
      </c>
      <c r="W176" s="47" t="e">
        <f t="shared" ref="W176:W239" si="34">IF(V176&lt;&gt;0,ABS((V177-V176)/(Q177-Q176)*$D$21),NA())</f>
        <v>#N/A</v>
      </c>
    </row>
    <row r="177" spans="2:23">
      <c r="B177" s="46">
        <f t="shared" ref="B177:B240" si="35">B176+1</f>
        <v>-834</v>
      </c>
      <c r="C177" s="47" t="e">
        <f>IF(ISNA(OutlineParameters!T180),OutlineParameters!S180,OutlineParameters!T180)</f>
        <v>#N/A</v>
      </c>
      <c r="D177" s="47">
        <f t="shared" si="24"/>
        <v>0</v>
      </c>
      <c r="E177" s="47" t="e">
        <f t="shared" si="25"/>
        <v>#N/A</v>
      </c>
      <c r="F177" s="47">
        <f t="shared" ref="F177:F240" si="36">IF(B177&lt;=$D$96,0,IF(E177&gt;0,D177- E177*($D$18/2)^3/(3*($D$18/4*(C177)^2-(C177)^3/6)),D177))</f>
        <v>0</v>
      </c>
      <c r="G177" s="47" t="e">
        <f t="shared" si="26"/>
        <v>#N/A</v>
      </c>
      <c r="H177" s="47"/>
      <c r="I177" s="47"/>
      <c r="J177" s="47">
        <f t="shared" si="27"/>
        <v>-833</v>
      </c>
      <c r="K177" s="48">
        <f t="shared" si="28"/>
        <v>0</v>
      </c>
      <c r="L177" s="48">
        <f t="shared" si="29"/>
        <v>0</v>
      </c>
      <c r="M177" s="48">
        <f t="shared" si="30"/>
        <v>0</v>
      </c>
      <c r="N177" s="48">
        <f t="shared" si="31"/>
        <v>0</v>
      </c>
      <c r="O177" s="48" t="e">
        <f t="shared" si="19"/>
        <v>#N/A</v>
      </c>
      <c r="P177" s="47"/>
      <c r="Q177" s="46">
        <f t="shared" si="32"/>
        <v>-833</v>
      </c>
      <c r="R177" s="47">
        <f t="shared" si="20"/>
        <v>0</v>
      </c>
      <c r="S177" s="47">
        <f t="shared" si="21"/>
        <v>0</v>
      </c>
      <c r="T177" s="47" t="e">
        <f t="shared" si="22"/>
        <v>#N/A</v>
      </c>
      <c r="U177" s="47" t="e">
        <f t="shared" si="23"/>
        <v>#N/A</v>
      </c>
      <c r="V177" s="47" t="e">
        <f t="shared" si="33"/>
        <v>#N/A</v>
      </c>
      <c r="W177" s="47" t="e">
        <f t="shared" si="34"/>
        <v>#N/A</v>
      </c>
    </row>
    <row r="178" spans="2:23">
      <c r="B178" s="46">
        <f t="shared" si="35"/>
        <v>-833</v>
      </c>
      <c r="C178" s="47" t="e">
        <f>IF(ISNA(OutlineParameters!T181),OutlineParameters!S181,OutlineParameters!T181)</f>
        <v>#N/A</v>
      </c>
      <c r="D178" s="47">
        <f t="shared" si="24"/>
        <v>0</v>
      </c>
      <c r="E178" s="47" t="e">
        <f t="shared" si="25"/>
        <v>#N/A</v>
      </c>
      <c r="F178" s="47">
        <f t="shared" si="36"/>
        <v>0</v>
      </c>
      <c r="G178" s="47" t="e">
        <f t="shared" si="26"/>
        <v>#N/A</v>
      </c>
      <c r="H178" s="47"/>
      <c r="I178" s="47"/>
      <c r="J178" s="47">
        <f t="shared" si="27"/>
        <v>-832</v>
      </c>
      <c r="K178" s="48">
        <f t="shared" si="28"/>
        <v>0</v>
      </c>
      <c r="L178" s="48">
        <f t="shared" si="29"/>
        <v>0</v>
      </c>
      <c r="M178" s="48">
        <f t="shared" si="30"/>
        <v>0</v>
      </c>
      <c r="N178" s="48">
        <f t="shared" si="31"/>
        <v>0</v>
      </c>
      <c r="O178" s="48" t="e">
        <f t="shared" si="19"/>
        <v>#N/A</v>
      </c>
      <c r="P178" s="47"/>
      <c r="Q178" s="46">
        <f t="shared" si="32"/>
        <v>-832</v>
      </c>
      <c r="R178" s="47">
        <f t="shared" si="20"/>
        <v>0</v>
      </c>
      <c r="S178" s="47">
        <f t="shared" si="21"/>
        <v>0</v>
      </c>
      <c r="T178" s="47" t="e">
        <f t="shared" si="22"/>
        <v>#N/A</v>
      </c>
      <c r="U178" s="47" t="e">
        <f t="shared" si="23"/>
        <v>#N/A</v>
      </c>
      <c r="V178" s="47" t="e">
        <f t="shared" si="33"/>
        <v>#N/A</v>
      </c>
      <c r="W178" s="47" t="e">
        <f t="shared" si="34"/>
        <v>#N/A</v>
      </c>
    </row>
    <row r="179" spans="2:23">
      <c r="B179" s="46">
        <f t="shared" si="35"/>
        <v>-832</v>
      </c>
      <c r="C179" s="47" t="e">
        <f>IF(ISNA(OutlineParameters!T182),OutlineParameters!S182,OutlineParameters!T182)</f>
        <v>#N/A</v>
      </c>
      <c r="D179" s="47">
        <f t="shared" si="24"/>
        <v>0</v>
      </c>
      <c r="E179" s="47" t="e">
        <f t="shared" si="25"/>
        <v>#N/A</v>
      </c>
      <c r="F179" s="47">
        <f t="shared" si="36"/>
        <v>0</v>
      </c>
      <c r="G179" s="47" t="e">
        <f t="shared" si="26"/>
        <v>#N/A</v>
      </c>
      <c r="H179" s="47"/>
      <c r="I179" s="47"/>
      <c r="J179" s="47">
        <f t="shared" si="27"/>
        <v>-831</v>
      </c>
      <c r="K179" s="48">
        <f t="shared" si="28"/>
        <v>0</v>
      </c>
      <c r="L179" s="48">
        <f t="shared" si="29"/>
        <v>0</v>
      </c>
      <c r="M179" s="48">
        <f t="shared" si="30"/>
        <v>0</v>
      </c>
      <c r="N179" s="48">
        <f t="shared" si="31"/>
        <v>0</v>
      </c>
      <c r="O179" s="48" t="e">
        <f t="shared" si="19"/>
        <v>#N/A</v>
      </c>
      <c r="P179" s="47"/>
      <c r="Q179" s="46">
        <f t="shared" si="32"/>
        <v>-831</v>
      </c>
      <c r="R179" s="47">
        <f t="shared" si="20"/>
        <v>0</v>
      </c>
      <c r="S179" s="47">
        <f t="shared" si="21"/>
        <v>0</v>
      </c>
      <c r="T179" s="47" t="e">
        <f t="shared" si="22"/>
        <v>#N/A</v>
      </c>
      <c r="U179" s="47" t="e">
        <f t="shared" si="23"/>
        <v>#N/A</v>
      </c>
      <c r="V179" s="47" t="e">
        <f t="shared" si="33"/>
        <v>#N/A</v>
      </c>
      <c r="W179" s="47" t="e">
        <f t="shared" si="34"/>
        <v>#N/A</v>
      </c>
    </row>
    <row r="180" spans="2:23">
      <c r="B180" s="46">
        <f t="shared" si="35"/>
        <v>-831</v>
      </c>
      <c r="C180" s="47" t="e">
        <f>IF(ISNA(OutlineParameters!T183),OutlineParameters!S183,OutlineParameters!T183)</f>
        <v>#N/A</v>
      </c>
      <c r="D180" s="47">
        <f t="shared" si="24"/>
        <v>0</v>
      </c>
      <c r="E180" s="47" t="e">
        <f t="shared" si="25"/>
        <v>#N/A</v>
      </c>
      <c r="F180" s="47">
        <f t="shared" si="36"/>
        <v>0</v>
      </c>
      <c r="G180" s="47" t="e">
        <f t="shared" si="26"/>
        <v>#N/A</v>
      </c>
      <c r="H180" s="47"/>
      <c r="I180" s="47"/>
      <c r="J180" s="47">
        <f t="shared" si="27"/>
        <v>-830</v>
      </c>
      <c r="K180" s="48">
        <f t="shared" si="28"/>
        <v>0</v>
      </c>
      <c r="L180" s="48">
        <f t="shared" si="29"/>
        <v>0</v>
      </c>
      <c r="M180" s="48">
        <f t="shared" si="30"/>
        <v>0</v>
      </c>
      <c r="N180" s="48">
        <f t="shared" si="31"/>
        <v>0</v>
      </c>
      <c r="O180" s="48" t="e">
        <f t="shared" si="19"/>
        <v>#N/A</v>
      </c>
      <c r="P180" s="47"/>
      <c r="Q180" s="46">
        <f t="shared" si="32"/>
        <v>-830</v>
      </c>
      <c r="R180" s="47">
        <f t="shared" si="20"/>
        <v>0</v>
      </c>
      <c r="S180" s="47">
        <f t="shared" si="21"/>
        <v>0</v>
      </c>
      <c r="T180" s="47" t="e">
        <f t="shared" si="22"/>
        <v>#N/A</v>
      </c>
      <c r="U180" s="47" t="e">
        <f t="shared" si="23"/>
        <v>#N/A</v>
      </c>
      <c r="V180" s="47" t="e">
        <f t="shared" si="33"/>
        <v>#N/A</v>
      </c>
      <c r="W180" s="47" t="e">
        <f t="shared" si="34"/>
        <v>#N/A</v>
      </c>
    </row>
    <row r="181" spans="2:23">
      <c r="B181" s="46">
        <f t="shared" si="35"/>
        <v>-830</v>
      </c>
      <c r="C181" s="47" t="e">
        <f>IF(ISNA(OutlineParameters!T184),OutlineParameters!S184,OutlineParameters!T184)</f>
        <v>#N/A</v>
      </c>
      <c r="D181" s="47">
        <f t="shared" si="24"/>
        <v>0</v>
      </c>
      <c r="E181" s="47" t="e">
        <f t="shared" si="25"/>
        <v>#N/A</v>
      </c>
      <c r="F181" s="47">
        <f t="shared" si="36"/>
        <v>0</v>
      </c>
      <c r="G181" s="47" t="e">
        <f t="shared" si="26"/>
        <v>#N/A</v>
      </c>
      <c r="H181" s="47"/>
      <c r="I181" s="47"/>
      <c r="J181" s="47">
        <f t="shared" si="27"/>
        <v>-829</v>
      </c>
      <c r="K181" s="48">
        <f t="shared" si="28"/>
        <v>0</v>
      </c>
      <c r="L181" s="48">
        <f t="shared" si="29"/>
        <v>0</v>
      </c>
      <c r="M181" s="48">
        <f t="shared" si="30"/>
        <v>0</v>
      </c>
      <c r="N181" s="48">
        <f t="shared" si="31"/>
        <v>0</v>
      </c>
      <c r="O181" s="48" t="e">
        <f t="shared" si="19"/>
        <v>#N/A</v>
      </c>
      <c r="P181" s="47"/>
      <c r="Q181" s="46">
        <f t="shared" si="32"/>
        <v>-829</v>
      </c>
      <c r="R181" s="47">
        <f t="shared" si="20"/>
        <v>0</v>
      </c>
      <c r="S181" s="47">
        <f t="shared" si="21"/>
        <v>0</v>
      </c>
      <c r="T181" s="47" t="e">
        <f t="shared" si="22"/>
        <v>#N/A</v>
      </c>
      <c r="U181" s="47" t="e">
        <f t="shared" si="23"/>
        <v>#N/A</v>
      </c>
      <c r="V181" s="47" t="e">
        <f t="shared" si="33"/>
        <v>#N/A</v>
      </c>
      <c r="W181" s="47" t="e">
        <f t="shared" si="34"/>
        <v>#N/A</v>
      </c>
    </row>
    <row r="182" spans="2:23">
      <c r="B182" s="46">
        <f t="shared" si="35"/>
        <v>-829</v>
      </c>
      <c r="C182" s="47" t="e">
        <f>IF(ISNA(OutlineParameters!T185),OutlineParameters!S185,OutlineParameters!T185)</f>
        <v>#N/A</v>
      </c>
      <c r="D182" s="47">
        <f t="shared" si="24"/>
        <v>0</v>
      </c>
      <c r="E182" s="47" t="e">
        <f t="shared" si="25"/>
        <v>#N/A</v>
      </c>
      <c r="F182" s="47">
        <f t="shared" si="36"/>
        <v>0</v>
      </c>
      <c r="G182" s="47" t="e">
        <f t="shared" si="26"/>
        <v>#N/A</v>
      </c>
      <c r="H182" s="47"/>
      <c r="I182" s="47"/>
      <c r="J182" s="47">
        <f t="shared" si="27"/>
        <v>-828</v>
      </c>
      <c r="K182" s="48">
        <f t="shared" si="28"/>
        <v>0</v>
      </c>
      <c r="L182" s="48">
        <f t="shared" si="29"/>
        <v>0</v>
      </c>
      <c r="M182" s="48">
        <f t="shared" si="30"/>
        <v>0</v>
      </c>
      <c r="N182" s="48">
        <f t="shared" si="31"/>
        <v>0</v>
      </c>
      <c r="O182" s="48" t="e">
        <f t="shared" si="19"/>
        <v>#N/A</v>
      </c>
      <c r="P182" s="47"/>
      <c r="Q182" s="46">
        <f t="shared" si="32"/>
        <v>-828</v>
      </c>
      <c r="R182" s="47">
        <f t="shared" si="20"/>
        <v>0</v>
      </c>
      <c r="S182" s="47">
        <f t="shared" si="21"/>
        <v>0</v>
      </c>
      <c r="T182" s="47" t="e">
        <f t="shared" si="22"/>
        <v>#N/A</v>
      </c>
      <c r="U182" s="47" t="e">
        <f t="shared" si="23"/>
        <v>#N/A</v>
      </c>
      <c r="V182" s="47" t="e">
        <f t="shared" si="33"/>
        <v>#N/A</v>
      </c>
      <c r="W182" s="47" t="e">
        <f t="shared" si="34"/>
        <v>#N/A</v>
      </c>
    </row>
    <row r="183" spans="2:23">
      <c r="B183" s="46">
        <f t="shared" si="35"/>
        <v>-828</v>
      </c>
      <c r="C183" s="47" t="e">
        <f>IF(ISNA(OutlineParameters!T186),OutlineParameters!S186,OutlineParameters!T186)</f>
        <v>#N/A</v>
      </c>
      <c r="D183" s="47">
        <f t="shared" si="24"/>
        <v>0</v>
      </c>
      <c r="E183" s="47" t="e">
        <f t="shared" si="25"/>
        <v>#N/A</v>
      </c>
      <c r="F183" s="47">
        <f t="shared" si="36"/>
        <v>0</v>
      </c>
      <c r="G183" s="47" t="e">
        <f t="shared" si="26"/>
        <v>#N/A</v>
      </c>
      <c r="H183" s="47"/>
      <c r="I183" s="47"/>
      <c r="J183" s="47">
        <f t="shared" si="27"/>
        <v>-827</v>
      </c>
      <c r="K183" s="48">
        <f t="shared" si="28"/>
        <v>0</v>
      </c>
      <c r="L183" s="48">
        <f t="shared" si="29"/>
        <v>0</v>
      </c>
      <c r="M183" s="48">
        <f t="shared" si="30"/>
        <v>0</v>
      </c>
      <c r="N183" s="48">
        <f t="shared" si="31"/>
        <v>0</v>
      </c>
      <c r="O183" s="48" t="e">
        <f t="shared" si="19"/>
        <v>#N/A</v>
      </c>
      <c r="P183" s="47"/>
      <c r="Q183" s="46">
        <f t="shared" si="32"/>
        <v>-827</v>
      </c>
      <c r="R183" s="47">
        <f t="shared" si="20"/>
        <v>0</v>
      </c>
      <c r="S183" s="47">
        <f t="shared" si="21"/>
        <v>0</v>
      </c>
      <c r="T183" s="47" t="e">
        <f t="shared" si="22"/>
        <v>#N/A</v>
      </c>
      <c r="U183" s="47" t="e">
        <f t="shared" si="23"/>
        <v>#N/A</v>
      </c>
      <c r="V183" s="47" t="e">
        <f t="shared" si="33"/>
        <v>#N/A</v>
      </c>
      <c r="W183" s="47" t="e">
        <f t="shared" si="34"/>
        <v>#N/A</v>
      </c>
    </row>
    <row r="184" spans="2:23">
      <c r="B184" s="46">
        <f t="shared" si="35"/>
        <v>-827</v>
      </c>
      <c r="C184" s="47" t="e">
        <f>IF(ISNA(OutlineParameters!T187),OutlineParameters!S187,OutlineParameters!T187)</f>
        <v>#N/A</v>
      </c>
      <c r="D184" s="47">
        <f t="shared" si="24"/>
        <v>0</v>
      </c>
      <c r="E184" s="47" t="e">
        <f t="shared" si="25"/>
        <v>#N/A</v>
      </c>
      <c r="F184" s="47">
        <f t="shared" si="36"/>
        <v>0</v>
      </c>
      <c r="G184" s="47" t="e">
        <f t="shared" si="26"/>
        <v>#N/A</v>
      </c>
      <c r="H184" s="47"/>
      <c r="I184" s="47"/>
      <c r="J184" s="47">
        <f t="shared" si="27"/>
        <v>-826</v>
      </c>
      <c r="K184" s="48">
        <f t="shared" si="28"/>
        <v>0</v>
      </c>
      <c r="L184" s="48">
        <f t="shared" si="29"/>
        <v>0</v>
      </c>
      <c r="M184" s="48">
        <f t="shared" si="30"/>
        <v>0</v>
      </c>
      <c r="N184" s="48">
        <f t="shared" si="31"/>
        <v>0</v>
      </c>
      <c r="O184" s="48" t="e">
        <f t="shared" si="19"/>
        <v>#N/A</v>
      </c>
      <c r="P184" s="47"/>
      <c r="Q184" s="46">
        <f t="shared" si="32"/>
        <v>-826</v>
      </c>
      <c r="R184" s="47">
        <f t="shared" si="20"/>
        <v>0</v>
      </c>
      <c r="S184" s="47">
        <f t="shared" si="21"/>
        <v>0</v>
      </c>
      <c r="T184" s="47" t="e">
        <f t="shared" si="22"/>
        <v>#N/A</v>
      </c>
      <c r="U184" s="47" t="e">
        <f t="shared" si="23"/>
        <v>#N/A</v>
      </c>
      <c r="V184" s="47" t="e">
        <f t="shared" si="33"/>
        <v>#N/A</v>
      </c>
      <c r="W184" s="47" t="e">
        <f t="shared" si="34"/>
        <v>#N/A</v>
      </c>
    </row>
    <row r="185" spans="2:23">
      <c r="B185" s="46">
        <f t="shared" si="35"/>
        <v>-826</v>
      </c>
      <c r="C185" s="47" t="e">
        <f>IF(ISNA(OutlineParameters!T188),OutlineParameters!S188,OutlineParameters!T188)</f>
        <v>#N/A</v>
      </c>
      <c r="D185" s="47">
        <f t="shared" si="24"/>
        <v>0</v>
      </c>
      <c r="E185" s="47" t="e">
        <f t="shared" si="25"/>
        <v>#N/A</v>
      </c>
      <c r="F185" s="47">
        <f t="shared" si="36"/>
        <v>0</v>
      </c>
      <c r="G185" s="47" t="e">
        <f t="shared" si="26"/>
        <v>#N/A</v>
      </c>
      <c r="H185" s="47"/>
      <c r="I185" s="47"/>
      <c r="J185" s="47">
        <f t="shared" si="27"/>
        <v>-825</v>
      </c>
      <c r="K185" s="48">
        <f t="shared" si="28"/>
        <v>0</v>
      </c>
      <c r="L185" s="48">
        <f t="shared" si="29"/>
        <v>0</v>
      </c>
      <c r="M185" s="48">
        <f t="shared" si="30"/>
        <v>0</v>
      </c>
      <c r="N185" s="48">
        <f t="shared" si="31"/>
        <v>0</v>
      </c>
      <c r="O185" s="48" t="e">
        <f t="shared" si="19"/>
        <v>#N/A</v>
      </c>
      <c r="P185" s="47"/>
      <c r="Q185" s="46">
        <f t="shared" si="32"/>
        <v>-825</v>
      </c>
      <c r="R185" s="47">
        <f t="shared" si="20"/>
        <v>0</v>
      </c>
      <c r="S185" s="47">
        <f t="shared" si="21"/>
        <v>0</v>
      </c>
      <c r="T185" s="47" t="e">
        <f t="shared" si="22"/>
        <v>#N/A</v>
      </c>
      <c r="U185" s="47" t="e">
        <f t="shared" si="23"/>
        <v>#N/A</v>
      </c>
      <c r="V185" s="47" t="e">
        <f t="shared" si="33"/>
        <v>#N/A</v>
      </c>
      <c r="W185" s="47" t="e">
        <f t="shared" si="34"/>
        <v>#N/A</v>
      </c>
    </row>
    <row r="186" spans="2:23">
      <c r="B186" s="46">
        <f t="shared" si="35"/>
        <v>-825</v>
      </c>
      <c r="C186" s="47" t="e">
        <f>IF(ISNA(OutlineParameters!T189),OutlineParameters!S189,OutlineParameters!T189)</f>
        <v>#N/A</v>
      </c>
      <c r="D186" s="47">
        <f t="shared" si="24"/>
        <v>0</v>
      </c>
      <c r="E186" s="47" t="e">
        <f t="shared" si="25"/>
        <v>#N/A</v>
      </c>
      <c r="F186" s="47">
        <f t="shared" si="36"/>
        <v>0</v>
      </c>
      <c r="G186" s="47" t="e">
        <f t="shared" si="26"/>
        <v>#N/A</v>
      </c>
      <c r="H186" s="47"/>
      <c r="I186" s="47"/>
      <c r="J186" s="47">
        <f t="shared" si="27"/>
        <v>-824</v>
      </c>
      <c r="K186" s="48">
        <f t="shared" si="28"/>
        <v>0</v>
      </c>
      <c r="L186" s="48">
        <f t="shared" si="29"/>
        <v>0</v>
      </c>
      <c r="M186" s="48">
        <f t="shared" si="30"/>
        <v>0</v>
      </c>
      <c r="N186" s="48">
        <f t="shared" si="31"/>
        <v>0</v>
      </c>
      <c r="O186" s="48" t="e">
        <f t="shared" si="19"/>
        <v>#N/A</v>
      </c>
      <c r="P186" s="47"/>
      <c r="Q186" s="46">
        <f t="shared" si="32"/>
        <v>-824</v>
      </c>
      <c r="R186" s="47">
        <f t="shared" si="20"/>
        <v>0</v>
      </c>
      <c r="S186" s="47">
        <f t="shared" si="21"/>
        <v>0</v>
      </c>
      <c r="T186" s="47" t="e">
        <f t="shared" si="22"/>
        <v>#N/A</v>
      </c>
      <c r="U186" s="47" t="e">
        <f t="shared" si="23"/>
        <v>#N/A</v>
      </c>
      <c r="V186" s="47" t="e">
        <f t="shared" si="33"/>
        <v>#N/A</v>
      </c>
      <c r="W186" s="47" t="e">
        <f t="shared" si="34"/>
        <v>#N/A</v>
      </c>
    </row>
    <row r="187" spans="2:23">
      <c r="B187" s="46">
        <f t="shared" si="35"/>
        <v>-824</v>
      </c>
      <c r="C187" s="47" t="e">
        <f>IF(ISNA(OutlineParameters!T190),OutlineParameters!S190,OutlineParameters!T190)</f>
        <v>#N/A</v>
      </c>
      <c r="D187" s="47">
        <f t="shared" si="24"/>
        <v>0</v>
      </c>
      <c r="E187" s="47" t="e">
        <f t="shared" si="25"/>
        <v>#N/A</v>
      </c>
      <c r="F187" s="47">
        <f t="shared" si="36"/>
        <v>0</v>
      </c>
      <c r="G187" s="47" t="e">
        <f t="shared" si="26"/>
        <v>#N/A</v>
      </c>
      <c r="H187" s="47"/>
      <c r="I187" s="47"/>
      <c r="J187" s="47">
        <f t="shared" si="27"/>
        <v>-823</v>
      </c>
      <c r="K187" s="48">
        <f t="shared" si="28"/>
        <v>0</v>
      </c>
      <c r="L187" s="48">
        <f t="shared" si="29"/>
        <v>0</v>
      </c>
      <c r="M187" s="48">
        <f t="shared" si="30"/>
        <v>0</v>
      </c>
      <c r="N187" s="48">
        <f t="shared" si="31"/>
        <v>0</v>
      </c>
      <c r="O187" s="48" t="e">
        <f t="shared" si="19"/>
        <v>#N/A</v>
      </c>
      <c r="P187" s="47"/>
      <c r="Q187" s="46">
        <f t="shared" si="32"/>
        <v>-823</v>
      </c>
      <c r="R187" s="47">
        <f t="shared" si="20"/>
        <v>0</v>
      </c>
      <c r="S187" s="47">
        <f t="shared" si="21"/>
        <v>0</v>
      </c>
      <c r="T187" s="47" t="e">
        <f t="shared" si="22"/>
        <v>#N/A</v>
      </c>
      <c r="U187" s="47" t="e">
        <f t="shared" si="23"/>
        <v>#N/A</v>
      </c>
      <c r="V187" s="47" t="e">
        <f t="shared" si="33"/>
        <v>#N/A</v>
      </c>
      <c r="W187" s="47" t="e">
        <f t="shared" si="34"/>
        <v>#N/A</v>
      </c>
    </row>
    <row r="188" spans="2:23">
      <c r="B188" s="46">
        <f t="shared" si="35"/>
        <v>-823</v>
      </c>
      <c r="C188" s="47" t="e">
        <f>IF(ISNA(OutlineParameters!T191),OutlineParameters!S191,OutlineParameters!T191)</f>
        <v>#N/A</v>
      </c>
      <c r="D188" s="47">
        <f t="shared" si="24"/>
        <v>0</v>
      </c>
      <c r="E188" s="47" t="e">
        <f t="shared" si="25"/>
        <v>#N/A</v>
      </c>
      <c r="F188" s="47">
        <f t="shared" si="36"/>
        <v>0</v>
      </c>
      <c r="G188" s="47" t="e">
        <f t="shared" si="26"/>
        <v>#N/A</v>
      </c>
      <c r="H188" s="47"/>
      <c r="I188" s="47"/>
      <c r="J188" s="47">
        <f t="shared" si="27"/>
        <v>-822</v>
      </c>
      <c r="K188" s="48">
        <f t="shared" si="28"/>
        <v>0</v>
      </c>
      <c r="L188" s="48">
        <f t="shared" si="29"/>
        <v>0</v>
      </c>
      <c r="M188" s="48">
        <f t="shared" si="30"/>
        <v>0</v>
      </c>
      <c r="N188" s="48">
        <f t="shared" si="31"/>
        <v>0</v>
      </c>
      <c r="O188" s="48" t="e">
        <f t="shared" si="19"/>
        <v>#N/A</v>
      </c>
      <c r="P188" s="47"/>
      <c r="Q188" s="46">
        <f t="shared" si="32"/>
        <v>-822</v>
      </c>
      <c r="R188" s="47">
        <f t="shared" si="20"/>
        <v>0</v>
      </c>
      <c r="S188" s="47">
        <f t="shared" si="21"/>
        <v>0</v>
      </c>
      <c r="T188" s="47" t="e">
        <f t="shared" si="22"/>
        <v>#N/A</v>
      </c>
      <c r="U188" s="47" t="e">
        <f t="shared" si="23"/>
        <v>#N/A</v>
      </c>
      <c r="V188" s="47" t="e">
        <f t="shared" si="33"/>
        <v>#N/A</v>
      </c>
      <c r="W188" s="47" t="e">
        <f t="shared" si="34"/>
        <v>#N/A</v>
      </c>
    </row>
    <row r="189" spans="2:23">
      <c r="B189" s="46">
        <f t="shared" si="35"/>
        <v>-822</v>
      </c>
      <c r="C189" s="47" t="e">
        <f>IF(ISNA(OutlineParameters!T192),OutlineParameters!S192,OutlineParameters!T192)</f>
        <v>#N/A</v>
      </c>
      <c r="D189" s="47">
        <f t="shared" si="24"/>
        <v>0</v>
      </c>
      <c r="E189" s="47" t="e">
        <f t="shared" si="25"/>
        <v>#N/A</v>
      </c>
      <c r="F189" s="47">
        <f t="shared" si="36"/>
        <v>0</v>
      </c>
      <c r="G189" s="47" t="e">
        <f t="shared" si="26"/>
        <v>#N/A</v>
      </c>
      <c r="H189" s="47"/>
      <c r="I189" s="47"/>
      <c r="J189" s="47">
        <f t="shared" si="27"/>
        <v>-821</v>
      </c>
      <c r="K189" s="48">
        <f t="shared" si="28"/>
        <v>0</v>
      </c>
      <c r="L189" s="48">
        <f t="shared" si="29"/>
        <v>0</v>
      </c>
      <c r="M189" s="48">
        <f t="shared" si="30"/>
        <v>0</v>
      </c>
      <c r="N189" s="48">
        <f t="shared" si="31"/>
        <v>0</v>
      </c>
      <c r="O189" s="48" t="e">
        <f t="shared" si="19"/>
        <v>#N/A</v>
      </c>
      <c r="P189" s="47"/>
      <c r="Q189" s="46">
        <f t="shared" si="32"/>
        <v>-821</v>
      </c>
      <c r="R189" s="47">
        <f t="shared" si="20"/>
        <v>0</v>
      </c>
      <c r="S189" s="47">
        <f t="shared" si="21"/>
        <v>0</v>
      </c>
      <c r="T189" s="47" t="e">
        <f t="shared" si="22"/>
        <v>#N/A</v>
      </c>
      <c r="U189" s="47" t="e">
        <f t="shared" si="23"/>
        <v>#N/A</v>
      </c>
      <c r="V189" s="47" t="e">
        <f t="shared" si="33"/>
        <v>#N/A</v>
      </c>
      <c r="W189" s="47" t="e">
        <f t="shared" si="34"/>
        <v>#N/A</v>
      </c>
    </row>
    <row r="190" spans="2:23">
      <c r="B190" s="46">
        <f t="shared" si="35"/>
        <v>-821</v>
      </c>
      <c r="C190" s="47" t="e">
        <f>IF(ISNA(OutlineParameters!T193),OutlineParameters!S193,OutlineParameters!T193)</f>
        <v>#N/A</v>
      </c>
      <c r="D190" s="47">
        <f t="shared" si="24"/>
        <v>0</v>
      </c>
      <c r="E190" s="47" t="e">
        <f t="shared" si="25"/>
        <v>#N/A</v>
      </c>
      <c r="F190" s="47">
        <f t="shared" si="36"/>
        <v>0</v>
      </c>
      <c r="G190" s="47" t="e">
        <f t="shared" si="26"/>
        <v>#N/A</v>
      </c>
      <c r="H190" s="47"/>
      <c r="I190" s="47"/>
      <c r="J190" s="47">
        <f t="shared" si="27"/>
        <v>-820</v>
      </c>
      <c r="K190" s="48">
        <f t="shared" si="28"/>
        <v>0</v>
      </c>
      <c r="L190" s="48">
        <f t="shared" si="29"/>
        <v>0</v>
      </c>
      <c r="M190" s="48">
        <f t="shared" si="30"/>
        <v>0</v>
      </c>
      <c r="N190" s="48">
        <f t="shared" si="31"/>
        <v>0</v>
      </c>
      <c r="O190" s="48" t="e">
        <f t="shared" si="19"/>
        <v>#N/A</v>
      </c>
      <c r="P190" s="47"/>
      <c r="Q190" s="46">
        <f t="shared" si="32"/>
        <v>-820</v>
      </c>
      <c r="R190" s="47">
        <f t="shared" si="20"/>
        <v>0</v>
      </c>
      <c r="S190" s="47">
        <f t="shared" si="21"/>
        <v>0</v>
      </c>
      <c r="T190" s="47" t="e">
        <f t="shared" si="22"/>
        <v>#N/A</v>
      </c>
      <c r="U190" s="47" t="e">
        <f t="shared" si="23"/>
        <v>#N/A</v>
      </c>
      <c r="V190" s="47" t="e">
        <f t="shared" si="33"/>
        <v>#N/A</v>
      </c>
      <c r="W190" s="47" t="e">
        <f t="shared" si="34"/>
        <v>#N/A</v>
      </c>
    </row>
    <row r="191" spans="2:23">
      <c r="B191" s="46">
        <f t="shared" si="35"/>
        <v>-820</v>
      </c>
      <c r="C191" s="47" t="e">
        <f>IF(ISNA(OutlineParameters!T194),OutlineParameters!S194,OutlineParameters!T194)</f>
        <v>#N/A</v>
      </c>
      <c r="D191" s="47">
        <f t="shared" si="24"/>
        <v>0</v>
      </c>
      <c r="E191" s="47" t="e">
        <f t="shared" si="25"/>
        <v>#N/A</v>
      </c>
      <c r="F191" s="47">
        <f t="shared" si="36"/>
        <v>0</v>
      </c>
      <c r="G191" s="47" t="e">
        <f t="shared" si="26"/>
        <v>#N/A</v>
      </c>
      <c r="H191" s="47"/>
      <c r="I191" s="47"/>
      <c r="J191" s="47">
        <f t="shared" si="27"/>
        <v>-819</v>
      </c>
      <c r="K191" s="48">
        <f t="shared" si="28"/>
        <v>0</v>
      </c>
      <c r="L191" s="48">
        <f t="shared" si="29"/>
        <v>0</v>
      </c>
      <c r="M191" s="48">
        <f t="shared" si="30"/>
        <v>0</v>
      </c>
      <c r="N191" s="48">
        <f t="shared" si="31"/>
        <v>0</v>
      </c>
      <c r="O191" s="48" t="e">
        <f t="shared" si="19"/>
        <v>#N/A</v>
      </c>
      <c r="P191" s="47"/>
      <c r="Q191" s="46">
        <f t="shared" si="32"/>
        <v>-819</v>
      </c>
      <c r="R191" s="47">
        <f t="shared" si="20"/>
        <v>0</v>
      </c>
      <c r="S191" s="47">
        <f t="shared" si="21"/>
        <v>0</v>
      </c>
      <c r="T191" s="47" t="e">
        <f t="shared" si="22"/>
        <v>#N/A</v>
      </c>
      <c r="U191" s="47" t="e">
        <f t="shared" si="23"/>
        <v>#N/A</v>
      </c>
      <c r="V191" s="47" t="e">
        <f t="shared" si="33"/>
        <v>#N/A</v>
      </c>
      <c r="W191" s="47" t="e">
        <f t="shared" si="34"/>
        <v>#N/A</v>
      </c>
    </row>
    <row r="192" spans="2:23">
      <c r="B192" s="46">
        <f t="shared" si="35"/>
        <v>-819</v>
      </c>
      <c r="C192" s="47" t="e">
        <f>IF(ISNA(OutlineParameters!T195),OutlineParameters!S195,OutlineParameters!T195)</f>
        <v>#N/A</v>
      </c>
      <c r="D192" s="47">
        <f t="shared" si="24"/>
        <v>0</v>
      </c>
      <c r="E192" s="47" t="e">
        <f t="shared" si="25"/>
        <v>#N/A</v>
      </c>
      <c r="F192" s="47">
        <f t="shared" si="36"/>
        <v>0</v>
      </c>
      <c r="G192" s="47" t="e">
        <f t="shared" si="26"/>
        <v>#N/A</v>
      </c>
      <c r="H192" s="47"/>
      <c r="I192" s="47"/>
      <c r="J192" s="47">
        <f t="shared" si="27"/>
        <v>-818</v>
      </c>
      <c r="K192" s="48">
        <f t="shared" si="28"/>
        <v>0</v>
      </c>
      <c r="L192" s="48">
        <f t="shared" si="29"/>
        <v>0</v>
      </c>
      <c r="M192" s="48">
        <f t="shared" si="30"/>
        <v>0</v>
      </c>
      <c r="N192" s="48">
        <f t="shared" si="31"/>
        <v>0</v>
      </c>
      <c r="O192" s="48" t="e">
        <f t="shared" si="19"/>
        <v>#N/A</v>
      </c>
      <c r="P192" s="47"/>
      <c r="Q192" s="46">
        <f t="shared" si="32"/>
        <v>-818</v>
      </c>
      <c r="R192" s="47">
        <f t="shared" si="20"/>
        <v>0</v>
      </c>
      <c r="S192" s="47">
        <f t="shared" si="21"/>
        <v>0</v>
      </c>
      <c r="T192" s="47" t="e">
        <f t="shared" si="22"/>
        <v>#N/A</v>
      </c>
      <c r="U192" s="47" t="e">
        <f t="shared" si="23"/>
        <v>#N/A</v>
      </c>
      <c r="V192" s="47" t="e">
        <f t="shared" si="33"/>
        <v>#N/A</v>
      </c>
      <c r="W192" s="47" t="e">
        <f t="shared" si="34"/>
        <v>#N/A</v>
      </c>
    </row>
    <row r="193" spans="2:23">
      <c r="B193" s="46">
        <f t="shared" si="35"/>
        <v>-818</v>
      </c>
      <c r="C193" s="47" t="e">
        <f>IF(ISNA(OutlineParameters!T196),OutlineParameters!S196,OutlineParameters!T196)</f>
        <v>#N/A</v>
      </c>
      <c r="D193" s="47">
        <f t="shared" si="24"/>
        <v>0</v>
      </c>
      <c r="E193" s="47" t="e">
        <f t="shared" si="25"/>
        <v>#N/A</v>
      </c>
      <c r="F193" s="47">
        <f t="shared" si="36"/>
        <v>0</v>
      </c>
      <c r="G193" s="47" t="e">
        <f t="shared" si="26"/>
        <v>#N/A</v>
      </c>
      <c r="H193" s="47"/>
      <c r="I193" s="47"/>
      <c r="J193" s="47">
        <f t="shared" si="27"/>
        <v>-817</v>
      </c>
      <c r="K193" s="48">
        <f t="shared" si="28"/>
        <v>0</v>
      </c>
      <c r="L193" s="48">
        <f t="shared" si="29"/>
        <v>0</v>
      </c>
      <c r="M193" s="48">
        <f t="shared" si="30"/>
        <v>0</v>
      </c>
      <c r="N193" s="48">
        <f t="shared" si="31"/>
        <v>0</v>
      </c>
      <c r="O193" s="48" t="e">
        <f t="shared" si="19"/>
        <v>#N/A</v>
      </c>
      <c r="P193" s="47"/>
      <c r="Q193" s="46">
        <f t="shared" si="32"/>
        <v>-817</v>
      </c>
      <c r="R193" s="47">
        <f t="shared" si="20"/>
        <v>0</v>
      </c>
      <c r="S193" s="47">
        <f t="shared" si="21"/>
        <v>0</v>
      </c>
      <c r="T193" s="47" t="e">
        <f t="shared" si="22"/>
        <v>#N/A</v>
      </c>
      <c r="U193" s="47" t="e">
        <f t="shared" si="23"/>
        <v>#N/A</v>
      </c>
      <c r="V193" s="47" t="e">
        <f t="shared" si="33"/>
        <v>#N/A</v>
      </c>
      <c r="W193" s="47" t="e">
        <f t="shared" si="34"/>
        <v>#N/A</v>
      </c>
    </row>
    <row r="194" spans="2:23">
      <c r="B194" s="46">
        <f t="shared" si="35"/>
        <v>-817</v>
      </c>
      <c r="C194" s="47" t="e">
        <f>IF(ISNA(OutlineParameters!T197),OutlineParameters!S197,OutlineParameters!T197)</f>
        <v>#N/A</v>
      </c>
      <c r="D194" s="47">
        <f t="shared" si="24"/>
        <v>0</v>
      </c>
      <c r="E194" s="47" t="e">
        <f t="shared" si="25"/>
        <v>#N/A</v>
      </c>
      <c r="F194" s="47">
        <f t="shared" si="36"/>
        <v>0</v>
      </c>
      <c r="G194" s="47" t="e">
        <f t="shared" si="26"/>
        <v>#N/A</v>
      </c>
      <c r="H194" s="47"/>
      <c r="I194" s="47"/>
      <c r="J194" s="47">
        <f t="shared" si="27"/>
        <v>-816</v>
      </c>
      <c r="K194" s="48">
        <f t="shared" si="28"/>
        <v>0</v>
      </c>
      <c r="L194" s="48">
        <f t="shared" si="29"/>
        <v>0</v>
      </c>
      <c r="M194" s="48">
        <f t="shared" si="30"/>
        <v>0</v>
      </c>
      <c r="N194" s="48">
        <f t="shared" si="31"/>
        <v>0</v>
      </c>
      <c r="O194" s="48" t="e">
        <f t="shared" si="19"/>
        <v>#N/A</v>
      </c>
      <c r="P194" s="47"/>
      <c r="Q194" s="46">
        <f t="shared" si="32"/>
        <v>-816</v>
      </c>
      <c r="R194" s="47">
        <f t="shared" si="20"/>
        <v>0</v>
      </c>
      <c r="S194" s="47">
        <f t="shared" si="21"/>
        <v>0</v>
      </c>
      <c r="T194" s="47" t="e">
        <f t="shared" si="22"/>
        <v>#N/A</v>
      </c>
      <c r="U194" s="47" t="e">
        <f t="shared" si="23"/>
        <v>#N/A</v>
      </c>
      <c r="V194" s="47" t="e">
        <f t="shared" si="33"/>
        <v>#N/A</v>
      </c>
      <c r="W194" s="47" t="e">
        <f t="shared" si="34"/>
        <v>#N/A</v>
      </c>
    </row>
    <row r="195" spans="2:23">
      <c r="B195" s="46">
        <f t="shared" si="35"/>
        <v>-816</v>
      </c>
      <c r="C195" s="47" t="e">
        <f>IF(ISNA(OutlineParameters!T198),OutlineParameters!S198,OutlineParameters!T198)</f>
        <v>#N/A</v>
      </c>
      <c r="D195" s="47">
        <f t="shared" si="24"/>
        <v>0</v>
      </c>
      <c r="E195" s="47" t="e">
        <f t="shared" si="25"/>
        <v>#N/A</v>
      </c>
      <c r="F195" s="47">
        <f t="shared" si="36"/>
        <v>0</v>
      </c>
      <c r="G195" s="47" t="e">
        <f t="shared" si="26"/>
        <v>#N/A</v>
      </c>
      <c r="H195" s="47"/>
      <c r="I195" s="47"/>
      <c r="J195" s="47">
        <f t="shared" si="27"/>
        <v>-815</v>
      </c>
      <c r="K195" s="48">
        <f t="shared" si="28"/>
        <v>0</v>
      </c>
      <c r="L195" s="48">
        <f t="shared" si="29"/>
        <v>0</v>
      </c>
      <c r="M195" s="48">
        <f t="shared" si="30"/>
        <v>0</v>
      </c>
      <c r="N195" s="48">
        <f t="shared" si="31"/>
        <v>0</v>
      </c>
      <c r="O195" s="48" t="e">
        <f t="shared" si="19"/>
        <v>#N/A</v>
      </c>
      <c r="P195" s="47"/>
      <c r="Q195" s="46">
        <f t="shared" si="32"/>
        <v>-815</v>
      </c>
      <c r="R195" s="47">
        <f t="shared" si="20"/>
        <v>0</v>
      </c>
      <c r="S195" s="47">
        <f t="shared" si="21"/>
        <v>0</v>
      </c>
      <c r="T195" s="47" t="e">
        <f t="shared" si="22"/>
        <v>#N/A</v>
      </c>
      <c r="U195" s="47" t="e">
        <f t="shared" si="23"/>
        <v>#N/A</v>
      </c>
      <c r="V195" s="47" t="e">
        <f t="shared" si="33"/>
        <v>#N/A</v>
      </c>
      <c r="W195" s="47" t="e">
        <f t="shared" si="34"/>
        <v>#N/A</v>
      </c>
    </row>
    <row r="196" spans="2:23">
      <c r="B196" s="46">
        <f t="shared" si="35"/>
        <v>-815</v>
      </c>
      <c r="C196" s="47" t="e">
        <f>IF(ISNA(OutlineParameters!T199),OutlineParameters!S199,OutlineParameters!T199)</f>
        <v>#N/A</v>
      </c>
      <c r="D196" s="47">
        <f t="shared" si="24"/>
        <v>0</v>
      </c>
      <c r="E196" s="47" t="e">
        <f t="shared" si="25"/>
        <v>#N/A</v>
      </c>
      <c r="F196" s="47">
        <f t="shared" si="36"/>
        <v>0</v>
      </c>
      <c r="G196" s="47" t="e">
        <f t="shared" si="26"/>
        <v>#N/A</v>
      </c>
      <c r="H196" s="47"/>
      <c r="I196" s="47"/>
      <c r="J196" s="47">
        <f t="shared" si="27"/>
        <v>-814</v>
      </c>
      <c r="K196" s="48">
        <f t="shared" si="28"/>
        <v>0</v>
      </c>
      <c r="L196" s="48">
        <f t="shared" si="29"/>
        <v>0</v>
      </c>
      <c r="M196" s="48">
        <f t="shared" si="30"/>
        <v>0</v>
      </c>
      <c r="N196" s="48">
        <f t="shared" si="31"/>
        <v>0</v>
      </c>
      <c r="O196" s="48" t="e">
        <f t="shared" si="19"/>
        <v>#N/A</v>
      </c>
      <c r="P196" s="47"/>
      <c r="Q196" s="46">
        <f t="shared" si="32"/>
        <v>-814</v>
      </c>
      <c r="R196" s="47">
        <f t="shared" si="20"/>
        <v>0</v>
      </c>
      <c r="S196" s="47">
        <f t="shared" si="21"/>
        <v>0</v>
      </c>
      <c r="T196" s="47" t="e">
        <f t="shared" si="22"/>
        <v>#N/A</v>
      </c>
      <c r="U196" s="47" t="e">
        <f t="shared" si="23"/>
        <v>#N/A</v>
      </c>
      <c r="V196" s="47" t="e">
        <f t="shared" si="33"/>
        <v>#N/A</v>
      </c>
      <c r="W196" s="47" t="e">
        <f t="shared" si="34"/>
        <v>#N/A</v>
      </c>
    </row>
    <row r="197" spans="2:23">
      <c r="B197" s="46">
        <f t="shared" si="35"/>
        <v>-814</v>
      </c>
      <c r="C197" s="47" t="e">
        <f>IF(ISNA(OutlineParameters!T200),OutlineParameters!S200,OutlineParameters!T200)</f>
        <v>#N/A</v>
      </c>
      <c r="D197" s="47">
        <f t="shared" si="24"/>
        <v>0</v>
      </c>
      <c r="E197" s="47" t="e">
        <f t="shared" si="25"/>
        <v>#N/A</v>
      </c>
      <c r="F197" s="47">
        <f t="shared" si="36"/>
        <v>0</v>
      </c>
      <c r="G197" s="47" t="e">
        <f t="shared" si="26"/>
        <v>#N/A</v>
      </c>
      <c r="H197" s="47"/>
      <c r="I197" s="47"/>
      <c r="J197" s="47">
        <f t="shared" si="27"/>
        <v>-813</v>
      </c>
      <c r="K197" s="48">
        <f t="shared" si="28"/>
        <v>0</v>
      </c>
      <c r="L197" s="48">
        <f t="shared" si="29"/>
        <v>0</v>
      </c>
      <c r="M197" s="48">
        <f t="shared" si="30"/>
        <v>0</v>
      </c>
      <c r="N197" s="48">
        <f t="shared" si="31"/>
        <v>0</v>
      </c>
      <c r="O197" s="48" t="e">
        <f t="shared" si="19"/>
        <v>#N/A</v>
      </c>
      <c r="P197" s="47"/>
      <c r="Q197" s="46">
        <f t="shared" si="32"/>
        <v>-813</v>
      </c>
      <c r="R197" s="47">
        <f t="shared" si="20"/>
        <v>0</v>
      </c>
      <c r="S197" s="47">
        <f t="shared" si="21"/>
        <v>0</v>
      </c>
      <c r="T197" s="47" t="e">
        <f t="shared" si="22"/>
        <v>#N/A</v>
      </c>
      <c r="U197" s="47" t="e">
        <f t="shared" si="23"/>
        <v>#N/A</v>
      </c>
      <c r="V197" s="47" t="e">
        <f t="shared" si="33"/>
        <v>#N/A</v>
      </c>
      <c r="W197" s="47" t="e">
        <f t="shared" si="34"/>
        <v>#N/A</v>
      </c>
    </row>
    <row r="198" spans="2:23">
      <c r="B198" s="46">
        <f t="shared" si="35"/>
        <v>-813</v>
      </c>
      <c r="C198" s="47" t="e">
        <f>IF(ISNA(OutlineParameters!T201),OutlineParameters!S201,OutlineParameters!T201)</f>
        <v>#N/A</v>
      </c>
      <c r="D198" s="47">
        <f t="shared" si="24"/>
        <v>0</v>
      </c>
      <c r="E198" s="47" t="e">
        <f t="shared" si="25"/>
        <v>#N/A</v>
      </c>
      <c r="F198" s="47">
        <f t="shared" si="36"/>
        <v>0</v>
      </c>
      <c r="G198" s="47" t="e">
        <f t="shared" si="26"/>
        <v>#N/A</v>
      </c>
      <c r="H198" s="47"/>
      <c r="I198" s="47"/>
      <c r="J198" s="47">
        <f t="shared" si="27"/>
        <v>-812</v>
      </c>
      <c r="K198" s="48">
        <f t="shared" si="28"/>
        <v>0</v>
      </c>
      <c r="L198" s="48">
        <f t="shared" si="29"/>
        <v>0</v>
      </c>
      <c r="M198" s="48">
        <f t="shared" si="30"/>
        <v>0</v>
      </c>
      <c r="N198" s="48">
        <f t="shared" si="31"/>
        <v>0</v>
      </c>
      <c r="O198" s="48" t="e">
        <f t="shared" si="19"/>
        <v>#N/A</v>
      </c>
      <c r="P198" s="47"/>
      <c r="Q198" s="46">
        <f t="shared" si="32"/>
        <v>-812</v>
      </c>
      <c r="R198" s="47">
        <f t="shared" si="20"/>
        <v>0</v>
      </c>
      <c r="S198" s="47">
        <f t="shared" si="21"/>
        <v>0</v>
      </c>
      <c r="T198" s="47" t="e">
        <f t="shared" si="22"/>
        <v>#N/A</v>
      </c>
      <c r="U198" s="47" t="e">
        <f t="shared" si="23"/>
        <v>#N/A</v>
      </c>
      <c r="V198" s="47" t="e">
        <f t="shared" si="33"/>
        <v>#N/A</v>
      </c>
      <c r="W198" s="47" t="e">
        <f t="shared" si="34"/>
        <v>#N/A</v>
      </c>
    </row>
    <row r="199" spans="2:23">
      <c r="B199" s="46">
        <f t="shared" si="35"/>
        <v>-812</v>
      </c>
      <c r="C199" s="47" t="e">
        <f>IF(ISNA(OutlineParameters!T202),OutlineParameters!S202,OutlineParameters!T202)</f>
        <v>#N/A</v>
      </c>
      <c r="D199" s="47">
        <f t="shared" si="24"/>
        <v>0</v>
      </c>
      <c r="E199" s="47" t="e">
        <f t="shared" si="25"/>
        <v>#N/A</v>
      </c>
      <c r="F199" s="47">
        <f t="shared" si="36"/>
        <v>0</v>
      </c>
      <c r="G199" s="47" t="e">
        <f t="shared" si="26"/>
        <v>#N/A</v>
      </c>
      <c r="H199" s="47"/>
      <c r="I199" s="47"/>
      <c r="J199" s="47">
        <f t="shared" si="27"/>
        <v>-811</v>
      </c>
      <c r="K199" s="48">
        <f t="shared" si="28"/>
        <v>0</v>
      </c>
      <c r="L199" s="48">
        <f t="shared" si="29"/>
        <v>0</v>
      </c>
      <c r="M199" s="48">
        <f t="shared" si="30"/>
        <v>0</v>
      </c>
      <c r="N199" s="48">
        <f t="shared" si="31"/>
        <v>0</v>
      </c>
      <c r="O199" s="48" t="e">
        <f t="shared" si="19"/>
        <v>#N/A</v>
      </c>
      <c r="P199" s="47"/>
      <c r="Q199" s="46">
        <f t="shared" si="32"/>
        <v>-811</v>
      </c>
      <c r="R199" s="47">
        <f t="shared" si="20"/>
        <v>0</v>
      </c>
      <c r="S199" s="47">
        <f t="shared" si="21"/>
        <v>0</v>
      </c>
      <c r="T199" s="47" t="e">
        <f t="shared" si="22"/>
        <v>#N/A</v>
      </c>
      <c r="U199" s="47" t="e">
        <f t="shared" si="23"/>
        <v>#N/A</v>
      </c>
      <c r="V199" s="47" t="e">
        <f t="shared" si="33"/>
        <v>#N/A</v>
      </c>
      <c r="W199" s="47" t="e">
        <f t="shared" si="34"/>
        <v>#N/A</v>
      </c>
    </row>
    <row r="200" spans="2:23">
      <c r="B200" s="46">
        <f t="shared" si="35"/>
        <v>-811</v>
      </c>
      <c r="C200" s="47" t="e">
        <f>IF(ISNA(OutlineParameters!T203),OutlineParameters!S203,OutlineParameters!T203)</f>
        <v>#N/A</v>
      </c>
      <c r="D200" s="47">
        <f t="shared" si="24"/>
        <v>0</v>
      </c>
      <c r="E200" s="47" t="e">
        <f t="shared" si="25"/>
        <v>#N/A</v>
      </c>
      <c r="F200" s="47">
        <f t="shared" si="36"/>
        <v>0</v>
      </c>
      <c r="G200" s="47" t="e">
        <f t="shared" si="26"/>
        <v>#N/A</v>
      </c>
      <c r="H200" s="47"/>
      <c r="I200" s="47"/>
      <c r="J200" s="47">
        <f t="shared" si="27"/>
        <v>-810</v>
      </c>
      <c r="K200" s="48">
        <f t="shared" si="28"/>
        <v>0</v>
      </c>
      <c r="L200" s="48">
        <f t="shared" si="29"/>
        <v>0</v>
      </c>
      <c r="M200" s="48">
        <f t="shared" si="30"/>
        <v>0</v>
      </c>
      <c r="N200" s="48">
        <f t="shared" si="31"/>
        <v>0</v>
      </c>
      <c r="O200" s="48" t="e">
        <f t="shared" si="19"/>
        <v>#N/A</v>
      </c>
      <c r="P200" s="47"/>
      <c r="Q200" s="46">
        <f t="shared" si="32"/>
        <v>-810</v>
      </c>
      <c r="R200" s="47">
        <f t="shared" si="20"/>
        <v>0</v>
      </c>
      <c r="S200" s="47">
        <f t="shared" si="21"/>
        <v>0</v>
      </c>
      <c r="T200" s="47" t="e">
        <f t="shared" si="22"/>
        <v>#N/A</v>
      </c>
      <c r="U200" s="47" t="e">
        <f t="shared" si="23"/>
        <v>#N/A</v>
      </c>
      <c r="V200" s="47" t="e">
        <f t="shared" si="33"/>
        <v>#N/A</v>
      </c>
      <c r="W200" s="47" t="e">
        <f t="shared" si="34"/>
        <v>#N/A</v>
      </c>
    </row>
    <row r="201" spans="2:23">
      <c r="B201" s="46">
        <f t="shared" si="35"/>
        <v>-810</v>
      </c>
      <c r="C201" s="47" t="e">
        <f>IF(ISNA(OutlineParameters!T204),OutlineParameters!S204,OutlineParameters!T204)</f>
        <v>#N/A</v>
      </c>
      <c r="D201" s="47">
        <f t="shared" si="24"/>
        <v>0</v>
      </c>
      <c r="E201" s="47" t="e">
        <f t="shared" si="25"/>
        <v>#N/A</v>
      </c>
      <c r="F201" s="47">
        <f t="shared" si="36"/>
        <v>0</v>
      </c>
      <c r="G201" s="47" t="e">
        <f t="shared" si="26"/>
        <v>#N/A</v>
      </c>
      <c r="H201" s="47"/>
      <c r="I201" s="47"/>
      <c r="J201" s="47">
        <f t="shared" si="27"/>
        <v>-809</v>
      </c>
      <c r="K201" s="48">
        <f t="shared" si="28"/>
        <v>0</v>
      </c>
      <c r="L201" s="48">
        <f t="shared" si="29"/>
        <v>0</v>
      </c>
      <c r="M201" s="48">
        <f t="shared" si="30"/>
        <v>0</v>
      </c>
      <c r="N201" s="48">
        <f t="shared" si="31"/>
        <v>0</v>
      </c>
      <c r="O201" s="48" t="e">
        <f t="shared" si="19"/>
        <v>#N/A</v>
      </c>
      <c r="P201" s="47"/>
      <c r="Q201" s="46">
        <f t="shared" si="32"/>
        <v>-809</v>
      </c>
      <c r="R201" s="47">
        <f t="shared" si="20"/>
        <v>0</v>
      </c>
      <c r="S201" s="47">
        <f t="shared" si="21"/>
        <v>0</v>
      </c>
      <c r="T201" s="47" t="e">
        <f t="shared" si="22"/>
        <v>#N/A</v>
      </c>
      <c r="U201" s="47" t="e">
        <f t="shared" si="23"/>
        <v>#N/A</v>
      </c>
      <c r="V201" s="47" t="e">
        <f t="shared" si="33"/>
        <v>#N/A</v>
      </c>
      <c r="W201" s="47" t="e">
        <f t="shared" si="34"/>
        <v>#N/A</v>
      </c>
    </row>
    <row r="202" spans="2:23">
      <c r="B202" s="46">
        <f t="shared" si="35"/>
        <v>-809</v>
      </c>
      <c r="C202" s="47" t="e">
        <f>IF(ISNA(OutlineParameters!T205),OutlineParameters!S205,OutlineParameters!T205)</f>
        <v>#N/A</v>
      </c>
      <c r="D202" s="47">
        <f t="shared" si="24"/>
        <v>0</v>
      </c>
      <c r="E202" s="47" t="e">
        <f t="shared" si="25"/>
        <v>#N/A</v>
      </c>
      <c r="F202" s="47">
        <f t="shared" si="36"/>
        <v>0</v>
      </c>
      <c r="G202" s="47" t="e">
        <f t="shared" si="26"/>
        <v>#N/A</v>
      </c>
      <c r="H202" s="47"/>
      <c r="I202" s="47"/>
      <c r="J202" s="47">
        <f t="shared" si="27"/>
        <v>-808</v>
      </c>
      <c r="K202" s="48">
        <f t="shared" si="28"/>
        <v>0</v>
      </c>
      <c r="L202" s="48">
        <f t="shared" si="29"/>
        <v>0</v>
      </c>
      <c r="M202" s="48">
        <f t="shared" si="30"/>
        <v>0</v>
      </c>
      <c r="N202" s="48">
        <f t="shared" si="31"/>
        <v>0</v>
      </c>
      <c r="O202" s="48" t="e">
        <f t="shared" si="19"/>
        <v>#N/A</v>
      </c>
      <c r="P202" s="47"/>
      <c r="Q202" s="46">
        <f t="shared" si="32"/>
        <v>-808</v>
      </c>
      <c r="R202" s="47">
        <f t="shared" si="20"/>
        <v>0</v>
      </c>
      <c r="S202" s="47">
        <f t="shared" si="21"/>
        <v>0</v>
      </c>
      <c r="T202" s="47" t="e">
        <f t="shared" si="22"/>
        <v>#N/A</v>
      </c>
      <c r="U202" s="47" t="e">
        <f t="shared" si="23"/>
        <v>#N/A</v>
      </c>
      <c r="V202" s="47" t="e">
        <f t="shared" si="33"/>
        <v>#N/A</v>
      </c>
      <c r="W202" s="47" t="e">
        <f t="shared" si="34"/>
        <v>#N/A</v>
      </c>
    </row>
    <row r="203" spans="2:23">
      <c r="B203" s="46">
        <f t="shared" si="35"/>
        <v>-808</v>
      </c>
      <c r="C203" s="47" t="e">
        <f>IF(ISNA(OutlineParameters!T206),OutlineParameters!S206,OutlineParameters!T206)</f>
        <v>#N/A</v>
      </c>
      <c r="D203" s="47">
        <f t="shared" si="24"/>
        <v>0</v>
      </c>
      <c r="E203" s="47" t="e">
        <f t="shared" si="25"/>
        <v>#N/A</v>
      </c>
      <c r="F203" s="47">
        <f t="shared" si="36"/>
        <v>0</v>
      </c>
      <c r="G203" s="47" t="e">
        <f t="shared" si="26"/>
        <v>#N/A</v>
      </c>
      <c r="H203" s="47"/>
      <c r="I203" s="47"/>
      <c r="J203" s="47">
        <f t="shared" si="27"/>
        <v>-807</v>
      </c>
      <c r="K203" s="48">
        <f t="shared" si="28"/>
        <v>0</v>
      </c>
      <c r="L203" s="48">
        <f t="shared" si="29"/>
        <v>0</v>
      </c>
      <c r="M203" s="48">
        <f t="shared" si="30"/>
        <v>0</v>
      </c>
      <c r="N203" s="48">
        <f t="shared" si="31"/>
        <v>0</v>
      </c>
      <c r="O203" s="48" t="e">
        <f t="shared" si="19"/>
        <v>#N/A</v>
      </c>
      <c r="P203" s="47"/>
      <c r="Q203" s="46">
        <f t="shared" si="32"/>
        <v>-807</v>
      </c>
      <c r="R203" s="47">
        <f t="shared" si="20"/>
        <v>0</v>
      </c>
      <c r="S203" s="47">
        <f t="shared" si="21"/>
        <v>0</v>
      </c>
      <c r="T203" s="47" t="e">
        <f t="shared" si="22"/>
        <v>#N/A</v>
      </c>
      <c r="U203" s="47" t="e">
        <f t="shared" si="23"/>
        <v>#N/A</v>
      </c>
      <c r="V203" s="47" t="e">
        <f t="shared" si="33"/>
        <v>#N/A</v>
      </c>
      <c r="W203" s="47" t="e">
        <f t="shared" si="34"/>
        <v>#N/A</v>
      </c>
    </row>
    <row r="204" spans="2:23">
      <c r="B204" s="46">
        <f t="shared" si="35"/>
        <v>-807</v>
      </c>
      <c r="C204" s="47" t="e">
        <f>IF(ISNA(OutlineParameters!T207),OutlineParameters!S207,OutlineParameters!T207)</f>
        <v>#N/A</v>
      </c>
      <c r="D204" s="47">
        <f t="shared" si="24"/>
        <v>0</v>
      </c>
      <c r="E204" s="47" t="e">
        <f t="shared" si="25"/>
        <v>#N/A</v>
      </c>
      <c r="F204" s="47">
        <f t="shared" si="36"/>
        <v>0</v>
      </c>
      <c r="G204" s="47" t="e">
        <f t="shared" si="26"/>
        <v>#N/A</v>
      </c>
      <c r="H204" s="47"/>
      <c r="I204" s="47"/>
      <c r="J204" s="47">
        <f t="shared" si="27"/>
        <v>-806</v>
      </c>
      <c r="K204" s="48">
        <f t="shared" si="28"/>
        <v>0</v>
      </c>
      <c r="L204" s="48">
        <f t="shared" si="29"/>
        <v>0</v>
      </c>
      <c r="M204" s="48">
        <f t="shared" si="30"/>
        <v>0</v>
      </c>
      <c r="N204" s="48">
        <f t="shared" si="31"/>
        <v>0</v>
      </c>
      <c r="O204" s="48" t="e">
        <f t="shared" si="19"/>
        <v>#N/A</v>
      </c>
      <c r="P204" s="47"/>
      <c r="Q204" s="46">
        <f t="shared" si="32"/>
        <v>-806</v>
      </c>
      <c r="R204" s="47">
        <f t="shared" si="20"/>
        <v>0</v>
      </c>
      <c r="S204" s="47">
        <f t="shared" si="21"/>
        <v>0</v>
      </c>
      <c r="T204" s="47" t="e">
        <f t="shared" si="22"/>
        <v>#N/A</v>
      </c>
      <c r="U204" s="47" t="e">
        <f t="shared" si="23"/>
        <v>#N/A</v>
      </c>
      <c r="V204" s="47" t="e">
        <f t="shared" si="33"/>
        <v>#N/A</v>
      </c>
      <c r="W204" s="47" t="e">
        <f t="shared" si="34"/>
        <v>#N/A</v>
      </c>
    </row>
    <row r="205" spans="2:23">
      <c r="B205" s="46">
        <f t="shared" si="35"/>
        <v>-806</v>
      </c>
      <c r="C205" s="47" t="e">
        <f>IF(ISNA(OutlineParameters!T208),OutlineParameters!S208,OutlineParameters!T208)</f>
        <v>#N/A</v>
      </c>
      <c r="D205" s="47">
        <f t="shared" si="24"/>
        <v>0</v>
      </c>
      <c r="E205" s="47" t="e">
        <f t="shared" si="25"/>
        <v>#N/A</v>
      </c>
      <c r="F205" s="47">
        <f t="shared" si="36"/>
        <v>0</v>
      </c>
      <c r="G205" s="47" t="e">
        <f t="shared" si="26"/>
        <v>#N/A</v>
      </c>
      <c r="H205" s="47"/>
      <c r="I205" s="47"/>
      <c r="J205" s="47">
        <f t="shared" si="27"/>
        <v>-805</v>
      </c>
      <c r="K205" s="48">
        <f t="shared" si="28"/>
        <v>0</v>
      </c>
      <c r="L205" s="48">
        <f t="shared" si="29"/>
        <v>0</v>
      </c>
      <c r="M205" s="48">
        <f t="shared" si="30"/>
        <v>0</v>
      </c>
      <c r="N205" s="48">
        <f t="shared" si="31"/>
        <v>0</v>
      </c>
      <c r="O205" s="48" t="e">
        <f t="shared" si="19"/>
        <v>#N/A</v>
      </c>
      <c r="P205" s="47"/>
      <c r="Q205" s="46">
        <f t="shared" si="32"/>
        <v>-805</v>
      </c>
      <c r="R205" s="47">
        <f t="shared" si="20"/>
        <v>0</v>
      </c>
      <c r="S205" s="47">
        <f t="shared" si="21"/>
        <v>0</v>
      </c>
      <c r="T205" s="47" t="e">
        <f t="shared" si="22"/>
        <v>#N/A</v>
      </c>
      <c r="U205" s="47" t="e">
        <f t="shared" si="23"/>
        <v>#N/A</v>
      </c>
      <c r="V205" s="47" t="e">
        <f t="shared" si="33"/>
        <v>#N/A</v>
      </c>
      <c r="W205" s="47" t="e">
        <f t="shared" si="34"/>
        <v>#N/A</v>
      </c>
    </row>
    <row r="206" spans="2:23">
      <c r="B206" s="46">
        <f t="shared" si="35"/>
        <v>-805</v>
      </c>
      <c r="C206" s="47" t="e">
        <f>IF(ISNA(OutlineParameters!T209),OutlineParameters!S209,OutlineParameters!T209)</f>
        <v>#N/A</v>
      </c>
      <c r="D206" s="47">
        <f t="shared" si="24"/>
        <v>0</v>
      </c>
      <c r="E206" s="47" t="e">
        <f t="shared" si="25"/>
        <v>#N/A</v>
      </c>
      <c r="F206" s="47">
        <f t="shared" si="36"/>
        <v>0</v>
      </c>
      <c r="G206" s="47" t="e">
        <f t="shared" si="26"/>
        <v>#N/A</v>
      </c>
      <c r="H206" s="47"/>
      <c r="I206" s="47"/>
      <c r="J206" s="47">
        <f t="shared" si="27"/>
        <v>-804</v>
      </c>
      <c r="K206" s="48">
        <f t="shared" si="28"/>
        <v>0</v>
      </c>
      <c r="L206" s="48">
        <f t="shared" si="29"/>
        <v>0</v>
      </c>
      <c r="M206" s="48">
        <f t="shared" si="30"/>
        <v>0</v>
      </c>
      <c r="N206" s="48">
        <f t="shared" si="31"/>
        <v>0</v>
      </c>
      <c r="O206" s="48" t="e">
        <f t="shared" si="19"/>
        <v>#N/A</v>
      </c>
      <c r="P206" s="47"/>
      <c r="Q206" s="46">
        <f t="shared" si="32"/>
        <v>-804</v>
      </c>
      <c r="R206" s="47">
        <f t="shared" si="20"/>
        <v>0</v>
      </c>
      <c r="S206" s="47">
        <f t="shared" si="21"/>
        <v>0</v>
      </c>
      <c r="T206" s="47" t="e">
        <f t="shared" si="22"/>
        <v>#N/A</v>
      </c>
      <c r="U206" s="47" t="e">
        <f t="shared" si="23"/>
        <v>#N/A</v>
      </c>
      <c r="V206" s="47" t="e">
        <f t="shared" si="33"/>
        <v>#N/A</v>
      </c>
      <c r="W206" s="47" t="e">
        <f t="shared" si="34"/>
        <v>#N/A</v>
      </c>
    </row>
    <row r="207" spans="2:23">
      <c r="B207" s="46">
        <f t="shared" si="35"/>
        <v>-804</v>
      </c>
      <c r="C207" s="47" t="e">
        <f>IF(ISNA(OutlineParameters!T210),OutlineParameters!S210,OutlineParameters!T210)</f>
        <v>#N/A</v>
      </c>
      <c r="D207" s="47">
        <f t="shared" si="24"/>
        <v>0</v>
      </c>
      <c r="E207" s="47" t="e">
        <f t="shared" si="25"/>
        <v>#N/A</v>
      </c>
      <c r="F207" s="47">
        <f t="shared" si="36"/>
        <v>0</v>
      </c>
      <c r="G207" s="47" t="e">
        <f t="shared" si="26"/>
        <v>#N/A</v>
      </c>
      <c r="H207" s="47"/>
      <c r="I207" s="47"/>
      <c r="J207" s="47">
        <f t="shared" si="27"/>
        <v>-803</v>
      </c>
      <c r="K207" s="48">
        <f t="shared" si="28"/>
        <v>0</v>
      </c>
      <c r="L207" s="48">
        <f t="shared" si="29"/>
        <v>0</v>
      </c>
      <c r="M207" s="48">
        <f t="shared" si="30"/>
        <v>0</v>
      </c>
      <c r="N207" s="48">
        <f t="shared" si="31"/>
        <v>0</v>
      </c>
      <c r="O207" s="48" t="e">
        <f t="shared" si="19"/>
        <v>#N/A</v>
      </c>
      <c r="P207" s="47"/>
      <c r="Q207" s="46">
        <f t="shared" si="32"/>
        <v>-803</v>
      </c>
      <c r="R207" s="47">
        <f t="shared" si="20"/>
        <v>0</v>
      </c>
      <c r="S207" s="47">
        <f t="shared" si="21"/>
        <v>0</v>
      </c>
      <c r="T207" s="47" t="e">
        <f t="shared" si="22"/>
        <v>#N/A</v>
      </c>
      <c r="U207" s="47" t="e">
        <f t="shared" si="23"/>
        <v>#N/A</v>
      </c>
      <c r="V207" s="47" t="e">
        <f t="shared" si="33"/>
        <v>#N/A</v>
      </c>
      <c r="W207" s="47" t="e">
        <f t="shared" si="34"/>
        <v>#N/A</v>
      </c>
    </row>
    <row r="208" spans="2:23">
      <c r="B208" s="46">
        <f t="shared" si="35"/>
        <v>-803</v>
      </c>
      <c r="C208" s="47" t="e">
        <f>IF(ISNA(OutlineParameters!T211),OutlineParameters!S211,OutlineParameters!T211)</f>
        <v>#N/A</v>
      </c>
      <c r="D208" s="47">
        <f t="shared" si="24"/>
        <v>0</v>
      </c>
      <c r="E208" s="47" t="e">
        <f t="shared" si="25"/>
        <v>#N/A</v>
      </c>
      <c r="F208" s="47">
        <f t="shared" si="36"/>
        <v>0</v>
      </c>
      <c r="G208" s="47" t="e">
        <f t="shared" si="26"/>
        <v>#N/A</v>
      </c>
      <c r="H208" s="47"/>
      <c r="I208" s="47"/>
      <c r="J208" s="47">
        <f t="shared" si="27"/>
        <v>-802</v>
      </c>
      <c r="K208" s="48">
        <f t="shared" si="28"/>
        <v>0</v>
      </c>
      <c r="L208" s="48">
        <f t="shared" si="29"/>
        <v>0</v>
      </c>
      <c r="M208" s="48">
        <f t="shared" si="30"/>
        <v>0</v>
      </c>
      <c r="N208" s="48">
        <f t="shared" si="31"/>
        <v>0</v>
      </c>
      <c r="O208" s="48" t="e">
        <f t="shared" si="19"/>
        <v>#N/A</v>
      </c>
      <c r="P208" s="47"/>
      <c r="Q208" s="46">
        <f t="shared" si="32"/>
        <v>-802</v>
      </c>
      <c r="R208" s="47">
        <f t="shared" si="20"/>
        <v>0</v>
      </c>
      <c r="S208" s="47">
        <f t="shared" si="21"/>
        <v>0</v>
      </c>
      <c r="T208" s="47" t="e">
        <f t="shared" si="22"/>
        <v>#N/A</v>
      </c>
      <c r="U208" s="47" t="e">
        <f t="shared" si="23"/>
        <v>#N/A</v>
      </c>
      <c r="V208" s="47" t="e">
        <f t="shared" si="33"/>
        <v>#N/A</v>
      </c>
      <c r="W208" s="47" t="e">
        <f t="shared" si="34"/>
        <v>#N/A</v>
      </c>
    </row>
    <row r="209" spans="2:23">
      <c r="B209" s="46">
        <f t="shared" si="35"/>
        <v>-802</v>
      </c>
      <c r="C209" s="47" t="e">
        <f>IF(ISNA(OutlineParameters!T212),OutlineParameters!S212,OutlineParameters!T212)</f>
        <v>#N/A</v>
      </c>
      <c r="D209" s="47">
        <f t="shared" si="24"/>
        <v>0</v>
      </c>
      <c r="E209" s="47" t="e">
        <f t="shared" si="25"/>
        <v>#N/A</v>
      </c>
      <c r="F209" s="47">
        <f t="shared" si="36"/>
        <v>0</v>
      </c>
      <c r="G209" s="47" t="e">
        <f t="shared" si="26"/>
        <v>#N/A</v>
      </c>
      <c r="H209" s="47"/>
      <c r="I209" s="47"/>
      <c r="J209" s="47">
        <f t="shared" si="27"/>
        <v>-801</v>
      </c>
      <c r="K209" s="48">
        <f t="shared" si="28"/>
        <v>0</v>
      </c>
      <c r="L209" s="48">
        <f t="shared" si="29"/>
        <v>0</v>
      </c>
      <c r="M209" s="48">
        <f t="shared" si="30"/>
        <v>0</v>
      </c>
      <c r="N209" s="48">
        <f t="shared" si="31"/>
        <v>0</v>
      </c>
      <c r="O209" s="48" t="e">
        <f t="shared" si="19"/>
        <v>#N/A</v>
      </c>
      <c r="P209" s="47"/>
      <c r="Q209" s="46">
        <f t="shared" si="32"/>
        <v>-801</v>
      </c>
      <c r="R209" s="47">
        <f t="shared" si="20"/>
        <v>0</v>
      </c>
      <c r="S209" s="47">
        <f t="shared" si="21"/>
        <v>0</v>
      </c>
      <c r="T209" s="47" t="e">
        <f t="shared" si="22"/>
        <v>#N/A</v>
      </c>
      <c r="U209" s="47" t="e">
        <f t="shared" si="23"/>
        <v>#N/A</v>
      </c>
      <c r="V209" s="47" t="e">
        <f t="shared" si="33"/>
        <v>#N/A</v>
      </c>
      <c r="W209" s="47" t="e">
        <f t="shared" si="34"/>
        <v>#N/A</v>
      </c>
    </row>
    <row r="210" spans="2:23">
      <c r="B210" s="46">
        <f t="shared" si="35"/>
        <v>-801</v>
      </c>
      <c r="C210" s="47" t="e">
        <f>IF(ISNA(OutlineParameters!T213),OutlineParameters!S213,OutlineParameters!T213)</f>
        <v>#N/A</v>
      </c>
      <c r="D210" s="47">
        <f t="shared" si="24"/>
        <v>0</v>
      </c>
      <c r="E210" s="47" t="e">
        <f t="shared" si="25"/>
        <v>#N/A</v>
      </c>
      <c r="F210" s="47">
        <f t="shared" si="36"/>
        <v>0</v>
      </c>
      <c r="G210" s="47" t="e">
        <f t="shared" si="26"/>
        <v>#N/A</v>
      </c>
      <c r="H210" s="47"/>
      <c r="I210" s="47"/>
      <c r="J210" s="47">
        <f t="shared" si="27"/>
        <v>-800</v>
      </c>
      <c r="K210" s="48">
        <f t="shared" si="28"/>
        <v>0</v>
      </c>
      <c r="L210" s="48">
        <f t="shared" si="29"/>
        <v>0</v>
      </c>
      <c r="M210" s="48">
        <f t="shared" si="30"/>
        <v>0</v>
      </c>
      <c r="N210" s="48">
        <f t="shared" si="31"/>
        <v>0</v>
      </c>
      <c r="O210" s="48" t="e">
        <f t="shared" si="19"/>
        <v>#N/A</v>
      </c>
      <c r="P210" s="47"/>
      <c r="Q210" s="46">
        <f t="shared" si="32"/>
        <v>-800</v>
      </c>
      <c r="R210" s="47">
        <f t="shared" si="20"/>
        <v>0</v>
      </c>
      <c r="S210" s="47">
        <f t="shared" si="21"/>
        <v>0</v>
      </c>
      <c r="T210" s="47" t="e">
        <f t="shared" si="22"/>
        <v>#N/A</v>
      </c>
      <c r="U210" s="47" t="e">
        <f t="shared" si="23"/>
        <v>#N/A</v>
      </c>
      <c r="V210" s="47" t="e">
        <f t="shared" si="33"/>
        <v>#N/A</v>
      </c>
      <c r="W210" s="47" t="e">
        <f t="shared" si="34"/>
        <v>#N/A</v>
      </c>
    </row>
    <row r="211" spans="2:23">
      <c r="B211" s="46">
        <f t="shared" si="35"/>
        <v>-800</v>
      </c>
      <c r="C211" s="47" t="e">
        <f>IF(ISNA(OutlineParameters!T214),OutlineParameters!S214,OutlineParameters!T214)</f>
        <v>#N/A</v>
      </c>
      <c r="D211" s="47">
        <f t="shared" si="24"/>
        <v>0</v>
      </c>
      <c r="E211" s="47" t="e">
        <f t="shared" si="25"/>
        <v>#N/A</v>
      </c>
      <c r="F211" s="47">
        <f t="shared" si="36"/>
        <v>0</v>
      </c>
      <c r="G211" s="47" t="e">
        <f t="shared" si="26"/>
        <v>#N/A</v>
      </c>
      <c r="H211" s="47"/>
      <c r="I211" s="47"/>
      <c r="J211" s="47">
        <f t="shared" si="27"/>
        <v>-799</v>
      </c>
      <c r="K211" s="48">
        <f t="shared" si="28"/>
        <v>0</v>
      </c>
      <c r="L211" s="48">
        <f t="shared" si="29"/>
        <v>0</v>
      </c>
      <c r="M211" s="48">
        <f t="shared" si="30"/>
        <v>0</v>
      </c>
      <c r="N211" s="48">
        <f t="shared" si="31"/>
        <v>0</v>
      </c>
      <c r="O211" s="48" t="e">
        <f t="shared" si="19"/>
        <v>#N/A</v>
      </c>
      <c r="P211" s="47"/>
      <c r="Q211" s="46">
        <f t="shared" si="32"/>
        <v>-799</v>
      </c>
      <c r="R211" s="47">
        <f t="shared" si="20"/>
        <v>0</v>
      </c>
      <c r="S211" s="47">
        <f t="shared" si="21"/>
        <v>0</v>
      </c>
      <c r="T211" s="47" t="e">
        <f t="shared" si="22"/>
        <v>#N/A</v>
      </c>
      <c r="U211" s="47" t="e">
        <f t="shared" si="23"/>
        <v>#N/A</v>
      </c>
      <c r="V211" s="47" t="e">
        <f t="shared" si="33"/>
        <v>#N/A</v>
      </c>
      <c r="W211" s="47" t="e">
        <f t="shared" si="34"/>
        <v>#N/A</v>
      </c>
    </row>
    <row r="212" spans="2:23">
      <c r="B212" s="46">
        <f t="shared" si="35"/>
        <v>-799</v>
      </c>
      <c r="C212" s="47" t="e">
        <f>IF(ISNA(OutlineParameters!T215),OutlineParameters!S215,OutlineParameters!T215)</f>
        <v>#N/A</v>
      </c>
      <c r="D212" s="47">
        <f t="shared" si="24"/>
        <v>0</v>
      </c>
      <c r="E212" s="47" t="e">
        <f t="shared" si="25"/>
        <v>#N/A</v>
      </c>
      <c r="F212" s="47">
        <f t="shared" si="36"/>
        <v>0</v>
      </c>
      <c r="G212" s="47" t="e">
        <f t="shared" si="26"/>
        <v>#N/A</v>
      </c>
      <c r="H212" s="47"/>
      <c r="I212" s="47"/>
      <c r="J212" s="47">
        <f t="shared" si="27"/>
        <v>-798</v>
      </c>
      <c r="K212" s="48">
        <f t="shared" si="28"/>
        <v>0</v>
      </c>
      <c r="L212" s="48">
        <f t="shared" si="29"/>
        <v>0</v>
      </c>
      <c r="M212" s="48">
        <f t="shared" si="30"/>
        <v>0</v>
      </c>
      <c r="N212" s="48">
        <f t="shared" si="31"/>
        <v>0</v>
      </c>
      <c r="O212" s="48" t="e">
        <f t="shared" si="19"/>
        <v>#N/A</v>
      </c>
      <c r="P212" s="47"/>
      <c r="Q212" s="46">
        <f t="shared" si="32"/>
        <v>-798</v>
      </c>
      <c r="R212" s="47">
        <f t="shared" si="20"/>
        <v>0</v>
      </c>
      <c r="S212" s="47">
        <f t="shared" si="21"/>
        <v>0</v>
      </c>
      <c r="T212" s="47" t="e">
        <f t="shared" si="22"/>
        <v>#N/A</v>
      </c>
      <c r="U212" s="47" t="e">
        <f t="shared" si="23"/>
        <v>#N/A</v>
      </c>
      <c r="V212" s="47" t="e">
        <f t="shared" si="33"/>
        <v>#N/A</v>
      </c>
      <c r="W212" s="47" t="e">
        <f t="shared" si="34"/>
        <v>#N/A</v>
      </c>
    </row>
    <row r="213" spans="2:23">
      <c r="B213" s="46">
        <f t="shared" si="35"/>
        <v>-798</v>
      </c>
      <c r="C213" s="47" t="e">
        <f>IF(ISNA(OutlineParameters!T216),OutlineParameters!S216,OutlineParameters!T216)</f>
        <v>#N/A</v>
      </c>
      <c r="D213" s="47">
        <f t="shared" si="24"/>
        <v>0</v>
      </c>
      <c r="E213" s="47" t="e">
        <f t="shared" si="25"/>
        <v>#N/A</v>
      </c>
      <c r="F213" s="47">
        <f t="shared" si="36"/>
        <v>0</v>
      </c>
      <c r="G213" s="47" t="e">
        <f t="shared" si="26"/>
        <v>#N/A</v>
      </c>
      <c r="H213" s="47"/>
      <c r="I213" s="47"/>
      <c r="J213" s="47">
        <f t="shared" si="27"/>
        <v>-797</v>
      </c>
      <c r="K213" s="48">
        <f t="shared" si="28"/>
        <v>0</v>
      </c>
      <c r="L213" s="48">
        <f t="shared" si="29"/>
        <v>0</v>
      </c>
      <c r="M213" s="48">
        <f t="shared" si="30"/>
        <v>0</v>
      </c>
      <c r="N213" s="48">
        <f t="shared" si="31"/>
        <v>0</v>
      </c>
      <c r="O213" s="48" t="e">
        <f t="shared" si="19"/>
        <v>#N/A</v>
      </c>
      <c r="P213" s="47"/>
      <c r="Q213" s="46">
        <f t="shared" si="32"/>
        <v>-797</v>
      </c>
      <c r="R213" s="47">
        <f t="shared" si="20"/>
        <v>0</v>
      </c>
      <c r="S213" s="47">
        <f t="shared" si="21"/>
        <v>0</v>
      </c>
      <c r="T213" s="47" t="e">
        <f t="shared" si="22"/>
        <v>#N/A</v>
      </c>
      <c r="U213" s="47" t="e">
        <f t="shared" si="23"/>
        <v>#N/A</v>
      </c>
      <c r="V213" s="47" t="e">
        <f t="shared" si="33"/>
        <v>#N/A</v>
      </c>
      <c r="W213" s="47" t="e">
        <f t="shared" si="34"/>
        <v>#N/A</v>
      </c>
    </row>
    <row r="214" spans="2:23">
      <c r="B214" s="46">
        <f t="shared" si="35"/>
        <v>-797</v>
      </c>
      <c r="C214" s="47" t="e">
        <f>IF(ISNA(OutlineParameters!T217),OutlineParameters!S217,OutlineParameters!T217)</f>
        <v>#N/A</v>
      </c>
      <c r="D214" s="47">
        <f t="shared" si="24"/>
        <v>0</v>
      </c>
      <c r="E214" s="47" t="e">
        <f t="shared" si="25"/>
        <v>#N/A</v>
      </c>
      <c r="F214" s="47">
        <f t="shared" si="36"/>
        <v>0</v>
      </c>
      <c r="G214" s="47" t="e">
        <f t="shared" si="26"/>
        <v>#N/A</v>
      </c>
      <c r="H214" s="47"/>
      <c r="I214" s="47"/>
      <c r="J214" s="47">
        <f t="shared" si="27"/>
        <v>-796</v>
      </c>
      <c r="K214" s="48">
        <f t="shared" si="28"/>
        <v>0</v>
      </c>
      <c r="L214" s="48">
        <f t="shared" si="29"/>
        <v>0</v>
      </c>
      <c r="M214" s="48">
        <f t="shared" si="30"/>
        <v>0</v>
      </c>
      <c r="N214" s="48">
        <f t="shared" si="31"/>
        <v>0</v>
      </c>
      <c r="O214" s="48" t="e">
        <f t="shared" si="19"/>
        <v>#N/A</v>
      </c>
      <c r="P214" s="47"/>
      <c r="Q214" s="46">
        <f t="shared" si="32"/>
        <v>-796</v>
      </c>
      <c r="R214" s="47">
        <f t="shared" si="20"/>
        <v>0</v>
      </c>
      <c r="S214" s="47">
        <f t="shared" si="21"/>
        <v>0</v>
      </c>
      <c r="T214" s="47" t="e">
        <f t="shared" si="22"/>
        <v>#N/A</v>
      </c>
      <c r="U214" s="47" t="e">
        <f t="shared" si="23"/>
        <v>#N/A</v>
      </c>
      <c r="V214" s="47" t="e">
        <f t="shared" si="33"/>
        <v>#N/A</v>
      </c>
      <c r="W214" s="47" t="e">
        <f t="shared" si="34"/>
        <v>#N/A</v>
      </c>
    </row>
    <row r="215" spans="2:23">
      <c r="B215" s="46">
        <f t="shared" si="35"/>
        <v>-796</v>
      </c>
      <c r="C215" s="47" t="e">
        <f>IF(ISNA(OutlineParameters!T218),OutlineParameters!S218,OutlineParameters!T218)</f>
        <v>#N/A</v>
      </c>
      <c r="D215" s="47">
        <f t="shared" si="24"/>
        <v>0</v>
      </c>
      <c r="E215" s="47" t="e">
        <f t="shared" si="25"/>
        <v>#N/A</v>
      </c>
      <c r="F215" s="47">
        <f t="shared" si="36"/>
        <v>0</v>
      </c>
      <c r="G215" s="47" t="e">
        <f t="shared" si="26"/>
        <v>#N/A</v>
      </c>
      <c r="H215" s="47"/>
      <c r="I215" s="47"/>
      <c r="J215" s="47">
        <f t="shared" si="27"/>
        <v>-795</v>
      </c>
      <c r="K215" s="48">
        <f t="shared" si="28"/>
        <v>0</v>
      </c>
      <c r="L215" s="48">
        <f t="shared" si="29"/>
        <v>0</v>
      </c>
      <c r="M215" s="48">
        <f t="shared" si="30"/>
        <v>0</v>
      </c>
      <c r="N215" s="48">
        <f t="shared" si="31"/>
        <v>0</v>
      </c>
      <c r="O215" s="48" t="e">
        <f t="shared" si="19"/>
        <v>#N/A</v>
      </c>
      <c r="P215" s="47"/>
      <c r="Q215" s="46">
        <f t="shared" si="32"/>
        <v>-795</v>
      </c>
      <c r="R215" s="47">
        <f t="shared" si="20"/>
        <v>0</v>
      </c>
      <c r="S215" s="47">
        <f t="shared" si="21"/>
        <v>0</v>
      </c>
      <c r="T215" s="47" t="e">
        <f t="shared" si="22"/>
        <v>#N/A</v>
      </c>
      <c r="U215" s="47" t="e">
        <f t="shared" si="23"/>
        <v>#N/A</v>
      </c>
      <c r="V215" s="47" t="e">
        <f t="shared" si="33"/>
        <v>#N/A</v>
      </c>
      <c r="W215" s="47" t="e">
        <f t="shared" si="34"/>
        <v>#N/A</v>
      </c>
    </row>
    <row r="216" spans="2:23">
      <c r="B216" s="46">
        <f t="shared" si="35"/>
        <v>-795</v>
      </c>
      <c r="C216" s="47" t="e">
        <f>IF(ISNA(OutlineParameters!T219),OutlineParameters!S219,OutlineParameters!T219)</f>
        <v>#N/A</v>
      </c>
      <c r="D216" s="47">
        <f t="shared" si="24"/>
        <v>0</v>
      </c>
      <c r="E216" s="47" t="e">
        <f t="shared" si="25"/>
        <v>#N/A</v>
      </c>
      <c r="F216" s="47">
        <f t="shared" si="36"/>
        <v>0</v>
      </c>
      <c r="G216" s="47" t="e">
        <f t="shared" si="26"/>
        <v>#N/A</v>
      </c>
      <c r="H216" s="47"/>
      <c r="I216" s="47"/>
      <c r="J216" s="47">
        <f t="shared" si="27"/>
        <v>-794</v>
      </c>
      <c r="K216" s="48">
        <f t="shared" si="28"/>
        <v>0</v>
      </c>
      <c r="L216" s="48">
        <f t="shared" si="29"/>
        <v>0</v>
      </c>
      <c r="M216" s="48">
        <f t="shared" si="30"/>
        <v>0</v>
      </c>
      <c r="N216" s="48">
        <f t="shared" si="31"/>
        <v>0</v>
      </c>
      <c r="O216" s="48" t="e">
        <f t="shared" si="19"/>
        <v>#N/A</v>
      </c>
      <c r="P216" s="47"/>
      <c r="Q216" s="46">
        <f t="shared" si="32"/>
        <v>-794</v>
      </c>
      <c r="R216" s="47">
        <f t="shared" si="20"/>
        <v>0</v>
      </c>
      <c r="S216" s="47">
        <f t="shared" si="21"/>
        <v>0</v>
      </c>
      <c r="T216" s="47" t="e">
        <f t="shared" si="22"/>
        <v>#N/A</v>
      </c>
      <c r="U216" s="47" t="e">
        <f t="shared" si="23"/>
        <v>#N/A</v>
      </c>
      <c r="V216" s="47" t="e">
        <f t="shared" si="33"/>
        <v>#N/A</v>
      </c>
      <c r="W216" s="47" t="e">
        <f t="shared" si="34"/>
        <v>#N/A</v>
      </c>
    </row>
    <row r="217" spans="2:23">
      <c r="B217" s="46">
        <f t="shared" si="35"/>
        <v>-794</v>
      </c>
      <c r="C217" s="47" t="e">
        <f>IF(ISNA(OutlineParameters!T220),OutlineParameters!S220,OutlineParameters!T220)</f>
        <v>#N/A</v>
      </c>
      <c r="D217" s="47">
        <f t="shared" si="24"/>
        <v>0</v>
      </c>
      <c r="E217" s="47" t="e">
        <f t="shared" si="25"/>
        <v>#N/A</v>
      </c>
      <c r="F217" s="47">
        <f t="shared" si="36"/>
        <v>0</v>
      </c>
      <c r="G217" s="47" t="e">
        <f t="shared" si="26"/>
        <v>#N/A</v>
      </c>
      <c r="H217" s="47"/>
      <c r="I217" s="47"/>
      <c r="J217" s="47">
        <f t="shared" si="27"/>
        <v>-793</v>
      </c>
      <c r="K217" s="48">
        <f t="shared" si="28"/>
        <v>0</v>
      </c>
      <c r="L217" s="48">
        <f t="shared" si="29"/>
        <v>0</v>
      </c>
      <c r="M217" s="48">
        <f t="shared" si="30"/>
        <v>0</v>
      </c>
      <c r="N217" s="48">
        <f t="shared" si="31"/>
        <v>0</v>
      </c>
      <c r="O217" s="48" t="e">
        <f t="shared" si="19"/>
        <v>#N/A</v>
      </c>
      <c r="P217" s="47"/>
      <c r="Q217" s="46">
        <f t="shared" si="32"/>
        <v>-793</v>
      </c>
      <c r="R217" s="47">
        <f t="shared" si="20"/>
        <v>0</v>
      </c>
      <c r="S217" s="47">
        <f t="shared" si="21"/>
        <v>0</v>
      </c>
      <c r="T217" s="47" t="e">
        <f t="shared" si="22"/>
        <v>#N/A</v>
      </c>
      <c r="U217" s="47" t="e">
        <f t="shared" si="23"/>
        <v>#N/A</v>
      </c>
      <c r="V217" s="47" t="e">
        <f t="shared" si="33"/>
        <v>#N/A</v>
      </c>
      <c r="W217" s="47" t="e">
        <f t="shared" si="34"/>
        <v>#N/A</v>
      </c>
    </row>
    <row r="218" spans="2:23">
      <c r="B218" s="46">
        <f t="shared" si="35"/>
        <v>-793</v>
      </c>
      <c r="C218" s="47" t="e">
        <f>IF(ISNA(OutlineParameters!T221),OutlineParameters!S221,OutlineParameters!T221)</f>
        <v>#N/A</v>
      </c>
      <c r="D218" s="47">
        <f t="shared" si="24"/>
        <v>0</v>
      </c>
      <c r="E218" s="47" t="e">
        <f t="shared" si="25"/>
        <v>#N/A</v>
      </c>
      <c r="F218" s="47">
        <f t="shared" si="36"/>
        <v>0</v>
      </c>
      <c r="G218" s="47" t="e">
        <f t="shared" si="26"/>
        <v>#N/A</v>
      </c>
      <c r="H218" s="47"/>
      <c r="I218" s="47"/>
      <c r="J218" s="47">
        <f t="shared" si="27"/>
        <v>-792</v>
      </c>
      <c r="K218" s="48">
        <f t="shared" si="28"/>
        <v>0</v>
      </c>
      <c r="L218" s="48">
        <f t="shared" si="29"/>
        <v>0</v>
      </c>
      <c r="M218" s="48">
        <f t="shared" si="30"/>
        <v>0</v>
      </c>
      <c r="N218" s="48">
        <f t="shared" si="31"/>
        <v>0</v>
      </c>
      <c r="O218" s="48" t="e">
        <f t="shared" si="19"/>
        <v>#N/A</v>
      </c>
      <c r="P218" s="47"/>
      <c r="Q218" s="46">
        <f t="shared" si="32"/>
        <v>-792</v>
      </c>
      <c r="R218" s="47">
        <f t="shared" si="20"/>
        <v>0</v>
      </c>
      <c r="S218" s="47">
        <f t="shared" si="21"/>
        <v>0</v>
      </c>
      <c r="T218" s="47" t="e">
        <f t="shared" si="22"/>
        <v>#N/A</v>
      </c>
      <c r="U218" s="47" t="e">
        <f t="shared" si="23"/>
        <v>#N/A</v>
      </c>
      <c r="V218" s="47" t="e">
        <f t="shared" si="33"/>
        <v>#N/A</v>
      </c>
      <c r="W218" s="47" t="e">
        <f t="shared" si="34"/>
        <v>#N/A</v>
      </c>
    </row>
    <row r="219" spans="2:23">
      <c r="B219" s="46">
        <f t="shared" si="35"/>
        <v>-792</v>
      </c>
      <c r="C219" s="47" t="e">
        <f>IF(ISNA(OutlineParameters!T222),OutlineParameters!S222,OutlineParameters!T222)</f>
        <v>#N/A</v>
      </c>
      <c r="D219" s="47">
        <f t="shared" si="24"/>
        <v>0</v>
      </c>
      <c r="E219" s="47" t="e">
        <f t="shared" si="25"/>
        <v>#N/A</v>
      </c>
      <c r="F219" s="47">
        <f t="shared" si="36"/>
        <v>0</v>
      </c>
      <c r="G219" s="47" t="e">
        <f t="shared" si="26"/>
        <v>#N/A</v>
      </c>
      <c r="H219" s="47"/>
      <c r="I219" s="47"/>
      <c r="J219" s="47">
        <f t="shared" si="27"/>
        <v>-791</v>
      </c>
      <c r="K219" s="48">
        <f t="shared" si="28"/>
        <v>0</v>
      </c>
      <c r="L219" s="48">
        <f t="shared" si="29"/>
        <v>0</v>
      </c>
      <c r="M219" s="48">
        <f t="shared" si="30"/>
        <v>0</v>
      </c>
      <c r="N219" s="48">
        <f t="shared" si="31"/>
        <v>0</v>
      </c>
      <c r="O219" s="48" t="e">
        <f t="shared" si="19"/>
        <v>#N/A</v>
      </c>
      <c r="P219" s="47"/>
      <c r="Q219" s="46">
        <f t="shared" si="32"/>
        <v>-791</v>
      </c>
      <c r="R219" s="47">
        <f t="shared" si="20"/>
        <v>0</v>
      </c>
      <c r="S219" s="47">
        <f t="shared" si="21"/>
        <v>0</v>
      </c>
      <c r="T219" s="47" t="e">
        <f t="shared" si="22"/>
        <v>#N/A</v>
      </c>
      <c r="U219" s="47" t="e">
        <f t="shared" si="23"/>
        <v>#N/A</v>
      </c>
      <c r="V219" s="47" t="e">
        <f t="shared" si="33"/>
        <v>#N/A</v>
      </c>
      <c r="W219" s="47" t="e">
        <f t="shared" si="34"/>
        <v>#N/A</v>
      </c>
    </row>
    <row r="220" spans="2:23">
      <c r="B220" s="46">
        <f t="shared" si="35"/>
        <v>-791</v>
      </c>
      <c r="C220" s="47" t="e">
        <f>IF(ISNA(OutlineParameters!T223),OutlineParameters!S223,OutlineParameters!T223)</f>
        <v>#N/A</v>
      </c>
      <c r="D220" s="47">
        <f t="shared" si="24"/>
        <v>0</v>
      </c>
      <c r="E220" s="47" t="e">
        <f t="shared" si="25"/>
        <v>#N/A</v>
      </c>
      <c r="F220" s="47">
        <f t="shared" si="36"/>
        <v>0</v>
      </c>
      <c r="G220" s="47" t="e">
        <f t="shared" si="26"/>
        <v>#N/A</v>
      </c>
      <c r="H220" s="47"/>
      <c r="I220" s="47"/>
      <c r="J220" s="47">
        <f t="shared" si="27"/>
        <v>-790</v>
      </c>
      <c r="K220" s="48">
        <f t="shared" si="28"/>
        <v>0</v>
      </c>
      <c r="L220" s="48">
        <f t="shared" si="29"/>
        <v>0</v>
      </c>
      <c r="M220" s="48">
        <f t="shared" si="30"/>
        <v>0</v>
      </c>
      <c r="N220" s="48">
        <f t="shared" si="31"/>
        <v>0</v>
      </c>
      <c r="O220" s="48" t="e">
        <f t="shared" si="19"/>
        <v>#N/A</v>
      </c>
      <c r="P220" s="47"/>
      <c r="Q220" s="46">
        <f t="shared" si="32"/>
        <v>-790</v>
      </c>
      <c r="R220" s="47">
        <f t="shared" si="20"/>
        <v>0</v>
      </c>
      <c r="S220" s="47">
        <f t="shared" si="21"/>
        <v>0</v>
      </c>
      <c r="T220" s="47" t="e">
        <f t="shared" si="22"/>
        <v>#N/A</v>
      </c>
      <c r="U220" s="47" t="e">
        <f t="shared" si="23"/>
        <v>#N/A</v>
      </c>
      <c r="V220" s="47" t="e">
        <f t="shared" si="33"/>
        <v>#N/A</v>
      </c>
      <c r="W220" s="47" t="e">
        <f t="shared" si="34"/>
        <v>#N/A</v>
      </c>
    </row>
    <row r="221" spans="2:23">
      <c r="B221" s="46">
        <f t="shared" si="35"/>
        <v>-790</v>
      </c>
      <c r="C221" s="47" t="e">
        <f>IF(ISNA(OutlineParameters!T224),OutlineParameters!S224,OutlineParameters!T224)</f>
        <v>#N/A</v>
      </c>
      <c r="D221" s="47">
        <f t="shared" si="24"/>
        <v>0</v>
      </c>
      <c r="E221" s="47" t="e">
        <f t="shared" si="25"/>
        <v>#N/A</v>
      </c>
      <c r="F221" s="47">
        <f t="shared" si="36"/>
        <v>0</v>
      </c>
      <c r="G221" s="47" t="e">
        <f t="shared" si="26"/>
        <v>#N/A</v>
      </c>
      <c r="H221" s="47"/>
      <c r="I221" s="47"/>
      <c r="J221" s="47">
        <f t="shared" si="27"/>
        <v>-789</v>
      </c>
      <c r="K221" s="48">
        <f t="shared" si="28"/>
        <v>0</v>
      </c>
      <c r="L221" s="48">
        <f t="shared" si="29"/>
        <v>0</v>
      </c>
      <c r="M221" s="48">
        <f t="shared" si="30"/>
        <v>0</v>
      </c>
      <c r="N221" s="48">
        <f t="shared" si="31"/>
        <v>0</v>
      </c>
      <c r="O221" s="48" t="e">
        <f t="shared" si="19"/>
        <v>#N/A</v>
      </c>
      <c r="P221" s="47"/>
      <c r="Q221" s="46">
        <f t="shared" si="32"/>
        <v>-789</v>
      </c>
      <c r="R221" s="47">
        <f t="shared" si="20"/>
        <v>0</v>
      </c>
      <c r="S221" s="47">
        <f t="shared" si="21"/>
        <v>0</v>
      </c>
      <c r="T221" s="47" t="e">
        <f t="shared" si="22"/>
        <v>#N/A</v>
      </c>
      <c r="U221" s="47" t="e">
        <f t="shared" si="23"/>
        <v>#N/A</v>
      </c>
      <c r="V221" s="47" t="e">
        <f t="shared" si="33"/>
        <v>#N/A</v>
      </c>
      <c r="W221" s="47" t="e">
        <f t="shared" si="34"/>
        <v>#N/A</v>
      </c>
    </row>
    <row r="222" spans="2:23">
      <c r="B222" s="46">
        <f t="shared" si="35"/>
        <v>-789</v>
      </c>
      <c r="C222" s="47" t="e">
        <f>IF(ISNA(OutlineParameters!T225),OutlineParameters!S225,OutlineParameters!T225)</f>
        <v>#N/A</v>
      </c>
      <c r="D222" s="47">
        <f t="shared" si="24"/>
        <v>0</v>
      </c>
      <c r="E222" s="47" t="e">
        <f t="shared" si="25"/>
        <v>#N/A</v>
      </c>
      <c r="F222" s="47">
        <f t="shared" si="36"/>
        <v>0</v>
      </c>
      <c r="G222" s="47" t="e">
        <f t="shared" si="26"/>
        <v>#N/A</v>
      </c>
      <c r="H222" s="47"/>
      <c r="I222" s="47"/>
      <c r="J222" s="47">
        <f t="shared" si="27"/>
        <v>-788</v>
      </c>
      <c r="K222" s="48">
        <f t="shared" si="28"/>
        <v>0</v>
      </c>
      <c r="L222" s="48">
        <f t="shared" si="29"/>
        <v>0</v>
      </c>
      <c r="M222" s="48">
        <f t="shared" si="30"/>
        <v>0</v>
      </c>
      <c r="N222" s="48">
        <f t="shared" si="31"/>
        <v>0</v>
      </c>
      <c r="O222" s="48" t="e">
        <f t="shared" si="19"/>
        <v>#N/A</v>
      </c>
      <c r="P222" s="47"/>
      <c r="Q222" s="46">
        <f t="shared" si="32"/>
        <v>-788</v>
      </c>
      <c r="R222" s="47">
        <f t="shared" si="20"/>
        <v>0</v>
      </c>
      <c r="S222" s="47">
        <f t="shared" si="21"/>
        <v>0</v>
      </c>
      <c r="T222" s="47" t="e">
        <f t="shared" si="22"/>
        <v>#N/A</v>
      </c>
      <c r="U222" s="47" t="e">
        <f t="shared" si="23"/>
        <v>#N/A</v>
      </c>
      <c r="V222" s="47" t="e">
        <f t="shared" si="33"/>
        <v>#N/A</v>
      </c>
      <c r="W222" s="47" t="e">
        <f t="shared" si="34"/>
        <v>#N/A</v>
      </c>
    </row>
    <row r="223" spans="2:23">
      <c r="B223" s="46">
        <f t="shared" si="35"/>
        <v>-788</v>
      </c>
      <c r="C223" s="47" t="e">
        <f>IF(ISNA(OutlineParameters!T226),OutlineParameters!S226,OutlineParameters!T226)</f>
        <v>#N/A</v>
      </c>
      <c r="D223" s="47">
        <f t="shared" si="24"/>
        <v>0</v>
      </c>
      <c r="E223" s="47" t="e">
        <f t="shared" si="25"/>
        <v>#N/A</v>
      </c>
      <c r="F223" s="47">
        <f t="shared" si="36"/>
        <v>0</v>
      </c>
      <c r="G223" s="47" t="e">
        <f t="shared" si="26"/>
        <v>#N/A</v>
      </c>
      <c r="H223" s="47"/>
      <c r="I223" s="47"/>
      <c r="J223" s="47">
        <f t="shared" si="27"/>
        <v>-787</v>
      </c>
      <c r="K223" s="48">
        <f t="shared" si="28"/>
        <v>0</v>
      </c>
      <c r="L223" s="48">
        <f t="shared" si="29"/>
        <v>0</v>
      </c>
      <c r="M223" s="48">
        <f t="shared" si="30"/>
        <v>0</v>
      </c>
      <c r="N223" s="48">
        <f t="shared" si="31"/>
        <v>0</v>
      </c>
      <c r="O223" s="48" t="e">
        <f t="shared" si="19"/>
        <v>#N/A</v>
      </c>
      <c r="P223" s="47"/>
      <c r="Q223" s="46">
        <f t="shared" si="32"/>
        <v>-787</v>
      </c>
      <c r="R223" s="47">
        <f t="shared" si="20"/>
        <v>0</v>
      </c>
      <c r="S223" s="47">
        <f t="shared" si="21"/>
        <v>0</v>
      </c>
      <c r="T223" s="47" t="e">
        <f t="shared" si="22"/>
        <v>#N/A</v>
      </c>
      <c r="U223" s="47" t="e">
        <f t="shared" si="23"/>
        <v>#N/A</v>
      </c>
      <c r="V223" s="47" t="e">
        <f t="shared" si="33"/>
        <v>#N/A</v>
      </c>
      <c r="W223" s="47" t="e">
        <f t="shared" si="34"/>
        <v>#N/A</v>
      </c>
    </row>
    <row r="224" spans="2:23">
      <c r="B224" s="46">
        <f t="shared" si="35"/>
        <v>-787</v>
      </c>
      <c r="C224" s="47" t="e">
        <f>IF(ISNA(OutlineParameters!T227),OutlineParameters!S227,OutlineParameters!T227)</f>
        <v>#N/A</v>
      </c>
      <c r="D224" s="47">
        <f t="shared" si="24"/>
        <v>0</v>
      </c>
      <c r="E224" s="47" t="e">
        <f t="shared" si="25"/>
        <v>#N/A</v>
      </c>
      <c r="F224" s="47">
        <f t="shared" si="36"/>
        <v>0</v>
      </c>
      <c r="G224" s="47" t="e">
        <f t="shared" si="26"/>
        <v>#N/A</v>
      </c>
      <c r="H224" s="47"/>
      <c r="I224" s="47"/>
      <c r="J224" s="47">
        <f t="shared" si="27"/>
        <v>-786</v>
      </c>
      <c r="K224" s="48">
        <f t="shared" si="28"/>
        <v>0</v>
      </c>
      <c r="L224" s="48">
        <f t="shared" si="29"/>
        <v>0</v>
      </c>
      <c r="M224" s="48">
        <f t="shared" si="30"/>
        <v>0</v>
      </c>
      <c r="N224" s="48">
        <f t="shared" si="31"/>
        <v>0</v>
      </c>
      <c r="O224" s="48" t="e">
        <f t="shared" si="19"/>
        <v>#N/A</v>
      </c>
      <c r="P224" s="47"/>
      <c r="Q224" s="46">
        <f t="shared" si="32"/>
        <v>-786</v>
      </c>
      <c r="R224" s="47">
        <f t="shared" si="20"/>
        <v>0</v>
      </c>
      <c r="S224" s="47">
        <f t="shared" si="21"/>
        <v>0</v>
      </c>
      <c r="T224" s="47" t="e">
        <f t="shared" si="22"/>
        <v>#N/A</v>
      </c>
      <c r="U224" s="47" t="e">
        <f t="shared" si="23"/>
        <v>#N/A</v>
      </c>
      <c r="V224" s="47" t="e">
        <f t="shared" si="33"/>
        <v>#N/A</v>
      </c>
      <c r="W224" s="47" t="e">
        <f t="shared" si="34"/>
        <v>#N/A</v>
      </c>
    </row>
    <row r="225" spans="2:23">
      <c r="B225" s="46">
        <f t="shared" si="35"/>
        <v>-786</v>
      </c>
      <c r="C225" s="47" t="e">
        <f>IF(ISNA(OutlineParameters!T228),OutlineParameters!S228,OutlineParameters!T228)</f>
        <v>#N/A</v>
      </c>
      <c r="D225" s="47">
        <f t="shared" si="24"/>
        <v>0</v>
      </c>
      <c r="E225" s="47" t="e">
        <f t="shared" si="25"/>
        <v>#N/A</v>
      </c>
      <c r="F225" s="47">
        <f t="shared" si="36"/>
        <v>0</v>
      </c>
      <c r="G225" s="47" t="e">
        <f t="shared" si="26"/>
        <v>#N/A</v>
      </c>
      <c r="H225" s="47"/>
      <c r="I225" s="47"/>
      <c r="J225" s="47">
        <f t="shared" si="27"/>
        <v>-785</v>
      </c>
      <c r="K225" s="48">
        <f t="shared" si="28"/>
        <v>0</v>
      </c>
      <c r="L225" s="48">
        <f t="shared" si="29"/>
        <v>0</v>
      </c>
      <c r="M225" s="48">
        <f t="shared" si="30"/>
        <v>0</v>
      </c>
      <c r="N225" s="48">
        <f t="shared" si="31"/>
        <v>0</v>
      </c>
      <c r="O225" s="48" t="e">
        <f t="shared" si="19"/>
        <v>#N/A</v>
      </c>
      <c r="P225" s="47"/>
      <c r="Q225" s="46">
        <f t="shared" si="32"/>
        <v>-785</v>
      </c>
      <c r="R225" s="47">
        <f t="shared" si="20"/>
        <v>0</v>
      </c>
      <c r="S225" s="47">
        <f t="shared" si="21"/>
        <v>0</v>
      </c>
      <c r="T225" s="47" t="e">
        <f t="shared" si="22"/>
        <v>#N/A</v>
      </c>
      <c r="U225" s="47" t="e">
        <f t="shared" si="23"/>
        <v>#N/A</v>
      </c>
      <c r="V225" s="47" t="e">
        <f t="shared" si="33"/>
        <v>#N/A</v>
      </c>
      <c r="W225" s="47" t="e">
        <f t="shared" si="34"/>
        <v>#N/A</v>
      </c>
    </row>
    <row r="226" spans="2:23">
      <c r="B226" s="46">
        <f t="shared" si="35"/>
        <v>-785</v>
      </c>
      <c r="C226" s="47" t="e">
        <f>IF(ISNA(OutlineParameters!T229),OutlineParameters!S229,OutlineParameters!T229)</f>
        <v>#N/A</v>
      </c>
      <c r="D226" s="47">
        <f t="shared" si="24"/>
        <v>0</v>
      </c>
      <c r="E226" s="47" t="e">
        <f t="shared" si="25"/>
        <v>#N/A</v>
      </c>
      <c r="F226" s="47">
        <f t="shared" si="36"/>
        <v>0</v>
      </c>
      <c r="G226" s="47" t="e">
        <f t="shared" si="26"/>
        <v>#N/A</v>
      </c>
      <c r="H226" s="47"/>
      <c r="I226" s="47"/>
      <c r="J226" s="47">
        <f t="shared" si="27"/>
        <v>-784</v>
      </c>
      <c r="K226" s="48">
        <f t="shared" si="28"/>
        <v>0</v>
      </c>
      <c r="L226" s="48">
        <f t="shared" si="29"/>
        <v>0</v>
      </c>
      <c r="M226" s="48">
        <f t="shared" si="30"/>
        <v>0</v>
      </c>
      <c r="N226" s="48">
        <f t="shared" si="31"/>
        <v>0</v>
      </c>
      <c r="O226" s="48" t="e">
        <f t="shared" si="19"/>
        <v>#N/A</v>
      </c>
      <c r="P226" s="47"/>
      <c r="Q226" s="46">
        <f t="shared" si="32"/>
        <v>-784</v>
      </c>
      <c r="R226" s="47">
        <f t="shared" si="20"/>
        <v>0</v>
      </c>
      <c r="S226" s="47">
        <f t="shared" si="21"/>
        <v>0</v>
      </c>
      <c r="T226" s="47" t="e">
        <f t="shared" si="22"/>
        <v>#N/A</v>
      </c>
      <c r="U226" s="47" t="e">
        <f t="shared" si="23"/>
        <v>#N/A</v>
      </c>
      <c r="V226" s="47" t="e">
        <f t="shared" si="33"/>
        <v>#N/A</v>
      </c>
      <c r="W226" s="47" t="e">
        <f t="shared" si="34"/>
        <v>#N/A</v>
      </c>
    </row>
    <row r="227" spans="2:23">
      <c r="B227" s="46">
        <f t="shared" si="35"/>
        <v>-784</v>
      </c>
      <c r="C227" s="47" t="e">
        <f>IF(ISNA(OutlineParameters!T230),OutlineParameters!S230,OutlineParameters!T230)</f>
        <v>#N/A</v>
      </c>
      <c r="D227" s="47">
        <f t="shared" si="24"/>
        <v>0</v>
      </c>
      <c r="E227" s="47" t="e">
        <f t="shared" si="25"/>
        <v>#N/A</v>
      </c>
      <c r="F227" s="47">
        <f t="shared" si="36"/>
        <v>0</v>
      </c>
      <c r="G227" s="47" t="e">
        <f t="shared" si="26"/>
        <v>#N/A</v>
      </c>
      <c r="H227" s="47"/>
      <c r="I227" s="47"/>
      <c r="J227" s="47">
        <f t="shared" si="27"/>
        <v>-783</v>
      </c>
      <c r="K227" s="48">
        <f t="shared" si="28"/>
        <v>0</v>
      </c>
      <c r="L227" s="48">
        <f t="shared" si="29"/>
        <v>0</v>
      </c>
      <c r="M227" s="48">
        <f t="shared" si="30"/>
        <v>0</v>
      </c>
      <c r="N227" s="48">
        <f t="shared" si="31"/>
        <v>0</v>
      </c>
      <c r="O227" s="48" t="e">
        <f t="shared" si="19"/>
        <v>#N/A</v>
      </c>
      <c r="P227" s="47"/>
      <c r="Q227" s="46">
        <f t="shared" si="32"/>
        <v>-783</v>
      </c>
      <c r="R227" s="47">
        <f t="shared" si="20"/>
        <v>0</v>
      </c>
      <c r="S227" s="47">
        <f t="shared" si="21"/>
        <v>0</v>
      </c>
      <c r="T227" s="47" t="e">
        <f t="shared" si="22"/>
        <v>#N/A</v>
      </c>
      <c r="U227" s="47" t="e">
        <f t="shared" si="23"/>
        <v>#N/A</v>
      </c>
      <c r="V227" s="47" t="e">
        <f t="shared" si="33"/>
        <v>#N/A</v>
      </c>
      <c r="W227" s="47" t="e">
        <f t="shared" si="34"/>
        <v>#N/A</v>
      </c>
    </row>
    <row r="228" spans="2:23">
      <c r="B228" s="46">
        <f t="shared" si="35"/>
        <v>-783</v>
      </c>
      <c r="C228" s="47" t="e">
        <f>IF(ISNA(OutlineParameters!T231),OutlineParameters!S231,OutlineParameters!T231)</f>
        <v>#N/A</v>
      </c>
      <c r="D228" s="47">
        <f t="shared" si="24"/>
        <v>0</v>
      </c>
      <c r="E228" s="47" t="e">
        <f t="shared" si="25"/>
        <v>#N/A</v>
      </c>
      <c r="F228" s="47">
        <f t="shared" si="36"/>
        <v>0</v>
      </c>
      <c r="G228" s="47" t="e">
        <f t="shared" si="26"/>
        <v>#N/A</v>
      </c>
      <c r="H228" s="47"/>
      <c r="I228" s="47"/>
      <c r="J228" s="47">
        <f t="shared" si="27"/>
        <v>-782</v>
      </c>
      <c r="K228" s="48">
        <f t="shared" si="28"/>
        <v>0</v>
      </c>
      <c r="L228" s="48">
        <f t="shared" si="29"/>
        <v>0</v>
      </c>
      <c r="M228" s="48">
        <f t="shared" si="30"/>
        <v>0</v>
      </c>
      <c r="N228" s="48">
        <f t="shared" si="31"/>
        <v>0</v>
      </c>
      <c r="O228" s="48" t="e">
        <f t="shared" si="19"/>
        <v>#N/A</v>
      </c>
      <c r="P228" s="47"/>
      <c r="Q228" s="46">
        <f t="shared" si="32"/>
        <v>-782</v>
      </c>
      <c r="R228" s="47">
        <f t="shared" si="20"/>
        <v>0</v>
      </c>
      <c r="S228" s="47">
        <f t="shared" si="21"/>
        <v>0</v>
      </c>
      <c r="T228" s="47" t="e">
        <f t="shared" si="22"/>
        <v>#N/A</v>
      </c>
      <c r="U228" s="47" t="e">
        <f t="shared" si="23"/>
        <v>#N/A</v>
      </c>
      <c r="V228" s="47" t="e">
        <f t="shared" si="33"/>
        <v>#N/A</v>
      </c>
      <c r="W228" s="47" t="e">
        <f t="shared" si="34"/>
        <v>#N/A</v>
      </c>
    </row>
    <row r="229" spans="2:23">
      <c r="B229" s="46">
        <f t="shared" si="35"/>
        <v>-782</v>
      </c>
      <c r="C229" s="47" t="e">
        <f>IF(ISNA(OutlineParameters!T232),OutlineParameters!S232,OutlineParameters!T232)</f>
        <v>#N/A</v>
      </c>
      <c r="D229" s="47">
        <f t="shared" si="24"/>
        <v>0</v>
      </c>
      <c r="E229" s="47" t="e">
        <f t="shared" si="25"/>
        <v>#N/A</v>
      </c>
      <c r="F229" s="47">
        <f t="shared" si="36"/>
        <v>0</v>
      </c>
      <c r="G229" s="47" t="e">
        <f t="shared" si="26"/>
        <v>#N/A</v>
      </c>
      <c r="H229" s="47"/>
      <c r="I229" s="47"/>
      <c r="J229" s="47">
        <f t="shared" si="27"/>
        <v>-781</v>
      </c>
      <c r="K229" s="48">
        <f t="shared" si="28"/>
        <v>0</v>
      </c>
      <c r="L229" s="48">
        <f t="shared" si="29"/>
        <v>0</v>
      </c>
      <c r="M229" s="48">
        <f t="shared" si="30"/>
        <v>0</v>
      </c>
      <c r="N229" s="48">
        <f t="shared" si="31"/>
        <v>0</v>
      </c>
      <c r="O229" s="48" t="e">
        <f t="shared" si="19"/>
        <v>#N/A</v>
      </c>
      <c r="P229" s="47"/>
      <c r="Q229" s="46">
        <f t="shared" si="32"/>
        <v>-781</v>
      </c>
      <c r="R229" s="47">
        <f t="shared" si="20"/>
        <v>0</v>
      </c>
      <c r="S229" s="47">
        <f t="shared" si="21"/>
        <v>0</v>
      </c>
      <c r="T229" s="47" t="e">
        <f t="shared" si="22"/>
        <v>#N/A</v>
      </c>
      <c r="U229" s="47" t="e">
        <f t="shared" si="23"/>
        <v>#N/A</v>
      </c>
      <c r="V229" s="47" t="e">
        <f t="shared" si="33"/>
        <v>#N/A</v>
      </c>
      <c r="W229" s="47" t="e">
        <f t="shared" si="34"/>
        <v>#N/A</v>
      </c>
    </row>
    <row r="230" spans="2:23">
      <c r="B230" s="46">
        <f t="shared" si="35"/>
        <v>-781</v>
      </c>
      <c r="C230" s="47" t="e">
        <f>IF(ISNA(OutlineParameters!T233),OutlineParameters!S233,OutlineParameters!T233)</f>
        <v>#N/A</v>
      </c>
      <c r="D230" s="47">
        <f t="shared" si="24"/>
        <v>0</v>
      </c>
      <c r="E230" s="47" t="e">
        <f t="shared" si="25"/>
        <v>#N/A</v>
      </c>
      <c r="F230" s="47">
        <f t="shared" si="36"/>
        <v>0</v>
      </c>
      <c r="G230" s="47" t="e">
        <f t="shared" si="26"/>
        <v>#N/A</v>
      </c>
      <c r="H230" s="47"/>
      <c r="I230" s="47"/>
      <c r="J230" s="47">
        <f t="shared" si="27"/>
        <v>-780</v>
      </c>
      <c r="K230" s="48">
        <f t="shared" si="28"/>
        <v>0</v>
      </c>
      <c r="L230" s="48">
        <f t="shared" si="29"/>
        <v>0</v>
      </c>
      <c r="M230" s="48">
        <f t="shared" si="30"/>
        <v>0</v>
      </c>
      <c r="N230" s="48">
        <f t="shared" si="31"/>
        <v>0</v>
      </c>
      <c r="O230" s="48" t="e">
        <f t="shared" si="19"/>
        <v>#N/A</v>
      </c>
      <c r="P230" s="47"/>
      <c r="Q230" s="46">
        <f t="shared" si="32"/>
        <v>-780</v>
      </c>
      <c r="R230" s="47">
        <f t="shared" si="20"/>
        <v>0</v>
      </c>
      <c r="S230" s="47">
        <f t="shared" si="21"/>
        <v>0</v>
      </c>
      <c r="T230" s="47" t="e">
        <f t="shared" si="22"/>
        <v>#N/A</v>
      </c>
      <c r="U230" s="47" t="e">
        <f t="shared" si="23"/>
        <v>#N/A</v>
      </c>
      <c r="V230" s="47" t="e">
        <f t="shared" si="33"/>
        <v>#N/A</v>
      </c>
      <c r="W230" s="47" t="e">
        <f t="shared" si="34"/>
        <v>#N/A</v>
      </c>
    </row>
    <row r="231" spans="2:23">
      <c r="B231" s="46">
        <f t="shared" si="35"/>
        <v>-780</v>
      </c>
      <c r="C231" s="47" t="e">
        <f>IF(ISNA(OutlineParameters!T234),OutlineParameters!S234,OutlineParameters!T234)</f>
        <v>#N/A</v>
      </c>
      <c r="D231" s="47">
        <f t="shared" si="24"/>
        <v>0</v>
      </c>
      <c r="E231" s="47" t="e">
        <f t="shared" si="25"/>
        <v>#N/A</v>
      </c>
      <c r="F231" s="47">
        <f t="shared" si="36"/>
        <v>0</v>
      </c>
      <c r="G231" s="47" t="e">
        <f t="shared" si="26"/>
        <v>#N/A</v>
      </c>
      <c r="H231" s="47"/>
      <c r="I231" s="47"/>
      <c r="J231" s="47">
        <f t="shared" si="27"/>
        <v>-779</v>
      </c>
      <c r="K231" s="48">
        <f t="shared" si="28"/>
        <v>0</v>
      </c>
      <c r="L231" s="48">
        <f t="shared" si="29"/>
        <v>0</v>
      </c>
      <c r="M231" s="48">
        <f t="shared" si="30"/>
        <v>0</v>
      </c>
      <c r="N231" s="48">
        <f t="shared" si="31"/>
        <v>0</v>
      </c>
      <c r="O231" s="48" t="e">
        <f t="shared" si="19"/>
        <v>#N/A</v>
      </c>
      <c r="P231" s="47"/>
      <c r="Q231" s="46">
        <f t="shared" si="32"/>
        <v>-779</v>
      </c>
      <c r="R231" s="47">
        <f t="shared" si="20"/>
        <v>0</v>
      </c>
      <c r="S231" s="47">
        <f t="shared" si="21"/>
        <v>0</v>
      </c>
      <c r="T231" s="47" t="e">
        <f t="shared" si="22"/>
        <v>#N/A</v>
      </c>
      <c r="U231" s="47" t="e">
        <f t="shared" si="23"/>
        <v>#N/A</v>
      </c>
      <c r="V231" s="47" t="e">
        <f t="shared" si="33"/>
        <v>#N/A</v>
      </c>
      <c r="W231" s="47" t="e">
        <f t="shared" si="34"/>
        <v>#N/A</v>
      </c>
    </row>
    <row r="232" spans="2:23">
      <c r="B232" s="46">
        <f t="shared" si="35"/>
        <v>-779</v>
      </c>
      <c r="C232" s="47" t="e">
        <f>IF(ISNA(OutlineParameters!T235),OutlineParameters!S235,OutlineParameters!T235)</f>
        <v>#N/A</v>
      </c>
      <c r="D232" s="47">
        <f t="shared" si="24"/>
        <v>0</v>
      </c>
      <c r="E232" s="47" t="e">
        <f t="shared" si="25"/>
        <v>#N/A</v>
      </c>
      <c r="F232" s="47">
        <f t="shared" si="36"/>
        <v>0</v>
      </c>
      <c r="G232" s="47" t="e">
        <f t="shared" si="26"/>
        <v>#N/A</v>
      </c>
      <c r="H232" s="47"/>
      <c r="I232" s="47"/>
      <c r="J232" s="47">
        <f t="shared" si="27"/>
        <v>-778</v>
      </c>
      <c r="K232" s="48">
        <f t="shared" si="28"/>
        <v>0</v>
      </c>
      <c r="L232" s="48">
        <f t="shared" si="29"/>
        <v>0</v>
      </c>
      <c r="M232" s="48">
        <f t="shared" si="30"/>
        <v>0</v>
      </c>
      <c r="N232" s="48">
        <f t="shared" si="31"/>
        <v>0</v>
      </c>
      <c r="O232" s="48" t="e">
        <f t="shared" si="19"/>
        <v>#N/A</v>
      </c>
      <c r="P232" s="47"/>
      <c r="Q232" s="46">
        <f t="shared" si="32"/>
        <v>-778</v>
      </c>
      <c r="R232" s="47">
        <f t="shared" si="20"/>
        <v>0</v>
      </c>
      <c r="S232" s="47">
        <f t="shared" si="21"/>
        <v>0</v>
      </c>
      <c r="T232" s="47" t="e">
        <f t="shared" si="22"/>
        <v>#N/A</v>
      </c>
      <c r="U232" s="47" t="e">
        <f t="shared" si="23"/>
        <v>#N/A</v>
      </c>
      <c r="V232" s="47" t="e">
        <f t="shared" si="33"/>
        <v>#N/A</v>
      </c>
      <c r="W232" s="47" t="e">
        <f t="shared" si="34"/>
        <v>#N/A</v>
      </c>
    </row>
    <row r="233" spans="2:23">
      <c r="B233" s="46">
        <f t="shared" si="35"/>
        <v>-778</v>
      </c>
      <c r="C233" s="47" t="e">
        <f>IF(ISNA(OutlineParameters!T236),OutlineParameters!S236,OutlineParameters!T236)</f>
        <v>#N/A</v>
      </c>
      <c r="D233" s="47">
        <f t="shared" si="24"/>
        <v>0</v>
      </c>
      <c r="E233" s="47" t="e">
        <f t="shared" si="25"/>
        <v>#N/A</v>
      </c>
      <c r="F233" s="47">
        <f t="shared" si="36"/>
        <v>0</v>
      </c>
      <c r="G233" s="47" t="e">
        <f t="shared" si="26"/>
        <v>#N/A</v>
      </c>
      <c r="H233" s="47"/>
      <c r="I233" s="47"/>
      <c r="J233" s="47">
        <f t="shared" si="27"/>
        <v>-777</v>
      </c>
      <c r="K233" s="48">
        <f t="shared" si="28"/>
        <v>0</v>
      </c>
      <c r="L233" s="48">
        <f t="shared" si="29"/>
        <v>0</v>
      </c>
      <c r="M233" s="48">
        <f t="shared" si="30"/>
        <v>0</v>
      </c>
      <c r="N233" s="48">
        <f t="shared" si="31"/>
        <v>0</v>
      </c>
      <c r="O233" s="48" t="e">
        <f t="shared" si="19"/>
        <v>#N/A</v>
      </c>
      <c r="P233" s="47"/>
      <c r="Q233" s="46">
        <f t="shared" si="32"/>
        <v>-777</v>
      </c>
      <c r="R233" s="47">
        <f t="shared" si="20"/>
        <v>0</v>
      </c>
      <c r="S233" s="47">
        <f t="shared" si="21"/>
        <v>0</v>
      </c>
      <c r="T233" s="47" t="e">
        <f t="shared" si="22"/>
        <v>#N/A</v>
      </c>
      <c r="U233" s="47" t="e">
        <f t="shared" si="23"/>
        <v>#N/A</v>
      </c>
      <c r="V233" s="47" t="e">
        <f t="shared" si="33"/>
        <v>#N/A</v>
      </c>
      <c r="W233" s="47" t="e">
        <f t="shared" si="34"/>
        <v>#N/A</v>
      </c>
    </row>
    <row r="234" spans="2:23">
      <c r="B234" s="46">
        <f t="shared" si="35"/>
        <v>-777</v>
      </c>
      <c r="C234" s="47" t="e">
        <f>IF(ISNA(OutlineParameters!T237),OutlineParameters!S237,OutlineParameters!T237)</f>
        <v>#N/A</v>
      </c>
      <c r="D234" s="47">
        <f t="shared" si="24"/>
        <v>0</v>
      </c>
      <c r="E234" s="47" t="e">
        <f t="shared" si="25"/>
        <v>#N/A</v>
      </c>
      <c r="F234" s="47">
        <f t="shared" si="36"/>
        <v>0</v>
      </c>
      <c r="G234" s="47" t="e">
        <f t="shared" si="26"/>
        <v>#N/A</v>
      </c>
      <c r="H234" s="47"/>
      <c r="I234" s="47"/>
      <c r="J234" s="47">
        <f t="shared" si="27"/>
        <v>-776</v>
      </c>
      <c r="K234" s="48">
        <f t="shared" si="28"/>
        <v>0</v>
      </c>
      <c r="L234" s="48">
        <f t="shared" si="29"/>
        <v>0</v>
      </c>
      <c r="M234" s="48">
        <f t="shared" si="30"/>
        <v>0</v>
      </c>
      <c r="N234" s="48">
        <f t="shared" si="31"/>
        <v>0</v>
      </c>
      <c r="O234" s="48" t="e">
        <f t="shared" si="19"/>
        <v>#N/A</v>
      </c>
      <c r="P234" s="47"/>
      <c r="Q234" s="46">
        <f t="shared" si="32"/>
        <v>-776</v>
      </c>
      <c r="R234" s="47">
        <f t="shared" si="20"/>
        <v>0</v>
      </c>
      <c r="S234" s="47">
        <f t="shared" si="21"/>
        <v>0</v>
      </c>
      <c r="T234" s="47" t="e">
        <f t="shared" si="22"/>
        <v>#N/A</v>
      </c>
      <c r="U234" s="47" t="e">
        <f t="shared" si="23"/>
        <v>#N/A</v>
      </c>
      <c r="V234" s="47" t="e">
        <f t="shared" si="33"/>
        <v>#N/A</v>
      </c>
      <c r="W234" s="47" t="e">
        <f t="shared" si="34"/>
        <v>#N/A</v>
      </c>
    </row>
    <row r="235" spans="2:23">
      <c r="B235" s="46">
        <f t="shared" si="35"/>
        <v>-776</v>
      </c>
      <c r="C235" s="47" t="e">
        <f>IF(ISNA(OutlineParameters!T238),OutlineParameters!S238,OutlineParameters!T238)</f>
        <v>#N/A</v>
      </c>
      <c r="D235" s="47">
        <f t="shared" si="24"/>
        <v>0</v>
      </c>
      <c r="E235" s="47" t="e">
        <f t="shared" si="25"/>
        <v>#N/A</v>
      </c>
      <c r="F235" s="47">
        <f t="shared" si="36"/>
        <v>0</v>
      </c>
      <c r="G235" s="47" t="e">
        <f t="shared" si="26"/>
        <v>#N/A</v>
      </c>
      <c r="H235" s="47"/>
      <c r="I235" s="47"/>
      <c r="J235" s="47">
        <f t="shared" si="27"/>
        <v>-775</v>
      </c>
      <c r="K235" s="48">
        <f t="shared" si="28"/>
        <v>0</v>
      </c>
      <c r="L235" s="48">
        <f t="shared" si="29"/>
        <v>0</v>
      </c>
      <c r="M235" s="48">
        <f t="shared" si="30"/>
        <v>0</v>
      </c>
      <c r="N235" s="48">
        <f t="shared" si="31"/>
        <v>0</v>
      </c>
      <c r="O235" s="48" t="e">
        <f t="shared" si="19"/>
        <v>#N/A</v>
      </c>
      <c r="P235" s="47"/>
      <c r="Q235" s="46">
        <f t="shared" si="32"/>
        <v>-775</v>
      </c>
      <c r="R235" s="47">
        <f t="shared" si="20"/>
        <v>0</v>
      </c>
      <c r="S235" s="47">
        <f t="shared" si="21"/>
        <v>0</v>
      </c>
      <c r="T235" s="47" t="e">
        <f t="shared" si="22"/>
        <v>#N/A</v>
      </c>
      <c r="U235" s="47" t="e">
        <f t="shared" si="23"/>
        <v>#N/A</v>
      </c>
      <c r="V235" s="47" t="e">
        <f t="shared" si="33"/>
        <v>#N/A</v>
      </c>
      <c r="W235" s="47" t="e">
        <f t="shared" si="34"/>
        <v>#N/A</v>
      </c>
    </row>
    <row r="236" spans="2:23">
      <c r="B236" s="46">
        <f t="shared" si="35"/>
        <v>-775</v>
      </c>
      <c r="C236" s="47" t="e">
        <f>IF(ISNA(OutlineParameters!T239),OutlineParameters!S239,OutlineParameters!T239)</f>
        <v>#N/A</v>
      </c>
      <c r="D236" s="47">
        <f t="shared" si="24"/>
        <v>0</v>
      </c>
      <c r="E236" s="47" t="e">
        <f t="shared" si="25"/>
        <v>#N/A</v>
      </c>
      <c r="F236" s="47">
        <f t="shared" si="36"/>
        <v>0</v>
      </c>
      <c r="G236" s="47" t="e">
        <f t="shared" si="26"/>
        <v>#N/A</v>
      </c>
      <c r="H236" s="47"/>
      <c r="I236" s="47"/>
      <c r="J236" s="47">
        <f t="shared" si="27"/>
        <v>-774</v>
      </c>
      <c r="K236" s="48">
        <f t="shared" si="28"/>
        <v>0</v>
      </c>
      <c r="L236" s="48">
        <f t="shared" si="29"/>
        <v>0</v>
      </c>
      <c r="M236" s="48">
        <f t="shared" si="30"/>
        <v>0</v>
      </c>
      <c r="N236" s="48">
        <f t="shared" si="31"/>
        <v>0</v>
      </c>
      <c r="O236" s="48" t="e">
        <f t="shared" si="19"/>
        <v>#N/A</v>
      </c>
      <c r="P236" s="47"/>
      <c r="Q236" s="46">
        <f t="shared" si="32"/>
        <v>-774</v>
      </c>
      <c r="R236" s="47">
        <f t="shared" si="20"/>
        <v>0</v>
      </c>
      <c r="S236" s="47">
        <f t="shared" si="21"/>
        <v>0</v>
      </c>
      <c r="T236" s="47" t="e">
        <f t="shared" si="22"/>
        <v>#N/A</v>
      </c>
      <c r="U236" s="47" t="e">
        <f t="shared" si="23"/>
        <v>#N/A</v>
      </c>
      <c r="V236" s="47" t="e">
        <f t="shared" si="33"/>
        <v>#N/A</v>
      </c>
      <c r="W236" s="47" t="e">
        <f t="shared" si="34"/>
        <v>#N/A</v>
      </c>
    </row>
    <row r="237" spans="2:23">
      <c r="B237" s="46">
        <f t="shared" si="35"/>
        <v>-774</v>
      </c>
      <c r="C237" s="47" t="e">
        <f>IF(ISNA(OutlineParameters!T240),OutlineParameters!S240,OutlineParameters!T240)</f>
        <v>#N/A</v>
      </c>
      <c r="D237" s="47">
        <f t="shared" si="24"/>
        <v>0</v>
      </c>
      <c r="E237" s="47" t="e">
        <f t="shared" si="25"/>
        <v>#N/A</v>
      </c>
      <c r="F237" s="47">
        <f t="shared" si="36"/>
        <v>0</v>
      </c>
      <c r="G237" s="47" t="e">
        <f t="shared" si="26"/>
        <v>#N/A</v>
      </c>
      <c r="H237" s="47"/>
      <c r="I237" s="47"/>
      <c r="J237" s="47">
        <f t="shared" si="27"/>
        <v>-773</v>
      </c>
      <c r="K237" s="48">
        <f t="shared" si="28"/>
        <v>0</v>
      </c>
      <c r="L237" s="48">
        <f t="shared" si="29"/>
        <v>0</v>
      </c>
      <c r="M237" s="48">
        <f t="shared" si="30"/>
        <v>0</v>
      </c>
      <c r="N237" s="48">
        <f t="shared" si="31"/>
        <v>0</v>
      </c>
      <c r="O237" s="48" t="e">
        <f t="shared" si="19"/>
        <v>#N/A</v>
      </c>
      <c r="P237" s="47"/>
      <c r="Q237" s="46">
        <f t="shared" si="32"/>
        <v>-773</v>
      </c>
      <c r="R237" s="47">
        <f t="shared" si="20"/>
        <v>0</v>
      </c>
      <c r="S237" s="47">
        <f t="shared" si="21"/>
        <v>0</v>
      </c>
      <c r="T237" s="47" t="e">
        <f t="shared" si="22"/>
        <v>#N/A</v>
      </c>
      <c r="U237" s="47" t="e">
        <f t="shared" si="23"/>
        <v>#N/A</v>
      </c>
      <c r="V237" s="47" t="e">
        <f t="shared" si="33"/>
        <v>#N/A</v>
      </c>
      <c r="W237" s="47" t="e">
        <f t="shared" si="34"/>
        <v>#N/A</v>
      </c>
    </row>
    <row r="238" spans="2:23">
      <c r="B238" s="46">
        <f t="shared" si="35"/>
        <v>-773</v>
      </c>
      <c r="C238" s="47" t="e">
        <f>IF(ISNA(OutlineParameters!T241),OutlineParameters!S241,OutlineParameters!T241)</f>
        <v>#N/A</v>
      </c>
      <c r="D238" s="47">
        <f t="shared" si="24"/>
        <v>0</v>
      </c>
      <c r="E238" s="47" t="e">
        <f t="shared" si="25"/>
        <v>#N/A</v>
      </c>
      <c r="F238" s="47">
        <f t="shared" si="36"/>
        <v>0</v>
      </c>
      <c r="G238" s="47" t="e">
        <f t="shared" si="26"/>
        <v>#N/A</v>
      </c>
      <c r="H238" s="47"/>
      <c r="I238" s="47"/>
      <c r="J238" s="47">
        <f t="shared" si="27"/>
        <v>-772</v>
      </c>
      <c r="K238" s="48">
        <f t="shared" si="28"/>
        <v>0</v>
      </c>
      <c r="L238" s="48">
        <f t="shared" si="29"/>
        <v>0</v>
      </c>
      <c r="M238" s="48">
        <f t="shared" si="30"/>
        <v>0</v>
      </c>
      <c r="N238" s="48">
        <f t="shared" si="31"/>
        <v>0</v>
      </c>
      <c r="O238" s="48" t="e">
        <f t="shared" ref="O238:O301" si="37">3*(N238-L238)/(($D$18/2)^3)*($D$18*C239^2/4-C239^3/6)</f>
        <v>#N/A</v>
      </c>
      <c r="P238" s="47"/>
      <c r="Q238" s="46">
        <f t="shared" si="32"/>
        <v>-772</v>
      </c>
      <c r="R238" s="47">
        <f t="shared" ref="R238:R301" si="38">CHOOSE(RockerType,D239,N238)</f>
        <v>0</v>
      </c>
      <c r="S238" s="47">
        <f t="shared" ref="S238:S301" si="39">CHOOSE(RockerType,F239,L238)</f>
        <v>0</v>
      </c>
      <c r="T238" s="47" t="e">
        <f t="shared" ref="T238:T301" si="40">CHOOSE(RockerType,E239,O238)</f>
        <v>#N/A</v>
      </c>
      <c r="U238" s="47" t="e">
        <f t="shared" ref="U238:U301" si="41">CHOOSE(RockerType,G239,NA())</f>
        <v>#N/A</v>
      </c>
      <c r="V238" s="47" t="e">
        <f t="shared" si="33"/>
        <v>#N/A</v>
      </c>
      <c r="W238" s="47" t="e">
        <f t="shared" si="34"/>
        <v>#N/A</v>
      </c>
    </row>
    <row r="239" spans="2:23">
      <c r="B239" s="46">
        <f t="shared" si="35"/>
        <v>-772</v>
      </c>
      <c r="C239" s="47" t="e">
        <f>IF(ISNA(OutlineParameters!T242),OutlineParameters!S242,OutlineParameters!T242)</f>
        <v>#N/A</v>
      </c>
      <c r="D239" s="47">
        <f t="shared" ref="D239:D302" si="42">IF(B239&lt;$D$98,spline($D$96:$D$98,$E$96:$E$98,B239)+$D$83,spline($D$98:$D$100,$E$98:$E$100,B239)+$D$83)*IF(ABS(B239)&lt;=$D$80/2,1,0)</f>
        <v>0</v>
      </c>
      <c r="E239" s="47" t="e">
        <f t="shared" ref="E239:E302" si="43">IF(B239&gt;$D$96,IF(B239&lt;$D$98,spline($D$96:$D$98,$F$96:$F$98,B239),spline($D$98:$D$100,$F$98:$F$100,B239)),NA())</f>
        <v>#N/A</v>
      </c>
      <c r="F239" s="47">
        <f t="shared" si="36"/>
        <v>0</v>
      </c>
      <c r="G239" s="47" t="e">
        <f t="shared" ref="G239:G302" si="44">IF(NOT( ISNA(VLOOKUP(B239,$D$96:$D$100,1,FALSE))),D239,NA())</f>
        <v>#N/A</v>
      </c>
      <c r="H239" s="47"/>
      <c r="I239" s="47"/>
      <c r="J239" s="47">
        <f t="shared" ref="J239:J302" si="45">B240</f>
        <v>-771</v>
      </c>
      <c r="K239" s="48">
        <f t="shared" ref="K239:K302" si="46">($D$82-($D$82^2-B240^2)^(1/2)+$D$83)*(IF(ABS(B240)&lt;=$D$80/2,1,0))</f>
        <v>0</v>
      </c>
      <c r="L239" s="48">
        <f t="shared" ref="L239:L302" si="47">($D$84-($D$84^2-B240^2)^(1/2))*(IF(ABS(B240)&lt;=$D$80/2,1,0))</f>
        <v>0</v>
      </c>
      <c r="M239" s="48">
        <f t="shared" ref="M239:M302" si="48">($D$91-($D$91^2-B240^2)^(1/2)+$D$83)*(IF(ABS(B240)&lt;=-$D$89,1,0))</f>
        <v>0</v>
      </c>
      <c r="N239" s="48">
        <f t="shared" ref="N239:N302" si="49">MAX(M239,L239)</f>
        <v>0</v>
      </c>
      <c r="O239" s="48" t="e">
        <f t="shared" si="37"/>
        <v>#N/A</v>
      </c>
      <c r="P239" s="47"/>
      <c r="Q239" s="46">
        <f t="shared" ref="Q239:Q302" si="50">B240</f>
        <v>-771</v>
      </c>
      <c r="R239" s="47">
        <f t="shared" si="38"/>
        <v>0</v>
      </c>
      <c r="S239" s="47">
        <f t="shared" si="39"/>
        <v>0</v>
      </c>
      <c r="T239" s="47" t="e">
        <f t="shared" si="40"/>
        <v>#N/A</v>
      </c>
      <c r="U239" s="47" t="e">
        <f t="shared" si="41"/>
        <v>#N/A</v>
      </c>
      <c r="V239" s="47" t="e">
        <f t="shared" ref="V239:V302" si="51">IF(R239&lt;&gt;0,-(R240-R239)/(Q240-Q239)*$D$21,NA())</f>
        <v>#N/A</v>
      </c>
      <c r="W239" s="47" t="e">
        <f t="shared" si="34"/>
        <v>#N/A</v>
      </c>
    </row>
    <row r="240" spans="2:23">
      <c r="B240" s="46">
        <f t="shared" si="35"/>
        <v>-771</v>
      </c>
      <c r="C240" s="47" t="e">
        <f>IF(ISNA(OutlineParameters!T243),OutlineParameters!S243,OutlineParameters!T243)</f>
        <v>#N/A</v>
      </c>
      <c r="D240" s="47">
        <f t="shared" si="42"/>
        <v>0</v>
      </c>
      <c r="E240" s="47" t="e">
        <f t="shared" si="43"/>
        <v>#N/A</v>
      </c>
      <c r="F240" s="47">
        <f t="shared" si="36"/>
        <v>0</v>
      </c>
      <c r="G240" s="47" t="e">
        <f t="shared" si="44"/>
        <v>#N/A</v>
      </c>
      <c r="H240" s="47"/>
      <c r="I240" s="47"/>
      <c r="J240" s="47">
        <f t="shared" si="45"/>
        <v>-770</v>
      </c>
      <c r="K240" s="48">
        <f t="shared" si="46"/>
        <v>0</v>
      </c>
      <c r="L240" s="48">
        <f t="shared" si="47"/>
        <v>0</v>
      </c>
      <c r="M240" s="48">
        <f t="shared" si="48"/>
        <v>0</v>
      </c>
      <c r="N240" s="48">
        <f t="shared" si="49"/>
        <v>0</v>
      </c>
      <c r="O240" s="48" t="e">
        <f t="shared" si="37"/>
        <v>#N/A</v>
      </c>
      <c r="P240" s="47"/>
      <c r="Q240" s="46">
        <f t="shared" si="50"/>
        <v>-770</v>
      </c>
      <c r="R240" s="47">
        <f t="shared" si="38"/>
        <v>0</v>
      </c>
      <c r="S240" s="47">
        <f t="shared" si="39"/>
        <v>0</v>
      </c>
      <c r="T240" s="47" t="e">
        <f t="shared" si="40"/>
        <v>#N/A</v>
      </c>
      <c r="U240" s="47" t="e">
        <f t="shared" si="41"/>
        <v>#N/A</v>
      </c>
      <c r="V240" s="47" t="e">
        <f t="shared" si="51"/>
        <v>#N/A</v>
      </c>
      <c r="W240" s="47" t="e">
        <f t="shared" ref="W240:W303" si="52">IF(V240&lt;&gt;0,ABS((V241-V240)/(Q241-Q240)*$D$21),NA())</f>
        <v>#N/A</v>
      </c>
    </row>
    <row r="241" spans="2:23">
      <c r="B241" s="46">
        <f t="shared" ref="B241:B304" si="53">B240+1</f>
        <v>-770</v>
      </c>
      <c r="C241" s="47" t="e">
        <f>IF(ISNA(OutlineParameters!T244),OutlineParameters!S244,OutlineParameters!T244)</f>
        <v>#N/A</v>
      </c>
      <c r="D241" s="47">
        <f t="shared" si="42"/>
        <v>0</v>
      </c>
      <c r="E241" s="47" t="e">
        <f t="shared" si="43"/>
        <v>#N/A</v>
      </c>
      <c r="F241" s="47">
        <f t="shared" ref="F241:F304" si="54">IF(B241&lt;=$D$96,0,IF(E241&gt;0,D241- E241*($D$18/2)^3/(3*($D$18/4*(C241)^2-(C241)^3/6)),D241))</f>
        <v>0</v>
      </c>
      <c r="G241" s="47" t="e">
        <f t="shared" si="44"/>
        <v>#N/A</v>
      </c>
      <c r="H241" s="47"/>
      <c r="I241" s="47"/>
      <c r="J241" s="47">
        <f t="shared" si="45"/>
        <v>-769</v>
      </c>
      <c r="K241" s="48">
        <f t="shared" si="46"/>
        <v>0</v>
      </c>
      <c r="L241" s="48">
        <f t="shared" si="47"/>
        <v>0</v>
      </c>
      <c r="M241" s="48">
        <f t="shared" si="48"/>
        <v>0</v>
      </c>
      <c r="N241" s="48">
        <f t="shared" si="49"/>
        <v>0</v>
      </c>
      <c r="O241" s="48" t="e">
        <f t="shared" si="37"/>
        <v>#N/A</v>
      </c>
      <c r="P241" s="47"/>
      <c r="Q241" s="46">
        <f t="shared" si="50"/>
        <v>-769</v>
      </c>
      <c r="R241" s="47">
        <f t="shared" si="38"/>
        <v>0</v>
      </c>
      <c r="S241" s="47">
        <f t="shared" si="39"/>
        <v>0</v>
      </c>
      <c r="T241" s="47" t="e">
        <f t="shared" si="40"/>
        <v>#N/A</v>
      </c>
      <c r="U241" s="47" t="e">
        <f t="shared" si="41"/>
        <v>#N/A</v>
      </c>
      <c r="V241" s="47" t="e">
        <f t="shared" si="51"/>
        <v>#N/A</v>
      </c>
      <c r="W241" s="47" t="e">
        <f t="shared" si="52"/>
        <v>#N/A</v>
      </c>
    </row>
    <row r="242" spans="2:23">
      <c r="B242" s="46">
        <f t="shared" si="53"/>
        <v>-769</v>
      </c>
      <c r="C242" s="47" t="e">
        <f>IF(ISNA(OutlineParameters!T245),OutlineParameters!S245,OutlineParameters!T245)</f>
        <v>#N/A</v>
      </c>
      <c r="D242" s="47">
        <f t="shared" si="42"/>
        <v>0</v>
      </c>
      <c r="E242" s="47" t="e">
        <f t="shared" si="43"/>
        <v>#N/A</v>
      </c>
      <c r="F242" s="47">
        <f t="shared" si="54"/>
        <v>0</v>
      </c>
      <c r="G242" s="47" t="e">
        <f t="shared" si="44"/>
        <v>#N/A</v>
      </c>
      <c r="H242" s="47"/>
      <c r="I242" s="47"/>
      <c r="J242" s="47">
        <f t="shared" si="45"/>
        <v>-768</v>
      </c>
      <c r="K242" s="48">
        <f t="shared" si="46"/>
        <v>0</v>
      </c>
      <c r="L242" s="48">
        <f t="shared" si="47"/>
        <v>0</v>
      </c>
      <c r="M242" s="48">
        <f t="shared" si="48"/>
        <v>0</v>
      </c>
      <c r="N242" s="48">
        <f t="shared" si="49"/>
        <v>0</v>
      </c>
      <c r="O242" s="48" t="e">
        <f t="shared" si="37"/>
        <v>#N/A</v>
      </c>
      <c r="P242" s="47"/>
      <c r="Q242" s="46">
        <f t="shared" si="50"/>
        <v>-768</v>
      </c>
      <c r="R242" s="47">
        <f t="shared" si="38"/>
        <v>0</v>
      </c>
      <c r="S242" s="47">
        <f t="shared" si="39"/>
        <v>0</v>
      </c>
      <c r="T242" s="47" t="e">
        <f t="shared" si="40"/>
        <v>#N/A</v>
      </c>
      <c r="U242" s="47" t="e">
        <f t="shared" si="41"/>
        <v>#N/A</v>
      </c>
      <c r="V242" s="47" t="e">
        <f t="shared" si="51"/>
        <v>#N/A</v>
      </c>
      <c r="W242" s="47" t="e">
        <f t="shared" si="52"/>
        <v>#N/A</v>
      </c>
    </row>
    <row r="243" spans="2:23">
      <c r="B243" s="46">
        <f t="shared" si="53"/>
        <v>-768</v>
      </c>
      <c r="C243" s="47" t="e">
        <f>IF(ISNA(OutlineParameters!T246),OutlineParameters!S246,OutlineParameters!T246)</f>
        <v>#N/A</v>
      </c>
      <c r="D243" s="47">
        <f t="shared" si="42"/>
        <v>0</v>
      </c>
      <c r="E243" s="47" t="e">
        <f t="shared" si="43"/>
        <v>#N/A</v>
      </c>
      <c r="F243" s="47">
        <f t="shared" si="54"/>
        <v>0</v>
      </c>
      <c r="G243" s="47" t="e">
        <f t="shared" si="44"/>
        <v>#N/A</v>
      </c>
      <c r="H243" s="47"/>
      <c r="I243" s="47"/>
      <c r="J243" s="47">
        <f t="shared" si="45"/>
        <v>-767</v>
      </c>
      <c r="K243" s="48">
        <f t="shared" si="46"/>
        <v>0</v>
      </c>
      <c r="L243" s="48">
        <f t="shared" si="47"/>
        <v>0</v>
      </c>
      <c r="M243" s="48">
        <f t="shared" si="48"/>
        <v>0</v>
      </c>
      <c r="N243" s="48">
        <f t="shared" si="49"/>
        <v>0</v>
      </c>
      <c r="O243" s="48" t="e">
        <f t="shared" si="37"/>
        <v>#N/A</v>
      </c>
      <c r="P243" s="47"/>
      <c r="Q243" s="46">
        <f t="shared" si="50"/>
        <v>-767</v>
      </c>
      <c r="R243" s="47">
        <f t="shared" si="38"/>
        <v>0</v>
      </c>
      <c r="S243" s="47">
        <f t="shared" si="39"/>
        <v>0</v>
      </c>
      <c r="T243" s="47" t="e">
        <f t="shared" si="40"/>
        <v>#N/A</v>
      </c>
      <c r="U243" s="47" t="e">
        <f t="shared" si="41"/>
        <v>#N/A</v>
      </c>
      <c r="V243" s="47" t="e">
        <f t="shared" si="51"/>
        <v>#N/A</v>
      </c>
      <c r="W243" s="47" t="e">
        <f t="shared" si="52"/>
        <v>#N/A</v>
      </c>
    </row>
    <row r="244" spans="2:23">
      <c r="B244" s="46">
        <f t="shared" si="53"/>
        <v>-767</v>
      </c>
      <c r="C244" s="47" t="e">
        <f>IF(ISNA(OutlineParameters!T247),OutlineParameters!S247,OutlineParameters!T247)</f>
        <v>#N/A</v>
      </c>
      <c r="D244" s="47">
        <f t="shared" si="42"/>
        <v>0</v>
      </c>
      <c r="E244" s="47" t="e">
        <f t="shared" si="43"/>
        <v>#N/A</v>
      </c>
      <c r="F244" s="47">
        <f t="shared" si="54"/>
        <v>0</v>
      </c>
      <c r="G244" s="47" t="e">
        <f t="shared" si="44"/>
        <v>#N/A</v>
      </c>
      <c r="H244" s="47"/>
      <c r="I244" s="47"/>
      <c r="J244" s="47">
        <f t="shared" si="45"/>
        <v>-766</v>
      </c>
      <c r="K244" s="48">
        <f t="shared" si="46"/>
        <v>0</v>
      </c>
      <c r="L244" s="48">
        <f t="shared" si="47"/>
        <v>0</v>
      </c>
      <c r="M244" s="48">
        <f t="shared" si="48"/>
        <v>0</v>
      </c>
      <c r="N244" s="48">
        <f t="shared" si="49"/>
        <v>0</v>
      </c>
      <c r="O244" s="48" t="e">
        <f t="shared" si="37"/>
        <v>#N/A</v>
      </c>
      <c r="P244" s="47"/>
      <c r="Q244" s="46">
        <f t="shared" si="50"/>
        <v>-766</v>
      </c>
      <c r="R244" s="47">
        <f t="shared" si="38"/>
        <v>0</v>
      </c>
      <c r="S244" s="47">
        <f t="shared" si="39"/>
        <v>0</v>
      </c>
      <c r="T244" s="47" t="e">
        <f t="shared" si="40"/>
        <v>#N/A</v>
      </c>
      <c r="U244" s="47" t="e">
        <f t="shared" si="41"/>
        <v>#N/A</v>
      </c>
      <c r="V244" s="47" t="e">
        <f t="shared" si="51"/>
        <v>#N/A</v>
      </c>
      <c r="W244" s="47" t="e">
        <f t="shared" si="52"/>
        <v>#N/A</v>
      </c>
    </row>
    <row r="245" spans="2:23">
      <c r="B245" s="46">
        <f t="shared" si="53"/>
        <v>-766</v>
      </c>
      <c r="C245" s="47" t="e">
        <f>IF(ISNA(OutlineParameters!T248),OutlineParameters!S248,OutlineParameters!T248)</f>
        <v>#N/A</v>
      </c>
      <c r="D245" s="47">
        <f t="shared" si="42"/>
        <v>0</v>
      </c>
      <c r="E245" s="47" t="e">
        <f t="shared" si="43"/>
        <v>#N/A</v>
      </c>
      <c r="F245" s="47">
        <f t="shared" si="54"/>
        <v>0</v>
      </c>
      <c r="G245" s="47" t="e">
        <f t="shared" si="44"/>
        <v>#N/A</v>
      </c>
      <c r="H245" s="47"/>
      <c r="I245" s="47"/>
      <c r="J245" s="47">
        <f t="shared" si="45"/>
        <v>-765</v>
      </c>
      <c r="K245" s="48">
        <f t="shared" si="46"/>
        <v>0</v>
      </c>
      <c r="L245" s="48">
        <f t="shared" si="47"/>
        <v>0</v>
      </c>
      <c r="M245" s="48">
        <f t="shared" si="48"/>
        <v>0</v>
      </c>
      <c r="N245" s="48">
        <f t="shared" si="49"/>
        <v>0</v>
      </c>
      <c r="O245" s="48" t="e">
        <f t="shared" si="37"/>
        <v>#N/A</v>
      </c>
      <c r="P245" s="47"/>
      <c r="Q245" s="46">
        <f t="shared" si="50"/>
        <v>-765</v>
      </c>
      <c r="R245" s="47">
        <f t="shared" si="38"/>
        <v>0</v>
      </c>
      <c r="S245" s="47">
        <f t="shared" si="39"/>
        <v>0</v>
      </c>
      <c r="T245" s="47" t="e">
        <f t="shared" si="40"/>
        <v>#N/A</v>
      </c>
      <c r="U245" s="47" t="e">
        <f t="shared" si="41"/>
        <v>#N/A</v>
      </c>
      <c r="V245" s="47" t="e">
        <f t="shared" si="51"/>
        <v>#N/A</v>
      </c>
      <c r="W245" s="47" t="e">
        <f t="shared" si="52"/>
        <v>#N/A</v>
      </c>
    </row>
    <row r="246" spans="2:23">
      <c r="B246" s="46">
        <f t="shared" si="53"/>
        <v>-765</v>
      </c>
      <c r="C246" s="47" t="e">
        <f>IF(ISNA(OutlineParameters!T249),OutlineParameters!S249,OutlineParameters!T249)</f>
        <v>#N/A</v>
      </c>
      <c r="D246" s="47">
        <f t="shared" si="42"/>
        <v>0</v>
      </c>
      <c r="E246" s="47" t="e">
        <f t="shared" si="43"/>
        <v>#N/A</v>
      </c>
      <c r="F246" s="47">
        <f t="shared" si="54"/>
        <v>0</v>
      </c>
      <c r="G246" s="47" t="e">
        <f t="shared" si="44"/>
        <v>#N/A</v>
      </c>
      <c r="H246" s="47"/>
      <c r="I246" s="47"/>
      <c r="J246" s="47">
        <f t="shared" si="45"/>
        <v>-764</v>
      </c>
      <c r="K246" s="48">
        <f t="shared" si="46"/>
        <v>0</v>
      </c>
      <c r="L246" s="48">
        <f t="shared" si="47"/>
        <v>0</v>
      </c>
      <c r="M246" s="48">
        <f t="shared" si="48"/>
        <v>0</v>
      </c>
      <c r="N246" s="48">
        <f t="shared" si="49"/>
        <v>0</v>
      </c>
      <c r="O246" s="48" t="e">
        <f t="shared" si="37"/>
        <v>#N/A</v>
      </c>
      <c r="P246" s="47"/>
      <c r="Q246" s="46">
        <f t="shared" si="50"/>
        <v>-764</v>
      </c>
      <c r="R246" s="47">
        <f t="shared" si="38"/>
        <v>0</v>
      </c>
      <c r="S246" s="47">
        <f t="shared" si="39"/>
        <v>0</v>
      </c>
      <c r="T246" s="47" t="e">
        <f t="shared" si="40"/>
        <v>#N/A</v>
      </c>
      <c r="U246" s="47" t="e">
        <f t="shared" si="41"/>
        <v>#N/A</v>
      </c>
      <c r="V246" s="47" t="e">
        <f t="shared" si="51"/>
        <v>#N/A</v>
      </c>
      <c r="W246" s="47" t="e">
        <f t="shared" si="52"/>
        <v>#N/A</v>
      </c>
    </row>
    <row r="247" spans="2:23">
      <c r="B247" s="46">
        <f t="shared" si="53"/>
        <v>-764</v>
      </c>
      <c r="C247" s="47" t="e">
        <f>IF(ISNA(OutlineParameters!T250),OutlineParameters!S250,OutlineParameters!T250)</f>
        <v>#N/A</v>
      </c>
      <c r="D247" s="47">
        <f t="shared" si="42"/>
        <v>0</v>
      </c>
      <c r="E247" s="47" t="e">
        <f t="shared" si="43"/>
        <v>#N/A</v>
      </c>
      <c r="F247" s="47">
        <f t="shared" si="54"/>
        <v>0</v>
      </c>
      <c r="G247" s="47" t="e">
        <f t="shared" si="44"/>
        <v>#N/A</v>
      </c>
      <c r="H247" s="47"/>
      <c r="I247" s="47"/>
      <c r="J247" s="47">
        <f t="shared" si="45"/>
        <v>-763</v>
      </c>
      <c r="K247" s="48">
        <f t="shared" si="46"/>
        <v>0</v>
      </c>
      <c r="L247" s="48">
        <f t="shared" si="47"/>
        <v>0</v>
      </c>
      <c r="M247" s="48">
        <f t="shared" si="48"/>
        <v>0</v>
      </c>
      <c r="N247" s="48">
        <f t="shared" si="49"/>
        <v>0</v>
      </c>
      <c r="O247" s="48" t="e">
        <f t="shared" si="37"/>
        <v>#N/A</v>
      </c>
      <c r="P247" s="47"/>
      <c r="Q247" s="46">
        <f t="shared" si="50"/>
        <v>-763</v>
      </c>
      <c r="R247" s="47">
        <f t="shared" si="38"/>
        <v>0</v>
      </c>
      <c r="S247" s="47">
        <f t="shared" si="39"/>
        <v>0</v>
      </c>
      <c r="T247" s="47" t="e">
        <f t="shared" si="40"/>
        <v>#N/A</v>
      </c>
      <c r="U247" s="47" t="e">
        <f t="shared" si="41"/>
        <v>#N/A</v>
      </c>
      <c r="V247" s="47" t="e">
        <f t="shared" si="51"/>
        <v>#N/A</v>
      </c>
      <c r="W247" s="47" t="e">
        <f t="shared" si="52"/>
        <v>#N/A</v>
      </c>
    </row>
    <row r="248" spans="2:23">
      <c r="B248" s="46">
        <f t="shared" si="53"/>
        <v>-763</v>
      </c>
      <c r="C248" s="47" t="e">
        <f>IF(ISNA(OutlineParameters!T251),OutlineParameters!S251,OutlineParameters!T251)</f>
        <v>#N/A</v>
      </c>
      <c r="D248" s="47">
        <f t="shared" si="42"/>
        <v>0</v>
      </c>
      <c r="E248" s="47" t="e">
        <f t="shared" si="43"/>
        <v>#N/A</v>
      </c>
      <c r="F248" s="47">
        <f t="shared" si="54"/>
        <v>0</v>
      </c>
      <c r="G248" s="47" t="e">
        <f t="shared" si="44"/>
        <v>#N/A</v>
      </c>
      <c r="H248" s="47"/>
      <c r="I248" s="47"/>
      <c r="J248" s="47">
        <f t="shared" si="45"/>
        <v>-762</v>
      </c>
      <c r="K248" s="48">
        <f t="shared" si="46"/>
        <v>0</v>
      </c>
      <c r="L248" s="48">
        <f t="shared" si="47"/>
        <v>0</v>
      </c>
      <c r="M248" s="48">
        <f t="shared" si="48"/>
        <v>0</v>
      </c>
      <c r="N248" s="48">
        <f t="shared" si="49"/>
        <v>0</v>
      </c>
      <c r="O248" s="48" t="e">
        <f t="shared" si="37"/>
        <v>#N/A</v>
      </c>
      <c r="P248" s="47"/>
      <c r="Q248" s="46">
        <f t="shared" si="50"/>
        <v>-762</v>
      </c>
      <c r="R248" s="47">
        <f t="shared" si="38"/>
        <v>0</v>
      </c>
      <c r="S248" s="47">
        <f t="shared" si="39"/>
        <v>0</v>
      </c>
      <c r="T248" s="47" t="e">
        <f t="shared" si="40"/>
        <v>#N/A</v>
      </c>
      <c r="U248" s="47" t="e">
        <f t="shared" si="41"/>
        <v>#N/A</v>
      </c>
      <c r="V248" s="47" t="e">
        <f t="shared" si="51"/>
        <v>#N/A</v>
      </c>
      <c r="W248" s="47" t="e">
        <f t="shared" si="52"/>
        <v>#N/A</v>
      </c>
    </row>
    <row r="249" spans="2:23">
      <c r="B249" s="46">
        <f t="shared" si="53"/>
        <v>-762</v>
      </c>
      <c r="C249" s="47" t="e">
        <f>IF(ISNA(OutlineParameters!T252),OutlineParameters!S252,OutlineParameters!T252)</f>
        <v>#N/A</v>
      </c>
      <c r="D249" s="47">
        <f t="shared" si="42"/>
        <v>0</v>
      </c>
      <c r="E249" s="47" t="e">
        <f t="shared" si="43"/>
        <v>#N/A</v>
      </c>
      <c r="F249" s="47">
        <f t="shared" si="54"/>
        <v>0</v>
      </c>
      <c r="G249" s="47" t="e">
        <f t="shared" si="44"/>
        <v>#N/A</v>
      </c>
      <c r="H249" s="47"/>
      <c r="I249" s="47"/>
      <c r="J249" s="47">
        <f t="shared" si="45"/>
        <v>-761</v>
      </c>
      <c r="K249" s="48">
        <f t="shared" si="46"/>
        <v>0</v>
      </c>
      <c r="L249" s="48">
        <f t="shared" si="47"/>
        <v>0</v>
      </c>
      <c r="M249" s="48">
        <f t="shared" si="48"/>
        <v>0</v>
      </c>
      <c r="N249" s="48">
        <f t="shared" si="49"/>
        <v>0</v>
      </c>
      <c r="O249" s="48" t="e">
        <f t="shared" si="37"/>
        <v>#N/A</v>
      </c>
      <c r="P249" s="47"/>
      <c r="Q249" s="46">
        <f t="shared" si="50"/>
        <v>-761</v>
      </c>
      <c r="R249" s="47">
        <f t="shared" si="38"/>
        <v>0</v>
      </c>
      <c r="S249" s="47">
        <f t="shared" si="39"/>
        <v>0</v>
      </c>
      <c r="T249" s="47" t="e">
        <f t="shared" si="40"/>
        <v>#N/A</v>
      </c>
      <c r="U249" s="47" t="e">
        <f t="shared" si="41"/>
        <v>#N/A</v>
      </c>
      <c r="V249" s="47" t="e">
        <f t="shared" si="51"/>
        <v>#N/A</v>
      </c>
      <c r="W249" s="47" t="e">
        <f t="shared" si="52"/>
        <v>#N/A</v>
      </c>
    </row>
    <row r="250" spans="2:23">
      <c r="B250" s="46">
        <f t="shared" si="53"/>
        <v>-761</v>
      </c>
      <c r="C250" s="47" t="e">
        <f>IF(ISNA(OutlineParameters!T253),OutlineParameters!S253,OutlineParameters!T253)</f>
        <v>#N/A</v>
      </c>
      <c r="D250" s="47">
        <f t="shared" si="42"/>
        <v>0</v>
      </c>
      <c r="E250" s="47" t="e">
        <f t="shared" si="43"/>
        <v>#N/A</v>
      </c>
      <c r="F250" s="47">
        <f t="shared" si="54"/>
        <v>0</v>
      </c>
      <c r="G250" s="47" t="e">
        <f t="shared" si="44"/>
        <v>#N/A</v>
      </c>
      <c r="H250" s="47"/>
      <c r="I250" s="47"/>
      <c r="J250" s="47">
        <f t="shared" si="45"/>
        <v>-760</v>
      </c>
      <c r="K250" s="48">
        <f t="shared" si="46"/>
        <v>0</v>
      </c>
      <c r="L250" s="48">
        <f t="shared" si="47"/>
        <v>0</v>
      </c>
      <c r="M250" s="48">
        <f t="shared" si="48"/>
        <v>0</v>
      </c>
      <c r="N250" s="48">
        <f t="shared" si="49"/>
        <v>0</v>
      </c>
      <c r="O250" s="48" t="e">
        <f t="shared" si="37"/>
        <v>#N/A</v>
      </c>
      <c r="P250" s="47"/>
      <c r="Q250" s="46">
        <f t="shared" si="50"/>
        <v>-760</v>
      </c>
      <c r="R250" s="47">
        <f t="shared" si="38"/>
        <v>0</v>
      </c>
      <c r="S250" s="47">
        <f t="shared" si="39"/>
        <v>0</v>
      </c>
      <c r="T250" s="47" t="e">
        <f t="shared" si="40"/>
        <v>#N/A</v>
      </c>
      <c r="U250" s="47" t="e">
        <f t="shared" si="41"/>
        <v>#N/A</v>
      </c>
      <c r="V250" s="47" t="e">
        <f t="shared" si="51"/>
        <v>#N/A</v>
      </c>
      <c r="W250" s="47" t="e">
        <f t="shared" si="52"/>
        <v>#N/A</v>
      </c>
    </row>
    <row r="251" spans="2:23">
      <c r="B251" s="46">
        <f t="shared" si="53"/>
        <v>-760</v>
      </c>
      <c r="C251" s="47" t="e">
        <f>IF(ISNA(OutlineParameters!T254),OutlineParameters!S254,OutlineParameters!T254)</f>
        <v>#N/A</v>
      </c>
      <c r="D251" s="47">
        <f t="shared" si="42"/>
        <v>0</v>
      </c>
      <c r="E251" s="47" t="e">
        <f t="shared" si="43"/>
        <v>#N/A</v>
      </c>
      <c r="F251" s="47">
        <f t="shared" si="54"/>
        <v>0</v>
      </c>
      <c r="G251" s="47" t="e">
        <f t="shared" si="44"/>
        <v>#N/A</v>
      </c>
      <c r="H251" s="47"/>
      <c r="I251" s="47"/>
      <c r="J251" s="47">
        <f t="shared" si="45"/>
        <v>-759</v>
      </c>
      <c r="K251" s="48">
        <f t="shared" si="46"/>
        <v>0</v>
      </c>
      <c r="L251" s="48">
        <f t="shared" si="47"/>
        <v>0</v>
      </c>
      <c r="M251" s="48">
        <f t="shared" si="48"/>
        <v>0</v>
      </c>
      <c r="N251" s="48">
        <f t="shared" si="49"/>
        <v>0</v>
      </c>
      <c r="O251" s="48" t="e">
        <f t="shared" si="37"/>
        <v>#N/A</v>
      </c>
      <c r="P251" s="47"/>
      <c r="Q251" s="46">
        <f t="shared" si="50"/>
        <v>-759</v>
      </c>
      <c r="R251" s="47">
        <f t="shared" si="38"/>
        <v>0</v>
      </c>
      <c r="S251" s="47">
        <f t="shared" si="39"/>
        <v>0</v>
      </c>
      <c r="T251" s="47" t="e">
        <f t="shared" si="40"/>
        <v>#N/A</v>
      </c>
      <c r="U251" s="47" t="e">
        <f t="shared" si="41"/>
        <v>#N/A</v>
      </c>
      <c r="V251" s="47" t="e">
        <f t="shared" si="51"/>
        <v>#N/A</v>
      </c>
      <c r="W251" s="47" t="e">
        <f t="shared" si="52"/>
        <v>#N/A</v>
      </c>
    </row>
    <row r="252" spans="2:23">
      <c r="B252" s="46">
        <f t="shared" si="53"/>
        <v>-759</v>
      </c>
      <c r="C252" s="47" t="e">
        <f>IF(ISNA(OutlineParameters!T255),OutlineParameters!S255,OutlineParameters!T255)</f>
        <v>#N/A</v>
      </c>
      <c r="D252" s="47">
        <f t="shared" si="42"/>
        <v>0</v>
      </c>
      <c r="E252" s="47" t="e">
        <f t="shared" si="43"/>
        <v>#N/A</v>
      </c>
      <c r="F252" s="47">
        <f t="shared" si="54"/>
        <v>0</v>
      </c>
      <c r="G252" s="47" t="e">
        <f t="shared" si="44"/>
        <v>#N/A</v>
      </c>
      <c r="H252" s="47"/>
      <c r="I252" s="47"/>
      <c r="J252" s="47">
        <f t="shared" si="45"/>
        <v>-758</v>
      </c>
      <c r="K252" s="48">
        <f t="shared" si="46"/>
        <v>0</v>
      </c>
      <c r="L252" s="48">
        <f t="shared" si="47"/>
        <v>0</v>
      </c>
      <c r="M252" s="48">
        <f t="shared" si="48"/>
        <v>0</v>
      </c>
      <c r="N252" s="48">
        <f t="shared" si="49"/>
        <v>0</v>
      </c>
      <c r="O252" s="48" t="e">
        <f t="shared" si="37"/>
        <v>#N/A</v>
      </c>
      <c r="P252" s="47"/>
      <c r="Q252" s="46">
        <f t="shared" si="50"/>
        <v>-758</v>
      </c>
      <c r="R252" s="47">
        <f t="shared" si="38"/>
        <v>0</v>
      </c>
      <c r="S252" s="47">
        <f t="shared" si="39"/>
        <v>0</v>
      </c>
      <c r="T252" s="47" t="e">
        <f t="shared" si="40"/>
        <v>#N/A</v>
      </c>
      <c r="U252" s="47" t="e">
        <f t="shared" si="41"/>
        <v>#N/A</v>
      </c>
      <c r="V252" s="47" t="e">
        <f t="shared" si="51"/>
        <v>#N/A</v>
      </c>
      <c r="W252" s="47" t="e">
        <f t="shared" si="52"/>
        <v>#N/A</v>
      </c>
    </row>
    <row r="253" spans="2:23">
      <c r="B253" s="46">
        <f t="shared" si="53"/>
        <v>-758</v>
      </c>
      <c r="C253" s="47" t="e">
        <f>IF(ISNA(OutlineParameters!T256),OutlineParameters!S256,OutlineParameters!T256)</f>
        <v>#N/A</v>
      </c>
      <c r="D253" s="47">
        <f t="shared" si="42"/>
        <v>0</v>
      </c>
      <c r="E253" s="47" t="e">
        <f t="shared" si="43"/>
        <v>#N/A</v>
      </c>
      <c r="F253" s="47">
        <f t="shared" si="54"/>
        <v>0</v>
      </c>
      <c r="G253" s="47" t="e">
        <f t="shared" si="44"/>
        <v>#N/A</v>
      </c>
      <c r="H253" s="47"/>
      <c r="I253" s="47"/>
      <c r="J253" s="47">
        <f t="shared" si="45"/>
        <v>-757</v>
      </c>
      <c r="K253" s="48">
        <f t="shared" si="46"/>
        <v>0</v>
      </c>
      <c r="L253" s="48">
        <f t="shared" si="47"/>
        <v>0</v>
      </c>
      <c r="M253" s="48">
        <f t="shared" si="48"/>
        <v>0</v>
      </c>
      <c r="N253" s="48">
        <f t="shared" si="49"/>
        <v>0</v>
      </c>
      <c r="O253" s="48" t="e">
        <f t="shared" si="37"/>
        <v>#N/A</v>
      </c>
      <c r="P253" s="47"/>
      <c r="Q253" s="46">
        <f t="shared" si="50"/>
        <v>-757</v>
      </c>
      <c r="R253" s="47">
        <f t="shared" si="38"/>
        <v>0</v>
      </c>
      <c r="S253" s="47">
        <f t="shared" si="39"/>
        <v>0</v>
      </c>
      <c r="T253" s="47" t="e">
        <f t="shared" si="40"/>
        <v>#N/A</v>
      </c>
      <c r="U253" s="47" t="e">
        <f t="shared" si="41"/>
        <v>#N/A</v>
      </c>
      <c r="V253" s="47" t="e">
        <f t="shared" si="51"/>
        <v>#N/A</v>
      </c>
      <c r="W253" s="47" t="e">
        <f t="shared" si="52"/>
        <v>#N/A</v>
      </c>
    </row>
    <row r="254" spans="2:23">
      <c r="B254" s="46">
        <f t="shared" si="53"/>
        <v>-757</v>
      </c>
      <c r="C254" s="47" t="e">
        <f>IF(ISNA(OutlineParameters!T257),OutlineParameters!S257,OutlineParameters!T257)</f>
        <v>#N/A</v>
      </c>
      <c r="D254" s="47">
        <f t="shared" si="42"/>
        <v>0</v>
      </c>
      <c r="E254" s="47" t="e">
        <f t="shared" si="43"/>
        <v>#N/A</v>
      </c>
      <c r="F254" s="47">
        <f t="shared" si="54"/>
        <v>0</v>
      </c>
      <c r="G254" s="47" t="e">
        <f t="shared" si="44"/>
        <v>#N/A</v>
      </c>
      <c r="H254" s="47"/>
      <c r="I254" s="47"/>
      <c r="J254" s="47">
        <f t="shared" si="45"/>
        <v>-756</v>
      </c>
      <c r="K254" s="48">
        <f t="shared" si="46"/>
        <v>0</v>
      </c>
      <c r="L254" s="48">
        <f t="shared" si="47"/>
        <v>0</v>
      </c>
      <c r="M254" s="48">
        <f t="shared" si="48"/>
        <v>0</v>
      </c>
      <c r="N254" s="48">
        <f t="shared" si="49"/>
        <v>0</v>
      </c>
      <c r="O254" s="48" t="e">
        <f t="shared" si="37"/>
        <v>#N/A</v>
      </c>
      <c r="P254" s="47"/>
      <c r="Q254" s="46">
        <f t="shared" si="50"/>
        <v>-756</v>
      </c>
      <c r="R254" s="47">
        <f t="shared" si="38"/>
        <v>0</v>
      </c>
      <c r="S254" s="47">
        <f t="shared" si="39"/>
        <v>0</v>
      </c>
      <c r="T254" s="47" t="e">
        <f t="shared" si="40"/>
        <v>#N/A</v>
      </c>
      <c r="U254" s="47" t="e">
        <f t="shared" si="41"/>
        <v>#N/A</v>
      </c>
      <c r="V254" s="47" t="e">
        <f t="shared" si="51"/>
        <v>#N/A</v>
      </c>
      <c r="W254" s="47" t="e">
        <f t="shared" si="52"/>
        <v>#N/A</v>
      </c>
    </row>
    <row r="255" spans="2:23">
      <c r="B255" s="46">
        <f t="shared" si="53"/>
        <v>-756</v>
      </c>
      <c r="C255" s="47" t="e">
        <f>IF(ISNA(OutlineParameters!T258),OutlineParameters!S258,OutlineParameters!T258)</f>
        <v>#N/A</v>
      </c>
      <c r="D255" s="47">
        <f t="shared" si="42"/>
        <v>0</v>
      </c>
      <c r="E255" s="47" t="e">
        <f t="shared" si="43"/>
        <v>#N/A</v>
      </c>
      <c r="F255" s="47">
        <f t="shared" si="54"/>
        <v>0</v>
      </c>
      <c r="G255" s="47" t="e">
        <f t="shared" si="44"/>
        <v>#N/A</v>
      </c>
      <c r="H255" s="47"/>
      <c r="I255" s="47"/>
      <c r="J255" s="47">
        <f t="shared" si="45"/>
        <v>-755</v>
      </c>
      <c r="K255" s="48">
        <f t="shared" si="46"/>
        <v>0</v>
      </c>
      <c r="L255" s="48">
        <f t="shared" si="47"/>
        <v>0</v>
      </c>
      <c r="M255" s="48">
        <f t="shared" si="48"/>
        <v>0</v>
      </c>
      <c r="N255" s="48">
        <f t="shared" si="49"/>
        <v>0</v>
      </c>
      <c r="O255" s="48" t="e">
        <f t="shared" si="37"/>
        <v>#N/A</v>
      </c>
      <c r="P255" s="47"/>
      <c r="Q255" s="46">
        <f t="shared" si="50"/>
        <v>-755</v>
      </c>
      <c r="R255" s="47">
        <f t="shared" si="38"/>
        <v>0</v>
      </c>
      <c r="S255" s="47">
        <f t="shared" si="39"/>
        <v>0</v>
      </c>
      <c r="T255" s="47" t="e">
        <f t="shared" si="40"/>
        <v>#N/A</v>
      </c>
      <c r="U255" s="47" t="e">
        <f t="shared" si="41"/>
        <v>#N/A</v>
      </c>
      <c r="V255" s="47" t="e">
        <f t="shared" si="51"/>
        <v>#N/A</v>
      </c>
      <c r="W255" s="47" t="e">
        <f t="shared" si="52"/>
        <v>#N/A</v>
      </c>
    </row>
    <row r="256" spans="2:23">
      <c r="B256" s="46">
        <f t="shared" si="53"/>
        <v>-755</v>
      </c>
      <c r="C256" s="47" t="e">
        <f>IF(ISNA(OutlineParameters!T259),OutlineParameters!S259,OutlineParameters!T259)</f>
        <v>#N/A</v>
      </c>
      <c r="D256" s="47">
        <f t="shared" si="42"/>
        <v>0</v>
      </c>
      <c r="E256" s="47" t="e">
        <f t="shared" si="43"/>
        <v>#N/A</v>
      </c>
      <c r="F256" s="47">
        <f t="shared" si="54"/>
        <v>0</v>
      </c>
      <c r="G256" s="47" t="e">
        <f t="shared" si="44"/>
        <v>#N/A</v>
      </c>
      <c r="H256" s="47"/>
      <c r="I256" s="47"/>
      <c r="J256" s="47">
        <f t="shared" si="45"/>
        <v>-754</v>
      </c>
      <c r="K256" s="48">
        <f t="shared" si="46"/>
        <v>0</v>
      </c>
      <c r="L256" s="48">
        <f t="shared" si="47"/>
        <v>0</v>
      </c>
      <c r="M256" s="48">
        <f t="shared" si="48"/>
        <v>0</v>
      </c>
      <c r="N256" s="48">
        <f t="shared" si="49"/>
        <v>0</v>
      </c>
      <c r="O256" s="48" t="e">
        <f t="shared" si="37"/>
        <v>#N/A</v>
      </c>
      <c r="P256" s="47"/>
      <c r="Q256" s="46">
        <f t="shared" si="50"/>
        <v>-754</v>
      </c>
      <c r="R256" s="47">
        <f t="shared" si="38"/>
        <v>0</v>
      </c>
      <c r="S256" s="47">
        <f t="shared" si="39"/>
        <v>0</v>
      </c>
      <c r="T256" s="47" t="e">
        <f t="shared" si="40"/>
        <v>#N/A</v>
      </c>
      <c r="U256" s="47" t="e">
        <f t="shared" si="41"/>
        <v>#N/A</v>
      </c>
      <c r="V256" s="47" t="e">
        <f t="shared" si="51"/>
        <v>#N/A</v>
      </c>
      <c r="W256" s="47" t="e">
        <f t="shared" si="52"/>
        <v>#N/A</v>
      </c>
    </row>
    <row r="257" spans="2:23">
      <c r="B257" s="46">
        <f t="shared" si="53"/>
        <v>-754</v>
      </c>
      <c r="C257" s="47" t="e">
        <f>IF(ISNA(OutlineParameters!T260),OutlineParameters!S260,OutlineParameters!T260)</f>
        <v>#N/A</v>
      </c>
      <c r="D257" s="47">
        <f t="shared" si="42"/>
        <v>0</v>
      </c>
      <c r="E257" s="47" t="e">
        <f t="shared" si="43"/>
        <v>#N/A</v>
      </c>
      <c r="F257" s="47">
        <f t="shared" si="54"/>
        <v>0</v>
      </c>
      <c r="G257" s="47" t="e">
        <f t="shared" si="44"/>
        <v>#N/A</v>
      </c>
      <c r="H257" s="47"/>
      <c r="I257" s="47"/>
      <c r="J257" s="47">
        <f t="shared" si="45"/>
        <v>-753</v>
      </c>
      <c r="K257" s="48">
        <f t="shared" si="46"/>
        <v>0</v>
      </c>
      <c r="L257" s="48">
        <f t="shared" si="47"/>
        <v>0</v>
      </c>
      <c r="M257" s="48">
        <f t="shared" si="48"/>
        <v>0</v>
      </c>
      <c r="N257" s="48">
        <f t="shared" si="49"/>
        <v>0</v>
      </c>
      <c r="O257" s="48" t="e">
        <f t="shared" si="37"/>
        <v>#N/A</v>
      </c>
      <c r="P257" s="47"/>
      <c r="Q257" s="46">
        <f t="shared" si="50"/>
        <v>-753</v>
      </c>
      <c r="R257" s="47">
        <f t="shared" si="38"/>
        <v>0</v>
      </c>
      <c r="S257" s="47">
        <f t="shared" si="39"/>
        <v>0</v>
      </c>
      <c r="T257" s="47" t="e">
        <f t="shared" si="40"/>
        <v>#N/A</v>
      </c>
      <c r="U257" s="47" t="e">
        <f t="shared" si="41"/>
        <v>#N/A</v>
      </c>
      <c r="V257" s="47" t="e">
        <f t="shared" si="51"/>
        <v>#N/A</v>
      </c>
      <c r="W257" s="47" t="e">
        <f t="shared" si="52"/>
        <v>#N/A</v>
      </c>
    </row>
    <row r="258" spans="2:23">
      <c r="B258" s="46">
        <f t="shared" si="53"/>
        <v>-753</v>
      </c>
      <c r="C258" s="47" t="e">
        <f>IF(ISNA(OutlineParameters!T261),OutlineParameters!S261,OutlineParameters!T261)</f>
        <v>#N/A</v>
      </c>
      <c r="D258" s="47">
        <f t="shared" si="42"/>
        <v>0</v>
      </c>
      <c r="E258" s="47" t="e">
        <f t="shared" si="43"/>
        <v>#N/A</v>
      </c>
      <c r="F258" s="47">
        <f t="shared" si="54"/>
        <v>0</v>
      </c>
      <c r="G258" s="47" t="e">
        <f t="shared" si="44"/>
        <v>#N/A</v>
      </c>
      <c r="H258" s="47"/>
      <c r="I258" s="47"/>
      <c r="J258" s="47">
        <f t="shared" si="45"/>
        <v>-752</v>
      </c>
      <c r="K258" s="48">
        <f t="shared" si="46"/>
        <v>0</v>
      </c>
      <c r="L258" s="48">
        <f t="shared" si="47"/>
        <v>0</v>
      </c>
      <c r="M258" s="48">
        <f t="shared" si="48"/>
        <v>0</v>
      </c>
      <c r="N258" s="48">
        <f t="shared" si="49"/>
        <v>0</v>
      </c>
      <c r="O258" s="48" t="e">
        <f t="shared" si="37"/>
        <v>#N/A</v>
      </c>
      <c r="P258" s="47"/>
      <c r="Q258" s="46">
        <f t="shared" si="50"/>
        <v>-752</v>
      </c>
      <c r="R258" s="47">
        <f t="shared" si="38"/>
        <v>0</v>
      </c>
      <c r="S258" s="47">
        <f t="shared" si="39"/>
        <v>0</v>
      </c>
      <c r="T258" s="47" t="e">
        <f t="shared" si="40"/>
        <v>#N/A</v>
      </c>
      <c r="U258" s="47" t="e">
        <f t="shared" si="41"/>
        <v>#N/A</v>
      </c>
      <c r="V258" s="47" t="e">
        <f t="shared" si="51"/>
        <v>#N/A</v>
      </c>
      <c r="W258" s="47" t="e">
        <f t="shared" si="52"/>
        <v>#N/A</v>
      </c>
    </row>
    <row r="259" spans="2:23">
      <c r="B259" s="46">
        <f t="shared" si="53"/>
        <v>-752</v>
      </c>
      <c r="C259" s="47" t="e">
        <f>IF(ISNA(OutlineParameters!T262),OutlineParameters!S262,OutlineParameters!T262)</f>
        <v>#N/A</v>
      </c>
      <c r="D259" s="47">
        <f t="shared" si="42"/>
        <v>0</v>
      </c>
      <c r="E259" s="47" t="e">
        <f t="shared" si="43"/>
        <v>#N/A</v>
      </c>
      <c r="F259" s="47">
        <f t="shared" si="54"/>
        <v>0</v>
      </c>
      <c r="G259" s="47" t="e">
        <f t="shared" si="44"/>
        <v>#N/A</v>
      </c>
      <c r="H259" s="47"/>
      <c r="I259" s="47"/>
      <c r="J259" s="47">
        <f t="shared" si="45"/>
        <v>-751</v>
      </c>
      <c r="K259" s="48">
        <f t="shared" si="46"/>
        <v>0</v>
      </c>
      <c r="L259" s="48">
        <f t="shared" si="47"/>
        <v>0</v>
      </c>
      <c r="M259" s="48">
        <f t="shared" si="48"/>
        <v>0</v>
      </c>
      <c r="N259" s="48">
        <f t="shared" si="49"/>
        <v>0</v>
      </c>
      <c r="O259" s="48" t="e">
        <f t="shared" si="37"/>
        <v>#N/A</v>
      </c>
      <c r="P259" s="47"/>
      <c r="Q259" s="46">
        <f t="shared" si="50"/>
        <v>-751</v>
      </c>
      <c r="R259" s="47">
        <f t="shared" si="38"/>
        <v>0</v>
      </c>
      <c r="S259" s="47">
        <f t="shared" si="39"/>
        <v>0</v>
      </c>
      <c r="T259" s="47" t="e">
        <f t="shared" si="40"/>
        <v>#N/A</v>
      </c>
      <c r="U259" s="47" t="e">
        <f t="shared" si="41"/>
        <v>#N/A</v>
      </c>
      <c r="V259" s="47" t="e">
        <f t="shared" si="51"/>
        <v>#N/A</v>
      </c>
      <c r="W259" s="47" t="e">
        <f t="shared" si="52"/>
        <v>#N/A</v>
      </c>
    </row>
    <row r="260" spans="2:23">
      <c r="B260" s="46">
        <f t="shared" si="53"/>
        <v>-751</v>
      </c>
      <c r="C260" s="47" t="e">
        <f>IF(ISNA(OutlineParameters!T263),OutlineParameters!S263,OutlineParameters!T263)</f>
        <v>#N/A</v>
      </c>
      <c r="D260" s="47">
        <f t="shared" si="42"/>
        <v>0</v>
      </c>
      <c r="E260" s="47" t="e">
        <f t="shared" si="43"/>
        <v>#N/A</v>
      </c>
      <c r="F260" s="47">
        <f t="shared" si="54"/>
        <v>0</v>
      </c>
      <c r="G260" s="47" t="e">
        <f t="shared" si="44"/>
        <v>#N/A</v>
      </c>
      <c r="H260" s="47"/>
      <c r="I260" s="47"/>
      <c r="J260" s="47">
        <f t="shared" si="45"/>
        <v>-750</v>
      </c>
      <c r="K260" s="48">
        <f t="shared" si="46"/>
        <v>0</v>
      </c>
      <c r="L260" s="48">
        <f t="shared" si="47"/>
        <v>0</v>
      </c>
      <c r="M260" s="48">
        <f t="shared" si="48"/>
        <v>0</v>
      </c>
      <c r="N260" s="48">
        <f t="shared" si="49"/>
        <v>0</v>
      </c>
      <c r="O260" s="48" t="e">
        <f t="shared" si="37"/>
        <v>#N/A</v>
      </c>
      <c r="P260" s="47"/>
      <c r="Q260" s="46">
        <f t="shared" si="50"/>
        <v>-750</v>
      </c>
      <c r="R260" s="47">
        <f t="shared" si="38"/>
        <v>0</v>
      </c>
      <c r="S260" s="47">
        <f t="shared" si="39"/>
        <v>0</v>
      </c>
      <c r="T260" s="47" t="e">
        <f t="shared" si="40"/>
        <v>#N/A</v>
      </c>
      <c r="U260" s="47" t="e">
        <f t="shared" si="41"/>
        <v>#N/A</v>
      </c>
      <c r="V260" s="47" t="e">
        <f t="shared" si="51"/>
        <v>#N/A</v>
      </c>
      <c r="W260" s="47" t="e">
        <f t="shared" si="52"/>
        <v>#N/A</v>
      </c>
    </row>
    <row r="261" spans="2:23">
      <c r="B261" s="46">
        <f t="shared" si="53"/>
        <v>-750</v>
      </c>
      <c r="C261" s="47" t="e">
        <f>IF(ISNA(OutlineParameters!T264),OutlineParameters!S264,OutlineParameters!T264)</f>
        <v>#N/A</v>
      </c>
      <c r="D261" s="47">
        <f t="shared" si="42"/>
        <v>0</v>
      </c>
      <c r="E261" s="47" t="e">
        <f t="shared" si="43"/>
        <v>#N/A</v>
      </c>
      <c r="F261" s="47">
        <f t="shared" si="54"/>
        <v>0</v>
      </c>
      <c r="G261" s="47" t="e">
        <f t="shared" si="44"/>
        <v>#N/A</v>
      </c>
      <c r="H261" s="47"/>
      <c r="I261" s="47"/>
      <c r="J261" s="47">
        <f t="shared" si="45"/>
        <v>-749</v>
      </c>
      <c r="K261" s="48">
        <f t="shared" si="46"/>
        <v>0</v>
      </c>
      <c r="L261" s="48">
        <f t="shared" si="47"/>
        <v>0</v>
      </c>
      <c r="M261" s="48">
        <f t="shared" si="48"/>
        <v>0</v>
      </c>
      <c r="N261" s="48">
        <f t="shared" si="49"/>
        <v>0</v>
      </c>
      <c r="O261" s="48" t="e">
        <f t="shared" si="37"/>
        <v>#N/A</v>
      </c>
      <c r="P261" s="47"/>
      <c r="Q261" s="46">
        <f t="shared" si="50"/>
        <v>-749</v>
      </c>
      <c r="R261" s="47">
        <f t="shared" si="38"/>
        <v>0</v>
      </c>
      <c r="S261" s="47">
        <f t="shared" si="39"/>
        <v>0</v>
      </c>
      <c r="T261" s="47" t="e">
        <f t="shared" si="40"/>
        <v>#N/A</v>
      </c>
      <c r="U261" s="47" t="e">
        <f t="shared" si="41"/>
        <v>#N/A</v>
      </c>
      <c r="V261" s="47" t="e">
        <f t="shared" si="51"/>
        <v>#N/A</v>
      </c>
      <c r="W261" s="47" t="e">
        <f t="shared" si="52"/>
        <v>#N/A</v>
      </c>
    </row>
    <row r="262" spans="2:23">
      <c r="B262" s="46">
        <f t="shared" si="53"/>
        <v>-749</v>
      </c>
      <c r="C262" s="47" t="e">
        <f>IF(ISNA(OutlineParameters!T265),OutlineParameters!S265,OutlineParameters!T265)</f>
        <v>#N/A</v>
      </c>
      <c r="D262" s="47">
        <f t="shared" si="42"/>
        <v>0</v>
      </c>
      <c r="E262" s="47" t="e">
        <f t="shared" si="43"/>
        <v>#N/A</v>
      </c>
      <c r="F262" s="47">
        <f t="shared" si="54"/>
        <v>0</v>
      </c>
      <c r="G262" s="47" t="e">
        <f t="shared" si="44"/>
        <v>#N/A</v>
      </c>
      <c r="H262" s="47"/>
      <c r="I262" s="47"/>
      <c r="J262" s="47">
        <f t="shared" si="45"/>
        <v>-748</v>
      </c>
      <c r="K262" s="48">
        <f t="shared" si="46"/>
        <v>0</v>
      </c>
      <c r="L262" s="48">
        <f t="shared" si="47"/>
        <v>0</v>
      </c>
      <c r="M262" s="48">
        <f t="shared" si="48"/>
        <v>0</v>
      </c>
      <c r="N262" s="48">
        <f t="shared" si="49"/>
        <v>0</v>
      </c>
      <c r="O262" s="48" t="e">
        <f t="shared" si="37"/>
        <v>#N/A</v>
      </c>
      <c r="P262" s="47"/>
      <c r="Q262" s="46">
        <f t="shared" si="50"/>
        <v>-748</v>
      </c>
      <c r="R262" s="47">
        <f t="shared" si="38"/>
        <v>0</v>
      </c>
      <c r="S262" s="47">
        <f t="shared" si="39"/>
        <v>0</v>
      </c>
      <c r="T262" s="47" t="e">
        <f t="shared" si="40"/>
        <v>#N/A</v>
      </c>
      <c r="U262" s="47" t="e">
        <f t="shared" si="41"/>
        <v>#N/A</v>
      </c>
      <c r="V262" s="47" t="e">
        <f t="shared" si="51"/>
        <v>#N/A</v>
      </c>
      <c r="W262" s="47" t="e">
        <f t="shared" si="52"/>
        <v>#N/A</v>
      </c>
    </row>
    <row r="263" spans="2:23">
      <c r="B263" s="46">
        <f t="shared" si="53"/>
        <v>-748</v>
      </c>
      <c r="C263" s="47" t="e">
        <f>IF(ISNA(OutlineParameters!T266),OutlineParameters!S266,OutlineParameters!T266)</f>
        <v>#N/A</v>
      </c>
      <c r="D263" s="47">
        <f t="shared" si="42"/>
        <v>0</v>
      </c>
      <c r="E263" s="47" t="e">
        <f t="shared" si="43"/>
        <v>#N/A</v>
      </c>
      <c r="F263" s="47">
        <f t="shared" si="54"/>
        <v>0</v>
      </c>
      <c r="G263" s="47" t="e">
        <f t="shared" si="44"/>
        <v>#N/A</v>
      </c>
      <c r="H263" s="47"/>
      <c r="I263" s="47"/>
      <c r="J263" s="47">
        <f t="shared" si="45"/>
        <v>-747</v>
      </c>
      <c r="K263" s="48">
        <f t="shared" si="46"/>
        <v>0</v>
      </c>
      <c r="L263" s="48">
        <f t="shared" si="47"/>
        <v>0</v>
      </c>
      <c r="M263" s="48">
        <f t="shared" si="48"/>
        <v>0</v>
      </c>
      <c r="N263" s="48">
        <f t="shared" si="49"/>
        <v>0</v>
      </c>
      <c r="O263" s="48" t="e">
        <f t="shared" si="37"/>
        <v>#N/A</v>
      </c>
      <c r="P263" s="47"/>
      <c r="Q263" s="46">
        <f t="shared" si="50"/>
        <v>-747</v>
      </c>
      <c r="R263" s="47">
        <f t="shared" si="38"/>
        <v>0</v>
      </c>
      <c r="S263" s="47">
        <f t="shared" si="39"/>
        <v>0</v>
      </c>
      <c r="T263" s="47" t="e">
        <f t="shared" si="40"/>
        <v>#N/A</v>
      </c>
      <c r="U263" s="47" t="e">
        <f t="shared" si="41"/>
        <v>#N/A</v>
      </c>
      <c r="V263" s="47" t="e">
        <f t="shared" si="51"/>
        <v>#N/A</v>
      </c>
      <c r="W263" s="47" t="e">
        <f t="shared" si="52"/>
        <v>#N/A</v>
      </c>
    </row>
    <row r="264" spans="2:23">
      <c r="B264" s="46">
        <f t="shared" si="53"/>
        <v>-747</v>
      </c>
      <c r="C264" s="47" t="e">
        <f>IF(ISNA(OutlineParameters!T267),OutlineParameters!S267,OutlineParameters!T267)</f>
        <v>#N/A</v>
      </c>
      <c r="D264" s="47">
        <f t="shared" si="42"/>
        <v>0</v>
      </c>
      <c r="E264" s="47" t="e">
        <f t="shared" si="43"/>
        <v>#N/A</v>
      </c>
      <c r="F264" s="47">
        <f t="shared" si="54"/>
        <v>0</v>
      </c>
      <c r="G264" s="47" t="e">
        <f t="shared" si="44"/>
        <v>#N/A</v>
      </c>
      <c r="H264" s="47"/>
      <c r="I264" s="47"/>
      <c r="J264" s="47">
        <f t="shared" si="45"/>
        <v>-746</v>
      </c>
      <c r="K264" s="48">
        <f t="shared" si="46"/>
        <v>0</v>
      </c>
      <c r="L264" s="48">
        <f t="shared" si="47"/>
        <v>0</v>
      </c>
      <c r="M264" s="48">
        <f t="shared" si="48"/>
        <v>0</v>
      </c>
      <c r="N264" s="48">
        <f t="shared" si="49"/>
        <v>0</v>
      </c>
      <c r="O264" s="48" t="e">
        <f t="shared" si="37"/>
        <v>#N/A</v>
      </c>
      <c r="P264" s="47"/>
      <c r="Q264" s="46">
        <f t="shared" si="50"/>
        <v>-746</v>
      </c>
      <c r="R264" s="47">
        <f t="shared" si="38"/>
        <v>0</v>
      </c>
      <c r="S264" s="47">
        <f t="shared" si="39"/>
        <v>0</v>
      </c>
      <c r="T264" s="47" t="e">
        <f t="shared" si="40"/>
        <v>#N/A</v>
      </c>
      <c r="U264" s="47" t="e">
        <f t="shared" si="41"/>
        <v>#N/A</v>
      </c>
      <c r="V264" s="47" t="e">
        <f t="shared" si="51"/>
        <v>#N/A</v>
      </c>
      <c r="W264" s="47" t="e">
        <f t="shared" si="52"/>
        <v>#N/A</v>
      </c>
    </row>
    <row r="265" spans="2:23">
      <c r="B265" s="46">
        <f t="shared" si="53"/>
        <v>-746</v>
      </c>
      <c r="C265" s="47" t="e">
        <f>IF(ISNA(OutlineParameters!T268),OutlineParameters!S268,OutlineParameters!T268)</f>
        <v>#N/A</v>
      </c>
      <c r="D265" s="47">
        <f t="shared" si="42"/>
        <v>0</v>
      </c>
      <c r="E265" s="47" t="e">
        <f t="shared" si="43"/>
        <v>#N/A</v>
      </c>
      <c r="F265" s="47">
        <f t="shared" si="54"/>
        <v>0</v>
      </c>
      <c r="G265" s="47" t="e">
        <f t="shared" si="44"/>
        <v>#N/A</v>
      </c>
      <c r="H265" s="47"/>
      <c r="I265" s="47"/>
      <c r="J265" s="47">
        <f t="shared" si="45"/>
        <v>-745</v>
      </c>
      <c r="K265" s="48">
        <f t="shared" si="46"/>
        <v>0</v>
      </c>
      <c r="L265" s="48">
        <f t="shared" si="47"/>
        <v>0</v>
      </c>
      <c r="M265" s="48">
        <f t="shared" si="48"/>
        <v>0</v>
      </c>
      <c r="N265" s="48">
        <f t="shared" si="49"/>
        <v>0</v>
      </c>
      <c r="O265" s="48" t="e">
        <f t="shared" si="37"/>
        <v>#N/A</v>
      </c>
      <c r="P265" s="47"/>
      <c r="Q265" s="46">
        <f t="shared" si="50"/>
        <v>-745</v>
      </c>
      <c r="R265" s="47">
        <f t="shared" si="38"/>
        <v>0</v>
      </c>
      <c r="S265" s="47">
        <f t="shared" si="39"/>
        <v>0</v>
      </c>
      <c r="T265" s="47" t="e">
        <f t="shared" si="40"/>
        <v>#N/A</v>
      </c>
      <c r="U265" s="47" t="e">
        <f t="shared" si="41"/>
        <v>#N/A</v>
      </c>
      <c r="V265" s="47" t="e">
        <f t="shared" si="51"/>
        <v>#N/A</v>
      </c>
      <c r="W265" s="47" t="e">
        <f t="shared" si="52"/>
        <v>#N/A</v>
      </c>
    </row>
    <row r="266" spans="2:23">
      <c r="B266" s="46">
        <f t="shared" si="53"/>
        <v>-745</v>
      </c>
      <c r="C266" s="47" t="e">
        <f>IF(ISNA(OutlineParameters!T269),OutlineParameters!S269,OutlineParameters!T269)</f>
        <v>#N/A</v>
      </c>
      <c r="D266" s="47">
        <f t="shared" si="42"/>
        <v>0</v>
      </c>
      <c r="E266" s="47" t="e">
        <f t="shared" si="43"/>
        <v>#N/A</v>
      </c>
      <c r="F266" s="47">
        <f t="shared" si="54"/>
        <v>0</v>
      </c>
      <c r="G266" s="47" t="e">
        <f t="shared" si="44"/>
        <v>#N/A</v>
      </c>
      <c r="H266" s="47"/>
      <c r="I266" s="47"/>
      <c r="J266" s="47">
        <f t="shared" si="45"/>
        <v>-744</v>
      </c>
      <c r="K266" s="48">
        <f t="shared" si="46"/>
        <v>0</v>
      </c>
      <c r="L266" s="48">
        <f t="shared" si="47"/>
        <v>0</v>
      </c>
      <c r="M266" s="48">
        <f t="shared" si="48"/>
        <v>0</v>
      </c>
      <c r="N266" s="48">
        <f t="shared" si="49"/>
        <v>0</v>
      </c>
      <c r="O266" s="48" t="e">
        <f t="shared" si="37"/>
        <v>#N/A</v>
      </c>
      <c r="P266" s="47"/>
      <c r="Q266" s="46">
        <f t="shared" si="50"/>
        <v>-744</v>
      </c>
      <c r="R266" s="47">
        <f t="shared" si="38"/>
        <v>0</v>
      </c>
      <c r="S266" s="47">
        <f t="shared" si="39"/>
        <v>0</v>
      </c>
      <c r="T266" s="47" t="e">
        <f t="shared" si="40"/>
        <v>#N/A</v>
      </c>
      <c r="U266" s="47" t="e">
        <f t="shared" si="41"/>
        <v>#N/A</v>
      </c>
      <c r="V266" s="47" t="e">
        <f t="shared" si="51"/>
        <v>#N/A</v>
      </c>
      <c r="W266" s="47" t="e">
        <f t="shared" si="52"/>
        <v>#N/A</v>
      </c>
    </row>
    <row r="267" spans="2:23">
      <c r="B267" s="46">
        <f t="shared" si="53"/>
        <v>-744</v>
      </c>
      <c r="C267" s="47" t="e">
        <f>IF(ISNA(OutlineParameters!T270),OutlineParameters!S270,OutlineParameters!T270)</f>
        <v>#N/A</v>
      </c>
      <c r="D267" s="47">
        <f t="shared" si="42"/>
        <v>0</v>
      </c>
      <c r="E267" s="47" t="e">
        <f t="shared" si="43"/>
        <v>#N/A</v>
      </c>
      <c r="F267" s="47">
        <f t="shared" si="54"/>
        <v>0</v>
      </c>
      <c r="G267" s="47" t="e">
        <f t="shared" si="44"/>
        <v>#N/A</v>
      </c>
      <c r="H267" s="47"/>
      <c r="I267" s="47"/>
      <c r="J267" s="47">
        <f t="shared" si="45"/>
        <v>-743</v>
      </c>
      <c r="K267" s="48">
        <f t="shared" si="46"/>
        <v>0</v>
      </c>
      <c r="L267" s="48">
        <f t="shared" si="47"/>
        <v>0</v>
      </c>
      <c r="M267" s="48">
        <f t="shared" si="48"/>
        <v>0</v>
      </c>
      <c r="N267" s="48">
        <f t="shared" si="49"/>
        <v>0</v>
      </c>
      <c r="O267" s="48" t="e">
        <f t="shared" si="37"/>
        <v>#N/A</v>
      </c>
      <c r="P267" s="47"/>
      <c r="Q267" s="46">
        <f t="shared" si="50"/>
        <v>-743</v>
      </c>
      <c r="R267" s="47">
        <f t="shared" si="38"/>
        <v>0</v>
      </c>
      <c r="S267" s="47">
        <f t="shared" si="39"/>
        <v>0</v>
      </c>
      <c r="T267" s="47" t="e">
        <f t="shared" si="40"/>
        <v>#N/A</v>
      </c>
      <c r="U267" s="47" t="e">
        <f t="shared" si="41"/>
        <v>#N/A</v>
      </c>
      <c r="V267" s="47" t="e">
        <f t="shared" si="51"/>
        <v>#N/A</v>
      </c>
      <c r="W267" s="47" t="e">
        <f t="shared" si="52"/>
        <v>#N/A</v>
      </c>
    </row>
    <row r="268" spans="2:23">
      <c r="B268" s="46">
        <f t="shared" si="53"/>
        <v>-743</v>
      </c>
      <c r="C268" s="47" t="e">
        <f>IF(ISNA(OutlineParameters!T271),OutlineParameters!S271,OutlineParameters!T271)</f>
        <v>#N/A</v>
      </c>
      <c r="D268" s="47">
        <f t="shared" si="42"/>
        <v>0</v>
      </c>
      <c r="E268" s="47" t="e">
        <f t="shared" si="43"/>
        <v>#N/A</v>
      </c>
      <c r="F268" s="47">
        <f t="shared" si="54"/>
        <v>0</v>
      </c>
      <c r="G268" s="47" t="e">
        <f t="shared" si="44"/>
        <v>#N/A</v>
      </c>
      <c r="H268" s="47"/>
      <c r="I268" s="47"/>
      <c r="J268" s="47">
        <f t="shared" si="45"/>
        <v>-742</v>
      </c>
      <c r="K268" s="48">
        <f t="shared" si="46"/>
        <v>0</v>
      </c>
      <c r="L268" s="48">
        <f t="shared" si="47"/>
        <v>0</v>
      </c>
      <c r="M268" s="48">
        <f t="shared" si="48"/>
        <v>0</v>
      </c>
      <c r="N268" s="48">
        <f t="shared" si="49"/>
        <v>0</v>
      </c>
      <c r="O268" s="48" t="e">
        <f t="shared" si="37"/>
        <v>#N/A</v>
      </c>
      <c r="P268" s="47"/>
      <c r="Q268" s="46">
        <f t="shared" si="50"/>
        <v>-742</v>
      </c>
      <c r="R268" s="47">
        <f t="shared" si="38"/>
        <v>0</v>
      </c>
      <c r="S268" s="47">
        <f t="shared" si="39"/>
        <v>0</v>
      </c>
      <c r="T268" s="47" t="e">
        <f t="shared" si="40"/>
        <v>#N/A</v>
      </c>
      <c r="U268" s="47" t="e">
        <f t="shared" si="41"/>
        <v>#N/A</v>
      </c>
      <c r="V268" s="47" t="e">
        <f t="shared" si="51"/>
        <v>#N/A</v>
      </c>
      <c r="W268" s="47" t="e">
        <f t="shared" si="52"/>
        <v>#N/A</v>
      </c>
    </row>
    <row r="269" spans="2:23">
      <c r="B269" s="46">
        <f t="shared" si="53"/>
        <v>-742</v>
      </c>
      <c r="C269" s="47" t="e">
        <f>IF(ISNA(OutlineParameters!T272),OutlineParameters!S272,OutlineParameters!T272)</f>
        <v>#N/A</v>
      </c>
      <c r="D269" s="47">
        <f t="shared" si="42"/>
        <v>0</v>
      </c>
      <c r="E269" s="47" t="e">
        <f t="shared" si="43"/>
        <v>#N/A</v>
      </c>
      <c r="F269" s="47">
        <f t="shared" si="54"/>
        <v>0</v>
      </c>
      <c r="G269" s="47" t="e">
        <f t="shared" si="44"/>
        <v>#N/A</v>
      </c>
      <c r="H269" s="47"/>
      <c r="I269" s="47"/>
      <c r="J269" s="47">
        <f t="shared" si="45"/>
        <v>-741</v>
      </c>
      <c r="K269" s="48">
        <f t="shared" si="46"/>
        <v>0</v>
      </c>
      <c r="L269" s="48">
        <f t="shared" si="47"/>
        <v>0</v>
      </c>
      <c r="M269" s="48">
        <f t="shared" si="48"/>
        <v>0</v>
      </c>
      <c r="N269" s="48">
        <f t="shared" si="49"/>
        <v>0</v>
      </c>
      <c r="O269" s="48" t="e">
        <f t="shared" si="37"/>
        <v>#N/A</v>
      </c>
      <c r="P269" s="47"/>
      <c r="Q269" s="46">
        <f t="shared" si="50"/>
        <v>-741</v>
      </c>
      <c r="R269" s="47">
        <f t="shared" si="38"/>
        <v>0</v>
      </c>
      <c r="S269" s="47">
        <f t="shared" si="39"/>
        <v>0</v>
      </c>
      <c r="T269" s="47" t="e">
        <f t="shared" si="40"/>
        <v>#N/A</v>
      </c>
      <c r="U269" s="47" t="e">
        <f t="shared" si="41"/>
        <v>#N/A</v>
      </c>
      <c r="V269" s="47" t="e">
        <f t="shared" si="51"/>
        <v>#N/A</v>
      </c>
      <c r="W269" s="47" t="e">
        <f t="shared" si="52"/>
        <v>#N/A</v>
      </c>
    </row>
    <row r="270" spans="2:23">
      <c r="B270" s="46">
        <f t="shared" si="53"/>
        <v>-741</v>
      </c>
      <c r="C270" s="47" t="e">
        <f>IF(ISNA(OutlineParameters!T273),OutlineParameters!S273,OutlineParameters!T273)</f>
        <v>#N/A</v>
      </c>
      <c r="D270" s="47">
        <f t="shared" si="42"/>
        <v>0</v>
      </c>
      <c r="E270" s="47" t="e">
        <f t="shared" si="43"/>
        <v>#N/A</v>
      </c>
      <c r="F270" s="47">
        <f t="shared" si="54"/>
        <v>0</v>
      </c>
      <c r="G270" s="47" t="e">
        <f t="shared" si="44"/>
        <v>#N/A</v>
      </c>
      <c r="H270" s="47"/>
      <c r="I270" s="47"/>
      <c r="J270" s="47">
        <f t="shared" si="45"/>
        <v>-740</v>
      </c>
      <c r="K270" s="48">
        <f t="shared" si="46"/>
        <v>0</v>
      </c>
      <c r="L270" s="48">
        <f t="shared" si="47"/>
        <v>0</v>
      </c>
      <c r="M270" s="48">
        <f t="shared" si="48"/>
        <v>0</v>
      </c>
      <c r="N270" s="48">
        <f t="shared" si="49"/>
        <v>0</v>
      </c>
      <c r="O270" s="48" t="e">
        <f t="shared" si="37"/>
        <v>#N/A</v>
      </c>
      <c r="P270" s="47"/>
      <c r="Q270" s="46">
        <f t="shared" si="50"/>
        <v>-740</v>
      </c>
      <c r="R270" s="47">
        <f t="shared" si="38"/>
        <v>0</v>
      </c>
      <c r="S270" s="47">
        <f t="shared" si="39"/>
        <v>0</v>
      </c>
      <c r="T270" s="47" t="e">
        <f t="shared" si="40"/>
        <v>#N/A</v>
      </c>
      <c r="U270" s="47" t="e">
        <f t="shared" si="41"/>
        <v>#N/A</v>
      </c>
      <c r="V270" s="47" t="e">
        <f t="shared" si="51"/>
        <v>#N/A</v>
      </c>
      <c r="W270" s="47" t="e">
        <f t="shared" si="52"/>
        <v>#N/A</v>
      </c>
    </row>
    <row r="271" spans="2:23">
      <c r="B271" s="46">
        <f t="shared" si="53"/>
        <v>-740</v>
      </c>
      <c r="C271" s="47" t="e">
        <f>IF(ISNA(OutlineParameters!T274),OutlineParameters!S274,OutlineParameters!T274)</f>
        <v>#N/A</v>
      </c>
      <c r="D271" s="47">
        <f t="shared" si="42"/>
        <v>0</v>
      </c>
      <c r="E271" s="47" t="e">
        <f t="shared" si="43"/>
        <v>#N/A</v>
      </c>
      <c r="F271" s="47">
        <f t="shared" si="54"/>
        <v>0</v>
      </c>
      <c r="G271" s="47" t="e">
        <f t="shared" si="44"/>
        <v>#N/A</v>
      </c>
      <c r="H271" s="47"/>
      <c r="I271" s="47"/>
      <c r="J271" s="47">
        <f t="shared" si="45"/>
        <v>-739</v>
      </c>
      <c r="K271" s="48">
        <f t="shared" si="46"/>
        <v>0</v>
      </c>
      <c r="L271" s="48">
        <f t="shared" si="47"/>
        <v>0</v>
      </c>
      <c r="M271" s="48">
        <f t="shared" si="48"/>
        <v>0</v>
      </c>
      <c r="N271" s="48">
        <f t="shared" si="49"/>
        <v>0</v>
      </c>
      <c r="O271" s="48" t="e">
        <f t="shared" si="37"/>
        <v>#N/A</v>
      </c>
      <c r="P271" s="47"/>
      <c r="Q271" s="46">
        <f t="shared" si="50"/>
        <v>-739</v>
      </c>
      <c r="R271" s="47">
        <f t="shared" si="38"/>
        <v>0</v>
      </c>
      <c r="S271" s="47">
        <f t="shared" si="39"/>
        <v>0</v>
      </c>
      <c r="T271" s="47" t="e">
        <f t="shared" si="40"/>
        <v>#N/A</v>
      </c>
      <c r="U271" s="47" t="e">
        <f t="shared" si="41"/>
        <v>#N/A</v>
      </c>
      <c r="V271" s="47" t="e">
        <f t="shared" si="51"/>
        <v>#N/A</v>
      </c>
      <c r="W271" s="47" t="e">
        <f t="shared" si="52"/>
        <v>#N/A</v>
      </c>
    </row>
    <row r="272" spans="2:23">
      <c r="B272" s="46">
        <f t="shared" si="53"/>
        <v>-739</v>
      </c>
      <c r="C272" s="47" t="e">
        <f>IF(ISNA(OutlineParameters!T275),OutlineParameters!S275,OutlineParameters!T275)</f>
        <v>#N/A</v>
      </c>
      <c r="D272" s="47">
        <f t="shared" si="42"/>
        <v>0</v>
      </c>
      <c r="E272" s="47" t="e">
        <f t="shared" si="43"/>
        <v>#N/A</v>
      </c>
      <c r="F272" s="47">
        <f t="shared" si="54"/>
        <v>0</v>
      </c>
      <c r="G272" s="47" t="e">
        <f t="shared" si="44"/>
        <v>#N/A</v>
      </c>
      <c r="H272" s="47"/>
      <c r="I272" s="47"/>
      <c r="J272" s="47">
        <f t="shared" si="45"/>
        <v>-738</v>
      </c>
      <c r="K272" s="48">
        <f t="shared" si="46"/>
        <v>0</v>
      </c>
      <c r="L272" s="48">
        <f t="shared" si="47"/>
        <v>0</v>
      </c>
      <c r="M272" s="48">
        <f t="shared" si="48"/>
        <v>0</v>
      </c>
      <c r="N272" s="48">
        <f t="shared" si="49"/>
        <v>0</v>
      </c>
      <c r="O272" s="48" t="e">
        <f t="shared" si="37"/>
        <v>#N/A</v>
      </c>
      <c r="P272" s="47"/>
      <c r="Q272" s="46">
        <f t="shared" si="50"/>
        <v>-738</v>
      </c>
      <c r="R272" s="47">
        <f t="shared" si="38"/>
        <v>0</v>
      </c>
      <c r="S272" s="47">
        <f t="shared" si="39"/>
        <v>0</v>
      </c>
      <c r="T272" s="47" t="e">
        <f t="shared" si="40"/>
        <v>#N/A</v>
      </c>
      <c r="U272" s="47" t="e">
        <f t="shared" si="41"/>
        <v>#N/A</v>
      </c>
      <c r="V272" s="47" t="e">
        <f t="shared" si="51"/>
        <v>#N/A</v>
      </c>
      <c r="W272" s="47" t="e">
        <f t="shared" si="52"/>
        <v>#N/A</v>
      </c>
    </row>
    <row r="273" spans="2:23">
      <c r="B273" s="46">
        <f t="shared" si="53"/>
        <v>-738</v>
      </c>
      <c r="C273" s="47" t="e">
        <f>IF(ISNA(OutlineParameters!T276),OutlineParameters!S276,OutlineParameters!T276)</f>
        <v>#N/A</v>
      </c>
      <c r="D273" s="47">
        <f t="shared" si="42"/>
        <v>0</v>
      </c>
      <c r="E273" s="47" t="e">
        <f t="shared" si="43"/>
        <v>#N/A</v>
      </c>
      <c r="F273" s="47">
        <f t="shared" si="54"/>
        <v>0</v>
      </c>
      <c r="G273" s="47" t="e">
        <f t="shared" si="44"/>
        <v>#N/A</v>
      </c>
      <c r="H273" s="47"/>
      <c r="I273" s="47"/>
      <c r="J273" s="47">
        <f t="shared" si="45"/>
        <v>-737</v>
      </c>
      <c r="K273" s="48">
        <f t="shared" si="46"/>
        <v>0</v>
      </c>
      <c r="L273" s="48">
        <f t="shared" si="47"/>
        <v>0</v>
      </c>
      <c r="M273" s="48">
        <f t="shared" si="48"/>
        <v>0</v>
      </c>
      <c r="N273" s="48">
        <f t="shared" si="49"/>
        <v>0</v>
      </c>
      <c r="O273" s="48" t="e">
        <f t="shared" si="37"/>
        <v>#N/A</v>
      </c>
      <c r="P273" s="47"/>
      <c r="Q273" s="46">
        <f t="shared" si="50"/>
        <v>-737</v>
      </c>
      <c r="R273" s="47">
        <f t="shared" si="38"/>
        <v>0</v>
      </c>
      <c r="S273" s="47">
        <f t="shared" si="39"/>
        <v>0</v>
      </c>
      <c r="T273" s="47" t="e">
        <f t="shared" si="40"/>
        <v>#N/A</v>
      </c>
      <c r="U273" s="47" t="e">
        <f t="shared" si="41"/>
        <v>#N/A</v>
      </c>
      <c r="V273" s="47" t="e">
        <f t="shared" si="51"/>
        <v>#N/A</v>
      </c>
      <c r="W273" s="47" t="e">
        <f t="shared" si="52"/>
        <v>#N/A</v>
      </c>
    </row>
    <row r="274" spans="2:23">
      <c r="B274" s="46">
        <f t="shared" si="53"/>
        <v>-737</v>
      </c>
      <c r="C274" s="47" t="e">
        <f>IF(ISNA(OutlineParameters!T277),OutlineParameters!S277,OutlineParameters!T277)</f>
        <v>#N/A</v>
      </c>
      <c r="D274" s="47">
        <f t="shared" si="42"/>
        <v>0</v>
      </c>
      <c r="E274" s="47" t="e">
        <f t="shared" si="43"/>
        <v>#N/A</v>
      </c>
      <c r="F274" s="47">
        <f t="shared" si="54"/>
        <v>0</v>
      </c>
      <c r="G274" s="47" t="e">
        <f t="shared" si="44"/>
        <v>#N/A</v>
      </c>
      <c r="H274" s="47"/>
      <c r="I274" s="47"/>
      <c r="J274" s="47">
        <f t="shared" si="45"/>
        <v>-736</v>
      </c>
      <c r="K274" s="48">
        <f t="shared" si="46"/>
        <v>0</v>
      </c>
      <c r="L274" s="48">
        <f t="shared" si="47"/>
        <v>0</v>
      </c>
      <c r="M274" s="48">
        <f t="shared" si="48"/>
        <v>0</v>
      </c>
      <c r="N274" s="48">
        <f t="shared" si="49"/>
        <v>0</v>
      </c>
      <c r="O274" s="48" t="e">
        <f t="shared" si="37"/>
        <v>#N/A</v>
      </c>
      <c r="P274" s="47"/>
      <c r="Q274" s="46">
        <f t="shared" si="50"/>
        <v>-736</v>
      </c>
      <c r="R274" s="47">
        <f t="shared" si="38"/>
        <v>0</v>
      </c>
      <c r="S274" s="47">
        <f t="shared" si="39"/>
        <v>0</v>
      </c>
      <c r="T274" s="47" t="e">
        <f t="shared" si="40"/>
        <v>#N/A</v>
      </c>
      <c r="U274" s="47" t="e">
        <f t="shared" si="41"/>
        <v>#N/A</v>
      </c>
      <c r="V274" s="47" t="e">
        <f t="shared" si="51"/>
        <v>#N/A</v>
      </c>
      <c r="W274" s="47" t="e">
        <f t="shared" si="52"/>
        <v>#N/A</v>
      </c>
    </row>
    <row r="275" spans="2:23">
      <c r="B275" s="46">
        <f t="shared" si="53"/>
        <v>-736</v>
      </c>
      <c r="C275" s="47" t="e">
        <f>IF(ISNA(OutlineParameters!T278),OutlineParameters!S278,OutlineParameters!T278)</f>
        <v>#N/A</v>
      </c>
      <c r="D275" s="47">
        <f t="shared" si="42"/>
        <v>0</v>
      </c>
      <c r="E275" s="47" t="e">
        <f t="shared" si="43"/>
        <v>#N/A</v>
      </c>
      <c r="F275" s="47">
        <f t="shared" si="54"/>
        <v>0</v>
      </c>
      <c r="G275" s="47" t="e">
        <f t="shared" si="44"/>
        <v>#N/A</v>
      </c>
      <c r="H275" s="47"/>
      <c r="I275" s="47"/>
      <c r="J275" s="47">
        <f t="shared" si="45"/>
        <v>-735</v>
      </c>
      <c r="K275" s="48">
        <f t="shared" si="46"/>
        <v>0</v>
      </c>
      <c r="L275" s="48">
        <f t="shared" si="47"/>
        <v>0</v>
      </c>
      <c r="M275" s="48">
        <f t="shared" si="48"/>
        <v>0</v>
      </c>
      <c r="N275" s="48">
        <f t="shared" si="49"/>
        <v>0</v>
      </c>
      <c r="O275" s="48" t="e">
        <f t="shared" si="37"/>
        <v>#N/A</v>
      </c>
      <c r="P275" s="47"/>
      <c r="Q275" s="46">
        <f t="shared" si="50"/>
        <v>-735</v>
      </c>
      <c r="R275" s="47">
        <f t="shared" si="38"/>
        <v>0</v>
      </c>
      <c r="S275" s="47">
        <f t="shared" si="39"/>
        <v>0</v>
      </c>
      <c r="T275" s="47" t="e">
        <f t="shared" si="40"/>
        <v>#N/A</v>
      </c>
      <c r="U275" s="47" t="e">
        <f t="shared" si="41"/>
        <v>#N/A</v>
      </c>
      <c r="V275" s="47" t="e">
        <f t="shared" si="51"/>
        <v>#N/A</v>
      </c>
      <c r="W275" s="47" t="e">
        <f t="shared" si="52"/>
        <v>#N/A</v>
      </c>
    </row>
    <row r="276" spans="2:23">
      <c r="B276" s="46">
        <f t="shared" si="53"/>
        <v>-735</v>
      </c>
      <c r="C276" s="47" t="e">
        <f>IF(ISNA(OutlineParameters!T279),OutlineParameters!S279,OutlineParameters!T279)</f>
        <v>#N/A</v>
      </c>
      <c r="D276" s="47">
        <f t="shared" si="42"/>
        <v>0</v>
      </c>
      <c r="E276" s="47" t="e">
        <f t="shared" si="43"/>
        <v>#N/A</v>
      </c>
      <c r="F276" s="47">
        <f t="shared" si="54"/>
        <v>0</v>
      </c>
      <c r="G276" s="47" t="e">
        <f t="shared" si="44"/>
        <v>#N/A</v>
      </c>
      <c r="H276" s="47"/>
      <c r="I276" s="47"/>
      <c r="J276" s="47">
        <f t="shared" si="45"/>
        <v>-734</v>
      </c>
      <c r="K276" s="48">
        <f t="shared" si="46"/>
        <v>0</v>
      </c>
      <c r="L276" s="48">
        <f t="shared" si="47"/>
        <v>0</v>
      </c>
      <c r="M276" s="48">
        <f t="shared" si="48"/>
        <v>0</v>
      </c>
      <c r="N276" s="48">
        <f t="shared" si="49"/>
        <v>0</v>
      </c>
      <c r="O276" s="48" t="e">
        <f t="shared" si="37"/>
        <v>#N/A</v>
      </c>
      <c r="P276" s="47"/>
      <c r="Q276" s="46">
        <f t="shared" si="50"/>
        <v>-734</v>
      </c>
      <c r="R276" s="47">
        <f t="shared" si="38"/>
        <v>0</v>
      </c>
      <c r="S276" s="47">
        <f t="shared" si="39"/>
        <v>0</v>
      </c>
      <c r="T276" s="47" t="e">
        <f t="shared" si="40"/>
        <v>#N/A</v>
      </c>
      <c r="U276" s="47" t="e">
        <f t="shared" si="41"/>
        <v>#N/A</v>
      </c>
      <c r="V276" s="47" t="e">
        <f t="shared" si="51"/>
        <v>#N/A</v>
      </c>
      <c r="W276" s="47" t="e">
        <f t="shared" si="52"/>
        <v>#N/A</v>
      </c>
    </row>
    <row r="277" spans="2:23">
      <c r="B277" s="46">
        <f t="shared" si="53"/>
        <v>-734</v>
      </c>
      <c r="C277" s="47" t="e">
        <f>IF(ISNA(OutlineParameters!T280),OutlineParameters!S280,OutlineParameters!T280)</f>
        <v>#N/A</v>
      </c>
      <c r="D277" s="47">
        <f t="shared" si="42"/>
        <v>0</v>
      </c>
      <c r="E277" s="47" t="e">
        <f t="shared" si="43"/>
        <v>#N/A</v>
      </c>
      <c r="F277" s="47">
        <f t="shared" si="54"/>
        <v>0</v>
      </c>
      <c r="G277" s="47" t="e">
        <f t="shared" si="44"/>
        <v>#N/A</v>
      </c>
      <c r="H277" s="47"/>
      <c r="I277" s="47"/>
      <c r="J277" s="47">
        <f t="shared" si="45"/>
        <v>-733</v>
      </c>
      <c r="K277" s="48">
        <f t="shared" si="46"/>
        <v>0</v>
      </c>
      <c r="L277" s="48">
        <f t="shared" si="47"/>
        <v>0</v>
      </c>
      <c r="M277" s="48">
        <f t="shared" si="48"/>
        <v>0</v>
      </c>
      <c r="N277" s="48">
        <f t="shared" si="49"/>
        <v>0</v>
      </c>
      <c r="O277" s="48" t="e">
        <f t="shared" si="37"/>
        <v>#N/A</v>
      </c>
      <c r="P277" s="47"/>
      <c r="Q277" s="46">
        <f t="shared" si="50"/>
        <v>-733</v>
      </c>
      <c r="R277" s="47">
        <f t="shared" si="38"/>
        <v>0</v>
      </c>
      <c r="S277" s="47">
        <f t="shared" si="39"/>
        <v>0</v>
      </c>
      <c r="T277" s="47" t="e">
        <f t="shared" si="40"/>
        <v>#N/A</v>
      </c>
      <c r="U277" s="47" t="e">
        <f t="shared" si="41"/>
        <v>#N/A</v>
      </c>
      <c r="V277" s="47" t="e">
        <f t="shared" si="51"/>
        <v>#N/A</v>
      </c>
      <c r="W277" s="47" t="e">
        <f t="shared" si="52"/>
        <v>#N/A</v>
      </c>
    </row>
    <row r="278" spans="2:23">
      <c r="B278" s="46">
        <f t="shared" si="53"/>
        <v>-733</v>
      </c>
      <c r="C278" s="47" t="e">
        <f>IF(ISNA(OutlineParameters!T281),OutlineParameters!S281,OutlineParameters!T281)</f>
        <v>#N/A</v>
      </c>
      <c r="D278" s="47">
        <f t="shared" si="42"/>
        <v>0</v>
      </c>
      <c r="E278" s="47" t="e">
        <f t="shared" si="43"/>
        <v>#N/A</v>
      </c>
      <c r="F278" s="47">
        <f t="shared" si="54"/>
        <v>0</v>
      </c>
      <c r="G278" s="47" t="e">
        <f t="shared" si="44"/>
        <v>#N/A</v>
      </c>
      <c r="H278" s="47"/>
      <c r="I278" s="47"/>
      <c r="J278" s="47">
        <f t="shared" si="45"/>
        <v>-732</v>
      </c>
      <c r="K278" s="48">
        <f t="shared" si="46"/>
        <v>0</v>
      </c>
      <c r="L278" s="48">
        <f t="shared" si="47"/>
        <v>0</v>
      </c>
      <c r="M278" s="48">
        <f t="shared" si="48"/>
        <v>0</v>
      </c>
      <c r="N278" s="48">
        <f t="shared" si="49"/>
        <v>0</v>
      </c>
      <c r="O278" s="48" t="e">
        <f t="shared" si="37"/>
        <v>#N/A</v>
      </c>
      <c r="P278" s="47"/>
      <c r="Q278" s="46">
        <f t="shared" si="50"/>
        <v>-732</v>
      </c>
      <c r="R278" s="47">
        <f t="shared" si="38"/>
        <v>0</v>
      </c>
      <c r="S278" s="47">
        <f t="shared" si="39"/>
        <v>0</v>
      </c>
      <c r="T278" s="47" t="e">
        <f t="shared" si="40"/>
        <v>#N/A</v>
      </c>
      <c r="U278" s="47" t="e">
        <f t="shared" si="41"/>
        <v>#N/A</v>
      </c>
      <c r="V278" s="47" t="e">
        <f t="shared" si="51"/>
        <v>#N/A</v>
      </c>
      <c r="W278" s="47" t="e">
        <f t="shared" si="52"/>
        <v>#N/A</v>
      </c>
    </row>
    <row r="279" spans="2:23">
      <c r="B279" s="46">
        <f t="shared" si="53"/>
        <v>-732</v>
      </c>
      <c r="C279" s="47" t="e">
        <f>IF(ISNA(OutlineParameters!T282),OutlineParameters!S282,OutlineParameters!T282)</f>
        <v>#N/A</v>
      </c>
      <c r="D279" s="47">
        <f t="shared" si="42"/>
        <v>0</v>
      </c>
      <c r="E279" s="47" t="e">
        <f t="shared" si="43"/>
        <v>#N/A</v>
      </c>
      <c r="F279" s="47">
        <f t="shared" si="54"/>
        <v>0</v>
      </c>
      <c r="G279" s="47" t="e">
        <f t="shared" si="44"/>
        <v>#N/A</v>
      </c>
      <c r="H279" s="47"/>
      <c r="I279" s="47"/>
      <c r="J279" s="47">
        <f t="shared" si="45"/>
        <v>-731</v>
      </c>
      <c r="K279" s="48">
        <f t="shared" si="46"/>
        <v>0</v>
      </c>
      <c r="L279" s="48">
        <f t="shared" si="47"/>
        <v>0</v>
      </c>
      <c r="M279" s="48">
        <f t="shared" si="48"/>
        <v>0</v>
      </c>
      <c r="N279" s="48">
        <f t="shared" si="49"/>
        <v>0</v>
      </c>
      <c r="O279" s="48" t="e">
        <f t="shared" si="37"/>
        <v>#N/A</v>
      </c>
      <c r="P279" s="47"/>
      <c r="Q279" s="46">
        <f t="shared" si="50"/>
        <v>-731</v>
      </c>
      <c r="R279" s="47">
        <f t="shared" si="38"/>
        <v>0</v>
      </c>
      <c r="S279" s="47">
        <f t="shared" si="39"/>
        <v>0</v>
      </c>
      <c r="T279" s="47" t="e">
        <f t="shared" si="40"/>
        <v>#N/A</v>
      </c>
      <c r="U279" s="47" t="e">
        <f t="shared" si="41"/>
        <v>#N/A</v>
      </c>
      <c r="V279" s="47" t="e">
        <f t="shared" si="51"/>
        <v>#N/A</v>
      </c>
      <c r="W279" s="47" t="e">
        <f t="shared" si="52"/>
        <v>#N/A</v>
      </c>
    </row>
    <row r="280" spans="2:23">
      <c r="B280" s="46">
        <f t="shared" si="53"/>
        <v>-731</v>
      </c>
      <c r="C280" s="47" t="e">
        <f>IF(ISNA(OutlineParameters!T283),OutlineParameters!S283,OutlineParameters!T283)</f>
        <v>#N/A</v>
      </c>
      <c r="D280" s="47">
        <f t="shared" si="42"/>
        <v>0</v>
      </c>
      <c r="E280" s="47" t="e">
        <f t="shared" si="43"/>
        <v>#N/A</v>
      </c>
      <c r="F280" s="47">
        <f t="shared" si="54"/>
        <v>0</v>
      </c>
      <c r="G280" s="47" t="e">
        <f t="shared" si="44"/>
        <v>#N/A</v>
      </c>
      <c r="H280" s="47"/>
      <c r="I280" s="47"/>
      <c r="J280" s="47">
        <f t="shared" si="45"/>
        <v>-730</v>
      </c>
      <c r="K280" s="48">
        <f t="shared" si="46"/>
        <v>0</v>
      </c>
      <c r="L280" s="48">
        <f t="shared" si="47"/>
        <v>0</v>
      </c>
      <c r="M280" s="48">
        <f t="shared" si="48"/>
        <v>0</v>
      </c>
      <c r="N280" s="48">
        <f t="shared" si="49"/>
        <v>0</v>
      </c>
      <c r="O280" s="48" t="e">
        <f t="shared" si="37"/>
        <v>#N/A</v>
      </c>
      <c r="P280" s="47"/>
      <c r="Q280" s="46">
        <f t="shared" si="50"/>
        <v>-730</v>
      </c>
      <c r="R280" s="47">
        <f t="shared" si="38"/>
        <v>0</v>
      </c>
      <c r="S280" s="47">
        <f t="shared" si="39"/>
        <v>0</v>
      </c>
      <c r="T280" s="47" t="e">
        <f t="shared" si="40"/>
        <v>#N/A</v>
      </c>
      <c r="U280" s="47" t="e">
        <f t="shared" si="41"/>
        <v>#N/A</v>
      </c>
      <c r="V280" s="47" t="e">
        <f t="shared" si="51"/>
        <v>#N/A</v>
      </c>
      <c r="W280" s="47" t="e">
        <f t="shared" si="52"/>
        <v>#N/A</v>
      </c>
    </row>
    <row r="281" spans="2:23">
      <c r="B281" s="46">
        <f t="shared" si="53"/>
        <v>-730</v>
      </c>
      <c r="C281" s="47" t="e">
        <f>IF(ISNA(OutlineParameters!T284),OutlineParameters!S284,OutlineParameters!T284)</f>
        <v>#N/A</v>
      </c>
      <c r="D281" s="47">
        <f t="shared" si="42"/>
        <v>0</v>
      </c>
      <c r="E281" s="47" t="e">
        <f t="shared" si="43"/>
        <v>#N/A</v>
      </c>
      <c r="F281" s="47">
        <f t="shared" si="54"/>
        <v>0</v>
      </c>
      <c r="G281" s="47" t="e">
        <f t="shared" si="44"/>
        <v>#N/A</v>
      </c>
      <c r="H281" s="47"/>
      <c r="I281" s="47"/>
      <c r="J281" s="47">
        <f t="shared" si="45"/>
        <v>-729</v>
      </c>
      <c r="K281" s="48">
        <f t="shared" si="46"/>
        <v>0</v>
      </c>
      <c r="L281" s="48">
        <f t="shared" si="47"/>
        <v>0</v>
      </c>
      <c r="M281" s="48">
        <f t="shared" si="48"/>
        <v>0</v>
      </c>
      <c r="N281" s="48">
        <f t="shared" si="49"/>
        <v>0</v>
      </c>
      <c r="O281" s="48" t="e">
        <f t="shared" si="37"/>
        <v>#N/A</v>
      </c>
      <c r="P281" s="47"/>
      <c r="Q281" s="46">
        <f t="shared" si="50"/>
        <v>-729</v>
      </c>
      <c r="R281" s="47">
        <f t="shared" si="38"/>
        <v>0</v>
      </c>
      <c r="S281" s="47">
        <f t="shared" si="39"/>
        <v>0</v>
      </c>
      <c r="T281" s="47" t="e">
        <f t="shared" si="40"/>
        <v>#N/A</v>
      </c>
      <c r="U281" s="47" t="e">
        <f t="shared" si="41"/>
        <v>#N/A</v>
      </c>
      <c r="V281" s="47" t="e">
        <f t="shared" si="51"/>
        <v>#N/A</v>
      </c>
      <c r="W281" s="47" t="e">
        <f t="shared" si="52"/>
        <v>#N/A</v>
      </c>
    </row>
    <row r="282" spans="2:23">
      <c r="B282" s="46">
        <f t="shared" si="53"/>
        <v>-729</v>
      </c>
      <c r="C282" s="47" t="e">
        <f>IF(ISNA(OutlineParameters!T285),OutlineParameters!S285,OutlineParameters!T285)</f>
        <v>#N/A</v>
      </c>
      <c r="D282" s="47">
        <f t="shared" si="42"/>
        <v>0</v>
      </c>
      <c r="E282" s="47" t="e">
        <f t="shared" si="43"/>
        <v>#N/A</v>
      </c>
      <c r="F282" s="47">
        <f t="shared" si="54"/>
        <v>0</v>
      </c>
      <c r="G282" s="47" t="e">
        <f t="shared" si="44"/>
        <v>#N/A</v>
      </c>
      <c r="H282" s="47"/>
      <c r="I282" s="47"/>
      <c r="J282" s="47">
        <f t="shared" si="45"/>
        <v>-728</v>
      </c>
      <c r="K282" s="48">
        <f t="shared" si="46"/>
        <v>0</v>
      </c>
      <c r="L282" s="48">
        <f t="shared" si="47"/>
        <v>0</v>
      </c>
      <c r="M282" s="48">
        <f t="shared" si="48"/>
        <v>0</v>
      </c>
      <c r="N282" s="48">
        <f t="shared" si="49"/>
        <v>0</v>
      </c>
      <c r="O282" s="48" t="e">
        <f t="shared" si="37"/>
        <v>#N/A</v>
      </c>
      <c r="P282" s="47"/>
      <c r="Q282" s="46">
        <f t="shared" si="50"/>
        <v>-728</v>
      </c>
      <c r="R282" s="47">
        <f t="shared" si="38"/>
        <v>0</v>
      </c>
      <c r="S282" s="47">
        <f t="shared" si="39"/>
        <v>0</v>
      </c>
      <c r="T282" s="47" t="e">
        <f t="shared" si="40"/>
        <v>#N/A</v>
      </c>
      <c r="U282" s="47" t="e">
        <f t="shared" si="41"/>
        <v>#N/A</v>
      </c>
      <c r="V282" s="47" t="e">
        <f t="shared" si="51"/>
        <v>#N/A</v>
      </c>
      <c r="W282" s="47" t="e">
        <f t="shared" si="52"/>
        <v>#N/A</v>
      </c>
    </row>
    <row r="283" spans="2:23">
      <c r="B283" s="46">
        <f t="shared" si="53"/>
        <v>-728</v>
      </c>
      <c r="C283" s="47" t="e">
        <f>IF(ISNA(OutlineParameters!T286),OutlineParameters!S286,OutlineParameters!T286)</f>
        <v>#N/A</v>
      </c>
      <c r="D283" s="47">
        <f t="shared" si="42"/>
        <v>0</v>
      </c>
      <c r="E283" s="47" t="e">
        <f t="shared" si="43"/>
        <v>#N/A</v>
      </c>
      <c r="F283" s="47">
        <f t="shared" si="54"/>
        <v>0</v>
      </c>
      <c r="G283" s="47" t="e">
        <f t="shared" si="44"/>
        <v>#N/A</v>
      </c>
      <c r="H283" s="47"/>
      <c r="I283" s="47"/>
      <c r="J283" s="47">
        <f t="shared" si="45"/>
        <v>-727</v>
      </c>
      <c r="K283" s="48">
        <f t="shared" si="46"/>
        <v>0</v>
      </c>
      <c r="L283" s="48">
        <f t="shared" si="47"/>
        <v>0</v>
      </c>
      <c r="M283" s="48">
        <f t="shared" si="48"/>
        <v>0</v>
      </c>
      <c r="N283" s="48">
        <f t="shared" si="49"/>
        <v>0</v>
      </c>
      <c r="O283" s="48" t="e">
        <f t="shared" si="37"/>
        <v>#N/A</v>
      </c>
      <c r="P283" s="47"/>
      <c r="Q283" s="46">
        <f t="shared" si="50"/>
        <v>-727</v>
      </c>
      <c r="R283" s="47">
        <f t="shared" si="38"/>
        <v>0</v>
      </c>
      <c r="S283" s="47">
        <f t="shared" si="39"/>
        <v>0</v>
      </c>
      <c r="T283" s="47" t="e">
        <f t="shared" si="40"/>
        <v>#N/A</v>
      </c>
      <c r="U283" s="47" t="e">
        <f t="shared" si="41"/>
        <v>#N/A</v>
      </c>
      <c r="V283" s="47" t="e">
        <f t="shared" si="51"/>
        <v>#N/A</v>
      </c>
      <c r="W283" s="47" t="e">
        <f t="shared" si="52"/>
        <v>#N/A</v>
      </c>
    </row>
    <row r="284" spans="2:23">
      <c r="B284" s="46">
        <f t="shared" si="53"/>
        <v>-727</v>
      </c>
      <c r="C284" s="47" t="e">
        <f>IF(ISNA(OutlineParameters!T287),OutlineParameters!S287,OutlineParameters!T287)</f>
        <v>#N/A</v>
      </c>
      <c r="D284" s="47">
        <f t="shared" si="42"/>
        <v>0</v>
      </c>
      <c r="E284" s="47" t="e">
        <f t="shared" si="43"/>
        <v>#N/A</v>
      </c>
      <c r="F284" s="47">
        <f t="shared" si="54"/>
        <v>0</v>
      </c>
      <c r="G284" s="47" t="e">
        <f t="shared" si="44"/>
        <v>#N/A</v>
      </c>
      <c r="H284" s="47"/>
      <c r="I284" s="47"/>
      <c r="J284" s="47">
        <f t="shared" si="45"/>
        <v>-726</v>
      </c>
      <c r="K284" s="48">
        <f t="shared" si="46"/>
        <v>0</v>
      </c>
      <c r="L284" s="48">
        <f t="shared" si="47"/>
        <v>0</v>
      </c>
      <c r="M284" s="48">
        <f t="shared" si="48"/>
        <v>0</v>
      </c>
      <c r="N284" s="48">
        <f t="shared" si="49"/>
        <v>0</v>
      </c>
      <c r="O284" s="48" t="e">
        <f t="shared" si="37"/>
        <v>#N/A</v>
      </c>
      <c r="P284" s="47"/>
      <c r="Q284" s="46">
        <f t="shared" si="50"/>
        <v>-726</v>
      </c>
      <c r="R284" s="47">
        <f t="shared" si="38"/>
        <v>0</v>
      </c>
      <c r="S284" s="47">
        <f t="shared" si="39"/>
        <v>0</v>
      </c>
      <c r="T284" s="47" t="e">
        <f t="shared" si="40"/>
        <v>#N/A</v>
      </c>
      <c r="U284" s="47" t="e">
        <f t="shared" si="41"/>
        <v>#N/A</v>
      </c>
      <c r="V284" s="47" t="e">
        <f t="shared" si="51"/>
        <v>#N/A</v>
      </c>
      <c r="W284" s="47" t="e">
        <f t="shared" si="52"/>
        <v>#N/A</v>
      </c>
    </row>
    <row r="285" spans="2:23">
      <c r="B285" s="46">
        <f t="shared" si="53"/>
        <v>-726</v>
      </c>
      <c r="C285" s="47" t="e">
        <f>IF(ISNA(OutlineParameters!T288),OutlineParameters!S288,OutlineParameters!T288)</f>
        <v>#N/A</v>
      </c>
      <c r="D285" s="47">
        <f t="shared" si="42"/>
        <v>0</v>
      </c>
      <c r="E285" s="47" t="e">
        <f t="shared" si="43"/>
        <v>#N/A</v>
      </c>
      <c r="F285" s="47">
        <f t="shared" si="54"/>
        <v>0</v>
      </c>
      <c r="G285" s="47" t="e">
        <f t="shared" si="44"/>
        <v>#N/A</v>
      </c>
      <c r="H285" s="47"/>
      <c r="I285" s="47"/>
      <c r="J285" s="47">
        <f t="shared" si="45"/>
        <v>-725</v>
      </c>
      <c r="K285" s="48">
        <f t="shared" si="46"/>
        <v>0</v>
      </c>
      <c r="L285" s="48">
        <f t="shared" si="47"/>
        <v>0</v>
      </c>
      <c r="M285" s="48">
        <f t="shared" si="48"/>
        <v>0</v>
      </c>
      <c r="N285" s="48">
        <f t="shared" si="49"/>
        <v>0</v>
      </c>
      <c r="O285" s="48" t="e">
        <f t="shared" si="37"/>
        <v>#N/A</v>
      </c>
      <c r="P285" s="47"/>
      <c r="Q285" s="46">
        <f t="shared" si="50"/>
        <v>-725</v>
      </c>
      <c r="R285" s="47">
        <f t="shared" si="38"/>
        <v>0</v>
      </c>
      <c r="S285" s="47">
        <f t="shared" si="39"/>
        <v>0</v>
      </c>
      <c r="T285" s="47" t="e">
        <f t="shared" si="40"/>
        <v>#N/A</v>
      </c>
      <c r="U285" s="47" t="e">
        <f t="shared" si="41"/>
        <v>#N/A</v>
      </c>
      <c r="V285" s="47" t="e">
        <f t="shared" si="51"/>
        <v>#N/A</v>
      </c>
      <c r="W285" s="47" t="e">
        <f t="shared" si="52"/>
        <v>#N/A</v>
      </c>
    </row>
    <row r="286" spans="2:23">
      <c r="B286" s="46">
        <f t="shared" si="53"/>
        <v>-725</v>
      </c>
      <c r="C286" s="47" t="e">
        <f>IF(ISNA(OutlineParameters!T289),OutlineParameters!S289,OutlineParameters!T289)</f>
        <v>#N/A</v>
      </c>
      <c r="D286" s="47">
        <f t="shared" si="42"/>
        <v>0</v>
      </c>
      <c r="E286" s="47" t="e">
        <f t="shared" si="43"/>
        <v>#N/A</v>
      </c>
      <c r="F286" s="47">
        <f t="shared" si="54"/>
        <v>0</v>
      </c>
      <c r="G286" s="47" t="e">
        <f t="shared" si="44"/>
        <v>#N/A</v>
      </c>
      <c r="H286" s="47"/>
      <c r="I286" s="47"/>
      <c r="J286" s="47">
        <f t="shared" si="45"/>
        <v>-724</v>
      </c>
      <c r="K286" s="48">
        <f t="shared" si="46"/>
        <v>0</v>
      </c>
      <c r="L286" s="48">
        <f t="shared" si="47"/>
        <v>0</v>
      </c>
      <c r="M286" s="48">
        <f t="shared" si="48"/>
        <v>0</v>
      </c>
      <c r="N286" s="48">
        <f t="shared" si="49"/>
        <v>0</v>
      </c>
      <c r="O286" s="48" t="e">
        <f t="shared" si="37"/>
        <v>#N/A</v>
      </c>
      <c r="P286" s="47"/>
      <c r="Q286" s="46">
        <f t="shared" si="50"/>
        <v>-724</v>
      </c>
      <c r="R286" s="47">
        <f t="shared" si="38"/>
        <v>0</v>
      </c>
      <c r="S286" s="47">
        <f t="shared" si="39"/>
        <v>0</v>
      </c>
      <c r="T286" s="47" t="e">
        <f t="shared" si="40"/>
        <v>#N/A</v>
      </c>
      <c r="U286" s="47" t="e">
        <f t="shared" si="41"/>
        <v>#N/A</v>
      </c>
      <c r="V286" s="47" t="e">
        <f t="shared" si="51"/>
        <v>#N/A</v>
      </c>
      <c r="W286" s="47" t="e">
        <f t="shared" si="52"/>
        <v>#N/A</v>
      </c>
    </row>
    <row r="287" spans="2:23">
      <c r="B287" s="46">
        <f t="shared" si="53"/>
        <v>-724</v>
      </c>
      <c r="C287" s="47" t="e">
        <f>IF(ISNA(OutlineParameters!T290),OutlineParameters!S290,OutlineParameters!T290)</f>
        <v>#N/A</v>
      </c>
      <c r="D287" s="47">
        <f t="shared" si="42"/>
        <v>0</v>
      </c>
      <c r="E287" s="47" t="e">
        <f t="shared" si="43"/>
        <v>#N/A</v>
      </c>
      <c r="F287" s="47">
        <f t="shared" si="54"/>
        <v>0</v>
      </c>
      <c r="G287" s="47" t="e">
        <f t="shared" si="44"/>
        <v>#N/A</v>
      </c>
      <c r="H287" s="47"/>
      <c r="I287" s="47"/>
      <c r="J287" s="47">
        <f t="shared" si="45"/>
        <v>-723</v>
      </c>
      <c r="K287" s="48">
        <f t="shared" si="46"/>
        <v>0</v>
      </c>
      <c r="L287" s="48">
        <f t="shared" si="47"/>
        <v>0</v>
      </c>
      <c r="M287" s="48">
        <f t="shared" si="48"/>
        <v>0</v>
      </c>
      <c r="N287" s="48">
        <f t="shared" si="49"/>
        <v>0</v>
      </c>
      <c r="O287" s="48" t="e">
        <f t="shared" si="37"/>
        <v>#N/A</v>
      </c>
      <c r="P287" s="47"/>
      <c r="Q287" s="46">
        <f t="shared" si="50"/>
        <v>-723</v>
      </c>
      <c r="R287" s="47">
        <f t="shared" si="38"/>
        <v>0</v>
      </c>
      <c r="S287" s="47">
        <f t="shared" si="39"/>
        <v>0</v>
      </c>
      <c r="T287" s="47" t="e">
        <f t="shared" si="40"/>
        <v>#N/A</v>
      </c>
      <c r="U287" s="47" t="e">
        <f t="shared" si="41"/>
        <v>#N/A</v>
      </c>
      <c r="V287" s="47" t="e">
        <f t="shared" si="51"/>
        <v>#N/A</v>
      </c>
      <c r="W287" s="47" t="e">
        <f t="shared" si="52"/>
        <v>#N/A</v>
      </c>
    </row>
    <row r="288" spans="2:23">
      <c r="B288" s="46">
        <f t="shared" si="53"/>
        <v>-723</v>
      </c>
      <c r="C288" s="47" t="e">
        <f>IF(ISNA(OutlineParameters!T291),OutlineParameters!S291,OutlineParameters!T291)</f>
        <v>#N/A</v>
      </c>
      <c r="D288" s="47">
        <f t="shared" si="42"/>
        <v>0</v>
      </c>
      <c r="E288" s="47" t="e">
        <f t="shared" si="43"/>
        <v>#N/A</v>
      </c>
      <c r="F288" s="47">
        <f t="shared" si="54"/>
        <v>0</v>
      </c>
      <c r="G288" s="47" t="e">
        <f t="shared" si="44"/>
        <v>#N/A</v>
      </c>
      <c r="H288" s="47"/>
      <c r="I288" s="47"/>
      <c r="J288" s="47">
        <f t="shared" si="45"/>
        <v>-722</v>
      </c>
      <c r="K288" s="48">
        <f t="shared" si="46"/>
        <v>0</v>
      </c>
      <c r="L288" s="48">
        <f t="shared" si="47"/>
        <v>0</v>
      </c>
      <c r="M288" s="48">
        <f t="shared" si="48"/>
        <v>0</v>
      </c>
      <c r="N288" s="48">
        <f t="shared" si="49"/>
        <v>0</v>
      </c>
      <c r="O288" s="48" t="e">
        <f t="shared" si="37"/>
        <v>#N/A</v>
      </c>
      <c r="P288" s="47"/>
      <c r="Q288" s="46">
        <f t="shared" si="50"/>
        <v>-722</v>
      </c>
      <c r="R288" s="47">
        <f t="shared" si="38"/>
        <v>0</v>
      </c>
      <c r="S288" s="47">
        <f t="shared" si="39"/>
        <v>0</v>
      </c>
      <c r="T288" s="47" t="e">
        <f t="shared" si="40"/>
        <v>#N/A</v>
      </c>
      <c r="U288" s="47" t="e">
        <f t="shared" si="41"/>
        <v>#N/A</v>
      </c>
      <c r="V288" s="47" t="e">
        <f t="shared" si="51"/>
        <v>#N/A</v>
      </c>
      <c r="W288" s="47" t="e">
        <f t="shared" si="52"/>
        <v>#N/A</v>
      </c>
    </row>
    <row r="289" spans="2:23">
      <c r="B289" s="46">
        <f t="shared" si="53"/>
        <v>-722</v>
      </c>
      <c r="C289" s="47" t="e">
        <f>IF(ISNA(OutlineParameters!T292),OutlineParameters!S292,OutlineParameters!T292)</f>
        <v>#N/A</v>
      </c>
      <c r="D289" s="47">
        <f t="shared" si="42"/>
        <v>0</v>
      </c>
      <c r="E289" s="47" t="e">
        <f t="shared" si="43"/>
        <v>#N/A</v>
      </c>
      <c r="F289" s="47">
        <f t="shared" si="54"/>
        <v>0</v>
      </c>
      <c r="G289" s="47" t="e">
        <f t="shared" si="44"/>
        <v>#N/A</v>
      </c>
      <c r="H289" s="47"/>
      <c r="I289" s="47"/>
      <c r="J289" s="47">
        <f t="shared" si="45"/>
        <v>-721</v>
      </c>
      <c r="K289" s="48">
        <f t="shared" si="46"/>
        <v>0</v>
      </c>
      <c r="L289" s="48">
        <f t="shared" si="47"/>
        <v>0</v>
      </c>
      <c r="M289" s="48">
        <f t="shared" si="48"/>
        <v>0</v>
      </c>
      <c r="N289" s="48">
        <f t="shared" si="49"/>
        <v>0</v>
      </c>
      <c r="O289" s="48" t="e">
        <f t="shared" si="37"/>
        <v>#N/A</v>
      </c>
      <c r="P289" s="47"/>
      <c r="Q289" s="46">
        <f t="shared" si="50"/>
        <v>-721</v>
      </c>
      <c r="R289" s="47">
        <f t="shared" si="38"/>
        <v>0</v>
      </c>
      <c r="S289" s="47">
        <f t="shared" si="39"/>
        <v>0</v>
      </c>
      <c r="T289" s="47" t="e">
        <f t="shared" si="40"/>
        <v>#N/A</v>
      </c>
      <c r="U289" s="47" t="e">
        <f t="shared" si="41"/>
        <v>#N/A</v>
      </c>
      <c r="V289" s="47" t="e">
        <f t="shared" si="51"/>
        <v>#N/A</v>
      </c>
      <c r="W289" s="47" t="e">
        <f t="shared" si="52"/>
        <v>#N/A</v>
      </c>
    </row>
    <row r="290" spans="2:23">
      <c r="B290" s="46">
        <f t="shared" si="53"/>
        <v>-721</v>
      </c>
      <c r="C290" s="47" t="e">
        <f>IF(ISNA(OutlineParameters!T293),OutlineParameters!S293,OutlineParameters!T293)</f>
        <v>#N/A</v>
      </c>
      <c r="D290" s="47">
        <f t="shared" si="42"/>
        <v>0</v>
      </c>
      <c r="E290" s="47" t="e">
        <f t="shared" si="43"/>
        <v>#N/A</v>
      </c>
      <c r="F290" s="47">
        <f t="shared" si="54"/>
        <v>0</v>
      </c>
      <c r="G290" s="47" t="e">
        <f t="shared" si="44"/>
        <v>#N/A</v>
      </c>
      <c r="H290" s="47"/>
      <c r="I290" s="47"/>
      <c r="J290" s="47">
        <f t="shared" si="45"/>
        <v>-720</v>
      </c>
      <c r="K290" s="48">
        <f t="shared" si="46"/>
        <v>0</v>
      </c>
      <c r="L290" s="48">
        <f t="shared" si="47"/>
        <v>0</v>
      </c>
      <c r="M290" s="48">
        <f t="shared" si="48"/>
        <v>0</v>
      </c>
      <c r="N290" s="48">
        <f t="shared" si="49"/>
        <v>0</v>
      </c>
      <c r="O290" s="48" t="e">
        <f t="shared" si="37"/>
        <v>#N/A</v>
      </c>
      <c r="P290" s="47"/>
      <c r="Q290" s="46">
        <f t="shared" si="50"/>
        <v>-720</v>
      </c>
      <c r="R290" s="47">
        <f t="shared" si="38"/>
        <v>0</v>
      </c>
      <c r="S290" s="47">
        <f t="shared" si="39"/>
        <v>0</v>
      </c>
      <c r="T290" s="47" t="e">
        <f t="shared" si="40"/>
        <v>#N/A</v>
      </c>
      <c r="U290" s="47" t="e">
        <f t="shared" si="41"/>
        <v>#N/A</v>
      </c>
      <c r="V290" s="47" t="e">
        <f t="shared" si="51"/>
        <v>#N/A</v>
      </c>
      <c r="W290" s="47" t="e">
        <f t="shared" si="52"/>
        <v>#N/A</v>
      </c>
    </row>
    <row r="291" spans="2:23">
      <c r="B291" s="46">
        <f t="shared" si="53"/>
        <v>-720</v>
      </c>
      <c r="C291" s="47" t="e">
        <f>IF(ISNA(OutlineParameters!T294),OutlineParameters!S294,OutlineParameters!T294)</f>
        <v>#N/A</v>
      </c>
      <c r="D291" s="47">
        <f t="shared" si="42"/>
        <v>0</v>
      </c>
      <c r="E291" s="47" t="e">
        <f t="shared" si="43"/>
        <v>#N/A</v>
      </c>
      <c r="F291" s="47">
        <f t="shared" si="54"/>
        <v>0</v>
      </c>
      <c r="G291" s="47" t="e">
        <f t="shared" si="44"/>
        <v>#N/A</v>
      </c>
      <c r="H291" s="47"/>
      <c r="I291" s="47"/>
      <c r="J291" s="47">
        <f t="shared" si="45"/>
        <v>-719</v>
      </c>
      <c r="K291" s="48">
        <f t="shared" si="46"/>
        <v>0</v>
      </c>
      <c r="L291" s="48">
        <f t="shared" si="47"/>
        <v>0</v>
      </c>
      <c r="M291" s="48">
        <f t="shared" si="48"/>
        <v>0</v>
      </c>
      <c r="N291" s="48">
        <f t="shared" si="49"/>
        <v>0</v>
      </c>
      <c r="O291" s="48" t="e">
        <f t="shared" si="37"/>
        <v>#N/A</v>
      </c>
      <c r="P291" s="47"/>
      <c r="Q291" s="46">
        <f t="shared" si="50"/>
        <v>-719</v>
      </c>
      <c r="R291" s="47">
        <f t="shared" si="38"/>
        <v>0</v>
      </c>
      <c r="S291" s="47">
        <f t="shared" si="39"/>
        <v>0</v>
      </c>
      <c r="T291" s="47" t="e">
        <f t="shared" si="40"/>
        <v>#N/A</v>
      </c>
      <c r="U291" s="47" t="e">
        <f t="shared" si="41"/>
        <v>#N/A</v>
      </c>
      <c r="V291" s="47" t="e">
        <f t="shared" si="51"/>
        <v>#N/A</v>
      </c>
      <c r="W291" s="47" t="e">
        <f t="shared" si="52"/>
        <v>#N/A</v>
      </c>
    </row>
    <row r="292" spans="2:23">
      <c r="B292" s="46">
        <f t="shared" si="53"/>
        <v>-719</v>
      </c>
      <c r="C292" s="47" t="e">
        <f>IF(ISNA(OutlineParameters!T295),OutlineParameters!S295,OutlineParameters!T295)</f>
        <v>#N/A</v>
      </c>
      <c r="D292" s="47">
        <f t="shared" si="42"/>
        <v>0</v>
      </c>
      <c r="E292" s="47" t="e">
        <f t="shared" si="43"/>
        <v>#N/A</v>
      </c>
      <c r="F292" s="47">
        <f t="shared" si="54"/>
        <v>0</v>
      </c>
      <c r="G292" s="47" t="e">
        <f t="shared" si="44"/>
        <v>#N/A</v>
      </c>
      <c r="H292" s="47"/>
      <c r="I292" s="47"/>
      <c r="J292" s="47">
        <f t="shared" si="45"/>
        <v>-718</v>
      </c>
      <c r="K292" s="48">
        <f t="shared" si="46"/>
        <v>0</v>
      </c>
      <c r="L292" s="48">
        <f t="shared" si="47"/>
        <v>0</v>
      </c>
      <c r="M292" s="48">
        <f t="shared" si="48"/>
        <v>0</v>
      </c>
      <c r="N292" s="48">
        <f t="shared" si="49"/>
        <v>0</v>
      </c>
      <c r="O292" s="48" t="e">
        <f t="shared" si="37"/>
        <v>#N/A</v>
      </c>
      <c r="P292" s="47"/>
      <c r="Q292" s="46">
        <f t="shared" si="50"/>
        <v>-718</v>
      </c>
      <c r="R292" s="47">
        <f t="shared" si="38"/>
        <v>0</v>
      </c>
      <c r="S292" s="47">
        <f t="shared" si="39"/>
        <v>0</v>
      </c>
      <c r="T292" s="47" t="e">
        <f t="shared" si="40"/>
        <v>#N/A</v>
      </c>
      <c r="U292" s="47" t="e">
        <f t="shared" si="41"/>
        <v>#N/A</v>
      </c>
      <c r="V292" s="47" t="e">
        <f t="shared" si="51"/>
        <v>#N/A</v>
      </c>
      <c r="W292" s="47" t="e">
        <f t="shared" si="52"/>
        <v>#N/A</v>
      </c>
    </row>
    <row r="293" spans="2:23">
      <c r="B293" s="46">
        <f t="shared" si="53"/>
        <v>-718</v>
      </c>
      <c r="C293" s="47" t="e">
        <f>IF(ISNA(OutlineParameters!T296),OutlineParameters!S296,OutlineParameters!T296)</f>
        <v>#N/A</v>
      </c>
      <c r="D293" s="47">
        <f t="shared" si="42"/>
        <v>0</v>
      </c>
      <c r="E293" s="47" t="e">
        <f t="shared" si="43"/>
        <v>#N/A</v>
      </c>
      <c r="F293" s="47">
        <f t="shared" si="54"/>
        <v>0</v>
      </c>
      <c r="G293" s="47" t="e">
        <f t="shared" si="44"/>
        <v>#N/A</v>
      </c>
      <c r="H293" s="47"/>
      <c r="I293" s="47"/>
      <c r="J293" s="47">
        <f t="shared" si="45"/>
        <v>-717</v>
      </c>
      <c r="K293" s="48">
        <f t="shared" si="46"/>
        <v>0</v>
      </c>
      <c r="L293" s="48">
        <f t="shared" si="47"/>
        <v>0</v>
      </c>
      <c r="M293" s="48">
        <f t="shared" si="48"/>
        <v>0</v>
      </c>
      <c r="N293" s="48">
        <f t="shared" si="49"/>
        <v>0</v>
      </c>
      <c r="O293" s="48" t="e">
        <f t="shared" si="37"/>
        <v>#N/A</v>
      </c>
      <c r="P293" s="47"/>
      <c r="Q293" s="46">
        <f t="shared" si="50"/>
        <v>-717</v>
      </c>
      <c r="R293" s="47">
        <f t="shared" si="38"/>
        <v>0</v>
      </c>
      <c r="S293" s="47">
        <f t="shared" si="39"/>
        <v>0</v>
      </c>
      <c r="T293" s="47" t="e">
        <f t="shared" si="40"/>
        <v>#N/A</v>
      </c>
      <c r="U293" s="47" t="e">
        <f t="shared" si="41"/>
        <v>#N/A</v>
      </c>
      <c r="V293" s="47" t="e">
        <f t="shared" si="51"/>
        <v>#N/A</v>
      </c>
      <c r="W293" s="47" t="e">
        <f t="shared" si="52"/>
        <v>#N/A</v>
      </c>
    </row>
    <row r="294" spans="2:23">
      <c r="B294" s="46">
        <f t="shared" si="53"/>
        <v>-717</v>
      </c>
      <c r="C294" s="47" t="e">
        <f>IF(ISNA(OutlineParameters!T297),OutlineParameters!S297,OutlineParameters!T297)</f>
        <v>#N/A</v>
      </c>
      <c r="D294" s="47">
        <f t="shared" si="42"/>
        <v>0</v>
      </c>
      <c r="E294" s="47" t="e">
        <f t="shared" si="43"/>
        <v>#N/A</v>
      </c>
      <c r="F294" s="47">
        <f t="shared" si="54"/>
        <v>0</v>
      </c>
      <c r="G294" s="47" t="e">
        <f t="shared" si="44"/>
        <v>#N/A</v>
      </c>
      <c r="H294" s="47"/>
      <c r="I294" s="47"/>
      <c r="J294" s="47">
        <f t="shared" si="45"/>
        <v>-716</v>
      </c>
      <c r="K294" s="48">
        <f t="shared" si="46"/>
        <v>0</v>
      </c>
      <c r="L294" s="48">
        <f t="shared" si="47"/>
        <v>0</v>
      </c>
      <c r="M294" s="48">
        <f t="shared" si="48"/>
        <v>0</v>
      </c>
      <c r="N294" s="48">
        <f t="shared" si="49"/>
        <v>0</v>
      </c>
      <c r="O294" s="48" t="e">
        <f t="shared" si="37"/>
        <v>#N/A</v>
      </c>
      <c r="P294" s="47"/>
      <c r="Q294" s="46">
        <f t="shared" si="50"/>
        <v>-716</v>
      </c>
      <c r="R294" s="47">
        <f t="shared" si="38"/>
        <v>0</v>
      </c>
      <c r="S294" s="47">
        <f t="shared" si="39"/>
        <v>0</v>
      </c>
      <c r="T294" s="47" t="e">
        <f t="shared" si="40"/>
        <v>#N/A</v>
      </c>
      <c r="U294" s="47" t="e">
        <f t="shared" si="41"/>
        <v>#N/A</v>
      </c>
      <c r="V294" s="47" t="e">
        <f t="shared" si="51"/>
        <v>#N/A</v>
      </c>
      <c r="W294" s="47" t="e">
        <f t="shared" si="52"/>
        <v>#N/A</v>
      </c>
    </row>
    <row r="295" spans="2:23">
      <c r="B295" s="46">
        <f t="shared" si="53"/>
        <v>-716</v>
      </c>
      <c r="C295" s="47" t="e">
        <f>IF(ISNA(OutlineParameters!T298),OutlineParameters!S298,OutlineParameters!T298)</f>
        <v>#N/A</v>
      </c>
      <c r="D295" s="47">
        <f t="shared" si="42"/>
        <v>0</v>
      </c>
      <c r="E295" s="47" t="e">
        <f t="shared" si="43"/>
        <v>#N/A</v>
      </c>
      <c r="F295" s="47">
        <f t="shared" si="54"/>
        <v>0</v>
      </c>
      <c r="G295" s="47" t="e">
        <f t="shared" si="44"/>
        <v>#N/A</v>
      </c>
      <c r="H295" s="47"/>
      <c r="I295" s="47"/>
      <c r="J295" s="47">
        <f t="shared" si="45"/>
        <v>-715</v>
      </c>
      <c r="K295" s="48">
        <f t="shared" si="46"/>
        <v>0</v>
      </c>
      <c r="L295" s="48">
        <f t="shared" si="47"/>
        <v>0</v>
      </c>
      <c r="M295" s="48">
        <f t="shared" si="48"/>
        <v>0</v>
      </c>
      <c r="N295" s="48">
        <f t="shared" si="49"/>
        <v>0</v>
      </c>
      <c r="O295" s="48" t="e">
        <f t="shared" si="37"/>
        <v>#N/A</v>
      </c>
      <c r="P295" s="47"/>
      <c r="Q295" s="46">
        <f t="shared" si="50"/>
        <v>-715</v>
      </c>
      <c r="R295" s="47">
        <f t="shared" si="38"/>
        <v>0</v>
      </c>
      <c r="S295" s="47">
        <f t="shared" si="39"/>
        <v>0</v>
      </c>
      <c r="T295" s="47" t="e">
        <f t="shared" si="40"/>
        <v>#N/A</v>
      </c>
      <c r="U295" s="47" t="e">
        <f t="shared" si="41"/>
        <v>#N/A</v>
      </c>
      <c r="V295" s="47" t="e">
        <f t="shared" si="51"/>
        <v>#N/A</v>
      </c>
      <c r="W295" s="47" t="e">
        <f t="shared" si="52"/>
        <v>#N/A</v>
      </c>
    </row>
    <row r="296" spans="2:23">
      <c r="B296" s="46">
        <f t="shared" si="53"/>
        <v>-715</v>
      </c>
      <c r="C296" s="47" t="e">
        <f>IF(ISNA(OutlineParameters!T299),OutlineParameters!S299,OutlineParameters!T299)</f>
        <v>#N/A</v>
      </c>
      <c r="D296" s="47">
        <f t="shared" si="42"/>
        <v>0</v>
      </c>
      <c r="E296" s="47" t="e">
        <f t="shared" si="43"/>
        <v>#N/A</v>
      </c>
      <c r="F296" s="47">
        <f t="shared" si="54"/>
        <v>0</v>
      </c>
      <c r="G296" s="47" t="e">
        <f t="shared" si="44"/>
        <v>#N/A</v>
      </c>
      <c r="H296" s="47"/>
      <c r="I296" s="47"/>
      <c r="J296" s="47">
        <f t="shared" si="45"/>
        <v>-714</v>
      </c>
      <c r="K296" s="48">
        <f t="shared" si="46"/>
        <v>0</v>
      </c>
      <c r="L296" s="48">
        <f t="shared" si="47"/>
        <v>0</v>
      </c>
      <c r="M296" s="48">
        <f t="shared" si="48"/>
        <v>0</v>
      </c>
      <c r="N296" s="48">
        <f t="shared" si="49"/>
        <v>0</v>
      </c>
      <c r="O296" s="48" t="e">
        <f t="shared" si="37"/>
        <v>#N/A</v>
      </c>
      <c r="P296" s="47"/>
      <c r="Q296" s="46">
        <f t="shared" si="50"/>
        <v>-714</v>
      </c>
      <c r="R296" s="47">
        <f t="shared" si="38"/>
        <v>0</v>
      </c>
      <c r="S296" s="47">
        <f t="shared" si="39"/>
        <v>0</v>
      </c>
      <c r="T296" s="47" t="e">
        <f t="shared" si="40"/>
        <v>#N/A</v>
      </c>
      <c r="U296" s="47" t="e">
        <f t="shared" si="41"/>
        <v>#N/A</v>
      </c>
      <c r="V296" s="47" t="e">
        <f t="shared" si="51"/>
        <v>#N/A</v>
      </c>
      <c r="W296" s="47" t="e">
        <f t="shared" si="52"/>
        <v>#N/A</v>
      </c>
    </row>
    <row r="297" spans="2:23">
      <c r="B297" s="46">
        <f t="shared" si="53"/>
        <v>-714</v>
      </c>
      <c r="C297" s="47" t="e">
        <f>IF(ISNA(OutlineParameters!T300),OutlineParameters!S300,OutlineParameters!T300)</f>
        <v>#N/A</v>
      </c>
      <c r="D297" s="47">
        <f t="shared" si="42"/>
        <v>0</v>
      </c>
      <c r="E297" s="47" t="e">
        <f t="shared" si="43"/>
        <v>#N/A</v>
      </c>
      <c r="F297" s="47">
        <f t="shared" si="54"/>
        <v>0</v>
      </c>
      <c r="G297" s="47" t="e">
        <f t="shared" si="44"/>
        <v>#N/A</v>
      </c>
      <c r="H297" s="47"/>
      <c r="I297" s="47"/>
      <c r="J297" s="47">
        <f t="shared" si="45"/>
        <v>-713</v>
      </c>
      <c r="K297" s="48">
        <f t="shared" si="46"/>
        <v>0</v>
      </c>
      <c r="L297" s="48">
        <f t="shared" si="47"/>
        <v>0</v>
      </c>
      <c r="M297" s="48">
        <f t="shared" si="48"/>
        <v>0</v>
      </c>
      <c r="N297" s="48">
        <f t="shared" si="49"/>
        <v>0</v>
      </c>
      <c r="O297" s="48" t="e">
        <f t="shared" si="37"/>
        <v>#N/A</v>
      </c>
      <c r="P297" s="47"/>
      <c r="Q297" s="46">
        <f t="shared" si="50"/>
        <v>-713</v>
      </c>
      <c r="R297" s="47">
        <f t="shared" si="38"/>
        <v>0</v>
      </c>
      <c r="S297" s="47">
        <f t="shared" si="39"/>
        <v>0</v>
      </c>
      <c r="T297" s="47" t="e">
        <f t="shared" si="40"/>
        <v>#N/A</v>
      </c>
      <c r="U297" s="47" t="e">
        <f t="shared" si="41"/>
        <v>#N/A</v>
      </c>
      <c r="V297" s="47" t="e">
        <f t="shared" si="51"/>
        <v>#N/A</v>
      </c>
      <c r="W297" s="47" t="e">
        <f t="shared" si="52"/>
        <v>#N/A</v>
      </c>
    </row>
    <row r="298" spans="2:23">
      <c r="B298" s="46">
        <f t="shared" si="53"/>
        <v>-713</v>
      </c>
      <c r="C298" s="47" t="e">
        <f>IF(ISNA(OutlineParameters!T301),OutlineParameters!S301,OutlineParameters!T301)</f>
        <v>#N/A</v>
      </c>
      <c r="D298" s="47">
        <f t="shared" si="42"/>
        <v>0</v>
      </c>
      <c r="E298" s="47" t="e">
        <f t="shared" si="43"/>
        <v>#N/A</v>
      </c>
      <c r="F298" s="47">
        <f t="shared" si="54"/>
        <v>0</v>
      </c>
      <c r="G298" s="47" t="e">
        <f t="shared" si="44"/>
        <v>#N/A</v>
      </c>
      <c r="H298" s="47"/>
      <c r="I298" s="47"/>
      <c r="J298" s="47">
        <f t="shared" si="45"/>
        <v>-712</v>
      </c>
      <c r="K298" s="48">
        <f t="shared" si="46"/>
        <v>0</v>
      </c>
      <c r="L298" s="48">
        <f t="shared" si="47"/>
        <v>0</v>
      </c>
      <c r="M298" s="48">
        <f t="shared" si="48"/>
        <v>0</v>
      </c>
      <c r="N298" s="48">
        <f t="shared" si="49"/>
        <v>0</v>
      </c>
      <c r="O298" s="48" t="e">
        <f t="shared" si="37"/>
        <v>#N/A</v>
      </c>
      <c r="P298" s="47"/>
      <c r="Q298" s="46">
        <f t="shared" si="50"/>
        <v>-712</v>
      </c>
      <c r="R298" s="47">
        <f t="shared" si="38"/>
        <v>0</v>
      </c>
      <c r="S298" s="47">
        <f t="shared" si="39"/>
        <v>0</v>
      </c>
      <c r="T298" s="47" t="e">
        <f t="shared" si="40"/>
        <v>#N/A</v>
      </c>
      <c r="U298" s="47" t="e">
        <f t="shared" si="41"/>
        <v>#N/A</v>
      </c>
      <c r="V298" s="47" t="e">
        <f t="shared" si="51"/>
        <v>#N/A</v>
      </c>
      <c r="W298" s="47" t="e">
        <f t="shared" si="52"/>
        <v>#N/A</v>
      </c>
    </row>
    <row r="299" spans="2:23">
      <c r="B299" s="46">
        <f t="shared" si="53"/>
        <v>-712</v>
      </c>
      <c r="C299" s="47" t="e">
        <f>IF(ISNA(OutlineParameters!T302),OutlineParameters!S302,OutlineParameters!T302)</f>
        <v>#N/A</v>
      </c>
      <c r="D299" s="47">
        <f t="shared" si="42"/>
        <v>0</v>
      </c>
      <c r="E299" s="47" t="e">
        <f t="shared" si="43"/>
        <v>#N/A</v>
      </c>
      <c r="F299" s="47">
        <f t="shared" si="54"/>
        <v>0</v>
      </c>
      <c r="G299" s="47" t="e">
        <f t="shared" si="44"/>
        <v>#N/A</v>
      </c>
      <c r="H299" s="47"/>
      <c r="I299" s="47"/>
      <c r="J299" s="47">
        <f t="shared" si="45"/>
        <v>-711</v>
      </c>
      <c r="K299" s="48">
        <f t="shared" si="46"/>
        <v>0</v>
      </c>
      <c r="L299" s="48">
        <f t="shared" si="47"/>
        <v>0</v>
      </c>
      <c r="M299" s="48">
        <f t="shared" si="48"/>
        <v>0</v>
      </c>
      <c r="N299" s="48">
        <f t="shared" si="49"/>
        <v>0</v>
      </c>
      <c r="O299" s="48" t="e">
        <f t="shared" si="37"/>
        <v>#N/A</v>
      </c>
      <c r="P299" s="47"/>
      <c r="Q299" s="46">
        <f t="shared" si="50"/>
        <v>-711</v>
      </c>
      <c r="R299" s="47">
        <f t="shared" si="38"/>
        <v>0</v>
      </c>
      <c r="S299" s="47">
        <f t="shared" si="39"/>
        <v>0</v>
      </c>
      <c r="T299" s="47" t="e">
        <f t="shared" si="40"/>
        <v>#N/A</v>
      </c>
      <c r="U299" s="47" t="e">
        <f t="shared" si="41"/>
        <v>#N/A</v>
      </c>
      <c r="V299" s="47" t="e">
        <f t="shared" si="51"/>
        <v>#N/A</v>
      </c>
      <c r="W299" s="47" t="e">
        <f t="shared" si="52"/>
        <v>#N/A</v>
      </c>
    </row>
    <row r="300" spans="2:23">
      <c r="B300" s="46">
        <f t="shared" si="53"/>
        <v>-711</v>
      </c>
      <c r="C300" s="47" t="e">
        <f>IF(ISNA(OutlineParameters!T303),OutlineParameters!S303,OutlineParameters!T303)</f>
        <v>#N/A</v>
      </c>
      <c r="D300" s="47">
        <f t="shared" si="42"/>
        <v>0</v>
      </c>
      <c r="E300" s="47" t="e">
        <f t="shared" si="43"/>
        <v>#N/A</v>
      </c>
      <c r="F300" s="47">
        <f t="shared" si="54"/>
        <v>0</v>
      </c>
      <c r="G300" s="47" t="e">
        <f t="shared" si="44"/>
        <v>#N/A</v>
      </c>
      <c r="H300" s="47"/>
      <c r="I300" s="47"/>
      <c r="J300" s="47">
        <f t="shared" si="45"/>
        <v>-710</v>
      </c>
      <c r="K300" s="48">
        <f t="shared" si="46"/>
        <v>0</v>
      </c>
      <c r="L300" s="48">
        <f t="shared" si="47"/>
        <v>0</v>
      </c>
      <c r="M300" s="48">
        <f t="shared" si="48"/>
        <v>0</v>
      </c>
      <c r="N300" s="48">
        <f t="shared" si="49"/>
        <v>0</v>
      </c>
      <c r="O300" s="48" t="e">
        <f t="shared" si="37"/>
        <v>#N/A</v>
      </c>
      <c r="P300" s="47"/>
      <c r="Q300" s="46">
        <f t="shared" si="50"/>
        <v>-710</v>
      </c>
      <c r="R300" s="47">
        <f t="shared" si="38"/>
        <v>0</v>
      </c>
      <c r="S300" s="47">
        <f t="shared" si="39"/>
        <v>0</v>
      </c>
      <c r="T300" s="47" t="e">
        <f t="shared" si="40"/>
        <v>#N/A</v>
      </c>
      <c r="U300" s="47" t="e">
        <f t="shared" si="41"/>
        <v>#N/A</v>
      </c>
      <c r="V300" s="47" t="e">
        <f t="shared" si="51"/>
        <v>#N/A</v>
      </c>
      <c r="W300" s="47" t="e">
        <f t="shared" si="52"/>
        <v>#N/A</v>
      </c>
    </row>
    <row r="301" spans="2:23">
      <c r="B301" s="46">
        <f t="shared" si="53"/>
        <v>-710</v>
      </c>
      <c r="C301" s="47" t="e">
        <f>IF(ISNA(OutlineParameters!T304),OutlineParameters!S304,OutlineParameters!T304)</f>
        <v>#N/A</v>
      </c>
      <c r="D301" s="47">
        <f t="shared" si="42"/>
        <v>0</v>
      </c>
      <c r="E301" s="47" t="e">
        <f t="shared" si="43"/>
        <v>#N/A</v>
      </c>
      <c r="F301" s="47">
        <f t="shared" si="54"/>
        <v>0</v>
      </c>
      <c r="G301" s="47" t="e">
        <f t="shared" si="44"/>
        <v>#N/A</v>
      </c>
      <c r="H301" s="47"/>
      <c r="I301" s="47"/>
      <c r="J301" s="47">
        <f t="shared" si="45"/>
        <v>-709</v>
      </c>
      <c r="K301" s="48">
        <f t="shared" si="46"/>
        <v>0</v>
      </c>
      <c r="L301" s="48">
        <f t="shared" si="47"/>
        <v>0</v>
      </c>
      <c r="M301" s="48">
        <f t="shared" si="48"/>
        <v>0</v>
      </c>
      <c r="N301" s="48">
        <f t="shared" si="49"/>
        <v>0</v>
      </c>
      <c r="O301" s="48" t="e">
        <f t="shared" si="37"/>
        <v>#N/A</v>
      </c>
      <c r="P301" s="47"/>
      <c r="Q301" s="46">
        <f t="shared" si="50"/>
        <v>-709</v>
      </c>
      <c r="R301" s="47">
        <f t="shared" si="38"/>
        <v>0</v>
      </c>
      <c r="S301" s="47">
        <f t="shared" si="39"/>
        <v>0</v>
      </c>
      <c r="T301" s="47" t="e">
        <f t="shared" si="40"/>
        <v>#N/A</v>
      </c>
      <c r="U301" s="47" t="e">
        <f t="shared" si="41"/>
        <v>#N/A</v>
      </c>
      <c r="V301" s="47" t="e">
        <f t="shared" si="51"/>
        <v>#N/A</v>
      </c>
      <c r="W301" s="47" t="e">
        <f t="shared" si="52"/>
        <v>#N/A</v>
      </c>
    </row>
    <row r="302" spans="2:23">
      <c r="B302" s="46">
        <f t="shared" si="53"/>
        <v>-709</v>
      </c>
      <c r="C302" s="47" t="e">
        <f>IF(ISNA(OutlineParameters!T305),OutlineParameters!S305,OutlineParameters!T305)</f>
        <v>#N/A</v>
      </c>
      <c r="D302" s="47">
        <f t="shared" si="42"/>
        <v>0</v>
      </c>
      <c r="E302" s="47" t="e">
        <f t="shared" si="43"/>
        <v>#N/A</v>
      </c>
      <c r="F302" s="47">
        <f t="shared" si="54"/>
        <v>0</v>
      </c>
      <c r="G302" s="47" t="e">
        <f t="shared" si="44"/>
        <v>#N/A</v>
      </c>
      <c r="H302" s="47"/>
      <c r="I302" s="47"/>
      <c r="J302" s="47">
        <f t="shared" si="45"/>
        <v>-708</v>
      </c>
      <c r="K302" s="48">
        <f t="shared" si="46"/>
        <v>0</v>
      </c>
      <c r="L302" s="48">
        <f t="shared" si="47"/>
        <v>0</v>
      </c>
      <c r="M302" s="48">
        <f t="shared" si="48"/>
        <v>0</v>
      </c>
      <c r="N302" s="48">
        <f t="shared" si="49"/>
        <v>0</v>
      </c>
      <c r="O302" s="48" t="e">
        <f t="shared" ref="O302:O365" si="55">3*(N302-L302)/(($D$18/2)^3)*($D$18*C303^2/4-C303^3/6)</f>
        <v>#N/A</v>
      </c>
      <c r="P302" s="47"/>
      <c r="Q302" s="46">
        <f t="shared" si="50"/>
        <v>-708</v>
      </c>
      <c r="R302" s="47">
        <f t="shared" ref="R302:R365" si="56">CHOOSE(RockerType,D303,N302)</f>
        <v>0</v>
      </c>
      <c r="S302" s="47">
        <f t="shared" ref="S302:S365" si="57">CHOOSE(RockerType,F303,L302)</f>
        <v>0</v>
      </c>
      <c r="T302" s="47" t="e">
        <f t="shared" ref="T302:T365" si="58">CHOOSE(RockerType,E303,O302)</f>
        <v>#N/A</v>
      </c>
      <c r="U302" s="47" t="e">
        <f t="shared" ref="U302:U365" si="59">CHOOSE(RockerType,G303,NA())</f>
        <v>#N/A</v>
      </c>
      <c r="V302" s="47" t="e">
        <f t="shared" si="51"/>
        <v>#N/A</v>
      </c>
      <c r="W302" s="47" t="e">
        <f t="shared" si="52"/>
        <v>#N/A</v>
      </c>
    </row>
    <row r="303" spans="2:23">
      <c r="B303" s="46">
        <f t="shared" si="53"/>
        <v>-708</v>
      </c>
      <c r="C303" s="47" t="e">
        <f>IF(ISNA(OutlineParameters!T306),OutlineParameters!S306,OutlineParameters!T306)</f>
        <v>#N/A</v>
      </c>
      <c r="D303" s="47">
        <f t="shared" ref="D303:D366" si="60">IF(B303&lt;$D$98,spline($D$96:$D$98,$E$96:$E$98,B303)+$D$83,spline($D$98:$D$100,$E$98:$E$100,B303)+$D$83)*IF(ABS(B303)&lt;=$D$80/2,1,0)</f>
        <v>0</v>
      </c>
      <c r="E303" s="47" t="e">
        <f t="shared" ref="E303:E366" si="61">IF(B303&gt;$D$96,IF(B303&lt;$D$98,spline($D$96:$D$98,$F$96:$F$98,B303),spline($D$98:$D$100,$F$98:$F$100,B303)),NA())</f>
        <v>#N/A</v>
      </c>
      <c r="F303" s="47">
        <f t="shared" si="54"/>
        <v>0</v>
      </c>
      <c r="G303" s="47" t="e">
        <f t="shared" ref="G303:G366" si="62">IF(NOT( ISNA(VLOOKUP(B303,$D$96:$D$100,1,FALSE))),D303,NA())</f>
        <v>#N/A</v>
      </c>
      <c r="H303" s="47"/>
      <c r="I303" s="47"/>
      <c r="J303" s="47">
        <f t="shared" ref="J303:J366" si="63">B304</f>
        <v>-707</v>
      </c>
      <c r="K303" s="48">
        <f t="shared" ref="K303:K366" si="64">($D$82-($D$82^2-B304^2)^(1/2)+$D$83)*(IF(ABS(B304)&lt;=$D$80/2,1,0))</f>
        <v>0</v>
      </c>
      <c r="L303" s="48">
        <f t="shared" ref="L303:L366" si="65">($D$84-($D$84^2-B304^2)^(1/2))*(IF(ABS(B304)&lt;=$D$80/2,1,0))</f>
        <v>0</v>
      </c>
      <c r="M303" s="48">
        <f t="shared" ref="M303:M366" si="66">($D$91-($D$91^2-B304^2)^(1/2)+$D$83)*(IF(ABS(B304)&lt;=-$D$89,1,0))</f>
        <v>0</v>
      </c>
      <c r="N303" s="48">
        <f t="shared" ref="N303:N366" si="67">MAX(M303,L303)</f>
        <v>0</v>
      </c>
      <c r="O303" s="48" t="e">
        <f t="shared" si="55"/>
        <v>#N/A</v>
      </c>
      <c r="P303" s="47"/>
      <c r="Q303" s="46">
        <f t="shared" ref="Q303:Q366" si="68">B304</f>
        <v>-707</v>
      </c>
      <c r="R303" s="47">
        <f t="shared" si="56"/>
        <v>0</v>
      </c>
      <c r="S303" s="47">
        <f t="shared" si="57"/>
        <v>0</v>
      </c>
      <c r="T303" s="47" t="e">
        <f t="shared" si="58"/>
        <v>#N/A</v>
      </c>
      <c r="U303" s="47" t="e">
        <f t="shared" si="59"/>
        <v>#N/A</v>
      </c>
      <c r="V303" s="47" t="e">
        <f t="shared" ref="V303:V366" si="69">IF(R303&lt;&gt;0,-(R304-R303)/(Q304-Q303)*$D$21,NA())</f>
        <v>#N/A</v>
      </c>
      <c r="W303" s="47" t="e">
        <f t="shared" si="52"/>
        <v>#N/A</v>
      </c>
    </row>
    <row r="304" spans="2:23">
      <c r="B304" s="46">
        <f t="shared" si="53"/>
        <v>-707</v>
      </c>
      <c r="C304" s="47" t="e">
        <f>IF(ISNA(OutlineParameters!T307),OutlineParameters!S307,OutlineParameters!T307)</f>
        <v>#N/A</v>
      </c>
      <c r="D304" s="47">
        <f t="shared" si="60"/>
        <v>0</v>
      </c>
      <c r="E304" s="47" t="e">
        <f t="shared" si="61"/>
        <v>#N/A</v>
      </c>
      <c r="F304" s="47">
        <f t="shared" si="54"/>
        <v>0</v>
      </c>
      <c r="G304" s="47" t="e">
        <f t="shared" si="62"/>
        <v>#N/A</v>
      </c>
      <c r="H304" s="47"/>
      <c r="I304" s="47"/>
      <c r="J304" s="47">
        <f t="shared" si="63"/>
        <v>-706</v>
      </c>
      <c r="K304" s="48">
        <f t="shared" si="64"/>
        <v>0</v>
      </c>
      <c r="L304" s="48">
        <f t="shared" si="65"/>
        <v>0</v>
      </c>
      <c r="M304" s="48">
        <f t="shared" si="66"/>
        <v>0</v>
      </c>
      <c r="N304" s="48">
        <f t="shared" si="67"/>
        <v>0</v>
      </c>
      <c r="O304" s="48" t="e">
        <f t="shared" si="55"/>
        <v>#N/A</v>
      </c>
      <c r="P304" s="47"/>
      <c r="Q304" s="46">
        <f t="shared" si="68"/>
        <v>-706</v>
      </c>
      <c r="R304" s="47">
        <f t="shared" si="56"/>
        <v>0</v>
      </c>
      <c r="S304" s="47">
        <f t="shared" si="57"/>
        <v>0</v>
      </c>
      <c r="T304" s="47" t="e">
        <f t="shared" si="58"/>
        <v>#N/A</v>
      </c>
      <c r="U304" s="47" t="e">
        <f t="shared" si="59"/>
        <v>#N/A</v>
      </c>
      <c r="V304" s="47" t="e">
        <f t="shared" si="69"/>
        <v>#N/A</v>
      </c>
      <c r="W304" s="47" t="e">
        <f t="shared" ref="W304:W367" si="70">IF(V304&lt;&gt;0,ABS((V305-V304)/(Q305-Q304)*$D$21),NA())</f>
        <v>#N/A</v>
      </c>
    </row>
    <row r="305" spans="2:23">
      <c r="B305" s="46">
        <f t="shared" ref="B305:B368" si="71">B304+1</f>
        <v>-706</v>
      </c>
      <c r="C305" s="47" t="e">
        <f>IF(ISNA(OutlineParameters!T308),OutlineParameters!S308,OutlineParameters!T308)</f>
        <v>#N/A</v>
      </c>
      <c r="D305" s="47">
        <f t="shared" si="60"/>
        <v>0</v>
      </c>
      <c r="E305" s="47" t="e">
        <f t="shared" si="61"/>
        <v>#N/A</v>
      </c>
      <c r="F305" s="47">
        <f t="shared" ref="F305:F368" si="72">IF(B305&lt;=$D$96,0,IF(E305&gt;0,D305- E305*($D$18/2)^3/(3*($D$18/4*(C305)^2-(C305)^3/6)),D305))</f>
        <v>0</v>
      </c>
      <c r="G305" s="47" t="e">
        <f t="shared" si="62"/>
        <v>#N/A</v>
      </c>
      <c r="H305" s="47"/>
      <c r="I305" s="47"/>
      <c r="J305" s="47">
        <f t="shared" si="63"/>
        <v>-705</v>
      </c>
      <c r="K305" s="48">
        <f t="shared" si="64"/>
        <v>0</v>
      </c>
      <c r="L305" s="48">
        <f t="shared" si="65"/>
        <v>0</v>
      </c>
      <c r="M305" s="48">
        <f t="shared" si="66"/>
        <v>0</v>
      </c>
      <c r="N305" s="48">
        <f t="shared" si="67"/>
        <v>0</v>
      </c>
      <c r="O305" s="48" t="e">
        <f t="shared" si="55"/>
        <v>#N/A</v>
      </c>
      <c r="P305" s="47"/>
      <c r="Q305" s="46">
        <f t="shared" si="68"/>
        <v>-705</v>
      </c>
      <c r="R305" s="47">
        <f t="shared" si="56"/>
        <v>0</v>
      </c>
      <c r="S305" s="47">
        <f t="shared" si="57"/>
        <v>0</v>
      </c>
      <c r="T305" s="47" t="e">
        <f t="shared" si="58"/>
        <v>#N/A</v>
      </c>
      <c r="U305" s="47" t="e">
        <f t="shared" si="59"/>
        <v>#N/A</v>
      </c>
      <c r="V305" s="47" t="e">
        <f t="shared" si="69"/>
        <v>#N/A</v>
      </c>
      <c r="W305" s="47" t="e">
        <f t="shared" si="70"/>
        <v>#N/A</v>
      </c>
    </row>
    <row r="306" spans="2:23">
      <c r="B306" s="46">
        <f t="shared" si="71"/>
        <v>-705</v>
      </c>
      <c r="C306" s="47" t="e">
        <f>IF(ISNA(OutlineParameters!T309),OutlineParameters!S309,OutlineParameters!T309)</f>
        <v>#N/A</v>
      </c>
      <c r="D306" s="47">
        <f t="shared" si="60"/>
        <v>0</v>
      </c>
      <c r="E306" s="47" t="e">
        <f t="shared" si="61"/>
        <v>#N/A</v>
      </c>
      <c r="F306" s="47">
        <f t="shared" si="72"/>
        <v>0</v>
      </c>
      <c r="G306" s="47" t="e">
        <f t="shared" si="62"/>
        <v>#N/A</v>
      </c>
      <c r="H306" s="47"/>
      <c r="I306" s="47"/>
      <c r="J306" s="47">
        <f t="shared" si="63"/>
        <v>-704</v>
      </c>
      <c r="K306" s="48">
        <f t="shared" si="64"/>
        <v>0</v>
      </c>
      <c r="L306" s="48">
        <f t="shared" si="65"/>
        <v>0</v>
      </c>
      <c r="M306" s="48">
        <f t="shared" si="66"/>
        <v>0</v>
      </c>
      <c r="N306" s="48">
        <f t="shared" si="67"/>
        <v>0</v>
      </c>
      <c r="O306" s="48" t="e">
        <f t="shared" si="55"/>
        <v>#N/A</v>
      </c>
      <c r="P306" s="47"/>
      <c r="Q306" s="46">
        <f t="shared" si="68"/>
        <v>-704</v>
      </c>
      <c r="R306" s="47">
        <f t="shared" si="56"/>
        <v>0</v>
      </c>
      <c r="S306" s="47">
        <f t="shared" si="57"/>
        <v>0</v>
      </c>
      <c r="T306" s="47" t="e">
        <f t="shared" si="58"/>
        <v>#N/A</v>
      </c>
      <c r="U306" s="47" t="e">
        <f t="shared" si="59"/>
        <v>#N/A</v>
      </c>
      <c r="V306" s="47" t="e">
        <f t="shared" si="69"/>
        <v>#N/A</v>
      </c>
      <c r="W306" s="47" t="e">
        <f t="shared" si="70"/>
        <v>#N/A</v>
      </c>
    </row>
    <row r="307" spans="2:23">
      <c r="B307" s="46">
        <f t="shared" si="71"/>
        <v>-704</v>
      </c>
      <c r="C307" s="47" t="e">
        <f>IF(ISNA(OutlineParameters!T310),OutlineParameters!S310,OutlineParameters!T310)</f>
        <v>#N/A</v>
      </c>
      <c r="D307" s="47">
        <f t="shared" si="60"/>
        <v>0</v>
      </c>
      <c r="E307" s="47" t="e">
        <f t="shared" si="61"/>
        <v>#N/A</v>
      </c>
      <c r="F307" s="47">
        <f t="shared" si="72"/>
        <v>0</v>
      </c>
      <c r="G307" s="47" t="e">
        <f t="shared" si="62"/>
        <v>#N/A</v>
      </c>
      <c r="H307" s="47"/>
      <c r="I307" s="47"/>
      <c r="J307" s="47">
        <f t="shared" si="63"/>
        <v>-703</v>
      </c>
      <c r="K307" s="48">
        <f t="shared" si="64"/>
        <v>0</v>
      </c>
      <c r="L307" s="48">
        <f t="shared" si="65"/>
        <v>0</v>
      </c>
      <c r="M307" s="48">
        <f t="shared" si="66"/>
        <v>0</v>
      </c>
      <c r="N307" s="48">
        <f t="shared" si="67"/>
        <v>0</v>
      </c>
      <c r="O307" s="48" t="e">
        <f t="shared" si="55"/>
        <v>#N/A</v>
      </c>
      <c r="P307" s="47"/>
      <c r="Q307" s="46">
        <f t="shared" si="68"/>
        <v>-703</v>
      </c>
      <c r="R307" s="47">
        <f t="shared" si="56"/>
        <v>0</v>
      </c>
      <c r="S307" s="47">
        <f t="shared" si="57"/>
        <v>0</v>
      </c>
      <c r="T307" s="47" t="e">
        <f t="shared" si="58"/>
        <v>#N/A</v>
      </c>
      <c r="U307" s="47" t="e">
        <f t="shared" si="59"/>
        <v>#N/A</v>
      </c>
      <c r="V307" s="47" t="e">
        <f t="shared" si="69"/>
        <v>#N/A</v>
      </c>
      <c r="W307" s="47" t="e">
        <f t="shared" si="70"/>
        <v>#N/A</v>
      </c>
    </row>
    <row r="308" spans="2:23">
      <c r="B308" s="46">
        <f t="shared" si="71"/>
        <v>-703</v>
      </c>
      <c r="C308" s="47" t="e">
        <f>IF(ISNA(OutlineParameters!T311),OutlineParameters!S311,OutlineParameters!T311)</f>
        <v>#N/A</v>
      </c>
      <c r="D308" s="47">
        <f t="shared" si="60"/>
        <v>0</v>
      </c>
      <c r="E308" s="47" t="e">
        <f t="shared" si="61"/>
        <v>#N/A</v>
      </c>
      <c r="F308" s="47">
        <f t="shared" si="72"/>
        <v>0</v>
      </c>
      <c r="G308" s="47" t="e">
        <f t="shared" si="62"/>
        <v>#N/A</v>
      </c>
      <c r="H308" s="47"/>
      <c r="I308" s="47"/>
      <c r="J308" s="47">
        <f t="shared" si="63"/>
        <v>-702</v>
      </c>
      <c r="K308" s="48">
        <f t="shared" si="64"/>
        <v>0</v>
      </c>
      <c r="L308" s="48">
        <f t="shared" si="65"/>
        <v>0</v>
      </c>
      <c r="M308" s="48">
        <f t="shared" si="66"/>
        <v>0</v>
      </c>
      <c r="N308" s="48">
        <f t="shared" si="67"/>
        <v>0</v>
      </c>
      <c r="O308" s="48" t="e">
        <f t="shared" si="55"/>
        <v>#N/A</v>
      </c>
      <c r="P308" s="47"/>
      <c r="Q308" s="46">
        <f t="shared" si="68"/>
        <v>-702</v>
      </c>
      <c r="R308" s="47">
        <f t="shared" si="56"/>
        <v>0</v>
      </c>
      <c r="S308" s="47">
        <f t="shared" si="57"/>
        <v>0</v>
      </c>
      <c r="T308" s="47" t="e">
        <f t="shared" si="58"/>
        <v>#N/A</v>
      </c>
      <c r="U308" s="47" t="e">
        <f t="shared" si="59"/>
        <v>#N/A</v>
      </c>
      <c r="V308" s="47" t="e">
        <f t="shared" si="69"/>
        <v>#N/A</v>
      </c>
      <c r="W308" s="47" t="e">
        <f t="shared" si="70"/>
        <v>#N/A</v>
      </c>
    </row>
    <row r="309" spans="2:23">
      <c r="B309" s="46">
        <f t="shared" si="71"/>
        <v>-702</v>
      </c>
      <c r="C309" s="47" t="e">
        <f>IF(ISNA(OutlineParameters!T312),OutlineParameters!S312,OutlineParameters!T312)</f>
        <v>#N/A</v>
      </c>
      <c r="D309" s="47">
        <f t="shared" si="60"/>
        <v>0</v>
      </c>
      <c r="E309" s="47" t="e">
        <f t="shared" si="61"/>
        <v>#N/A</v>
      </c>
      <c r="F309" s="47">
        <f t="shared" si="72"/>
        <v>0</v>
      </c>
      <c r="G309" s="47" t="e">
        <f t="shared" si="62"/>
        <v>#N/A</v>
      </c>
      <c r="H309" s="47"/>
      <c r="I309" s="47"/>
      <c r="J309" s="47">
        <f t="shared" si="63"/>
        <v>-701</v>
      </c>
      <c r="K309" s="48">
        <f t="shared" si="64"/>
        <v>0</v>
      </c>
      <c r="L309" s="48">
        <f t="shared" si="65"/>
        <v>0</v>
      </c>
      <c r="M309" s="48">
        <f t="shared" si="66"/>
        <v>0</v>
      </c>
      <c r="N309" s="48">
        <f t="shared" si="67"/>
        <v>0</v>
      </c>
      <c r="O309" s="48" t="e">
        <f t="shared" si="55"/>
        <v>#N/A</v>
      </c>
      <c r="P309" s="47"/>
      <c r="Q309" s="46">
        <f t="shared" si="68"/>
        <v>-701</v>
      </c>
      <c r="R309" s="47">
        <f t="shared" si="56"/>
        <v>0</v>
      </c>
      <c r="S309" s="47">
        <f t="shared" si="57"/>
        <v>0</v>
      </c>
      <c r="T309" s="47" t="e">
        <f t="shared" si="58"/>
        <v>#N/A</v>
      </c>
      <c r="U309" s="47" t="e">
        <f t="shared" si="59"/>
        <v>#N/A</v>
      </c>
      <c r="V309" s="47" t="e">
        <f t="shared" si="69"/>
        <v>#N/A</v>
      </c>
      <c r="W309" s="47" t="e">
        <f t="shared" si="70"/>
        <v>#N/A</v>
      </c>
    </row>
    <row r="310" spans="2:23">
      <c r="B310" s="46">
        <f t="shared" si="71"/>
        <v>-701</v>
      </c>
      <c r="C310" s="47" t="e">
        <f>IF(ISNA(OutlineParameters!T313),OutlineParameters!S313,OutlineParameters!T313)</f>
        <v>#N/A</v>
      </c>
      <c r="D310" s="47">
        <f t="shared" si="60"/>
        <v>0</v>
      </c>
      <c r="E310" s="47" t="e">
        <f t="shared" si="61"/>
        <v>#N/A</v>
      </c>
      <c r="F310" s="47">
        <f t="shared" si="72"/>
        <v>0</v>
      </c>
      <c r="G310" s="47" t="e">
        <f t="shared" si="62"/>
        <v>#N/A</v>
      </c>
      <c r="H310" s="47"/>
      <c r="I310" s="47"/>
      <c r="J310" s="47">
        <f t="shared" si="63"/>
        <v>-700</v>
      </c>
      <c r="K310" s="48">
        <f t="shared" si="64"/>
        <v>0</v>
      </c>
      <c r="L310" s="48">
        <f t="shared" si="65"/>
        <v>0</v>
      </c>
      <c r="M310" s="48">
        <f t="shared" si="66"/>
        <v>0</v>
      </c>
      <c r="N310" s="48">
        <f t="shared" si="67"/>
        <v>0</v>
      </c>
      <c r="O310" s="48" t="e">
        <f t="shared" si="55"/>
        <v>#N/A</v>
      </c>
      <c r="P310" s="47"/>
      <c r="Q310" s="46">
        <f t="shared" si="68"/>
        <v>-700</v>
      </c>
      <c r="R310" s="47">
        <f t="shared" si="56"/>
        <v>0</v>
      </c>
      <c r="S310" s="47">
        <f t="shared" si="57"/>
        <v>0</v>
      </c>
      <c r="T310" s="47" t="e">
        <f t="shared" si="58"/>
        <v>#N/A</v>
      </c>
      <c r="U310" s="47" t="e">
        <f t="shared" si="59"/>
        <v>#N/A</v>
      </c>
      <c r="V310" s="47" t="e">
        <f t="shared" si="69"/>
        <v>#N/A</v>
      </c>
      <c r="W310" s="47" t="e">
        <f t="shared" si="70"/>
        <v>#N/A</v>
      </c>
    </row>
    <row r="311" spans="2:23">
      <c r="B311" s="46">
        <f t="shared" si="71"/>
        <v>-700</v>
      </c>
      <c r="C311" s="47" t="e">
        <f>IF(ISNA(OutlineParameters!T314),OutlineParameters!S314,OutlineParameters!T314)</f>
        <v>#N/A</v>
      </c>
      <c r="D311" s="47">
        <f t="shared" si="60"/>
        <v>0</v>
      </c>
      <c r="E311" s="47" t="e">
        <f t="shared" si="61"/>
        <v>#N/A</v>
      </c>
      <c r="F311" s="47">
        <f t="shared" si="72"/>
        <v>0</v>
      </c>
      <c r="G311" s="47" t="e">
        <f t="shared" si="62"/>
        <v>#N/A</v>
      </c>
      <c r="H311" s="47"/>
      <c r="I311" s="47"/>
      <c r="J311" s="47">
        <f t="shared" si="63"/>
        <v>-699</v>
      </c>
      <c r="K311" s="48">
        <f t="shared" si="64"/>
        <v>0</v>
      </c>
      <c r="L311" s="48">
        <f t="shared" si="65"/>
        <v>0</v>
      </c>
      <c r="M311" s="48">
        <f t="shared" si="66"/>
        <v>0</v>
      </c>
      <c r="N311" s="48">
        <f t="shared" si="67"/>
        <v>0</v>
      </c>
      <c r="O311" s="48" t="e">
        <f t="shared" si="55"/>
        <v>#N/A</v>
      </c>
      <c r="P311" s="47"/>
      <c r="Q311" s="46">
        <f t="shared" si="68"/>
        <v>-699</v>
      </c>
      <c r="R311" s="47">
        <f t="shared" si="56"/>
        <v>0</v>
      </c>
      <c r="S311" s="47">
        <f t="shared" si="57"/>
        <v>0</v>
      </c>
      <c r="T311" s="47" t="e">
        <f t="shared" si="58"/>
        <v>#N/A</v>
      </c>
      <c r="U311" s="47" t="e">
        <f t="shared" si="59"/>
        <v>#N/A</v>
      </c>
      <c r="V311" s="47" t="e">
        <f t="shared" si="69"/>
        <v>#N/A</v>
      </c>
      <c r="W311" s="47" t="e">
        <f t="shared" si="70"/>
        <v>#N/A</v>
      </c>
    </row>
    <row r="312" spans="2:23">
      <c r="B312" s="46">
        <f t="shared" si="71"/>
        <v>-699</v>
      </c>
      <c r="C312" s="47" t="e">
        <f>IF(ISNA(OutlineParameters!T315),OutlineParameters!S315,OutlineParameters!T315)</f>
        <v>#N/A</v>
      </c>
      <c r="D312" s="47">
        <f t="shared" si="60"/>
        <v>0</v>
      </c>
      <c r="E312" s="47" t="e">
        <f t="shared" si="61"/>
        <v>#N/A</v>
      </c>
      <c r="F312" s="47">
        <f t="shared" si="72"/>
        <v>0</v>
      </c>
      <c r="G312" s="47" t="e">
        <f t="shared" si="62"/>
        <v>#N/A</v>
      </c>
      <c r="H312" s="47"/>
      <c r="I312" s="47"/>
      <c r="J312" s="47">
        <f t="shared" si="63"/>
        <v>-698</v>
      </c>
      <c r="K312" s="48">
        <f t="shared" si="64"/>
        <v>0</v>
      </c>
      <c r="L312" s="48">
        <f t="shared" si="65"/>
        <v>0</v>
      </c>
      <c r="M312" s="48">
        <f t="shared" si="66"/>
        <v>0</v>
      </c>
      <c r="N312" s="48">
        <f t="shared" si="67"/>
        <v>0</v>
      </c>
      <c r="O312" s="48" t="e">
        <f t="shared" si="55"/>
        <v>#N/A</v>
      </c>
      <c r="P312" s="47"/>
      <c r="Q312" s="46">
        <f t="shared" si="68"/>
        <v>-698</v>
      </c>
      <c r="R312" s="47">
        <f t="shared" si="56"/>
        <v>0</v>
      </c>
      <c r="S312" s="47">
        <f t="shared" si="57"/>
        <v>0</v>
      </c>
      <c r="T312" s="47" t="e">
        <f t="shared" si="58"/>
        <v>#N/A</v>
      </c>
      <c r="U312" s="47" t="e">
        <f t="shared" si="59"/>
        <v>#N/A</v>
      </c>
      <c r="V312" s="47" t="e">
        <f t="shared" si="69"/>
        <v>#N/A</v>
      </c>
      <c r="W312" s="47" t="e">
        <f t="shared" si="70"/>
        <v>#N/A</v>
      </c>
    </row>
    <row r="313" spans="2:23">
      <c r="B313" s="46">
        <f t="shared" si="71"/>
        <v>-698</v>
      </c>
      <c r="C313" s="47" t="e">
        <f>IF(ISNA(OutlineParameters!T316),OutlineParameters!S316,OutlineParameters!T316)</f>
        <v>#N/A</v>
      </c>
      <c r="D313" s="47">
        <f t="shared" si="60"/>
        <v>0</v>
      </c>
      <c r="E313" s="47" t="e">
        <f t="shared" si="61"/>
        <v>#N/A</v>
      </c>
      <c r="F313" s="47">
        <f t="shared" si="72"/>
        <v>0</v>
      </c>
      <c r="G313" s="47" t="e">
        <f t="shared" si="62"/>
        <v>#N/A</v>
      </c>
      <c r="H313" s="47"/>
      <c r="I313" s="47"/>
      <c r="J313" s="47">
        <f t="shared" si="63"/>
        <v>-697</v>
      </c>
      <c r="K313" s="48">
        <f t="shared" si="64"/>
        <v>0</v>
      </c>
      <c r="L313" s="48">
        <f t="shared" si="65"/>
        <v>0</v>
      </c>
      <c r="M313" s="48">
        <f t="shared" si="66"/>
        <v>0</v>
      </c>
      <c r="N313" s="48">
        <f t="shared" si="67"/>
        <v>0</v>
      </c>
      <c r="O313" s="48" t="e">
        <f t="shared" si="55"/>
        <v>#N/A</v>
      </c>
      <c r="P313" s="47"/>
      <c r="Q313" s="46">
        <f t="shared" si="68"/>
        <v>-697</v>
      </c>
      <c r="R313" s="47">
        <f t="shared" si="56"/>
        <v>0</v>
      </c>
      <c r="S313" s="47">
        <f t="shared" si="57"/>
        <v>0</v>
      </c>
      <c r="T313" s="47" t="e">
        <f t="shared" si="58"/>
        <v>#N/A</v>
      </c>
      <c r="U313" s="47" t="e">
        <f t="shared" si="59"/>
        <v>#N/A</v>
      </c>
      <c r="V313" s="47" t="e">
        <f t="shared" si="69"/>
        <v>#N/A</v>
      </c>
      <c r="W313" s="47" t="e">
        <f t="shared" si="70"/>
        <v>#N/A</v>
      </c>
    </row>
    <row r="314" spans="2:23">
      <c r="B314" s="46">
        <f t="shared" si="71"/>
        <v>-697</v>
      </c>
      <c r="C314" s="47" t="e">
        <f>IF(ISNA(OutlineParameters!T317),OutlineParameters!S317,OutlineParameters!T317)</f>
        <v>#N/A</v>
      </c>
      <c r="D314" s="47">
        <f t="shared" si="60"/>
        <v>0</v>
      </c>
      <c r="E314" s="47" t="e">
        <f t="shared" si="61"/>
        <v>#N/A</v>
      </c>
      <c r="F314" s="47">
        <f t="shared" si="72"/>
        <v>0</v>
      </c>
      <c r="G314" s="47" t="e">
        <f t="shared" si="62"/>
        <v>#N/A</v>
      </c>
      <c r="H314" s="47"/>
      <c r="I314" s="47"/>
      <c r="J314" s="47">
        <f t="shared" si="63"/>
        <v>-696</v>
      </c>
      <c r="K314" s="48">
        <f t="shared" si="64"/>
        <v>0</v>
      </c>
      <c r="L314" s="48">
        <f t="shared" si="65"/>
        <v>0</v>
      </c>
      <c r="M314" s="48">
        <f t="shared" si="66"/>
        <v>0</v>
      </c>
      <c r="N314" s="48">
        <f t="shared" si="67"/>
        <v>0</v>
      </c>
      <c r="O314" s="48" t="e">
        <f t="shared" si="55"/>
        <v>#N/A</v>
      </c>
      <c r="P314" s="47"/>
      <c r="Q314" s="46">
        <f t="shared" si="68"/>
        <v>-696</v>
      </c>
      <c r="R314" s="47">
        <f t="shared" si="56"/>
        <v>0</v>
      </c>
      <c r="S314" s="47">
        <f t="shared" si="57"/>
        <v>0</v>
      </c>
      <c r="T314" s="47" t="e">
        <f t="shared" si="58"/>
        <v>#N/A</v>
      </c>
      <c r="U314" s="47" t="e">
        <f t="shared" si="59"/>
        <v>#N/A</v>
      </c>
      <c r="V314" s="47" t="e">
        <f t="shared" si="69"/>
        <v>#N/A</v>
      </c>
      <c r="W314" s="47" t="e">
        <f t="shared" si="70"/>
        <v>#N/A</v>
      </c>
    </row>
    <row r="315" spans="2:23">
      <c r="B315" s="46">
        <f t="shared" si="71"/>
        <v>-696</v>
      </c>
      <c r="C315" s="47" t="e">
        <f>IF(ISNA(OutlineParameters!T318),OutlineParameters!S318,OutlineParameters!T318)</f>
        <v>#N/A</v>
      </c>
      <c r="D315" s="47">
        <f t="shared" si="60"/>
        <v>0</v>
      </c>
      <c r="E315" s="47" t="e">
        <f t="shared" si="61"/>
        <v>#N/A</v>
      </c>
      <c r="F315" s="47">
        <f t="shared" si="72"/>
        <v>0</v>
      </c>
      <c r="G315" s="47" t="e">
        <f t="shared" si="62"/>
        <v>#N/A</v>
      </c>
      <c r="H315" s="47"/>
      <c r="I315" s="47"/>
      <c r="J315" s="47">
        <f t="shared" si="63"/>
        <v>-695</v>
      </c>
      <c r="K315" s="48">
        <f t="shared" si="64"/>
        <v>0</v>
      </c>
      <c r="L315" s="48">
        <f t="shared" si="65"/>
        <v>0</v>
      </c>
      <c r="M315" s="48">
        <f t="shared" si="66"/>
        <v>0</v>
      </c>
      <c r="N315" s="48">
        <f t="shared" si="67"/>
        <v>0</v>
      </c>
      <c r="O315" s="48" t="e">
        <f t="shared" si="55"/>
        <v>#N/A</v>
      </c>
      <c r="P315" s="47"/>
      <c r="Q315" s="46">
        <f t="shared" si="68"/>
        <v>-695</v>
      </c>
      <c r="R315" s="47">
        <f t="shared" si="56"/>
        <v>0</v>
      </c>
      <c r="S315" s="47">
        <f t="shared" si="57"/>
        <v>0</v>
      </c>
      <c r="T315" s="47" t="e">
        <f t="shared" si="58"/>
        <v>#N/A</v>
      </c>
      <c r="U315" s="47" t="e">
        <f t="shared" si="59"/>
        <v>#N/A</v>
      </c>
      <c r="V315" s="47" t="e">
        <f t="shared" si="69"/>
        <v>#N/A</v>
      </c>
      <c r="W315" s="47" t="e">
        <f t="shared" si="70"/>
        <v>#N/A</v>
      </c>
    </row>
    <row r="316" spans="2:23">
      <c r="B316" s="46">
        <f t="shared" si="71"/>
        <v>-695</v>
      </c>
      <c r="C316" s="47" t="e">
        <f>IF(ISNA(OutlineParameters!T319),OutlineParameters!S319,OutlineParameters!T319)</f>
        <v>#N/A</v>
      </c>
      <c r="D316" s="47">
        <f t="shared" si="60"/>
        <v>0</v>
      </c>
      <c r="E316" s="47" t="e">
        <f t="shared" si="61"/>
        <v>#N/A</v>
      </c>
      <c r="F316" s="47">
        <f t="shared" si="72"/>
        <v>0</v>
      </c>
      <c r="G316" s="47" t="e">
        <f t="shared" si="62"/>
        <v>#N/A</v>
      </c>
      <c r="H316" s="47"/>
      <c r="I316" s="47"/>
      <c r="J316" s="47">
        <f t="shared" si="63"/>
        <v>-694</v>
      </c>
      <c r="K316" s="48">
        <f t="shared" si="64"/>
        <v>0</v>
      </c>
      <c r="L316" s="48">
        <f t="shared" si="65"/>
        <v>0</v>
      </c>
      <c r="M316" s="48">
        <f t="shared" si="66"/>
        <v>0</v>
      </c>
      <c r="N316" s="48">
        <f t="shared" si="67"/>
        <v>0</v>
      </c>
      <c r="O316" s="48" t="e">
        <f t="shared" si="55"/>
        <v>#N/A</v>
      </c>
      <c r="P316" s="47"/>
      <c r="Q316" s="46">
        <f t="shared" si="68"/>
        <v>-694</v>
      </c>
      <c r="R316" s="47">
        <f t="shared" si="56"/>
        <v>0</v>
      </c>
      <c r="S316" s="47">
        <f t="shared" si="57"/>
        <v>0</v>
      </c>
      <c r="T316" s="47" t="e">
        <f t="shared" si="58"/>
        <v>#N/A</v>
      </c>
      <c r="U316" s="47" t="e">
        <f t="shared" si="59"/>
        <v>#N/A</v>
      </c>
      <c r="V316" s="47" t="e">
        <f t="shared" si="69"/>
        <v>#N/A</v>
      </c>
      <c r="W316" s="47" t="e">
        <f t="shared" si="70"/>
        <v>#N/A</v>
      </c>
    </row>
    <row r="317" spans="2:23">
      <c r="B317" s="46">
        <f t="shared" si="71"/>
        <v>-694</v>
      </c>
      <c r="C317" s="47" t="e">
        <f>IF(ISNA(OutlineParameters!T320),OutlineParameters!S320,OutlineParameters!T320)</f>
        <v>#N/A</v>
      </c>
      <c r="D317" s="47">
        <f t="shared" si="60"/>
        <v>0</v>
      </c>
      <c r="E317" s="47" t="e">
        <f t="shared" si="61"/>
        <v>#N/A</v>
      </c>
      <c r="F317" s="47">
        <f t="shared" si="72"/>
        <v>0</v>
      </c>
      <c r="G317" s="47" t="e">
        <f t="shared" si="62"/>
        <v>#N/A</v>
      </c>
      <c r="H317" s="47"/>
      <c r="I317" s="47"/>
      <c r="J317" s="47">
        <f t="shared" si="63"/>
        <v>-693</v>
      </c>
      <c r="K317" s="48">
        <f t="shared" si="64"/>
        <v>0</v>
      </c>
      <c r="L317" s="48">
        <f t="shared" si="65"/>
        <v>0</v>
      </c>
      <c r="M317" s="48">
        <f t="shared" si="66"/>
        <v>0</v>
      </c>
      <c r="N317" s="48">
        <f t="shared" si="67"/>
        <v>0</v>
      </c>
      <c r="O317" s="48" t="e">
        <f t="shared" si="55"/>
        <v>#N/A</v>
      </c>
      <c r="P317" s="47"/>
      <c r="Q317" s="46">
        <f t="shared" si="68"/>
        <v>-693</v>
      </c>
      <c r="R317" s="47">
        <f t="shared" si="56"/>
        <v>0</v>
      </c>
      <c r="S317" s="47">
        <f t="shared" si="57"/>
        <v>0</v>
      </c>
      <c r="T317" s="47" t="e">
        <f t="shared" si="58"/>
        <v>#N/A</v>
      </c>
      <c r="U317" s="47" t="e">
        <f t="shared" si="59"/>
        <v>#N/A</v>
      </c>
      <c r="V317" s="47" t="e">
        <f t="shared" si="69"/>
        <v>#N/A</v>
      </c>
      <c r="W317" s="47" t="e">
        <f t="shared" si="70"/>
        <v>#N/A</v>
      </c>
    </row>
    <row r="318" spans="2:23">
      <c r="B318" s="46">
        <f t="shared" si="71"/>
        <v>-693</v>
      </c>
      <c r="C318" s="47" t="e">
        <f>IF(ISNA(OutlineParameters!T321),OutlineParameters!S321,OutlineParameters!T321)</f>
        <v>#N/A</v>
      </c>
      <c r="D318" s="47">
        <f t="shared" si="60"/>
        <v>0</v>
      </c>
      <c r="E318" s="47" t="e">
        <f t="shared" si="61"/>
        <v>#N/A</v>
      </c>
      <c r="F318" s="47">
        <f t="shared" si="72"/>
        <v>0</v>
      </c>
      <c r="G318" s="47" t="e">
        <f t="shared" si="62"/>
        <v>#N/A</v>
      </c>
      <c r="H318" s="47"/>
      <c r="I318" s="47"/>
      <c r="J318" s="47">
        <f t="shared" si="63"/>
        <v>-692</v>
      </c>
      <c r="K318" s="48">
        <f t="shared" si="64"/>
        <v>0</v>
      </c>
      <c r="L318" s="48">
        <f t="shared" si="65"/>
        <v>0</v>
      </c>
      <c r="M318" s="48">
        <f t="shared" si="66"/>
        <v>0</v>
      </c>
      <c r="N318" s="48">
        <f t="shared" si="67"/>
        <v>0</v>
      </c>
      <c r="O318" s="48" t="e">
        <f t="shared" si="55"/>
        <v>#N/A</v>
      </c>
      <c r="P318" s="47"/>
      <c r="Q318" s="46">
        <f t="shared" si="68"/>
        <v>-692</v>
      </c>
      <c r="R318" s="47">
        <f t="shared" si="56"/>
        <v>0</v>
      </c>
      <c r="S318" s="47">
        <f t="shared" si="57"/>
        <v>0</v>
      </c>
      <c r="T318" s="47" t="e">
        <f t="shared" si="58"/>
        <v>#N/A</v>
      </c>
      <c r="U318" s="47" t="e">
        <f t="shared" si="59"/>
        <v>#N/A</v>
      </c>
      <c r="V318" s="47" t="e">
        <f t="shared" si="69"/>
        <v>#N/A</v>
      </c>
      <c r="W318" s="47" t="e">
        <f t="shared" si="70"/>
        <v>#N/A</v>
      </c>
    </row>
    <row r="319" spans="2:23">
      <c r="B319" s="46">
        <f t="shared" si="71"/>
        <v>-692</v>
      </c>
      <c r="C319" s="47" t="e">
        <f>IF(ISNA(OutlineParameters!T322),OutlineParameters!S322,OutlineParameters!T322)</f>
        <v>#N/A</v>
      </c>
      <c r="D319" s="47">
        <f t="shared" si="60"/>
        <v>0</v>
      </c>
      <c r="E319" s="47" t="e">
        <f t="shared" si="61"/>
        <v>#N/A</v>
      </c>
      <c r="F319" s="47">
        <f t="shared" si="72"/>
        <v>0</v>
      </c>
      <c r="G319" s="47" t="e">
        <f t="shared" si="62"/>
        <v>#N/A</v>
      </c>
      <c r="H319" s="47"/>
      <c r="I319" s="47"/>
      <c r="J319" s="47">
        <f t="shared" si="63"/>
        <v>-691</v>
      </c>
      <c r="K319" s="48">
        <f t="shared" si="64"/>
        <v>0</v>
      </c>
      <c r="L319" s="48">
        <f t="shared" si="65"/>
        <v>0</v>
      </c>
      <c r="M319" s="48">
        <f t="shared" si="66"/>
        <v>0</v>
      </c>
      <c r="N319" s="48">
        <f t="shared" si="67"/>
        <v>0</v>
      </c>
      <c r="O319" s="48" t="e">
        <f t="shared" si="55"/>
        <v>#N/A</v>
      </c>
      <c r="P319" s="47"/>
      <c r="Q319" s="46">
        <f t="shared" si="68"/>
        <v>-691</v>
      </c>
      <c r="R319" s="47">
        <f t="shared" si="56"/>
        <v>0</v>
      </c>
      <c r="S319" s="47">
        <f t="shared" si="57"/>
        <v>0</v>
      </c>
      <c r="T319" s="47" t="e">
        <f t="shared" si="58"/>
        <v>#N/A</v>
      </c>
      <c r="U319" s="47" t="e">
        <f t="shared" si="59"/>
        <v>#N/A</v>
      </c>
      <c r="V319" s="47" t="e">
        <f t="shared" si="69"/>
        <v>#N/A</v>
      </c>
      <c r="W319" s="47" t="e">
        <f t="shared" si="70"/>
        <v>#N/A</v>
      </c>
    </row>
    <row r="320" spans="2:23">
      <c r="B320" s="46">
        <f t="shared" si="71"/>
        <v>-691</v>
      </c>
      <c r="C320" s="47" t="e">
        <f>IF(ISNA(OutlineParameters!T323),OutlineParameters!S323,OutlineParameters!T323)</f>
        <v>#N/A</v>
      </c>
      <c r="D320" s="47">
        <f t="shared" si="60"/>
        <v>0</v>
      </c>
      <c r="E320" s="47" t="e">
        <f t="shared" si="61"/>
        <v>#N/A</v>
      </c>
      <c r="F320" s="47">
        <f t="shared" si="72"/>
        <v>0</v>
      </c>
      <c r="G320" s="47" t="e">
        <f t="shared" si="62"/>
        <v>#N/A</v>
      </c>
      <c r="H320" s="47"/>
      <c r="I320" s="47"/>
      <c r="J320" s="47">
        <f t="shared" si="63"/>
        <v>-690</v>
      </c>
      <c r="K320" s="48">
        <f t="shared" si="64"/>
        <v>0</v>
      </c>
      <c r="L320" s="48">
        <f t="shared" si="65"/>
        <v>0</v>
      </c>
      <c r="M320" s="48">
        <f t="shared" si="66"/>
        <v>0</v>
      </c>
      <c r="N320" s="48">
        <f t="shared" si="67"/>
        <v>0</v>
      </c>
      <c r="O320" s="48" t="e">
        <f t="shared" si="55"/>
        <v>#N/A</v>
      </c>
      <c r="P320" s="47"/>
      <c r="Q320" s="46">
        <f t="shared" si="68"/>
        <v>-690</v>
      </c>
      <c r="R320" s="47">
        <f t="shared" si="56"/>
        <v>0</v>
      </c>
      <c r="S320" s="47">
        <f t="shared" si="57"/>
        <v>0</v>
      </c>
      <c r="T320" s="47" t="e">
        <f t="shared" si="58"/>
        <v>#N/A</v>
      </c>
      <c r="U320" s="47" t="e">
        <f t="shared" si="59"/>
        <v>#N/A</v>
      </c>
      <c r="V320" s="47" t="e">
        <f t="shared" si="69"/>
        <v>#N/A</v>
      </c>
      <c r="W320" s="47" t="e">
        <f t="shared" si="70"/>
        <v>#N/A</v>
      </c>
    </row>
    <row r="321" spans="2:23">
      <c r="B321" s="46">
        <f t="shared" si="71"/>
        <v>-690</v>
      </c>
      <c r="C321" s="47" t="e">
        <f>IF(ISNA(OutlineParameters!T324),OutlineParameters!S324,OutlineParameters!T324)</f>
        <v>#N/A</v>
      </c>
      <c r="D321" s="47">
        <f t="shared" si="60"/>
        <v>0</v>
      </c>
      <c r="E321" s="47" t="e">
        <f t="shared" si="61"/>
        <v>#N/A</v>
      </c>
      <c r="F321" s="47">
        <f t="shared" si="72"/>
        <v>0</v>
      </c>
      <c r="G321" s="47" t="e">
        <f t="shared" si="62"/>
        <v>#N/A</v>
      </c>
      <c r="H321" s="47"/>
      <c r="I321" s="47"/>
      <c r="J321" s="47">
        <f t="shared" si="63"/>
        <v>-689</v>
      </c>
      <c r="K321" s="48">
        <f t="shared" si="64"/>
        <v>0</v>
      </c>
      <c r="L321" s="48">
        <f t="shared" si="65"/>
        <v>0</v>
      </c>
      <c r="M321" s="48">
        <f t="shared" si="66"/>
        <v>0</v>
      </c>
      <c r="N321" s="48">
        <f t="shared" si="67"/>
        <v>0</v>
      </c>
      <c r="O321" s="48" t="e">
        <f t="shared" si="55"/>
        <v>#N/A</v>
      </c>
      <c r="P321" s="47"/>
      <c r="Q321" s="46">
        <f t="shared" si="68"/>
        <v>-689</v>
      </c>
      <c r="R321" s="47">
        <f t="shared" si="56"/>
        <v>0</v>
      </c>
      <c r="S321" s="47">
        <f t="shared" si="57"/>
        <v>0</v>
      </c>
      <c r="T321" s="47" t="e">
        <f t="shared" si="58"/>
        <v>#N/A</v>
      </c>
      <c r="U321" s="47" t="e">
        <f t="shared" si="59"/>
        <v>#N/A</v>
      </c>
      <c r="V321" s="47" t="e">
        <f t="shared" si="69"/>
        <v>#N/A</v>
      </c>
      <c r="W321" s="47" t="e">
        <f t="shared" si="70"/>
        <v>#N/A</v>
      </c>
    </row>
    <row r="322" spans="2:23">
      <c r="B322" s="46">
        <f t="shared" si="71"/>
        <v>-689</v>
      </c>
      <c r="C322" s="47" t="e">
        <f>IF(ISNA(OutlineParameters!T325),OutlineParameters!S325,OutlineParameters!T325)</f>
        <v>#N/A</v>
      </c>
      <c r="D322" s="47">
        <f t="shared" si="60"/>
        <v>0</v>
      </c>
      <c r="E322" s="47" t="e">
        <f t="shared" si="61"/>
        <v>#N/A</v>
      </c>
      <c r="F322" s="47">
        <f t="shared" si="72"/>
        <v>0</v>
      </c>
      <c r="G322" s="47" t="e">
        <f t="shared" si="62"/>
        <v>#N/A</v>
      </c>
      <c r="H322" s="47"/>
      <c r="I322" s="47"/>
      <c r="J322" s="47">
        <f t="shared" si="63"/>
        <v>-688</v>
      </c>
      <c r="K322" s="48">
        <f t="shared" si="64"/>
        <v>0</v>
      </c>
      <c r="L322" s="48">
        <f t="shared" si="65"/>
        <v>0</v>
      </c>
      <c r="M322" s="48">
        <f t="shared" si="66"/>
        <v>0</v>
      </c>
      <c r="N322" s="48">
        <f t="shared" si="67"/>
        <v>0</v>
      </c>
      <c r="O322" s="48" t="e">
        <f t="shared" si="55"/>
        <v>#N/A</v>
      </c>
      <c r="P322" s="47"/>
      <c r="Q322" s="46">
        <f t="shared" si="68"/>
        <v>-688</v>
      </c>
      <c r="R322" s="47">
        <f t="shared" si="56"/>
        <v>0</v>
      </c>
      <c r="S322" s="47">
        <f t="shared" si="57"/>
        <v>0</v>
      </c>
      <c r="T322" s="47" t="e">
        <f t="shared" si="58"/>
        <v>#N/A</v>
      </c>
      <c r="U322" s="47" t="e">
        <f t="shared" si="59"/>
        <v>#N/A</v>
      </c>
      <c r="V322" s="47" t="e">
        <f t="shared" si="69"/>
        <v>#N/A</v>
      </c>
      <c r="W322" s="47" t="e">
        <f t="shared" si="70"/>
        <v>#N/A</v>
      </c>
    </row>
    <row r="323" spans="2:23">
      <c r="B323" s="46">
        <f t="shared" si="71"/>
        <v>-688</v>
      </c>
      <c r="C323" s="47" t="e">
        <f>IF(ISNA(OutlineParameters!T326),OutlineParameters!S326,OutlineParameters!T326)</f>
        <v>#N/A</v>
      </c>
      <c r="D323" s="47">
        <f t="shared" si="60"/>
        <v>0</v>
      </c>
      <c r="E323" s="47" t="e">
        <f t="shared" si="61"/>
        <v>#N/A</v>
      </c>
      <c r="F323" s="47">
        <f t="shared" si="72"/>
        <v>0</v>
      </c>
      <c r="G323" s="47" t="e">
        <f t="shared" si="62"/>
        <v>#N/A</v>
      </c>
      <c r="H323" s="47"/>
      <c r="I323" s="47"/>
      <c r="J323" s="47">
        <f t="shared" si="63"/>
        <v>-687</v>
      </c>
      <c r="K323" s="48">
        <f t="shared" si="64"/>
        <v>0</v>
      </c>
      <c r="L323" s="48">
        <f t="shared" si="65"/>
        <v>0</v>
      </c>
      <c r="M323" s="48">
        <f t="shared" si="66"/>
        <v>0</v>
      </c>
      <c r="N323" s="48">
        <f t="shared" si="67"/>
        <v>0</v>
      </c>
      <c r="O323" s="48" t="e">
        <f t="shared" si="55"/>
        <v>#N/A</v>
      </c>
      <c r="P323" s="47"/>
      <c r="Q323" s="46">
        <f t="shared" si="68"/>
        <v>-687</v>
      </c>
      <c r="R323" s="47">
        <f t="shared" si="56"/>
        <v>0</v>
      </c>
      <c r="S323" s="47">
        <f t="shared" si="57"/>
        <v>0</v>
      </c>
      <c r="T323" s="47" t="e">
        <f t="shared" si="58"/>
        <v>#N/A</v>
      </c>
      <c r="U323" s="47" t="e">
        <f t="shared" si="59"/>
        <v>#N/A</v>
      </c>
      <c r="V323" s="47" t="e">
        <f t="shared" si="69"/>
        <v>#N/A</v>
      </c>
      <c r="W323" s="47" t="e">
        <f t="shared" si="70"/>
        <v>#N/A</v>
      </c>
    </row>
    <row r="324" spans="2:23">
      <c r="B324" s="46">
        <f t="shared" si="71"/>
        <v>-687</v>
      </c>
      <c r="C324" s="47" t="e">
        <f>IF(ISNA(OutlineParameters!T327),OutlineParameters!S327,OutlineParameters!T327)</f>
        <v>#N/A</v>
      </c>
      <c r="D324" s="47">
        <f t="shared" si="60"/>
        <v>0</v>
      </c>
      <c r="E324" s="47" t="e">
        <f t="shared" si="61"/>
        <v>#N/A</v>
      </c>
      <c r="F324" s="47">
        <f t="shared" si="72"/>
        <v>0</v>
      </c>
      <c r="G324" s="47" t="e">
        <f t="shared" si="62"/>
        <v>#N/A</v>
      </c>
      <c r="H324" s="47"/>
      <c r="I324" s="47"/>
      <c r="J324" s="47">
        <f t="shared" si="63"/>
        <v>-686</v>
      </c>
      <c r="K324" s="48">
        <f t="shared" si="64"/>
        <v>0</v>
      </c>
      <c r="L324" s="48">
        <f t="shared" si="65"/>
        <v>0</v>
      </c>
      <c r="M324" s="48">
        <f t="shared" si="66"/>
        <v>0</v>
      </c>
      <c r="N324" s="48">
        <f t="shared" si="67"/>
        <v>0</v>
      </c>
      <c r="O324" s="48" t="e">
        <f t="shared" si="55"/>
        <v>#N/A</v>
      </c>
      <c r="P324" s="47"/>
      <c r="Q324" s="46">
        <f t="shared" si="68"/>
        <v>-686</v>
      </c>
      <c r="R324" s="47">
        <f t="shared" si="56"/>
        <v>0</v>
      </c>
      <c r="S324" s="47">
        <f t="shared" si="57"/>
        <v>0</v>
      </c>
      <c r="T324" s="47" t="e">
        <f t="shared" si="58"/>
        <v>#N/A</v>
      </c>
      <c r="U324" s="47" t="e">
        <f t="shared" si="59"/>
        <v>#N/A</v>
      </c>
      <c r="V324" s="47" t="e">
        <f t="shared" si="69"/>
        <v>#N/A</v>
      </c>
      <c r="W324" s="47" t="e">
        <f t="shared" si="70"/>
        <v>#N/A</v>
      </c>
    </row>
    <row r="325" spans="2:23">
      <c r="B325" s="46">
        <f t="shared" si="71"/>
        <v>-686</v>
      </c>
      <c r="C325" s="47" t="e">
        <f>IF(ISNA(OutlineParameters!T328),OutlineParameters!S328,OutlineParameters!T328)</f>
        <v>#N/A</v>
      </c>
      <c r="D325" s="47">
        <f t="shared" si="60"/>
        <v>0</v>
      </c>
      <c r="E325" s="47" t="e">
        <f t="shared" si="61"/>
        <v>#N/A</v>
      </c>
      <c r="F325" s="47">
        <f t="shared" si="72"/>
        <v>0</v>
      </c>
      <c r="G325" s="47" t="e">
        <f t="shared" si="62"/>
        <v>#N/A</v>
      </c>
      <c r="H325" s="47"/>
      <c r="I325" s="47"/>
      <c r="J325" s="47">
        <f t="shared" si="63"/>
        <v>-685</v>
      </c>
      <c r="K325" s="48">
        <f t="shared" si="64"/>
        <v>0</v>
      </c>
      <c r="L325" s="48">
        <f t="shared" si="65"/>
        <v>0</v>
      </c>
      <c r="M325" s="48">
        <f t="shared" si="66"/>
        <v>0</v>
      </c>
      <c r="N325" s="48">
        <f t="shared" si="67"/>
        <v>0</v>
      </c>
      <c r="O325" s="48" t="e">
        <f t="shared" si="55"/>
        <v>#N/A</v>
      </c>
      <c r="P325" s="47"/>
      <c r="Q325" s="46">
        <f t="shared" si="68"/>
        <v>-685</v>
      </c>
      <c r="R325" s="47">
        <f t="shared" si="56"/>
        <v>0</v>
      </c>
      <c r="S325" s="47">
        <f t="shared" si="57"/>
        <v>0</v>
      </c>
      <c r="T325" s="47" t="e">
        <f t="shared" si="58"/>
        <v>#N/A</v>
      </c>
      <c r="U325" s="47">
        <f t="shared" si="59"/>
        <v>0</v>
      </c>
      <c r="V325" s="47" t="e">
        <f t="shared" si="69"/>
        <v>#N/A</v>
      </c>
      <c r="W325" s="47" t="e">
        <f t="shared" si="70"/>
        <v>#N/A</v>
      </c>
    </row>
    <row r="326" spans="2:23">
      <c r="B326" s="46">
        <f t="shared" si="71"/>
        <v>-685</v>
      </c>
      <c r="C326" s="47" t="e">
        <f>IF(ISNA(OutlineParameters!T329),OutlineParameters!S329,OutlineParameters!T329)</f>
        <v>#N/A</v>
      </c>
      <c r="D326" s="47">
        <f t="shared" si="60"/>
        <v>0</v>
      </c>
      <c r="E326" s="47" t="e">
        <f t="shared" si="61"/>
        <v>#N/A</v>
      </c>
      <c r="F326" s="47">
        <f t="shared" si="72"/>
        <v>0</v>
      </c>
      <c r="G326" s="47">
        <f t="shared" si="62"/>
        <v>0</v>
      </c>
      <c r="H326" s="47"/>
      <c r="I326" s="47"/>
      <c r="J326" s="47">
        <f t="shared" si="63"/>
        <v>-684</v>
      </c>
      <c r="K326" s="48">
        <f t="shared" si="64"/>
        <v>0</v>
      </c>
      <c r="L326" s="48">
        <f t="shared" si="65"/>
        <v>0</v>
      </c>
      <c r="M326" s="48">
        <f t="shared" si="66"/>
        <v>0</v>
      </c>
      <c r="N326" s="48">
        <f t="shared" si="67"/>
        <v>0</v>
      </c>
      <c r="O326" s="48" t="e">
        <f t="shared" si="55"/>
        <v>#N/A</v>
      </c>
      <c r="P326" s="47"/>
      <c r="Q326" s="46">
        <f t="shared" si="68"/>
        <v>-684</v>
      </c>
      <c r="R326" s="47">
        <f t="shared" si="56"/>
        <v>0</v>
      </c>
      <c r="S326" s="47">
        <f t="shared" si="57"/>
        <v>0</v>
      </c>
      <c r="T326" s="47">
        <f t="shared" si="58"/>
        <v>-3.3781285420321429E-4</v>
      </c>
      <c r="U326" s="47" t="e">
        <f t="shared" si="59"/>
        <v>#N/A</v>
      </c>
      <c r="V326" s="47" t="e">
        <f t="shared" si="69"/>
        <v>#N/A</v>
      </c>
      <c r="W326" s="47" t="e">
        <f t="shared" si="70"/>
        <v>#N/A</v>
      </c>
    </row>
    <row r="327" spans="2:23">
      <c r="B327" s="46">
        <f t="shared" si="71"/>
        <v>-684</v>
      </c>
      <c r="C327" s="47" t="e">
        <f>IF(ISNA(OutlineParameters!T330),OutlineParameters!S330,OutlineParameters!T330)</f>
        <v>#N/A</v>
      </c>
      <c r="D327" s="47">
        <f t="shared" si="60"/>
        <v>0</v>
      </c>
      <c r="E327" s="47">
        <f t="shared" si="61"/>
        <v>-3.3781285420321429E-4</v>
      </c>
      <c r="F327" s="47">
        <f t="shared" si="72"/>
        <v>0</v>
      </c>
      <c r="G327" s="47" t="e">
        <f t="shared" si="62"/>
        <v>#N/A</v>
      </c>
      <c r="H327" s="47"/>
      <c r="I327" s="47"/>
      <c r="J327" s="47">
        <f t="shared" si="63"/>
        <v>-683</v>
      </c>
      <c r="K327" s="48">
        <f t="shared" si="64"/>
        <v>0</v>
      </c>
      <c r="L327" s="48">
        <f t="shared" si="65"/>
        <v>0</v>
      </c>
      <c r="M327" s="48">
        <f t="shared" si="66"/>
        <v>0</v>
      </c>
      <c r="N327" s="48">
        <f t="shared" si="67"/>
        <v>0</v>
      </c>
      <c r="O327" s="48" t="e">
        <f t="shared" si="55"/>
        <v>#N/A</v>
      </c>
      <c r="P327" s="47"/>
      <c r="Q327" s="46">
        <f t="shared" si="68"/>
        <v>-683</v>
      </c>
      <c r="R327" s="47">
        <f t="shared" si="56"/>
        <v>0</v>
      </c>
      <c r="S327" s="47">
        <f t="shared" si="57"/>
        <v>0</v>
      </c>
      <c r="T327" s="47">
        <f t="shared" si="58"/>
        <v>-6.7507395008453317E-4</v>
      </c>
      <c r="U327" s="47" t="e">
        <f t="shared" si="59"/>
        <v>#N/A</v>
      </c>
      <c r="V327" s="47" t="e">
        <f t="shared" si="69"/>
        <v>#N/A</v>
      </c>
      <c r="W327" s="47" t="e">
        <f t="shared" si="70"/>
        <v>#N/A</v>
      </c>
    </row>
    <row r="328" spans="2:23">
      <c r="B328" s="46">
        <f t="shared" si="71"/>
        <v>-683</v>
      </c>
      <c r="C328" s="47" t="e">
        <f>IF(ISNA(OutlineParameters!T331),OutlineParameters!S331,OutlineParameters!T331)</f>
        <v>#N/A</v>
      </c>
      <c r="D328" s="47">
        <f t="shared" si="60"/>
        <v>0</v>
      </c>
      <c r="E328" s="47">
        <f t="shared" si="61"/>
        <v>-6.7507395008453317E-4</v>
      </c>
      <c r="F328" s="47">
        <f t="shared" si="72"/>
        <v>0</v>
      </c>
      <c r="G328" s="47" t="e">
        <f t="shared" si="62"/>
        <v>#N/A</v>
      </c>
      <c r="H328" s="47"/>
      <c r="I328" s="47"/>
      <c r="J328" s="47">
        <f t="shared" si="63"/>
        <v>-682</v>
      </c>
      <c r="K328" s="48">
        <f t="shared" si="64"/>
        <v>0</v>
      </c>
      <c r="L328" s="48">
        <f t="shared" si="65"/>
        <v>0</v>
      </c>
      <c r="M328" s="48">
        <f t="shared" si="66"/>
        <v>0</v>
      </c>
      <c r="N328" s="48">
        <f t="shared" si="67"/>
        <v>0</v>
      </c>
      <c r="O328" s="48" t="e">
        <f t="shared" si="55"/>
        <v>#N/A</v>
      </c>
      <c r="P328" s="47"/>
      <c r="Q328" s="46">
        <f t="shared" si="68"/>
        <v>-682</v>
      </c>
      <c r="R328" s="47">
        <f t="shared" si="56"/>
        <v>0</v>
      </c>
      <c r="S328" s="47">
        <f t="shared" si="57"/>
        <v>0</v>
      </c>
      <c r="T328" s="47">
        <f t="shared" si="58"/>
        <v>-1.011231529322058E-3</v>
      </c>
      <c r="U328" s="47" t="e">
        <f t="shared" si="59"/>
        <v>#N/A</v>
      </c>
      <c r="V328" s="47" t="e">
        <f t="shared" si="69"/>
        <v>#N/A</v>
      </c>
      <c r="W328" s="47" t="e">
        <f t="shared" si="70"/>
        <v>#N/A</v>
      </c>
    </row>
    <row r="329" spans="2:23">
      <c r="B329" s="46">
        <f t="shared" si="71"/>
        <v>-682</v>
      </c>
      <c r="C329" s="47" t="e">
        <f>IF(ISNA(OutlineParameters!T332),OutlineParameters!S332,OutlineParameters!T332)</f>
        <v>#N/A</v>
      </c>
      <c r="D329" s="47">
        <f t="shared" si="60"/>
        <v>0</v>
      </c>
      <c r="E329" s="47">
        <f t="shared" si="61"/>
        <v>-1.011231529322058E-3</v>
      </c>
      <c r="F329" s="47">
        <f t="shared" si="72"/>
        <v>0</v>
      </c>
      <c r="G329" s="47" t="e">
        <f t="shared" si="62"/>
        <v>#N/A</v>
      </c>
      <c r="H329" s="47"/>
      <c r="I329" s="47"/>
      <c r="J329" s="47">
        <f t="shared" si="63"/>
        <v>-681</v>
      </c>
      <c r="K329" s="48">
        <f t="shared" si="64"/>
        <v>0</v>
      </c>
      <c r="L329" s="48">
        <f t="shared" si="65"/>
        <v>0</v>
      </c>
      <c r="M329" s="48">
        <f t="shared" si="66"/>
        <v>0</v>
      </c>
      <c r="N329" s="48">
        <f t="shared" si="67"/>
        <v>0</v>
      </c>
      <c r="O329" s="48" t="e">
        <f t="shared" si="55"/>
        <v>#N/A</v>
      </c>
      <c r="P329" s="47"/>
      <c r="Q329" s="46">
        <f t="shared" si="68"/>
        <v>-681</v>
      </c>
      <c r="R329" s="47">
        <f t="shared" si="56"/>
        <v>0</v>
      </c>
      <c r="S329" s="47">
        <f t="shared" si="57"/>
        <v>0</v>
      </c>
      <c r="T329" s="47">
        <f t="shared" si="58"/>
        <v>-1.3457338335938927E-3</v>
      </c>
      <c r="U329" s="47" t="e">
        <f t="shared" si="59"/>
        <v>#N/A</v>
      </c>
      <c r="V329" s="47" t="e">
        <f t="shared" si="69"/>
        <v>#N/A</v>
      </c>
      <c r="W329" s="47" t="e">
        <f t="shared" si="70"/>
        <v>#N/A</v>
      </c>
    </row>
    <row r="330" spans="2:23">
      <c r="B330" s="46">
        <f t="shared" si="71"/>
        <v>-681</v>
      </c>
      <c r="C330" s="47" t="e">
        <f>IF(ISNA(OutlineParameters!T333),OutlineParameters!S333,OutlineParameters!T333)</f>
        <v>#N/A</v>
      </c>
      <c r="D330" s="47">
        <f t="shared" si="60"/>
        <v>0</v>
      </c>
      <c r="E330" s="47">
        <f t="shared" si="61"/>
        <v>-1.3457338335938927E-3</v>
      </c>
      <c r="F330" s="47">
        <f t="shared" si="72"/>
        <v>0</v>
      </c>
      <c r="G330" s="47" t="e">
        <f t="shared" si="62"/>
        <v>#N/A</v>
      </c>
      <c r="H330" s="47"/>
      <c r="I330" s="47"/>
      <c r="J330" s="47">
        <f t="shared" si="63"/>
        <v>-680</v>
      </c>
      <c r="K330" s="48">
        <f t="shared" si="64"/>
        <v>0</v>
      </c>
      <c r="L330" s="48">
        <f t="shared" si="65"/>
        <v>0</v>
      </c>
      <c r="M330" s="48">
        <f t="shared" si="66"/>
        <v>0</v>
      </c>
      <c r="N330" s="48">
        <f t="shared" si="67"/>
        <v>0</v>
      </c>
      <c r="O330" s="48" t="e">
        <f t="shared" si="55"/>
        <v>#N/A</v>
      </c>
      <c r="P330" s="47"/>
      <c r="Q330" s="46">
        <f t="shared" si="68"/>
        <v>-680</v>
      </c>
      <c r="R330" s="47">
        <f t="shared" si="56"/>
        <v>0</v>
      </c>
      <c r="S330" s="47">
        <f t="shared" si="57"/>
        <v>0</v>
      </c>
      <c r="T330" s="47">
        <f t="shared" si="58"/>
        <v>-1.6780291045781406E-3</v>
      </c>
      <c r="U330" s="47" t="e">
        <f t="shared" si="59"/>
        <v>#N/A</v>
      </c>
      <c r="V330" s="47" t="e">
        <f t="shared" si="69"/>
        <v>#N/A</v>
      </c>
      <c r="W330" s="47" t="e">
        <f t="shared" si="70"/>
        <v>#N/A</v>
      </c>
    </row>
    <row r="331" spans="2:23">
      <c r="B331" s="46">
        <f t="shared" si="71"/>
        <v>-680</v>
      </c>
      <c r="C331" s="47" t="e">
        <f>IF(ISNA(OutlineParameters!T334),OutlineParameters!S334,OutlineParameters!T334)</f>
        <v>#N/A</v>
      </c>
      <c r="D331" s="47">
        <f t="shared" si="60"/>
        <v>0</v>
      </c>
      <c r="E331" s="47">
        <f t="shared" si="61"/>
        <v>-1.6780291045781406E-3</v>
      </c>
      <c r="F331" s="47">
        <f t="shared" si="72"/>
        <v>0</v>
      </c>
      <c r="G331" s="47" t="e">
        <f t="shared" si="62"/>
        <v>#N/A</v>
      </c>
      <c r="H331" s="47"/>
      <c r="I331" s="47"/>
      <c r="J331" s="47">
        <f t="shared" si="63"/>
        <v>-679</v>
      </c>
      <c r="K331" s="48">
        <f t="shared" si="64"/>
        <v>0</v>
      </c>
      <c r="L331" s="48">
        <f t="shared" si="65"/>
        <v>0</v>
      </c>
      <c r="M331" s="48">
        <f t="shared" si="66"/>
        <v>0</v>
      </c>
      <c r="N331" s="48">
        <f t="shared" si="67"/>
        <v>0</v>
      </c>
      <c r="O331" s="48" t="e">
        <f t="shared" si="55"/>
        <v>#N/A</v>
      </c>
      <c r="P331" s="47"/>
      <c r="Q331" s="46">
        <f t="shared" si="68"/>
        <v>-679</v>
      </c>
      <c r="R331" s="47">
        <f t="shared" si="56"/>
        <v>0</v>
      </c>
      <c r="S331" s="47">
        <f t="shared" si="57"/>
        <v>0</v>
      </c>
      <c r="T331" s="47">
        <f t="shared" si="58"/>
        <v>-2.0075655839529062E-3</v>
      </c>
      <c r="U331" s="47" t="e">
        <f t="shared" si="59"/>
        <v>#N/A</v>
      </c>
      <c r="V331" s="47" t="e">
        <f t="shared" si="69"/>
        <v>#N/A</v>
      </c>
      <c r="W331" s="47" t="e">
        <f t="shared" si="70"/>
        <v>#N/A</v>
      </c>
    </row>
    <row r="332" spans="2:23">
      <c r="B332" s="46">
        <f t="shared" si="71"/>
        <v>-679</v>
      </c>
      <c r="C332" s="47" t="e">
        <f>IF(ISNA(OutlineParameters!T335),OutlineParameters!S335,OutlineParameters!T335)</f>
        <v>#N/A</v>
      </c>
      <c r="D332" s="47">
        <f t="shared" si="60"/>
        <v>0</v>
      </c>
      <c r="E332" s="47">
        <f t="shared" si="61"/>
        <v>-2.0075655839529062E-3</v>
      </c>
      <c r="F332" s="47">
        <f t="shared" si="72"/>
        <v>0</v>
      </c>
      <c r="G332" s="47" t="e">
        <f t="shared" si="62"/>
        <v>#N/A</v>
      </c>
      <c r="H332" s="47"/>
      <c r="I332" s="47"/>
      <c r="J332" s="47">
        <f t="shared" si="63"/>
        <v>-678</v>
      </c>
      <c r="K332" s="48">
        <f t="shared" si="64"/>
        <v>0</v>
      </c>
      <c r="L332" s="48">
        <f t="shared" si="65"/>
        <v>0</v>
      </c>
      <c r="M332" s="48">
        <f t="shared" si="66"/>
        <v>0</v>
      </c>
      <c r="N332" s="48">
        <f t="shared" si="67"/>
        <v>0</v>
      </c>
      <c r="O332" s="48" t="e">
        <f t="shared" si="55"/>
        <v>#N/A</v>
      </c>
      <c r="P332" s="47"/>
      <c r="Q332" s="46">
        <f t="shared" si="68"/>
        <v>-678</v>
      </c>
      <c r="R332" s="47">
        <f t="shared" si="56"/>
        <v>0</v>
      </c>
      <c r="S332" s="47">
        <f t="shared" si="57"/>
        <v>0</v>
      </c>
      <c r="T332" s="47">
        <f t="shared" si="58"/>
        <v>-2.3337915133962925E-3</v>
      </c>
      <c r="U332" s="47" t="e">
        <f t="shared" si="59"/>
        <v>#N/A</v>
      </c>
      <c r="V332" s="47" t="e">
        <f t="shared" si="69"/>
        <v>#N/A</v>
      </c>
      <c r="W332" s="47" t="e">
        <f t="shared" si="70"/>
        <v>#N/A</v>
      </c>
    </row>
    <row r="333" spans="2:23">
      <c r="B333" s="46">
        <f t="shared" si="71"/>
        <v>-678</v>
      </c>
      <c r="C333" s="47" t="e">
        <f>IF(ISNA(OutlineParameters!T336),OutlineParameters!S336,OutlineParameters!T336)</f>
        <v>#N/A</v>
      </c>
      <c r="D333" s="47">
        <f t="shared" si="60"/>
        <v>0</v>
      </c>
      <c r="E333" s="47">
        <f t="shared" si="61"/>
        <v>-2.3337915133962925E-3</v>
      </c>
      <c r="F333" s="47">
        <f t="shared" si="72"/>
        <v>0</v>
      </c>
      <c r="G333" s="47" t="e">
        <f t="shared" si="62"/>
        <v>#N/A</v>
      </c>
      <c r="H333" s="47"/>
      <c r="I333" s="47"/>
      <c r="J333" s="47">
        <f t="shared" si="63"/>
        <v>-677</v>
      </c>
      <c r="K333" s="48">
        <f t="shared" si="64"/>
        <v>0</v>
      </c>
      <c r="L333" s="48">
        <f t="shared" si="65"/>
        <v>0</v>
      </c>
      <c r="M333" s="48">
        <f t="shared" si="66"/>
        <v>0</v>
      </c>
      <c r="N333" s="48">
        <f t="shared" si="67"/>
        <v>0</v>
      </c>
      <c r="O333" s="48" t="e">
        <f t="shared" si="55"/>
        <v>#N/A</v>
      </c>
      <c r="P333" s="47"/>
      <c r="Q333" s="46">
        <f t="shared" si="68"/>
        <v>-677</v>
      </c>
      <c r="R333" s="47">
        <f t="shared" si="56"/>
        <v>0</v>
      </c>
      <c r="S333" s="47">
        <f t="shared" si="57"/>
        <v>0</v>
      </c>
      <c r="T333" s="47">
        <f t="shared" si="58"/>
        <v>-2.6561551345864048E-3</v>
      </c>
      <c r="U333" s="47" t="e">
        <f t="shared" si="59"/>
        <v>#N/A</v>
      </c>
      <c r="V333" s="47" t="e">
        <f t="shared" si="69"/>
        <v>#N/A</v>
      </c>
      <c r="W333" s="47" t="e">
        <f t="shared" si="70"/>
        <v>#N/A</v>
      </c>
    </row>
    <row r="334" spans="2:23">
      <c r="B334" s="46">
        <f t="shared" si="71"/>
        <v>-677</v>
      </c>
      <c r="C334" s="47" t="e">
        <f>IF(ISNA(OutlineParameters!T337),OutlineParameters!S337,OutlineParameters!T337)</f>
        <v>#N/A</v>
      </c>
      <c r="D334" s="47">
        <f t="shared" si="60"/>
        <v>0</v>
      </c>
      <c r="E334" s="47">
        <f t="shared" si="61"/>
        <v>-2.6561551345864048E-3</v>
      </c>
      <c r="F334" s="47">
        <f t="shared" si="72"/>
        <v>0</v>
      </c>
      <c r="G334" s="47" t="e">
        <f t="shared" si="62"/>
        <v>#N/A</v>
      </c>
      <c r="H334" s="47"/>
      <c r="I334" s="47"/>
      <c r="J334" s="47">
        <f t="shared" si="63"/>
        <v>-676</v>
      </c>
      <c r="K334" s="48">
        <f t="shared" si="64"/>
        <v>0</v>
      </c>
      <c r="L334" s="48">
        <f t="shared" si="65"/>
        <v>0</v>
      </c>
      <c r="M334" s="48">
        <f t="shared" si="66"/>
        <v>0</v>
      </c>
      <c r="N334" s="48">
        <f t="shared" si="67"/>
        <v>0</v>
      </c>
      <c r="O334" s="48" t="e">
        <f t="shared" si="55"/>
        <v>#N/A</v>
      </c>
      <c r="P334" s="47"/>
      <c r="Q334" s="46">
        <f t="shared" si="68"/>
        <v>-676</v>
      </c>
      <c r="R334" s="47">
        <f t="shared" si="56"/>
        <v>0</v>
      </c>
      <c r="S334" s="47">
        <f t="shared" si="57"/>
        <v>0</v>
      </c>
      <c r="T334" s="47">
        <f t="shared" si="58"/>
        <v>-2.9741046892013401E-3</v>
      </c>
      <c r="U334" s="47" t="e">
        <f t="shared" si="59"/>
        <v>#N/A</v>
      </c>
      <c r="V334" s="47" t="e">
        <f t="shared" si="69"/>
        <v>#N/A</v>
      </c>
      <c r="W334" s="47" t="e">
        <f t="shared" si="70"/>
        <v>#N/A</v>
      </c>
    </row>
    <row r="335" spans="2:23">
      <c r="B335" s="46">
        <f t="shared" si="71"/>
        <v>-676</v>
      </c>
      <c r="C335" s="47" t="e">
        <f>IF(ISNA(OutlineParameters!T338),OutlineParameters!S338,OutlineParameters!T338)</f>
        <v>#N/A</v>
      </c>
      <c r="D335" s="47">
        <f t="shared" si="60"/>
        <v>0</v>
      </c>
      <c r="E335" s="47">
        <f t="shared" si="61"/>
        <v>-2.9741046892013401E-3</v>
      </c>
      <c r="F335" s="47">
        <f t="shared" si="72"/>
        <v>0</v>
      </c>
      <c r="G335" s="47" t="e">
        <f t="shared" si="62"/>
        <v>#N/A</v>
      </c>
      <c r="H335" s="47"/>
      <c r="I335" s="47"/>
      <c r="J335" s="47">
        <f t="shared" si="63"/>
        <v>-675</v>
      </c>
      <c r="K335" s="48">
        <f t="shared" si="64"/>
        <v>0</v>
      </c>
      <c r="L335" s="48">
        <f t="shared" si="65"/>
        <v>0</v>
      </c>
      <c r="M335" s="48">
        <f t="shared" si="66"/>
        <v>0</v>
      </c>
      <c r="N335" s="48">
        <f t="shared" si="67"/>
        <v>0</v>
      </c>
      <c r="O335" s="48" t="e">
        <f t="shared" si="55"/>
        <v>#N/A</v>
      </c>
      <c r="P335" s="47"/>
      <c r="Q335" s="46">
        <f t="shared" si="68"/>
        <v>-675</v>
      </c>
      <c r="R335" s="47">
        <f t="shared" si="56"/>
        <v>0</v>
      </c>
      <c r="S335" s="47">
        <f t="shared" si="57"/>
        <v>0</v>
      </c>
      <c r="T335" s="47">
        <f t="shared" si="58"/>
        <v>-3.2870884189192089E-3</v>
      </c>
      <c r="U335" s="47" t="e">
        <f t="shared" si="59"/>
        <v>#N/A</v>
      </c>
      <c r="V335" s="47" t="e">
        <f t="shared" si="69"/>
        <v>#N/A</v>
      </c>
      <c r="W335" s="47" t="e">
        <f t="shared" si="70"/>
        <v>#N/A</v>
      </c>
    </row>
    <row r="336" spans="2:23">
      <c r="B336" s="46">
        <f t="shared" si="71"/>
        <v>-675</v>
      </c>
      <c r="C336" s="47" t="e">
        <f>IF(ISNA(OutlineParameters!T339),OutlineParameters!S339,OutlineParameters!T339)</f>
        <v>#N/A</v>
      </c>
      <c r="D336" s="47">
        <f t="shared" si="60"/>
        <v>0</v>
      </c>
      <c r="E336" s="47">
        <f t="shared" si="61"/>
        <v>-3.2870884189192089E-3</v>
      </c>
      <c r="F336" s="47">
        <f t="shared" si="72"/>
        <v>0</v>
      </c>
      <c r="G336" s="47" t="e">
        <f t="shared" si="62"/>
        <v>#N/A</v>
      </c>
      <c r="H336" s="47"/>
      <c r="I336" s="47"/>
      <c r="J336" s="47">
        <f t="shared" si="63"/>
        <v>-674</v>
      </c>
      <c r="K336" s="48">
        <f t="shared" si="64"/>
        <v>0</v>
      </c>
      <c r="L336" s="48">
        <f t="shared" si="65"/>
        <v>0</v>
      </c>
      <c r="M336" s="48">
        <f t="shared" si="66"/>
        <v>0</v>
      </c>
      <c r="N336" s="48">
        <f t="shared" si="67"/>
        <v>0</v>
      </c>
      <c r="O336" s="48" t="e">
        <f t="shared" si="55"/>
        <v>#N/A</v>
      </c>
      <c r="P336" s="47"/>
      <c r="Q336" s="46">
        <f t="shared" si="68"/>
        <v>-674</v>
      </c>
      <c r="R336" s="47">
        <f t="shared" si="56"/>
        <v>0</v>
      </c>
      <c r="S336" s="47">
        <f t="shared" si="57"/>
        <v>0</v>
      </c>
      <c r="T336" s="47">
        <f t="shared" si="58"/>
        <v>-3.594554565418108E-3</v>
      </c>
      <c r="U336" s="47" t="e">
        <f t="shared" si="59"/>
        <v>#N/A</v>
      </c>
      <c r="V336" s="47" t="e">
        <f t="shared" si="69"/>
        <v>#N/A</v>
      </c>
      <c r="W336" s="47" t="e">
        <f t="shared" si="70"/>
        <v>#N/A</v>
      </c>
    </row>
    <row r="337" spans="2:23">
      <c r="B337" s="46">
        <f t="shared" si="71"/>
        <v>-674</v>
      </c>
      <c r="C337" s="47" t="e">
        <f>IF(ISNA(OutlineParameters!T340),OutlineParameters!S340,OutlineParameters!T340)</f>
        <v>#N/A</v>
      </c>
      <c r="D337" s="47">
        <f t="shared" si="60"/>
        <v>0</v>
      </c>
      <c r="E337" s="47">
        <f t="shared" si="61"/>
        <v>-3.594554565418108E-3</v>
      </c>
      <c r="F337" s="47">
        <f t="shared" si="72"/>
        <v>0</v>
      </c>
      <c r="G337" s="47" t="e">
        <f t="shared" si="62"/>
        <v>#N/A</v>
      </c>
      <c r="H337" s="47"/>
      <c r="I337" s="47"/>
      <c r="J337" s="47">
        <f t="shared" si="63"/>
        <v>-673</v>
      </c>
      <c r="K337" s="48">
        <f t="shared" si="64"/>
        <v>0</v>
      </c>
      <c r="L337" s="48">
        <f t="shared" si="65"/>
        <v>0</v>
      </c>
      <c r="M337" s="48">
        <f t="shared" si="66"/>
        <v>0</v>
      </c>
      <c r="N337" s="48">
        <f t="shared" si="67"/>
        <v>0</v>
      </c>
      <c r="O337" s="48" t="e">
        <f t="shared" si="55"/>
        <v>#N/A</v>
      </c>
      <c r="P337" s="47"/>
      <c r="Q337" s="46">
        <f t="shared" si="68"/>
        <v>-673</v>
      </c>
      <c r="R337" s="47">
        <f t="shared" si="56"/>
        <v>0</v>
      </c>
      <c r="S337" s="47">
        <f t="shared" si="57"/>
        <v>0</v>
      </c>
      <c r="T337" s="47">
        <f t="shared" si="58"/>
        <v>-3.8959513703761481E-3</v>
      </c>
      <c r="U337" s="47" t="e">
        <f t="shared" si="59"/>
        <v>#N/A</v>
      </c>
      <c r="V337" s="47" t="e">
        <f t="shared" si="69"/>
        <v>#N/A</v>
      </c>
      <c r="W337" s="47" t="e">
        <f t="shared" si="70"/>
        <v>#N/A</v>
      </c>
    </row>
    <row r="338" spans="2:23">
      <c r="B338" s="46">
        <f t="shared" si="71"/>
        <v>-673</v>
      </c>
      <c r="C338" s="47" t="e">
        <f>IF(ISNA(OutlineParameters!T341),OutlineParameters!S341,OutlineParameters!T341)</f>
        <v>#N/A</v>
      </c>
      <c r="D338" s="47">
        <f t="shared" si="60"/>
        <v>0</v>
      </c>
      <c r="E338" s="47">
        <f t="shared" si="61"/>
        <v>-3.8959513703761481E-3</v>
      </c>
      <c r="F338" s="47">
        <f t="shared" si="72"/>
        <v>0</v>
      </c>
      <c r="G338" s="47" t="e">
        <f t="shared" si="62"/>
        <v>#N/A</v>
      </c>
      <c r="H338" s="47"/>
      <c r="I338" s="47"/>
      <c r="J338" s="47">
        <f t="shared" si="63"/>
        <v>-672</v>
      </c>
      <c r="K338" s="48">
        <f t="shared" si="64"/>
        <v>0</v>
      </c>
      <c r="L338" s="48">
        <f t="shared" si="65"/>
        <v>0</v>
      </c>
      <c r="M338" s="48">
        <f t="shared" si="66"/>
        <v>0</v>
      </c>
      <c r="N338" s="48">
        <f t="shared" si="67"/>
        <v>0</v>
      </c>
      <c r="O338" s="48" t="e">
        <f t="shared" si="55"/>
        <v>#N/A</v>
      </c>
      <c r="P338" s="47"/>
      <c r="Q338" s="46">
        <f t="shared" si="68"/>
        <v>-672</v>
      </c>
      <c r="R338" s="47">
        <f t="shared" si="56"/>
        <v>0</v>
      </c>
      <c r="S338" s="47">
        <f t="shared" si="57"/>
        <v>0</v>
      </c>
      <c r="T338" s="47">
        <f t="shared" si="58"/>
        <v>-4.1907270754714294E-3</v>
      </c>
      <c r="U338" s="47" t="e">
        <f t="shared" si="59"/>
        <v>#N/A</v>
      </c>
      <c r="V338" s="47" t="e">
        <f t="shared" si="69"/>
        <v>#N/A</v>
      </c>
      <c r="W338" s="47" t="e">
        <f t="shared" si="70"/>
        <v>#N/A</v>
      </c>
    </row>
    <row r="339" spans="2:23">
      <c r="B339" s="46">
        <f t="shared" si="71"/>
        <v>-672</v>
      </c>
      <c r="C339" s="47" t="e">
        <f>IF(ISNA(OutlineParameters!T342),OutlineParameters!S342,OutlineParameters!T342)</f>
        <v>#N/A</v>
      </c>
      <c r="D339" s="47">
        <f t="shared" si="60"/>
        <v>0</v>
      </c>
      <c r="E339" s="47">
        <f t="shared" si="61"/>
        <v>-4.1907270754714294E-3</v>
      </c>
      <c r="F339" s="47">
        <f t="shared" si="72"/>
        <v>0</v>
      </c>
      <c r="G339" s="47" t="e">
        <f t="shared" si="62"/>
        <v>#N/A</v>
      </c>
      <c r="H339" s="47"/>
      <c r="I339" s="47"/>
      <c r="J339" s="47">
        <f t="shared" si="63"/>
        <v>-671</v>
      </c>
      <c r="K339" s="48">
        <f t="shared" si="64"/>
        <v>0</v>
      </c>
      <c r="L339" s="48">
        <f t="shared" si="65"/>
        <v>0</v>
      </c>
      <c r="M339" s="48">
        <f t="shared" si="66"/>
        <v>0</v>
      </c>
      <c r="N339" s="48">
        <f t="shared" si="67"/>
        <v>0</v>
      </c>
      <c r="O339" s="48" t="e">
        <f t="shared" si="55"/>
        <v>#N/A</v>
      </c>
      <c r="P339" s="47"/>
      <c r="Q339" s="46">
        <f t="shared" si="68"/>
        <v>-671</v>
      </c>
      <c r="R339" s="47">
        <f t="shared" si="56"/>
        <v>0</v>
      </c>
      <c r="S339" s="47">
        <f t="shared" si="57"/>
        <v>0</v>
      </c>
      <c r="T339" s="47">
        <f t="shared" si="58"/>
        <v>-4.4783299223820558E-3</v>
      </c>
      <c r="U339" s="47" t="e">
        <f t="shared" si="59"/>
        <v>#N/A</v>
      </c>
      <c r="V339" s="47" t="e">
        <f t="shared" si="69"/>
        <v>#N/A</v>
      </c>
      <c r="W339" s="47" t="e">
        <f t="shared" si="70"/>
        <v>#N/A</v>
      </c>
    </row>
    <row r="340" spans="2:23">
      <c r="B340" s="46">
        <f t="shared" si="71"/>
        <v>-671</v>
      </c>
      <c r="C340" s="47" t="e">
        <f>IF(ISNA(OutlineParameters!T343),OutlineParameters!S343,OutlineParameters!T343)</f>
        <v>#N/A</v>
      </c>
      <c r="D340" s="47">
        <f t="shared" si="60"/>
        <v>0</v>
      </c>
      <c r="E340" s="47">
        <f t="shared" si="61"/>
        <v>-4.4783299223820558E-3</v>
      </c>
      <c r="F340" s="47">
        <f t="shared" si="72"/>
        <v>0</v>
      </c>
      <c r="G340" s="47" t="e">
        <f t="shared" si="62"/>
        <v>#N/A</v>
      </c>
      <c r="H340" s="47"/>
      <c r="I340" s="47"/>
      <c r="J340" s="47">
        <f t="shared" si="63"/>
        <v>-670</v>
      </c>
      <c r="K340" s="48">
        <f t="shared" si="64"/>
        <v>0</v>
      </c>
      <c r="L340" s="48">
        <f t="shared" si="65"/>
        <v>0</v>
      </c>
      <c r="M340" s="48">
        <f t="shared" si="66"/>
        <v>0</v>
      </c>
      <c r="N340" s="48">
        <f t="shared" si="67"/>
        <v>0</v>
      </c>
      <c r="O340" s="48" t="e">
        <f t="shared" si="55"/>
        <v>#N/A</v>
      </c>
      <c r="P340" s="47"/>
      <c r="Q340" s="46">
        <f t="shared" si="68"/>
        <v>-670</v>
      </c>
      <c r="R340" s="47">
        <f t="shared" si="56"/>
        <v>0</v>
      </c>
      <c r="S340" s="47">
        <f t="shared" si="57"/>
        <v>0</v>
      </c>
      <c r="T340" s="47">
        <f t="shared" si="58"/>
        <v>-4.7582081527861239E-3</v>
      </c>
      <c r="U340" s="47" t="e">
        <f t="shared" si="59"/>
        <v>#N/A</v>
      </c>
      <c r="V340" s="47" t="e">
        <f t="shared" si="69"/>
        <v>#N/A</v>
      </c>
      <c r="W340" s="47" t="e">
        <f t="shared" si="70"/>
        <v>#N/A</v>
      </c>
    </row>
    <row r="341" spans="2:23">
      <c r="B341" s="46">
        <f t="shared" si="71"/>
        <v>-670</v>
      </c>
      <c r="C341" s="47" t="e">
        <f>IF(ISNA(OutlineParameters!T344),OutlineParameters!S344,OutlineParameters!T344)</f>
        <v>#N/A</v>
      </c>
      <c r="D341" s="47">
        <f t="shared" si="60"/>
        <v>0</v>
      </c>
      <c r="E341" s="47">
        <f t="shared" si="61"/>
        <v>-4.7582081527861239E-3</v>
      </c>
      <c r="F341" s="47">
        <f t="shared" si="72"/>
        <v>0</v>
      </c>
      <c r="G341" s="47" t="e">
        <f t="shared" si="62"/>
        <v>#N/A</v>
      </c>
      <c r="H341" s="47"/>
      <c r="I341" s="47"/>
      <c r="J341" s="47">
        <f t="shared" si="63"/>
        <v>-669</v>
      </c>
      <c r="K341" s="48">
        <f t="shared" si="64"/>
        <v>0</v>
      </c>
      <c r="L341" s="48">
        <f t="shared" si="65"/>
        <v>0</v>
      </c>
      <c r="M341" s="48">
        <f t="shared" si="66"/>
        <v>0</v>
      </c>
      <c r="N341" s="48">
        <f t="shared" si="67"/>
        <v>0</v>
      </c>
      <c r="O341" s="48" t="e">
        <f t="shared" si="55"/>
        <v>#N/A</v>
      </c>
      <c r="P341" s="47"/>
      <c r="Q341" s="46">
        <f t="shared" si="68"/>
        <v>-669</v>
      </c>
      <c r="R341" s="47">
        <f t="shared" si="56"/>
        <v>0</v>
      </c>
      <c r="S341" s="47">
        <f t="shared" si="57"/>
        <v>0</v>
      </c>
      <c r="T341" s="47">
        <f t="shared" si="58"/>
        <v>-5.0298100083617479E-3</v>
      </c>
      <c r="U341" s="47" t="e">
        <f t="shared" si="59"/>
        <v>#N/A</v>
      </c>
      <c r="V341" s="47" t="e">
        <f t="shared" si="69"/>
        <v>#N/A</v>
      </c>
      <c r="W341" s="47" t="e">
        <f t="shared" si="70"/>
        <v>#N/A</v>
      </c>
    </row>
    <row r="342" spans="2:23">
      <c r="B342" s="46">
        <f t="shared" si="71"/>
        <v>-669</v>
      </c>
      <c r="C342" s="47" t="e">
        <f>IF(ISNA(OutlineParameters!T345),OutlineParameters!S345,OutlineParameters!T345)</f>
        <v>#N/A</v>
      </c>
      <c r="D342" s="47">
        <f t="shared" si="60"/>
        <v>0</v>
      </c>
      <c r="E342" s="47">
        <f t="shared" si="61"/>
        <v>-5.0298100083617479E-3</v>
      </c>
      <c r="F342" s="47">
        <f t="shared" si="72"/>
        <v>0</v>
      </c>
      <c r="G342" s="47" t="e">
        <f t="shared" si="62"/>
        <v>#N/A</v>
      </c>
      <c r="H342" s="47"/>
      <c r="I342" s="47"/>
      <c r="J342" s="47">
        <f t="shared" si="63"/>
        <v>-668</v>
      </c>
      <c r="K342" s="48">
        <f t="shared" si="64"/>
        <v>0</v>
      </c>
      <c r="L342" s="48">
        <f t="shared" si="65"/>
        <v>0</v>
      </c>
      <c r="M342" s="48">
        <f t="shared" si="66"/>
        <v>0</v>
      </c>
      <c r="N342" s="48">
        <f t="shared" si="67"/>
        <v>0</v>
      </c>
      <c r="O342" s="48" t="e">
        <f t="shared" si="55"/>
        <v>#N/A</v>
      </c>
      <c r="P342" s="47"/>
      <c r="Q342" s="46">
        <f t="shared" si="68"/>
        <v>-668</v>
      </c>
      <c r="R342" s="47">
        <f t="shared" si="56"/>
        <v>0</v>
      </c>
      <c r="S342" s="47">
        <f t="shared" si="57"/>
        <v>0</v>
      </c>
      <c r="T342" s="47">
        <f t="shared" si="58"/>
        <v>-5.2925837307870281E-3</v>
      </c>
      <c r="U342" s="47" t="e">
        <f t="shared" si="59"/>
        <v>#N/A</v>
      </c>
      <c r="V342" s="47" t="e">
        <f t="shared" si="69"/>
        <v>#N/A</v>
      </c>
      <c r="W342" s="47" t="e">
        <f t="shared" si="70"/>
        <v>#N/A</v>
      </c>
    </row>
    <row r="343" spans="2:23">
      <c r="B343" s="46">
        <f t="shared" si="71"/>
        <v>-668</v>
      </c>
      <c r="C343" s="47" t="e">
        <f>IF(ISNA(OutlineParameters!T346),OutlineParameters!S346,OutlineParameters!T346)</f>
        <v>#N/A</v>
      </c>
      <c r="D343" s="47">
        <f t="shared" si="60"/>
        <v>0</v>
      </c>
      <c r="E343" s="47">
        <f t="shared" si="61"/>
        <v>-5.2925837307870281E-3</v>
      </c>
      <c r="F343" s="47">
        <f t="shared" si="72"/>
        <v>0</v>
      </c>
      <c r="G343" s="47" t="e">
        <f t="shared" si="62"/>
        <v>#N/A</v>
      </c>
      <c r="H343" s="47"/>
      <c r="I343" s="47"/>
      <c r="J343" s="47">
        <f t="shared" si="63"/>
        <v>-667</v>
      </c>
      <c r="K343" s="48">
        <f t="shared" si="64"/>
        <v>0</v>
      </c>
      <c r="L343" s="48">
        <f t="shared" si="65"/>
        <v>0</v>
      </c>
      <c r="M343" s="48">
        <f t="shared" si="66"/>
        <v>0</v>
      </c>
      <c r="N343" s="48">
        <f t="shared" si="67"/>
        <v>0</v>
      </c>
      <c r="O343" s="48" t="e">
        <f t="shared" si="55"/>
        <v>#N/A</v>
      </c>
      <c r="P343" s="47"/>
      <c r="Q343" s="46">
        <f t="shared" si="68"/>
        <v>-667</v>
      </c>
      <c r="R343" s="47">
        <f t="shared" si="56"/>
        <v>0</v>
      </c>
      <c r="S343" s="47">
        <f t="shared" si="57"/>
        <v>0</v>
      </c>
      <c r="T343" s="47">
        <f t="shared" si="58"/>
        <v>-5.5459775617400647E-3</v>
      </c>
      <c r="U343" s="47" t="e">
        <f t="shared" si="59"/>
        <v>#N/A</v>
      </c>
      <c r="V343" s="47" t="e">
        <f t="shared" si="69"/>
        <v>#N/A</v>
      </c>
      <c r="W343" s="47" t="e">
        <f t="shared" si="70"/>
        <v>#N/A</v>
      </c>
    </row>
    <row r="344" spans="2:23">
      <c r="B344" s="46">
        <f t="shared" si="71"/>
        <v>-667</v>
      </c>
      <c r="C344" s="47" t="e">
        <f>IF(ISNA(OutlineParameters!T347),OutlineParameters!S347,OutlineParameters!T347)</f>
        <v>#N/A</v>
      </c>
      <c r="D344" s="47">
        <f t="shared" si="60"/>
        <v>0</v>
      </c>
      <c r="E344" s="47">
        <f t="shared" si="61"/>
        <v>-5.5459775617400647E-3</v>
      </c>
      <c r="F344" s="47">
        <f t="shared" si="72"/>
        <v>0</v>
      </c>
      <c r="G344" s="47" t="e">
        <f t="shared" si="62"/>
        <v>#N/A</v>
      </c>
      <c r="H344" s="47"/>
      <c r="I344" s="47"/>
      <c r="J344" s="47">
        <f t="shared" si="63"/>
        <v>-666</v>
      </c>
      <c r="K344" s="48">
        <f t="shared" si="64"/>
        <v>0</v>
      </c>
      <c r="L344" s="48">
        <f t="shared" si="65"/>
        <v>0</v>
      </c>
      <c r="M344" s="48">
        <f t="shared" si="66"/>
        <v>0</v>
      </c>
      <c r="N344" s="48">
        <f t="shared" si="67"/>
        <v>0</v>
      </c>
      <c r="O344" s="48" t="e">
        <f t="shared" si="55"/>
        <v>#N/A</v>
      </c>
      <c r="P344" s="47"/>
      <c r="Q344" s="46">
        <f t="shared" si="68"/>
        <v>-666</v>
      </c>
      <c r="R344" s="47">
        <f t="shared" si="56"/>
        <v>0</v>
      </c>
      <c r="S344" s="47">
        <f t="shared" si="57"/>
        <v>0</v>
      </c>
      <c r="T344" s="47">
        <f t="shared" si="58"/>
        <v>-5.789439742898958E-3</v>
      </c>
      <c r="U344" s="47" t="e">
        <f t="shared" si="59"/>
        <v>#N/A</v>
      </c>
      <c r="V344" s="47" t="e">
        <f t="shared" si="69"/>
        <v>#N/A</v>
      </c>
      <c r="W344" s="47" t="e">
        <f t="shared" si="70"/>
        <v>#N/A</v>
      </c>
    </row>
    <row r="345" spans="2:23">
      <c r="B345" s="46">
        <f t="shared" si="71"/>
        <v>-666</v>
      </c>
      <c r="C345" s="47" t="e">
        <f>IF(ISNA(OutlineParameters!T348),OutlineParameters!S348,OutlineParameters!T348)</f>
        <v>#N/A</v>
      </c>
      <c r="D345" s="47">
        <f t="shared" si="60"/>
        <v>0</v>
      </c>
      <c r="E345" s="47">
        <f t="shared" si="61"/>
        <v>-5.789439742898958E-3</v>
      </c>
      <c r="F345" s="47">
        <f t="shared" si="72"/>
        <v>0</v>
      </c>
      <c r="G345" s="47" t="e">
        <f t="shared" si="62"/>
        <v>#N/A</v>
      </c>
      <c r="H345" s="47"/>
      <c r="I345" s="47"/>
      <c r="J345" s="47">
        <f t="shared" si="63"/>
        <v>-665</v>
      </c>
      <c r="K345" s="48">
        <f t="shared" si="64"/>
        <v>0</v>
      </c>
      <c r="L345" s="48">
        <f t="shared" si="65"/>
        <v>0</v>
      </c>
      <c r="M345" s="48">
        <f t="shared" si="66"/>
        <v>0</v>
      </c>
      <c r="N345" s="48">
        <f t="shared" si="67"/>
        <v>0</v>
      </c>
      <c r="O345" s="48" t="e">
        <f t="shared" si="55"/>
        <v>#N/A</v>
      </c>
      <c r="P345" s="47"/>
      <c r="Q345" s="46">
        <f t="shared" si="68"/>
        <v>-665</v>
      </c>
      <c r="R345" s="47">
        <f t="shared" si="56"/>
        <v>0</v>
      </c>
      <c r="S345" s="47">
        <f t="shared" si="57"/>
        <v>0</v>
      </c>
      <c r="T345" s="47">
        <f t="shared" si="58"/>
        <v>-6.0224185159418117E-3</v>
      </c>
      <c r="U345" s="47" t="e">
        <f t="shared" si="59"/>
        <v>#N/A</v>
      </c>
      <c r="V345" s="47" t="e">
        <f t="shared" si="69"/>
        <v>#N/A</v>
      </c>
      <c r="W345" s="47" t="e">
        <f t="shared" si="70"/>
        <v>#N/A</v>
      </c>
    </row>
    <row r="346" spans="2:23">
      <c r="B346" s="46">
        <f t="shared" si="71"/>
        <v>-665</v>
      </c>
      <c r="C346" s="47" t="e">
        <f>IF(ISNA(OutlineParameters!T349),OutlineParameters!S349,OutlineParameters!T349)</f>
        <v>#N/A</v>
      </c>
      <c r="D346" s="47">
        <f t="shared" si="60"/>
        <v>0</v>
      </c>
      <c r="E346" s="47">
        <f t="shared" si="61"/>
        <v>-6.0224185159418117E-3</v>
      </c>
      <c r="F346" s="47">
        <f t="shared" si="72"/>
        <v>0</v>
      </c>
      <c r="G346" s="47" t="e">
        <f t="shared" si="62"/>
        <v>#N/A</v>
      </c>
      <c r="H346" s="47"/>
      <c r="I346" s="47"/>
      <c r="J346" s="47">
        <f t="shared" si="63"/>
        <v>-664</v>
      </c>
      <c r="K346" s="48">
        <f t="shared" si="64"/>
        <v>0</v>
      </c>
      <c r="L346" s="48">
        <f t="shared" si="65"/>
        <v>0</v>
      </c>
      <c r="M346" s="48">
        <f t="shared" si="66"/>
        <v>0</v>
      </c>
      <c r="N346" s="48">
        <f t="shared" si="67"/>
        <v>0</v>
      </c>
      <c r="O346" s="48" t="e">
        <f t="shared" si="55"/>
        <v>#N/A</v>
      </c>
      <c r="P346" s="47"/>
      <c r="Q346" s="46">
        <f t="shared" si="68"/>
        <v>-664</v>
      </c>
      <c r="R346" s="47">
        <f t="shared" si="56"/>
        <v>0</v>
      </c>
      <c r="S346" s="47">
        <f t="shared" si="57"/>
        <v>0</v>
      </c>
      <c r="T346" s="47">
        <f t="shared" si="58"/>
        <v>-6.2443621225467469E-3</v>
      </c>
      <c r="U346" s="47" t="e">
        <f t="shared" si="59"/>
        <v>#N/A</v>
      </c>
      <c r="V346" s="47" t="e">
        <f t="shared" si="69"/>
        <v>#N/A</v>
      </c>
      <c r="W346" s="47" t="e">
        <f t="shared" si="70"/>
        <v>#N/A</v>
      </c>
    </row>
    <row r="347" spans="2:23">
      <c r="B347" s="46">
        <f t="shared" si="71"/>
        <v>-664</v>
      </c>
      <c r="C347" s="47" t="e">
        <f>IF(ISNA(OutlineParameters!T350),OutlineParameters!S350,OutlineParameters!T350)</f>
        <v>#N/A</v>
      </c>
      <c r="D347" s="47">
        <f t="shared" si="60"/>
        <v>0</v>
      </c>
      <c r="E347" s="47">
        <f t="shared" si="61"/>
        <v>-6.2443621225467469E-3</v>
      </c>
      <c r="F347" s="47">
        <f t="shared" si="72"/>
        <v>0</v>
      </c>
      <c r="G347" s="47" t="e">
        <f t="shared" si="62"/>
        <v>#N/A</v>
      </c>
      <c r="H347" s="47"/>
      <c r="I347" s="47"/>
      <c r="J347" s="47">
        <f t="shared" si="63"/>
        <v>-663</v>
      </c>
      <c r="K347" s="48">
        <f t="shared" si="64"/>
        <v>0</v>
      </c>
      <c r="L347" s="48">
        <f t="shared" si="65"/>
        <v>0</v>
      </c>
      <c r="M347" s="48">
        <f t="shared" si="66"/>
        <v>0</v>
      </c>
      <c r="N347" s="48">
        <f t="shared" si="67"/>
        <v>0</v>
      </c>
      <c r="O347" s="48" t="e">
        <f t="shared" si="55"/>
        <v>#N/A</v>
      </c>
      <c r="P347" s="47"/>
      <c r="Q347" s="46">
        <f t="shared" si="68"/>
        <v>-663</v>
      </c>
      <c r="R347" s="47">
        <f t="shared" si="56"/>
        <v>0</v>
      </c>
      <c r="S347" s="47">
        <f t="shared" si="57"/>
        <v>0</v>
      </c>
      <c r="T347" s="47">
        <f t="shared" si="58"/>
        <v>-6.4547188043918499E-3</v>
      </c>
      <c r="U347" s="47" t="e">
        <f t="shared" si="59"/>
        <v>#N/A</v>
      </c>
      <c r="V347" s="47" t="e">
        <f t="shared" si="69"/>
        <v>#N/A</v>
      </c>
      <c r="W347" s="47" t="e">
        <f t="shared" si="70"/>
        <v>#N/A</v>
      </c>
    </row>
    <row r="348" spans="2:23">
      <c r="B348" s="46">
        <f t="shared" si="71"/>
        <v>-663</v>
      </c>
      <c r="C348" s="47" t="e">
        <f>IF(ISNA(OutlineParameters!T351),OutlineParameters!S351,OutlineParameters!T351)</f>
        <v>#N/A</v>
      </c>
      <c r="D348" s="47">
        <f t="shared" si="60"/>
        <v>0</v>
      </c>
      <c r="E348" s="47">
        <f t="shared" si="61"/>
        <v>-6.4547188043918499E-3</v>
      </c>
      <c r="F348" s="47">
        <f t="shared" si="72"/>
        <v>0</v>
      </c>
      <c r="G348" s="47" t="e">
        <f t="shared" si="62"/>
        <v>#N/A</v>
      </c>
      <c r="H348" s="47"/>
      <c r="I348" s="47"/>
      <c r="J348" s="47">
        <f t="shared" si="63"/>
        <v>-662</v>
      </c>
      <c r="K348" s="48">
        <f t="shared" si="64"/>
        <v>0</v>
      </c>
      <c r="L348" s="48">
        <f t="shared" si="65"/>
        <v>0</v>
      </c>
      <c r="M348" s="48">
        <f t="shared" si="66"/>
        <v>0</v>
      </c>
      <c r="N348" s="48">
        <f t="shared" si="67"/>
        <v>0</v>
      </c>
      <c r="O348" s="48" t="e">
        <f t="shared" si="55"/>
        <v>#N/A</v>
      </c>
      <c r="P348" s="47"/>
      <c r="Q348" s="46">
        <f t="shared" si="68"/>
        <v>-662</v>
      </c>
      <c r="R348" s="47">
        <f t="shared" si="56"/>
        <v>0</v>
      </c>
      <c r="S348" s="47">
        <f t="shared" si="57"/>
        <v>0</v>
      </c>
      <c r="T348" s="47">
        <f t="shared" si="58"/>
        <v>-6.652936803155228E-3</v>
      </c>
      <c r="U348" s="47" t="e">
        <f t="shared" si="59"/>
        <v>#N/A</v>
      </c>
      <c r="V348" s="47" t="e">
        <f t="shared" si="69"/>
        <v>#N/A</v>
      </c>
      <c r="W348" s="47" t="e">
        <f t="shared" si="70"/>
        <v>#N/A</v>
      </c>
    </row>
    <row r="349" spans="2:23">
      <c r="B349" s="46">
        <f t="shared" si="71"/>
        <v>-662</v>
      </c>
      <c r="C349" s="47" t="e">
        <f>IF(ISNA(OutlineParameters!T352),OutlineParameters!S352,OutlineParameters!T352)</f>
        <v>#N/A</v>
      </c>
      <c r="D349" s="47">
        <f t="shared" si="60"/>
        <v>0</v>
      </c>
      <c r="E349" s="47">
        <f t="shared" si="61"/>
        <v>-6.652936803155228E-3</v>
      </c>
      <c r="F349" s="47">
        <f t="shared" si="72"/>
        <v>0</v>
      </c>
      <c r="G349" s="47" t="e">
        <f t="shared" si="62"/>
        <v>#N/A</v>
      </c>
      <c r="H349" s="47"/>
      <c r="I349" s="47"/>
      <c r="J349" s="47">
        <f t="shared" si="63"/>
        <v>-661</v>
      </c>
      <c r="K349" s="48">
        <f t="shared" si="64"/>
        <v>0</v>
      </c>
      <c r="L349" s="48">
        <f t="shared" si="65"/>
        <v>0</v>
      </c>
      <c r="M349" s="48">
        <f t="shared" si="66"/>
        <v>0</v>
      </c>
      <c r="N349" s="48">
        <f t="shared" si="67"/>
        <v>0</v>
      </c>
      <c r="O349" s="48" t="e">
        <f t="shared" si="55"/>
        <v>#N/A</v>
      </c>
      <c r="P349" s="47"/>
      <c r="Q349" s="46">
        <f t="shared" si="68"/>
        <v>-661</v>
      </c>
      <c r="R349" s="47">
        <f t="shared" si="56"/>
        <v>0</v>
      </c>
      <c r="S349" s="47">
        <f t="shared" si="57"/>
        <v>0</v>
      </c>
      <c r="T349" s="47">
        <f t="shared" si="58"/>
        <v>-6.8384643605149814E-3</v>
      </c>
      <c r="U349" s="47" t="e">
        <f t="shared" si="59"/>
        <v>#N/A</v>
      </c>
      <c r="V349" s="47" t="e">
        <f t="shared" si="69"/>
        <v>#N/A</v>
      </c>
      <c r="W349" s="47" t="e">
        <f t="shared" si="70"/>
        <v>#N/A</v>
      </c>
    </row>
    <row r="350" spans="2:23">
      <c r="B350" s="46">
        <f t="shared" si="71"/>
        <v>-661</v>
      </c>
      <c r="C350" s="47" t="e">
        <f>IF(ISNA(OutlineParameters!T353),OutlineParameters!S353,OutlineParameters!T353)</f>
        <v>#N/A</v>
      </c>
      <c r="D350" s="47">
        <f t="shared" si="60"/>
        <v>0</v>
      </c>
      <c r="E350" s="47">
        <f t="shared" si="61"/>
        <v>-6.8384643605149814E-3</v>
      </c>
      <c r="F350" s="47">
        <f t="shared" si="72"/>
        <v>0</v>
      </c>
      <c r="G350" s="47" t="e">
        <f t="shared" si="62"/>
        <v>#N/A</v>
      </c>
      <c r="H350" s="47"/>
      <c r="I350" s="47"/>
      <c r="J350" s="47">
        <f t="shared" si="63"/>
        <v>-660</v>
      </c>
      <c r="K350" s="48">
        <f t="shared" si="64"/>
        <v>0</v>
      </c>
      <c r="L350" s="48">
        <f t="shared" si="65"/>
        <v>0</v>
      </c>
      <c r="M350" s="48">
        <f t="shared" si="66"/>
        <v>0</v>
      </c>
      <c r="N350" s="48">
        <f t="shared" si="67"/>
        <v>0</v>
      </c>
      <c r="O350" s="48" t="e">
        <f t="shared" si="55"/>
        <v>#N/A</v>
      </c>
      <c r="P350" s="47"/>
      <c r="Q350" s="46">
        <f t="shared" si="68"/>
        <v>-660</v>
      </c>
      <c r="R350" s="47">
        <f t="shared" si="56"/>
        <v>0</v>
      </c>
      <c r="S350" s="47">
        <f t="shared" si="57"/>
        <v>0</v>
      </c>
      <c r="T350" s="47">
        <f t="shared" si="58"/>
        <v>-7.0107497181492104E-3</v>
      </c>
      <c r="U350" s="47" t="e">
        <f t="shared" si="59"/>
        <v>#N/A</v>
      </c>
      <c r="V350" s="47" t="e">
        <f t="shared" si="69"/>
        <v>#N/A</v>
      </c>
      <c r="W350" s="47" t="e">
        <f t="shared" si="70"/>
        <v>#N/A</v>
      </c>
    </row>
    <row r="351" spans="2:23">
      <c r="B351" s="46">
        <f t="shared" si="71"/>
        <v>-660</v>
      </c>
      <c r="C351" s="47" t="e">
        <f>IF(ISNA(OutlineParameters!T354),OutlineParameters!S354,OutlineParameters!T354)</f>
        <v>#N/A</v>
      </c>
      <c r="D351" s="47">
        <f t="shared" si="60"/>
        <v>0</v>
      </c>
      <c r="E351" s="47">
        <f t="shared" si="61"/>
        <v>-7.0107497181492104E-3</v>
      </c>
      <c r="F351" s="47">
        <f t="shared" si="72"/>
        <v>0</v>
      </c>
      <c r="G351" s="47" t="e">
        <f t="shared" si="62"/>
        <v>#N/A</v>
      </c>
      <c r="H351" s="47"/>
      <c r="I351" s="47"/>
      <c r="J351" s="47">
        <f t="shared" si="63"/>
        <v>-659</v>
      </c>
      <c r="K351" s="48">
        <f t="shared" si="64"/>
        <v>0</v>
      </c>
      <c r="L351" s="48">
        <f t="shared" si="65"/>
        <v>0</v>
      </c>
      <c r="M351" s="48">
        <f t="shared" si="66"/>
        <v>0</v>
      </c>
      <c r="N351" s="48">
        <f t="shared" si="67"/>
        <v>0</v>
      </c>
      <c r="O351" s="48" t="e">
        <f t="shared" si="55"/>
        <v>#N/A</v>
      </c>
      <c r="P351" s="47"/>
      <c r="Q351" s="46">
        <f t="shared" si="68"/>
        <v>-659</v>
      </c>
      <c r="R351" s="47">
        <f t="shared" si="56"/>
        <v>0</v>
      </c>
      <c r="S351" s="47">
        <f t="shared" si="57"/>
        <v>0</v>
      </c>
      <c r="T351" s="47">
        <f t="shared" si="58"/>
        <v>-7.1692411177360291E-3</v>
      </c>
      <c r="U351" s="47" t="e">
        <f t="shared" si="59"/>
        <v>#N/A</v>
      </c>
      <c r="V351" s="47" t="e">
        <f t="shared" si="69"/>
        <v>#N/A</v>
      </c>
      <c r="W351" s="47" t="e">
        <f t="shared" si="70"/>
        <v>#N/A</v>
      </c>
    </row>
    <row r="352" spans="2:23">
      <c r="B352" s="46">
        <f t="shared" si="71"/>
        <v>-659</v>
      </c>
      <c r="C352" s="47" t="e">
        <f>IF(ISNA(OutlineParameters!T355),OutlineParameters!S355,OutlineParameters!T355)</f>
        <v>#N/A</v>
      </c>
      <c r="D352" s="47">
        <f t="shared" si="60"/>
        <v>0</v>
      </c>
      <c r="E352" s="47">
        <f t="shared" si="61"/>
        <v>-7.1692411177360291E-3</v>
      </c>
      <c r="F352" s="47">
        <f t="shared" si="72"/>
        <v>0</v>
      </c>
      <c r="G352" s="47" t="e">
        <f t="shared" si="62"/>
        <v>#N/A</v>
      </c>
      <c r="H352" s="47"/>
      <c r="I352" s="47"/>
      <c r="J352" s="47">
        <f t="shared" si="63"/>
        <v>-658</v>
      </c>
      <c r="K352" s="48">
        <f t="shared" si="64"/>
        <v>0</v>
      </c>
      <c r="L352" s="48">
        <f t="shared" si="65"/>
        <v>0</v>
      </c>
      <c r="M352" s="48">
        <f t="shared" si="66"/>
        <v>0</v>
      </c>
      <c r="N352" s="48">
        <f t="shared" si="67"/>
        <v>0</v>
      </c>
      <c r="O352" s="48" t="e">
        <f t="shared" si="55"/>
        <v>#N/A</v>
      </c>
      <c r="P352" s="47"/>
      <c r="Q352" s="46">
        <f t="shared" si="68"/>
        <v>-658</v>
      </c>
      <c r="R352" s="47">
        <f t="shared" si="56"/>
        <v>0</v>
      </c>
      <c r="S352" s="47">
        <f t="shared" si="57"/>
        <v>0</v>
      </c>
      <c r="T352" s="47">
        <f t="shared" si="58"/>
        <v>-7.3133868009535447E-3</v>
      </c>
      <c r="U352" s="47" t="e">
        <f t="shared" si="59"/>
        <v>#N/A</v>
      </c>
      <c r="V352" s="47" t="e">
        <f t="shared" si="69"/>
        <v>#N/A</v>
      </c>
      <c r="W352" s="47" t="e">
        <f t="shared" si="70"/>
        <v>#N/A</v>
      </c>
    </row>
    <row r="353" spans="2:23">
      <c r="B353" s="46">
        <f t="shared" si="71"/>
        <v>-658</v>
      </c>
      <c r="C353" s="47" t="e">
        <f>IF(ISNA(OutlineParameters!T356),OutlineParameters!S356,OutlineParameters!T356)</f>
        <v>#N/A</v>
      </c>
      <c r="D353" s="47">
        <f t="shared" si="60"/>
        <v>0</v>
      </c>
      <c r="E353" s="47">
        <f t="shared" si="61"/>
        <v>-7.3133868009535447E-3</v>
      </c>
      <c r="F353" s="47">
        <f t="shared" si="72"/>
        <v>0</v>
      </c>
      <c r="G353" s="47" t="e">
        <f t="shared" si="62"/>
        <v>#N/A</v>
      </c>
      <c r="H353" s="47"/>
      <c r="I353" s="47"/>
      <c r="J353" s="47">
        <f t="shared" si="63"/>
        <v>-657</v>
      </c>
      <c r="K353" s="48">
        <f t="shared" si="64"/>
        <v>0</v>
      </c>
      <c r="L353" s="48">
        <f t="shared" si="65"/>
        <v>0</v>
      </c>
      <c r="M353" s="48">
        <f t="shared" si="66"/>
        <v>0</v>
      </c>
      <c r="N353" s="48">
        <f t="shared" si="67"/>
        <v>0</v>
      </c>
      <c r="O353" s="48" t="e">
        <f t="shared" si="55"/>
        <v>#N/A</v>
      </c>
      <c r="P353" s="47"/>
      <c r="Q353" s="46">
        <f t="shared" si="68"/>
        <v>-657</v>
      </c>
      <c r="R353" s="47">
        <f t="shared" si="56"/>
        <v>0</v>
      </c>
      <c r="S353" s="47">
        <f t="shared" si="57"/>
        <v>0</v>
      </c>
      <c r="T353" s="47">
        <f t="shared" si="58"/>
        <v>-7.4426350094798366E-3</v>
      </c>
      <c r="U353" s="47" t="e">
        <f t="shared" si="59"/>
        <v>#N/A</v>
      </c>
      <c r="V353" s="47" t="e">
        <f t="shared" si="69"/>
        <v>#N/A</v>
      </c>
      <c r="W353" s="47" t="e">
        <f t="shared" si="70"/>
        <v>#N/A</v>
      </c>
    </row>
    <row r="354" spans="2:23">
      <c r="B354" s="46">
        <f t="shared" si="71"/>
        <v>-657</v>
      </c>
      <c r="C354" s="47" t="e">
        <f>IF(ISNA(OutlineParameters!T357),OutlineParameters!S357,OutlineParameters!T357)</f>
        <v>#N/A</v>
      </c>
      <c r="D354" s="47">
        <f t="shared" si="60"/>
        <v>0</v>
      </c>
      <c r="E354" s="47">
        <f t="shared" si="61"/>
        <v>-7.4426350094798366E-3</v>
      </c>
      <c r="F354" s="47">
        <f t="shared" si="72"/>
        <v>0</v>
      </c>
      <c r="G354" s="47" t="e">
        <f t="shared" si="62"/>
        <v>#N/A</v>
      </c>
      <c r="H354" s="47"/>
      <c r="I354" s="47"/>
      <c r="J354" s="47">
        <f t="shared" si="63"/>
        <v>-656</v>
      </c>
      <c r="K354" s="48">
        <f t="shared" si="64"/>
        <v>0</v>
      </c>
      <c r="L354" s="48">
        <f t="shared" si="65"/>
        <v>0</v>
      </c>
      <c r="M354" s="48">
        <f t="shared" si="66"/>
        <v>0</v>
      </c>
      <c r="N354" s="48">
        <f t="shared" si="67"/>
        <v>0</v>
      </c>
      <c r="O354" s="48" t="e">
        <f t="shared" si="55"/>
        <v>#N/A</v>
      </c>
      <c r="P354" s="47"/>
      <c r="Q354" s="46">
        <f t="shared" si="68"/>
        <v>-656</v>
      </c>
      <c r="R354" s="47">
        <f t="shared" si="56"/>
        <v>0</v>
      </c>
      <c r="S354" s="47">
        <f t="shared" si="57"/>
        <v>0</v>
      </c>
      <c r="T354" s="47">
        <f t="shared" si="58"/>
        <v>-7.5564339849930398E-3</v>
      </c>
      <c r="U354" s="47" t="e">
        <f t="shared" si="59"/>
        <v>#N/A</v>
      </c>
      <c r="V354" s="47" t="e">
        <f t="shared" si="69"/>
        <v>#N/A</v>
      </c>
      <c r="W354" s="47" t="e">
        <f t="shared" si="70"/>
        <v>#N/A</v>
      </c>
    </row>
    <row r="355" spans="2:23">
      <c r="B355" s="46">
        <f t="shared" si="71"/>
        <v>-656</v>
      </c>
      <c r="C355" s="47" t="e">
        <f>IF(ISNA(OutlineParameters!T358),OutlineParameters!S358,OutlineParameters!T358)</f>
        <v>#N/A</v>
      </c>
      <c r="D355" s="47">
        <f t="shared" si="60"/>
        <v>0</v>
      </c>
      <c r="E355" s="47">
        <f t="shared" si="61"/>
        <v>-7.5564339849930398E-3</v>
      </c>
      <c r="F355" s="47">
        <f t="shared" si="72"/>
        <v>0</v>
      </c>
      <c r="G355" s="47" t="e">
        <f t="shared" si="62"/>
        <v>#N/A</v>
      </c>
      <c r="H355" s="47"/>
      <c r="I355" s="47"/>
      <c r="J355" s="47">
        <f t="shared" si="63"/>
        <v>-655</v>
      </c>
      <c r="K355" s="48">
        <f t="shared" si="64"/>
        <v>0</v>
      </c>
      <c r="L355" s="48">
        <f t="shared" si="65"/>
        <v>0</v>
      </c>
      <c r="M355" s="48">
        <f t="shared" si="66"/>
        <v>0</v>
      </c>
      <c r="N355" s="48">
        <f t="shared" si="67"/>
        <v>0</v>
      </c>
      <c r="O355" s="48" t="e">
        <f t="shared" si="55"/>
        <v>#N/A</v>
      </c>
      <c r="P355" s="47"/>
      <c r="Q355" s="46">
        <f t="shared" si="68"/>
        <v>-655</v>
      </c>
      <c r="R355" s="47">
        <f t="shared" si="56"/>
        <v>0</v>
      </c>
      <c r="S355" s="47">
        <f t="shared" si="57"/>
        <v>0</v>
      </c>
      <c r="T355" s="47">
        <f t="shared" si="58"/>
        <v>-7.6542319691712338E-3</v>
      </c>
      <c r="U355" s="47" t="e">
        <f t="shared" si="59"/>
        <v>#N/A</v>
      </c>
      <c r="V355" s="47" t="e">
        <f t="shared" si="69"/>
        <v>#N/A</v>
      </c>
      <c r="W355" s="47" t="e">
        <f t="shared" si="70"/>
        <v>#N/A</v>
      </c>
    </row>
    <row r="356" spans="2:23">
      <c r="B356" s="46">
        <f t="shared" si="71"/>
        <v>-655</v>
      </c>
      <c r="C356" s="47" t="e">
        <f>IF(ISNA(OutlineParameters!T359),OutlineParameters!S359,OutlineParameters!T359)</f>
        <v>#N/A</v>
      </c>
      <c r="D356" s="47">
        <f t="shared" si="60"/>
        <v>0</v>
      </c>
      <c r="E356" s="47">
        <f t="shared" si="61"/>
        <v>-7.6542319691712338E-3</v>
      </c>
      <c r="F356" s="47">
        <f t="shared" si="72"/>
        <v>0</v>
      </c>
      <c r="G356" s="47" t="e">
        <f t="shared" si="62"/>
        <v>#N/A</v>
      </c>
      <c r="H356" s="47"/>
      <c r="I356" s="47"/>
      <c r="J356" s="47">
        <f t="shared" si="63"/>
        <v>-654</v>
      </c>
      <c r="K356" s="48">
        <f t="shared" si="64"/>
        <v>0</v>
      </c>
      <c r="L356" s="48">
        <f t="shared" si="65"/>
        <v>0</v>
      </c>
      <c r="M356" s="48">
        <f t="shared" si="66"/>
        <v>0</v>
      </c>
      <c r="N356" s="48">
        <f t="shared" si="67"/>
        <v>0</v>
      </c>
      <c r="O356" s="48" t="e">
        <f t="shared" si="55"/>
        <v>#N/A</v>
      </c>
      <c r="P356" s="47"/>
      <c r="Q356" s="46">
        <f t="shared" si="68"/>
        <v>-654</v>
      </c>
      <c r="R356" s="47">
        <f t="shared" si="56"/>
        <v>0</v>
      </c>
      <c r="S356" s="47">
        <f t="shared" si="57"/>
        <v>0</v>
      </c>
      <c r="T356" s="47">
        <f t="shared" si="58"/>
        <v>-7.7354772036925257E-3</v>
      </c>
      <c r="U356" s="47" t="e">
        <f t="shared" si="59"/>
        <v>#N/A</v>
      </c>
      <c r="V356" s="47" t="e">
        <f t="shared" si="69"/>
        <v>#N/A</v>
      </c>
      <c r="W356" s="47" t="e">
        <f t="shared" si="70"/>
        <v>#N/A</v>
      </c>
    </row>
    <row r="357" spans="2:23">
      <c r="B357" s="46">
        <f t="shared" si="71"/>
        <v>-654</v>
      </c>
      <c r="C357" s="47" t="e">
        <f>IF(ISNA(OutlineParameters!T360),OutlineParameters!S360,OutlineParameters!T360)</f>
        <v>#N/A</v>
      </c>
      <c r="D357" s="47">
        <f t="shared" si="60"/>
        <v>0</v>
      </c>
      <c r="E357" s="47">
        <f t="shared" si="61"/>
        <v>-7.7354772036925257E-3</v>
      </c>
      <c r="F357" s="47">
        <f t="shared" si="72"/>
        <v>0</v>
      </c>
      <c r="G357" s="47" t="e">
        <f t="shared" si="62"/>
        <v>#N/A</v>
      </c>
      <c r="H357" s="47"/>
      <c r="I357" s="47"/>
      <c r="J357" s="47">
        <f t="shared" si="63"/>
        <v>-653</v>
      </c>
      <c r="K357" s="48">
        <f t="shared" si="64"/>
        <v>0</v>
      </c>
      <c r="L357" s="48">
        <f t="shared" si="65"/>
        <v>0</v>
      </c>
      <c r="M357" s="48">
        <f t="shared" si="66"/>
        <v>0</v>
      </c>
      <c r="N357" s="48">
        <f t="shared" si="67"/>
        <v>0</v>
      </c>
      <c r="O357" s="48" t="e">
        <f t="shared" si="55"/>
        <v>#N/A</v>
      </c>
      <c r="P357" s="47"/>
      <c r="Q357" s="46">
        <f t="shared" si="68"/>
        <v>-653</v>
      </c>
      <c r="R357" s="47">
        <f t="shared" si="56"/>
        <v>0</v>
      </c>
      <c r="S357" s="47">
        <f t="shared" si="57"/>
        <v>0</v>
      </c>
      <c r="T357" s="47">
        <f t="shared" si="58"/>
        <v>-7.7996179302350366E-3</v>
      </c>
      <c r="U357" s="47" t="e">
        <f t="shared" si="59"/>
        <v>#N/A</v>
      </c>
      <c r="V357" s="47" t="e">
        <f t="shared" si="69"/>
        <v>#N/A</v>
      </c>
      <c r="W357" s="47" t="e">
        <f t="shared" si="70"/>
        <v>#N/A</v>
      </c>
    </row>
    <row r="358" spans="2:23">
      <c r="B358" s="46">
        <f t="shared" si="71"/>
        <v>-653</v>
      </c>
      <c r="C358" s="47" t="e">
        <f>IF(ISNA(OutlineParameters!T361),OutlineParameters!S361,OutlineParameters!T361)</f>
        <v>#N/A</v>
      </c>
      <c r="D358" s="47">
        <f t="shared" si="60"/>
        <v>0</v>
      </c>
      <c r="E358" s="47">
        <f t="shared" si="61"/>
        <v>-7.7996179302350366E-3</v>
      </c>
      <c r="F358" s="47">
        <f t="shared" si="72"/>
        <v>0</v>
      </c>
      <c r="G358" s="47" t="e">
        <f t="shared" si="62"/>
        <v>#N/A</v>
      </c>
      <c r="H358" s="47"/>
      <c r="I358" s="47"/>
      <c r="J358" s="47">
        <f t="shared" si="63"/>
        <v>-652</v>
      </c>
      <c r="K358" s="48">
        <f t="shared" si="64"/>
        <v>0</v>
      </c>
      <c r="L358" s="48">
        <f t="shared" si="65"/>
        <v>0</v>
      </c>
      <c r="M358" s="48">
        <f t="shared" si="66"/>
        <v>0</v>
      </c>
      <c r="N358" s="48">
        <f t="shared" si="67"/>
        <v>0</v>
      </c>
      <c r="O358" s="48" t="e">
        <f t="shared" si="55"/>
        <v>#N/A</v>
      </c>
      <c r="P358" s="47"/>
      <c r="Q358" s="46">
        <f t="shared" si="68"/>
        <v>-652</v>
      </c>
      <c r="R358" s="47">
        <f t="shared" si="56"/>
        <v>0</v>
      </c>
      <c r="S358" s="47">
        <f t="shared" si="57"/>
        <v>0</v>
      </c>
      <c r="T358" s="47">
        <f t="shared" si="58"/>
        <v>-7.8461023904768459E-3</v>
      </c>
      <c r="U358" s="47" t="e">
        <f t="shared" si="59"/>
        <v>#N/A</v>
      </c>
      <c r="V358" s="47" t="e">
        <f t="shared" si="69"/>
        <v>#N/A</v>
      </c>
      <c r="W358" s="47" t="e">
        <f t="shared" si="70"/>
        <v>#N/A</v>
      </c>
    </row>
    <row r="359" spans="2:23">
      <c r="B359" s="46">
        <f t="shared" si="71"/>
        <v>-652</v>
      </c>
      <c r="C359" s="47" t="e">
        <f>IF(ISNA(OutlineParameters!T362),OutlineParameters!S362,OutlineParameters!T362)</f>
        <v>#N/A</v>
      </c>
      <c r="D359" s="47">
        <f t="shared" si="60"/>
        <v>0</v>
      </c>
      <c r="E359" s="47">
        <f t="shared" si="61"/>
        <v>-7.8461023904768459E-3</v>
      </c>
      <c r="F359" s="47">
        <f t="shared" si="72"/>
        <v>0</v>
      </c>
      <c r="G359" s="47" t="e">
        <f t="shared" si="62"/>
        <v>#N/A</v>
      </c>
      <c r="H359" s="47"/>
      <c r="I359" s="47"/>
      <c r="J359" s="47">
        <f t="shared" si="63"/>
        <v>-651</v>
      </c>
      <c r="K359" s="48">
        <f t="shared" si="64"/>
        <v>0</v>
      </c>
      <c r="L359" s="48">
        <f t="shared" si="65"/>
        <v>0</v>
      </c>
      <c r="M359" s="48">
        <f t="shared" si="66"/>
        <v>0</v>
      </c>
      <c r="N359" s="48">
        <f t="shared" si="67"/>
        <v>0</v>
      </c>
      <c r="O359" s="48" t="e">
        <f t="shared" si="55"/>
        <v>#N/A</v>
      </c>
      <c r="P359" s="47"/>
      <c r="Q359" s="46">
        <f t="shared" si="68"/>
        <v>-651</v>
      </c>
      <c r="R359" s="47">
        <f t="shared" si="56"/>
        <v>0</v>
      </c>
      <c r="S359" s="47">
        <f t="shared" si="57"/>
        <v>0</v>
      </c>
      <c r="T359" s="47">
        <f t="shared" si="58"/>
        <v>-7.8743788260960609E-3</v>
      </c>
      <c r="U359" s="47" t="e">
        <f t="shared" si="59"/>
        <v>#N/A</v>
      </c>
      <c r="V359" s="47" t="e">
        <f t="shared" si="69"/>
        <v>#N/A</v>
      </c>
      <c r="W359" s="47" t="e">
        <f t="shared" si="70"/>
        <v>#N/A</v>
      </c>
    </row>
    <row r="360" spans="2:23">
      <c r="B360" s="46">
        <f t="shared" si="71"/>
        <v>-651</v>
      </c>
      <c r="C360" s="47" t="e">
        <f>IF(ISNA(OutlineParameters!T363),OutlineParameters!S363,OutlineParameters!T363)</f>
        <v>#N/A</v>
      </c>
      <c r="D360" s="47">
        <f t="shared" si="60"/>
        <v>0</v>
      </c>
      <c r="E360" s="47">
        <f t="shared" si="61"/>
        <v>-7.8743788260960609E-3</v>
      </c>
      <c r="F360" s="47">
        <f t="shared" si="72"/>
        <v>0</v>
      </c>
      <c r="G360" s="47" t="e">
        <f t="shared" si="62"/>
        <v>#N/A</v>
      </c>
      <c r="H360" s="47"/>
      <c r="I360" s="47"/>
      <c r="J360" s="47">
        <f t="shared" si="63"/>
        <v>-650</v>
      </c>
      <c r="K360" s="48">
        <f t="shared" si="64"/>
        <v>0</v>
      </c>
      <c r="L360" s="48">
        <f t="shared" si="65"/>
        <v>0</v>
      </c>
      <c r="M360" s="48">
        <f t="shared" si="66"/>
        <v>0</v>
      </c>
      <c r="N360" s="48">
        <f t="shared" si="67"/>
        <v>0</v>
      </c>
      <c r="O360" s="48" t="e">
        <f t="shared" si="55"/>
        <v>#N/A</v>
      </c>
      <c r="P360" s="47"/>
      <c r="Q360" s="46">
        <f t="shared" si="68"/>
        <v>-650</v>
      </c>
      <c r="R360" s="47">
        <f t="shared" si="56"/>
        <v>0</v>
      </c>
      <c r="S360" s="47">
        <f t="shared" si="57"/>
        <v>0</v>
      </c>
      <c r="T360" s="47">
        <f t="shared" si="58"/>
        <v>-7.8838954787708096E-3</v>
      </c>
      <c r="U360" s="47" t="e">
        <f t="shared" si="59"/>
        <v>#N/A</v>
      </c>
      <c r="V360" s="47" t="e">
        <f t="shared" si="69"/>
        <v>#N/A</v>
      </c>
      <c r="W360" s="47" t="e">
        <f t="shared" si="70"/>
        <v>#N/A</v>
      </c>
    </row>
    <row r="361" spans="2:23">
      <c r="B361" s="46">
        <f t="shared" si="71"/>
        <v>-650</v>
      </c>
      <c r="C361" s="47" t="e">
        <f>IF(ISNA(OutlineParameters!T364),OutlineParameters!S364,OutlineParameters!T364)</f>
        <v>#N/A</v>
      </c>
      <c r="D361" s="47">
        <f t="shared" si="60"/>
        <v>0</v>
      </c>
      <c r="E361" s="47">
        <f t="shared" si="61"/>
        <v>-7.8838954787708096E-3</v>
      </c>
      <c r="F361" s="47">
        <f t="shared" si="72"/>
        <v>0</v>
      </c>
      <c r="G361" s="47" t="e">
        <f t="shared" si="62"/>
        <v>#N/A</v>
      </c>
      <c r="H361" s="47"/>
      <c r="I361" s="47"/>
      <c r="J361" s="47">
        <f t="shared" si="63"/>
        <v>-649</v>
      </c>
      <c r="K361" s="48">
        <f t="shared" si="64"/>
        <v>0</v>
      </c>
      <c r="L361" s="48">
        <f t="shared" si="65"/>
        <v>0</v>
      </c>
      <c r="M361" s="48">
        <f t="shared" si="66"/>
        <v>0</v>
      </c>
      <c r="N361" s="48">
        <f t="shared" si="67"/>
        <v>0</v>
      </c>
      <c r="O361" s="48" t="e">
        <f t="shared" si="55"/>
        <v>#N/A</v>
      </c>
      <c r="P361" s="47"/>
      <c r="Q361" s="46">
        <f t="shared" si="68"/>
        <v>-649</v>
      </c>
      <c r="R361" s="47">
        <f t="shared" si="56"/>
        <v>0</v>
      </c>
      <c r="S361" s="47">
        <f t="shared" si="57"/>
        <v>0</v>
      </c>
      <c r="T361" s="47">
        <f t="shared" si="58"/>
        <v>-7.8741005901791644E-3</v>
      </c>
      <c r="U361" s="47" t="e">
        <f t="shared" si="59"/>
        <v>#N/A</v>
      </c>
      <c r="V361" s="47" t="e">
        <f t="shared" si="69"/>
        <v>#N/A</v>
      </c>
      <c r="W361" s="47" t="e">
        <f t="shared" si="70"/>
        <v>#N/A</v>
      </c>
    </row>
    <row r="362" spans="2:23">
      <c r="B362" s="46">
        <f t="shared" si="71"/>
        <v>-649</v>
      </c>
      <c r="C362" s="47" t="e">
        <f>IF(ISNA(OutlineParameters!T365),OutlineParameters!S365,OutlineParameters!T365)</f>
        <v>#N/A</v>
      </c>
      <c r="D362" s="47">
        <f t="shared" si="60"/>
        <v>0</v>
      </c>
      <c r="E362" s="47">
        <f t="shared" si="61"/>
        <v>-7.8741005901791644E-3</v>
      </c>
      <c r="F362" s="47">
        <f t="shared" si="72"/>
        <v>0</v>
      </c>
      <c r="G362" s="47" t="e">
        <f t="shared" si="62"/>
        <v>#N/A</v>
      </c>
      <c r="H362" s="47"/>
      <c r="I362" s="47"/>
      <c r="J362" s="47">
        <f t="shared" si="63"/>
        <v>-648</v>
      </c>
      <c r="K362" s="48">
        <f t="shared" si="64"/>
        <v>0</v>
      </c>
      <c r="L362" s="48">
        <f t="shared" si="65"/>
        <v>0</v>
      </c>
      <c r="M362" s="48">
        <f t="shared" si="66"/>
        <v>0</v>
      </c>
      <c r="N362" s="48">
        <f t="shared" si="67"/>
        <v>0</v>
      </c>
      <c r="O362" s="48" t="e">
        <f t="shared" si="55"/>
        <v>#N/A</v>
      </c>
      <c r="P362" s="47"/>
      <c r="Q362" s="46">
        <f t="shared" si="68"/>
        <v>-648</v>
      </c>
      <c r="R362" s="47">
        <f t="shared" si="56"/>
        <v>0</v>
      </c>
      <c r="S362" s="47">
        <f t="shared" si="57"/>
        <v>0</v>
      </c>
      <c r="T362" s="47">
        <f t="shared" si="58"/>
        <v>-7.8444424019992395E-3</v>
      </c>
      <c r="U362" s="47" t="e">
        <f t="shared" si="59"/>
        <v>#N/A</v>
      </c>
      <c r="V362" s="47" t="e">
        <f t="shared" si="69"/>
        <v>#N/A</v>
      </c>
      <c r="W362" s="47" t="e">
        <f t="shared" si="70"/>
        <v>#N/A</v>
      </c>
    </row>
    <row r="363" spans="2:23">
      <c r="B363" s="46">
        <f t="shared" si="71"/>
        <v>-648</v>
      </c>
      <c r="C363" s="47" t="e">
        <f>IF(ISNA(OutlineParameters!T366),OutlineParameters!S366,OutlineParameters!T366)</f>
        <v>#N/A</v>
      </c>
      <c r="D363" s="47">
        <f t="shared" si="60"/>
        <v>0</v>
      </c>
      <c r="E363" s="47">
        <f t="shared" si="61"/>
        <v>-7.8444424019992395E-3</v>
      </c>
      <c r="F363" s="47">
        <f t="shared" si="72"/>
        <v>0</v>
      </c>
      <c r="G363" s="47" t="e">
        <f t="shared" si="62"/>
        <v>#N/A</v>
      </c>
      <c r="H363" s="47"/>
      <c r="I363" s="47"/>
      <c r="J363" s="47">
        <f t="shared" si="63"/>
        <v>-647</v>
      </c>
      <c r="K363" s="48">
        <f t="shared" si="64"/>
        <v>0</v>
      </c>
      <c r="L363" s="48">
        <f t="shared" si="65"/>
        <v>0</v>
      </c>
      <c r="M363" s="48">
        <f t="shared" si="66"/>
        <v>0</v>
      </c>
      <c r="N363" s="48">
        <f t="shared" si="67"/>
        <v>0</v>
      </c>
      <c r="O363" s="48" t="e">
        <f t="shared" si="55"/>
        <v>#N/A</v>
      </c>
      <c r="P363" s="47"/>
      <c r="Q363" s="46">
        <f t="shared" si="68"/>
        <v>-647</v>
      </c>
      <c r="R363" s="47">
        <f t="shared" si="56"/>
        <v>0</v>
      </c>
      <c r="S363" s="47">
        <f t="shared" si="57"/>
        <v>0</v>
      </c>
      <c r="T363" s="47">
        <f t="shared" si="58"/>
        <v>-7.7943691559091491E-3</v>
      </c>
      <c r="U363" s="47" t="e">
        <f t="shared" si="59"/>
        <v>#N/A</v>
      </c>
      <c r="V363" s="47" t="e">
        <f t="shared" si="69"/>
        <v>#N/A</v>
      </c>
      <c r="W363" s="47" t="e">
        <f t="shared" si="70"/>
        <v>#N/A</v>
      </c>
    </row>
    <row r="364" spans="2:23">
      <c r="B364" s="46">
        <f t="shared" si="71"/>
        <v>-647</v>
      </c>
      <c r="C364" s="47" t="e">
        <f>IF(ISNA(OutlineParameters!T367),OutlineParameters!S367,OutlineParameters!T367)</f>
        <v>#N/A</v>
      </c>
      <c r="D364" s="47">
        <f t="shared" si="60"/>
        <v>0</v>
      </c>
      <c r="E364" s="47">
        <f t="shared" si="61"/>
        <v>-7.7943691559091491E-3</v>
      </c>
      <c r="F364" s="47">
        <f t="shared" si="72"/>
        <v>0</v>
      </c>
      <c r="G364" s="47" t="e">
        <f t="shared" si="62"/>
        <v>#N/A</v>
      </c>
      <c r="H364" s="47"/>
      <c r="I364" s="47"/>
      <c r="J364" s="47">
        <f t="shared" si="63"/>
        <v>-646</v>
      </c>
      <c r="K364" s="48">
        <f t="shared" si="64"/>
        <v>0</v>
      </c>
      <c r="L364" s="48">
        <f t="shared" si="65"/>
        <v>0</v>
      </c>
      <c r="M364" s="48">
        <f t="shared" si="66"/>
        <v>0</v>
      </c>
      <c r="N364" s="48">
        <f t="shared" si="67"/>
        <v>0</v>
      </c>
      <c r="O364" s="48" t="e">
        <f t="shared" si="55"/>
        <v>#N/A</v>
      </c>
      <c r="P364" s="47"/>
      <c r="Q364" s="46">
        <f t="shared" si="68"/>
        <v>-646</v>
      </c>
      <c r="R364" s="47">
        <f t="shared" si="56"/>
        <v>0</v>
      </c>
      <c r="S364" s="47">
        <f t="shared" si="57"/>
        <v>0</v>
      </c>
      <c r="T364" s="47">
        <f t="shared" si="58"/>
        <v>-7.7233290935870072E-3</v>
      </c>
      <c r="U364" s="47" t="e">
        <f t="shared" si="59"/>
        <v>#N/A</v>
      </c>
      <c r="V364" s="47" t="e">
        <f t="shared" si="69"/>
        <v>#N/A</v>
      </c>
      <c r="W364" s="47" t="e">
        <f t="shared" si="70"/>
        <v>#N/A</v>
      </c>
    </row>
    <row r="365" spans="2:23">
      <c r="B365" s="46">
        <f t="shared" si="71"/>
        <v>-646</v>
      </c>
      <c r="C365" s="47" t="e">
        <f>IF(ISNA(OutlineParameters!T368),OutlineParameters!S368,OutlineParameters!T368)</f>
        <v>#N/A</v>
      </c>
      <c r="D365" s="47">
        <f t="shared" si="60"/>
        <v>0</v>
      </c>
      <c r="E365" s="47">
        <f t="shared" si="61"/>
        <v>-7.7233290935870072E-3</v>
      </c>
      <c r="F365" s="47">
        <f t="shared" si="72"/>
        <v>0</v>
      </c>
      <c r="G365" s="47" t="e">
        <f t="shared" si="62"/>
        <v>#N/A</v>
      </c>
      <c r="H365" s="47"/>
      <c r="I365" s="47"/>
      <c r="J365" s="47">
        <f t="shared" si="63"/>
        <v>-645</v>
      </c>
      <c r="K365" s="48">
        <f t="shared" si="64"/>
        <v>0</v>
      </c>
      <c r="L365" s="48">
        <f t="shared" si="65"/>
        <v>0</v>
      </c>
      <c r="M365" s="48">
        <f t="shared" si="66"/>
        <v>0</v>
      </c>
      <c r="N365" s="48">
        <f t="shared" si="67"/>
        <v>0</v>
      </c>
      <c r="O365" s="48" t="e">
        <f t="shared" si="55"/>
        <v>#N/A</v>
      </c>
      <c r="P365" s="47"/>
      <c r="Q365" s="46">
        <f t="shared" si="68"/>
        <v>-645</v>
      </c>
      <c r="R365" s="47">
        <f t="shared" si="56"/>
        <v>0</v>
      </c>
      <c r="S365" s="47">
        <f t="shared" si="57"/>
        <v>0</v>
      </c>
      <c r="T365" s="47">
        <f t="shared" si="58"/>
        <v>-7.6307704567108586E-3</v>
      </c>
      <c r="U365" s="47" t="e">
        <f t="shared" si="59"/>
        <v>#N/A</v>
      </c>
      <c r="V365" s="47" t="e">
        <f t="shared" si="69"/>
        <v>#N/A</v>
      </c>
      <c r="W365" s="47" t="e">
        <f t="shared" si="70"/>
        <v>#N/A</v>
      </c>
    </row>
    <row r="366" spans="2:23">
      <c r="B366" s="46">
        <f t="shared" si="71"/>
        <v>-645</v>
      </c>
      <c r="C366" s="47" t="e">
        <f>IF(ISNA(OutlineParameters!T369),OutlineParameters!S369,OutlineParameters!T369)</f>
        <v>#N/A</v>
      </c>
      <c r="D366" s="47">
        <f t="shared" si="60"/>
        <v>0</v>
      </c>
      <c r="E366" s="47">
        <f t="shared" si="61"/>
        <v>-7.6307704567108586E-3</v>
      </c>
      <c r="F366" s="47">
        <f t="shared" si="72"/>
        <v>0</v>
      </c>
      <c r="G366" s="47" t="e">
        <f t="shared" si="62"/>
        <v>#N/A</v>
      </c>
      <c r="H366" s="47"/>
      <c r="I366" s="47"/>
      <c r="J366" s="47">
        <f t="shared" si="63"/>
        <v>-644</v>
      </c>
      <c r="K366" s="48">
        <f t="shared" si="64"/>
        <v>0</v>
      </c>
      <c r="L366" s="48">
        <f t="shared" si="65"/>
        <v>0</v>
      </c>
      <c r="M366" s="48">
        <f t="shared" si="66"/>
        <v>0</v>
      </c>
      <c r="N366" s="48">
        <f t="shared" si="67"/>
        <v>0</v>
      </c>
      <c r="O366" s="48" t="e">
        <f t="shared" ref="O366:O429" si="73">3*(N366-L366)/(($D$18/2)^3)*($D$18*C367^2/4-C367^3/6)</f>
        <v>#N/A</v>
      </c>
      <c r="P366" s="47"/>
      <c r="Q366" s="46">
        <f t="shared" si="68"/>
        <v>-644</v>
      </c>
      <c r="R366" s="47">
        <f t="shared" ref="R366:R429" si="74">CHOOSE(RockerType,D367,N366)</f>
        <v>0</v>
      </c>
      <c r="S366" s="47">
        <f t="shared" ref="S366:S429" si="75">CHOOSE(RockerType,F367,L366)</f>
        <v>0</v>
      </c>
      <c r="T366" s="47">
        <f t="shared" ref="T366:T429" si="76">CHOOSE(RockerType,E367,O366)</f>
        <v>-7.5161414869588591E-3</v>
      </c>
      <c r="U366" s="47" t="e">
        <f t="shared" ref="U366:U429" si="77">CHOOSE(RockerType,G367,NA())</f>
        <v>#N/A</v>
      </c>
      <c r="V366" s="47" t="e">
        <f t="shared" si="69"/>
        <v>#N/A</v>
      </c>
      <c r="W366" s="47" t="e">
        <f t="shared" si="70"/>
        <v>#N/A</v>
      </c>
    </row>
    <row r="367" spans="2:23">
      <c r="B367" s="46">
        <f t="shared" si="71"/>
        <v>-644</v>
      </c>
      <c r="C367" s="47" t="e">
        <f>IF(ISNA(OutlineParameters!T370),OutlineParameters!S370,OutlineParameters!T370)</f>
        <v>#N/A</v>
      </c>
      <c r="D367" s="47">
        <f t="shared" ref="D367:D430" si="78">IF(B367&lt;$D$98,spline($D$96:$D$98,$E$96:$E$98,B367)+$D$83,spline($D$98:$D$100,$E$98:$E$100,B367)+$D$83)*IF(ABS(B367)&lt;=$D$80/2,1,0)</f>
        <v>0</v>
      </c>
      <c r="E367" s="47">
        <f t="shared" ref="E367:E430" si="79">IF(B367&gt;$D$96,IF(B367&lt;$D$98,spline($D$96:$D$98,$F$96:$F$98,B367),spline($D$98:$D$100,$F$98:$F$100,B367)),NA())</f>
        <v>-7.5161414869588591E-3</v>
      </c>
      <c r="F367" s="47">
        <f t="shared" si="72"/>
        <v>0</v>
      </c>
      <c r="G367" s="47" t="e">
        <f t="shared" ref="G367:G430" si="80">IF(NOT( ISNA(VLOOKUP(B367,$D$96:$D$100,1,FALSE))),D367,NA())</f>
        <v>#N/A</v>
      </c>
      <c r="H367" s="47"/>
      <c r="I367" s="47"/>
      <c r="J367" s="47">
        <f t="shared" ref="J367:J430" si="81">B368</f>
        <v>-643</v>
      </c>
      <c r="K367" s="48">
        <f t="shared" ref="K367:K430" si="82">($D$82-($D$82^2-B368^2)^(1/2)+$D$83)*(IF(ABS(B368)&lt;=$D$80/2,1,0))</f>
        <v>0</v>
      </c>
      <c r="L367" s="48">
        <f t="shared" ref="L367:L430" si="83">($D$84-($D$84^2-B368^2)^(1/2))*(IF(ABS(B368)&lt;=$D$80/2,1,0))</f>
        <v>0</v>
      </c>
      <c r="M367" s="48">
        <f t="shared" ref="M367:M430" si="84">($D$91-($D$91^2-B368^2)^(1/2)+$D$83)*(IF(ABS(B368)&lt;=-$D$89,1,0))</f>
        <v>0</v>
      </c>
      <c r="N367" s="48">
        <f t="shared" ref="N367:N430" si="85">MAX(M367,L367)</f>
        <v>0</v>
      </c>
      <c r="O367" s="48" t="e">
        <f t="shared" si="73"/>
        <v>#N/A</v>
      </c>
      <c r="P367" s="47"/>
      <c r="Q367" s="46">
        <f t="shared" ref="Q367:Q430" si="86">B368</f>
        <v>-643</v>
      </c>
      <c r="R367" s="47">
        <f t="shared" si="74"/>
        <v>0</v>
      </c>
      <c r="S367" s="47">
        <f t="shared" si="75"/>
        <v>0</v>
      </c>
      <c r="T367" s="47">
        <f t="shared" si="76"/>
        <v>-7.3788904260091159E-3</v>
      </c>
      <c r="U367" s="47" t="e">
        <f t="shared" si="77"/>
        <v>#N/A</v>
      </c>
      <c r="V367" s="47" t="e">
        <f t="shared" ref="V367:V430" si="87">IF(R367&lt;&gt;0,-(R368-R367)/(Q368-Q367)*$D$21,NA())</f>
        <v>#N/A</v>
      </c>
      <c r="W367" s="47" t="e">
        <f t="shared" si="70"/>
        <v>#N/A</v>
      </c>
    </row>
    <row r="368" spans="2:23">
      <c r="B368" s="46">
        <f t="shared" si="71"/>
        <v>-643</v>
      </c>
      <c r="C368" s="47" t="e">
        <f>IF(ISNA(OutlineParameters!T371),OutlineParameters!S371,OutlineParameters!T371)</f>
        <v>#N/A</v>
      </c>
      <c r="D368" s="47">
        <f t="shared" si="78"/>
        <v>0</v>
      </c>
      <c r="E368" s="47">
        <f t="shared" si="79"/>
        <v>-7.3788904260091159E-3</v>
      </c>
      <c r="F368" s="47">
        <f t="shared" si="72"/>
        <v>0</v>
      </c>
      <c r="G368" s="47" t="e">
        <f t="shared" si="80"/>
        <v>#N/A</v>
      </c>
      <c r="H368" s="47"/>
      <c r="I368" s="47"/>
      <c r="J368" s="47">
        <f t="shared" si="81"/>
        <v>-642</v>
      </c>
      <c r="K368" s="48">
        <f t="shared" si="82"/>
        <v>0</v>
      </c>
      <c r="L368" s="48">
        <f t="shared" si="83"/>
        <v>0</v>
      </c>
      <c r="M368" s="48">
        <f t="shared" si="84"/>
        <v>0</v>
      </c>
      <c r="N368" s="48">
        <f t="shared" si="85"/>
        <v>0</v>
      </c>
      <c r="O368" s="48" t="e">
        <f t="shared" si="73"/>
        <v>#N/A</v>
      </c>
      <c r="P368" s="47"/>
      <c r="Q368" s="46">
        <f t="shared" si="86"/>
        <v>-642</v>
      </c>
      <c r="R368" s="47">
        <f t="shared" si="74"/>
        <v>0</v>
      </c>
      <c r="S368" s="47">
        <f t="shared" si="75"/>
        <v>0</v>
      </c>
      <c r="T368" s="47">
        <f t="shared" si="76"/>
        <v>-7.2184655155396946E-3</v>
      </c>
      <c r="U368" s="47" t="e">
        <f t="shared" si="77"/>
        <v>#N/A</v>
      </c>
      <c r="V368" s="47" t="e">
        <f t="shared" si="87"/>
        <v>#N/A</v>
      </c>
      <c r="W368" s="47" t="e">
        <f t="shared" ref="W368:W431" si="88">IF(V368&lt;&gt;0,ABS((V369-V368)/(Q369-Q368)*$D$21),NA())</f>
        <v>#N/A</v>
      </c>
    </row>
    <row r="369" spans="2:23">
      <c r="B369" s="46">
        <f t="shared" ref="B369:B432" si="89">B368+1</f>
        <v>-642</v>
      </c>
      <c r="C369" s="47" t="e">
        <f>IF(ISNA(OutlineParameters!T372),OutlineParameters!S372,OutlineParameters!T372)</f>
        <v>#N/A</v>
      </c>
      <c r="D369" s="47">
        <f t="shared" si="78"/>
        <v>0</v>
      </c>
      <c r="E369" s="47">
        <f t="shared" si="79"/>
        <v>-7.2184655155396946E-3</v>
      </c>
      <c r="F369" s="47">
        <f t="shared" ref="F369:F432" si="90">IF(B369&lt;=$D$96,0,IF(E369&gt;0,D369- E369*($D$18/2)^3/(3*($D$18/4*(C369)^2-(C369)^3/6)),D369))</f>
        <v>0</v>
      </c>
      <c r="G369" s="47" t="e">
        <f t="shared" si="80"/>
        <v>#N/A</v>
      </c>
      <c r="H369" s="47"/>
      <c r="I369" s="47"/>
      <c r="J369" s="47">
        <f t="shared" si="81"/>
        <v>-641</v>
      </c>
      <c r="K369" s="48">
        <f t="shared" si="82"/>
        <v>0</v>
      </c>
      <c r="L369" s="48">
        <f t="shared" si="83"/>
        <v>0</v>
      </c>
      <c r="M369" s="48">
        <f t="shared" si="84"/>
        <v>0</v>
      </c>
      <c r="N369" s="48">
        <f t="shared" si="85"/>
        <v>0</v>
      </c>
      <c r="O369" s="48" t="e">
        <f t="shared" si="73"/>
        <v>#N/A</v>
      </c>
      <c r="P369" s="47"/>
      <c r="Q369" s="46">
        <f t="shared" si="86"/>
        <v>-641</v>
      </c>
      <c r="R369" s="47">
        <f t="shared" si="74"/>
        <v>0</v>
      </c>
      <c r="S369" s="47">
        <f t="shared" si="75"/>
        <v>0</v>
      </c>
      <c r="T369" s="47">
        <f t="shared" si="76"/>
        <v>-7.03431499722873E-3</v>
      </c>
      <c r="U369" s="47" t="e">
        <f t="shared" si="77"/>
        <v>#N/A</v>
      </c>
      <c r="V369" s="47" t="e">
        <f t="shared" si="87"/>
        <v>#N/A</v>
      </c>
      <c r="W369" s="47" t="e">
        <f t="shared" si="88"/>
        <v>#N/A</v>
      </c>
    </row>
    <row r="370" spans="2:23">
      <c r="B370" s="46">
        <f t="shared" si="89"/>
        <v>-641</v>
      </c>
      <c r="C370" s="47" t="e">
        <f>IF(ISNA(OutlineParameters!T373),OutlineParameters!S373,OutlineParameters!T373)</f>
        <v>#N/A</v>
      </c>
      <c r="D370" s="47">
        <f t="shared" si="78"/>
        <v>0</v>
      </c>
      <c r="E370" s="47">
        <f t="shared" si="79"/>
        <v>-7.03431499722873E-3</v>
      </c>
      <c r="F370" s="47">
        <f t="shared" si="90"/>
        <v>0</v>
      </c>
      <c r="G370" s="47" t="e">
        <f t="shared" si="80"/>
        <v>#N/A</v>
      </c>
      <c r="H370" s="47"/>
      <c r="I370" s="47"/>
      <c r="J370" s="47">
        <f t="shared" si="81"/>
        <v>-640</v>
      </c>
      <c r="K370" s="48">
        <f t="shared" si="82"/>
        <v>0</v>
      </c>
      <c r="L370" s="48">
        <f t="shared" si="83"/>
        <v>0</v>
      </c>
      <c r="M370" s="48">
        <f t="shared" si="84"/>
        <v>0</v>
      </c>
      <c r="N370" s="48">
        <f t="shared" si="85"/>
        <v>0</v>
      </c>
      <c r="O370" s="48" t="e">
        <f t="shared" si="73"/>
        <v>#N/A</v>
      </c>
      <c r="P370" s="47"/>
      <c r="Q370" s="46">
        <f t="shared" si="86"/>
        <v>-640</v>
      </c>
      <c r="R370" s="47">
        <f t="shared" si="74"/>
        <v>0</v>
      </c>
      <c r="S370" s="47">
        <f t="shared" si="75"/>
        <v>0</v>
      </c>
      <c r="T370" s="47">
        <f t="shared" si="76"/>
        <v>-6.8258871127543086E-3</v>
      </c>
      <c r="U370" s="47" t="e">
        <f t="shared" si="77"/>
        <v>#N/A</v>
      </c>
      <c r="V370" s="47" t="e">
        <f t="shared" si="87"/>
        <v>#N/A</v>
      </c>
      <c r="W370" s="47" t="e">
        <f t="shared" si="88"/>
        <v>#N/A</v>
      </c>
    </row>
    <row r="371" spans="2:23">
      <c r="B371" s="46">
        <f t="shared" si="89"/>
        <v>-640</v>
      </c>
      <c r="C371" s="47" t="e">
        <f>IF(ISNA(OutlineParameters!T374),OutlineParameters!S374,OutlineParameters!T374)</f>
        <v>#N/A</v>
      </c>
      <c r="D371" s="47">
        <f t="shared" si="78"/>
        <v>0</v>
      </c>
      <c r="E371" s="47">
        <f t="shared" si="79"/>
        <v>-6.8258871127543086E-3</v>
      </c>
      <c r="F371" s="47">
        <f t="shared" si="90"/>
        <v>0</v>
      </c>
      <c r="G371" s="47" t="e">
        <f t="shared" si="80"/>
        <v>#N/A</v>
      </c>
      <c r="H371" s="47"/>
      <c r="I371" s="47"/>
      <c r="J371" s="47">
        <f t="shared" si="81"/>
        <v>-639</v>
      </c>
      <c r="K371" s="48">
        <f t="shared" si="82"/>
        <v>0</v>
      </c>
      <c r="L371" s="48">
        <f t="shared" si="83"/>
        <v>0</v>
      </c>
      <c r="M371" s="48">
        <f t="shared" si="84"/>
        <v>0</v>
      </c>
      <c r="N371" s="48">
        <f t="shared" si="85"/>
        <v>0</v>
      </c>
      <c r="O371" s="48" t="e">
        <f t="shared" si="73"/>
        <v>#N/A</v>
      </c>
      <c r="P371" s="47"/>
      <c r="Q371" s="46">
        <f t="shared" si="86"/>
        <v>-639</v>
      </c>
      <c r="R371" s="47">
        <f t="shared" si="74"/>
        <v>0</v>
      </c>
      <c r="S371" s="47">
        <f t="shared" si="75"/>
        <v>0</v>
      </c>
      <c r="T371" s="47">
        <f t="shared" si="76"/>
        <v>-6.5926301037945584E-3</v>
      </c>
      <c r="U371" s="47" t="e">
        <f t="shared" si="77"/>
        <v>#N/A</v>
      </c>
      <c r="V371" s="47" t="e">
        <f t="shared" si="87"/>
        <v>#N/A</v>
      </c>
      <c r="W371" s="47" t="e">
        <f t="shared" si="88"/>
        <v>#N/A</v>
      </c>
    </row>
    <row r="372" spans="2:23">
      <c r="B372" s="46">
        <f t="shared" si="89"/>
        <v>-639</v>
      </c>
      <c r="C372" s="47" t="e">
        <f>IF(ISNA(OutlineParameters!T375),OutlineParameters!S375,OutlineParameters!T375)</f>
        <v>#N/A</v>
      </c>
      <c r="D372" s="47">
        <f t="shared" si="78"/>
        <v>0</v>
      </c>
      <c r="E372" s="47">
        <f t="shared" si="79"/>
        <v>-6.5926301037945584E-3</v>
      </c>
      <c r="F372" s="47">
        <f t="shared" si="90"/>
        <v>0</v>
      </c>
      <c r="G372" s="47" t="e">
        <f t="shared" si="80"/>
        <v>#N/A</v>
      </c>
      <c r="H372" s="47"/>
      <c r="I372" s="47"/>
      <c r="J372" s="47">
        <f t="shared" si="81"/>
        <v>-638</v>
      </c>
      <c r="K372" s="48">
        <f t="shared" si="82"/>
        <v>0</v>
      </c>
      <c r="L372" s="48">
        <f t="shared" si="83"/>
        <v>0</v>
      </c>
      <c r="M372" s="48">
        <f t="shared" si="84"/>
        <v>0</v>
      </c>
      <c r="N372" s="48">
        <f t="shared" si="85"/>
        <v>0</v>
      </c>
      <c r="O372" s="48" t="e">
        <f t="shared" si="73"/>
        <v>#N/A</v>
      </c>
      <c r="P372" s="47"/>
      <c r="Q372" s="46">
        <f t="shared" si="86"/>
        <v>-638</v>
      </c>
      <c r="R372" s="47">
        <f t="shared" si="74"/>
        <v>0</v>
      </c>
      <c r="S372" s="47">
        <f t="shared" si="75"/>
        <v>0</v>
      </c>
      <c r="T372" s="47">
        <f t="shared" si="76"/>
        <v>-6.333992212027531E-3</v>
      </c>
      <c r="U372" s="47" t="e">
        <f t="shared" si="77"/>
        <v>#N/A</v>
      </c>
      <c r="V372" s="47" t="e">
        <f t="shared" si="87"/>
        <v>#N/A</v>
      </c>
      <c r="W372" s="47" t="e">
        <f t="shared" si="88"/>
        <v>#N/A</v>
      </c>
    </row>
    <row r="373" spans="2:23">
      <c r="B373" s="46">
        <f t="shared" si="89"/>
        <v>-638</v>
      </c>
      <c r="C373" s="47" t="e">
        <f>IF(ISNA(OutlineParameters!T376),OutlineParameters!S376,OutlineParameters!T376)</f>
        <v>#N/A</v>
      </c>
      <c r="D373" s="47">
        <f t="shared" si="78"/>
        <v>0</v>
      </c>
      <c r="E373" s="47">
        <f t="shared" si="79"/>
        <v>-6.333992212027531E-3</v>
      </c>
      <c r="F373" s="47">
        <f t="shared" si="90"/>
        <v>0</v>
      </c>
      <c r="G373" s="47" t="e">
        <f t="shared" si="80"/>
        <v>#N/A</v>
      </c>
      <c r="H373" s="47"/>
      <c r="I373" s="47"/>
      <c r="J373" s="47">
        <f t="shared" si="81"/>
        <v>-637</v>
      </c>
      <c r="K373" s="48">
        <f t="shared" si="82"/>
        <v>0</v>
      </c>
      <c r="L373" s="48">
        <f t="shared" si="83"/>
        <v>0</v>
      </c>
      <c r="M373" s="48">
        <f t="shared" si="84"/>
        <v>0</v>
      </c>
      <c r="N373" s="48">
        <f t="shared" si="85"/>
        <v>0</v>
      </c>
      <c r="O373" s="48" t="e">
        <f t="shared" si="73"/>
        <v>#N/A</v>
      </c>
      <c r="P373" s="47"/>
      <c r="Q373" s="46">
        <f t="shared" si="86"/>
        <v>-637</v>
      </c>
      <c r="R373" s="47">
        <f t="shared" si="74"/>
        <v>0</v>
      </c>
      <c r="S373" s="47">
        <f t="shared" si="75"/>
        <v>0</v>
      </c>
      <c r="T373" s="47">
        <f t="shared" si="76"/>
        <v>-6.0494216791313893E-3</v>
      </c>
      <c r="U373" s="47" t="e">
        <f t="shared" si="77"/>
        <v>#N/A</v>
      </c>
      <c r="V373" s="47" t="e">
        <f t="shared" si="87"/>
        <v>#N/A</v>
      </c>
      <c r="W373" s="47" t="e">
        <f t="shared" si="88"/>
        <v>#N/A</v>
      </c>
    </row>
    <row r="374" spans="2:23">
      <c r="B374" s="46">
        <f t="shared" si="89"/>
        <v>-637</v>
      </c>
      <c r="C374" s="47" t="e">
        <f>IF(ISNA(OutlineParameters!T377),OutlineParameters!S377,OutlineParameters!T377)</f>
        <v>#N/A</v>
      </c>
      <c r="D374" s="47">
        <f t="shared" si="78"/>
        <v>0</v>
      </c>
      <c r="E374" s="47">
        <f t="shared" si="79"/>
        <v>-6.0494216791313893E-3</v>
      </c>
      <c r="F374" s="47">
        <f t="shared" si="90"/>
        <v>0</v>
      </c>
      <c r="G374" s="47" t="e">
        <f t="shared" si="80"/>
        <v>#N/A</v>
      </c>
      <c r="H374" s="47"/>
      <c r="I374" s="47"/>
      <c r="J374" s="47">
        <f t="shared" si="81"/>
        <v>-636</v>
      </c>
      <c r="K374" s="48">
        <f t="shared" si="82"/>
        <v>0</v>
      </c>
      <c r="L374" s="48">
        <f t="shared" si="83"/>
        <v>0</v>
      </c>
      <c r="M374" s="48">
        <f t="shared" si="84"/>
        <v>0</v>
      </c>
      <c r="N374" s="48">
        <f t="shared" si="85"/>
        <v>0</v>
      </c>
      <c r="O374" s="48" t="e">
        <f t="shared" si="73"/>
        <v>#N/A</v>
      </c>
      <c r="P374" s="47"/>
      <c r="Q374" s="46">
        <f t="shared" si="86"/>
        <v>-636</v>
      </c>
      <c r="R374" s="47">
        <f t="shared" si="74"/>
        <v>0</v>
      </c>
      <c r="S374" s="47">
        <f t="shared" si="75"/>
        <v>0</v>
      </c>
      <c r="T374" s="47">
        <f t="shared" si="76"/>
        <v>-5.7383667467841987E-3</v>
      </c>
      <c r="U374" s="47" t="e">
        <f t="shared" si="77"/>
        <v>#N/A</v>
      </c>
      <c r="V374" s="47" t="e">
        <f t="shared" si="87"/>
        <v>#N/A</v>
      </c>
      <c r="W374" s="47" t="e">
        <f t="shared" si="88"/>
        <v>#N/A</v>
      </c>
    </row>
    <row r="375" spans="2:23">
      <c r="B375" s="46">
        <f t="shared" si="89"/>
        <v>-636</v>
      </c>
      <c r="C375" s="47" t="e">
        <f>IF(ISNA(OutlineParameters!T378),OutlineParameters!S378,OutlineParameters!T378)</f>
        <v>#N/A</v>
      </c>
      <c r="D375" s="47">
        <f t="shared" si="78"/>
        <v>0</v>
      </c>
      <c r="E375" s="47">
        <f t="shared" si="79"/>
        <v>-5.7383667467841987E-3</v>
      </c>
      <c r="F375" s="47">
        <f t="shared" si="90"/>
        <v>0</v>
      </c>
      <c r="G375" s="47" t="e">
        <f t="shared" si="80"/>
        <v>#N/A</v>
      </c>
      <c r="H375" s="47"/>
      <c r="I375" s="47"/>
      <c r="J375" s="47">
        <f t="shared" si="81"/>
        <v>-635</v>
      </c>
      <c r="K375" s="48">
        <f t="shared" si="82"/>
        <v>0</v>
      </c>
      <c r="L375" s="48">
        <f t="shared" si="83"/>
        <v>0</v>
      </c>
      <c r="M375" s="48">
        <f t="shared" si="84"/>
        <v>0</v>
      </c>
      <c r="N375" s="48">
        <f t="shared" si="85"/>
        <v>0</v>
      </c>
      <c r="O375" s="48" t="e">
        <f t="shared" si="73"/>
        <v>#N/A</v>
      </c>
      <c r="P375" s="47"/>
      <c r="Q375" s="46">
        <f t="shared" si="86"/>
        <v>-635</v>
      </c>
      <c r="R375" s="47">
        <f t="shared" si="74"/>
        <v>0</v>
      </c>
      <c r="S375" s="47">
        <f t="shared" si="75"/>
        <v>0</v>
      </c>
      <c r="T375" s="47">
        <f t="shared" si="76"/>
        <v>-5.4002756566640941E-3</v>
      </c>
      <c r="U375" s="47" t="e">
        <f t="shared" si="77"/>
        <v>#N/A</v>
      </c>
      <c r="V375" s="47" t="e">
        <f t="shared" si="87"/>
        <v>#N/A</v>
      </c>
      <c r="W375" s="47" t="e">
        <f t="shared" si="88"/>
        <v>#N/A</v>
      </c>
    </row>
    <row r="376" spans="2:23">
      <c r="B376" s="46">
        <f t="shared" si="89"/>
        <v>-635</v>
      </c>
      <c r="C376" s="47" t="e">
        <f>IF(ISNA(OutlineParameters!T379),OutlineParameters!S379,OutlineParameters!T379)</f>
        <v>#N/A</v>
      </c>
      <c r="D376" s="47">
        <f t="shared" si="78"/>
        <v>0</v>
      </c>
      <c r="E376" s="47">
        <f t="shared" si="79"/>
        <v>-5.4002756566640941E-3</v>
      </c>
      <c r="F376" s="47">
        <f t="shared" si="90"/>
        <v>0</v>
      </c>
      <c r="G376" s="47" t="e">
        <f t="shared" si="80"/>
        <v>#N/A</v>
      </c>
      <c r="H376" s="47"/>
      <c r="I376" s="47"/>
      <c r="J376" s="47">
        <f t="shared" si="81"/>
        <v>-634</v>
      </c>
      <c r="K376" s="48">
        <f t="shared" si="82"/>
        <v>0</v>
      </c>
      <c r="L376" s="48">
        <f t="shared" si="83"/>
        <v>0</v>
      </c>
      <c r="M376" s="48">
        <f t="shared" si="84"/>
        <v>0</v>
      </c>
      <c r="N376" s="48">
        <f t="shared" si="85"/>
        <v>0</v>
      </c>
      <c r="O376" s="48" t="e">
        <f t="shared" si="73"/>
        <v>#N/A</v>
      </c>
      <c r="P376" s="47"/>
      <c r="Q376" s="46">
        <f t="shared" si="86"/>
        <v>-634</v>
      </c>
      <c r="R376" s="47">
        <f t="shared" si="74"/>
        <v>0</v>
      </c>
      <c r="S376" s="47">
        <f t="shared" si="75"/>
        <v>0</v>
      </c>
      <c r="T376" s="47">
        <f t="shared" si="76"/>
        <v>-5.0345966504491413E-3</v>
      </c>
      <c r="U376" s="47" t="e">
        <f t="shared" si="77"/>
        <v>#N/A</v>
      </c>
      <c r="V376" s="47" t="e">
        <f t="shared" si="87"/>
        <v>#N/A</v>
      </c>
      <c r="W376" s="47" t="e">
        <f t="shared" si="88"/>
        <v>#N/A</v>
      </c>
    </row>
    <row r="377" spans="2:23">
      <c r="B377" s="46">
        <f t="shared" si="89"/>
        <v>-634</v>
      </c>
      <c r="C377" s="47" t="e">
        <f>IF(ISNA(OutlineParameters!T380),OutlineParameters!S380,OutlineParameters!T380)</f>
        <v>#N/A</v>
      </c>
      <c r="D377" s="47">
        <f t="shared" si="78"/>
        <v>0</v>
      </c>
      <c r="E377" s="47">
        <f t="shared" si="79"/>
        <v>-5.0345966504491413E-3</v>
      </c>
      <c r="F377" s="47">
        <f t="shared" si="90"/>
        <v>0</v>
      </c>
      <c r="G377" s="47" t="e">
        <f t="shared" si="80"/>
        <v>#N/A</v>
      </c>
      <c r="H377" s="47"/>
      <c r="I377" s="47"/>
      <c r="J377" s="47">
        <f t="shared" si="81"/>
        <v>-633</v>
      </c>
      <c r="K377" s="48">
        <f t="shared" si="82"/>
        <v>0</v>
      </c>
      <c r="L377" s="48">
        <f t="shared" si="83"/>
        <v>0</v>
      </c>
      <c r="M377" s="48">
        <f t="shared" si="84"/>
        <v>0</v>
      </c>
      <c r="N377" s="48">
        <f t="shared" si="85"/>
        <v>0</v>
      </c>
      <c r="O377" s="48" t="e">
        <f t="shared" si="73"/>
        <v>#N/A</v>
      </c>
      <c r="P377" s="47"/>
      <c r="Q377" s="46">
        <f t="shared" si="86"/>
        <v>-633</v>
      </c>
      <c r="R377" s="47">
        <f t="shared" si="74"/>
        <v>0</v>
      </c>
      <c r="S377" s="47">
        <f t="shared" si="75"/>
        <v>0</v>
      </c>
      <c r="T377" s="47">
        <f t="shared" si="76"/>
        <v>-4.640777969817475E-3</v>
      </c>
      <c r="U377" s="47" t="e">
        <f t="shared" si="77"/>
        <v>#N/A</v>
      </c>
      <c r="V377" s="47" t="e">
        <f t="shared" si="87"/>
        <v>#N/A</v>
      </c>
      <c r="W377" s="47" t="e">
        <f t="shared" si="88"/>
        <v>#N/A</v>
      </c>
    </row>
    <row r="378" spans="2:23">
      <c r="B378" s="46">
        <f t="shared" si="89"/>
        <v>-633</v>
      </c>
      <c r="C378" s="47" t="e">
        <f>IF(ISNA(OutlineParameters!T381),OutlineParameters!S381,OutlineParameters!T381)</f>
        <v>#N/A</v>
      </c>
      <c r="D378" s="47">
        <f t="shared" si="78"/>
        <v>0</v>
      </c>
      <c r="E378" s="47">
        <f t="shared" si="79"/>
        <v>-4.640777969817475E-3</v>
      </c>
      <c r="F378" s="47">
        <f t="shared" si="90"/>
        <v>0</v>
      </c>
      <c r="G378" s="47" t="e">
        <f t="shared" si="80"/>
        <v>#N/A</v>
      </c>
      <c r="H378" s="47"/>
      <c r="I378" s="47"/>
      <c r="J378" s="47">
        <f t="shared" si="81"/>
        <v>-632</v>
      </c>
      <c r="K378" s="48">
        <f t="shared" si="82"/>
        <v>0</v>
      </c>
      <c r="L378" s="48">
        <f t="shared" si="83"/>
        <v>0</v>
      </c>
      <c r="M378" s="48">
        <f t="shared" si="84"/>
        <v>0</v>
      </c>
      <c r="N378" s="48">
        <f t="shared" si="85"/>
        <v>0</v>
      </c>
      <c r="O378" s="48" t="e">
        <f t="shared" si="73"/>
        <v>#N/A</v>
      </c>
      <c r="P378" s="47"/>
      <c r="Q378" s="46">
        <f t="shared" si="86"/>
        <v>-632</v>
      </c>
      <c r="R378" s="47">
        <f t="shared" si="74"/>
        <v>0</v>
      </c>
      <c r="S378" s="47">
        <f t="shared" si="75"/>
        <v>0</v>
      </c>
      <c r="T378" s="47">
        <f t="shared" si="76"/>
        <v>-4.218267856447161E-3</v>
      </c>
      <c r="U378" s="47" t="e">
        <f t="shared" si="77"/>
        <v>#N/A</v>
      </c>
      <c r="V378" s="47" t="e">
        <f t="shared" si="87"/>
        <v>#N/A</v>
      </c>
      <c r="W378" s="47" t="e">
        <f t="shared" si="88"/>
        <v>#N/A</v>
      </c>
    </row>
    <row r="379" spans="2:23">
      <c r="B379" s="46">
        <f t="shared" si="89"/>
        <v>-632</v>
      </c>
      <c r="C379" s="47" t="e">
        <f>IF(ISNA(OutlineParameters!T382),OutlineParameters!S382,OutlineParameters!T382)</f>
        <v>#N/A</v>
      </c>
      <c r="D379" s="47">
        <f t="shared" si="78"/>
        <v>0</v>
      </c>
      <c r="E379" s="47">
        <f t="shared" si="79"/>
        <v>-4.218267856447161E-3</v>
      </c>
      <c r="F379" s="47">
        <f t="shared" si="90"/>
        <v>0</v>
      </c>
      <c r="G379" s="47" t="e">
        <f t="shared" si="80"/>
        <v>#N/A</v>
      </c>
      <c r="H379" s="47"/>
      <c r="I379" s="47"/>
      <c r="J379" s="47">
        <f t="shared" si="81"/>
        <v>-631</v>
      </c>
      <c r="K379" s="48">
        <f t="shared" si="82"/>
        <v>0</v>
      </c>
      <c r="L379" s="48">
        <f t="shared" si="83"/>
        <v>0</v>
      </c>
      <c r="M379" s="48">
        <f t="shared" si="84"/>
        <v>0</v>
      </c>
      <c r="N379" s="48">
        <f t="shared" si="85"/>
        <v>0</v>
      </c>
      <c r="O379" s="48" t="e">
        <f t="shared" si="73"/>
        <v>#N/A</v>
      </c>
      <c r="P379" s="47"/>
      <c r="Q379" s="46">
        <f t="shared" si="86"/>
        <v>-631</v>
      </c>
      <c r="R379" s="47">
        <f t="shared" si="74"/>
        <v>0</v>
      </c>
      <c r="S379" s="47">
        <f t="shared" si="75"/>
        <v>0</v>
      </c>
      <c r="T379" s="47">
        <f t="shared" si="76"/>
        <v>-3.7665145520163618E-3</v>
      </c>
      <c r="U379" s="47" t="e">
        <f t="shared" si="77"/>
        <v>#N/A</v>
      </c>
      <c r="V379" s="47" t="e">
        <f t="shared" si="87"/>
        <v>#N/A</v>
      </c>
      <c r="W379" s="47" t="e">
        <f t="shared" si="88"/>
        <v>#N/A</v>
      </c>
    </row>
    <row r="380" spans="2:23">
      <c r="B380" s="46">
        <f t="shared" si="89"/>
        <v>-631</v>
      </c>
      <c r="C380" s="47" t="e">
        <f>IF(ISNA(OutlineParameters!T383),OutlineParameters!S383,OutlineParameters!T383)</f>
        <v>#N/A</v>
      </c>
      <c r="D380" s="47">
        <f t="shared" si="78"/>
        <v>0</v>
      </c>
      <c r="E380" s="47">
        <f t="shared" si="79"/>
        <v>-3.7665145520163618E-3</v>
      </c>
      <c r="F380" s="47">
        <f t="shared" si="90"/>
        <v>0</v>
      </c>
      <c r="G380" s="47" t="e">
        <f t="shared" si="80"/>
        <v>#N/A</v>
      </c>
      <c r="H380" s="47"/>
      <c r="I380" s="47"/>
      <c r="J380" s="47">
        <f t="shared" si="81"/>
        <v>-630</v>
      </c>
      <c r="K380" s="48">
        <f t="shared" si="82"/>
        <v>0</v>
      </c>
      <c r="L380" s="48">
        <f t="shared" si="83"/>
        <v>0</v>
      </c>
      <c r="M380" s="48">
        <f t="shared" si="84"/>
        <v>0</v>
      </c>
      <c r="N380" s="48">
        <f t="shared" si="85"/>
        <v>0</v>
      </c>
      <c r="O380" s="48" t="e">
        <f t="shared" si="73"/>
        <v>#N/A</v>
      </c>
      <c r="P380" s="47"/>
      <c r="Q380" s="46">
        <f t="shared" si="86"/>
        <v>-630</v>
      </c>
      <c r="R380" s="47">
        <f t="shared" si="74"/>
        <v>0</v>
      </c>
      <c r="S380" s="47">
        <f t="shared" si="75"/>
        <v>0</v>
      </c>
      <c r="T380" s="47">
        <f t="shared" si="76"/>
        <v>-3.2849662982031291E-3</v>
      </c>
      <c r="U380" s="47" t="e">
        <f t="shared" si="77"/>
        <v>#N/A</v>
      </c>
      <c r="V380" s="47" t="e">
        <f t="shared" si="87"/>
        <v>#N/A</v>
      </c>
      <c r="W380" s="47" t="e">
        <f t="shared" si="88"/>
        <v>#N/A</v>
      </c>
    </row>
    <row r="381" spans="2:23">
      <c r="B381" s="46">
        <f t="shared" si="89"/>
        <v>-630</v>
      </c>
      <c r="C381" s="47" t="e">
        <f>IF(ISNA(OutlineParameters!T384),OutlineParameters!S384,OutlineParameters!T384)</f>
        <v>#N/A</v>
      </c>
      <c r="D381" s="47">
        <f t="shared" si="78"/>
        <v>0</v>
      </c>
      <c r="E381" s="47">
        <f t="shared" si="79"/>
        <v>-3.2849662982031291E-3</v>
      </c>
      <c r="F381" s="47">
        <f t="shared" si="90"/>
        <v>0</v>
      </c>
      <c r="G381" s="47" t="e">
        <f t="shared" si="80"/>
        <v>#N/A</v>
      </c>
      <c r="H381" s="47"/>
      <c r="I381" s="47"/>
      <c r="J381" s="47">
        <f t="shared" si="81"/>
        <v>-629</v>
      </c>
      <c r="K381" s="48">
        <f t="shared" si="82"/>
        <v>0</v>
      </c>
      <c r="L381" s="48">
        <f t="shared" si="83"/>
        <v>0</v>
      </c>
      <c r="M381" s="48">
        <f t="shared" si="84"/>
        <v>0</v>
      </c>
      <c r="N381" s="48">
        <f t="shared" si="85"/>
        <v>0</v>
      </c>
      <c r="O381" s="48" t="e">
        <f t="shared" si="73"/>
        <v>#N/A</v>
      </c>
      <c r="P381" s="47"/>
      <c r="Q381" s="46">
        <f t="shared" si="86"/>
        <v>-629</v>
      </c>
      <c r="R381" s="47">
        <f t="shared" si="74"/>
        <v>0</v>
      </c>
      <c r="S381" s="47">
        <f t="shared" si="75"/>
        <v>0</v>
      </c>
      <c r="T381" s="47">
        <f t="shared" si="76"/>
        <v>-2.7730713366855841E-3</v>
      </c>
      <c r="U381" s="47" t="e">
        <f t="shared" si="77"/>
        <v>#N/A</v>
      </c>
      <c r="V381" s="47" t="e">
        <f t="shared" si="87"/>
        <v>#N/A</v>
      </c>
      <c r="W381" s="47" t="e">
        <f t="shared" si="88"/>
        <v>#N/A</v>
      </c>
    </row>
    <row r="382" spans="2:23">
      <c r="B382" s="46">
        <f t="shared" si="89"/>
        <v>-629</v>
      </c>
      <c r="C382" s="47" t="e">
        <f>IF(ISNA(OutlineParameters!T385),OutlineParameters!S385,OutlineParameters!T385)</f>
        <v>#N/A</v>
      </c>
      <c r="D382" s="47">
        <f t="shared" si="78"/>
        <v>0</v>
      </c>
      <c r="E382" s="47">
        <f t="shared" si="79"/>
        <v>-2.7730713366855841E-3</v>
      </c>
      <c r="F382" s="47">
        <f t="shared" si="90"/>
        <v>0</v>
      </c>
      <c r="G382" s="47" t="e">
        <f t="shared" si="80"/>
        <v>#N/A</v>
      </c>
      <c r="H382" s="47"/>
      <c r="I382" s="47"/>
      <c r="J382" s="47">
        <f t="shared" si="81"/>
        <v>-628</v>
      </c>
      <c r="K382" s="48">
        <f t="shared" si="82"/>
        <v>0</v>
      </c>
      <c r="L382" s="48">
        <f t="shared" si="83"/>
        <v>0</v>
      </c>
      <c r="M382" s="48">
        <f t="shared" si="84"/>
        <v>0</v>
      </c>
      <c r="N382" s="48">
        <f t="shared" si="85"/>
        <v>0</v>
      </c>
      <c r="O382" s="48" t="e">
        <f t="shared" si="73"/>
        <v>#N/A</v>
      </c>
      <c r="P382" s="47"/>
      <c r="Q382" s="46">
        <f t="shared" si="86"/>
        <v>-628</v>
      </c>
      <c r="R382" s="47">
        <f t="shared" si="74"/>
        <v>0</v>
      </c>
      <c r="S382" s="47">
        <f t="shared" si="75"/>
        <v>0</v>
      </c>
      <c r="T382" s="47">
        <f t="shared" si="76"/>
        <v>-2.2302779091418062E-3</v>
      </c>
      <c r="U382" s="47" t="e">
        <f t="shared" si="77"/>
        <v>#N/A</v>
      </c>
      <c r="V382" s="47" t="e">
        <f t="shared" si="87"/>
        <v>#N/A</v>
      </c>
      <c r="W382" s="47" t="e">
        <f t="shared" si="88"/>
        <v>#N/A</v>
      </c>
    </row>
    <row r="383" spans="2:23">
      <c r="B383" s="46">
        <f t="shared" si="89"/>
        <v>-628</v>
      </c>
      <c r="C383" s="47" t="e">
        <f>IF(ISNA(OutlineParameters!T386),OutlineParameters!S386,OutlineParameters!T386)</f>
        <v>#N/A</v>
      </c>
      <c r="D383" s="47">
        <f t="shared" si="78"/>
        <v>0</v>
      </c>
      <c r="E383" s="47">
        <f t="shared" si="79"/>
        <v>-2.2302779091418062E-3</v>
      </c>
      <c r="F383" s="47">
        <f t="shared" si="90"/>
        <v>0</v>
      </c>
      <c r="G383" s="47" t="e">
        <f t="shared" si="80"/>
        <v>#N/A</v>
      </c>
      <c r="H383" s="47"/>
      <c r="I383" s="47"/>
      <c r="J383" s="47">
        <f t="shared" si="81"/>
        <v>-627</v>
      </c>
      <c r="K383" s="48">
        <f t="shared" si="82"/>
        <v>0</v>
      </c>
      <c r="L383" s="48">
        <f t="shared" si="83"/>
        <v>0</v>
      </c>
      <c r="M383" s="48">
        <f t="shared" si="84"/>
        <v>0</v>
      </c>
      <c r="N383" s="48">
        <f t="shared" si="85"/>
        <v>0</v>
      </c>
      <c r="O383" s="48" t="e">
        <f t="shared" si="73"/>
        <v>#N/A</v>
      </c>
      <c r="P383" s="47"/>
      <c r="Q383" s="46">
        <f t="shared" si="86"/>
        <v>-627</v>
      </c>
      <c r="R383" s="47">
        <f t="shared" si="74"/>
        <v>0</v>
      </c>
      <c r="S383" s="47">
        <f t="shared" si="75"/>
        <v>0</v>
      </c>
      <c r="T383" s="47">
        <f t="shared" si="76"/>
        <v>-1.656034257249972E-3</v>
      </c>
      <c r="U383" s="47" t="e">
        <f t="shared" si="77"/>
        <v>#N/A</v>
      </c>
      <c r="V383" s="47" t="e">
        <f t="shared" si="87"/>
        <v>#N/A</v>
      </c>
      <c r="W383" s="47" t="e">
        <f t="shared" si="88"/>
        <v>#N/A</v>
      </c>
    </row>
    <row r="384" spans="2:23">
      <c r="B384" s="46">
        <f t="shared" si="89"/>
        <v>-627</v>
      </c>
      <c r="C384" s="47" t="e">
        <f>IF(ISNA(OutlineParameters!T387),OutlineParameters!S387,OutlineParameters!T387)</f>
        <v>#N/A</v>
      </c>
      <c r="D384" s="47">
        <f t="shared" si="78"/>
        <v>0</v>
      </c>
      <c r="E384" s="47">
        <f t="shared" si="79"/>
        <v>-1.656034257249972E-3</v>
      </c>
      <c r="F384" s="47">
        <f t="shared" si="90"/>
        <v>0</v>
      </c>
      <c r="G384" s="47" t="e">
        <f t="shared" si="80"/>
        <v>#N/A</v>
      </c>
      <c r="H384" s="47"/>
      <c r="I384" s="47"/>
      <c r="J384" s="47">
        <f t="shared" si="81"/>
        <v>-626</v>
      </c>
      <c r="K384" s="48">
        <f t="shared" si="82"/>
        <v>0</v>
      </c>
      <c r="L384" s="48">
        <f t="shared" si="83"/>
        <v>0</v>
      </c>
      <c r="M384" s="48">
        <f t="shared" si="84"/>
        <v>0</v>
      </c>
      <c r="N384" s="48">
        <f t="shared" si="85"/>
        <v>0</v>
      </c>
      <c r="O384" s="48" t="e">
        <f t="shared" si="73"/>
        <v>#N/A</v>
      </c>
      <c r="P384" s="47"/>
      <c r="Q384" s="46">
        <f t="shared" si="86"/>
        <v>-626</v>
      </c>
      <c r="R384" s="47">
        <f t="shared" si="74"/>
        <v>0</v>
      </c>
      <c r="S384" s="47">
        <f t="shared" si="75"/>
        <v>0</v>
      </c>
      <c r="T384" s="47">
        <f t="shared" si="76"/>
        <v>-1.0497886226880776E-3</v>
      </c>
      <c r="U384" s="47" t="e">
        <f t="shared" si="77"/>
        <v>#N/A</v>
      </c>
      <c r="V384" s="47" t="e">
        <f t="shared" si="87"/>
        <v>#N/A</v>
      </c>
      <c r="W384" s="47" t="e">
        <f t="shared" si="88"/>
        <v>#N/A</v>
      </c>
    </row>
    <row r="385" spans="2:23">
      <c r="B385" s="46">
        <f t="shared" si="89"/>
        <v>-626</v>
      </c>
      <c r="C385" s="47" t="e">
        <f>IF(ISNA(OutlineParameters!T388),OutlineParameters!S388,OutlineParameters!T388)</f>
        <v>#N/A</v>
      </c>
      <c r="D385" s="47">
        <f t="shared" si="78"/>
        <v>0</v>
      </c>
      <c r="E385" s="47">
        <f t="shared" si="79"/>
        <v>-1.0497886226880776E-3</v>
      </c>
      <c r="F385" s="47">
        <f t="shared" si="90"/>
        <v>0</v>
      </c>
      <c r="G385" s="47" t="e">
        <f t="shared" si="80"/>
        <v>#N/A</v>
      </c>
      <c r="H385" s="47"/>
      <c r="I385" s="47"/>
      <c r="J385" s="47">
        <f t="shared" si="81"/>
        <v>-625</v>
      </c>
      <c r="K385" s="48">
        <f t="shared" si="82"/>
        <v>0</v>
      </c>
      <c r="L385" s="48">
        <f t="shared" si="83"/>
        <v>0</v>
      </c>
      <c r="M385" s="48">
        <f t="shared" si="84"/>
        <v>0</v>
      </c>
      <c r="N385" s="48">
        <f t="shared" si="85"/>
        <v>0</v>
      </c>
      <c r="O385" s="48" t="e">
        <f t="shared" si="73"/>
        <v>#N/A</v>
      </c>
      <c r="P385" s="47"/>
      <c r="Q385" s="46">
        <f t="shared" si="86"/>
        <v>-625</v>
      </c>
      <c r="R385" s="47">
        <f t="shared" si="74"/>
        <v>0</v>
      </c>
      <c r="S385" s="47">
        <f t="shared" si="75"/>
        <v>0</v>
      </c>
      <c r="T385" s="47">
        <f t="shared" si="76"/>
        <v>-4.1098924713435514E-4</v>
      </c>
      <c r="U385" s="47" t="e">
        <f t="shared" si="77"/>
        <v>#N/A</v>
      </c>
      <c r="V385" s="47" t="e">
        <f t="shared" si="87"/>
        <v>#N/A</v>
      </c>
      <c r="W385" s="47" t="e">
        <f t="shared" si="88"/>
        <v>#N/A</v>
      </c>
    </row>
    <row r="386" spans="2:23">
      <c r="B386" s="46">
        <f t="shared" si="89"/>
        <v>-625</v>
      </c>
      <c r="C386" s="47" t="e">
        <f>IF(ISNA(OutlineParameters!T389),OutlineParameters!S389,OutlineParameters!T389)</f>
        <v>#N/A</v>
      </c>
      <c r="D386" s="47">
        <f t="shared" si="78"/>
        <v>0</v>
      </c>
      <c r="E386" s="47">
        <f t="shared" si="79"/>
        <v>-4.1098924713435514E-4</v>
      </c>
      <c r="F386" s="47">
        <f t="shared" si="90"/>
        <v>0</v>
      </c>
      <c r="G386" s="47" t="e">
        <f t="shared" si="80"/>
        <v>#N/A</v>
      </c>
      <c r="H386" s="47"/>
      <c r="I386" s="47"/>
      <c r="J386" s="47">
        <f t="shared" si="81"/>
        <v>-624</v>
      </c>
      <c r="K386" s="48">
        <f t="shared" si="82"/>
        <v>0</v>
      </c>
      <c r="L386" s="48">
        <f t="shared" si="83"/>
        <v>0</v>
      </c>
      <c r="M386" s="48">
        <f t="shared" si="84"/>
        <v>0</v>
      </c>
      <c r="N386" s="48">
        <f t="shared" si="85"/>
        <v>0</v>
      </c>
      <c r="O386" s="48" t="e">
        <f t="shared" si="73"/>
        <v>#N/A</v>
      </c>
      <c r="P386" s="47"/>
      <c r="Q386" s="46">
        <f t="shared" si="86"/>
        <v>-624</v>
      </c>
      <c r="R386" s="47">
        <f t="shared" si="74"/>
        <v>0</v>
      </c>
      <c r="S386" s="47" t="e">
        <f t="shared" si="75"/>
        <v>#N/A</v>
      </c>
      <c r="T386" s="47">
        <f t="shared" si="76"/>
        <v>2.6091562773321308E-4</v>
      </c>
      <c r="U386" s="47" t="e">
        <f t="shared" si="77"/>
        <v>#N/A</v>
      </c>
      <c r="V386" s="47" t="e">
        <f t="shared" si="87"/>
        <v>#N/A</v>
      </c>
      <c r="W386" s="47" t="e">
        <f t="shared" si="88"/>
        <v>#N/A</v>
      </c>
    </row>
    <row r="387" spans="2:23">
      <c r="B387" s="46">
        <f t="shared" si="89"/>
        <v>-624</v>
      </c>
      <c r="C387" s="47" t="e">
        <f>IF(ISNA(OutlineParameters!T390),OutlineParameters!S390,OutlineParameters!T390)</f>
        <v>#N/A</v>
      </c>
      <c r="D387" s="47">
        <f t="shared" si="78"/>
        <v>0</v>
      </c>
      <c r="E387" s="47">
        <f t="shared" si="79"/>
        <v>2.6091562773321308E-4</v>
      </c>
      <c r="F387" s="47" t="e">
        <f t="shared" si="90"/>
        <v>#N/A</v>
      </c>
      <c r="G387" s="47" t="e">
        <f t="shared" si="80"/>
        <v>#N/A</v>
      </c>
      <c r="H387" s="47"/>
      <c r="I387" s="47"/>
      <c r="J387" s="47">
        <f t="shared" si="81"/>
        <v>-623</v>
      </c>
      <c r="K387" s="48">
        <f t="shared" si="82"/>
        <v>0</v>
      </c>
      <c r="L387" s="48">
        <f t="shared" si="83"/>
        <v>0</v>
      </c>
      <c r="M387" s="48">
        <f t="shared" si="84"/>
        <v>0</v>
      </c>
      <c r="N387" s="48">
        <f t="shared" si="85"/>
        <v>0</v>
      </c>
      <c r="O387" s="48" t="e">
        <f t="shared" si="73"/>
        <v>#N/A</v>
      </c>
      <c r="P387" s="47"/>
      <c r="Q387" s="46">
        <f t="shared" si="86"/>
        <v>-623</v>
      </c>
      <c r="R387" s="47">
        <f t="shared" si="74"/>
        <v>0</v>
      </c>
      <c r="S387" s="47" t="e">
        <f t="shared" si="75"/>
        <v>#N/A</v>
      </c>
      <c r="T387" s="47">
        <f t="shared" si="76"/>
        <v>9.6647776023647824E-4</v>
      </c>
      <c r="U387" s="47" t="e">
        <f t="shared" si="77"/>
        <v>#N/A</v>
      </c>
      <c r="V387" s="47" t="e">
        <f t="shared" si="87"/>
        <v>#N/A</v>
      </c>
      <c r="W387" s="47" t="e">
        <f t="shared" si="88"/>
        <v>#N/A</v>
      </c>
    </row>
    <row r="388" spans="2:23">
      <c r="B388" s="46">
        <f t="shared" si="89"/>
        <v>-623</v>
      </c>
      <c r="C388" s="47" t="e">
        <f>IF(ISNA(OutlineParameters!T391),OutlineParameters!S391,OutlineParameters!T391)</f>
        <v>#N/A</v>
      </c>
      <c r="D388" s="47">
        <f t="shared" si="78"/>
        <v>0</v>
      </c>
      <c r="E388" s="47">
        <f t="shared" si="79"/>
        <v>9.6647776023647824E-4</v>
      </c>
      <c r="F388" s="47" t="e">
        <f t="shared" si="90"/>
        <v>#N/A</v>
      </c>
      <c r="G388" s="47" t="e">
        <f t="shared" si="80"/>
        <v>#N/A</v>
      </c>
      <c r="H388" s="47"/>
      <c r="I388" s="47"/>
      <c r="J388" s="47">
        <f t="shared" si="81"/>
        <v>-622</v>
      </c>
      <c r="K388" s="48">
        <f t="shared" si="82"/>
        <v>0</v>
      </c>
      <c r="L388" s="48">
        <f t="shared" si="83"/>
        <v>0</v>
      </c>
      <c r="M388" s="48">
        <f t="shared" si="84"/>
        <v>0</v>
      </c>
      <c r="N388" s="48">
        <f t="shared" si="85"/>
        <v>0</v>
      </c>
      <c r="O388" s="48" t="e">
        <f t="shared" si="73"/>
        <v>#N/A</v>
      </c>
      <c r="P388" s="47"/>
      <c r="Q388" s="46">
        <f t="shared" si="86"/>
        <v>-622</v>
      </c>
      <c r="R388" s="47">
        <f t="shared" si="74"/>
        <v>0</v>
      </c>
      <c r="S388" s="47" t="e">
        <f t="shared" si="75"/>
        <v>#N/A</v>
      </c>
      <c r="T388" s="47">
        <f t="shared" si="76"/>
        <v>1.7062489086973193E-3</v>
      </c>
      <c r="U388" s="47" t="e">
        <f t="shared" si="77"/>
        <v>#N/A</v>
      </c>
      <c r="V388" s="47" t="e">
        <f t="shared" si="87"/>
        <v>#N/A</v>
      </c>
      <c r="W388" s="47" t="e">
        <f t="shared" si="88"/>
        <v>#N/A</v>
      </c>
    </row>
    <row r="389" spans="2:23">
      <c r="B389" s="46">
        <f t="shared" si="89"/>
        <v>-622</v>
      </c>
      <c r="C389" s="47" t="e">
        <f>IF(ISNA(OutlineParameters!T392),OutlineParameters!S392,OutlineParameters!T392)</f>
        <v>#N/A</v>
      </c>
      <c r="D389" s="47">
        <f t="shared" si="78"/>
        <v>0</v>
      </c>
      <c r="E389" s="47">
        <f t="shared" si="79"/>
        <v>1.7062489086973193E-3</v>
      </c>
      <c r="F389" s="47" t="e">
        <f t="shared" si="90"/>
        <v>#N/A</v>
      </c>
      <c r="G389" s="47" t="e">
        <f t="shared" si="80"/>
        <v>#N/A</v>
      </c>
      <c r="H389" s="47"/>
      <c r="I389" s="47"/>
      <c r="J389" s="47">
        <f t="shared" si="81"/>
        <v>-621</v>
      </c>
      <c r="K389" s="48">
        <f t="shared" si="82"/>
        <v>0</v>
      </c>
      <c r="L389" s="48">
        <f t="shared" si="83"/>
        <v>0</v>
      </c>
      <c r="M389" s="48">
        <f t="shared" si="84"/>
        <v>0</v>
      </c>
      <c r="N389" s="48">
        <f t="shared" si="85"/>
        <v>0</v>
      </c>
      <c r="O389" s="48" t="e">
        <f t="shared" si="73"/>
        <v>#N/A</v>
      </c>
      <c r="P389" s="47"/>
      <c r="Q389" s="46">
        <f t="shared" si="86"/>
        <v>-621</v>
      </c>
      <c r="R389" s="47">
        <f t="shared" si="74"/>
        <v>0</v>
      </c>
      <c r="S389" s="47" t="e">
        <f t="shared" si="75"/>
        <v>#N/A</v>
      </c>
      <c r="T389" s="47">
        <f t="shared" si="76"/>
        <v>2.4807808314376567E-3</v>
      </c>
      <c r="U389" s="47" t="e">
        <f t="shared" si="77"/>
        <v>#N/A</v>
      </c>
      <c r="V389" s="47" t="e">
        <f t="shared" si="87"/>
        <v>#N/A</v>
      </c>
      <c r="W389" s="47" t="e">
        <f t="shared" si="88"/>
        <v>#N/A</v>
      </c>
    </row>
    <row r="390" spans="2:23">
      <c r="B390" s="46">
        <f t="shared" si="89"/>
        <v>-621</v>
      </c>
      <c r="C390" s="47" t="e">
        <f>IF(ISNA(OutlineParameters!T393),OutlineParameters!S393,OutlineParameters!T393)</f>
        <v>#N/A</v>
      </c>
      <c r="D390" s="47">
        <f t="shared" si="78"/>
        <v>0</v>
      </c>
      <c r="E390" s="47">
        <f t="shared" si="79"/>
        <v>2.4807808314376567E-3</v>
      </c>
      <c r="F390" s="47" t="e">
        <f t="shared" si="90"/>
        <v>#N/A</v>
      </c>
      <c r="G390" s="47" t="e">
        <f t="shared" si="80"/>
        <v>#N/A</v>
      </c>
      <c r="H390" s="47"/>
      <c r="I390" s="47"/>
      <c r="J390" s="47">
        <f t="shared" si="81"/>
        <v>-620</v>
      </c>
      <c r="K390" s="48">
        <f t="shared" si="82"/>
        <v>0</v>
      </c>
      <c r="L390" s="48">
        <f t="shared" si="83"/>
        <v>0</v>
      </c>
      <c r="M390" s="48">
        <f t="shared" si="84"/>
        <v>0</v>
      </c>
      <c r="N390" s="48">
        <f t="shared" si="85"/>
        <v>0</v>
      </c>
      <c r="O390" s="48" t="e">
        <f t="shared" si="73"/>
        <v>#N/A</v>
      </c>
      <c r="P390" s="47"/>
      <c r="Q390" s="46">
        <f t="shared" si="86"/>
        <v>-620</v>
      </c>
      <c r="R390" s="47">
        <f t="shared" si="74"/>
        <v>0</v>
      </c>
      <c r="S390" s="47" t="e">
        <f t="shared" si="75"/>
        <v>#N/A</v>
      </c>
      <c r="T390" s="47">
        <f t="shared" si="76"/>
        <v>3.2906252867793556E-3</v>
      </c>
      <c r="U390" s="47" t="e">
        <f t="shared" si="77"/>
        <v>#N/A</v>
      </c>
      <c r="V390" s="47" t="e">
        <f t="shared" si="87"/>
        <v>#N/A</v>
      </c>
      <c r="W390" s="47" t="e">
        <f t="shared" si="88"/>
        <v>#N/A</v>
      </c>
    </row>
    <row r="391" spans="2:23">
      <c r="B391" s="46">
        <f t="shared" si="89"/>
        <v>-620</v>
      </c>
      <c r="C391" s="47" t="e">
        <f>IF(ISNA(OutlineParameters!T394),OutlineParameters!S394,OutlineParameters!T394)</f>
        <v>#N/A</v>
      </c>
      <c r="D391" s="47">
        <f t="shared" si="78"/>
        <v>0</v>
      </c>
      <c r="E391" s="47">
        <f t="shared" si="79"/>
        <v>3.2906252867793556E-3</v>
      </c>
      <c r="F391" s="47" t="e">
        <f t="shared" si="90"/>
        <v>#N/A</v>
      </c>
      <c r="G391" s="47" t="e">
        <f t="shared" si="80"/>
        <v>#N/A</v>
      </c>
      <c r="H391" s="47"/>
      <c r="I391" s="47"/>
      <c r="J391" s="47">
        <f t="shared" si="81"/>
        <v>-619</v>
      </c>
      <c r="K391" s="48">
        <f t="shared" si="82"/>
        <v>0</v>
      </c>
      <c r="L391" s="48">
        <f t="shared" si="83"/>
        <v>0</v>
      </c>
      <c r="M391" s="48">
        <f t="shared" si="84"/>
        <v>0</v>
      </c>
      <c r="N391" s="48">
        <f t="shared" si="85"/>
        <v>0</v>
      </c>
      <c r="O391" s="48" t="e">
        <f t="shared" si="73"/>
        <v>#N/A</v>
      </c>
      <c r="P391" s="47"/>
      <c r="Q391" s="46">
        <f t="shared" si="86"/>
        <v>-619</v>
      </c>
      <c r="R391" s="47">
        <f t="shared" si="74"/>
        <v>0</v>
      </c>
      <c r="S391" s="47" t="e">
        <f t="shared" si="75"/>
        <v>#N/A</v>
      </c>
      <c r="T391" s="47">
        <f t="shared" si="76"/>
        <v>4.1363340330443366E-3</v>
      </c>
      <c r="U391" s="47" t="e">
        <f t="shared" si="77"/>
        <v>#N/A</v>
      </c>
      <c r="V391" s="47" t="e">
        <f t="shared" si="87"/>
        <v>#N/A</v>
      </c>
      <c r="W391" s="47" t="e">
        <f t="shared" si="88"/>
        <v>#N/A</v>
      </c>
    </row>
    <row r="392" spans="2:23">
      <c r="B392" s="46">
        <f t="shared" si="89"/>
        <v>-619</v>
      </c>
      <c r="C392" s="47" t="e">
        <f>IF(ISNA(OutlineParameters!T395),OutlineParameters!S395,OutlineParameters!T395)</f>
        <v>#N/A</v>
      </c>
      <c r="D392" s="47">
        <f t="shared" si="78"/>
        <v>0</v>
      </c>
      <c r="E392" s="47">
        <f t="shared" si="79"/>
        <v>4.1363340330443366E-3</v>
      </c>
      <c r="F392" s="47" t="e">
        <f t="shared" si="90"/>
        <v>#N/A</v>
      </c>
      <c r="G392" s="47" t="e">
        <f t="shared" si="80"/>
        <v>#N/A</v>
      </c>
      <c r="H392" s="47"/>
      <c r="I392" s="47"/>
      <c r="J392" s="47">
        <f t="shared" si="81"/>
        <v>-618</v>
      </c>
      <c r="K392" s="48">
        <f t="shared" si="82"/>
        <v>0</v>
      </c>
      <c r="L392" s="48">
        <f t="shared" si="83"/>
        <v>0</v>
      </c>
      <c r="M392" s="48">
        <f t="shared" si="84"/>
        <v>0</v>
      </c>
      <c r="N392" s="48">
        <f t="shared" si="85"/>
        <v>0</v>
      </c>
      <c r="O392" s="48" t="e">
        <f t="shared" si="73"/>
        <v>#N/A</v>
      </c>
      <c r="P392" s="47"/>
      <c r="Q392" s="46">
        <f t="shared" si="86"/>
        <v>-618</v>
      </c>
      <c r="R392" s="47">
        <f t="shared" si="74"/>
        <v>0</v>
      </c>
      <c r="S392" s="47" t="e">
        <f t="shared" si="75"/>
        <v>#N/A</v>
      </c>
      <c r="T392" s="47">
        <f t="shared" si="76"/>
        <v>5.0184588285545201E-3</v>
      </c>
      <c r="U392" s="47" t="e">
        <f t="shared" si="77"/>
        <v>#N/A</v>
      </c>
      <c r="V392" s="47" t="e">
        <f t="shared" si="87"/>
        <v>#N/A</v>
      </c>
      <c r="W392" s="47" t="e">
        <f t="shared" si="88"/>
        <v>#N/A</v>
      </c>
    </row>
    <row r="393" spans="2:23">
      <c r="B393" s="46">
        <f t="shared" si="89"/>
        <v>-618</v>
      </c>
      <c r="C393" s="47" t="e">
        <f>IF(ISNA(OutlineParameters!T396),OutlineParameters!S396,OutlineParameters!T396)</f>
        <v>#N/A</v>
      </c>
      <c r="D393" s="47">
        <f t="shared" si="78"/>
        <v>0</v>
      </c>
      <c r="E393" s="47">
        <f t="shared" si="79"/>
        <v>5.0184588285545201E-3</v>
      </c>
      <c r="F393" s="47" t="e">
        <f t="shared" si="90"/>
        <v>#N/A</v>
      </c>
      <c r="G393" s="47" t="e">
        <f t="shared" si="80"/>
        <v>#N/A</v>
      </c>
      <c r="H393" s="47"/>
      <c r="I393" s="47"/>
      <c r="J393" s="47">
        <f t="shared" si="81"/>
        <v>-617</v>
      </c>
      <c r="K393" s="48">
        <f t="shared" si="82"/>
        <v>0</v>
      </c>
      <c r="L393" s="48">
        <f t="shared" si="83"/>
        <v>0</v>
      </c>
      <c r="M393" s="48">
        <f t="shared" si="84"/>
        <v>0</v>
      </c>
      <c r="N393" s="48">
        <f t="shared" si="85"/>
        <v>0</v>
      </c>
      <c r="O393" s="48" t="e">
        <f t="shared" si="73"/>
        <v>#N/A</v>
      </c>
      <c r="P393" s="47"/>
      <c r="Q393" s="46">
        <f t="shared" si="86"/>
        <v>-617</v>
      </c>
      <c r="R393" s="47">
        <f t="shared" si="74"/>
        <v>0</v>
      </c>
      <c r="S393" s="47" t="e">
        <f t="shared" si="75"/>
        <v>#N/A</v>
      </c>
      <c r="T393" s="47">
        <f t="shared" si="76"/>
        <v>5.9375514316317296E-3</v>
      </c>
      <c r="U393" s="47" t="e">
        <f t="shared" si="77"/>
        <v>#N/A</v>
      </c>
      <c r="V393" s="47" t="e">
        <f t="shared" si="87"/>
        <v>#N/A</v>
      </c>
      <c r="W393" s="47" t="e">
        <f t="shared" si="88"/>
        <v>#N/A</v>
      </c>
    </row>
    <row r="394" spans="2:23">
      <c r="B394" s="46">
        <f t="shared" si="89"/>
        <v>-617</v>
      </c>
      <c r="C394" s="47" t="e">
        <f>IF(ISNA(OutlineParameters!T397),OutlineParameters!S397,OutlineParameters!T397)</f>
        <v>#N/A</v>
      </c>
      <c r="D394" s="47">
        <f t="shared" si="78"/>
        <v>0</v>
      </c>
      <c r="E394" s="47">
        <f t="shared" si="79"/>
        <v>5.9375514316317296E-3</v>
      </c>
      <c r="F394" s="47" t="e">
        <f t="shared" si="90"/>
        <v>#N/A</v>
      </c>
      <c r="G394" s="47" t="e">
        <f t="shared" si="80"/>
        <v>#N/A</v>
      </c>
      <c r="H394" s="47"/>
      <c r="I394" s="47"/>
      <c r="J394" s="47">
        <f t="shared" si="81"/>
        <v>-616</v>
      </c>
      <c r="K394" s="48">
        <f t="shared" si="82"/>
        <v>0</v>
      </c>
      <c r="L394" s="48">
        <f t="shared" si="83"/>
        <v>0</v>
      </c>
      <c r="M394" s="48">
        <f t="shared" si="84"/>
        <v>0</v>
      </c>
      <c r="N394" s="48">
        <f t="shared" si="85"/>
        <v>0</v>
      </c>
      <c r="O394" s="48" t="e">
        <f t="shared" si="73"/>
        <v>#N/A</v>
      </c>
      <c r="P394" s="47"/>
      <c r="Q394" s="46">
        <f t="shared" si="86"/>
        <v>-616</v>
      </c>
      <c r="R394" s="47">
        <f t="shared" si="74"/>
        <v>0</v>
      </c>
      <c r="S394" s="47" t="e">
        <f t="shared" si="75"/>
        <v>#N/A</v>
      </c>
      <c r="T394" s="47">
        <f t="shared" si="76"/>
        <v>6.8941636005979412E-3</v>
      </c>
      <c r="U394" s="47" t="e">
        <f t="shared" si="77"/>
        <v>#N/A</v>
      </c>
      <c r="V394" s="47" t="e">
        <f t="shared" si="87"/>
        <v>#N/A</v>
      </c>
      <c r="W394" s="47" t="e">
        <f t="shared" si="88"/>
        <v>#N/A</v>
      </c>
    </row>
    <row r="395" spans="2:23">
      <c r="B395" s="46">
        <f t="shared" si="89"/>
        <v>-616</v>
      </c>
      <c r="C395" s="47" t="e">
        <f>IF(ISNA(OutlineParameters!T398),OutlineParameters!S398,OutlineParameters!T398)</f>
        <v>#N/A</v>
      </c>
      <c r="D395" s="47">
        <f t="shared" si="78"/>
        <v>0</v>
      </c>
      <c r="E395" s="47">
        <f t="shared" si="79"/>
        <v>6.8941636005979412E-3</v>
      </c>
      <c r="F395" s="47" t="e">
        <f t="shared" si="90"/>
        <v>#N/A</v>
      </c>
      <c r="G395" s="47" t="e">
        <f t="shared" si="80"/>
        <v>#N/A</v>
      </c>
      <c r="H395" s="47"/>
      <c r="I395" s="47"/>
      <c r="J395" s="47">
        <f t="shared" si="81"/>
        <v>-615</v>
      </c>
      <c r="K395" s="48">
        <f t="shared" si="82"/>
        <v>0</v>
      </c>
      <c r="L395" s="48">
        <f t="shared" si="83"/>
        <v>0</v>
      </c>
      <c r="M395" s="48">
        <f t="shared" si="84"/>
        <v>0</v>
      </c>
      <c r="N395" s="48">
        <f t="shared" si="85"/>
        <v>0</v>
      </c>
      <c r="O395" s="48" t="e">
        <f t="shared" si="73"/>
        <v>#N/A</v>
      </c>
      <c r="P395" s="47"/>
      <c r="Q395" s="46">
        <f t="shared" si="86"/>
        <v>-615</v>
      </c>
      <c r="R395" s="47">
        <f t="shared" si="74"/>
        <v>0</v>
      </c>
      <c r="S395" s="47" t="e">
        <f t="shared" si="75"/>
        <v>#N/A</v>
      </c>
      <c r="T395" s="47">
        <f t="shared" si="76"/>
        <v>7.8888470937749922E-3</v>
      </c>
      <c r="U395" s="47" t="e">
        <f t="shared" si="77"/>
        <v>#N/A</v>
      </c>
      <c r="V395" s="47" t="e">
        <f t="shared" si="87"/>
        <v>#N/A</v>
      </c>
      <c r="W395" s="47" t="e">
        <f t="shared" si="88"/>
        <v>#N/A</v>
      </c>
    </row>
    <row r="396" spans="2:23">
      <c r="B396" s="46">
        <f t="shared" si="89"/>
        <v>-615</v>
      </c>
      <c r="C396" s="47" t="e">
        <f>IF(ISNA(OutlineParameters!T399),OutlineParameters!S399,OutlineParameters!T399)</f>
        <v>#N/A</v>
      </c>
      <c r="D396" s="47">
        <f t="shared" si="78"/>
        <v>0</v>
      </c>
      <c r="E396" s="47">
        <f t="shared" si="79"/>
        <v>7.8888470937749922E-3</v>
      </c>
      <c r="F396" s="47" t="e">
        <f t="shared" si="90"/>
        <v>#N/A</v>
      </c>
      <c r="G396" s="47" t="e">
        <f t="shared" si="80"/>
        <v>#N/A</v>
      </c>
      <c r="H396" s="47"/>
      <c r="I396" s="47"/>
      <c r="J396" s="47">
        <f t="shared" si="81"/>
        <v>-614</v>
      </c>
      <c r="K396" s="48">
        <f t="shared" si="82"/>
        <v>0</v>
      </c>
      <c r="L396" s="48">
        <f t="shared" si="83"/>
        <v>0</v>
      </c>
      <c r="M396" s="48">
        <f t="shared" si="84"/>
        <v>0</v>
      </c>
      <c r="N396" s="48">
        <f t="shared" si="85"/>
        <v>0</v>
      </c>
      <c r="O396" s="48" t="e">
        <f t="shared" si="73"/>
        <v>#N/A</v>
      </c>
      <c r="P396" s="47"/>
      <c r="Q396" s="46">
        <f t="shared" si="86"/>
        <v>-614</v>
      </c>
      <c r="R396" s="47">
        <f t="shared" si="74"/>
        <v>0</v>
      </c>
      <c r="S396" s="47" t="e">
        <f t="shared" si="75"/>
        <v>#N/A</v>
      </c>
      <c r="T396" s="47">
        <f t="shared" si="76"/>
        <v>8.9221536694848447E-3</v>
      </c>
      <c r="U396" s="47" t="e">
        <f t="shared" si="77"/>
        <v>#N/A</v>
      </c>
      <c r="V396" s="47" t="e">
        <f t="shared" si="87"/>
        <v>#N/A</v>
      </c>
      <c r="W396" s="47" t="e">
        <f t="shared" si="88"/>
        <v>#N/A</v>
      </c>
    </row>
    <row r="397" spans="2:23">
      <c r="B397" s="46">
        <f t="shared" si="89"/>
        <v>-614</v>
      </c>
      <c r="C397" s="47" t="e">
        <f>IF(ISNA(OutlineParameters!T400),OutlineParameters!S400,OutlineParameters!T400)</f>
        <v>#N/A</v>
      </c>
      <c r="D397" s="47">
        <f t="shared" si="78"/>
        <v>0</v>
      </c>
      <c r="E397" s="47">
        <f t="shared" si="79"/>
        <v>8.9221536694848447E-3</v>
      </c>
      <c r="F397" s="47" t="e">
        <f t="shared" si="90"/>
        <v>#N/A</v>
      </c>
      <c r="G397" s="47" t="e">
        <f t="shared" si="80"/>
        <v>#N/A</v>
      </c>
      <c r="H397" s="47"/>
      <c r="I397" s="47"/>
      <c r="J397" s="47">
        <f t="shared" si="81"/>
        <v>-613</v>
      </c>
      <c r="K397" s="48">
        <f t="shared" si="82"/>
        <v>0</v>
      </c>
      <c r="L397" s="48">
        <f t="shared" si="83"/>
        <v>0</v>
      </c>
      <c r="M397" s="48">
        <f t="shared" si="84"/>
        <v>0</v>
      </c>
      <c r="N397" s="48">
        <f t="shared" si="85"/>
        <v>0</v>
      </c>
      <c r="O397" s="48" t="e">
        <f t="shared" si="73"/>
        <v>#N/A</v>
      </c>
      <c r="P397" s="47"/>
      <c r="Q397" s="46">
        <f t="shared" si="86"/>
        <v>-613</v>
      </c>
      <c r="R397" s="47">
        <f t="shared" si="74"/>
        <v>0</v>
      </c>
      <c r="S397" s="47" t="e">
        <f t="shared" si="75"/>
        <v>#N/A</v>
      </c>
      <c r="T397" s="47">
        <f t="shared" si="76"/>
        <v>9.994635086049336E-3</v>
      </c>
      <c r="U397" s="47" t="e">
        <f t="shared" si="77"/>
        <v>#N/A</v>
      </c>
      <c r="V397" s="47" t="e">
        <f t="shared" si="87"/>
        <v>#N/A</v>
      </c>
      <c r="W397" s="47" t="e">
        <f t="shared" si="88"/>
        <v>#N/A</v>
      </c>
    </row>
    <row r="398" spans="2:23">
      <c r="B398" s="46">
        <f t="shared" si="89"/>
        <v>-613</v>
      </c>
      <c r="C398" s="47" t="e">
        <f>IF(ISNA(OutlineParameters!T401),OutlineParameters!S401,OutlineParameters!T401)</f>
        <v>#N/A</v>
      </c>
      <c r="D398" s="47">
        <f t="shared" si="78"/>
        <v>0</v>
      </c>
      <c r="E398" s="47">
        <f t="shared" si="79"/>
        <v>9.994635086049336E-3</v>
      </c>
      <c r="F398" s="47" t="e">
        <f t="shared" si="90"/>
        <v>#N/A</v>
      </c>
      <c r="G398" s="47" t="e">
        <f t="shared" si="80"/>
        <v>#N/A</v>
      </c>
      <c r="H398" s="47"/>
      <c r="I398" s="47"/>
      <c r="J398" s="47">
        <f t="shared" si="81"/>
        <v>-612</v>
      </c>
      <c r="K398" s="48">
        <f t="shared" si="82"/>
        <v>0</v>
      </c>
      <c r="L398" s="48">
        <f t="shared" si="83"/>
        <v>0</v>
      </c>
      <c r="M398" s="48">
        <f t="shared" si="84"/>
        <v>0</v>
      </c>
      <c r="N398" s="48">
        <f t="shared" si="85"/>
        <v>0</v>
      </c>
      <c r="O398" s="48" t="e">
        <f t="shared" si="73"/>
        <v>#N/A</v>
      </c>
      <c r="P398" s="47"/>
      <c r="Q398" s="46">
        <f t="shared" si="86"/>
        <v>-612</v>
      </c>
      <c r="R398" s="47">
        <f t="shared" si="74"/>
        <v>0</v>
      </c>
      <c r="S398" s="47" t="e">
        <f t="shared" si="75"/>
        <v>#N/A</v>
      </c>
      <c r="T398" s="47">
        <f t="shared" si="76"/>
        <v>1.1106843101790345E-2</v>
      </c>
      <c r="U398" s="47" t="e">
        <f t="shared" si="77"/>
        <v>#N/A</v>
      </c>
      <c r="V398" s="47" t="e">
        <f t="shared" si="87"/>
        <v>#N/A</v>
      </c>
      <c r="W398" s="47" t="e">
        <f t="shared" si="88"/>
        <v>#N/A</v>
      </c>
    </row>
    <row r="399" spans="2:23">
      <c r="B399" s="46">
        <f t="shared" si="89"/>
        <v>-612</v>
      </c>
      <c r="C399" s="47" t="e">
        <f>IF(ISNA(OutlineParameters!T402),OutlineParameters!S402,OutlineParameters!T402)</f>
        <v>#N/A</v>
      </c>
      <c r="D399" s="47">
        <f t="shared" si="78"/>
        <v>0</v>
      </c>
      <c r="E399" s="47">
        <f t="shared" si="79"/>
        <v>1.1106843101790345E-2</v>
      </c>
      <c r="F399" s="47" t="e">
        <f t="shared" si="90"/>
        <v>#N/A</v>
      </c>
      <c r="G399" s="47" t="e">
        <f t="shared" si="80"/>
        <v>#N/A</v>
      </c>
      <c r="H399" s="47"/>
      <c r="I399" s="47"/>
      <c r="J399" s="47">
        <f t="shared" si="81"/>
        <v>-611</v>
      </c>
      <c r="K399" s="48">
        <f t="shared" si="82"/>
        <v>0</v>
      </c>
      <c r="L399" s="48">
        <f t="shared" si="83"/>
        <v>0</v>
      </c>
      <c r="M399" s="48">
        <f t="shared" si="84"/>
        <v>0</v>
      </c>
      <c r="N399" s="48">
        <f t="shared" si="85"/>
        <v>0</v>
      </c>
      <c r="O399" s="48" t="e">
        <f t="shared" si="73"/>
        <v>#N/A</v>
      </c>
      <c r="P399" s="47"/>
      <c r="Q399" s="46">
        <f t="shared" si="86"/>
        <v>-611</v>
      </c>
      <c r="R399" s="47">
        <f t="shared" si="74"/>
        <v>0</v>
      </c>
      <c r="S399" s="47" t="e">
        <f t="shared" si="75"/>
        <v>#N/A</v>
      </c>
      <c r="T399" s="47">
        <f t="shared" si="76"/>
        <v>1.2259329475029862E-2</v>
      </c>
      <c r="U399" s="47" t="e">
        <f t="shared" si="77"/>
        <v>#N/A</v>
      </c>
      <c r="V399" s="47" t="e">
        <f t="shared" si="87"/>
        <v>#N/A</v>
      </c>
      <c r="W399" s="47" t="e">
        <f t="shared" si="88"/>
        <v>#N/A</v>
      </c>
    </row>
    <row r="400" spans="2:23">
      <c r="B400" s="46">
        <f t="shared" si="89"/>
        <v>-611</v>
      </c>
      <c r="C400" s="47" t="e">
        <f>IF(ISNA(OutlineParameters!T403),OutlineParameters!S403,OutlineParameters!T403)</f>
        <v>#N/A</v>
      </c>
      <c r="D400" s="47">
        <f t="shared" si="78"/>
        <v>0</v>
      </c>
      <c r="E400" s="47">
        <f t="shared" si="79"/>
        <v>1.2259329475029862E-2</v>
      </c>
      <c r="F400" s="47" t="e">
        <f t="shared" si="90"/>
        <v>#N/A</v>
      </c>
      <c r="G400" s="47" t="e">
        <f t="shared" si="80"/>
        <v>#N/A</v>
      </c>
      <c r="H400" s="47"/>
      <c r="I400" s="47"/>
      <c r="J400" s="47">
        <f t="shared" si="81"/>
        <v>-610</v>
      </c>
      <c r="K400" s="48">
        <f t="shared" si="82"/>
        <v>0</v>
      </c>
      <c r="L400" s="48">
        <f t="shared" si="83"/>
        <v>0</v>
      </c>
      <c r="M400" s="48">
        <f t="shared" si="84"/>
        <v>0</v>
      </c>
      <c r="N400" s="48">
        <f t="shared" si="85"/>
        <v>0</v>
      </c>
      <c r="O400" s="48" t="e">
        <f t="shared" si="73"/>
        <v>#N/A</v>
      </c>
      <c r="P400" s="47"/>
      <c r="Q400" s="46">
        <f t="shared" si="86"/>
        <v>-610</v>
      </c>
      <c r="R400" s="47">
        <f t="shared" si="74"/>
        <v>0</v>
      </c>
      <c r="S400" s="47" t="e">
        <f t="shared" si="75"/>
        <v>#N/A</v>
      </c>
      <c r="T400" s="47">
        <f t="shared" si="76"/>
        <v>1.3452645964089696E-2</v>
      </c>
      <c r="U400" s="47" t="e">
        <f t="shared" si="77"/>
        <v>#N/A</v>
      </c>
      <c r="V400" s="47" t="e">
        <f t="shared" si="87"/>
        <v>#N/A</v>
      </c>
      <c r="W400" s="47" t="e">
        <f t="shared" si="88"/>
        <v>#N/A</v>
      </c>
    </row>
    <row r="401" spans="2:23">
      <c r="B401" s="46">
        <f t="shared" si="89"/>
        <v>-610</v>
      </c>
      <c r="C401" s="47" t="e">
        <f>IF(ISNA(OutlineParameters!T404),OutlineParameters!S404,OutlineParameters!T404)</f>
        <v>#N/A</v>
      </c>
      <c r="D401" s="47">
        <f t="shared" si="78"/>
        <v>0</v>
      </c>
      <c r="E401" s="47">
        <f t="shared" si="79"/>
        <v>1.3452645964089696E-2</v>
      </c>
      <c r="F401" s="47" t="e">
        <f t="shared" si="90"/>
        <v>#N/A</v>
      </c>
      <c r="G401" s="47" t="e">
        <f t="shared" si="80"/>
        <v>#N/A</v>
      </c>
      <c r="H401" s="47"/>
      <c r="I401" s="47"/>
      <c r="J401" s="47">
        <f t="shared" si="81"/>
        <v>-609</v>
      </c>
      <c r="K401" s="48">
        <f t="shared" si="82"/>
        <v>0</v>
      </c>
      <c r="L401" s="48">
        <f t="shared" si="83"/>
        <v>0</v>
      </c>
      <c r="M401" s="48">
        <f t="shared" si="84"/>
        <v>0</v>
      </c>
      <c r="N401" s="48">
        <f t="shared" si="85"/>
        <v>0</v>
      </c>
      <c r="O401" s="48" t="e">
        <f t="shared" si="73"/>
        <v>#N/A</v>
      </c>
      <c r="P401" s="47"/>
      <c r="Q401" s="46">
        <f t="shared" si="86"/>
        <v>-609</v>
      </c>
      <c r="R401" s="47">
        <f t="shared" si="74"/>
        <v>0</v>
      </c>
      <c r="S401" s="47" t="e">
        <f t="shared" si="75"/>
        <v>#N/A</v>
      </c>
      <c r="T401" s="47">
        <f t="shared" si="76"/>
        <v>1.4687344327291796E-2</v>
      </c>
      <c r="U401" s="47" t="e">
        <f t="shared" si="77"/>
        <v>#N/A</v>
      </c>
      <c r="V401" s="47" t="e">
        <f t="shared" si="87"/>
        <v>#N/A</v>
      </c>
      <c r="W401" s="47" t="e">
        <f t="shared" si="88"/>
        <v>#N/A</v>
      </c>
    </row>
    <row r="402" spans="2:23">
      <c r="B402" s="46">
        <f t="shared" si="89"/>
        <v>-609</v>
      </c>
      <c r="C402" s="47" t="e">
        <f>IF(ISNA(OutlineParameters!T405),OutlineParameters!S405,OutlineParameters!T405)</f>
        <v>#N/A</v>
      </c>
      <c r="D402" s="47">
        <f t="shared" si="78"/>
        <v>0</v>
      </c>
      <c r="E402" s="47">
        <f t="shared" si="79"/>
        <v>1.4687344327291796E-2</v>
      </c>
      <c r="F402" s="47" t="e">
        <f t="shared" si="90"/>
        <v>#N/A</v>
      </c>
      <c r="G402" s="47" t="e">
        <f t="shared" si="80"/>
        <v>#N/A</v>
      </c>
      <c r="H402" s="47"/>
      <c r="I402" s="47"/>
      <c r="J402" s="47">
        <f t="shared" si="81"/>
        <v>-608</v>
      </c>
      <c r="K402" s="48">
        <f t="shared" si="82"/>
        <v>0</v>
      </c>
      <c r="L402" s="48">
        <f t="shared" si="83"/>
        <v>0</v>
      </c>
      <c r="M402" s="48">
        <f t="shared" si="84"/>
        <v>0</v>
      </c>
      <c r="N402" s="48">
        <f t="shared" si="85"/>
        <v>0</v>
      </c>
      <c r="O402" s="48" t="e">
        <f t="shared" si="73"/>
        <v>#N/A</v>
      </c>
      <c r="P402" s="47"/>
      <c r="Q402" s="46">
        <f t="shared" si="86"/>
        <v>-608</v>
      </c>
      <c r="R402" s="47">
        <f t="shared" si="74"/>
        <v>0</v>
      </c>
      <c r="S402" s="47" t="e">
        <f t="shared" si="75"/>
        <v>#N/A</v>
      </c>
      <c r="T402" s="47">
        <f t="shared" si="76"/>
        <v>1.5963976322958012E-2</v>
      </c>
      <c r="U402" s="47" t="e">
        <f t="shared" si="77"/>
        <v>#N/A</v>
      </c>
      <c r="V402" s="47" t="e">
        <f t="shared" si="87"/>
        <v>#N/A</v>
      </c>
      <c r="W402" s="47" t="e">
        <f t="shared" si="88"/>
        <v>#N/A</v>
      </c>
    </row>
    <row r="403" spans="2:23">
      <c r="B403" s="46">
        <f t="shared" si="89"/>
        <v>-608</v>
      </c>
      <c r="C403" s="47" t="e">
        <f>IF(ISNA(OutlineParameters!T406),OutlineParameters!S406,OutlineParameters!T406)</f>
        <v>#N/A</v>
      </c>
      <c r="D403" s="47">
        <f t="shared" si="78"/>
        <v>0</v>
      </c>
      <c r="E403" s="47">
        <f t="shared" si="79"/>
        <v>1.5963976322958012E-2</v>
      </c>
      <c r="F403" s="47" t="e">
        <f t="shared" si="90"/>
        <v>#N/A</v>
      </c>
      <c r="G403" s="47" t="e">
        <f t="shared" si="80"/>
        <v>#N/A</v>
      </c>
      <c r="H403" s="47"/>
      <c r="I403" s="47"/>
      <c r="J403" s="47">
        <f t="shared" si="81"/>
        <v>-607</v>
      </c>
      <c r="K403" s="48">
        <f t="shared" si="82"/>
        <v>0</v>
      </c>
      <c r="L403" s="48">
        <f t="shared" si="83"/>
        <v>0</v>
      </c>
      <c r="M403" s="48">
        <f t="shared" si="84"/>
        <v>0</v>
      </c>
      <c r="N403" s="48">
        <f t="shared" si="85"/>
        <v>0</v>
      </c>
      <c r="O403" s="48" t="e">
        <f t="shared" si="73"/>
        <v>#N/A</v>
      </c>
      <c r="P403" s="47"/>
      <c r="Q403" s="46">
        <f t="shared" si="86"/>
        <v>-607</v>
      </c>
      <c r="R403" s="47">
        <f t="shared" si="74"/>
        <v>0</v>
      </c>
      <c r="S403" s="47" t="e">
        <f t="shared" si="75"/>
        <v>#N/A</v>
      </c>
      <c r="T403" s="47">
        <f t="shared" si="76"/>
        <v>1.728309370941028E-2</v>
      </c>
      <c r="U403" s="47" t="e">
        <f t="shared" si="77"/>
        <v>#N/A</v>
      </c>
      <c r="V403" s="47" t="e">
        <f t="shared" si="87"/>
        <v>#N/A</v>
      </c>
      <c r="W403" s="47" t="e">
        <f t="shared" si="88"/>
        <v>#N/A</v>
      </c>
    </row>
    <row r="404" spans="2:23">
      <c r="B404" s="46">
        <f t="shared" si="89"/>
        <v>-607</v>
      </c>
      <c r="C404" s="47" t="e">
        <f>IF(ISNA(OutlineParameters!T407),OutlineParameters!S407,OutlineParameters!T407)</f>
        <v>#N/A</v>
      </c>
      <c r="D404" s="47">
        <f t="shared" si="78"/>
        <v>0</v>
      </c>
      <c r="E404" s="47">
        <f t="shared" si="79"/>
        <v>1.728309370941028E-2</v>
      </c>
      <c r="F404" s="47" t="e">
        <f t="shared" si="90"/>
        <v>#N/A</v>
      </c>
      <c r="G404" s="47" t="e">
        <f t="shared" si="80"/>
        <v>#N/A</v>
      </c>
      <c r="H404" s="47"/>
      <c r="I404" s="47"/>
      <c r="J404" s="47">
        <f t="shared" si="81"/>
        <v>-606</v>
      </c>
      <c r="K404" s="48">
        <f t="shared" si="82"/>
        <v>0</v>
      </c>
      <c r="L404" s="48">
        <f t="shared" si="83"/>
        <v>0</v>
      </c>
      <c r="M404" s="48">
        <f t="shared" si="84"/>
        <v>0</v>
      </c>
      <c r="N404" s="48">
        <f t="shared" si="85"/>
        <v>0</v>
      </c>
      <c r="O404" s="48" t="e">
        <f t="shared" si="73"/>
        <v>#N/A</v>
      </c>
      <c r="P404" s="47"/>
      <c r="Q404" s="46">
        <f t="shared" si="86"/>
        <v>-606</v>
      </c>
      <c r="R404" s="47">
        <f t="shared" si="74"/>
        <v>0</v>
      </c>
      <c r="S404" s="47" t="e">
        <f t="shared" si="75"/>
        <v>#N/A</v>
      </c>
      <c r="T404" s="47">
        <f t="shared" si="76"/>
        <v>1.8645248244970505E-2</v>
      </c>
      <c r="U404" s="47" t="e">
        <f t="shared" si="77"/>
        <v>#N/A</v>
      </c>
      <c r="V404" s="47" t="e">
        <f t="shared" si="87"/>
        <v>#N/A</v>
      </c>
      <c r="W404" s="47" t="e">
        <f t="shared" si="88"/>
        <v>#N/A</v>
      </c>
    </row>
    <row r="405" spans="2:23">
      <c r="B405" s="46">
        <f t="shared" si="89"/>
        <v>-606</v>
      </c>
      <c r="C405" s="47" t="e">
        <f>IF(ISNA(OutlineParameters!T408),OutlineParameters!S408,OutlineParameters!T408)</f>
        <v>#N/A</v>
      </c>
      <c r="D405" s="47">
        <f t="shared" si="78"/>
        <v>0</v>
      </c>
      <c r="E405" s="47">
        <f t="shared" si="79"/>
        <v>1.8645248244970505E-2</v>
      </c>
      <c r="F405" s="47" t="e">
        <f t="shared" si="90"/>
        <v>#N/A</v>
      </c>
      <c r="G405" s="47" t="e">
        <f t="shared" si="80"/>
        <v>#N/A</v>
      </c>
      <c r="H405" s="47"/>
      <c r="I405" s="47"/>
      <c r="J405" s="47">
        <f t="shared" si="81"/>
        <v>-605</v>
      </c>
      <c r="K405" s="48">
        <f t="shared" si="82"/>
        <v>0</v>
      </c>
      <c r="L405" s="48">
        <f t="shared" si="83"/>
        <v>0</v>
      </c>
      <c r="M405" s="48">
        <f t="shared" si="84"/>
        <v>0</v>
      </c>
      <c r="N405" s="48">
        <f t="shared" si="85"/>
        <v>0</v>
      </c>
      <c r="O405" s="48" t="e">
        <f t="shared" si="73"/>
        <v>#N/A</v>
      </c>
      <c r="P405" s="47"/>
      <c r="Q405" s="46">
        <f t="shared" si="86"/>
        <v>-605</v>
      </c>
      <c r="R405" s="47">
        <f t="shared" si="74"/>
        <v>0</v>
      </c>
      <c r="S405" s="47" t="e">
        <f t="shared" si="75"/>
        <v>#N/A</v>
      </c>
      <c r="T405" s="47">
        <f t="shared" si="76"/>
        <v>2.0050991687960498E-2</v>
      </c>
      <c r="U405" s="47" t="e">
        <f t="shared" si="77"/>
        <v>#N/A</v>
      </c>
      <c r="V405" s="47" t="e">
        <f t="shared" si="87"/>
        <v>#N/A</v>
      </c>
      <c r="W405" s="47" t="e">
        <f t="shared" si="88"/>
        <v>#N/A</v>
      </c>
    </row>
    <row r="406" spans="2:23">
      <c r="B406" s="46">
        <f t="shared" si="89"/>
        <v>-605</v>
      </c>
      <c r="C406" s="47" t="e">
        <f>IF(ISNA(OutlineParameters!T409),OutlineParameters!S409,OutlineParameters!T409)</f>
        <v>#N/A</v>
      </c>
      <c r="D406" s="47">
        <f t="shared" si="78"/>
        <v>0</v>
      </c>
      <c r="E406" s="47">
        <f t="shared" si="79"/>
        <v>2.0050991687960498E-2</v>
      </c>
      <c r="F406" s="47" t="e">
        <f t="shared" si="90"/>
        <v>#N/A</v>
      </c>
      <c r="G406" s="47" t="e">
        <f t="shared" si="80"/>
        <v>#N/A</v>
      </c>
      <c r="H406" s="47"/>
      <c r="I406" s="47"/>
      <c r="J406" s="47">
        <f t="shared" si="81"/>
        <v>-604</v>
      </c>
      <c r="K406" s="48">
        <f t="shared" si="82"/>
        <v>0</v>
      </c>
      <c r="L406" s="48">
        <f t="shared" si="83"/>
        <v>0</v>
      </c>
      <c r="M406" s="48">
        <f t="shared" si="84"/>
        <v>0</v>
      </c>
      <c r="N406" s="48">
        <f t="shared" si="85"/>
        <v>0</v>
      </c>
      <c r="O406" s="48" t="e">
        <f t="shared" si="73"/>
        <v>#N/A</v>
      </c>
      <c r="P406" s="47"/>
      <c r="Q406" s="46">
        <f t="shared" si="86"/>
        <v>-604</v>
      </c>
      <c r="R406" s="47">
        <f t="shared" si="74"/>
        <v>0</v>
      </c>
      <c r="S406" s="47" t="e">
        <f t="shared" si="75"/>
        <v>#N/A</v>
      </c>
      <c r="T406" s="47">
        <f t="shared" si="76"/>
        <v>2.1500875796702304E-2</v>
      </c>
      <c r="U406" s="47" t="e">
        <f t="shared" si="77"/>
        <v>#N/A</v>
      </c>
      <c r="V406" s="47" t="e">
        <f t="shared" si="87"/>
        <v>#N/A</v>
      </c>
      <c r="W406" s="47" t="e">
        <f t="shared" si="88"/>
        <v>#N/A</v>
      </c>
    </row>
    <row r="407" spans="2:23">
      <c r="B407" s="46">
        <f t="shared" si="89"/>
        <v>-604</v>
      </c>
      <c r="C407" s="47" t="e">
        <f>IF(ISNA(OutlineParameters!T410),OutlineParameters!S410,OutlineParameters!T410)</f>
        <v>#N/A</v>
      </c>
      <c r="D407" s="47">
        <f t="shared" si="78"/>
        <v>0</v>
      </c>
      <c r="E407" s="47">
        <f t="shared" si="79"/>
        <v>2.1500875796702304E-2</v>
      </c>
      <c r="F407" s="47" t="e">
        <f t="shared" si="90"/>
        <v>#N/A</v>
      </c>
      <c r="G407" s="47" t="e">
        <f t="shared" si="80"/>
        <v>#N/A</v>
      </c>
      <c r="H407" s="47"/>
      <c r="I407" s="47"/>
      <c r="J407" s="47">
        <f t="shared" si="81"/>
        <v>-603</v>
      </c>
      <c r="K407" s="48">
        <f t="shared" si="82"/>
        <v>0</v>
      </c>
      <c r="L407" s="48">
        <f t="shared" si="83"/>
        <v>0</v>
      </c>
      <c r="M407" s="48">
        <f t="shared" si="84"/>
        <v>0</v>
      </c>
      <c r="N407" s="48">
        <f t="shared" si="85"/>
        <v>0</v>
      </c>
      <c r="O407" s="48" t="e">
        <f t="shared" si="73"/>
        <v>#N/A</v>
      </c>
      <c r="P407" s="47"/>
      <c r="Q407" s="46">
        <f t="shared" si="86"/>
        <v>-603</v>
      </c>
      <c r="R407" s="47">
        <f t="shared" si="74"/>
        <v>0</v>
      </c>
      <c r="S407" s="47" t="e">
        <f t="shared" si="75"/>
        <v>#N/A</v>
      </c>
      <c r="T407" s="47">
        <f t="shared" si="76"/>
        <v>2.2995452329517649E-2</v>
      </c>
      <c r="U407" s="47" t="e">
        <f t="shared" si="77"/>
        <v>#N/A</v>
      </c>
      <c r="V407" s="47" t="e">
        <f t="shared" si="87"/>
        <v>#N/A</v>
      </c>
      <c r="W407" s="47" t="e">
        <f t="shared" si="88"/>
        <v>#N/A</v>
      </c>
    </row>
    <row r="408" spans="2:23">
      <c r="B408" s="46">
        <f t="shared" si="89"/>
        <v>-603</v>
      </c>
      <c r="C408" s="47" t="e">
        <f>IF(ISNA(OutlineParameters!T411),OutlineParameters!S411,OutlineParameters!T411)</f>
        <v>#N/A</v>
      </c>
      <c r="D408" s="47">
        <f t="shared" si="78"/>
        <v>0</v>
      </c>
      <c r="E408" s="47">
        <f t="shared" si="79"/>
        <v>2.2995452329517649E-2</v>
      </c>
      <c r="F408" s="47" t="e">
        <f t="shared" si="90"/>
        <v>#N/A</v>
      </c>
      <c r="G408" s="47" t="e">
        <f t="shared" si="80"/>
        <v>#N/A</v>
      </c>
      <c r="H408" s="47"/>
      <c r="I408" s="47"/>
      <c r="J408" s="47">
        <f t="shared" si="81"/>
        <v>-602</v>
      </c>
      <c r="K408" s="48">
        <f t="shared" si="82"/>
        <v>0</v>
      </c>
      <c r="L408" s="48">
        <f t="shared" si="83"/>
        <v>0</v>
      </c>
      <c r="M408" s="48">
        <f t="shared" si="84"/>
        <v>0</v>
      </c>
      <c r="N408" s="48">
        <f t="shared" si="85"/>
        <v>0</v>
      </c>
      <c r="O408" s="48" t="e">
        <f t="shared" si="73"/>
        <v>#N/A</v>
      </c>
      <c r="P408" s="47"/>
      <c r="Q408" s="46">
        <f t="shared" si="86"/>
        <v>-602</v>
      </c>
      <c r="R408" s="47">
        <f t="shared" si="74"/>
        <v>0</v>
      </c>
      <c r="S408" s="47" t="e">
        <f t="shared" si="75"/>
        <v>#N/A</v>
      </c>
      <c r="T408" s="47">
        <f t="shared" si="76"/>
        <v>2.4535273044728551E-2</v>
      </c>
      <c r="U408" s="47" t="e">
        <f t="shared" si="77"/>
        <v>#N/A</v>
      </c>
      <c r="V408" s="47" t="e">
        <f t="shared" si="87"/>
        <v>#N/A</v>
      </c>
      <c r="W408" s="47" t="e">
        <f t="shared" si="88"/>
        <v>#N/A</v>
      </c>
    </row>
    <row r="409" spans="2:23">
      <c r="B409" s="46">
        <f t="shared" si="89"/>
        <v>-602</v>
      </c>
      <c r="C409" s="47" t="e">
        <f>IF(ISNA(OutlineParameters!T412),OutlineParameters!S412,OutlineParameters!T412)</f>
        <v>#N/A</v>
      </c>
      <c r="D409" s="47">
        <f t="shared" si="78"/>
        <v>0</v>
      </c>
      <c r="E409" s="47">
        <f t="shared" si="79"/>
        <v>2.4535273044728551E-2</v>
      </c>
      <c r="F409" s="47" t="e">
        <f t="shared" si="90"/>
        <v>#N/A</v>
      </c>
      <c r="G409" s="47" t="e">
        <f t="shared" si="80"/>
        <v>#N/A</v>
      </c>
      <c r="H409" s="47"/>
      <c r="I409" s="47"/>
      <c r="J409" s="47">
        <f t="shared" si="81"/>
        <v>-601</v>
      </c>
      <c r="K409" s="48">
        <f t="shared" si="82"/>
        <v>0</v>
      </c>
      <c r="L409" s="48">
        <f t="shared" si="83"/>
        <v>0</v>
      </c>
      <c r="M409" s="48">
        <f t="shared" si="84"/>
        <v>0</v>
      </c>
      <c r="N409" s="48">
        <f t="shared" si="85"/>
        <v>0</v>
      </c>
      <c r="O409" s="48" t="e">
        <f t="shared" si="73"/>
        <v>#N/A</v>
      </c>
      <c r="P409" s="47"/>
      <c r="Q409" s="46">
        <f t="shared" si="86"/>
        <v>-601</v>
      </c>
      <c r="R409" s="47">
        <f t="shared" si="74"/>
        <v>0</v>
      </c>
      <c r="S409" s="47" t="e">
        <f t="shared" si="75"/>
        <v>#N/A</v>
      </c>
      <c r="T409" s="47">
        <f t="shared" si="76"/>
        <v>2.6120889700656916E-2</v>
      </c>
      <c r="U409" s="47" t="e">
        <f t="shared" si="77"/>
        <v>#N/A</v>
      </c>
      <c r="V409" s="47" t="e">
        <f t="shared" si="87"/>
        <v>#N/A</v>
      </c>
      <c r="W409" s="47" t="e">
        <f t="shared" si="88"/>
        <v>#N/A</v>
      </c>
    </row>
    <row r="410" spans="2:23">
      <c r="B410" s="46">
        <f t="shared" si="89"/>
        <v>-601</v>
      </c>
      <c r="C410" s="47" t="e">
        <f>IF(ISNA(OutlineParameters!T413),OutlineParameters!S413,OutlineParameters!T413)</f>
        <v>#N/A</v>
      </c>
      <c r="D410" s="47">
        <f t="shared" si="78"/>
        <v>0</v>
      </c>
      <c r="E410" s="47">
        <f t="shared" si="79"/>
        <v>2.6120889700656916E-2</v>
      </c>
      <c r="F410" s="47" t="e">
        <f t="shared" si="90"/>
        <v>#N/A</v>
      </c>
      <c r="G410" s="47" t="e">
        <f t="shared" si="80"/>
        <v>#N/A</v>
      </c>
      <c r="H410" s="47"/>
      <c r="I410" s="47"/>
      <c r="J410" s="47">
        <f t="shared" si="81"/>
        <v>-600</v>
      </c>
      <c r="K410" s="48">
        <f t="shared" si="82"/>
        <v>52.498522296964211</v>
      </c>
      <c r="L410" s="48">
        <f t="shared" si="83"/>
        <v>53.163024986744404</v>
      </c>
      <c r="M410" s="48">
        <f t="shared" si="84"/>
        <v>53.32689426131833</v>
      </c>
      <c r="N410" s="48">
        <f t="shared" si="85"/>
        <v>53.32689426131833</v>
      </c>
      <c r="O410" s="48">
        <f t="shared" si="73"/>
        <v>1.2990024936213177E-12</v>
      </c>
      <c r="P410" s="47"/>
      <c r="Q410" s="46">
        <f t="shared" si="86"/>
        <v>-600</v>
      </c>
      <c r="R410" s="47">
        <f t="shared" si="74"/>
        <v>45.941410599941435</v>
      </c>
      <c r="S410" s="47">
        <f t="shared" si="75"/>
        <v>-3501024843.3741708</v>
      </c>
      <c r="T410" s="47">
        <f t="shared" si="76"/>
        <v>2.7752854055624512E-2</v>
      </c>
      <c r="U410" s="47" t="e">
        <f t="shared" si="77"/>
        <v>#N/A</v>
      </c>
      <c r="V410" s="47">
        <f t="shared" si="87"/>
        <v>0.71204675531632233</v>
      </c>
      <c r="W410" s="47">
        <f t="shared" si="88"/>
        <v>1.4693111749863874E-2</v>
      </c>
    </row>
    <row r="411" spans="2:23">
      <c r="B411" s="46">
        <f t="shared" si="89"/>
        <v>-600</v>
      </c>
      <c r="C411" s="47">
        <f>IF(ISNA(OutlineParameters!T414),OutlineParameters!S414,OutlineParameters!T414)</f>
        <v>1.0000000474974513E-3</v>
      </c>
      <c r="D411" s="47">
        <f t="shared" si="78"/>
        <v>45.941410599941435</v>
      </c>
      <c r="E411" s="47">
        <f t="shared" si="79"/>
        <v>2.7752854055624512E-2</v>
      </c>
      <c r="F411" s="47">
        <f t="shared" si="90"/>
        <v>-3501024843.3741708</v>
      </c>
      <c r="G411" s="47" t="e">
        <f t="shared" si="80"/>
        <v>#N/A</v>
      </c>
      <c r="H411" s="47"/>
      <c r="I411" s="47"/>
      <c r="J411" s="47">
        <f t="shared" si="81"/>
        <v>-599</v>
      </c>
      <c r="K411" s="48">
        <f t="shared" si="82"/>
        <v>52.397848888442013</v>
      </c>
      <c r="L411" s="48">
        <f t="shared" si="83"/>
        <v>52.984566228057247</v>
      </c>
      <c r="M411" s="48">
        <f t="shared" si="84"/>
        <v>53.223440412601803</v>
      </c>
      <c r="N411" s="48">
        <f t="shared" si="85"/>
        <v>53.223440412601803</v>
      </c>
      <c r="O411" s="48">
        <f t="shared" si="73"/>
        <v>5.3713708884777259E-4</v>
      </c>
      <c r="P411" s="47"/>
      <c r="Q411" s="46">
        <f t="shared" si="86"/>
        <v>-599</v>
      </c>
      <c r="R411" s="47">
        <f t="shared" si="74"/>
        <v>45.870205924409802</v>
      </c>
      <c r="S411" s="47">
        <f t="shared" si="75"/>
        <v>32.781410249298091</v>
      </c>
      <c r="T411" s="47">
        <f t="shared" si="76"/>
        <v>2.94317178679534E-2</v>
      </c>
      <c r="U411" s="47" t="e">
        <f t="shared" si="77"/>
        <v>#N/A</v>
      </c>
      <c r="V411" s="47">
        <f t="shared" si="87"/>
        <v>0.71057744414133595</v>
      </c>
      <c r="W411" s="47">
        <f t="shared" si="88"/>
        <v>1.4672118099667841E-2</v>
      </c>
    </row>
    <row r="412" spans="2:23">
      <c r="B412" s="46">
        <f t="shared" si="89"/>
        <v>-599</v>
      </c>
      <c r="C412" s="47">
        <f>IF(ISNA(OutlineParameters!T415),OutlineParameters!S415,OutlineParameters!T415)</f>
        <v>16.952781046158634</v>
      </c>
      <c r="D412" s="47">
        <f t="shared" si="78"/>
        <v>45.870205924409802</v>
      </c>
      <c r="E412" s="47">
        <f t="shared" si="79"/>
        <v>2.94317178679534E-2</v>
      </c>
      <c r="F412" s="47">
        <f t="shared" si="90"/>
        <v>32.781410249298091</v>
      </c>
      <c r="G412" s="47" t="e">
        <f t="shared" si="80"/>
        <v>#N/A</v>
      </c>
      <c r="H412" s="47"/>
      <c r="I412" s="47"/>
      <c r="J412" s="47">
        <f t="shared" si="81"/>
        <v>-598</v>
      </c>
      <c r="K412" s="48">
        <f t="shared" si="82"/>
        <v>52.297345106558851</v>
      </c>
      <c r="L412" s="48">
        <f t="shared" si="83"/>
        <v>52.806414604591737</v>
      </c>
      <c r="M412" s="48">
        <f t="shared" si="84"/>
        <v>53.120160973035809</v>
      </c>
      <c r="N412" s="48">
        <f t="shared" si="85"/>
        <v>53.120160973035809</v>
      </c>
      <c r="O412" s="48">
        <f t="shared" si="73"/>
        <v>2.6881320380509181E-3</v>
      </c>
      <c r="P412" s="47"/>
      <c r="Q412" s="46">
        <f t="shared" si="86"/>
        <v>-598</v>
      </c>
      <c r="R412" s="47">
        <f t="shared" si="74"/>
        <v>45.799148179995669</v>
      </c>
      <c r="S412" s="47">
        <f t="shared" si="75"/>
        <v>42.162526343496104</v>
      </c>
      <c r="T412" s="47">
        <f t="shared" si="76"/>
        <v>3.1158032895965346E-2</v>
      </c>
      <c r="U412" s="47" t="e">
        <f t="shared" si="77"/>
        <v>#N/A</v>
      </c>
      <c r="V412" s="47">
        <f t="shared" si="87"/>
        <v>0.70911023233136916</v>
      </c>
      <c r="W412" s="47">
        <f t="shared" si="88"/>
        <v>1.5127961607674933E-2</v>
      </c>
    </row>
    <row r="413" spans="2:23">
      <c r="B413" s="46">
        <f t="shared" si="89"/>
        <v>-598</v>
      </c>
      <c r="C413" s="47">
        <f>IF(ISNA(OutlineParameters!T416),OutlineParameters!S416,OutlineParameters!T416)</f>
        <v>33.303749597573187</v>
      </c>
      <c r="D413" s="47">
        <f t="shared" si="78"/>
        <v>45.799148179995669</v>
      </c>
      <c r="E413" s="47">
        <f t="shared" si="79"/>
        <v>3.1158032895965346E-2</v>
      </c>
      <c r="F413" s="47">
        <f t="shared" si="90"/>
        <v>42.162526343496104</v>
      </c>
      <c r="G413" s="47" t="e">
        <f t="shared" si="80"/>
        <v>#N/A</v>
      </c>
      <c r="H413" s="47"/>
      <c r="I413" s="47"/>
      <c r="J413" s="47">
        <f t="shared" si="81"/>
        <v>-597</v>
      </c>
      <c r="K413" s="48">
        <f t="shared" si="82"/>
        <v>52.197010942724546</v>
      </c>
      <c r="L413" s="48">
        <f t="shared" si="83"/>
        <v>52.628570067490273</v>
      </c>
      <c r="M413" s="48">
        <f t="shared" si="84"/>
        <v>53.017055933294387</v>
      </c>
      <c r="N413" s="48">
        <f t="shared" si="85"/>
        <v>53.017055933294387</v>
      </c>
      <c r="O413" s="48">
        <f t="shared" si="73"/>
        <v>6.9614414563342105E-3</v>
      </c>
      <c r="P413" s="47"/>
      <c r="Q413" s="46">
        <f t="shared" si="86"/>
        <v>-597</v>
      </c>
      <c r="R413" s="47">
        <f t="shared" si="74"/>
        <v>45.728237156762532</v>
      </c>
      <c r="S413" s="47">
        <f t="shared" si="75"/>
        <v>43.89043489528887</v>
      </c>
      <c r="T413" s="47">
        <f t="shared" si="76"/>
        <v>3.2932350897982285E-2</v>
      </c>
      <c r="U413" s="47" t="e">
        <f t="shared" si="77"/>
        <v>#N/A</v>
      </c>
      <c r="V413" s="47">
        <f t="shared" si="87"/>
        <v>0.70759743617060167</v>
      </c>
      <c r="W413" s="47">
        <f t="shared" si="88"/>
        <v>1.4916233092776565E-2</v>
      </c>
    </row>
    <row r="414" spans="2:23">
      <c r="B414" s="46">
        <f t="shared" si="89"/>
        <v>-597</v>
      </c>
      <c r="C414" s="47">
        <f>IF(ISNA(OutlineParameters!T417),OutlineParameters!S417,OutlineParameters!T417)</f>
        <v>48.453093159449054</v>
      </c>
      <c r="D414" s="47">
        <f t="shared" si="78"/>
        <v>45.728237156762532</v>
      </c>
      <c r="E414" s="47">
        <f t="shared" si="79"/>
        <v>3.2932350897982285E-2</v>
      </c>
      <c r="F414" s="47">
        <f t="shared" si="90"/>
        <v>43.89043489528887</v>
      </c>
      <c r="G414" s="47" t="e">
        <f t="shared" si="80"/>
        <v>#N/A</v>
      </c>
      <c r="H414" s="47"/>
      <c r="I414" s="47"/>
      <c r="J414" s="47">
        <f t="shared" si="81"/>
        <v>-596</v>
      </c>
      <c r="K414" s="48">
        <f t="shared" si="82"/>
        <v>52.096846388368931</v>
      </c>
      <c r="L414" s="48">
        <f t="shared" si="83"/>
        <v>52.451032567989387</v>
      </c>
      <c r="M414" s="48">
        <f t="shared" si="84"/>
        <v>52.914125284070678</v>
      </c>
      <c r="N414" s="48">
        <f t="shared" si="85"/>
        <v>52.914125284070678</v>
      </c>
      <c r="O414" s="48">
        <f t="shared" si="73"/>
        <v>1.3356360260395444E-2</v>
      </c>
      <c r="P414" s="47"/>
      <c r="Q414" s="46">
        <f t="shared" si="86"/>
        <v>-596</v>
      </c>
      <c r="R414" s="47">
        <f t="shared" si="74"/>
        <v>45.657477413145472</v>
      </c>
      <c r="S414" s="47">
        <f t="shared" si="75"/>
        <v>44.452441715086955</v>
      </c>
      <c r="T414" s="47">
        <f t="shared" si="76"/>
        <v>3.4755223632326165E-2</v>
      </c>
      <c r="U414" s="47" t="e">
        <f t="shared" si="77"/>
        <v>#N/A</v>
      </c>
      <c r="V414" s="47">
        <f t="shared" si="87"/>
        <v>0.70610581286132401</v>
      </c>
      <c r="W414" s="47">
        <f t="shared" si="88"/>
        <v>1.5372076602915286E-2</v>
      </c>
    </row>
    <row r="415" spans="2:23">
      <c r="B415" s="46">
        <f t="shared" si="89"/>
        <v>-596</v>
      </c>
      <c r="C415" s="47">
        <f>IF(ISNA(OutlineParameters!T418),OutlineParameters!S418,OutlineParameters!T418)</f>
        <v>61.799999237060547</v>
      </c>
      <c r="D415" s="47">
        <f t="shared" si="78"/>
        <v>45.657477413145472</v>
      </c>
      <c r="E415" s="47">
        <f t="shared" si="79"/>
        <v>3.4755223632326165E-2</v>
      </c>
      <c r="F415" s="47">
        <f t="shared" si="90"/>
        <v>44.452441715086955</v>
      </c>
      <c r="G415" s="47" t="e">
        <f t="shared" si="80"/>
        <v>#N/A</v>
      </c>
      <c r="H415" s="47"/>
      <c r="I415" s="47"/>
      <c r="J415" s="47">
        <f t="shared" si="81"/>
        <v>-595</v>
      </c>
      <c r="K415" s="48">
        <f t="shared" si="82"/>
        <v>51.996851434930932</v>
      </c>
      <c r="L415" s="48">
        <f t="shared" si="83"/>
        <v>52.273802057421108</v>
      </c>
      <c r="M415" s="48">
        <f t="shared" si="84"/>
        <v>52.811369016072376</v>
      </c>
      <c r="N415" s="48">
        <f t="shared" si="85"/>
        <v>52.811369016072376</v>
      </c>
      <c r="O415" s="48">
        <f t="shared" si="73"/>
        <v>2.1394990107101351E-2</v>
      </c>
      <c r="P415" s="47"/>
      <c r="Q415" s="46">
        <f t="shared" si="86"/>
        <v>-595</v>
      </c>
      <c r="R415" s="47">
        <f t="shared" si="74"/>
        <v>45.586866831859339</v>
      </c>
      <c r="S415" s="47">
        <f t="shared" si="75"/>
        <v>44.666577832175406</v>
      </c>
      <c r="T415" s="47">
        <f t="shared" si="76"/>
        <v>3.6627202857318825E-2</v>
      </c>
      <c r="U415" s="47" t="e">
        <f t="shared" si="77"/>
        <v>#N/A</v>
      </c>
      <c r="V415" s="47">
        <f t="shared" si="87"/>
        <v>0.70456860520103248</v>
      </c>
      <c r="W415" s="47">
        <f t="shared" si="88"/>
        <v>1.535108295200871E-2</v>
      </c>
    </row>
    <row r="416" spans="2:23">
      <c r="B416" s="46">
        <f t="shared" si="89"/>
        <v>-595</v>
      </c>
      <c r="C416" s="47">
        <f>IF(ISNA(OutlineParameters!T419),OutlineParameters!S419,OutlineParameters!T419)</f>
        <v>72.923898491710915</v>
      </c>
      <c r="D416" s="47">
        <f t="shared" si="78"/>
        <v>45.586866831859339</v>
      </c>
      <c r="E416" s="47">
        <f t="shared" si="79"/>
        <v>3.6627202857318825E-2</v>
      </c>
      <c r="F416" s="47">
        <f t="shared" si="90"/>
        <v>44.666577832175406</v>
      </c>
      <c r="G416" s="47" t="e">
        <f t="shared" si="80"/>
        <v>#N/A</v>
      </c>
      <c r="H416" s="47"/>
      <c r="I416" s="47"/>
      <c r="J416" s="47">
        <f t="shared" si="81"/>
        <v>-594</v>
      </c>
      <c r="K416" s="48">
        <f t="shared" si="82"/>
        <v>51.897026073869483</v>
      </c>
      <c r="L416" s="48">
        <f t="shared" si="83"/>
        <v>52.096878487210688</v>
      </c>
      <c r="M416" s="48">
        <f t="shared" si="84"/>
        <v>52.708787120023544</v>
      </c>
      <c r="N416" s="48">
        <f t="shared" si="85"/>
        <v>52.708787120023544</v>
      </c>
      <c r="O416" s="48">
        <f t="shared" si="73"/>
        <v>3.0656580270667429E-2</v>
      </c>
      <c r="P416" s="47"/>
      <c r="Q416" s="46">
        <f t="shared" si="86"/>
        <v>-594</v>
      </c>
      <c r="R416" s="47">
        <f t="shared" si="74"/>
        <v>45.516409971339236</v>
      </c>
      <c r="S416" s="47">
        <f t="shared" si="75"/>
        <v>44.74697098057856</v>
      </c>
      <c r="T416" s="47">
        <f t="shared" si="76"/>
        <v>3.8548840331282183E-2</v>
      </c>
      <c r="U416" s="47" t="e">
        <f t="shared" si="77"/>
        <v>#N/A</v>
      </c>
      <c r="V416" s="47">
        <f t="shared" si="87"/>
        <v>0.70303349690583161</v>
      </c>
      <c r="W416" s="47">
        <f t="shared" si="88"/>
        <v>1.5616191595313467E-2</v>
      </c>
    </row>
    <row r="417" spans="2:23">
      <c r="B417" s="46">
        <f t="shared" si="89"/>
        <v>-594</v>
      </c>
      <c r="C417" s="47">
        <f>IF(ISNA(OutlineParameters!T420),OutlineParameters!S420,OutlineParameters!T420)</f>
        <v>82.125201778386028</v>
      </c>
      <c r="D417" s="47">
        <f t="shared" si="78"/>
        <v>45.516409971339236</v>
      </c>
      <c r="E417" s="47">
        <f t="shared" si="79"/>
        <v>3.8548840331282183E-2</v>
      </c>
      <c r="F417" s="47">
        <f t="shared" si="90"/>
        <v>44.74697098057856</v>
      </c>
      <c r="G417" s="47" t="e">
        <f t="shared" si="80"/>
        <v>#N/A</v>
      </c>
      <c r="H417" s="47"/>
      <c r="I417" s="47"/>
      <c r="J417" s="47">
        <f t="shared" si="81"/>
        <v>-593</v>
      </c>
      <c r="K417" s="48">
        <f t="shared" si="82"/>
        <v>51.797370296656254</v>
      </c>
      <c r="L417" s="48">
        <f t="shared" si="83"/>
        <v>51.920261808879332</v>
      </c>
      <c r="M417" s="48">
        <f t="shared" si="84"/>
        <v>52.606379586664616</v>
      </c>
      <c r="N417" s="48">
        <f t="shared" si="85"/>
        <v>52.606379586664616</v>
      </c>
      <c r="O417" s="48">
        <f t="shared" si="73"/>
        <v>4.0915563741148527E-2</v>
      </c>
      <c r="P417" s="47"/>
      <c r="Q417" s="46">
        <f t="shared" si="86"/>
        <v>-593</v>
      </c>
      <c r="R417" s="47">
        <f t="shared" si="74"/>
        <v>45.446106621648653</v>
      </c>
      <c r="S417" s="47">
        <f t="shared" si="75"/>
        <v>44.76661056356771</v>
      </c>
      <c r="T417" s="47">
        <f t="shared" si="76"/>
        <v>4.0520687812538106E-2</v>
      </c>
      <c r="U417" s="47" t="e">
        <f t="shared" si="77"/>
        <v>#N/A</v>
      </c>
      <c r="V417" s="47">
        <f t="shared" si="87"/>
        <v>0.70147187774630027</v>
      </c>
      <c r="W417" s="47">
        <f t="shared" si="88"/>
        <v>1.5976667673101019E-2</v>
      </c>
    </row>
    <row r="418" spans="2:23">
      <c r="B418" s="46">
        <f t="shared" si="89"/>
        <v>-593</v>
      </c>
      <c r="C418" s="47">
        <f>IF(ISNA(OutlineParameters!T421),OutlineParameters!S421,OutlineParameters!T421)</f>
        <v>89.884549315017708</v>
      </c>
      <c r="D418" s="47">
        <f t="shared" si="78"/>
        <v>45.446106621648653</v>
      </c>
      <c r="E418" s="47">
        <f t="shared" si="79"/>
        <v>4.0520687812538106E-2</v>
      </c>
      <c r="F418" s="47">
        <f t="shared" si="90"/>
        <v>44.76661056356771</v>
      </c>
      <c r="G418" s="47" t="e">
        <f t="shared" si="80"/>
        <v>#N/A</v>
      </c>
      <c r="H418" s="47"/>
      <c r="I418" s="47"/>
      <c r="J418" s="47">
        <f t="shared" si="81"/>
        <v>-592</v>
      </c>
      <c r="K418" s="48">
        <f t="shared" si="82"/>
        <v>51.697884094777464</v>
      </c>
      <c r="L418" s="48">
        <f t="shared" si="83"/>
        <v>51.743951974040556</v>
      </c>
      <c r="M418" s="48">
        <f t="shared" si="84"/>
        <v>52.504146406753307</v>
      </c>
      <c r="N418" s="48">
        <f t="shared" si="85"/>
        <v>52.504146406753307</v>
      </c>
      <c r="O418" s="48">
        <f t="shared" si="73"/>
        <v>5.2156037240417556E-2</v>
      </c>
      <c r="P418" s="47"/>
      <c r="Q418" s="46">
        <f t="shared" si="86"/>
        <v>-592</v>
      </c>
      <c r="R418" s="47">
        <f t="shared" si="74"/>
        <v>45.375959433874023</v>
      </c>
      <c r="S418" s="47">
        <f t="shared" si="75"/>
        <v>44.755874410452329</v>
      </c>
      <c r="T418" s="47">
        <f t="shared" si="76"/>
        <v>4.2543297059408555E-2</v>
      </c>
      <c r="U418" s="47" t="e">
        <f t="shared" si="77"/>
        <v>#N/A</v>
      </c>
      <c r="V418" s="47">
        <f t="shared" si="87"/>
        <v>0.69987421097899016</v>
      </c>
      <c r="W418" s="47">
        <f t="shared" si="88"/>
        <v>1.5764939159623736E-2</v>
      </c>
    </row>
    <row r="419" spans="2:23">
      <c r="B419" s="46">
        <f t="shared" si="89"/>
        <v>-592</v>
      </c>
      <c r="C419" s="47">
        <f>IF(ISNA(OutlineParameters!T422),OutlineParameters!S422,OutlineParameters!T422)</f>
        <v>96.682599666154147</v>
      </c>
      <c r="D419" s="47">
        <f t="shared" si="78"/>
        <v>45.375959433874023</v>
      </c>
      <c r="E419" s="47">
        <f t="shared" si="79"/>
        <v>4.2543297059408555E-2</v>
      </c>
      <c r="F419" s="47">
        <f t="shared" si="90"/>
        <v>44.755874410452329</v>
      </c>
      <c r="G419" s="47" t="e">
        <f t="shared" si="80"/>
        <v>#N/A</v>
      </c>
      <c r="H419" s="47"/>
      <c r="I419" s="47"/>
      <c r="J419" s="47">
        <f t="shared" si="81"/>
        <v>-591</v>
      </c>
      <c r="K419" s="48">
        <f t="shared" si="82"/>
        <v>51.598567459735705</v>
      </c>
      <c r="L419" s="48">
        <f t="shared" si="83"/>
        <v>51.56794893440383</v>
      </c>
      <c r="M419" s="48">
        <f t="shared" si="84"/>
        <v>52.402087571062793</v>
      </c>
      <c r="N419" s="48">
        <f t="shared" si="85"/>
        <v>52.402087571062793</v>
      </c>
      <c r="O419" s="48">
        <f t="shared" si="73"/>
        <v>6.4612923003664738E-2</v>
      </c>
      <c r="P419" s="47"/>
      <c r="Q419" s="46">
        <f t="shared" si="86"/>
        <v>-591</v>
      </c>
      <c r="R419" s="47">
        <f t="shared" si="74"/>
        <v>45.305972012776124</v>
      </c>
      <c r="S419" s="47">
        <f t="shared" si="75"/>
        <v>44.729973509836114</v>
      </c>
      <c r="T419" s="47">
        <f t="shared" si="76"/>
        <v>4.4617219830215368E-2</v>
      </c>
      <c r="U419" s="47" t="e">
        <f t="shared" si="77"/>
        <v>#N/A</v>
      </c>
      <c r="V419" s="47">
        <f t="shared" si="87"/>
        <v>0.69829771706302779</v>
      </c>
      <c r="W419" s="47">
        <f t="shared" si="88"/>
        <v>1.6220782666209743E-2</v>
      </c>
    </row>
    <row r="420" spans="2:23">
      <c r="B420" s="46">
        <f t="shared" si="89"/>
        <v>-591</v>
      </c>
      <c r="C420" s="47">
        <f>IF(ISNA(OutlineParameters!T423),OutlineParameters!S423,OutlineParameters!T423)</f>
        <v>103</v>
      </c>
      <c r="D420" s="47">
        <f t="shared" si="78"/>
        <v>45.305972012776124</v>
      </c>
      <c r="E420" s="47">
        <f t="shared" si="79"/>
        <v>4.4617219830215368E-2</v>
      </c>
      <c r="F420" s="47">
        <f t="shared" si="90"/>
        <v>44.729973509836114</v>
      </c>
      <c r="G420" s="47" t="e">
        <f t="shared" si="80"/>
        <v>#N/A</v>
      </c>
      <c r="H420" s="47"/>
      <c r="I420" s="47"/>
      <c r="J420" s="47">
        <f t="shared" si="81"/>
        <v>-590</v>
      </c>
      <c r="K420" s="48">
        <f t="shared" si="82"/>
        <v>51.499420383048118</v>
      </c>
      <c r="L420" s="48">
        <f t="shared" si="83"/>
        <v>51.392252641771393</v>
      </c>
      <c r="M420" s="48">
        <f t="shared" si="84"/>
        <v>52.300203070382622</v>
      </c>
      <c r="N420" s="48">
        <f t="shared" si="85"/>
        <v>52.300203070382622</v>
      </c>
      <c r="O420" s="48">
        <f t="shared" si="73"/>
        <v>7.252268572948628E-2</v>
      </c>
      <c r="P420" s="47"/>
      <c r="Q420" s="46">
        <f t="shared" si="86"/>
        <v>-590</v>
      </c>
      <c r="R420" s="47">
        <f t="shared" si="74"/>
        <v>45.236142241069821</v>
      </c>
      <c r="S420" s="47">
        <f t="shared" si="75"/>
        <v>44.650941436448392</v>
      </c>
      <c r="T420" s="47">
        <f t="shared" si="76"/>
        <v>4.6743007883280438E-2</v>
      </c>
      <c r="U420" s="47" t="e">
        <f t="shared" si="77"/>
        <v>#N/A</v>
      </c>
      <c r="V420" s="47">
        <f t="shared" si="87"/>
        <v>0.69667563879640682</v>
      </c>
      <c r="W420" s="47">
        <f t="shared" si="88"/>
        <v>1.6199789017434796E-2</v>
      </c>
    </row>
    <row r="421" spans="2:23">
      <c r="B421" s="46">
        <f t="shared" si="89"/>
        <v>-590</v>
      </c>
      <c r="C421" s="47">
        <f>IF(ISNA(OutlineParameters!T424),OutlineParameters!S424,OutlineParameters!T424)</f>
        <v>104.66551433565715</v>
      </c>
      <c r="D421" s="47">
        <f t="shared" si="78"/>
        <v>45.236142241069821</v>
      </c>
      <c r="E421" s="47">
        <f t="shared" si="79"/>
        <v>4.6743007883280438E-2</v>
      </c>
      <c r="F421" s="47">
        <f t="shared" si="90"/>
        <v>44.650941436448392</v>
      </c>
      <c r="G421" s="47" t="e">
        <f t="shared" si="80"/>
        <v>#N/A</v>
      </c>
      <c r="H421" s="47"/>
      <c r="I421" s="47"/>
      <c r="J421" s="47">
        <f t="shared" si="81"/>
        <v>-589</v>
      </c>
      <c r="K421" s="48">
        <f t="shared" si="82"/>
        <v>51.400442856248219</v>
      </c>
      <c r="L421" s="48">
        <f t="shared" si="83"/>
        <v>51.216863048040523</v>
      </c>
      <c r="M421" s="48">
        <f t="shared" si="84"/>
        <v>52.198492895519621</v>
      </c>
      <c r="N421" s="48">
        <f t="shared" si="85"/>
        <v>52.198492895519621</v>
      </c>
      <c r="O421" s="48">
        <f t="shared" si="73"/>
        <v>8.0800667863220765E-2</v>
      </c>
      <c r="P421" s="47"/>
      <c r="Q421" s="46">
        <f t="shared" si="86"/>
        <v>-589</v>
      </c>
      <c r="R421" s="47">
        <f t="shared" si="74"/>
        <v>45.16647467719018</v>
      </c>
      <c r="S421" s="47">
        <f t="shared" si="75"/>
        <v>44.57214143585702</v>
      </c>
      <c r="T421" s="47">
        <f t="shared" si="76"/>
        <v>4.8921212976925726E-2</v>
      </c>
      <c r="U421" s="47" t="e">
        <f t="shared" si="77"/>
        <v>#N/A</v>
      </c>
      <c r="V421" s="47">
        <f t="shared" si="87"/>
        <v>0.69505565989466334</v>
      </c>
      <c r="W421" s="47">
        <f t="shared" si="88"/>
        <v>1.6560265092380178E-2</v>
      </c>
    </row>
    <row r="422" spans="2:23">
      <c r="B422" s="46">
        <f t="shared" si="89"/>
        <v>-589</v>
      </c>
      <c r="C422" s="47">
        <f>IF(ISNA(OutlineParameters!T425),OutlineParameters!S425,OutlineParameters!T425)</f>
        <v>106.32406896849473</v>
      </c>
      <c r="D422" s="47">
        <f t="shared" si="78"/>
        <v>45.16647467719018</v>
      </c>
      <c r="E422" s="47">
        <f t="shared" si="79"/>
        <v>4.8921212976925726E-2</v>
      </c>
      <c r="F422" s="47">
        <f t="shared" si="90"/>
        <v>44.57214143585702</v>
      </c>
      <c r="G422" s="47" t="e">
        <f t="shared" si="80"/>
        <v>#N/A</v>
      </c>
      <c r="H422" s="47"/>
      <c r="I422" s="47"/>
      <c r="J422" s="47">
        <f t="shared" si="81"/>
        <v>-588</v>
      </c>
      <c r="K422" s="48">
        <f t="shared" si="82"/>
        <v>51.301634870881344</v>
      </c>
      <c r="L422" s="48">
        <f t="shared" si="83"/>
        <v>51.041780105202179</v>
      </c>
      <c r="M422" s="48">
        <f t="shared" si="84"/>
        <v>52.096957037296079</v>
      </c>
      <c r="N422" s="48">
        <f t="shared" si="85"/>
        <v>52.096957037296079</v>
      </c>
      <c r="O422" s="48">
        <f t="shared" si="73"/>
        <v>8.9439457567980163E-2</v>
      </c>
      <c r="P422" s="47"/>
      <c r="Q422" s="46">
        <f t="shared" si="86"/>
        <v>-588</v>
      </c>
      <c r="R422" s="47">
        <f t="shared" si="74"/>
        <v>45.096969111200714</v>
      </c>
      <c r="S422" s="47">
        <f t="shared" si="75"/>
        <v>44.493490287492662</v>
      </c>
      <c r="T422" s="47">
        <f t="shared" si="76"/>
        <v>5.1152386869473043E-2</v>
      </c>
      <c r="U422" s="47" t="e">
        <f t="shared" si="77"/>
        <v>#N/A</v>
      </c>
      <c r="V422" s="47">
        <f t="shared" si="87"/>
        <v>0.69339963338542532</v>
      </c>
      <c r="W422" s="47">
        <f t="shared" si="88"/>
        <v>1.6634638874535312E-2</v>
      </c>
    </row>
    <row r="423" spans="2:23">
      <c r="B423" s="46">
        <f t="shared" si="89"/>
        <v>-588</v>
      </c>
      <c r="C423" s="47">
        <f>IF(ISNA(OutlineParameters!T426),OutlineParameters!S426,OutlineParameters!T426)</f>
        <v>107.96874997206032</v>
      </c>
      <c r="D423" s="47">
        <f t="shared" si="78"/>
        <v>45.096969111200714</v>
      </c>
      <c r="E423" s="47">
        <f t="shared" si="79"/>
        <v>5.1152386869473043E-2</v>
      </c>
      <c r="F423" s="47">
        <f t="shared" si="90"/>
        <v>44.493490287492662</v>
      </c>
      <c r="G423" s="47" t="e">
        <f t="shared" si="80"/>
        <v>#N/A</v>
      </c>
      <c r="H423" s="47"/>
      <c r="I423" s="47"/>
      <c r="J423" s="47">
        <f t="shared" si="81"/>
        <v>-587</v>
      </c>
      <c r="K423" s="48">
        <f t="shared" si="82"/>
        <v>51.202996418510111</v>
      </c>
      <c r="L423" s="48">
        <f t="shared" si="83"/>
        <v>50.867003765340996</v>
      </c>
      <c r="M423" s="48">
        <f t="shared" si="84"/>
        <v>51.995595486552475</v>
      </c>
      <c r="N423" s="48">
        <f t="shared" si="85"/>
        <v>51.995595486552475</v>
      </c>
      <c r="O423" s="48">
        <f t="shared" si="73"/>
        <v>9.8427731637745763E-2</v>
      </c>
      <c r="P423" s="47"/>
      <c r="Q423" s="46">
        <f t="shared" si="86"/>
        <v>-587</v>
      </c>
      <c r="R423" s="47">
        <f t="shared" si="74"/>
        <v>45.027629147862172</v>
      </c>
      <c r="S423" s="47">
        <f t="shared" si="75"/>
        <v>44.414909068072419</v>
      </c>
      <c r="T423" s="47">
        <f t="shared" si="76"/>
        <v>5.3437081319244364E-2</v>
      </c>
      <c r="U423" s="47" t="e">
        <f t="shared" si="77"/>
        <v>#N/A</v>
      </c>
      <c r="V423" s="47">
        <f t="shared" si="87"/>
        <v>0.69173616949797179</v>
      </c>
      <c r="W423" s="47">
        <f t="shared" si="88"/>
        <v>1.6709012655269362E-2</v>
      </c>
    </row>
    <row r="424" spans="2:23">
      <c r="B424" s="46">
        <f t="shared" si="89"/>
        <v>-587</v>
      </c>
      <c r="C424" s="47">
        <f>IF(ISNA(OutlineParameters!T427),OutlineParameters!S427,OutlineParameters!T427)</f>
        <v>109.59259764353433</v>
      </c>
      <c r="D424" s="47">
        <f t="shared" si="78"/>
        <v>45.027629147862172</v>
      </c>
      <c r="E424" s="47">
        <f t="shared" si="79"/>
        <v>5.3437081319244364E-2</v>
      </c>
      <c r="F424" s="47">
        <f t="shared" si="90"/>
        <v>44.414909068072419</v>
      </c>
      <c r="G424" s="47" t="e">
        <f t="shared" si="80"/>
        <v>#N/A</v>
      </c>
      <c r="H424" s="47"/>
      <c r="I424" s="47"/>
      <c r="J424" s="47">
        <f t="shared" si="81"/>
        <v>-586</v>
      </c>
      <c r="K424" s="48">
        <f t="shared" si="82"/>
        <v>51.104527490712599</v>
      </c>
      <c r="L424" s="48">
        <f t="shared" si="83"/>
        <v>50.692533980636199</v>
      </c>
      <c r="M424" s="48">
        <f t="shared" si="84"/>
        <v>51.89440823414202</v>
      </c>
      <c r="N424" s="48">
        <f t="shared" si="85"/>
        <v>51.89440823414202</v>
      </c>
      <c r="O424" s="48">
        <f t="shared" si="73"/>
        <v>0.10775016126067383</v>
      </c>
      <c r="P424" s="47"/>
      <c r="Q424" s="46">
        <f t="shared" si="86"/>
        <v>-586</v>
      </c>
      <c r="R424" s="47">
        <f t="shared" si="74"/>
        <v>44.958455530912374</v>
      </c>
      <c r="S424" s="47">
        <f t="shared" si="75"/>
        <v>44.33631673319762</v>
      </c>
      <c r="T424" s="47">
        <f t="shared" si="76"/>
        <v>5.5775848084561555E-2</v>
      </c>
      <c r="U424" s="47" t="e">
        <f t="shared" si="77"/>
        <v>#N/A</v>
      </c>
      <c r="V424" s="47">
        <f t="shared" si="87"/>
        <v>0.69006526823244485</v>
      </c>
      <c r="W424" s="47">
        <f t="shared" si="88"/>
        <v>1.7069488732346372E-2</v>
      </c>
    </row>
    <row r="425" spans="2:23">
      <c r="B425" s="46">
        <f t="shared" si="89"/>
        <v>-586</v>
      </c>
      <c r="C425" s="47">
        <f>IF(ISNA(OutlineParameters!T428),OutlineParameters!S428,OutlineParameters!T428)</f>
        <v>111.18865609479448</v>
      </c>
      <c r="D425" s="47">
        <f t="shared" si="78"/>
        <v>44.958455530912374</v>
      </c>
      <c r="E425" s="47">
        <f t="shared" si="79"/>
        <v>5.5775848084561555E-2</v>
      </c>
      <c r="F425" s="47">
        <f t="shared" si="90"/>
        <v>44.33631673319762</v>
      </c>
      <c r="G425" s="47" t="e">
        <f t="shared" si="80"/>
        <v>#N/A</v>
      </c>
      <c r="H425" s="47"/>
      <c r="I425" s="47"/>
      <c r="J425" s="47">
        <f t="shared" si="81"/>
        <v>-585</v>
      </c>
      <c r="K425" s="48">
        <f t="shared" si="82"/>
        <v>51.006228079081438</v>
      </c>
      <c r="L425" s="48">
        <f t="shared" si="83"/>
        <v>50.518370703359324</v>
      </c>
      <c r="M425" s="48">
        <f t="shared" si="84"/>
        <v>51.793395270937935</v>
      </c>
      <c r="N425" s="48">
        <f t="shared" si="85"/>
        <v>51.793395270937935</v>
      </c>
      <c r="O425" s="48">
        <f t="shared" si="73"/>
        <v>0.11738732830068135</v>
      </c>
      <c r="P425" s="47"/>
      <c r="Q425" s="46">
        <f t="shared" si="86"/>
        <v>-585</v>
      </c>
      <c r="R425" s="47">
        <f t="shared" si="74"/>
        <v>44.88944900408913</v>
      </c>
      <c r="S425" s="47">
        <f t="shared" si="75"/>
        <v>44.257632863635266</v>
      </c>
      <c r="T425" s="47">
        <f t="shared" si="76"/>
        <v>5.8169238923746466E-2</v>
      </c>
      <c r="U425" s="47" t="e">
        <f t="shared" si="77"/>
        <v>#N/A</v>
      </c>
      <c r="V425" s="47">
        <f t="shared" si="87"/>
        <v>0.68835831935921021</v>
      </c>
      <c r="W425" s="47">
        <f t="shared" si="88"/>
        <v>1.7096178797260109E-2</v>
      </c>
    </row>
    <row r="426" spans="2:23">
      <c r="B426" s="46">
        <f t="shared" si="89"/>
        <v>-585</v>
      </c>
      <c r="C426" s="47">
        <f>IF(ISNA(OutlineParameters!T429),OutlineParameters!S429,OutlineParameters!T429)</f>
        <v>112.74999995529652</v>
      </c>
      <c r="D426" s="47">
        <f t="shared" si="78"/>
        <v>44.88944900408913</v>
      </c>
      <c r="E426" s="47">
        <f t="shared" si="79"/>
        <v>5.8169238923746466E-2</v>
      </c>
      <c r="F426" s="47">
        <f t="shared" si="90"/>
        <v>44.257632863635266</v>
      </c>
      <c r="G426" s="47" t="e">
        <f t="shared" si="80"/>
        <v>#N/A</v>
      </c>
      <c r="H426" s="47"/>
      <c r="I426" s="47"/>
      <c r="J426" s="47">
        <f t="shared" si="81"/>
        <v>-584</v>
      </c>
      <c r="K426" s="48">
        <f t="shared" si="82"/>
        <v>50.908098175222904</v>
      </c>
      <c r="L426" s="48">
        <f t="shared" si="83"/>
        <v>50.344513885877404</v>
      </c>
      <c r="M426" s="48">
        <f t="shared" si="84"/>
        <v>51.692556587827085</v>
      </c>
      <c r="N426" s="48">
        <f t="shared" si="85"/>
        <v>51.692556587827085</v>
      </c>
      <c r="O426" s="48">
        <f t="shared" si="73"/>
        <v>0.12731549694888655</v>
      </c>
      <c r="P426" s="47"/>
      <c r="Q426" s="46">
        <f t="shared" si="86"/>
        <v>-584</v>
      </c>
      <c r="R426" s="47">
        <f t="shared" si="74"/>
        <v>44.820613172153209</v>
      </c>
      <c r="S426" s="47">
        <f t="shared" si="75"/>
        <v>44.178779362451991</v>
      </c>
      <c r="T426" s="47">
        <f t="shared" si="76"/>
        <v>6.0617805595121102E-2</v>
      </c>
      <c r="U426" s="47" t="e">
        <f t="shared" si="77"/>
        <v>#N/A</v>
      </c>
      <c r="V426" s="47">
        <f t="shared" si="87"/>
        <v>0.6866487014794842</v>
      </c>
      <c r="W426" s="47">
        <f t="shared" si="88"/>
        <v>1.7313603726876181E-2</v>
      </c>
    </row>
    <row r="427" spans="2:23">
      <c r="B427" s="46">
        <f t="shared" si="89"/>
        <v>-584</v>
      </c>
      <c r="C427" s="47">
        <f>IF(ISNA(OutlineParameters!T430),OutlineParameters!S430,OutlineParameters!T430)</f>
        <v>114.26967333691816</v>
      </c>
      <c r="D427" s="47">
        <f t="shared" si="78"/>
        <v>44.820613172153209</v>
      </c>
      <c r="E427" s="47">
        <f t="shared" si="79"/>
        <v>6.0617805595121102E-2</v>
      </c>
      <c r="F427" s="47">
        <f t="shared" si="90"/>
        <v>44.178779362451991</v>
      </c>
      <c r="G427" s="47" t="e">
        <f t="shared" si="80"/>
        <v>#N/A</v>
      </c>
      <c r="H427" s="47"/>
      <c r="I427" s="47"/>
      <c r="J427" s="47">
        <f t="shared" si="81"/>
        <v>-583</v>
      </c>
      <c r="K427" s="48">
        <f t="shared" si="82"/>
        <v>50.810137770759638</v>
      </c>
      <c r="L427" s="48">
        <f t="shared" si="83"/>
        <v>50.170963480650244</v>
      </c>
      <c r="M427" s="48">
        <f t="shared" si="84"/>
        <v>51.591892175715429</v>
      </c>
      <c r="N427" s="48">
        <f t="shared" si="85"/>
        <v>51.591892175715429</v>
      </c>
      <c r="O427" s="48">
        <f t="shared" si="73"/>
        <v>0.13750661542065812</v>
      </c>
      <c r="P427" s="47"/>
      <c r="Q427" s="46">
        <f t="shared" si="86"/>
        <v>-583</v>
      </c>
      <c r="R427" s="47">
        <f t="shared" si="74"/>
        <v>44.75194830200526</v>
      </c>
      <c r="S427" s="47">
        <f t="shared" si="75"/>
        <v>44.099674208099252</v>
      </c>
      <c r="T427" s="47">
        <f t="shared" si="76"/>
        <v>6.3122099857007258E-2</v>
      </c>
      <c r="U427" s="47" t="e">
        <f t="shared" si="77"/>
        <v>#N/A</v>
      </c>
      <c r="V427" s="47">
        <f t="shared" si="87"/>
        <v>0.68491734110679658</v>
      </c>
      <c r="W427" s="47">
        <f t="shared" si="88"/>
        <v>1.7531028655071168E-2</v>
      </c>
    </row>
    <row r="428" spans="2:23">
      <c r="B428" s="46">
        <f t="shared" si="89"/>
        <v>-583</v>
      </c>
      <c r="C428" s="47">
        <f>IF(ISNA(OutlineParameters!T431),OutlineParameters!S431,OutlineParameters!T431)</f>
        <v>115.74074323972066</v>
      </c>
      <c r="D428" s="47">
        <f t="shared" si="78"/>
        <v>44.75194830200526</v>
      </c>
      <c r="E428" s="47">
        <f t="shared" si="79"/>
        <v>6.3122099857007258E-2</v>
      </c>
      <c r="F428" s="47">
        <f t="shared" si="90"/>
        <v>44.099674208099252</v>
      </c>
      <c r="G428" s="47" t="e">
        <f t="shared" si="80"/>
        <v>#N/A</v>
      </c>
      <c r="H428" s="47"/>
      <c r="I428" s="47"/>
      <c r="J428" s="47">
        <f t="shared" si="81"/>
        <v>-582</v>
      </c>
      <c r="K428" s="48">
        <f t="shared" si="82"/>
        <v>50.712346857329749</v>
      </c>
      <c r="L428" s="48">
        <f t="shared" si="83"/>
        <v>49.997719440231322</v>
      </c>
      <c r="M428" s="48">
        <f t="shared" si="84"/>
        <v>51.491402025523485</v>
      </c>
      <c r="N428" s="48">
        <f t="shared" si="85"/>
        <v>51.491402025523485</v>
      </c>
      <c r="O428" s="48">
        <f t="shared" si="73"/>
        <v>0.14792813841432204</v>
      </c>
      <c r="P428" s="47"/>
      <c r="Q428" s="46">
        <f t="shared" si="86"/>
        <v>-582</v>
      </c>
      <c r="R428" s="47">
        <f t="shared" si="74"/>
        <v>44.683456567894581</v>
      </c>
      <c r="S428" s="47">
        <f t="shared" si="75"/>
        <v>44.020235448736116</v>
      </c>
      <c r="T428" s="47">
        <f t="shared" si="76"/>
        <v>6.5682673467726854E-2</v>
      </c>
      <c r="U428" s="47" t="e">
        <f t="shared" si="77"/>
        <v>#N/A</v>
      </c>
      <c r="V428" s="47">
        <f t="shared" si="87"/>
        <v>0.68316423824128947</v>
      </c>
      <c r="W428" s="47">
        <f t="shared" si="88"/>
        <v>1.760540243651576E-2</v>
      </c>
    </row>
    <row r="429" spans="2:23">
      <c r="B429" s="46">
        <f t="shared" si="89"/>
        <v>-582</v>
      </c>
      <c r="C429" s="47">
        <f>IF(ISNA(OutlineParameters!T432),OutlineParameters!S432,OutlineParameters!T432)</f>
        <v>117.15624996088445</v>
      </c>
      <c r="D429" s="47">
        <f t="shared" si="78"/>
        <v>44.683456567894581</v>
      </c>
      <c r="E429" s="47">
        <f t="shared" si="79"/>
        <v>6.5682673467726854E-2</v>
      </c>
      <c r="F429" s="47">
        <f t="shared" si="90"/>
        <v>44.020235448736116</v>
      </c>
      <c r="G429" s="47" t="e">
        <f t="shared" si="80"/>
        <v>#N/A</v>
      </c>
      <c r="H429" s="47"/>
      <c r="I429" s="47"/>
      <c r="J429" s="47">
        <f t="shared" si="81"/>
        <v>-581</v>
      </c>
      <c r="K429" s="48">
        <f t="shared" si="82"/>
        <v>50.614725426585892</v>
      </c>
      <c r="L429" s="48">
        <f t="shared" si="83"/>
        <v>49.824781717267342</v>
      </c>
      <c r="M429" s="48">
        <f t="shared" si="84"/>
        <v>51.391086128187226</v>
      </c>
      <c r="N429" s="48">
        <f t="shared" si="85"/>
        <v>51.391086128187226</v>
      </c>
      <c r="O429" s="48">
        <f t="shared" si="73"/>
        <v>0.15854309557958712</v>
      </c>
      <c r="P429" s="47"/>
      <c r="Q429" s="46">
        <f t="shared" si="86"/>
        <v>-581</v>
      </c>
      <c r="R429" s="47">
        <f t="shared" si="74"/>
        <v>44.615140144070452</v>
      </c>
      <c r="S429" s="47">
        <f t="shared" si="75"/>
        <v>43.94037904307644</v>
      </c>
      <c r="T429" s="47">
        <f t="shared" si="76"/>
        <v>6.830007818560184E-2</v>
      </c>
      <c r="U429" s="47" t="e">
        <f t="shared" si="77"/>
        <v>#N/A</v>
      </c>
      <c r="V429" s="47">
        <f t="shared" si="87"/>
        <v>0.68140369799763789</v>
      </c>
      <c r="W429" s="47">
        <f t="shared" si="88"/>
        <v>1.782282736542129E-2</v>
      </c>
    </row>
    <row r="430" spans="2:23">
      <c r="B430" s="46">
        <f t="shared" si="89"/>
        <v>-581</v>
      </c>
      <c r="C430" s="47">
        <f>IF(ISNA(OutlineParameters!T433),OutlineParameters!S433,OutlineParameters!T433)</f>
        <v>118.5092605004708</v>
      </c>
      <c r="D430" s="47">
        <f t="shared" si="78"/>
        <v>44.615140144070452</v>
      </c>
      <c r="E430" s="47">
        <f t="shared" si="79"/>
        <v>6.830007818560184E-2</v>
      </c>
      <c r="F430" s="47">
        <f t="shared" si="90"/>
        <v>43.94037904307644</v>
      </c>
      <c r="G430" s="47" t="e">
        <f t="shared" si="80"/>
        <v>#N/A</v>
      </c>
      <c r="H430" s="47"/>
      <c r="I430" s="47"/>
      <c r="J430" s="47">
        <f t="shared" si="81"/>
        <v>-580</v>
      </c>
      <c r="K430" s="48">
        <f t="shared" si="82"/>
        <v>50.517273470194368</v>
      </c>
      <c r="L430" s="48">
        <f t="shared" si="83"/>
        <v>49.652150264499141</v>
      </c>
      <c r="M430" s="48">
        <f t="shared" si="84"/>
        <v>51.290944474661728</v>
      </c>
      <c r="N430" s="48">
        <f t="shared" si="85"/>
        <v>51.290944474661728</v>
      </c>
      <c r="O430" s="48">
        <f t="shared" ref="O430:O493" si="91">3*(N430-L430)/(($D$18/2)^3)*($D$18*C431^2/4-C431^3/6)</f>
        <v>0.16930997192268632</v>
      </c>
      <c r="P430" s="47"/>
      <c r="Q430" s="46">
        <f t="shared" si="86"/>
        <v>-580</v>
      </c>
      <c r="R430" s="47">
        <f t="shared" ref="R430:R493" si="92">CHOOSE(RockerType,D431,N430)</f>
        <v>44.546999774270688</v>
      </c>
      <c r="S430" s="47">
        <f t="shared" ref="S430:S493" si="93">CHOOSE(RockerType,F431,L430)</f>
        <v>43.860016026247024</v>
      </c>
      <c r="T430" s="47">
        <f t="shared" ref="T430:T493" si="94">CHOOSE(RockerType,E431,O430)</f>
        <v>7.097486576895401E-2</v>
      </c>
      <c r="U430" s="47" t="e">
        <f t="shared" ref="U430:U493" si="95">CHOOSE(RockerType,G431,NA())</f>
        <v>#N/A</v>
      </c>
      <c r="V430" s="47">
        <f t="shared" si="87"/>
        <v>0.67962141526109576</v>
      </c>
      <c r="W430" s="47">
        <f t="shared" si="88"/>
        <v>1.8040252293616277E-2</v>
      </c>
    </row>
    <row r="431" spans="2:23">
      <c r="B431" s="46">
        <f t="shared" si="89"/>
        <v>-580</v>
      </c>
      <c r="C431" s="47">
        <f>IF(ISNA(OutlineParameters!T434),OutlineParameters!S434,OutlineParameters!T434)</f>
        <v>119.79282469240327</v>
      </c>
      <c r="D431" s="47">
        <f t="shared" ref="D431:D494" si="96">IF(B431&lt;$D$98,spline($D$96:$D$98,$E$96:$E$98,B431)+$D$83,spline($D$98:$D$100,$E$98:$E$100,B431)+$D$83)*IF(ABS(B431)&lt;=$D$80/2,1,0)</f>
        <v>44.546999774270688</v>
      </c>
      <c r="E431" s="47">
        <f t="shared" ref="E431:E494" si="97">IF(B431&gt;$D$96,IF(B431&lt;$D$98,spline($D$96:$D$98,$F$96:$F$98,B431),spline($D$98:$D$100,$F$98:$F$100,B431)),NA())</f>
        <v>7.097486576895401E-2</v>
      </c>
      <c r="F431" s="47">
        <f t="shared" si="90"/>
        <v>43.860016026247024</v>
      </c>
      <c r="G431" s="47" t="e">
        <f t="shared" ref="G431:G494" si="98">IF(NOT( ISNA(VLOOKUP(B431,$D$96:$D$100,1,FALSE))),D431,NA())</f>
        <v>#N/A</v>
      </c>
      <c r="H431" s="47"/>
      <c r="I431" s="47"/>
      <c r="J431" s="47">
        <f t="shared" ref="J431:J494" si="99">B432</f>
        <v>-579</v>
      </c>
      <c r="K431" s="48">
        <f t="shared" ref="K431:K494" si="100">($D$82-($D$82^2-B432^2)^(1/2)+$D$83)*(IF(ABS(B432)&lt;=$D$80/2,1,0))</f>
        <v>50.419990979838758</v>
      </c>
      <c r="L431" s="48">
        <f t="shared" ref="L431:L494" si="101">($D$84-($D$84^2-B432^2)^(1/2))*(IF(ABS(B432)&lt;=$D$80/2,1,0))</f>
        <v>49.479825034760324</v>
      </c>
      <c r="M431" s="48">
        <f t="shared" ref="M431:M494" si="102">($D$91-($D$91^2-B432^2)^(1/2)+$D$83)*(IF(ABS(B432)&lt;=-$D$89,1,0))</f>
        <v>51.19097705591571</v>
      </c>
      <c r="N431" s="48">
        <f t="shared" ref="N431:N494" si="103">MAX(M431,L431)</f>
        <v>51.19097705591571</v>
      </c>
      <c r="O431" s="48">
        <f t="shared" si="91"/>
        <v>0.18018277494386767</v>
      </c>
      <c r="P431" s="47"/>
      <c r="Q431" s="46">
        <f t="shared" ref="Q431:Q494" si="104">B432</f>
        <v>-579</v>
      </c>
      <c r="R431" s="47">
        <f t="shared" si="92"/>
        <v>44.479037632744578</v>
      </c>
      <c r="S431" s="47">
        <f t="shared" si="93"/>
        <v>43.779054583981491</v>
      </c>
      <c r="T431" s="47">
        <f t="shared" si="94"/>
        <v>7.370758797610541E-2</v>
      </c>
      <c r="U431" s="47" t="e">
        <f t="shared" si="95"/>
        <v>#N/A</v>
      </c>
      <c r="V431" s="47">
        <f t="shared" ref="V431:V494" si="105">IF(R431&lt;&gt;0,-(R432-R431)/(Q432-Q431)*$D$21,NA())</f>
        <v>0.67781739003173413</v>
      </c>
      <c r="W431" s="47">
        <f t="shared" si="88"/>
        <v>1.8114626075771412E-2</v>
      </c>
    </row>
    <row r="432" spans="2:23">
      <c r="B432" s="46">
        <f t="shared" si="89"/>
        <v>-579</v>
      </c>
      <c r="C432" s="47">
        <f>IF(ISNA(OutlineParameters!T435),OutlineParameters!S435,OutlineParameters!T435)</f>
        <v>121</v>
      </c>
      <c r="D432" s="47">
        <f t="shared" si="96"/>
        <v>44.479037632744578</v>
      </c>
      <c r="E432" s="47">
        <f t="shared" si="97"/>
        <v>7.370758797610541E-2</v>
      </c>
      <c r="F432" s="47">
        <f t="shared" si="90"/>
        <v>43.779054583981491</v>
      </c>
      <c r="G432" s="47" t="e">
        <f t="shared" si="98"/>
        <v>#N/A</v>
      </c>
      <c r="H432" s="47"/>
      <c r="I432" s="47"/>
      <c r="J432" s="47">
        <f t="shared" si="99"/>
        <v>-578</v>
      </c>
      <c r="K432" s="48">
        <f t="shared" si="100"/>
        <v>50.322877947216284</v>
      </c>
      <c r="L432" s="48">
        <f t="shared" si="101"/>
        <v>49.307805980978173</v>
      </c>
      <c r="M432" s="48">
        <f t="shared" si="102"/>
        <v>51.091183862936077</v>
      </c>
      <c r="N432" s="48">
        <f t="shared" si="103"/>
        <v>51.091183862936077</v>
      </c>
      <c r="O432" s="48">
        <f t="shared" si="91"/>
        <v>0.19111676082424778</v>
      </c>
      <c r="P432" s="47"/>
      <c r="Q432" s="46">
        <f t="shared" si="104"/>
        <v>-578</v>
      </c>
      <c r="R432" s="47">
        <f t="shared" si="92"/>
        <v>44.411255893741405</v>
      </c>
      <c r="S432" s="47">
        <f t="shared" si="93"/>
        <v>43.697418649939692</v>
      </c>
      <c r="T432" s="47">
        <f t="shared" si="94"/>
        <v>7.649879656537778E-2</v>
      </c>
      <c r="U432" s="47" t="e">
        <f t="shared" si="95"/>
        <v>#N/A</v>
      </c>
      <c r="V432" s="47">
        <f t="shared" si="105"/>
        <v>0.67600592742415699</v>
      </c>
      <c r="W432" s="47">
        <f t="shared" ref="W432:W495" si="106">IF(V432&lt;&gt;0,ABS((V433-V432)/(Q433-Q432)*$D$21),NA())</f>
        <v>1.8332051003966399E-2</v>
      </c>
    </row>
    <row r="433" spans="2:23">
      <c r="B433" s="46">
        <f t="shared" ref="B433:B496" si="107">B432+1</f>
        <v>-578</v>
      </c>
      <c r="C433" s="47">
        <f>IF(ISNA(OutlineParameters!T436),OutlineParameters!S436,OutlineParameters!T436)</f>
        <v>122.12576499567537</v>
      </c>
      <c r="D433" s="47">
        <f t="shared" si="96"/>
        <v>44.411255893741405</v>
      </c>
      <c r="E433" s="47">
        <f t="shared" si="97"/>
        <v>7.649879656537778E-2</v>
      </c>
      <c r="F433" s="47">
        <f t="shared" ref="F433:F496" si="108">IF(B433&lt;=$D$96,0,IF(E433&gt;0,D433- E433*($D$18/2)^3/(3*($D$18/4*(C433)^2-(C433)^3/6)),D433))</f>
        <v>43.697418649939692</v>
      </c>
      <c r="G433" s="47" t="e">
        <f t="shared" si="98"/>
        <v>#N/A</v>
      </c>
      <c r="H433" s="47"/>
      <c r="I433" s="47"/>
      <c r="J433" s="47">
        <f t="shared" si="99"/>
        <v>-577</v>
      </c>
      <c r="K433" s="48">
        <f t="shared" si="100"/>
        <v>50.225934364038721</v>
      </c>
      <c r="L433" s="48">
        <f t="shared" si="101"/>
        <v>49.13609305617365</v>
      </c>
      <c r="M433" s="48">
        <f t="shared" si="102"/>
        <v>50.9915648867252</v>
      </c>
      <c r="N433" s="48">
        <f t="shared" si="103"/>
        <v>50.9915648867252</v>
      </c>
      <c r="O433" s="48">
        <f t="shared" si="91"/>
        <v>0.20208797999326425</v>
      </c>
      <c r="P433" s="47"/>
      <c r="Q433" s="46">
        <f t="shared" si="104"/>
        <v>-577</v>
      </c>
      <c r="R433" s="47">
        <f t="shared" si="92"/>
        <v>44.343655300998989</v>
      </c>
      <c r="S433" s="47">
        <f t="shared" si="93"/>
        <v>43.615111650752361</v>
      </c>
      <c r="T433" s="47">
        <f t="shared" si="94"/>
        <v>7.9349043295093125E-2</v>
      </c>
      <c r="U433" s="47" t="e">
        <f t="shared" si="95"/>
        <v>#N/A</v>
      </c>
      <c r="V433" s="47">
        <f t="shared" si="105"/>
        <v>0.67417272232376035</v>
      </c>
      <c r="W433" s="47">
        <f t="shared" si="106"/>
        <v>1.8501792218472701E-2</v>
      </c>
    </row>
    <row r="434" spans="2:23">
      <c r="B434" s="46">
        <f t="shared" si="107"/>
        <v>-577</v>
      </c>
      <c r="C434" s="47">
        <f>IF(ISNA(OutlineParameters!T437),OutlineParameters!S437,OutlineParameters!T437)</f>
        <v>123.17284111071515</v>
      </c>
      <c r="D434" s="47">
        <f t="shared" si="96"/>
        <v>44.343655300998989</v>
      </c>
      <c r="E434" s="47">
        <f t="shared" si="97"/>
        <v>7.9349043295093125E-2</v>
      </c>
      <c r="F434" s="47">
        <f t="shared" si="108"/>
        <v>43.615111650752361</v>
      </c>
      <c r="G434" s="47" t="e">
        <f t="shared" si="98"/>
        <v>#N/A</v>
      </c>
      <c r="H434" s="47"/>
      <c r="I434" s="47"/>
      <c r="J434" s="47">
        <f t="shared" si="99"/>
        <v>-576</v>
      </c>
      <c r="K434" s="48">
        <f t="shared" si="100"/>
        <v>50.129160222034216</v>
      </c>
      <c r="L434" s="48">
        <f t="shared" si="101"/>
        <v>48.964686213459572</v>
      </c>
      <c r="M434" s="48">
        <f t="shared" si="102"/>
        <v>50.892120118301818</v>
      </c>
      <c r="N434" s="48">
        <f t="shared" si="103"/>
        <v>50.892120118301818</v>
      </c>
      <c r="O434" s="48">
        <f t="shared" si="91"/>
        <v>0.213079788303211</v>
      </c>
      <c r="P434" s="47"/>
      <c r="Q434" s="46">
        <f t="shared" si="104"/>
        <v>-576</v>
      </c>
      <c r="R434" s="47">
        <f t="shared" si="92"/>
        <v>44.276238028766613</v>
      </c>
      <c r="S434" s="47">
        <f t="shared" si="93"/>
        <v>43.532157347057712</v>
      </c>
      <c r="T434" s="47">
        <f t="shared" si="94"/>
        <v>8.2258879923573267E-2</v>
      </c>
      <c r="U434" s="47" t="e">
        <f t="shared" si="95"/>
        <v>#N/A</v>
      </c>
      <c r="V434" s="47">
        <f t="shared" si="105"/>
        <v>0.67232254310191308</v>
      </c>
      <c r="W434" s="47">
        <f t="shared" si="106"/>
        <v>1.867153342942629E-2</v>
      </c>
    </row>
    <row r="435" spans="2:23">
      <c r="B435" s="46">
        <f t="shared" si="107"/>
        <v>-576</v>
      </c>
      <c r="C435" s="47">
        <f>IF(ISNA(OutlineParameters!T438),OutlineParameters!S438,OutlineParameters!T438)</f>
        <v>124.14582827563085</v>
      </c>
      <c r="D435" s="47">
        <f t="shared" si="96"/>
        <v>44.276238028766613</v>
      </c>
      <c r="E435" s="47">
        <f t="shared" si="97"/>
        <v>8.2258879923573267E-2</v>
      </c>
      <c r="F435" s="47">
        <f t="shared" si="108"/>
        <v>43.532157347057712</v>
      </c>
      <c r="G435" s="47" t="e">
        <f t="shared" si="98"/>
        <v>#N/A</v>
      </c>
      <c r="H435" s="47"/>
      <c r="I435" s="47"/>
      <c r="J435" s="47">
        <f t="shared" si="99"/>
        <v>-575</v>
      </c>
      <c r="K435" s="48">
        <f t="shared" si="100"/>
        <v>50.032555512945464</v>
      </c>
      <c r="L435" s="48">
        <f t="shared" si="101"/>
        <v>48.793585406043348</v>
      </c>
      <c r="M435" s="48">
        <f t="shared" si="102"/>
        <v>50.792849548701042</v>
      </c>
      <c r="N435" s="48">
        <f t="shared" si="103"/>
        <v>50.792849548701042</v>
      </c>
      <c r="O435" s="48">
        <f t="shared" si="91"/>
        <v>0.22407807664412646</v>
      </c>
      <c r="P435" s="47"/>
      <c r="Q435" s="46">
        <f t="shared" si="104"/>
        <v>-575</v>
      </c>
      <c r="R435" s="47">
        <f t="shared" si="92"/>
        <v>44.209005774456422</v>
      </c>
      <c r="S435" s="47">
        <f t="shared" si="93"/>
        <v>43.448578861261311</v>
      </c>
      <c r="T435" s="47">
        <f t="shared" si="94"/>
        <v>8.522885820914014E-2</v>
      </c>
      <c r="U435" s="47" t="e">
        <f t="shared" si="95"/>
        <v>#N/A</v>
      </c>
      <c r="V435" s="47">
        <f t="shared" si="105"/>
        <v>0.67045538975897045</v>
      </c>
      <c r="W435" s="47">
        <f t="shared" si="106"/>
        <v>1.8888958359752905E-2</v>
      </c>
    </row>
    <row r="436" spans="2:23">
      <c r="B436" s="46">
        <f t="shared" si="107"/>
        <v>-575</v>
      </c>
      <c r="C436" s="47">
        <f>IF(ISNA(OutlineParameters!T439),OutlineParameters!S439,OutlineParameters!T439)</f>
        <v>125.04938597590835</v>
      </c>
      <c r="D436" s="47">
        <f t="shared" si="96"/>
        <v>44.209005774456422</v>
      </c>
      <c r="E436" s="47">
        <f t="shared" si="97"/>
        <v>8.522885820914014E-2</v>
      </c>
      <c r="F436" s="47">
        <f t="shared" si="108"/>
        <v>43.448578861261311</v>
      </c>
      <c r="G436" s="47" t="e">
        <f t="shared" si="98"/>
        <v>#N/A</v>
      </c>
      <c r="H436" s="47"/>
      <c r="I436" s="47"/>
      <c r="J436" s="47">
        <f t="shared" si="99"/>
        <v>-574</v>
      </c>
      <c r="K436" s="48">
        <f t="shared" si="100"/>
        <v>49.936120228529717</v>
      </c>
      <c r="L436" s="48">
        <f t="shared" si="101"/>
        <v>48.622790587224245</v>
      </c>
      <c r="M436" s="48">
        <f t="shared" si="102"/>
        <v>50.693753168974354</v>
      </c>
      <c r="N436" s="48">
        <f t="shared" si="103"/>
        <v>50.693753168974354</v>
      </c>
      <c r="O436" s="48">
        <f t="shared" si="91"/>
        <v>0.23507094658858799</v>
      </c>
      <c r="P436" s="47"/>
      <c r="Q436" s="46">
        <f t="shared" si="104"/>
        <v>-574</v>
      </c>
      <c r="R436" s="47">
        <f t="shared" si="92"/>
        <v>44.141960235480525</v>
      </c>
      <c r="S436" s="47">
        <f t="shared" si="93"/>
        <v>43.364398454327699</v>
      </c>
      <c r="T436" s="47">
        <f t="shared" si="94"/>
        <v>8.8259529910115667E-2</v>
      </c>
      <c r="U436" s="47" t="e">
        <f t="shared" si="95"/>
        <v>#N/A</v>
      </c>
      <c r="V436" s="47">
        <f t="shared" si="105"/>
        <v>0.66856649392299516</v>
      </c>
      <c r="W436" s="47">
        <f t="shared" si="106"/>
        <v>1.8963332141197498E-2</v>
      </c>
    </row>
    <row r="437" spans="2:23">
      <c r="B437" s="46">
        <f t="shared" si="107"/>
        <v>-574</v>
      </c>
      <c r="C437" s="47">
        <f>IF(ISNA(OutlineParameters!T440),OutlineParameters!S440,OutlineParameters!T440)</f>
        <v>125.88811383410184</v>
      </c>
      <c r="D437" s="47">
        <f t="shared" si="96"/>
        <v>44.141960235480525</v>
      </c>
      <c r="E437" s="47">
        <f t="shared" si="97"/>
        <v>8.8259529910115667E-2</v>
      </c>
      <c r="F437" s="47">
        <f t="shared" si="108"/>
        <v>43.364398454327699</v>
      </c>
      <c r="G437" s="47" t="e">
        <f t="shared" si="98"/>
        <v>#N/A</v>
      </c>
      <c r="H437" s="47"/>
      <c r="I437" s="47"/>
      <c r="J437" s="47">
        <f t="shared" si="99"/>
        <v>-573</v>
      </c>
      <c r="K437" s="48">
        <f t="shared" si="100"/>
        <v>49.839854360558775</v>
      </c>
      <c r="L437" s="48">
        <f t="shared" si="101"/>
        <v>48.452301710395659</v>
      </c>
      <c r="M437" s="48">
        <f t="shared" si="102"/>
        <v>50.594830970189605</v>
      </c>
      <c r="N437" s="48">
        <f t="shared" si="103"/>
        <v>50.594830970189605</v>
      </c>
      <c r="O437" s="48">
        <f t="shared" si="91"/>
        <v>0.24604915307717409</v>
      </c>
      <c r="P437" s="47"/>
      <c r="Q437" s="46">
        <f t="shared" si="104"/>
        <v>-573</v>
      </c>
      <c r="R437" s="47">
        <f t="shared" si="92"/>
        <v>44.075103586088225</v>
      </c>
      <c r="S437" s="47">
        <f t="shared" si="93"/>
        <v>43.279639975613613</v>
      </c>
      <c r="T437" s="47">
        <f t="shared" si="94"/>
        <v>9.1351446784821697E-2</v>
      </c>
      <c r="U437" s="47" t="e">
        <f t="shared" si="95"/>
        <v>#N/A</v>
      </c>
      <c r="V437" s="47">
        <f t="shared" si="105"/>
        <v>0.66667016070887541</v>
      </c>
      <c r="W437" s="47">
        <f t="shared" si="106"/>
        <v>1.9228440783791712E-2</v>
      </c>
    </row>
    <row r="438" spans="2:23">
      <c r="B438" s="46">
        <f t="shared" si="107"/>
        <v>-573</v>
      </c>
      <c r="C438" s="47">
        <f>IF(ISNA(OutlineParameters!T441),OutlineParameters!S441,OutlineParameters!T441)</f>
        <v>126.66667162378629</v>
      </c>
      <c r="D438" s="47">
        <f t="shared" si="96"/>
        <v>44.075103586088225</v>
      </c>
      <c r="E438" s="47">
        <f t="shared" si="97"/>
        <v>9.1351446784821697E-2</v>
      </c>
      <c r="F438" s="47">
        <f t="shared" si="108"/>
        <v>43.279639975613613</v>
      </c>
      <c r="G438" s="47" t="e">
        <f t="shared" si="98"/>
        <v>#N/A</v>
      </c>
      <c r="H438" s="47"/>
      <c r="I438" s="47"/>
      <c r="J438" s="47">
        <f t="shared" si="99"/>
        <v>-572</v>
      </c>
      <c r="K438" s="48">
        <f t="shared" si="100"/>
        <v>49.74375790082172</v>
      </c>
      <c r="L438" s="48">
        <f t="shared" si="101"/>
        <v>48.28211872904285</v>
      </c>
      <c r="M438" s="48">
        <f t="shared" si="102"/>
        <v>50.49608294343011</v>
      </c>
      <c r="N438" s="48">
        <f t="shared" si="103"/>
        <v>50.49608294343011</v>
      </c>
      <c r="O438" s="48">
        <f t="shared" si="91"/>
        <v>0.25700572000334981</v>
      </c>
      <c r="P438" s="47"/>
      <c r="Q438" s="46">
        <f t="shared" si="104"/>
        <v>-572</v>
      </c>
      <c r="R438" s="47">
        <f t="shared" si="92"/>
        <v>44.008436570017338</v>
      </c>
      <c r="S438" s="47">
        <f t="shared" si="93"/>
        <v>43.194326115114031</v>
      </c>
      <c r="T438" s="47">
        <f t="shared" si="94"/>
        <v>9.4505160591580165E-2</v>
      </c>
      <c r="U438" s="47" t="e">
        <f t="shared" si="95"/>
        <v>#N/A</v>
      </c>
      <c r="V438" s="47">
        <f t="shared" si="105"/>
        <v>0.66474731663049624</v>
      </c>
      <c r="W438" s="47">
        <f t="shared" si="106"/>
        <v>1.9302814567367932E-2</v>
      </c>
    </row>
    <row r="439" spans="2:23">
      <c r="B439" s="46">
        <f t="shared" si="107"/>
        <v>-572</v>
      </c>
      <c r="C439" s="47">
        <f>IF(ISNA(OutlineParameters!T442),OutlineParameters!S442,OutlineParameters!T442)</f>
        <v>127.38965869929504</v>
      </c>
      <c r="D439" s="47">
        <f t="shared" si="96"/>
        <v>44.008436570017338</v>
      </c>
      <c r="E439" s="47">
        <f t="shared" si="97"/>
        <v>9.4505160591580165E-2</v>
      </c>
      <c r="F439" s="47">
        <f t="shared" si="108"/>
        <v>43.194326115114031</v>
      </c>
      <c r="G439" s="47" t="e">
        <f t="shared" si="98"/>
        <v>#N/A</v>
      </c>
      <c r="H439" s="47"/>
      <c r="I439" s="47"/>
      <c r="J439" s="47">
        <f t="shared" si="99"/>
        <v>-571</v>
      </c>
      <c r="K439" s="48">
        <f t="shared" si="100"/>
        <v>49.647830841119458</v>
      </c>
      <c r="L439" s="48">
        <f t="shared" si="101"/>
        <v>48.112241596745207</v>
      </c>
      <c r="M439" s="48">
        <f t="shared" si="102"/>
        <v>50.397509079798283</v>
      </c>
      <c r="N439" s="48">
        <f t="shared" si="103"/>
        <v>50.397509079798283</v>
      </c>
      <c r="O439" s="48">
        <f t="shared" si="91"/>
        <v>0.26793640128118623</v>
      </c>
      <c r="P439" s="47"/>
      <c r="Q439" s="46">
        <f t="shared" si="104"/>
        <v>-571</v>
      </c>
      <c r="R439" s="47">
        <f t="shared" si="92"/>
        <v>43.941961838354288</v>
      </c>
      <c r="S439" s="47">
        <f t="shared" si="93"/>
        <v>43.108483697791939</v>
      </c>
      <c r="T439" s="47">
        <f t="shared" si="94"/>
        <v>9.7721223088712936E-2</v>
      </c>
      <c r="U439" s="47" t="e">
        <f t="shared" si="95"/>
        <v>#N/A</v>
      </c>
      <c r="V439" s="47">
        <f t="shared" si="105"/>
        <v>0.66281703517375945</v>
      </c>
      <c r="W439" s="47">
        <f t="shared" si="106"/>
        <v>1.9472555779032064E-2</v>
      </c>
    </row>
    <row r="440" spans="2:23">
      <c r="B440" s="46">
        <f t="shared" si="107"/>
        <v>-571</v>
      </c>
      <c r="C440" s="47">
        <f>IF(ISNA(OutlineParameters!T443),OutlineParameters!S443,OutlineParameters!T443)</f>
        <v>128.06173508255569</v>
      </c>
      <c r="D440" s="47">
        <f t="shared" si="96"/>
        <v>43.941961838354288</v>
      </c>
      <c r="E440" s="47">
        <f t="shared" si="97"/>
        <v>9.7721223088712936E-2</v>
      </c>
      <c r="F440" s="47">
        <f t="shared" si="108"/>
        <v>43.108483697791939</v>
      </c>
      <c r="G440" s="47" t="e">
        <f t="shared" si="98"/>
        <v>#N/A</v>
      </c>
      <c r="H440" s="47"/>
      <c r="I440" s="47"/>
      <c r="J440" s="47">
        <f t="shared" si="99"/>
        <v>-570</v>
      </c>
      <c r="K440" s="48">
        <f t="shared" si="100"/>
        <v>49.552073173269264</v>
      </c>
      <c r="L440" s="48">
        <f t="shared" si="101"/>
        <v>47.942670267173071</v>
      </c>
      <c r="M440" s="48">
        <f t="shared" si="102"/>
        <v>50.29910937040836</v>
      </c>
      <c r="N440" s="48">
        <f t="shared" si="103"/>
        <v>50.29910937040836</v>
      </c>
      <c r="O440" s="48">
        <f t="shared" si="91"/>
        <v>0.27883924214063832</v>
      </c>
      <c r="P440" s="47"/>
      <c r="Q440" s="46">
        <f t="shared" si="104"/>
        <v>-570</v>
      </c>
      <c r="R440" s="47">
        <f t="shared" si="92"/>
        <v>43.875680134836912</v>
      </c>
      <c r="S440" s="47">
        <f t="shared" si="93"/>
        <v>43.022138911662189</v>
      </c>
      <c r="T440" s="47">
        <f t="shared" si="94"/>
        <v>0.10100018603454189</v>
      </c>
      <c r="U440" s="47" t="e">
        <f t="shared" si="95"/>
        <v>#N/A</v>
      </c>
      <c r="V440" s="47">
        <f t="shared" si="105"/>
        <v>0.66086977959585624</v>
      </c>
      <c r="W440" s="47">
        <f t="shared" si="106"/>
        <v>1.9785348140288761E-2</v>
      </c>
    </row>
    <row r="441" spans="2:23">
      <c r="B441" s="46">
        <f t="shared" si="107"/>
        <v>-570</v>
      </c>
      <c r="C441" s="47">
        <f>IF(ISNA(OutlineParameters!T444),OutlineParameters!S444,OutlineParameters!T444)</f>
        <v>128.68749989941716</v>
      </c>
      <c r="D441" s="47">
        <f t="shared" si="96"/>
        <v>43.875680134836912</v>
      </c>
      <c r="E441" s="47">
        <f t="shared" si="97"/>
        <v>0.10100018603454189</v>
      </c>
      <c r="F441" s="47">
        <f t="shared" si="108"/>
        <v>43.022138911662189</v>
      </c>
      <c r="G441" s="47" t="e">
        <f t="shared" si="98"/>
        <v>#N/A</v>
      </c>
      <c r="H441" s="47"/>
      <c r="I441" s="47"/>
      <c r="J441" s="47">
        <f t="shared" si="99"/>
        <v>-569</v>
      </c>
      <c r="K441" s="48">
        <f t="shared" si="100"/>
        <v>49.456484889104786</v>
      </c>
      <c r="L441" s="48">
        <f t="shared" si="101"/>
        <v>47.773404694090914</v>
      </c>
      <c r="M441" s="48">
        <f t="shared" si="102"/>
        <v>50.200883806395495</v>
      </c>
      <c r="N441" s="48">
        <f t="shared" si="103"/>
        <v>50.200883806395495</v>
      </c>
      <c r="O441" s="48">
        <f t="shared" si="91"/>
        <v>0.28971503131030119</v>
      </c>
      <c r="P441" s="47"/>
      <c r="Q441" s="46">
        <f t="shared" si="104"/>
        <v>-569</v>
      </c>
      <c r="R441" s="47">
        <f t="shared" si="92"/>
        <v>43.809593156877327</v>
      </c>
      <c r="S441" s="47">
        <f t="shared" si="93"/>
        <v>42.935322036872421</v>
      </c>
      <c r="T441" s="47">
        <f t="shared" si="94"/>
        <v>0.10434260118738899</v>
      </c>
      <c r="U441" s="47" t="e">
        <f t="shared" si="95"/>
        <v>#N/A</v>
      </c>
      <c r="V441" s="47">
        <f t="shared" si="105"/>
        <v>0.65889124478182737</v>
      </c>
      <c r="W441" s="47">
        <f t="shared" si="106"/>
        <v>1.9812038205913041E-2</v>
      </c>
    </row>
    <row r="442" spans="2:23">
      <c r="B442" s="46">
        <f t="shared" si="107"/>
        <v>-569</v>
      </c>
      <c r="C442" s="47">
        <f>IF(ISNA(OutlineParameters!T445),OutlineParameters!S445,OutlineParameters!T445)</f>
        <v>129.27160569639116</v>
      </c>
      <c r="D442" s="47">
        <f t="shared" si="96"/>
        <v>43.809593156877327</v>
      </c>
      <c r="E442" s="47">
        <f t="shared" si="97"/>
        <v>0.10434260118738899</v>
      </c>
      <c r="F442" s="47">
        <f t="shared" si="108"/>
        <v>42.935322036872421</v>
      </c>
      <c r="G442" s="47" t="e">
        <f t="shared" si="98"/>
        <v>#N/A</v>
      </c>
      <c r="H442" s="47"/>
      <c r="I442" s="47"/>
      <c r="J442" s="47">
        <f t="shared" si="99"/>
        <v>-568</v>
      </c>
      <c r="K442" s="48">
        <f t="shared" si="100"/>
        <v>49.361065980473313</v>
      </c>
      <c r="L442" s="48">
        <f t="shared" si="101"/>
        <v>47.604444831355977</v>
      </c>
      <c r="M442" s="48">
        <f t="shared" si="102"/>
        <v>50.102832378907578</v>
      </c>
      <c r="N442" s="48">
        <f t="shared" si="103"/>
        <v>50.102832378907578</v>
      </c>
      <c r="O442" s="48">
        <f t="shared" si="91"/>
        <v>0.30056697635597229</v>
      </c>
      <c r="P442" s="47"/>
      <c r="Q442" s="46">
        <f t="shared" si="104"/>
        <v>-568</v>
      </c>
      <c r="R442" s="47">
        <f t="shared" si="92"/>
        <v>43.743704032399144</v>
      </c>
      <c r="S442" s="47">
        <f t="shared" si="93"/>
        <v>42.84806734650617</v>
      </c>
      <c r="T442" s="47">
        <f t="shared" si="94"/>
        <v>0.10774902030557607</v>
      </c>
      <c r="U442" s="47" t="e">
        <f t="shared" si="95"/>
        <v>#N/A</v>
      </c>
      <c r="V442" s="47">
        <f t="shared" si="105"/>
        <v>0.65691004096123606</v>
      </c>
      <c r="W442" s="47">
        <f t="shared" si="106"/>
        <v>2.007714684992834E-2</v>
      </c>
    </row>
    <row r="443" spans="2:23">
      <c r="B443" s="46">
        <f t="shared" si="107"/>
        <v>-568</v>
      </c>
      <c r="C443" s="47">
        <f>IF(ISNA(OutlineParameters!T446),OutlineParameters!S446,OutlineParameters!T446)</f>
        <v>129.81867446267495</v>
      </c>
      <c r="D443" s="47">
        <f t="shared" si="96"/>
        <v>43.743704032399144</v>
      </c>
      <c r="E443" s="47">
        <f t="shared" si="97"/>
        <v>0.10774902030557607</v>
      </c>
      <c r="F443" s="47">
        <f t="shared" si="108"/>
        <v>42.84806734650617</v>
      </c>
      <c r="G443" s="47" t="e">
        <f t="shared" si="98"/>
        <v>#N/A</v>
      </c>
      <c r="H443" s="47"/>
      <c r="I443" s="47"/>
      <c r="J443" s="47">
        <f t="shared" si="99"/>
        <v>-567</v>
      </c>
      <c r="K443" s="48">
        <f t="shared" si="100"/>
        <v>49.265816439235778</v>
      </c>
      <c r="L443" s="48">
        <f t="shared" si="101"/>
        <v>47.43579063291736</v>
      </c>
      <c r="M443" s="48">
        <f t="shared" si="102"/>
        <v>50.004955079111596</v>
      </c>
      <c r="N443" s="48">
        <f t="shared" si="103"/>
        <v>50.004955079111596</v>
      </c>
      <c r="O443" s="48">
        <f t="shared" si="91"/>
        <v>0.31140085658511113</v>
      </c>
      <c r="P443" s="47"/>
      <c r="Q443" s="46">
        <f t="shared" si="104"/>
        <v>-567</v>
      </c>
      <c r="R443" s="47">
        <f t="shared" si="92"/>
        <v>43.67801302830302</v>
      </c>
      <c r="S443" s="47">
        <f t="shared" si="93"/>
        <v>42.760409716699534</v>
      </c>
      <c r="T443" s="47">
        <f t="shared" si="94"/>
        <v>0.11121999514742512</v>
      </c>
      <c r="U443" s="47" t="e">
        <f t="shared" si="95"/>
        <v>#N/A</v>
      </c>
      <c r="V443" s="47">
        <f t="shared" si="105"/>
        <v>0.65490232627624323</v>
      </c>
      <c r="W443" s="47">
        <f t="shared" si="106"/>
        <v>2.0151520632083475E-2</v>
      </c>
    </row>
    <row r="444" spans="2:23">
      <c r="B444" s="46">
        <f t="shared" si="107"/>
        <v>-567</v>
      </c>
      <c r="C444" s="47">
        <f>IF(ISNA(OutlineParameters!T447),OutlineParameters!S447,OutlineParameters!T447)</f>
        <v>130.3333358267943</v>
      </c>
      <c r="D444" s="47">
        <f t="shared" si="96"/>
        <v>43.67801302830302</v>
      </c>
      <c r="E444" s="47">
        <f t="shared" si="97"/>
        <v>0.11121999514742512</v>
      </c>
      <c r="F444" s="47">
        <f t="shared" si="108"/>
        <v>42.760409716699534</v>
      </c>
      <c r="G444" s="47" t="e">
        <f t="shared" si="98"/>
        <v>#N/A</v>
      </c>
      <c r="H444" s="47"/>
      <c r="I444" s="47"/>
      <c r="J444" s="47">
        <f t="shared" si="99"/>
        <v>-566</v>
      </c>
      <c r="K444" s="48">
        <f t="shared" si="100"/>
        <v>49.170736257271301</v>
      </c>
      <c r="L444" s="48">
        <f t="shared" si="101"/>
        <v>47.267442052816932</v>
      </c>
      <c r="M444" s="48">
        <f t="shared" si="102"/>
        <v>49.907251898187269</v>
      </c>
      <c r="N444" s="48">
        <f t="shared" si="103"/>
        <v>49.907251898187269</v>
      </c>
      <c r="O444" s="48">
        <f t="shared" si="91"/>
        <v>0.32222499209201882</v>
      </c>
      <c r="P444" s="47"/>
      <c r="Q444" s="46">
        <f t="shared" si="104"/>
        <v>-566</v>
      </c>
      <c r="R444" s="47">
        <f t="shared" si="92"/>
        <v>43.612522795675396</v>
      </c>
      <c r="S444" s="47">
        <f t="shared" si="93"/>
        <v>42.672390184738134</v>
      </c>
      <c r="T444" s="47">
        <f t="shared" si="94"/>
        <v>0.11475607747125788</v>
      </c>
      <c r="U444" s="47" t="e">
        <f t="shared" si="95"/>
        <v>#N/A</v>
      </c>
      <c r="V444" s="47">
        <f t="shared" si="105"/>
        <v>0.65288717421303488</v>
      </c>
      <c r="W444" s="47">
        <f t="shared" si="106"/>
        <v>2.0368945559567919E-2</v>
      </c>
    </row>
    <row r="445" spans="2:23">
      <c r="B445" s="46">
        <f t="shared" si="107"/>
        <v>-566</v>
      </c>
      <c r="C445" s="47">
        <f>IF(ISNA(OutlineParameters!T448),OutlineParameters!S448,OutlineParameters!T448)</f>
        <v>130.8202194172751</v>
      </c>
      <c r="D445" s="47">
        <f t="shared" si="96"/>
        <v>43.612522795675396</v>
      </c>
      <c r="E445" s="47">
        <f t="shared" si="97"/>
        <v>0.11475607747125788</v>
      </c>
      <c r="F445" s="47">
        <f t="shared" si="108"/>
        <v>42.672390184738134</v>
      </c>
      <c r="G445" s="47" t="e">
        <f t="shared" si="98"/>
        <v>#N/A</v>
      </c>
      <c r="H445" s="47"/>
      <c r="I445" s="47"/>
      <c r="J445" s="47">
        <f t="shared" si="99"/>
        <v>-565</v>
      </c>
      <c r="K445" s="48">
        <f t="shared" si="100"/>
        <v>49.075825426470828</v>
      </c>
      <c r="L445" s="48">
        <f t="shared" si="101"/>
        <v>47.09939904518933</v>
      </c>
      <c r="M445" s="48">
        <f t="shared" si="102"/>
        <v>49.809722827335236</v>
      </c>
      <c r="N445" s="48">
        <f t="shared" si="103"/>
        <v>49.809722827335236</v>
      </c>
      <c r="O445" s="48">
        <f t="shared" si="91"/>
        <v>0.33305022321184413</v>
      </c>
      <c r="P445" s="47"/>
      <c r="Q445" s="46">
        <f t="shared" si="104"/>
        <v>-565</v>
      </c>
      <c r="R445" s="47">
        <f t="shared" si="92"/>
        <v>43.547234078254093</v>
      </c>
      <c r="S445" s="47">
        <f t="shared" si="93"/>
        <v>42.584051983250625</v>
      </c>
      <c r="T445" s="47">
        <f t="shared" si="94"/>
        <v>0.11835781903539636</v>
      </c>
      <c r="U445" s="47" t="e">
        <f t="shared" si="95"/>
        <v>#N/A</v>
      </c>
      <c r="V445" s="47">
        <f t="shared" si="105"/>
        <v>0.65085027965707809</v>
      </c>
      <c r="W445" s="47">
        <f t="shared" si="106"/>
        <v>2.0562528631984378E-2</v>
      </c>
    </row>
    <row r="446" spans="2:23">
      <c r="B446" s="46">
        <f t="shared" si="107"/>
        <v>-565</v>
      </c>
      <c r="C446" s="47">
        <f>IF(ISNA(OutlineParameters!T449),OutlineParameters!S449,OutlineParameters!T449)</f>
        <v>131.28395099082479</v>
      </c>
      <c r="D446" s="47">
        <f t="shared" si="96"/>
        <v>43.547234078254093</v>
      </c>
      <c r="E446" s="47">
        <f t="shared" si="97"/>
        <v>0.11835781903539636</v>
      </c>
      <c r="F446" s="47">
        <f t="shared" si="108"/>
        <v>42.584051983250625</v>
      </c>
      <c r="G446" s="47" t="e">
        <f t="shared" si="98"/>
        <v>#N/A</v>
      </c>
      <c r="H446" s="47"/>
      <c r="I446" s="47"/>
      <c r="J446" s="47">
        <f t="shared" si="99"/>
        <v>-564</v>
      </c>
      <c r="K446" s="48">
        <f t="shared" si="100"/>
        <v>48.981083938741676</v>
      </c>
      <c r="L446" s="48">
        <f t="shared" si="101"/>
        <v>46.931661564261049</v>
      </c>
      <c r="M446" s="48">
        <f t="shared" si="102"/>
        <v>49.712367857767958</v>
      </c>
      <c r="N446" s="48">
        <f t="shared" si="103"/>
        <v>49.712367857767958</v>
      </c>
      <c r="O446" s="48">
        <f t="shared" si="91"/>
        <v>0.34388998207022353</v>
      </c>
      <c r="P446" s="47"/>
      <c r="Q446" s="46">
        <f t="shared" si="104"/>
        <v>-564</v>
      </c>
      <c r="R446" s="47">
        <f t="shared" si="92"/>
        <v>43.482149050288385</v>
      </c>
      <c r="S446" s="47">
        <f t="shared" si="93"/>
        <v>42.495444439091663</v>
      </c>
      <c r="T446" s="47">
        <f t="shared" si="94"/>
        <v>0.12202577159816244</v>
      </c>
      <c r="U446" s="47" t="e">
        <f t="shared" si="95"/>
        <v>#N/A</v>
      </c>
      <c r="V446" s="47">
        <f t="shared" si="105"/>
        <v>0.64879402679387965</v>
      </c>
      <c r="W446" s="47">
        <f t="shared" si="106"/>
        <v>2.0708427986448896E-2</v>
      </c>
    </row>
    <row r="447" spans="2:23">
      <c r="B447" s="46">
        <f t="shared" si="107"/>
        <v>-564</v>
      </c>
      <c r="C447" s="47">
        <f>IF(ISNA(OutlineParameters!T450),OutlineParameters!S450,OutlineParameters!T450)</f>
        <v>131.72916791525981</v>
      </c>
      <c r="D447" s="47">
        <f t="shared" si="96"/>
        <v>43.482149050288385</v>
      </c>
      <c r="E447" s="47">
        <f t="shared" si="97"/>
        <v>0.12202577159816244</v>
      </c>
      <c r="F447" s="47">
        <f t="shared" si="108"/>
        <v>42.495444439091663</v>
      </c>
      <c r="G447" s="47" t="e">
        <f t="shared" si="98"/>
        <v>#N/A</v>
      </c>
      <c r="H447" s="47"/>
      <c r="I447" s="47"/>
      <c r="J447" s="47">
        <f t="shared" si="99"/>
        <v>-563</v>
      </c>
      <c r="K447" s="48">
        <f t="shared" si="100"/>
        <v>48.886511786005713</v>
      </c>
      <c r="L447" s="48">
        <f t="shared" si="101"/>
        <v>46.764229564351353</v>
      </c>
      <c r="M447" s="48">
        <f t="shared" si="102"/>
        <v>49.615186980716999</v>
      </c>
      <c r="N447" s="48">
        <f t="shared" si="103"/>
        <v>49.615186980716999</v>
      </c>
      <c r="O447" s="48">
        <f t="shared" si="91"/>
        <v>0.35476017218347111</v>
      </c>
      <c r="P447" s="47"/>
      <c r="Q447" s="46">
        <f t="shared" si="104"/>
        <v>-563</v>
      </c>
      <c r="R447" s="47">
        <f t="shared" si="92"/>
        <v>43.417269647608997</v>
      </c>
      <c r="S447" s="47">
        <f t="shared" si="93"/>
        <v>42.406621268853407</v>
      </c>
      <c r="T447" s="47">
        <f t="shared" si="94"/>
        <v>0.12576048691787803</v>
      </c>
      <c r="U447" s="47" t="e">
        <f t="shared" si="95"/>
        <v>#N/A</v>
      </c>
      <c r="V447" s="47">
        <f t="shared" si="105"/>
        <v>0.64672318399523476</v>
      </c>
      <c r="W447" s="47">
        <f t="shared" si="106"/>
        <v>2.0854327340913414E-2</v>
      </c>
    </row>
    <row r="448" spans="2:23">
      <c r="B448" s="46">
        <f t="shared" si="107"/>
        <v>-563</v>
      </c>
      <c r="C448" s="47">
        <f>IF(ISNA(OutlineParameters!T451),OutlineParameters!S451,OutlineParameters!T451)</f>
        <v>132.16049401324105</v>
      </c>
      <c r="D448" s="47">
        <f t="shared" si="96"/>
        <v>43.417269647608997</v>
      </c>
      <c r="E448" s="47">
        <f t="shared" si="97"/>
        <v>0.12576048691787803</v>
      </c>
      <c r="F448" s="47">
        <f t="shared" si="108"/>
        <v>42.406621268853407</v>
      </c>
      <c r="G448" s="47" t="e">
        <f t="shared" si="98"/>
        <v>#N/A</v>
      </c>
      <c r="H448" s="47"/>
      <c r="I448" s="47"/>
      <c r="J448" s="47">
        <f t="shared" si="99"/>
        <v>-562</v>
      </c>
      <c r="K448" s="48">
        <f t="shared" si="100"/>
        <v>48.792108960202086</v>
      </c>
      <c r="L448" s="48">
        <f t="shared" si="101"/>
        <v>46.597102999871822</v>
      </c>
      <c r="M448" s="48">
        <f t="shared" si="102"/>
        <v>49.51818018742938</v>
      </c>
      <c r="N448" s="48">
        <f t="shared" si="103"/>
        <v>49.51818018742938</v>
      </c>
      <c r="O448" s="48">
        <f t="shared" si="91"/>
        <v>0.36567927624598595</v>
      </c>
      <c r="P448" s="47"/>
      <c r="Q448" s="46">
        <f t="shared" si="104"/>
        <v>-562</v>
      </c>
      <c r="R448" s="47">
        <f t="shared" si="92"/>
        <v>43.352597329209473</v>
      </c>
      <c r="S448" s="47">
        <f t="shared" si="93"/>
        <v>42.317640916216703</v>
      </c>
      <c r="T448" s="47">
        <f t="shared" si="94"/>
        <v>0.12956251675286501</v>
      </c>
      <c r="U448" s="47" t="e">
        <f t="shared" si="95"/>
        <v>#N/A</v>
      </c>
      <c r="V448" s="47">
        <f t="shared" si="105"/>
        <v>0.64463775126114342</v>
      </c>
      <c r="W448" s="47">
        <f t="shared" si="106"/>
        <v>2.1047910412619331E-2</v>
      </c>
    </row>
    <row r="449" spans="2:23">
      <c r="B449" s="46">
        <f t="shared" si="107"/>
        <v>-562</v>
      </c>
      <c r="C449" s="47">
        <f>IF(ISNA(OutlineParameters!T452),OutlineParameters!S452,OutlineParameters!T452)</f>
        <v>132.58256182134912</v>
      </c>
      <c r="D449" s="47">
        <f t="shared" si="96"/>
        <v>43.352597329209473</v>
      </c>
      <c r="E449" s="47">
        <f t="shared" si="97"/>
        <v>0.12956251675286501</v>
      </c>
      <c r="F449" s="47">
        <f t="shared" si="108"/>
        <v>42.317640916216703</v>
      </c>
      <c r="G449" s="47" t="e">
        <f t="shared" si="98"/>
        <v>#N/A</v>
      </c>
      <c r="H449" s="47"/>
      <c r="I449" s="47"/>
      <c r="J449" s="47">
        <f t="shared" si="99"/>
        <v>-561</v>
      </c>
      <c r="K449" s="48">
        <f t="shared" si="100"/>
        <v>48.697875453280858</v>
      </c>
      <c r="L449" s="48">
        <f t="shared" si="101"/>
        <v>46.430281825325892</v>
      </c>
      <c r="M449" s="48">
        <f t="shared" si="102"/>
        <v>49.421347469168495</v>
      </c>
      <c r="N449" s="48">
        <f t="shared" si="103"/>
        <v>49.421347469168495</v>
      </c>
      <c r="O449" s="48">
        <f t="shared" si="91"/>
        <v>0.37666829960591269</v>
      </c>
      <c r="P449" s="47"/>
      <c r="Q449" s="46">
        <f t="shared" si="104"/>
        <v>-561</v>
      </c>
      <c r="R449" s="47">
        <f t="shared" si="92"/>
        <v>43.288133554083359</v>
      </c>
      <c r="S449" s="47">
        <f t="shared" si="93"/>
        <v>42.228567069984614</v>
      </c>
      <c r="T449" s="47">
        <f t="shared" si="94"/>
        <v>0.13343241286144522</v>
      </c>
      <c r="U449" s="47" t="e">
        <f t="shared" si="95"/>
        <v>#N/A</v>
      </c>
      <c r="V449" s="47">
        <f t="shared" si="105"/>
        <v>0.64253296021988149</v>
      </c>
      <c r="W449" s="47">
        <f t="shared" si="106"/>
        <v>2.1241493483614704E-2</v>
      </c>
    </row>
    <row r="450" spans="2:23">
      <c r="B450" s="46">
        <f t="shared" si="107"/>
        <v>-561</v>
      </c>
      <c r="C450" s="47">
        <f>IF(ISNA(OutlineParameters!T453),OutlineParameters!S453,OutlineParameters!T453)</f>
        <v>133</v>
      </c>
      <c r="D450" s="47">
        <f t="shared" si="96"/>
        <v>43.288133554083359</v>
      </c>
      <c r="E450" s="47">
        <f t="shared" si="97"/>
        <v>0.13343241286144522</v>
      </c>
      <c r="F450" s="47">
        <f t="shared" si="108"/>
        <v>42.228567069984614</v>
      </c>
      <c r="G450" s="47" t="e">
        <f t="shared" si="98"/>
        <v>#N/A</v>
      </c>
      <c r="H450" s="47"/>
      <c r="I450" s="47"/>
      <c r="J450" s="47">
        <f t="shared" si="99"/>
        <v>-560</v>
      </c>
      <c r="K450" s="48">
        <f t="shared" si="100"/>
        <v>48.603811257209372</v>
      </c>
      <c r="L450" s="48">
        <f t="shared" si="101"/>
        <v>46.263765995309313</v>
      </c>
      <c r="M450" s="48">
        <f t="shared" si="102"/>
        <v>49.3246888172132</v>
      </c>
      <c r="N450" s="48">
        <f t="shared" si="103"/>
        <v>49.3246888172132</v>
      </c>
      <c r="O450" s="48">
        <f t="shared" si="91"/>
        <v>0.38686917265222848</v>
      </c>
      <c r="P450" s="47"/>
      <c r="Q450" s="46">
        <f t="shared" si="104"/>
        <v>-560</v>
      </c>
      <c r="R450" s="47">
        <f t="shared" si="92"/>
        <v>43.223880258061371</v>
      </c>
      <c r="S450" s="47">
        <f t="shared" si="93"/>
        <v>42.136998120466615</v>
      </c>
      <c r="T450" s="47">
        <f t="shared" si="94"/>
        <v>0.13737072700194061</v>
      </c>
      <c r="U450" s="47" t="e">
        <f t="shared" si="95"/>
        <v>#N/A</v>
      </c>
      <c r="V450" s="47">
        <f t="shared" si="105"/>
        <v>0.64040881087152002</v>
      </c>
      <c r="W450" s="47">
        <f t="shared" si="106"/>
        <v>2.1387392838079222E-2</v>
      </c>
    </row>
    <row r="451" spans="2:23">
      <c r="B451" s="46">
        <f t="shared" si="107"/>
        <v>-560</v>
      </c>
      <c r="C451" s="47">
        <f>IF(ISNA(OutlineParameters!T454),OutlineParameters!S454,OutlineParameters!T454)</f>
        <v>133.25652508303006</v>
      </c>
      <c r="D451" s="47">
        <f t="shared" si="96"/>
        <v>43.223880258061371</v>
      </c>
      <c r="E451" s="47">
        <f t="shared" si="97"/>
        <v>0.13737072700194061</v>
      </c>
      <c r="F451" s="47">
        <f t="shared" si="108"/>
        <v>42.136998120466615</v>
      </c>
      <c r="G451" s="47" t="e">
        <f t="shared" si="98"/>
        <v>#N/A</v>
      </c>
      <c r="H451" s="47"/>
      <c r="I451" s="47"/>
      <c r="J451" s="47">
        <f t="shared" si="99"/>
        <v>-559</v>
      </c>
      <c r="K451" s="48">
        <f t="shared" si="100"/>
        <v>48.509916363969523</v>
      </c>
      <c r="L451" s="48">
        <f t="shared" si="101"/>
        <v>46.097555464509696</v>
      </c>
      <c r="M451" s="48">
        <f t="shared" si="102"/>
        <v>49.228204222859631</v>
      </c>
      <c r="N451" s="48">
        <f t="shared" si="103"/>
        <v>49.228204222859631</v>
      </c>
      <c r="O451" s="48">
        <f t="shared" si="91"/>
        <v>0.39711970092247917</v>
      </c>
      <c r="P451" s="47"/>
      <c r="Q451" s="46">
        <f t="shared" si="104"/>
        <v>-559</v>
      </c>
      <c r="R451" s="47">
        <f t="shared" si="92"/>
        <v>43.159839376974219</v>
      </c>
      <c r="S451" s="47">
        <f t="shared" si="93"/>
        <v>42.045301635944952</v>
      </c>
      <c r="T451" s="47">
        <f t="shared" si="94"/>
        <v>0.14137801093267316</v>
      </c>
      <c r="U451" s="47" t="e">
        <f t="shared" si="95"/>
        <v>#N/A</v>
      </c>
      <c r="V451" s="47">
        <f t="shared" si="105"/>
        <v>0.6382700715877121</v>
      </c>
      <c r="W451" s="47">
        <f t="shared" si="106"/>
        <v>2.1533292193964826E-2</v>
      </c>
    </row>
    <row r="452" spans="2:23">
      <c r="B452" s="46">
        <f t="shared" si="107"/>
        <v>-559</v>
      </c>
      <c r="C452" s="47">
        <f>IF(ISNA(OutlineParameters!T455),OutlineParameters!S455,OutlineParameters!T455)</f>
        <v>133.51304430604804</v>
      </c>
      <c r="D452" s="47">
        <f t="shared" si="96"/>
        <v>43.159839376974219</v>
      </c>
      <c r="E452" s="47">
        <f t="shared" si="97"/>
        <v>0.14137801093267316</v>
      </c>
      <c r="F452" s="47">
        <f t="shared" si="108"/>
        <v>42.045301635944952</v>
      </c>
      <c r="G452" s="47" t="e">
        <f t="shared" si="98"/>
        <v>#N/A</v>
      </c>
      <c r="H452" s="47"/>
      <c r="I452" s="47"/>
      <c r="J452" s="47">
        <f t="shared" si="99"/>
        <v>-558</v>
      </c>
      <c r="K452" s="48">
        <f t="shared" si="100"/>
        <v>48.416190765558667</v>
      </c>
      <c r="L452" s="48">
        <f t="shared" si="101"/>
        <v>45.931650187707874</v>
      </c>
      <c r="M452" s="48">
        <f t="shared" si="102"/>
        <v>49.131893677419384</v>
      </c>
      <c r="N452" s="48">
        <f t="shared" si="103"/>
        <v>49.131893677419384</v>
      </c>
      <c r="O452" s="48">
        <f t="shared" si="91"/>
        <v>0.40741973399144094</v>
      </c>
      <c r="P452" s="47"/>
      <c r="Q452" s="46">
        <f t="shared" si="104"/>
        <v>-558</v>
      </c>
      <c r="R452" s="47">
        <f t="shared" si="92"/>
        <v>43.096012369815448</v>
      </c>
      <c r="S452" s="47">
        <f t="shared" si="93"/>
        <v>41.953478539386531</v>
      </c>
      <c r="T452" s="47">
        <f t="shared" si="94"/>
        <v>0.14545481641196456</v>
      </c>
      <c r="U452" s="47" t="e">
        <f t="shared" si="95"/>
        <v>#N/A</v>
      </c>
      <c r="V452" s="47">
        <f t="shared" si="105"/>
        <v>0.63611674236831561</v>
      </c>
      <c r="W452" s="47">
        <f t="shared" si="106"/>
        <v>2.1750717122159813E-2</v>
      </c>
    </row>
    <row r="453" spans="2:23">
      <c r="B453" s="46">
        <f t="shared" si="107"/>
        <v>-558</v>
      </c>
      <c r="C453" s="47">
        <f>IF(ISNA(OutlineParameters!T456),OutlineParameters!S456,OutlineParameters!T456)</f>
        <v>133.76953655025264</v>
      </c>
      <c r="D453" s="47">
        <f t="shared" si="96"/>
        <v>43.096012369815448</v>
      </c>
      <c r="E453" s="47">
        <f t="shared" si="97"/>
        <v>0.14545481641196456</v>
      </c>
      <c r="F453" s="47">
        <f t="shared" si="108"/>
        <v>41.953478539386531</v>
      </c>
      <c r="G453" s="47" t="e">
        <f t="shared" si="98"/>
        <v>#N/A</v>
      </c>
      <c r="H453" s="47"/>
      <c r="I453" s="47"/>
      <c r="J453" s="47">
        <f t="shared" si="99"/>
        <v>-557</v>
      </c>
      <c r="K453" s="48">
        <f t="shared" si="100"/>
        <v>48.322634453988712</v>
      </c>
      <c r="L453" s="48">
        <f t="shared" si="101"/>
        <v>45.766050119774263</v>
      </c>
      <c r="M453" s="48">
        <f t="shared" si="102"/>
        <v>49.035757172221338</v>
      </c>
      <c r="N453" s="48">
        <f t="shared" si="103"/>
        <v>49.035757172221338</v>
      </c>
      <c r="O453" s="48">
        <f t="shared" si="91"/>
        <v>0.41776937848242784</v>
      </c>
      <c r="P453" s="47"/>
      <c r="Q453" s="46">
        <f t="shared" si="104"/>
        <v>-557</v>
      </c>
      <c r="R453" s="47">
        <f t="shared" si="92"/>
        <v>43.032400695578616</v>
      </c>
      <c r="S453" s="47">
        <f t="shared" si="93"/>
        <v>41.861530490528487</v>
      </c>
      <c r="T453" s="47">
        <f t="shared" si="94"/>
        <v>0.14960169519813696</v>
      </c>
      <c r="U453" s="47" t="e">
        <f t="shared" si="95"/>
        <v>#N/A</v>
      </c>
      <c r="V453" s="47">
        <f t="shared" si="105"/>
        <v>0.63394167065609963</v>
      </c>
      <c r="W453" s="47">
        <f t="shared" si="106"/>
        <v>2.1872774618714175E-2</v>
      </c>
    </row>
    <row r="454" spans="2:23">
      <c r="B454" s="46">
        <f t="shared" si="107"/>
        <v>-557</v>
      </c>
      <c r="C454" s="47">
        <f>IF(ISNA(OutlineParameters!T457),OutlineParameters!S457,OutlineParameters!T457)</f>
        <v>134.02602647320992</v>
      </c>
      <c r="D454" s="47">
        <f t="shared" si="96"/>
        <v>43.032400695578616</v>
      </c>
      <c r="E454" s="47">
        <f t="shared" si="97"/>
        <v>0.14960169519813696</v>
      </c>
      <c r="F454" s="47">
        <f t="shared" si="108"/>
        <v>41.861530490528487</v>
      </c>
      <c r="G454" s="47" t="e">
        <f t="shared" si="98"/>
        <v>#N/A</v>
      </c>
      <c r="H454" s="47"/>
      <c r="I454" s="47"/>
      <c r="J454" s="47">
        <f t="shared" si="99"/>
        <v>-556</v>
      </c>
      <c r="K454" s="48">
        <f t="shared" si="100"/>
        <v>48.229247421286118</v>
      </c>
      <c r="L454" s="48">
        <f t="shared" si="101"/>
        <v>45.600755215673871</v>
      </c>
      <c r="M454" s="48">
        <f t="shared" si="102"/>
        <v>48.93979469860983</v>
      </c>
      <c r="N454" s="48">
        <f t="shared" si="103"/>
        <v>48.93979469860983</v>
      </c>
      <c r="O454" s="48">
        <f t="shared" si="91"/>
        <v>0.42816847835046529</v>
      </c>
      <c r="P454" s="47"/>
      <c r="Q454" s="46">
        <f t="shared" si="104"/>
        <v>-556</v>
      </c>
      <c r="R454" s="47">
        <f t="shared" si="92"/>
        <v>42.969006528513006</v>
      </c>
      <c r="S454" s="47">
        <f t="shared" si="93"/>
        <v>41.769459142776903</v>
      </c>
      <c r="T454" s="47">
        <f t="shared" si="94"/>
        <v>0.153819199049512</v>
      </c>
      <c r="U454" s="47" t="e">
        <f t="shared" si="95"/>
        <v>#N/A</v>
      </c>
      <c r="V454" s="47">
        <f t="shared" si="105"/>
        <v>0.63175439319422821</v>
      </c>
      <c r="W454" s="47">
        <f t="shared" si="106"/>
        <v>2.2090199549751333E-2</v>
      </c>
    </row>
    <row r="455" spans="2:23">
      <c r="B455" s="46">
        <f t="shared" si="107"/>
        <v>-556</v>
      </c>
      <c r="C455" s="47">
        <f>IF(ISNA(OutlineParameters!T458),OutlineParameters!S458,OutlineParameters!T458)</f>
        <v>134.28249295611869</v>
      </c>
      <c r="D455" s="47">
        <f t="shared" si="96"/>
        <v>42.969006528513006</v>
      </c>
      <c r="E455" s="47">
        <f t="shared" si="97"/>
        <v>0.153819199049512</v>
      </c>
      <c r="F455" s="47">
        <f t="shared" si="108"/>
        <v>41.769459142776903</v>
      </c>
      <c r="G455" s="47" t="e">
        <f t="shared" si="98"/>
        <v>#N/A</v>
      </c>
      <c r="H455" s="47"/>
      <c r="I455" s="47"/>
      <c r="J455" s="47">
        <f t="shared" si="99"/>
        <v>-555</v>
      </c>
      <c r="K455" s="48">
        <f t="shared" si="100"/>
        <v>48.136029659491896</v>
      </c>
      <c r="L455" s="48">
        <f t="shared" si="101"/>
        <v>45.435765430461288</v>
      </c>
      <c r="M455" s="48">
        <f t="shared" si="102"/>
        <v>48.844006247945572</v>
      </c>
      <c r="N455" s="48">
        <f t="shared" si="103"/>
        <v>48.844006247945572</v>
      </c>
      <c r="O455" s="48">
        <f t="shared" si="91"/>
        <v>0.43861695930818934</v>
      </c>
      <c r="P455" s="47"/>
      <c r="Q455" s="46">
        <f t="shared" si="104"/>
        <v>-555</v>
      </c>
      <c r="R455" s="47">
        <f t="shared" si="92"/>
        <v>42.905831089193583</v>
      </c>
      <c r="S455" s="47">
        <f t="shared" si="93"/>
        <v>41.677265440267078</v>
      </c>
      <c r="T455" s="47">
        <f t="shared" si="94"/>
        <v>0.15810787972441176</v>
      </c>
      <c r="U455" s="47" t="e">
        <f t="shared" si="95"/>
        <v>#N/A</v>
      </c>
      <c r="V455" s="47">
        <f t="shared" si="105"/>
        <v>0.62954537323925308</v>
      </c>
      <c r="W455" s="47">
        <f t="shared" si="106"/>
        <v>2.2212257044884609E-2</v>
      </c>
    </row>
    <row r="456" spans="2:23">
      <c r="B456" s="46">
        <f t="shared" si="107"/>
        <v>-555</v>
      </c>
      <c r="C456" s="47">
        <f>IF(ISNA(OutlineParameters!T459),OutlineParameters!S459,OutlineParameters!T459)</f>
        <v>134.5389301389668</v>
      </c>
      <c r="D456" s="47">
        <f t="shared" si="96"/>
        <v>42.905831089193583</v>
      </c>
      <c r="E456" s="47">
        <f t="shared" si="97"/>
        <v>0.15810787972441176</v>
      </c>
      <c r="F456" s="47">
        <f t="shared" si="108"/>
        <v>41.677265440267078</v>
      </c>
      <c r="G456" s="47" t="e">
        <f t="shared" si="98"/>
        <v>#N/A</v>
      </c>
      <c r="H456" s="47"/>
      <c r="I456" s="47"/>
      <c r="J456" s="47">
        <f t="shared" si="99"/>
        <v>-554</v>
      </c>
      <c r="K456" s="48">
        <f t="shared" si="100"/>
        <v>48.04298116066434</v>
      </c>
      <c r="L456" s="48">
        <f t="shared" si="101"/>
        <v>45.271080719284328</v>
      </c>
      <c r="M456" s="48">
        <f t="shared" si="102"/>
        <v>48.748391811605643</v>
      </c>
      <c r="N456" s="48">
        <f t="shared" si="103"/>
        <v>48.748391811605643</v>
      </c>
      <c r="O456" s="48">
        <f t="shared" si="91"/>
        <v>0.44911469530803494</v>
      </c>
      <c r="P456" s="47"/>
      <c r="Q456" s="46">
        <f t="shared" si="104"/>
        <v>-554</v>
      </c>
      <c r="R456" s="47">
        <f t="shared" si="92"/>
        <v>42.842876551869658</v>
      </c>
      <c r="S456" s="47">
        <f t="shared" si="93"/>
        <v>41.584951150347983</v>
      </c>
      <c r="T456" s="47">
        <f t="shared" si="94"/>
        <v>0.16246828898115809</v>
      </c>
      <c r="U456" s="47" t="e">
        <f t="shared" si="95"/>
        <v>#N/A</v>
      </c>
      <c r="V456" s="47">
        <f t="shared" si="105"/>
        <v>0.62732414753476462</v>
      </c>
      <c r="W456" s="47">
        <f t="shared" si="106"/>
        <v>2.2429681974500681E-2</v>
      </c>
    </row>
    <row r="457" spans="2:23">
      <c r="B457" s="46">
        <f t="shared" si="107"/>
        <v>-554</v>
      </c>
      <c r="C457" s="47">
        <f>IF(ISNA(OutlineParameters!T460),OutlineParameters!S460,OutlineParameters!T460)</f>
        <v>134.79532453234759</v>
      </c>
      <c r="D457" s="47">
        <f t="shared" si="96"/>
        <v>42.842876551869658</v>
      </c>
      <c r="E457" s="47">
        <f t="shared" si="97"/>
        <v>0.16246828898115809</v>
      </c>
      <c r="F457" s="47">
        <f t="shared" si="108"/>
        <v>41.584951150347983</v>
      </c>
      <c r="G457" s="47" t="e">
        <f t="shared" si="98"/>
        <v>#N/A</v>
      </c>
      <c r="H457" s="47"/>
      <c r="I457" s="47"/>
      <c r="J457" s="47">
        <f t="shared" si="99"/>
        <v>-553</v>
      </c>
      <c r="K457" s="48">
        <f t="shared" si="100"/>
        <v>47.950101916873564</v>
      </c>
      <c r="L457" s="48">
        <f t="shared" si="101"/>
        <v>45.106701037382209</v>
      </c>
      <c r="M457" s="48">
        <f t="shared" si="102"/>
        <v>48.652951380983495</v>
      </c>
      <c r="N457" s="48">
        <f t="shared" si="103"/>
        <v>48.652951380983495</v>
      </c>
      <c r="O457" s="48">
        <f t="shared" si="91"/>
        <v>0.45966169915593613</v>
      </c>
      <c r="P457" s="47"/>
      <c r="Q457" s="46">
        <f t="shared" si="104"/>
        <v>-553</v>
      </c>
      <c r="R457" s="47">
        <f t="shared" si="92"/>
        <v>42.780144137116181</v>
      </c>
      <c r="S457" s="47">
        <f t="shared" si="93"/>
        <v>41.492517489699786</v>
      </c>
      <c r="T457" s="47">
        <f t="shared" si="94"/>
        <v>0.16690097857807282</v>
      </c>
      <c r="U457" s="47" t="e">
        <f t="shared" si="95"/>
        <v>#N/A</v>
      </c>
      <c r="V457" s="47">
        <f t="shared" si="105"/>
        <v>0.62508117933731455</v>
      </c>
      <c r="W457" s="47">
        <f t="shared" si="106"/>
        <v>2.2563660400010122E-2</v>
      </c>
    </row>
    <row r="458" spans="2:23">
      <c r="B458" s="46">
        <f t="shared" si="107"/>
        <v>-553</v>
      </c>
      <c r="C458" s="47">
        <f>IF(ISNA(OutlineParameters!T461),OutlineParameters!S461,OutlineParameters!T461)</f>
        <v>135.05168553503799</v>
      </c>
      <c r="D458" s="47">
        <f t="shared" si="96"/>
        <v>42.780144137116181</v>
      </c>
      <c r="E458" s="47">
        <f t="shared" si="97"/>
        <v>0.16690097857807282</v>
      </c>
      <c r="F458" s="47">
        <f t="shared" si="108"/>
        <v>41.492517489699786</v>
      </c>
      <c r="G458" s="47" t="e">
        <f t="shared" si="98"/>
        <v>#N/A</v>
      </c>
      <c r="H458" s="47"/>
      <c r="I458" s="47"/>
      <c r="J458" s="47">
        <f t="shared" si="99"/>
        <v>-552</v>
      </c>
      <c r="K458" s="48">
        <f t="shared" si="100"/>
        <v>47.857391920206055</v>
      </c>
      <c r="L458" s="48">
        <f t="shared" si="101"/>
        <v>44.942626340085098</v>
      </c>
      <c r="M458" s="48">
        <f t="shared" si="102"/>
        <v>48.557684947488042</v>
      </c>
      <c r="N458" s="48">
        <f t="shared" si="103"/>
        <v>48.557684947488042</v>
      </c>
      <c r="O458" s="48">
        <f t="shared" si="91"/>
        <v>0.47025778814723451</v>
      </c>
      <c r="P458" s="47"/>
      <c r="Q458" s="46">
        <f t="shared" si="104"/>
        <v>-552</v>
      </c>
      <c r="R458" s="47">
        <f t="shared" si="92"/>
        <v>42.71763601918245</v>
      </c>
      <c r="S458" s="47">
        <f t="shared" si="93"/>
        <v>41.399966094735724</v>
      </c>
      <c r="T458" s="47">
        <f t="shared" si="94"/>
        <v>0.17140650027347798</v>
      </c>
      <c r="U458" s="47" t="e">
        <f t="shared" si="95"/>
        <v>#N/A</v>
      </c>
      <c r="V458" s="47">
        <f t="shared" si="105"/>
        <v>0.62282481329731354</v>
      </c>
      <c r="W458" s="47">
        <f t="shared" si="106"/>
        <v>2.2745322543471502E-2</v>
      </c>
    </row>
    <row r="459" spans="2:23">
      <c r="B459" s="46">
        <f t="shared" si="107"/>
        <v>-552</v>
      </c>
      <c r="C459" s="47">
        <f>IF(ISNA(OutlineParameters!T462),OutlineParameters!S462,OutlineParameters!T462)</f>
        <v>135.30799202823684</v>
      </c>
      <c r="D459" s="47">
        <f t="shared" si="96"/>
        <v>42.71763601918245</v>
      </c>
      <c r="E459" s="47">
        <f t="shared" si="97"/>
        <v>0.17140650027347798</v>
      </c>
      <c r="F459" s="47">
        <f t="shared" si="108"/>
        <v>41.399966094735724</v>
      </c>
      <c r="G459" s="47" t="e">
        <f t="shared" si="98"/>
        <v>#N/A</v>
      </c>
      <c r="H459" s="47"/>
      <c r="I459" s="47"/>
      <c r="J459" s="47">
        <f t="shared" si="99"/>
        <v>-551</v>
      </c>
      <c r="K459" s="48">
        <f t="shared" si="100"/>
        <v>47.764851162763762</v>
      </c>
      <c r="L459" s="48">
        <f t="shared" si="101"/>
        <v>44.778856582815024</v>
      </c>
      <c r="M459" s="48">
        <f t="shared" si="102"/>
        <v>48.462592502544567</v>
      </c>
      <c r="N459" s="48">
        <f t="shared" si="103"/>
        <v>48.462592502544567</v>
      </c>
      <c r="O459" s="48">
        <f t="shared" si="91"/>
        <v>0.48090297145961797</v>
      </c>
      <c r="P459" s="47"/>
      <c r="Q459" s="46">
        <f t="shared" si="104"/>
        <v>-551</v>
      </c>
      <c r="R459" s="47">
        <f t="shared" si="92"/>
        <v>42.655353537852719</v>
      </c>
      <c r="S459" s="47">
        <f t="shared" si="93"/>
        <v>41.307298318271421</v>
      </c>
      <c r="T459" s="47">
        <f t="shared" si="94"/>
        <v>0.17598540582569533</v>
      </c>
      <c r="U459" s="47" t="e">
        <f t="shared" si="95"/>
        <v>#N/A</v>
      </c>
      <c r="V459" s="47">
        <f t="shared" si="105"/>
        <v>0.62055028104296639</v>
      </c>
      <c r="W459" s="47">
        <f t="shared" si="106"/>
        <v>2.2915063754425091E-2</v>
      </c>
    </row>
    <row r="460" spans="2:23">
      <c r="B460" s="46">
        <f t="shared" si="107"/>
        <v>-551</v>
      </c>
      <c r="C460" s="47">
        <f>IF(ISNA(OutlineParameters!T463),OutlineParameters!S463,OutlineParameters!T463)</f>
        <v>135.56425341072099</v>
      </c>
      <c r="D460" s="47">
        <f t="shared" si="96"/>
        <v>42.655353537852719</v>
      </c>
      <c r="E460" s="47">
        <f t="shared" si="97"/>
        <v>0.17598540582569533</v>
      </c>
      <c r="F460" s="47">
        <f t="shared" si="108"/>
        <v>41.307298318271421</v>
      </c>
      <c r="G460" s="47" t="e">
        <f t="shared" si="98"/>
        <v>#N/A</v>
      </c>
      <c r="H460" s="47"/>
      <c r="I460" s="47"/>
      <c r="J460" s="47">
        <f t="shared" si="99"/>
        <v>-550</v>
      </c>
      <c r="K460" s="48">
        <f t="shared" si="100"/>
        <v>47.672479636662274</v>
      </c>
      <c r="L460" s="48">
        <f t="shared" si="101"/>
        <v>44.61539172108678</v>
      </c>
      <c r="M460" s="48">
        <f t="shared" si="102"/>
        <v>48.367674037595634</v>
      </c>
      <c r="N460" s="48">
        <f t="shared" si="103"/>
        <v>48.367674037595634</v>
      </c>
      <c r="O460" s="48">
        <f t="shared" si="91"/>
        <v>0.49159710655794797</v>
      </c>
      <c r="P460" s="47"/>
      <c r="Q460" s="46">
        <f t="shared" si="104"/>
        <v>-550</v>
      </c>
      <c r="R460" s="47">
        <f t="shared" si="92"/>
        <v>42.593298509748422</v>
      </c>
      <c r="S460" s="47">
        <f t="shared" si="93"/>
        <v>41.214515577881691</v>
      </c>
      <c r="T460" s="47">
        <f t="shared" si="94"/>
        <v>0.18063824699304679</v>
      </c>
      <c r="U460" s="47" t="e">
        <f t="shared" si="95"/>
        <v>#N/A</v>
      </c>
      <c r="V460" s="47">
        <f t="shared" si="105"/>
        <v>0.61825877466752388</v>
      </c>
      <c r="W460" s="47">
        <f t="shared" si="106"/>
        <v>2.3084804968931394E-2</v>
      </c>
    </row>
    <row r="461" spans="2:23">
      <c r="B461" s="46">
        <f t="shared" si="107"/>
        <v>-550</v>
      </c>
      <c r="C461" s="47">
        <f>IF(ISNA(OutlineParameters!T464),OutlineParameters!S464,OutlineParameters!T464)</f>
        <v>135.82045619308386</v>
      </c>
      <c r="D461" s="47">
        <f t="shared" si="96"/>
        <v>42.593298509748422</v>
      </c>
      <c r="E461" s="47">
        <f t="shared" si="97"/>
        <v>0.18063824699304679</v>
      </c>
      <c r="F461" s="47">
        <f t="shared" si="108"/>
        <v>41.214515577881691</v>
      </c>
      <c r="G461" s="47" t="e">
        <f t="shared" si="98"/>
        <v>#N/A</v>
      </c>
      <c r="H461" s="47"/>
      <c r="I461" s="47"/>
      <c r="J461" s="47">
        <f t="shared" si="99"/>
        <v>-549</v>
      </c>
      <c r="K461" s="48">
        <f t="shared" si="100"/>
        <v>47.580277334033553</v>
      </c>
      <c r="L461" s="48">
        <f t="shared" si="101"/>
        <v>44.452231710504293</v>
      </c>
      <c r="M461" s="48">
        <f t="shared" si="102"/>
        <v>48.27292954409927</v>
      </c>
      <c r="N461" s="48">
        <f t="shared" si="103"/>
        <v>48.27292954409927</v>
      </c>
      <c r="O461" s="48">
        <f t="shared" si="91"/>
        <v>0.50234004291249523</v>
      </c>
      <c r="P461" s="47"/>
      <c r="Q461" s="46">
        <f t="shared" si="104"/>
        <v>-549</v>
      </c>
      <c r="R461" s="47">
        <f t="shared" si="92"/>
        <v>42.53147263228167</v>
      </c>
      <c r="S461" s="47">
        <f t="shared" si="93"/>
        <v>41.121619161793646</v>
      </c>
      <c r="T461" s="47">
        <f t="shared" si="94"/>
        <v>0.18536557553385438</v>
      </c>
      <c r="U461" s="47" t="e">
        <f t="shared" si="95"/>
        <v>#N/A</v>
      </c>
      <c r="V461" s="47">
        <f t="shared" si="105"/>
        <v>0.61595029417063074</v>
      </c>
      <c r="W461" s="47">
        <f t="shared" si="106"/>
        <v>2.3254546182016611E-2</v>
      </c>
    </row>
    <row r="462" spans="2:23">
      <c r="B462" s="46">
        <f t="shared" si="107"/>
        <v>-549</v>
      </c>
      <c r="C462" s="47">
        <f>IF(ISNA(OutlineParameters!T465),OutlineParameters!S465,OutlineParameters!T465)</f>
        <v>136.07658688591877</v>
      </c>
      <c r="D462" s="47">
        <f t="shared" si="96"/>
        <v>42.53147263228167</v>
      </c>
      <c r="E462" s="47">
        <f t="shared" si="97"/>
        <v>0.18536557553385438</v>
      </c>
      <c r="F462" s="47">
        <f t="shared" si="108"/>
        <v>41.121619161793646</v>
      </c>
      <c r="G462" s="47" t="e">
        <f t="shared" si="98"/>
        <v>#N/A</v>
      </c>
      <c r="H462" s="47"/>
      <c r="I462" s="47"/>
      <c r="J462" s="47">
        <f t="shared" si="99"/>
        <v>-548</v>
      </c>
      <c r="K462" s="48">
        <f t="shared" si="100"/>
        <v>47.488244247022294</v>
      </c>
      <c r="L462" s="48">
        <f t="shared" si="101"/>
        <v>44.289376506764711</v>
      </c>
      <c r="M462" s="48">
        <f t="shared" si="102"/>
        <v>48.178359013529871</v>
      </c>
      <c r="N462" s="48">
        <f t="shared" si="103"/>
        <v>48.178359013529871</v>
      </c>
      <c r="O462" s="48">
        <f t="shared" si="91"/>
        <v>0.51313178422683769</v>
      </c>
      <c r="P462" s="47"/>
      <c r="Q462" s="46">
        <f t="shared" si="104"/>
        <v>-548</v>
      </c>
      <c r="R462" s="47">
        <f t="shared" si="92"/>
        <v>42.469877602864607</v>
      </c>
      <c r="S462" s="47">
        <f t="shared" si="93"/>
        <v>41.028610803163843</v>
      </c>
      <c r="T462" s="47">
        <f t="shared" si="94"/>
        <v>0.19016794320643987</v>
      </c>
      <c r="U462" s="47" t="e">
        <f t="shared" si="95"/>
        <v>#N/A</v>
      </c>
      <c r="V462" s="47">
        <f t="shared" si="105"/>
        <v>0.61362483955242908</v>
      </c>
      <c r="W462" s="47">
        <f t="shared" si="106"/>
        <v>2.3424287393680743E-2</v>
      </c>
    </row>
    <row r="463" spans="2:23">
      <c r="B463" s="46">
        <f t="shared" si="107"/>
        <v>-548</v>
      </c>
      <c r="C463" s="47">
        <f>IF(ISNA(OutlineParameters!T466),OutlineParameters!S466,OutlineParameters!T466)</f>
        <v>136.33265488800259</v>
      </c>
      <c r="D463" s="47">
        <f t="shared" si="96"/>
        <v>42.469877602864607</v>
      </c>
      <c r="E463" s="47">
        <f t="shared" si="97"/>
        <v>0.19016794320643987</v>
      </c>
      <c r="F463" s="47">
        <f t="shared" si="108"/>
        <v>41.028610803163843</v>
      </c>
      <c r="G463" s="47" t="e">
        <f t="shared" si="98"/>
        <v>#N/A</v>
      </c>
      <c r="H463" s="47"/>
      <c r="I463" s="47"/>
      <c r="J463" s="47">
        <f t="shared" si="99"/>
        <v>-547</v>
      </c>
      <c r="K463" s="48">
        <f t="shared" si="100"/>
        <v>47.39638036779138</v>
      </c>
      <c r="L463" s="48">
        <f t="shared" si="101"/>
        <v>44.126826065656132</v>
      </c>
      <c r="M463" s="48">
        <f t="shared" si="102"/>
        <v>48.083962437378204</v>
      </c>
      <c r="N463" s="48">
        <f t="shared" si="103"/>
        <v>48.083962437378204</v>
      </c>
      <c r="O463" s="48">
        <f t="shared" si="91"/>
        <v>0.52397211810697653</v>
      </c>
      <c r="P463" s="47"/>
      <c r="Q463" s="46">
        <f t="shared" si="104"/>
        <v>-547</v>
      </c>
      <c r="R463" s="47">
        <f t="shared" si="92"/>
        <v>42.408515118909364</v>
      </c>
      <c r="S463" s="47">
        <f t="shared" si="93"/>
        <v>40.935491640418938</v>
      </c>
      <c r="T463" s="47">
        <f t="shared" si="94"/>
        <v>0.19504590176912523</v>
      </c>
      <c r="U463" s="47" t="e">
        <f t="shared" si="95"/>
        <v>#N/A</v>
      </c>
      <c r="V463" s="47">
        <f t="shared" si="105"/>
        <v>0.61128241081306101</v>
      </c>
      <c r="W463" s="47">
        <f t="shared" si="106"/>
        <v>2.3595173791335355E-2</v>
      </c>
    </row>
    <row r="464" spans="2:23">
      <c r="B464" s="46">
        <f t="shared" si="107"/>
        <v>-547</v>
      </c>
      <c r="C464" s="47">
        <f>IF(ISNA(OutlineParameters!T467),OutlineParameters!S467,OutlineParameters!T467)</f>
        <v>136.58863908053419</v>
      </c>
      <c r="D464" s="47">
        <f t="shared" si="96"/>
        <v>42.408515118909364</v>
      </c>
      <c r="E464" s="47">
        <f t="shared" si="97"/>
        <v>0.19504590176912523</v>
      </c>
      <c r="F464" s="47">
        <f t="shared" si="108"/>
        <v>40.935491640418938</v>
      </c>
      <c r="G464" s="47" t="e">
        <f t="shared" si="98"/>
        <v>#N/A</v>
      </c>
      <c r="H464" s="47"/>
      <c r="I464" s="47"/>
      <c r="J464" s="47">
        <f t="shared" si="99"/>
        <v>-546</v>
      </c>
      <c r="K464" s="48">
        <f t="shared" si="100"/>
        <v>47.304685688515519</v>
      </c>
      <c r="L464" s="48">
        <f t="shared" si="101"/>
        <v>43.964580343057605</v>
      </c>
      <c r="M464" s="48">
        <f t="shared" si="102"/>
        <v>47.989739807150499</v>
      </c>
      <c r="N464" s="48">
        <f t="shared" si="103"/>
        <v>47.989739807150499</v>
      </c>
      <c r="O464" s="48">
        <f t="shared" si="91"/>
        <v>0.53486104458801054</v>
      </c>
      <c r="P464" s="47"/>
      <c r="Q464" s="46">
        <f t="shared" si="104"/>
        <v>-546</v>
      </c>
      <c r="R464" s="47">
        <f t="shared" si="92"/>
        <v>42.347386877828058</v>
      </c>
      <c r="S464" s="47">
        <f t="shared" si="93"/>
        <v>40.84226342013713</v>
      </c>
      <c r="T464" s="47">
        <f t="shared" si="94"/>
        <v>0.20000000298023224</v>
      </c>
      <c r="U464" s="47">
        <f t="shared" si="95"/>
        <v>42.347386877828058</v>
      </c>
      <c r="V464" s="47">
        <f t="shared" si="105"/>
        <v>0.60892289343392747</v>
      </c>
      <c r="W464" s="47">
        <f t="shared" si="106"/>
        <v>2.3225867838760905E-2</v>
      </c>
    </row>
    <row r="465" spans="2:23">
      <c r="B465" s="46">
        <f t="shared" si="107"/>
        <v>-546</v>
      </c>
      <c r="C465" s="47">
        <f>IF(ISNA(OutlineParameters!T468),OutlineParameters!S468,OutlineParameters!T468)</f>
        <v>136.84454886229051</v>
      </c>
      <c r="D465" s="47">
        <f t="shared" si="96"/>
        <v>42.347386877828058</v>
      </c>
      <c r="E465" s="47">
        <f t="shared" si="97"/>
        <v>0.20000000298023224</v>
      </c>
      <c r="F465" s="47">
        <f t="shared" si="108"/>
        <v>40.84226342013713</v>
      </c>
      <c r="G465" s="47">
        <f t="shared" si="98"/>
        <v>42.347386877828058</v>
      </c>
      <c r="H465" s="47"/>
      <c r="I465" s="47"/>
      <c r="J465" s="47">
        <f t="shared" si="99"/>
        <v>-545</v>
      </c>
      <c r="K465" s="48">
        <f t="shared" si="100"/>
        <v>47.213160201384881</v>
      </c>
      <c r="L465" s="48">
        <f t="shared" si="101"/>
        <v>43.802639294939127</v>
      </c>
      <c r="M465" s="48">
        <f t="shared" si="102"/>
        <v>47.895691114369356</v>
      </c>
      <c r="N465" s="48">
        <f t="shared" si="103"/>
        <v>47.895691114369356</v>
      </c>
      <c r="O465" s="48">
        <f t="shared" si="91"/>
        <v>0.54579839652559203</v>
      </c>
      <c r="P465" s="47"/>
      <c r="Q465" s="46">
        <f t="shared" si="104"/>
        <v>-545</v>
      </c>
      <c r="R465" s="47">
        <f t="shared" si="92"/>
        <v>42.286494588484665</v>
      </c>
      <c r="S465" s="47">
        <f t="shared" si="93"/>
        <v>40.748928784177558</v>
      </c>
      <c r="T465" s="47">
        <f t="shared" si="94"/>
        <v>0.20503061958795871</v>
      </c>
      <c r="U465" s="47" t="e">
        <f t="shared" si="95"/>
        <v>#N/A</v>
      </c>
      <c r="V465" s="47">
        <f t="shared" si="105"/>
        <v>0.60660030665005138</v>
      </c>
      <c r="W465" s="47">
        <f t="shared" si="106"/>
        <v>2.3456597163118431E-2</v>
      </c>
    </row>
    <row r="466" spans="2:23">
      <c r="B466" s="46">
        <f t="shared" si="107"/>
        <v>-545</v>
      </c>
      <c r="C466" s="47">
        <f>IF(ISNA(OutlineParameters!T469),OutlineParameters!S469,OutlineParameters!T469)</f>
        <v>137.10037074386486</v>
      </c>
      <c r="D466" s="47">
        <f t="shared" si="96"/>
        <v>42.286494588484665</v>
      </c>
      <c r="E466" s="47">
        <f t="shared" si="97"/>
        <v>0.20503061958795871</v>
      </c>
      <c r="F466" s="47">
        <f t="shared" si="108"/>
        <v>40.748928784177558</v>
      </c>
      <c r="G466" s="47" t="e">
        <f t="shared" si="98"/>
        <v>#N/A</v>
      </c>
      <c r="H466" s="47"/>
      <c r="I466" s="47"/>
      <c r="J466" s="47">
        <f t="shared" si="99"/>
        <v>-544</v>
      </c>
      <c r="K466" s="48">
        <f t="shared" si="100"/>
        <v>47.121803898606913</v>
      </c>
      <c r="L466" s="48">
        <f t="shared" si="101"/>
        <v>43.641002877362553</v>
      </c>
      <c r="M466" s="48">
        <f t="shared" si="102"/>
        <v>47.801816350574654</v>
      </c>
      <c r="N466" s="48">
        <f t="shared" si="103"/>
        <v>47.801816350574654</v>
      </c>
      <c r="O466" s="48">
        <f t="shared" si="91"/>
        <v>0.55678399873287943</v>
      </c>
      <c r="P466" s="47"/>
      <c r="Q466" s="46">
        <f t="shared" si="104"/>
        <v>-544</v>
      </c>
      <c r="R466" s="47">
        <f t="shared" si="92"/>
        <v>42.22583455781966</v>
      </c>
      <c r="S466" s="47">
        <f t="shared" si="93"/>
        <v>40.655490698847849</v>
      </c>
      <c r="T466" s="47">
        <f t="shared" si="94"/>
        <v>0.21013735386435442</v>
      </c>
      <c r="U466" s="47" t="e">
        <f t="shared" si="95"/>
        <v>#N/A</v>
      </c>
      <c r="V466" s="47">
        <f t="shared" si="105"/>
        <v>0.60425464693373954</v>
      </c>
      <c r="W466" s="47">
        <f t="shared" si="106"/>
        <v>2.3088342873478496E-2</v>
      </c>
    </row>
    <row r="467" spans="2:23">
      <c r="B467" s="46">
        <f t="shared" si="107"/>
        <v>-544</v>
      </c>
      <c r="C467" s="47">
        <f>IF(ISNA(OutlineParameters!T470),OutlineParameters!S470,OutlineParameters!T470)</f>
        <v>137.35609123585056</v>
      </c>
      <c r="D467" s="47">
        <f t="shared" si="96"/>
        <v>42.22583455781966</v>
      </c>
      <c r="E467" s="47">
        <f t="shared" si="97"/>
        <v>0.21013735386435442</v>
      </c>
      <c r="F467" s="47">
        <f t="shared" si="108"/>
        <v>40.655490698847849</v>
      </c>
      <c r="G467" s="47" t="e">
        <f t="shared" si="98"/>
        <v>#N/A</v>
      </c>
      <c r="H467" s="47"/>
      <c r="I467" s="47"/>
      <c r="J467" s="47">
        <f t="shared" si="99"/>
        <v>-543</v>
      </c>
      <c r="K467" s="48">
        <f t="shared" si="100"/>
        <v>47.030616772399981</v>
      </c>
      <c r="L467" s="48">
        <f t="shared" si="101"/>
        <v>43.479671046480235</v>
      </c>
      <c r="M467" s="48">
        <f t="shared" si="102"/>
        <v>47.708115507321736</v>
      </c>
      <c r="N467" s="48">
        <f t="shared" si="103"/>
        <v>47.708115507321736</v>
      </c>
      <c r="O467" s="48">
        <f t="shared" si="91"/>
        <v>0.5678178457171833</v>
      </c>
      <c r="P467" s="47"/>
      <c r="Q467" s="46">
        <f t="shared" si="104"/>
        <v>-543</v>
      </c>
      <c r="R467" s="47">
        <f t="shared" si="92"/>
        <v>42.165409093126286</v>
      </c>
      <c r="S467" s="47">
        <f t="shared" si="93"/>
        <v>40.561959207719205</v>
      </c>
      <c r="T467" s="47">
        <f t="shared" si="94"/>
        <v>0.21531971581486009</v>
      </c>
      <c r="U467" s="47" t="e">
        <f t="shared" si="95"/>
        <v>#N/A</v>
      </c>
      <c r="V467" s="47">
        <f t="shared" si="105"/>
        <v>0.60194581264639169</v>
      </c>
      <c r="W467" s="47">
        <f t="shared" si="106"/>
        <v>2.2919815183541914E-2</v>
      </c>
    </row>
    <row r="468" spans="2:23">
      <c r="B468" s="46">
        <f t="shared" si="107"/>
        <v>-543</v>
      </c>
      <c r="C468" s="47">
        <f>IF(ISNA(OutlineParameters!T471),OutlineParameters!S471,OutlineParameters!T471)</f>
        <v>137.61171973702457</v>
      </c>
      <c r="D468" s="47">
        <f t="shared" si="96"/>
        <v>42.165409093126286</v>
      </c>
      <c r="E468" s="47">
        <f t="shared" si="97"/>
        <v>0.21531971581486009</v>
      </c>
      <c r="F468" s="47">
        <f t="shared" si="108"/>
        <v>40.561959207719205</v>
      </c>
      <c r="G468" s="47" t="e">
        <f t="shared" si="98"/>
        <v>#N/A</v>
      </c>
      <c r="H468" s="47"/>
      <c r="I468" s="47"/>
      <c r="J468" s="47">
        <f t="shared" si="99"/>
        <v>-542</v>
      </c>
      <c r="K468" s="48">
        <f t="shared" si="100"/>
        <v>46.939598815001546</v>
      </c>
      <c r="L468" s="48">
        <f t="shared" si="101"/>
        <v>43.318643758536382</v>
      </c>
      <c r="M468" s="48">
        <f t="shared" si="102"/>
        <v>47.614588576182314</v>
      </c>
      <c r="N468" s="48">
        <f t="shared" si="103"/>
        <v>47.614588576182314</v>
      </c>
      <c r="O468" s="48">
        <f t="shared" si="91"/>
        <v>0.57889969520607298</v>
      </c>
      <c r="P468" s="47"/>
      <c r="Q468" s="46">
        <f t="shared" si="104"/>
        <v>-542</v>
      </c>
      <c r="R468" s="47">
        <f t="shared" si="92"/>
        <v>42.105214511861647</v>
      </c>
      <c r="S468" s="47">
        <f t="shared" si="93"/>
        <v>40.468338135018307</v>
      </c>
      <c r="T468" s="47">
        <f t="shared" si="94"/>
        <v>0.2205771432985692</v>
      </c>
      <c r="U468" s="47" t="e">
        <f t="shared" si="95"/>
        <v>#N/A</v>
      </c>
      <c r="V468" s="47">
        <f t="shared" si="105"/>
        <v>0.5996538311280375</v>
      </c>
      <c r="W468" s="47">
        <f t="shared" si="106"/>
        <v>2.2552520702134871E-2</v>
      </c>
    </row>
    <row r="469" spans="2:23">
      <c r="B469" s="46">
        <f t="shared" si="107"/>
        <v>-542</v>
      </c>
      <c r="C469" s="47">
        <f>IF(ISNA(OutlineParameters!T472),OutlineParameters!S472,OutlineParameters!T472)</f>
        <v>137.86723512858569</v>
      </c>
      <c r="D469" s="47">
        <f t="shared" si="96"/>
        <v>42.105214511861647</v>
      </c>
      <c r="E469" s="47">
        <f t="shared" si="97"/>
        <v>0.2205771432985692</v>
      </c>
      <c r="F469" s="47">
        <f t="shared" si="108"/>
        <v>40.468338135018307</v>
      </c>
      <c r="G469" s="47" t="e">
        <f t="shared" si="98"/>
        <v>#N/A</v>
      </c>
      <c r="H469" s="47"/>
      <c r="I469" s="47"/>
      <c r="J469" s="47">
        <f t="shared" si="99"/>
        <v>-541</v>
      </c>
      <c r="K469" s="48">
        <f t="shared" si="100"/>
        <v>46.848750018659985</v>
      </c>
      <c r="L469" s="48">
        <f t="shared" si="101"/>
        <v>43.15792096986479</v>
      </c>
      <c r="M469" s="48">
        <f t="shared" si="102"/>
        <v>47.521235548742652</v>
      </c>
      <c r="N469" s="48">
        <f t="shared" si="103"/>
        <v>47.521235548742652</v>
      </c>
      <c r="O469" s="48">
        <f t="shared" si="91"/>
        <v>0.59002953800682645</v>
      </c>
      <c r="P469" s="47"/>
      <c r="Q469" s="46">
        <f t="shared" si="104"/>
        <v>-541</v>
      </c>
      <c r="R469" s="47">
        <f t="shared" si="92"/>
        <v>42.045249128748843</v>
      </c>
      <c r="S469" s="47">
        <f t="shared" si="93"/>
        <v>40.37463397166043</v>
      </c>
      <c r="T469" s="47">
        <f t="shared" si="94"/>
        <v>0.22590905869949482</v>
      </c>
      <c r="U469" s="47" t="e">
        <f t="shared" si="95"/>
        <v>#N/A</v>
      </c>
      <c r="V469" s="47">
        <f t="shared" si="105"/>
        <v>0.59739857905782401</v>
      </c>
      <c r="W469" s="47">
        <f t="shared" si="106"/>
        <v>2.2781714333319769E-2</v>
      </c>
    </row>
    <row r="470" spans="2:23">
      <c r="B470" s="46">
        <f t="shared" si="107"/>
        <v>-541</v>
      </c>
      <c r="C470" s="47">
        <f>IF(ISNA(OutlineParameters!T473),OutlineParameters!S473,OutlineParameters!T473)</f>
        <v>138.12264680931085</v>
      </c>
      <c r="D470" s="47">
        <f t="shared" si="96"/>
        <v>42.045249128748843</v>
      </c>
      <c r="E470" s="47">
        <f t="shared" si="97"/>
        <v>0.22590905869949482</v>
      </c>
      <c r="F470" s="47">
        <f t="shared" si="108"/>
        <v>40.37463397166043</v>
      </c>
      <c r="G470" s="47" t="e">
        <f t="shared" si="98"/>
        <v>#N/A</v>
      </c>
      <c r="H470" s="47"/>
      <c r="I470" s="47"/>
      <c r="J470" s="47">
        <f t="shared" si="99"/>
        <v>-540</v>
      </c>
      <c r="K470" s="48">
        <f t="shared" si="100"/>
        <v>46.758070375641864</v>
      </c>
      <c r="L470" s="48">
        <f t="shared" si="101"/>
        <v>42.997502636891113</v>
      </c>
      <c r="M470" s="48">
        <f t="shared" si="102"/>
        <v>47.428056416608115</v>
      </c>
      <c r="N470" s="48">
        <f t="shared" si="103"/>
        <v>47.428056416608115</v>
      </c>
      <c r="O470" s="48">
        <f t="shared" si="91"/>
        <v>0.60120718221237757</v>
      </c>
      <c r="P470" s="47"/>
      <c r="Q470" s="46">
        <f t="shared" si="104"/>
        <v>-540</v>
      </c>
      <c r="R470" s="47">
        <f t="shared" si="92"/>
        <v>41.98550927084306</v>
      </c>
      <c r="S470" s="47">
        <f t="shared" si="93"/>
        <v>40.280850464197705</v>
      </c>
      <c r="T470" s="47">
        <f t="shared" si="94"/>
        <v>0.23131490299667046</v>
      </c>
      <c r="U470" s="47" t="e">
        <f t="shared" si="95"/>
        <v>#N/A</v>
      </c>
      <c r="V470" s="47">
        <f t="shared" si="105"/>
        <v>0.59512040762449203</v>
      </c>
      <c r="W470" s="47">
        <f t="shared" si="106"/>
        <v>2.2414230705436466E-2</v>
      </c>
    </row>
    <row r="471" spans="2:23">
      <c r="B471" s="46">
        <f t="shared" si="107"/>
        <v>-540</v>
      </c>
      <c r="C471" s="47">
        <f>IF(ISNA(OutlineParameters!T474),OutlineParameters!S474,OutlineParameters!T474)</f>
        <v>138.37794128979337</v>
      </c>
      <c r="D471" s="47">
        <f t="shared" si="96"/>
        <v>41.98550927084306</v>
      </c>
      <c r="E471" s="47">
        <f t="shared" si="97"/>
        <v>0.23131490299667046</v>
      </c>
      <c r="F471" s="47">
        <f t="shared" si="108"/>
        <v>40.280850464197705</v>
      </c>
      <c r="G471" s="47" t="e">
        <f t="shared" si="98"/>
        <v>#N/A</v>
      </c>
      <c r="H471" s="47"/>
      <c r="I471" s="47"/>
      <c r="J471" s="47">
        <f t="shared" si="99"/>
        <v>-539</v>
      </c>
      <c r="K471" s="48">
        <f t="shared" si="100"/>
        <v>46.667559878226484</v>
      </c>
      <c r="L471" s="48">
        <f t="shared" si="101"/>
        <v>42.8373887161315</v>
      </c>
      <c r="M471" s="48">
        <f t="shared" si="102"/>
        <v>47.335051171398618</v>
      </c>
      <c r="N471" s="48">
        <f t="shared" si="103"/>
        <v>47.335051171398618</v>
      </c>
      <c r="O471" s="48">
        <f t="shared" si="91"/>
        <v>0.61243242783191243</v>
      </c>
      <c r="P471" s="47"/>
      <c r="Q471" s="46">
        <f t="shared" si="104"/>
        <v>-539</v>
      </c>
      <c r="R471" s="47">
        <f t="shared" si="92"/>
        <v>41.925997230080611</v>
      </c>
      <c r="S471" s="47">
        <f t="shared" si="93"/>
        <v>40.18699672973873</v>
      </c>
      <c r="T471" s="47">
        <f t="shared" si="94"/>
        <v>0.23679418120363072</v>
      </c>
      <c r="U471" s="47" t="e">
        <f t="shared" si="95"/>
        <v>#N/A</v>
      </c>
      <c r="V471" s="47">
        <f t="shared" si="105"/>
        <v>0.59287898455394838</v>
      </c>
      <c r="W471" s="47">
        <f t="shared" si="106"/>
        <v>2.2245703011947171E-2</v>
      </c>
    </row>
    <row r="472" spans="2:23">
      <c r="B472" s="46">
        <f t="shared" si="107"/>
        <v>-539</v>
      </c>
      <c r="C472" s="47">
        <f>IF(ISNA(OutlineParameters!T475),OutlineParameters!S475,OutlineParameters!T475)</f>
        <v>138.63310508062659</v>
      </c>
      <c r="D472" s="47">
        <f t="shared" si="96"/>
        <v>41.925997230080611</v>
      </c>
      <c r="E472" s="47">
        <f t="shared" si="97"/>
        <v>0.23679418120363072</v>
      </c>
      <c r="F472" s="47">
        <f t="shared" si="108"/>
        <v>40.18699672973873</v>
      </c>
      <c r="G472" s="47" t="e">
        <f t="shared" si="98"/>
        <v>#N/A</v>
      </c>
      <c r="H472" s="47"/>
      <c r="I472" s="47"/>
      <c r="J472" s="47">
        <f t="shared" si="99"/>
        <v>-538</v>
      </c>
      <c r="K472" s="48">
        <f t="shared" si="100"/>
        <v>46.577218518708605</v>
      </c>
      <c r="L472" s="48">
        <f t="shared" si="101"/>
        <v>42.677579164193503</v>
      </c>
      <c r="M472" s="48">
        <f t="shared" si="102"/>
        <v>47.242219804749539</v>
      </c>
      <c r="N472" s="48">
        <f t="shared" si="103"/>
        <v>47.242219804749539</v>
      </c>
      <c r="O472" s="48">
        <f t="shared" si="91"/>
        <v>0.62370526010437932</v>
      </c>
      <c r="P472" s="47"/>
      <c r="Q472" s="46">
        <f t="shared" si="104"/>
        <v>-538</v>
      </c>
      <c r="R472" s="47">
        <f t="shared" si="92"/>
        <v>41.866709331625216</v>
      </c>
      <c r="S472" s="47">
        <f t="shared" si="93"/>
        <v>40.093076825076871</v>
      </c>
      <c r="T472" s="47">
        <f t="shared" si="94"/>
        <v>0.24234633368456485</v>
      </c>
      <c r="U472" s="47" t="e">
        <f t="shared" si="95"/>
        <v>#N/A</v>
      </c>
      <c r="V472" s="47">
        <f t="shared" si="105"/>
        <v>0.59065441425275367</v>
      </c>
      <c r="W472" s="47">
        <f t="shared" si="106"/>
        <v>2.1879151066173108E-2</v>
      </c>
    </row>
    <row r="473" spans="2:23">
      <c r="B473" s="46">
        <f t="shared" si="107"/>
        <v>-538</v>
      </c>
      <c r="C473" s="47">
        <f>IF(ISNA(OutlineParameters!T476),OutlineParameters!S476,OutlineParameters!T476)</f>
        <v>138.88814758058751</v>
      </c>
      <c r="D473" s="47">
        <f t="shared" si="96"/>
        <v>41.866709331625216</v>
      </c>
      <c r="E473" s="47">
        <f t="shared" si="97"/>
        <v>0.24234633368456485</v>
      </c>
      <c r="F473" s="47">
        <f t="shared" si="108"/>
        <v>40.093076825076871</v>
      </c>
      <c r="G473" s="47" t="e">
        <f t="shared" si="98"/>
        <v>#N/A</v>
      </c>
      <c r="H473" s="47"/>
      <c r="I473" s="47"/>
      <c r="J473" s="47">
        <f t="shared" si="99"/>
        <v>-537</v>
      </c>
      <c r="K473" s="48">
        <f t="shared" si="100"/>
        <v>46.487046289399359</v>
      </c>
      <c r="L473" s="48">
        <f t="shared" si="101"/>
        <v>42.518073937774716</v>
      </c>
      <c r="M473" s="48">
        <f t="shared" si="102"/>
        <v>47.149562308314444</v>
      </c>
      <c r="N473" s="48">
        <f t="shared" si="103"/>
        <v>47.149562308314444</v>
      </c>
      <c r="O473" s="48">
        <f t="shared" si="91"/>
        <v>0.6350254067200426</v>
      </c>
      <c r="P473" s="47"/>
      <c r="Q473" s="46">
        <f t="shared" si="104"/>
        <v>-537</v>
      </c>
      <c r="R473" s="47">
        <f t="shared" si="92"/>
        <v>41.807643890199941</v>
      </c>
      <c r="S473" s="47">
        <f t="shared" si="93"/>
        <v>39.999096098683111</v>
      </c>
      <c r="T473" s="47">
        <f t="shared" si="94"/>
        <v>0.24797078282348589</v>
      </c>
      <c r="U473" s="47" t="e">
        <f t="shared" si="95"/>
        <v>#N/A</v>
      </c>
      <c r="V473" s="47">
        <f t="shared" si="105"/>
        <v>0.58846649914613636</v>
      </c>
      <c r="W473" s="47">
        <f t="shared" si="106"/>
        <v>2.2106854004988463E-2</v>
      </c>
    </row>
    <row r="474" spans="2:23">
      <c r="B474" s="46">
        <f t="shared" si="107"/>
        <v>-537</v>
      </c>
      <c r="C474" s="47">
        <f>IF(ISNA(OutlineParameters!T477),OutlineParameters!S477,OutlineParameters!T477)</f>
        <v>139.14304767087486</v>
      </c>
      <c r="D474" s="47">
        <f t="shared" si="96"/>
        <v>41.807643890199941</v>
      </c>
      <c r="E474" s="47">
        <f t="shared" si="97"/>
        <v>0.24797078282348589</v>
      </c>
      <c r="F474" s="47">
        <f t="shared" si="108"/>
        <v>39.999096098683111</v>
      </c>
      <c r="G474" s="47" t="e">
        <f t="shared" si="98"/>
        <v>#N/A</v>
      </c>
      <c r="H474" s="47"/>
      <c r="I474" s="47"/>
      <c r="J474" s="47">
        <f t="shared" si="99"/>
        <v>-536</v>
      </c>
      <c r="K474" s="48">
        <f t="shared" si="100"/>
        <v>46.397043182621701</v>
      </c>
      <c r="L474" s="48">
        <f t="shared" si="101"/>
        <v>42.358872993663226</v>
      </c>
      <c r="M474" s="48">
        <f t="shared" si="102"/>
        <v>47.057078673761453</v>
      </c>
      <c r="N474" s="48">
        <f t="shared" si="103"/>
        <v>47.057078673761453</v>
      </c>
      <c r="O474" s="48">
        <f t="shared" si="91"/>
        <v>0.64639284919574902</v>
      </c>
      <c r="P474" s="47"/>
      <c r="Q474" s="46">
        <f t="shared" si="104"/>
        <v>-536</v>
      </c>
      <c r="R474" s="47">
        <f t="shared" si="92"/>
        <v>41.748797240285327</v>
      </c>
      <c r="S474" s="47">
        <f t="shared" si="93"/>
        <v>39.905058389758011</v>
      </c>
      <c r="T474" s="47">
        <f t="shared" si="94"/>
        <v>0.25366697201309618</v>
      </c>
      <c r="U474" s="47" t="e">
        <f t="shared" si="95"/>
        <v>#N/A</v>
      </c>
      <c r="V474" s="47">
        <f t="shared" si="105"/>
        <v>0.58625581374563751</v>
      </c>
      <c r="W474" s="47">
        <f t="shared" si="106"/>
        <v>2.1740118533841724E-2</v>
      </c>
    </row>
    <row r="475" spans="2:23">
      <c r="B475" s="46">
        <f t="shared" si="107"/>
        <v>-536</v>
      </c>
      <c r="C475" s="47">
        <f>IF(ISNA(OutlineParameters!T478),OutlineParameters!S478,OutlineParameters!T478)</f>
        <v>139.39781475026558</v>
      </c>
      <c r="D475" s="47">
        <f t="shared" si="96"/>
        <v>41.748797240285327</v>
      </c>
      <c r="E475" s="47">
        <f t="shared" si="97"/>
        <v>0.25366697201309618</v>
      </c>
      <c r="F475" s="47">
        <f t="shared" si="108"/>
        <v>39.905058389758011</v>
      </c>
      <c r="G475" s="47" t="e">
        <f t="shared" si="98"/>
        <v>#N/A</v>
      </c>
      <c r="H475" s="47"/>
      <c r="I475" s="47"/>
      <c r="J475" s="47">
        <f t="shared" si="99"/>
        <v>-535</v>
      </c>
      <c r="K475" s="48">
        <f t="shared" si="100"/>
        <v>46.307209190715866</v>
      </c>
      <c r="L475" s="48">
        <f t="shared" si="101"/>
        <v>42.199976288738526</v>
      </c>
      <c r="M475" s="48">
        <f t="shared" si="102"/>
        <v>46.964768892774146</v>
      </c>
      <c r="N475" s="48">
        <f t="shared" si="103"/>
        <v>46.964768892774146</v>
      </c>
      <c r="O475" s="48">
        <f t="shared" si="91"/>
        <v>0.65780737073575246</v>
      </c>
      <c r="P475" s="47"/>
      <c r="Q475" s="46">
        <f t="shared" si="104"/>
        <v>-535</v>
      </c>
      <c r="R475" s="47">
        <f t="shared" si="92"/>
        <v>41.690171658910764</v>
      </c>
      <c r="S475" s="47">
        <f t="shared" si="93"/>
        <v>39.810972409832679</v>
      </c>
      <c r="T475" s="47">
        <f t="shared" si="94"/>
        <v>0.25943440142130736</v>
      </c>
      <c r="U475" s="47" t="e">
        <f t="shared" si="95"/>
        <v>#N/A</v>
      </c>
      <c r="V475" s="47">
        <f t="shared" si="105"/>
        <v>0.58408180189225334</v>
      </c>
      <c r="W475" s="47">
        <f t="shared" si="106"/>
        <v>2.1380855979913349E-2</v>
      </c>
    </row>
    <row r="476" spans="2:23">
      <c r="B476" s="46">
        <f t="shared" si="107"/>
        <v>-535</v>
      </c>
      <c r="C476" s="47">
        <f>IF(ISNA(OutlineParameters!T479),OutlineParameters!S479,OutlineParameters!T479)</f>
        <v>139.65243532935304</v>
      </c>
      <c r="D476" s="47">
        <f t="shared" si="96"/>
        <v>41.690171658910764</v>
      </c>
      <c r="E476" s="47">
        <f t="shared" si="97"/>
        <v>0.25943440142130736</v>
      </c>
      <c r="F476" s="47">
        <f t="shared" si="108"/>
        <v>39.810972409832679</v>
      </c>
      <c r="G476" s="47" t="e">
        <f t="shared" si="98"/>
        <v>#N/A</v>
      </c>
      <c r="H476" s="47"/>
      <c r="I476" s="47"/>
      <c r="J476" s="47">
        <f t="shared" si="99"/>
        <v>-534</v>
      </c>
      <c r="K476" s="48">
        <f t="shared" si="100"/>
        <v>46.217544306035734</v>
      </c>
      <c r="L476" s="48">
        <f t="shared" si="101"/>
        <v>42.041383779969692</v>
      </c>
      <c r="M476" s="48">
        <f t="shared" si="102"/>
        <v>46.872632957055202</v>
      </c>
      <c r="N476" s="48">
        <f t="shared" si="103"/>
        <v>46.872632957055202</v>
      </c>
      <c r="O476" s="48">
        <f t="shared" si="91"/>
        <v>0.66926874642711021</v>
      </c>
      <c r="P476" s="47"/>
      <c r="Q476" s="46">
        <f t="shared" si="104"/>
        <v>-534</v>
      </c>
      <c r="R476" s="47">
        <f t="shared" si="92"/>
        <v>41.631763478721538</v>
      </c>
      <c r="S476" s="47">
        <f t="shared" si="93"/>
        <v>39.716841335615229</v>
      </c>
      <c r="T476" s="47">
        <f t="shared" si="94"/>
        <v>0.26527249894310162</v>
      </c>
      <c r="U476" s="47" t="e">
        <f t="shared" si="95"/>
        <v>#N/A</v>
      </c>
      <c r="V476" s="47">
        <f t="shared" si="105"/>
        <v>0.581943716294262</v>
      </c>
      <c r="W476" s="47">
        <f t="shared" si="106"/>
        <v>2.1587228656727575E-2</v>
      </c>
    </row>
    <row r="477" spans="2:23">
      <c r="B477" s="46">
        <f t="shared" si="107"/>
        <v>-534</v>
      </c>
      <c r="C477" s="47">
        <f>IF(ISNA(OutlineParameters!T480),OutlineParameters!S480,OutlineParameters!T480)</f>
        <v>139.90689591873053</v>
      </c>
      <c r="D477" s="47">
        <f t="shared" si="96"/>
        <v>41.631763478721538</v>
      </c>
      <c r="E477" s="47">
        <f t="shared" si="97"/>
        <v>0.26527249894310162</v>
      </c>
      <c r="F477" s="47">
        <f t="shared" si="108"/>
        <v>39.716841335615229</v>
      </c>
      <c r="G477" s="47" t="e">
        <f t="shared" si="98"/>
        <v>#N/A</v>
      </c>
      <c r="H477" s="47"/>
      <c r="I477" s="47"/>
      <c r="J477" s="47">
        <f t="shared" si="99"/>
        <v>-533</v>
      </c>
      <c r="K477" s="48">
        <f t="shared" si="100"/>
        <v>46.128048520951552</v>
      </c>
      <c r="L477" s="48">
        <f t="shared" si="101"/>
        <v>41.883095424416751</v>
      </c>
      <c r="M477" s="48">
        <f t="shared" si="102"/>
        <v>46.780670858320946</v>
      </c>
      <c r="N477" s="48">
        <f t="shared" si="103"/>
        <v>46.780670858320946</v>
      </c>
      <c r="O477" s="48">
        <f t="shared" si="91"/>
        <v>0.68077695219169254</v>
      </c>
      <c r="P477" s="47"/>
      <c r="Q477" s="46">
        <f t="shared" si="104"/>
        <v>-533</v>
      </c>
      <c r="R477" s="47">
        <f t="shared" si="92"/>
        <v>41.573569107092112</v>
      </c>
      <c r="S477" s="47">
        <f t="shared" si="93"/>
        <v>39.622668617174419</v>
      </c>
      <c r="T477" s="47">
        <f t="shared" si="94"/>
        <v>0.27118073166597556</v>
      </c>
      <c r="U477" s="47" t="e">
        <f t="shared" si="95"/>
        <v>#N/A</v>
      </c>
      <c r="V477" s="47">
        <f t="shared" si="105"/>
        <v>0.57978499342858925</v>
      </c>
      <c r="W477" s="47">
        <f t="shared" si="106"/>
        <v>2.1241281312711635E-2</v>
      </c>
    </row>
    <row r="478" spans="2:23">
      <c r="B478" s="46">
        <f t="shared" si="107"/>
        <v>-533</v>
      </c>
      <c r="C478" s="47">
        <f>IF(ISNA(OutlineParameters!T481),OutlineParameters!S481,OutlineParameters!T481)</f>
        <v>140.16120591717504</v>
      </c>
      <c r="D478" s="47">
        <f t="shared" si="96"/>
        <v>41.573569107092112</v>
      </c>
      <c r="E478" s="47">
        <f t="shared" si="97"/>
        <v>0.27118073166597556</v>
      </c>
      <c r="F478" s="47">
        <f t="shared" si="108"/>
        <v>39.622668617174419</v>
      </c>
      <c r="G478" s="47" t="e">
        <f t="shared" si="98"/>
        <v>#N/A</v>
      </c>
      <c r="H478" s="47"/>
      <c r="I478" s="47"/>
      <c r="J478" s="47">
        <f t="shared" si="99"/>
        <v>-532</v>
      </c>
      <c r="K478" s="48">
        <f t="shared" si="100"/>
        <v>46.038721827846302</v>
      </c>
      <c r="L478" s="48">
        <f t="shared" si="101"/>
        <v>41.72511117923068</v>
      </c>
      <c r="M478" s="48">
        <f t="shared" si="102"/>
        <v>46.688882588304978</v>
      </c>
      <c r="N478" s="48">
        <f t="shared" si="103"/>
        <v>46.688882588304978</v>
      </c>
      <c r="O478" s="48">
        <f t="shared" si="91"/>
        <v>0.69233168555338176</v>
      </c>
      <c r="P478" s="47"/>
      <c r="Q478" s="46">
        <f t="shared" si="104"/>
        <v>-532</v>
      </c>
      <c r="R478" s="47">
        <f t="shared" si="92"/>
        <v>41.515590607749253</v>
      </c>
      <c r="S478" s="47">
        <f t="shared" si="93"/>
        <v>39.528463056173671</v>
      </c>
      <c r="T478" s="47">
        <f t="shared" si="94"/>
        <v>0.2771584857185142</v>
      </c>
      <c r="U478" s="47" t="e">
        <f t="shared" si="95"/>
        <v>#N/A</v>
      </c>
      <c r="V478" s="47">
        <f t="shared" si="105"/>
        <v>0.57766086529731808</v>
      </c>
      <c r="W478" s="47">
        <f t="shared" si="106"/>
        <v>2.1066006364378609E-2</v>
      </c>
    </row>
    <row r="479" spans="2:23">
      <c r="B479" s="46">
        <f t="shared" si="107"/>
        <v>-532</v>
      </c>
      <c r="C479" s="47">
        <f>IF(ISNA(OutlineParameters!T482),OutlineParameters!S482,OutlineParameters!T482)</f>
        <v>140.41534420588533</v>
      </c>
      <c r="D479" s="47">
        <f t="shared" si="96"/>
        <v>41.515590607749253</v>
      </c>
      <c r="E479" s="47">
        <f t="shared" si="97"/>
        <v>0.2771584857185142</v>
      </c>
      <c r="F479" s="47">
        <f t="shared" si="108"/>
        <v>39.528463056173671</v>
      </c>
      <c r="G479" s="47" t="e">
        <f t="shared" si="98"/>
        <v>#N/A</v>
      </c>
      <c r="H479" s="47"/>
      <c r="I479" s="47"/>
      <c r="J479" s="47">
        <f t="shared" si="99"/>
        <v>-531</v>
      </c>
      <c r="K479" s="48">
        <f t="shared" si="100"/>
        <v>45.949564219118429</v>
      </c>
      <c r="L479" s="48">
        <f t="shared" si="101"/>
        <v>41.567431001651585</v>
      </c>
      <c r="M479" s="48">
        <f t="shared" si="102"/>
        <v>46.597268138755453</v>
      </c>
      <c r="N479" s="48">
        <f t="shared" si="103"/>
        <v>46.597268138755453</v>
      </c>
      <c r="O479" s="48">
        <f t="shared" si="91"/>
        <v>0.70393291869866426</v>
      </c>
      <c r="P479" s="47"/>
      <c r="Q479" s="46">
        <f t="shared" si="104"/>
        <v>-531</v>
      </c>
      <c r="R479" s="47">
        <f t="shared" si="92"/>
        <v>41.457824521219521</v>
      </c>
      <c r="S479" s="47">
        <f t="shared" si="93"/>
        <v>39.434227415759139</v>
      </c>
      <c r="T479" s="47">
        <f t="shared" si="94"/>
        <v>0.28320531617393363</v>
      </c>
      <c r="U479" s="47" t="e">
        <f t="shared" si="95"/>
        <v>#N/A</v>
      </c>
      <c r="V479" s="47">
        <f t="shared" si="105"/>
        <v>0.57555426466088022</v>
      </c>
      <c r="W479" s="47">
        <f t="shared" si="106"/>
        <v>2.0706743809739692E-2</v>
      </c>
    </row>
    <row r="480" spans="2:23">
      <c r="B480" s="46">
        <f t="shared" si="107"/>
        <v>-531</v>
      </c>
      <c r="C480" s="47">
        <f>IF(ISNA(OutlineParameters!T483),OutlineParameters!S483,OutlineParameters!T483)</f>
        <v>140.66932018363835</v>
      </c>
      <c r="D480" s="47">
        <f t="shared" si="96"/>
        <v>41.457824521219521</v>
      </c>
      <c r="E480" s="47">
        <f t="shared" si="97"/>
        <v>0.28320531617393363</v>
      </c>
      <c r="F480" s="47">
        <f t="shared" si="108"/>
        <v>39.434227415759139</v>
      </c>
      <c r="G480" s="47" t="e">
        <f t="shared" si="98"/>
        <v>#N/A</v>
      </c>
      <c r="H480" s="47"/>
      <c r="I480" s="47"/>
      <c r="J480" s="47">
        <f t="shared" si="99"/>
        <v>-530</v>
      </c>
      <c r="K480" s="48">
        <f t="shared" si="100"/>
        <v>45.860575687183655</v>
      </c>
      <c r="L480" s="48">
        <f t="shared" si="101"/>
        <v>41.410054849010976</v>
      </c>
      <c r="M480" s="48">
        <f t="shared" si="102"/>
        <v>46.505827501439626</v>
      </c>
      <c r="N480" s="48">
        <f t="shared" si="103"/>
        <v>46.505827501439626</v>
      </c>
      <c r="O480" s="48">
        <f t="shared" si="91"/>
        <v>0.7155804098473485</v>
      </c>
      <c r="P480" s="47"/>
      <c r="Q480" s="46">
        <f t="shared" si="104"/>
        <v>-530</v>
      </c>
      <c r="R480" s="47">
        <f t="shared" si="92"/>
        <v>41.400269094753433</v>
      </c>
      <c r="S480" s="47">
        <f t="shared" si="93"/>
        <v>39.339966681900265</v>
      </c>
      <c r="T480" s="47">
        <f t="shared" si="94"/>
        <v>0.28932060858254549</v>
      </c>
      <c r="U480" s="47" t="e">
        <f t="shared" si="95"/>
        <v>#N/A</v>
      </c>
      <c r="V480" s="47">
        <f t="shared" si="105"/>
        <v>0.57348359027990625</v>
      </c>
      <c r="W480" s="47">
        <f t="shared" si="106"/>
        <v>2.0913814017831101E-2</v>
      </c>
    </row>
    <row r="481" spans="2:23">
      <c r="B481" s="46">
        <f t="shared" si="107"/>
        <v>-530</v>
      </c>
      <c r="C481" s="47">
        <f>IF(ISNA(OutlineParameters!T484),OutlineParameters!S484,OutlineParameters!T484)</f>
        <v>140.92312036102743</v>
      </c>
      <c r="D481" s="47">
        <f t="shared" si="96"/>
        <v>41.400269094753433</v>
      </c>
      <c r="E481" s="47">
        <f t="shared" si="97"/>
        <v>0.28932060858254549</v>
      </c>
      <c r="F481" s="47">
        <f t="shared" si="108"/>
        <v>39.339966681900265</v>
      </c>
      <c r="G481" s="47" t="e">
        <f t="shared" si="98"/>
        <v>#N/A</v>
      </c>
      <c r="H481" s="47"/>
      <c r="I481" s="47"/>
      <c r="J481" s="47">
        <f t="shared" si="99"/>
        <v>-529</v>
      </c>
      <c r="K481" s="48">
        <f t="shared" si="100"/>
        <v>45.771756224468618</v>
      </c>
      <c r="L481" s="48">
        <f t="shared" si="101"/>
        <v>41.252982678729495</v>
      </c>
      <c r="M481" s="48">
        <f t="shared" si="102"/>
        <v>46.414560668137483</v>
      </c>
      <c r="N481" s="48">
        <f t="shared" si="103"/>
        <v>46.414560668137483</v>
      </c>
      <c r="O481" s="48">
        <f t="shared" si="91"/>
        <v>0.7272739090740542</v>
      </c>
      <c r="P481" s="47"/>
      <c r="Q481" s="46">
        <f t="shared" si="104"/>
        <v>-529</v>
      </c>
      <c r="R481" s="47">
        <f t="shared" si="92"/>
        <v>41.342920735725443</v>
      </c>
      <c r="S481" s="47">
        <f t="shared" si="93"/>
        <v>39.245683198724329</v>
      </c>
      <c r="T481" s="47">
        <f t="shared" si="94"/>
        <v>0.29550384493300735</v>
      </c>
      <c r="U481" s="47" t="e">
        <f t="shared" si="95"/>
        <v>#N/A</v>
      </c>
      <c r="V481" s="47">
        <f t="shared" si="105"/>
        <v>0.57139220887812314</v>
      </c>
      <c r="W481" s="47">
        <f t="shared" si="106"/>
        <v>2.0375731122612706E-2</v>
      </c>
    </row>
    <row r="482" spans="2:23">
      <c r="B482" s="46">
        <f t="shared" si="107"/>
        <v>-529</v>
      </c>
      <c r="C482" s="47">
        <f>IF(ISNA(OutlineParameters!T485),OutlineParameters!S485,OutlineParameters!T485)</f>
        <v>141.17673124864595</v>
      </c>
      <c r="D482" s="47">
        <f t="shared" si="96"/>
        <v>41.342920735725443</v>
      </c>
      <c r="E482" s="47">
        <f t="shared" si="97"/>
        <v>0.29550384493300735</v>
      </c>
      <c r="F482" s="47">
        <f t="shared" si="108"/>
        <v>39.245683198724329</v>
      </c>
      <c r="G482" s="47" t="e">
        <f t="shared" si="98"/>
        <v>#N/A</v>
      </c>
      <c r="H482" s="47"/>
      <c r="I482" s="47"/>
      <c r="J482" s="47">
        <f t="shared" si="99"/>
        <v>-528</v>
      </c>
      <c r="K482" s="48">
        <f t="shared" si="100"/>
        <v>45.683105823417236</v>
      </c>
      <c r="L482" s="48">
        <f t="shared" si="101"/>
        <v>41.096214448319643</v>
      </c>
      <c r="M482" s="48">
        <f t="shared" si="102"/>
        <v>46.323467630648111</v>
      </c>
      <c r="N482" s="48">
        <f t="shared" si="103"/>
        <v>46.323467630648111</v>
      </c>
      <c r="O482" s="48">
        <f t="shared" si="91"/>
        <v>0.73901338295777308</v>
      </c>
      <c r="P482" s="47"/>
      <c r="Q482" s="46">
        <f t="shared" si="104"/>
        <v>-528</v>
      </c>
      <c r="R482" s="47">
        <f t="shared" si="92"/>
        <v>41.28578151483763</v>
      </c>
      <c r="S482" s="47">
        <f t="shared" si="93"/>
        <v>39.151386177407481</v>
      </c>
      <c r="T482" s="47">
        <f t="shared" si="94"/>
        <v>0.30175441362129019</v>
      </c>
      <c r="U482" s="47" t="e">
        <f t="shared" si="95"/>
        <v>#N/A</v>
      </c>
      <c r="V482" s="47">
        <f t="shared" si="105"/>
        <v>0.56935463576586187</v>
      </c>
      <c r="W482" s="47">
        <f t="shared" si="106"/>
        <v>2.0582629058907287E-2</v>
      </c>
    </row>
    <row r="483" spans="2:23">
      <c r="B483" s="46">
        <f t="shared" si="107"/>
        <v>-528</v>
      </c>
      <c r="C483" s="47">
        <f>IF(ISNA(OutlineParameters!T486),OutlineParameters!S486,OutlineParameters!T486)</f>
        <v>141.43016224527074</v>
      </c>
      <c r="D483" s="47">
        <f t="shared" si="96"/>
        <v>41.28578151483763</v>
      </c>
      <c r="E483" s="47">
        <f t="shared" si="97"/>
        <v>0.30175441362129019</v>
      </c>
      <c r="F483" s="47">
        <f t="shared" si="108"/>
        <v>39.151386177407481</v>
      </c>
      <c r="G483" s="47" t="e">
        <f t="shared" si="98"/>
        <v>#N/A</v>
      </c>
      <c r="H483" s="47"/>
      <c r="I483" s="47"/>
      <c r="J483" s="47">
        <f t="shared" si="99"/>
        <v>-527</v>
      </c>
      <c r="K483" s="48">
        <f t="shared" si="100"/>
        <v>45.594624476488889</v>
      </c>
      <c r="L483" s="48">
        <f t="shared" si="101"/>
        <v>40.939750115381685</v>
      </c>
      <c r="M483" s="48">
        <f t="shared" si="102"/>
        <v>46.232548380785147</v>
      </c>
      <c r="N483" s="48">
        <f t="shared" si="103"/>
        <v>46.232548380785147</v>
      </c>
      <c r="O483" s="48">
        <f t="shared" si="91"/>
        <v>0.75079849875888471</v>
      </c>
      <c r="P483" s="47"/>
      <c r="Q483" s="46">
        <f t="shared" si="104"/>
        <v>-527</v>
      </c>
      <c r="R483" s="47">
        <f t="shared" si="92"/>
        <v>41.228846051261044</v>
      </c>
      <c r="S483" s="47">
        <f t="shared" si="93"/>
        <v>39.057075281508773</v>
      </c>
      <c r="T483" s="47">
        <f t="shared" si="94"/>
        <v>0.30807186516755319</v>
      </c>
      <c r="U483" s="47" t="e">
        <f t="shared" si="95"/>
        <v>#N/A</v>
      </c>
      <c r="V483" s="47">
        <f t="shared" si="105"/>
        <v>0.56729637285997114</v>
      </c>
      <c r="W483" s="47">
        <f t="shared" si="106"/>
        <v>2.0223366503557827E-2</v>
      </c>
    </row>
    <row r="484" spans="2:23">
      <c r="B484" s="46">
        <f t="shared" si="107"/>
        <v>-527</v>
      </c>
      <c r="C484" s="47">
        <f>IF(ISNA(OutlineParameters!T487),OutlineParameters!S487,OutlineParameters!T487)</f>
        <v>141.68339223210072</v>
      </c>
      <c r="D484" s="47">
        <f t="shared" si="96"/>
        <v>41.228846051261044</v>
      </c>
      <c r="E484" s="47">
        <f t="shared" si="97"/>
        <v>0.30807186516755319</v>
      </c>
      <c r="F484" s="47">
        <f t="shared" si="108"/>
        <v>39.057075281508773</v>
      </c>
      <c r="G484" s="47" t="e">
        <f t="shared" si="98"/>
        <v>#N/A</v>
      </c>
      <c r="H484" s="47"/>
      <c r="I484" s="47"/>
      <c r="J484" s="47">
        <f t="shared" si="99"/>
        <v>-526</v>
      </c>
      <c r="K484" s="48">
        <f t="shared" si="100"/>
        <v>45.506312176154779</v>
      </c>
      <c r="L484" s="48">
        <f t="shared" si="101"/>
        <v>40.783589637608657</v>
      </c>
      <c r="M484" s="48">
        <f t="shared" si="102"/>
        <v>46.141802910377692</v>
      </c>
      <c r="N484" s="48">
        <f t="shared" si="103"/>
        <v>46.141802910377692</v>
      </c>
      <c r="O484" s="48">
        <f t="shared" si="91"/>
        <v>0.7626292193168166</v>
      </c>
      <c r="P484" s="47"/>
      <c r="Q484" s="46">
        <f t="shared" si="104"/>
        <v>-526</v>
      </c>
      <c r="R484" s="47">
        <f t="shared" si="92"/>
        <v>41.172116413975047</v>
      </c>
      <c r="S484" s="47">
        <f t="shared" si="93"/>
        <v>38.962759547667012</v>
      </c>
      <c r="T484" s="47">
        <f t="shared" si="94"/>
        <v>0.31445558740777885</v>
      </c>
      <c r="U484" s="47" t="e">
        <f t="shared" si="95"/>
        <v>#N/A</v>
      </c>
      <c r="V484" s="47">
        <f t="shared" si="105"/>
        <v>0.56527403620961536</v>
      </c>
      <c r="W484" s="47">
        <f t="shared" si="106"/>
        <v>2.0049642013475477E-2</v>
      </c>
    </row>
    <row r="485" spans="2:23">
      <c r="B485" s="46">
        <f t="shared" si="107"/>
        <v>-526</v>
      </c>
      <c r="C485" s="47">
        <f>IF(ISNA(OutlineParameters!T488),OutlineParameters!S488,OutlineParameters!T488)</f>
        <v>141.93643060791274</v>
      </c>
      <c r="D485" s="47">
        <f t="shared" si="96"/>
        <v>41.172116413975047</v>
      </c>
      <c r="E485" s="47">
        <f t="shared" si="97"/>
        <v>0.31445558740777885</v>
      </c>
      <c r="F485" s="47">
        <f t="shared" si="108"/>
        <v>38.962759547667012</v>
      </c>
      <c r="G485" s="47" t="e">
        <f t="shared" si="98"/>
        <v>#N/A</v>
      </c>
      <c r="H485" s="47"/>
      <c r="I485" s="47"/>
      <c r="J485" s="47">
        <f t="shared" si="99"/>
        <v>-525</v>
      </c>
      <c r="K485" s="48">
        <f t="shared" si="100"/>
        <v>45.4181689149043</v>
      </c>
      <c r="L485" s="48">
        <f t="shared" si="101"/>
        <v>40.627732972780905</v>
      </c>
      <c r="M485" s="48">
        <f t="shared" si="102"/>
        <v>46.051231211273034</v>
      </c>
      <c r="N485" s="48">
        <f t="shared" si="103"/>
        <v>46.051231211273034</v>
      </c>
      <c r="O485" s="48">
        <f t="shared" si="91"/>
        <v>0.77450527779945921</v>
      </c>
      <c r="P485" s="47"/>
      <c r="Q485" s="46">
        <f t="shared" si="104"/>
        <v>-525</v>
      </c>
      <c r="R485" s="47">
        <f t="shared" si="92"/>
        <v>41.115589010354086</v>
      </c>
      <c r="S485" s="47">
        <f t="shared" si="93"/>
        <v>38.868441044620567</v>
      </c>
      <c r="T485" s="47">
        <f t="shared" si="94"/>
        <v>0.32090504742946369</v>
      </c>
      <c r="U485" s="47" t="e">
        <f t="shared" si="95"/>
        <v>#N/A</v>
      </c>
      <c r="V485" s="47">
        <f t="shared" si="105"/>
        <v>0.56326907200826781</v>
      </c>
      <c r="W485" s="47">
        <f t="shared" si="106"/>
        <v>1.9700938298683468E-2</v>
      </c>
    </row>
    <row r="486" spans="2:23">
      <c r="B486" s="46">
        <f t="shared" si="107"/>
        <v>-525</v>
      </c>
      <c r="C486" s="47">
        <f>IF(ISNA(OutlineParameters!T489),OutlineParameters!S489,OutlineParameters!T489)</f>
        <v>142.18926388330016</v>
      </c>
      <c r="D486" s="47">
        <f t="shared" si="96"/>
        <v>41.115589010354086</v>
      </c>
      <c r="E486" s="47">
        <f t="shared" si="97"/>
        <v>0.32090504742946369</v>
      </c>
      <c r="F486" s="47">
        <f t="shared" si="108"/>
        <v>38.868441044620567</v>
      </c>
      <c r="G486" s="47" t="e">
        <f t="shared" si="98"/>
        <v>#N/A</v>
      </c>
      <c r="H486" s="47"/>
      <c r="I486" s="47"/>
      <c r="J486" s="47">
        <f t="shared" si="99"/>
        <v>-524</v>
      </c>
      <c r="K486" s="48">
        <f t="shared" si="100"/>
        <v>45.330194685239576</v>
      </c>
      <c r="L486" s="48">
        <f t="shared" si="101"/>
        <v>40.472180078771089</v>
      </c>
      <c r="M486" s="48">
        <f t="shared" si="102"/>
        <v>45.960833275333016</v>
      </c>
      <c r="N486" s="48">
        <f t="shared" si="103"/>
        <v>45.960833275333016</v>
      </c>
      <c r="O486" s="48">
        <f t="shared" si="91"/>
        <v>0.78642639920928659</v>
      </c>
      <c r="P486" s="47"/>
      <c r="Q486" s="46">
        <f t="shared" si="104"/>
        <v>-524</v>
      </c>
      <c r="R486" s="47">
        <f t="shared" si="92"/>
        <v>41.059262103153259</v>
      </c>
      <c r="S486" s="47">
        <f t="shared" si="93"/>
        <v>38.774123814376473</v>
      </c>
      <c r="T486" s="47">
        <f t="shared" si="94"/>
        <v>0.32741968052630693</v>
      </c>
      <c r="U486" s="47" t="e">
        <f t="shared" si="95"/>
        <v>#N/A</v>
      </c>
      <c r="V486" s="47">
        <f t="shared" si="105"/>
        <v>0.56129897817839947</v>
      </c>
      <c r="W486" s="47">
        <f t="shared" si="106"/>
        <v>1.9908516887312544E-2</v>
      </c>
    </row>
    <row r="487" spans="2:23">
      <c r="B487" s="46">
        <f t="shared" si="107"/>
        <v>-524</v>
      </c>
      <c r="C487" s="47">
        <f>IF(ISNA(OutlineParameters!T490),OutlineParameters!S490,OutlineParameters!T490)</f>
        <v>142.44187856885637</v>
      </c>
      <c r="D487" s="47">
        <f t="shared" si="96"/>
        <v>41.059262103153259</v>
      </c>
      <c r="E487" s="47">
        <f t="shared" si="97"/>
        <v>0.32741968052630693</v>
      </c>
      <c r="F487" s="47">
        <f t="shared" si="108"/>
        <v>38.774123814376473</v>
      </c>
      <c r="G487" s="47" t="e">
        <f t="shared" si="98"/>
        <v>#N/A</v>
      </c>
      <c r="H487" s="47"/>
      <c r="I487" s="47"/>
      <c r="J487" s="47">
        <f t="shared" si="99"/>
        <v>-523</v>
      </c>
      <c r="K487" s="48">
        <f t="shared" si="100"/>
        <v>45.242389479677286</v>
      </c>
      <c r="L487" s="48">
        <f t="shared" si="101"/>
        <v>40.316930913539636</v>
      </c>
      <c r="M487" s="48">
        <f t="shared" si="102"/>
        <v>45.870609094436759</v>
      </c>
      <c r="N487" s="48">
        <f t="shared" si="103"/>
        <v>45.870609094436759</v>
      </c>
      <c r="O487" s="48">
        <f t="shared" si="91"/>
        <v>0.79839254078011412</v>
      </c>
      <c r="P487" s="47"/>
      <c r="Q487" s="46">
        <f t="shared" si="104"/>
        <v>-523</v>
      </c>
      <c r="R487" s="47">
        <f t="shared" si="92"/>
        <v>41.003132205335419</v>
      </c>
      <c r="S487" s="47">
        <f t="shared" si="93"/>
        <v>38.679810386559943</v>
      </c>
      <c r="T487" s="47">
        <f t="shared" si="94"/>
        <v>0.33399897320704841</v>
      </c>
      <c r="U487" s="47" t="e">
        <f t="shared" si="95"/>
        <v>#N/A</v>
      </c>
      <c r="V487" s="47">
        <f t="shared" si="105"/>
        <v>0.55930812648966821</v>
      </c>
      <c r="W487" s="47">
        <f t="shared" si="106"/>
        <v>1.9549254334094712E-2</v>
      </c>
    </row>
    <row r="488" spans="2:23">
      <c r="B488" s="46">
        <f t="shared" si="107"/>
        <v>-523</v>
      </c>
      <c r="C488" s="47">
        <f>IF(ISNA(OutlineParameters!T491),OutlineParameters!S491,OutlineParameters!T491)</f>
        <v>142.69428406335823</v>
      </c>
      <c r="D488" s="47">
        <f t="shared" si="96"/>
        <v>41.003132205335419</v>
      </c>
      <c r="E488" s="47">
        <f t="shared" si="97"/>
        <v>0.33399897320704841</v>
      </c>
      <c r="F488" s="47">
        <f t="shared" si="108"/>
        <v>38.679810386559943</v>
      </c>
      <c r="G488" s="47" t="e">
        <f t="shared" si="98"/>
        <v>#N/A</v>
      </c>
      <c r="H488" s="47"/>
      <c r="I488" s="47"/>
      <c r="J488" s="47">
        <f t="shared" si="99"/>
        <v>-522</v>
      </c>
      <c r="K488" s="48">
        <f t="shared" si="100"/>
        <v>45.154753290751387</v>
      </c>
      <c r="L488" s="48">
        <f t="shared" si="101"/>
        <v>40.161985435138376</v>
      </c>
      <c r="M488" s="48">
        <f t="shared" si="102"/>
        <v>45.780558660477936</v>
      </c>
      <c r="N488" s="48">
        <f t="shared" si="103"/>
        <v>45.780558660477936</v>
      </c>
      <c r="O488" s="48">
        <f t="shared" si="91"/>
        <v>0.81040333944247234</v>
      </c>
      <c r="P488" s="47"/>
      <c r="Q488" s="46">
        <f t="shared" si="104"/>
        <v>-522</v>
      </c>
      <c r="R488" s="47">
        <f t="shared" si="92"/>
        <v>40.947201392686452</v>
      </c>
      <c r="S488" s="47">
        <f t="shared" si="93"/>
        <v>38.585508103503763</v>
      </c>
      <c r="T488" s="47">
        <f t="shared" si="94"/>
        <v>0.3406423751248453</v>
      </c>
      <c r="U488" s="47" t="e">
        <f t="shared" si="95"/>
        <v>#N/A</v>
      </c>
      <c r="V488" s="47">
        <f t="shared" si="105"/>
        <v>0.55735320105625874</v>
      </c>
      <c r="W488" s="47">
        <f t="shared" si="106"/>
        <v>1.9185447509784126E-2</v>
      </c>
    </row>
    <row r="489" spans="2:23">
      <c r="B489" s="46">
        <f t="shared" si="107"/>
        <v>-522</v>
      </c>
      <c r="C489" s="47">
        <f>IF(ISNA(OutlineParameters!T492),OutlineParameters!S492,OutlineParameters!T492)</f>
        <v>142.94645924800457</v>
      </c>
      <c r="D489" s="47">
        <f t="shared" si="96"/>
        <v>40.947201392686452</v>
      </c>
      <c r="E489" s="47">
        <f t="shared" si="97"/>
        <v>0.3406423751248453</v>
      </c>
      <c r="F489" s="47">
        <f t="shared" si="108"/>
        <v>38.585508103503763</v>
      </c>
      <c r="G489" s="47" t="e">
        <f t="shared" si="98"/>
        <v>#N/A</v>
      </c>
      <c r="H489" s="47"/>
      <c r="I489" s="47"/>
      <c r="J489" s="47">
        <f t="shared" si="99"/>
        <v>-521</v>
      </c>
      <c r="K489" s="48">
        <f t="shared" si="100"/>
        <v>45.067286111008571</v>
      </c>
      <c r="L489" s="48">
        <f t="shared" si="101"/>
        <v>40.007343601708271</v>
      </c>
      <c r="M489" s="48">
        <f t="shared" si="102"/>
        <v>45.690681965366593</v>
      </c>
      <c r="N489" s="48">
        <f t="shared" si="103"/>
        <v>45.690681965366593</v>
      </c>
      <c r="O489" s="48">
        <f t="shared" si="91"/>
        <v>0.82245874869635294</v>
      </c>
      <c r="P489" s="47"/>
      <c r="Q489" s="46">
        <f t="shared" si="104"/>
        <v>-521</v>
      </c>
      <c r="R489" s="47">
        <f t="shared" si="92"/>
        <v>40.891466072580826</v>
      </c>
      <c r="S489" s="47">
        <f t="shared" si="93"/>
        <v>38.491219671593861</v>
      </c>
      <c r="T489" s="47">
        <f t="shared" si="94"/>
        <v>0.34734930866371072</v>
      </c>
      <c r="U489" s="47" t="e">
        <f t="shared" si="95"/>
        <v>#N/A</v>
      </c>
      <c r="V489" s="47">
        <f t="shared" si="105"/>
        <v>0.55543465630528033</v>
      </c>
      <c r="W489" s="47">
        <f t="shared" si="106"/>
        <v>1.9407637699941915E-2</v>
      </c>
    </row>
    <row r="490" spans="2:23">
      <c r="B490" s="46">
        <f t="shared" si="107"/>
        <v>-521</v>
      </c>
      <c r="C490" s="47">
        <f>IF(ISNA(OutlineParameters!T493),OutlineParameters!S493,OutlineParameters!T493)</f>
        <v>143.19841352157238</v>
      </c>
      <c r="D490" s="47">
        <f t="shared" si="96"/>
        <v>40.891466072580826</v>
      </c>
      <c r="E490" s="47">
        <f t="shared" si="97"/>
        <v>0.34734930866371072</v>
      </c>
      <c r="F490" s="47">
        <f t="shared" si="108"/>
        <v>38.491219671593861</v>
      </c>
      <c r="G490" s="47" t="e">
        <f t="shared" si="98"/>
        <v>#N/A</v>
      </c>
      <c r="H490" s="47"/>
      <c r="I490" s="47"/>
      <c r="J490" s="47">
        <f t="shared" si="99"/>
        <v>-520</v>
      </c>
      <c r="K490" s="48">
        <f t="shared" si="100"/>
        <v>44.97998793300917</v>
      </c>
      <c r="L490" s="48">
        <f t="shared" si="101"/>
        <v>39.853005371479412</v>
      </c>
      <c r="M490" s="48">
        <f t="shared" si="102"/>
        <v>45.600979001030964</v>
      </c>
      <c r="N490" s="48">
        <f t="shared" si="103"/>
        <v>45.600979001030964</v>
      </c>
      <c r="O490" s="48">
        <f t="shared" si="91"/>
        <v>0.83455847662010663</v>
      </c>
      <c r="P490" s="47"/>
      <c r="Q490" s="46">
        <f t="shared" si="104"/>
        <v>-520</v>
      </c>
      <c r="R490" s="47">
        <f t="shared" si="92"/>
        <v>40.835922606950298</v>
      </c>
      <c r="S490" s="47">
        <f t="shared" si="93"/>
        <v>38.396946752542654</v>
      </c>
      <c r="T490" s="47">
        <f t="shared" si="94"/>
        <v>0.35411922613960783</v>
      </c>
      <c r="U490" s="47" t="e">
        <f t="shared" si="95"/>
        <v>#N/A</v>
      </c>
      <c r="V490" s="47">
        <f t="shared" si="105"/>
        <v>0.55349389253528614</v>
      </c>
      <c r="W490" s="47">
        <f t="shared" si="106"/>
        <v>1.9043669855989265E-2</v>
      </c>
    </row>
    <row r="491" spans="2:23">
      <c r="B491" s="46">
        <f t="shared" si="107"/>
        <v>-520</v>
      </c>
      <c r="C491" s="47">
        <f>IF(ISNA(OutlineParameters!T494),OutlineParameters!S494,OutlineParameters!T494)</f>
        <v>143.45013339465487</v>
      </c>
      <c r="D491" s="47">
        <f t="shared" si="96"/>
        <v>40.835922606950298</v>
      </c>
      <c r="E491" s="47">
        <f t="shared" si="97"/>
        <v>0.35411922613960783</v>
      </c>
      <c r="F491" s="47">
        <f t="shared" si="108"/>
        <v>38.396946752542654</v>
      </c>
      <c r="G491" s="47" t="e">
        <f t="shared" si="98"/>
        <v>#N/A</v>
      </c>
      <c r="H491" s="47"/>
      <c r="I491" s="47"/>
      <c r="J491" s="47">
        <f t="shared" si="99"/>
        <v>-519</v>
      </c>
      <c r="K491" s="48">
        <f t="shared" si="100"/>
        <v>44.892858749332618</v>
      </c>
      <c r="L491" s="48">
        <f t="shared" si="101"/>
        <v>39.698970702773295</v>
      </c>
      <c r="M491" s="48">
        <f t="shared" si="102"/>
        <v>45.511449759413836</v>
      </c>
      <c r="N491" s="48">
        <f t="shared" si="103"/>
        <v>45.511449759413836</v>
      </c>
      <c r="O491" s="48">
        <f t="shared" si="91"/>
        <v>0.84670222311402243</v>
      </c>
      <c r="P491" s="47"/>
      <c r="Q491" s="46">
        <f t="shared" si="104"/>
        <v>-519</v>
      </c>
      <c r="R491" s="47">
        <f t="shared" si="92"/>
        <v>40.780573217696769</v>
      </c>
      <c r="S491" s="47">
        <f t="shared" si="93"/>
        <v>38.302696562653168</v>
      </c>
      <c r="T491" s="47">
        <f t="shared" si="94"/>
        <v>0.36095160980078528</v>
      </c>
      <c r="U491" s="47" t="e">
        <f t="shared" si="95"/>
        <v>#N/A</v>
      </c>
      <c r="V491" s="47">
        <f t="shared" si="105"/>
        <v>0.55158952554968721</v>
      </c>
      <c r="W491" s="47">
        <f t="shared" si="106"/>
        <v>1.8875142162499969E-2</v>
      </c>
    </row>
    <row r="492" spans="2:23">
      <c r="B492" s="46">
        <f t="shared" si="107"/>
        <v>-519</v>
      </c>
      <c r="C492" s="47">
        <f>IF(ISNA(OutlineParameters!T495),OutlineParameters!S495,OutlineParameters!T495)</f>
        <v>143.70160537784548</v>
      </c>
      <c r="D492" s="47">
        <f t="shared" si="96"/>
        <v>40.780573217696769</v>
      </c>
      <c r="E492" s="47">
        <f t="shared" si="97"/>
        <v>0.36095160980078528</v>
      </c>
      <c r="F492" s="47">
        <f t="shared" si="108"/>
        <v>38.302696562653168</v>
      </c>
      <c r="G492" s="47" t="e">
        <f t="shared" si="98"/>
        <v>#N/A</v>
      </c>
      <c r="H492" s="47"/>
      <c r="I492" s="47"/>
      <c r="J492" s="47">
        <f t="shared" si="99"/>
        <v>-518</v>
      </c>
      <c r="K492" s="48">
        <f t="shared" si="100"/>
        <v>44.805898552568351</v>
      </c>
      <c r="L492" s="48">
        <f t="shared" si="101"/>
        <v>39.545239553998726</v>
      </c>
      <c r="M492" s="48">
        <f t="shared" si="102"/>
        <v>45.422094232472546</v>
      </c>
      <c r="N492" s="48">
        <f t="shared" si="103"/>
        <v>45.422094232472546</v>
      </c>
      <c r="O492" s="48">
        <f t="shared" si="91"/>
        <v>0.85888993608760933</v>
      </c>
      <c r="P492" s="47"/>
      <c r="Q492" s="46">
        <f t="shared" si="104"/>
        <v>-518</v>
      </c>
      <c r="R492" s="47">
        <f t="shared" si="92"/>
        <v>40.725414265141801</v>
      </c>
      <c r="S492" s="47">
        <f t="shared" si="93"/>
        <v>38.208471319635123</v>
      </c>
      <c r="T492" s="47">
        <f t="shared" si="94"/>
        <v>0.36784591143978851</v>
      </c>
      <c r="U492" s="47" t="e">
        <f t="shared" si="95"/>
        <v>#N/A</v>
      </c>
      <c r="V492" s="47">
        <f t="shared" si="105"/>
        <v>0.54970201133343721</v>
      </c>
      <c r="W492" s="47">
        <f t="shared" si="106"/>
        <v>1.8511965370038297E-2</v>
      </c>
    </row>
    <row r="493" spans="2:23">
      <c r="B493" s="46">
        <f t="shared" si="107"/>
        <v>-518</v>
      </c>
      <c r="C493" s="47">
        <f>IF(ISNA(OutlineParameters!T496),OutlineParameters!S496,OutlineParameters!T496)</f>
        <v>143.95283886992115</v>
      </c>
      <c r="D493" s="47">
        <f t="shared" si="96"/>
        <v>40.725414265141801</v>
      </c>
      <c r="E493" s="47">
        <f t="shared" si="97"/>
        <v>0.36784591143978851</v>
      </c>
      <c r="F493" s="47">
        <f t="shared" si="108"/>
        <v>38.208471319635123</v>
      </c>
      <c r="G493" s="47" t="e">
        <f t="shared" si="98"/>
        <v>#N/A</v>
      </c>
      <c r="H493" s="47"/>
      <c r="I493" s="47"/>
      <c r="J493" s="47">
        <f t="shared" si="99"/>
        <v>-517</v>
      </c>
      <c r="K493" s="48">
        <f t="shared" si="100"/>
        <v>44.719107335323997</v>
      </c>
      <c r="L493" s="48">
        <f t="shared" si="101"/>
        <v>39.391811883655919</v>
      </c>
      <c r="M493" s="48">
        <f t="shared" si="102"/>
        <v>45.332912412184442</v>
      </c>
      <c r="N493" s="48">
        <f t="shared" si="103"/>
        <v>45.332912412184442</v>
      </c>
      <c r="O493" s="48">
        <f t="shared" si="91"/>
        <v>0.87112122210863663</v>
      </c>
      <c r="P493" s="47"/>
      <c r="Q493" s="46">
        <f t="shared" si="104"/>
        <v>-517</v>
      </c>
      <c r="R493" s="47">
        <f t="shared" si="92"/>
        <v>40.670444064008457</v>
      </c>
      <c r="S493" s="47">
        <f t="shared" si="93"/>
        <v>38.114274324681695</v>
      </c>
      <c r="T493" s="47">
        <f t="shared" si="94"/>
        <v>0.37480155344063071</v>
      </c>
      <c r="U493" s="47" t="e">
        <f t="shared" si="95"/>
        <v>#N/A</v>
      </c>
      <c r="V493" s="47">
        <f t="shared" si="105"/>
        <v>0.54785081479643338</v>
      </c>
      <c r="W493" s="47">
        <f t="shared" si="106"/>
        <v>1.8732889875394676E-2</v>
      </c>
    </row>
    <row r="494" spans="2:23">
      <c r="B494" s="46">
        <f t="shared" si="107"/>
        <v>-517</v>
      </c>
      <c r="C494" s="47">
        <f>IF(ISNA(OutlineParameters!T497),OutlineParameters!S497,OutlineParameters!T497)</f>
        <v>144.20381275208058</v>
      </c>
      <c r="D494" s="47">
        <f t="shared" si="96"/>
        <v>40.670444064008457</v>
      </c>
      <c r="E494" s="47">
        <f t="shared" si="97"/>
        <v>0.37480155344063071</v>
      </c>
      <c r="F494" s="47">
        <f t="shared" si="108"/>
        <v>38.114274324681695</v>
      </c>
      <c r="G494" s="47" t="e">
        <f t="shared" si="98"/>
        <v>#N/A</v>
      </c>
      <c r="H494" s="47"/>
      <c r="I494" s="47"/>
      <c r="J494" s="47">
        <f t="shared" si="99"/>
        <v>-516</v>
      </c>
      <c r="K494" s="48">
        <f t="shared" si="100"/>
        <v>44.632485090219916</v>
      </c>
      <c r="L494" s="48">
        <f t="shared" si="101"/>
        <v>39.238687650333759</v>
      </c>
      <c r="M494" s="48">
        <f t="shared" si="102"/>
        <v>45.243904290538694</v>
      </c>
      <c r="N494" s="48">
        <f t="shared" si="103"/>
        <v>45.243904290538694</v>
      </c>
      <c r="O494" s="48">
        <f t="shared" ref="O494:O557" si="109">3*(N494-L494)/(($D$18/2)^3)*($D$18*C495^2/4-C495^3/6)</f>
        <v>0.88339602536816331</v>
      </c>
      <c r="P494" s="47"/>
      <c r="Q494" s="46">
        <f t="shared" si="104"/>
        <v>-516</v>
      </c>
      <c r="R494" s="47">
        <f t="shared" ref="R494:R557" si="110">CHOOSE(RockerType,D495,N494)</f>
        <v>40.615658982528814</v>
      </c>
      <c r="S494" s="47">
        <f t="shared" ref="S494:S557" si="111">CHOOSE(RockerType,F495,L494)</f>
        <v>38.020107630431312</v>
      </c>
      <c r="T494" s="47">
        <f t="shared" ref="T494:T557" si="112">CHOOSE(RockerType,E495,O494)</f>
        <v>0.38181799016723644</v>
      </c>
      <c r="U494" s="47" t="e">
        <f t="shared" ref="U494:U557" si="113">CHOOSE(RockerType,G495,NA())</f>
        <v>#N/A</v>
      </c>
      <c r="V494" s="47">
        <f t="shared" si="105"/>
        <v>0.54597752580889392</v>
      </c>
      <c r="W494" s="47">
        <f t="shared" si="106"/>
        <v>1.8369557685105065E-2</v>
      </c>
    </row>
    <row r="495" spans="2:23">
      <c r="B495" s="46">
        <f t="shared" si="107"/>
        <v>-516</v>
      </c>
      <c r="C495" s="47">
        <f>IF(ISNA(OutlineParameters!T498),OutlineParameters!S498,OutlineParameters!T498)</f>
        <v>144.45453642310082</v>
      </c>
      <c r="D495" s="47">
        <f t="shared" ref="D495:D558" si="114">IF(B495&lt;$D$98,spline($D$96:$D$98,$E$96:$E$98,B495)+$D$83,spline($D$98:$D$100,$E$98:$E$100,B495)+$D$83)*IF(ABS(B495)&lt;=$D$80/2,1,0)</f>
        <v>40.615658982528814</v>
      </c>
      <c r="E495" s="47">
        <f t="shared" ref="E495:E558" si="115">IF(B495&gt;$D$96,IF(B495&lt;$D$98,spline($D$96:$D$98,$F$96:$F$98,B495),spline($D$98:$D$100,$F$98:$F$100,B495)),NA())</f>
        <v>0.38181799016723644</v>
      </c>
      <c r="F495" s="47">
        <f t="shared" si="108"/>
        <v>38.020107630431312</v>
      </c>
      <c r="G495" s="47" t="e">
        <f t="shared" ref="G495:G558" si="116">IF(NOT( ISNA(VLOOKUP(B495,$D$96:$D$100,1,FALSE))),D495,NA())</f>
        <v>#N/A</v>
      </c>
      <c r="H495" s="47"/>
      <c r="I495" s="47"/>
      <c r="J495" s="47">
        <f t="shared" ref="J495:J558" si="117">B496</f>
        <v>-515</v>
      </c>
      <c r="K495" s="48">
        <f t="shared" ref="K495:K558" si="118">($D$82-($D$82^2-B496^2)^(1/2)+$D$83)*(IF(ABS(B496)&lt;=$D$80/2,1,0))</f>
        <v>44.546031809892838</v>
      </c>
      <c r="L495" s="48">
        <f t="shared" ref="L495:L558" si="119">($D$84-($D$84^2-B496^2)^(1/2))*(IF(ABS(B496)&lt;=$D$80/2,1,0))</f>
        <v>39.08586681270981</v>
      </c>
      <c r="M495" s="48">
        <f t="shared" ref="M495:M558" si="120">($D$91-($D$91^2-B496^2)^(1/2)+$D$83)*(IF(ABS(B496)&lt;=-$D$89,1,0))</f>
        <v>45.155069859543573</v>
      </c>
      <c r="N495" s="48">
        <f t="shared" ref="N495:N558" si="121">MAX(M495,L495)</f>
        <v>45.155069859543573</v>
      </c>
      <c r="O495" s="48">
        <f t="shared" si="109"/>
        <v>0.89571402884775242</v>
      </c>
      <c r="P495" s="47"/>
      <c r="Q495" s="46">
        <f t="shared" ref="Q495:Q558" si="122">B496</f>
        <v>-515</v>
      </c>
      <c r="R495" s="47">
        <f t="shared" si="110"/>
        <v>40.561061229947924</v>
      </c>
      <c r="S495" s="47">
        <f t="shared" si="111"/>
        <v>37.925978133528638</v>
      </c>
      <c r="T495" s="47">
        <f t="shared" si="112"/>
        <v>0.38889469975364621</v>
      </c>
      <c r="U495" s="47" t="e">
        <f t="shared" si="113"/>
        <v>#N/A</v>
      </c>
      <c r="V495" s="47">
        <f t="shared" ref="V495:V558" si="123">IF(R495&lt;&gt;0,-(R496-R495)/(Q496-Q495)*$D$21,NA())</f>
        <v>0.54414057004038341</v>
      </c>
      <c r="W495" s="47">
        <f t="shared" si="106"/>
        <v>1.8201029993747397E-2</v>
      </c>
    </row>
    <row r="496" spans="2:23">
      <c r="B496" s="46">
        <f t="shared" si="107"/>
        <v>-515</v>
      </c>
      <c r="C496" s="47">
        <f>IF(ISNA(OutlineParameters!T499),OutlineParameters!S499,OutlineParameters!T499)</f>
        <v>144.70499639357516</v>
      </c>
      <c r="D496" s="47">
        <f t="shared" si="114"/>
        <v>40.561061229947924</v>
      </c>
      <c r="E496" s="47">
        <f t="shared" si="115"/>
        <v>0.38889469975364621</v>
      </c>
      <c r="F496" s="47">
        <f t="shared" si="108"/>
        <v>37.925978133528638</v>
      </c>
      <c r="G496" s="47" t="e">
        <f t="shared" si="116"/>
        <v>#N/A</v>
      </c>
      <c r="H496" s="47"/>
      <c r="I496" s="47"/>
      <c r="J496" s="47">
        <f t="shared" si="117"/>
        <v>-514</v>
      </c>
      <c r="K496" s="48">
        <f t="shared" si="118"/>
        <v>44.459747486993137</v>
      </c>
      <c r="L496" s="48">
        <f t="shared" si="119"/>
        <v>38.933349329552584</v>
      </c>
      <c r="M496" s="48">
        <f t="shared" si="120"/>
        <v>45.066409111221901</v>
      </c>
      <c r="N496" s="48">
        <f t="shared" si="121"/>
        <v>45.066409111221901</v>
      </c>
      <c r="O496" s="48">
        <f t="shared" si="109"/>
        <v>0.90807490734554541</v>
      </c>
      <c r="P496" s="47"/>
      <c r="Q496" s="46">
        <f t="shared" si="122"/>
        <v>-514</v>
      </c>
      <c r="R496" s="47">
        <f t="shared" si="110"/>
        <v>40.506647172943886</v>
      </c>
      <c r="S496" s="47">
        <f t="shared" si="111"/>
        <v>37.831887060300268</v>
      </c>
      <c r="T496" s="47">
        <f t="shared" si="112"/>
        <v>0.3960311211574909</v>
      </c>
      <c r="U496" s="47" t="e">
        <f t="shared" si="113"/>
        <v>#N/A</v>
      </c>
      <c r="V496" s="47">
        <f t="shared" si="123"/>
        <v>0.54232046704100867</v>
      </c>
      <c r="W496" s="47">
        <f t="shared" ref="W496:W559" si="124">IF(V496&lt;&gt;0,ABS((V497-V496)/(Q497-Q496)*$D$21),NA())</f>
        <v>1.7838460728114569E-2</v>
      </c>
    </row>
    <row r="497" spans="2:23">
      <c r="B497" s="46">
        <f t="shared" ref="B497:B560" si="125">B496+1</f>
        <v>-514</v>
      </c>
      <c r="C497" s="47">
        <f>IF(ISNA(OutlineParameters!T500),OutlineParameters!S500,OutlineParameters!T500)</f>
        <v>144.95517917409691</v>
      </c>
      <c r="D497" s="47">
        <f t="shared" si="114"/>
        <v>40.506647172943886</v>
      </c>
      <c r="E497" s="47">
        <f t="shared" si="115"/>
        <v>0.3960311211574909</v>
      </c>
      <c r="F497" s="47">
        <f t="shared" ref="F497:F560" si="126">IF(B497&lt;=$D$96,0,IF(E497&gt;0,D497- E497*($D$18/2)^3/(3*($D$18/4*(C497)^2-(C497)^3/6)),D497))</f>
        <v>37.831887060300268</v>
      </c>
      <c r="G497" s="47" t="e">
        <f t="shared" si="116"/>
        <v>#N/A</v>
      </c>
      <c r="H497" s="47"/>
      <c r="I497" s="47"/>
      <c r="J497" s="47">
        <f t="shared" si="117"/>
        <v>-513</v>
      </c>
      <c r="K497" s="48">
        <f t="shared" si="118"/>
        <v>44.373632114186648</v>
      </c>
      <c r="L497" s="48">
        <f t="shared" si="119"/>
        <v>38.78113515971836</v>
      </c>
      <c r="M497" s="48">
        <f t="shared" si="120"/>
        <v>44.977922037612871</v>
      </c>
      <c r="N497" s="48">
        <f t="shared" si="121"/>
        <v>44.977922037612871</v>
      </c>
      <c r="O497" s="48">
        <f t="shared" si="109"/>
        <v>0.92047859949257216</v>
      </c>
      <c r="P497" s="47"/>
      <c r="Q497" s="46">
        <f t="shared" si="122"/>
        <v>-513</v>
      </c>
      <c r="R497" s="47">
        <f t="shared" si="110"/>
        <v>40.452415126239785</v>
      </c>
      <c r="S497" s="47">
        <f t="shared" si="111"/>
        <v>37.737838103182384</v>
      </c>
      <c r="T497" s="47">
        <f t="shared" si="112"/>
        <v>0.40322672146626731</v>
      </c>
      <c r="U497" s="47" t="e">
        <f t="shared" si="113"/>
        <v>#N/A</v>
      </c>
      <c r="V497" s="47">
        <f t="shared" si="123"/>
        <v>0.54053662096819721</v>
      </c>
      <c r="W497" s="47">
        <f t="shared" si="124"/>
        <v>1.8058164552314793E-2</v>
      </c>
    </row>
    <row r="498" spans="2:23">
      <c r="B498" s="46">
        <f t="shared" si="125"/>
        <v>-513</v>
      </c>
      <c r="C498" s="47">
        <f>IF(ISNA(OutlineParameters!T501),OutlineParameters!S501,OutlineParameters!T501)</f>
        <v>145.20509416344302</v>
      </c>
      <c r="D498" s="47">
        <f t="shared" si="114"/>
        <v>40.452415126239785</v>
      </c>
      <c r="E498" s="47">
        <f t="shared" si="115"/>
        <v>0.40322672146626731</v>
      </c>
      <c r="F498" s="47">
        <f t="shared" si="126"/>
        <v>37.737838103182384</v>
      </c>
      <c r="G498" s="47" t="e">
        <f t="shared" si="116"/>
        <v>#N/A</v>
      </c>
      <c r="H498" s="47"/>
      <c r="I498" s="47"/>
      <c r="J498" s="47">
        <f t="shared" si="117"/>
        <v>-512</v>
      </c>
      <c r="K498" s="48">
        <f t="shared" si="118"/>
        <v>44.287685684152848</v>
      </c>
      <c r="L498" s="48">
        <f t="shared" si="119"/>
        <v>38.629224262154366</v>
      </c>
      <c r="M498" s="48">
        <f t="shared" si="120"/>
        <v>44.889608630772955</v>
      </c>
      <c r="N498" s="48">
        <f t="shared" si="121"/>
        <v>44.889608630772955</v>
      </c>
      <c r="O498" s="48">
        <f t="shared" si="109"/>
        <v>0.93292468149200147</v>
      </c>
      <c r="P498" s="47"/>
      <c r="Q498" s="46">
        <f t="shared" si="122"/>
        <v>-512</v>
      </c>
      <c r="R498" s="47">
        <f t="shared" si="110"/>
        <v>40.398361464142965</v>
      </c>
      <c r="S498" s="47">
        <f t="shared" si="111"/>
        <v>37.643832352877688</v>
      </c>
      <c r="T498" s="47">
        <f t="shared" si="112"/>
        <v>0.4104808974140754</v>
      </c>
      <c r="U498" s="47" t="e">
        <f t="shared" si="113"/>
        <v>#N/A</v>
      </c>
      <c r="V498" s="47">
        <f t="shared" si="123"/>
        <v>0.53873080451296573</v>
      </c>
      <c r="W498" s="47">
        <f t="shared" si="124"/>
        <v>1.7695445514220864E-2</v>
      </c>
    </row>
    <row r="499" spans="2:23">
      <c r="B499" s="46">
        <f t="shared" si="125"/>
        <v>-512</v>
      </c>
      <c r="C499" s="47">
        <f>IF(ISNA(OutlineParameters!T502),OutlineParameters!S502,OutlineParameters!T502)</f>
        <v>145.4547202428123</v>
      </c>
      <c r="D499" s="47">
        <f t="shared" si="114"/>
        <v>40.398361464142965</v>
      </c>
      <c r="E499" s="47">
        <f t="shared" si="115"/>
        <v>0.4104808974140754</v>
      </c>
      <c r="F499" s="47">
        <f t="shared" si="126"/>
        <v>37.643832352877688</v>
      </c>
      <c r="G499" s="47" t="e">
        <f t="shared" si="116"/>
        <v>#N/A</v>
      </c>
      <c r="H499" s="47"/>
      <c r="I499" s="47"/>
      <c r="J499" s="47">
        <f t="shared" si="117"/>
        <v>-511</v>
      </c>
      <c r="K499" s="48">
        <f t="shared" si="118"/>
        <v>44.201908189587584</v>
      </c>
      <c r="L499" s="48">
        <f t="shared" si="119"/>
        <v>38.477616595895142</v>
      </c>
      <c r="M499" s="48">
        <f t="shared" si="120"/>
        <v>44.801468882774088</v>
      </c>
      <c r="N499" s="48">
        <f t="shared" si="121"/>
        <v>44.801468882774088</v>
      </c>
      <c r="O499" s="48">
        <f t="shared" si="109"/>
        <v>0.94541308828163162</v>
      </c>
      <c r="P499" s="47"/>
      <c r="Q499" s="46">
        <f t="shared" si="122"/>
        <v>-511</v>
      </c>
      <c r="R499" s="47">
        <f t="shared" si="110"/>
        <v>40.344488383691669</v>
      </c>
      <c r="S499" s="47">
        <f t="shared" si="111"/>
        <v>37.549876793201356</v>
      </c>
      <c r="T499" s="47">
        <f t="shared" si="112"/>
        <v>0.41779318277167476</v>
      </c>
      <c r="U499" s="47" t="e">
        <f t="shared" si="113"/>
        <v>#N/A</v>
      </c>
      <c r="V499" s="47">
        <f t="shared" si="123"/>
        <v>0.53696125996154365</v>
      </c>
      <c r="W499" s="47">
        <f t="shared" si="124"/>
        <v>1.7333317128986891E-2</v>
      </c>
    </row>
    <row r="500" spans="2:23">
      <c r="B500" s="46">
        <f t="shared" si="125"/>
        <v>-511</v>
      </c>
      <c r="C500" s="47">
        <f>IF(ISNA(OutlineParameters!T503),OutlineParameters!S503,OutlineParameters!T503)</f>
        <v>145.70406681098171</v>
      </c>
      <c r="D500" s="47">
        <f t="shared" si="114"/>
        <v>40.344488383691669</v>
      </c>
      <c r="E500" s="47">
        <f t="shared" si="115"/>
        <v>0.41779318277167476</v>
      </c>
      <c r="F500" s="47">
        <f t="shared" si="126"/>
        <v>37.549876793201356</v>
      </c>
      <c r="G500" s="47" t="e">
        <f t="shared" si="116"/>
        <v>#N/A</v>
      </c>
      <c r="H500" s="47"/>
      <c r="I500" s="47"/>
      <c r="J500" s="47">
        <f t="shared" si="117"/>
        <v>-510</v>
      </c>
      <c r="K500" s="48">
        <f t="shared" si="118"/>
        <v>44.116299623201257</v>
      </c>
      <c r="L500" s="48">
        <f t="shared" si="119"/>
        <v>38.326312120065268</v>
      </c>
      <c r="M500" s="48">
        <f t="shared" si="120"/>
        <v>44.713502785701849</v>
      </c>
      <c r="N500" s="48">
        <f t="shared" si="121"/>
        <v>44.713502785701849</v>
      </c>
      <c r="O500" s="48">
        <f t="shared" si="109"/>
        <v>0.95794347776893707</v>
      </c>
      <c r="P500" s="47"/>
      <c r="Q500" s="46">
        <f t="shared" si="122"/>
        <v>-510</v>
      </c>
      <c r="R500" s="47">
        <f t="shared" si="110"/>
        <v>40.290792257695514</v>
      </c>
      <c r="S500" s="47">
        <f t="shared" si="111"/>
        <v>37.455972625260706</v>
      </c>
      <c r="T500" s="47">
        <f t="shared" si="112"/>
        <v>0.42516297378631829</v>
      </c>
      <c r="U500" s="47" t="e">
        <f t="shared" si="113"/>
        <v>#N/A</v>
      </c>
      <c r="V500" s="47">
        <f t="shared" si="123"/>
        <v>0.53522792824864496</v>
      </c>
      <c r="W500" s="47">
        <f t="shared" si="124"/>
        <v>1.7552134975318268E-2</v>
      </c>
    </row>
    <row r="501" spans="2:23">
      <c r="B501" s="46">
        <f t="shared" si="125"/>
        <v>-510</v>
      </c>
      <c r="C501" s="47">
        <f>IF(ISNA(OutlineParameters!T504),OutlineParameters!S504,OutlineParameters!T504)</f>
        <v>145.95312037854455</v>
      </c>
      <c r="D501" s="47">
        <f t="shared" si="114"/>
        <v>40.290792257695514</v>
      </c>
      <c r="E501" s="47">
        <f t="shared" si="115"/>
        <v>0.42516297378631829</v>
      </c>
      <c r="F501" s="47">
        <f t="shared" si="126"/>
        <v>37.455972625260706</v>
      </c>
      <c r="G501" s="47" t="e">
        <f t="shared" si="116"/>
        <v>#N/A</v>
      </c>
      <c r="H501" s="47"/>
      <c r="I501" s="47"/>
      <c r="J501" s="47">
        <f t="shared" si="117"/>
        <v>-509</v>
      </c>
      <c r="K501" s="48">
        <f t="shared" si="118"/>
        <v>44.030859977717</v>
      </c>
      <c r="L501" s="48">
        <f t="shared" si="119"/>
        <v>38.175310793878907</v>
      </c>
      <c r="M501" s="48">
        <f t="shared" si="120"/>
        <v>44.625710331661821</v>
      </c>
      <c r="N501" s="48">
        <f t="shared" si="121"/>
        <v>44.625710331661821</v>
      </c>
      <c r="O501" s="48">
        <f t="shared" si="109"/>
        <v>0.97051549968099993</v>
      </c>
      <c r="P501" s="47"/>
      <c r="Q501" s="46">
        <f t="shared" si="122"/>
        <v>-509</v>
      </c>
      <c r="R501" s="47">
        <f t="shared" si="110"/>
        <v>40.23726946487065</v>
      </c>
      <c r="S501" s="47">
        <f t="shared" si="111"/>
        <v>37.362120552832927</v>
      </c>
      <c r="T501" s="47">
        <f t="shared" si="112"/>
        <v>0.43258972822986802</v>
      </c>
      <c r="U501" s="47" t="e">
        <f t="shared" si="113"/>
        <v>#N/A</v>
      </c>
      <c r="V501" s="47">
        <f t="shared" si="123"/>
        <v>0.53347271475111313</v>
      </c>
      <c r="W501" s="47">
        <f t="shared" si="124"/>
        <v>1.7189861036115417E-2</v>
      </c>
    </row>
    <row r="502" spans="2:23">
      <c r="B502" s="46">
        <f t="shared" si="125"/>
        <v>-509</v>
      </c>
      <c r="C502" s="47">
        <f>IF(ISNA(OutlineParameters!T505),OutlineParameters!S505,OutlineParameters!T505)</f>
        <v>146.20186745609419</v>
      </c>
      <c r="D502" s="47">
        <f t="shared" si="114"/>
        <v>40.23726946487065</v>
      </c>
      <c r="E502" s="47">
        <f t="shared" si="115"/>
        <v>0.43258972822986802</v>
      </c>
      <c r="F502" s="47">
        <f t="shared" si="126"/>
        <v>37.362120552832927</v>
      </c>
      <c r="G502" s="47" t="e">
        <f t="shared" si="116"/>
        <v>#N/A</v>
      </c>
      <c r="H502" s="47"/>
      <c r="I502" s="47"/>
      <c r="J502" s="47">
        <f t="shared" si="117"/>
        <v>-508</v>
      </c>
      <c r="K502" s="48">
        <f t="shared" si="118"/>
        <v>43.945589245876135</v>
      </c>
      <c r="L502" s="48">
        <f t="shared" si="119"/>
        <v>38.024612576637992</v>
      </c>
      <c r="M502" s="48">
        <f t="shared" si="120"/>
        <v>44.538091512772326</v>
      </c>
      <c r="N502" s="48">
        <f t="shared" si="121"/>
        <v>44.538091512772326</v>
      </c>
      <c r="O502" s="48">
        <f t="shared" si="109"/>
        <v>0.98312908343953065</v>
      </c>
      <c r="P502" s="47"/>
      <c r="Q502" s="46">
        <f t="shared" si="122"/>
        <v>-508</v>
      </c>
      <c r="R502" s="47">
        <f t="shared" si="110"/>
        <v>40.183922193395539</v>
      </c>
      <c r="S502" s="47">
        <f t="shared" si="111"/>
        <v>37.268327765301883</v>
      </c>
      <c r="T502" s="47">
        <f t="shared" si="112"/>
        <v>0.44007291738849053</v>
      </c>
      <c r="U502" s="47" t="e">
        <f t="shared" si="113"/>
        <v>#N/A</v>
      </c>
      <c r="V502" s="47">
        <f t="shared" si="123"/>
        <v>0.53175372864750159</v>
      </c>
      <c r="W502" s="47">
        <f t="shared" si="124"/>
        <v>1.7021333344047207E-2</v>
      </c>
    </row>
    <row r="503" spans="2:23">
      <c r="B503" s="46">
        <f t="shared" si="125"/>
        <v>-508</v>
      </c>
      <c r="C503" s="47">
        <f>IF(ISNA(OutlineParameters!T506),OutlineParameters!S506,OutlineParameters!T506)</f>
        <v>146.45031744240748</v>
      </c>
      <c r="D503" s="47">
        <f t="shared" si="114"/>
        <v>40.183922193395539</v>
      </c>
      <c r="E503" s="47">
        <f t="shared" si="115"/>
        <v>0.44007291738849053</v>
      </c>
      <c r="F503" s="47">
        <f t="shared" si="126"/>
        <v>37.268327765301883</v>
      </c>
      <c r="G503" s="47" t="e">
        <f t="shared" si="116"/>
        <v>#N/A</v>
      </c>
      <c r="H503" s="47"/>
      <c r="I503" s="47"/>
      <c r="J503" s="47">
        <f t="shared" si="117"/>
        <v>-507</v>
      </c>
      <c r="K503" s="48">
        <f t="shared" si="118"/>
        <v>43.8604874204309</v>
      </c>
      <c r="L503" s="48">
        <f t="shared" si="119"/>
        <v>37.874217427734948</v>
      </c>
      <c r="M503" s="48">
        <f t="shared" si="120"/>
        <v>44.45064632117078</v>
      </c>
      <c r="N503" s="48">
        <f t="shared" si="121"/>
        <v>44.45064632117078</v>
      </c>
      <c r="O503" s="48">
        <f t="shared" si="109"/>
        <v>0.99578377491508008</v>
      </c>
      <c r="P503" s="47"/>
      <c r="Q503" s="46">
        <f t="shared" si="122"/>
        <v>-507</v>
      </c>
      <c r="R503" s="47">
        <f t="shared" si="110"/>
        <v>40.130746820530788</v>
      </c>
      <c r="S503" s="47">
        <f t="shared" si="111"/>
        <v>37.174594536732435</v>
      </c>
      <c r="T503" s="47">
        <f t="shared" si="112"/>
        <v>0.44761199856091466</v>
      </c>
      <c r="U503" s="47" t="e">
        <f t="shared" si="113"/>
        <v>#N/A</v>
      </c>
      <c r="V503" s="47">
        <f t="shared" si="123"/>
        <v>0.53005159531309687</v>
      </c>
      <c r="W503" s="47">
        <f t="shared" si="124"/>
        <v>1.6659773109495291E-2</v>
      </c>
    </row>
    <row r="504" spans="2:23">
      <c r="B504" s="46">
        <f t="shared" si="125"/>
        <v>-507</v>
      </c>
      <c r="C504" s="47">
        <f>IF(ISNA(OutlineParameters!T507),OutlineParameters!S507,OutlineParameters!T507)</f>
        <v>146.69844921868335</v>
      </c>
      <c r="D504" s="47">
        <f t="shared" si="114"/>
        <v>40.130746820530788</v>
      </c>
      <c r="E504" s="47">
        <f t="shared" si="115"/>
        <v>0.44761199856091466</v>
      </c>
      <c r="F504" s="47">
        <f t="shared" si="126"/>
        <v>37.174594536732435</v>
      </c>
      <c r="G504" s="47" t="e">
        <f t="shared" si="116"/>
        <v>#N/A</v>
      </c>
      <c r="H504" s="47"/>
      <c r="I504" s="47"/>
      <c r="J504" s="47">
        <f t="shared" si="117"/>
        <v>-506</v>
      </c>
      <c r="K504" s="48">
        <f t="shared" si="118"/>
        <v>43.77555449415172</v>
      </c>
      <c r="L504" s="48">
        <f t="shared" si="119"/>
        <v>37.724125306649512</v>
      </c>
      <c r="M504" s="48">
        <f t="shared" si="120"/>
        <v>44.363374749007335</v>
      </c>
      <c r="N504" s="48">
        <f t="shared" si="121"/>
        <v>44.363374749007335</v>
      </c>
      <c r="O504" s="48">
        <f t="shared" si="109"/>
        <v>1.0084794998705542</v>
      </c>
      <c r="P504" s="47"/>
      <c r="Q504" s="46">
        <f t="shared" si="122"/>
        <v>-506</v>
      </c>
      <c r="R504" s="47">
        <f t="shared" si="110"/>
        <v>40.077741660999479</v>
      </c>
      <c r="S504" s="47">
        <f t="shared" si="111"/>
        <v>37.080924374400297</v>
      </c>
      <c r="T504" s="47">
        <f t="shared" si="112"/>
        <v>0.45520639413115349</v>
      </c>
      <c r="U504" s="47" t="e">
        <f t="shared" si="113"/>
        <v>#N/A</v>
      </c>
      <c r="V504" s="47">
        <f t="shared" si="123"/>
        <v>0.52838561800214734</v>
      </c>
      <c r="W504" s="47">
        <f t="shared" si="124"/>
        <v>1.6877449029095715E-2</v>
      </c>
    </row>
    <row r="505" spans="2:23">
      <c r="B505" s="46">
        <f t="shared" si="125"/>
        <v>-506</v>
      </c>
      <c r="C505" s="47">
        <f>IF(ISNA(OutlineParameters!T508),OutlineParameters!S508,OutlineParameters!T508)</f>
        <v>146.94627218369865</v>
      </c>
      <c r="D505" s="47">
        <f t="shared" si="114"/>
        <v>40.077741660999479</v>
      </c>
      <c r="E505" s="47">
        <f t="shared" si="115"/>
        <v>0.45520639413115349</v>
      </c>
      <c r="F505" s="47">
        <f t="shared" si="126"/>
        <v>37.080924374400297</v>
      </c>
      <c r="G505" s="47" t="e">
        <f t="shared" si="116"/>
        <v>#N/A</v>
      </c>
      <c r="H505" s="47"/>
      <c r="I505" s="47"/>
      <c r="J505" s="47">
        <f t="shared" si="117"/>
        <v>-505</v>
      </c>
      <c r="K505" s="48">
        <f t="shared" si="118"/>
        <v>43.690790459821756</v>
      </c>
      <c r="L505" s="48">
        <f t="shared" si="119"/>
        <v>37.574336172951007</v>
      </c>
      <c r="M505" s="48">
        <f t="shared" si="120"/>
        <v>44.276276788451241</v>
      </c>
      <c r="N505" s="48">
        <f t="shared" si="121"/>
        <v>44.276276788451241</v>
      </c>
      <c r="O505" s="48">
        <f t="shared" si="109"/>
        <v>1.0212158911944076</v>
      </c>
      <c r="P505" s="47"/>
      <c r="Q505" s="46">
        <f t="shared" si="122"/>
        <v>-505</v>
      </c>
      <c r="R505" s="47">
        <f t="shared" si="110"/>
        <v>40.024903099199264</v>
      </c>
      <c r="S505" s="47">
        <f t="shared" si="111"/>
        <v>36.987317679368914</v>
      </c>
      <c r="T505" s="47">
        <f t="shared" si="112"/>
        <v>0.46285556371789111</v>
      </c>
      <c r="U505" s="47" t="e">
        <f t="shared" si="113"/>
        <v>#N/A</v>
      </c>
      <c r="V505" s="47">
        <f t="shared" si="123"/>
        <v>0.52669787309923777</v>
      </c>
      <c r="W505" s="47">
        <f t="shared" si="124"/>
        <v>1.6515748866652302E-2</v>
      </c>
    </row>
    <row r="506" spans="2:23">
      <c r="B506" s="46">
        <f t="shared" si="125"/>
        <v>-505</v>
      </c>
      <c r="C506" s="47">
        <f>IF(ISNA(OutlineParameters!T509),OutlineParameters!S509,OutlineParameters!T509)</f>
        <v>147.19377284804673</v>
      </c>
      <c r="D506" s="47">
        <f t="shared" si="114"/>
        <v>40.024903099199264</v>
      </c>
      <c r="E506" s="47">
        <f t="shared" si="115"/>
        <v>0.46285556371789111</v>
      </c>
      <c r="F506" s="47">
        <f t="shared" si="126"/>
        <v>36.987317679368914</v>
      </c>
      <c r="G506" s="47" t="e">
        <f t="shared" si="116"/>
        <v>#N/A</v>
      </c>
      <c r="H506" s="47"/>
      <c r="I506" s="47"/>
      <c r="J506" s="47">
        <f t="shared" si="117"/>
        <v>-504</v>
      </c>
      <c r="K506" s="48">
        <f t="shared" si="118"/>
        <v>43.606195310239627</v>
      </c>
      <c r="L506" s="48">
        <f t="shared" si="119"/>
        <v>37.424849986297886</v>
      </c>
      <c r="M506" s="48">
        <f t="shared" si="120"/>
        <v>44.189352431686302</v>
      </c>
      <c r="N506" s="48">
        <f t="shared" si="121"/>
        <v>44.189352431686302</v>
      </c>
      <c r="O506" s="48">
        <f t="shared" si="109"/>
        <v>1.0339925736034663</v>
      </c>
      <c r="P506" s="47"/>
      <c r="Q506" s="46">
        <f t="shared" si="122"/>
        <v>-504</v>
      </c>
      <c r="R506" s="47">
        <f t="shared" si="110"/>
        <v>39.97223331188934</v>
      </c>
      <c r="S506" s="47">
        <f t="shared" si="111"/>
        <v>36.893780508997288</v>
      </c>
      <c r="T506" s="47">
        <f t="shared" si="112"/>
        <v>0.47055897489536425</v>
      </c>
      <c r="U506" s="47" t="e">
        <f t="shared" si="113"/>
        <v>#N/A</v>
      </c>
      <c r="V506" s="47">
        <f t="shared" si="123"/>
        <v>0.52504629821257254</v>
      </c>
      <c r="W506" s="47">
        <f t="shared" si="124"/>
        <v>1.6251853742943467E-2</v>
      </c>
    </row>
    <row r="507" spans="2:23">
      <c r="B507" s="46">
        <f t="shared" si="125"/>
        <v>-504</v>
      </c>
      <c r="C507" s="47">
        <f>IF(ISNA(OutlineParameters!T510),OutlineParameters!S510,OutlineParameters!T510)</f>
        <v>147.44093772232094</v>
      </c>
      <c r="D507" s="47">
        <f t="shared" si="114"/>
        <v>39.97223331188934</v>
      </c>
      <c r="E507" s="47">
        <f t="shared" si="115"/>
        <v>0.47055897489536425</v>
      </c>
      <c r="F507" s="47">
        <f t="shared" si="126"/>
        <v>36.893780508997288</v>
      </c>
      <c r="G507" s="47" t="e">
        <f t="shared" si="116"/>
        <v>#N/A</v>
      </c>
      <c r="H507" s="47"/>
      <c r="I507" s="47"/>
      <c r="J507" s="47">
        <f t="shared" si="117"/>
        <v>-503</v>
      </c>
      <c r="K507" s="48">
        <f t="shared" si="118"/>
        <v>43.521769038218508</v>
      </c>
      <c r="L507" s="48">
        <f t="shared" si="119"/>
        <v>37.275666706436368</v>
      </c>
      <c r="M507" s="48">
        <f t="shared" si="120"/>
        <v>44.102601670911781</v>
      </c>
      <c r="N507" s="48">
        <f t="shared" si="121"/>
        <v>44.102601670911781</v>
      </c>
      <c r="O507" s="48">
        <f t="shared" si="109"/>
        <v>1.0468094674041215</v>
      </c>
      <c r="P507" s="47"/>
      <c r="Q507" s="46">
        <f t="shared" si="122"/>
        <v>-503</v>
      </c>
      <c r="R507" s="47">
        <f t="shared" si="110"/>
        <v>39.919728682068083</v>
      </c>
      <c r="S507" s="47">
        <f t="shared" si="111"/>
        <v>36.800314101684641</v>
      </c>
      <c r="T507" s="47">
        <f t="shared" si="112"/>
        <v>0.47831607192624825</v>
      </c>
      <c r="U507" s="47" t="e">
        <f t="shared" si="113"/>
        <v>#N/A</v>
      </c>
      <c r="V507" s="47">
        <f t="shared" si="123"/>
        <v>0.52342111283827819</v>
      </c>
      <c r="W507" s="47">
        <f t="shared" si="124"/>
        <v>1.6176941451817584E-2</v>
      </c>
    </row>
    <row r="508" spans="2:23">
      <c r="B508" s="46">
        <f t="shared" si="125"/>
        <v>-503</v>
      </c>
      <c r="C508" s="47">
        <f>IF(ISNA(OutlineParameters!T511),OutlineParameters!S511,OutlineParameters!T511)</f>
        <v>147.68777620529821</v>
      </c>
      <c r="D508" s="47">
        <f t="shared" si="114"/>
        <v>39.919728682068083</v>
      </c>
      <c r="E508" s="47">
        <f t="shared" si="115"/>
        <v>0.47831607192624825</v>
      </c>
      <c r="F508" s="47">
        <f t="shared" si="126"/>
        <v>36.800314101684641</v>
      </c>
      <c r="G508" s="47" t="e">
        <f t="shared" si="116"/>
        <v>#N/A</v>
      </c>
      <c r="H508" s="47"/>
      <c r="I508" s="47"/>
      <c r="J508" s="47">
        <f t="shared" si="117"/>
        <v>-502</v>
      </c>
      <c r="K508" s="48">
        <f t="shared" si="118"/>
        <v>43.437511636587033</v>
      </c>
      <c r="L508" s="48">
        <f t="shared" si="119"/>
        <v>37.126786293202713</v>
      </c>
      <c r="M508" s="48">
        <f t="shared" si="120"/>
        <v>44.016024498345132</v>
      </c>
      <c r="N508" s="48">
        <f t="shared" si="121"/>
        <v>44.016024498345132</v>
      </c>
      <c r="O508" s="48">
        <f t="shared" si="109"/>
        <v>1.0596660881988937</v>
      </c>
      <c r="P508" s="47"/>
      <c r="Q508" s="46">
        <f t="shared" si="122"/>
        <v>-502</v>
      </c>
      <c r="R508" s="47">
        <f t="shared" si="110"/>
        <v>39.867386570784255</v>
      </c>
      <c r="S508" s="47">
        <f t="shared" si="111"/>
        <v>36.706919262598831</v>
      </c>
      <c r="T508" s="47">
        <f t="shared" si="112"/>
        <v>0.48612632189803973</v>
      </c>
      <c r="U508" s="47" t="e">
        <f t="shared" si="113"/>
        <v>#N/A</v>
      </c>
      <c r="V508" s="47">
        <f t="shared" si="123"/>
        <v>0.52180341869309643</v>
      </c>
      <c r="W508" s="47">
        <f t="shared" si="124"/>
        <v>1.6107418153410435E-2</v>
      </c>
    </row>
    <row r="509" spans="2:23">
      <c r="B509" s="46">
        <f t="shared" si="125"/>
        <v>-502</v>
      </c>
      <c r="C509" s="47">
        <f>IF(ISNA(OutlineParameters!T512),OutlineParameters!S512,OutlineParameters!T512)</f>
        <v>147.93426717817732</v>
      </c>
      <c r="D509" s="47">
        <f t="shared" si="114"/>
        <v>39.867386570784255</v>
      </c>
      <c r="E509" s="47">
        <f t="shared" si="115"/>
        <v>0.48612632189803973</v>
      </c>
      <c r="F509" s="47">
        <f t="shared" si="126"/>
        <v>36.706919262598831</v>
      </c>
      <c r="G509" s="47" t="e">
        <f t="shared" si="116"/>
        <v>#N/A</v>
      </c>
      <c r="H509" s="47"/>
      <c r="I509" s="47"/>
      <c r="J509" s="47">
        <f t="shared" si="117"/>
        <v>-501</v>
      </c>
      <c r="K509" s="48">
        <f t="shared" si="118"/>
        <v>43.353423098186568</v>
      </c>
      <c r="L509" s="48">
        <f t="shared" si="119"/>
        <v>36.978208706520945</v>
      </c>
      <c r="M509" s="48">
        <f t="shared" si="120"/>
        <v>43.929620906217451</v>
      </c>
      <c r="N509" s="48">
        <f t="shared" si="121"/>
        <v>43.929620906217451</v>
      </c>
      <c r="O509" s="48">
        <f t="shared" si="109"/>
        <v>1.0725623526795742</v>
      </c>
      <c r="P509" s="47"/>
      <c r="Q509" s="46">
        <f t="shared" si="122"/>
        <v>-501</v>
      </c>
      <c r="R509" s="47">
        <f t="shared" si="110"/>
        <v>39.815206228914946</v>
      </c>
      <c r="S509" s="47">
        <f t="shared" si="111"/>
        <v>36.613600249947844</v>
      </c>
      <c r="T509" s="47">
        <f t="shared" si="112"/>
        <v>0.49398912659845895</v>
      </c>
      <c r="U509" s="47" t="e">
        <f t="shared" si="113"/>
        <v>#N/A</v>
      </c>
      <c r="V509" s="47">
        <f t="shared" si="123"/>
        <v>0.52019267687775539</v>
      </c>
      <c r="W509" s="47">
        <f t="shared" si="124"/>
        <v>1.5746269264127477E-2</v>
      </c>
    </row>
    <row r="510" spans="2:23">
      <c r="B510" s="46">
        <f t="shared" si="125"/>
        <v>-501</v>
      </c>
      <c r="C510" s="47">
        <f>IF(ISNA(OutlineParameters!T513),OutlineParameters!S513,OutlineParameters!T513)</f>
        <v>148.18042003973525</v>
      </c>
      <c r="D510" s="47">
        <f t="shared" si="114"/>
        <v>39.815206228914946</v>
      </c>
      <c r="E510" s="47">
        <f t="shared" si="115"/>
        <v>0.49398912659845895</v>
      </c>
      <c r="F510" s="47">
        <f t="shared" si="126"/>
        <v>36.613600249947844</v>
      </c>
      <c r="G510" s="47" t="e">
        <f t="shared" si="116"/>
        <v>#N/A</v>
      </c>
      <c r="H510" s="47"/>
      <c r="I510" s="47"/>
      <c r="J510" s="47">
        <f t="shared" si="117"/>
        <v>-500</v>
      </c>
      <c r="K510" s="48">
        <f t="shared" si="118"/>
        <v>43.269503415875761</v>
      </c>
      <c r="L510" s="48">
        <f t="shared" si="119"/>
        <v>36.829933906403312</v>
      </c>
      <c r="M510" s="48">
        <f t="shared" si="120"/>
        <v>43.843390886776206</v>
      </c>
      <c r="N510" s="48">
        <f t="shared" si="121"/>
        <v>43.843390886776206</v>
      </c>
      <c r="O510" s="48">
        <f t="shared" si="109"/>
        <v>1.0854978687997494</v>
      </c>
      <c r="P510" s="47"/>
      <c r="Q510" s="46">
        <f t="shared" si="122"/>
        <v>-500</v>
      </c>
      <c r="R510" s="47">
        <f t="shared" si="110"/>
        <v>39.76318696122717</v>
      </c>
      <c r="S510" s="47">
        <f t="shared" si="111"/>
        <v>36.520359608849041</v>
      </c>
      <c r="T510" s="47">
        <f t="shared" si="112"/>
        <v>0.50190400964074033</v>
      </c>
      <c r="U510" s="47" t="e">
        <f t="shared" si="113"/>
        <v>#N/A</v>
      </c>
      <c r="V510" s="47">
        <f t="shared" si="123"/>
        <v>0.51861804995134264</v>
      </c>
      <c r="W510" s="47">
        <f t="shared" si="124"/>
        <v>1.5768476436761603E-2</v>
      </c>
    </row>
    <row r="511" spans="2:23">
      <c r="B511" s="46">
        <f t="shared" si="125"/>
        <v>-500</v>
      </c>
      <c r="C511" s="47">
        <f>IF(ISNA(OutlineParameters!T514),OutlineParameters!S514,OutlineParameters!T514)</f>
        <v>148.42622130056529</v>
      </c>
      <c r="D511" s="47">
        <f t="shared" si="114"/>
        <v>39.76318696122717</v>
      </c>
      <c r="E511" s="47">
        <f t="shared" si="115"/>
        <v>0.50190400964074033</v>
      </c>
      <c r="F511" s="47">
        <f t="shared" si="126"/>
        <v>36.520359608849041</v>
      </c>
      <c r="G511" s="47" t="e">
        <f t="shared" si="116"/>
        <v>#N/A</v>
      </c>
      <c r="H511" s="47"/>
      <c r="I511" s="47"/>
      <c r="J511" s="47">
        <f t="shared" si="117"/>
        <v>-499</v>
      </c>
      <c r="K511" s="48">
        <f t="shared" si="118"/>
        <v>43.185752582526902</v>
      </c>
      <c r="L511" s="48">
        <f t="shared" si="119"/>
        <v>36.681961852951645</v>
      </c>
      <c r="M511" s="48">
        <f t="shared" si="120"/>
        <v>43.757334432287053</v>
      </c>
      <c r="N511" s="48">
        <f t="shared" si="121"/>
        <v>43.757334432287053</v>
      </c>
      <c r="O511" s="48">
        <f t="shared" si="109"/>
        <v>1.0984722363589294</v>
      </c>
      <c r="P511" s="47"/>
      <c r="Q511" s="46">
        <f t="shared" si="122"/>
        <v>-499</v>
      </c>
      <c r="R511" s="47">
        <f t="shared" si="110"/>
        <v>39.711325156232036</v>
      </c>
      <c r="S511" s="47">
        <f t="shared" si="111"/>
        <v>36.427197681437846</v>
      </c>
      <c r="T511" s="47">
        <f t="shared" si="112"/>
        <v>0.5098703723760416</v>
      </c>
      <c r="U511" s="47" t="e">
        <f t="shared" si="113"/>
        <v>#N/A</v>
      </c>
      <c r="V511" s="47">
        <f t="shared" si="123"/>
        <v>0.51704120230766648</v>
      </c>
      <c r="W511" s="47">
        <f t="shared" si="124"/>
        <v>1.5407984999171731E-2</v>
      </c>
    </row>
    <row r="512" spans="2:23">
      <c r="B512" s="46">
        <f t="shared" si="125"/>
        <v>-499</v>
      </c>
      <c r="C512" s="47">
        <f>IF(ISNA(OutlineParameters!T515),OutlineParameters!S515,OutlineParameters!T515)</f>
        <v>148.6716574712608</v>
      </c>
      <c r="D512" s="47">
        <f t="shared" si="114"/>
        <v>39.711325156232036</v>
      </c>
      <c r="E512" s="47">
        <f t="shared" si="115"/>
        <v>0.5098703723760416</v>
      </c>
      <c r="F512" s="47">
        <f t="shared" si="126"/>
        <v>36.427197681437846</v>
      </c>
      <c r="G512" s="47" t="e">
        <f t="shared" si="116"/>
        <v>#N/A</v>
      </c>
      <c r="H512" s="47"/>
      <c r="I512" s="47"/>
      <c r="J512" s="47">
        <f t="shared" si="117"/>
        <v>-498</v>
      </c>
      <c r="K512" s="48">
        <f t="shared" si="118"/>
        <v>43.102170591025924</v>
      </c>
      <c r="L512" s="48">
        <f t="shared" si="119"/>
        <v>36.534292506354632</v>
      </c>
      <c r="M512" s="48">
        <f t="shared" si="120"/>
        <v>43.671451535030201</v>
      </c>
      <c r="N512" s="48">
        <f t="shared" si="121"/>
        <v>43.671451535030201</v>
      </c>
      <c r="O512" s="48">
        <f t="shared" si="109"/>
        <v>1.1114853666662665</v>
      </c>
      <c r="P512" s="47"/>
      <c r="Q512" s="46">
        <f t="shared" si="122"/>
        <v>-498</v>
      </c>
      <c r="R512" s="47">
        <f t="shared" si="110"/>
        <v>39.659621036001269</v>
      </c>
      <c r="S512" s="47">
        <f t="shared" si="111"/>
        <v>36.334118998945542</v>
      </c>
      <c r="T512" s="47">
        <f t="shared" si="112"/>
        <v>0.51788769679302094</v>
      </c>
      <c r="U512" s="47" t="e">
        <f t="shared" si="113"/>
        <v>#N/A</v>
      </c>
      <c r="V512" s="47">
        <f t="shared" si="123"/>
        <v>0.51550040380774931</v>
      </c>
      <c r="W512" s="47">
        <f t="shared" si="124"/>
        <v>1.5337409777771427E-2</v>
      </c>
    </row>
    <row r="513" spans="2:23">
      <c r="B513" s="46">
        <f t="shared" si="125"/>
        <v>-498</v>
      </c>
      <c r="C513" s="47">
        <f>IF(ISNA(OutlineParameters!T516),OutlineParameters!S516,OutlineParameters!T516)</f>
        <v>148.91673795059873</v>
      </c>
      <c r="D513" s="47">
        <f t="shared" si="114"/>
        <v>39.659621036001269</v>
      </c>
      <c r="E513" s="47">
        <f t="shared" si="115"/>
        <v>0.51788769679302094</v>
      </c>
      <c r="F513" s="47">
        <f t="shared" si="126"/>
        <v>36.334118998945542</v>
      </c>
      <c r="G513" s="47" t="e">
        <f t="shared" si="116"/>
        <v>#N/A</v>
      </c>
      <c r="H513" s="47"/>
      <c r="I513" s="47"/>
      <c r="J513" s="47">
        <f t="shared" si="117"/>
        <v>-497</v>
      </c>
      <c r="K513" s="48">
        <f t="shared" si="118"/>
        <v>43.01875743427604</v>
      </c>
      <c r="L513" s="48">
        <f t="shared" si="119"/>
        <v>36.386925826891002</v>
      </c>
      <c r="M513" s="48">
        <f t="shared" si="120"/>
        <v>43.585742187300411</v>
      </c>
      <c r="N513" s="48">
        <f t="shared" si="121"/>
        <v>43.585742187300411</v>
      </c>
      <c r="O513" s="48">
        <f t="shared" si="109"/>
        <v>1.124536745153812</v>
      </c>
      <c r="P513" s="47"/>
      <c r="Q513" s="46">
        <f t="shared" si="122"/>
        <v>-497</v>
      </c>
      <c r="R513" s="47">
        <f t="shared" si="110"/>
        <v>39.608070995620494</v>
      </c>
      <c r="S513" s="47">
        <f t="shared" si="111"/>
        <v>36.241123444431786</v>
      </c>
      <c r="T513" s="47">
        <f t="shared" si="112"/>
        <v>0.52595538637993755</v>
      </c>
      <c r="U513" s="47" t="e">
        <f t="shared" si="113"/>
        <v>#N/A</v>
      </c>
      <c r="V513" s="47">
        <f t="shared" si="123"/>
        <v>0.51396666282997217</v>
      </c>
      <c r="W513" s="47">
        <f t="shared" si="124"/>
        <v>1.5262891957945612E-2</v>
      </c>
    </row>
    <row r="514" spans="2:23">
      <c r="B514" s="46">
        <f t="shared" si="125"/>
        <v>-497</v>
      </c>
      <c r="C514" s="47">
        <f>IF(ISNA(OutlineParameters!T517),OutlineParameters!S517,OutlineParameters!T517)</f>
        <v>149.16144161977783</v>
      </c>
      <c r="D514" s="47">
        <f t="shared" si="114"/>
        <v>39.608070995620494</v>
      </c>
      <c r="E514" s="47">
        <f t="shared" si="115"/>
        <v>0.52595538637993755</v>
      </c>
      <c r="F514" s="47">
        <f t="shared" si="126"/>
        <v>36.241123444431786</v>
      </c>
      <c r="G514" s="47" t="e">
        <f t="shared" si="116"/>
        <v>#N/A</v>
      </c>
      <c r="H514" s="47"/>
      <c r="I514" s="47"/>
      <c r="J514" s="47">
        <f t="shared" si="117"/>
        <v>-496</v>
      </c>
      <c r="K514" s="48">
        <f t="shared" si="118"/>
        <v>42.935513105192285</v>
      </c>
      <c r="L514" s="48">
        <f t="shared" si="119"/>
        <v>36.239861774927249</v>
      </c>
      <c r="M514" s="48">
        <f t="shared" si="120"/>
        <v>43.500206381411544</v>
      </c>
      <c r="N514" s="48">
        <f t="shared" si="121"/>
        <v>43.500206381411544</v>
      </c>
      <c r="O514" s="48">
        <f t="shared" si="109"/>
        <v>1.1376262795703158</v>
      </c>
      <c r="P514" s="47"/>
      <c r="Q514" s="46">
        <f t="shared" si="122"/>
        <v>-496</v>
      </c>
      <c r="R514" s="47">
        <f t="shared" si="110"/>
        <v>39.556674329337497</v>
      </c>
      <c r="S514" s="47">
        <f t="shared" si="111"/>
        <v>36.14821426305744</v>
      </c>
      <c r="T514" s="47">
        <f t="shared" si="112"/>
        <v>0.53407296133066218</v>
      </c>
      <c r="U514" s="47" t="e">
        <f t="shared" si="113"/>
        <v>#N/A</v>
      </c>
      <c r="V514" s="47">
        <f t="shared" si="123"/>
        <v>0.5124403736341776</v>
      </c>
      <c r="W514" s="47">
        <f t="shared" si="124"/>
        <v>1.4998996834236777E-2</v>
      </c>
    </row>
    <row r="515" spans="2:23">
      <c r="B515" s="46">
        <f t="shared" si="125"/>
        <v>-496</v>
      </c>
      <c r="C515" s="47">
        <f>IF(ISNA(OutlineParameters!T518),OutlineParameters!S518,OutlineParameters!T518)</f>
        <v>149.40577787757508</v>
      </c>
      <c r="D515" s="47">
        <f t="shared" si="114"/>
        <v>39.556674329337497</v>
      </c>
      <c r="E515" s="47">
        <f t="shared" si="115"/>
        <v>0.53407296133066218</v>
      </c>
      <c r="F515" s="47">
        <f t="shared" si="126"/>
        <v>36.14821426305744</v>
      </c>
      <c r="G515" s="47" t="e">
        <f t="shared" si="116"/>
        <v>#N/A</v>
      </c>
      <c r="H515" s="47"/>
      <c r="I515" s="47"/>
      <c r="J515" s="47">
        <f t="shared" si="117"/>
        <v>-495</v>
      </c>
      <c r="K515" s="48">
        <f t="shared" si="118"/>
        <v>42.852437596706977</v>
      </c>
      <c r="L515" s="48">
        <f t="shared" si="119"/>
        <v>36.093100310917634</v>
      </c>
      <c r="M515" s="48">
        <f t="shared" si="120"/>
        <v>43.414844109690193</v>
      </c>
      <c r="N515" s="48">
        <f t="shared" si="121"/>
        <v>43.414844109690193</v>
      </c>
      <c r="O515" s="48">
        <f t="shared" si="109"/>
        <v>1.1507535530505197</v>
      </c>
      <c r="P515" s="47"/>
      <c r="Q515" s="46">
        <f t="shared" si="122"/>
        <v>-495</v>
      </c>
      <c r="R515" s="47">
        <f t="shared" si="110"/>
        <v>39.505430291974079</v>
      </c>
      <c r="S515" s="47">
        <f t="shared" si="111"/>
        <v>36.055394388516326</v>
      </c>
      <c r="T515" s="47">
        <f t="shared" si="112"/>
        <v>0.54223982471517707</v>
      </c>
      <c r="U515" s="47" t="e">
        <f t="shared" si="113"/>
        <v>#N/A</v>
      </c>
      <c r="V515" s="47">
        <f t="shared" si="123"/>
        <v>0.51094047395075393</v>
      </c>
      <c r="W515" s="47">
        <f t="shared" si="124"/>
        <v>1.4639006045058522E-2</v>
      </c>
    </row>
    <row r="516" spans="2:23">
      <c r="B516" s="46">
        <f t="shared" si="125"/>
        <v>-495</v>
      </c>
      <c r="C516" s="47">
        <f>IF(ISNA(OutlineParameters!T519),OutlineParameters!S519,OutlineParameters!T519)</f>
        <v>149.64973323458383</v>
      </c>
      <c r="D516" s="47">
        <f t="shared" si="114"/>
        <v>39.505430291974079</v>
      </c>
      <c r="E516" s="47">
        <f t="shared" si="115"/>
        <v>0.54223982471517707</v>
      </c>
      <c r="F516" s="47">
        <f t="shared" si="126"/>
        <v>36.055394388516326</v>
      </c>
      <c r="G516" s="47" t="e">
        <f t="shared" si="116"/>
        <v>#N/A</v>
      </c>
      <c r="H516" s="47"/>
      <c r="I516" s="47"/>
      <c r="J516" s="47">
        <f t="shared" si="117"/>
        <v>-494</v>
      </c>
      <c r="K516" s="48">
        <f t="shared" si="118"/>
        <v>42.769530901766075</v>
      </c>
      <c r="L516" s="48">
        <f t="shared" si="119"/>
        <v>35.946641395405095</v>
      </c>
      <c r="M516" s="48">
        <f t="shared" si="120"/>
        <v>43.32965536448296</v>
      </c>
      <c r="N516" s="48">
        <f t="shared" si="121"/>
        <v>43.32965536448296</v>
      </c>
      <c r="O516" s="48">
        <f t="shared" si="109"/>
        <v>1.1639181406001715</v>
      </c>
      <c r="P516" s="47"/>
      <c r="Q516" s="46">
        <f t="shared" si="122"/>
        <v>-494</v>
      </c>
      <c r="R516" s="47">
        <f t="shared" si="110"/>
        <v>39.454336244579004</v>
      </c>
      <c r="S516" s="47">
        <f t="shared" si="111"/>
        <v>35.962664375358855</v>
      </c>
      <c r="T516" s="47">
        <f t="shared" si="112"/>
        <v>0.5504554436209792</v>
      </c>
      <c r="U516" s="47" t="e">
        <f t="shared" si="113"/>
        <v>#N/A</v>
      </c>
      <c r="V516" s="47">
        <f t="shared" si="123"/>
        <v>0.50947657334624807</v>
      </c>
      <c r="W516" s="47">
        <f t="shared" si="124"/>
        <v>1.4853526199232192E-2</v>
      </c>
    </row>
    <row r="517" spans="2:23">
      <c r="B517" s="46">
        <f t="shared" si="125"/>
        <v>-494</v>
      </c>
      <c r="C517" s="47">
        <f>IF(ISNA(OutlineParameters!T520),OutlineParameters!S520,OutlineParameters!T520)</f>
        <v>149.89329420139734</v>
      </c>
      <c r="D517" s="47">
        <f t="shared" si="114"/>
        <v>39.454336244579004</v>
      </c>
      <c r="E517" s="47">
        <f t="shared" si="115"/>
        <v>0.5504554436209792</v>
      </c>
      <c r="F517" s="47">
        <f t="shared" si="126"/>
        <v>35.962664375358855</v>
      </c>
      <c r="G517" s="47" t="e">
        <f t="shared" si="116"/>
        <v>#N/A</v>
      </c>
      <c r="H517" s="47"/>
      <c r="I517" s="47"/>
      <c r="J517" s="47">
        <f t="shared" si="117"/>
        <v>-493</v>
      </c>
      <c r="K517" s="48">
        <f t="shared" si="118"/>
        <v>42.686793013329179</v>
      </c>
      <c r="L517" s="48">
        <f t="shared" si="119"/>
        <v>35.800484989021243</v>
      </c>
      <c r="M517" s="48">
        <f t="shared" si="120"/>
        <v>43.24464013814827</v>
      </c>
      <c r="N517" s="48">
        <f t="shared" si="121"/>
        <v>43.24464013814827</v>
      </c>
      <c r="O517" s="48">
        <f t="shared" si="109"/>
        <v>1.1771199446727563</v>
      </c>
      <c r="P517" s="47"/>
      <c r="Q517" s="46">
        <f t="shared" si="122"/>
        <v>-493</v>
      </c>
      <c r="R517" s="47">
        <f t="shared" si="110"/>
        <v>39.403388587244379</v>
      </c>
      <c r="S517" s="47">
        <f t="shared" si="111"/>
        <v>35.870024860265438</v>
      </c>
      <c r="T517" s="47">
        <f t="shared" si="112"/>
        <v>0.55871926786720949</v>
      </c>
      <c r="U517" s="47" t="e">
        <f t="shared" si="113"/>
        <v>#N/A</v>
      </c>
      <c r="V517" s="47">
        <f t="shared" si="123"/>
        <v>0.50799122072632485</v>
      </c>
      <c r="W517" s="47">
        <f t="shared" si="124"/>
        <v>1.449341235613133E-2</v>
      </c>
    </row>
    <row r="518" spans="2:23">
      <c r="B518" s="46">
        <f t="shared" si="125"/>
        <v>-493</v>
      </c>
      <c r="C518" s="47">
        <f>IF(ISNA(OutlineParameters!T521),OutlineParameters!S521,OutlineParameters!T521)</f>
        <v>150.13647017679264</v>
      </c>
      <c r="D518" s="47">
        <f t="shared" si="114"/>
        <v>39.403388587244379</v>
      </c>
      <c r="E518" s="47">
        <f t="shared" si="115"/>
        <v>0.55871926786720949</v>
      </c>
      <c r="F518" s="47">
        <f t="shared" si="126"/>
        <v>35.870024860265438</v>
      </c>
      <c r="G518" s="47" t="e">
        <f t="shared" si="116"/>
        <v>#N/A</v>
      </c>
      <c r="H518" s="47"/>
      <c r="I518" s="47"/>
      <c r="J518" s="47">
        <f t="shared" si="117"/>
        <v>-492</v>
      </c>
      <c r="K518" s="48">
        <f t="shared" si="118"/>
        <v>42.604223924372263</v>
      </c>
      <c r="L518" s="48">
        <f t="shared" si="119"/>
        <v>35.654631052484547</v>
      </c>
      <c r="M518" s="48">
        <f t="shared" si="120"/>
        <v>43.159798423062739</v>
      </c>
      <c r="N518" s="48">
        <f t="shared" si="121"/>
        <v>43.159798423062739</v>
      </c>
      <c r="O518" s="48">
        <f t="shared" si="109"/>
        <v>1.1903585335807583</v>
      </c>
      <c r="P518" s="47"/>
      <c r="Q518" s="46">
        <f t="shared" si="122"/>
        <v>-492</v>
      </c>
      <c r="R518" s="47">
        <f t="shared" si="110"/>
        <v>39.352589465171746</v>
      </c>
      <c r="S518" s="47">
        <f t="shared" si="111"/>
        <v>35.777481080027918</v>
      </c>
      <c r="T518" s="47">
        <f t="shared" si="112"/>
        <v>0.56703076222059301</v>
      </c>
      <c r="U518" s="47" t="e">
        <f t="shared" si="113"/>
        <v>#N/A</v>
      </c>
      <c r="V518" s="47">
        <f t="shared" si="123"/>
        <v>0.50654187949071172</v>
      </c>
      <c r="W518" s="47">
        <f t="shared" si="124"/>
        <v>1.4229517233133038E-2</v>
      </c>
    </row>
    <row r="519" spans="2:23">
      <c r="B519" s="46">
        <f t="shared" si="125"/>
        <v>-492</v>
      </c>
      <c r="C519" s="47">
        <f>IF(ISNA(OutlineParameters!T522),OutlineParameters!S522,OutlineParameters!T522)</f>
        <v>150.37924767136303</v>
      </c>
      <c r="D519" s="47">
        <f t="shared" si="114"/>
        <v>39.352589465171746</v>
      </c>
      <c r="E519" s="47">
        <f t="shared" si="115"/>
        <v>0.56703076222059301</v>
      </c>
      <c r="F519" s="47">
        <f t="shared" si="126"/>
        <v>35.777481080027918</v>
      </c>
      <c r="G519" s="47" t="e">
        <f t="shared" si="116"/>
        <v>#N/A</v>
      </c>
      <c r="H519" s="47"/>
      <c r="I519" s="47"/>
      <c r="J519" s="47">
        <f t="shared" si="117"/>
        <v>-491</v>
      </c>
      <c r="K519" s="48">
        <f t="shared" si="118"/>
        <v>42.521823627884942</v>
      </c>
      <c r="L519" s="48">
        <f t="shared" si="119"/>
        <v>35.509079546603061</v>
      </c>
      <c r="M519" s="48">
        <f t="shared" si="120"/>
        <v>43.075130211619353</v>
      </c>
      <c r="N519" s="48">
        <f t="shared" si="121"/>
        <v>43.075130211619353</v>
      </c>
      <c r="O519" s="48">
        <f t="shared" si="109"/>
        <v>1.2036334675254046</v>
      </c>
      <c r="P519" s="47"/>
      <c r="Q519" s="46">
        <f t="shared" si="122"/>
        <v>-491</v>
      </c>
      <c r="R519" s="47">
        <f t="shared" si="110"/>
        <v>39.301935277222675</v>
      </c>
      <c r="S519" s="47">
        <f t="shared" si="111"/>
        <v>35.685032643321797</v>
      </c>
      <c r="T519" s="47">
        <f t="shared" si="112"/>
        <v>0.57538936119911765</v>
      </c>
      <c r="U519" s="47" t="e">
        <f t="shared" si="113"/>
        <v>#N/A</v>
      </c>
      <c r="V519" s="47">
        <f t="shared" si="123"/>
        <v>0.50511892776739842</v>
      </c>
      <c r="W519" s="47">
        <f t="shared" si="124"/>
        <v>1.4156106885110376E-2</v>
      </c>
    </row>
    <row r="520" spans="2:23">
      <c r="B520" s="46">
        <f t="shared" si="125"/>
        <v>-491</v>
      </c>
      <c r="C520" s="47">
        <f>IF(ISNA(OutlineParameters!T523),OutlineParameters!S523,OutlineParameters!T523)</f>
        <v>150.62161319570177</v>
      </c>
      <c r="D520" s="47">
        <f t="shared" si="114"/>
        <v>39.301935277222675</v>
      </c>
      <c r="E520" s="47">
        <f t="shared" si="115"/>
        <v>0.57538936119911765</v>
      </c>
      <c r="F520" s="47">
        <f t="shared" si="126"/>
        <v>35.685032643321797</v>
      </c>
      <c r="G520" s="47" t="e">
        <f t="shared" si="116"/>
        <v>#N/A</v>
      </c>
      <c r="H520" s="47"/>
      <c r="I520" s="47"/>
      <c r="J520" s="47">
        <f t="shared" si="117"/>
        <v>-490</v>
      </c>
      <c r="K520" s="48">
        <f t="shared" si="118"/>
        <v>42.4395921168732</v>
      </c>
      <c r="L520" s="48">
        <f t="shared" si="119"/>
        <v>35.363830432271698</v>
      </c>
      <c r="M520" s="48">
        <f t="shared" si="120"/>
        <v>42.99063549622565</v>
      </c>
      <c r="N520" s="48">
        <f t="shared" si="121"/>
        <v>42.99063549622565</v>
      </c>
      <c r="O520" s="48">
        <f t="shared" si="109"/>
        <v>1.2169446437257796</v>
      </c>
      <c r="P520" s="47"/>
      <c r="Q520" s="46">
        <f t="shared" si="122"/>
        <v>-490</v>
      </c>
      <c r="R520" s="47">
        <f t="shared" si="110"/>
        <v>39.251423384445935</v>
      </c>
      <c r="S520" s="47">
        <f t="shared" si="111"/>
        <v>35.592680881173351</v>
      </c>
      <c r="T520" s="47">
        <f t="shared" si="112"/>
        <v>0.58379453189028063</v>
      </c>
      <c r="U520" s="47" t="e">
        <f t="shared" si="113"/>
        <v>#N/A</v>
      </c>
      <c r="V520" s="47">
        <f t="shared" si="123"/>
        <v>0.50370331707888738</v>
      </c>
      <c r="W520" s="47">
        <f t="shared" si="124"/>
        <v>1.408356282510681E-2</v>
      </c>
    </row>
    <row r="521" spans="2:23">
      <c r="B521" s="46">
        <f t="shared" si="125"/>
        <v>-490</v>
      </c>
      <c r="C521" s="47">
        <f>IF(ISNA(OutlineParameters!T524),OutlineParameters!S524,OutlineParameters!T524)</f>
        <v>150.86357614858591</v>
      </c>
      <c r="D521" s="47">
        <f t="shared" si="114"/>
        <v>39.251423384445935</v>
      </c>
      <c r="E521" s="47">
        <f t="shared" si="115"/>
        <v>0.58379453189028063</v>
      </c>
      <c r="F521" s="47">
        <f t="shared" si="126"/>
        <v>35.592680881173351</v>
      </c>
      <c r="G521" s="47" t="e">
        <f t="shared" si="116"/>
        <v>#N/A</v>
      </c>
      <c r="H521" s="47"/>
      <c r="I521" s="47"/>
      <c r="J521" s="47">
        <f t="shared" si="117"/>
        <v>-489</v>
      </c>
      <c r="K521" s="48">
        <f t="shared" si="118"/>
        <v>42.357529384355757</v>
      </c>
      <c r="L521" s="48">
        <f t="shared" si="119"/>
        <v>35.218883670473133</v>
      </c>
      <c r="M521" s="48">
        <f t="shared" si="120"/>
        <v>42.906314269306449</v>
      </c>
      <c r="N521" s="48">
        <f t="shared" si="121"/>
        <v>42.906314269306449</v>
      </c>
      <c r="O521" s="48">
        <f t="shared" si="109"/>
        <v>1.2302914996295227</v>
      </c>
      <c r="P521" s="47"/>
      <c r="Q521" s="46">
        <f t="shared" si="122"/>
        <v>-489</v>
      </c>
      <c r="R521" s="47">
        <f t="shared" si="110"/>
        <v>39.201053052738047</v>
      </c>
      <c r="S521" s="47">
        <f t="shared" si="111"/>
        <v>35.500427840690371</v>
      </c>
      <c r="T521" s="47">
        <f t="shared" si="112"/>
        <v>0.59224570331573767</v>
      </c>
      <c r="U521" s="47" t="e">
        <f t="shared" si="113"/>
        <v>#N/A</v>
      </c>
      <c r="V521" s="47">
        <f t="shared" si="123"/>
        <v>0.5022949607963767</v>
      </c>
      <c r="W521" s="47">
        <f t="shared" si="124"/>
        <v>1.3723932754317048E-2</v>
      </c>
    </row>
    <row r="522" spans="2:23">
      <c r="B522" s="46">
        <f t="shared" si="125"/>
        <v>-489</v>
      </c>
      <c r="C522" s="47">
        <f>IF(ISNA(OutlineParameters!T525),OutlineParameters!S525,OutlineParameters!T525)</f>
        <v>151.1051154112142</v>
      </c>
      <c r="D522" s="47">
        <f t="shared" si="114"/>
        <v>39.201053052738047</v>
      </c>
      <c r="E522" s="47">
        <f t="shared" si="115"/>
        <v>0.59224570331573767</v>
      </c>
      <c r="F522" s="47">
        <f t="shared" si="126"/>
        <v>35.500427840690371</v>
      </c>
      <c r="G522" s="47" t="e">
        <f t="shared" si="116"/>
        <v>#N/A</v>
      </c>
      <c r="H522" s="47"/>
      <c r="I522" s="47"/>
      <c r="J522" s="47">
        <f t="shared" si="117"/>
        <v>-488</v>
      </c>
      <c r="K522" s="48">
        <f t="shared" si="118"/>
        <v>42.275635423365884</v>
      </c>
      <c r="L522" s="48">
        <f t="shared" si="119"/>
        <v>35.07423922227963</v>
      </c>
      <c r="M522" s="48">
        <f t="shared" si="120"/>
        <v>42.82216652330294</v>
      </c>
      <c r="N522" s="48">
        <f t="shared" si="121"/>
        <v>42.82216652330294</v>
      </c>
      <c r="O522" s="48">
        <f t="shared" si="109"/>
        <v>1.2436739290018177</v>
      </c>
      <c r="P522" s="47"/>
      <c r="Q522" s="46">
        <f t="shared" si="122"/>
        <v>-488</v>
      </c>
      <c r="R522" s="47">
        <f t="shared" si="110"/>
        <v>39.150823556658409</v>
      </c>
      <c r="S522" s="47">
        <f t="shared" si="111"/>
        <v>35.408276560009142</v>
      </c>
      <c r="T522" s="47">
        <f t="shared" si="112"/>
        <v>0.60074235946715682</v>
      </c>
      <c r="U522" s="47" t="e">
        <f t="shared" si="113"/>
        <v>#N/A</v>
      </c>
      <c r="V522" s="47">
        <f t="shared" si="123"/>
        <v>0.50092256752094499</v>
      </c>
      <c r="W522" s="47">
        <f t="shared" si="124"/>
        <v>1.3746139927661716E-2</v>
      </c>
    </row>
    <row r="523" spans="2:23">
      <c r="B523" s="46">
        <f t="shared" si="125"/>
        <v>-488</v>
      </c>
      <c r="C523" s="47">
        <f>IF(ISNA(OutlineParameters!T526),OutlineParameters!S526,OutlineParameters!T526)</f>
        <v>151.34624038236356</v>
      </c>
      <c r="D523" s="47">
        <f t="shared" si="114"/>
        <v>39.150823556658409</v>
      </c>
      <c r="E523" s="47">
        <f t="shared" si="115"/>
        <v>0.60074235946715682</v>
      </c>
      <c r="F523" s="47">
        <f t="shared" si="126"/>
        <v>35.408276560009142</v>
      </c>
      <c r="G523" s="47" t="e">
        <f t="shared" si="116"/>
        <v>#N/A</v>
      </c>
      <c r="H523" s="47"/>
      <c r="I523" s="47"/>
      <c r="J523" s="47">
        <f t="shared" si="117"/>
        <v>-487</v>
      </c>
      <c r="K523" s="48">
        <f t="shared" si="118"/>
        <v>42.19391022695504</v>
      </c>
      <c r="L523" s="48">
        <f t="shared" si="119"/>
        <v>34.929897048849853</v>
      </c>
      <c r="M523" s="48">
        <f t="shared" si="120"/>
        <v>42.738192250669044</v>
      </c>
      <c r="N523" s="48">
        <f t="shared" si="121"/>
        <v>42.738192250669044</v>
      </c>
      <c r="O523" s="48">
        <f t="shared" si="109"/>
        <v>1.2570914755862213</v>
      </c>
      <c r="P523" s="47"/>
      <c r="Q523" s="46">
        <f t="shared" si="122"/>
        <v>-487</v>
      </c>
      <c r="R523" s="47">
        <f t="shared" si="110"/>
        <v>39.100731299906315</v>
      </c>
      <c r="S523" s="47">
        <f t="shared" si="111"/>
        <v>35.316226409207808</v>
      </c>
      <c r="T523" s="47">
        <f t="shared" si="112"/>
        <v>0.6092839364350684</v>
      </c>
      <c r="U523" s="47" t="e">
        <f t="shared" si="113"/>
        <v>#N/A</v>
      </c>
      <c r="V523" s="47">
        <f t="shared" si="123"/>
        <v>0.49954795352817882</v>
      </c>
      <c r="W523" s="47">
        <f t="shared" si="124"/>
        <v>1.3387082928062455E-2</v>
      </c>
    </row>
    <row r="524" spans="2:23">
      <c r="B524" s="46">
        <f t="shared" si="125"/>
        <v>-487</v>
      </c>
      <c r="C524" s="47">
        <f>IF(ISNA(OutlineParameters!T527),OutlineParameters!S527,OutlineParameters!T527)</f>
        <v>151.58693757262739</v>
      </c>
      <c r="D524" s="47">
        <f t="shared" si="114"/>
        <v>39.100731299906315</v>
      </c>
      <c r="E524" s="47">
        <f t="shared" si="115"/>
        <v>0.6092839364350684</v>
      </c>
      <c r="F524" s="47">
        <f t="shared" si="126"/>
        <v>35.316226409207808</v>
      </c>
      <c r="G524" s="47" t="e">
        <f t="shared" si="116"/>
        <v>#N/A</v>
      </c>
      <c r="H524" s="47"/>
      <c r="I524" s="47"/>
      <c r="J524" s="47">
        <f t="shared" si="117"/>
        <v>-486</v>
      </c>
      <c r="K524" s="48">
        <f t="shared" si="118"/>
        <v>42.112353788184691</v>
      </c>
      <c r="L524" s="48">
        <f t="shared" si="119"/>
        <v>34.785857111430232</v>
      </c>
      <c r="M524" s="48">
        <f t="shared" si="120"/>
        <v>42.654391443879604</v>
      </c>
      <c r="N524" s="48">
        <f t="shared" si="121"/>
        <v>42.654391443879604</v>
      </c>
      <c r="O524" s="48">
        <f t="shared" si="109"/>
        <v>1.2705436750528911</v>
      </c>
      <c r="P524" s="47"/>
      <c r="Q524" s="46">
        <f t="shared" si="122"/>
        <v>-486</v>
      </c>
      <c r="R524" s="47">
        <f t="shared" si="110"/>
        <v>39.050776504553497</v>
      </c>
      <c r="S524" s="47">
        <f t="shared" si="111"/>
        <v>35.224280407149919</v>
      </c>
      <c r="T524" s="47">
        <f t="shared" si="112"/>
        <v>0.61786988640580764</v>
      </c>
      <c r="U524" s="47" t="e">
        <f t="shared" si="113"/>
        <v>#N/A</v>
      </c>
      <c r="V524" s="47">
        <f t="shared" si="123"/>
        <v>0.49820924523537258</v>
      </c>
      <c r="W524" s="47">
        <f t="shared" si="124"/>
        <v>1.3313621953159327E-2</v>
      </c>
    </row>
    <row r="525" spans="2:23">
      <c r="B525" s="46">
        <f t="shared" si="125"/>
        <v>-486</v>
      </c>
      <c r="C525" s="47">
        <f>IF(ISNA(OutlineParameters!T528),OutlineParameters!S528,OutlineParameters!T528)</f>
        <v>151.82719349259895</v>
      </c>
      <c r="D525" s="47">
        <f t="shared" si="114"/>
        <v>39.050776504553497</v>
      </c>
      <c r="E525" s="47">
        <f t="shared" si="115"/>
        <v>0.61786988640580764</v>
      </c>
      <c r="F525" s="47">
        <f t="shared" si="126"/>
        <v>35.224280407149919</v>
      </c>
      <c r="G525" s="47" t="e">
        <f t="shared" si="116"/>
        <v>#N/A</v>
      </c>
      <c r="H525" s="47"/>
      <c r="I525" s="47"/>
      <c r="J525" s="47">
        <f t="shared" si="117"/>
        <v>-485</v>
      </c>
      <c r="K525" s="48">
        <f t="shared" si="118"/>
        <v>42.030966100133583</v>
      </c>
      <c r="L525" s="48">
        <f t="shared" si="119"/>
        <v>34.642119371355875</v>
      </c>
      <c r="M525" s="48">
        <f t="shared" si="120"/>
        <v>42.570764095421282</v>
      </c>
      <c r="N525" s="48">
        <f t="shared" si="121"/>
        <v>42.570764095421282</v>
      </c>
      <c r="O525" s="48">
        <f t="shared" si="109"/>
        <v>1.2840304160434735</v>
      </c>
      <c r="P525" s="47"/>
      <c r="Q525" s="46">
        <f t="shared" si="122"/>
        <v>-485</v>
      </c>
      <c r="R525" s="47">
        <f t="shared" si="110"/>
        <v>39.000955580029959</v>
      </c>
      <c r="S525" s="47">
        <f t="shared" si="111"/>
        <v>35.13243886781737</v>
      </c>
      <c r="T525" s="47">
        <f t="shared" si="112"/>
        <v>0.62649964733272667</v>
      </c>
      <c r="U525" s="47" t="e">
        <f t="shared" si="113"/>
        <v>#N/A</v>
      </c>
      <c r="V525" s="47">
        <f t="shared" si="123"/>
        <v>0.49687788304005664</v>
      </c>
      <c r="W525" s="47">
        <f t="shared" si="124"/>
        <v>1.3240555448135183E-2</v>
      </c>
    </row>
    <row r="526" spans="2:23">
      <c r="B526" s="46">
        <f t="shared" si="125"/>
        <v>-485</v>
      </c>
      <c r="C526" s="47">
        <f>IF(ISNA(OutlineParameters!T529),OutlineParameters!S529,OutlineParameters!T529)</f>
        <v>152.06701754105518</v>
      </c>
      <c r="D526" s="47">
        <f t="shared" si="114"/>
        <v>39.000955580029959</v>
      </c>
      <c r="E526" s="47">
        <f t="shared" si="115"/>
        <v>0.62649964733272667</v>
      </c>
      <c r="F526" s="47">
        <f t="shared" si="126"/>
        <v>35.13243886781737</v>
      </c>
      <c r="G526" s="47" t="e">
        <f t="shared" si="116"/>
        <v>#N/A</v>
      </c>
      <c r="H526" s="47"/>
      <c r="I526" s="47"/>
      <c r="J526" s="47">
        <f t="shared" si="117"/>
        <v>-484</v>
      </c>
      <c r="K526" s="48">
        <f t="shared" si="118"/>
        <v>41.949747155895921</v>
      </c>
      <c r="L526" s="48">
        <f t="shared" si="119"/>
        <v>34.498683790048744</v>
      </c>
      <c r="M526" s="48">
        <f t="shared" si="120"/>
        <v>42.487310197798934</v>
      </c>
      <c r="N526" s="48">
        <f t="shared" si="121"/>
        <v>42.487310197798934</v>
      </c>
      <c r="O526" s="48">
        <f t="shared" si="109"/>
        <v>1.2975511062466649</v>
      </c>
      <c r="P526" s="47"/>
      <c r="Q526" s="46">
        <f t="shared" si="122"/>
        <v>-484</v>
      </c>
      <c r="R526" s="47">
        <f t="shared" si="110"/>
        <v>38.951267791725954</v>
      </c>
      <c r="S526" s="47">
        <f t="shared" si="111"/>
        <v>35.040703204260197</v>
      </c>
      <c r="T526" s="47">
        <f t="shared" si="112"/>
        <v>0.63517270022697792</v>
      </c>
      <c r="U526" s="47" t="e">
        <f t="shared" si="113"/>
        <v>#N/A</v>
      </c>
      <c r="V526" s="47">
        <f t="shared" si="123"/>
        <v>0.49555382749524313</v>
      </c>
      <c r="W526" s="47">
        <f t="shared" si="124"/>
        <v>1.2976660325136891E-2</v>
      </c>
    </row>
    <row r="527" spans="2:23">
      <c r="B527" s="46">
        <f t="shared" si="125"/>
        <v>-484</v>
      </c>
      <c r="C527" s="47">
        <f>IF(ISNA(OutlineParameters!T530),OutlineParameters!S530,OutlineParameters!T530)</f>
        <v>152.30638859919497</v>
      </c>
      <c r="D527" s="47">
        <f t="shared" si="114"/>
        <v>38.951267791725954</v>
      </c>
      <c r="E527" s="47">
        <f t="shared" si="115"/>
        <v>0.63517270022697792</v>
      </c>
      <c r="F527" s="47">
        <f t="shared" si="126"/>
        <v>35.040703204260197</v>
      </c>
      <c r="G527" s="47" t="e">
        <f t="shared" si="116"/>
        <v>#N/A</v>
      </c>
      <c r="H527" s="47"/>
      <c r="I527" s="47"/>
      <c r="J527" s="47">
        <f t="shared" si="117"/>
        <v>-483</v>
      </c>
      <c r="K527" s="48">
        <f t="shared" si="118"/>
        <v>41.868696948577735</v>
      </c>
      <c r="L527" s="48">
        <f t="shared" si="119"/>
        <v>34.35555032901857</v>
      </c>
      <c r="M527" s="48">
        <f t="shared" si="120"/>
        <v>42.404029743532874</v>
      </c>
      <c r="N527" s="48">
        <f t="shared" si="121"/>
        <v>42.404029743532874</v>
      </c>
      <c r="O527" s="48">
        <f t="shared" si="109"/>
        <v>1.3111055084622396</v>
      </c>
      <c r="P527" s="47"/>
      <c r="Q527" s="46">
        <f t="shared" si="122"/>
        <v>-483</v>
      </c>
      <c r="R527" s="47">
        <f t="shared" si="110"/>
        <v>38.901712408976429</v>
      </c>
      <c r="S527" s="47">
        <f t="shared" si="111"/>
        <v>34.949076130177708</v>
      </c>
      <c r="T527" s="47">
        <f t="shared" si="112"/>
        <v>0.64388848267849186</v>
      </c>
      <c r="U527" s="47" t="e">
        <f t="shared" si="113"/>
        <v>#N/A</v>
      </c>
      <c r="V527" s="47">
        <f t="shared" si="123"/>
        <v>0.49425616146272944</v>
      </c>
      <c r="W527" s="47">
        <f t="shared" si="124"/>
        <v>1.2618036472389349E-2</v>
      </c>
    </row>
    <row r="528" spans="2:23">
      <c r="B528" s="46">
        <f t="shared" si="125"/>
        <v>-483</v>
      </c>
      <c r="C528" s="47">
        <f>IF(ISNA(OutlineParameters!T531),OutlineParameters!S531,OutlineParameters!T531)</f>
        <v>152.54530843640057</v>
      </c>
      <c r="D528" s="47">
        <f t="shared" si="114"/>
        <v>38.901712408976429</v>
      </c>
      <c r="E528" s="47">
        <f t="shared" si="115"/>
        <v>0.64388848267849186</v>
      </c>
      <c r="F528" s="47">
        <f t="shared" si="126"/>
        <v>34.949076130177708</v>
      </c>
      <c r="G528" s="47" t="e">
        <f t="shared" si="116"/>
        <v>#N/A</v>
      </c>
      <c r="H528" s="47"/>
      <c r="I528" s="47"/>
      <c r="J528" s="47">
        <f t="shared" si="117"/>
        <v>-482</v>
      </c>
      <c r="K528" s="48">
        <f t="shared" si="118"/>
        <v>41.787815471303247</v>
      </c>
      <c r="L528" s="48">
        <f t="shared" si="119"/>
        <v>34.212718949863302</v>
      </c>
      <c r="M528" s="48">
        <f t="shared" si="120"/>
        <v>42.32092272515888</v>
      </c>
      <c r="N528" s="48">
        <f t="shared" si="121"/>
        <v>42.32092272515888</v>
      </c>
      <c r="O528" s="48">
        <f t="shared" si="109"/>
        <v>1.324693385936712</v>
      </c>
      <c r="P528" s="47"/>
      <c r="Q528" s="46">
        <f t="shared" si="122"/>
        <v>-482</v>
      </c>
      <c r="R528" s="47">
        <f t="shared" si="110"/>
        <v>38.852286792830157</v>
      </c>
      <c r="S528" s="47">
        <f t="shared" si="111"/>
        <v>34.857558367186918</v>
      </c>
      <c r="T528" s="47">
        <f t="shared" si="112"/>
        <v>0.65264643942302358</v>
      </c>
      <c r="U528" s="47" t="e">
        <f t="shared" si="113"/>
        <v>#N/A</v>
      </c>
      <c r="V528" s="47">
        <f t="shared" si="123"/>
        <v>0.4929943578154905</v>
      </c>
      <c r="W528" s="47">
        <f t="shared" si="124"/>
        <v>1.2829805875469447E-2</v>
      </c>
    </row>
    <row r="529" spans="2:23">
      <c r="B529" s="46">
        <f t="shared" si="125"/>
        <v>-482</v>
      </c>
      <c r="C529" s="47">
        <f>IF(ISNA(OutlineParameters!T532),OutlineParameters!S532,OutlineParameters!T532)</f>
        <v>152.78377882205456</v>
      </c>
      <c r="D529" s="47">
        <f t="shared" si="114"/>
        <v>38.852286792830157</v>
      </c>
      <c r="E529" s="47">
        <f t="shared" si="115"/>
        <v>0.65264643942302358</v>
      </c>
      <c r="F529" s="47">
        <f t="shared" si="126"/>
        <v>34.857558367186918</v>
      </c>
      <c r="G529" s="47" t="e">
        <f t="shared" si="116"/>
        <v>#N/A</v>
      </c>
      <c r="H529" s="47"/>
      <c r="I529" s="47"/>
      <c r="J529" s="47">
        <f t="shared" si="117"/>
        <v>-481</v>
      </c>
      <c r="K529" s="48">
        <f t="shared" si="118"/>
        <v>41.7071027172085</v>
      </c>
      <c r="L529" s="48">
        <f t="shared" si="119"/>
        <v>34.070189614267747</v>
      </c>
      <c r="M529" s="48">
        <f t="shared" si="120"/>
        <v>42.2379891352291</v>
      </c>
      <c r="N529" s="48">
        <f t="shared" si="121"/>
        <v>42.2379891352291</v>
      </c>
      <c r="O529" s="48">
        <f t="shared" si="109"/>
        <v>1.3383141909002263</v>
      </c>
      <c r="P529" s="47"/>
      <c r="Q529" s="46">
        <f t="shared" si="122"/>
        <v>-481</v>
      </c>
      <c r="R529" s="47">
        <f t="shared" si="110"/>
        <v>38.802987357048607</v>
      </c>
      <c r="S529" s="47">
        <f t="shared" si="111"/>
        <v>34.76614860762492</v>
      </c>
      <c r="T529" s="47">
        <f t="shared" si="112"/>
        <v>0.66144603217363984</v>
      </c>
      <c r="U529" s="47" t="e">
        <f t="shared" si="113"/>
        <v>#N/A</v>
      </c>
      <c r="V529" s="47">
        <f t="shared" si="123"/>
        <v>0.49171137722794356</v>
      </c>
      <c r="W529" s="47">
        <f t="shared" si="124"/>
        <v>1.2471075847031443E-2</v>
      </c>
    </row>
    <row r="530" spans="2:23">
      <c r="B530" s="46">
        <f t="shared" si="125"/>
        <v>-481</v>
      </c>
      <c r="C530" s="47">
        <f>IF(ISNA(OutlineParameters!T533),OutlineParameters!S533,OutlineParameters!T533)</f>
        <v>153.02178245205292</v>
      </c>
      <c r="D530" s="47">
        <f t="shared" si="114"/>
        <v>38.802987357048607</v>
      </c>
      <c r="E530" s="47">
        <f t="shared" si="115"/>
        <v>0.66144603217363984</v>
      </c>
      <c r="F530" s="47">
        <f t="shared" si="126"/>
        <v>34.76614860762492</v>
      </c>
      <c r="G530" s="47" t="e">
        <f t="shared" si="116"/>
        <v>#N/A</v>
      </c>
      <c r="H530" s="47"/>
      <c r="I530" s="47"/>
      <c r="J530" s="47">
        <f t="shared" si="117"/>
        <v>-480</v>
      </c>
      <c r="K530" s="48">
        <f t="shared" si="118"/>
        <v>41.626558679444997</v>
      </c>
      <c r="L530" s="48">
        <f t="shared" si="119"/>
        <v>33.927962284004479</v>
      </c>
      <c r="M530" s="48">
        <f t="shared" si="120"/>
        <v>42.155228966312052</v>
      </c>
      <c r="N530" s="48">
        <f t="shared" si="121"/>
        <v>42.155228966312052</v>
      </c>
      <c r="O530" s="48">
        <f t="shared" si="109"/>
        <v>1.3519676167400267</v>
      </c>
      <c r="P530" s="47"/>
      <c r="Q530" s="46">
        <f t="shared" si="122"/>
        <v>-480</v>
      </c>
      <c r="R530" s="47">
        <f t="shared" si="110"/>
        <v>38.753816219325813</v>
      </c>
      <c r="S530" s="47">
        <f t="shared" si="111"/>
        <v>34.674852017242763</v>
      </c>
      <c r="T530" s="47">
        <f t="shared" si="112"/>
        <v>0.67028670930493872</v>
      </c>
      <c r="U530" s="47" t="e">
        <f t="shared" si="113"/>
        <v>#N/A</v>
      </c>
      <c r="V530" s="47">
        <f t="shared" si="123"/>
        <v>0.49046426964324041</v>
      </c>
      <c r="W530" s="47">
        <f t="shared" si="124"/>
        <v>1.2302548155673776E-2</v>
      </c>
    </row>
    <row r="531" spans="2:23">
      <c r="B531" s="46">
        <f t="shared" si="125"/>
        <v>-480</v>
      </c>
      <c r="C531" s="47">
        <f>IF(ISNA(OutlineParameters!T534),OutlineParameters!S534,OutlineParameters!T534)</f>
        <v>153.25931728108074</v>
      </c>
      <c r="D531" s="47">
        <f t="shared" si="114"/>
        <v>38.753816219325813</v>
      </c>
      <c r="E531" s="47">
        <f t="shared" si="115"/>
        <v>0.67028670930493872</v>
      </c>
      <c r="F531" s="47">
        <f t="shared" si="126"/>
        <v>34.674852017242763</v>
      </c>
      <c r="G531" s="47" t="e">
        <f t="shared" si="116"/>
        <v>#N/A</v>
      </c>
      <c r="H531" s="47"/>
      <c r="I531" s="47"/>
      <c r="J531" s="47">
        <f t="shared" si="117"/>
        <v>-479</v>
      </c>
      <c r="K531" s="48">
        <f t="shared" si="118"/>
        <v>41.546183351180616</v>
      </c>
      <c r="L531" s="48">
        <f t="shared" si="119"/>
        <v>33.786036920933384</v>
      </c>
      <c r="M531" s="48">
        <f t="shared" si="120"/>
        <v>42.072642210992626</v>
      </c>
      <c r="N531" s="48">
        <f t="shared" si="121"/>
        <v>42.072642210992626</v>
      </c>
      <c r="O531" s="48">
        <f t="shared" si="109"/>
        <v>1.3656533551957293</v>
      </c>
      <c r="P531" s="47"/>
      <c r="Q531" s="46">
        <f t="shared" si="122"/>
        <v>-479</v>
      </c>
      <c r="R531" s="47">
        <f t="shared" si="110"/>
        <v>38.704769792361489</v>
      </c>
      <c r="S531" s="47">
        <f t="shared" si="111"/>
        <v>34.583667934214645</v>
      </c>
      <c r="T531" s="47">
        <f t="shared" si="112"/>
        <v>0.67916793218485139</v>
      </c>
      <c r="U531" s="47" t="e">
        <f t="shared" si="113"/>
        <v>#N/A</v>
      </c>
      <c r="V531" s="47">
        <f t="shared" si="123"/>
        <v>0.48923401482767304</v>
      </c>
      <c r="W531" s="47">
        <f t="shared" si="124"/>
        <v>1.1944334944757884E-2</v>
      </c>
    </row>
    <row r="532" spans="2:23">
      <c r="B532" s="46">
        <f t="shared" si="125"/>
        <v>-479</v>
      </c>
      <c r="C532" s="47">
        <f>IF(ISNA(OutlineParameters!T535),OutlineParameters!S535,OutlineParameters!T535)</f>
        <v>153.49638126382322</v>
      </c>
      <c r="D532" s="47">
        <f t="shared" si="114"/>
        <v>38.704769792361489</v>
      </c>
      <c r="E532" s="47">
        <f t="shared" si="115"/>
        <v>0.67916793218485139</v>
      </c>
      <c r="F532" s="47">
        <f t="shared" si="126"/>
        <v>34.583667934214645</v>
      </c>
      <c r="G532" s="47" t="e">
        <f t="shared" si="116"/>
        <v>#N/A</v>
      </c>
      <c r="H532" s="47"/>
      <c r="I532" s="47"/>
      <c r="J532" s="47">
        <f t="shared" si="117"/>
        <v>-478</v>
      </c>
      <c r="K532" s="48">
        <f t="shared" si="118"/>
        <v>41.465976725595056</v>
      </c>
      <c r="L532" s="48">
        <f t="shared" si="119"/>
        <v>33.644413487002112</v>
      </c>
      <c r="M532" s="48">
        <f t="shared" si="120"/>
        <v>41.990228861869355</v>
      </c>
      <c r="N532" s="48">
        <f t="shared" si="121"/>
        <v>41.990228861869355</v>
      </c>
      <c r="O532" s="48">
        <f t="shared" si="109"/>
        <v>1.3793709047145777</v>
      </c>
      <c r="P532" s="47"/>
      <c r="Q532" s="46">
        <f t="shared" si="122"/>
        <v>-478</v>
      </c>
      <c r="R532" s="47">
        <f t="shared" si="110"/>
        <v>38.655846390878722</v>
      </c>
      <c r="S532" s="47">
        <f t="shared" si="111"/>
        <v>34.492597078764589</v>
      </c>
      <c r="T532" s="47">
        <f t="shared" si="112"/>
        <v>0.6880891455491327</v>
      </c>
      <c r="U532" s="47" t="e">
        <f t="shared" si="113"/>
        <v>#N/A</v>
      </c>
      <c r="V532" s="47">
        <f t="shared" si="123"/>
        <v>0.48803958133319725</v>
      </c>
      <c r="W532" s="47">
        <f t="shared" si="124"/>
        <v>1.2155277438807843E-2</v>
      </c>
    </row>
    <row r="533" spans="2:23">
      <c r="B533" s="46">
        <f t="shared" si="125"/>
        <v>-478</v>
      </c>
      <c r="C533" s="47">
        <f>IF(ISNA(OutlineParameters!T536),OutlineParameters!S536,OutlineParameters!T536)</f>
        <v>153.73296091087366</v>
      </c>
      <c r="D533" s="47">
        <f t="shared" si="114"/>
        <v>38.655846390878722</v>
      </c>
      <c r="E533" s="47">
        <f t="shared" si="115"/>
        <v>0.6880891455491327</v>
      </c>
      <c r="F533" s="47">
        <f t="shared" si="126"/>
        <v>34.492597078764589</v>
      </c>
      <c r="G533" s="47" t="e">
        <f t="shared" si="116"/>
        <v>#N/A</v>
      </c>
      <c r="H533" s="47"/>
      <c r="I533" s="47"/>
      <c r="J533" s="47">
        <f t="shared" si="117"/>
        <v>-477</v>
      </c>
      <c r="K533" s="48">
        <f t="shared" si="118"/>
        <v>41.385938795884385</v>
      </c>
      <c r="L533" s="48">
        <f t="shared" si="119"/>
        <v>33.503091944244716</v>
      </c>
      <c r="M533" s="48">
        <f t="shared" si="120"/>
        <v>41.907988911558959</v>
      </c>
      <c r="N533" s="48">
        <f t="shared" si="121"/>
        <v>41.907988911558959</v>
      </c>
      <c r="O533" s="48">
        <f t="shared" si="109"/>
        <v>1.3931199489988213</v>
      </c>
      <c r="P533" s="47"/>
      <c r="Q533" s="46">
        <f t="shared" si="122"/>
        <v>-477</v>
      </c>
      <c r="R533" s="47">
        <f t="shared" si="110"/>
        <v>38.607042432745402</v>
      </c>
      <c r="S533" s="47">
        <f t="shared" si="111"/>
        <v>34.40163881977012</v>
      </c>
      <c r="T533" s="47">
        <f t="shared" si="112"/>
        <v>0.69704979009394008</v>
      </c>
      <c r="U533" s="47" t="e">
        <f t="shared" si="113"/>
        <v>#N/A</v>
      </c>
      <c r="V533" s="47">
        <f t="shared" si="123"/>
        <v>0.48682405358931646</v>
      </c>
      <c r="W533" s="47">
        <f t="shared" si="124"/>
        <v>1.1702219357800914E-2</v>
      </c>
    </row>
    <row r="534" spans="2:23">
      <c r="B534" s="46">
        <f t="shared" si="125"/>
        <v>-477</v>
      </c>
      <c r="C534" s="47">
        <f>IF(ISNA(OutlineParameters!T537),OutlineParameters!S537,OutlineParameters!T537)</f>
        <v>153.96905417691724</v>
      </c>
      <c r="D534" s="47">
        <f t="shared" si="114"/>
        <v>38.607042432745402</v>
      </c>
      <c r="E534" s="47">
        <f t="shared" si="115"/>
        <v>0.69704979009394008</v>
      </c>
      <c r="F534" s="47">
        <f t="shared" si="126"/>
        <v>34.40163881977012</v>
      </c>
      <c r="G534" s="47" t="e">
        <f t="shared" si="116"/>
        <v>#N/A</v>
      </c>
      <c r="H534" s="47"/>
      <c r="I534" s="47"/>
      <c r="J534" s="47">
        <f t="shared" si="117"/>
        <v>-476</v>
      </c>
      <c r="K534" s="48">
        <f t="shared" si="118"/>
        <v>41.306069555260137</v>
      </c>
      <c r="L534" s="48">
        <f t="shared" si="119"/>
        <v>33.362072254783925</v>
      </c>
      <c r="M534" s="48">
        <f t="shared" si="120"/>
        <v>41.825922352693624</v>
      </c>
      <c r="N534" s="48">
        <f t="shared" si="121"/>
        <v>41.825922352693624</v>
      </c>
      <c r="O534" s="48">
        <f t="shared" si="109"/>
        <v>1.4069001051874646</v>
      </c>
      <c r="P534" s="47"/>
      <c r="Q534" s="46">
        <f t="shared" si="122"/>
        <v>-476</v>
      </c>
      <c r="R534" s="47">
        <f t="shared" si="110"/>
        <v>38.55836002738647</v>
      </c>
      <c r="S534" s="47">
        <f t="shared" si="111"/>
        <v>34.310797770104109</v>
      </c>
      <c r="T534" s="47">
        <f t="shared" si="112"/>
        <v>0.70604934130824404</v>
      </c>
      <c r="U534" s="47" t="e">
        <f t="shared" si="113"/>
        <v>#N/A</v>
      </c>
      <c r="V534" s="47">
        <f t="shared" si="123"/>
        <v>0.48565383165353637</v>
      </c>
      <c r="W534" s="47">
        <f t="shared" si="124"/>
        <v>1.1723228469406877E-2</v>
      </c>
    </row>
    <row r="535" spans="2:23">
      <c r="B535" s="46">
        <f t="shared" si="125"/>
        <v>-476</v>
      </c>
      <c r="C535" s="47">
        <f>IF(ISNA(OutlineParameters!T538),OutlineParameters!S538,OutlineParameters!T538)</f>
        <v>154.20465520194179</v>
      </c>
      <c r="D535" s="47">
        <f t="shared" si="114"/>
        <v>38.55836002738647</v>
      </c>
      <c r="E535" s="47">
        <f t="shared" si="115"/>
        <v>0.70604934130824404</v>
      </c>
      <c r="F535" s="47">
        <f t="shared" si="126"/>
        <v>34.310797770104109</v>
      </c>
      <c r="G535" s="47" t="e">
        <f t="shared" si="116"/>
        <v>#N/A</v>
      </c>
      <c r="H535" s="47"/>
      <c r="I535" s="47"/>
      <c r="J535" s="47">
        <f t="shared" si="117"/>
        <v>-475</v>
      </c>
      <c r="K535" s="48">
        <f t="shared" si="118"/>
        <v>41.226368996946576</v>
      </c>
      <c r="L535" s="48">
        <f t="shared" si="119"/>
        <v>33.221354380827961</v>
      </c>
      <c r="M535" s="48">
        <f t="shared" si="120"/>
        <v>41.744029177920993</v>
      </c>
      <c r="N535" s="48">
        <f t="shared" si="121"/>
        <v>41.744029177920993</v>
      </c>
      <c r="O535" s="48">
        <f t="shared" si="109"/>
        <v>1.4207109866915433</v>
      </c>
      <c r="P535" s="47"/>
      <c r="Q535" s="46">
        <f t="shared" si="122"/>
        <v>-475</v>
      </c>
      <c r="R535" s="47">
        <f t="shared" si="110"/>
        <v>38.509794644221117</v>
      </c>
      <c r="S535" s="47">
        <f t="shared" si="111"/>
        <v>34.220072100237417</v>
      </c>
      <c r="T535" s="47">
        <f t="shared" si="112"/>
        <v>0.71508723413625686</v>
      </c>
      <c r="U535" s="47" t="e">
        <f t="shared" si="113"/>
        <v>#N/A</v>
      </c>
      <c r="V535" s="47">
        <f t="shared" si="123"/>
        <v>0.48448150880659568</v>
      </c>
      <c r="W535" s="47">
        <f t="shared" si="124"/>
        <v>1.136525890430562E-2</v>
      </c>
    </row>
    <row r="536" spans="2:23">
      <c r="B536" s="46">
        <f t="shared" si="125"/>
        <v>-475</v>
      </c>
      <c r="C536" s="47">
        <f>IF(ISNA(OutlineParameters!T539),OutlineParameters!S539,OutlineParameters!T539)</f>
        <v>154.43975812593521</v>
      </c>
      <c r="D536" s="47">
        <f t="shared" si="114"/>
        <v>38.509794644221117</v>
      </c>
      <c r="E536" s="47">
        <f t="shared" si="115"/>
        <v>0.71508723413625686</v>
      </c>
      <c r="F536" s="47">
        <f t="shared" si="126"/>
        <v>34.220072100237417</v>
      </c>
      <c r="G536" s="47" t="e">
        <f t="shared" si="116"/>
        <v>#N/A</v>
      </c>
      <c r="H536" s="47"/>
      <c r="I536" s="47"/>
      <c r="J536" s="47">
        <f t="shared" si="117"/>
        <v>-474</v>
      </c>
      <c r="K536" s="48">
        <f t="shared" si="118"/>
        <v>41.146837114184336</v>
      </c>
      <c r="L536" s="48">
        <f t="shared" si="119"/>
        <v>33.080938284674176</v>
      </c>
      <c r="M536" s="48">
        <f t="shared" si="120"/>
        <v>41.662309379905082</v>
      </c>
      <c r="N536" s="48">
        <f t="shared" si="121"/>
        <v>41.662309379905082</v>
      </c>
      <c r="O536" s="48">
        <f t="shared" si="109"/>
        <v>1.4345522692070836</v>
      </c>
      <c r="P536" s="47"/>
      <c r="Q536" s="46">
        <f t="shared" si="122"/>
        <v>-474</v>
      </c>
      <c r="R536" s="47">
        <f t="shared" si="110"/>
        <v>38.461346493340457</v>
      </c>
      <c r="S536" s="47">
        <f t="shared" si="111"/>
        <v>34.129464703928377</v>
      </c>
      <c r="T536" s="47">
        <f t="shared" si="112"/>
        <v>0.72416293177107172</v>
      </c>
      <c r="U536" s="47" t="e">
        <f t="shared" si="113"/>
        <v>#N/A</v>
      </c>
      <c r="V536" s="47">
        <f t="shared" si="123"/>
        <v>0.48334498291616512</v>
      </c>
      <c r="W536" s="47">
        <f t="shared" si="124"/>
        <v>1.1386075348696068E-2</v>
      </c>
    </row>
    <row r="537" spans="2:23">
      <c r="B537" s="46">
        <f t="shared" si="125"/>
        <v>-474</v>
      </c>
      <c r="C537" s="47">
        <f>IF(ISNA(OutlineParameters!T540),OutlineParameters!S540,OutlineParameters!T540)</f>
        <v>154.67436090358257</v>
      </c>
      <c r="D537" s="47">
        <f t="shared" si="114"/>
        <v>38.461346493340457</v>
      </c>
      <c r="E537" s="47">
        <f t="shared" si="115"/>
        <v>0.72416293177107172</v>
      </c>
      <c r="F537" s="47">
        <f t="shared" si="126"/>
        <v>34.129464703928377</v>
      </c>
      <c r="G537" s="47" t="e">
        <f t="shared" si="116"/>
        <v>#N/A</v>
      </c>
      <c r="H537" s="47"/>
      <c r="I537" s="47"/>
      <c r="J537" s="47">
        <f t="shared" si="117"/>
        <v>-473</v>
      </c>
      <c r="K537" s="48">
        <f t="shared" si="118"/>
        <v>41.067473900227697</v>
      </c>
      <c r="L537" s="48">
        <f t="shared" si="119"/>
        <v>32.940823928704958</v>
      </c>
      <c r="M537" s="48">
        <f t="shared" si="120"/>
        <v>41.580762951326278</v>
      </c>
      <c r="N537" s="48">
        <f t="shared" si="121"/>
        <v>41.580762951326278</v>
      </c>
      <c r="O537" s="48">
        <f t="shared" si="109"/>
        <v>1.4484234272446843</v>
      </c>
      <c r="P537" s="47"/>
      <c r="Q537" s="46">
        <f t="shared" si="122"/>
        <v>-473</v>
      </c>
      <c r="R537" s="47">
        <f t="shared" si="110"/>
        <v>38.413011995048841</v>
      </c>
      <c r="S537" s="47">
        <f t="shared" si="111"/>
        <v>34.038974173203954</v>
      </c>
      <c r="T537" s="47">
        <f t="shared" si="112"/>
        <v>0.73327587570083219</v>
      </c>
      <c r="U537" s="47" t="e">
        <f t="shared" si="113"/>
        <v>#N/A</v>
      </c>
      <c r="V537" s="47">
        <f t="shared" si="123"/>
        <v>0.48220637538129552</v>
      </c>
      <c r="W537" s="47">
        <f t="shared" si="124"/>
        <v>1.1028295634218921E-2</v>
      </c>
    </row>
    <row r="538" spans="2:23">
      <c r="B538" s="46">
        <f t="shared" si="125"/>
        <v>-473</v>
      </c>
      <c r="C538" s="47">
        <f>IF(ISNA(OutlineParameters!T541),OutlineParameters!S541,OutlineParameters!T541)</f>
        <v>154.90845004547731</v>
      </c>
      <c r="D538" s="47">
        <f t="shared" si="114"/>
        <v>38.413011995048841</v>
      </c>
      <c r="E538" s="47">
        <f t="shared" si="115"/>
        <v>0.73327587570083219</v>
      </c>
      <c r="F538" s="47">
        <f t="shared" si="126"/>
        <v>34.038974173203954</v>
      </c>
      <c r="G538" s="47" t="e">
        <f t="shared" si="116"/>
        <v>#N/A</v>
      </c>
      <c r="H538" s="47"/>
      <c r="I538" s="47"/>
      <c r="J538" s="47">
        <f t="shared" si="117"/>
        <v>-472</v>
      </c>
      <c r="K538" s="48">
        <f t="shared" si="118"/>
        <v>40.988279348345486</v>
      </c>
      <c r="L538" s="48">
        <f t="shared" si="119"/>
        <v>32.801011275391829</v>
      </c>
      <c r="M538" s="48">
        <f t="shared" si="120"/>
        <v>41.49938988487861</v>
      </c>
      <c r="N538" s="48">
        <f t="shared" si="121"/>
        <v>41.49938988487861</v>
      </c>
      <c r="O538" s="48">
        <f t="shared" si="109"/>
        <v>1.462324128568292</v>
      </c>
      <c r="P538" s="47"/>
      <c r="Q538" s="46">
        <f t="shared" si="122"/>
        <v>-472</v>
      </c>
      <c r="R538" s="47">
        <f t="shared" si="110"/>
        <v>38.364791357510711</v>
      </c>
      <c r="S538" s="47">
        <f t="shared" si="111"/>
        <v>33.948603311364245</v>
      </c>
      <c r="T538" s="47">
        <f t="shared" si="112"/>
        <v>0.74242552849235688</v>
      </c>
      <c r="U538" s="47" t="e">
        <f t="shared" si="113"/>
        <v>#N/A</v>
      </c>
      <c r="V538" s="47">
        <f t="shared" si="123"/>
        <v>0.48110354581787362</v>
      </c>
      <c r="W538" s="47">
        <f t="shared" si="124"/>
        <v>1.1048925041023949E-2</v>
      </c>
    </row>
    <row r="539" spans="2:23">
      <c r="B539" s="46">
        <f t="shared" si="125"/>
        <v>-472</v>
      </c>
      <c r="C539" s="47">
        <f>IF(ISNA(OutlineParameters!T542),OutlineParameters!S542,OutlineParameters!T542)</f>
        <v>155.1420235063045</v>
      </c>
      <c r="D539" s="47">
        <f t="shared" si="114"/>
        <v>38.364791357510711</v>
      </c>
      <c r="E539" s="47">
        <f t="shared" si="115"/>
        <v>0.74242552849235688</v>
      </c>
      <c r="F539" s="47">
        <f t="shared" si="126"/>
        <v>33.948603311364245</v>
      </c>
      <c r="G539" s="47" t="e">
        <f t="shared" si="116"/>
        <v>#N/A</v>
      </c>
      <c r="H539" s="47"/>
      <c r="I539" s="47"/>
      <c r="J539" s="47">
        <f t="shared" si="117"/>
        <v>-471</v>
      </c>
      <c r="K539" s="48">
        <f t="shared" si="118"/>
        <v>40.909253451821996</v>
      </c>
      <c r="L539" s="48">
        <f t="shared" si="119"/>
        <v>32.661500287291346</v>
      </c>
      <c r="M539" s="48">
        <f t="shared" si="120"/>
        <v>41.418190173276116</v>
      </c>
      <c r="N539" s="48">
        <f t="shared" si="121"/>
        <v>41.418190173276116</v>
      </c>
      <c r="O539" s="48">
        <f t="shared" si="109"/>
        <v>1.4762539717851471</v>
      </c>
      <c r="P539" s="47"/>
      <c r="Q539" s="46">
        <f t="shared" si="122"/>
        <v>-471</v>
      </c>
      <c r="R539" s="47">
        <f t="shared" si="110"/>
        <v>38.316681002928924</v>
      </c>
      <c r="S539" s="47">
        <f t="shared" si="111"/>
        <v>33.858351015606758</v>
      </c>
      <c r="T539" s="47">
        <f t="shared" si="112"/>
        <v>0.75161133225092092</v>
      </c>
      <c r="U539" s="47" t="e">
        <f t="shared" si="113"/>
        <v>#N/A</v>
      </c>
      <c r="V539" s="47">
        <f t="shared" si="123"/>
        <v>0.47999865331377123</v>
      </c>
      <c r="W539" s="47">
        <f t="shared" si="124"/>
        <v>1.0691329553935702E-2</v>
      </c>
    </row>
    <row r="540" spans="2:23">
      <c r="B540" s="46">
        <f t="shared" si="125"/>
        <v>-471</v>
      </c>
      <c r="C540" s="47">
        <f>IF(ISNA(OutlineParameters!T543),OutlineParameters!S543,OutlineParameters!T543)</f>
        <v>155.37507542605195</v>
      </c>
      <c r="D540" s="47">
        <f t="shared" si="114"/>
        <v>38.316681002928924</v>
      </c>
      <c r="E540" s="47">
        <f t="shared" si="115"/>
        <v>0.75161133225092092</v>
      </c>
      <c r="F540" s="47">
        <f t="shared" si="126"/>
        <v>33.858351015606758</v>
      </c>
      <c r="G540" s="47" t="e">
        <f t="shared" si="116"/>
        <v>#N/A</v>
      </c>
      <c r="H540" s="47"/>
      <c r="I540" s="47"/>
      <c r="J540" s="47">
        <f t="shared" si="117"/>
        <v>-470</v>
      </c>
      <c r="K540" s="48">
        <f t="shared" si="118"/>
        <v>40.83039620395607</v>
      </c>
      <c r="L540" s="48">
        <f t="shared" si="119"/>
        <v>32.522290927048743</v>
      </c>
      <c r="M540" s="48">
        <f t="shared" si="120"/>
        <v>41.337163809244657</v>
      </c>
      <c r="N540" s="48">
        <f t="shared" si="121"/>
        <v>41.337163809244657</v>
      </c>
      <c r="O540" s="48">
        <f t="shared" si="109"/>
        <v>1.4902125518287082</v>
      </c>
      <c r="P540" s="47"/>
      <c r="Q540" s="46">
        <f t="shared" si="122"/>
        <v>-470</v>
      </c>
      <c r="R540" s="47">
        <f t="shared" si="110"/>
        <v>38.268681137597547</v>
      </c>
      <c r="S540" s="47">
        <f t="shared" si="111"/>
        <v>33.768219849326364</v>
      </c>
      <c r="T540" s="47">
        <f t="shared" si="112"/>
        <v>0.7608327414847742</v>
      </c>
      <c r="U540" s="47" t="e">
        <f t="shared" si="113"/>
        <v>#N/A</v>
      </c>
      <c r="V540" s="47">
        <f t="shared" si="123"/>
        <v>0.47892952035837766</v>
      </c>
      <c r="W540" s="47">
        <f t="shared" si="124"/>
        <v>1.0711777546390522E-2</v>
      </c>
    </row>
    <row r="541" spans="2:23">
      <c r="B541" s="46">
        <f t="shared" si="125"/>
        <v>-470</v>
      </c>
      <c r="C541" s="47">
        <f>IF(ISNA(OutlineParameters!T544),OutlineParameters!S544,OutlineParameters!T544)</f>
        <v>155.60759994470766</v>
      </c>
      <c r="D541" s="47">
        <f t="shared" si="114"/>
        <v>38.268681137597547</v>
      </c>
      <c r="E541" s="47">
        <f t="shared" si="115"/>
        <v>0.7608327414847742</v>
      </c>
      <c r="F541" s="47">
        <f t="shared" si="126"/>
        <v>33.768219849326364</v>
      </c>
      <c r="G541" s="47" t="e">
        <f t="shared" si="116"/>
        <v>#N/A</v>
      </c>
      <c r="H541" s="47"/>
      <c r="I541" s="47"/>
      <c r="J541" s="47">
        <f t="shared" si="117"/>
        <v>-469</v>
      </c>
      <c r="K541" s="48">
        <f t="shared" si="118"/>
        <v>40.751707598059284</v>
      </c>
      <c r="L541" s="48">
        <f t="shared" si="119"/>
        <v>32.383383157394746</v>
      </c>
      <c r="M541" s="48">
        <f t="shared" si="120"/>
        <v>41.256310785528285</v>
      </c>
      <c r="N541" s="48">
        <f t="shared" si="121"/>
        <v>41.256310785528285</v>
      </c>
      <c r="O541" s="48">
        <f t="shared" si="109"/>
        <v>1.5041995286193899</v>
      </c>
      <c r="P541" s="47"/>
      <c r="Q541" s="46">
        <f t="shared" si="122"/>
        <v>-469</v>
      </c>
      <c r="R541" s="47">
        <f t="shared" si="110"/>
        <v>38.220788185561709</v>
      </c>
      <c r="S541" s="47">
        <f t="shared" si="111"/>
        <v>33.678208739656633</v>
      </c>
      <c r="T541" s="47">
        <f t="shared" si="112"/>
        <v>0.77008921379919848</v>
      </c>
      <c r="U541" s="47" t="e">
        <f t="shared" si="113"/>
        <v>#N/A</v>
      </c>
      <c r="V541" s="47">
        <f t="shared" si="123"/>
        <v>0.47785834260373861</v>
      </c>
      <c r="W541" s="47">
        <f t="shared" si="124"/>
        <v>1.0354360659192707E-2</v>
      </c>
    </row>
    <row r="542" spans="2:23">
      <c r="B542" s="46">
        <f t="shared" si="125"/>
        <v>-469</v>
      </c>
      <c r="C542" s="47">
        <f>IF(ISNA(OutlineParameters!T545),OutlineParameters!S545,OutlineParameters!T545)</f>
        <v>155.83959501695668</v>
      </c>
      <c r="D542" s="47">
        <f t="shared" si="114"/>
        <v>38.220788185561709</v>
      </c>
      <c r="E542" s="47">
        <f t="shared" si="115"/>
        <v>0.77008921379919848</v>
      </c>
      <c r="F542" s="47">
        <f t="shared" si="126"/>
        <v>33.678208739656633</v>
      </c>
      <c r="G542" s="47" t="e">
        <f t="shared" si="116"/>
        <v>#N/A</v>
      </c>
      <c r="H542" s="47"/>
      <c r="I542" s="47"/>
      <c r="J542" s="47">
        <f t="shared" si="117"/>
        <v>-468</v>
      </c>
      <c r="K542" s="48">
        <f t="shared" si="118"/>
        <v>40.673187627461402</v>
      </c>
      <c r="L542" s="48">
        <f t="shared" si="119"/>
        <v>32.244776941148302</v>
      </c>
      <c r="M542" s="48">
        <f t="shared" si="120"/>
        <v>41.175631094886512</v>
      </c>
      <c r="N542" s="48">
        <f t="shared" si="121"/>
        <v>41.175631094886512</v>
      </c>
      <c r="O542" s="48">
        <f t="shared" si="109"/>
        <v>1.5182143530143819</v>
      </c>
      <c r="P542" s="47"/>
      <c r="Q542" s="46">
        <f t="shared" si="122"/>
        <v>-468</v>
      </c>
      <c r="R542" s="47">
        <f t="shared" si="110"/>
        <v>38.173002351301335</v>
      </c>
      <c r="S542" s="47">
        <f t="shared" si="111"/>
        <v>33.588319753293511</v>
      </c>
      <c r="T542" s="47">
        <f t="shared" si="112"/>
        <v>0.77938020311274037</v>
      </c>
      <c r="U542" s="47" t="e">
        <f t="shared" si="113"/>
        <v>#N/A</v>
      </c>
      <c r="V542" s="47">
        <f t="shared" si="123"/>
        <v>0.47682290653781934</v>
      </c>
      <c r="W542" s="47">
        <f t="shared" si="124"/>
        <v>1.0279265431734075E-2</v>
      </c>
    </row>
    <row r="543" spans="2:23">
      <c r="B543" s="46">
        <f t="shared" si="125"/>
        <v>-468</v>
      </c>
      <c r="C543" s="47">
        <f>IF(ISNA(OutlineParameters!T546),OutlineParameters!S546,OutlineParameters!T546)</f>
        <v>156.07104715339236</v>
      </c>
      <c r="D543" s="47">
        <f t="shared" si="114"/>
        <v>38.173002351301335</v>
      </c>
      <c r="E543" s="47">
        <f t="shared" si="115"/>
        <v>0.77938020311274037</v>
      </c>
      <c r="F543" s="47">
        <f t="shared" si="126"/>
        <v>33.588319753293511</v>
      </c>
      <c r="G543" s="47" t="e">
        <f t="shared" si="116"/>
        <v>#N/A</v>
      </c>
      <c r="H543" s="47"/>
      <c r="I543" s="47"/>
      <c r="J543" s="47">
        <f t="shared" si="117"/>
        <v>-467</v>
      </c>
      <c r="K543" s="48">
        <f t="shared" si="118"/>
        <v>40.594836285504016</v>
      </c>
      <c r="L543" s="48">
        <f t="shared" si="119"/>
        <v>32.106472241213851</v>
      </c>
      <c r="M543" s="48">
        <f t="shared" si="120"/>
        <v>41.095124730095222</v>
      </c>
      <c r="N543" s="48">
        <f t="shared" si="121"/>
        <v>41.095124730095222</v>
      </c>
      <c r="O543" s="48">
        <f t="shared" si="109"/>
        <v>1.53225667711957</v>
      </c>
      <c r="P543" s="47"/>
      <c r="Q543" s="46">
        <f t="shared" si="122"/>
        <v>-467</v>
      </c>
      <c r="R543" s="47">
        <f t="shared" si="110"/>
        <v>38.125320060647553</v>
      </c>
      <c r="S543" s="47">
        <f t="shared" si="111"/>
        <v>33.498551817595668</v>
      </c>
      <c r="T543" s="47">
        <f t="shared" si="112"/>
        <v>0.78870515271008101</v>
      </c>
      <c r="U543" s="47" t="e">
        <f t="shared" si="113"/>
        <v>#N/A</v>
      </c>
      <c r="V543" s="47">
        <f t="shared" si="123"/>
        <v>0.47579497999464593</v>
      </c>
      <c r="W543" s="47">
        <f t="shared" si="124"/>
        <v>1.0208123818244985E-2</v>
      </c>
    </row>
    <row r="544" spans="2:23">
      <c r="B544" s="46">
        <f t="shared" si="125"/>
        <v>-467</v>
      </c>
      <c r="C544" s="47">
        <f>IF(ISNA(OutlineParameters!T547),OutlineParameters!S547,OutlineParameters!T547)</f>
        <v>156.30195430869986</v>
      </c>
      <c r="D544" s="47">
        <f t="shared" si="114"/>
        <v>38.125320060647553</v>
      </c>
      <c r="E544" s="47">
        <f t="shared" si="115"/>
        <v>0.78870515271008101</v>
      </c>
      <c r="F544" s="47">
        <f t="shared" si="126"/>
        <v>33.498551817595668</v>
      </c>
      <c r="G544" s="47" t="e">
        <f t="shared" si="116"/>
        <v>#N/A</v>
      </c>
      <c r="H544" s="47"/>
      <c r="I544" s="47"/>
      <c r="J544" s="47">
        <f t="shared" si="117"/>
        <v>-466</v>
      </c>
      <c r="K544" s="48">
        <f t="shared" si="118"/>
        <v>40.516653565545084</v>
      </c>
      <c r="L544" s="48">
        <f t="shared" si="119"/>
        <v>31.968469020583598</v>
      </c>
      <c r="M544" s="48">
        <f t="shared" si="120"/>
        <v>41.014791683945759</v>
      </c>
      <c r="N544" s="48">
        <f t="shared" si="121"/>
        <v>41.014791683945759</v>
      </c>
      <c r="O544" s="48">
        <f t="shared" si="109"/>
        <v>1.5463260812972972</v>
      </c>
      <c r="P544" s="47"/>
      <c r="Q544" s="46">
        <f t="shared" si="122"/>
        <v>-466</v>
      </c>
      <c r="R544" s="47">
        <f t="shared" si="110"/>
        <v>38.077740562648088</v>
      </c>
      <c r="S544" s="47">
        <f t="shared" si="111"/>
        <v>33.408906333079202</v>
      </c>
      <c r="T544" s="47">
        <f t="shared" si="112"/>
        <v>0.79806352338893016</v>
      </c>
      <c r="U544" s="47" t="e">
        <f t="shared" si="113"/>
        <v>#N/A</v>
      </c>
      <c r="V544" s="47">
        <f t="shared" si="123"/>
        <v>0.47477416761282143</v>
      </c>
      <c r="W544" s="47">
        <f t="shared" si="124"/>
        <v>9.8467561294057759E-3</v>
      </c>
    </row>
    <row r="545" spans="2:23">
      <c r="B545" s="46">
        <f t="shared" si="125"/>
        <v>-466</v>
      </c>
      <c r="C545" s="47">
        <f>IF(ISNA(OutlineParameters!T548),OutlineParameters!S548,OutlineParameters!T548)</f>
        <v>156.53231062286702</v>
      </c>
      <c r="D545" s="47">
        <f t="shared" si="114"/>
        <v>38.077740562648088</v>
      </c>
      <c r="E545" s="47">
        <f t="shared" si="115"/>
        <v>0.79806352338893016</v>
      </c>
      <c r="F545" s="47">
        <f t="shared" si="126"/>
        <v>33.408906333079202</v>
      </c>
      <c r="G545" s="47" t="e">
        <f t="shared" si="116"/>
        <v>#N/A</v>
      </c>
      <c r="H545" s="47"/>
      <c r="I545" s="47"/>
      <c r="J545" s="47">
        <f t="shared" si="117"/>
        <v>-465</v>
      </c>
      <c r="K545" s="48">
        <f t="shared" si="118"/>
        <v>40.438639460954391</v>
      </c>
      <c r="L545" s="48">
        <f t="shared" si="119"/>
        <v>31.830767242336151</v>
      </c>
      <c r="M545" s="48">
        <f t="shared" si="120"/>
        <v>40.934631949244022</v>
      </c>
      <c r="N545" s="48">
        <f t="shared" si="121"/>
        <v>40.934631949244022</v>
      </c>
      <c r="O545" s="48">
        <f t="shared" si="109"/>
        <v>1.5604221422979256</v>
      </c>
      <c r="P545" s="47"/>
      <c r="Q545" s="46">
        <f t="shared" si="122"/>
        <v>-465</v>
      </c>
      <c r="R545" s="47">
        <f t="shared" si="110"/>
        <v>38.030263145886806</v>
      </c>
      <c r="S545" s="47">
        <f t="shared" si="111"/>
        <v>33.319384798553529</v>
      </c>
      <c r="T545" s="47">
        <f t="shared" si="112"/>
        <v>0.80745475899624386</v>
      </c>
      <c r="U545" s="47" t="e">
        <f t="shared" si="113"/>
        <v>#N/A</v>
      </c>
      <c r="V545" s="47">
        <f t="shared" si="123"/>
        <v>0.47378949199988085</v>
      </c>
      <c r="W545" s="47">
        <f t="shared" si="124"/>
        <v>9.7757818672050689E-3</v>
      </c>
    </row>
    <row r="546" spans="2:23">
      <c r="B546" s="46">
        <f t="shared" si="125"/>
        <v>-465</v>
      </c>
      <c r="C546" s="47">
        <f>IF(ISNA(OutlineParameters!T549),OutlineParameters!S549,OutlineParameters!T549)</f>
        <v>156.76211023588172</v>
      </c>
      <c r="D546" s="47">
        <f t="shared" si="114"/>
        <v>38.030263145886806</v>
      </c>
      <c r="E546" s="47">
        <f t="shared" si="115"/>
        <v>0.80745475899624386</v>
      </c>
      <c r="F546" s="47">
        <f t="shared" si="126"/>
        <v>33.319384798553529</v>
      </c>
      <c r="G546" s="47" t="e">
        <f t="shared" si="116"/>
        <v>#N/A</v>
      </c>
      <c r="H546" s="47"/>
      <c r="I546" s="47"/>
      <c r="J546" s="47">
        <f t="shared" si="117"/>
        <v>-464</v>
      </c>
      <c r="K546" s="48">
        <f t="shared" si="118"/>
        <v>40.36079396512082</v>
      </c>
      <c r="L546" s="48">
        <f t="shared" si="119"/>
        <v>31.69336686963652</v>
      </c>
      <c r="M546" s="48">
        <f t="shared" si="120"/>
        <v>40.854645518815005</v>
      </c>
      <c r="N546" s="48">
        <f t="shared" si="121"/>
        <v>40.854645518815005</v>
      </c>
      <c r="O546" s="48">
        <f t="shared" si="109"/>
        <v>1.5745445045604545</v>
      </c>
      <c r="P546" s="47"/>
      <c r="Q546" s="46">
        <f t="shared" si="122"/>
        <v>-464</v>
      </c>
      <c r="R546" s="47">
        <f t="shared" si="110"/>
        <v>37.982884196686818</v>
      </c>
      <c r="S546" s="47">
        <f t="shared" si="111"/>
        <v>33.229985889734692</v>
      </c>
      <c r="T546" s="47">
        <f t="shared" si="112"/>
        <v>0.81687831977659919</v>
      </c>
      <c r="U546" s="47" t="e">
        <f t="shared" si="113"/>
        <v>#N/A</v>
      </c>
      <c r="V546" s="47">
        <f t="shared" si="123"/>
        <v>0.47281191381316034</v>
      </c>
      <c r="W546" s="47">
        <f t="shared" si="124"/>
        <v>9.7003519350380429E-3</v>
      </c>
    </row>
    <row r="547" spans="2:23">
      <c r="B547" s="46">
        <f t="shared" si="125"/>
        <v>-464</v>
      </c>
      <c r="C547" s="47">
        <f>IF(ISNA(OutlineParameters!T550),OutlineParameters!S550,OutlineParameters!T550)</f>
        <v>156.99135110242909</v>
      </c>
      <c r="D547" s="47">
        <f t="shared" si="114"/>
        <v>37.982884196686818</v>
      </c>
      <c r="E547" s="47">
        <f t="shared" si="115"/>
        <v>0.81687831977659919</v>
      </c>
      <c r="F547" s="47">
        <f t="shared" si="126"/>
        <v>33.229985889734692</v>
      </c>
      <c r="G547" s="47" t="e">
        <f t="shared" si="116"/>
        <v>#N/A</v>
      </c>
      <c r="H547" s="47"/>
      <c r="I547" s="47"/>
      <c r="J547" s="47">
        <f t="shared" si="117"/>
        <v>-463</v>
      </c>
      <c r="K547" s="48">
        <f t="shared" si="118"/>
        <v>40.283117071443257</v>
      </c>
      <c r="L547" s="48">
        <f t="shared" si="119"/>
        <v>31.556267865736572</v>
      </c>
      <c r="M547" s="48">
        <f t="shared" si="120"/>
        <v>40.774832385496438</v>
      </c>
      <c r="N547" s="48">
        <f t="shared" si="121"/>
        <v>40.774832385496438</v>
      </c>
      <c r="O547" s="48">
        <f t="shared" si="109"/>
        <v>1.5886925956037516</v>
      </c>
      <c r="P547" s="47"/>
      <c r="Q547" s="46">
        <f t="shared" si="122"/>
        <v>-463</v>
      </c>
      <c r="R547" s="47">
        <f t="shared" si="110"/>
        <v>37.935603005305502</v>
      </c>
      <c r="S547" s="47">
        <f t="shared" si="111"/>
        <v>33.140710595302387</v>
      </c>
      <c r="T547" s="47">
        <f t="shared" si="112"/>
        <v>0.82633365012094206</v>
      </c>
      <c r="U547" s="47" t="e">
        <f t="shared" si="113"/>
        <v>#N/A</v>
      </c>
      <c r="V547" s="47">
        <f t="shared" si="123"/>
        <v>0.47184187861965654</v>
      </c>
      <c r="W547" s="47">
        <f t="shared" si="124"/>
        <v>9.3434371038370045E-3</v>
      </c>
    </row>
    <row r="548" spans="2:23">
      <c r="B548" s="46">
        <f t="shared" si="125"/>
        <v>-463</v>
      </c>
      <c r="C548" s="47">
        <f>IF(ISNA(OutlineParameters!T551),OutlineParameters!S551,OutlineParameters!T551)</f>
        <v>157.22001973310245</v>
      </c>
      <c r="D548" s="47">
        <f t="shared" si="114"/>
        <v>37.935603005305502</v>
      </c>
      <c r="E548" s="47">
        <f t="shared" si="115"/>
        <v>0.82633365012094206</v>
      </c>
      <c r="F548" s="47">
        <f t="shared" si="126"/>
        <v>33.140710595302387</v>
      </c>
      <c r="G548" s="47" t="e">
        <f t="shared" si="116"/>
        <v>#N/A</v>
      </c>
      <c r="H548" s="47"/>
      <c r="I548" s="47"/>
      <c r="J548" s="47">
        <f t="shared" si="117"/>
        <v>-462</v>
      </c>
      <c r="K548" s="48">
        <f t="shared" si="118"/>
        <v>40.205608773339691</v>
      </c>
      <c r="L548" s="48">
        <f t="shared" si="119"/>
        <v>31.419470193974121</v>
      </c>
      <c r="M548" s="48">
        <f t="shared" si="120"/>
        <v>40.695192542144241</v>
      </c>
      <c r="N548" s="48">
        <f t="shared" si="121"/>
        <v>40.695192542144241</v>
      </c>
      <c r="O548" s="48">
        <f t="shared" si="109"/>
        <v>1.6028660521809308</v>
      </c>
      <c r="P548" s="47"/>
      <c r="Q548" s="46">
        <f t="shared" si="122"/>
        <v>-462</v>
      </c>
      <c r="R548" s="47">
        <f t="shared" si="110"/>
        <v>37.888418817443537</v>
      </c>
      <c r="S548" s="47">
        <f t="shared" si="111"/>
        <v>33.05156037379539</v>
      </c>
      <c r="T548" s="47">
        <f t="shared" si="112"/>
        <v>0.83582020973900262</v>
      </c>
      <c r="U548" s="47" t="e">
        <f t="shared" si="113"/>
        <v>#N/A</v>
      </c>
      <c r="V548" s="47">
        <f t="shared" si="123"/>
        <v>0.47090753490927284</v>
      </c>
      <c r="W548" s="47">
        <f t="shared" si="124"/>
        <v>9.3632156911382936E-3</v>
      </c>
    </row>
    <row r="549" spans="2:23">
      <c r="B549" s="46">
        <f t="shared" si="125"/>
        <v>-462</v>
      </c>
      <c r="C549" s="47">
        <f>IF(ISNA(OutlineParameters!T552),OutlineParameters!S552,OutlineParameters!T552)</f>
        <v>157.44811408258701</v>
      </c>
      <c r="D549" s="47">
        <f t="shared" si="114"/>
        <v>37.888418817443537</v>
      </c>
      <c r="E549" s="47">
        <f t="shared" si="115"/>
        <v>0.83582020973900262</v>
      </c>
      <c r="F549" s="47">
        <f t="shared" si="126"/>
        <v>33.05156037379539</v>
      </c>
      <c r="G549" s="47" t="e">
        <f t="shared" si="116"/>
        <v>#N/A</v>
      </c>
      <c r="H549" s="47"/>
      <c r="I549" s="47"/>
      <c r="J549" s="47">
        <f t="shared" si="117"/>
        <v>-461</v>
      </c>
      <c r="K549" s="48">
        <f t="shared" si="118"/>
        <v>40.128269064238111</v>
      </c>
      <c r="L549" s="48">
        <f t="shared" si="119"/>
        <v>31.282973817775201</v>
      </c>
      <c r="M549" s="48">
        <f t="shared" si="120"/>
        <v>40.615725981628884</v>
      </c>
      <c r="N549" s="48">
        <f t="shared" si="121"/>
        <v>40.615725981628884</v>
      </c>
      <c r="O549" s="48">
        <f t="shared" si="109"/>
        <v>1.6170644367260909</v>
      </c>
      <c r="P549" s="47"/>
      <c r="Q549" s="46">
        <f t="shared" si="122"/>
        <v>-461</v>
      </c>
      <c r="R549" s="47">
        <f t="shared" si="110"/>
        <v>37.841328063952609</v>
      </c>
      <c r="S549" s="47">
        <f t="shared" si="111"/>
        <v>32.962533702840716</v>
      </c>
      <c r="T549" s="47">
        <f t="shared" si="112"/>
        <v>0.84533744354743123</v>
      </c>
      <c r="U549" s="47" t="e">
        <f t="shared" si="113"/>
        <v>#N/A</v>
      </c>
      <c r="V549" s="47">
        <f t="shared" si="123"/>
        <v>0.46997121334015901</v>
      </c>
      <c r="W549" s="47">
        <f t="shared" si="124"/>
        <v>9.006456959781417E-3</v>
      </c>
    </row>
    <row r="550" spans="2:23">
      <c r="B550" s="46">
        <f t="shared" si="125"/>
        <v>-461</v>
      </c>
      <c r="C550" s="47">
        <f>IF(ISNA(OutlineParameters!T553),OutlineParameters!S553,OutlineParameters!T553)</f>
        <v>157.67562829087058</v>
      </c>
      <c r="D550" s="47">
        <f t="shared" si="114"/>
        <v>37.841328063952609</v>
      </c>
      <c r="E550" s="47">
        <f t="shared" si="115"/>
        <v>0.84533744354743123</v>
      </c>
      <c r="F550" s="47">
        <f t="shared" si="126"/>
        <v>32.962533702840716</v>
      </c>
      <c r="G550" s="47" t="e">
        <f t="shared" si="116"/>
        <v>#N/A</v>
      </c>
      <c r="H550" s="47"/>
      <c r="I550" s="47"/>
      <c r="J550" s="47">
        <f t="shared" si="117"/>
        <v>-460</v>
      </c>
      <c r="K550" s="48">
        <f t="shared" si="118"/>
        <v>40.0510979375847</v>
      </c>
      <c r="L550" s="48">
        <f t="shared" si="119"/>
        <v>31.146778700649975</v>
      </c>
      <c r="M550" s="48">
        <f t="shared" si="120"/>
        <v>40.5364326968363</v>
      </c>
      <c r="N550" s="48">
        <f t="shared" si="121"/>
        <v>40.5364326968363</v>
      </c>
      <c r="O550" s="48">
        <f t="shared" si="109"/>
        <v>1.631287308128458</v>
      </c>
      <c r="P550" s="47"/>
      <c r="Q550" s="46">
        <f t="shared" si="122"/>
        <v>-460</v>
      </c>
      <c r="R550" s="47">
        <f t="shared" si="110"/>
        <v>37.794330942618593</v>
      </c>
      <c r="S550" s="47">
        <f t="shared" si="111"/>
        <v>32.873632749552236</v>
      </c>
      <c r="T550" s="47">
        <f t="shared" si="112"/>
        <v>0.85488480328881578</v>
      </c>
      <c r="U550" s="47" t="e">
        <f t="shared" si="113"/>
        <v>#N/A</v>
      </c>
      <c r="V550" s="47">
        <f t="shared" si="123"/>
        <v>0.46907056764418087</v>
      </c>
      <c r="W550" s="47">
        <f t="shared" si="124"/>
        <v>9.0260822588561496E-3</v>
      </c>
    </row>
    <row r="551" spans="2:23">
      <c r="B551" s="46">
        <f t="shared" si="125"/>
        <v>-460</v>
      </c>
      <c r="C551" s="47">
        <f>IF(ISNA(OutlineParameters!T554),OutlineParameters!S554,OutlineParameters!T554)</f>
        <v>157.90255649794096</v>
      </c>
      <c r="D551" s="47">
        <f t="shared" si="114"/>
        <v>37.794330942618593</v>
      </c>
      <c r="E551" s="47">
        <f t="shared" si="115"/>
        <v>0.85488480328881578</v>
      </c>
      <c r="F551" s="47">
        <f t="shared" si="126"/>
        <v>32.873632749552236</v>
      </c>
      <c r="G551" s="47" t="e">
        <f t="shared" si="116"/>
        <v>#N/A</v>
      </c>
      <c r="H551" s="47"/>
      <c r="I551" s="47"/>
      <c r="J551" s="47">
        <f t="shared" si="117"/>
        <v>-459</v>
      </c>
      <c r="K551" s="48">
        <f t="shared" si="118"/>
        <v>39.974095386839281</v>
      </c>
      <c r="L551" s="48">
        <f t="shared" si="119"/>
        <v>31.010884806196373</v>
      </c>
      <c r="M551" s="48">
        <f t="shared" si="120"/>
        <v>40.457312680671521</v>
      </c>
      <c r="N551" s="48">
        <f t="shared" si="121"/>
        <v>40.457312680671521</v>
      </c>
      <c r="O551" s="48">
        <f t="shared" si="109"/>
        <v>1.6455342956666841</v>
      </c>
      <c r="P551" s="47"/>
      <c r="Q551" s="46">
        <f t="shared" si="122"/>
        <v>-459</v>
      </c>
      <c r="R551" s="47">
        <f t="shared" si="110"/>
        <v>37.747423885854175</v>
      </c>
      <c r="S551" s="47">
        <f t="shared" si="111"/>
        <v>32.784856052172593</v>
      </c>
      <c r="T551" s="47">
        <f t="shared" si="112"/>
        <v>0.86446174928838648</v>
      </c>
      <c r="U551" s="47" t="e">
        <f t="shared" si="113"/>
        <v>#N/A</v>
      </c>
      <c r="V551" s="47">
        <f t="shared" si="123"/>
        <v>0.46816795941829525</v>
      </c>
      <c r="W551" s="47">
        <f t="shared" si="124"/>
        <v>8.6694740033976814E-3</v>
      </c>
    </row>
    <row r="552" spans="2:23">
      <c r="B552" s="46">
        <f t="shared" si="125"/>
        <v>-459</v>
      </c>
      <c r="C552" s="47">
        <f>IF(ISNA(OutlineParameters!T555),OutlineParameters!S555,OutlineParameters!T555)</f>
        <v>158.12889665848343</v>
      </c>
      <c r="D552" s="47">
        <f t="shared" si="114"/>
        <v>37.747423885854175</v>
      </c>
      <c r="E552" s="47">
        <f t="shared" si="115"/>
        <v>0.86446174928838648</v>
      </c>
      <c r="F552" s="47">
        <f t="shared" si="126"/>
        <v>32.784856052172593</v>
      </c>
      <c r="G552" s="47" t="e">
        <f t="shared" si="116"/>
        <v>#N/A</v>
      </c>
      <c r="H552" s="47"/>
      <c r="I552" s="47"/>
      <c r="J552" s="47">
        <f t="shared" si="117"/>
        <v>-458</v>
      </c>
      <c r="K552" s="48">
        <f t="shared" si="118"/>
        <v>39.897261405475319</v>
      </c>
      <c r="L552" s="48">
        <f t="shared" si="119"/>
        <v>30.87529209809918</v>
      </c>
      <c r="M552" s="48">
        <f t="shared" si="120"/>
        <v>40.378365926050492</v>
      </c>
      <c r="N552" s="48">
        <f t="shared" si="121"/>
        <v>40.378365926050492</v>
      </c>
      <c r="O552" s="48">
        <f t="shared" si="109"/>
        <v>1.6598048038663387</v>
      </c>
      <c r="P552" s="47"/>
      <c r="Q552" s="46">
        <f t="shared" si="122"/>
        <v>-458</v>
      </c>
      <c r="R552" s="47">
        <f t="shared" si="110"/>
        <v>37.700607089912346</v>
      </c>
      <c r="S552" s="47">
        <f t="shared" si="111"/>
        <v>32.696205261463</v>
      </c>
      <c r="T552" s="47">
        <f t="shared" si="112"/>
        <v>0.87406773279045469</v>
      </c>
      <c r="U552" s="47" t="e">
        <f t="shared" si="113"/>
        <v>#N/A</v>
      </c>
      <c r="V552" s="47">
        <f t="shared" si="123"/>
        <v>0.46730101201795549</v>
      </c>
      <c r="W552" s="47">
        <f t="shared" si="124"/>
        <v>8.688951638191611E-3</v>
      </c>
    </row>
    <row r="553" spans="2:23">
      <c r="B553" s="46">
        <f t="shared" si="125"/>
        <v>-458</v>
      </c>
      <c r="C553" s="47">
        <f>IF(ISNA(OutlineParameters!T556),OutlineParameters!S556,OutlineParameters!T556)</f>
        <v>158.35463528309126</v>
      </c>
      <c r="D553" s="47">
        <f t="shared" si="114"/>
        <v>37.700607089912346</v>
      </c>
      <c r="E553" s="47">
        <f t="shared" si="115"/>
        <v>0.87406773279045469</v>
      </c>
      <c r="F553" s="47">
        <f t="shared" si="126"/>
        <v>32.696205261463</v>
      </c>
      <c r="G553" s="47" t="e">
        <f t="shared" si="116"/>
        <v>#N/A</v>
      </c>
      <c r="H553" s="47"/>
      <c r="I553" s="47"/>
      <c r="J553" s="47">
        <f t="shared" si="117"/>
        <v>-457</v>
      </c>
      <c r="K553" s="48">
        <f t="shared" si="118"/>
        <v>39.820595986981743</v>
      </c>
      <c r="L553" s="48">
        <f t="shared" si="119"/>
        <v>30.740000540127767</v>
      </c>
      <c r="M553" s="48">
        <f t="shared" si="120"/>
        <v>40.299592425910078</v>
      </c>
      <c r="N553" s="48">
        <f t="shared" si="121"/>
        <v>40.299592425910078</v>
      </c>
      <c r="O553" s="48">
        <f t="shared" si="109"/>
        <v>1.6740984544605959</v>
      </c>
      <c r="P553" s="47"/>
      <c r="Q553" s="46">
        <f t="shared" si="122"/>
        <v>-457</v>
      </c>
      <c r="R553" s="47">
        <f t="shared" si="110"/>
        <v>37.65387698871055</v>
      </c>
      <c r="S553" s="47">
        <f t="shared" si="111"/>
        <v>32.607678925944491</v>
      </c>
      <c r="T553" s="47">
        <f t="shared" si="112"/>
        <v>0.88370219970822383</v>
      </c>
      <c r="U553" s="47" t="e">
        <f t="shared" si="113"/>
        <v>#N/A</v>
      </c>
      <c r="V553" s="47">
        <f t="shared" si="123"/>
        <v>0.46643211685413632</v>
      </c>
      <c r="W553" s="47">
        <f t="shared" si="124"/>
        <v>8.3324882353963403E-3</v>
      </c>
    </row>
    <row r="554" spans="2:23">
      <c r="B554" s="46">
        <f t="shared" si="125"/>
        <v>-457</v>
      </c>
      <c r="C554" s="47">
        <f>IF(ISNA(OutlineParameters!T557),OutlineParameters!S557,OutlineParameters!T557)</f>
        <v>158.57977032644953</v>
      </c>
      <c r="D554" s="47">
        <f t="shared" si="114"/>
        <v>37.65387698871055</v>
      </c>
      <c r="E554" s="47">
        <f t="shared" si="115"/>
        <v>0.88370219970822383</v>
      </c>
      <c r="F554" s="47">
        <f t="shared" si="126"/>
        <v>32.607678925944491</v>
      </c>
      <c r="G554" s="47" t="e">
        <f t="shared" si="116"/>
        <v>#N/A</v>
      </c>
      <c r="H554" s="47"/>
      <c r="I554" s="47"/>
      <c r="J554" s="47">
        <f t="shared" si="117"/>
        <v>-456</v>
      </c>
      <c r="K554" s="48">
        <f t="shared" si="118"/>
        <v>39.744099124862942</v>
      </c>
      <c r="L554" s="48">
        <f t="shared" si="119"/>
        <v>30.605010096139722</v>
      </c>
      <c r="M554" s="48">
        <f t="shared" si="120"/>
        <v>40.220992173198056</v>
      </c>
      <c r="N554" s="48">
        <f t="shared" si="121"/>
        <v>40.220992173198056</v>
      </c>
      <c r="O554" s="48">
        <f t="shared" si="109"/>
        <v>1.6884147922992907</v>
      </c>
      <c r="P554" s="47"/>
      <c r="Q554" s="46">
        <f t="shared" si="122"/>
        <v>-456</v>
      </c>
      <c r="R554" s="47">
        <f t="shared" si="110"/>
        <v>37.607233777025137</v>
      </c>
      <c r="S554" s="47">
        <f t="shared" si="111"/>
        <v>32.519279027721524</v>
      </c>
      <c r="T554" s="47">
        <f t="shared" si="112"/>
        <v>0.89336460825659492</v>
      </c>
      <c r="U554" s="47" t="e">
        <f t="shared" si="113"/>
        <v>#N/A</v>
      </c>
      <c r="V554" s="47">
        <f t="shared" si="123"/>
        <v>0.46559886803059669</v>
      </c>
      <c r="W554" s="47">
        <f t="shared" si="124"/>
        <v>8.3041401147454508E-3</v>
      </c>
    </row>
    <row r="555" spans="2:23">
      <c r="B555" s="46">
        <f t="shared" si="125"/>
        <v>-456</v>
      </c>
      <c r="C555" s="47">
        <f>IF(ISNA(OutlineParameters!T558),OutlineParameters!S558,OutlineParameters!T558)</f>
        <v>158.80429592854617</v>
      </c>
      <c r="D555" s="47">
        <f t="shared" si="114"/>
        <v>37.607233777025137</v>
      </c>
      <c r="E555" s="47">
        <f t="shared" si="115"/>
        <v>0.89336460825659492</v>
      </c>
      <c r="F555" s="47">
        <f t="shared" si="126"/>
        <v>32.519279027721524</v>
      </c>
      <c r="G555" s="47" t="e">
        <f t="shared" si="116"/>
        <v>#N/A</v>
      </c>
      <c r="H555" s="47"/>
      <c r="I555" s="47"/>
      <c r="J555" s="47">
        <f t="shared" si="117"/>
        <v>-455</v>
      </c>
      <c r="K555" s="48">
        <f t="shared" si="118"/>
        <v>39.667770812636036</v>
      </c>
      <c r="L555" s="48">
        <f t="shared" si="119"/>
        <v>30.470320730077219</v>
      </c>
      <c r="M555" s="48">
        <f t="shared" si="120"/>
        <v>40.142565160883123</v>
      </c>
      <c r="N555" s="48">
        <f t="shared" si="121"/>
        <v>40.142565160883123</v>
      </c>
      <c r="O555" s="48">
        <f t="shared" si="109"/>
        <v>1.7027533587603665</v>
      </c>
      <c r="P555" s="47"/>
      <c r="Q555" s="46">
        <f t="shared" si="122"/>
        <v>-455</v>
      </c>
      <c r="R555" s="47">
        <f t="shared" si="110"/>
        <v>37.560673890222077</v>
      </c>
      <c r="S555" s="47">
        <f t="shared" si="111"/>
        <v>32.431003822156427</v>
      </c>
      <c r="T555" s="47">
        <f t="shared" si="112"/>
        <v>0.90305440481961885</v>
      </c>
      <c r="U555" s="47" t="e">
        <f t="shared" si="113"/>
        <v>#N/A</v>
      </c>
      <c r="V555" s="47">
        <f t="shared" si="123"/>
        <v>0.46476845401912215</v>
      </c>
      <c r="W555" s="47">
        <f t="shared" si="124"/>
        <v>8.0908670845758479E-3</v>
      </c>
    </row>
    <row r="556" spans="2:23">
      <c r="B556" s="46">
        <f t="shared" si="125"/>
        <v>-455</v>
      </c>
      <c r="C556" s="47">
        <f>IF(ISNA(OutlineParameters!T559),OutlineParameters!S559,OutlineParameters!T559)</f>
        <v>159.02820622936903</v>
      </c>
      <c r="D556" s="47">
        <f t="shared" si="114"/>
        <v>37.560673890222077</v>
      </c>
      <c r="E556" s="47">
        <f t="shared" si="115"/>
        <v>0.90305440481961885</v>
      </c>
      <c r="F556" s="47">
        <f t="shared" si="126"/>
        <v>32.431003822156427</v>
      </c>
      <c r="G556" s="47" t="e">
        <f t="shared" si="116"/>
        <v>#N/A</v>
      </c>
      <c r="H556" s="47"/>
      <c r="I556" s="47"/>
      <c r="J556" s="47">
        <f t="shared" si="117"/>
        <v>-454</v>
      </c>
      <c r="K556" s="48">
        <f t="shared" si="118"/>
        <v>39.591611043833609</v>
      </c>
      <c r="L556" s="48">
        <f t="shared" si="119"/>
        <v>30.335932405969743</v>
      </c>
      <c r="M556" s="48">
        <f t="shared" si="120"/>
        <v>40.064311381946709</v>
      </c>
      <c r="N556" s="48">
        <f t="shared" si="121"/>
        <v>40.064311381946709</v>
      </c>
      <c r="O556" s="48">
        <f t="shared" si="109"/>
        <v>1.7171137683092215</v>
      </c>
      <c r="P556" s="47"/>
      <c r="Q556" s="46">
        <f t="shared" si="122"/>
        <v>-454</v>
      </c>
      <c r="R556" s="47">
        <f t="shared" si="110"/>
        <v>37.514197044820165</v>
      </c>
      <c r="S556" s="47">
        <f t="shared" si="111"/>
        <v>32.342854977181332</v>
      </c>
      <c r="T556" s="47">
        <f t="shared" si="112"/>
        <v>0.91277104715049129</v>
      </c>
      <c r="U556" s="47" t="e">
        <f t="shared" si="113"/>
        <v>#N/A</v>
      </c>
      <c r="V556" s="47">
        <f t="shared" si="123"/>
        <v>0.46395936731066456</v>
      </c>
      <c r="W556" s="47">
        <f t="shared" si="124"/>
        <v>7.9193314057590669E-3</v>
      </c>
    </row>
    <row r="557" spans="2:23">
      <c r="B557" s="46">
        <f t="shared" si="125"/>
        <v>-454</v>
      </c>
      <c r="C557" s="47">
        <f>IF(ISNA(OutlineParameters!T560),OutlineParameters!S560,OutlineParameters!T560)</f>
        <v>159.25149918360327</v>
      </c>
      <c r="D557" s="47">
        <f t="shared" si="114"/>
        <v>37.514197044820165</v>
      </c>
      <c r="E557" s="47">
        <f t="shared" si="115"/>
        <v>0.91277104715049129</v>
      </c>
      <c r="F557" s="47">
        <f t="shared" si="126"/>
        <v>32.342854977181332</v>
      </c>
      <c r="G557" s="47" t="e">
        <f t="shared" si="116"/>
        <v>#N/A</v>
      </c>
      <c r="H557" s="47"/>
      <c r="I557" s="47"/>
      <c r="J557" s="47">
        <f t="shared" si="117"/>
        <v>-453</v>
      </c>
      <c r="K557" s="48">
        <f t="shared" si="118"/>
        <v>39.515619812003706</v>
      </c>
      <c r="L557" s="48">
        <f t="shared" si="119"/>
        <v>30.201845087931815</v>
      </c>
      <c r="M557" s="48">
        <f t="shared" si="120"/>
        <v>39.986230829385704</v>
      </c>
      <c r="N557" s="48">
        <f t="shared" si="121"/>
        <v>39.986230829385704</v>
      </c>
      <c r="O557" s="48">
        <f t="shared" si="109"/>
        <v>1.7314954028543315</v>
      </c>
      <c r="P557" s="47"/>
      <c r="Q557" s="46">
        <f t="shared" si="122"/>
        <v>-453</v>
      </c>
      <c r="R557" s="47">
        <f t="shared" si="110"/>
        <v>37.467801108089098</v>
      </c>
      <c r="S557" s="47">
        <f t="shared" si="111"/>
        <v>32.254831649589313</v>
      </c>
      <c r="T557" s="47">
        <f t="shared" si="112"/>
        <v>0.92251398208582636</v>
      </c>
      <c r="U557" s="47" t="e">
        <f t="shared" si="113"/>
        <v>#N/A</v>
      </c>
      <c r="V557" s="47">
        <f t="shared" si="123"/>
        <v>0.46316743417008865</v>
      </c>
      <c r="W557" s="47">
        <f t="shared" si="124"/>
        <v>7.7061919739662699E-3</v>
      </c>
    </row>
    <row r="558" spans="2:23">
      <c r="B558" s="46">
        <f t="shared" si="125"/>
        <v>-453</v>
      </c>
      <c r="C558" s="47">
        <f>IF(ISNA(OutlineParameters!T561),OutlineParameters!S561,OutlineParameters!T561)</f>
        <v>159.47416130184223</v>
      </c>
      <c r="D558" s="47">
        <f t="shared" si="114"/>
        <v>37.467801108089098</v>
      </c>
      <c r="E558" s="47">
        <f t="shared" si="115"/>
        <v>0.92251398208582636</v>
      </c>
      <c r="F558" s="47">
        <f t="shared" si="126"/>
        <v>32.254831649589313</v>
      </c>
      <c r="G558" s="47" t="e">
        <f t="shared" si="116"/>
        <v>#N/A</v>
      </c>
      <c r="H558" s="47"/>
      <c r="I558" s="47"/>
      <c r="J558" s="47">
        <f t="shared" si="117"/>
        <v>-452</v>
      </c>
      <c r="K558" s="48">
        <f t="shared" si="118"/>
        <v>39.439797110708014</v>
      </c>
      <c r="L558" s="48">
        <f t="shared" si="119"/>
        <v>30.06805874016527</v>
      </c>
      <c r="M558" s="48">
        <f t="shared" si="120"/>
        <v>39.908323496215189</v>
      </c>
      <c r="N558" s="48">
        <f t="shared" si="121"/>
        <v>39.908323496215189</v>
      </c>
      <c r="O558" s="48">
        <f t="shared" ref="O558:O621" si="127">3*(N558-L558)/(($D$18/2)^3)*($D$18*C559^2/4-C559^3/6)</f>
        <v>1.7458978694670608</v>
      </c>
      <c r="P558" s="47"/>
      <c r="Q558" s="46">
        <f t="shared" si="122"/>
        <v>-452</v>
      </c>
      <c r="R558" s="47">
        <f t="shared" ref="R558:R621" si="128">CHOOSE(RockerType,D559,N558)</f>
        <v>37.421484364672089</v>
      </c>
      <c r="S558" s="47">
        <f t="shared" ref="S558:S621" si="129">CHOOSE(RockerType,F559,L558)</f>
        <v>32.166934009489523</v>
      </c>
      <c r="T558" s="47">
        <f t="shared" ref="T558:T621" si="130">CHOOSE(RockerType,E559,O558)</f>
        <v>0.93228266693539952</v>
      </c>
      <c r="U558" s="47" t="e">
        <f t="shared" ref="U558:U621" si="131">CHOOSE(RockerType,G559,NA())</f>
        <v>#N/A</v>
      </c>
      <c r="V558" s="47">
        <f t="shared" si="123"/>
        <v>0.46239681497269203</v>
      </c>
      <c r="W558" s="47">
        <f t="shared" si="124"/>
        <v>7.6775766551406832E-3</v>
      </c>
    </row>
    <row r="559" spans="2:23">
      <c r="B559" s="46">
        <f t="shared" si="125"/>
        <v>-452</v>
      </c>
      <c r="C559" s="47">
        <f>IF(ISNA(OutlineParameters!T562),OutlineParameters!S562,OutlineParameters!T562)</f>
        <v>159.69619053877102</v>
      </c>
      <c r="D559" s="47">
        <f t="shared" ref="D559:D622" si="132">IF(B559&lt;$D$98,spline($D$96:$D$98,$E$96:$E$98,B559)+$D$83,spline($D$98:$D$100,$E$98:$E$100,B559)+$D$83)*IF(ABS(B559)&lt;=$D$80/2,1,0)</f>
        <v>37.421484364672089</v>
      </c>
      <c r="E559" s="47">
        <f t="shared" ref="E559:E622" si="133">IF(B559&gt;$D$96,IF(B559&lt;$D$98,spline($D$96:$D$98,$F$96:$F$98,B559),spline($D$98:$D$100,$F$98:$F$100,B559)),NA())</f>
        <v>0.93228266693539952</v>
      </c>
      <c r="F559" s="47">
        <f t="shared" si="126"/>
        <v>32.166934009489523</v>
      </c>
      <c r="G559" s="47" t="e">
        <f t="shared" ref="G559:G622" si="134">IF(NOT( ISNA(VLOOKUP(B559,$D$96:$D$100,1,FALSE))),D559,NA())</f>
        <v>#N/A</v>
      </c>
      <c r="H559" s="47"/>
      <c r="I559" s="47"/>
      <c r="J559" s="47">
        <f t="shared" ref="J559:J622" si="135">B560</f>
        <v>-451</v>
      </c>
      <c r="K559" s="48">
        <f t="shared" ref="K559:K622" si="136">($D$82-($D$82^2-B560^2)^(1/2)+$D$83)*(IF(ABS(B560)&lt;=$D$80/2,1,0))</f>
        <v>39.364142933521862</v>
      </c>
      <c r="L559" s="48">
        <f t="shared" ref="L559:L622" si="137">($D$84-($D$84^2-B560^2)^(1/2))*(IF(ABS(B560)&lt;=$D$80/2,1,0))</f>
        <v>29.934573326956979</v>
      </c>
      <c r="M559" s="48">
        <f t="shared" ref="M559:M622" si="138">($D$91-($D$91^2-B560^2)^(1/2)+$D$83)*(IF(ABS(B560)&lt;=-$D$89,1,0))</f>
        <v>39.830589375464797</v>
      </c>
      <c r="N559" s="48">
        <f t="shared" ref="N559:N622" si="139">MAX(M559,L559)</f>
        <v>39.830589375464797</v>
      </c>
      <c r="O559" s="48">
        <f t="shared" si="127"/>
        <v>1.7603206957856508</v>
      </c>
      <c r="P559" s="47"/>
      <c r="Q559" s="46">
        <f t="shared" ref="Q559:Q622" si="140">B560</f>
        <v>-451</v>
      </c>
      <c r="R559" s="47">
        <f t="shared" si="128"/>
        <v>37.37524468317482</v>
      </c>
      <c r="S559" s="47">
        <f t="shared" si="129"/>
        <v>32.079161605897745</v>
      </c>
      <c r="T559" s="47">
        <f t="shared" si="130"/>
        <v>0.9420765489701024</v>
      </c>
      <c r="U559" s="47" t="e">
        <f t="shared" si="131"/>
        <v>#N/A</v>
      </c>
      <c r="V559" s="47">
        <f t="shared" ref="V559:V622" si="141">IF(R559&lt;&gt;0,-(R560-R559)/(Q560-Q559)*$D$21,NA())</f>
        <v>0.46162905730717796</v>
      </c>
      <c r="W559" s="47">
        <f t="shared" si="124"/>
        <v>7.3215140510285437E-3</v>
      </c>
    </row>
    <row r="560" spans="2:23">
      <c r="B560" s="46">
        <f t="shared" si="125"/>
        <v>-451</v>
      </c>
      <c r="C560" s="47">
        <f>IF(ISNA(OutlineParameters!T563),OutlineParameters!S563,OutlineParameters!T563)</f>
        <v>159.91758103437746</v>
      </c>
      <c r="D560" s="47">
        <f t="shared" si="132"/>
        <v>37.37524468317482</v>
      </c>
      <c r="E560" s="47">
        <f t="shared" si="133"/>
        <v>0.9420765489701024</v>
      </c>
      <c r="F560" s="47">
        <f t="shared" si="126"/>
        <v>32.079161605897745</v>
      </c>
      <c r="G560" s="47" t="e">
        <f t="shared" si="134"/>
        <v>#N/A</v>
      </c>
      <c r="H560" s="47"/>
      <c r="I560" s="47"/>
      <c r="J560" s="47">
        <f t="shared" si="135"/>
        <v>-450</v>
      </c>
      <c r="K560" s="48">
        <f t="shared" si="136"/>
        <v>39.288657274038769</v>
      </c>
      <c r="L560" s="48">
        <f t="shared" si="137"/>
        <v>29.801388812679761</v>
      </c>
      <c r="M560" s="48">
        <f t="shared" si="138"/>
        <v>39.753028460179621</v>
      </c>
      <c r="N560" s="48">
        <f t="shared" si="139"/>
        <v>39.753028460179621</v>
      </c>
      <c r="O560" s="48">
        <f t="shared" si="127"/>
        <v>1.7747634846935079</v>
      </c>
      <c r="P560" s="47"/>
      <c r="Q560" s="46">
        <f t="shared" si="140"/>
        <v>-450</v>
      </c>
      <c r="R560" s="47">
        <f t="shared" si="128"/>
        <v>37.329081777444102</v>
      </c>
      <c r="S560" s="47">
        <f t="shared" si="129"/>
        <v>31.991516024912954</v>
      </c>
      <c r="T560" s="47">
        <f t="shared" si="130"/>
        <v>0.95189507762399472</v>
      </c>
      <c r="U560" s="47" t="e">
        <f t="shared" si="131"/>
        <v>#N/A</v>
      </c>
      <c r="V560" s="47">
        <f t="shared" si="141"/>
        <v>0.4608969059020751</v>
      </c>
      <c r="W560" s="47">
        <f t="shared" ref="W560:W623" si="142">IF(V560&lt;&gt;0,ABS((V561-V560)/(Q561-Q560)*$D$21),NA())</f>
        <v>7.2927735715211384E-3</v>
      </c>
    </row>
    <row r="561" spans="2:23">
      <c r="B561" s="46">
        <f t="shared" ref="B561:B624" si="143">B560+1</f>
        <v>-450</v>
      </c>
      <c r="C561" s="47">
        <f>IF(ISNA(OutlineParameters!T564),OutlineParameters!S564,OutlineParameters!T564)</f>
        <v>160.13833074334681</v>
      </c>
      <c r="D561" s="47">
        <f t="shared" si="132"/>
        <v>37.329081777444102</v>
      </c>
      <c r="E561" s="47">
        <f t="shared" si="133"/>
        <v>0.95189507762399472</v>
      </c>
      <c r="F561" s="47">
        <f t="shared" ref="F561:F624" si="144">IF(B561&lt;=$D$96,0,IF(E561&gt;0,D561- E561*($D$18/2)^3/(3*($D$18/4*(C561)^2-(C561)^3/6)),D561))</f>
        <v>31.991516024912954</v>
      </c>
      <c r="G561" s="47" t="e">
        <f t="shared" si="134"/>
        <v>#N/A</v>
      </c>
      <c r="H561" s="47"/>
      <c r="I561" s="47"/>
      <c r="J561" s="47">
        <f t="shared" si="135"/>
        <v>-449</v>
      </c>
      <c r="K561" s="48">
        <f t="shared" si="136"/>
        <v>39.21334012586226</v>
      </c>
      <c r="L561" s="48">
        <f t="shared" si="137"/>
        <v>29.668505161792837</v>
      </c>
      <c r="M561" s="48">
        <f t="shared" si="138"/>
        <v>39.675640743421127</v>
      </c>
      <c r="N561" s="48">
        <f t="shared" si="139"/>
        <v>39.675640743421127</v>
      </c>
      <c r="O561" s="48">
        <f t="shared" si="127"/>
        <v>1.7892256002954245</v>
      </c>
      <c r="P561" s="47"/>
      <c r="Q561" s="46">
        <f t="shared" si="140"/>
        <v>-449</v>
      </c>
      <c r="R561" s="47">
        <f t="shared" si="128"/>
        <v>37.282992086853895</v>
      </c>
      <c r="S561" s="47">
        <f t="shared" si="129"/>
        <v>31.90399474380478</v>
      </c>
      <c r="T561" s="47">
        <f t="shared" si="130"/>
        <v>0.96173771921041162</v>
      </c>
      <c r="U561" s="47" t="e">
        <f t="shared" si="131"/>
        <v>#N/A</v>
      </c>
      <c r="V561" s="47">
        <f t="shared" si="141"/>
        <v>0.46016762854492299</v>
      </c>
      <c r="W561" s="47">
        <f t="shared" si="142"/>
        <v>7.0798844618025214E-3</v>
      </c>
    </row>
    <row r="562" spans="2:23">
      <c r="B562" s="46">
        <f t="shared" si="143"/>
        <v>-449</v>
      </c>
      <c r="C562" s="47">
        <f>IF(ISNA(OutlineParameters!T565),OutlineParameters!S565,OutlineParameters!T565)</f>
        <v>160.35842617627227</v>
      </c>
      <c r="D562" s="47">
        <f t="shared" si="132"/>
        <v>37.282992086853895</v>
      </c>
      <c r="E562" s="47">
        <f t="shared" si="133"/>
        <v>0.96173771921041162</v>
      </c>
      <c r="F562" s="47">
        <f t="shared" si="144"/>
        <v>31.90399474380478</v>
      </c>
      <c r="G562" s="47" t="e">
        <f t="shared" si="134"/>
        <v>#N/A</v>
      </c>
      <c r="H562" s="47"/>
      <c r="I562" s="47"/>
      <c r="J562" s="47">
        <f t="shared" si="135"/>
        <v>-448</v>
      </c>
      <c r="K562" s="48">
        <f t="shared" si="136"/>
        <v>39.138191482613138</v>
      </c>
      <c r="L562" s="48">
        <f t="shared" si="137"/>
        <v>29.535922338841829</v>
      </c>
      <c r="M562" s="48">
        <f t="shared" si="138"/>
        <v>39.59842621826806</v>
      </c>
      <c r="N562" s="48">
        <f t="shared" si="139"/>
        <v>39.59842621826806</v>
      </c>
      <c r="O562" s="48">
        <f t="shared" si="127"/>
        <v>1.803706638209746</v>
      </c>
      <c r="P562" s="47"/>
      <c r="Q562" s="46">
        <f t="shared" si="140"/>
        <v>-448</v>
      </c>
      <c r="R562" s="47">
        <f t="shared" si="128"/>
        <v>37.236975323999403</v>
      </c>
      <c r="S562" s="47">
        <f t="shared" si="129"/>
        <v>31.816599347975789</v>
      </c>
      <c r="T562" s="47">
        <f t="shared" si="130"/>
        <v>0.97160391158069281</v>
      </c>
      <c r="U562" s="47" t="e">
        <f t="shared" si="131"/>
        <v>#N/A</v>
      </c>
      <c r="V562" s="47">
        <f t="shared" si="141"/>
        <v>0.45945964009874274</v>
      </c>
      <c r="W562" s="47">
        <f t="shared" si="142"/>
        <v>6.9079732988086562E-3</v>
      </c>
    </row>
    <row r="563" spans="2:23">
      <c r="B563" s="46">
        <f t="shared" si="143"/>
        <v>-448</v>
      </c>
      <c r="C563" s="47">
        <f>IF(ISNA(OutlineParameters!T566),OutlineParameters!S566,OutlineParameters!T566)</f>
        <v>160.57786528783907</v>
      </c>
      <c r="D563" s="47">
        <f t="shared" si="132"/>
        <v>37.236975323999403</v>
      </c>
      <c r="E563" s="47">
        <f t="shared" si="133"/>
        <v>0.97160391158069281</v>
      </c>
      <c r="F563" s="47">
        <f t="shared" si="144"/>
        <v>31.816599347975789</v>
      </c>
      <c r="G563" s="47" t="e">
        <f t="shared" si="134"/>
        <v>#N/A</v>
      </c>
      <c r="H563" s="47"/>
      <c r="I563" s="47"/>
      <c r="J563" s="47">
        <f t="shared" si="135"/>
        <v>-447</v>
      </c>
      <c r="K563" s="48">
        <f t="shared" si="136"/>
        <v>39.063211337926759</v>
      </c>
      <c r="L563" s="48">
        <f t="shared" si="137"/>
        <v>29.403640308456488</v>
      </c>
      <c r="M563" s="48">
        <f t="shared" si="138"/>
        <v>39.521384877811897</v>
      </c>
      <c r="N563" s="48">
        <f t="shared" si="139"/>
        <v>39.521384877811897</v>
      </c>
      <c r="O563" s="48">
        <f t="shared" si="127"/>
        <v>1.8182061125906788</v>
      </c>
      <c r="P563" s="47"/>
      <c r="Q563" s="46">
        <f t="shared" si="140"/>
        <v>-447</v>
      </c>
      <c r="R563" s="47">
        <f t="shared" si="128"/>
        <v>37.191029359989528</v>
      </c>
      <c r="S563" s="47">
        <f t="shared" si="129"/>
        <v>31.729329195624683</v>
      </c>
      <c r="T563" s="47">
        <f t="shared" si="130"/>
        <v>0.98149311399530004</v>
      </c>
      <c r="U563" s="47" t="e">
        <f t="shared" si="131"/>
        <v>#N/A</v>
      </c>
      <c r="V563" s="47">
        <f t="shared" si="141"/>
        <v>0.45876884276886187</v>
      </c>
      <c r="W563" s="47">
        <f t="shared" si="142"/>
        <v>6.6952009149190417E-3</v>
      </c>
    </row>
    <row r="564" spans="2:23">
      <c r="B564" s="46">
        <f t="shared" si="143"/>
        <v>-447</v>
      </c>
      <c r="C564" s="47">
        <f>IF(ISNA(OutlineParameters!T567),OutlineParameters!S567,OutlineParameters!T567)</f>
        <v>160.79664221803509</v>
      </c>
      <c r="D564" s="47">
        <f t="shared" si="132"/>
        <v>37.191029359989528</v>
      </c>
      <c r="E564" s="47">
        <f t="shared" si="133"/>
        <v>0.98149311399530004</v>
      </c>
      <c r="F564" s="47">
        <f t="shared" si="144"/>
        <v>31.729329195624683</v>
      </c>
      <c r="G564" s="47" t="e">
        <f t="shared" si="134"/>
        <v>#N/A</v>
      </c>
      <c r="H564" s="47"/>
      <c r="I564" s="47"/>
      <c r="J564" s="47">
        <f t="shared" si="135"/>
        <v>-446</v>
      </c>
      <c r="K564" s="48">
        <f t="shared" si="136"/>
        <v>38.988399685452123</v>
      </c>
      <c r="L564" s="48">
        <f t="shared" si="137"/>
        <v>29.271659035353878</v>
      </c>
      <c r="M564" s="48">
        <f t="shared" si="138"/>
        <v>39.444516715163218</v>
      </c>
      <c r="N564" s="48">
        <f t="shared" si="139"/>
        <v>39.444516715163218</v>
      </c>
      <c r="O564" s="48">
        <f t="shared" si="127"/>
        <v>1.8327235342632802</v>
      </c>
      <c r="P564" s="47"/>
      <c r="Q564" s="46">
        <f t="shared" si="140"/>
        <v>-446</v>
      </c>
      <c r="R564" s="47">
        <f t="shared" si="128"/>
        <v>37.145152475712642</v>
      </c>
      <c r="S564" s="47">
        <f t="shared" si="129"/>
        <v>31.642184063155948</v>
      </c>
      <c r="T564" s="47">
        <f t="shared" si="130"/>
        <v>0.99140477881816957</v>
      </c>
      <c r="U564" s="47" t="e">
        <f t="shared" si="131"/>
        <v>#N/A</v>
      </c>
      <c r="V564" s="47">
        <f t="shared" si="141"/>
        <v>0.45809932267736997</v>
      </c>
      <c r="W564" s="47">
        <f t="shared" si="142"/>
        <v>6.6662269851747169E-3</v>
      </c>
    </row>
    <row r="565" spans="2:23">
      <c r="B565" s="46">
        <f t="shared" si="143"/>
        <v>-446</v>
      </c>
      <c r="C565" s="47">
        <f>IF(ISNA(OutlineParameters!T568),OutlineParameters!S568,OutlineParameters!T568)</f>
        <v>161.01475110684811</v>
      </c>
      <c r="D565" s="47">
        <f t="shared" si="132"/>
        <v>37.145152475712642</v>
      </c>
      <c r="E565" s="47">
        <f t="shared" si="133"/>
        <v>0.99140477881816957</v>
      </c>
      <c r="F565" s="47">
        <f t="shared" si="144"/>
        <v>31.642184063155948</v>
      </c>
      <c r="G565" s="47" t="e">
        <f t="shared" si="134"/>
        <v>#N/A</v>
      </c>
      <c r="H565" s="47"/>
      <c r="I565" s="47"/>
      <c r="J565" s="47">
        <f t="shared" si="135"/>
        <v>-445</v>
      </c>
      <c r="K565" s="48">
        <f t="shared" si="136"/>
        <v>38.913756518854598</v>
      </c>
      <c r="L565" s="48">
        <f t="shared" si="137"/>
        <v>29.139978484336098</v>
      </c>
      <c r="M565" s="48">
        <f t="shared" si="138"/>
        <v>39.367821723445331</v>
      </c>
      <c r="N565" s="48">
        <f t="shared" si="139"/>
        <v>39.367821723445331</v>
      </c>
      <c r="O565" s="48">
        <f t="shared" si="127"/>
        <v>1.8472584107397561</v>
      </c>
      <c r="P565" s="47"/>
      <c r="Q565" s="46">
        <f t="shared" si="140"/>
        <v>-445</v>
      </c>
      <c r="R565" s="47">
        <f t="shared" si="128"/>
        <v>37.099342543444905</v>
      </c>
      <c r="S565" s="47">
        <f t="shared" si="129"/>
        <v>31.555163310194903</v>
      </c>
      <c r="T565" s="47">
        <f t="shared" si="130"/>
        <v>1.0013383545133134</v>
      </c>
      <c r="U565" s="47" t="e">
        <f t="shared" si="131"/>
        <v>#N/A</v>
      </c>
      <c r="V565" s="47">
        <f t="shared" si="141"/>
        <v>0.4574326999788525</v>
      </c>
      <c r="W565" s="47">
        <f t="shared" si="142"/>
        <v>6.3105145549968711E-3</v>
      </c>
    </row>
    <row r="566" spans="2:23">
      <c r="B566" s="46">
        <f t="shared" si="143"/>
        <v>-445</v>
      </c>
      <c r="C566" s="47">
        <f>IF(ISNA(OutlineParameters!T569),OutlineParameters!S569,OutlineParameters!T569)</f>
        <v>161.23218609426604</v>
      </c>
      <c r="D566" s="47">
        <f t="shared" si="132"/>
        <v>37.099342543444905</v>
      </c>
      <c r="E566" s="47">
        <f t="shared" si="133"/>
        <v>1.0013383545133134</v>
      </c>
      <c r="F566" s="47">
        <f t="shared" si="144"/>
        <v>31.555163310194903</v>
      </c>
      <c r="G566" s="47" t="e">
        <f t="shared" si="134"/>
        <v>#N/A</v>
      </c>
      <c r="H566" s="47"/>
      <c r="I566" s="47"/>
      <c r="J566" s="47">
        <f t="shared" si="135"/>
        <v>-444</v>
      </c>
      <c r="K566" s="48">
        <f t="shared" si="136"/>
        <v>38.839281831810467</v>
      </c>
      <c r="L566" s="48">
        <f t="shared" si="137"/>
        <v>29.008598620291195</v>
      </c>
      <c r="M566" s="48">
        <f t="shared" si="138"/>
        <v>39.291299895800648</v>
      </c>
      <c r="N566" s="48">
        <f t="shared" si="139"/>
        <v>39.291299895800648</v>
      </c>
      <c r="O566" s="48">
        <f t="shared" si="127"/>
        <v>1.8618102462376764</v>
      </c>
      <c r="P566" s="47"/>
      <c r="Q566" s="46">
        <f t="shared" si="140"/>
        <v>-444</v>
      </c>
      <c r="R566" s="47">
        <f t="shared" si="128"/>
        <v>37.05359927344702</v>
      </c>
      <c r="S566" s="47">
        <f t="shared" si="129"/>
        <v>31.468268085360585</v>
      </c>
      <c r="T566" s="47">
        <f t="shared" si="130"/>
        <v>1.0112932930743892</v>
      </c>
      <c r="U566" s="47" t="e">
        <f t="shared" si="131"/>
        <v>#N/A</v>
      </c>
      <c r="V566" s="47">
        <f t="shared" si="141"/>
        <v>0.45680164852335281</v>
      </c>
      <c r="W566" s="47">
        <f t="shared" si="142"/>
        <v>6.329116054359929E-3</v>
      </c>
    </row>
    <row r="567" spans="2:23">
      <c r="B567" s="46">
        <f t="shared" si="143"/>
        <v>-444</v>
      </c>
      <c r="C567" s="47">
        <f>IF(ISNA(OutlineParameters!T570),OutlineParameters!S570,OutlineParameters!T570)</f>
        <v>161.44894132027676</v>
      </c>
      <c r="D567" s="47">
        <f t="shared" si="132"/>
        <v>37.05359927344702</v>
      </c>
      <c r="E567" s="47">
        <f t="shared" si="133"/>
        <v>1.0112932930743892</v>
      </c>
      <c r="F567" s="47">
        <f t="shared" si="144"/>
        <v>31.468268085360585</v>
      </c>
      <c r="G567" s="47" t="e">
        <f t="shared" si="134"/>
        <v>#N/A</v>
      </c>
      <c r="H567" s="47"/>
      <c r="I567" s="47"/>
      <c r="J567" s="47">
        <f t="shared" si="135"/>
        <v>-443</v>
      </c>
      <c r="K567" s="48">
        <f t="shared" si="136"/>
        <v>38.764975618015114</v>
      </c>
      <c r="L567" s="48">
        <f t="shared" si="137"/>
        <v>28.877519408192256</v>
      </c>
      <c r="M567" s="48">
        <f t="shared" si="138"/>
        <v>39.214951225384311</v>
      </c>
      <c r="N567" s="48">
        <f t="shared" si="139"/>
        <v>39.214951225384311</v>
      </c>
      <c r="O567" s="48">
        <f t="shared" si="127"/>
        <v>1.8763785828418169</v>
      </c>
      <c r="P567" s="47"/>
      <c r="Q567" s="46">
        <f t="shared" si="140"/>
        <v>-443</v>
      </c>
      <c r="R567" s="47">
        <f t="shared" si="128"/>
        <v>37.007919108594685</v>
      </c>
      <c r="S567" s="47">
        <f t="shared" si="129"/>
        <v>31.381496340846116</v>
      </c>
      <c r="T567" s="47">
        <f t="shared" si="130"/>
        <v>1.0212690507771263</v>
      </c>
      <c r="U567" s="47" t="e">
        <f t="shared" si="131"/>
        <v>#N/A</v>
      </c>
      <c r="V567" s="47">
        <f t="shared" si="141"/>
        <v>0.45616873691791682</v>
      </c>
      <c r="W567" s="47">
        <f t="shared" si="142"/>
        <v>5.9735090964352366E-3</v>
      </c>
    </row>
    <row r="568" spans="2:23">
      <c r="B568" s="46">
        <f t="shared" si="143"/>
        <v>-443</v>
      </c>
      <c r="C568" s="47">
        <f>IF(ISNA(OutlineParameters!T571),OutlineParameters!S571,OutlineParameters!T571)</f>
        <v>161.66501283221677</v>
      </c>
      <c r="D568" s="47">
        <f t="shared" si="132"/>
        <v>37.007919108594685</v>
      </c>
      <c r="E568" s="47">
        <f t="shared" si="133"/>
        <v>1.0212690507771263</v>
      </c>
      <c r="F568" s="47">
        <f t="shared" si="144"/>
        <v>31.381496340846116</v>
      </c>
      <c r="G568" s="47" t="e">
        <f t="shared" si="134"/>
        <v>#N/A</v>
      </c>
      <c r="H568" s="47"/>
      <c r="I568" s="47"/>
      <c r="J568" s="47">
        <f t="shared" si="135"/>
        <v>-442</v>
      </c>
      <c r="K568" s="48">
        <f t="shared" si="136"/>
        <v>38.690837871175745</v>
      </c>
      <c r="L568" s="48">
        <f t="shared" si="137"/>
        <v>28.746740813098768</v>
      </c>
      <c r="M568" s="48">
        <f t="shared" si="138"/>
        <v>39.138775705369653</v>
      </c>
      <c r="N568" s="48">
        <f t="shared" si="139"/>
        <v>39.138775705369653</v>
      </c>
      <c r="O568" s="48">
        <f t="shared" si="127"/>
        <v>1.8909628362009288</v>
      </c>
      <c r="P568" s="47"/>
      <c r="Q568" s="46">
        <f t="shared" si="140"/>
        <v>-442</v>
      </c>
      <c r="R568" s="47">
        <f t="shared" si="128"/>
        <v>36.962302234902893</v>
      </c>
      <c r="S568" s="47">
        <f t="shared" si="129"/>
        <v>31.294849399915076</v>
      </c>
      <c r="T568" s="47">
        <f t="shared" si="130"/>
        <v>1.0312650792631888</v>
      </c>
      <c r="U568" s="47" t="e">
        <f t="shared" si="131"/>
        <v>#N/A</v>
      </c>
      <c r="V568" s="47">
        <f t="shared" si="141"/>
        <v>0.45557138600827329</v>
      </c>
      <c r="W568" s="47">
        <f t="shared" si="142"/>
        <v>5.9452694969763797E-3</v>
      </c>
    </row>
    <row r="569" spans="2:23">
      <c r="B569" s="46">
        <f t="shared" si="143"/>
        <v>-442</v>
      </c>
      <c r="C569" s="47">
        <f>IF(ISNA(OutlineParameters!T572),OutlineParameters!S572,OutlineParameters!T572)</f>
        <v>161.88039095537667</v>
      </c>
      <c r="D569" s="47">
        <f t="shared" si="132"/>
        <v>36.962302234902893</v>
      </c>
      <c r="E569" s="47">
        <f t="shared" si="133"/>
        <v>1.0312650792631888</v>
      </c>
      <c r="F569" s="47">
        <f t="shared" si="144"/>
        <v>31.294849399915076</v>
      </c>
      <c r="G569" s="47" t="e">
        <f t="shared" si="134"/>
        <v>#N/A</v>
      </c>
      <c r="H569" s="47"/>
      <c r="I569" s="47"/>
      <c r="J569" s="47">
        <f t="shared" si="135"/>
        <v>-441</v>
      </c>
      <c r="K569" s="48">
        <f t="shared" si="136"/>
        <v>38.616868585014117</v>
      </c>
      <c r="L569" s="48">
        <f t="shared" si="137"/>
        <v>28.616262800155255</v>
      </c>
      <c r="M569" s="48">
        <f t="shared" si="138"/>
        <v>39.062773328945468</v>
      </c>
      <c r="N569" s="48">
        <f t="shared" si="139"/>
        <v>39.062773328945468</v>
      </c>
      <c r="O569" s="48">
        <f t="shared" si="127"/>
        <v>1.9055625833026462</v>
      </c>
      <c r="P569" s="47"/>
      <c r="Q569" s="46">
        <f t="shared" si="140"/>
        <v>-441</v>
      </c>
      <c r="R569" s="47">
        <f t="shared" si="128"/>
        <v>36.916745096302066</v>
      </c>
      <c r="S569" s="47">
        <f t="shared" si="129"/>
        <v>31.208325322888719</v>
      </c>
      <c r="T569" s="47">
        <f t="shared" si="130"/>
        <v>1.0412808277005752</v>
      </c>
      <c r="U569" s="47" t="e">
        <f t="shared" si="131"/>
        <v>#N/A</v>
      </c>
      <c r="V569" s="47">
        <f t="shared" si="141"/>
        <v>0.45497685905857566</v>
      </c>
      <c r="W569" s="47">
        <f t="shared" si="142"/>
        <v>5.7299777040498157E-3</v>
      </c>
    </row>
    <row r="570" spans="2:23">
      <c r="B570" s="46">
        <f t="shared" si="143"/>
        <v>-441</v>
      </c>
      <c r="C570" s="47">
        <f>IF(ISNA(OutlineParameters!T573),OutlineParameters!S573,OutlineParameters!T573)</f>
        <v>162.09507364444161</v>
      </c>
      <c r="D570" s="47">
        <f t="shared" si="132"/>
        <v>36.916745096302066</v>
      </c>
      <c r="E570" s="47">
        <f t="shared" si="133"/>
        <v>1.0412808277005752</v>
      </c>
      <c r="F570" s="47">
        <f t="shared" si="144"/>
        <v>31.208325322888719</v>
      </c>
      <c r="G570" s="47" t="e">
        <f t="shared" si="134"/>
        <v>#N/A</v>
      </c>
      <c r="H570" s="47"/>
      <c r="I570" s="47"/>
      <c r="J570" s="47">
        <f t="shared" si="135"/>
        <v>-440</v>
      </c>
      <c r="K570" s="48">
        <f t="shared" si="136"/>
        <v>38.54306775326836</v>
      </c>
      <c r="L570" s="48">
        <f t="shared" si="137"/>
        <v>28.486085334591735</v>
      </c>
      <c r="M570" s="48">
        <f t="shared" si="138"/>
        <v>38.986944089315102</v>
      </c>
      <c r="N570" s="48">
        <f t="shared" si="139"/>
        <v>38.986944089315102</v>
      </c>
      <c r="O570" s="48">
        <f t="shared" si="127"/>
        <v>1.920177232289908</v>
      </c>
      <c r="P570" s="47"/>
      <c r="Q570" s="46">
        <f t="shared" si="140"/>
        <v>-440</v>
      </c>
      <c r="R570" s="47">
        <f t="shared" si="128"/>
        <v>36.871247410396208</v>
      </c>
      <c r="S570" s="47">
        <f t="shared" si="129"/>
        <v>31.121924891278802</v>
      </c>
      <c r="T570" s="47">
        <f t="shared" si="130"/>
        <v>1.0513157504699464</v>
      </c>
      <c r="U570" s="47" t="e">
        <f t="shared" si="131"/>
        <v>#N/A</v>
      </c>
      <c r="V570" s="47">
        <f t="shared" si="141"/>
        <v>0.45440386128817067</v>
      </c>
      <c r="W570" s="47">
        <f t="shared" si="142"/>
        <v>5.5614489568256431E-3</v>
      </c>
    </row>
    <row r="571" spans="2:23">
      <c r="B571" s="46">
        <f t="shared" si="143"/>
        <v>-440</v>
      </c>
      <c r="C571" s="47">
        <f>IF(ISNA(OutlineParameters!T574),OutlineParameters!S574,OutlineParameters!T574)</f>
        <v>162.30905122470213</v>
      </c>
      <c r="D571" s="47">
        <f t="shared" si="132"/>
        <v>36.871247410396208</v>
      </c>
      <c r="E571" s="47">
        <f t="shared" si="133"/>
        <v>1.0513157504699464</v>
      </c>
      <c r="F571" s="47">
        <f t="shared" si="144"/>
        <v>31.121924891278802</v>
      </c>
      <c r="G571" s="47" t="e">
        <f t="shared" si="134"/>
        <v>#N/A</v>
      </c>
      <c r="H571" s="47"/>
      <c r="I571" s="47"/>
      <c r="J571" s="47">
        <f t="shared" si="135"/>
        <v>-439</v>
      </c>
      <c r="K571" s="48">
        <f t="shared" si="136"/>
        <v>38.469435369688426</v>
      </c>
      <c r="L571" s="48">
        <f t="shared" si="137"/>
        <v>28.356208381724173</v>
      </c>
      <c r="M571" s="48">
        <f t="shared" si="138"/>
        <v>38.911287979699182</v>
      </c>
      <c r="N571" s="48">
        <f t="shared" si="139"/>
        <v>38.911287979699182</v>
      </c>
      <c r="O571" s="48">
        <f t="shared" si="127"/>
        <v>1.9348063125755683</v>
      </c>
      <c r="P571" s="47"/>
      <c r="Q571" s="46">
        <f t="shared" si="140"/>
        <v>-439</v>
      </c>
      <c r="R571" s="47">
        <f t="shared" si="128"/>
        <v>36.825807024267391</v>
      </c>
      <c r="S571" s="47">
        <f t="shared" si="129"/>
        <v>31.035647378205848</v>
      </c>
      <c r="T571" s="47">
        <f t="shared" si="130"/>
        <v>1.061369299021625</v>
      </c>
      <c r="U571" s="47" t="e">
        <f t="shared" si="131"/>
        <v>#N/A</v>
      </c>
      <c r="V571" s="47">
        <f t="shared" si="141"/>
        <v>0.45384771639248811</v>
      </c>
      <c r="W571" s="47">
        <f t="shared" si="142"/>
        <v>5.3929202124436415E-3</v>
      </c>
    </row>
    <row r="572" spans="2:23">
      <c r="B572" s="46">
        <f t="shared" si="143"/>
        <v>-439</v>
      </c>
      <c r="C572" s="47">
        <f>IF(ISNA(OutlineParameters!T575),OutlineParameters!S575,OutlineParameters!T575)</f>
        <v>162.52231974349485</v>
      </c>
      <c r="D572" s="47">
        <f t="shared" si="132"/>
        <v>36.825807024267391</v>
      </c>
      <c r="E572" s="47">
        <f t="shared" si="133"/>
        <v>1.061369299021625</v>
      </c>
      <c r="F572" s="47">
        <f t="shared" si="144"/>
        <v>31.035647378205848</v>
      </c>
      <c r="G572" s="47" t="e">
        <f t="shared" si="134"/>
        <v>#N/A</v>
      </c>
      <c r="H572" s="47"/>
      <c r="I572" s="47"/>
      <c r="J572" s="47">
        <f t="shared" si="135"/>
        <v>-438</v>
      </c>
      <c r="K572" s="48">
        <f t="shared" si="136"/>
        <v>38.395971428042458</v>
      </c>
      <c r="L572" s="48">
        <f t="shared" si="137"/>
        <v>28.226631906952662</v>
      </c>
      <c r="M572" s="48">
        <f t="shared" si="138"/>
        <v>38.835804993332886</v>
      </c>
      <c r="N572" s="48">
        <f t="shared" si="139"/>
        <v>38.835804993332886</v>
      </c>
      <c r="O572" s="48">
        <f t="shared" si="127"/>
        <v>1.9494493514222326</v>
      </c>
      <c r="P572" s="47"/>
      <c r="Q572" s="46">
        <f t="shared" si="140"/>
        <v>-438</v>
      </c>
      <c r="R572" s="47">
        <f t="shared" si="128"/>
        <v>36.780422252628142</v>
      </c>
      <c r="S572" s="47">
        <f t="shared" si="129"/>
        <v>30.949492516980293</v>
      </c>
      <c r="T572" s="47">
        <f t="shared" si="130"/>
        <v>1.0714409218132273</v>
      </c>
      <c r="U572" s="47" t="e">
        <f t="shared" si="131"/>
        <v>#N/A</v>
      </c>
      <c r="V572" s="47">
        <f t="shared" si="141"/>
        <v>0.45330842437124375</v>
      </c>
      <c r="W572" s="47">
        <f t="shared" si="142"/>
        <v>5.1767077493991565E-3</v>
      </c>
    </row>
    <row r="573" spans="2:23">
      <c r="B573" s="46">
        <f t="shared" si="143"/>
        <v>-438</v>
      </c>
      <c r="C573" s="47">
        <f>IF(ISNA(OutlineParameters!T576),OutlineParameters!S576,OutlineParameters!T576)</f>
        <v>162.73487524815616</v>
      </c>
      <c r="D573" s="47">
        <f t="shared" si="132"/>
        <v>36.780422252628142</v>
      </c>
      <c r="E573" s="47">
        <f t="shared" si="133"/>
        <v>1.0714409218132273</v>
      </c>
      <c r="F573" s="47">
        <f t="shared" si="144"/>
        <v>30.949492516980293</v>
      </c>
      <c r="G573" s="47" t="e">
        <f t="shared" si="134"/>
        <v>#N/A</v>
      </c>
      <c r="H573" s="47"/>
      <c r="I573" s="47"/>
      <c r="J573" s="47">
        <f t="shared" si="135"/>
        <v>-437</v>
      </c>
      <c r="K573" s="48">
        <f t="shared" si="136"/>
        <v>38.322675922109511</v>
      </c>
      <c r="L573" s="48">
        <f t="shared" si="137"/>
        <v>28.097355875764606</v>
      </c>
      <c r="M573" s="48">
        <f t="shared" si="138"/>
        <v>38.760495123468672</v>
      </c>
      <c r="N573" s="48">
        <f t="shared" si="139"/>
        <v>38.760495123468672</v>
      </c>
      <c r="O573" s="48">
        <f t="shared" si="127"/>
        <v>1.964105745855909</v>
      </c>
      <c r="P573" s="47"/>
      <c r="Q573" s="46">
        <f t="shared" si="140"/>
        <v>-437</v>
      </c>
      <c r="R573" s="47">
        <f t="shared" si="128"/>
        <v>36.735091410191018</v>
      </c>
      <c r="S573" s="47">
        <f t="shared" si="129"/>
        <v>30.86345957380626</v>
      </c>
      <c r="T573" s="47">
        <f t="shared" si="130"/>
        <v>1.0815300784782407</v>
      </c>
      <c r="U573" s="47" t="e">
        <f t="shared" si="131"/>
        <v>#N/A</v>
      </c>
      <c r="V573" s="47">
        <f t="shared" si="141"/>
        <v>0.45279075359630383</v>
      </c>
      <c r="W573" s="47">
        <f t="shared" si="142"/>
        <v>5.1035464373683226E-3</v>
      </c>
    </row>
    <row r="574" spans="2:23">
      <c r="B574" s="46">
        <f t="shared" si="143"/>
        <v>-437</v>
      </c>
      <c r="C574" s="47">
        <f>IF(ISNA(OutlineParameters!T577),OutlineParameters!S577,OutlineParameters!T577)</f>
        <v>162.94670806397673</v>
      </c>
      <c r="D574" s="47">
        <f t="shared" si="132"/>
        <v>36.735091410191018</v>
      </c>
      <c r="E574" s="47">
        <f t="shared" si="133"/>
        <v>1.0815300784782407</v>
      </c>
      <c r="F574" s="47">
        <f t="shared" si="144"/>
        <v>30.86345957380626</v>
      </c>
      <c r="G574" s="47" t="e">
        <f t="shared" si="134"/>
        <v>#N/A</v>
      </c>
      <c r="H574" s="47"/>
      <c r="I574" s="47"/>
      <c r="J574" s="47">
        <f t="shared" si="135"/>
        <v>-436</v>
      </c>
      <c r="K574" s="48">
        <f t="shared" si="136"/>
        <v>38.249548845685013</v>
      </c>
      <c r="L574" s="48">
        <f t="shared" si="137"/>
        <v>27.968380253730629</v>
      </c>
      <c r="M574" s="48">
        <f t="shared" si="138"/>
        <v>38.685358363372643</v>
      </c>
      <c r="N574" s="48">
        <f t="shared" si="139"/>
        <v>38.685358363372643</v>
      </c>
      <c r="O574" s="48">
        <f t="shared" si="127"/>
        <v>1.9787750595213287</v>
      </c>
      <c r="P574" s="47"/>
      <c r="Q574" s="46">
        <f t="shared" si="140"/>
        <v>-436</v>
      </c>
      <c r="R574" s="47">
        <f t="shared" si="128"/>
        <v>36.689812334831387</v>
      </c>
      <c r="S574" s="47">
        <f t="shared" si="129"/>
        <v>30.777547881086797</v>
      </c>
      <c r="T574" s="47">
        <f t="shared" si="130"/>
        <v>1.0916362174742822</v>
      </c>
      <c r="U574" s="47" t="e">
        <f t="shared" si="131"/>
        <v>#N/A</v>
      </c>
      <c r="V574" s="47">
        <f t="shared" si="141"/>
        <v>0.452280398952567</v>
      </c>
      <c r="W574" s="47">
        <f t="shared" si="142"/>
        <v>4.8873339750343803E-3</v>
      </c>
    </row>
    <row r="575" spans="2:23">
      <c r="B575" s="46">
        <f t="shared" si="143"/>
        <v>-436</v>
      </c>
      <c r="C575" s="47">
        <f>IF(ISNA(OutlineParameters!T578),OutlineParameters!S578,OutlineParameters!T578)</f>
        <v>163.15781614564162</v>
      </c>
      <c r="D575" s="47">
        <f t="shared" si="132"/>
        <v>36.689812334831387</v>
      </c>
      <c r="E575" s="47">
        <f t="shared" si="133"/>
        <v>1.0916362174742822</v>
      </c>
      <c r="F575" s="47">
        <f t="shared" si="144"/>
        <v>30.777547881086797</v>
      </c>
      <c r="G575" s="47" t="e">
        <f t="shared" si="134"/>
        <v>#N/A</v>
      </c>
      <c r="H575" s="47"/>
      <c r="I575" s="47"/>
      <c r="J575" s="47">
        <f t="shared" si="135"/>
        <v>-435</v>
      </c>
      <c r="K575" s="48">
        <f t="shared" si="136"/>
        <v>38.176590192579852</v>
      </c>
      <c r="L575" s="48">
        <f t="shared" si="137"/>
        <v>27.839705006507756</v>
      </c>
      <c r="M575" s="48">
        <f t="shared" si="138"/>
        <v>38.610394706329089</v>
      </c>
      <c r="N575" s="48">
        <f t="shared" si="139"/>
        <v>38.610394706329089</v>
      </c>
      <c r="O575" s="48">
        <f t="shared" si="127"/>
        <v>1.993456682130174</v>
      </c>
      <c r="P575" s="47"/>
      <c r="Q575" s="46">
        <f t="shared" si="140"/>
        <v>-435</v>
      </c>
      <c r="R575" s="47">
        <f t="shared" si="128"/>
        <v>36.644584294936131</v>
      </c>
      <c r="S575" s="47">
        <f t="shared" si="129"/>
        <v>30.691757645569862</v>
      </c>
      <c r="T575" s="47">
        <f t="shared" si="130"/>
        <v>1.1017587909842588</v>
      </c>
      <c r="U575" s="47" t="e">
        <f t="shared" si="131"/>
        <v>#N/A</v>
      </c>
      <c r="V575" s="47">
        <f t="shared" si="141"/>
        <v>0.45179166555506356</v>
      </c>
      <c r="W575" s="47">
        <f t="shared" si="142"/>
        <v>4.7188052285207505E-3</v>
      </c>
    </row>
    <row r="576" spans="2:23">
      <c r="B576" s="46">
        <f t="shared" si="143"/>
        <v>-435</v>
      </c>
      <c r="C576" s="47">
        <f>IF(ISNA(OutlineParameters!T579),OutlineParameters!S579,OutlineParameters!T579)</f>
        <v>163.36818981844152</v>
      </c>
      <c r="D576" s="47">
        <f t="shared" si="132"/>
        <v>36.644584294936131</v>
      </c>
      <c r="E576" s="47">
        <f t="shared" si="133"/>
        <v>1.1017587909842588</v>
      </c>
      <c r="F576" s="47">
        <f t="shared" si="144"/>
        <v>30.691757645569862</v>
      </c>
      <c r="G576" s="47" t="e">
        <f t="shared" si="134"/>
        <v>#N/A</v>
      </c>
      <c r="H576" s="47"/>
      <c r="I576" s="47"/>
      <c r="J576" s="47">
        <f t="shared" si="135"/>
        <v>-434</v>
      </c>
      <c r="K576" s="48">
        <f t="shared" si="136"/>
        <v>38.10379995661765</v>
      </c>
      <c r="L576" s="48">
        <f t="shared" si="137"/>
        <v>27.711330099838051</v>
      </c>
      <c r="M576" s="48">
        <f t="shared" si="138"/>
        <v>38.535604145637762</v>
      </c>
      <c r="N576" s="48">
        <f t="shared" si="139"/>
        <v>38.535604145637762</v>
      </c>
      <c r="O576" s="48">
        <f t="shared" si="127"/>
        <v>2.0081501286441479</v>
      </c>
      <c r="P576" s="47"/>
      <c r="Q576" s="46">
        <f t="shared" si="140"/>
        <v>-434</v>
      </c>
      <c r="R576" s="47">
        <f t="shared" si="128"/>
        <v>36.599405128380624</v>
      </c>
      <c r="S576" s="47">
        <f t="shared" si="129"/>
        <v>30.606088002340016</v>
      </c>
      <c r="T576" s="47">
        <f t="shared" si="130"/>
        <v>1.1118972511910772</v>
      </c>
      <c r="U576" s="47" t="e">
        <f t="shared" si="131"/>
        <v>#N/A</v>
      </c>
      <c r="V576" s="47">
        <f t="shared" si="141"/>
        <v>0.45131978503221148</v>
      </c>
      <c r="W576" s="47">
        <f t="shared" si="142"/>
        <v>4.5502764834282061E-3</v>
      </c>
    </row>
    <row r="577" spans="2:23">
      <c r="B577" s="46">
        <f t="shared" si="143"/>
        <v>-434</v>
      </c>
      <c r="C577" s="47">
        <f>IF(ISNA(OutlineParameters!T580),OutlineParameters!S580,OutlineParameters!T580)</f>
        <v>163.57782512971289</v>
      </c>
      <c r="D577" s="47">
        <f t="shared" si="132"/>
        <v>36.599405128380624</v>
      </c>
      <c r="E577" s="47">
        <f t="shared" si="133"/>
        <v>1.1118972511910772</v>
      </c>
      <c r="F577" s="47">
        <f t="shared" si="144"/>
        <v>30.606088002340016</v>
      </c>
      <c r="G577" s="47" t="e">
        <f t="shared" si="134"/>
        <v>#N/A</v>
      </c>
      <c r="H577" s="47"/>
      <c r="I577" s="47"/>
      <c r="J577" s="47">
        <f t="shared" si="135"/>
        <v>-433</v>
      </c>
      <c r="K577" s="48">
        <f t="shared" si="136"/>
        <v>38.03117813163658</v>
      </c>
      <c r="L577" s="48">
        <f t="shared" si="137"/>
        <v>27.583255499549068</v>
      </c>
      <c r="M577" s="48">
        <f t="shared" si="138"/>
        <v>38.460986674612968</v>
      </c>
      <c r="N577" s="48">
        <f t="shared" si="139"/>
        <v>38.460986674612968</v>
      </c>
      <c r="O577" s="48">
        <f t="shared" si="127"/>
        <v>2.022854911965005</v>
      </c>
      <c r="P577" s="47"/>
      <c r="Q577" s="46">
        <f t="shared" si="140"/>
        <v>-433</v>
      </c>
      <c r="R577" s="47">
        <f t="shared" si="128"/>
        <v>36.554273149877403</v>
      </c>
      <c r="S577" s="47">
        <f t="shared" si="129"/>
        <v>30.520538561745575</v>
      </c>
      <c r="T577" s="47">
        <f t="shared" si="130"/>
        <v>1.1220510465523539</v>
      </c>
      <c r="U577" s="47" t="e">
        <f t="shared" si="131"/>
        <v>#N/A</v>
      </c>
      <c r="V577" s="47">
        <f t="shared" si="141"/>
        <v>0.45086475738386866</v>
      </c>
      <c r="W577" s="47">
        <f t="shared" si="142"/>
        <v>4.3817477390462045E-3</v>
      </c>
    </row>
    <row r="578" spans="2:23">
      <c r="B578" s="46">
        <f t="shared" si="143"/>
        <v>-433</v>
      </c>
      <c r="C578" s="47">
        <f>IF(ISNA(OutlineParameters!T581),OutlineParameters!S581,OutlineParameters!T581)</f>
        <v>163.78671812679221</v>
      </c>
      <c r="D578" s="47">
        <f t="shared" si="132"/>
        <v>36.554273149877403</v>
      </c>
      <c r="E578" s="47">
        <f t="shared" si="133"/>
        <v>1.1220510465523539</v>
      </c>
      <c r="F578" s="47">
        <f t="shared" si="144"/>
        <v>30.520538561745575</v>
      </c>
      <c r="G578" s="47" t="e">
        <f t="shared" si="134"/>
        <v>#N/A</v>
      </c>
      <c r="H578" s="47"/>
      <c r="I578" s="47"/>
      <c r="J578" s="47">
        <f t="shared" si="135"/>
        <v>-432</v>
      </c>
      <c r="K578" s="48">
        <f t="shared" si="136"/>
        <v>37.958724711492096</v>
      </c>
      <c r="L578" s="48">
        <f t="shared" si="137"/>
        <v>27.455481171552037</v>
      </c>
      <c r="M578" s="48">
        <f t="shared" si="138"/>
        <v>38.386542286584472</v>
      </c>
      <c r="N578" s="48">
        <f t="shared" si="139"/>
        <v>38.386542286584472</v>
      </c>
      <c r="O578" s="48">
        <f t="shared" si="127"/>
        <v>2.0375704109820734</v>
      </c>
      <c r="P578" s="47"/>
      <c r="Q578" s="46">
        <f t="shared" si="140"/>
        <v>-432</v>
      </c>
      <c r="R578" s="47">
        <f t="shared" si="128"/>
        <v>36.509186674139016</v>
      </c>
      <c r="S578" s="47">
        <f t="shared" si="129"/>
        <v>30.435108459359896</v>
      </c>
      <c r="T578" s="47">
        <f t="shared" si="130"/>
        <v>1.1322196367015767</v>
      </c>
      <c r="U578" s="47" t="e">
        <f t="shared" si="131"/>
        <v>#N/A</v>
      </c>
      <c r="V578" s="47">
        <f t="shared" si="141"/>
        <v>0.45042658260996404</v>
      </c>
      <c r="W578" s="47">
        <f t="shared" si="142"/>
        <v>4.1893771339118757E-3</v>
      </c>
    </row>
    <row r="579" spans="2:23">
      <c r="B579" s="46">
        <f t="shared" si="143"/>
        <v>-432</v>
      </c>
      <c r="C579" s="47">
        <f>IF(ISNA(OutlineParameters!T582),OutlineParameters!S582,OutlineParameters!T582)</f>
        <v>163.99485913497011</v>
      </c>
      <c r="D579" s="47">
        <f t="shared" si="132"/>
        <v>36.509186674139016</v>
      </c>
      <c r="E579" s="47">
        <f t="shared" si="133"/>
        <v>1.1322196367015767</v>
      </c>
      <c r="F579" s="47">
        <f t="shared" si="144"/>
        <v>30.435108459359896</v>
      </c>
      <c r="G579" s="47" t="e">
        <f t="shared" si="134"/>
        <v>#N/A</v>
      </c>
      <c r="H579" s="47"/>
      <c r="I579" s="47"/>
      <c r="J579" s="47">
        <f t="shared" si="135"/>
        <v>-431</v>
      </c>
      <c r="K579" s="48">
        <f t="shared" si="136"/>
        <v>37.886439690050565</v>
      </c>
      <c r="L579" s="48">
        <f t="shared" si="137"/>
        <v>27.328007081845499</v>
      </c>
      <c r="M579" s="48">
        <f t="shared" si="138"/>
        <v>38.31227097490023</v>
      </c>
      <c r="N579" s="48">
        <f t="shared" si="139"/>
        <v>38.31227097490023</v>
      </c>
      <c r="O579" s="48">
        <f t="shared" si="127"/>
        <v>2.0522961764632033</v>
      </c>
      <c r="P579" s="47"/>
      <c r="Q579" s="46">
        <f t="shared" si="140"/>
        <v>-431</v>
      </c>
      <c r="R579" s="47">
        <f t="shared" si="128"/>
        <v>36.46414401587802</v>
      </c>
      <c r="S579" s="47">
        <f t="shared" si="129"/>
        <v>30.349797389144445</v>
      </c>
      <c r="T579" s="47">
        <f t="shared" si="130"/>
        <v>1.1424024700963618</v>
      </c>
      <c r="U579" s="47" t="e">
        <f t="shared" si="131"/>
        <v>#N/A</v>
      </c>
      <c r="V579" s="47">
        <f t="shared" si="141"/>
        <v>0.45000764489657286</v>
      </c>
      <c r="W579" s="47">
        <f t="shared" si="142"/>
        <v>4.0685321046396439E-3</v>
      </c>
    </row>
    <row r="580" spans="2:23">
      <c r="B580" s="46">
        <f t="shared" si="143"/>
        <v>-431</v>
      </c>
      <c r="C580" s="47">
        <f>IF(ISNA(OutlineParameters!T583),OutlineParameters!S583,OutlineParameters!T583)</f>
        <v>164.20224610893175</v>
      </c>
      <c r="D580" s="47">
        <f t="shared" si="132"/>
        <v>36.46414401587802</v>
      </c>
      <c r="E580" s="47">
        <f t="shared" si="133"/>
        <v>1.1424024700963618</v>
      </c>
      <c r="F580" s="47">
        <f t="shared" si="144"/>
        <v>30.349797389144445</v>
      </c>
      <c r="G580" s="47" t="e">
        <f t="shared" si="134"/>
        <v>#N/A</v>
      </c>
      <c r="H580" s="47"/>
      <c r="I580" s="47"/>
      <c r="J580" s="47">
        <f t="shared" si="135"/>
        <v>-430</v>
      </c>
      <c r="K580" s="48">
        <f t="shared" si="136"/>
        <v>37.814323061194727</v>
      </c>
      <c r="L580" s="48">
        <f t="shared" si="137"/>
        <v>27.200833196511212</v>
      </c>
      <c r="M580" s="48">
        <f t="shared" si="138"/>
        <v>38.238172732922749</v>
      </c>
      <c r="N580" s="48">
        <f t="shared" si="139"/>
        <v>38.238172732922749</v>
      </c>
      <c r="O580" s="48">
        <f t="shared" si="127"/>
        <v>2.0670315801852621</v>
      </c>
      <c r="P580" s="47"/>
      <c r="Q580" s="46">
        <f t="shared" si="140"/>
        <v>-430</v>
      </c>
      <c r="R580" s="47">
        <f t="shared" si="128"/>
        <v>36.419143251388363</v>
      </c>
      <c r="S580" s="47">
        <f t="shared" si="129"/>
        <v>30.264604238847664</v>
      </c>
      <c r="T580" s="47">
        <f t="shared" si="130"/>
        <v>1.1525989989196168</v>
      </c>
      <c r="U580" s="47" t="e">
        <f t="shared" si="131"/>
        <v>#N/A</v>
      </c>
      <c r="V580" s="47">
        <f t="shared" si="141"/>
        <v>0.44960079168610889</v>
      </c>
      <c r="W580" s="47">
        <f t="shared" si="142"/>
        <v>3.8761615009264005E-3</v>
      </c>
    </row>
    <row r="581" spans="2:23">
      <c r="B581" s="46">
        <f t="shared" si="143"/>
        <v>-430</v>
      </c>
      <c r="C581" s="47">
        <f>IF(ISNA(OutlineParameters!T584),OutlineParameters!S584,OutlineParameters!T584)</f>
        <v>164.40886937396769</v>
      </c>
      <c r="D581" s="47">
        <f t="shared" si="132"/>
        <v>36.419143251388363</v>
      </c>
      <c r="E581" s="47">
        <f t="shared" si="133"/>
        <v>1.1525989989196168</v>
      </c>
      <c r="F581" s="47">
        <f t="shared" si="144"/>
        <v>30.264604238847664</v>
      </c>
      <c r="G581" s="47" t="e">
        <f t="shared" si="134"/>
        <v>#N/A</v>
      </c>
      <c r="H581" s="47"/>
      <c r="I581" s="47"/>
      <c r="J581" s="47">
        <f t="shared" si="135"/>
        <v>-429</v>
      </c>
      <c r="K581" s="48">
        <f t="shared" si="136"/>
        <v>37.742374818822782</v>
      </c>
      <c r="L581" s="48">
        <f t="shared" si="137"/>
        <v>27.073959481716429</v>
      </c>
      <c r="M581" s="48">
        <f t="shared" si="138"/>
        <v>38.164247554029089</v>
      </c>
      <c r="N581" s="48">
        <f t="shared" si="139"/>
        <v>38.164247554029089</v>
      </c>
      <c r="O581" s="48">
        <f t="shared" si="127"/>
        <v>2.0817761679009692</v>
      </c>
      <c r="P581" s="47"/>
      <c r="Q581" s="46">
        <f t="shared" si="140"/>
        <v>-429</v>
      </c>
      <c r="R581" s="47">
        <f t="shared" si="128"/>
        <v>36.374183172219752</v>
      </c>
      <c r="S581" s="47">
        <f t="shared" si="129"/>
        <v>30.179529115983883</v>
      </c>
      <c r="T581" s="47">
        <f t="shared" si="130"/>
        <v>1.1628086753542481</v>
      </c>
      <c r="U581" s="47" t="e">
        <f t="shared" si="131"/>
        <v>#N/A</v>
      </c>
      <c r="V581" s="47">
        <f t="shared" si="141"/>
        <v>0.44921317553601625</v>
      </c>
      <c r="W581" s="47">
        <f t="shared" si="142"/>
        <v>3.6837908979237E-3</v>
      </c>
    </row>
    <row r="582" spans="2:23">
      <c r="B582" s="46">
        <f t="shared" si="143"/>
        <v>-429</v>
      </c>
      <c r="C582" s="47">
        <f>IF(ISNA(OutlineParameters!T585),OutlineParameters!S585,OutlineParameters!T585)</f>
        <v>164.61472688476309</v>
      </c>
      <c r="D582" s="47">
        <f t="shared" si="132"/>
        <v>36.374183172219752</v>
      </c>
      <c r="E582" s="47">
        <f t="shared" si="133"/>
        <v>1.1628086753542481</v>
      </c>
      <c r="F582" s="47">
        <f t="shared" si="144"/>
        <v>30.179529115983883</v>
      </c>
      <c r="G582" s="47" t="e">
        <f t="shared" si="134"/>
        <v>#N/A</v>
      </c>
      <c r="H582" s="47"/>
      <c r="I582" s="47"/>
      <c r="J582" s="47">
        <f t="shared" si="135"/>
        <v>-428</v>
      </c>
      <c r="K582" s="48">
        <f t="shared" si="136"/>
        <v>37.670594956844752</v>
      </c>
      <c r="L582" s="48">
        <f t="shared" si="137"/>
        <v>26.947385903713894</v>
      </c>
      <c r="M582" s="48">
        <f t="shared" si="138"/>
        <v>38.09049543161359</v>
      </c>
      <c r="N582" s="48">
        <f t="shared" si="139"/>
        <v>38.09049543161359</v>
      </c>
      <c r="O582" s="48">
        <f t="shared" si="127"/>
        <v>2.0965293043582269</v>
      </c>
      <c r="P582" s="47"/>
      <c r="Q582" s="46">
        <f t="shared" si="140"/>
        <v>-428</v>
      </c>
      <c r="R582" s="47">
        <f t="shared" si="128"/>
        <v>36.32926185466615</v>
      </c>
      <c r="S582" s="47">
        <f t="shared" si="129"/>
        <v>30.094570880195118</v>
      </c>
      <c r="T582" s="47">
        <f t="shared" si="130"/>
        <v>1.1730309478578727</v>
      </c>
      <c r="U582" s="47" t="e">
        <f t="shared" si="131"/>
        <v>#N/A</v>
      </c>
      <c r="V582" s="47">
        <f t="shared" si="141"/>
        <v>0.44884479644622388</v>
      </c>
      <c r="W582" s="47">
        <f t="shared" si="142"/>
        <v>3.5629458672303826E-3</v>
      </c>
    </row>
    <row r="583" spans="2:23">
      <c r="B583" s="46">
        <f t="shared" si="143"/>
        <v>-428</v>
      </c>
      <c r="C583" s="47">
        <f>IF(ISNA(OutlineParameters!T586),OutlineParameters!S586,OutlineParameters!T586)</f>
        <v>164.81980896660852</v>
      </c>
      <c r="D583" s="47">
        <f t="shared" si="132"/>
        <v>36.32926185466615</v>
      </c>
      <c r="E583" s="47">
        <f t="shared" si="133"/>
        <v>1.1730309478578727</v>
      </c>
      <c r="F583" s="47">
        <f t="shared" si="144"/>
        <v>30.094570880195118</v>
      </c>
      <c r="G583" s="47" t="e">
        <f t="shared" si="134"/>
        <v>#N/A</v>
      </c>
      <c r="H583" s="47"/>
      <c r="I583" s="47"/>
      <c r="J583" s="47">
        <f t="shared" si="135"/>
        <v>-427</v>
      </c>
      <c r="K583" s="48">
        <f t="shared" si="136"/>
        <v>37.598983469188852</v>
      </c>
      <c r="L583" s="48">
        <f t="shared" si="137"/>
        <v>26.821112428839569</v>
      </c>
      <c r="M583" s="48">
        <f t="shared" si="138"/>
        <v>38.016916359086963</v>
      </c>
      <c r="N583" s="48">
        <f t="shared" si="139"/>
        <v>38.016916359086963</v>
      </c>
      <c r="O583" s="48">
        <f t="shared" si="127"/>
        <v>2.1112904851033449</v>
      </c>
      <c r="P583" s="47"/>
      <c r="Q583" s="46">
        <f t="shared" si="140"/>
        <v>-427</v>
      </c>
      <c r="R583" s="47">
        <f t="shared" si="128"/>
        <v>36.284377375021528</v>
      </c>
      <c r="S583" s="47">
        <f t="shared" si="129"/>
        <v>30.009728707889447</v>
      </c>
      <c r="T583" s="47">
        <f t="shared" si="130"/>
        <v>1.1832652760639777</v>
      </c>
      <c r="U583" s="47" t="e">
        <f t="shared" si="131"/>
        <v>#N/A</v>
      </c>
      <c r="V583" s="47">
        <f t="shared" si="141"/>
        <v>0.44848850185950084</v>
      </c>
      <c r="W583" s="47">
        <f t="shared" si="142"/>
        <v>3.3705752649382248E-3</v>
      </c>
    </row>
    <row r="584" spans="2:23">
      <c r="B584" s="46">
        <f t="shared" si="143"/>
        <v>-427</v>
      </c>
      <c r="C584" s="47">
        <f>IF(ISNA(OutlineParameters!T587),OutlineParameters!S587,OutlineParameters!T587)</f>
        <v>165.02411166684053</v>
      </c>
      <c r="D584" s="47">
        <f t="shared" si="132"/>
        <v>36.284377375021528</v>
      </c>
      <c r="E584" s="47">
        <f t="shared" si="133"/>
        <v>1.1832652760639777</v>
      </c>
      <c r="F584" s="47">
        <f t="shared" si="144"/>
        <v>30.009728707889447</v>
      </c>
      <c r="G584" s="47" t="e">
        <f t="shared" si="134"/>
        <v>#N/A</v>
      </c>
      <c r="H584" s="47"/>
      <c r="I584" s="47"/>
      <c r="J584" s="47">
        <f t="shared" si="135"/>
        <v>-426</v>
      </c>
      <c r="K584" s="48">
        <f t="shared" si="136"/>
        <v>37.527540349794208</v>
      </c>
      <c r="L584" s="48">
        <f t="shared" si="137"/>
        <v>26.695139023516731</v>
      </c>
      <c r="M584" s="48">
        <f t="shared" si="138"/>
        <v>37.943510329873561</v>
      </c>
      <c r="N584" s="48">
        <f t="shared" si="139"/>
        <v>37.943510329873561</v>
      </c>
      <c r="O584" s="48">
        <f t="shared" si="127"/>
        <v>2.1260591582291242</v>
      </c>
      <c r="P584" s="47"/>
      <c r="Q584" s="46">
        <f t="shared" si="140"/>
        <v>-426</v>
      </c>
      <c r="R584" s="47">
        <f t="shared" si="128"/>
        <v>36.239528524835578</v>
      </c>
      <c r="S584" s="47">
        <f t="shared" si="129"/>
        <v>29.925002396095863</v>
      </c>
      <c r="T584" s="47">
        <f t="shared" si="130"/>
        <v>1.1935111084301799</v>
      </c>
      <c r="U584" s="47" t="e">
        <f t="shared" si="131"/>
        <v>#N/A</v>
      </c>
      <c r="V584" s="47">
        <f t="shared" si="141"/>
        <v>0.44815144433300702</v>
      </c>
      <c r="W584" s="47">
        <f t="shared" si="142"/>
        <v>3.202046518424595E-3</v>
      </c>
    </row>
    <row r="585" spans="2:23">
      <c r="B585" s="46">
        <f t="shared" si="143"/>
        <v>-426</v>
      </c>
      <c r="C585" s="47">
        <f>IF(ISNA(OutlineParameters!T588),OutlineParameters!S588,OutlineParameters!T588)</f>
        <v>165.22762912544695</v>
      </c>
      <c r="D585" s="47">
        <f t="shared" si="132"/>
        <v>36.239528524835578</v>
      </c>
      <c r="E585" s="47">
        <f t="shared" si="133"/>
        <v>1.1935111084301799</v>
      </c>
      <c r="F585" s="47">
        <f t="shared" si="144"/>
        <v>29.925002396095863</v>
      </c>
      <c r="G585" s="47" t="e">
        <f t="shared" si="134"/>
        <v>#N/A</v>
      </c>
      <c r="H585" s="47"/>
      <c r="I585" s="47"/>
      <c r="J585" s="47">
        <f t="shared" si="135"/>
        <v>-425</v>
      </c>
      <c r="K585" s="48">
        <f t="shared" si="136"/>
        <v>37.456265592616319</v>
      </c>
      <c r="L585" s="48">
        <f t="shared" si="137"/>
        <v>26.569465654251417</v>
      </c>
      <c r="M585" s="48">
        <f t="shared" si="138"/>
        <v>37.870277337415928</v>
      </c>
      <c r="N585" s="48">
        <f t="shared" si="139"/>
        <v>37.870277337415928</v>
      </c>
      <c r="O585" s="48">
        <f t="shared" si="127"/>
        <v>2.1408347917928698</v>
      </c>
      <c r="P585" s="47"/>
      <c r="Q585" s="46">
        <f t="shared" si="140"/>
        <v>-425</v>
      </c>
      <c r="R585" s="47">
        <f t="shared" si="128"/>
        <v>36.194713380402277</v>
      </c>
      <c r="S585" s="47">
        <f t="shared" si="129"/>
        <v>29.840391063279768</v>
      </c>
      <c r="T585" s="47">
        <f t="shared" si="130"/>
        <v>1.2037678952767414</v>
      </c>
      <c r="U585" s="47" t="e">
        <f t="shared" si="131"/>
        <v>#N/A</v>
      </c>
      <c r="V585" s="47">
        <f t="shared" si="141"/>
        <v>0.44783123968116456</v>
      </c>
      <c r="W585" s="47">
        <f t="shared" si="142"/>
        <v>3.0102247578156494E-3</v>
      </c>
    </row>
    <row r="586" spans="2:23">
      <c r="B586" s="46">
        <f t="shared" si="143"/>
        <v>-425</v>
      </c>
      <c r="C586" s="47">
        <f>IF(ISNA(OutlineParameters!T589),OutlineParameters!S589,OutlineParameters!T589)</f>
        <v>165.43035643608999</v>
      </c>
      <c r="D586" s="47">
        <f t="shared" si="132"/>
        <v>36.194713380402277</v>
      </c>
      <c r="E586" s="47">
        <f t="shared" si="133"/>
        <v>1.2037678952767414</v>
      </c>
      <c r="F586" s="47">
        <f t="shared" si="144"/>
        <v>29.840391063279768</v>
      </c>
      <c r="G586" s="47" t="e">
        <f t="shared" si="134"/>
        <v>#N/A</v>
      </c>
      <c r="H586" s="47"/>
      <c r="I586" s="47"/>
      <c r="J586" s="47">
        <f t="shared" si="135"/>
        <v>-424</v>
      </c>
      <c r="K586" s="48">
        <f t="shared" si="136"/>
        <v>37.385159191626144</v>
      </c>
      <c r="L586" s="48">
        <f t="shared" si="137"/>
        <v>26.444092287634703</v>
      </c>
      <c r="M586" s="48">
        <f t="shared" si="138"/>
        <v>37.797217375170248</v>
      </c>
      <c r="N586" s="48">
        <f t="shared" si="139"/>
        <v>37.797217375170248</v>
      </c>
      <c r="O586" s="48">
        <f t="shared" si="127"/>
        <v>2.1556168054171634</v>
      </c>
      <c r="P586" s="47"/>
      <c r="Q586" s="46">
        <f t="shared" si="140"/>
        <v>-424</v>
      </c>
      <c r="R586" s="47">
        <f t="shared" si="128"/>
        <v>36.14993025643416</v>
      </c>
      <c r="S586" s="47">
        <f t="shared" si="129"/>
        <v>29.755893880716833</v>
      </c>
      <c r="T586" s="47">
        <f t="shared" si="130"/>
        <v>1.2140350925118593</v>
      </c>
      <c r="U586" s="47" t="e">
        <f t="shared" si="131"/>
        <v>#N/A</v>
      </c>
      <c r="V586" s="47">
        <f t="shared" si="141"/>
        <v>0.447530217205383</v>
      </c>
      <c r="W586" s="47">
        <f t="shared" si="142"/>
        <v>2.8882849434808122E-3</v>
      </c>
    </row>
    <row r="587" spans="2:23">
      <c r="B587" s="46">
        <f t="shared" si="143"/>
        <v>-424</v>
      </c>
      <c r="C587" s="47">
        <f>IF(ISNA(OutlineParameters!T590),OutlineParameters!S590,OutlineParameters!T590)</f>
        <v>165.63228678508321</v>
      </c>
      <c r="D587" s="47">
        <f t="shared" si="132"/>
        <v>36.14993025643416</v>
      </c>
      <c r="E587" s="47">
        <f t="shared" si="133"/>
        <v>1.2140350925118593</v>
      </c>
      <c r="F587" s="47">
        <f t="shared" si="144"/>
        <v>29.755893880716833</v>
      </c>
      <c r="G587" s="47" t="e">
        <f t="shared" si="134"/>
        <v>#N/A</v>
      </c>
      <c r="H587" s="47"/>
      <c r="I587" s="47"/>
      <c r="J587" s="47">
        <f t="shared" si="135"/>
        <v>-423</v>
      </c>
      <c r="K587" s="48">
        <f t="shared" si="136"/>
        <v>37.314221140806467</v>
      </c>
      <c r="L587" s="48">
        <f t="shared" si="137"/>
        <v>26.319018890343614</v>
      </c>
      <c r="M587" s="48">
        <f t="shared" si="138"/>
        <v>37.724330436609989</v>
      </c>
      <c r="N587" s="48">
        <f t="shared" si="139"/>
        <v>37.724330436609989</v>
      </c>
      <c r="O587" s="48">
        <f t="shared" si="127"/>
        <v>2.1704046384759019</v>
      </c>
      <c r="P587" s="47"/>
      <c r="Q587" s="46">
        <f t="shared" si="140"/>
        <v>-423</v>
      </c>
      <c r="R587" s="47">
        <f t="shared" si="128"/>
        <v>36.105177234713622</v>
      </c>
      <c r="S587" s="47">
        <f t="shared" si="129"/>
        <v>29.671509863482346</v>
      </c>
      <c r="T587" s="47">
        <f t="shared" si="130"/>
        <v>1.2243121503772116</v>
      </c>
      <c r="U587" s="47" t="e">
        <f t="shared" si="131"/>
        <v>#N/A</v>
      </c>
      <c r="V587" s="47">
        <f t="shared" si="141"/>
        <v>0.44724138871103492</v>
      </c>
      <c r="W587" s="47">
        <f t="shared" si="142"/>
        <v>2.672618246890579E-3</v>
      </c>
    </row>
    <row r="588" spans="2:23">
      <c r="B588" s="46">
        <f t="shared" si="143"/>
        <v>-423</v>
      </c>
      <c r="C588" s="47">
        <f>IF(ISNA(OutlineParameters!T591),OutlineParameters!S591,OutlineParameters!T591)</f>
        <v>165.83341431241442</v>
      </c>
      <c r="D588" s="47">
        <f t="shared" si="132"/>
        <v>36.105177234713622</v>
      </c>
      <c r="E588" s="47">
        <f t="shared" si="133"/>
        <v>1.2243121503772116</v>
      </c>
      <c r="F588" s="47">
        <f t="shared" si="144"/>
        <v>29.671509863482346</v>
      </c>
      <c r="G588" s="47" t="e">
        <f t="shared" si="134"/>
        <v>#N/A</v>
      </c>
      <c r="H588" s="47"/>
      <c r="I588" s="47"/>
      <c r="J588" s="47">
        <f t="shared" si="135"/>
        <v>-422</v>
      </c>
      <c r="K588" s="48">
        <f t="shared" si="136"/>
        <v>37.24345143415735</v>
      </c>
      <c r="L588" s="48">
        <f t="shared" si="137"/>
        <v>26.194245429138391</v>
      </c>
      <c r="M588" s="48">
        <f t="shared" si="138"/>
        <v>37.651616515223168</v>
      </c>
      <c r="N588" s="48">
        <f t="shared" si="139"/>
        <v>37.651616515223168</v>
      </c>
      <c r="O588" s="48">
        <f t="shared" si="127"/>
        <v>2.1851977274800345</v>
      </c>
      <c r="P588" s="47"/>
      <c r="Q588" s="46">
        <f t="shared" si="140"/>
        <v>-422</v>
      </c>
      <c r="R588" s="47">
        <f t="shared" si="128"/>
        <v>36.060453095842519</v>
      </c>
      <c r="S588" s="47">
        <f t="shared" si="129"/>
        <v>29.58723870395924</v>
      </c>
      <c r="T588" s="47">
        <f t="shared" si="130"/>
        <v>1.2345985193596558</v>
      </c>
      <c r="U588" s="47" t="e">
        <f t="shared" si="131"/>
        <v>#N/A</v>
      </c>
      <c r="V588" s="47">
        <f t="shared" si="141"/>
        <v>0.44697412688634586</v>
      </c>
      <c r="W588" s="47">
        <f t="shared" si="142"/>
        <v>2.5517732190394327E-3</v>
      </c>
    </row>
    <row r="589" spans="2:23">
      <c r="B589" s="46">
        <f t="shared" si="143"/>
        <v>-422</v>
      </c>
      <c r="C589" s="47">
        <f>IF(ISNA(OutlineParameters!T592),OutlineParameters!S592,OutlineParameters!T592)</f>
        <v>166.03373315807156</v>
      </c>
      <c r="D589" s="47">
        <f t="shared" si="132"/>
        <v>36.060453095842519</v>
      </c>
      <c r="E589" s="47">
        <f t="shared" si="133"/>
        <v>1.2345985193596558</v>
      </c>
      <c r="F589" s="47">
        <f t="shared" si="144"/>
        <v>29.58723870395924</v>
      </c>
      <c r="G589" s="47" t="e">
        <f t="shared" si="134"/>
        <v>#N/A</v>
      </c>
      <c r="H589" s="47"/>
      <c r="I589" s="47"/>
      <c r="J589" s="47">
        <f t="shared" si="135"/>
        <v>-421</v>
      </c>
      <c r="K589" s="48">
        <f t="shared" si="136"/>
        <v>37.172850065692501</v>
      </c>
      <c r="L589" s="48">
        <f t="shared" si="137"/>
        <v>26.06977187086477</v>
      </c>
      <c r="M589" s="48">
        <f t="shared" si="138"/>
        <v>37.579075604515992</v>
      </c>
      <c r="N589" s="48">
        <f t="shared" si="139"/>
        <v>37.579075604515992</v>
      </c>
      <c r="O589" s="48">
        <f t="shared" si="127"/>
        <v>2.1999954826996095</v>
      </c>
      <c r="P589" s="47"/>
      <c r="Q589" s="46">
        <f t="shared" si="140"/>
        <v>-421</v>
      </c>
      <c r="R589" s="47">
        <f t="shared" si="128"/>
        <v>36.015755683153884</v>
      </c>
      <c r="S589" s="47">
        <f t="shared" si="129"/>
        <v>29.503079040237605</v>
      </c>
      <c r="T589" s="47">
        <f t="shared" si="130"/>
        <v>1.2448936552788057</v>
      </c>
      <c r="U589" s="47" t="e">
        <f t="shared" si="131"/>
        <v>#N/A</v>
      </c>
      <c r="V589" s="47">
        <f t="shared" si="141"/>
        <v>0.44671894956444191</v>
      </c>
      <c r="W589" s="47">
        <f t="shared" si="142"/>
        <v>2.3594026146156466E-3</v>
      </c>
    </row>
    <row r="590" spans="2:23">
      <c r="B590" s="46">
        <f t="shared" si="143"/>
        <v>-421</v>
      </c>
      <c r="C590" s="47">
        <f>IF(ISNA(OutlineParameters!T593),OutlineParameters!S593,OutlineParameters!T593)</f>
        <v>166.23323650836812</v>
      </c>
      <c r="D590" s="47">
        <f t="shared" si="132"/>
        <v>36.015755683153884</v>
      </c>
      <c r="E590" s="47">
        <f t="shared" si="133"/>
        <v>1.2448936552788057</v>
      </c>
      <c r="F590" s="47">
        <f t="shared" si="144"/>
        <v>29.503079040237605</v>
      </c>
      <c r="G590" s="47" t="e">
        <f t="shared" si="134"/>
        <v>#N/A</v>
      </c>
      <c r="H590" s="47"/>
      <c r="I590" s="47"/>
      <c r="J590" s="47">
        <f t="shared" si="135"/>
        <v>-420</v>
      </c>
      <c r="K590" s="48">
        <f t="shared" si="136"/>
        <v>37.102417029438357</v>
      </c>
      <c r="L590" s="48">
        <f t="shared" si="137"/>
        <v>25.945598182452613</v>
      </c>
      <c r="M590" s="48">
        <f t="shared" si="138"/>
        <v>37.506707698006494</v>
      </c>
      <c r="N590" s="48">
        <f t="shared" si="139"/>
        <v>37.506707698006494</v>
      </c>
      <c r="O590" s="48">
        <f t="shared" si="127"/>
        <v>2.2147973816589417</v>
      </c>
      <c r="P590" s="47"/>
      <c r="Q590" s="46">
        <f t="shared" si="140"/>
        <v>-420</v>
      </c>
      <c r="R590" s="47">
        <f t="shared" si="128"/>
        <v>35.97108378819744</v>
      </c>
      <c r="S590" s="47">
        <f t="shared" si="129"/>
        <v>29.419030675567562</v>
      </c>
      <c r="T590" s="47">
        <f t="shared" si="130"/>
        <v>1.2551970084549227</v>
      </c>
      <c r="U590" s="47" t="e">
        <f t="shared" si="131"/>
        <v>#N/A</v>
      </c>
      <c r="V590" s="47">
        <f t="shared" si="141"/>
        <v>0.44648300930298035</v>
      </c>
      <c r="W590" s="47">
        <f t="shared" si="142"/>
        <v>2.1789529391469387E-3</v>
      </c>
    </row>
    <row r="591" spans="2:23">
      <c r="B591" s="46">
        <f t="shared" si="143"/>
        <v>-420</v>
      </c>
      <c r="C591" s="47">
        <f>IF(ISNA(OutlineParameters!T594),OutlineParameters!S594,OutlineParameters!T594)</f>
        <v>166.43192041064063</v>
      </c>
      <c r="D591" s="47">
        <f t="shared" si="132"/>
        <v>35.97108378819744</v>
      </c>
      <c r="E591" s="47">
        <f t="shared" si="133"/>
        <v>1.2551970084549227</v>
      </c>
      <c r="F591" s="47">
        <f t="shared" si="144"/>
        <v>29.419030675567562</v>
      </c>
      <c r="G591" s="47" t="e">
        <f t="shared" si="134"/>
        <v>#N/A</v>
      </c>
      <c r="H591" s="47"/>
      <c r="I591" s="47"/>
      <c r="J591" s="47">
        <f t="shared" si="135"/>
        <v>-419</v>
      </c>
      <c r="K591" s="48">
        <f t="shared" si="136"/>
        <v>37.032152319438637</v>
      </c>
      <c r="L591" s="48">
        <f t="shared" si="137"/>
        <v>25.821724330915913</v>
      </c>
      <c r="M591" s="48">
        <f t="shared" si="138"/>
        <v>37.434512789232713</v>
      </c>
      <c r="N591" s="48">
        <f t="shared" si="139"/>
        <v>37.434512789232713</v>
      </c>
      <c r="O591" s="48">
        <f t="shared" si="127"/>
        <v>2.2296028291399637</v>
      </c>
      <c r="P591" s="47"/>
      <c r="Q591" s="46">
        <f t="shared" si="140"/>
        <v>-419</v>
      </c>
      <c r="R591" s="47">
        <f t="shared" si="128"/>
        <v>35.926435487267142</v>
      </c>
      <c r="S591" s="47">
        <f t="shared" si="129"/>
        <v>29.335092471629771</v>
      </c>
      <c r="T591" s="47">
        <f t="shared" si="130"/>
        <v>1.265508029208269</v>
      </c>
      <c r="U591" s="47" t="e">
        <f t="shared" si="131"/>
        <v>#N/A</v>
      </c>
      <c r="V591" s="47">
        <f t="shared" si="141"/>
        <v>0.44626511400906566</v>
      </c>
      <c r="W591" s="47">
        <f t="shared" si="142"/>
        <v>2.034266053385636E-3</v>
      </c>
    </row>
    <row r="592" spans="2:23">
      <c r="B592" s="46">
        <f t="shared" si="143"/>
        <v>-419</v>
      </c>
      <c r="C592" s="47">
        <f>IF(ISNA(OutlineParameters!T595),OutlineParameters!S595,OutlineParameters!T595)</f>
        <v>166.62977805120269</v>
      </c>
      <c r="D592" s="47">
        <f t="shared" si="132"/>
        <v>35.926435487267142</v>
      </c>
      <c r="E592" s="47">
        <f t="shared" si="133"/>
        <v>1.265508029208269</v>
      </c>
      <c r="F592" s="47">
        <f t="shared" si="144"/>
        <v>29.335092471629771</v>
      </c>
      <c r="G592" s="47" t="e">
        <f t="shared" si="134"/>
        <v>#N/A</v>
      </c>
      <c r="H592" s="47"/>
      <c r="I592" s="47"/>
      <c r="J592" s="47">
        <f t="shared" si="135"/>
        <v>-418</v>
      </c>
      <c r="K592" s="48">
        <f t="shared" si="136"/>
        <v>36.962055929748885</v>
      </c>
      <c r="L592" s="48">
        <f t="shared" si="137"/>
        <v>25.698150283354153</v>
      </c>
      <c r="M592" s="48">
        <f t="shared" si="138"/>
        <v>37.362490871745422</v>
      </c>
      <c r="N592" s="48">
        <f t="shared" si="139"/>
        <v>37.362490871745422</v>
      </c>
      <c r="O592" s="48">
        <f t="shared" si="127"/>
        <v>2.2444112504231772</v>
      </c>
      <c r="P592" s="47"/>
      <c r="Q592" s="46">
        <f t="shared" si="140"/>
        <v>-418</v>
      </c>
      <c r="R592" s="47">
        <f t="shared" si="128"/>
        <v>35.881808975866235</v>
      </c>
      <c r="S592" s="47">
        <f t="shared" si="129"/>
        <v>29.251263430407775</v>
      </c>
      <c r="T592" s="47">
        <f t="shared" si="130"/>
        <v>1.275826173447042</v>
      </c>
      <c r="U592" s="47" t="e">
        <f t="shared" si="131"/>
        <v>#N/A</v>
      </c>
      <c r="V592" s="47">
        <f t="shared" si="141"/>
        <v>0.44606168740372709</v>
      </c>
      <c r="W592" s="47">
        <f t="shared" si="142"/>
        <v>1.8418954482513072E-3</v>
      </c>
    </row>
    <row r="593" spans="2:23">
      <c r="B593" s="46">
        <f t="shared" si="143"/>
        <v>-418</v>
      </c>
      <c r="C593" s="47">
        <f>IF(ISNA(OutlineParameters!T596),OutlineParameters!S596,OutlineParameters!T596)</f>
        <v>166.8268035700421</v>
      </c>
      <c r="D593" s="47">
        <f t="shared" si="132"/>
        <v>35.881808975866235</v>
      </c>
      <c r="E593" s="47">
        <f t="shared" si="133"/>
        <v>1.275826173447042</v>
      </c>
      <c r="F593" s="47">
        <f t="shared" si="144"/>
        <v>29.251263430407775</v>
      </c>
      <c r="G593" s="47" t="e">
        <f t="shared" si="134"/>
        <v>#N/A</v>
      </c>
      <c r="H593" s="47"/>
      <c r="I593" s="47"/>
      <c r="J593" s="47">
        <f t="shared" si="135"/>
        <v>-417</v>
      </c>
      <c r="K593" s="48">
        <f t="shared" si="136"/>
        <v>36.892127854442833</v>
      </c>
      <c r="L593" s="48">
        <f t="shared" si="137"/>
        <v>25.57487600695049</v>
      </c>
      <c r="M593" s="48">
        <f t="shared" si="138"/>
        <v>37.290641939112675</v>
      </c>
      <c r="N593" s="48">
        <f t="shared" si="139"/>
        <v>37.290641939112675</v>
      </c>
      <c r="O593" s="48">
        <f t="shared" si="127"/>
        <v>2.2592220441321489</v>
      </c>
      <c r="P593" s="47"/>
      <c r="Q593" s="46">
        <f t="shared" si="140"/>
        <v>-417</v>
      </c>
      <c r="R593" s="47">
        <f t="shared" si="128"/>
        <v>35.837202807125863</v>
      </c>
      <c r="S593" s="47">
        <f t="shared" si="129"/>
        <v>29.167542861362485</v>
      </c>
      <c r="T593" s="47">
        <f t="shared" si="130"/>
        <v>1.2861508896288578</v>
      </c>
      <c r="U593" s="47" t="e">
        <f t="shared" si="131"/>
        <v>#N/A</v>
      </c>
      <c r="V593" s="47">
        <f t="shared" si="141"/>
        <v>0.44587749785890196</v>
      </c>
      <c r="W593" s="47">
        <f t="shared" si="142"/>
        <v>1.6972085610689192E-3</v>
      </c>
    </row>
    <row r="594" spans="2:23">
      <c r="B594" s="46">
        <f t="shared" si="143"/>
        <v>-417</v>
      </c>
      <c r="C594" s="47">
        <f>IF(ISNA(OutlineParameters!T597),OutlineParameters!S597,OutlineParameters!T597)</f>
        <v>167.02299015347242</v>
      </c>
      <c r="D594" s="47">
        <f t="shared" si="132"/>
        <v>35.837202807125863</v>
      </c>
      <c r="E594" s="47">
        <f t="shared" si="133"/>
        <v>1.2861508896288578</v>
      </c>
      <c r="F594" s="47">
        <f t="shared" si="144"/>
        <v>29.167542861362485</v>
      </c>
      <c r="G594" s="47" t="e">
        <f t="shared" si="134"/>
        <v>#N/A</v>
      </c>
      <c r="H594" s="47"/>
      <c r="I594" s="47"/>
      <c r="J594" s="47">
        <f t="shared" si="135"/>
        <v>-416</v>
      </c>
      <c r="K594" s="48">
        <f t="shared" si="136"/>
        <v>36.822368087604218</v>
      </c>
      <c r="L594" s="48">
        <f t="shared" si="137"/>
        <v>25.451901468973119</v>
      </c>
      <c r="M594" s="48">
        <f t="shared" si="138"/>
        <v>37.218965984917986</v>
      </c>
      <c r="N594" s="48">
        <f t="shared" si="139"/>
        <v>37.218965984917986</v>
      </c>
      <c r="O594" s="48">
        <f t="shared" si="127"/>
        <v>2.2740346777548117</v>
      </c>
      <c r="P594" s="47"/>
      <c r="Q594" s="46">
        <f t="shared" si="140"/>
        <v>-416</v>
      </c>
      <c r="R594" s="47">
        <f t="shared" si="128"/>
        <v>35.792615057339972</v>
      </c>
      <c r="S594" s="47">
        <f t="shared" si="129"/>
        <v>29.083929751758088</v>
      </c>
      <c r="T594" s="47">
        <f t="shared" si="130"/>
        <v>1.296481633661914</v>
      </c>
      <c r="U594" s="47" t="e">
        <f t="shared" si="131"/>
        <v>#N/A</v>
      </c>
      <c r="V594" s="47">
        <f t="shared" si="141"/>
        <v>0.44570777700279507</v>
      </c>
      <c r="W594" s="47">
        <f t="shared" si="142"/>
        <v>1.5051222675310783E-3</v>
      </c>
    </row>
    <row r="595" spans="2:23">
      <c r="B595" s="46">
        <f t="shared" si="143"/>
        <v>-416</v>
      </c>
      <c r="C595" s="47">
        <f>IF(ISNA(OutlineParameters!T598),OutlineParameters!S598,OutlineParameters!T598)</f>
        <v>167.21833384883018</v>
      </c>
      <c r="D595" s="47">
        <f t="shared" si="132"/>
        <v>35.792615057339972</v>
      </c>
      <c r="E595" s="47">
        <f t="shared" si="133"/>
        <v>1.296481633661914</v>
      </c>
      <c r="F595" s="47">
        <f t="shared" si="144"/>
        <v>29.083929751758088</v>
      </c>
      <c r="G595" s="47" t="e">
        <f t="shared" si="134"/>
        <v>#N/A</v>
      </c>
      <c r="H595" s="47"/>
      <c r="I595" s="47"/>
      <c r="J595" s="47">
        <f t="shared" si="135"/>
        <v>-415</v>
      </c>
      <c r="K595" s="48">
        <f t="shared" si="136"/>
        <v>36.752776623334967</v>
      </c>
      <c r="L595" s="48">
        <f t="shared" si="137"/>
        <v>25.329226636773456</v>
      </c>
      <c r="M595" s="48">
        <f t="shared" si="138"/>
        <v>37.147463002760333</v>
      </c>
      <c r="N595" s="48">
        <f t="shared" si="139"/>
        <v>37.147463002760333</v>
      </c>
      <c r="O595" s="48">
        <f t="shared" si="127"/>
        <v>2.2888485446078168</v>
      </c>
      <c r="P595" s="47"/>
      <c r="Q595" s="46">
        <f t="shared" si="140"/>
        <v>-415</v>
      </c>
      <c r="R595" s="47">
        <f t="shared" si="128"/>
        <v>35.748044279639693</v>
      </c>
      <c r="S595" s="47">
        <f t="shared" si="129"/>
        <v>29.000423370733351</v>
      </c>
      <c r="T595" s="47">
        <f t="shared" si="130"/>
        <v>1.3068178549351499</v>
      </c>
      <c r="U595" s="47" t="e">
        <f t="shared" si="131"/>
        <v>#N/A</v>
      </c>
      <c r="V595" s="47">
        <f t="shared" si="141"/>
        <v>0.44555726477604196</v>
      </c>
      <c r="W595" s="47">
        <f t="shared" si="142"/>
        <v>1.347946490426466E-3</v>
      </c>
    </row>
    <row r="596" spans="2:23">
      <c r="B596" s="46">
        <f t="shared" si="143"/>
        <v>-415</v>
      </c>
      <c r="C596" s="47">
        <f>IF(ISNA(OutlineParameters!T599),OutlineParameters!S599,OutlineParameters!T599)</f>
        <v>167.41282784242895</v>
      </c>
      <c r="D596" s="47">
        <f t="shared" si="132"/>
        <v>35.748044279639693</v>
      </c>
      <c r="E596" s="47">
        <f t="shared" si="133"/>
        <v>1.3068178549351499</v>
      </c>
      <c r="F596" s="47">
        <f t="shared" si="144"/>
        <v>29.000423370733351</v>
      </c>
      <c r="G596" s="47" t="e">
        <f t="shared" si="134"/>
        <v>#N/A</v>
      </c>
      <c r="H596" s="47"/>
      <c r="I596" s="47"/>
      <c r="J596" s="47">
        <f t="shared" si="135"/>
        <v>-414</v>
      </c>
      <c r="K596" s="48">
        <f t="shared" si="136"/>
        <v>36.683353455749739</v>
      </c>
      <c r="L596" s="48">
        <f t="shared" si="137"/>
        <v>25.20685147778795</v>
      </c>
      <c r="M596" s="48">
        <f t="shared" si="138"/>
        <v>37.076132986254152</v>
      </c>
      <c r="N596" s="48">
        <f t="shared" si="139"/>
        <v>37.076132986254152</v>
      </c>
      <c r="O596" s="48">
        <f t="shared" si="127"/>
        <v>2.3036630469639947</v>
      </c>
      <c r="P596" s="47"/>
      <c r="Q596" s="46">
        <f t="shared" si="140"/>
        <v>-414</v>
      </c>
      <c r="R596" s="47">
        <f t="shared" si="128"/>
        <v>35.703488553162089</v>
      </c>
      <c r="S596" s="47">
        <f t="shared" si="129"/>
        <v>28.917022511253581</v>
      </c>
      <c r="T596" s="47">
        <f t="shared" si="130"/>
        <v>1.3171590065556453</v>
      </c>
      <c r="U596" s="47" t="e">
        <f t="shared" si="131"/>
        <v>#N/A</v>
      </c>
      <c r="V596" s="47">
        <f t="shared" si="141"/>
        <v>0.44542247012699931</v>
      </c>
      <c r="W596" s="47">
        <f t="shared" si="142"/>
        <v>1.1856617710748196E-3</v>
      </c>
    </row>
    <row r="597" spans="2:23">
      <c r="B597" s="46">
        <f t="shared" si="143"/>
        <v>-414</v>
      </c>
      <c r="C597" s="47">
        <f>IF(ISNA(OutlineParameters!T600),OutlineParameters!S600,OutlineParameters!T600)</f>
        <v>167.60646579741939</v>
      </c>
      <c r="D597" s="47">
        <f t="shared" si="132"/>
        <v>35.703488553162089</v>
      </c>
      <c r="E597" s="47">
        <f t="shared" si="133"/>
        <v>1.3171590065556453</v>
      </c>
      <c r="F597" s="47">
        <f t="shared" si="144"/>
        <v>28.917022511253581</v>
      </c>
      <c r="G597" s="47" t="e">
        <f t="shared" si="134"/>
        <v>#N/A</v>
      </c>
      <c r="H597" s="47"/>
      <c r="I597" s="47"/>
      <c r="J597" s="47">
        <f t="shared" si="135"/>
        <v>-413</v>
      </c>
      <c r="K597" s="48">
        <f t="shared" si="136"/>
        <v>36.614098578977746</v>
      </c>
      <c r="L597" s="48">
        <f t="shared" si="137"/>
        <v>25.084775959537637</v>
      </c>
      <c r="M597" s="48">
        <f t="shared" si="138"/>
        <v>37.004975929030252</v>
      </c>
      <c r="N597" s="48">
        <f t="shared" si="139"/>
        <v>37.004975929030252</v>
      </c>
      <c r="O597" s="48">
        <f t="shared" si="127"/>
        <v>2.3184776208012874</v>
      </c>
      <c r="P597" s="47"/>
      <c r="Q597" s="46">
        <f t="shared" si="140"/>
        <v>-413</v>
      </c>
      <c r="R597" s="47">
        <f t="shared" si="128"/>
        <v>35.658946306149389</v>
      </c>
      <c r="S597" s="47">
        <f t="shared" si="129"/>
        <v>28.833726405403826</v>
      </c>
      <c r="T597" s="47">
        <f t="shared" si="130"/>
        <v>1.3275045416540714</v>
      </c>
      <c r="U597" s="47" t="e">
        <f t="shared" si="131"/>
        <v>#N/A</v>
      </c>
      <c r="V597" s="47">
        <f t="shared" si="141"/>
        <v>0.44530390394989183</v>
      </c>
      <c r="W597" s="47">
        <f t="shared" si="142"/>
        <v>1.011172562215279E-3</v>
      </c>
    </row>
    <row r="598" spans="2:23">
      <c r="B598" s="46">
        <f t="shared" si="143"/>
        <v>-413</v>
      </c>
      <c r="C598" s="47">
        <f>IF(ISNA(OutlineParameters!T601),OutlineParameters!S601,OutlineParameters!T601)</f>
        <v>167.79924280746371</v>
      </c>
      <c r="D598" s="47">
        <f t="shared" si="132"/>
        <v>35.658946306149389</v>
      </c>
      <c r="E598" s="47">
        <f t="shared" si="133"/>
        <v>1.3275045416540714</v>
      </c>
      <c r="F598" s="47">
        <f t="shared" si="144"/>
        <v>28.833726405403826</v>
      </c>
      <c r="G598" s="47" t="e">
        <f t="shared" si="134"/>
        <v>#N/A</v>
      </c>
      <c r="H598" s="47"/>
      <c r="I598" s="47"/>
      <c r="J598" s="47">
        <f t="shared" si="135"/>
        <v>-412</v>
      </c>
      <c r="K598" s="48">
        <f t="shared" si="136"/>
        <v>36.545011987163662</v>
      </c>
      <c r="L598" s="48">
        <f t="shared" si="137"/>
        <v>24.963000049627226</v>
      </c>
      <c r="M598" s="48">
        <f t="shared" si="138"/>
        <v>36.933991824735813</v>
      </c>
      <c r="N598" s="48">
        <f t="shared" si="139"/>
        <v>36.933991824735813</v>
      </c>
      <c r="O598" s="48">
        <f t="shared" si="127"/>
        <v>2.3332916508957808</v>
      </c>
      <c r="P598" s="47"/>
      <c r="Q598" s="46">
        <f t="shared" si="140"/>
        <v>-412</v>
      </c>
      <c r="R598" s="47">
        <f t="shared" si="128"/>
        <v>35.6144159157544</v>
      </c>
      <c r="S598" s="47">
        <f t="shared" si="129"/>
        <v>28.750534088878631</v>
      </c>
      <c r="T598" s="47">
        <f t="shared" si="130"/>
        <v>1.3378539105411122</v>
      </c>
      <c r="U598" s="47" t="e">
        <f t="shared" si="131"/>
        <v>#N/A</v>
      </c>
      <c r="V598" s="47">
        <f t="shared" si="141"/>
        <v>0.4452027866936703</v>
      </c>
      <c r="W598" s="47">
        <f t="shared" si="142"/>
        <v>8.4278702559004159E-4</v>
      </c>
    </row>
    <row r="599" spans="2:23">
      <c r="B599" s="46">
        <f t="shared" si="143"/>
        <v>-412</v>
      </c>
      <c r="C599" s="47">
        <f>IF(ISNA(OutlineParameters!T602),OutlineParameters!S602,OutlineParameters!T602)</f>
        <v>167.99115205887546</v>
      </c>
      <c r="D599" s="47">
        <f t="shared" si="132"/>
        <v>35.6144159157544</v>
      </c>
      <c r="E599" s="47">
        <f t="shared" si="133"/>
        <v>1.3378539105411122</v>
      </c>
      <c r="F599" s="47">
        <f t="shared" si="144"/>
        <v>28.750534088878631</v>
      </c>
      <c r="G599" s="47" t="e">
        <f t="shared" si="134"/>
        <v>#N/A</v>
      </c>
      <c r="H599" s="47"/>
      <c r="I599" s="47"/>
      <c r="J599" s="47">
        <f t="shared" si="135"/>
        <v>-411</v>
      </c>
      <c r="K599" s="48">
        <f t="shared" si="136"/>
        <v>36.476093674464892</v>
      </c>
      <c r="L599" s="48">
        <f t="shared" si="137"/>
        <v>24.841523715746007</v>
      </c>
      <c r="M599" s="48">
        <f t="shared" si="138"/>
        <v>36.863180667032566</v>
      </c>
      <c r="N599" s="48">
        <f t="shared" si="139"/>
        <v>36.863180667032566</v>
      </c>
      <c r="O599" s="48">
        <f t="shared" si="127"/>
        <v>2.3481045620665717</v>
      </c>
      <c r="P599" s="47"/>
      <c r="Q599" s="46">
        <f t="shared" si="140"/>
        <v>-411</v>
      </c>
      <c r="R599" s="47">
        <f t="shared" si="128"/>
        <v>35.569895637085033</v>
      </c>
      <c r="S599" s="47">
        <f t="shared" si="129"/>
        <v>28.667444570068319</v>
      </c>
      <c r="T599" s="47">
        <f t="shared" si="130"/>
        <v>1.3482065663309974</v>
      </c>
      <c r="U599" s="47" t="e">
        <f t="shared" si="131"/>
        <v>#N/A</v>
      </c>
      <c r="V599" s="47">
        <f t="shared" si="141"/>
        <v>0.4451185079911113</v>
      </c>
      <c r="W599" s="47">
        <f t="shared" si="142"/>
        <v>6.7099178195917375E-4</v>
      </c>
    </row>
    <row r="600" spans="2:23">
      <c r="B600" s="46">
        <f t="shared" si="143"/>
        <v>-411</v>
      </c>
      <c r="C600" s="47">
        <f>IF(ISNA(OutlineParameters!T603),OutlineParameters!S603,OutlineParameters!T603)</f>
        <v>168.18218840689823</v>
      </c>
      <c r="D600" s="47">
        <f t="shared" si="132"/>
        <v>35.569895637085033</v>
      </c>
      <c r="E600" s="47">
        <f t="shared" si="133"/>
        <v>1.3482065663309974</v>
      </c>
      <c r="F600" s="47">
        <f t="shared" si="144"/>
        <v>28.667444570068319</v>
      </c>
      <c r="G600" s="47" t="e">
        <f t="shared" si="134"/>
        <v>#N/A</v>
      </c>
      <c r="H600" s="47"/>
      <c r="I600" s="47"/>
      <c r="J600" s="47">
        <f t="shared" si="135"/>
        <v>-410</v>
      </c>
      <c r="K600" s="48">
        <f t="shared" si="136"/>
        <v>36.407343635056122</v>
      </c>
      <c r="L600" s="48">
        <f t="shared" si="137"/>
        <v>24.720346925666036</v>
      </c>
      <c r="M600" s="48">
        <f t="shared" si="138"/>
        <v>36.792542449598614</v>
      </c>
      <c r="N600" s="48">
        <f t="shared" si="139"/>
        <v>36.792542449598614</v>
      </c>
      <c r="O600" s="48">
        <f t="shared" si="127"/>
        <v>2.3629157521373432</v>
      </c>
      <c r="P600" s="47"/>
      <c r="Q600" s="46">
        <f t="shared" si="140"/>
        <v>-410</v>
      </c>
      <c r="R600" s="47">
        <f t="shared" si="128"/>
        <v>35.525383786285921</v>
      </c>
      <c r="S600" s="47">
        <f t="shared" si="129"/>
        <v>28.584456835239582</v>
      </c>
      <c r="T600" s="47">
        <f t="shared" si="130"/>
        <v>1.358561961206487</v>
      </c>
      <c r="U600" s="47" t="e">
        <f t="shared" si="131"/>
        <v>#N/A</v>
      </c>
      <c r="V600" s="47">
        <f t="shared" si="141"/>
        <v>0.44505140881291538</v>
      </c>
      <c r="W600" s="47">
        <f t="shared" si="142"/>
        <v>5.0863825080682545E-4</v>
      </c>
    </row>
    <row r="601" spans="2:23">
      <c r="B601" s="46">
        <f t="shared" si="143"/>
        <v>-410</v>
      </c>
      <c r="C601" s="47">
        <f>IF(ISNA(OutlineParameters!T604),OutlineParameters!S604,OutlineParameters!T604)</f>
        <v>168.37234575310134</v>
      </c>
      <c r="D601" s="47">
        <f t="shared" si="132"/>
        <v>35.525383786285921</v>
      </c>
      <c r="E601" s="47">
        <f t="shared" si="133"/>
        <v>1.358561961206487</v>
      </c>
      <c r="F601" s="47">
        <f t="shared" si="144"/>
        <v>28.584456835239582</v>
      </c>
      <c r="G601" s="47" t="e">
        <f t="shared" si="134"/>
        <v>#N/A</v>
      </c>
      <c r="H601" s="47"/>
      <c r="I601" s="47"/>
      <c r="J601" s="47">
        <f t="shared" si="135"/>
        <v>-409</v>
      </c>
      <c r="K601" s="48">
        <f t="shared" si="136"/>
        <v>36.338761863122954</v>
      </c>
      <c r="L601" s="48">
        <f t="shared" si="137"/>
        <v>24.599469647245314</v>
      </c>
      <c r="M601" s="48">
        <f t="shared" si="138"/>
        <v>36.722077166127519</v>
      </c>
      <c r="N601" s="48">
        <f t="shared" si="139"/>
        <v>36.722077166127519</v>
      </c>
      <c r="O601" s="48">
        <f t="shared" si="127"/>
        <v>2.3777246224716979</v>
      </c>
      <c r="P601" s="47"/>
      <c r="Q601" s="46">
        <f t="shared" si="140"/>
        <v>-409</v>
      </c>
      <c r="R601" s="47">
        <f t="shared" si="128"/>
        <v>35.48087864540463</v>
      </c>
      <c r="S601" s="47">
        <f t="shared" si="129"/>
        <v>28.501569836355184</v>
      </c>
      <c r="T601" s="47">
        <f t="shared" si="130"/>
        <v>1.3689195478169423</v>
      </c>
      <c r="U601" s="47" t="e">
        <f t="shared" si="131"/>
        <v>#N/A</v>
      </c>
      <c r="V601" s="47">
        <f t="shared" si="141"/>
        <v>0.4450005449878347</v>
      </c>
      <c r="W601" s="47">
        <f t="shared" si="142"/>
        <v>3.3553159966004387E-4</v>
      </c>
    </row>
    <row r="602" spans="2:23">
      <c r="B602" s="46">
        <f t="shared" si="143"/>
        <v>-409</v>
      </c>
      <c r="C602" s="47">
        <f>IF(ISNA(OutlineParameters!T605),OutlineParameters!S605,OutlineParameters!T605)</f>
        <v>168.56161823747266</v>
      </c>
      <c r="D602" s="47">
        <f t="shared" si="132"/>
        <v>35.48087864540463</v>
      </c>
      <c r="E602" s="47">
        <f t="shared" si="133"/>
        <v>1.3689195478169423</v>
      </c>
      <c r="F602" s="47">
        <f t="shared" si="144"/>
        <v>28.501569836355184</v>
      </c>
      <c r="G602" s="47" t="e">
        <f t="shared" si="134"/>
        <v>#N/A</v>
      </c>
      <c r="H602" s="47"/>
      <c r="I602" s="47"/>
      <c r="J602" s="47">
        <f t="shared" si="135"/>
        <v>-408</v>
      </c>
      <c r="K602" s="48">
        <f t="shared" si="136"/>
        <v>36.270348352868268</v>
      </c>
      <c r="L602" s="48">
        <f t="shared" si="137"/>
        <v>24.478891848425064</v>
      </c>
      <c r="M602" s="48">
        <f t="shared" si="138"/>
        <v>36.651784810328309</v>
      </c>
      <c r="N602" s="48">
        <f t="shared" si="139"/>
        <v>36.651784810328309</v>
      </c>
      <c r="O602" s="48">
        <f t="shared" si="127"/>
        <v>2.3925305718958159</v>
      </c>
      <c r="P602" s="47"/>
      <c r="Q602" s="46">
        <f t="shared" si="140"/>
        <v>-408</v>
      </c>
      <c r="R602" s="47">
        <f t="shared" si="128"/>
        <v>35.436378590905846</v>
      </c>
      <c r="S602" s="47">
        <f t="shared" si="129"/>
        <v>28.418782611442396</v>
      </c>
      <c r="T602" s="47">
        <f t="shared" si="130"/>
        <v>1.3792787774135138</v>
      </c>
      <c r="U602" s="47" t="e">
        <f t="shared" si="131"/>
        <v>#N/A</v>
      </c>
      <c r="V602" s="47">
        <f t="shared" si="141"/>
        <v>0.4449669918278687</v>
      </c>
      <c r="W602" s="47">
        <f t="shared" si="142"/>
        <v>1.6852877848805292E-4</v>
      </c>
    </row>
    <row r="603" spans="2:23">
      <c r="B603" s="46">
        <f t="shared" si="143"/>
        <v>-408</v>
      </c>
      <c r="C603" s="47">
        <f>IF(ISNA(OutlineParameters!T606),OutlineParameters!S606,OutlineParameters!T606)</f>
        <v>168.75</v>
      </c>
      <c r="D603" s="47">
        <f t="shared" si="132"/>
        <v>35.436378590905846</v>
      </c>
      <c r="E603" s="47">
        <f t="shared" si="133"/>
        <v>1.3792787774135138</v>
      </c>
      <c r="F603" s="47">
        <f t="shared" si="144"/>
        <v>28.418782611442396</v>
      </c>
      <c r="G603" s="47" t="e">
        <f t="shared" si="134"/>
        <v>#N/A</v>
      </c>
      <c r="H603" s="47"/>
      <c r="I603" s="47"/>
      <c r="J603" s="47">
        <f t="shared" si="135"/>
        <v>-407</v>
      </c>
      <c r="K603" s="48">
        <f t="shared" si="136"/>
        <v>36.202103098509497</v>
      </c>
      <c r="L603" s="48">
        <f t="shared" si="137"/>
        <v>24.358613497230181</v>
      </c>
      <c r="M603" s="48">
        <f t="shared" si="138"/>
        <v>36.581665375926377</v>
      </c>
      <c r="N603" s="48">
        <f t="shared" si="139"/>
        <v>36.581665375926377</v>
      </c>
      <c r="O603" s="48">
        <f t="shared" si="127"/>
        <v>2.4073331988566449</v>
      </c>
      <c r="P603" s="47"/>
      <c r="Q603" s="46">
        <f t="shared" si="140"/>
        <v>-407</v>
      </c>
      <c r="R603" s="47">
        <f t="shared" si="128"/>
        <v>35.39188189172306</v>
      </c>
      <c r="S603" s="47">
        <f t="shared" si="129"/>
        <v>28.336094659942901</v>
      </c>
      <c r="T603" s="47">
        <f t="shared" si="130"/>
        <v>1.3896391028772279</v>
      </c>
      <c r="U603" s="47" t="e">
        <f t="shared" si="131"/>
        <v>#N/A</v>
      </c>
      <c r="V603" s="47">
        <f t="shared" si="141"/>
        <v>0.44495013895001989</v>
      </c>
      <c r="W603" s="47">
        <f t="shared" si="142"/>
        <v>0.52037575715289108</v>
      </c>
    </row>
    <row r="604" spans="2:23">
      <c r="B604" s="46">
        <f t="shared" si="143"/>
        <v>-407</v>
      </c>
      <c r="C604" s="47">
        <f>IF(ISNA(OutlineParameters!T607),OutlineParameters!S607,OutlineParameters!T607)</f>
        <v>168.93749284284911</v>
      </c>
      <c r="D604" s="47">
        <f t="shared" si="132"/>
        <v>35.39188189172306</v>
      </c>
      <c r="E604" s="47">
        <f t="shared" si="133"/>
        <v>1.3896391028772279</v>
      </c>
      <c r="F604" s="47">
        <f t="shared" si="144"/>
        <v>28.336094659942901</v>
      </c>
      <c r="G604" s="47" t="e">
        <f t="shared" si="134"/>
        <v>#N/A</v>
      </c>
      <c r="H604" s="47"/>
      <c r="I604" s="47"/>
      <c r="J604" s="47">
        <f t="shared" si="135"/>
        <v>-406</v>
      </c>
      <c r="K604" s="48">
        <f t="shared" si="136"/>
        <v>36.134026094275896</v>
      </c>
      <c r="L604" s="48">
        <f t="shared" si="137"/>
        <v>24.238634561770141</v>
      </c>
      <c r="M604" s="48">
        <f t="shared" si="138"/>
        <v>36.511718856663492</v>
      </c>
      <c r="N604" s="48">
        <f t="shared" si="139"/>
        <v>36.511718856663492</v>
      </c>
      <c r="O604" s="48">
        <f t="shared" si="127"/>
        <v>2.4221315692425303</v>
      </c>
      <c r="P604" s="47"/>
      <c r="Q604" s="46">
        <f t="shared" si="140"/>
        <v>-406</v>
      </c>
      <c r="R604" s="47">
        <f t="shared" si="128"/>
        <v>35.347386877828058</v>
      </c>
      <c r="S604" s="47">
        <f t="shared" si="129"/>
        <v>28.253503977977591</v>
      </c>
      <c r="T604" s="47">
        <f t="shared" si="130"/>
        <v>1.3999999761581421</v>
      </c>
      <c r="U604" s="47">
        <f t="shared" si="131"/>
        <v>35.347386877828058</v>
      </c>
      <c r="V604" s="47">
        <f t="shared" si="141"/>
        <v>0.496987714665309</v>
      </c>
      <c r="W604" s="47">
        <f t="shared" si="142"/>
        <v>1.0394504101896018E-5</v>
      </c>
    </row>
    <row r="605" spans="2:23">
      <c r="B605" s="46">
        <f t="shared" si="143"/>
        <v>-406</v>
      </c>
      <c r="C605" s="47">
        <f>IF(ISNA(OutlineParameters!T608),OutlineParameters!S608,OutlineParameters!T608)</f>
        <v>169.12407842321235</v>
      </c>
      <c r="D605" s="47">
        <f t="shared" si="132"/>
        <v>35.347386877828058</v>
      </c>
      <c r="E605" s="47">
        <f t="shared" si="133"/>
        <v>1.3999999761581421</v>
      </c>
      <c r="F605" s="47">
        <f t="shared" si="144"/>
        <v>28.253503977977591</v>
      </c>
      <c r="G605" s="47">
        <f t="shared" si="134"/>
        <v>35.347386877828058</v>
      </c>
      <c r="H605" s="47"/>
      <c r="I605" s="47"/>
      <c r="J605" s="47">
        <f t="shared" si="135"/>
        <v>-405</v>
      </c>
      <c r="K605" s="48">
        <f t="shared" si="136"/>
        <v>36.066117334414912</v>
      </c>
      <c r="L605" s="48">
        <f t="shared" si="137"/>
        <v>24.118955010237642</v>
      </c>
      <c r="M605" s="48">
        <f t="shared" si="138"/>
        <v>36.441945246295063</v>
      </c>
      <c r="N605" s="48">
        <f t="shared" si="139"/>
        <v>36.441945246295063</v>
      </c>
      <c r="O605" s="48">
        <f t="shared" si="127"/>
        <v>2.4369260512516719</v>
      </c>
      <c r="P605" s="47"/>
      <c r="Q605" s="46">
        <f t="shared" si="140"/>
        <v>-405</v>
      </c>
      <c r="R605" s="47">
        <f t="shared" si="128"/>
        <v>35.297688106361527</v>
      </c>
      <c r="S605" s="47">
        <f t="shared" si="129"/>
        <v>28.132420496011004</v>
      </c>
      <c r="T605" s="47">
        <f t="shared" si="130"/>
        <v>1.4169634941981006</v>
      </c>
      <c r="U605" s="47" t="e">
        <f t="shared" si="131"/>
        <v>#N/A</v>
      </c>
      <c r="V605" s="47">
        <f t="shared" si="141"/>
        <v>0.49698875411571919</v>
      </c>
      <c r="W605" s="47">
        <f t="shared" si="142"/>
        <v>3.6068072049033617E-4</v>
      </c>
    </row>
    <row r="606" spans="2:23">
      <c r="B606" s="46">
        <f t="shared" si="143"/>
        <v>-405</v>
      </c>
      <c r="C606" s="47">
        <f>IF(ISNA(OutlineParameters!T609),OutlineParameters!S609,OutlineParameters!T609)</f>
        <v>169.3097876186925</v>
      </c>
      <c r="D606" s="47">
        <f t="shared" si="132"/>
        <v>35.297688106361527</v>
      </c>
      <c r="E606" s="47">
        <f t="shared" si="133"/>
        <v>1.4169634941981006</v>
      </c>
      <c r="F606" s="47">
        <f t="shared" si="144"/>
        <v>28.132420496011004</v>
      </c>
      <c r="G606" s="47" t="e">
        <f t="shared" si="134"/>
        <v>#N/A</v>
      </c>
      <c r="H606" s="47"/>
      <c r="I606" s="47"/>
      <c r="J606" s="47">
        <f t="shared" si="135"/>
        <v>-404</v>
      </c>
      <c r="K606" s="48">
        <f t="shared" si="136"/>
        <v>35.998376813183995</v>
      </c>
      <c r="L606" s="48">
        <f t="shared" si="137"/>
        <v>23.999574810909508</v>
      </c>
      <c r="M606" s="48">
        <f t="shared" si="138"/>
        <v>36.372344538593779</v>
      </c>
      <c r="N606" s="48">
        <f t="shared" si="139"/>
        <v>36.372344538593779</v>
      </c>
      <c r="O606" s="48">
        <f t="shared" si="127"/>
        <v>2.4517155453173531</v>
      </c>
      <c r="P606" s="47"/>
      <c r="Q606" s="46">
        <f t="shared" si="140"/>
        <v>-404</v>
      </c>
      <c r="R606" s="47">
        <f t="shared" si="128"/>
        <v>35.247989230949955</v>
      </c>
      <c r="S606" s="47">
        <f t="shared" si="129"/>
        <v>28.011568426541814</v>
      </c>
      <c r="T606" s="47">
        <f t="shared" si="130"/>
        <v>1.4339267414739103</v>
      </c>
      <c r="U606" s="47" t="e">
        <f t="shared" si="131"/>
        <v>#N/A</v>
      </c>
      <c r="V606" s="47">
        <f t="shared" si="141"/>
        <v>0.49695268604367016</v>
      </c>
      <c r="W606" s="47">
        <f t="shared" si="142"/>
        <v>6.4183919334936945E-5</v>
      </c>
    </row>
    <row r="607" spans="2:23">
      <c r="B607" s="46">
        <f t="shared" si="143"/>
        <v>-404</v>
      </c>
      <c r="C607" s="47">
        <f>IF(ISNA(OutlineParameters!T610),OutlineParameters!S610,OutlineParameters!T610)</f>
        <v>169.49459585793716</v>
      </c>
      <c r="D607" s="47">
        <f t="shared" si="132"/>
        <v>35.247989230949955</v>
      </c>
      <c r="E607" s="47">
        <f t="shared" si="133"/>
        <v>1.4339267414739103</v>
      </c>
      <c r="F607" s="47">
        <f t="shared" si="144"/>
        <v>28.011568426541814</v>
      </c>
      <c r="G607" s="47" t="e">
        <f t="shared" si="134"/>
        <v>#N/A</v>
      </c>
      <c r="H607" s="47"/>
      <c r="I607" s="47"/>
      <c r="J607" s="47">
        <f t="shared" si="135"/>
        <v>-403</v>
      </c>
      <c r="K607" s="48">
        <f t="shared" si="136"/>
        <v>35.930804524859695</v>
      </c>
      <c r="L607" s="48">
        <f t="shared" si="137"/>
        <v>23.880493932146692</v>
      </c>
      <c r="M607" s="48">
        <f t="shared" si="138"/>
        <v>36.302916727348702</v>
      </c>
      <c r="N607" s="48">
        <f t="shared" si="139"/>
        <v>36.302916727348702</v>
      </c>
      <c r="O607" s="48">
        <f t="shared" si="127"/>
        <v>2.4665004329196614</v>
      </c>
      <c r="P607" s="47"/>
      <c r="Q607" s="46">
        <f t="shared" si="140"/>
        <v>-403</v>
      </c>
      <c r="R607" s="47">
        <f t="shared" si="128"/>
        <v>35.198293962345588</v>
      </c>
      <c r="S607" s="47">
        <f t="shared" si="129"/>
        <v>27.890951988297573</v>
      </c>
      <c r="T607" s="47">
        <f t="shared" si="130"/>
        <v>1.4508894472214222</v>
      </c>
      <c r="U607" s="47" t="e">
        <f t="shared" si="131"/>
        <v>#N/A</v>
      </c>
      <c r="V607" s="47">
        <f t="shared" si="141"/>
        <v>0.49694626765173666</v>
      </c>
      <c r="W607" s="47">
        <f t="shared" si="142"/>
        <v>4.3525914463771187E-4</v>
      </c>
    </row>
    <row r="608" spans="2:23">
      <c r="B608" s="46">
        <f t="shared" si="143"/>
        <v>-403</v>
      </c>
      <c r="C608" s="47">
        <f>IF(ISNA(OutlineParameters!T611),OutlineParameters!S611,OutlineParameters!T611)</f>
        <v>169.67853407850941</v>
      </c>
      <c r="D608" s="47">
        <f t="shared" si="132"/>
        <v>35.198293962345588</v>
      </c>
      <c r="E608" s="47">
        <f t="shared" si="133"/>
        <v>1.4508894472214222</v>
      </c>
      <c r="F608" s="47">
        <f t="shared" si="144"/>
        <v>27.890951988297573</v>
      </c>
      <c r="G608" s="47" t="e">
        <f t="shared" si="134"/>
        <v>#N/A</v>
      </c>
      <c r="H608" s="47"/>
      <c r="I608" s="47"/>
      <c r="J608" s="47">
        <f t="shared" si="135"/>
        <v>-402</v>
      </c>
      <c r="K608" s="48">
        <f t="shared" si="136"/>
        <v>35.863400463730386</v>
      </c>
      <c r="L608" s="48">
        <f t="shared" si="137"/>
        <v>23.761712342393366</v>
      </c>
      <c r="M608" s="48">
        <f t="shared" si="138"/>
        <v>36.233661806362534</v>
      </c>
      <c r="N608" s="48">
        <f t="shared" si="139"/>
        <v>36.233661806362534</v>
      </c>
      <c r="O608" s="48">
        <f t="shared" si="127"/>
        <v>2.4812796101781966</v>
      </c>
      <c r="P608" s="47"/>
      <c r="Q608" s="46">
        <f t="shared" si="140"/>
        <v>-402</v>
      </c>
      <c r="R608" s="47">
        <f t="shared" si="128"/>
        <v>35.148599335580414</v>
      </c>
      <c r="S608" s="47">
        <f t="shared" si="129"/>
        <v>27.770564362640869</v>
      </c>
      <c r="T608" s="47">
        <f t="shared" si="130"/>
        <v>1.467851340676487</v>
      </c>
      <c r="U608" s="47" t="e">
        <f t="shared" si="131"/>
        <v>#N/A</v>
      </c>
      <c r="V608" s="47">
        <f t="shared" si="141"/>
        <v>0.49690274173727289</v>
      </c>
      <c r="W608" s="47">
        <f t="shared" si="142"/>
        <v>3.2949720676356264E-4</v>
      </c>
    </row>
    <row r="609" spans="2:23">
      <c r="B609" s="46">
        <f t="shared" si="143"/>
        <v>-402</v>
      </c>
      <c r="C609" s="47">
        <f>IF(ISNA(OutlineParameters!T612),OutlineParameters!S612,OutlineParameters!T612)</f>
        <v>169.86157764931031</v>
      </c>
      <c r="D609" s="47">
        <f t="shared" si="132"/>
        <v>35.148599335580414</v>
      </c>
      <c r="E609" s="47">
        <f t="shared" si="133"/>
        <v>1.467851340676487</v>
      </c>
      <c r="F609" s="47">
        <f t="shared" si="144"/>
        <v>27.770564362640869</v>
      </c>
      <c r="G609" s="47" t="e">
        <f t="shared" si="134"/>
        <v>#N/A</v>
      </c>
      <c r="H609" s="47"/>
      <c r="I609" s="47"/>
      <c r="J609" s="47">
        <f t="shared" si="135"/>
        <v>-401</v>
      </c>
      <c r="K609" s="48">
        <f t="shared" si="136"/>
        <v>35.796164624099902</v>
      </c>
      <c r="L609" s="48">
        <f t="shared" si="137"/>
        <v>23.643230010178286</v>
      </c>
      <c r="M609" s="48">
        <f t="shared" si="138"/>
        <v>36.164579769455258</v>
      </c>
      <c r="N609" s="48">
        <f t="shared" si="139"/>
        <v>36.164579769455258</v>
      </c>
      <c r="O609" s="48">
        <f t="shared" si="127"/>
        <v>2.4960534718709706</v>
      </c>
      <c r="P609" s="47"/>
      <c r="Q609" s="46">
        <f t="shared" si="140"/>
        <v>-401</v>
      </c>
      <c r="R609" s="47">
        <f t="shared" si="128"/>
        <v>35.098909061406687</v>
      </c>
      <c r="S609" s="47">
        <f t="shared" si="129"/>
        <v>27.650409868599727</v>
      </c>
      <c r="T609" s="47">
        <f t="shared" si="130"/>
        <v>1.4848121510749568</v>
      </c>
      <c r="U609" s="47" t="e">
        <f t="shared" si="131"/>
        <v>#N/A</v>
      </c>
      <c r="V609" s="47">
        <f t="shared" si="141"/>
        <v>0.49686979201659653</v>
      </c>
      <c r="W609" s="47">
        <f t="shared" si="142"/>
        <v>6.0520500042571257E-4</v>
      </c>
    </row>
    <row r="610" spans="2:23">
      <c r="B610" s="46">
        <f t="shared" si="143"/>
        <v>-401</v>
      </c>
      <c r="C610" s="47">
        <f>IF(ISNA(OutlineParameters!T613),OutlineParameters!S613,OutlineParameters!T613)</f>
        <v>170.04375756743568</v>
      </c>
      <c r="D610" s="47">
        <f t="shared" si="132"/>
        <v>35.098909061406687</v>
      </c>
      <c r="E610" s="47">
        <f t="shared" si="133"/>
        <v>1.4848121510749568</v>
      </c>
      <c r="F610" s="47">
        <f t="shared" si="144"/>
        <v>27.650409868599727</v>
      </c>
      <c r="G610" s="47" t="e">
        <f t="shared" si="134"/>
        <v>#N/A</v>
      </c>
      <c r="H610" s="47"/>
      <c r="I610" s="47"/>
      <c r="J610" s="47">
        <f t="shared" si="135"/>
        <v>-400</v>
      </c>
      <c r="K610" s="48">
        <f t="shared" si="136"/>
        <v>35.7290970002839</v>
      </c>
      <c r="L610" s="48">
        <f t="shared" si="137"/>
        <v>23.525046904112969</v>
      </c>
      <c r="M610" s="48">
        <f t="shared" si="138"/>
        <v>36.095670610461411</v>
      </c>
      <c r="N610" s="48">
        <f t="shared" si="139"/>
        <v>36.095670610461411</v>
      </c>
      <c r="O610" s="48">
        <f t="shared" si="127"/>
        <v>2.5108209098293548</v>
      </c>
      <c r="P610" s="47"/>
      <c r="Q610" s="46">
        <f t="shared" si="140"/>
        <v>-400</v>
      </c>
      <c r="R610" s="47">
        <f t="shared" si="128"/>
        <v>35.049222082205027</v>
      </c>
      <c r="S610" s="47">
        <f t="shared" si="129"/>
        <v>27.530483609550341</v>
      </c>
      <c r="T610" s="47">
        <f t="shared" si="130"/>
        <v>1.5017716076526817</v>
      </c>
      <c r="U610" s="47" t="e">
        <f t="shared" si="131"/>
        <v>#N/A</v>
      </c>
      <c r="V610" s="47">
        <f t="shared" si="141"/>
        <v>0.49680927151655396</v>
      </c>
      <c r="W610" s="47">
        <f t="shared" si="142"/>
        <v>5.9481049490273108E-4</v>
      </c>
    </row>
    <row r="611" spans="2:23">
      <c r="B611" s="46">
        <f t="shared" si="143"/>
        <v>-400</v>
      </c>
      <c r="C611" s="47">
        <f>IF(ISNA(OutlineParameters!T614),OutlineParameters!S614,OutlineParameters!T614)</f>
        <v>170.22504914246767</v>
      </c>
      <c r="D611" s="47">
        <f t="shared" si="132"/>
        <v>35.049222082205027</v>
      </c>
      <c r="E611" s="47">
        <f t="shared" si="133"/>
        <v>1.5017716076526817</v>
      </c>
      <c r="F611" s="47">
        <f t="shared" si="144"/>
        <v>27.530483609550341</v>
      </c>
      <c r="G611" s="47" t="e">
        <f t="shared" si="134"/>
        <v>#N/A</v>
      </c>
      <c r="H611" s="47"/>
      <c r="I611" s="47"/>
      <c r="J611" s="47">
        <f t="shared" si="135"/>
        <v>-399</v>
      </c>
      <c r="K611" s="48">
        <f t="shared" si="136"/>
        <v>35.662197586618049</v>
      </c>
      <c r="L611" s="48">
        <f t="shared" si="137"/>
        <v>23.407162992892609</v>
      </c>
      <c r="M611" s="48">
        <f t="shared" si="138"/>
        <v>36.026934323233718</v>
      </c>
      <c r="N611" s="48">
        <f t="shared" si="139"/>
        <v>36.026934323233718</v>
      </c>
      <c r="O611" s="48">
        <f t="shared" si="127"/>
        <v>2.5255823321441393</v>
      </c>
      <c r="P611" s="47"/>
      <c r="Q611" s="46">
        <f t="shared" si="140"/>
        <v>-399</v>
      </c>
      <c r="R611" s="47">
        <f t="shared" si="128"/>
        <v>34.999541155053372</v>
      </c>
      <c r="S611" s="47">
        <f t="shared" si="129"/>
        <v>27.410789049430218</v>
      </c>
      <c r="T611" s="47">
        <f t="shared" si="130"/>
        <v>1.5187294396455135</v>
      </c>
      <c r="U611" s="47" t="e">
        <f t="shared" si="131"/>
        <v>#N/A</v>
      </c>
      <c r="V611" s="47">
        <f t="shared" si="141"/>
        <v>0.49674979046706369</v>
      </c>
      <c r="W611" s="47">
        <f t="shared" si="142"/>
        <v>6.7978342386254553E-4</v>
      </c>
    </row>
    <row r="612" spans="2:23">
      <c r="B612" s="46">
        <f t="shared" si="143"/>
        <v>-399</v>
      </c>
      <c r="C612" s="47">
        <f>IF(ISNA(OutlineParameters!T615),OutlineParameters!S615,OutlineParameters!T615)</f>
        <v>170.40548343060721</v>
      </c>
      <c r="D612" s="47">
        <f t="shared" si="132"/>
        <v>34.999541155053372</v>
      </c>
      <c r="E612" s="47">
        <f t="shared" si="133"/>
        <v>1.5187294396455135</v>
      </c>
      <c r="F612" s="47">
        <f t="shared" si="144"/>
        <v>27.410789049430218</v>
      </c>
      <c r="G612" s="47" t="e">
        <f t="shared" si="134"/>
        <v>#N/A</v>
      </c>
      <c r="H612" s="47"/>
      <c r="I612" s="47"/>
      <c r="J612" s="47">
        <f t="shared" si="135"/>
        <v>-398</v>
      </c>
      <c r="K612" s="48">
        <f t="shared" si="136"/>
        <v>35.595466377446201</v>
      </c>
      <c r="L612" s="48">
        <f t="shared" si="137"/>
        <v>23.28957824529698</v>
      </c>
      <c r="M612" s="48">
        <f t="shared" si="138"/>
        <v>35.958370901636727</v>
      </c>
      <c r="N612" s="48">
        <f t="shared" si="139"/>
        <v>35.958370901636727</v>
      </c>
      <c r="O612" s="48">
        <f t="shared" si="127"/>
        <v>2.5403370114732291</v>
      </c>
      <c r="P612" s="47"/>
      <c r="Q612" s="46">
        <f t="shared" si="140"/>
        <v>-398</v>
      </c>
      <c r="R612" s="47">
        <f t="shared" si="128"/>
        <v>34.949866176006665</v>
      </c>
      <c r="S612" s="47">
        <f t="shared" si="129"/>
        <v>27.291322825281227</v>
      </c>
      <c r="T612" s="47">
        <f t="shared" si="130"/>
        <v>1.5356854954985923</v>
      </c>
      <c r="U612" s="47" t="e">
        <f t="shared" si="131"/>
        <v>#N/A</v>
      </c>
      <c r="V612" s="47">
        <f t="shared" si="141"/>
        <v>0.49668181212467744</v>
      </c>
      <c r="W612" s="47">
        <f t="shared" si="142"/>
        <v>6.6938892047119225E-4</v>
      </c>
    </row>
    <row r="613" spans="2:23">
      <c r="B613" s="46">
        <f t="shared" si="143"/>
        <v>-398</v>
      </c>
      <c r="C613" s="47">
        <f>IF(ISNA(OutlineParameters!T616),OutlineParameters!S616,OutlineParameters!T616)</f>
        <v>170.58504966323466</v>
      </c>
      <c r="D613" s="47">
        <f t="shared" si="132"/>
        <v>34.949866176006665</v>
      </c>
      <c r="E613" s="47">
        <f t="shared" si="133"/>
        <v>1.5356854954985923</v>
      </c>
      <c r="F613" s="47">
        <f t="shared" si="144"/>
        <v>27.291322825281227</v>
      </c>
      <c r="G613" s="47" t="e">
        <f t="shared" si="134"/>
        <v>#N/A</v>
      </c>
      <c r="H613" s="47"/>
      <c r="I613" s="47"/>
      <c r="J613" s="47">
        <f t="shared" si="135"/>
        <v>-397</v>
      </c>
      <c r="K613" s="48">
        <f t="shared" si="136"/>
        <v>35.528903367131306</v>
      </c>
      <c r="L613" s="48">
        <f t="shared" si="137"/>
        <v>23.172292630188167</v>
      </c>
      <c r="M613" s="48">
        <f t="shared" si="138"/>
        <v>35.889980339554995</v>
      </c>
      <c r="N613" s="48">
        <f t="shared" si="139"/>
        <v>35.889980339554995</v>
      </c>
      <c r="O613" s="48">
        <f t="shared" si="127"/>
        <v>2.5550842139594447</v>
      </c>
      <c r="P613" s="47"/>
      <c r="Q613" s="46">
        <f t="shared" si="140"/>
        <v>-397</v>
      </c>
      <c r="R613" s="47">
        <f t="shared" si="128"/>
        <v>34.900197994794198</v>
      </c>
      <c r="S613" s="47">
        <f t="shared" si="129"/>
        <v>27.172084297883703</v>
      </c>
      <c r="T613" s="47">
        <f t="shared" si="130"/>
        <v>1.5526392660291908</v>
      </c>
      <c r="U613" s="47" t="e">
        <f t="shared" si="131"/>
        <v>#N/A</v>
      </c>
      <c r="V613" s="47">
        <f t="shared" si="141"/>
        <v>0.49661487323263032</v>
      </c>
      <c r="W613" s="47">
        <f t="shared" si="142"/>
        <v>9.450967105806285E-4</v>
      </c>
    </row>
    <row r="614" spans="2:23">
      <c r="B614" s="46">
        <f t="shared" si="143"/>
        <v>-397</v>
      </c>
      <c r="C614" s="47">
        <f>IF(ISNA(OutlineParameters!T617),OutlineParameters!S617,OutlineParameters!T617)</f>
        <v>170.76373701315981</v>
      </c>
      <c r="D614" s="47">
        <f t="shared" si="132"/>
        <v>34.900197994794198</v>
      </c>
      <c r="E614" s="47">
        <f t="shared" si="133"/>
        <v>1.5526392660291908</v>
      </c>
      <c r="F614" s="47">
        <f t="shared" si="144"/>
        <v>27.172084297883703</v>
      </c>
      <c r="G614" s="47" t="e">
        <f t="shared" si="134"/>
        <v>#N/A</v>
      </c>
      <c r="H614" s="47"/>
      <c r="I614" s="47"/>
      <c r="J614" s="47">
        <f t="shared" si="135"/>
        <v>-396</v>
      </c>
      <c r="K614" s="48">
        <f t="shared" si="136"/>
        <v>35.462508550048142</v>
      </c>
      <c r="L614" s="48">
        <f t="shared" si="137"/>
        <v>23.055306116512838</v>
      </c>
      <c r="M614" s="48">
        <f t="shared" si="138"/>
        <v>35.821762630885814</v>
      </c>
      <c r="N614" s="48">
        <f t="shared" si="139"/>
        <v>35.821762630885814</v>
      </c>
      <c r="O614" s="48">
        <f t="shared" si="127"/>
        <v>2.5698243676832888</v>
      </c>
      <c r="P614" s="47"/>
      <c r="Q614" s="46">
        <f t="shared" si="140"/>
        <v>-396</v>
      </c>
      <c r="R614" s="47">
        <f t="shared" si="128"/>
        <v>34.850536507470935</v>
      </c>
      <c r="S614" s="47">
        <f t="shared" si="129"/>
        <v>27.053074211477984</v>
      </c>
      <c r="T614" s="47">
        <f t="shared" si="130"/>
        <v>1.5695904804731591</v>
      </c>
      <c r="U614" s="47" t="e">
        <f t="shared" si="131"/>
        <v>#N/A</v>
      </c>
      <c r="V614" s="47">
        <f t="shared" si="141"/>
        <v>0.49652036356157225</v>
      </c>
      <c r="W614" s="47">
        <f t="shared" si="142"/>
        <v>8.3933477625919295E-4</v>
      </c>
    </row>
    <row r="615" spans="2:23">
      <c r="B615" s="46">
        <f t="shared" si="143"/>
        <v>-396</v>
      </c>
      <c r="C615" s="47">
        <f>IF(ISNA(OutlineParameters!T618),OutlineParameters!S618,OutlineParameters!T618)</f>
        <v>170.94157662443956</v>
      </c>
      <c r="D615" s="47">
        <f t="shared" si="132"/>
        <v>34.850536507470935</v>
      </c>
      <c r="E615" s="47">
        <f t="shared" si="133"/>
        <v>1.5695904804731591</v>
      </c>
      <c r="F615" s="47">
        <f t="shared" si="144"/>
        <v>27.053074211477984</v>
      </c>
      <c r="G615" s="47" t="e">
        <f t="shared" si="134"/>
        <v>#N/A</v>
      </c>
      <c r="H615" s="47"/>
      <c r="I615" s="47"/>
      <c r="J615" s="47">
        <f t="shared" si="135"/>
        <v>-395</v>
      </c>
      <c r="K615" s="48">
        <f t="shared" si="136"/>
        <v>35.396281920587853</v>
      </c>
      <c r="L615" s="48">
        <f t="shared" si="137"/>
        <v>22.93861867330088</v>
      </c>
      <c r="M615" s="48">
        <f t="shared" si="138"/>
        <v>35.753717769541936</v>
      </c>
      <c r="N615" s="48">
        <f t="shared" si="139"/>
        <v>35.753717769541936</v>
      </c>
      <c r="O615" s="48">
        <f t="shared" si="127"/>
        <v>2.5845563538610445</v>
      </c>
      <c r="P615" s="47"/>
      <c r="Q615" s="46">
        <f t="shared" si="140"/>
        <v>-395</v>
      </c>
      <c r="R615" s="47">
        <f t="shared" si="128"/>
        <v>34.800884471114777</v>
      </c>
      <c r="S615" s="47">
        <f t="shared" si="129"/>
        <v>26.934290330386204</v>
      </c>
      <c r="T615" s="47">
        <f t="shared" si="130"/>
        <v>1.5865391064849284</v>
      </c>
      <c r="U615" s="47" t="e">
        <f t="shared" si="131"/>
        <v>#N/A</v>
      </c>
      <c r="V615" s="47">
        <f t="shared" si="141"/>
        <v>0.49643643008394633</v>
      </c>
      <c r="W615" s="47">
        <f t="shared" si="142"/>
        <v>1.2104099987197969E-3</v>
      </c>
    </row>
    <row r="616" spans="2:23">
      <c r="B616" s="46">
        <f t="shared" si="143"/>
        <v>-395</v>
      </c>
      <c r="C616" s="47">
        <f>IF(ISNA(OutlineParameters!T619),OutlineParameters!S619,OutlineParameters!T619)</f>
        <v>171.11854366022934</v>
      </c>
      <c r="D616" s="47">
        <f t="shared" si="132"/>
        <v>34.800884471114777</v>
      </c>
      <c r="E616" s="47">
        <f t="shared" si="133"/>
        <v>1.5865391064849284</v>
      </c>
      <c r="F616" s="47">
        <f t="shared" si="144"/>
        <v>26.934290330386204</v>
      </c>
      <c r="G616" s="47" t="e">
        <f t="shared" si="134"/>
        <v>#N/A</v>
      </c>
      <c r="H616" s="47"/>
      <c r="I616" s="47"/>
      <c r="J616" s="47">
        <f t="shared" si="135"/>
        <v>-394</v>
      </c>
      <c r="K616" s="48">
        <f t="shared" si="136"/>
        <v>35.330223473155229</v>
      </c>
      <c r="L616" s="48">
        <f t="shared" si="137"/>
        <v>22.822230269664487</v>
      </c>
      <c r="M616" s="48">
        <f t="shared" si="138"/>
        <v>35.685845749454302</v>
      </c>
      <c r="N616" s="48">
        <f t="shared" si="139"/>
        <v>35.685845749454302</v>
      </c>
      <c r="O616" s="48">
        <f t="shared" si="127"/>
        <v>2.5992806139122746</v>
      </c>
      <c r="P616" s="47"/>
      <c r="Q616" s="46">
        <f t="shared" si="140"/>
        <v>-394</v>
      </c>
      <c r="R616" s="47">
        <f t="shared" si="128"/>
        <v>34.751240828106383</v>
      </c>
      <c r="S616" s="47">
        <f t="shared" si="129"/>
        <v>26.81573313650442</v>
      </c>
      <c r="T616" s="47">
        <f t="shared" si="130"/>
        <v>1.6034847540910597</v>
      </c>
      <c r="U616" s="47" t="e">
        <f t="shared" si="131"/>
        <v>#N/A</v>
      </c>
      <c r="V616" s="47">
        <f t="shared" si="141"/>
        <v>0.49631538908407435</v>
      </c>
      <c r="W616" s="47">
        <f t="shared" si="142"/>
        <v>9.1391319969602591E-4</v>
      </c>
    </row>
    <row r="617" spans="2:23">
      <c r="B617" s="46">
        <f t="shared" si="143"/>
        <v>-394</v>
      </c>
      <c r="C617" s="47">
        <f>IF(ISNA(OutlineParameters!T620),OutlineParameters!S620,OutlineParameters!T620)</f>
        <v>171.29466932262244</v>
      </c>
      <c r="D617" s="47">
        <f t="shared" si="132"/>
        <v>34.751240828106383</v>
      </c>
      <c r="E617" s="47">
        <f t="shared" si="133"/>
        <v>1.6034847540910597</v>
      </c>
      <c r="F617" s="47">
        <f t="shared" si="144"/>
        <v>26.81573313650442</v>
      </c>
      <c r="G617" s="47" t="e">
        <f t="shared" si="134"/>
        <v>#N/A</v>
      </c>
      <c r="H617" s="47"/>
      <c r="I617" s="47"/>
      <c r="J617" s="47">
        <f t="shared" si="135"/>
        <v>-393</v>
      </c>
      <c r="K617" s="48">
        <f t="shared" si="136"/>
        <v>35.264333202167791</v>
      </c>
      <c r="L617" s="48">
        <f t="shared" si="137"/>
        <v>22.706140874800894</v>
      </c>
      <c r="M617" s="48">
        <f t="shared" si="138"/>
        <v>35.618146564568406</v>
      </c>
      <c r="N617" s="48">
        <f t="shared" si="139"/>
        <v>35.618146564568406</v>
      </c>
      <c r="O617" s="48">
        <f t="shared" si="127"/>
        <v>2.6139960248483405</v>
      </c>
      <c r="P617" s="47"/>
      <c r="Q617" s="46">
        <f t="shared" si="140"/>
        <v>-393</v>
      </c>
      <c r="R617" s="47">
        <f t="shared" si="128"/>
        <v>34.701609289197975</v>
      </c>
      <c r="S617" s="47">
        <f t="shared" si="129"/>
        <v>26.697401955434891</v>
      </c>
      <c r="T617" s="47">
        <f t="shared" si="130"/>
        <v>1.6204272717366939</v>
      </c>
      <c r="U617" s="47" t="e">
        <f t="shared" si="131"/>
        <v>#N/A</v>
      </c>
      <c r="V617" s="47">
        <f t="shared" si="141"/>
        <v>0.49622399776410475</v>
      </c>
      <c r="W617" s="47">
        <f t="shared" si="142"/>
        <v>1.2849884228671726E-3</v>
      </c>
    </row>
    <row r="618" spans="2:23">
      <c r="B618" s="46">
        <f t="shared" si="143"/>
        <v>-393</v>
      </c>
      <c r="C618" s="47">
        <f>IF(ISNA(OutlineParameters!T621),OutlineParameters!S621,OutlineParameters!T621)</f>
        <v>171.46992871695164</v>
      </c>
      <c r="D618" s="47">
        <f t="shared" si="132"/>
        <v>34.701609289197975</v>
      </c>
      <c r="E618" s="47">
        <f t="shared" si="133"/>
        <v>1.6204272717366939</v>
      </c>
      <c r="F618" s="47">
        <f t="shared" si="144"/>
        <v>26.697401955434891</v>
      </c>
      <c r="G618" s="47" t="e">
        <f t="shared" si="134"/>
        <v>#N/A</v>
      </c>
      <c r="H618" s="47"/>
      <c r="I618" s="47"/>
      <c r="J618" s="47">
        <f t="shared" si="135"/>
        <v>-392</v>
      </c>
      <c r="K618" s="48">
        <f t="shared" si="136"/>
        <v>35.19861110206034</v>
      </c>
      <c r="L618" s="48">
        <f t="shared" si="137"/>
        <v>22.590350457990098</v>
      </c>
      <c r="M618" s="48">
        <f t="shared" si="138"/>
        <v>35.550620208843384</v>
      </c>
      <c r="N618" s="48">
        <f t="shared" si="139"/>
        <v>35.550620208843384</v>
      </c>
      <c r="O618" s="48">
        <f t="shared" si="127"/>
        <v>2.6287030414328956</v>
      </c>
      <c r="P618" s="47"/>
      <c r="Q618" s="46">
        <f t="shared" si="140"/>
        <v>-392</v>
      </c>
      <c r="R618" s="47">
        <f t="shared" si="128"/>
        <v>34.651986889421565</v>
      </c>
      <c r="S618" s="47">
        <f t="shared" si="129"/>
        <v>26.579296040154841</v>
      </c>
      <c r="T618" s="47">
        <f t="shared" si="130"/>
        <v>1.6373661502391028</v>
      </c>
      <c r="U618" s="47" t="e">
        <f t="shared" si="131"/>
        <v>#N/A</v>
      </c>
      <c r="V618" s="47">
        <f t="shared" si="141"/>
        <v>0.49609549892181803</v>
      </c>
      <c r="W618" s="47">
        <f t="shared" si="142"/>
        <v>1.1792264878351943E-3</v>
      </c>
    </row>
    <row r="619" spans="2:23">
      <c r="B619" s="46">
        <f t="shared" si="143"/>
        <v>-392</v>
      </c>
      <c r="C619" s="47">
        <f>IF(ISNA(OutlineParameters!T622),OutlineParameters!S622,OutlineParameters!T622)</f>
        <v>171.6443531029191</v>
      </c>
      <c r="D619" s="47">
        <f t="shared" si="132"/>
        <v>34.651986889421565</v>
      </c>
      <c r="E619" s="47">
        <f t="shared" si="133"/>
        <v>1.6373661502391028</v>
      </c>
      <c r="F619" s="47">
        <f t="shared" si="144"/>
        <v>26.579296040154841</v>
      </c>
      <c r="G619" s="47" t="e">
        <f t="shared" si="134"/>
        <v>#N/A</v>
      </c>
      <c r="H619" s="47"/>
      <c r="I619" s="47"/>
      <c r="J619" s="47">
        <f t="shared" si="135"/>
        <v>-391</v>
      </c>
      <c r="K619" s="48">
        <f t="shared" si="136"/>
        <v>35.133057167281322</v>
      </c>
      <c r="L619" s="48">
        <f t="shared" si="137"/>
        <v>22.474858988594406</v>
      </c>
      <c r="M619" s="48">
        <f t="shared" si="138"/>
        <v>35.483266676257472</v>
      </c>
      <c r="N619" s="48">
        <f t="shared" si="139"/>
        <v>35.483266676257472</v>
      </c>
      <c r="O619" s="48">
        <f t="shared" si="127"/>
        <v>2.6434005364953346</v>
      </c>
      <c r="P619" s="47"/>
      <c r="Q619" s="46">
        <f t="shared" si="140"/>
        <v>-391</v>
      </c>
      <c r="R619" s="47">
        <f t="shared" si="128"/>
        <v>34.602377339529383</v>
      </c>
      <c r="S619" s="47">
        <f t="shared" si="129"/>
        <v>26.461414725060827</v>
      </c>
      <c r="T619" s="47">
        <f t="shared" si="130"/>
        <v>1.654301238043427</v>
      </c>
      <c r="U619" s="47" t="e">
        <f t="shared" si="131"/>
        <v>#N/A</v>
      </c>
      <c r="V619" s="47">
        <f t="shared" si="141"/>
        <v>0.49597757627303451</v>
      </c>
      <c r="W619" s="47">
        <f t="shared" si="142"/>
        <v>1.4549342793657161E-3</v>
      </c>
    </row>
    <row r="620" spans="2:23">
      <c r="B620" s="46">
        <f t="shared" si="143"/>
        <v>-391</v>
      </c>
      <c r="C620" s="47">
        <f>IF(ISNA(OutlineParameters!T623),OutlineParameters!S623,OutlineParameters!T623)</f>
        <v>171.8179175284626</v>
      </c>
      <c r="D620" s="47">
        <f t="shared" si="132"/>
        <v>34.602377339529383</v>
      </c>
      <c r="E620" s="47">
        <f t="shared" si="133"/>
        <v>1.654301238043427</v>
      </c>
      <c r="F620" s="47">
        <f t="shared" si="144"/>
        <v>26.461414725060827</v>
      </c>
      <c r="G620" s="47" t="e">
        <f t="shared" si="134"/>
        <v>#N/A</v>
      </c>
      <c r="H620" s="47"/>
      <c r="I620" s="47"/>
      <c r="J620" s="47">
        <f t="shared" si="135"/>
        <v>-390</v>
      </c>
      <c r="K620" s="48">
        <f t="shared" si="136"/>
        <v>35.067671392291913</v>
      </c>
      <c r="L620" s="48">
        <f t="shared" si="137"/>
        <v>22.359666436061161</v>
      </c>
      <c r="M620" s="48">
        <f t="shared" si="138"/>
        <v>35.416085960803457</v>
      </c>
      <c r="N620" s="48">
        <f t="shared" si="139"/>
        <v>35.416085960803457</v>
      </c>
      <c r="O620" s="48">
        <f t="shared" si="127"/>
        <v>2.658088978149074</v>
      </c>
      <c r="P620" s="47"/>
      <c r="Q620" s="46">
        <f t="shared" si="140"/>
        <v>-390</v>
      </c>
      <c r="R620" s="47">
        <f t="shared" si="128"/>
        <v>34.55277958190208</v>
      </c>
      <c r="S620" s="47">
        <f t="shared" si="129"/>
        <v>26.343758083194899</v>
      </c>
      <c r="T620" s="47">
        <f t="shared" si="130"/>
        <v>1.6712322643855178</v>
      </c>
      <c r="U620" s="47" t="e">
        <f t="shared" si="131"/>
        <v>#N/A</v>
      </c>
      <c r="V620" s="47">
        <f t="shared" si="141"/>
        <v>0.49583208284509794</v>
      </c>
      <c r="W620" s="47">
        <f t="shared" si="142"/>
        <v>1.4445397745532773E-3</v>
      </c>
    </row>
    <row r="621" spans="2:23">
      <c r="B621" s="46">
        <f t="shared" si="143"/>
        <v>-390</v>
      </c>
      <c r="C621" s="47">
        <f>IF(ISNA(OutlineParameters!T624),OutlineParameters!S624,OutlineParameters!T624)</f>
        <v>171.99065331046549</v>
      </c>
      <c r="D621" s="47">
        <f t="shared" si="132"/>
        <v>34.55277958190208</v>
      </c>
      <c r="E621" s="47">
        <f t="shared" si="133"/>
        <v>1.6712322643855178</v>
      </c>
      <c r="F621" s="47">
        <f t="shared" si="144"/>
        <v>26.343758083194899</v>
      </c>
      <c r="G621" s="47" t="e">
        <f t="shared" si="134"/>
        <v>#N/A</v>
      </c>
      <c r="H621" s="47"/>
      <c r="I621" s="47"/>
      <c r="J621" s="47">
        <f t="shared" si="135"/>
        <v>-389</v>
      </c>
      <c r="K621" s="48">
        <f t="shared" si="136"/>
        <v>35.002453771569662</v>
      </c>
      <c r="L621" s="48">
        <f t="shared" si="137"/>
        <v>22.244772769919564</v>
      </c>
      <c r="M621" s="48">
        <f t="shared" si="138"/>
        <v>35.34907805648777</v>
      </c>
      <c r="N621" s="48">
        <f t="shared" si="139"/>
        <v>35.34907805648777</v>
      </c>
      <c r="O621" s="48">
        <f t="shared" si="127"/>
        <v>2.6727672350622216</v>
      </c>
      <c r="P621" s="47"/>
      <c r="Q621" s="46">
        <f t="shared" si="140"/>
        <v>-389</v>
      </c>
      <c r="R621" s="47">
        <f t="shared" si="128"/>
        <v>34.50319637361757</v>
      </c>
      <c r="S621" s="47">
        <f t="shared" si="129"/>
        <v>26.226325678670889</v>
      </c>
      <c r="T621" s="47">
        <f t="shared" si="130"/>
        <v>1.6881588392919369</v>
      </c>
      <c r="U621" s="47" t="e">
        <f t="shared" si="131"/>
        <v>#N/A</v>
      </c>
      <c r="V621" s="47">
        <f t="shared" si="141"/>
        <v>0.49568762886764262</v>
      </c>
      <c r="W621" s="47">
        <f t="shared" si="142"/>
        <v>1.5295127035130918E-3</v>
      </c>
    </row>
    <row r="622" spans="2:23">
      <c r="B622" s="46">
        <f t="shared" si="143"/>
        <v>-389</v>
      </c>
      <c r="C622" s="47">
        <f>IF(ISNA(OutlineParameters!T625),OutlineParameters!S625,OutlineParameters!T625)</f>
        <v>172.16253543989802</v>
      </c>
      <c r="D622" s="47">
        <f t="shared" si="132"/>
        <v>34.50319637361757</v>
      </c>
      <c r="E622" s="47">
        <f t="shared" si="133"/>
        <v>1.6881588392919369</v>
      </c>
      <c r="F622" s="47">
        <f t="shared" si="144"/>
        <v>26.226325678670889</v>
      </c>
      <c r="G622" s="47" t="e">
        <f t="shared" si="134"/>
        <v>#N/A</v>
      </c>
      <c r="H622" s="47"/>
      <c r="I622" s="47"/>
      <c r="J622" s="47">
        <f t="shared" si="135"/>
        <v>-388</v>
      </c>
      <c r="K622" s="48">
        <f t="shared" si="136"/>
        <v>34.93740429960576</v>
      </c>
      <c r="L622" s="48">
        <f t="shared" si="137"/>
        <v>22.130177959782486</v>
      </c>
      <c r="M622" s="48">
        <f t="shared" si="138"/>
        <v>35.282242957335029</v>
      </c>
      <c r="N622" s="48">
        <f t="shared" si="139"/>
        <v>35.282242957335029</v>
      </c>
      <c r="O622" s="48">
        <f t="shared" ref="O622:O685" si="145">3*(N622-L622)/(($D$18/2)^3)*($D$18*C623^2/4-C623^3/6)</f>
        <v>2.6874357887003688</v>
      </c>
      <c r="P622" s="47"/>
      <c r="Q622" s="46">
        <f t="shared" si="140"/>
        <v>-388</v>
      </c>
      <c r="R622" s="47">
        <f t="shared" ref="R622:R685" si="146">CHOOSE(RockerType,D623,N622)</f>
        <v>34.453627610730805</v>
      </c>
      <c r="S622" s="47">
        <f t="shared" ref="S622:S685" si="147">CHOOSE(RockerType,F623,L622)</f>
        <v>26.109116874857051</v>
      </c>
      <c r="T622" s="47">
        <f t="shared" ref="T622:T685" si="148">CHOOSE(RockerType,E623,O622)</f>
        <v>1.7050810496264037</v>
      </c>
      <c r="U622" s="47" t="e">
        <f t="shared" ref="U622:U685" si="149">CHOOSE(RockerType,G623,NA())</f>
        <v>#N/A</v>
      </c>
      <c r="V622" s="47">
        <f t="shared" si="141"/>
        <v>0.49553467759729131</v>
      </c>
      <c r="W622" s="47">
        <f t="shared" si="142"/>
        <v>1.5191181994111957E-3</v>
      </c>
    </row>
    <row r="623" spans="2:23">
      <c r="B623" s="46">
        <f t="shared" si="143"/>
        <v>-388</v>
      </c>
      <c r="C623" s="47">
        <f>IF(ISNA(OutlineParameters!T626),OutlineParameters!S626,OutlineParameters!T626)</f>
        <v>172.3335952903974</v>
      </c>
      <c r="D623" s="47">
        <f t="shared" ref="D623:D686" si="150">IF(B623&lt;$D$98,spline($D$96:$D$98,$E$96:$E$98,B623)+$D$83,spline($D$98:$D$100,$E$98:$E$100,B623)+$D$83)*IF(ABS(B623)&lt;=$D$80/2,1,0)</f>
        <v>34.453627610730805</v>
      </c>
      <c r="E623" s="47">
        <f t="shared" ref="E623:E686" si="151">IF(B623&gt;$D$96,IF(B623&lt;$D$98,spline($D$96:$D$98,$F$96:$F$98,B623),spline($D$98:$D$100,$F$98:$F$100,B623)),NA())</f>
        <v>1.7050810496264037</v>
      </c>
      <c r="F623" s="47">
        <f t="shared" si="144"/>
        <v>26.109116874857051</v>
      </c>
      <c r="G623" s="47" t="e">
        <f t="shared" ref="G623:G686" si="152">IF(NOT( ISNA(VLOOKUP(B623,$D$96:$D$100,1,FALSE))),D623,NA())</f>
        <v>#N/A</v>
      </c>
      <c r="H623" s="47"/>
      <c r="I623" s="47"/>
      <c r="J623" s="47">
        <f t="shared" ref="J623:J686" si="153">B624</f>
        <v>-387</v>
      </c>
      <c r="K623" s="48">
        <f t="shared" ref="K623:K686" si="154">($D$82-($D$82^2-B624^2)^(1/2)+$D$83)*(IF(ABS(B624)&lt;=$D$80/2,1,0))</f>
        <v>34.872522970906857</v>
      </c>
      <c r="L623" s="48">
        <f t="shared" ref="L623:L686" si="155">($D$84-($D$84^2-B624^2)^(1/2))*(IF(ABS(B624)&lt;=$D$80/2,1,0))</f>
        <v>22.015881975345565</v>
      </c>
      <c r="M623" s="48">
        <f t="shared" ref="M623:M686" si="156">($D$91-($D$91^2-B624^2)^(1/2)+$D$83)*(IF(ABS(B624)&lt;=-$D$89,1,0))</f>
        <v>35.215580657384407</v>
      </c>
      <c r="N623" s="48">
        <f t="shared" ref="N623:N686" si="157">MAX(M623,L623)</f>
        <v>35.215580657384407</v>
      </c>
      <c r="O623" s="48">
        <f t="shared" si="145"/>
        <v>2.7020939127725563</v>
      </c>
      <c r="P623" s="47"/>
      <c r="Q623" s="46">
        <f t="shared" ref="Q623:Q686" si="158">B624</f>
        <v>-387</v>
      </c>
      <c r="R623" s="47">
        <f t="shared" si="146"/>
        <v>34.404074142971076</v>
      </c>
      <c r="S623" s="47">
        <f t="shared" si="147"/>
        <v>25.992131779343318</v>
      </c>
      <c r="T623" s="47">
        <f t="shared" si="148"/>
        <v>1.721998266996901</v>
      </c>
      <c r="U623" s="47" t="e">
        <f t="shared" si="149"/>
        <v>#N/A</v>
      </c>
      <c r="V623" s="47">
        <f t="shared" ref="V623:V686" si="159">IF(R623&lt;&gt;0,-(R624-R623)/(Q624-Q623)*$D$21,NA())</f>
        <v>0.49538276577735019</v>
      </c>
      <c r="W623" s="47">
        <f t="shared" si="142"/>
        <v>1.7948259902311747E-3</v>
      </c>
    </row>
    <row r="624" spans="2:23">
      <c r="B624" s="46">
        <f t="shared" si="143"/>
        <v>-387</v>
      </c>
      <c r="C624" s="47">
        <f>IF(ISNA(OutlineParameters!T627),OutlineParameters!S627,OutlineParameters!T627)</f>
        <v>172.50382193433194</v>
      </c>
      <c r="D624" s="47">
        <f t="shared" si="150"/>
        <v>34.404074142971076</v>
      </c>
      <c r="E624" s="47">
        <f t="shared" si="151"/>
        <v>1.721998266996901</v>
      </c>
      <c r="F624" s="47">
        <f t="shared" si="144"/>
        <v>25.992131779343318</v>
      </c>
      <c r="G624" s="47" t="e">
        <f t="shared" si="152"/>
        <v>#N/A</v>
      </c>
      <c r="H624" s="47"/>
      <c r="I624" s="47"/>
      <c r="J624" s="47">
        <f t="shared" si="153"/>
        <v>-386</v>
      </c>
      <c r="K624" s="48">
        <f t="shared" si="154"/>
        <v>34.80780977999143</v>
      </c>
      <c r="L624" s="48">
        <f t="shared" si="155"/>
        <v>21.901884786389019</v>
      </c>
      <c r="M624" s="48">
        <f t="shared" si="156"/>
        <v>35.149091150691447</v>
      </c>
      <c r="N624" s="48">
        <f t="shared" si="157"/>
        <v>35.149091150691447</v>
      </c>
      <c r="O624" s="48">
        <f t="shared" si="145"/>
        <v>2.7167408745571309</v>
      </c>
      <c r="P624" s="47"/>
      <c r="Q624" s="46">
        <f t="shared" si="158"/>
        <v>-386</v>
      </c>
      <c r="R624" s="47">
        <f t="shared" si="146"/>
        <v>34.354535866393341</v>
      </c>
      <c r="S624" s="47">
        <f t="shared" si="147"/>
        <v>25.875367191630268</v>
      </c>
      <c r="T624" s="47">
        <f t="shared" si="148"/>
        <v>1.738910339848569</v>
      </c>
      <c r="U624" s="47" t="e">
        <f t="shared" si="149"/>
        <v>#N/A</v>
      </c>
      <c r="V624" s="47">
        <f t="shared" si="159"/>
        <v>0.49520328317832707</v>
      </c>
      <c r="W624" s="47">
        <f t="shared" ref="W624:W687" si="160">IF(V624&lt;&gt;0,ABS((V625-V624)/(Q625-Q624)*$D$21),NA())</f>
        <v>1.7844314875503642E-3</v>
      </c>
    </row>
    <row r="625" spans="2:23">
      <c r="B625" s="46">
        <f t="shared" ref="B625:B688" si="161">B624+1</f>
        <v>-386</v>
      </c>
      <c r="C625" s="47">
        <f>IF(ISNA(OutlineParameters!T628),OutlineParameters!S628,OutlineParameters!T628)</f>
        <v>172.67320438785069</v>
      </c>
      <c r="D625" s="47">
        <f t="shared" si="150"/>
        <v>34.354535866393341</v>
      </c>
      <c r="E625" s="47">
        <f t="shared" si="151"/>
        <v>1.738910339848569</v>
      </c>
      <c r="F625" s="47">
        <f t="shared" ref="F625:F688" si="162">IF(B625&lt;=$D$96,0,IF(E625&gt;0,D625- E625*($D$18/2)^3/(3*($D$18/4*(C625)^2-(C625)^3/6)),D625))</f>
        <v>25.875367191630268</v>
      </c>
      <c r="G625" s="47" t="e">
        <f t="shared" si="152"/>
        <v>#N/A</v>
      </c>
      <c r="H625" s="47"/>
      <c r="I625" s="47"/>
      <c r="J625" s="47">
        <f t="shared" si="153"/>
        <v>-385</v>
      </c>
      <c r="K625" s="48">
        <f t="shared" si="154"/>
        <v>34.743264721396145</v>
      </c>
      <c r="L625" s="48">
        <f t="shared" si="155"/>
        <v>21.788186362774013</v>
      </c>
      <c r="M625" s="48">
        <f t="shared" si="156"/>
        <v>35.082774431326243</v>
      </c>
      <c r="N625" s="48">
        <f t="shared" si="157"/>
        <v>35.082774431326243</v>
      </c>
      <c r="O625" s="48">
        <f t="shared" si="145"/>
        <v>2.7313771755475238</v>
      </c>
      <c r="P625" s="47"/>
      <c r="Q625" s="46">
        <f t="shared" si="158"/>
        <v>-385</v>
      </c>
      <c r="R625" s="47">
        <f t="shared" si="146"/>
        <v>34.305015538075509</v>
      </c>
      <c r="S625" s="47">
        <f t="shared" si="147"/>
        <v>25.758827222012769</v>
      </c>
      <c r="T625" s="47">
        <f t="shared" si="148"/>
        <v>1.7558169974172591</v>
      </c>
      <c r="U625" s="47" t="e">
        <f t="shared" si="149"/>
        <v>#N/A</v>
      </c>
      <c r="V625" s="47">
        <f t="shared" si="159"/>
        <v>0.49502484002957203</v>
      </c>
      <c r="W625" s="47">
        <f t="shared" si="160"/>
        <v>1.8694044150890932E-3</v>
      </c>
    </row>
    <row r="626" spans="2:23">
      <c r="B626" s="46">
        <f t="shared" si="161"/>
        <v>-385</v>
      </c>
      <c r="C626" s="47">
        <f>IF(ISNA(OutlineParameters!T629),OutlineParameters!S629,OutlineParameters!T629)</f>
        <v>172.84177410891982</v>
      </c>
      <c r="D626" s="47">
        <f t="shared" si="150"/>
        <v>34.305015538075509</v>
      </c>
      <c r="E626" s="47">
        <f t="shared" si="151"/>
        <v>1.7558169974172591</v>
      </c>
      <c r="F626" s="47">
        <f t="shared" si="162"/>
        <v>25.758827222012769</v>
      </c>
      <c r="G626" s="47" t="e">
        <f t="shared" si="152"/>
        <v>#N/A</v>
      </c>
      <c r="H626" s="47"/>
      <c r="I626" s="47"/>
      <c r="J626" s="47">
        <f t="shared" si="153"/>
        <v>-384</v>
      </c>
      <c r="K626" s="48">
        <f t="shared" si="154"/>
        <v>34.678887789669488</v>
      </c>
      <c r="L626" s="48">
        <f t="shared" si="155"/>
        <v>21.674786674445841</v>
      </c>
      <c r="M626" s="48">
        <f t="shared" si="156"/>
        <v>35.01663049337526</v>
      </c>
      <c r="N626" s="48">
        <f t="shared" si="157"/>
        <v>35.01663049337526</v>
      </c>
      <c r="O626" s="48">
        <f t="shared" si="145"/>
        <v>2.7460016741036157</v>
      </c>
      <c r="P626" s="47"/>
      <c r="Q626" s="46">
        <f t="shared" si="158"/>
        <v>-384</v>
      </c>
      <c r="R626" s="47">
        <f t="shared" si="146"/>
        <v>34.255513054072551</v>
      </c>
      <c r="S626" s="47">
        <f t="shared" si="147"/>
        <v>25.642508007630944</v>
      </c>
      <c r="T626" s="47">
        <f t="shared" si="148"/>
        <v>1.7727179689388226</v>
      </c>
      <c r="U626" s="47" t="e">
        <f t="shared" si="149"/>
        <v>#N/A</v>
      </c>
      <c r="V626" s="47">
        <f t="shared" si="159"/>
        <v>0.49483789958806312</v>
      </c>
      <c r="W626" s="47">
        <f t="shared" si="160"/>
        <v>1.9543773426278221E-3</v>
      </c>
    </row>
    <row r="627" spans="2:23">
      <c r="B627" s="46">
        <f t="shared" si="161"/>
        <v>-384</v>
      </c>
      <c r="C627" s="47">
        <f>IF(ISNA(OutlineParameters!T630),OutlineParameters!S630,OutlineParameters!T630)</f>
        <v>173.00950594796123</v>
      </c>
      <c r="D627" s="47">
        <f t="shared" si="150"/>
        <v>34.255513054072551</v>
      </c>
      <c r="E627" s="47">
        <f t="shared" si="151"/>
        <v>1.7727179689388226</v>
      </c>
      <c r="F627" s="47">
        <f t="shared" si="162"/>
        <v>25.642508007630944</v>
      </c>
      <c r="G627" s="47" t="e">
        <f t="shared" si="152"/>
        <v>#N/A</v>
      </c>
      <c r="H627" s="47"/>
      <c r="I627" s="47"/>
      <c r="J627" s="47">
        <f t="shared" si="153"/>
        <v>-383</v>
      </c>
      <c r="K627" s="48">
        <f t="shared" si="154"/>
        <v>34.614678979373593</v>
      </c>
      <c r="L627" s="48">
        <f t="shared" si="155"/>
        <v>21.561685691432558</v>
      </c>
      <c r="M627" s="48">
        <f t="shared" si="156"/>
        <v>34.950659330941335</v>
      </c>
      <c r="N627" s="48">
        <f t="shared" si="157"/>
        <v>34.950659330941335</v>
      </c>
      <c r="O627" s="48">
        <f t="shared" si="145"/>
        <v>2.760614885068057</v>
      </c>
      <c r="P627" s="47"/>
      <c r="Q627" s="46">
        <f t="shared" si="158"/>
        <v>-383</v>
      </c>
      <c r="R627" s="47">
        <f t="shared" si="146"/>
        <v>34.206029264113745</v>
      </c>
      <c r="S627" s="47">
        <f t="shared" si="147"/>
        <v>25.526411838081547</v>
      </c>
      <c r="T627" s="47">
        <f t="shared" si="148"/>
        <v>1.7896129836491099</v>
      </c>
      <c r="U627" s="47" t="e">
        <f t="shared" si="149"/>
        <v>#N/A</v>
      </c>
      <c r="V627" s="47">
        <f t="shared" si="159"/>
        <v>0.49464246185380034</v>
      </c>
      <c r="W627" s="47">
        <f t="shared" si="160"/>
        <v>1.9439828392364689E-3</v>
      </c>
    </row>
    <row r="628" spans="2:23">
      <c r="B628" s="46">
        <f t="shared" si="161"/>
        <v>-383</v>
      </c>
      <c r="C628" s="47">
        <f>IF(ISNA(OutlineParameters!T631),OutlineParameters!S631,OutlineParameters!T631)</f>
        <v>173.17643141862598</v>
      </c>
      <c r="D628" s="47">
        <f t="shared" si="150"/>
        <v>34.206029264113745</v>
      </c>
      <c r="E628" s="47">
        <f t="shared" si="151"/>
        <v>1.7896129836491099</v>
      </c>
      <c r="F628" s="47">
        <f t="shared" si="162"/>
        <v>25.526411838081547</v>
      </c>
      <c r="G628" s="47" t="e">
        <f t="shared" si="152"/>
        <v>#N/A</v>
      </c>
      <c r="H628" s="47"/>
      <c r="I628" s="47"/>
      <c r="J628" s="47">
        <f t="shared" si="153"/>
        <v>-382</v>
      </c>
      <c r="K628" s="48">
        <f t="shared" si="154"/>
        <v>34.55063828508878</v>
      </c>
      <c r="L628" s="48">
        <f t="shared" si="155"/>
        <v>21.448883383845896</v>
      </c>
      <c r="M628" s="48">
        <f t="shared" si="156"/>
        <v>34.884860938142765</v>
      </c>
      <c r="N628" s="48">
        <f t="shared" si="157"/>
        <v>34.884860938142765</v>
      </c>
      <c r="O628" s="48">
        <f t="shared" si="145"/>
        <v>2.7752156627133391</v>
      </c>
      <c r="P628" s="47"/>
      <c r="Q628" s="46">
        <f t="shared" si="158"/>
        <v>-382</v>
      </c>
      <c r="R628" s="47">
        <f t="shared" si="146"/>
        <v>34.156565017928365</v>
      </c>
      <c r="S628" s="47">
        <f t="shared" si="147"/>
        <v>25.41053581012256</v>
      </c>
      <c r="T628" s="47">
        <f t="shared" si="148"/>
        <v>1.806501770783973</v>
      </c>
      <c r="U628" s="47" t="e">
        <f t="shared" si="149"/>
        <v>#N/A</v>
      </c>
      <c r="V628" s="47">
        <f t="shared" si="159"/>
        <v>0.49444806356987669</v>
      </c>
      <c r="W628" s="47">
        <f t="shared" si="160"/>
        <v>2.2196906300564478E-3</v>
      </c>
    </row>
    <row r="629" spans="2:23">
      <c r="B629" s="46">
        <f t="shared" si="161"/>
        <v>-382</v>
      </c>
      <c r="C629" s="47">
        <f>IF(ISNA(OutlineParameters!T632),OutlineParameters!S632,OutlineParameters!T632)</f>
        <v>173.3425253158648</v>
      </c>
      <c r="D629" s="47">
        <f t="shared" si="150"/>
        <v>34.156565017928365</v>
      </c>
      <c r="E629" s="47">
        <f t="shared" si="151"/>
        <v>1.806501770783973</v>
      </c>
      <c r="F629" s="47">
        <f t="shared" si="162"/>
        <v>25.41053581012256</v>
      </c>
      <c r="G629" s="47" t="e">
        <f t="shared" si="152"/>
        <v>#N/A</v>
      </c>
      <c r="H629" s="47"/>
      <c r="I629" s="47"/>
      <c r="J629" s="47">
        <f t="shared" si="153"/>
        <v>-381</v>
      </c>
      <c r="K629" s="48">
        <f t="shared" si="154"/>
        <v>34.486765701405375</v>
      </c>
      <c r="L629" s="48">
        <f t="shared" si="155"/>
        <v>21.336379721879439</v>
      </c>
      <c r="M629" s="48">
        <f t="shared" si="156"/>
        <v>34.819235309111491</v>
      </c>
      <c r="N629" s="48">
        <f t="shared" si="157"/>
        <v>34.819235309111491</v>
      </c>
      <c r="O629" s="48">
        <f t="shared" si="145"/>
        <v>2.7898045352262479</v>
      </c>
      <c r="P629" s="47"/>
      <c r="Q629" s="46">
        <f t="shared" si="158"/>
        <v>-381</v>
      </c>
      <c r="R629" s="47">
        <f t="shared" si="146"/>
        <v>34.107120211571377</v>
      </c>
      <c r="S629" s="47">
        <f t="shared" si="147"/>
        <v>25.294881345032159</v>
      </c>
      <c r="T629" s="47">
        <f t="shared" si="148"/>
        <v>1.8233840595792625</v>
      </c>
      <c r="U629" s="47" t="e">
        <f t="shared" si="149"/>
        <v>#N/A</v>
      </c>
      <c r="V629" s="47">
        <f t="shared" si="159"/>
        <v>0.49422609450687105</v>
      </c>
      <c r="W629" s="47">
        <f t="shared" si="160"/>
        <v>2.2092961273756373E-3</v>
      </c>
    </row>
    <row r="630" spans="2:23">
      <c r="B630" s="46">
        <f t="shared" si="161"/>
        <v>-381</v>
      </c>
      <c r="C630" s="47">
        <f>IF(ISNA(OutlineParameters!T633),OutlineParameters!S633,OutlineParameters!T633)</f>
        <v>173.50781920858628</v>
      </c>
      <c r="D630" s="47">
        <f t="shared" si="150"/>
        <v>34.107120211571377</v>
      </c>
      <c r="E630" s="47">
        <f t="shared" si="151"/>
        <v>1.8233840595792625</v>
      </c>
      <c r="F630" s="47">
        <f t="shared" si="162"/>
        <v>25.294881345032159</v>
      </c>
      <c r="G630" s="47" t="e">
        <f t="shared" si="152"/>
        <v>#N/A</v>
      </c>
      <c r="H630" s="47"/>
      <c r="I630" s="47"/>
      <c r="J630" s="47">
        <f t="shared" si="153"/>
        <v>-380</v>
      </c>
      <c r="K630" s="48">
        <f t="shared" si="154"/>
        <v>34.423061222931892</v>
      </c>
      <c r="L630" s="48">
        <f t="shared" si="155"/>
        <v>21.224174675809991</v>
      </c>
      <c r="M630" s="48">
        <f t="shared" si="156"/>
        <v>34.753782437996733</v>
      </c>
      <c r="N630" s="48">
        <f t="shared" si="157"/>
        <v>34.753782437996733</v>
      </c>
      <c r="O630" s="48">
        <f t="shared" si="145"/>
        <v>2.8043803528118323</v>
      </c>
      <c r="P630" s="47"/>
      <c r="Q630" s="46">
        <f t="shared" si="158"/>
        <v>-380</v>
      </c>
      <c r="R630" s="47">
        <f t="shared" si="146"/>
        <v>34.05769760212069</v>
      </c>
      <c r="S630" s="47">
        <f t="shared" si="147"/>
        <v>25.179447452073468</v>
      </c>
      <c r="T630" s="47">
        <f t="shared" si="148"/>
        <v>1.8402595792708294</v>
      </c>
      <c r="U630" s="47" t="e">
        <f t="shared" si="149"/>
        <v>#N/A</v>
      </c>
      <c r="V630" s="47">
        <f t="shared" si="159"/>
        <v>0.49400516489413349</v>
      </c>
      <c r="W630" s="47">
        <f t="shared" si="160"/>
        <v>2.2942690542038235E-3</v>
      </c>
    </row>
    <row r="631" spans="2:23">
      <c r="B631" s="46">
        <f t="shared" si="161"/>
        <v>-380</v>
      </c>
      <c r="C631" s="47">
        <f>IF(ISNA(OutlineParameters!T634),OutlineParameters!S634,OutlineParameters!T634)</f>
        <v>173.67228783669734</v>
      </c>
      <c r="D631" s="47">
        <f t="shared" si="150"/>
        <v>34.05769760212069</v>
      </c>
      <c r="E631" s="47">
        <f t="shared" si="151"/>
        <v>1.8402595792708294</v>
      </c>
      <c r="F631" s="47">
        <f t="shared" si="162"/>
        <v>25.179447452073468</v>
      </c>
      <c r="G631" s="47" t="e">
        <f t="shared" si="152"/>
        <v>#N/A</v>
      </c>
      <c r="H631" s="47"/>
      <c r="I631" s="47"/>
      <c r="J631" s="47">
        <f t="shared" si="153"/>
        <v>-379</v>
      </c>
      <c r="K631" s="48">
        <f t="shared" si="154"/>
        <v>34.359524844287762</v>
      </c>
      <c r="L631" s="48">
        <f t="shared" si="155"/>
        <v>21.112268215997574</v>
      </c>
      <c r="M631" s="48">
        <f t="shared" si="156"/>
        <v>34.688502318964993</v>
      </c>
      <c r="N631" s="48">
        <f t="shared" si="157"/>
        <v>34.688502318964993</v>
      </c>
      <c r="O631" s="48">
        <f t="shared" si="145"/>
        <v>2.8189436569954065</v>
      </c>
      <c r="P631" s="47"/>
      <c r="Q631" s="46">
        <f t="shared" si="158"/>
        <v>-379</v>
      </c>
      <c r="R631" s="47">
        <f t="shared" si="146"/>
        <v>34.008297085631277</v>
      </c>
      <c r="S631" s="47">
        <f t="shared" si="147"/>
        <v>25.064235062503339</v>
      </c>
      <c r="T631" s="47">
        <f t="shared" si="148"/>
        <v>1.8571281783038145</v>
      </c>
      <c r="U631" s="47" t="e">
        <f t="shared" si="149"/>
        <v>#N/A</v>
      </c>
      <c r="V631" s="47">
        <f t="shared" si="159"/>
        <v>0.4937757379887131</v>
      </c>
      <c r="W631" s="47">
        <f t="shared" si="160"/>
        <v>2.283874551523013E-3</v>
      </c>
    </row>
    <row r="632" spans="2:23">
      <c r="B632" s="46">
        <f t="shared" si="161"/>
        <v>-379</v>
      </c>
      <c r="C632" s="47">
        <f>IF(ISNA(OutlineParameters!T635),OutlineParameters!S635,OutlineParameters!T635)</f>
        <v>173.83596282393657</v>
      </c>
      <c r="D632" s="47">
        <f t="shared" si="150"/>
        <v>34.008297085631277</v>
      </c>
      <c r="E632" s="47">
        <f t="shared" si="151"/>
        <v>1.8571281783038145</v>
      </c>
      <c r="F632" s="47">
        <f t="shared" si="162"/>
        <v>25.064235062503339</v>
      </c>
      <c r="G632" s="47" t="e">
        <f t="shared" si="152"/>
        <v>#N/A</v>
      </c>
      <c r="H632" s="47"/>
      <c r="I632" s="47"/>
      <c r="J632" s="47">
        <f t="shared" si="153"/>
        <v>-378</v>
      </c>
      <c r="K632" s="48">
        <f t="shared" si="154"/>
        <v>34.296156560110603</v>
      </c>
      <c r="L632" s="48">
        <f t="shared" si="155"/>
        <v>21.000660312884065</v>
      </c>
      <c r="M632" s="48">
        <f t="shared" si="156"/>
        <v>34.623394946195504</v>
      </c>
      <c r="N632" s="48">
        <f t="shared" si="157"/>
        <v>34.623394946195504</v>
      </c>
      <c r="O632" s="48">
        <f t="shared" si="145"/>
        <v>2.8334937226975172</v>
      </c>
      <c r="P632" s="47"/>
      <c r="Q632" s="46">
        <f t="shared" si="158"/>
        <v>-378</v>
      </c>
      <c r="R632" s="47">
        <f t="shared" si="146"/>
        <v>33.958919511832406</v>
      </c>
      <c r="S632" s="47">
        <f t="shared" si="147"/>
        <v>24.949244368340914</v>
      </c>
      <c r="T632" s="47">
        <f t="shared" si="148"/>
        <v>1.8739892282862005</v>
      </c>
      <c r="U632" s="47" t="e">
        <f t="shared" si="149"/>
        <v>#N/A</v>
      </c>
      <c r="V632" s="47">
        <f t="shared" si="159"/>
        <v>0.4935473505335608</v>
      </c>
      <c r="W632" s="47">
        <f t="shared" si="160"/>
        <v>2.5595823416324492E-3</v>
      </c>
    </row>
    <row r="633" spans="2:23">
      <c r="B633" s="46">
        <f t="shared" si="161"/>
        <v>-378</v>
      </c>
      <c r="C633" s="47">
        <f>IF(ISNA(OutlineParameters!T636),OutlineParameters!S636,OutlineParameters!T636)</f>
        <v>173.99883311738103</v>
      </c>
      <c r="D633" s="47">
        <f t="shared" si="150"/>
        <v>33.958919511832406</v>
      </c>
      <c r="E633" s="47">
        <f t="shared" si="151"/>
        <v>1.8739892282862005</v>
      </c>
      <c r="F633" s="47">
        <f t="shared" si="162"/>
        <v>24.949244368340914</v>
      </c>
      <c r="G633" s="47" t="e">
        <f t="shared" si="152"/>
        <v>#N/A</v>
      </c>
      <c r="H633" s="47"/>
      <c r="I633" s="47"/>
      <c r="J633" s="47">
        <f t="shared" si="153"/>
        <v>-377</v>
      </c>
      <c r="K633" s="48">
        <f t="shared" si="154"/>
        <v>34.232956365048949</v>
      </c>
      <c r="L633" s="48">
        <f t="shared" si="155"/>
        <v>20.88935093699547</v>
      </c>
      <c r="M633" s="48">
        <f t="shared" si="156"/>
        <v>34.55846031388478</v>
      </c>
      <c r="N633" s="48">
        <f t="shared" si="157"/>
        <v>34.55846031388478</v>
      </c>
      <c r="O633" s="48">
        <f t="shared" si="145"/>
        <v>2.8480298184816304</v>
      </c>
      <c r="P633" s="47"/>
      <c r="Q633" s="46">
        <f t="shared" si="158"/>
        <v>-377</v>
      </c>
      <c r="R633" s="47">
        <f t="shared" si="146"/>
        <v>33.90956477677905</v>
      </c>
      <c r="S633" s="47">
        <f t="shared" si="147"/>
        <v>24.834471145454081</v>
      </c>
      <c r="T633" s="47">
        <f t="shared" si="148"/>
        <v>1.890842816081707</v>
      </c>
      <c r="U633" s="47" t="e">
        <f t="shared" si="149"/>
        <v>#N/A</v>
      </c>
      <c r="V633" s="47">
        <f t="shared" si="159"/>
        <v>0.49329139229939756</v>
      </c>
      <c r="W633" s="47">
        <f t="shared" si="160"/>
        <v>2.4538204080215564E-3</v>
      </c>
    </row>
    <row r="634" spans="2:23">
      <c r="B634" s="46">
        <f t="shared" si="161"/>
        <v>-377</v>
      </c>
      <c r="C634" s="47">
        <f>IF(ISNA(OutlineParameters!T637),OutlineParameters!S637,OutlineParameters!T637)</f>
        <v>174.16088760981265</v>
      </c>
      <c r="D634" s="47">
        <f t="shared" si="150"/>
        <v>33.90956477677905</v>
      </c>
      <c r="E634" s="47">
        <f t="shared" si="151"/>
        <v>1.890842816081707</v>
      </c>
      <c r="F634" s="47">
        <f t="shared" si="162"/>
        <v>24.834471145454081</v>
      </c>
      <c r="G634" s="47" t="e">
        <f t="shared" si="152"/>
        <v>#N/A</v>
      </c>
      <c r="H634" s="47"/>
      <c r="I634" s="47"/>
      <c r="J634" s="47">
        <f t="shared" si="153"/>
        <v>-376</v>
      </c>
      <c r="K634" s="48">
        <f t="shared" si="154"/>
        <v>34.169924253768613</v>
      </c>
      <c r="L634" s="48">
        <f t="shared" si="155"/>
        <v>20.778340058939193</v>
      </c>
      <c r="M634" s="48">
        <f t="shared" si="156"/>
        <v>34.493698416243888</v>
      </c>
      <c r="N634" s="48">
        <f t="shared" si="157"/>
        <v>34.493698416243888</v>
      </c>
      <c r="O634" s="48">
        <f t="shared" si="145"/>
        <v>2.8625525058633627</v>
      </c>
      <c r="P634" s="47"/>
      <c r="Q634" s="46">
        <f t="shared" si="158"/>
        <v>-376</v>
      </c>
      <c r="R634" s="47">
        <f t="shared" si="146"/>
        <v>33.86023563754911</v>
      </c>
      <c r="S634" s="47">
        <f t="shared" si="147"/>
        <v>24.719920458235606</v>
      </c>
      <c r="T634" s="47">
        <f t="shared" si="148"/>
        <v>1.9076885517168951</v>
      </c>
      <c r="U634" s="47" t="e">
        <f t="shared" si="149"/>
        <v>#N/A</v>
      </c>
      <c r="V634" s="47">
        <f t="shared" si="159"/>
        <v>0.4930460102585954</v>
      </c>
      <c r="W634" s="47">
        <f t="shared" si="160"/>
        <v>2.8248956290610749E-3</v>
      </c>
    </row>
    <row r="635" spans="2:23">
      <c r="B635" s="46">
        <f t="shared" si="161"/>
        <v>-376</v>
      </c>
      <c r="C635" s="47">
        <f>IF(ISNA(OutlineParameters!T638),OutlineParameters!S638,OutlineParameters!T638)</f>
        <v>174.32215800641299</v>
      </c>
      <c r="D635" s="47">
        <f t="shared" si="150"/>
        <v>33.86023563754911</v>
      </c>
      <c r="E635" s="47">
        <f t="shared" si="151"/>
        <v>1.9076885517168951</v>
      </c>
      <c r="F635" s="47">
        <f t="shared" si="162"/>
        <v>24.719920458235606</v>
      </c>
      <c r="G635" s="47" t="e">
        <f t="shared" si="152"/>
        <v>#N/A</v>
      </c>
      <c r="H635" s="47"/>
      <c r="I635" s="47"/>
      <c r="J635" s="47">
        <f t="shared" si="153"/>
        <v>-375</v>
      </c>
      <c r="K635" s="48">
        <f t="shared" si="154"/>
        <v>34.107060220947233</v>
      </c>
      <c r="L635" s="48">
        <f t="shared" si="155"/>
        <v>20.667627649405404</v>
      </c>
      <c r="M635" s="48">
        <f t="shared" si="156"/>
        <v>34.429109247501174</v>
      </c>
      <c r="N635" s="48">
        <f t="shared" si="157"/>
        <v>34.429109247501174</v>
      </c>
      <c r="O635" s="48">
        <f t="shared" si="145"/>
        <v>2.877060624963522</v>
      </c>
      <c r="P635" s="47"/>
      <c r="Q635" s="46">
        <f t="shared" si="158"/>
        <v>-375</v>
      </c>
      <c r="R635" s="47">
        <f t="shared" si="146"/>
        <v>33.81093103652325</v>
      </c>
      <c r="S635" s="47">
        <f t="shared" si="147"/>
        <v>24.605587510903149</v>
      </c>
      <c r="T635" s="47">
        <f t="shared" si="148"/>
        <v>1.9245261644276166</v>
      </c>
      <c r="U635" s="47" t="e">
        <f t="shared" si="149"/>
        <v>#N/A</v>
      </c>
      <c r="V635" s="47">
        <f t="shared" si="159"/>
        <v>0.49276352069568929</v>
      </c>
      <c r="W635" s="47">
        <f t="shared" si="160"/>
        <v>2.5283988314583894E-3</v>
      </c>
    </row>
    <row r="636" spans="2:23">
      <c r="B636" s="46">
        <f t="shared" si="161"/>
        <v>-375</v>
      </c>
      <c r="C636" s="47">
        <f>IF(ISNA(OutlineParameters!T639),OutlineParameters!S639,OutlineParameters!T639)</f>
        <v>174.48261891135044</v>
      </c>
      <c r="D636" s="47">
        <f t="shared" si="150"/>
        <v>33.81093103652325</v>
      </c>
      <c r="E636" s="47">
        <f t="shared" si="151"/>
        <v>1.9245261644276166</v>
      </c>
      <c r="F636" s="47">
        <f t="shared" si="162"/>
        <v>24.605587510903149</v>
      </c>
      <c r="G636" s="47" t="e">
        <f t="shared" si="152"/>
        <v>#N/A</v>
      </c>
      <c r="H636" s="47"/>
      <c r="I636" s="47"/>
      <c r="J636" s="47">
        <f t="shared" si="153"/>
        <v>-374</v>
      </c>
      <c r="K636" s="48">
        <f t="shared" si="154"/>
        <v>34.044364261278815</v>
      </c>
      <c r="L636" s="48">
        <f t="shared" si="155"/>
        <v>20.557213679168399</v>
      </c>
      <c r="M636" s="48">
        <f t="shared" si="156"/>
        <v>34.364692801898627</v>
      </c>
      <c r="N636" s="48">
        <f t="shared" si="157"/>
        <v>34.364692801898627</v>
      </c>
      <c r="O636" s="48">
        <f t="shared" si="145"/>
        <v>2.8915547506107551</v>
      </c>
      <c r="P636" s="47"/>
      <c r="Q636" s="46">
        <f t="shared" si="158"/>
        <v>-374</v>
      </c>
      <c r="R636" s="47">
        <f t="shared" si="146"/>
        <v>33.761654684453681</v>
      </c>
      <c r="S636" s="47">
        <f t="shared" si="147"/>
        <v>24.491477259281311</v>
      </c>
      <c r="T636" s="47">
        <f t="shared" si="148"/>
        <v>1.9413555026590117</v>
      </c>
      <c r="U636" s="47" t="e">
        <f t="shared" si="149"/>
        <v>#N/A</v>
      </c>
      <c r="V636" s="47">
        <f t="shared" si="159"/>
        <v>0.49251068081254346</v>
      </c>
      <c r="W636" s="47">
        <f t="shared" si="160"/>
        <v>2.8994740539189934E-3</v>
      </c>
    </row>
    <row r="637" spans="2:23">
      <c r="B637" s="46">
        <f t="shared" si="161"/>
        <v>-374</v>
      </c>
      <c r="C637" s="47">
        <f>IF(ISNA(OutlineParameters!T640),OutlineParameters!S640,OutlineParameters!T640)</f>
        <v>174.64230208356767</v>
      </c>
      <c r="D637" s="47">
        <f t="shared" si="150"/>
        <v>33.761654684453681</v>
      </c>
      <c r="E637" s="47">
        <f t="shared" si="151"/>
        <v>1.9413555026590117</v>
      </c>
      <c r="F637" s="47">
        <f t="shared" si="162"/>
        <v>24.491477259281311</v>
      </c>
      <c r="G637" s="47" t="e">
        <f t="shared" si="152"/>
        <v>#N/A</v>
      </c>
      <c r="H637" s="47"/>
      <c r="I637" s="47"/>
      <c r="J637" s="47">
        <f t="shared" si="153"/>
        <v>-373</v>
      </c>
      <c r="K637" s="48">
        <f t="shared" si="154"/>
        <v>33.981836369471921</v>
      </c>
      <c r="L637" s="48">
        <f t="shared" si="155"/>
        <v>20.447098119082966</v>
      </c>
      <c r="M637" s="48">
        <f t="shared" si="156"/>
        <v>34.300449073696427</v>
      </c>
      <c r="N637" s="48">
        <f t="shared" si="157"/>
        <v>34.300449073696427</v>
      </c>
      <c r="O637" s="48">
        <f t="shared" si="145"/>
        <v>2.9060337189250189</v>
      </c>
      <c r="P637" s="47"/>
      <c r="Q637" s="46">
        <f t="shared" si="158"/>
        <v>-373</v>
      </c>
      <c r="R637" s="47">
        <f t="shared" si="146"/>
        <v>33.712403616372427</v>
      </c>
      <c r="S637" s="47">
        <f t="shared" si="147"/>
        <v>24.37758414230921</v>
      </c>
      <c r="T637" s="47">
        <f t="shared" si="148"/>
        <v>1.9581760572283529</v>
      </c>
      <c r="U637" s="47" t="e">
        <f t="shared" si="149"/>
        <v>#N/A</v>
      </c>
      <c r="V637" s="47">
        <f t="shared" si="159"/>
        <v>0.49222073340715156</v>
      </c>
      <c r="W637" s="47">
        <f t="shared" si="160"/>
        <v>2.7937121188870151E-3</v>
      </c>
    </row>
    <row r="638" spans="2:23">
      <c r="B638" s="46">
        <f t="shared" si="161"/>
        <v>-373</v>
      </c>
      <c r="C638" s="47">
        <f>IF(ISNA(OutlineParameters!T641),OutlineParameters!S641,OutlineParameters!T641)</f>
        <v>174.80118207368574</v>
      </c>
      <c r="D638" s="47">
        <f t="shared" si="150"/>
        <v>33.712403616372427</v>
      </c>
      <c r="E638" s="47">
        <f t="shared" si="151"/>
        <v>1.9581760572283529</v>
      </c>
      <c r="F638" s="47">
        <f t="shared" si="162"/>
        <v>24.37758414230921</v>
      </c>
      <c r="G638" s="47" t="e">
        <f t="shared" si="152"/>
        <v>#N/A</v>
      </c>
      <c r="H638" s="47"/>
      <c r="I638" s="47"/>
      <c r="J638" s="47">
        <f t="shared" si="153"/>
        <v>-372</v>
      </c>
      <c r="K638" s="48">
        <f t="shared" si="154"/>
        <v>33.919476540246933</v>
      </c>
      <c r="L638" s="48">
        <f t="shared" si="155"/>
        <v>20.337280940088021</v>
      </c>
      <c r="M638" s="48">
        <f t="shared" si="156"/>
        <v>34.236378057168395</v>
      </c>
      <c r="N638" s="48">
        <f t="shared" si="157"/>
        <v>34.236378057168395</v>
      </c>
      <c r="O638" s="48">
        <f t="shared" si="145"/>
        <v>2.920498118035562</v>
      </c>
      <c r="P638" s="47"/>
      <c r="Q638" s="46">
        <f t="shared" si="158"/>
        <v>-372</v>
      </c>
      <c r="R638" s="47">
        <f t="shared" si="146"/>
        <v>33.663181543031712</v>
      </c>
      <c r="S638" s="47">
        <f t="shared" si="147"/>
        <v>24.263913194830394</v>
      </c>
      <c r="T638" s="47">
        <f t="shared" si="148"/>
        <v>1.9749876765807799</v>
      </c>
      <c r="U638" s="47" t="e">
        <f t="shared" si="149"/>
        <v>#N/A</v>
      </c>
      <c r="V638" s="47">
        <f t="shared" si="159"/>
        <v>0.49194136219526285</v>
      </c>
      <c r="W638" s="47">
        <f t="shared" si="160"/>
        <v>3.0694199097069941E-3</v>
      </c>
    </row>
    <row r="639" spans="2:23">
      <c r="B639" s="46">
        <f t="shared" si="161"/>
        <v>-372</v>
      </c>
      <c r="C639" s="47">
        <f>IF(ISNA(OutlineParameters!T642),OutlineParameters!S642,OutlineParameters!T642)</f>
        <v>174.95929069398096</v>
      </c>
      <c r="D639" s="47">
        <f t="shared" si="150"/>
        <v>33.663181543031712</v>
      </c>
      <c r="E639" s="47">
        <f t="shared" si="151"/>
        <v>1.9749876765807799</v>
      </c>
      <c r="F639" s="47">
        <f t="shared" si="162"/>
        <v>24.263913194830394</v>
      </c>
      <c r="G639" s="47" t="e">
        <f t="shared" si="152"/>
        <v>#N/A</v>
      </c>
      <c r="H639" s="47"/>
      <c r="I639" s="47"/>
      <c r="J639" s="47">
        <f t="shared" si="153"/>
        <v>-371</v>
      </c>
      <c r="K639" s="48">
        <f t="shared" si="154"/>
        <v>33.857284768341515</v>
      </c>
      <c r="L639" s="48">
        <f t="shared" si="155"/>
        <v>20.22776211320388</v>
      </c>
      <c r="M639" s="48">
        <f t="shared" si="156"/>
        <v>34.172479746604722</v>
      </c>
      <c r="N639" s="48">
        <f t="shared" si="157"/>
        <v>34.172479746604722</v>
      </c>
      <c r="O639" s="48">
        <f t="shared" si="145"/>
        <v>2.9349467800790174</v>
      </c>
      <c r="P639" s="47"/>
      <c r="Q639" s="46">
        <f t="shared" si="158"/>
        <v>-371</v>
      </c>
      <c r="R639" s="47">
        <f t="shared" si="146"/>
        <v>33.613987406812186</v>
      </c>
      <c r="S639" s="47">
        <f t="shared" si="147"/>
        <v>24.150460192086655</v>
      </c>
      <c r="T639" s="47">
        <f t="shared" si="148"/>
        <v>1.9917899707428555</v>
      </c>
      <c r="U639" s="47" t="e">
        <f t="shared" si="149"/>
        <v>#N/A</v>
      </c>
      <c r="V639" s="47">
        <f t="shared" si="159"/>
        <v>0.49163442020429216</v>
      </c>
      <c r="W639" s="47">
        <f t="shared" si="160"/>
        <v>3.0590254063156408E-3</v>
      </c>
    </row>
    <row r="640" spans="2:23">
      <c r="B640" s="46">
        <f t="shared" si="161"/>
        <v>-371</v>
      </c>
      <c r="C640" s="47">
        <f>IF(ISNA(OutlineParameters!T643),OutlineParameters!S643,OutlineParameters!T643)</f>
        <v>175.11660244195446</v>
      </c>
      <c r="D640" s="47">
        <f t="shared" si="150"/>
        <v>33.613987406812186</v>
      </c>
      <c r="E640" s="47">
        <f t="shared" si="151"/>
        <v>1.9917899707428555</v>
      </c>
      <c r="F640" s="47">
        <f t="shared" si="162"/>
        <v>24.150460192086655</v>
      </c>
      <c r="G640" s="47" t="e">
        <f t="shared" si="152"/>
        <v>#N/A</v>
      </c>
      <c r="H640" s="47"/>
      <c r="I640" s="47"/>
      <c r="J640" s="47">
        <f t="shared" si="153"/>
        <v>-370</v>
      </c>
      <c r="K640" s="48">
        <f t="shared" si="154"/>
        <v>33.795261048506973</v>
      </c>
      <c r="L640" s="48">
        <f t="shared" si="155"/>
        <v>20.118541609534532</v>
      </c>
      <c r="M640" s="48">
        <f t="shared" si="156"/>
        <v>34.108754136311063</v>
      </c>
      <c r="N640" s="48">
        <f t="shared" si="157"/>
        <v>34.108754136311063</v>
      </c>
      <c r="O640" s="48">
        <f t="shared" si="145"/>
        <v>2.9493803064702444</v>
      </c>
      <c r="P640" s="47"/>
      <c r="Q640" s="46">
        <f t="shared" si="158"/>
        <v>-370</v>
      </c>
      <c r="R640" s="47">
        <f t="shared" si="146"/>
        <v>33.564823964791756</v>
      </c>
      <c r="S640" s="47">
        <f t="shared" si="147"/>
        <v>24.037228730600603</v>
      </c>
      <c r="T640" s="47">
        <f t="shared" si="148"/>
        <v>2.0085829073690089</v>
      </c>
      <c r="U640" s="47" t="e">
        <f t="shared" si="149"/>
        <v>#N/A</v>
      </c>
      <c r="V640" s="47">
        <f t="shared" si="159"/>
        <v>0.49132851766366059</v>
      </c>
      <c r="W640" s="47">
        <f t="shared" si="160"/>
        <v>3.1439983345649125E-3</v>
      </c>
    </row>
    <row r="641" spans="2:23">
      <c r="B641" s="46">
        <f t="shared" si="161"/>
        <v>-370</v>
      </c>
      <c r="C641" s="47">
        <f>IF(ISNA(OutlineParameters!T644),OutlineParameters!S644,OutlineParameters!T644)</f>
        <v>175.27314918278864</v>
      </c>
      <c r="D641" s="47">
        <f t="shared" si="150"/>
        <v>33.564823964791756</v>
      </c>
      <c r="E641" s="47">
        <f t="shared" si="151"/>
        <v>2.0085829073690089</v>
      </c>
      <c r="F641" s="47">
        <f t="shared" si="162"/>
        <v>24.037228730600603</v>
      </c>
      <c r="G641" s="47" t="e">
        <f t="shared" si="152"/>
        <v>#N/A</v>
      </c>
      <c r="H641" s="47"/>
      <c r="I641" s="47"/>
      <c r="J641" s="47">
        <f t="shared" si="153"/>
        <v>-369</v>
      </c>
      <c r="K641" s="48">
        <f t="shared" si="154"/>
        <v>33.733405375508255</v>
      </c>
      <c r="L641" s="48">
        <f t="shared" si="155"/>
        <v>20.009619400265365</v>
      </c>
      <c r="M641" s="48">
        <f t="shared" si="156"/>
        <v>34.045201220607623</v>
      </c>
      <c r="N641" s="48">
        <f t="shared" si="157"/>
        <v>34.045201220607623</v>
      </c>
      <c r="O641" s="48">
        <f t="shared" si="145"/>
        <v>2.9637975253804005</v>
      </c>
      <c r="P641" s="47"/>
      <c r="Q641" s="46">
        <f t="shared" si="158"/>
        <v>-369</v>
      </c>
      <c r="R641" s="47">
        <f t="shared" si="146"/>
        <v>33.51569111302539</v>
      </c>
      <c r="S641" s="47">
        <f t="shared" si="147"/>
        <v>23.924214977051214</v>
      </c>
      <c r="T641" s="47">
        <f t="shared" si="148"/>
        <v>2.0253662156950916</v>
      </c>
      <c r="U641" s="47" t="e">
        <f t="shared" si="149"/>
        <v>#N/A</v>
      </c>
      <c r="V641" s="47">
        <f t="shared" si="159"/>
        <v>0.4910141178302041</v>
      </c>
      <c r="W641" s="47">
        <f t="shared" si="160"/>
        <v>3.1336038304630165E-3</v>
      </c>
    </row>
    <row r="642" spans="2:23">
      <c r="B642" s="46">
        <f t="shared" si="161"/>
        <v>-369</v>
      </c>
      <c r="C642" s="47">
        <f>IF(ISNA(OutlineParameters!T645),OutlineParameters!S645,OutlineParameters!T645)</f>
        <v>175.42890536129238</v>
      </c>
      <c r="D642" s="47">
        <f t="shared" si="150"/>
        <v>33.51569111302539</v>
      </c>
      <c r="E642" s="47">
        <f t="shared" si="151"/>
        <v>2.0253662156950916</v>
      </c>
      <c r="F642" s="47">
        <f t="shared" si="162"/>
        <v>23.924214977051214</v>
      </c>
      <c r="G642" s="47" t="e">
        <f t="shared" si="152"/>
        <v>#N/A</v>
      </c>
      <c r="H642" s="47"/>
      <c r="I642" s="47"/>
      <c r="J642" s="47">
        <f t="shared" si="153"/>
        <v>-368</v>
      </c>
      <c r="K642" s="48">
        <f t="shared" si="154"/>
        <v>33.671717744124862</v>
      </c>
      <c r="L642" s="48">
        <f t="shared" si="155"/>
        <v>19.900995456664077</v>
      </c>
      <c r="M642" s="48">
        <f t="shared" si="156"/>
        <v>33.981820993832798</v>
      </c>
      <c r="N642" s="48">
        <f t="shared" si="157"/>
        <v>33.981820993832798</v>
      </c>
      <c r="O642" s="48">
        <f t="shared" si="145"/>
        <v>2.9781990514937653</v>
      </c>
      <c r="P642" s="47"/>
      <c r="Q642" s="46">
        <f t="shared" si="158"/>
        <v>-368</v>
      </c>
      <c r="R642" s="47">
        <f t="shared" si="146"/>
        <v>33.46658970124237</v>
      </c>
      <c r="S642" s="47">
        <f t="shared" si="147"/>
        <v>23.81142296213369</v>
      </c>
      <c r="T642" s="47">
        <f t="shared" si="148"/>
        <v>2.0421393865383752</v>
      </c>
      <c r="U642" s="47" t="e">
        <f t="shared" si="149"/>
        <v>#N/A</v>
      </c>
      <c r="V642" s="47">
        <f t="shared" si="159"/>
        <v>0.4907007574471578</v>
      </c>
      <c r="W642" s="47">
        <f t="shared" si="160"/>
        <v>3.4093116212829955E-3</v>
      </c>
    </row>
    <row r="643" spans="2:23">
      <c r="B643" s="46">
        <f t="shared" si="161"/>
        <v>-368</v>
      </c>
      <c r="C643" s="47">
        <f>IF(ISNA(OutlineParameters!T646),OutlineParameters!S646,OutlineParameters!T646)</f>
        <v>175.58390289512661</v>
      </c>
      <c r="D643" s="47">
        <f t="shared" si="150"/>
        <v>33.46658970124237</v>
      </c>
      <c r="E643" s="47">
        <f t="shared" si="151"/>
        <v>2.0421393865383752</v>
      </c>
      <c r="F643" s="47">
        <f t="shared" si="162"/>
        <v>23.81142296213369</v>
      </c>
      <c r="G643" s="47" t="e">
        <f t="shared" si="152"/>
        <v>#N/A</v>
      </c>
      <c r="H643" s="47"/>
      <c r="I643" s="47"/>
      <c r="J643" s="47">
        <f t="shared" si="153"/>
        <v>-367</v>
      </c>
      <c r="K643" s="48">
        <f t="shared" si="154"/>
        <v>33.610198149150847</v>
      </c>
      <c r="L643" s="48">
        <f t="shared" si="155"/>
        <v>19.792669750082041</v>
      </c>
      <c r="M643" s="48">
        <f t="shared" si="156"/>
        <v>33.918613450338626</v>
      </c>
      <c r="N643" s="48">
        <f t="shared" si="157"/>
        <v>33.918613450338626</v>
      </c>
      <c r="O643" s="48">
        <f t="shared" si="145"/>
        <v>2.9925841615269766</v>
      </c>
      <c r="P643" s="47"/>
      <c r="Q643" s="46">
        <f t="shared" si="158"/>
        <v>-367</v>
      </c>
      <c r="R643" s="47">
        <f t="shared" si="146"/>
        <v>33.417519625497654</v>
      </c>
      <c r="S643" s="47">
        <f t="shared" si="147"/>
        <v>23.698849754533104</v>
      </c>
      <c r="T643" s="47">
        <f t="shared" si="148"/>
        <v>2.0589022683440015</v>
      </c>
      <c r="U643" s="47" t="e">
        <f t="shared" si="149"/>
        <v>#N/A</v>
      </c>
      <c r="V643" s="47">
        <f t="shared" si="159"/>
        <v>0.4903598262850295</v>
      </c>
      <c r="W643" s="47">
        <f t="shared" si="160"/>
        <v>3.3989171186021849E-3</v>
      </c>
    </row>
    <row r="644" spans="2:23">
      <c r="B644" s="46">
        <f t="shared" si="161"/>
        <v>-367</v>
      </c>
      <c r="C644" s="47">
        <f>IF(ISNA(OutlineParameters!T647),OutlineParameters!S647,OutlineParameters!T647)</f>
        <v>175.73813058411335</v>
      </c>
      <c r="D644" s="47">
        <f t="shared" si="150"/>
        <v>33.417519625497654</v>
      </c>
      <c r="E644" s="47">
        <f t="shared" si="151"/>
        <v>2.0589022683440015</v>
      </c>
      <c r="F644" s="47">
        <f t="shared" si="162"/>
        <v>23.698849754533104</v>
      </c>
      <c r="G644" s="47" t="e">
        <f t="shared" si="152"/>
        <v>#N/A</v>
      </c>
      <c r="H644" s="47"/>
      <c r="I644" s="47"/>
      <c r="J644" s="47">
        <f t="shared" si="153"/>
        <v>-366</v>
      </c>
      <c r="K644" s="48">
        <f t="shared" si="154"/>
        <v>33.548846585395722</v>
      </c>
      <c r="L644" s="48">
        <f t="shared" si="155"/>
        <v>19.684642251951573</v>
      </c>
      <c r="M644" s="48">
        <f t="shared" si="156"/>
        <v>33.855578584493514</v>
      </c>
      <c r="N644" s="48">
        <f t="shared" si="157"/>
        <v>33.855578584493514</v>
      </c>
      <c r="O644" s="48">
        <f t="shared" si="145"/>
        <v>3.0069521259345144</v>
      </c>
      <c r="P644" s="47"/>
      <c r="Q644" s="46">
        <f t="shared" si="158"/>
        <v>-366</v>
      </c>
      <c r="R644" s="47">
        <f t="shared" si="146"/>
        <v>33.368483642869151</v>
      </c>
      <c r="S644" s="47">
        <f t="shared" si="147"/>
        <v>23.586495830533771</v>
      </c>
      <c r="T644" s="47">
        <f t="shared" si="148"/>
        <v>2.0756545903478201</v>
      </c>
      <c r="U644" s="47" t="e">
        <f t="shared" si="149"/>
        <v>#N/A</v>
      </c>
      <c r="V644" s="47">
        <f t="shared" si="159"/>
        <v>0.49001993457316928</v>
      </c>
      <c r="W644" s="47">
        <f t="shared" si="160"/>
        <v>3.4838900461409139E-3</v>
      </c>
    </row>
    <row r="645" spans="2:23">
      <c r="B645" s="46">
        <f t="shared" si="161"/>
        <v>-366</v>
      </c>
      <c r="C645" s="47">
        <f>IF(ISNA(OutlineParameters!T648),OutlineParameters!S648,OutlineParameters!T648)</f>
        <v>175.89157717613071</v>
      </c>
      <c r="D645" s="47">
        <f t="shared" si="150"/>
        <v>33.368483642869151</v>
      </c>
      <c r="E645" s="47">
        <f t="shared" si="151"/>
        <v>2.0756545903478201</v>
      </c>
      <c r="F645" s="47">
        <f t="shared" si="162"/>
        <v>23.586495830533771</v>
      </c>
      <c r="G645" s="47" t="e">
        <f t="shared" si="152"/>
        <v>#N/A</v>
      </c>
      <c r="H645" s="47"/>
      <c r="I645" s="47"/>
      <c r="J645" s="47">
        <f t="shared" si="153"/>
        <v>-365</v>
      </c>
      <c r="K645" s="48">
        <f t="shared" si="154"/>
        <v>33.487663047680826</v>
      </c>
      <c r="L645" s="48">
        <f t="shared" si="155"/>
        <v>19.576912933787753</v>
      </c>
      <c r="M645" s="48">
        <f t="shared" si="156"/>
        <v>33.792716390681335</v>
      </c>
      <c r="N645" s="48">
        <f t="shared" si="157"/>
        <v>33.792716390681335</v>
      </c>
      <c r="O645" s="48">
        <f t="shared" si="145"/>
        <v>3.021303579268567</v>
      </c>
      <c r="P645" s="47"/>
      <c r="Q645" s="46">
        <f t="shared" si="158"/>
        <v>-365</v>
      </c>
      <c r="R645" s="47">
        <f t="shared" si="146"/>
        <v>33.319481649411834</v>
      </c>
      <c r="S645" s="47">
        <f t="shared" si="147"/>
        <v>23.474363251928406</v>
      </c>
      <c r="T645" s="47">
        <f t="shared" si="148"/>
        <v>2.092396081785683</v>
      </c>
      <c r="U645" s="47" t="e">
        <f t="shared" si="149"/>
        <v>#N/A</v>
      </c>
      <c r="V645" s="47">
        <f t="shared" si="159"/>
        <v>0.48967154556855519</v>
      </c>
      <c r="W645" s="47">
        <f t="shared" si="160"/>
        <v>3.4734955420390179E-3</v>
      </c>
    </row>
    <row r="646" spans="2:23">
      <c r="B646" s="46">
        <f t="shared" si="161"/>
        <v>-365</v>
      </c>
      <c r="C646" s="47">
        <f>IF(ISNA(OutlineParameters!T649),OutlineParameters!S649,OutlineParameters!T649)</f>
        <v>176.04427466675563</v>
      </c>
      <c r="D646" s="47">
        <f t="shared" si="150"/>
        <v>33.319481649411834</v>
      </c>
      <c r="E646" s="47">
        <f t="shared" si="151"/>
        <v>2.092396081785683</v>
      </c>
      <c r="F646" s="47">
        <f t="shared" si="162"/>
        <v>23.474363251928406</v>
      </c>
      <c r="G646" s="47" t="e">
        <f t="shared" si="152"/>
        <v>#N/A</v>
      </c>
      <c r="H646" s="47"/>
      <c r="I646" s="47"/>
      <c r="J646" s="47">
        <f t="shared" si="153"/>
        <v>-364</v>
      </c>
      <c r="K646" s="48">
        <f t="shared" si="154"/>
        <v>33.426647530845685</v>
      </c>
      <c r="L646" s="48">
        <f t="shared" si="155"/>
        <v>19.469481767187517</v>
      </c>
      <c r="M646" s="48">
        <f t="shared" si="156"/>
        <v>33.730026863301418</v>
      </c>
      <c r="N646" s="48">
        <f t="shared" si="157"/>
        <v>33.730026863301418</v>
      </c>
      <c r="O646" s="48">
        <f t="shared" si="145"/>
        <v>3.0356373398631917</v>
      </c>
      <c r="P646" s="47"/>
      <c r="Q646" s="46">
        <f t="shared" si="158"/>
        <v>-364</v>
      </c>
      <c r="R646" s="47">
        <f t="shared" si="146"/>
        <v>33.270514494854979</v>
      </c>
      <c r="S646" s="47">
        <f t="shared" si="147"/>
        <v>23.362449137087463</v>
      </c>
      <c r="T646" s="47">
        <f t="shared" si="148"/>
        <v>2.109126471893441</v>
      </c>
      <c r="U646" s="47" t="e">
        <f t="shared" si="149"/>
        <v>#N/A</v>
      </c>
      <c r="V646" s="47">
        <f t="shared" si="159"/>
        <v>0.48932419601435129</v>
      </c>
      <c r="W646" s="47">
        <f t="shared" si="160"/>
        <v>3.7492033335695396E-3</v>
      </c>
    </row>
    <row r="647" spans="2:23">
      <c r="B647" s="46">
        <f t="shared" si="161"/>
        <v>-364</v>
      </c>
      <c r="C647" s="47">
        <f>IF(ISNA(OutlineParameters!T650),OutlineParameters!S650,OutlineParameters!T650)</f>
        <v>176.19619737093677</v>
      </c>
      <c r="D647" s="47">
        <f t="shared" si="150"/>
        <v>33.270514494854979</v>
      </c>
      <c r="E647" s="47">
        <f t="shared" si="151"/>
        <v>2.109126471893441</v>
      </c>
      <c r="F647" s="47">
        <f t="shared" si="162"/>
        <v>23.362449137087463</v>
      </c>
      <c r="G647" s="47" t="e">
        <f t="shared" si="152"/>
        <v>#N/A</v>
      </c>
      <c r="H647" s="47"/>
      <c r="I647" s="47"/>
      <c r="J647" s="47">
        <f t="shared" si="153"/>
        <v>-363</v>
      </c>
      <c r="K647" s="48">
        <f t="shared" si="154"/>
        <v>33.36580002973983</v>
      </c>
      <c r="L647" s="48">
        <f t="shared" si="155"/>
        <v>19.362348723831019</v>
      </c>
      <c r="M647" s="48">
        <f t="shared" si="156"/>
        <v>33.667509996768558</v>
      </c>
      <c r="N647" s="48">
        <f t="shared" si="157"/>
        <v>33.667509996768558</v>
      </c>
      <c r="O647" s="48">
        <f t="shared" si="145"/>
        <v>3.0499540554900717</v>
      </c>
      <c r="P647" s="47"/>
      <c r="Q647" s="46">
        <f t="shared" si="158"/>
        <v>-363</v>
      </c>
      <c r="R647" s="47">
        <f t="shared" si="146"/>
        <v>33.221582075253544</v>
      </c>
      <c r="S647" s="47">
        <f t="shared" si="147"/>
        <v>23.250755623056591</v>
      </c>
      <c r="T647" s="47">
        <f t="shared" si="148"/>
        <v>2.1258454899069461</v>
      </c>
      <c r="U647" s="47" t="e">
        <f t="shared" si="149"/>
        <v>#N/A</v>
      </c>
      <c r="V647" s="47">
        <f t="shared" si="159"/>
        <v>0.48894927568099433</v>
      </c>
      <c r="W647" s="47">
        <f t="shared" si="160"/>
        <v>3.7388088301781863E-3</v>
      </c>
    </row>
    <row r="648" spans="2:23">
      <c r="B648" s="46">
        <f t="shared" si="161"/>
        <v>-363</v>
      </c>
      <c r="C648" s="47">
        <f>IF(ISNA(OutlineParameters!T651),OutlineParameters!S651,OutlineParameters!T651)</f>
        <v>176.34737733566092</v>
      </c>
      <c r="D648" s="47">
        <f t="shared" si="150"/>
        <v>33.221582075253544</v>
      </c>
      <c r="E648" s="47">
        <f t="shared" si="151"/>
        <v>2.1258454899069461</v>
      </c>
      <c r="F648" s="47">
        <f t="shared" si="162"/>
        <v>23.250755623056591</v>
      </c>
      <c r="G648" s="47" t="e">
        <f t="shared" si="152"/>
        <v>#N/A</v>
      </c>
      <c r="H648" s="47"/>
      <c r="I648" s="47"/>
      <c r="J648" s="47">
        <f t="shared" si="153"/>
        <v>-362</v>
      </c>
      <c r="K648" s="48">
        <f t="shared" si="154"/>
        <v>33.305120539230984</v>
      </c>
      <c r="L648" s="48">
        <f t="shared" si="155"/>
        <v>19.255513775479812</v>
      </c>
      <c r="M648" s="48">
        <f t="shared" si="156"/>
        <v>33.605165785513918</v>
      </c>
      <c r="N648" s="48">
        <f t="shared" si="157"/>
        <v>33.605165785513918</v>
      </c>
      <c r="O648" s="48">
        <f t="shared" si="145"/>
        <v>3.0642525405778938</v>
      </c>
      <c r="P648" s="47"/>
      <c r="Q648" s="46">
        <f t="shared" si="158"/>
        <v>-362</v>
      </c>
      <c r="R648" s="47">
        <f t="shared" si="146"/>
        <v>33.172687147685444</v>
      </c>
      <c r="S648" s="47">
        <f t="shared" si="147"/>
        <v>23.139281734911044</v>
      </c>
      <c r="T648" s="47">
        <f t="shared" si="148"/>
        <v>2.142552865062048</v>
      </c>
      <c r="U648" s="47" t="e">
        <f t="shared" si="149"/>
        <v>#N/A</v>
      </c>
      <c r="V648" s="47">
        <f t="shared" si="159"/>
        <v>0.48857539479797651</v>
      </c>
      <c r="W648" s="47">
        <f t="shared" si="160"/>
        <v>3.7284143260762903E-3</v>
      </c>
    </row>
    <row r="649" spans="2:23">
      <c r="B649" s="46">
        <f t="shared" si="161"/>
        <v>-362</v>
      </c>
      <c r="C649" s="47">
        <f>IF(ISNA(OutlineParameters!T652),OutlineParameters!S652,OutlineParameters!T652)</f>
        <v>176.4977888246807</v>
      </c>
      <c r="D649" s="47">
        <f t="shared" si="150"/>
        <v>33.172687147685444</v>
      </c>
      <c r="E649" s="47">
        <f t="shared" si="151"/>
        <v>2.142552865062048</v>
      </c>
      <c r="F649" s="47">
        <f t="shared" si="162"/>
        <v>23.139281734911044</v>
      </c>
      <c r="G649" s="47" t="e">
        <f t="shared" si="152"/>
        <v>#N/A</v>
      </c>
      <c r="H649" s="47"/>
      <c r="I649" s="47"/>
      <c r="J649" s="47">
        <f t="shared" si="153"/>
        <v>-361</v>
      </c>
      <c r="K649" s="48">
        <f t="shared" si="154"/>
        <v>33.244609054198691</v>
      </c>
      <c r="L649" s="48">
        <f t="shared" si="155"/>
        <v>19.148976893977306</v>
      </c>
      <c r="M649" s="48">
        <f t="shared" si="156"/>
        <v>33.542994223983214</v>
      </c>
      <c r="N649" s="48">
        <f t="shared" si="157"/>
        <v>33.542994223983214</v>
      </c>
      <c r="O649" s="48">
        <f t="shared" si="145"/>
        <v>3.0785334560955544</v>
      </c>
      <c r="P649" s="47"/>
      <c r="Q649" s="46">
        <f t="shared" si="158"/>
        <v>-361</v>
      </c>
      <c r="R649" s="47">
        <f t="shared" si="146"/>
        <v>33.123829608205646</v>
      </c>
      <c r="S649" s="47">
        <f t="shared" si="147"/>
        <v>23.028029683975685</v>
      </c>
      <c r="T649" s="47">
        <f t="shared" si="148"/>
        <v>2.1592483265945983</v>
      </c>
      <c r="U649" s="47" t="e">
        <f t="shared" si="149"/>
        <v>#N/A</v>
      </c>
      <c r="V649" s="47">
        <f t="shared" si="159"/>
        <v>0.48820255336536889</v>
      </c>
      <c r="W649" s="47">
        <f t="shared" si="160"/>
        <v>4.099489549247437E-3</v>
      </c>
    </row>
    <row r="650" spans="2:23">
      <c r="B650" s="46">
        <f t="shared" si="161"/>
        <v>-361</v>
      </c>
      <c r="C650" s="47">
        <f>IF(ISNA(OutlineParameters!T653),OutlineParameters!S653,OutlineParameters!T653)</f>
        <v>176.64746393596508</v>
      </c>
      <c r="D650" s="47">
        <f t="shared" si="150"/>
        <v>33.123829608205646</v>
      </c>
      <c r="E650" s="47">
        <f t="shared" si="151"/>
        <v>2.1592483265945983</v>
      </c>
      <c r="F650" s="47">
        <f t="shared" si="162"/>
        <v>23.028029683975685</v>
      </c>
      <c r="G650" s="47" t="e">
        <f t="shared" si="152"/>
        <v>#N/A</v>
      </c>
      <c r="H650" s="47"/>
      <c r="I650" s="47"/>
      <c r="J650" s="47">
        <f t="shared" si="153"/>
        <v>-360</v>
      </c>
      <c r="K650" s="48">
        <f t="shared" si="154"/>
        <v>33.184265569538866</v>
      </c>
      <c r="L650" s="48">
        <f t="shared" si="155"/>
        <v>19.042738051249671</v>
      </c>
      <c r="M650" s="48">
        <f t="shared" si="156"/>
        <v>33.480995306640352</v>
      </c>
      <c r="N650" s="48">
        <f t="shared" si="157"/>
        <v>33.480995306640352</v>
      </c>
      <c r="O650" s="48">
        <f t="shared" si="145"/>
        <v>3.0927956125829468</v>
      </c>
      <c r="P650" s="47"/>
      <c r="Q650" s="46">
        <f t="shared" si="158"/>
        <v>-360</v>
      </c>
      <c r="R650" s="47">
        <f t="shared" si="146"/>
        <v>33.07500935286911</v>
      </c>
      <c r="S650" s="47">
        <f t="shared" si="147"/>
        <v>22.916995633138761</v>
      </c>
      <c r="T650" s="47">
        <f t="shared" si="148"/>
        <v>2.1759316037404486</v>
      </c>
      <c r="U650" s="47" t="e">
        <f t="shared" si="149"/>
        <v>#N/A</v>
      </c>
      <c r="V650" s="47">
        <f t="shared" si="159"/>
        <v>0.48779260441044414</v>
      </c>
      <c r="W650" s="47">
        <f t="shared" si="160"/>
        <v>3.802992750223666E-3</v>
      </c>
    </row>
    <row r="651" spans="2:23">
      <c r="B651" s="46">
        <f t="shared" si="161"/>
        <v>-360</v>
      </c>
      <c r="C651" s="47">
        <f>IF(ISNA(OutlineParameters!T654),OutlineParameters!S654,OutlineParameters!T654)</f>
        <v>176.79637688249829</v>
      </c>
      <c r="D651" s="47">
        <f t="shared" si="150"/>
        <v>33.07500935286911</v>
      </c>
      <c r="E651" s="47">
        <f t="shared" si="151"/>
        <v>2.1759316037404486</v>
      </c>
      <c r="F651" s="47">
        <f t="shared" si="162"/>
        <v>22.916995633138761</v>
      </c>
      <c r="G651" s="47" t="e">
        <f t="shared" si="152"/>
        <v>#N/A</v>
      </c>
      <c r="H651" s="47"/>
      <c r="I651" s="47"/>
      <c r="J651" s="47">
        <f t="shared" si="153"/>
        <v>-359</v>
      </c>
      <c r="K651" s="48">
        <f t="shared" si="154"/>
        <v>33.124090080160158</v>
      </c>
      <c r="L651" s="48">
        <f t="shared" si="155"/>
        <v>18.936797219304935</v>
      </c>
      <c r="M651" s="48">
        <f t="shared" si="156"/>
        <v>33.419169027960152</v>
      </c>
      <c r="N651" s="48">
        <f t="shared" si="157"/>
        <v>33.419169027960152</v>
      </c>
      <c r="O651" s="48">
        <f t="shared" si="145"/>
        <v>3.1070396841811916</v>
      </c>
      <c r="P651" s="47"/>
      <c r="Q651" s="46">
        <f t="shared" si="158"/>
        <v>-359</v>
      </c>
      <c r="R651" s="47">
        <f t="shared" si="146"/>
        <v>33.026230092428065</v>
      </c>
      <c r="S651" s="47">
        <f t="shared" si="147"/>
        <v>22.80618568175348</v>
      </c>
      <c r="T651" s="47">
        <f t="shared" si="148"/>
        <v>2.1926024257354495</v>
      </c>
      <c r="U651" s="47" t="e">
        <f t="shared" si="149"/>
        <v>#N/A</v>
      </c>
      <c r="V651" s="47">
        <f t="shared" si="159"/>
        <v>0.48741230513542178</v>
      </c>
      <c r="W651" s="47">
        <f t="shared" si="160"/>
        <v>4.1740679741053555E-3</v>
      </c>
    </row>
    <row r="652" spans="2:23">
      <c r="B652" s="46">
        <f t="shared" si="161"/>
        <v>-359</v>
      </c>
      <c r="C652" s="47">
        <f>IF(ISNA(OutlineParameters!T655),OutlineParameters!S655,OutlineParameters!T655)</f>
        <v>176.94455981280399</v>
      </c>
      <c r="D652" s="47">
        <f t="shared" si="150"/>
        <v>33.026230092428065</v>
      </c>
      <c r="E652" s="47">
        <f t="shared" si="151"/>
        <v>2.1926024257354495</v>
      </c>
      <c r="F652" s="47">
        <f t="shared" si="162"/>
        <v>22.80618568175348</v>
      </c>
      <c r="G652" s="47" t="e">
        <f t="shared" si="152"/>
        <v>#N/A</v>
      </c>
      <c r="H652" s="47"/>
      <c r="I652" s="47"/>
      <c r="J652" s="47">
        <f t="shared" si="153"/>
        <v>-358</v>
      </c>
      <c r="K652" s="48">
        <f t="shared" si="154"/>
        <v>33.064082580985769</v>
      </c>
      <c r="L652" s="48">
        <f t="shared" si="155"/>
        <v>18.831154370232525</v>
      </c>
      <c r="M652" s="48">
        <f t="shared" si="156"/>
        <v>33.357515382438351</v>
      </c>
      <c r="N652" s="48">
        <f t="shared" si="157"/>
        <v>33.357515382438351</v>
      </c>
      <c r="O652" s="48">
        <f t="shared" si="145"/>
        <v>3.121264949258288</v>
      </c>
      <c r="P652" s="47"/>
      <c r="Q652" s="46">
        <f t="shared" si="158"/>
        <v>-358</v>
      </c>
      <c r="R652" s="47">
        <f t="shared" si="146"/>
        <v>32.977488861914523</v>
      </c>
      <c r="S652" s="47">
        <f t="shared" si="147"/>
        <v>22.695594683872478</v>
      </c>
      <c r="T652" s="47">
        <f t="shared" si="148"/>
        <v>2.2092605218154522</v>
      </c>
      <c r="U652" s="47" t="e">
        <f t="shared" si="149"/>
        <v>#N/A</v>
      </c>
      <c r="V652" s="47">
        <f t="shared" si="159"/>
        <v>0.48699489833801124</v>
      </c>
      <c r="W652" s="47">
        <f t="shared" si="160"/>
        <v>4.0683060376522917E-3</v>
      </c>
    </row>
    <row r="653" spans="2:23">
      <c r="B653" s="46">
        <f t="shared" si="161"/>
        <v>-358</v>
      </c>
      <c r="C653" s="47">
        <f>IF(ISNA(OutlineParameters!T656),OutlineParameters!S656,OutlineParameters!T656)</f>
        <v>177.09200141103233</v>
      </c>
      <c r="D653" s="47">
        <f t="shared" si="150"/>
        <v>32.977488861914523</v>
      </c>
      <c r="E653" s="47">
        <f t="shared" si="151"/>
        <v>2.2092605218154522</v>
      </c>
      <c r="F653" s="47">
        <f t="shared" si="162"/>
        <v>22.695594683872478</v>
      </c>
      <c r="G653" s="47" t="e">
        <f t="shared" si="152"/>
        <v>#N/A</v>
      </c>
      <c r="H653" s="47"/>
      <c r="I653" s="47"/>
      <c r="J653" s="47">
        <f t="shared" si="153"/>
        <v>-357</v>
      </c>
      <c r="K653" s="48">
        <f t="shared" si="154"/>
        <v>33.00424306695345</v>
      </c>
      <c r="L653" s="48">
        <f t="shared" si="155"/>
        <v>18.725809476205086</v>
      </c>
      <c r="M653" s="48">
        <f t="shared" si="156"/>
        <v>33.296034364581601</v>
      </c>
      <c r="N653" s="48">
        <f t="shared" si="157"/>
        <v>33.296034364581601</v>
      </c>
      <c r="O653" s="48">
        <f t="shared" si="145"/>
        <v>3.1354706800001453</v>
      </c>
      <c r="P653" s="47"/>
      <c r="Q653" s="46">
        <f t="shared" si="158"/>
        <v>-357</v>
      </c>
      <c r="R653" s="47">
        <f t="shared" si="146"/>
        <v>32.928789372080722</v>
      </c>
      <c r="S653" s="47">
        <f t="shared" si="147"/>
        <v>22.585224149706661</v>
      </c>
      <c r="T653" s="47">
        <f t="shared" si="148"/>
        <v>2.2259056212163082</v>
      </c>
      <c r="U653" s="47" t="e">
        <f t="shared" si="149"/>
        <v>#N/A</v>
      </c>
      <c r="V653" s="47">
        <f t="shared" si="159"/>
        <v>0.48658806773424601</v>
      </c>
      <c r="W653" s="47">
        <f t="shared" si="160"/>
        <v>4.3440138291828134E-3</v>
      </c>
    </row>
    <row r="654" spans="2:23">
      <c r="B654" s="46">
        <f t="shared" si="161"/>
        <v>-357</v>
      </c>
      <c r="C654" s="47">
        <f>IF(ISNA(OutlineParameters!T657),OutlineParameters!S657,OutlineParameters!T657)</f>
        <v>177.23869031131343</v>
      </c>
      <c r="D654" s="47">
        <f t="shared" si="150"/>
        <v>32.928789372080722</v>
      </c>
      <c r="E654" s="47">
        <f t="shared" si="151"/>
        <v>2.2259056212163082</v>
      </c>
      <c r="F654" s="47">
        <f t="shared" si="162"/>
        <v>22.585224149706661</v>
      </c>
      <c r="G654" s="47" t="e">
        <f t="shared" si="152"/>
        <v>#N/A</v>
      </c>
      <c r="H654" s="47"/>
      <c r="I654" s="47"/>
      <c r="J654" s="47">
        <f t="shared" si="153"/>
        <v>-356</v>
      </c>
      <c r="K654" s="48">
        <f t="shared" si="154"/>
        <v>32.944571533017324</v>
      </c>
      <c r="L654" s="48">
        <f t="shared" si="155"/>
        <v>18.620762509475753</v>
      </c>
      <c r="M654" s="48">
        <f t="shared" si="156"/>
        <v>33.234725968915654</v>
      </c>
      <c r="N654" s="48">
        <f t="shared" si="157"/>
        <v>33.234725968915654</v>
      </c>
      <c r="O654" s="48">
        <f t="shared" si="145"/>
        <v>3.1496575702590368</v>
      </c>
      <c r="P654" s="47"/>
      <c r="Q654" s="46">
        <f t="shared" si="158"/>
        <v>-356</v>
      </c>
      <c r="R654" s="47">
        <f t="shared" si="146"/>
        <v>32.880130565307297</v>
      </c>
      <c r="S654" s="47">
        <f t="shared" si="147"/>
        <v>22.475075518509612</v>
      </c>
      <c r="T654" s="47">
        <f t="shared" si="148"/>
        <v>2.2425374531738678</v>
      </c>
      <c r="U654" s="47" t="e">
        <f t="shared" si="149"/>
        <v>#N/A</v>
      </c>
      <c r="V654" s="47">
        <f t="shared" si="159"/>
        <v>0.48615366635132773</v>
      </c>
      <c r="W654" s="47">
        <f t="shared" si="160"/>
        <v>4.3336193250809174E-3</v>
      </c>
    </row>
    <row r="655" spans="2:23">
      <c r="B655" s="46">
        <f t="shared" si="161"/>
        <v>-356</v>
      </c>
      <c r="C655" s="47">
        <f>IF(ISNA(OutlineParameters!T658),OutlineParameters!S658,OutlineParameters!T658)</f>
        <v>177.38465873720122</v>
      </c>
      <c r="D655" s="47">
        <f t="shared" si="150"/>
        <v>32.880130565307297</v>
      </c>
      <c r="E655" s="47">
        <f t="shared" si="151"/>
        <v>2.2425374531738678</v>
      </c>
      <c r="F655" s="47">
        <f t="shared" si="162"/>
        <v>22.475075518509612</v>
      </c>
      <c r="G655" s="47" t="e">
        <f t="shared" si="152"/>
        <v>#N/A</v>
      </c>
      <c r="H655" s="47"/>
      <c r="I655" s="47"/>
      <c r="J655" s="47">
        <f t="shared" si="153"/>
        <v>-355</v>
      </c>
      <c r="K655" s="48">
        <f t="shared" si="154"/>
        <v>32.88506797414243</v>
      </c>
      <c r="L655" s="48">
        <f t="shared" si="155"/>
        <v>18.516013442380427</v>
      </c>
      <c r="M655" s="48">
        <f t="shared" si="156"/>
        <v>33.173590189979905</v>
      </c>
      <c r="N655" s="48">
        <f t="shared" si="157"/>
        <v>33.173590189979905</v>
      </c>
      <c r="O655" s="48">
        <f t="shared" si="145"/>
        <v>3.1638244209217912</v>
      </c>
      <c r="P655" s="47"/>
      <c r="Q655" s="46">
        <f t="shared" si="158"/>
        <v>-355</v>
      </c>
      <c r="R655" s="47">
        <f t="shared" si="146"/>
        <v>32.831515198672165</v>
      </c>
      <c r="S655" s="47">
        <f t="shared" si="147"/>
        <v>22.36514780914715</v>
      </c>
      <c r="T655" s="47">
        <f t="shared" si="148"/>
        <v>2.2591557469239825</v>
      </c>
      <c r="U655" s="47" t="e">
        <f t="shared" si="149"/>
        <v>#N/A</v>
      </c>
      <c r="V655" s="47">
        <f t="shared" si="159"/>
        <v>0.48572030441881964</v>
      </c>
      <c r="W655" s="47">
        <f t="shared" si="160"/>
        <v>4.4185922540407319E-3</v>
      </c>
    </row>
    <row r="656" spans="2:23">
      <c r="B656" s="46">
        <f t="shared" si="161"/>
        <v>-355</v>
      </c>
      <c r="C656" s="47">
        <f>IF(ISNA(OutlineParameters!T659),OutlineParameters!S659,OutlineParameters!T659)</f>
        <v>177.52988077662934</v>
      </c>
      <c r="D656" s="47">
        <f t="shared" si="150"/>
        <v>32.831515198672165</v>
      </c>
      <c r="E656" s="47">
        <f t="shared" si="151"/>
        <v>2.2591557469239825</v>
      </c>
      <c r="F656" s="47">
        <f t="shared" si="162"/>
        <v>22.36514780914715</v>
      </c>
      <c r="G656" s="47" t="e">
        <f t="shared" si="152"/>
        <v>#N/A</v>
      </c>
      <c r="H656" s="47"/>
      <c r="I656" s="47"/>
      <c r="J656" s="47">
        <f t="shared" si="153"/>
        <v>-354</v>
      </c>
      <c r="K656" s="48">
        <f t="shared" si="154"/>
        <v>32.825732385311085</v>
      </c>
      <c r="L656" s="48">
        <f t="shared" si="155"/>
        <v>18.411562247337315</v>
      </c>
      <c r="M656" s="48">
        <f t="shared" si="156"/>
        <v>33.112627022331026</v>
      </c>
      <c r="N656" s="48">
        <f t="shared" si="157"/>
        <v>33.112627022331026</v>
      </c>
      <c r="O656" s="48">
        <f t="shared" si="145"/>
        <v>3.1779719389453676</v>
      </c>
      <c r="P656" s="47"/>
      <c r="Q656" s="46">
        <f t="shared" si="158"/>
        <v>-354</v>
      </c>
      <c r="R656" s="47">
        <f t="shared" si="146"/>
        <v>32.782943168230283</v>
      </c>
      <c r="S656" s="47">
        <f t="shared" si="147"/>
        <v>22.255442934159831</v>
      </c>
      <c r="T656" s="47">
        <f t="shared" si="148"/>
        <v>2.2757603509117934</v>
      </c>
      <c r="U656" s="47" t="e">
        <f t="shared" si="149"/>
        <v>#N/A</v>
      </c>
      <c r="V656" s="47">
        <f t="shared" si="159"/>
        <v>0.48527844519341556</v>
      </c>
      <c r="W656" s="47">
        <f t="shared" si="160"/>
        <v>4.4081977499388358E-3</v>
      </c>
    </row>
    <row r="657" spans="2:23">
      <c r="B657" s="46">
        <f t="shared" si="161"/>
        <v>-354</v>
      </c>
      <c r="C657" s="47">
        <f>IF(ISNA(OutlineParameters!T660),OutlineParameters!S660,OutlineParameters!T660)</f>
        <v>177.6743887026376</v>
      </c>
      <c r="D657" s="47">
        <f t="shared" si="150"/>
        <v>32.782943168230283</v>
      </c>
      <c r="E657" s="47">
        <f t="shared" si="151"/>
        <v>2.2757603509117934</v>
      </c>
      <c r="F657" s="47">
        <f t="shared" si="162"/>
        <v>22.255442934159831</v>
      </c>
      <c r="G657" s="47" t="e">
        <f t="shared" si="152"/>
        <v>#N/A</v>
      </c>
      <c r="H657" s="47"/>
      <c r="I657" s="47"/>
      <c r="J657" s="47">
        <f t="shared" si="153"/>
        <v>-353</v>
      </c>
      <c r="K657" s="48">
        <f t="shared" si="154"/>
        <v>32.766564761518339</v>
      </c>
      <c r="L657" s="48">
        <f t="shared" si="155"/>
        <v>18.307408896845573</v>
      </c>
      <c r="M657" s="48">
        <f t="shared" si="156"/>
        <v>33.051836460538425</v>
      </c>
      <c r="N657" s="48">
        <f t="shared" si="157"/>
        <v>33.051836460538425</v>
      </c>
      <c r="O657" s="48">
        <f t="shared" si="145"/>
        <v>3.1920989213828226</v>
      </c>
      <c r="P657" s="47"/>
      <c r="Q657" s="46">
        <f t="shared" si="158"/>
        <v>-353</v>
      </c>
      <c r="R657" s="47">
        <f t="shared" si="146"/>
        <v>32.734415323710941</v>
      </c>
      <c r="S657" s="47">
        <f t="shared" si="147"/>
        <v>22.14595965660585</v>
      </c>
      <c r="T657" s="47">
        <f t="shared" si="148"/>
        <v>2.2923506367452822</v>
      </c>
      <c r="U657" s="47" t="e">
        <f t="shared" si="149"/>
        <v>#N/A</v>
      </c>
      <c r="V657" s="47">
        <f t="shared" si="159"/>
        <v>0.48483762541842168</v>
      </c>
      <c r="W657" s="47">
        <f t="shared" si="160"/>
        <v>4.6839055407588148E-3</v>
      </c>
    </row>
    <row r="658" spans="2:23">
      <c r="B658" s="46">
        <f t="shared" si="161"/>
        <v>-353</v>
      </c>
      <c r="C658" s="47">
        <f>IF(ISNA(OutlineParameters!T661),OutlineParameters!S661,OutlineParameters!T661)</f>
        <v>177.81815655388752</v>
      </c>
      <c r="D658" s="47">
        <f t="shared" si="150"/>
        <v>32.734415323710941</v>
      </c>
      <c r="E658" s="47">
        <f t="shared" si="151"/>
        <v>2.2923506367452822</v>
      </c>
      <c r="F658" s="47">
        <f t="shared" si="162"/>
        <v>22.14595965660585</v>
      </c>
      <c r="G658" s="47" t="e">
        <f t="shared" si="152"/>
        <v>#N/A</v>
      </c>
      <c r="H658" s="47"/>
      <c r="I658" s="47"/>
      <c r="J658" s="47">
        <f t="shared" si="153"/>
        <v>-352</v>
      </c>
      <c r="K658" s="48">
        <f t="shared" si="154"/>
        <v>32.707565097773795</v>
      </c>
      <c r="L658" s="48">
        <f t="shared" si="155"/>
        <v>18.203553363485753</v>
      </c>
      <c r="M658" s="48">
        <f t="shared" si="156"/>
        <v>32.991218499190609</v>
      </c>
      <c r="N658" s="48">
        <f t="shared" si="157"/>
        <v>32.991218499190609</v>
      </c>
      <c r="O658" s="48">
        <f t="shared" si="145"/>
        <v>3.2062060882667041</v>
      </c>
      <c r="P658" s="47"/>
      <c r="Q658" s="46">
        <f t="shared" si="158"/>
        <v>-352</v>
      </c>
      <c r="R658" s="47">
        <f t="shared" si="146"/>
        <v>32.685931561169099</v>
      </c>
      <c r="S658" s="47">
        <f t="shared" si="147"/>
        <v>22.036698856318644</v>
      </c>
      <c r="T658" s="47">
        <f t="shared" si="148"/>
        <v>2.308926691288169</v>
      </c>
      <c r="U658" s="47" t="e">
        <f t="shared" si="149"/>
        <v>#N/A</v>
      </c>
      <c r="V658" s="47">
        <f t="shared" si="159"/>
        <v>0.4843692348643458</v>
      </c>
      <c r="W658" s="47">
        <f t="shared" si="160"/>
        <v>4.5781436057268365E-3</v>
      </c>
    </row>
    <row r="659" spans="2:23">
      <c r="B659" s="46">
        <f t="shared" si="161"/>
        <v>-352</v>
      </c>
      <c r="C659" s="47">
        <f>IF(ISNA(OutlineParameters!T662),OutlineParameters!S662,OutlineParameters!T662)</f>
        <v>177.96121665247728</v>
      </c>
      <c r="D659" s="47">
        <f t="shared" si="150"/>
        <v>32.685931561169099</v>
      </c>
      <c r="E659" s="47">
        <f t="shared" si="151"/>
        <v>2.308926691288169</v>
      </c>
      <c r="F659" s="47">
        <f t="shared" si="162"/>
        <v>22.036698856318644</v>
      </c>
      <c r="G659" s="47" t="e">
        <f t="shared" si="152"/>
        <v>#N/A</v>
      </c>
      <c r="H659" s="47"/>
      <c r="I659" s="47"/>
      <c r="J659" s="47">
        <f t="shared" si="153"/>
        <v>-351</v>
      </c>
      <c r="K659" s="48">
        <f t="shared" si="154"/>
        <v>32.648733389101608</v>
      </c>
      <c r="L659" s="48">
        <f t="shared" si="155"/>
        <v>18.099995619921629</v>
      </c>
      <c r="M659" s="48">
        <f t="shared" si="156"/>
        <v>32.930773132888817</v>
      </c>
      <c r="N659" s="48">
        <f t="shared" si="157"/>
        <v>32.930773132888817</v>
      </c>
      <c r="O659" s="48">
        <f t="shared" si="145"/>
        <v>3.2202922328316799</v>
      </c>
      <c r="P659" s="47"/>
      <c r="Q659" s="46">
        <f t="shared" si="158"/>
        <v>-351</v>
      </c>
      <c r="R659" s="47">
        <f t="shared" si="146"/>
        <v>32.637494637682664</v>
      </c>
      <c r="S659" s="47">
        <f t="shared" si="147"/>
        <v>21.927660097550287</v>
      </c>
      <c r="T659" s="47">
        <f t="shared" si="148"/>
        <v>2.3254881245670158</v>
      </c>
      <c r="U659" s="47" t="e">
        <f t="shared" si="149"/>
        <v>#N/A</v>
      </c>
      <c r="V659" s="47">
        <f t="shared" si="159"/>
        <v>0.48391142050377312</v>
      </c>
      <c r="W659" s="47">
        <f t="shared" si="160"/>
        <v>4.949218829608526E-3</v>
      </c>
    </row>
    <row r="660" spans="2:23">
      <c r="B660" s="46">
        <f t="shared" si="161"/>
        <v>-351</v>
      </c>
      <c r="C660" s="47">
        <f>IF(ISNA(OutlineParameters!T663),OutlineParameters!S663,OutlineParameters!T663)</f>
        <v>178.10354298822381</v>
      </c>
      <c r="D660" s="47">
        <f t="shared" si="150"/>
        <v>32.637494637682664</v>
      </c>
      <c r="E660" s="47">
        <f t="shared" si="151"/>
        <v>2.3254881245670158</v>
      </c>
      <c r="F660" s="47">
        <f t="shared" si="162"/>
        <v>21.927660097550287</v>
      </c>
      <c r="G660" s="47" t="e">
        <f t="shared" si="152"/>
        <v>#N/A</v>
      </c>
      <c r="H660" s="47"/>
      <c r="I660" s="47"/>
      <c r="J660" s="47">
        <f t="shared" si="153"/>
        <v>-350</v>
      </c>
      <c r="K660" s="48">
        <f t="shared" si="154"/>
        <v>32.590069630540484</v>
      </c>
      <c r="L660" s="48">
        <f t="shared" si="155"/>
        <v>17.996735638897917</v>
      </c>
      <c r="M660" s="48">
        <f t="shared" si="156"/>
        <v>32.870500356252478</v>
      </c>
      <c r="N660" s="48">
        <f t="shared" si="157"/>
        <v>32.870500356252478</v>
      </c>
      <c r="O660" s="48">
        <f t="shared" si="145"/>
        <v>3.2343580881538849</v>
      </c>
      <c r="P660" s="47"/>
      <c r="Q660" s="46">
        <f t="shared" si="158"/>
        <v>-350</v>
      </c>
      <c r="R660" s="47">
        <f t="shared" si="146"/>
        <v>32.589103495632287</v>
      </c>
      <c r="S660" s="47">
        <f t="shared" si="147"/>
        <v>21.818845030174828</v>
      </c>
      <c r="T660" s="47">
        <f t="shared" si="148"/>
        <v>2.3420346658176729</v>
      </c>
      <c r="U660" s="47" t="e">
        <f t="shared" si="149"/>
        <v>#N/A</v>
      </c>
      <c r="V660" s="47">
        <f t="shared" si="159"/>
        <v>0.48341649862081226</v>
      </c>
      <c r="W660" s="47">
        <f t="shared" si="160"/>
        <v>4.6527220291636695E-3</v>
      </c>
    </row>
    <row r="661" spans="2:23">
      <c r="B661" s="46">
        <f t="shared" si="161"/>
        <v>-350</v>
      </c>
      <c r="C661" s="47">
        <f>IF(ISNA(OutlineParameters!T664),OutlineParameters!S664,OutlineParameters!T664)</f>
        <v>178.24516793185617</v>
      </c>
      <c r="D661" s="47">
        <f t="shared" si="150"/>
        <v>32.589103495632287</v>
      </c>
      <c r="E661" s="47">
        <f t="shared" si="151"/>
        <v>2.3420346658176729</v>
      </c>
      <c r="F661" s="47">
        <f t="shared" si="162"/>
        <v>21.818845030174828</v>
      </c>
      <c r="G661" s="47" t="e">
        <f t="shared" si="152"/>
        <v>#N/A</v>
      </c>
      <c r="H661" s="47"/>
      <c r="I661" s="47"/>
      <c r="J661" s="47">
        <f t="shared" si="153"/>
        <v>-349</v>
      </c>
      <c r="K661" s="48">
        <f t="shared" si="154"/>
        <v>32.53157381714459</v>
      </c>
      <c r="L661" s="48">
        <f t="shared" si="155"/>
        <v>17.893773393240281</v>
      </c>
      <c r="M661" s="48">
        <f t="shared" si="156"/>
        <v>32.810400163912846</v>
      </c>
      <c r="N661" s="48">
        <f t="shared" si="157"/>
        <v>32.810400163912846</v>
      </c>
      <c r="O661" s="48">
        <f t="shared" si="145"/>
        <v>3.2484029343522409</v>
      </c>
      <c r="P661" s="47"/>
      <c r="Q661" s="46">
        <f t="shared" si="158"/>
        <v>-349</v>
      </c>
      <c r="R661" s="47">
        <f t="shared" si="146"/>
        <v>32.540761845770206</v>
      </c>
      <c r="S661" s="47">
        <f t="shared" si="147"/>
        <v>21.710254705601464</v>
      </c>
      <c r="T661" s="47">
        <f t="shared" si="148"/>
        <v>2.3585661634852815</v>
      </c>
      <c r="U661" s="47" t="e">
        <f t="shared" si="149"/>
        <v>#N/A</v>
      </c>
      <c r="V661" s="47">
        <f t="shared" si="159"/>
        <v>0.4829512264178959</v>
      </c>
      <c r="W661" s="47">
        <f t="shared" si="160"/>
        <v>5.023797253045359E-3</v>
      </c>
    </row>
    <row r="662" spans="2:23">
      <c r="B662" s="46">
        <f t="shared" si="161"/>
        <v>-349</v>
      </c>
      <c r="C662" s="47">
        <f>IF(ISNA(OutlineParameters!T665),OutlineParameters!S665,OutlineParameters!T665)</f>
        <v>178.3860800561813</v>
      </c>
      <c r="D662" s="47">
        <f t="shared" si="150"/>
        <v>32.540761845770206</v>
      </c>
      <c r="E662" s="47">
        <f t="shared" si="151"/>
        <v>2.3585661634852815</v>
      </c>
      <c r="F662" s="47">
        <f t="shared" si="162"/>
        <v>21.710254705601464</v>
      </c>
      <c r="G662" s="47" t="e">
        <f t="shared" si="152"/>
        <v>#N/A</v>
      </c>
      <c r="H662" s="47"/>
      <c r="I662" s="47"/>
      <c r="J662" s="47">
        <f t="shared" si="153"/>
        <v>-348</v>
      </c>
      <c r="K662" s="48">
        <f t="shared" si="154"/>
        <v>32.473245943979009</v>
      </c>
      <c r="L662" s="48">
        <f t="shared" si="155"/>
        <v>17.791108855857601</v>
      </c>
      <c r="M662" s="48">
        <f t="shared" si="156"/>
        <v>32.75047255052209</v>
      </c>
      <c r="N662" s="48">
        <f t="shared" si="157"/>
        <v>32.75047255052209</v>
      </c>
      <c r="O662" s="48">
        <f t="shared" si="145"/>
        <v>3.2624260454518206</v>
      </c>
      <c r="P662" s="47"/>
      <c r="Q662" s="46">
        <f t="shared" si="158"/>
        <v>-348</v>
      </c>
      <c r="R662" s="47">
        <f t="shared" si="146"/>
        <v>32.492466723128416</v>
      </c>
      <c r="S662" s="47">
        <f t="shared" si="147"/>
        <v>21.601885122486252</v>
      </c>
      <c r="T662" s="47">
        <f t="shared" si="148"/>
        <v>2.3750821083871134</v>
      </c>
      <c r="U662" s="47" t="e">
        <f t="shared" si="149"/>
        <v>#N/A</v>
      </c>
      <c r="V662" s="47">
        <f t="shared" si="159"/>
        <v>0.48244884669259136</v>
      </c>
      <c r="W662" s="47">
        <f t="shared" si="160"/>
        <v>5.0134027489434629E-3</v>
      </c>
    </row>
    <row r="663" spans="2:23">
      <c r="B663" s="46">
        <f t="shared" si="161"/>
        <v>-348</v>
      </c>
      <c r="C663" s="47">
        <f>IF(ISNA(OutlineParameters!T666),OutlineParameters!S666,OutlineParameters!T666)</f>
        <v>178.52626788591007</v>
      </c>
      <c r="D663" s="47">
        <f t="shared" si="150"/>
        <v>32.492466723128416</v>
      </c>
      <c r="E663" s="47">
        <f t="shared" si="151"/>
        <v>2.3750821083871134</v>
      </c>
      <c r="F663" s="47">
        <f t="shared" si="162"/>
        <v>21.601885122486252</v>
      </c>
      <c r="G663" s="47" t="e">
        <f t="shared" si="152"/>
        <v>#N/A</v>
      </c>
      <c r="H663" s="47"/>
      <c r="I663" s="47"/>
      <c r="J663" s="47">
        <f t="shared" si="153"/>
        <v>-347</v>
      </c>
      <c r="K663" s="48">
        <f t="shared" si="154"/>
        <v>32.415086006127012</v>
      </c>
      <c r="L663" s="48">
        <f t="shared" si="155"/>
        <v>17.688741999738795</v>
      </c>
      <c r="M663" s="48">
        <f t="shared" si="156"/>
        <v>32.690717510742388</v>
      </c>
      <c r="N663" s="48">
        <f t="shared" si="157"/>
        <v>32.690717510742388</v>
      </c>
      <c r="O663" s="48">
        <f t="shared" si="145"/>
        <v>3.2764281740315941</v>
      </c>
      <c r="P663" s="47"/>
      <c r="Q663" s="46">
        <f t="shared" si="158"/>
        <v>-347</v>
      </c>
      <c r="R663" s="47">
        <f t="shared" si="146"/>
        <v>32.444221838459157</v>
      </c>
      <c r="S663" s="47">
        <f t="shared" si="147"/>
        <v>21.493742526277039</v>
      </c>
      <c r="T663" s="47">
        <f t="shared" si="148"/>
        <v>2.3915822893636642</v>
      </c>
      <c r="U663" s="47" t="e">
        <f t="shared" si="149"/>
        <v>#N/A</v>
      </c>
      <c r="V663" s="47">
        <f t="shared" si="159"/>
        <v>0.48194750641769701</v>
      </c>
      <c r="W663" s="47">
        <f t="shared" si="160"/>
        <v>5.0030082455521097E-3</v>
      </c>
    </row>
    <row r="664" spans="2:23">
      <c r="B664" s="46">
        <f t="shared" si="161"/>
        <v>-347</v>
      </c>
      <c r="C664" s="47">
        <f>IF(ISNA(OutlineParameters!T667),OutlineParameters!S667,OutlineParameters!T667)</f>
        <v>178.66576386391588</v>
      </c>
      <c r="D664" s="47">
        <f t="shared" si="150"/>
        <v>32.444221838459157</v>
      </c>
      <c r="E664" s="47">
        <f t="shared" si="151"/>
        <v>2.3915822893636642</v>
      </c>
      <c r="F664" s="47">
        <f t="shared" si="162"/>
        <v>21.493742526277039</v>
      </c>
      <c r="G664" s="47" t="e">
        <f t="shared" si="152"/>
        <v>#N/A</v>
      </c>
      <c r="H664" s="47"/>
      <c r="I664" s="47"/>
      <c r="J664" s="47">
        <f t="shared" si="153"/>
        <v>-346</v>
      </c>
      <c r="K664" s="48">
        <f t="shared" si="154"/>
        <v>32.357093998683695</v>
      </c>
      <c r="L664" s="48">
        <f t="shared" si="155"/>
        <v>17.586672797955089</v>
      </c>
      <c r="M664" s="48">
        <f t="shared" si="156"/>
        <v>32.631135039255014</v>
      </c>
      <c r="N664" s="48">
        <f t="shared" si="157"/>
        <v>32.631135039255014</v>
      </c>
      <c r="O664" s="48">
        <f t="shared" si="145"/>
        <v>3.2904081038467377</v>
      </c>
      <c r="P664" s="47"/>
      <c r="Q664" s="46">
        <f t="shared" si="158"/>
        <v>-346</v>
      </c>
      <c r="R664" s="47">
        <f t="shared" si="146"/>
        <v>32.396027087817387</v>
      </c>
      <c r="S664" s="47">
        <f t="shared" si="147"/>
        <v>21.385822512653526</v>
      </c>
      <c r="T664" s="47">
        <f t="shared" si="148"/>
        <v>2.408066554860075</v>
      </c>
      <c r="U664" s="47" t="e">
        <f t="shared" si="149"/>
        <v>#N/A</v>
      </c>
      <c r="V664" s="47">
        <f t="shared" si="159"/>
        <v>0.4814472055931418</v>
      </c>
      <c r="W664" s="47">
        <f t="shared" si="160"/>
        <v>5.2787160370826314E-3</v>
      </c>
    </row>
    <row r="665" spans="2:23">
      <c r="B665" s="46">
        <f t="shared" si="161"/>
        <v>-346</v>
      </c>
      <c r="C665" s="47">
        <f>IF(ISNA(OutlineParameters!T668),OutlineParameters!S668,OutlineParameters!T668)</f>
        <v>178.80454185977482</v>
      </c>
      <c r="D665" s="47">
        <f t="shared" si="150"/>
        <v>32.396027087817387</v>
      </c>
      <c r="E665" s="47">
        <f t="shared" si="151"/>
        <v>2.408066554860075</v>
      </c>
      <c r="F665" s="47">
        <f t="shared" si="162"/>
        <v>21.385822512653526</v>
      </c>
      <c r="G665" s="47" t="e">
        <f t="shared" si="152"/>
        <v>#N/A</v>
      </c>
      <c r="H665" s="47"/>
      <c r="I665" s="47"/>
      <c r="J665" s="47">
        <f t="shared" si="153"/>
        <v>-345</v>
      </c>
      <c r="K665" s="48">
        <f t="shared" si="154"/>
        <v>32.299269916760522</v>
      </c>
      <c r="L665" s="48">
        <f t="shared" si="155"/>
        <v>17.484901223660017</v>
      </c>
      <c r="M665" s="48">
        <f t="shared" si="156"/>
        <v>32.571725130756704</v>
      </c>
      <c r="N665" s="48">
        <f t="shared" si="157"/>
        <v>32.571725130756704</v>
      </c>
      <c r="O665" s="48">
        <f t="shared" si="145"/>
        <v>3.3043666004354244</v>
      </c>
      <c r="P665" s="47"/>
      <c r="Q665" s="46">
        <f t="shared" si="158"/>
        <v>-345</v>
      </c>
      <c r="R665" s="47">
        <f t="shared" si="146"/>
        <v>32.347882367258073</v>
      </c>
      <c r="S665" s="47">
        <f t="shared" si="147"/>
        <v>21.278128128293488</v>
      </c>
      <c r="T665" s="47">
        <f t="shared" si="148"/>
        <v>2.4245345745075522</v>
      </c>
      <c r="U665" s="47" t="e">
        <f t="shared" si="149"/>
        <v>#N/A</v>
      </c>
      <c r="V665" s="47">
        <f t="shared" si="159"/>
        <v>0.48091933398943354</v>
      </c>
      <c r="W665" s="47">
        <f t="shared" si="160"/>
        <v>5.2683215329807354E-3</v>
      </c>
    </row>
    <row r="666" spans="2:23">
      <c r="B666" s="46">
        <f t="shared" si="161"/>
        <v>-345</v>
      </c>
      <c r="C666" s="47">
        <f>IF(ISNA(OutlineParameters!T669),OutlineParameters!S669,OutlineParameters!T669)</f>
        <v>178.94263436392237</v>
      </c>
      <c r="D666" s="47">
        <f t="shared" si="150"/>
        <v>32.347882367258073</v>
      </c>
      <c r="E666" s="47">
        <f t="shared" si="151"/>
        <v>2.4245345745075522</v>
      </c>
      <c r="F666" s="47">
        <f t="shared" si="162"/>
        <v>21.278128128293488</v>
      </c>
      <c r="G666" s="47" t="e">
        <f t="shared" si="152"/>
        <v>#N/A</v>
      </c>
      <c r="H666" s="47"/>
      <c r="I666" s="47"/>
      <c r="J666" s="47">
        <f t="shared" si="153"/>
        <v>-344</v>
      </c>
      <c r="K666" s="48">
        <f t="shared" si="154"/>
        <v>32.241613755480785</v>
      </c>
      <c r="L666" s="48">
        <f t="shared" si="155"/>
        <v>17.383427250086697</v>
      </c>
      <c r="M666" s="48">
        <f t="shared" si="156"/>
        <v>32.512487779956928</v>
      </c>
      <c r="N666" s="48">
        <f t="shared" si="157"/>
        <v>32.512487779956928</v>
      </c>
      <c r="O666" s="48">
        <f t="shared" si="145"/>
        <v>3.3183024437861759</v>
      </c>
      <c r="P666" s="47"/>
      <c r="Q666" s="46">
        <f t="shared" si="158"/>
        <v>-344</v>
      </c>
      <c r="R666" s="47">
        <f t="shared" si="146"/>
        <v>32.29979043385913</v>
      </c>
      <c r="S666" s="47">
        <f t="shared" si="147"/>
        <v>21.170658099758796</v>
      </c>
      <c r="T666" s="47">
        <f t="shared" si="148"/>
        <v>2.4409861371465911</v>
      </c>
      <c r="U666" s="47" t="e">
        <f t="shared" si="149"/>
        <v>#N/A</v>
      </c>
      <c r="V666" s="47">
        <f t="shared" si="159"/>
        <v>0.48039250183613547</v>
      </c>
      <c r="W666" s="47">
        <f t="shared" si="160"/>
        <v>5.3532944605194643E-3</v>
      </c>
    </row>
    <row r="667" spans="2:23">
      <c r="B667" s="46">
        <f t="shared" si="161"/>
        <v>-344</v>
      </c>
      <c r="C667" s="47">
        <f>IF(ISNA(OutlineParameters!T670),OutlineParameters!S670,OutlineParameters!T670)</f>
        <v>179.08001519858632</v>
      </c>
      <c r="D667" s="47">
        <f t="shared" si="150"/>
        <v>32.29979043385913</v>
      </c>
      <c r="E667" s="47">
        <f t="shared" si="151"/>
        <v>2.4409861371465911</v>
      </c>
      <c r="F667" s="47">
        <f t="shared" si="162"/>
        <v>21.170658099758796</v>
      </c>
      <c r="G667" s="47" t="e">
        <f t="shared" si="152"/>
        <v>#N/A</v>
      </c>
      <c r="H667" s="47"/>
      <c r="I667" s="47"/>
      <c r="J667" s="47">
        <f t="shared" si="153"/>
        <v>-343</v>
      </c>
      <c r="K667" s="48">
        <f t="shared" si="154"/>
        <v>32.184125509985051</v>
      </c>
      <c r="L667" s="48">
        <f t="shared" si="155"/>
        <v>17.282250850551463</v>
      </c>
      <c r="M667" s="48">
        <f t="shared" si="156"/>
        <v>32.453422981585163</v>
      </c>
      <c r="N667" s="48">
        <f t="shared" si="157"/>
        <v>32.453422981585163</v>
      </c>
      <c r="O667" s="48">
        <f t="shared" si="145"/>
        <v>3.3322164123597879</v>
      </c>
      <c r="P667" s="47"/>
      <c r="Q667" s="46">
        <f t="shared" si="158"/>
        <v>-343</v>
      </c>
      <c r="R667" s="47">
        <f t="shared" si="146"/>
        <v>32.251751183675516</v>
      </c>
      <c r="S667" s="47">
        <f t="shared" si="147"/>
        <v>21.063415810861212</v>
      </c>
      <c r="T667" s="47">
        <f t="shared" si="148"/>
        <v>2.4574208528037542</v>
      </c>
      <c r="U667" s="47" t="e">
        <f t="shared" si="149"/>
        <v>#N/A</v>
      </c>
      <c r="V667" s="47">
        <f t="shared" si="159"/>
        <v>0.47985717239008352</v>
      </c>
      <c r="W667" s="47">
        <f t="shared" si="160"/>
        <v>5.3428999585491965E-3</v>
      </c>
    </row>
    <row r="668" spans="2:23">
      <c r="B668" s="46">
        <f t="shared" si="161"/>
        <v>-343</v>
      </c>
      <c r="C668" s="47">
        <f>IF(ISNA(OutlineParameters!T671),OutlineParameters!S671,OutlineParameters!T671)</f>
        <v>179.21671690133664</v>
      </c>
      <c r="D668" s="47">
        <f t="shared" si="150"/>
        <v>32.251751183675516</v>
      </c>
      <c r="E668" s="47">
        <f t="shared" si="151"/>
        <v>2.4574208528037542</v>
      </c>
      <c r="F668" s="47">
        <f t="shared" si="162"/>
        <v>21.063415810861212</v>
      </c>
      <c r="G668" s="47" t="e">
        <f t="shared" si="152"/>
        <v>#N/A</v>
      </c>
      <c r="H668" s="47"/>
      <c r="I668" s="47"/>
      <c r="J668" s="47">
        <f t="shared" si="153"/>
        <v>-342</v>
      </c>
      <c r="K668" s="48">
        <f t="shared" si="154"/>
        <v>32.126805175425716</v>
      </c>
      <c r="L668" s="48">
        <f t="shared" si="155"/>
        <v>17.181371998451596</v>
      </c>
      <c r="M668" s="48">
        <f t="shared" si="156"/>
        <v>32.394530730382712</v>
      </c>
      <c r="N668" s="48">
        <f t="shared" si="157"/>
        <v>32.394530730382712</v>
      </c>
      <c r="O668" s="48">
        <f t="shared" si="145"/>
        <v>3.3461072823928655</v>
      </c>
      <c r="P668" s="47"/>
      <c r="Q668" s="46">
        <f t="shared" si="158"/>
        <v>-342</v>
      </c>
      <c r="R668" s="47">
        <f t="shared" si="146"/>
        <v>32.203765466436508</v>
      </c>
      <c r="S668" s="47">
        <f t="shared" si="147"/>
        <v>20.956398075471782</v>
      </c>
      <c r="T668" s="47">
        <f t="shared" si="148"/>
        <v>2.4738385103195362</v>
      </c>
      <c r="U668" s="47" t="e">
        <f t="shared" si="149"/>
        <v>#N/A</v>
      </c>
      <c r="V668" s="47">
        <f t="shared" si="159"/>
        <v>0.4793228823942286</v>
      </c>
      <c r="W668" s="47">
        <f t="shared" si="160"/>
        <v>5.6186077472375473E-3</v>
      </c>
    </row>
    <row r="669" spans="2:23">
      <c r="B669" s="46">
        <f t="shared" si="161"/>
        <v>-342</v>
      </c>
      <c r="C669" s="47">
        <f>IF(ISNA(OutlineParameters!T672),OutlineParameters!S672,OutlineParameters!T672)</f>
        <v>179.35271324748041</v>
      </c>
      <c r="D669" s="47">
        <f t="shared" si="150"/>
        <v>32.203765466436508</v>
      </c>
      <c r="E669" s="47">
        <f t="shared" si="151"/>
        <v>2.4738385103195362</v>
      </c>
      <c r="F669" s="47">
        <f t="shared" si="162"/>
        <v>20.956398075471782</v>
      </c>
      <c r="G669" s="47" t="e">
        <f t="shared" si="152"/>
        <v>#N/A</v>
      </c>
      <c r="H669" s="47"/>
      <c r="I669" s="47"/>
      <c r="J669" s="47">
        <f t="shared" si="153"/>
        <v>-341</v>
      </c>
      <c r="K669" s="48">
        <f t="shared" si="154"/>
        <v>32.069652746969723</v>
      </c>
      <c r="L669" s="48">
        <f t="shared" si="155"/>
        <v>17.080790667265319</v>
      </c>
      <c r="M669" s="48">
        <f t="shared" si="156"/>
        <v>32.335811021108157</v>
      </c>
      <c r="N669" s="48">
        <f t="shared" si="157"/>
        <v>32.335811021108157</v>
      </c>
      <c r="O669" s="48">
        <f t="shared" si="145"/>
        <v>3.3599758452302306</v>
      </c>
      <c r="P669" s="47"/>
      <c r="Q669" s="46">
        <f t="shared" si="158"/>
        <v>-341</v>
      </c>
      <c r="R669" s="47">
        <f t="shared" si="146"/>
        <v>32.155833178197085</v>
      </c>
      <c r="S669" s="47">
        <f t="shared" si="147"/>
        <v>20.849608069923789</v>
      </c>
      <c r="T669" s="47">
        <f t="shared" si="148"/>
        <v>2.4902387793251446</v>
      </c>
      <c r="U669" s="47" t="e">
        <f t="shared" si="149"/>
        <v>#N/A</v>
      </c>
      <c r="V669" s="47">
        <f t="shared" si="159"/>
        <v>0.47876102161950485</v>
      </c>
      <c r="W669" s="47">
        <f t="shared" si="160"/>
        <v>5.6082132452672795E-3</v>
      </c>
    </row>
    <row r="670" spans="2:23">
      <c r="B670" s="46">
        <f t="shared" si="161"/>
        <v>-341</v>
      </c>
      <c r="C670" s="47">
        <f>IF(ISNA(OutlineParameters!T673),OutlineParameters!S673,OutlineParameters!T673)</f>
        <v>179.48803682129457</v>
      </c>
      <c r="D670" s="47">
        <f t="shared" si="150"/>
        <v>32.155833178197085</v>
      </c>
      <c r="E670" s="47">
        <f t="shared" si="151"/>
        <v>2.4902387793251446</v>
      </c>
      <c r="F670" s="47">
        <f t="shared" si="162"/>
        <v>20.849608069923789</v>
      </c>
      <c r="G670" s="47" t="e">
        <f t="shared" si="152"/>
        <v>#N/A</v>
      </c>
      <c r="H670" s="47"/>
      <c r="I670" s="47"/>
      <c r="J670" s="47">
        <f t="shared" si="153"/>
        <v>-340</v>
      </c>
      <c r="K670" s="48">
        <f t="shared" si="154"/>
        <v>32.012668219801299</v>
      </c>
      <c r="L670" s="48">
        <f t="shared" si="155"/>
        <v>16.980506830552713</v>
      </c>
      <c r="M670" s="48">
        <f t="shared" si="156"/>
        <v>32.27726384853554</v>
      </c>
      <c r="N670" s="48">
        <f t="shared" si="157"/>
        <v>32.27726384853554</v>
      </c>
      <c r="O670" s="48">
        <f t="shared" si="145"/>
        <v>3.3738208733713519</v>
      </c>
      <c r="P670" s="47"/>
      <c r="Q670" s="46">
        <f t="shared" si="158"/>
        <v>-340</v>
      </c>
      <c r="R670" s="47">
        <f t="shared" si="146"/>
        <v>32.107957076035134</v>
      </c>
      <c r="S670" s="47">
        <f t="shared" si="147"/>
        <v>20.743044240673129</v>
      </c>
      <c r="T670" s="47">
        <f t="shared" si="148"/>
        <v>2.5066215082657188</v>
      </c>
      <c r="U670" s="47" t="e">
        <f t="shared" si="149"/>
        <v>#N/A</v>
      </c>
      <c r="V670" s="47">
        <f t="shared" si="159"/>
        <v>0.47820020029497812</v>
      </c>
      <c r="W670" s="47">
        <f t="shared" si="160"/>
        <v>5.6931861735165512E-3</v>
      </c>
    </row>
    <row r="671" spans="2:23">
      <c r="B671" s="46">
        <f t="shared" si="161"/>
        <v>-340</v>
      </c>
      <c r="C671" s="47">
        <f>IF(ISNA(OutlineParameters!T674),OutlineParameters!S674,OutlineParameters!T674)</f>
        <v>179.62266135159291</v>
      </c>
      <c r="D671" s="47">
        <f t="shared" si="150"/>
        <v>32.107957076035134</v>
      </c>
      <c r="E671" s="47">
        <f t="shared" si="151"/>
        <v>2.5066215082657188</v>
      </c>
      <c r="F671" s="47">
        <f t="shared" si="162"/>
        <v>20.743044240673129</v>
      </c>
      <c r="G671" s="47" t="e">
        <f t="shared" si="152"/>
        <v>#N/A</v>
      </c>
      <c r="H671" s="47"/>
      <c r="I671" s="47"/>
      <c r="J671" s="47">
        <f t="shared" si="153"/>
        <v>-339</v>
      </c>
      <c r="K671" s="48">
        <f t="shared" si="154"/>
        <v>31.955851589115579</v>
      </c>
      <c r="L671" s="48">
        <f t="shared" si="155"/>
        <v>16.880520461954347</v>
      </c>
      <c r="M671" s="48">
        <f t="shared" si="156"/>
        <v>32.218889207453458</v>
      </c>
      <c r="N671" s="48">
        <f t="shared" si="157"/>
        <v>32.218889207453458</v>
      </c>
      <c r="O671" s="48">
        <f t="shared" si="145"/>
        <v>3.3876434355997147</v>
      </c>
      <c r="P671" s="47"/>
      <c r="Q671" s="46">
        <f t="shared" si="158"/>
        <v>-339</v>
      </c>
      <c r="R671" s="47">
        <f t="shared" si="146"/>
        <v>32.060137056005637</v>
      </c>
      <c r="S671" s="47">
        <f t="shared" si="147"/>
        <v>20.636710451838731</v>
      </c>
      <c r="T671" s="47">
        <f t="shared" si="148"/>
        <v>2.5229864263771109</v>
      </c>
      <c r="U671" s="47" t="e">
        <f t="shared" si="149"/>
        <v>#N/A</v>
      </c>
      <c r="V671" s="47">
        <f t="shared" si="159"/>
        <v>0.47763088167762646</v>
      </c>
      <c r="W671" s="47">
        <f t="shared" si="160"/>
        <v>5.6827916679935697E-3</v>
      </c>
    </row>
    <row r="672" spans="2:23">
      <c r="B672" s="46">
        <f t="shared" si="161"/>
        <v>-339</v>
      </c>
      <c r="C672" s="47">
        <f>IF(ISNA(OutlineParameters!T675),OutlineParameters!S675,OutlineParameters!T675)</f>
        <v>179.75662709832645</v>
      </c>
      <c r="D672" s="47">
        <f t="shared" si="150"/>
        <v>32.060137056005637</v>
      </c>
      <c r="E672" s="47">
        <f t="shared" si="151"/>
        <v>2.5229864263771109</v>
      </c>
      <c r="F672" s="47">
        <f t="shared" si="162"/>
        <v>20.636710451838731</v>
      </c>
      <c r="G672" s="47" t="e">
        <f t="shared" si="152"/>
        <v>#N/A</v>
      </c>
      <c r="H672" s="47"/>
      <c r="I672" s="47"/>
      <c r="J672" s="47">
        <f t="shared" si="153"/>
        <v>-338</v>
      </c>
      <c r="K672" s="48">
        <f t="shared" si="154"/>
        <v>31.899202850123171</v>
      </c>
      <c r="L672" s="48">
        <f t="shared" si="155"/>
        <v>16.780831535193556</v>
      </c>
      <c r="M672" s="48">
        <f t="shared" si="156"/>
        <v>32.160687092666876</v>
      </c>
      <c r="N672" s="48">
        <f t="shared" si="157"/>
        <v>32.160687092666876</v>
      </c>
      <c r="O672" s="48">
        <f t="shared" si="145"/>
        <v>3.4014420204596552</v>
      </c>
      <c r="P672" s="47"/>
      <c r="Q672" s="46">
        <f t="shared" si="158"/>
        <v>-338</v>
      </c>
      <c r="R672" s="47">
        <f t="shared" si="146"/>
        <v>32.012373967837874</v>
      </c>
      <c r="S672" s="47">
        <f t="shared" si="147"/>
        <v>20.53060337545957</v>
      </c>
      <c r="T672" s="47">
        <f t="shared" si="148"/>
        <v>2.5393331436858819</v>
      </c>
      <c r="U672" s="47" t="e">
        <f t="shared" si="149"/>
        <v>#N/A</v>
      </c>
      <c r="V672" s="47">
        <f t="shared" si="159"/>
        <v>0.47706260251082711</v>
      </c>
      <c r="W672" s="47">
        <f t="shared" si="160"/>
        <v>5.9584994609451769E-3</v>
      </c>
    </row>
    <row r="673" spans="2:23">
      <c r="B673" s="46">
        <f t="shared" si="161"/>
        <v>-338</v>
      </c>
      <c r="C673" s="47">
        <f>IF(ISNA(OutlineParameters!T676),OutlineParameters!S676,OutlineParameters!T676)</f>
        <v>179.88989961591099</v>
      </c>
      <c r="D673" s="47">
        <f t="shared" si="150"/>
        <v>32.012373967837874</v>
      </c>
      <c r="E673" s="47">
        <f t="shared" si="151"/>
        <v>2.5393331436858819</v>
      </c>
      <c r="F673" s="47">
        <f t="shared" si="162"/>
        <v>20.53060337545957</v>
      </c>
      <c r="G673" s="47" t="e">
        <f t="shared" si="152"/>
        <v>#N/A</v>
      </c>
      <c r="H673" s="47"/>
      <c r="I673" s="47"/>
      <c r="J673" s="47">
        <f t="shared" si="153"/>
        <v>-337</v>
      </c>
      <c r="K673" s="48">
        <f t="shared" si="154"/>
        <v>31.842721998049225</v>
      </c>
      <c r="L673" s="48">
        <f t="shared" si="155"/>
        <v>16.681440024073254</v>
      </c>
      <c r="M673" s="48">
        <f t="shared" si="156"/>
        <v>32.102657498997132</v>
      </c>
      <c r="N673" s="48">
        <f t="shared" si="157"/>
        <v>32.102657498997132</v>
      </c>
      <c r="O673" s="48">
        <f t="shared" si="145"/>
        <v>3.4152169643905337</v>
      </c>
      <c r="P673" s="47"/>
      <c r="Q673" s="46">
        <f t="shared" si="158"/>
        <v>-337</v>
      </c>
      <c r="R673" s="47">
        <f t="shared" si="146"/>
        <v>31.964667707586791</v>
      </c>
      <c r="S673" s="47">
        <f t="shared" si="147"/>
        <v>20.424724152392219</v>
      </c>
      <c r="T673" s="47">
        <f t="shared" si="148"/>
        <v>2.5556614490325287</v>
      </c>
      <c r="U673" s="47" t="e">
        <f t="shared" si="149"/>
        <v>#N/A</v>
      </c>
      <c r="V673" s="47">
        <f t="shared" si="159"/>
        <v>0.47646675256473259</v>
      </c>
      <c r="W673" s="47">
        <f t="shared" si="160"/>
        <v>5.8527375252026559E-3</v>
      </c>
    </row>
    <row r="674" spans="2:23">
      <c r="B674" s="46">
        <f t="shared" si="161"/>
        <v>-337</v>
      </c>
      <c r="C674" s="47">
        <f>IF(ISNA(OutlineParameters!T677),OutlineParameters!S677,OutlineParameters!T677)</f>
        <v>180.02249781877916</v>
      </c>
      <c r="D674" s="47">
        <f t="shared" si="150"/>
        <v>31.964667707586791</v>
      </c>
      <c r="E674" s="47">
        <f t="shared" si="151"/>
        <v>2.5556614490325287</v>
      </c>
      <c r="F674" s="47">
        <f t="shared" si="162"/>
        <v>20.424724152392219</v>
      </c>
      <c r="G674" s="47" t="e">
        <f t="shared" si="152"/>
        <v>#N/A</v>
      </c>
      <c r="H674" s="47"/>
      <c r="I674" s="47"/>
      <c r="J674" s="47">
        <f t="shared" si="153"/>
        <v>-336</v>
      </c>
      <c r="K674" s="48">
        <f t="shared" si="154"/>
        <v>31.786409028133445</v>
      </c>
      <c r="L674" s="48">
        <f t="shared" si="155"/>
        <v>16.582345902479119</v>
      </c>
      <c r="M674" s="48">
        <f t="shared" si="156"/>
        <v>32.044800421279206</v>
      </c>
      <c r="N674" s="48">
        <f t="shared" si="157"/>
        <v>32.044800421279206</v>
      </c>
      <c r="O674" s="48">
        <f t="shared" si="145"/>
        <v>3.4289680272362641</v>
      </c>
      <c r="P674" s="47"/>
      <c r="Q674" s="46">
        <f t="shared" si="158"/>
        <v>-336</v>
      </c>
      <c r="R674" s="47">
        <f t="shared" si="146"/>
        <v>31.917021032330318</v>
      </c>
      <c r="S674" s="47">
        <f t="shared" si="147"/>
        <v>20.319075118802466</v>
      </c>
      <c r="T674" s="47">
        <f t="shared" si="148"/>
        <v>2.571971071652901</v>
      </c>
      <c r="U674" s="47" t="e">
        <f t="shared" si="149"/>
        <v>#N/A</v>
      </c>
      <c r="V674" s="47">
        <f t="shared" si="159"/>
        <v>0.47588147881221232</v>
      </c>
      <c r="W674" s="47">
        <f t="shared" si="160"/>
        <v>6.2238127476632599E-3</v>
      </c>
    </row>
    <row r="675" spans="2:23">
      <c r="B675" s="46">
        <f t="shared" si="161"/>
        <v>-336</v>
      </c>
      <c r="C675" s="47">
        <f>IF(ISNA(OutlineParameters!T678),OutlineParameters!S678,OutlineParameters!T678)</f>
        <v>180.15442388852665</v>
      </c>
      <c r="D675" s="47">
        <f t="shared" si="150"/>
        <v>31.917021032330318</v>
      </c>
      <c r="E675" s="47">
        <f t="shared" si="151"/>
        <v>2.571971071652901</v>
      </c>
      <c r="F675" s="47">
        <f t="shared" si="162"/>
        <v>20.319075118802466</v>
      </c>
      <c r="G675" s="47" t="e">
        <f t="shared" si="152"/>
        <v>#N/A</v>
      </c>
      <c r="H675" s="47"/>
      <c r="I675" s="47"/>
      <c r="J675" s="47">
        <f t="shared" si="153"/>
        <v>-335</v>
      </c>
      <c r="K675" s="48">
        <f t="shared" si="154"/>
        <v>31.730263935629178</v>
      </c>
      <c r="L675" s="48">
        <f t="shared" si="155"/>
        <v>16.483549144376866</v>
      </c>
      <c r="M675" s="48">
        <f t="shared" si="156"/>
        <v>31.987115854366262</v>
      </c>
      <c r="N675" s="48">
        <f t="shared" si="157"/>
        <v>31.987115854366262</v>
      </c>
      <c r="O675" s="48">
        <f t="shared" si="145"/>
        <v>3.442695039181793</v>
      </c>
      <c r="P675" s="47"/>
      <c r="Q675" s="46">
        <f t="shared" si="158"/>
        <v>-335</v>
      </c>
      <c r="R675" s="47">
        <f t="shared" si="146"/>
        <v>31.869432884449097</v>
      </c>
      <c r="S675" s="47">
        <f t="shared" si="147"/>
        <v>20.21365504050825</v>
      </c>
      <c r="T675" s="47">
        <f t="shared" si="148"/>
        <v>2.5882617407828508</v>
      </c>
      <c r="U675" s="47" t="e">
        <f t="shared" si="149"/>
        <v>#N/A</v>
      </c>
      <c r="V675" s="47">
        <f t="shared" si="159"/>
        <v>0.475259097537446</v>
      </c>
      <c r="W675" s="47">
        <f t="shared" si="160"/>
        <v>5.927315949705303E-3</v>
      </c>
    </row>
    <row r="676" spans="2:23">
      <c r="B676" s="46">
        <f t="shared" si="161"/>
        <v>-335</v>
      </c>
      <c r="C676" s="47">
        <f>IF(ISNA(OutlineParameters!T679),OutlineParameters!S679,OutlineParameters!T679)</f>
        <v>180.28568195718304</v>
      </c>
      <c r="D676" s="47">
        <f t="shared" si="150"/>
        <v>31.869432884449097</v>
      </c>
      <c r="E676" s="47">
        <f t="shared" si="151"/>
        <v>2.5882617407828508</v>
      </c>
      <c r="F676" s="47">
        <f t="shared" si="162"/>
        <v>20.21365504050825</v>
      </c>
      <c r="G676" s="47" t="e">
        <f t="shared" si="152"/>
        <v>#N/A</v>
      </c>
      <c r="H676" s="47"/>
      <c r="I676" s="47"/>
      <c r="J676" s="47">
        <f t="shared" si="153"/>
        <v>-334</v>
      </c>
      <c r="K676" s="48">
        <f t="shared" si="154"/>
        <v>31.674286715805234</v>
      </c>
      <c r="L676" s="48">
        <f t="shared" si="155"/>
        <v>16.385049723814063</v>
      </c>
      <c r="M676" s="48">
        <f t="shared" si="156"/>
        <v>31.929603793124212</v>
      </c>
      <c r="N676" s="48">
        <f t="shared" si="157"/>
        <v>31.929603793124212</v>
      </c>
      <c r="O676" s="48">
        <f t="shared" si="145"/>
        <v>3.4563977659578105</v>
      </c>
      <c r="P676" s="47"/>
      <c r="Q676" s="46">
        <f t="shared" si="158"/>
        <v>-334</v>
      </c>
      <c r="R676" s="47">
        <f t="shared" si="146"/>
        <v>31.821906974695352</v>
      </c>
      <c r="S676" s="47">
        <f t="shared" si="147"/>
        <v>20.108466972200358</v>
      </c>
      <c r="T676" s="47">
        <f t="shared" si="148"/>
        <v>2.6045332452628731</v>
      </c>
      <c r="U676" s="47" t="e">
        <f t="shared" si="149"/>
        <v>#N/A</v>
      </c>
      <c r="V676" s="47">
        <f t="shared" si="159"/>
        <v>0.47466636594247547</v>
      </c>
      <c r="W676" s="47">
        <f t="shared" si="160"/>
        <v>6.2983911718106356E-3</v>
      </c>
    </row>
    <row r="677" spans="2:23">
      <c r="B677" s="46">
        <f t="shared" si="161"/>
        <v>-334</v>
      </c>
      <c r="C677" s="47">
        <f>IF(ISNA(OutlineParameters!T680),OutlineParameters!S680,OutlineParameters!T680)</f>
        <v>180.4162742515546</v>
      </c>
      <c r="D677" s="47">
        <f t="shared" si="150"/>
        <v>31.821906974695352</v>
      </c>
      <c r="E677" s="47">
        <f t="shared" si="151"/>
        <v>2.6045332452628731</v>
      </c>
      <c r="F677" s="47">
        <f t="shared" si="162"/>
        <v>20.108466972200358</v>
      </c>
      <c r="G677" s="47" t="e">
        <f t="shared" si="152"/>
        <v>#N/A</v>
      </c>
      <c r="H677" s="47"/>
      <c r="I677" s="47"/>
      <c r="J677" s="47">
        <f t="shared" si="153"/>
        <v>-333</v>
      </c>
      <c r="K677" s="48">
        <f t="shared" si="154"/>
        <v>31.618477363943153</v>
      </c>
      <c r="L677" s="48">
        <f t="shared" si="155"/>
        <v>16.28684761491877</v>
      </c>
      <c r="M677" s="48">
        <f t="shared" si="156"/>
        <v>31.872264232435324</v>
      </c>
      <c r="N677" s="48">
        <f t="shared" si="157"/>
        <v>31.872264232435324</v>
      </c>
      <c r="O677" s="48">
        <f t="shared" si="145"/>
        <v>3.4700760408965614</v>
      </c>
      <c r="P677" s="47"/>
      <c r="Q677" s="46">
        <f t="shared" si="158"/>
        <v>-333</v>
      </c>
      <c r="R677" s="47">
        <f t="shared" si="146"/>
        <v>31.774440338101105</v>
      </c>
      <c r="S677" s="47">
        <f t="shared" si="147"/>
        <v>20.003508332702189</v>
      </c>
      <c r="T677" s="47">
        <f t="shared" si="148"/>
        <v>2.6207851951195305</v>
      </c>
      <c r="U677" s="47" t="e">
        <f t="shared" si="149"/>
        <v>#N/A</v>
      </c>
      <c r="V677" s="47">
        <f t="shared" si="159"/>
        <v>0.4740365268252944</v>
      </c>
      <c r="W677" s="47">
        <f t="shared" si="160"/>
        <v>6.1926292371339287E-3</v>
      </c>
    </row>
    <row r="678" spans="2:23">
      <c r="B678" s="46">
        <f t="shared" si="161"/>
        <v>-333</v>
      </c>
      <c r="C678" s="47">
        <f>IF(ISNA(OutlineParameters!T681),OutlineParameters!S681,OutlineParameters!T681)</f>
        <v>180.54620485867392</v>
      </c>
      <c r="D678" s="47">
        <f t="shared" si="150"/>
        <v>31.774440338101105</v>
      </c>
      <c r="E678" s="47">
        <f t="shared" si="151"/>
        <v>2.6207851951195305</v>
      </c>
      <c r="F678" s="47">
        <f t="shared" si="162"/>
        <v>20.003508332702189</v>
      </c>
      <c r="G678" s="47" t="e">
        <f t="shared" si="152"/>
        <v>#N/A</v>
      </c>
      <c r="H678" s="47"/>
      <c r="I678" s="47"/>
      <c r="J678" s="47">
        <f t="shared" si="153"/>
        <v>-332</v>
      </c>
      <c r="K678" s="48">
        <f t="shared" si="154"/>
        <v>31.562835875340848</v>
      </c>
      <c r="L678" s="48">
        <f t="shared" si="155"/>
        <v>16.188942791900899</v>
      </c>
      <c r="M678" s="48">
        <f t="shared" si="156"/>
        <v>31.815097167199152</v>
      </c>
      <c r="N678" s="48">
        <f t="shared" si="157"/>
        <v>31.815097167199152</v>
      </c>
      <c r="O678" s="48">
        <f t="shared" si="145"/>
        <v>3.4837296356071041</v>
      </c>
      <c r="P678" s="47"/>
      <c r="Q678" s="46">
        <f t="shared" si="158"/>
        <v>-332</v>
      </c>
      <c r="R678" s="47">
        <f t="shared" si="146"/>
        <v>31.727036685418575</v>
      </c>
      <c r="S678" s="47">
        <f t="shared" si="147"/>
        <v>19.898782476177438</v>
      </c>
      <c r="T678" s="47">
        <f t="shared" si="148"/>
        <v>2.6370173195886735</v>
      </c>
      <c r="U678" s="47" t="e">
        <f t="shared" si="149"/>
        <v>#N/A</v>
      </c>
      <c r="V678" s="47">
        <f t="shared" si="159"/>
        <v>0.47341726390158101</v>
      </c>
      <c r="W678" s="47">
        <f t="shared" si="160"/>
        <v>6.4683370275986363E-3</v>
      </c>
    </row>
    <row r="679" spans="2:23">
      <c r="B679" s="46">
        <f t="shared" si="161"/>
        <v>-332</v>
      </c>
      <c r="C679" s="47">
        <f>IF(ISNA(OutlineParameters!T682),OutlineParameters!S682,OutlineParameters!T682)</f>
        <v>180.67547605013058</v>
      </c>
      <c r="D679" s="47">
        <f t="shared" si="150"/>
        <v>31.727036685418575</v>
      </c>
      <c r="E679" s="47">
        <f t="shared" si="151"/>
        <v>2.6370173195886735</v>
      </c>
      <c r="F679" s="47">
        <f t="shared" si="162"/>
        <v>19.898782476177438</v>
      </c>
      <c r="G679" s="47" t="e">
        <f t="shared" si="152"/>
        <v>#N/A</v>
      </c>
      <c r="H679" s="47"/>
      <c r="I679" s="47"/>
      <c r="J679" s="47">
        <f t="shared" si="153"/>
        <v>-331</v>
      </c>
      <c r="K679" s="48">
        <f t="shared" si="154"/>
        <v>31.507362245308055</v>
      </c>
      <c r="L679" s="48">
        <f t="shared" si="155"/>
        <v>16.091335229050401</v>
      </c>
      <c r="M679" s="48">
        <f t="shared" si="156"/>
        <v>31.758102592328893</v>
      </c>
      <c r="N679" s="48">
        <f t="shared" si="157"/>
        <v>31.758102592328893</v>
      </c>
      <c r="O679" s="48">
        <f t="shared" si="145"/>
        <v>3.4973583865479316</v>
      </c>
      <c r="P679" s="47"/>
      <c r="Q679" s="46">
        <f t="shared" si="158"/>
        <v>-331</v>
      </c>
      <c r="R679" s="47">
        <f t="shared" si="146"/>
        <v>31.679694959028417</v>
      </c>
      <c r="S679" s="47">
        <f t="shared" si="147"/>
        <v>19.794287680616144</v>
      </c>
      <c r="T679" s="47">
        <f t="shared" si="148"/>
        <v>2.6532294671154424</v>
      </c>
      <c r="U679" s="47" t="e">
        <f t="shared" si="149"/>
        <v>#N/A</v>
      </c>
      <c r="V679" s="47">
        <f t="shared" si="159"/>
        <v>0.47277043019882115</v>
      </c>
      <c r="W679" s="47">
        <f t="shared" si="160"/>
        <v>6.4579425249178257E-3</v>
      </c>
    </row>
    <row r="680" spans="2:23">
      <c r="B680" s="46">
        <f t="shared" si="161"/>
        <v>-331</v>
      </c>
      <c r="C680" s="47">
        <f>IF(ISNA(OutlineParameters!T683),OutlineParameters!S683,OutlineParameters!T683)</f>
        <v>180.8040918683877</v>
      </c>
      <c r="D680" s="47">
        <f t="shared" si="150"/>
        <v>31.679694959028417</v>
      </c>
      <c r="E680" s="47">
        <f t="shared" si="151"/>
        <v>2.6532294671154424</v>
      </c>
      <c r="F680" s="47">
        <f t="shared" si="162"/>
        <v>19.794287680616144</v>
      </c>
      <c r="G680" s="47" t="e">
        <f t="shared" si="152"/>
        <v>#N/A</v>
      </c>
      <c r="H680" s="47"/>
      <c r="I680" s="47"/>
      <c r="J680" s="47">
        <f t="shared" si="153"/>
        <v>-330</v>
      </c>
      <c r="K680" s="48">
        <f t="shared" si="154"/>
        <v>31.452056469169971</v>
      </c>
      <c r="L680" s="48">
        <f t="shared" si="155"/>
        <v>15.994024900739532</v>
      </c>
      <c r="M680" s="48">
        <f t="shared" si="156"/>
        <v>31.701280502754113</v>
      </c>
      <c r="N680" s="48">
        <f t="shared" si="157"/>
        <v>31.701280502754113</v>
      </c>
      <c r="O680" s="48">
        <f t="shared" si="145"/>
        <v>3.5109623434603718</v>
      </c>
      <c r="P680" s="47"/>
      <c r="Q680" s="46">
        <f t="shared" si="158"/>
        <v>-330</v>
      </c>
      <c r="R680" s="47">
        <f t="shared" si="146"/>
        <v>31.632417916008535</v>
      </c>
      <c r="S680" s="47">
        <f t="shared" si="147"/>
        <v>19.690027573425844</v>
      </c>
      <c r="T680" s="47">
        <f t="shared" si="148"/>
        <v>2.6694213073310444</v>
      </c>
      <c r="U680" s="47" t="e">
        <f t="shared" si="149"/>
        <v>#N/A</v>
      </c>
      <c r="V680" s="47">
        <f t="shared" si="159"/>
        <v>0.47212463594632936</v>
      </c>
      <c r="W680" s="47">
        <f t="shared" si="160"/>
        <v>6.542915451746012E-3</v>
      </c>
    </row>
    <row r="681" spans="2:23">
      <c r="B681" s="46">
        <f t="shared" si="161"/>
        <v>-330</v>
      </c>
      <c r="C681" s="47">
        <f>IF(ISNA(OutlineParameters!T684),OutlineParameters!S684,OutlineParameters!T684)</f>
        <v>180.93206225878501</v>
      </c>
      <c r="D681" s="47">
        <f t="shared" si="150"/>
        <v>31.632417916008535</v>
      </c>
      <c r="E681" s="47">
        <f t="shared" si="151"/>
        <v>2.6694213073310444</v>
      </c>
      <c r="F681" s="47">
        <f t="shared" si="162"/>
        <v>19.690027573425844</v>
      </c>
      <c r="G681" s="47" t="e">
        <f t="shared" si="152"/>
        <v>#N/A</v>
      </c>
      <c r="H681" s="47"/>
      <c r="I681" s="47"/>
      <c r="J681" s="47">
        <f t="shared" si="153"/>
        <v>-329</v>
      </c>
      <c r="K681" s="48">
        <f t="shared" si="154"/>
        <v>31.396918542268164</v>
      </c>
      <c r="L681" s="48">
        <f t="shared" si="155"/>
        <v>15.897011781420133</v>
      </c>
      <c r="M681" s="48">
        <f t="shared" si="156"/>
        <v>31.644630893419841</v>
      </c>
      <c r="N681" s="48">
        <f t="shared" si="157"/>
        <v>31.644630893419841</v>
      </c>
      <c r="O681" s="48">
        <f t="shared" si="145"/>
        <v>3.524540787948748</v>
      </c>
      <c r="P681" s="47"/>
      <c r="Q681" s="46">
        <f t="shared" si="158"/>
        <v>-329</v>
      </c>
      <c r="R681" s="47">
        <f t="shared" si="146"/>
        <v>31.585205452413902</v>
      </c>
      <c r="S681" s="47">
        <f t="shared" si="147"/>
        <v>19.585999780773548</v>
      </c>
      <c r="T681" s="47">
        <f t="shared" si="148"/>
        <v>2.6855926290759755</v>
      </c>
      <c r="U681" s="47" t="e">
        <f t="shared" si="149"/>
        <v>#N/A</v>
      </c>
      <c r="V681" s="47">
        <f t="shared" si="159"/>
        <v>0.47147034440115476</v>
      </c>
      <c r="W681" s="47">
        <f t="shared" si="160"/>
        <v>6.5325209490652014E-3</v>
      </c>
    </row>
    <row r="682" spans="2:23">
      <c r="B682" s="46">
        <f t="shared" si="161"/>
        <v>-329</v>
      </c>
      <c r="C682" s="47">
        <f>IF(ISNA(OutlineParameters!T685),OutlineParameters!S685,OutlineParameters!T685)</f>
        <v>181.05937556219797</v>
      </c>
      <c r="D682" s="47">
        <f t="shared" si="150"/>
        <v>31.585205452413902</v>
      </c>
      <c r="E682" s="47">
        <f t="shared" si="151"/>
        <v>2.6855926290759755</v>
      </c>
      <c r="F682" s="47">
        <f t="shared" si="162"/>
        <v>19.585999780773548</v>
      </c>
      <c r="G682" s="47" t="e">
        <f t="shared" si="152"/>
        <v>#N/A</v>
      </c>
      <c r="H682" s="47"/>
      <c r="I682" s="47"/>
      <c r="J682" s="47">
        <f t="shared" si="153"/>
        <v>-328</v>
      </c>
      <c r="K682" s="48">
        <f t="shared" si="154"/>
        <v>31.341948459954207</v>
      </c>
      <c r="L682" s="48">
        <f t="shared" si="155"/>
        <v>15.800295845625442</v>
      </c>
      <c r="M682" s="48">
        <f t="shared" si="156"/>
        <v>31.588153759285657</v>
      </c>
      <c r="N682" s="48">
        <f t="shared" si="157"/>
        <v>31.588153759285657</v>
      </c>
      <c r="O682" s="48">
        <f t="shared" si="145"/>
        <v>3.5380938175791474</v>
      </c>
      <c r="P682" s="47"/>
      <c r="Q682" s="46">
        <f t="shared" si="158"/>
        <v>-328</v>
      </c>
      <c r="R682" s="47">
        <f t="shared" si="146"/>
        <v>31.538058417973787</v>
      </c>
      <c r="S682" s="47">
        <f t="shared" si="147"/>
        <v>19.482206461665186</v>
      </c>
      <c r="T682" s="47">
        <f t="shared" si="148"/>
        <v>2.7017430423767963</v>
      </c>
      <c r="U682" s="47" t="e">
        <f t="shared" si="149"/>
        <v>#N/A</v>
      </c>
      <c r="V682" s="47">
        <f t="shared" si="159"/>
        <v>0.47081709230624824</v>
      </c>
      <c r="W682" s="47">
        <f t="shared" si="160"/>
        <v>6.8082287398851804E-3</v>
      </c>
    </row>
    <row r="683" spans="2:23">
      <c r="B683" s="46">
        <f t="shared" si="161"/>
        <v>-328</v>
      </c>
      <c r="C683" s="47">
        <f>IF(ISNA(OutlineParameters!T686),OutlineParameters!S686,OutlineParameters!T686)</f>
        <v>181.18604296386468</v>
      </c>
      <c r="D683" s="47">
        <f t="shared" si="150"/>
        <v>31.538058417973787</v>
      </c>
      <c r="E683" s="47">
        <f t="shared" si="151"/>
        <v>2.7017430423767963</v>
      </c>
      <c r="F683" s="47">
        <f t="shared" si="162"/>
        <v>19.482206461665186</v>
      </c>
      <c r="G683" s="47" t="e">
        <f t="shared" si="152"/>
        <v>#N/A</v>
      </c>
      <c r="H683" s="47"/>
      <c r="I683" s="47"/>
      <c r="J683" s="47">
        <f t="shared" si="153"/>
        <v>-327</v>
      </c>
      <c r="K683" s="48">
        <f t="shared" si="154"/>
        <v>31.287146217598771</v>
      </c>
      <c r="L683" s="48">
        <f t="shared" si="155"/>
        <v>15.703877067971007</v>
      </c>
      <c r="M683" s="48">
        <f t="shared" si="156"/>
        <v>31.531849095328422</v>
      </c>
      <c r="N683" s="48">
        <f t="shared" si="157"/>
        <v>31.531849095328422</v>
      </c>
      <c r="O683" s="48">
        <f t="shared" si="145"/>
        <v>3.5516212186086218</v>
      </c>
      <c r="P683" s="47"/>
      <c r="Q683" s="46">
        <f t="shared" si="158"/>
        <v>-327</v>
      </c>
      <c r="R683" s="47">
        <f t="shared" si="146"/>
        <v>31.490976708743162</v>
      </c>
      <c r="S683" s="47">
        <f t="shared" si="147"/>
        <v>19.378646969323285</v>
      </c>
      <c r="T683" s="47">
        <f t="shared" si="148"/>
        <v>2.717872336074004</v>
      </c>
      <c r="U683" s="47" t="e">
        <f t="shared" si="149"/>
        <v>#N/A</v>
      </c>
      <c r="V683" s="47">
        <f t="shared" si="159"/>
        <v>0.47013626943225972</v>
      </c>
      <c r="W683" s="47">
        <f t="shared" si="160"/>
        <v>6.8455179523141396E-3</v>
      </c>
    </row>
    <row r="684" spans="2:23">
      <c r="B684" s="46">
        <f t="shared" si="161"/>
        <v>-327</v>
      </c>
      <c r="C684" s="47">
        <f>IF(ISNA(OutlineParameters!T687),OutlineParameters!S687,OutlineParameters!T687)</f>
        <v>181.31206684546189</v>
      </c>
      <c r="D684" s="47">
        <f t="shared" si="150"/>
        <v>31.490976708743162</v>
      </c>
      <c r="E684" s="47">
        <f t="shared" si="151"/>
        <v>2.717872336074004</v>
      </c>
      <c r="F684" s="47">
        <f t="shared" si="162"/>
        <v>19.378646969323285</v>
      </c>
      <c r="G684" s="47" t="e">
        <f t="shared" si="152"/>
        <v>#N/A</v>
      </c>
      <c r="H684" s="47"/>
      <c r="I684" s="47"/>
      <c r="J684" s="47">
        <f t="shared" si="153"/>
        <v>-326</v>
      </c>
      <c r="K684" s="48">
        <f t="shared" si="154"/>
        <v>31.232511810582533</v>
      </c>
      <c r="L684" s="48">
        <f t="shared" si="155"/>
        <v>15.607755423150593</v>
      </c>
      <c r="M684" s="48">
        <f t="shared" si="156"/>
        <v>31.475716896538639</v>
      </c>
      <c r="N684" s="48">
        <f t="shared" si="157"/>
        <v>31.475716896538639</v>
      </c>
      <c r="O684" s="48">
        <f t="shared" si="145"/>
        <v>3.5651228352155546</v>
      </c>
      <c r="P684" s="47"/>
      <c r="Q684" s="46">
        <f t="shared" si="158"/>
        <v>-326</v>
      </c>
      <c r="R684" s="47">
        <f t="shared" si="146"/>
        <v>31.443963081799936</v>
      </c>
      <c r="S684" s="47">
        <f t="shared" si="147"/>
        <v>19.275323987704006</v>
      </c>
      <c r="T684" s="47">
        <f t="shared" si="148"/>
        <v>2.7339802394034476</v>
      </c>
      <c r="U684" s="47" t="e">
        <f t="shared" si="149"/>
        <v>#N/A</v>
      </c>
      <c r="V684" s="47">
        <f t="shared" si="159"/>
        <v>0.46945171763702831</v>
      </c>
      <c r="W684" s="47">
        <f t="shared" si="160"/>
        <v>6.7874397320366597E-3</v>
      </c>
    </row>
    <row r="685" spans="2:23">
      <c r="B685" s="46">
        <f t="shared" si="161"/>
        <v>-326</v>
      </c>
      <c r="C685" s="47">
        <f>IF(ISNA(OutlineParameters!T688),OutlineParameters!S688,OutlineParameters!T688)</f>
        <v>181.43745113989999</v>
      </c>
      <c r="D685" s="47">
        <f t="shared" si="150"/>
        <v>31.443963081799936</v>
      </c>
      <c r="E685" s="47">
        <f t="shared" si="151"/>
        <v>2.7339802394034476</v>
      </c>
      <c r="F685" s="47">
        <f t="shared" si="162"/>
        <v>19.275323987704006</v>
      </c>
      <c r="G685" s="47" t="e">
        <f t="shared" si="152"/>
        <v>#N/A</v>
      </c>
      <c r="H685" s="47"/>
      <c r="I685" s="47"/>
      <c r="J685" s="47">
        <f t="shared" si="153"/>
        <v>-325</v>
      </c>
      <c r="K685" s="48">
        <f t="shared" si="154"/>
        <v>31.17804523430345</v>
      </c>
      <c r="L685" s="48">
        <f t="shared" si="155"/>
        <v>15.511930885941638</v>
      </c>
      <c r="M685" s="48">
        <f t="shared" si="156"/>
        <v>31.419757157925002</v>
      </c>
      <c r="N685" s="48">
        <f t="shared" si="157"/>
        <v>31.419757157925002</v>
      </c>
      <c r="O685" s="48">
        <f t="shared" si="145"/>
        <v>3.5785984594950104</v>
      </c>
      <c r="P685" s="47"/>
      <c r="Q685" s="46">
        <f t="shared" si="158"/>
        <v>-325</v>
      </c>
      <c r="R685" s="47">
        <f t="shared" si="146"/>
        <v>31.397017910036233</v>
      </c>
      <c r="S685" s="47">
        <f t="shared" si="147"/>
        <v>19.172237379597327</v>
      </c>
      <c r="T685" s="47">
        <f t="shared" si="148"/>
        <v>2.7500665412056247</v>
      </c>
      <c r="U685" s="47" t="e">
        <f t="shared" si="149"/>
        <v>#N/A</v>
      </c>
      <c r="V685" s="47">
        <f t="shared" si="159"/>
        <v>0.46877297366382464</v>
      </c>
      <c r="W685" s="47">
        <f t="shared" si="160"/>
        <v>6.9677800922818278E-3</v>
      </c>
    </row>
    <row r="686" spans="2:23">
      <c r="B686" s="46">
        <f t="shared" si="161"/>
        <v>-325</v>
      </c>
      <c r="C686" s="47">
        <f>IF(ISNA(OutlineParameters!T689),OutlineParameters!S689,OutlineParameters!T689)</f>
        <v>181.5621982721425</v>
      </c>
      <c r="D686" s="47">
        <f t="shared" si="150"/>
        <v>31.397017910036233</v>
      </c>
      <c r="E686" s="47">
        <f t="shared" si="151"/>
        <v>2.7500665412056247</v>
      </c>
      <c r="F686" s="47">
        <f t="shared" si="162"/>
        <v>19.172237379597327</v>
      </c>
      <c r="G686" s="47" t="e">
        <f t="shared" si="152"/>
        <v>#N/A</v>
      </c>
      <c r="H686" s="47"/>
      <c r="I686" s="47"/>
      <c r="J686" s="47">
        <f t="shared" si="153"/>
        <v>-324</v>
      </c>
      <c r="K686" s="48">
        <f t="shared" si="154"/>
        <v>31.123746484172212</v>
      </c>
      <c r="L686" s="48">
        <f t="shared" si="155"/>
        <v>15.416403431199797</v>
      </c>
      <c r="M686" s="48">
        <f t="shared" si="156"/>
        <v>31.363969874508935</v>
      </c>
      <c r="N686" s="48">
        <f t="shared" si="157"/>
        <v>31.363969874508935</v>
      </c>
      <c r="O686" s="48">
        <f t="shared" ref="O686:O749" si="163">3*(N686-L686)/(($D$18/2)^3)*($D$18*C687^2/4-C687^3/6)</f>
        <v>3.5920479386742765</v>
      </c>
      <c r="P686" s="47"/>
      <c r="Q686" s="46">
        <f t="shared" si="158"/>
        <v>-324</v>
      </c>
      <c r="R686" s="47">
        <f t="shared" ref="R686:R749" si="164">CHOOSE(RockerType,D687,N686)</f>
        <v>31.350140612669851</v>
      </c>
      <c r="S686" s="47">
        <f t="shared" ref="S686:S749" si="165">CHOOSE(RockerType,F687,L686)</f>
        <v>19.069387043000738</v>
      </c>
      <c r="T686" s="47">
        <f t="shared" ref="T686:T749" si="166">CHOOSE(RockerType,E687,O686)</f>
        <v>2.7661308515070964</v>
      </c>
      <c r="U686" s="47" t="e">
        <f t="shared" ref="U686:U749" si="167">CHOOSE(RockerType,G687,NA())</f>
        <v>#N/A</v>
      </c>
      <c r="V686" s="47">
        <f t="shared" si="159"/>
        <v>0.46807619565459646</v>
      </c>
      <c r="W686" s="47">
        <f t="shared" si="160"/>
        <v>7.0527530201758282E-3</v>
      </c>
    </row>
    <row r="687" spans="2:23">
      <c r="B687" s="46">
        <f t="shared" si="161"/>
        <v>-324</v>
      </c>
      <c r="C687" s="47">
        <f>IF(ISNA(OutlineParameters!T690),OutlineParameters!S690,OutlineParameters!T690)</f>
        <v>181.68631213202676</v>
      </c>
      <c r="D687" s="47">
        <f t="shared" ref="D687:D750" si="168">IF(B687&lt;$D$98,spline($D$96:$D$98,$E$96:$E$98,B687)+$D$83,spline($D$98:$D$100,$E$98:$E$100,B687)+$D$83)*IF(ABS(B687)&lt;=$D$80/2,1,0)</f>
        <v>31.350140612669851</v>
      </c>
      <c r="E687" s="47">
        <f t="shared" ref="E687:E750" si="169">IF(B687&gt;$D$96,IF(B687&lt;$D$98,spline($D$96:$D$98,$F$96:$F$98,B687),spline($D$98:$D$100,$F$98:$F$100,B687)),NA())</f>
        <v>2.7661308515070964</v>
      </c>
      <c r="F687" s="47">
        <f t="shared" si="162"/>
        <v>19.069387043000738</v>
      </c>
      <c r="G687" s="47" t="e">
        <f t="shared" ref="G687:G750" si="170">IF(NOT( ISNA(VLOOKUP(B687,$D$96:$D$100,1,FALSE))),D687,NA())</f>
        <v>#N/A</v>
      </c>
      <c r="H687" s="47"/>
      <c r="I687" s="47"/>
      <c r="J687" s="47">
        <f t="shared" ref="J687:J750" si="171">B688</f>
        <v>-323</v>
      </c>
      <c r="K687" s="48">
        <f t="shared" ref="K687:K750" si="172">($D$82-($D$82^2-B688^2)^(1/2)+$D$83)*(IF(ABS(B688)&lt;=$D$80/2,1,0))</f>
        <v>31.06961555561497</v>
      </c>
      <c r="L687" s="48">
        <f t="shared" ref="L687:L750" si="173">($D$84-($D$84^2-B688^2)^(1/2))*(IF(ABS(B688)&lt;=$D$80/2,1,0))</f>
        <v>15.321173033863943</v>
      </c>
      <c r="M687" s="48">
        <f t="shared" ref="M687:M750" si="174">($D$91-($D$91^2-B688^2)^(1/2)+$D$83)*(IF(ABS(B688)&lt;=-$D$89,1,0))</f>
        <v>31.308355041328237</v>
      </c>
      <c r="N687" s="48">
        <f t="shared" ref="N687:N750" si="175">MAX(M687,L687)</f>
        <v>31.308355041328237</v>
      </c>
      <c r="O687" s="48">
        <f t="shared" si="163"/>
        <v>3.6054713487786048</v>
      </c>
      <c r="P687" s="47"/>
      <c r="Q687" s="46">
        <f t="shared" ref="Q687:Q750" si="176">B688</f>
        <v>-323</v>
      </c>
      <c r="R687" s="47">
        <f t="shared" si="164"/>
        <v>31.303332993104391</v>
      </c>
      <c r="S687" s="47">
        <f t="shared" si="165"/>
        <v>18.966775517392421</v>
      </c>
      <c r="T687" s="47">
        <f t="shared" si="166"/>
        <v>2.7821728995437134</v>
      </c>
      <c r="U687" s="47" t="e">
        <f t="shared" si="167"/>
        <v>#N/A</v>
      </c>
      <c r="V687" s="47">
        <f t="shared" ref="V687:V750" si="177">IF(R687&lt;&gt;0,-(R688-R687)/(Q688-Q687)*$D$21,NA())</f>
        <v>0.46737092035257888</v>
      </c>
      <c r="W687" s="47">
        <f t="shared" si="160"/>
        <v>7.1377259480698285E-3</v>
      </c>
    </row>
    <row r="688" spans="2:23">
      <c r="B688" s="46">
        <f t="shared" si="161"/>
        <v>-323</v>
      </c>
      <c r="C688" s="47">
        <f>IF(ISNA(OutlineParameters!T691),OutlineParameters!S691,OutlineParameters!T691)</f>
        <v>181.80980281677014</v>
      </c>
      <c r="D688" s="47">
        <f t="shared" si="168"/>
        <v>31.303332993104391</v>
      </c>
      <c r="E688" s="47">
        <f t="shared" si="169"/>
        <v>2.7821728995437134</v>
      </c>
      <c r="F688" s="47">
        <f t="shared" si="162"/>
        <v>18.966775517392421</v>
      </c>
      <c r="G688" s="47" t="e">
        <f t="shared" si="170"/>
        <v>#N/A</v>
      </c>
      <c r="H688" s="47"/>
      <c r="I688" s="47"/>
      <c r="J688" s="47">
        <f t="shared" si="171"/>
        <v>-322</v>
      </c>
      <c r="K688" s="48">
        <f t="shared" si="172"/>
        <v>31.015652444070607</v>
      </c>
      <c r="L688" s="48">
        <f t="shared" si="173"/>
        <v>15.226239668951166</v>
      </c>
      <c r="M688" s="48">
        <f t="shared" si="174"/>
        <v>31.252912653437075</v>
      </c>
      <c r="N688" s="48">
        <f t="shared" si="175"/>
        <v>31.252912653437075</v>
      </c>
      <c r="O688" s="48">
        <f t="shared" si="163"/>
        <v>3.6188677057423866</v>
      </c>
      <c r="P688" s="47"/>
      <c r="Q688" s="46">
        <f t="shared" si="176"/>
        <v>-322</v>
      </c>
      <c r="R688" s="47">
        <f t="shared" si="164"/>
        <v>31.256595901069133</v>
      </c>
      <c r="S688" s="47">
        <f t="shared" si="165"/>
        <v>18.864400238583137</v>
      </c>
      <c r="T688" s="47">
        <f t="shared" si="166"/>
        <v>2.7981925337606173</v>
      </c>
      <c r="U688" s="47" t="e">
        <f t="shared" si="167"/>
        <v>#N/A</v>
      </c>
      <c r="V688" s="47">
        <f t="shared" si="177"/>
        <v>0.4666571477577719</v>
      </c>
      <c r="W688" s="47">
        <f t="shared" ref="W688:W751" si="178">IF(V688&lt;&gt;0,ABS((V689-V688)/(Q689-Q688)*$D$21),NA())</f>
        <v>7.3180663072491825E-3</v>
      </c>
    </row>
    <row r="689" spans="2:23">
      <c r="B689" s="46">
        <f t="shared" ref="B689:B752" si="179">B688+1</f>
        <v>-322</v>
      </c>
      <c r="C689" s="47">
        <f>IF(ISNA(OutlineParameters!T692),OutlineParameters!S692,OutlineParameters!T692)</f>
        <v>181.93265128538087</v>
      </c>
      <c r="D689" s="47">
        <f t="shared" si="168"/>
        <v>31.256595901069133</v>
      </c>
      <c r="E689" s="47">
        <f t="shared" si="169"/>
        <v>2.7981925337606173</v>
      </c>
      <c r="F689" s="47">
        <f t="shared" ref="F689:F752" si="180">IF(B689&lt;=$D$96,0,IF(E689&gt;0,D689- E689*($D$18/2)^3/(3*($D$18/4*(C689)^2-(C689)^3/6)),D689))</f>
        <v>18.864400238583137</v>
      </c>
      <c r="G689" s="47" t="e">
        <f t="shared" si="170"/>
        <v>#N/A</v>
      </c>
      <c r="H689" s="47"/>
      <c r="I689" s="47"/>
      <c r="J689" s="47">
        <f t="shared" si="171"/>
        <v>-321</v>
      </c>
      <c r="K689" s="48">
        <f t="shared" si="172"/>
        <v>30.961857144994379</v>
      </c>
      <c r="L689" s="48">
        <f t="shared" si="173"/>
        <v>15.131603311561776</v>
      </c>
      <c r="M689" s="48">
        <f t="shared" si="174"/>
        <v>31.197642705905078</v>
      </c>
      <c r="N689" s="48">
        <f t="shared" si="175"/>
        <v>31.197642705905078</v>
      </c>
      <c r="O689" s="48">
        <f t="shared" si="163"/>
        <v>3.6322379273687213</v>
      </c>
      <c r="P689" s="47"/>
      <c r="Q689" s="46">
        <f t="shared" si="176"/>
        <v>-321</v>
      </c>
      <c r="R689" s="47">
        <f t="shared" si="164"/>
        <v>31.209930186293356</v>
      </c>
      <c r="S689" s="47">
        <f t="shared" si="165"/>
        <v>18.762265950131425</v>
      </c>
      <c r="T689" s="47">
        <f t="shared" si="166"/>
        <v>2.8141894237890139</v>
      </c>
      <c r="U689" s="47" t="e">
        <f t="shared" si="167"/>
        <v>#N/A</v>
      </c>
      <c r="V689" s="47">
        <f t="shared" si="177"/>
        <v>0.46592534112704698</v>
      </c>
      <c r="W689" s="47">
        <f t="shared" si="178"/>
        <v>7.212304372927747E-3</v>
      </c>
    </row>
    <row r="690" spans="2:23">
      <c r="B690" s="46">
        <f t="shared" si="179"/>
        <v>-321</v>
      </c>
      <c r="C690" s="47">
        <f>IF(ISNA(OutlineParameters!T693),OutlineParameters!S693,OutlineParameters!T693)</f>
        <v>182.05489056569161</v>
      </c>
      <c r="D690" s="47">
        <f t="shared" si="168"/>
        <v>31.209930186293356</v>
      </c>
      <c r="E690" s="47">
        <f t="shared" si="169"/>
        <v>2.8141894237890139</v>
      </c>
      <c r="F690" s="47">
        <f t="shared" si="180"/>
        <v>18.762265950131425</v>
      </c>
      <c r="G690" s="47" t="e">
        <f t="shared" si="170"/>
        <v>#N/A</v>
      </c>
      <c r="H690" s="47"/>
      <c r="I690" s="47"/>
      <c r="J690" s="47">
        <f t="shared" si="171"/>
        <v>-320</v>
      </c>
      <c r="K690" s="48">
        <f t="shared" si="172"/>
        <v>30.908229653854274</v>
      </c>
      <c r="L690" s="48">
        <f t="shared" si="173"/>
        <v>15.037263936874751</v>
      </c>
      <c r="M690" s="48">
        <f t="shared" si="174"/>
        <v>31.142545193816428</v>
      </c>
      <c r="N690" s="48">
        <f t="shared" si="175"/>
        <v>31.142545193816428</v>
      </c>
      <c r="O690" s="48">
        <f t="shared" si="163"/>
        <v>3.6455810189864786</v>
      </c>
      <c r="P690" s="47"/>
      <c r="Q690" s="46">
        <f t="shared" si="176"/>
        <v>-320</v>
      </c>
      <c r="R690" s="47">
        <f t="shared" si="164"/>
        <v>31.163337652180651</v>
      </c>
      <c r="S690" s="47">
        <f t="shared" si="165"/>
        <v>18.660371278959751</v>
      </c>
      <c r="T690" s="47">
        <f t="shared" si="166"/>
        <v>2.8301633584693984</v>
      </c>
      <c r="U690" s="47" t="e">
        <f t="shared" si="167"/>
        <v>#N/A</v>
      </c>
      <c r="V690" s="47">
        <f t="shared" si="177"/>
        <v>0.4652041106897542</v>
      </c>
      <c r="W690" s="47">
        <f t="shared" si="178"/>
        <v>7.3926447313965582E-3</v>
      </c>
    </row>
    <row r="691" spans="2:23">
      <c r="B691" s="46">
        <f t="shared" si="179"/>
        <v>-320</v>
      </c>
      <c r="C691" s="47">
        <f>IF(ISNA(OutlineParameters!T694),OutlineParameters!S694,OutlineParameters!T694)</f>
        <v>182.17650127178817</v>
      </c>
      <c r="D691" s="47">
        <f t="shared" si="168"/>
        <v>31.163337652180651</v>
      </c>
      <c r="E691" s="47">
        <f t="shared" si="169"/>
        <v>2.8301633584693984</v>
      </c>
      <c r="F691" s="47">
        <f t="shared" si="180"/>
        <v>18.660371278959751</v>
      </c>
      <c r="G691" s="47" t="e">
        <f t="shared" si="170"/>
        <v>#N/A</v>
      </c>
      <c r="H691" s="47"/>
      <c r="I691" s="47"/>
      <c r="J691" s="47">
        <f t="shared" si="171"/>
        <v>-319</v>
      </c>
      <c r="K691" s="48">
        <f t="shared" si="172"/>
        <v>30.854769966132832</v>
      </c>
      <c r="L691" s="48">
        <f t="shared" si="173"/>
        <v>14.943221520150928</v>
      </c>
      <c r="M691" s="48">
        <f t="shared" si="174"/>
        <v>31.087620112270766</v>
      </c>
      <c r="N691" s="48">
        <f t="shared" si="175"/>
        <v>31.087620112270766</v>
      </c>
      <c r="O691" s="48">
        <f t="shared" si="163"/>
        <v>3.6588971024453443</v>
      </c>
      <c r="P691" s="47"/>
      <c r="Q691" s="46">
        <f t="shared" si="176"/>
        <v>-319</v>
      </c>
      <c r="R691" s="47">
        <f t="shared" si="164"/>
        <v>31.116817241111676</v>
      </c>
      <c r="S691" s="47">
        <f t="shared" si="165"/>
        <v>18.558716609742866</v>
      </c>
      <c r="T691" s="47">
        <f t="shared" si="166"/>
        <v>2.8461139478283339</v>
      </c>
      <c r="U691" s="47" t="e">
        <f t="shared" si="167"/>
        <v>#N/A</v>
      </c>
      <c r="V691" s="47">
        <f t="shared" si="177"/>
        <v>0.46446484621661455</v>
      </c>
      <c r="W691" s="47">
        <f t="shared" si="178"/>
        <v>7.4776176596458299E-3</v>
      </c>
    </row>
    <row r="692" spans="2:23">
      <c r="B692" s="46">
        <f t="shared" si="179"/>
        <v>-319</v>
      </c>
      <c r="C692" s="47">
        <f>IF(ISNA(OutlineParameters!T695),OutlineParameters!S695,OutlineParameters!T695)</f>
        <v>182.29749449343734</v>
      </c>
      <c r="D692" s="47">
        <f t="shared" si="168"/>
        <v>31.116817241111676</v>
      </c>
      <c r="E692" s="47">
        <f t="shared" si="169"/>
        <v>2.8461139478283339</v>
      </c>
      <c r="F692" s="47">
        <f t="shared" si="180"/>
        <v>18.558716609742866</v>
      </c>
      <c r="G692" s="47" t="e">
        <f t="shared" si="170"/>
        <v>#N/A</v>
      </c>
      <c r="H692" s="47"/>
      <c r="I692" s="47"/>
      <c r="J692" s="47">
        <f t="shared" si="171"/>
        <v>-318</v>
      </c>
      <c r="K692" s="48">
        <f t="shared" si="172"/>
        <v>30.801478077327143</v>
      </c>
      <c r="L692" s="48">
        <f t="shared" si="173"/>
        <v>14.849476036731176</v>
      </c>
      <c r="M692" s="48">
        <f t="shared" si="174"/>
        <v>31.032867456385016</v>
      </c>
      <c r="N692" s="48">
        <f t="shared" si="175"/>
        <v>31.032867456385016</v>
      </c>
      <c r="O692" s="48">
        <f t="shared" si="163"/>
        <v>3.6721859901571197</v>
      </c>
      <c r="P692" s="47"/>
      <c r="Q692" s="46">
        <f t="shared" si="176"/>
        <v>-318</v>
      </c>
      <c r="R692" s="47">
        <f t="shared" si="164"/>
        <v>31.070370756490014</v>
      </c>
      <c r="S692" s="47">
        <f t="shared" si="165"/>
        <v>18.457303342690942</v>
      </c>
      <c r="T692" s="47">
        <f t="shared" si="166"/>
        <v>2.8620409807063147</v>
      </c>
      <c r="U692" s="47" t="e">
        <f t="shared" si="167"/>
        <v>#N/A</v>
      </c>
      <c r="V692" s="47">
        <f t="shared" si="177"/>
        <v>0.46371708445064996</v>
      </c>
      <c r="W692" s="47">
        <f t="shared" si="178"/>
        <v>7.562590588250373E-3</v>
      </c>
    </row>
    <row r="693" spans="2:23">
      <c r="B693" s="46">
        <f t="shared" si="179"/>
        <v>-318</v>
      </c>
      <c r="C693" s="47">
        <f>IF(ISNA(OutlineParameters!T696),OutlineParameters!S696,OutlineParameters!T696)</f>
        <v>182.41787280373941</v>
      </c>
      <c r="D693" s="47">
        <f t="shared" si="168"/>
        <v>31.070370756490014</v>
      </c>
      <c r="E693" s="47">
        <f t="shared" si="169"/>
        <v>2.8620409807063147</v>
      </c>
      <c r="F693" s="47">
        <f t="shared" si="180"/>
        <v>18.457303342690942</v>
      </c>
      <c r="G693" s="47" t="e">
        <f t="shared" si="170"/>
        <v>#N/A</v>
      </c>
      <c r="H693" s="47"/>
      <c r="I693" s="47"/>
      <c r="J693" s="47">
        <f t="shared" si="171"/>
        <v>-317</v>
      </c>
      <c r="K693" s="48">
        <f t="shared" si="172"/>
        <v>30.748353982948853</v>
      </c>
      <c r="L693" s="48">
        <f t="shared" si="173"/>
        <v>14.756027462036855</v>
      </c>
      <c r="M693" s="48">
        <f t="shared" si="174"/>
        <v>30.978287221289744</v>
      </c>
      <c r="N693" s="48">
        <f t="shared" si="175"/>
        <v>30.978287221289744</v>
      </c>
      <c r="O693" s="48">
        <f t="shared" si="163"/>
        <v>3.6854475398415034</v>
      </c>
      <c r="P693" s="47"/>
      <c r="Q693" s="46">
        <f t="shared" si="176"/>
        <v>-317</v>
      </c>
      <c r="R693" s="47">
        <f t="shared" si="164"/>
        <v>31.023999048044949</v>
      </c>
      <c r="S693" s="47">
        <f t="shared" si="165"/>
        <v>18.356132348351299</v>
      </c>
      <c r="T693" s="47">
        <f t="shared" si="166"/>
        <v>2.8779441863391924</v>
      </c>
      <c r="U693" s="47" t="e">
        <f t="shared" si="167"/>
        <v>#N/A</v>
      </c>
      <c r="V693" s="47">
        <f t="shared" si="177"/>
        <v>0.46296082539182493</v>
      </c>
      <c r="W693" s="47">
        <f t="shared" si="178"/>
        <v>7.7429309470744556E-3</v>
      </c>
    </row>
    <row r="694" spans="2:23">
      <c r="B694" s="46">
        <f t="shared" si="179"/>
        <v>-317</v>
      </c>
      <c r="C694" s="47">
        <f>IF(ISNA(OutlineParameters!T697),OutlineParameters!S697,OutlineParameters!T697)</f>
        <v>182.53763994514313</v>
      </c>
      <c r="D694" s="47">
        <f t="shared" si="168"/>
        <v>31.023999048044949</v>
      </c>
      <c r="E694" s="47">
        <f t="shared" si="169"/>
        <v>2.8779441863391924</v>
      </c>
      <c r="F694" s="47">
        <f t="shared" si="180"/>
        <v>18.356132348351299</v>
      </c>
      <c r="G694" s="47" t="e">
        <f t="shared" si="170"/>
        <v>#N/A</v>
      </c>
      <c r="H694" s="47"/>
      <c r="I694" s="47"/>
      <c r="J694" s="47">
        <f t="shared" si="171"/>
        <v>-316</v>
      </c>
      <c r="K694" s="48">
        <f t="shared" si="172"/>
        <v>30.695397678524156</v>
      </c>
      <c r="L694" s="48">
        <f t="shared" si="173"/>
        <v>14.66287577157027</v>
      </c>
      <c r="M694" s="48">
        <f t="shared" si="174"/>
        <v>30.923879402131885</v>
      </c>
      <c r="N694" s="48">
        <f t="shared" si="175"/>
        <v>30.923879402131885</v>
      </c>
      <c r="O694" s="48">
        <f t="shared" si="163"/>
        <v>3.6986815696772837</v>
      </c>
      <c r="P694" s="47"/>
      <c r="Q694" s="46">
        <f t="shared" si="176"/>
        <v>-316</v>
      </c>
      <c r="R694" s="47">
        <f t="shared" si="164"/>
        <v>30.977702965505767</v>
      </c>
      <c r="S694" s="47">
        <f t="shared" si="165"/>
        <v>18.255204628292173</v>
      </c>
      <c r="T694" s="47">
        <f t="shared" si="166"/>
        <v>2.893823234358174</v>
      </c>
      <c r="U694" s="47" t="e">
        <f t="shared" si="167"/>
        <v>#N/A</v>
      </c>
      <c r="V694" s="47">
        <f t="shared" si="177"/>
        <v>0.46218653229711748</v>
      </c>
      <c r="W694" s="47">
        <f t="shared" si="178"/>
        <v>7.6371690123977487E-3</v>
      </c>
    </row>
    <row r="695" spans="2:23">
      <c r="B695" s="46">
        <f t="shared" si="179"/>
        <v>-316</v>
      </c>
      <c r="C695" s="47">
        <f>IF(ISNA(OutlineParameters!T698),OutlineParameters!S698,OutlineParameters!T698)</f>
        <v>182.65679853211176</v>
      </c>
      <c r="D695" s="47">
        <f t="shared" si="168"/>
        <v>30.977702965505767</v>
      </c>
      <c r="E695" s="47">
        <f t="shared" si="169"/>
        <v>2.893823234358174</v>
      </c>
      <c r="F695" s="47">
        <f t="shared" si="180"/>
        <v>18.255204628292173</v>
      </c>
      <c r="G695" s="47" t="e">
        <f t="shared" si="170"/>
        <v>#N/A</v>
      </c>
      <c r="H695" s="47"/>
      <c r="I695" s="47"/>
      <c r="J695" s="47">
        <f t="shared" si="171"/>
        <v>-315</v>
      </c>
      <c r="K695" s="48">
        <f t="shared" si="172"/>
        <v>30.642609159591071</v>
      </c>
      <c r="L695" s="48">
        <f t="shared" si="173"/>
        <v>14.570020940914674</v>
      </c>
      <c r="M695" s="48">
        <f t="shared" si="174"/>
        <v>30.869643994072927</v>
      </c>
      <c r="N695" s="48">
        <f t="shared" si="175"/>
        <v>30.869643994072927</v>
      </c>
      <c r="O695" s="48">
        <f t="shared" si="163"/>
        <v>3.7118879403299436</v>
      </c>
      <c r="P695" s="47"/>
      <c r="Q695" s="46">
        <f t="shared" si="176"/>
        <v>-315</v>
      </c>
      <c r="R695" s="47">
        <f t="shared" si="164"/>
        <v>30.931484312276055</v>
      </c>
      <c r="S695" s="47">
        <f t="shared" si="165"/>
        <v>18.154520978564744</v>
      </c>
      <c r="T695" s="47">
        <f t="shared" si="166"/>
        <v>2.909678092417689</v>
      </c>
      <c r="U695" s="47" t="e">
        <f t="shared" si="167"/>
        <v>#N/A</v>
      </c>
      <c r="V695" s="47">
        <f t="shared" si="177"/>
        <v>0.46142281539587771</v>
      </c>
      <c r="W695" s="47">
        <f t="shared" si="178"/>
        <v>7.8651930870421438E-3</v>
      </c>
    </row>
    <row r="696" spans="2:23">
      <c r="B696" s="46">
        <f t="shared" si="179"/>
        <v>-315</v>
      </c>
      <c r="C696" s="47">
        <f>IF(ISNA(OutlineParameters!T699),OutlineParameters!S699,OutlineParameters!T699)</f>
        <v>182.77535226594483</v>
      </c>
      <c r="D696" s="47">
        <f t="shared" si="168"/>
        <v>30.931484312276055</v>
      </c>
      <c r="E696" s="47">
        <f t="shared" si="169"/>
        <v>2.909678092417689</v>
      </c>
      <c r="F696" s="47">
        <f t="shared" si="180"/>
        <v>18.154520978564744</v>
      </c>
      <c r="G696" s="47" t="e">
        <f t="shared" si="170"/>
        <v>#N/A</v>
      </c>
      <c r="H696" s="47"/>
      <c r="I696" s="47"/>
      <c r="J696" s="47">
        <f t="shared" si="171"/>
        <v>-314</v>
      </c>
      <c r="K696" s="48">
        <f t="shared" si="172"/>
        <v>30.589988421704899</v>
      </c>
      <c r="L696" s="48">
        <f t="shared" si="173"/>
        <v>14.477462945732441</v>
      </c>
      <c r="M696" s="48">
        <f t="shared" si="174"/>
        <v>30.815580992292549</v>
      </c>
      <c r="N696" s="48">
        <f t="shared" si="175"/>
        <v>30.815580992292549</v>
      </c>
      <c r="O696" s="48">
        <f t="shared" si="163"/>
        <v>3.7250667611826227</v>
      </c>
      <c r="P696" s="47"/>
      <c r="Q696" s="46">
        <f t="shared" si="176"/>
        <v>-314</v>
      </c>
      <c r="R696" s="47">
        <f t="shared" si="164"/>
        <v>30.885342030736467</v>
      </c>
      <c r="S696" s="47">
        <f t="shared" si="165"/>
        <v>18.054082814950753</v>
      </c>
      <c r="T696" s="47">
        <f t="shared" si="166"/>
        <v>2.9255081321257199</v>
      </c>
      <c r="U696" s="47" t="e">
        <f t="shared" si="167"/>
        <v>#N/A</v>
      </c>
      <c r="V696" s="47">
        <f t="shared" si="177"/>
        <v>0.46063629608717349</v>
      </c>
      <c r="W696" s="47">
        <f t="shared" si="178"/>
        <v>7.8547985843613333E-3</v>
      </c>
    </row>
    <row r="697" spans="2:23">
      <c r="B697" s="46">
        <f t="shared" si="179"/>
        <v>-314</v>
      </c>
      <c r="C697" s="47">
        <f>IF(ISNA(OutlineParameters!T700),OutlineParameters!S700,OutlineParameters!T700)</f>
        <v>182.89331143143559</v>
      </c>
      <c r="D697" s="47">
        <f t="shared" si="168"/>
        <v>30.885342030736467</v>
      </c>
      <c r="E697" s="47">
        <f t="shared" si="169"/>
        <v>2.9255081321257199</v>
      </c>
      <c r="F697" s="47">
        <f t="shared" si="180"/>
        <v>18.054082814950753</v>
      </c>
      <c r="G697" s="47" t="e">
        <f t="shared" si="170"/>
        <v>#N/A</v>
      </c>
      <c r="H697" s="47"/>
      <c r="I697" s="47"/>
      <c r="J697" s="47">
        <f t="shared" si="171"/>
        <v>-313</v>
      </c>
      <c r="K697" s="48">
        <f t="shared" si="172"/>
        <v>30.537535460434579</v>
      </c>
      <c r="L697" s="48">
        <f t="shared" si="173"/>
        <v>14.385201761767348</v>
      </c>
      <c r="M697" s="48">
        <f t="shared" si="174"/>
        <v>30.761690391981343</v>
      </c>
      <c r="N697" s="48">
        <f t="shared" si="175"/>
        <v>30.761690391981343</v>
      </c>
      <c r="O697" s="48">
        <f t="shared" si="163"/>
        <v>3.7382170394582617</v>
      </c>
      <c r="P697" s="47"/>
      <c r="Q697" s="46">
        <f t="shared" si="176"/>
        <v>-313</v>
      </c>
      <c r="R697" s="47">
        <f t="shared" si="164"/>
        <v>30.83927840112775</v>
      </c>
      <c r="S697" s="47">
        <f t="shared" si="165"/>
        <v>17.953888480463164</v>
      </c>
      <c r="T697" s="47">
        <f t="shared" si="166"/>
        <v>2.9413133211366977</v>
      </c>
      <c r="U697" s="47" t="e">
        <f t="shared" si="167"/>
        <v>#N/A</v>
      </c>
      <c r="V697" s="47">
        <f t="shared" si="177"/>
        <v>0.45985081622873736</v>
      </c>
      <c r="W697" s="47">
        <f t="shared" si="178"/>
        <v>7.987455227009832E-3</v>
      </c>
    </row>
    <row r="698" spans="2:23">
      <c r="B698" s="46">
        <f t="shared" si="179"/>
        <v>-313</v>
      </c>
      <c r="C698" s="47">
        <f>IF(ISNA(OutlineParameters!T701),OutlineParameters!S701,OutlineParameters!T701)</f>
        <v>183.01065680097832</v>
      </c>
      <c r="D698" s="47">
        <f t="shared" si="168"/>
        <v>30.83927840112775</v>
      </c>
      <c r="E698" s="47">
        <f t="shared" si="169"/>
        <v>2.9413133211366977</v>
      </c>
      <c r="F698" s="47">
        <f t="shared" si="180"/>
        <v>17.953888480463164</v>
      </c>
      <c r="G698" s="47" t="e">
        <f t="shared" si="170"/>
        <v>#N/A</v>
      </c>
      <c r="H698" s="47"/>
      <c r="I698" s="47"/>
      <c r="J698" s="47">
        <f t="shared" si="171"/>
        <v>-312</v>
      </c>
      <c r="K698" s="48">
        <f t="shared" si="172"/>
        <v>30.485250271362698</v>
      </c>
      <c r="L698" s="48">
        <f t="shared" si="173"/>
        <v>14.293237364843662</v>
      </c>
      <c r="M698" s="48">
        <f t="shared" si="174"/>
        <v>30.707972188350819</v>
      </c>
      <c r="N698" s="48">
        <f t="shared" si="175"/>
        <v>30.707972188350819</v>
      </c>
      <c r="O698" s="48">
        <f t="shared" si="163"/>
        <v>3.7513397482420294</v>
      </c>
      <c r="P698" s="47"/>
      <c r="Q698" s="46">
        <f t="shared" si="176"/>
        <v>-312</v>
      </c>
      <c r="R698" s="47">
        <f t="shared" si="164"/>
        <v>30.793293319504876</v>
      </c>
      <c r="S698" s="47">
        <f t="shared" si="165"/>
        <v>17.853942020282464</v>
      </c>
      <c r="T698" s="47">
        <f t="shared" si="166"/>
        <v>2.9570933290818275</v>
      </c>
      <c r="U698" s="47" t="e">
        <f t="shared" si="167"/>
        <v>#N/A</v>
      </c>
      <c r="V698" s="47">
        <f t="shared" si="177"/>
        <v>0.45905207070603637</v>
      </c>
      <c r="W698" s="47">
        <f t="shared" si="178"/>
        <v>8.1201118710794162E-3</v>
      </c>
    </row>
    <row r="699" spans="2:23">
      <c r="B699" s="46">
        <f t="shared" si="179"/>
        <v>-312</v>
      </c>
      <c r="C699" s="47">
        <f>IF(ISNA(OutlineParameters!T702),OutlineParameters!S702,OutlineParameters!T702)</f>
        <v>183.12742158805776</v>
      </c>
      <c r="D699" s="47">
        <f t="shared" si="168"/>
        <v>30.793293319504876</v>
      </c>
      <c r="E699" s="47">
        <f t="shared" si="169"/>
        <v>2.9570933290818275</v>
      </c>
      <c r="F699" s="47">
        <f t="shared" si="180"/>
        <v>17.853942020282464</v>
      </c>
      <c r="G699" s="47" t="e">
        <f t="shared" si="170"/>
        <v>#N/A</v>
      </c>
      <c r="H699" s="47"/>
      <c r="I699" s="47"/>
      <c r="J699" s="47">
        <f t="shared" si="171"/>
        <v>-311</v>
      </c>
      <c r="K699" s="48">
        <f t="shared" si="172"/>
        <v>30.433132850086391</v>
      </c>
      <c r="L699" s="48">
        <f t="shared" si="173"/>
        <v>14.201569730865685</v>
      </c>
      <c r="M699" s="48">
        <f t="shared" si="174"/>
        <v>30.654426376623402</v>
      </c>
      <c r="N699" s="48">
        <f t="shared" si="175"/>
        <v>30.654426376623402</v>
      </c>
      <c r="O699" s="48">
        <f t="shared" si="163"/>
        <v>3.7644336073776627</v>
      </c>
      <c r="P699" s="47"/>
      <c r="Q699" s="46">
        <f t="shared" si="176"/>
        <v>-311</v>
      </c>
      <c r="R699" s="47">
        <f t="shared" si="164"/>
        <v>30.747388112434273</v>
      </c>
      <c r="S699" s="47">
        <f t="shared" si="165"/>
        <v>17.754240886001448</v>
      </c>
      <c r="T699" s="47">
        <f t="shared" si="166"/>
        <v>2.9728478851969609</v>
      </c>
      <c r="U699" s="47" t="e">
        <f t="shared" si="167"/>
        <v>#N/A</v>
      </c>
      <c r="V699" s="47">
        <f t="shared" si="177"/>
        <v>0.45824005951892843</v>
      </c>
      <c r="W699" s="47">
        <f t="shared" si="178"/>
        <v>8.1574010842189182E-3</v>
      </c>
    </row>
    <row r="700" spans="2:23">
      <c r="B700" s="46">
        <f t="shared" si="179"/>
        <v>-311</v>
      </c>
      <c r="C700" s="47">
        <f>IF(ISNA(OutlineParameters!T703),OutlineParameters!S703,OutlineParameters!T703)</f>
        <v>183.24357889537944</v>
      </c>
      <c r="D700" s="47">
        <f t="shared" si="168"/>
        <v>30.747388112434273</v>
      </c>
      <c r="E700" s="47">
        <f t="shared" si="169"/>
        <v>2.9728478851969609</v>
      </c>
      <c r="F700" s="47">
        <f t="shared" si="180"/>
        <v>17.754240886001448</v>
      </c>
      <c r="G700" s="47" t="e">
        <f t="shared" si="170"/>
        <v>#N/A</v>
      </c>
      <c r="H700" s="47"/>
      <c r="I700" s="47"/>
      <c r="J700" s="47">
        <f t="shared" si="171"/>
        <v>-310</v>
      </c>
      <c r="K700" s="48">
        <f t="shared" si="172"/>
        <v>30.381183192215527</v>
      </c>
      <c r="L700" s="48">
        <f t="shared" si="173"/>
        <v>14.110198835817755</v>
      </c>
      <c r="M700" s="48">
        <f t="shared" si="174"/>
        <v>30.601052952039705</v>
      </c>
      <c r="N700" s="48">
        <f t="shared" si="175"/>
        <v>30.601052952039705</v>
      </c>
      <c r="O700" s="48">
        <f t="shared" si="163"/>
        <v>3.7774996020813298</v>
      </c>
      <c r="P700" s="47"/>
      <c r="Q700" s="46">
        <f t="shared" si="176"/>
        <v>-310</v>
      </c>
      <c r="R700" s="47">
        <f t="shared" si="164"/>
        <v>30.70156410648238</v>
      </c>
      <c r="S700" s="47">
        <f t="shared" si="165"/>
        <v>17.654790087157046</v>
      </c>
      <c r="T700" s="47">
        <f t="shared" si="166"/>
        <v>2.9885767783225941</v>
      </c>
      <c r="U700" s="47" t="e">
        <f t="shared" si="167"/>
        <v>#N/A</v>
      </c>
      <c r="V700" s="47">
        <f t="shared" si="177"/>
        <v>0.45742431941050654</v>
      </c>
      <c r="W700" s="47">
        <f t="shared" si="178"/>
        <v>8.1946902952267919E-3</v>
      </c>
    </row>
    <row r="701" spans="2:23">
      <c r="B701" s="46">
        <f t="shared" si="179"/>
        <v>-310</v>
      </c>
      <c r="C701" s="47">
        <f>IF(ISNA(OutlineParameters!T704),OutlineParameters!S704,OutlineParameters!T704)</f>
        <v>183.35916197650855</v>
      </c>
      <c r="D701" s="47">
        <f t="shared" si="168"/>
        <v>30.70156410648238</v>
      </c>
      <c r="E701" s="47">
        <f t="shared" si="169"/>
        <v>2.9885767783225941</v>
      </c>
      <c r="F701" s="47">
        <f t="shared" si="180"/>
        <v>17.654790087157046</v>
      </c>
      <c r="G701" s="47" t="e">
        <f t="shared" si="170"/>
        <v>#N/A</v>
      </c>
      <c r="H701" s="47"/>
      <c r="I701" s="47"/>
      <c r="J701" s="47">
        <f t="shared" si="171"/>
        <v>-309</v>
      </c>
      <c r="K701" s="48">
        <f t="shared" si="172"/>
        <v>30.329401293378165</v>
      </c>
      <c r="L701" s="48">
        <f t="shared" si="173"/>
        <v>14.019124655765609</v>
      </c>
      <c r="M701" s="48">
        <f t="shared" si="174"/>
        <v>30.547851909854895</v>
      </c>
      <c r="N701" s="48">
        <f t="shared" si="175"/>
        <v>30.547851909854895</v>
      </c>
      <c r="O701" s="48">
        <f t="shared" si="163"/>
        <v>3.7905367308678137</v>
      </c>
      <c r="P701" s="47"/>
      <c r="Q701" s="46">
        <f t="shared" si="176"/>
        <v>-309</v>
      </c>
      <c r="R701" s="47">
        <f t="shared" si="164"/>
        <v>30.655821674541329</v>
      </c>
      <c r="S701" s="47">
        <f t="shared" si="165"/>
        <v>17.555587608851596</v>
      </c>
      <c r="T701" s="47">
        <f t="shared" si="166"/>
        <v>3.0042796184852878</v>
      </c>
      <c r="U701" s="47" t="e">
        <f t="shared" si="167"/>
        <v>#N/A</v>
      </c>
      <c r="V701" s="47">
        <f t="shared" si="177"/>
        <v>0.45660485038098386</v>
      </c>
      <c r="W701" s="47">
        <f t="shared" si="178"/>
        <v>8.3273469392963761E-3</v>
      </c>
    </row>
    <row r="702" spans="2:23">
      <c r="B702" s="46">
        <f t="shared" si="179"/>
        <v>-309</v>
      </c>
      <c r="C702" s="47">
        <f>IF(ISNA(OutlineParameters!T705),OutlineParameters!S705,OutlineParameters!T705)</f>
        <v>183.47415133237067</v>
      </c>
      <c r="D702" s="47">
        <f t="shared" si="168"/>
        <v>30.655821674541329</v>
      </c>
      <c r="E702" s="47">
        <f t="shared" si="169"/>
        <v>3.0042796184852878</v>
      </c>
      <c r="F702" s="47">
        <f t="shared" si="180"/>
        <v>17.555587608851596</v>
      </c>
      <c r="G702" s="47" t="e">
        <f t="shared" si="170"/>
        <v>#N/A</v>
      </c>
      <c r="H702" s="47"/>
      <c r="I702" s="47"/>
      <c r="J702" s="47">
        <f t="shared" si="171"/>
        <v>-308</v>
      </c>
      <c r="K702" s="48">
        <f t="shared" si="172"/>
        <v>30.277787149211459</v>
      </c>
      <c r="L702" s="48">
        <f t="shared" si="173"/>
        <v>13.928347166853655</v>
      </c>
      <c r="M702" s="48">
        <f t="shared" si="174"/>
        <v>30.494823245340509</v>
      </c>
      <c r="N702" s="48">
        <f t="shared" si="175"/>
        <v>30.494823245340509</v>
      </c>
      <c r="O702" s="48">
        <f t="shared" si="163"/>
        <v>3.8035451444286803</v>
      </c>
      <c r="P702" s="47"/>
      <c r="Q702" s="46">
        <f t="shared" si="176"/>
        <v>-308</v>
      </c>
      <c r="R702" s="47">
        <f t="shared" si="164"/>
        <v>30.610161189503231</v>
      </c>
      <c r="S702" s="47">
        <f t="shared" si="165"/>
        <v>17.456634636001418</v>
      </c>
      <c r="T702" s="47">
        <f t="shared" si="166"/>
        <v>3.0199561945255393</v>
      </c>
      <c r="U702" s="47" t="e">
        <f t="shared" si="167"/>
        <v>#N/A</v>
      </c>
      <c r="V702" s="47">
        <f t="shared" si="177"/>
        <v>0.45577211568705422</v>
      </c>
      <c r="W702" s="47">
        <f t="shared" si="178"/>
        <v>8.4123198671903765E-3</v>
      </c>
    </row>
    <row r="703" spans="2:23">
      <c r="B703" s="46">
        <f t="shared" si="179"/>
        <v>-308</v>
      </c>
      <c r="C703" s="47">
        <f>IF(ISNA(OutlineParameters!T706),OutlineParameters!S706,OutlineParameters!T706)</f>
        <v>183.58855794192382</v>
      </c>
      <c r="D703" s="47">
        <f t="shared" si="168"/>
        <v>30.610161189503231</v>
      </c>
      <c r="E703" s="47">
        <f t="shared" si="169"/>
        <v>3.0199561945255393</v>
      </c>
      <c r="F703" s="47">
        <f t="shared" si="180"/>
        <v>17.456634636001418</v>
      </c>
      <c r="G703" s="47" t="e">
        <f t="shared" si="170"/>
        <v>#N/A</v>
      </c>
      <c r="H703" s="47"/>
      <c r="I703" s="47"/>
      <c r="J703" s="47">
        <f t="shared" si="171"/>
        <v>-307</v>
      </c>
      <c r="K703" s="48">
        <f t="shared" si="172"/>
        <v>30.226340755372572</v>
      </c>
      <c r="L703" s="48">
        <f t="shared" si="173"/>
        <v>13.837866345308612</v>
      </c>
      <c r="M703" s="48">
        <f t="shared" si="174"/>
        <v>30.441966953780817</v>
      </c>
      <c r="N703" s="48">
        <f t="shared" si="175"/>
        <v>30.441966953780817</v>
      </c>
      <c r="O703" s="48">
        <f t="shared" si="163"/>
        <v>3.8165246866519307</v>
      </c>
      <c r="P703" s="47"/>
      <c r="Q703" s="46">
        <f t="shared" si="176"/>
        <v>-307</v>
      </c>
      <c r="R703" s="47">
        <f t="shared" si="164"/>
        <v>30.564583977934525</v>
      </c>
      <c r="S703" s="47">
        <f t="shared" si="165"/>
        <v>17.357932772054795</v>
      </c>
      <c r="T703" s="47">
        <f t="shared" si="166"/>
        <v>3.0356061760745541</v>
      </c>
      <c r="U703" s="47" t="e">
        <f t="shared" si="167"/>
        <v>#N/A</v>
      </c>
      <c r="V703" s="47">
        <f t="shared" si="177"/>
        <v>0.45493088370033519</v>
      </c>
      <c r="W703" s="47">
        <f t="shared" si="178"/>
        <v>8.5926602270802732E-3</v>
      </c>
    </row>
    <row r="704" spans="2:23">
      <c r="B704" s="46">
        <f t="shared" si="179"/>
        <v>-307</v>
      </c>
      <c r="C704" s="47">
        <f>IF(ISNA(OutlineParameters!T707),OutlineParameters!S707,OutlineParameters!T707)</f>
        <v>183.70238460047378</v>
      </c>
      <c r="D704" s="47">
        <f t="shared" si="168"/>
        <v>30.564583977934525</v>
      </c>
      <c r="E704" s="47">
        <f t="shared" si="169"/>
        <v>3.0356061760745541</v>
      </c>
      <c r="F704" s="47">
        <f t="shared" si="180"/>
        <v>17.357932772054795</v>
      </c>
      <c r="G704" s="47" t="e">
        <f t="shared" si="170"/>
        <v>#N/A</v>
      </c>
      <c r="H704" s="47"/>
      <c r="I704" s="47"/>
      <c r="J704" s="47">
        <f t="shared" si="171"/>
        <v>-306</v>
      </c>
      <c r="K704" s="48">
        <f t="shared" si="172"/>
        <v>30.175062107527761</v>
      </c>
      <c r="L704" s="48">
        <f t="shared" si="173"/>
        <v>13.747682167435414</v>
      </c>
      <c r="M704" s="48">
        <f t="shared" si="174"/>
        <v>30.389283030479188</v>
      </c>
      <c r="N704" s="48">
        <f t="shared" si="175"/>
        <v>30.389283030479188</v>
      </c>
      <c r="O704" s="48">
        <f t="shared" si="163"/>
        <v>3.829475231170143</v>
      </c>
      <c r="P704" s="47"/>
      <c r="Q704" s="46">
        <f t="shared" si="176"/>
        <v>-306</v>
      </c>
      <c r="R704" s="47">
        <f t="shared" si="164"/>
        <v>30.519090889564492</v>
      </c>
      <c r="S704" s="47">
        <f t="shared" si="165"/>
        <v>17.259482472267962</v>
      </c>
      <c r="T704" s="47">
        <f t="shared" si="166"/>
        <v>3.0512294115774723</v>
      </c>
      <c r="U704" s="47" t="e">
        <f t="shared" si="167"/>
        <v>#N/A</v>
      </c>
      <c r="V704" s="47">
        <f t="shared" si="177"/>
        <v>0.45407161767762716</v>
      </c>
      <c r="W704" s="47">
        <f t="shared" si="178"/>
        <v>8.4868982916930236E-3</v>
      </c>
    </row>
    <row r="705" spans="2:23">
      <c r="B705" s="46">
        <f t="shared" si="179"/>
        <v>-306</v>
      </c>
      <c r="C705" s="47">
        <f>IF(ISNA(OutlineParameters!T708),OutlineParameters!S708,OutlineParameters!T708)</f>
        <v>183.81563482943955</v>
      </c>
      <c r="D705" s="47">
        <f t="shared" si="168"/>
        <v>30.519090889564492</v>
      </c>
      <c r="E705" s="47">
        <f t="shared" si="169"/>
        <v>3.0512294115774723</v>
      </c>
      <c r="F705" s="47">
        <f t="shared" si="180"/>
        <v>17.259482472267962</v>
      </c>
      <c r="G705" s="47" t="e">
        <f t="shared" si="170"/>
        <v>#N/A</v>
      </c>
      <c r="H705" s="47"/>
      <c r="I705" s="47"/>
      <c r="J705" s="47">
        <f t="shared" si="171"/>
        <v>-305</v>
      </c>
      <c r="K705" s="48">
        <f t="shared" si="172"/>
        <v>30.123951201359656</v>
      </c>
      <c r="L705" s="48">
        <f t="shared" si="173"/>
        <v>13.657794609620396</v>
      </c>
      <c r="M705" s="48">
        <f t="shared" si="174"/>
        <v>30.336771470752634</v>
      </c>
      <c r="N705" s="48">
        <f t="shared" si="175"/>
        <v>30.336771470752634</v>
      </c>
      <c r="O705" s="48">
        <f t="shared" si="163"/>
        <v>3.842396920143603</v>
      </c>
      <c r="P705" s="47"/>
      <c r="Q705" s="46">
        <f t="shared" si="176"/>
        <v>-305</v>
      </c>
      <c r="R705" s="47">
        <f t="shared" si="164"/>
        <v>30.473683727796729</v>
      </c>
      <c r="S705" s="47">
        <f t="shared" si="165"/>
        <v>17.161286599784415</v>
      </c>
      <c r="T705" s="47">
        <f t="shared" si="166"/>
        <v>3.0668256302701464</v>
      </c>
      <c r="U705" s="47" t="e">
        <f t="shared" si="167"/>
        <v>#N/A</v>
      </c>
      <c r="V705" s="47">
        <f t="shared" si="177"/>
        <v>0.45322292784845786</v>
      </c>
      <c r="W705" s="47">
        <f t="shared" si="178"/>
        <v>8.6672386508723775E-3</v>
      </c>
    </row>
    <row r="706" spans="2:23">
      <c r="B706" s="46">
        <f t="shared" si="179"/>
        <v>-305</v>
      </c>
      <c r="C706" s="47">
        <f>IF(ISNA(OutlineParameters!T709),OutlineParameters!S709,OutlineParameters!T709)</f>
        <v>183.92831909253292</v>
      </c>
      <c r="D706" s="47">
        <f t="shared" si="168"/>
        <v>30.473683727796729</v>
      </c>
      <c r="E706" s="47">
        <f t="shared" si="169"/>
        <v>3.0668256302701464</v>
      </c>
      <c r="F706" s="47">
        <f t="shared" si="180"/>
        <v>17.161286599784415</v>
      </c>
      <c r="G706" s="47" t="e">
        <f t="shared" si="170"/>
        <v>#N/A</v>
      </c>
      <c r="H706" s="47"/>
      <c r="I706" s="47"/>
      <c r="J706" s="47">
        <f t="shared" si="171"/>
        <v>-304</v>
      </c>
      <c r="K706" s="48">
        <f t="shared" si="172"/>
        <v>30.073008032567255</v>
      </c>
      <c r="L706" s="48">
        <f t="shared" si="173"/>
        <v>13.568203648329472</v>
      </c>
      <c r="M706" s="48">
        <f t="shared" si="174"/>
        <v>30.284432269934538</v>
      </c>
      <c r="N706" s="48">
        <f t="shared" si="175"/>
        <v>30.284432269934538</v>
      </c>
      <c r="O706" s="48">
        <f t="shared" si="163"/>
        <v>3.8552887521665258</v>
      </c>
      <c r="P706" s="47"/>
      <c r="Q706" s="46">
        <f t="shared" si="176"/>
        <v>-304</v>
      </c>
      <c r="R706" s="47">
        <f t="shared" si="164"/>
        <v>30.428361435011883</v>
      </c>
      <c r="S706" s="47">
        <f t="shared" si="165"/>
        <v>17.063341715418741</v>
      </c>
      <c r="T706" s="47">
        <f t="shared" si="166"/>
        <v>3.0823944421791363</v>
      </c>
      <c r="U706" s="47" t="e">
        <f t="shared" si="167"/>
        <v>#N/A</v>
      </c>
      <c r="V706" s="47">
        <f t="shared" si="177"/>
        <v>0.45235620398337062</v>
      </c>
      <c r="W706" s="47">
        <f t="shared" si="178"/>
        <v>8.7522115791216493E-3</v>
      </c>
    </row>
    <row r="707" spans="2:23">
      <c r="B707" s="46">
        <f t="shared" si="179"/>
        <v>-304</v>
      </c>
      <c r="C707" s="47">
        <f>IF(ISNA(OutlineParameters!T710),OutlineParameters!S710,OutlineParameters!T710)</f>
        <v>184.04041798419146</v>
      </c>
      <c r="D707" s="47">
        <f t="shared" si="168"/>
        <v>30.428361435011883</v>
      </c>
      <c r="E707" s="47">
        <f t="shared" si="169"/>
        <v>3.0823944421791363</v>
      </c>
      <c r="F707" s="47">
        <f t="shared" si="180"/>
        <v>17.063341715418741</v>
      </c>
      <c r="G707" s="47" t="e">
        <f t="shared" si="170"/>
        <v>#N/A</v>
      </c>
      <c r="H707" s="47"/>
      <c r="I707" s="47"/>
      <c r="J707" s="47">
        <f t="shared" si="171"/>
        <v>-303</v>
      </c>
      <c r="K707" s="48">
        <f t="shared" si="172"/>
        <v>30.022232596859563</v>
      </c>
      <c r="L707" s="48">
        <f t="shared" si="173"/>
        <v>13.478909260109504</v>
      </c>
      <c r="M707" s="48">
        <f t="shared" si="174"/>
        <v>30.232265423371924</v>
      </c>
      <c r="N707" s="48">
        <f t="shared" si="175"/>
        <v>30.232265423371924</v>
      </c>
      <c r="O707" s="48">
        <f t="shared" si="163"/>
        <v>3.8681517544493387</v>
      </c>
      <c r="P707" s="47"/>
      <c r="Q707" s="46">
        <f t="shared" si="176"/>
        <v>-303</v>
      </c>
      <c r="R707" s="47">
        <f t="shared" si="164"/>
        <v>30.383125814613546</v>
      </c>
      <c r="S707" s="47">
        <f t="shared" si="165"/>
        <v>16.9656534976342</v>
      </c>
      <c r="T707" s="47">
        <f t="shared" si="166"/>
        <v>3.0979356361449391</v>
      </c>
      <c r="U707" s="47" t="e">
        <f t="shared" si="167"/>
        <v>#N/A</v>
      </c>
      <c r="V707" s="47">
        <f t="shared" si="177"/>
        <v>0.45148098282545845</v>
      </c>
      <c r="W707" s="47">
        <f t="shared" si="178"/>
        <v>8.8848682231912335E-3</v>
      </c>
    </row>
    <row r="708" spans="2:23">
      <c r="B708" s="46">
        <f t="shared" si="179"/>
        <v>-303</v>
      </c>
      <c r="C708" s="47">
        <f>IF(ISNA(OutlineParameters!T711),OutlineParameters!S711,OutlineParameters!T711)</f>
        <v>184.15196489489472</v>
      </c>
      <c r="D708" s="47">
        <f t="shared" si="168"/>
        <v>30.383125814613546</v>
      </c>
      <c r="E708" s="47">
        <f t="shared" si="169"/>
        <v>3.0979356361449391</v>
      </c>
      <c r="F708" s="47">
        <f t="shared" si="180"/>
        <v>16.9656534976342</v>
      </c>
      <c r="G708" s="47" t="e">
        <f t="shared" si="170"/>
        <v>#N/A</v>
      </c>
      <c r="H708" s="47"/>
      <c r="I708" s="47"/>
      <c r="J708" s="47">
        <f t="shared" si="171"/>
        <v>-302</v>
      </c>
      <c r="K708" s="48">
        <f t="shared" si="172"/>
        <v>29.971624889963774</v>
      </c>
      <c r="L708" s="48">
        <f t="shared" si="173"/>
        <v>13.389911421586476</v>
      </c>
      <c r="M708" s="48">
        <f t="shared" si="174"/>
        <v>30.180270926429099</v>
      </c>
      <c r="N708" s="48">
        <f t="shared" si="175"/>
        <v>30.180270926429099</v>
      </c>
      <c r="O708" s="48">
        <f t="shared" si="163"/>
        <v>3.8809846310611822</v>
      </c>
      <c r="P708" s="47"/>
      <c r="Q708" s="46">
        <f t="shared" si="176"/>
        <v>-302</v>
      </c>
      <c r="R708" s="47">
        <f t="shared" si="164"/>
        <v>30.337977716331</v>
      </c>
      <c r="S708" s="47">
        <f t="shared" si="165"/>
        <v>16.868218880455117</v>
      </c>
      <c r="T708" s="47">
        <f t="shared" si="166"/>
        <v>3.1134489414034054</v>
      </c>
      <c r="U708" s="47" t="e">
        <f t="shared" si="167"/>
        <v>#N/A</v>
      </c>
      <c r="V708" s="47">
        <f t="shared" si="177"/>
        <v>0.45059249600313933</v>
      </c>
      <c r="W708" s="47">
        <f t="shared" si="178"/>
        <v>8.8744737190893375E-3</v>
      </c>
    </row>
    <row r="709" spans="2:23">
      <c r="B709" s="46">
        <f t="shared" si="179"/>
        <v>-302</v>
      </c>
      <c r="C709" s="47">
        <f>IF(ISNA(OutlineParameters!T712),OutlineParameters!S712,OutlineParameters!T712)</f>
        <v>184.26293275131545</v>
      </c>
      <c r="D709" s="47">
        <f t="shared" si="168"/>
        <v>30.337977716331</v>
      </c>
      <c r="E709" s="47">
        <f t="shared" si="169"/>
        <v>3.1134489414034054</v>
      </c>
      <c r="F709" s="47">
        <f t="shared" si="180"/>
        <v>16.868218880455117</v>
      </c>
      <c r="G709" s="47" t="e">
        <f t="shared" si="170"/>
        <v>#N/A</v>
      </c>
      <c r="H709" s="47"/>
      <c r="I709" s="47"/>
      <c r="J709" s="47">
        <f t="shared" si="171"/>
        <v>-301</v>
      </c>
      <c r="K709" s="48">
        <f t="shared" si="172"/>
        <v>29.921184907618905</v>
      </c>
      <c r="L709" s="48">
        <f t="shared" si="173"/>
        <v>13.30121010946732</v>
      </c>
      <c r="M709" s="48">
        <f t="shared" si="174"/>
        <v>30.128448774484919</v>
      </c>
      <c r="N709" s="48">
        <f t="shared" si="175"/>
        <v>30.128448774484919</v>
      </c>
      <c r="O709" s="48">
        <f t="shared" si="163"/>
        <v>3.8937884210743543</v>
      </c>
      <c r="P709" s="47"/>
      <c r="Q709" s="46">
        <f t="shared" si="176"/>
        <v>-301</v>
      </c>
      <c r="R709" s="47">
        <f t="shared" si="164"/>
        <v>30.292918466730686</v>
      </c>
      <c r="S709" s="47">
        <f t="shared" si="165"/>
        <v>16.771043377859186</v>
      </c>
      <c r="T709" s="47">
        <f t="shared" si="166"/>
        <v>3.1289340871903861</v>
      </c>
      <c r="U709" s="47" t="e">
        <f t="shared" si="167"/>
        <v>#N/A</v>
      </c>
      <c r="V709" s="47">
        <f t="shared" si="177"/>
        <v>0.4497050486312304</v>
      </c>
      <c r="W709" s="47">
        <f t="shared" si="178"/>
        <v>9.0548140786239628E-3</v>
      </c>
    </row>
    <row r="710" spans="2:23">
      <c r="B710" s="46">
        <f t="shared" si="179"/>
        <v>-301</v>
      </c>
      <c r="C710" s="47">
        <f>IF(ISNA(OutlineParameters!T713),OutlineParameters!S713,OutlineParameters!T713)</f>
        <v>184.37335498208967</v>
      </c>
      <c r="D710" s="47">
        <f t="shared" si="168"/>
        <v>30.292918466730686</v>
      </c>
      <c r="E710" s="47">
        <f t="shared" si="169"/>
        <v>3.1289340871903861</v>
      </c>
      <c r="F710" s="47">
        <f t="shared" si="180"/>
        <v>16.771043377859186</v>
      </c>
      <c r="G710" s="47" t="e">
        <f t="shared" si="170"/>
        <v>#N/A</v>
      </c>
      <c r="H710" s="47"/>
      <c r="I710" s="47"/>
      <c r="J710" s="47">
        <f t="shared" si="171"/>
        <v>-300</v>
      </c>
      <c r="K710" s="48">
        <f t="shared" si="172"/>
        <v>29.870912645578525</v>
      </c>
      <c r="L710" s="48">
        <f t="shared" si="173"/>
        <v>13.212805300537639</v>
      </c>
      <c r="M710" s="48">
        <f t="shared" si="174"/>
        <v>30.076798962934614</v>
      </c>
      <c r="N710" s="48">
        <f t="shared" si="175"/>
        <v>30.076798962934614</v>
      </c>
      <c r="O710" s="48">
        <f t="shared" si="163"/>
        <v>3.9065621175251319</v>
      </c>
      <c r="P710" s="47"/>
      <c r="Q710" s="46">
        <f t="shared" si="176"/>
        <v>-300</v>
      </c>
      <c r="R710" s="47">
        <f t="shared" si="164"/>
        <v>30.247947961867563</v>
      </c>
      <c r="S710" s="47">
        <f t="shared" si="165"/>
        <v>16.674123976923653</v>
      </c>
      <c r="T710" s="47">
        <f t="shared" si="166"/>
        <v>3.1443908027417335</v>
      </c>
      <c r="U710" s="47" t="e">
        <f t="shared" si="167"/>
        <v>#N/A</v>
      </c>
      <c r="V710" s="47">
        <f t="shared" si="177"/>
        <v>0.448799567223368</v>
      </c>
      <c r="W710" s="47">
        <f t="shared" si="178"/>
        <v>9.0444195752326095E-3</v>
      </c>
    </row>
    <row r="711" spans="2:23">
      <c r="B711" s="46">
        <f t="shared" si="179"/>
        <v>-300</v>
      </c>
      <c r="C711" s="47">
        <f>IF(ISNA(OutlineParameters!T714),OutlineParameters!S714,OutlineParameters!T714)</f>
        <v>184.48321200036708</v>
      </c>
      <c r="D711" s="47">
        <f t="shared" si="168"/>
        <v>30.247947961867563</v>
      </c>
      <c r="E711" s="47">
        <f t="shared" si="169"/>
        <v>3.1443908027417335</v>
      </c>
      <c r="F711" s="47">
        <f t="shared" si="180"/>
        <v>16.674123976923653</v>
      </c>
      <c r="G711" s="47" t="e">
        <f t="shared" si="170"/>
        <v>#N/A</v>
      </c>
      <c r="H711" s="47"/>
      <c r="I711" s="47"/>
      <c r="J711" s="47">
        <f t="shared" si="171"/>
        <v>-299</v>
      </c>
      <c r="K711" s="48">
        <f t="shared" si="172"/>
        <v>29.820808099612574</v>
      </c>
      <c r="L711" s="48">
        <f t="shared" si="173"/>
        <v>13.124696971664889</v>
      </c>
      <c r="M711" s="48">
        <f t="shared" si="174"/>
        <v>30.025321487188872</v>
      </c>
      <c r="N711" s="48">
        <f t="shared" si="175"/>
        <v>30.025321487188872</v>
      </c>
      <c r="O711" s="48">
        <f t="shared" si="163"/>
        <v>3.919305893974824</v>
      </c>
      <c r="P711" s="47"/>
      <c r="Q711" s="46">
        <f t="shared" si="176"/>
        <v>-299</v>
      </c>
      <c r="R711" s="47">
        <f t="shared" si="164"/>
        <v>30.203068005145226</v>
      </c>
      <c r="S711" s="47">
        <f t="shared" si="165"/>
        <v>16.577463415921027</v>
      </c>
      <c r="T711" s="47">
        <f t="shared" si="166"/>
        <v>3.1598188768979418</v>
      </c>
      <c r="U711" s="47" t="e">
        <f t="shared" si="167"/>
        <v>#N/A</v>
      </c>
      <c r="V711" s="47">
        <f t="shared" si="177"/>
        <v>0.44789512526584474</v>
      </c>
      <c r="W711" s="47">
        <f t="shared" si="178"/>
        <v>9.1770762189469224E-3</v>
      </c>
    </row>
    <row r="712" spans="2:23">
      <c r="B712" s="46">
        <f t="shared" si="179"/>
        <v>-299</v>
      </c>
      <c r="C712" s="47">
        <f>IF(ISNA(OutlineParameters!T715),OutlineParameters!S715,OutlineParameters!T715)</f>
        <v>184.5925146992536</v>
      </c>
      <c r="D712" s="47">
        <f t="shared" si="168"/>
        <v>30.203068005145226</v>
      </c>
      <c r="E712" s="47">
        <f t="shared" si="169"/>
        <v>3.1598188768979418</v>
      </c>
      <c r="F712" s="47">
        <f t="shared" si="180"/>
        <v>16.577463415921027</v>
      </c>
      <c r="G712" s="47" t="e">
        <f t="shared" si="170"/>
        <v>#N/A</v>
      </c>
      <c r="H712" s="47"/>
      <c r="I712" s="47"/>
      <c r="J712" s="47">
        <f t="shared" si="171"/>
        <v>-298</v>
      </c>
      <c r="K712" s="48">
        <f t="shared" si="172"/>
        <v>29.770871265501906</v>
      </c>
      <c r="L712" s="48">
        <f t="shared" si="173"/>
        <v>13.036885099795199</v>
      </c>
      <c r="M712" s="48">
        <f t="shared" si="174"/>
        <v>29.974016342672027</v>
      </c>
      <c r="N712" s="48">
        <f t="shared" si="175"/>
        <v>29.974016342672027</v>
      </c>
      <c r="O712" s="48">
        <f t="shared" si="163"/>
        <v>3.9320199176207709</v>
      </c>
      <c r="P712" s="47"/>
      <c r="Q712" s="46">
        <f t="shared" si="176"/>
        <v>-298</v>
      </c>
      <c r="R712" s="47">
        <f t="shared" si="164"/>
        <v>30.158278492618642</v>
      </c>
      <c r="S712" s="47">
        <f t="shared" si="165"/>
        <v>16.481063537548319</v>
      </c>
      <c r="T712" s="47">
        <f t="shared" si="166"/>
        <v>3.1752178600809287</v>
      </c>
      <c r="U712" s="47" t="e">
        <f t="shared" si="167"/>
        <v>#N/A</v>
      </c>
      <c r="V712" s="47">
        <f t="shared" si="177"/>
        <v>0.44697741764395005</v>
      </c>
      <c r="W712" s="47">
        <f t="shared" si="178"/>
        <v>9.3097328630165066E-3</v>
      </c>
    </row>
    <row r="713" spans="2:23">
      <c r="B713" s="46">
        <f t="shared" si="179"/>
        <v>-298</v>
      </c>
      <c r="C713" s="47">
        <f>IF(ISNA(OutlineParameters!T716),OutlineParameters!S716,OutlineParameters!T716)</f>
        <v>184.70127367563458</v>
      </c>
      <c r="D713" s="47">
        <f t="shared" si="168"/>
        <v>30.158278492618642</v>
      </c>
      <c r="E713" s="47">
        <f t="shared" si="169"/>
        <v>3.1752178600809287</v>
      </c>
      <c r="F713" s="47">
        <f t="shared" si="180"/>
        <v>16.481063537548319</v>
      </c>
      <c r="G713" s="47" t="e">
        <f t="shared" si="170"/>
        <v>#N/A</v>
      </c>
      <c r="H713" s="47"/>
      <c r="I713" s="47"/>
      <c r="J713" s="47">
        <f t="shared" si="171"/>
        <v>-297</v>
      </c>
      <c r="K713" s="48">
        <f t="shared" si="172"/>
        <v>29.721102139043747</v>
      </c>
      <c r="L713" s="48">
        <f t="shared" si="173"/>
        <v>12.949369661954734</v>
      </c>
      <c r="M713" s="48">
        <f t="shared" si="174"/>
        <v>29.922883524825689</v>
      </c>
      <c r="N713" s="48">
        <f t="shared" si="175"/>
        <v>29.922883524825689</v>
      </c>
      <c r="O713" s="48">
        <f t="shared" si="163"/>
        <v>3.9447031803989585</v>
      </c>
      <c r="P713" s="47"/>
      <c r="Q713" s="46">
        <f t="shared" si="176"/>
        <v>-297</v>
      </c>
      <c r="R713" s="47">
        <f t="shared" si="164"/>
        <v>30.113580750854247</v>
      </c>
      <c r="S713" s="47">
        <f t="shared" si="165"/>
        <v>16.384921988240585</v>
      </c>
      <c r="T713" s="47">
        <f t="shared" si="166"/>
        <v>3.1905876603404804</v>
      </c>
      <c r="U713" s="47" t="e">
        <f t="shared" si="167"/>
        <v>#N/A</v>
      </c>
      <c r="V713" s="47">
        <f t="shared" si="177"/>
        <v>0.4460464443576484</v>
      </c>
      <c r="W713" s="47">
        <f t="shared" si="178"/>
        <v>9.2993383582040678E-3</v>
      </c>
    </row>
    <row r="714" spans="2:23">
      <c r="B714" s="46">
        <f t="shared" si="179"/>
        <v>-297</v>
      </c>
      <c r="C714" s="47">
        <f>IF(ISNA(OutlineParameters!T717),OutlineParameters!S717,OutlineParameters!T717)</f>
        <v>184.8094693915223</v>
      </c>
      <c r="D714" s="47">
        <f t="shared" si="168"/>
        <v>30.113580750854247</v>
      </c>
      <c r="E714" s="47">
        <f t="shared" si="169"/>
        <v>3.1905876603404804</v>
      </c>
      <c r="F714" s="47">
        <f t="shared" si="180"/>
        <v>16.384921988240585</v>
      </c>
      <c r="G714" s="47" t="e">
        <f t="shared" si="170"/>
        <v>#N/A</v>
      </c>
      <c r="H714" s="47"/>
      <c r="I714" s="47"/>
      <c r="J714" s="47">
        <f t="shared" si="171"/>
        <v>-296</v>
      </c>
      <c r="K714" s="48">
        <f t="shared" si="172"/>
        <v>29.671500716049874</v>
      </c>
      <c r="L714" s="48">
        <f t="shared" si="173"/>
        <v>12.8621506352506</v>
      </c>
      <c r="M714" s="48">
        <f t="shared" si="174"/>
        <v>29.871923029106934</v>
      </c>
      <c r="N714" s="48">
        <f t="shared" si="175"/>
        <v>29.871923029106934</v>
      </c>
      <c r="O714" s="48">
        <f t="shared" si="163"/>
        <v>3.9573567507598195</v>
      </c>
      <c r="P714" s="47"/>
      <c r="Q714" s="46">
        <f t="shared" si="176"/>
        <v>-296</v>
      </c>
      <c r="R714" s="47">
        <f t="shared" si="164"/>
        <v>30.068976106418482</v>
      </c>
      <c r="S714" s="47">
        <f t="shared" si="165"/>
        <v>16.289044413831022</v>
      </c>
      <c r="T714" s="47">
        <f t="shared" si="166"/>
        <v>3.2059280069124458</v>
      </c>
      <c r="U714" s="47" t="e">
        <f t="shared" si="167"/>
        <v>#N/A</v>
      </c>
      <c r="V714" s="47">
        <f t="shared" si="177"/>
        <v>0.44511651052182799</v>
      </c>
      <c r="W714" s="47">
        <f t="shared" si="178"/>
        <v>9.4796787188045073E-3</v>
      </c>
    </row>
    <row r="715" spans="2:23">
      <c r="B715" s="46">
        <f t="shared" si="179"/>
        <v>-296</v>
      </c>
      <c r="C715" s="47">
        <f>IF(ISNA(OutlineParameters!T718),OutlineParameters!S718,OutlineParameters!T718)</f>
        <v>184.91713536907343</v>
      </c>
      <c r="D715" s="47">
        <f t="shared" si="168"/>
        <v>30.068976106418482</v>
      </c>
      <c r="E715" s="47">
        <f t="shared" si="169"/>
        <v>3.2059280069124458</v>
      </c>
      <c r="F715" s="47">
        <f t="shared" si="180"/>
        <v>16.289044413831022</v>
      </c>
      <c r="G715" s="47" t="e">
        <f t="shared" si="170"/>
        <v>#N/A</v>
      </c>
      <c r="H715" s="47"/>
      <c r="I715" s="47"/>
      <c r="J715" s="47">
        <f t="shared" si="171"/>
        <v>-295</v>
      </c>
      <c r="K715" s="48">
        <f t="shared" si="172"/>
        <v>29.622066992344795</v>
      </c>
      <c r="L715" s="48">
        <f t="shared" si="173"/>
        <v>12.775227996868125</v>
      </c>
      <c r="M715" s="48">
        <f t="shared" si="174"/>
        <v>29.821134850987388</v>
      </c>
      <c r="N715" s="48">
        <f t="shared" si="175"/>
        <v>29.821134850987388</v>
      </c>
      <c r="O715" s="48">
        <f t="shared" si="163"/>
        <v>3.9699793206858081</v>
      </c>
      <c r="P715" s="47"/>
      <c r="Q715" s="46">
        <f t="shared" si="176"/>
        <v>-295</v>
      </c>
      <c r="R715" s="47">
        <f t="shared" si="164"/>
        <v>30.024464455366299</v>
      </c>
      <c r="S715" s="47">
        <f t="shared" si="165"/>
        <v>16.193427274077916</v>
      </c>
      <c r="T715" s="47">
        <f t="shared" si="166"/>
        <v>3.2212385098233884</v>
      </c>
      <c r="U715" s="47" t="e">
        <f t="shared" si="167"/>
        <v>#N/A</v>
      </c>
      <c r="V715" s="47">
        <f t="shared" si="177"/>
        <v>0.44416854264994754</v>
      </c>
      <c r="W715" s="47">
        <f t="shared" si="178"/>
        <v>9.469284215413154E-3</v>
      </c>
    </row>
    <row r="716" spans="2:23">
      <c r="B716" s="46">
        <f t="shared" si="179"/>
        <v>-295</v>
      </c>
      <c r="C716" s="47">
        <f>IF(ISNA(OutlineParameters!T719),OutlineParameters!S719,OutlineParameters!T719)</f>
        <v>185.02424440403172</v>
      </c>
      <c r="D716" s="47">
        <f t="shared" si="168"/>
        <v>30.024464455366299</v>
      </c>
      <c r="E716" s="47">
        <f t="shared" si="169"/>
        <v>3.2212385098233884</v>
      </c>
      <c r="F716" s="47">
        <f t="shared" si="180"/>
        <v>16.193427274077916</v>
      </c>
      <c r="G716" s="47" t="e">
        <f t="shared" si="170"/>
        <v>#N/A</v>
      </c>
      <c r="H716" s="47"/>
      <c r="I716" s="47"/>
      <c r="J716" s="47">
        <f t="shared" si="171"/>
        <v>-294</v>
      </c>
      <c r="K716" s="48">
        <f t="shared" si="172"/>
        <v>29.572800963769392</v>
      </c>
      <c r="L716" s="48">
        <f t="shared" si="173"/>
        <v>12.688601724074033</v>
      </c>
      <c r="M716" s="48">
        <f t="shared" si="174"/>
        <v>29.770518985955047</v>
      </c>
      <c r="N716" s="48">
        <f t="shared" si="175"/>
        <v>29.770518985955047</v>
      </c>
      <c r="O716" s="48">
        <f t="shared" si="163"/>
        <v>3.9825719702656772</v>
      </c>
      <c r="P716" s="47"/>
      <c r="Q716" s="46">
        <f t="shared" si="176"/>
        <v>-294</v>
      </c>
      <c r="R716" s="47">
        <f t="shared" si="164"/>
        <v>29.980047601101305</v>
      </c>
      <c r="S716" s="47">
        <f t="shared" si="165"/>
        <v>16.098076485861217</v>
      </c>
      <c r="T716" s="47">
        <f t="shared" si="166"/>
        <v>3.2365189579138032</v>
      </c>
      <c r="U716" s="47" t="e">
        <f t="shared" si="167"/>
        <v>#N/A</v>
      </c>
      <c r="V716" s="47">
        <f t="shared" si="177"/>
        <v>0.44322161422840622</v>
      </c>
      <c r="W716" s="47">
        <f t="shared" si="178"/>
        <v>9.6496245738819653E-3</v>
      </c>
    </row>
    <row r="717" spans="2:23">
      <c r="B717" s="46">
        <f t="shared" si="179"/>
        <v>-294</v>
      </c>
      <c r="C717" s="47">
        <f>IF(ISNA(OutlineParameters!T720),OutlineParameters!S720,OutlineParameters!T720)</f>
        <v>185.13083005521401</v>
      </c>
      <c r="D717" s="47">
        <f t="shared" si="168"/>
        <v>29.980047601101305</v>
      </c>
      <c r="E717" s="47">
        <f t="shared" si="169"/>
        <v>3.2365189579138032</v>
      </c>
      <c r="F717" s="47">
        <f t="shared" si="180"/>
        <v>16.098076485861217</v>
      </c>
      <c r="G717" s="47" t="e">
        <f t="shared" si="170"/>
        <v>#N/A</v>
      </c>
      <c r="H717" s="47"/>
      <c r="I717" s="47"/>
      <c r="J717" s="47">
        <f t="shared" si="171"/>
        <v>-293</v>
      </c>
      <c r="K717" s="48">
        <f t="shared" si="172"/>
        <v>29.52370262617546</v>
      </c>
      <c r="L717" s="48">
        <f t="shared" si="173"/>
        <v>12.602271794213721</v>
      </c>
      <c r="M717" s="48">
        <f t="shared" si="174"/>
        <v>29.720075429512459</v>
      </c>
      <c r="N717" s="48">
        <f t="shared" si="175"/>
        <v>29.720075429512459</v>
      </c>
      <c r="O717" s="48">
        <f t="shared" si="163"/>
        <v>3.995133388058028</v>
      </c>
      <c r="P717" s="47"/>
      <c r="Q717" s="46">
        <f t="shared" si="176"/>
        <v>-293</v>
      </c>
      <c r="R717" s="47">
        <f t="shared" si="164"/>
        <v>29.935725439678464</v>
      </c>
      <c r="S717" s="47">
        <f t="shared" si="165"/>
        <v>16.002987986570634</v>
      </c>
      <c r="T717" s="47">
        <f t="shared" si="166"/>
        <v>3.2517690804195416</v>
      </c>
      <c r="U717" s="47" t="e">
        <f t="shared" si="167"/>
        <v>#N/A</v>
      </c>
      <c r="V717" s="47">
        <f t="shared" si="177"/>
        <v>0.44225665177101803</v>
      </c>
      <c r="W717" s="47">
        <f t="shared" si="178"/>
        <v>9.6869137870214672E-3</v>
      </c>
    </row>
    <row r="718" spans="2:23">
      <c r="B718" s="46">
        <f t="shared" si="179"/>
        <v>-293</v>
      </c>
      <c r="C718" s="47">
        <f>IF(ISNA(OutlineParameters!T721),OutlineParameters!S721,OutlineParameters!T721)</f>
        <v>185.23686508191764</v>
      </c>
      <c r="D718" s="47">
        <f t="shared" si="168"/>
        <v>29.935725439678464</v>
      </c>
      <c r="E718" s="47">
        <f t="shared" si="169"/>
        <v>3.2517690804195416</v>
      </c>
      <c r="F718" s="47">
        <f t="shared" si="180"/>
        <v>16.002987986570634</v>
      </c>
      <c r="G718" s="47" t="e">
        <f t="shared" si="170"/>
        <v>#N/A</v>
      </c>
      <c r="H718" s="47"/>
      <c r="I718" s="47"/>
      <c r="J718" s="47">
        <f t="shared" si="171"/>
        <v>-292</v>
      </c>
      <c r="K718" s="48">
        <f t="shared" si="172"/>
        <v>29.474771975432983</v>
      </c>
      <c r="L718" s="48">
        <f t="shared" si="173"/>
        <v>12.516238184713529</v>
      </c>
      <c r="M718" s="48">
        <f t="shared" si="174"/>
        <v>29.669804177177635</v>
      </c>
      <c r="N718" s="48">
        <f t="shared" si="175"/>
        <v>29.669804177177635</v>
      </c>
      <c r="O718" s="48">
        <f t="shared" si="163"/>
        <v>4.0076646657238122</v>
      </c>
      <c r="P718" s="47"/>
      <c r="Q718" s="46">
        <f t="shared" si="176"/>
        <v>-292</v>
      </c>
      <c r="R718" s="47">
        <f t="shared" si="164"/>
        <v>29.891499774501362</v>
      </c>
      <c r="S718" s="47">
        <f t="shared" si="165"/>
        <v>15.908168000555083</v>
      </c>
      <c r="T718" s="47">
        <f t="shared" si="166"/>
        <v>3.2669886065764553</v>
      </c>
      <c r="U718" s="47" t="e">
        <f t="shared" si="167"/>
        <v>#N/A</v>
      </c>
      <c r="V718" s="47">
        <f t="shared" si="177"/>
        <v>0.44128796039231588</v>
      </c>
      <c r="W718" s="47">
        <f t="shared" si="178"/>
        <v>9.7242029983846123E-3</v>
      </c>
    </row>
    <row r="719" spans="2:23">
      <c r="B719" s="46">
        <f t="shared" si="179"/>
        <v>-292</v>
      </c>
      <c r="C719" s="47">
        <f>IF(ISNA(OutlineParameters!T722),OutlineParameters!S722,OutlineParameters!T722)</f>
        <v>185.34238307919216</v>
      </c>
      <c r="D719" s="47">
        <f t="shared" si="168"/>
        <v>29.891499774501362</v>
      </c>
      <c r="E719" s="47">
        <f t="shared" si="169"/>
        <v>3.2669886065764553</v>
      </c>
      <c r="F719" s="47">
        <f t="shared" si="180"/>
        <v>15.908168000555083</v>
      </c>
      <c r="G719" s="47" t="e">
        <f t="shared" si="170"/>
        <v>#N/A</v>
      </c>
      <c r="H719" s="47"/>
      <c r="I719" s="47"/>
      <c r="J719" s="47">
        <f t="shared" si="171"/>
        <v>-291</v>
      </c>
      <c r="K719" s="48">
        <f t="shared" si="172"/>
        <v>29.426009007422859</v>
      </c>
      <c r="L719" s="48">
        <f t="shared" si="173"/>
        <v>12.430500873078472</v>
      </c>
      <c r="M719" s="48">
        <f t="shared" si="174"/>
        <v>29.619705224485866</v>
      </c>
      <c r="N719" s="48">
        <f t="shared" si="175"/>
        <v>29.619705224485866</v>
      </c>
      <c r="O719" s="48">
        <f t="shared" si="163"/>
        <v>4.0201644884114636</v>
      </c>
      <c r="P719" s="47"/>
      <c r="Q719" s="46">
        <f t="shared" si="176"/>
        <v>-291</v>
      </c>
      <c r="R719" s="47">
        <f t="shared" si="164"/>
        <v>29.847370978462131</v>
      </c>
      <c r="S719" s="47">
        <f t="shared" si="165"/>
        <v>15.813612932261979</v>
      </c>
      <c r="T719" s="47">
        <f t="shared" si="166"/>
        <v>3.282177265620394</v>
      </c>
      <c r="U719" s="47" t="e">
        <f t="shared" si="167"/>
        <v>#N/A</v>
      </c>
      <c r="V719" s="47">
        <f t="shared" si="177"/>
        <v>0.44031554009247742</v>
      </c>
      <c r="W719" s="47">
        <f t="shared" si="178"/>
        <v>9.904543358274509E-3</v>
      </c>
    </row>
    <row r="720" spans="2:23">
      <c r="B720" s="46">
        <f t="shared" si="179"/>
        <v>-291</v>
      </c>
      <c r="C720" s="47">
        <f>IF(ISNA(OutlineParameters!T723),OutlineParameters!S723,OutlineParameters!T723)</f>
        <v>185.44735677031593</v>
      </c>
      <c r="D720" s="47">
        <f t="shared" si="168"/>
        <v>29.847370978462131</v>
      </c>
      <c r="E720" s="47">
        <f t="shared" si="169"/>
        <v>3.282177265620394</v>
      </c>
      <c r="F720" s="47">
        <f t="shared" si="180"/>
        <v>15.813612932261979</v>
      </c>
      <c r="G720" s="47" t="e">
        <f t="shared" si="170"/>
        <v>#N/A</v>
      </c>
      <c r="H720" s="47"/>
      <c r="I720" s="47"/>
      <c r="J720" s="47">
        <f t="shared" si="171"/>
        <v>-290</v>
      </c>
      <c r="K720" s="48">
        <f t="shared" si="172"/>
        <v>29.377413718043268</v>
      </c>
      <c r="L720" s="48">
        <f t="shared" si="173"/>
        <v>12.345059836894052</v>
      </c>
      <c r="M720" s="48">
        <f t="shared" si="174"/>
        <v>29.569778566986084</v>
      </c>
      <c r="N720" s="48">
        <f t="shared" si="175"/>
        <v>29.569778566986084</v>
      </c>
      <c r="O720" s="48">
        <f t="shared" si="163"/>
        <v>4.0326339592876561</v>
      </c>
      <c r="P720" s="47"/>
      <c r="Q720" s="46">
        <f t="shared" si="176"/>
        <v>-290</v>
      </c>
      <c r="R720" s="47">
        <f t="shared" si="164"/>
        <v>29.803339424452883</v>
      </c>
      <c r="S720" s="47">
        <f t="shared" si="165"/>
        <v>15.719327626022675</v>
      </c>
      <c r="T720" s="47">
        <f t="shared" si="166"/>
        <v>3.2973347867872094</v>
      </c>
      <c r="U720" s="47" t="e">
        <f t="shared" si="167"/>
        <v>#N/A</v>
      </c>
      <c r="V720" s="47">
        <f t="shared" si="177"/>
        <v>0.43932508575664997</v>
      </c>
      <c r="W720" s="47">
        <f t="shared" si="178"/>
        <v>9.8941488548831558E-3</v>
      </c>
    </row>
    <row r="721" spans="2:23">
      <c r="B721" s="46">
        <f t="shared" si="179"/>
        <v>-290</v>
      </c>
      <c r="C721" s="47">
        <f>IF(ISNA(OutlineParameters!T724),OutlineParameters!S724,OutlineParameters!T724)</f>
        <v>185.55181978614368</v>
      </c>
      <c r="D721" s="47">
        <f t="shared" si="168"/>
        <v>29.803339424452883</v>
      </c>
      <c r="E721" s="47">
        <f t="shared" si="169"/>
        <v>3.2973347867872094</v>
      </c>
      <c r="F721" s="47">
        <f t="shared" si="180"/>
        <v>15.719327626022675</v>
      </c>
      <c r="G721" s="47" t="e">
        <f t="shared" si="170"/>
        <v>#N/A</v>
      </c>
      <c r="H721" s="47"/>
      <c r="I721" s="47"/>
      <c r="J721" s="47">
        <f t="shared" si="171"/>
        <v>-289</v>
      </c>
      <c r="K721" s="48">
        <f t="shared" si="172"/>
        <v>29.328986103203302</v>
      </c>
      <c r="L721" s="48">
        <f t="shared" si="173"/>
        <v>12.259915053824898</v>
      </c>
      <c r="M721" s="48">
        <f t="shared" si="174"/>
        <v>29.520024200241775</v>
      </c>
      <c r="N721" s="48">
        <f t="shared" si="175"/>
        <v>29.520024200241775</v>
      </c>
      <c r="O721" s="48">
        <f t="shared" si="163"/>
        <v>4.0450723696653101</v>
      </c>
      <c r="P721" s="47"/>
      <c r="Q721" s="46">
        <f t="shared" si="176"/>
        <v>-289</v>
      </c>
      <c r="R721" s="47">
        <f t="shared" si="164"/>
        <v>29.759406915877218</v>
      </c>
      <c r="S721" s="47">
        <f t="shared" si="165"/>
        <v>15.625312036851144</v>
      </c>
      <c r="T721" s="47">
        <f t="shared" si="166"/>
        <v>3.3124608993127538</v>
      </c>
      <c r="U721" s="47" t="e">
        <f t="shared" si="167"/>
        <v>#N/A</v>
      </c>
      <c r="V721" s="47">
        <f t="shared" si="177"/>
        <v>0.43833567087116165</v>
      </c>
      <c r="W721" s="47">
        <f t="shared" si="178"/>
        <v>1.007448921406251E-2</v>
      </c>
    </row>
    <row r="722" spans="2:23">
      <c r="B722" s="46">
        <f t="shared" si="179"/>
        <v>-289</v>
      </c>
      <c r="C722" s="47">
        <f>IF(ISNA(OutlineParameters!T725),OutlineParameters!S725,OutlineParameters!T725)</f>
        <v>185.6557600678164</v>
      </c>
      <c r="D722" s="47">
        <f t="shared" si="168"/>
        <v>29.759406915877218</v>
      </c>
      <c r="E722" s="47">
        <f t="shared" si="169"/>
        <v>3.3124608993127538</v>
      </c>
      <c r="F722" s="47">
        <f t="shared" si="180"/>
        <v>15.625312036851144</v>
      </c>
      <c r="G722" s="47" t="e">
        <f t="shared" si="170"/>
        <v>#N/A</v>
      </c>
      <c r="H722" s="47"/>
      <c r="I722" s="47"/>
      <c r="J722" s="47">
        <f t="shared" si="171"/>
        <v>-288</v>
      </c>
      <c r="K722" s="48">
        <f t="shared" si="172"/>
        <v>29.280726158829335</v>
      </c>
      <c r="L722" s="48">
        <f t="shared" si="173"/>
        <v>12.175066501615674</v>
      </c>
      <c r="M722" s="48">
        <f t="shared" si="174"/>
        <v>29.470442119835521</v>
      </c>
      <c r="N722" s="48">
        <f t="shared" si="175"/>
        <v>29.470442119835521</v>
      </c>
      <c r="O722" s="48">
        <f t="shared" si="163"/>
        <v>4.0574790054622536</v>
      </c>
      <c r="P722" s="47"/>
      <c r="Q722" s="46">
        <f t="shared" si="176"/>
        <v>-288</v>
      </c>
      <c r="R722" s="47">
        <f t="shared" si="164"/>
        <v>29.715573348790102</v>
      </c>
      <c r="S722" s="47">
        <f t="shared" si="165"/>
        <v>15.53156419252328</v>
      </c>
      <c r="T722" s="47">
        <f t="shared" si="166"/>
        <v>3.3275553324328762</v>
      </c>
      <c r="U722" s="47" t="e">
        <f t="shared" si="167"/>
        <v>#N/A</v>
      </c>
      <c r="V722" s="47">
        <f t="shared" si="177"/>
        <v>0.4373282219497554</v>
      </c>
      <c r="W722" s="47">
        <f t="shared" si="178"/>
        <v>1.0064094710671156E-2</v>
      </c>
    </row>
    <row r="723" spans="2:23">
      <c r="B723" s="46">
        <f t="shared" si="179"/>
        <v>-288</v>
      </c>
      <c r="C723" s="47">
        <f>IF(ISNA(OutlineParameters!T726),OutlineParameters!S726,OutlineParameters!T726)</f>
        <v>185.75916552120452</v>
      </c>
      <c r="D723" s="47">
        <f t="shared" si="168"/>
        <v>29.715573348790102</v>
      </c>
      <c r="E723" s="47">
        <f t="shared" si="169"/>
        <v>3.3275553324328762</v>
      </c>
      <c r="F723" s="47">
        <f t="shared" si="180"/>
        <v>15.53156419252328</v>
      </c>
      <c r="G723" s="47" t="e">
        <f t="shared" si="170"/>
        <v>#N/A</v>
      </c>
      <c r="H723" s="47"/>
      <c r="I723" s="47"/>
      <c r="J723" s="47">
        <f t="shared" si="171"/>
        <v>-287</v>
      </c>
      <c r="K723" s="48">
        <f t="shared" si="172"/>
        <v>29.232633880860472</v>
      </c>
      <c r="L723" s="48">
        <f t="shared" si="173"/>
        <v>12.090514158091082</v>
      </c>
      <c r="M723" s="48">
        <f t="shared" si="174"/>
        <v>29.421032321360823</v>
      </c>
      <c r="N723" s="48">
        <f t="shared" si="175"/>
        <v>29.421032321360823</v>
      </c>
      <c r="O723" s="48">
        <f t="shared" si="163"/>
        <v>4.069854986976094</v>
      </c>
      <c r="P723" s="47"/>
      <c r="Q723" s="46">
        <f t="shared" si="176"/>
        <v>-287</v>
      </c>
      <c r="R723" s="47">
        <f t="shared" si="164"/>
        <v>29.671840526595126</v>
      </c>
      <c r="S723" s="47">
        <f t="shared" si="165"/>
        <v>15.438090188873035</v>
      </c>
      <c r="T723" s="47">
        <f t="shared" si="166"/>
        <v>3.3426178749880737</v>
      </c>
      <c r="U723" s="47" t="e">
        <f t="shared" si="167"/>
        <v>#N/A</v>
      </c>
      <c r="V723" s="47">
        <f t="shared" si="177"/>
        <v>0.43632181247868829</v>
      </c>
      <c r="W723" s="47">
        <f t="shared" si="178"/>
        <v>1.0196751354385469E-2</v>
      </c>
    </row>
    <row r="724" spans="2:23">
      <c r="B724" s="46">
        <f t="shared" si="179"/>
        <v>-287</v>
      </c>
      <c r="C724" s="47">
        <f>IF(ISNA(OutlineParameters!T727),OutlineParameters!S727,OutlineParameters!T727)</f>
        <v>185.86206983006861</v>
      </c>
      <c r="D724" s="47">
        <f t="shared" si="168"/>
        <v>29.671840526595126</v>
      </c>
      <c r="E724" s="47">
        <f t="shared" si="169"/>
        <v>3.3426178749880737</v>
      </c>
      <c r="F724" s="47">
        <f t="shared" si="180"/>
        <v>15.438090188873035</v>
      </c>
      <c r="G724" s="47" t="e">
        <f t="shared" si="170"/>
        <v>#N/A</v>
      </c>
      <c r="H724" s="47"/>
      <c r="I724" s="47"/>
      <c r="J724" s="47">
        <f t="shared" si="171"/>
        <v>-286</v>
      </c>
      <c r="K724" s="48">
        <f t="shared" si="172"/>
        <v>29.184709265249463</v>
      </c>
      <c r="L724" s="48">
        <f t="shared" si="173"/>
        <v>12.006258001154492</v>
      </c>
      <c r="M724" s="48">
        <f t="shared" si="174"/>
        <v>29.371794800431186</v>
      </c>
      <c r="N724" s="48">
        <f t="shared" si="175"/>
        <v>29.371794800431186</v>
      </c>
      <c r="O724" s="48">
        <f t="shared" si="163"/>
        <v>4.0821989908869609</v>
      </c>
      <c r="P724" s="47"/>
      <c r="Q724" s="46">
        <f t="shared" si="176"/>
        <v>-286</v>
      </c>
      <c r="R724" s="47">
        <f t="shared" si="164"/>
        <v>29.628208345347257</v>
      </c>
      <c r="S724" s="47">
        <f t="shared" si="165"/>
        <v>15.344886436653921</v>
      </c>
      <c r="T724" s="47">
        <f t="shared" si="166"/>
        <v>3.3576481370049081</v>
      </c>
      <c r="U724" s="47" t="e">
        <f t="shared" si="167"/>
        <v>#N/A</v>
      </c>
      <c r="V724" s="47">
        <f t="shared" si="177"/>
        <v>0.43530213734324974</v>
      </c>
      <c r="W724" s="47">
        <f t="shared" si="178"/>
        <v>1.0329407998099782E-2</v>
      </c>
    </row>
    <row r="725" spans="2:23">
      <c r="B725" s="46">
        <f t="shared" si="179"/>
        <v>-286</v>
      </c>
      <c r="C725" s="47">
        <f>IF(ISNA(OutlineParameters!T728),OutlineParameters!S728,OutlineParameters!T728)</f>
        <v>185.96444562951046</v>
      </c>
      <c r="D725" s="47">
        <f t="shared" si="168"/>
        <v>29.628208345347257</v>
      </c>
      <c r="E725" s="47">
        <f t="shared" si="169"/>
        <v>3.3576481370049081</v>
      </c>
      <c r="F725" s="47">
        <f t="shared" si="180"/>
        <v>15.344886436653921</v>
      </c>
      <c r="G725" s="47" t="e">
        <f t="shared" si="170"/>
        <v>#N/A</v>
      </c>
      <c r="H725" s="47"/>
      <c r="I725" s="47"/>
      <c r="J725" s="47">
        <f t="shared" si="171"/>
        <v>-285</v>
      </c>
      <c r="K725" s="48">
        <f t="shared" si="172"/>
        <v>29.136952307964517</v>
      </c>
      <c r="L725" s="48">
        <f t="shared" si="173"/>
        <v>11.922298008789312</v>
      </c>
      <c r="M725" s="48">
        <f t="shared" si="174"/>
        <v>29.322729552671031</v>
      </c>
      <c r="N725" s="48">
        <f t="shared" si="175"/>
        <v>29.322729552671031</v>
      </c>
      <c r="O725" s="48">
        <f t="shared" si="163"/>
        <v>4.0945121488275547</v>
      </c>
      <c r="P725" s="47"/>
      <c r="Q725" s="46">
        <f t="shared" si="176"/>
        <v>-285</v>
      </c>
      <c r="R725" s="47">
        <f t="shared" si="164"/>
        <v>29.584678131612932</v>
      </c>
      <c r="S725" s="47">
        <f t="shared" si="165"/>
        <v>15.251958857156827</v>
      </c>
      <c r="T725" s="47">
        <f t="shared" si="166"/>
        <v>3.3726458477192294</v>
      </c>
      <c r="U725" s="47" t="e">
        <f t="shared" si="167"/>
        <v>#N/A</v>
      </c>
      <c r="V725" s="47">
        <f t="shared" si="177"/>
        <v>0.43426919654343976</v>
      </c>
      <c r="W725" s="47">
        <f t="shared" si="178"/>
        <v>1.0319013494353158E-2</v>
      </c>
    </row>
    <row r="726" spans="2:23">
      <c r="B726" s="46">
        <f t="shared" si="179"/>
        <v>-285</v>
      </c>
      <c r="C726" s="47">
        <f>IF(ISNA(OutlineParameters!T729),OutlineParameters!S729,OutlineParameters!T729)</f>
        <v>186.06632663802699</v>
      </c>
      <c r="D726" s="47">
        <f t="shared" si="168"/>
        <v>29.584678131612932</v>
      </c>
      <c r="E726" s="47">
        <f t="shared" si="169"/>
        <v>3.3726458477192294</v>
      </c>
      <c r="F726" s="47">
        <f t="shared" si="180"/>
        <v>15.251958857156827</v>
      </c>
      <c r="G726" s="47" t="e">
        <f t="shared" si="170"/>
        <v>#N/A</v>
      </c>
      <c r="H726" s="47"/>
      <c r="I726" s="47"/>
      <c r="J726" s="47">
        <f t="shared" si="171"/>
        <v>-284</v>
      </c>
      <c r="K726" s="48">
        <f t="shared" si="172"/>
        <v>29.089363004987487</v>
      </c>
      <c r="L726" s="48">
        <f t="shared" si="173"/>
        <v>11.838634159058984</v>
      </c>
      <c r="M726" s="48">
        <f t="shared" si="174"/>
        <v>29.27383657372388</v>
      </c>
      <c r="N726" s="48">
        <f t="shared" si="175"/>
        <v>29.27383657372388</v>
      </c>
      <c r="O726" s="48">
        <f t="shared" si="163"/>
        <v>4.1067931341134871</v>
      </c>
      <c r="P726" s="47"/>
      <c r="Q726" s="46">
        <f t="shared" si="176"/>
        <v>-284</v>
      </c>
      <c r="R726" s="47">
        <f t="shared" si="164"/>
        <v>29.541251211958588</v>
      </c>
      <c r="S726" s="47">
        <f t="shared" si="165"/>
        <v>15.159304013866846</v>
      </c>
      <c r="T726" s="47">
        <f t="shared" si="166"/>
        <v>3.3876109151808245</v>
      </c>
      <c r="U726" s="47" t="e">
        <f t="shared" si="167"/>
        <v>#N/A</v>
      </c>
      <c r="V726" s="47">
        <f t="shared" si="177"/>
        <v>0.43323729519400445</v>
      </c>
      <c r="W726" s="47">
        <f t="shared" si="178"/>
        <v>1.0499353853532511E-2</v>
      </c>
    </row>
    <row r="727" spans="2:23">
      <c r="B727" s="46">
        <f t="shared" si="179"/>
        <v>-284</v>
      </c>
      <c r="C727" s="47">
        <f>IF(ISNA(OutlineParameters!T730),OutlineParameters!S730,OutlineParameters!T730)</f>
        <v>186.16768545619738</v>
      </c>
      <c r="D727" s="47">
        <f t="shared" si="168"/>
        <v>29.541251211958588</v>
      </c>
      <c r="E727" s="47">
        <f t="shared" si="169"/>
        <v>3.3876109151808245</v>
      </c>
      <c r="F727" s="47">
        <f t="shared" si="180"/>
        <v>15.159304013866846</v>
      </c>
      <c r="G727" s="47" t="e">
        <f t="shared" si="170"/>
        <v>#N/A</v>
      </c>
      <c r="H727" s="47"/>
      <c r="I727" s="47"/>
      <c r="J727" s="47">
        <f t="shared" si="171"/>
        <v>-283</v>
      </c>
      <c r="K727" s="48">
        <f t="shared" si="172"/>
        <v>29.041941352315686</v>
      </c>
      <c r="L727" s="48">
        <f t="shared" si="173"/>
        <v>11.755266430105621</v>
      </c>
      <c r="M727" s="48">
        <f t="shared" si="174"/>
        <v>29.225115859246895</v>
      </c>
      <c r="N727" s="48">
        <f t="shared" si="175"/>
        <v>29.225115859246895</v>
      </c>
      <c r="O727" s="48">
        <f t="shared" si="163"/>
        <v>4.1190430896432302</v>
      </c>
      <c r="P727" s="47"/>
      <c r="Q727" s="46">
        <f t="shared" si="176"/>
        <v>-283</v>
      </c>
      <c r="R727" s="47">
        <f t="shared" si="164"/>
        <v>29.497927482439188</v>
      </c>
      <c r="S727" s="47">
        <f t="shared" si="165"/>
        <v>15.066927206995949</v>
      </c>
      <c r="T727" s="47">
        <f t="shared" si="166"/>
        <v>3.4025428898116092</v>
      </c>
      <c r="U727" s="47" t="e">
        <f t="shared" si="167"/>
        <v>#N/A</v>
      </c>
      <c r="V727" s="47">
        <f t="shared" si="177"/>
        <v>0.43218735980865119</v>
      </c>
      <c r="W727" s="47">
        <f t="shared" si="178"/>
        <v>1.0488959350851701E-2</v>
      </c>
    </row>
    <row r="728" spans="2:23">
      <c r="B728" s="46">
        <f t="shared" si="179"/>
        <v>-283</v>
      </c>
      <c r="C728" s="47">
        <f>IF(ISNA(OutlineParameters!T731),OutlineParameters!S731,OutlineParameters!T731)</f>
        <v>186.26855583682735</v>
      </c>
      <c r="D728" s="47">
        <f t="shared" si="168"/>
        <v>29.497927482439188</v>
      </c>
      <c r="E728" s="47">
        <f t="shared" si="169"/>
        <v>3.4025428898116092</v>
      </c>
      <c r="F728" s="47">
        <f t="shared" si="180"/>
        <v>15.066927206995949</v>
      </c>
      <c r="G728" s="47" t="e">
        <f t="shared" si="170"/>
        <v>#N/A</v>
      </c>
      <c r="H728" s="47"/>
      <c r="I728" s="47"/>
      <c r="J728" s="47">
        <f t="shared" si="171"/>
        <v>-282</v>
      </c>
      <c r="K728" s="48">
        <f t="shared" si="172"/>
        <v>28.994687345958251</v>
      </c>
      <c r="L728" s="48">
        <f t="shared" si="173"/>
        <v>11.672194800151374</v>
      </c>
      <c r="M728" s="48">
        <f t="shared" si="174"/>
        <v>29.176567404913609</v>
      </c>
      <c r="N728" s="48">
        <f t="shared" si="175"/>
        <v>29.176567404913609</v>
      </c>
      <c r="O728" s="48">
        <f t="shared" si="163"/>
        <v>4.1312606853815801</v>
      </c>
      <c r="P728" s="47"/>
      <c r="Q728" s="46">
        <f t="shared" si="176"/>
        <v>-282</v>
      </c>
      <c r="R728" s="47">
        <f t="shared" si="164"/>
        <v>29.454708746458323</v>
      </c>
      <c r="S728" s="47">
        <f t="shared" si="165"/>
        <v>14.974825973428219</v>
      </c>
      <c r="T728" s="47">
        <f t="shared" si="166"/>
        <v>3.4174415604520791</v>
      </c>
      <c r="U728" s="47" t="e">
        <f t="shared" si="167"/>
        <v>#N/A</v>
      </c>
      <c r="V728" s="47">
        <f t="shared" si="177"/>
        <v>0.43113846387356602</v>
      </c>
      <c r="W728" s="47">
        <f t="shared" si="178"/>
        <v>1.0621615993855471E-2</v>
      </c>
    </row>
    <row r="729" spans="2:23">
      <c r="B729" s="46">
        <f t="shared" si="179"/>
        <v>-282</v>
      </c>
      <c r="C729" s="47">
        <f>IF(ISNA(OutlineParameters!T732),OutlineParameters!S732,OutlineParameters!T732)</f>
        <v>186.36891034640112</v>
      </c>
      <c r="D729" s="47">
        <f t="shared" si="168"/>
        <v>29.454708746458323</v>
      </c>
      <c r="E729" s="47">
        <f t="shared" si="169"/>
        <v>3.4174415604520791</v>
      </c>
      <c r="F729" s="47">
        <f t="shared" si="180"/>
        <v>14.974825973428219</v>
      </c>
      <c r="G729" s="47" t="e">
        <f t="shared" si="170"/>
        <v>#N/A</v>
      </c>
      <c r="H729" s="47"/>
      <c r="I729" s="47"/>
      <c r="J729" s="47">
        <f t="shared" si="171"/>
        <v>-281</v>
      </c>
      <c r="K729" s="48">
        <f t="shared" si="172"/>
        <v>28.947600981939782</v>
      </c>
      <c r="L729" s="48">
        <f t="shared" si="173"/>
        <v>11.589419247497972</v>
      </c>
      <c r="M729" s="48">
        <f t="shared" si="174"/>
        <v>29.128191206411199</v>
      </c>
      <c r="N729" s="48">
        <f t="shared" si="175"/>
        <v>29.128191206411199</v>
      </c>
      <c r="O729" s="48">
        <f t="shared" si="163"/>
        <v>4.1434470754213635</v>
      </c>
      <c r="P729" s="47"/>
      <c r="Q729" s="46">
        <f t="shared" si="176"/>
        <v>-281</v>
      </c>
      <c r="R729" s="47">
        <f t="shared" si="164"/>
        <v>29.411594900070966</v>
      </c>
      <c r="S729" s="47">
        <f t="shared" si="165"/>
        <v>14.883004901741659</v>
      </c>
      <c r="T729" s="47">
        <f t="shared" si="166"/>
        <v>3.4323066563380866</v>
      </c>
      <c r="U729" s="47" t="e">
        <f t="shared" si="167"/>
        <v>#N/A</v>
      </c>
      <c r="V729" s="47">
        <f t="shared" si="177"/>
        <v>0.43007630227418048</v>
      </c>
      <c r="W729" s="47">
        <f t="shared" si="178"/>
        <v>1.0754272637925055E-2</v>
      </c>
    </row>
    <row r="730" spans="2:23">
      <c r="B730" s="46">
        <f t="shared" si="179"/>
        <v>-281</v>
      </c>
      <c r="C730" s="47">
        <f>IF(ISNA(OutlineParameters!T733),OutlineParameters!S733,OutlineParameters!T733)</f>
        <v>186.46878277160565</v>
      </c>
      <c r="D730" s="47">
        <f t="shared" si="168"/>
        <v>29.411594900070966</v>
      </c>
      <c r="E730" s="47">
        <f t="shared" si="169"/>
        <v>3.4323066563380866</v>
      </c>
      <c r="F730" s="47">
        <f t="shared" si="180"/>
        <v>14.883004901741659</v>
      </c>
      <c r="G730" s="47" t="e">
        <f t="shared" si="170"/>
        <v>#N/A</v>
      </c>
      <c r="H730" s="47"/>
      <c r="I730" s="47"/>
      <c r="J730" s="47">
        <f t="shared" si="171"/>
        <v>-280</v>
      </c>
      <c r="K730" s="48">
        <f t="shared" si="172"/>
        <v>28.900682256300339</v>
      </c>
      <c r="L730" s="48">
        <f t="shared" si="173"/>
        <v>11.506939750526271</v>
      </c>
      <c r="M730" s="48">
        <f t="shared" si="174"/>
        <v>29.07998725944503</v>
      </c>
      <c r="N730" s="48">
        <f t="shared" si="175"/>
        <v>29.07998725944503</v>
      </c>
      <c r="O730" s="48">
        <f t="shared" si="163"/>
        <v>4.1556015523556349</v>
      </c>
      <c r="P730" s="47"/>
      <c r="Q730" s="46">
        <f t="shared" si="176"/>
        <v>-280</v>
      </c>
      <c r="R730" s="47">
        <f t="shared" si="164"/>
        <v>29.368587269843548</v>
      </c>
      <c r="S730" s="47">
        <f t="shared" si="165"/>
        <v>14.791463490978895</v>
      </c>
      <c r="T730" s="47">
        <f t="shared" si="166"/>
        <v>3.4471379067054815</v>
      </c>
      <c r="U730" s="47" t="e">
        <f t="shared" si="167"/>
        <v>#N/A</v>
      </c>
      <c r="V730" s="47">
        <f t="shared" si="177"/>
        <v>0.42900087501038797</v>
      </c>
      <c r="W730" s="47">
        <f t="shared" si="178"/>
        <v>1.0743878134178431E-2</v>
      </c>
    </row>
    <row r="731" spans="2:23">
      <c r="B731" s="46">
        <f t="shared" si="179"/>
        <v>-280</v>
      </c>
      <c r="C731" s="47">
        <f>IF(ISNA(OutlineParameters!T734),OutlineParameters!S734,OutlineParameters!T734)</f>
        <v>186.56816097542523</v>
      </c>
      <c r="D731" s="47">
        <f t="shared" si="168"/>
        <v>29.368587269843548</v>
      </c>
      <c r="E731" s="47">
        <f t="shared" si="169"/>
        <v>3.4471379067054815</v>
      </c>
      <c r="F731" s="47">
        <f t="shared" si="180"/>
        <v>14.791463490978895</v>
      </c>
      <c r="G731" s="47" t="e">
        <f t="shared" si="170"/>
        <v>#N/A</v>
      </c>
      <c r="H731" s="47"/>
      <c r="I731" s="47"/>
      <c r="J731" s="47">
        <f t="shared" si="171"/>
        <v>-279</v>
      </c>
      <c r="K731" s="48">
        <f t="shared" si="172"/>
        <v>28.853931165092714</v>
      </c>
      <c r="L731" s="48">
        <f t="shared" si="173"/>
        <v>11.424756287696709</v>
      </c>
      <c r="M731" s="48">
        <f t="shared" si="174"/>
        <v>29.031955559733202</v>
      </c>
      <c r="N731" s="48">
        <f t="shared" si="175"/>
        <v>29.031955559733202</v>
      </c>
      <c r="O731" s="48">
        <f t="shared" si="163"/>
        <v>4.1677234035050166</v>
      </c>
      <c r="P731" s="47"/>
      <c r="Q731" s="46">
        <f t="shared" si="176"/>
        <v>-279</v>
      </c>
      <c r="R731" s="47">
        <f t="shared" si="164"/>
        <v>29.325687182342509</v>
      </c>
      <c r="S731" s="47">
        <f t="shared" si="165"/>
        <v>14.700201220684217</v>
      </c>
      <c r="T731" s="47">
        <f t="shared" si="166"/>
        <v>3.4619350407901153</v>
      </c>
      <c r="U731" s="47" t="e">
        <f t="shared" si="167"/>
        <v>#N/A</v>
      </c>
      <c r="V731" s="47">
        <f t="shared" si="177"/>
        <v>0.42792648719697013</v>
      </c>
      <c r="W731" s="47">
        <f t="shared" si="178"/>
        <v>1.0924218493713056E-2</v>
      </c>
    </row>
    <row r="732" spans="2:23">
      <c r="B732" s="46">
        <f t="shared" si="179"/>
        <v>-279</v>
      </c>
      <c r="C732" s="47">
        <f>IF(ISNA(OutlineParameters!T735),OutlineParameters!S735,OutlineParameters!T735)</f>
        <v>186.66703278749759</v>
      </c>
      <c r="D732" s="47">
        <f t="shared" si="168"/>
        <v>29.325687182342509</v>
      </c>
      <c r="E732" s="47">
        <f t="shared" si="169"/>
        <v>3.4619350407901153</v>
      </c>
      <c r="F732" s="47">
        <f t="shared" si="180"/>
        <v>14.700201220684217</v>
      </c>
      <c r="G732" s="47" t="e">
        <f t="shared" si="170"/>
        <v>#N/A</v>
      </c>
      <c r="H732" s="47"/>
      <c r="I732" s="47"/>
      <c r="J732" s="47">
        <f t="shared" si="171"/>
        <v>-278</v>
      </c>
      <c r="K732" s="48">
        <f t="shared" si="172"/>
        <v>28.807347704384252</v>
      </c>
      <c r="L732" s="48">
        <f t="shared" si="173"/>
        <v>11.342868837548849</v>
      </c>
      <c r="M732" s="48">
        <f t="shared" si="174"/>
        <v>28.984096103012003</v>
      </c>
      <c r="N732" s="48">
        <f t="shared" si="175"/>
        <v>28.984096103012003</v>
      </c>
      <c r="O732" s="48">
        <f t="shared" si="163"/>
        <v>4.1798137996212388</v>
      </c>
      <c r="P732" s="47"/>
      <c r="Q732" s="46">
        <f t="shared" si="176"/>
        <v>-278</v>
      </c>
      <c r="R732" s="47">
        <f t="shared" si="164"/>
        <v>29.282894533622812</v>
      </c>
      <c r="S732" s="47">
        <f t="shared" si="165"/>
        <v>14.609222750931986</v>
      </c>
      <c r="T732" s="47">
        <f t="shared" si="166"/>
        <v>3.4766977878278391</v>
      </c>
      <c r="U732" s="47" t="e">
        <f t="shared" si="167"/>
        <v>#N/A</v>
      </c>
      <c r="V732" s="47">
        <f t="shared" si="177"/>
        <v>0.42683406534759882</v>
      </c>
      <c r="W732" s="47">
        <f t="shared" si="178"/>
        <v>1.0913823990321703E-2</v>
      </c>
    </row>
    <row r="733" spans="2:23">
      <c r="B733" s="46">
        <f t="shared" si="179"/>
        <v>-278</v>
      </c>
      <c r="C733" s="47">
        <f>IF(ISNA(OutlineParameters!T736),OutlineParameters!S736,OutlineParameters!T736)</f>
        <v>186.76543204452983</v>
      </c>
      <c r="D733" s="47">
        <f t="shared" si="168"/>
        <v>29.282894533622812</v>
      </c>
      <c r="E733" s="47">
        <f t="shared" si="169"/>
        <v>3.4766977878278391</v>
      </c>
      <c r="F733" s="47">
        <f t="shared" si="180"/>
        <v>14.609222750931986</v>
      </c>
      <c r="G733" s="47" t="e">
        <f t="shared" si="170"/>
        <v>#N/A</v>
      </c>
      <c r="H733" s="47"/>
      <c r="I733" s="47"/>
      <c r="J733" s="47">
        <f t="shared" si="171"/>
        <v>-277</v>
      </c>
      <c r="K733" s="48">
        <f t="shared" si="172"/>
        <v>28.760931870256851</v>
      </c>
      <c r="L733" s="48">
        <f t="shared" si="173"/>
        <v>11.261277378702289</v>
      </c>
      <c r="M733" s="48">
        <f t="shared" si="174"/>
        <v>28.936408885029547</v>
      </c>
      <c r="N733" s="48">
        <f t="shared" si="175"/>
        <v>28.936408885029547</v>
      </c>
      <c r="O733" s="48">
        <f t="shared" si="163"/>
        <v>4.1918714023506363</v>
      </c>
      <c r="P733" s="47"/>
      <c r="Q733" s="46">
        <f t="shared" si="176"/>
        <v>-277</v>
      </c>
      <c r="R733" s="47">
        <f t="shared" si="164"/>
        <v>29.240211127088052</v>
      </c>
      <c r="S733" s="47">
        <f t="shared" si="165"/>
        <v>14.518525595311729</v>
      </c>
      <c r="T733" s="47">
        <f t="shared" si="166"/>
        <v>3.4914259366591498</v>
      </c>
      <c r="U733" s="47" t="e">
        <f t="shared" si="167"/>
        <v>#N/A</v>
      </c>
      <c r="V733" s="47">
        <f t="shared" si="177"/>
        <v>0.42574268294856665</v>
      </c>
      <c r="W733" s="47">
        <f t="shared" si="178"/>
        <v>1.1046480633325473E-2</v>
      </c>
    </row>
    <row r="734" spans="2:23">
      <c r="B734" s="46">
        <f t="shared" si="179"/>
        <v>-277</v>
      </c>
      <c r="C734" s="47">
        <f>IF(ISNA(OutlineParameters!T737),OutlineParameters!S737,OutlineParameters!T737)</f>
        <v>186.8633312296391</v>
      </c>
      <c r="D734" s="47">
        <f t="shared" si="168"/>
        <v>29.240211127088052</v>
      </c>
      <c r="E734" s="47">
        <f t="shared" si="169"/>
        <v>3.4914259366591498</v>
      </c>
      <c r="F734" s="47">
        <f t="shared" si="180"/>
        <v>14.518525595311729</v>
      </c>
      <c r="G734" s="47" t="e">
        <f t="shared" si="170"/>
        <v>#N/A</v>
      </c>
      <c r="H734" s="47"/>
      <c r="I734" s="47"/>
      <c r="J734" s="47">
        <f t="shared" si="171"/>
        <v>-276</v>
      </c>
      <c r="K734" s="48">
        <f t="shared" si="172"/>
        <v>28.714683658805139</v>
      </c>
      <c r="L734" s="48">
        <f t="shared" si="173"/>
        <v>11.179981889854389</v>
      </c>
      <c r="M734" s="48">
        <f t="shared" si="174"/>
        <v>28.888893901553953</v>
      </c>
      <c r="N734" s="48">
        <f t="shared" si="175"/>
        <v>28.888893901553953</v>
      </c>
      <c r="O734" s="48">
        <f t="shared" si="163"/>
        <v>4.2038973934603661</v>
      </c>
      <c r="P734" s="47"/>
      <c r="Q734" s="46">
        <f t="shared" si="176"/>
        <v>-276</v>
      </c>
      <c r="R734" s="47">
        <f t="shared" si="164"/>
        <v>29.197636858793196</v>
      </c>
      <c r="S734" s="47">
        <f t="shared" si="165"/>
        <v>14.42811521493317</v>
      </c>
      <c r="T734" s="47">
        <f t="shared" si="166"/>
        <v>3.5061190377059623</v>
      </c>
      <c r="U734" s="47" t="e">
        <f t="shared" si="167"/>
        <v>#N/A</v>
      </c>
      <c r="V734" s="47">
        <f t="shared" si="177"/>
        <v>0.42463803488523411</v>
      </c>
      <c r="W734" s="47">
        <f t="shared" si="178"/>
        <v>1.11791372781056E-2</v>
      </c>
    </row>
    <row r="735" spans="2:23">
      <c r="B735" s="46">
        <f t="shared" si="179"/>
        <v>-276</v>
      </c>
      <c r="C735" s="47">
        <f>IF(ISNA(OutlineParameters!T738),OutlineParameters!S738,OutlineParameters!T738)</f>
        <v>186.96076421234505</v>
      </c>
      <c r="D735" s="47">
        <f t="shared" si="168"/>
        <v>29.197636858793196</v>
      </c>
      <c r="E735" s="47">
        <f t="shared" si="169"/>
        <v>3.5061190377059623</v>
      </c>
      <c r="F735" s="47">
        <f t="shared" si="180"/>
        <v>14.42811521493317</v>
      </c>
      <c r="G735" s="47" t="e">
        <f t="shared" si="170"/>
        <v>#N/A</v>
      </c>
      <c r="H735" s="47"/>
      <c r="I735" s="47"/>
      <c r="J735" s="47">
        <f t="shared" si="171"/>
        <v>-275</v>
      </c>
      <c r="K735" s="48">
        <f t="shared" si="172"/>
        <v>28.668603066140118</v>
      </c>
      <c r="L735" s="48">
        <f t="shared" si="173"/>
        <v>11.098982349784364</v>
      </c>
      <c r="M735" s="48">
        <f t="shared" si="174"/>
        <v>28.841551148364257</v>
      </c>
      <c r="N735" s="48">
        <f t="shared" si="175"/>
        <v>28.841551148364257</v>
      </c>
      <c r="O735" s="48">
        <f t="shared" si="163"/>
        <v>4.2158904312932535</v>
      </c>
      <c r="P735" s="47"/>
      <c r="Q735" s="46">
        <f t="shared" si="176"/>
        <v>-275</v>
      </c>
      <c r="R735" s="47">
        <f t="shared" si="164"/>
        <v>29.155173055304672</v>
      </c>
      <c r="S735" s="47">
        <f t="shared" si="165"/>
        <v>14.337988133737998</v>
      </c>
      <c r="T735" s="47">
        <f t="shared" si="166"/>
        <v>3.5207769990180631</v>
      </c>
      <c r="U735" s="47" t="e">
        <f t="shared" si="167"/>
        <v>#N/A</v>
      </c>
      <c r="V735" s="47">
        <f t="shared" si="177"/>
        <v>0.42352012115742355</v>
      </c>
      <c r="W735" s="47">
        <f t="shared" si="178"/>
        <v>1.1216426489468745E-2</v>
      </c>
    </row>
    <row r="736" spans="2:23">
      <c r="B736" s="46">
        <f t="shared" si="179"/>
        <v>-275</v>
      </c>
      <c r="C736" s="47">
        <f>IF(ISNA(OutlineParameters!T739),OutlineParameters!S739,OutlineParameters!T739)</f>
        <v>187.0577034431661</v>
      </c>
      <c r="D736" s="47">
        <f t="shared" si="168"/>
        <v>29.155173055304672</v>
      </c>
      <c r="E736" s="47">
        <f t="shared" si="169"/>
        <v>3.5207769990180631</v>
      </c>
      <c r="F736" s="47">
        <f t="shared" si="180"/>
        <v>14.337988133737998</v>
      </c>
      <c r="G736" s="47" t="e">
        <f t="shared" si="170"/>
        <v>#N/A</v>
      </c>
      <c r="H736" s="47"/>
      <c r="I736" s="47"/>
      <c r="J736" s="47">
        <f t="shared" si="171"/>
        <v>-274</v>
      </c>
      <c r="K736" s="48">
        <f t="shared" si="172"/>
        <v>28.622690088386431</v>
      </c>
      <c r="L736" s="48">
        <f t="shared" si="173"/>
        <v>11.018278737348282</v>
      </c>
      <c r="M736" s="48">
        <f t="shared" si="174"/>
        <v>28.794380621257684</v>
      </c>
      <c r="N736" s="48">
        <f t="shared" si="175"/>
        <v>28.794380621257684</v>
      </c>
      <c r="O736" s="48">
        <f t="shared" si="163"/>
        <v>4.2278517085577789</v>
      </c>
      <c r="P736" s="47"/>
      <c r="Q736" s="46">
        <f t="shared" si="176"/>
        <v>-274</v>
      </c>
      <c r="R736" s="47">
        <f t="shared" si="164"/>
        <v>29.11282104318893</v>
      </c>
      <c r="S736" s="47">
        <f t="shared" si="165"/>
        <v>14.248150536671373</v>
      </c>
      <c r="T736" s="47">
        <f t="shared" si="166"/>
        <v>3.5353995498313031</v>
      </c>
      <c r="U736" s="47" t="e">
        <f t="shared" si="167"/>
        <v>#N/A</v>
      </c>
      <c r="V736" s="47">
        <f t="shared" si="177"/>
        <v>0.42239847850847667</v>
      </c>
      <c r="W736" s="47">
        <f t="shared" si="178"/>
        <v>1.1253715702252975E-2</v>
      </c>
    </row>
    <row r="737" spans="2:23">
      <c r="B737" s="46">
        <f t="shared" si="179"/>
        <v>-274</v>
      </c>
      <c r="C737" s="47">
        <f>IF(ISNA(OutlineParameters!T740),OutlineParameters!S740,OutlineParameters!T740)</f>
        <v>187.15418282400677</v>
      </c>
      <c r="D737" s="47">
        <f t="shared" si="168"/>
        <v>29.11282104318893</v>
      </c>
      <c r="E737" s="47">
        <f t="shared" si="169"/>
        <v>3.5353995498313031</v>
      </c>
      <c r="F737" s="47">
        <f t="shared" si="180"/>
        <v>14.248150536671373</v>
      </c>
      <c r="G737" s="47" t="e">
        <f t="shared" si="170"/>
        <v>#N/A</v>
      </c>
      <c r="H737" s="47"/>
      <c r="I737" s="47"/>
      <c r="J737" s="47">
        <f t="shared" si="171"/>
        <v>-273</v>
      </c>
      <c r="K737" s="48">
        <f t="shared" si="172"/>
        <v>28.576944721681453</v>
      </c>
      <c r="L737" s="48">
        <f t="shared" si="173"/>
        <v>10.9378710314827</v>
      </c>
      <c r="M737" s="48">
        <f t="shared" si="174"/>
        <v>28.747382316046011</v>
      </c>
      <c r="N737" s="48">
        <f t="shared" si="175"/>
        <v>28.747382316046011</v>
      </c>
      <c r="O737" s="48">
        <f t="shared" si="163"/>
        <v>4.2397798803079061</v>
      </c>
      <c r="P737" s="47"/>
      <c r="Q737" s="46">
        <f t="shared" si="176"/>
        <v>-273</v>
      </c>
      <c r="R737" s="47">
        <f t="shared" si="164"/>
        <v>29.070581195338082</v>
      </c>
      <c r="S737" s="47">
        <f t="shared" si="165"/>
        <v>14.158599364430755</v>
      </c>
      <c r="T737" s="47">
        <f t="shared" si="166"/>
        <v>3.5499862703699216</v>
      </c>
      <c r="U737" s="47" t="e">
        <f t="shared" si="167"/>
        <v>#N/A</v>
      </c>
      <c r="V737" s="47">
        <f t="shared" si="177"/>
        <v>0.42127310693825137</v>
      </c>
      <c r="W737" s="47">
        <f t="shared" si="178"/>
        <v>1.1434056061077058E-2</v>
      </c>
    </row>
    <row r="738" spans="2:23">
      <c r="B738" s="46">
        <f t="shared" si="179"/>
        <v>-273</v>
      </c>
      <c r="C738" s="47">
        <f>IF(ISNA(OutlineParameters!T741),OutlineParameters!S741,OutlineParameters!T741)</f>
        <v>187.25017477321433</v>
      </c>
      <c r="D738" s="47">
        <f t="shared" si="168"/>
        <v>29.070581195338082</v>
      </c>
      <c r="E738" s="47">
        <f t="shared" si="169"/>
        <v>3.5499862703699216</v>
      </c>
      <c r="F738" s="47">
        <f t="shared" si="180"/>
        <v>14.158599364430755</v>
      </c>
      <c r="G738" s="47" t="e">
        <f t="shared" si="170"/>
        <v>#N/A</v>
      </c>
      <c r="H738" s="47"/>
      <c r="I738" s="47"/>
      <c r="J738" s="47">
        <f t="shared" si="171"/>
        <v>-272</v>
      </c>
      <c r="K738" s="48">
        <f t="shared" si="172"/>
        <v>28.531366962178932</v>
      </c>
      <c r="L738" s="48">
        <f t="shared" si="173"/>
        <v>10.857759211203302</v>
      </c>
      <c r="M738" s="48">
        <f t="shared" si="174"/>
        <v>28.700556228556476</v>
      </c>
      <c r="N738" s="48">
        <f t="shared" si="175"/>
        <v>28.700556228556476</v>
      </c>
      <c r="O738" s="48">
        <f t="shared" si="163"/>
        <v>4.2516761501194731</v>
      </c>
      <c r="P738" s="47"/>
      <c r="Q738" s="46">
        <f t="shared" si="176"/>
        <v>-272</v>
      </c>
      <c r="R738" s="47">
        <f t="shared" si="164"/>
        <v>29.028453884644257</v>
      </c>
      <c r="S738" s="47">
        <f t="shared" si="165"/>
        <v>14.069339267269077</v>
      </c>
      <c r="T738" s="47">
        <f t="shared" si="166"/>
        <v>3.5645370388813817</v>
      </c>
      <c r="U738" s="47" t="e">
        <f t="shared" si="167"/>
        <v>#N/A</v>
      </c>
      <c r="V738" s="47">
        <f t="shared" si="177"/>
        <v>0.42012970133214367</v>
      </c>
      <c r="W738" s="47">
        <f t="shared" si="178"/>
        <v>1.1423661558040976E-2</v>
      </c>
    </row>
    <row r="739" spans="2:23">
      <c r="B739" s="46">
        <f t="shared" si="179"/>
        <v>-272</v>
      </c>
      <c r="C739" s="47">
        <f>IF(ISNA(OutlineParameters!T742),OutlineParameters!S742,OutlineParameters!T742)</f>
        <v>187.34571322465075</v>
      </c>
      <c r="D739" s="47">
        <f t="shared" si="168"/>
        <v>29.028453884644257</v>
      </c>
      <c r="E739" s="47">
        <f t="shared" si="169"/>
        <v>3.5645370388813817</v>
      </c>
      <c r="F739" s="47">
        <f t="shared" si="180"/>
        <v>14.069339267269077</v>
      </c>
      <c r="G739" s="47" t="e">
        <f t="shared" si="170"/>
        <v>#N/A</v>
      </c>
      <c r="H739" s="47"/>
      <c r="I739" s="47"/>
      <c r="J739" s="47">
        <f t="shared" si="171"/>
        <v>-271</v>
      </c>
      <c r="K739" s="48">
        <f t="shared" si="172"/>
        <v>28.485956806045348</v>
      </c>
      <c r="L739" s="48">
        <f t="shared" si="173"/>
        <v>10.777943255604441</v>
      </c>
      <c r="M739" s="48">
        <f t="shared" si="174"/>
        <v>28.653902354632688</v>
      </c>
      <c r="N739" s="48">
        <f t="shared" si="175"/>
        <v>28.653902354632688</v>
      </c>
      <c r="O739" s="48">
        <f t="shared" si="163"/>
        <v>4.2635398117044048</v>
      </c>
      <c r="P739" s="47"/>
      <c r="Q739" s="46">
        <f t="shared" si="176"/>
        <v>-271</v>
      </c>
      <c r="R739" s="47">
        <f t="shared" si="164"/>
        <v>28.986440914511043</v>
      </c>
      <c r="S739" s="47">
        <f t="shared" si="165"/>
        <v>13.980370614480806</v>
      </c>
      <c r="T739" s="47">
        <f t="shared" si="166"/>
        <v>3.5790514951945669</v>
      </c>
      <c r="U739" s="47" t="e">
        <f t="shared" si="167"/>
        <v>#N/A</v>
      </c>
      <c r="V739" s="47">
        <f t="shared" si="177"/>
        <v>0.41898733517633957</v>
      </c>
      <c r="W739" s="47">
        <f t="shared" si="178"/>
        <v>1.160400191722033E-2</v>
      </c>
    </row>
    <row r="740" spans="2:23">
      <c r="B740" s="46">
        <f t="shared" si="179"/>
        <v>-271</v>
      </c>
      <c r="C740" s="47">
        <f>IF(ISNA(OutlineParameters!T743),OutlineParameters!S743,OutlineParameters!T743)</f>
        <v>187.44078596747241</v>
      </c>
      <c r="D740" s="47">
        <f t="shared" si="168"/>
        <v>28.986440914511043</v>
      </c>
      <c r="E740" s="47">
        <f t="shared" si="169"/>
        <v>3.5790514951945669</v>
      </c>
      <c r="F740" s="47">
        <f t="shared" si="180"/>
        <v>13.980370614480806</v>
      </c>
      <c r="G740" s="47" t="e">
        <f t="shared" si="170"/>
        <v>#N/A</v>
      </c>
      <c r="H740" s="47"/>
      <c r="I740" s="47"/>
      <c r="J740" s="47">
        <f t="shared" si="171"/>
        <v>-270</v>
      </c>
      <c r="K740" s="48">
        <f t="shared" si="172"/>
        <v>28.440714249461731</v>
      </c>
      <c r="L740" s="48">
        <f t="shared" si="173"/>
        <v>10.698423143860055</v>
      </c>
      <c r="M740" s="48">
        <f t="shared" si="174"/>
        <v>28.607420690131899</v>
      </c>
      <c r="N740" s="48">
        <f t="shared" si="175"/>
        <v>28.607420690131899</v>
      </c>
      <c r="O740" s="48">
        <f t="shared" si="163"/>
        <v>4.275370153631382</v>
      </c>
      <c r="P740" s="47"/>
      <c r="Q740" s="46">
        <f t="shared" si="176"/>
        <v>-270</v>
      </c>
      <c r="R740" s="47">
        <f t="shared" si="164"/>
        <v>28.944542180993409</v>
      </c>
      <c r="S740" s="47">
        <f t="shared" si="165"/>
        <v>13.891691473067816</v>
      </c>
      <c r="T740" s="47">
        <f t="shared" si="166"/>
        <v>3.5935293685453287</v>
      </c>
      <c r="U740" s="47" t="e">
        <f t="shared" si="167"/>
        <v>#N/A</v>
      </c>
      <c r="V740" s="47">
        <f t="shared" si="177"/>
        <v>0.41782693498461754</v>
      </c>
      <c r="W740" s="47">
        <f t="shared" si="178"/>
        <v>1.1593607413473705E-2</v>
      </c>
    </row>
    <row r="741" spans="2:23">
      <c r="B741" s="46">
        <f t="shared" si="179"/>
        <v>-270</v>
      </c>
      <c r="C741" s="47">
        <f>IF(ISNA(OutlineParameters!T744),OutlineParameters!S744,OutlineParameters!T744)</f>
        <v>187.53538075941293</v>
      </c>
      <c r="D741" s="47">
        <f t="shared" si="168"/>
        <v>28.944542180993409</v>
      </c>
      <c r="E741" s="47">
        <f t="shared" si="169"/>
        <v>3.5935293685453287</v>
      </c>
      <c r="F741" s="47">
        <f t="shared" si="180"/>
        <v>13.891691473067816</v>
      </c>
      <c r="G741" s="47" t="e">
        <f t="shared" si="170"/>
        <v>#N/A</v>
      </c>
      <c r="H741" s="47"/>
      <c r="I741" s="47"/>
      <c r="J741" s="47">
        <f t="shared" si="171"/>
        <v>-269</v>
      </c>
      <c r="K741" s="48">
        <f t="shared" si="172"/>
        <v>28.395639288623666</v>
      </c>
      <c r="L741" s="48">
        <f t="shared" si="173"/>
        <v>10.619198855223203</v>
      </c>
      <c r="M741" s="48">
        <f t="shared" si="174"/>
        <v>28.561111230928642</v>
      </c>
      <c r="N741" s="48">
        <f t="shared" si="175"/>
        <v>28.561111230928642</v>
      </c>
      <c r="O741" s="48">
        <f t="shared" si="163"/>
        <v>4.2871683956380728</v>
      </c>
      <c r="P741" s="47"/>
      <c r="Q741" s="46">
        <f t="shared" si="176"/>
        <v>-269</v>
      </c>
      <c r="R741" s="47">
        <f t="shared" si="164"/>
        <v>28.902759487494947</v>
      </c>
      <c r="S741" s="47">
        <f t="shared" si="165"/>
        <v>13.803308243948715</v>
      </c>
      <c r="T741" s="47">
        <f t="shared" si="166"/>
        <v>3.6079704775764858</v>
      </c>
      <c r="U741" s="47" t="e">
        <f t="shared" si="167"/>
        <v>#N/A</v>
      </c>
      <c r="V741" s="47">
        <f t="shared" si="177"/>
        <v>0.41666757424327017</v>
      </c>
      <c r="W741" s="47">
        <f t="shared" si="178"/>
        <v>1.1773947773718874E-2</v>
      </c>
    </row>
    <row r="742" spans="2:23">
      <c r="B742" s="46">
        <f t="shared" si="179"/>
        <v>-269</v>
      </c>
      <c r="C742" s="47">
        <f>IF(ISNA(OutlineParameters!T745),OutlineParameters!S745,OutlineParameters!T745)</f>
        <v>187.62953158146851</v>
      </c>
      <c r="D742" s="47">
        <f t="shared" si="168"/>
        <v>28.902759487494947</v>
      </c>
      <c r="E742" s="47">
        <f t="shared" si="169"/>
        <v>3.6079704775764858</v>
      </c>
      <c r="F742" s="47">
        <f t="shared" si="180"/>
        <v>13.803308243948715</v>
      </c>
      <c r="G742" s="47" t="e">
        <f t="shared" si="170"/>
        <v>#N/A</v>
      </c>
      <c r="H742" s="47"/>
      <c r="I742" s="47"/>
      <c r="J742" s="47">
        <f t="shared" si="171"/>
        <v>-268</v>
      </c>
      <c r="K742" s="48">
        <f t="shared" si="172"/>
        <v>28.35073191974038</v>
      </c>
      <c r="L742" s="48">
        <f t="shared" si="173"/>
        <v>10.540270369026075</v>
      </c>
      <c r="M742" s="48">
        <f t="shared" si="174"/>
        <v>28.51497397291109</v>
      </c>
      <c r="N742" s="48">
        <f t="shared" si="175"/>
        <v>28.51497397291109</v>
      </c>
      <c r="O742" s="48">
        <f t="shared" si="163"/>
        <v>4.2989331846147865</v>
      </c>
      <c r="P742" s="47"/>
      <c r="Q742" s="46">
        <f t="shared" si="176"/>
        <v>-268</v>
      </c>
      <c r="R742" s="47">
        <f t="shared" si="164"/>
        <v>28.86109273007062</v>
      </c>
      <c r="S742" s="47">
        <f t="shared" si="165"/>
        <v>13.715217113334683</v>
      </c>
      <c r="T742" s="47">
        <f t="shared" si="166"/>
        <v>3.6223744621169214</v>
      </c>
      <c r="U742" s="47" t="e">
        <f t="shared" si="167"/>
        <v>#N/A</v>
      </c>
      <c r="V742" s="47">
        <f t="shared" si="177"/>
        <v>0.41549017946589828</v>
      </c>
      <c r="W742" s="47">
        <f t="shared" si="178"/>
        <v>1.1763553269261706E-2</v>
      </c>
    </row>
    <row r="743" spans="2:23">
      <c r="B743" s="46">
        <f t="shared" si="179"/>
        <v>-268</v>
      </c>
      <c r="C743" s="47">
        <f>IF(ISNA(OutlineParameters!T746),OutlineParameters!S746,OutlineParameters!T746)</f>
        <v>187.72321077342912</v>
      </c>
      <c r="D743" s="47">
        <f t="shared" si="168"/>
        <v>28.86109273007062</v>
      </c>
      <c r="E743" s="47">
        <f t="shared" si="169"/>
        <v>3.6223744621169214</v>
      </c>
      <c r="F743" s="47">
        <f t="shared" si="180"/>
        <v>13.715217113334683</v>
      </c>
      <c r="G743" s="47" t="e">
        <f t="shared" si="170"/>
        <v>#N/A</v>
      </c>
      <c r="H743" s="47"/>
      <c r="I743" s="47"/>
      <c r="J743" s="47">
        <f t="shared" si="171"/>
        <v>-267</v>
      </c>
      <c r="K743" s="48">
        <f t="shared" si="172"/>
        <v>28.305992139035649</v>
      </c>
      <c r="L743" s="48">
        <f t="shared" si="173"/>
        <v>10.461637664679984</v>
      </c>
      <c r="M743" s="48">
        <f t="shared" si="174"/>
        <v>28.469008911983789</v>
      </c>
      <c r="N743" s="48">
        <f t="shared" si="175"/>
        <v>28.469008911983789</v>
      </c>
      <c r="O743" s="48">
        <f t="shared" si="163"/>
        <v>4.3106657509788668</v>
      </c>
      <c r="P743" s="47"/>
      <c r="Q743" s="46">
        <f t="shared" si="176"/>
        <v>-267</v>
      </c>
      <c r="R743" s="47">
        <f t="shared" si="164"/>
        <v>28.81954371212403</v>
      </c>
      <c r="S743" s="47">
        <f t="shared" si="165"/>
        <v>13.627424652239498</v>
      </c>
      <c r="T743" s="47">
        <f t="shared" si="166"/>
        <v>3.6367411110071313</v>
      </c>
      <c r="U743" s="47" t="e">
        <f t="shared" si="167"/>
        <v>#N/A</v>
      </c>
      <c r="V743" s="47">
        <f t="shared" si="177"/>
        <v>0.41431382413897211</v>
      </c>
      <c r="W743" s="47">
        <f t="shared" si="178"/>
        <v>1.189620991333129E-2</v>
      </c>
    </row>
    <row r="744" spans="2:23">
      <c r="B744" s="46">
        <f t="shared" si="179"/>
        <v>-267</v>
      </c>
      <c r="C744" s="47">
        <f>IF(ISNA(OutlineParameters!T747),OutlineParameters!S747,OutlineParameters!T747)</f>
        <v>187.81645234717965</v>
      </c>
      <c r="D744" s="47">
        <f t="shared" si="168"/>
        <v>28.81954371212403</v>
      </c>
      <c r="E744" s="47">
        <f t="shared" si="169"/>
        <v>3.6367411110071313</v>
      </c>
      <c r="F744" s="47">
        <f t="shared" si="180"/>
        <v>13.627424652239498</v>
      </c>
      <c r="G744" s="47" t="e">
        <f t="shared" si="170"/>
        <v>#N/A</v>
      </c>
      <c r="H744" s="47"/>
      <c r="I744" s="47"/>
      <c r="J744" s="47">
        <f t="shared" si="171"/>
        <v>-266</v>
      </c>
      <c r="K744" s="48">
        <f t="shared" si="172"/>
        <v>28.261419942747803</v>
      </c>
      <c r="L744" s="48">
        <f t="shared" si="173"/>
        <v>10.383300721674914</v>
      </c>
      <c r="M744" s="48">
        <f t="shared" si="174"/>
        <v>28.423216044066745</v>
      </c>
      <c r="N744" s="48">
        <f t="shared" si="175"/>
        <v>28.423216044066745</v>
      </c>
      <c r="O744" s="48">
        <f t="shared" si="163"/>
        <v>4.3223650636849857</v>
      </c>
      <c r="P744" s="47"/>
      <c r="Q744" s="46">
        <f t="shared" si="176"/>
        <v>-266</v>
      </c>
      <c r="R744" s="47">
        <f t="shared" si="164"/>
        <v>28.778112329710133</v>
      </c>
      <c r="S744" s="47">
        <f t="shared" si="165"/>
        <v>13.539928182465001</v>
      </c>
      <c r="T744" s="47">
        <f t="shared" si="166"/>
        <v>3.6510700640759999</v>
      </c>
      <c r="U744" s="47" t="e">
        <f t="shared" si="167"/>
        <v>#N/A</v>
      </c>
      <c r="V744" s="47">
        <f t="shared" si="177"/>
        <v>0.41312420314763898</v>
      </c>
      <c r="W744" s="47">
        <f t="shared" si="178"/>
        <v>1.2028866557400875E-2</v>
      </c>
    </row>
    <row r="745" spans="2:23">
      <c r="B745" s="46">
        <f t="shared" si="179"/>
        <v>-266</v>
      </c>
      <c r="C745" s="47">
        <f>IF(ISNA(OutlineParameters!T748),OutlineParameters!S748,OutlineParameters!T748)</f>
        <v>187.90923633228331</v>
      </c>
      <c r="D745" s="47">
        <f t="shared" si="168"/>
        <v>28.778112329710133</v>
      </c>
      <c r="E745" s="47">
        <f t="shared" si="169"/>
        <v>3.6510700640759999</v>
      </c>
      <c r="F745" s="47">
        <f t="shared" si="180"/>
        <v>13.539928182465001</v>
      </c>
      <c r="G745" s="47" t="e">
        <f t="shared" si="170"/>
        <v>#N/A</v>
      </c>
      <c r="H745" s="47"/>
      <c r="I745" s="47"/>
      <c r="J745" s="47">
        <f t="shared" si="171"/>
        <v>-265</v>
      </c>
      <c r="K745" s="48">
        <f t="shared" si="172"/>
        <v>28.217015327128816</v>
      </c>
      <c r="L745" s="48">
        <f t="shared" si="173"/>
        <v>10.305259519579977</v>
      </c>
      <c r="M745" s="48">
        <f t="shared" si="174"/>
        <v>28.377595365095427</v>
      </c>
      <c r="N745" s="48">
        <f t="shared" si="175"/>
        <v>28.377595365095427</v>
      </c>
      <c r="O745" s="48">
        <f t="shared" si="163"/>
        <v>4.3340313878390013</v>
      </c>
      <c r="P745" s="47"/>
      <c r="Q745" s="46">
        <f t="shared" si="176"/>
        <v>-265</v>
      </c>
      <c r="R745" s="47">
        <f t="shared" si="164"/>
        <v>28.736799909395369</v>
      </c>
      <c r="S745" s="47">
        <f t="shared" si="165"/>
        <v>13.45273027795645</v>
      </c>
      <c r="T745" s="47">
        <f t="shared" si="166"/>
        <v>3.6653611399663455</v>
      </c>
      <c r="U745" s="47" t="e">
        <f t="shared" si="167"/>
        <v>#N/A</v>
      </c>
      <c r="V745" s="47">
        <f t="shared" si="177"/>
        <v>0.41192131649189889</v>
      </c>
      <c r="W745" s="47">
        <f t="shared" si="178"/>
        <v>1.2018472053298979E-2</v>
      </c>
    </row>
    <row r="746" spans="2:23">
      <c r="B746" s="46">
        <f t="shared" si="179"/>
        <v>-265</v>
      </c>
      <c r="C746" s="47">
        <f>IF(ISNA(OutlineParameters!T749),OutlineParameters!S749,OutlineParameters!T749)</f>
        <v>188.00157360974168</v>
      </c>
      <c r="D746" s="47">
        <f t="shared" si="168"/>
        <v>28.736799909395369</v>
      </c>
      <c r="E746" s="47">
        <f t="shared" si="169"/>
        <v>3.6653611399663455</v>
      </c>
      <c r="F746" s="47">
        <f t="shared" si="180"/>
        <v>13.45273027795645</v>
      </c>
      <c r="G746" s="47" t="e">
        <f t="shared" si="170"/>
        <v>#N/A</v>
      </c>
      <c r="H746" s="47"/>
      <c r="I746" s="47"/>
      <c r="J746" s="47">
        <f t="shared" si="171"/>
        <v>-264</v>
      </c>
      <c r="K746" s="48">
        <f t="shared" si="172"/>
        <v>28.172778288445212</v>
      </c>
      <c r="L746" s="48">
        <f t="shared" si="173"/>
        <v>10.227514038044319</v>
      </c>
      <c r="M746" s="48">
        <f t="shared" si="174"/>
        <v>28.332146871020765</v>
      </c>
      <c r="N746" s="48">
        <f t="shared" si="175"/>
        <v>28.332146871020765</v>
      </c>
      <c r="O746" s="48">
        <f t="shared" si="163"/>
        <v>4.3456646667989665</v>
      </c>
      <c r="P746" s="47"/>
      <c r="Q746" s="46">
        <f t="shared" si="176"/>
        <v>-264</v>
      </c>
      <c r="R746" s="47">
        <f t="shared" si="164"/>
        <v>28.695607777746179</v>
      </c>
      <c r="S746" s="47">
        <f t="shared" si="165"/>
        <v>13.365832754928027</v>
      </c>
      <c r="T746" s="47">
        <f t="shared" si="166"/>
        <v>3.6796140679140188</v>
      </c>
      <c r="U746" s="47" t="e">
        <f t="shared" si="167"/>
        <v>#N/A</v>
      </c>
      <c r="V746" s="47">
        <f t="shared" si="177"/>
        <v>0.41071946928656899</v>
      </c>
      <c r="W746" s="47">
        <f t="shared" si="178"/>
        <v>1.2198812413188875E-2</v>
      </c>
    </row>
    <row r="747" spans="2:23">
      <c r="B747" s="46">
        <f t="shared" si="179"/>
        <v>-264</v>
      </c>
      <c r="C747" s="47">
        <f>IF(ISNA(OutlineParameters!T750),OutlineParameters!S750,OutlineParameters!T750)</f>
        <v>188.09346734769673</v>
      </c>
      <c r="D747" s="47">
        <f t="shared" si="168"/>
        <v>28.695607777746179</v>
      </c>
      <c r="E747" s="47">
        <f t="shared" si="169"/>
        <v>3.6796140679140188</v>
      </c>
      <c r="F747" s="47">
        <f t="shared" si="180"/>
        <v>13.365832754928027</v>
      </c>
      <c r="G747" s="47" t="e">
        <f t="shared" si="170"/>
        <v>#N/A</v>
      </c>
      <c r="H747" s="47"/>
      <c r="I747" s="47"/>
      <c r="J747" s="47">
        <f t="shared" si="171"/>
        <v>-263</v>
      </c>
      <c r="K747" s="48">
        <f t="shared" si="172"/>
        <v>28.128708822977156</v>
      </c>
      <c r="L747" s="48">
        <f t="shared" si="173"/>
        <v>10.150064256793939</v>
      </c>
      <c r="M747" s="48">
        <f t="shared" si="174"/>
        <v>28.286870557809149</v>
      </c>
      <c r="N747" s="48">
        <f t="shared" si="175"/>
        <v>28.286870557809149</v>
      </c>
      <c r="O747" s="48">
        <f t="shared" si="163"/>
        <v>4.3572648457461769</v>
      </c>
      <c r="P747" s="47"/>
      <c r="Q747" s="46">
        <f t="shared" si="176"/>
        <v>-263</v>
      </c>
      <c r="R747" s="47">
        <f t="shared" si="164"/>
        <v>28.654535830817522</v>
      </c>
      <c r="S747" s="47">
        <f t="shared" si="165"/>
        <v>13.279236255585504</v>
      </c>
      <c r="T747" s="47">
        <f t="shared" si="166"/>
        <v>3.6938285175502261</v>
      </c>
      <c r="U747" s="47" t="e">
        <f t="shared" si="167"/>
        <v>#N/A</v>
      </c>
      <c r="V747" s="47">
        <f t="shared" si="177"/>
        <v>0.40949958804525011</v>
      </c>
      <c r="W747" s="47">
        <f t="shared" si="178"/>
        <v>1.2188417909442251E-2</v>
      </c>
    </row>
    <row r="748" spans="2:23">
      <c r="B748" s="46">
        <f t="shared" si="179"/>
        <v>-263</v>
      </c>
      <c r="C748" s="47">
        <f>IF(ISNA(OutlineParameters!T751),OutlineParameters!S751,OutlineParameters!T751)</f>
        <v>188.18492071429048</v>
      </c>
      <c r="D748" s="47">
        <f t="shared" si="168"/>
        <v>28.654535830817522</v>
      </c>
      <c r="E748" s="47">
        <f t="shared" si="169"/>
        <v>3.6938285175502261</v>
      </c>
      <c r="F748" s="47">
        <f t="shared" si="180"/>
        <v>13.279236255585504</v>
      </c>
      <c r="G748" s="47" t="e">
        <f t="shared" si="170"/>
        <v>#N/A</v>
      </c>
      <c r="H748" s="47"/>
      <c r="I748" s="47"/>
      <c r="J748" s="47">
        <f t="shared" si="171"/>
        <v>-262</v>
      </c>
      <c r="K748" s="48">
        <f t="shared" si="172"/>
        <v>28.084806927019368</v>
      </c>
      <c r="L748" s="48">
        <f t="shared" si="173"/>
        <v>10.072910155636237</v>
      </c>
      <c r="M748" s="48">
        <f t="shared" si="174"/>
        <v>28.241766421440612</v>
      </c>
      <c r="N748" s="48">
        <f t="shared" si="175"/>
        <v>28.241766421440612</v>
      </c>
      <c r="O748" s="48">
        <f t="shared" si="163"/>
        <v>4.3688318716756989</v>
      </c>
      <c r="P748" s="47"/>
      <c r="Q748" s="46">
        <f t="shared" si="176"/>
        <v>-262</v>
      </c>
      <c r="R748" s="47">
        <f t="shared" si="164"/>
        <v>28.613585872012997</v>
      </c>
      <c r="S748" s="47">
        <f t="shared" si="165"/>
        <v>13.192942841188449</v>
      </c>
      <c r="T748" s="47">
        <f t="shared" si="166"/>
        <v>3.7080042777154638</v>
      </c>
      <c r="U748" s="47" t="e">
        <f t="shared" si="167"/>
        <v>#N/A</v>
      </c>
      <c r="V748" s="47">
        <f t="shared" si="177"/>
        <v>0.40828074625430588</v>
      </c>
      <c r="W748" s="47">
        <f t="shared" si="178"/>
        <v>1.2368758268621605E-2</v>
      </c>
    </row>
    <row r="749" spans="2:23">
      <c r="B749" s="46">
        <f t="shared" si="179"/>
        <v>-262</v>
      </c>
      <c r="C749" s="47">
        <f>IF(ISNA(OutlineParameters!T752),OutlineParameters!S752,OutlineParameters!T752)</f>
        <v>188.27593687766489</v>
      </c>
      <c r="D749" s="47">
        <f t="shared" si="168"/>
        <v>28.613585872012997</v>
      </c>
      <c r="E749" s="47">
        <f t="shared" si="169"/>
        <v>3.7080042777154638</v>
      </c>
      <c r="F749" s="47">
        <f t="shared" si="180"/>
        <v>13.192942841188449</v>
      </c>
      <c r="G749" s="47" t="e">
        <f t="shared" si="170"/>
        <v>#N/A</v>
      </c>
      <c r="H749" s="47"/>
      <c r="I749" s="47"/>
      <c r="J749" s="47">
        <f t="shared" si="171"/>
        <v>-261</v>
      </c>
      <c r="K749" s="48">
        <f t="shared" si="172"/>
        <v>28.041072596881119</v>
      </c>
      <c r="L749" s="48">
        <f t="shared" si="173"/>
        <v>9.9960517144554615</v>
      </c>
      <c r="M749" s="48">
        <f t="shared" si="174"/>
        <v>28.196834457913379</v>
      </c>
      <c r="N749" s="48">
        <f t="shared" si="175"/>
        <v>28.196834457913379</v>
      </c>
      <c r="O749" s="48">
        <f t="shared" si="163"/>
        <v>4.3803656933905835</v>
      </c>
      <c r="P749" s="47"/>
      <c r="Q749" s="46">
        <f t="shared" si="176"/>
        <v>-261</v>
      </c>
      <c r="R749" s="47">
        <f t="shared" si="164"/>
        <v>28.572757797387567</v>
      </c>
      <c r="S749" s="47">
        <f t="shared" si="165"/>
        <v>13.106953293971166</v>
      </c>
      <c r="T749" s="47">
        <f t="shared" si="166"/>
        <v>3.7221409882386158</v>
      </c>
      <c r="U749" s="47" t="e">
        <f t="shared" si="167"/>
        <v>#N/A</v>
      </c>
      <c r="V749" s="47">
        <f t="shared" si="177"/>
        <v>0.40704387042744372</v>
      </c>
      <c r="W749" s="47">
        <f t="shared" si="178"/>
        <v>1.2358363765230251E-2</v>
      </c>
    </row>
    <row r="750" spans="2:23">
      <c r="B750" s="46">
        <f t="shared" si="179"/>
        <v>-261</v>
      </c>
      <c r="C750" s="47">
        <f>IF(ISNA(OutlineParameters!T753),OutlineParameters!S753,OutlineParameters!T753)</f>
        <v>188.36651900596192</v>
      </c>
      <c r="D750" s="47">
        <f t="shared" si="168"/>
        <v>28.572757797387567</v>
      </c>
      <c r="E750" s="47">
        <f t="shared" si="169"/>
        <v>3.7221409882386158</v>
      </c>
      <c r="F750" s="47">
        <f t="shared" si="180"/>
        <v>13.106953293971166</v>
      </c>
      <c r="G750" s="47" t="e">
        <f t="shared" si="170"/>
        <v>#N/A</v>
      </c>
      <c r="H750" s="47"/>
      <c r="I750" s="47"/>
      <c r="J750" s="47">
        <f t="shared" si="171"/>
        <v>-260</v>
      </c>
      <c r="K750" s="48">
        <f t="shared" si="172"/>
        <v>27.997505828886229</v>
      </c>
      <c r="L750" s="48">
        <f t="shared" si="173"/>
        <v>9.9194889132159005</v>
      </c>
      <c r="M750" s="48">
        <f t="shared" si="174"/>
        <v>28.152074663239315</v>
      </c>
      <c r="N750" s="48">
        <f t="shared" si="175"/>
        <v>28.152074663239315</v>
      </c>
      <c r="O750" s="48">
        <f t="shared" ref="O750:O810" si="181">3*(N750-L750)/(($D$18/2)^3)*($D$18*C751^2/4-C751^3/6)</f>
        <v>4.3918662614920132</v>
      </c>
      <c r="P750" s="47"/>
      <c r="Q750" s="46">
        <f t="shared" si="176"/>
        <v>-260</v>
      </c>
      <c r="R750" s="47">
        <f t="shared" ref="R750:R810" si="182">CHOOSE(RockerType,D751,N750)</f>
        <v>28.532053410344822</v>
      </c>
      <c r="S750" s="47">
        <f t="shared" ref="S750:S810" si="183">CHOOSE(RockerType,F751,L750)</f>
        <v>13.021269444385217</v>
      </c>
      <c r="T750" s="47">
        <f t="shared" ref="T750:T810" si="184">CHOOSE(RockerType,E751,O750)</f>
        <v>3.7362384975648224</v>
      </c>
      <c r="U750" s="47" t="e">
        <f t="shared" ref="U750:U810" si="185">CHOOSE(RockerType,G751,NA())</f>
        <v>#N/A</v>
      </c>
      <c r="V750" s="47">
        <f t="shared" si="177"/>
        <v>0.4058080340509207</v>
      </c>
      <c r="W750" s="47">
        <f t="shared" si="178"/>
        <v>1.2491020409655107E-2</v>
      </c>
    </row>
    <row r="751" spans="2:23">
      <c r="B751" s="46">
        <f t="shared" si="179"/>
        <v>-260</v>
      </c>
      <c r="C751" s="47">
        <f>IF(ISNA(OutlineParameters!T754),OutlineParameters!S754,OutlineParameters!T754)</f>
        <v>188.45667026732355</v>
      </c>
      <c r="D751" s="47">
        <f t="shared" ref="D751:D814" si="186">IF(B751&lt;$D$98,spline($D$96:$D$98,$E$96:$E$98,B751)+$D$83,spline($D$98:$D$100,$E$98:$E$100,B751)+$D$83)*IF(ABS(B751)&lt;=$D$80/2,1,0)</f>
        <v>28.532053410344822</v>
      </c>
      <c r="E751" s="47">
        <f t="shared" ref="E751:E810" si="187">IF(B751&gt;$D$96,IF(B751&lt;$D$98,spline($D$96:$D$98,$F$96:$F$98,B751),spline($D$98:$D$100,$F$98:$F$100,B751)),NA())</f>
        <v>3.7362384975648224</v>
      </c>
      <c r="F751" s="47">
        <f t="shared" si="180"/>
        <v>13.021269444385217</v>
      </c>
      <c r="G751" s="47" t="e">
        <f t="shared" ref="G751:G810" si="188">IF(NOT( ISNA(VLOOKUP(B751,$D$96:$D$100,1,FALSE))),D751,NA())</f>
        <v>#N/A</v>
      </c>
      <c r="H751" s="47"/>
      <c r="I751" s="47"/>
      <c r="J751" s="47">
        <f t="shared" ref="J751:J810" si="189">B752</f>
        <v>-259</v>
      </c>
      <c r="K751" s="48">
        <f t="shared" ref="K751:K810" si="190">($D$82-($D$82^2-B752^2)^(1/2)+$D$83)*(IF(ABS(B752)&lt;=$D$80/2,1,0))</f>
        <v>27.954106619370346</v>
      </c>
      <c r="L751" s="48">
        <f t="shared" ref="L751:L810" si="191">($D$84-($D$84^2-B752^2)^(1/2))*(IF(ABS(B752)&lt;=$D$80/2,1,0))</f>
        <v>9.8432217319605115</v>
      </c>
      <c r="M751" s="48">
        <f t="shared" ref="M751:M810" si="192">($D$91-($D$91^2-B752^2)^(1/2)+$D$83)*(IF(ABS(B752)&lt;=-$D$89,1,0))</f>
        <v>28.107487033445747</v>
      </c>
      <c r="N751" s="48">
        <f t="shared" ref="N751:N810" si="193">MAX(M751,L751)</f>
        <v>28.107487033445747</v>
      </c>
      <c r="O751" s="48">
        <f t="shared" si="181"/>
        <v>4.4033335283720243</v>
      </c>
      <c r="P751" s="47"/>
      <c r="Q751" s="46">
        <f t="shared" ref="Q751:Q810" si="194">B752</f>
        <v>-259</v>
      </c>
      <c r="R751" s="47">
        <f t="shared" si="182"/>
        <v>28.49147260693973</v>
      </c>
      <c r="S751" s="47">
        <f t="shared" si="183"/>
        <v>12.935892090745526</v>
      </c>
      <c r="T751" s="47">
        <f t="shared" si="184"/>
        <v>3.7502964455229675</v>
      </c>
      <c r="U751" s="47" t="e">
        <f t="shared" si="185"/>
        <v>#N/A</v>
      </c>
      <c r="V751" s="47">
        <f t="shared" ref="V751:V808" si="195">IF(R751&lt;&gt;0,-(R752-R751)/(Q752-Q751)*$D$21,NA())</f>
        <v>0.40455893200995519</v>
      </c>
      <c r="W751" s="47">
        <f t="shared" si="178"/>
        <v>1.2623677052303606E-2</v>
      </c>
    </row>
    <row r="752" spans="2:23">
      <c r="B752" s="46">
        <f t="shared" si="179"/>
        <v>-259</v>
      </c>
      <c r="C752" s="47">
        <f>IF(ISNA(OutlineParameters!T755),OutlineParameters!S755,OutlineParameters!T755)</f>
        <v>188.5463938298918</v>
      </c>
      <c r="D752" s="47">
        <f t="shared" si="186"/>
        <v>28.49147260693973</v>
      </c>
      <c r="E752" s="47">
        <f t="shared" si="187"/>
        <v>3.7502964455229675</v>
      </c>
      <c r="F752" s="47">
        <f t="shared" si="180"/>
        <v>12.935892090745526</v>
      </c>
      <c r="G752" s="47" t="e">
        <f t="shared" si="188"/>
        <v>#N/A</v>
      </c>
      <c r="H752" s="47"/>
      <c r="I752" s="47"/>
      <c r="J752" s="47">
        <f t="shared" si="189"/>
        <v>-258</v>
      </c>
      <c r="K752" s="48">
        <f t="shared" si="190"/>
        <v>27.910874964686396</v>
      </c>
      <c r="L752" s="48">
        <f t="shared" si="191"/>
        <v>9.7672501508113783</v>
      </c>
      <c r="M752" s="48">
        <f t="shared" si="192"/>
        <v>28.063071564576372</v>
      </c>
      <c r="N752" s="48">
        <f t="shared" si="193"/>
        <v>28.063071564576372</v>
      </c>
      <c r="O752" s="48">
        <f t="shared" si="181"/>
        <v>4.4147674482055512</v>
      </c>
      <c r="P752" s="47"/>
      <c r="Q752" s="46">
        <f t="shared" si="194"/>
        <v>-258</v>
      </c>
      <c r="R752" s="47">
        <f t="shared" si="182"/>
        <v>28.451016713738735</v>
      </c>
      <c r="S752" s="47">
        <f t="shared" si="183"/>
        <v>12.85082309817958</v>
      </c>
      <c r="T752" s="47">
        <f t="shared" si="184"/>
        <v>3.7643145613489022</v>
      </c>
      <c r="U752" s="47" t="e">
        <f t="shared" si="185"/>
        <v>#N/A</v>
      </c>
      <c r="V752" s="47">
        <f t="shared" si="195"/>
        <v>0.40329656430472482</v>
      </c>
      <c r="W752" s="47">
        <f t="shared" ref="W752:W810" si="196">IF(V752&lt;&gt;0,ABS((V753-V752)/(Q753-Q752)*$D$21),NA())</f>
        <v>1.263712440717768E-2</v>
      </c>
    </row>
    <row r="753" spans="2:23">
      <c r="B753" s="46">
        <f t="shared" ref="B753:B816" si="197">B752+1</f>
        <v>-258</v>
      </c>
      <c r="C753" s="47">
        <f>IF(ISNA(OutlineParameters!T756),OutlineParameters!S756,OutlineParameters!T756)</f>
        <v>188.63569286180859</v>
      </c>
      <c r="D753" s="47">
        <f t="shared" si="186"/>
        <v>28.451016713738735</v>
      </c>
      <c r="E753" s="47">
        <f t="shared" si="187"/>
        <v>3.7643145613489022</v>
      </c>
      <c r="F753" s="47">
        <f t="shared" ref="F753:F810" si="198">IF(B753&lt;=$D$96,0,IF(E753&gt;0,D753- E753*($D$18/2)^3/(3*($D$18/4*(C753)^2-(C753)^3/6)),D753))</f>
        <v>12.85082309817958</v>
      </c>
      <c r="G753" s="47" t="e">
        <f t="shared" si="188"/>
        <v>#N/A</v>
      </c>
      <c r="H753" s="47"/>
      <c r="I753" s="47"/>
      <c r="J753" s="47">
        <f t="shared" si="189"/>
        <v>-257</v>
      </c>
      <c r="K753" s="48">
        <f t="shared" si="190"/>
        <v>27.867810861199128</v>
      </c>
      <c r="L753" s="48">
        <f t="shared" si="191"/>
        <v>9.6915741499683463</v>
      </c>
      <c r="M753" s="48">
        <f t="shared" si="192"/>
        <v>28.018828252689442</v>
      </c>
      <c r="N753" s="48">
        <f t="shared" si="193"/>
        <v>28.018828252689442</v>
      </c>
      <c r="O753" s="48">
        <f t="shared" si="181"/>
        <v>4.4261679769422253</v>
      </c>
      <c r="P753" s="47"/>
      <c r="Q753" s="46">
        <f t="shared" si="194"/>
        <v>-257</v>
      </c>
      <c r="R753" s="47">
        <f t="shared" si="182"/>
        <v>28.410687057308262</v>
      </c>
      <c r="S753" s="47">
        <f t="shared" si="183"/>
        <v>12.766063969675736</v>
      </c>
      <c r="T753" s="47">
        <f t="shared" si="184"/>
        <v>3.7782926636854457</v>
      </c>
      <c r="U753" s="47" t="e">
        <f t="shared" si="185"/>
        <v>#N/A</v>
      </c>
      <c r="V753" s="47">
        <f t="shared" si="195"/>
        <v>0.40203285186400706</v>
      </c>
      <c r="W753" s="47">
        <f t="shared" si="196"/>
        <v>1.2745939192626565E-2</v>
      </c>
    </row>
    <row r="754" spans="2:23">
      <c r="B754" s="46">
        <f t="shared" si="197"/>
        <v>-257</v>
      </c>
      <c r="C754" s="47">
        <f>IF(ISNA(OutlineParameters!T757),OutlineParameters!S757,OutlineParameters!T757)</f>
        <v>188.72457053121602</v>
      </c>
      <c r="D754" s="47">
        <f t="shared" si="186"/>
        <v>28.410687057308262</v>
      </c>
      <c r="E754" s="47">
        <f t="shared" si="187"/>
        <v>3.7782926636854457</v>
      </c>
      <c r="F754" s="47">
        <f t="shared" si="198"/>
        <v>12.766063969675736</v>
      </c>
      <c r="G754" s="47" t="e">
        <f t="shared" si="188"/>
        <v>#N/A</v>
      </c>
      <c r="H754" s="47"/>
      <c r="I754" s="47"/>
      <c r="J754" s="47">
        <f t="shared" si="189"/>
        <v>-256</v>
      </c>
      <c r="K754" s="48">
        <f t="shared" si="190"/>
        <v>27.824914305289663</v>
      </c>
      <c r="L754" s="48">
        <f t="shared" si="191"/>
        <v>9.6161937097112968</v>
      </c>
      <c r="M754" s="48">
        <f t="shared" si="192"/>
        <v>27.974757093859576</v>
      </c>
      <c r="N754" s="48">
        <f t="shared" si="193"/>
        <v>27.974757093859576</v>
      </c>
      <c r="O754" s="48">
        <f t="shared" si="181"/>
        <v>4.4375354060643444</v>
      </c>
      <c r="P754" s="47"/>
      <c r="Q754" s="46">
        <f t="shared" si="194"/>
        <v>-256</v>
      </c>
      <c r="R754" s="47">
        <f t="shared" si="182"/>
        <v>28.370483772121862</v>
      </c>
      <c r="S754" s="47">
        <f t="shared" si="183"/>
        <v>12.681616945207301</v>
      </c>
      <c r="T754" s="47">
        <f t="shared" si="184"/>
        <v>3.7922303923614802</v>
      </c>
      <c r="U754" s="47" t="e">
        <f t="shared" si="185"/>
        <v>#N/A</v>
      </c>
      <c r="V754" s="47">
        <f t="shared" si="195"/>
        <v>0.4007582579447444</v>
      </c>
      <c r="W754" s="47">
        <f t="shared" si="196"/>
        <v>1.2830912121231108E-2</v>
      </c>
    </row>
    <row r="755" spans="2:23">
      <c r="B755" s="46">
        <f t="shared" si="197"/>
        <v>-256</v>
      </c>
      <c r="C755" s="47">
        <f>IF(ISNA(OutlineParameters!T758),OutlineParameters!S758,OutlineParameters!T758)</f>
        <v>188.81303776304361</v>
      </c>
      <c r="D755" s="47">
        <f t="shared" si="186"/>
        <v>28.370483772121862</v>
      </c>
      <c r="E755" s="47">
        <f t="shared" si="187"/>
        <v>3.7922303923614802</v>
      </c>
      <c r="F755" s="47">
        <f t="shared" si="198"/>
        <v>12.681616945207301</v>
      </c>
      <c r="G755" s="47" t="e">
        <f t="shared" si="188"/>
        <v>#N/A</v>
      </c>
      <c r="H755" s="47"/>
      <c r="I755" s="47"/>
      <c r="J755" s="47">
        <f t="shared" si="189"/>
        <v>-255</v>
      </c>
      <c r="K755" s="48">
        <f t="shared" si="190"/>
        <v>27.782185293351855</v>
      </c>
      <c r="L755" s="48">
        <f t="shared" si="191"/>
        <v>9.5411088103978727</v>
      </c>
      <c r="M755" s="48">
        <f t="shared" si="192"/>
        <v>27.930858084175039</v>
      </c>
      <c r="N755" s="48">
        <f t="shared" si="193"/>
        <v>27.930858084175039</v>
      </c>
      <c r="O755" s="48">
        <f t="shared" si="181"/>
        <v>4.4488690283437133</v>
      </c>
      <c r="P755" s="47"/>
      <c r="Q755" s="46">
        <f t="shared" si="194"/>
        <v>-255</v>
      </c>
      <c r="R755" s="47">
        <f t="shared" si="182"/>
        <v>28.330407946327387</v>
      </c>
      <c r="S755" s="47">
        <f t="shared" si="183"/>
        <v>12.597481072299512</v>
      </c>
      <c r="T755" s="47">
        <f t="shared" si="184"/>
        <v>3.8061275362175029</v>
      </c>
      <c r="U755" s="47" t="e">
        <f t="shared" si="185"/>
        <v>#N/A</v>
      </c>
      <c r="V755" s="47">
        <f t="shared" si="195"/>
        <v>0.39947516673262129</v>
      </c>
      <c r="W755" s="47">
        <f t="shared" si="196"/>
        <v>1.289204319050441E-2</v>
      </c>
    </row>
    <row r="756" spans="2:23">
      <c r="B756" s="46">
        <f t="shared" si="197"/>
        <v>-255</v>
      </c>
      <c r="C756" s="47">
        <f>IF(ISNA(OutlineParameters!T759),OutlineParameters!S759,OutlineParameters!T759)</f>
        <v>188.90108221534504</v>
      </c>
      <c r="D756" s="47">
        <f t="shared" si="186"/>
        <v>28.330407946327387</v>
      </c>
      <c r="E756" s="47">
        <f t="shared" si="187"/>
        <v>3.8061275362175029</v>
      </c>
      <c r="F756" s="47">
        <f t="shared" si="198"/>
        <v>12.597481072299512</v>
      </c>
      <c r="G756" s="47" t="e">
        <f t="shared" si="188"/>
        <v>#N/A</v>
      </c>
      <c r="H756" s="47"/>
      <c r="I756" s="47"/>
      <c r="J756" s="47">
        <f t="shared" si="189"/>
        <v>-254</v>
      </c>
      <c r="K756" s="48">
        <f t="shared" si="190"/>
        <v>27.739623821793199</v>
      </c>
      <c r="L756" s="48">
        <f t="shared" si="191"/>
        <v>9.4663194324652977</v>
      </c>
      <c r="M756" s="48">
        <f t="shared" si="192"/>
        <v>27.887131219741374</v>
      </c>
      <c r="N756" s="48">
        <f t="shared" si="193"/>
        <v>27.887131219741374</v>
      </c>
      <c r="O756" s="48">
        <f t="shared" si="181"/>
        <v>4.4601691379382906</v>
      </c>
      <c r="P756" s="47"/>
      <c r="Q756" s="46">
        <f t="shared" si="194"/>
        <v>-254</v>
      </c>
      <c r="R756" s="47">
        <f t="shared" si="182"/>
        <v>28.290460429654125</v>
      </c>
      <c r="S756" s="47">
        <f t="shared" si="183"/>
        <v>12.51365919473081</v>
      </c>
      <c r="T756" s="47">
        <f t="shared" si="184"/>
        <v>3.8199837648847197</v>
      </c>
      <c r="U756" s="47" t="e">
        <f t="shared" si="185"/>
        <v>#N/A</v>
      </c>
      <c r="V756" s="47">
        <f t="shared" si="195"/>
        <v>0.39818596241357085</v>
      </c>
      <c r="W756" s="47">
        <f t="shared" si="196"/>
        <v>1.3048541693194693E-2</v>
      </c>
    </row>
    <row r="757" spans="2:23">
      <c r="B757" s="46">
        <f t="shared" si="197"/>
        <v>-254</v>
      </c>
      <c r="C757" s="47">
        <f>IF(ISNA(OutlineParameters!T760),OutlineParameters!S760,OutlineParameters!T760)</f>
        <v>188.98871480953625</v>
      </c>
      <c r="D757" s="47">
        <f t="shared" si="186"/>
        <v>28.290460429654125</v>
      </c>
      <c r="E757" s="47">
        <f t="shared" si="187"/>
        <v>3.8199837648847197</v>
      </c>
      <c r="F757" s="47">
        <f t="shared" si="198"/>
        <v>12.51365919473081</v>
      </c>
      <c r="G757" s="47" t="e">
        <f t="shared" si="188"/>
        <v>#N/A</v>
      </c>
      <c r="H757" s="47"/>
      <c r="I757" s="47"/>
      <c r="J757" s="47">
        <f t="shared" si="189"/>
        <v>-253</v>
      </c>
      <c r="K757" s="48">
        <f t="shared" si="190"/>
        <v>27.697229887036652</v>
      </c>
      <c r="L757" s="48">
        <f t="shared" si="191"/>
        <v>9.3918255564294668</v>
      </c>
      <c r="M757" s="48">
        <f t="shared" si="192"/>
        <v>27.843576496678676</v>
      </c>
      <c r="N757" s="48">
        <f t="shared" si="193"/>
        <v>27.843576496678676</v>
      </c>
      <c r="O757" s="48">
        <f t="shared" si="181"/>
        <v>4.4714356978145409</v>
      </c>
      <c r="P757" s="47"/>
      <c r="Q757" s="46">
        <f t="shared" si="194"/>
        <v>-253</v>
      </c>
      <c r="R757" s="47">
        <f t="shared" si="182"/>
        <v>28.250641833412768</v>
      </c>
      <c r="S757" s="47">
        <f t="shared" si="183"/>
        <v>12.430152502119055</v>
      </c>
      <c r="T757" s="47">
        <f t="shared" si="184"/>
        <v>3.8337988075989822</v>
      </c>
      <c r="U757" s="47" t="e">
        <f t="shared" si="185"/>
        <v>#N/A</v>
      </c>
      <c r="V757" s="47">
        <f t="shared" si="195"/>
        <v>0.39688110824425138</v>
      </c>
      <c r="W757" s="47">
        <f t="shared" si="196"/>
        <v>1.3038147188026983E-2</v>
      </c>
    </row>
    <row r="758" spans="2:23">
      <c r="B758" s="46">
        <f t="shared" si="197"/>
        <v>-253</v>
      </c>
      <c r="C758" s="47">
        <f>IF(ISNA(OutlineParameters!T761),OutlineParameters!S761,OutlineParameters!T761)</f>
        <v>189.07593871375923</v>
      </c>
      <c r="D758" s="47">
        <f t="shared" si="186"/>
        <v>28.250641833412768</v>
      </c>
      <c r="E758" s="47">
        <f t="shared" si="187"/>
        <v>3.8337988075989822</v>
      </c>
      <c r="F758" s="47">
        <f t="shared" si="198"/>
        <v>12.430152502119055</v>
      </c>
      <c r="G758" s="47" t="e">
        <f t="shared" si="188"/>
        <v>#N/A</v>
      </c>
      <c r="H758" s="47"/>
      <c r="I758" s="47"/>
      <c r="J758" s="47">
        <f t="shared" si="189"/>
        <v>-252</v>
      </c>
      <c r="K758" s="48">
        <f t="shared" si="190"/>
        <v>27.655003485518815</v>
      </c>
      <c r="L758" s="48">
        <f t="shared" si="191"/>
        <v>9.3176271628835821</v>
      </c>
      <c r="M758" s="48">
        <f t="shared" si="192"/>
        <v>27.800193911121593</v>
      </c>
      <c r="N758" s="48">
        <f t="shared" si="193"/>
        <v>27.800193911121593</v>
      </c>
      <c r="O758" s="48">
        <f t="shared" si="181"/>
        <v>4.4826686726727951</v>
      </c>
      <c r="P758" s="47"/>
      <c r="Q758" s="46">
        <f t="shared" si="194"/>
        <v>-252</v>
      </c>
      <c r="R758" s="47">
        <f t="shared" si="182"/>
        <v>28.210953722588343</v>
      </c>
      <c r="S758" s="47">
        <f t="shared" si="183"/>
        <v>12.346962776902947</v>
      </c>
      <c r="T758" s="47">
        <f t="shared" si="184"/>
        <v>3.8475724830031077</v>
      </c>
      <c r="U758" s="47" t="e">
        <f t="shared" si="185"/>
        <v>#N/A</v>
      </c>
      <c r="V758" s="47">
        <f t="shared" si="195"/>
        <v>0.39557729352544868</v>
      </c>
      <c r="W758" s="47">
        <f t="shared" si="196"/>
        <v>1.3194645691427809E-2</v>
      </c>
    </row>
    <row r="759" spans="2:23">
      <c r="B759" s="46">
        <f t="shared" si="197"/>
        <v>-252</v>
      </c>
      <c r="C759" s="47">
        <f>IF(ISNA(OutlineParameters!T762),OutlineParameters!S762,OutlineParameters!T762)</f>
        <v>189.16275709615599</v>
      </c>
      <c r="D759" s="47">
        <f t="shared" si="186"/>
        <v>28.210953722588343</v>
      </c>
      <c r="E759" s="47">
        <f t="shared" si="187"/>
        <v>3.8475724830031077</v>
      </c>
      <c r="F759" s="47">
        <f t="shared" si="198"/>
        <v>12.346962776902947</v>
      </c>
      <c r="G759" s="47" t="e">
        <f t="shared" si="188"/>
        <v>#N/A</v>
      </c>
      <c r="H759" s="47"/>
      <c r="I759" s="47"/>
      <c r="J759" s="47">
        <f t="shared" si="189"/>
        <v>-251</v>
      </c>
      <c r="K759" s="48">
        <f t="shared" si="190"/>
        <v>27.61294461368993</v>
      </c>
      <c r="L759" s="48">
        <f t="shared" si="191"/>
        <v>9.2437242325013358</v>
      </c>
      <c r="M759" s="48">
        <f t="shared" si="192"/>
        <v>27.756983459221143</v>
      </c>
      <c r="N759" s="48">
        <f t="shared" si="193"/>
        <v>27.756983459221143</v>
      </c>
      <c r="O759" s="48">
        <f t="shared" si="181"/>
        <v>4.4938680289386275</v>
      </c>
      <c r="P759" s="47"/>
      <c r="Q759" s="46">
        <f t="shared" si="194"/>
        <v>-251</v>
      </c>
      <c r="R759" s="47">
        <f t="shared" si="182"/>
        <v>28.171395993235798</v>
      </c>
      <c r="S759" s="47">
        <f t="shared" si="183"/>
        <v>12.264090878203735</v>
      </c>
      <c r="T759" s="47">
        <f t="shared" si="184"/>
        <v>3.8613044309259812</v>
      </c>
      <c r="U759" s="47" t="e">
        <f t="shared" si="185"/>
        <v>#N/A</v>
      </c>
      <c r="V759" s="47">
        <f t="shared" si="195"/>
        <v>0.3942578289563059</v>
      </c>
      <c r="W759" s="47">
        <f t="shared" si="196"/>
        <v>1.3255776759990567E-2</v>
      </c>
    </row>
    <row r="760" spans="2:23">
      <c r="B760" s="46">
        <f t="shared" si="197"/>
        <v>-251</v>
      </c>
      <c r="C760" s="47">
        <f>IF(ISNA(OutlineParameters!T763),OutlineParameters!S763,OutlineParameters!T763)</f>
        <v>189.24917312486841</v>
      </c>
      <c r="D760" s="47">
        <f t="shared" si="186"/>
        <v>28.171395993235798</v>
      </c>
      <c r="E760" s="47">
        <f t="shared" si="187"/>
        <v>3.8613044309259812</v>
      </c>
      <c r="F760" s="47">
        <f t="shared" si="198"/>
        <v>12.264090878203735</v>
      </c>
      <c r="G760" s="47" t="e">
        <f t="shared" si="188"/>
        <v>#N/A</v>
      </c>
      <c r="H760" s="47"/>
      <c r="I760" s="47"/>
      <c r="J760" s="47">
        <f t="shared" si="189"/>
        <v>-250</v>
      </c>
      <c r="K760" s="48">
        <f t="shared" si="190"/>
        <v>27.571053268016609</v>
      </c>
      <c r="L760" s="48">
        <f t="shared" si="191"/>
        <v>9.1701167460341821</v>
      </c>
      <c r="M760" s="48">
        <f t="shared" si="192"/>
        <v>27.713945137144716</v>
      </c>
      <c r="N760" s="48">
        <f t="shared" si="193"/>
        <v>27.713945137144716</v>
      </c>
      <c r="O760" s="48">
        <f t="shared" si="181"/>
        <v>4.505033734755246</v>
      </c>
      <c r="P760" s="47"/>
      <c r="Q760" s="46">
        <f t="shared" si="194"/>
        <v>-250</v>
      </c>
      <c r="R760" s="47">
        <f t="shared" si="182"/>
        <v>28.131970210340167</v>
      </c>
      <c r="S760" s="47">
        <f t="shared" si="183"/>
        <v>12.181538849812043</v>
      </c>
      <c r="T760" s="47">
        <f t="shared" si="184"/>
        <v>3.8749944104057752</v>
      </c>
      <c r="U760" s="47" t="e">
        <f t="shared" si="185"/>
        <v>#N/A</v>
      </c>
      <c r="V760" s="47">
        <f t="shared" si="195"/>
        <v>0.39293225128030684</v>
      </c>
      <c r="W760" s="47">
        <f t="shared" si="196"/>
        <v>1.3340749688950382E-2</v>
      </c>
    </row>
    <row r="761" spans="2:23">
      <c r="B761" s="46">
        <f t="shared" si="197"/>
        <v>-250</v>
      </c>
      <c r="C761" s="47">
        <f>IF(ISNA(OutlineParameters!T764),OutlineParameters!S764,OutlineParameters!T764)</f>
        <v>189.33518996803861</v>
      </c>
      <c r="D761" s="47">
        <f t="shared" si="186"/>
        <v>28.131970210340167</v>
      </c>
      <c r="E761" s="47">
        <f t="shared" si="187"/>
        <v>3.8749944104057752</v>
      </c>
      <c r="F761" s="47">
        <f t="shared" si="198"/>
        <v>12.181538849812043</v>
      </c>
      <c r="G761" s="47" t="e">
        <f t="shared" si="188"/>
        <v>#N/A</v>
      </c>
      <c r="H761" s="47"/>
      <c r="I761" s="47"/>
      <c r="J761" s="47">
        <f t="shared" si="189"/>
        <v>-249</v>
      </c>
      <c r="K761" s="48">
        <f t="shared" si="190"/>
        <v>27.52932944497638</v>
      </c>
      <c r="L761" s="48">
        <f t="shared" si="191"/>
        <v>9.0968046843122465</v>
      </c>
      <c r="M761" s="48">
        <f t="shared" si="192"/>
        <v>27.671078941072434</v>
      </c>
      <c r="N761" s="48">
        <f t="shared" si="193"/>
        <v>27.671078941072434</v>
      </c>
      <c r="O761" s="48">
        <f t="shared" si="181"/>
        <v>4.5161657599740339</v>
      </c>
      <c r="P761" s="47"/>
      <c r="Q761" s="46">
        <f t="shared" si="194"/>
        <v>-249</v>
      </c>
      <c r="R761" s="47">
        <f t="shared" si="182"/>
        <v>28.092676985212137</v>
      </c>
      <c r="S761" s="47">
        <f t="shared" si="183"/>
        <v>12.099307912436439</v>
      </c>
      <c r="T761" s="47">
        <f t="shared" si="184"/>
        <v>3.8886421506783417</v>
      </c>
      <c r="U761" s="47" t="e">
        <f t="shared" si="185"/>
        <v>#N/A</v>
      </c>
      <c r="V761" s="47">
        <f t="shared" si="195"/>
        <v>0.39159817631141181</v>
      </c>
      <c r="W761" s="47">
        <f t="shared" si="196"/>
        <v>1.3425722616133839E-2</v>
      </c>
    </row>
    <row r="762" spans="2:23">
      <c r="B762" s="46">
        <f t="shared" si="197"/>
        <v>-249</v>
      </c>
      <c r="C762" s="47">
        <f>IF(ISNA(OutlineParameters!T765),OutlineParameters!S765,OutlineParameters!T765)</f>
        <v>189.4208107938085</v>
      </c>
      <c r="D762" s="47">
        <f t="shared" si="186"/>
        <v>28.092676985212137</v>
      </c>
      <c r="E762" s="47">
        <f t="shared" si="187"/>
        <v>3.8886421506783417</v>
      </c>
      <c r="F762" s="47">
        <f t="shared" si="198"/>
        <v>12.099307912436439</v>
      </c>
      <c r="G762" s="47" t="e">
        <f t="shared" si="188"/>
        <v>#N/A</v>
      </c>
      <c r="H762" s="47"/>
      <c r="I762" s="47"/>
      <c r="J762" s="47">
        <f t="shared" si="189"/>
        <v>-248</v>
      </c>
      <c r="K762" s="48">
        <f t="shared" si="190"/>
        <v>27.48777314106405</v>
      </c>
      <c r="L762" s="48">
        <f t="shared" si="191"/>
        <v>9.0237880282443257</v>
      </c>
      <c r="M762" s="48">
        <f t="shared" si="192"/>
        <v>27.628384867202609</v>
      </c>
      <c r="N762" s="48">
        <f t="shared" si="193"/>
        <v>27.628384867202609</v>
      </c>
      <c r="O762" s="48">
        <f t="shared" si="181"/>
        <v>4.5272640761475307</v>
      </c>
      <c r="P762" s="47"/>
      <c r="Q762" s="46">
        <f t="shared" si="194"/>
        <v>-248</v>
      </c>
      <c r="R762" s="47">
        <f t="shared" si="182"/>
        <v>28.053517167580996</v>
      </c>
      <c r="S762" s="47">
        <f t="shared" si="183"/>
        <v>12.017399410287751</v>
      </c>
      <c r="T762" s="47">
        <f t="shared" si="184"/>
        <v>3.9022474107818534</v>
      </c>
      <c r="U762" s="47" t="e">
        <f t="shared" si="185"/>
        <v>#N/A</v>
      </c>
      <c r="V762" s="47">
        <f t="shared" si="195"/>
        <v>0.39025560404979842</v>
      </c>
      <c r="W762" s="47">
        <f t="shared" si="196"/>
        <v>1.3510695544738383E-2</v>
      </c>
    </row>
    <row r="763" spans="2:23">
      <c r="B763" s="46">
        <f t="shared" si="197"/>
        <v>-248</v>
      </c>
      <c r="C763" s="47">
        <f>IF(ISNA(OutlineParameters!T766),OutlineParameters!S766,OutlineParameters!T766)</f>
        <v>189.50603877032003</v>
      </c>
      <c r="D763" s="47">
        <f t="shared" si="186"/>
        <v>28.053517167580996</v>
      </c>
      <c r="E763" s="47">
        <f t="shared" si="187"/>
        <v>3.9022474107818534</v>
      </c>
      <c r="F763" s="47">
        <f t="shared" si="198"/>
        <v>12.017399410287751</v>
      </c>
      <c r="G763" s="47" t="e">
        <f t="shared" si="188"/>
        <v>#N/A</v>
      </c>
      <c r="H763" s="47"/>
      <c r="I763" s="47"/>
      <c r="J763" s="47">
        <f t="shared" si="189"/>
        <v>-247</v>
      </c>
      <c r="K763" s="48">
        <f t="shared" si="190"/>
        <v>27.44638435278625</v>
      </c>
      <c r="L763" s="48">
        <f t="shared" si="191"/>
        <v>8.9510667588174329</v>
      </c>
      <c r="M763" s="48">
        <f t="shared" si="192"/>
        <v>27.585862911747196</v>
      </c>
      <c r="N763" s="48">
        <f t="shared" si="193"/>
        <v>27.585862911747196</v>
      </c>
      <c r="O763" s="48">
        <f t="shared" si="181"/>
        <v>4.5383286565200596</v>
      </c>
      <c r="P763" s="47"/>
      <c r="Q763" s="46">
        <f t="shared" si="194"/>
        <v>-247</v>
      </c>
      <c r="R763" s="47">
        <f t="shared" si="182"/>
        <v>28.014491607176016</v>
      </c>
      <c r="S763" s="47">
        <f t="shared" si="183"/>
        <v>11.935815062590731</v>
      </c>
      <c r="T763" s="47">
        <f t="shared" si="184"/>
        <v>3.9158098603475171</v>
      </c>
      <c r="U763" s="47" t="e">
        <f t="shared" si="185"/>
        <v>#N/A</v>
      </c>
      <c r="V763" s="47">
        <f t="shared" si="195"/>
        <v>0.38890453449532458</v>
      </c>
      <c r="W763" s="47">
        <f t="shared" si="196"/>
        <v>1.3595668472277112E-2</v>
      </c>
    </row>
    <row r="764" spans="2:23">
      <c r="B764" s="46">
        <f t="shared" si="197"/>
        <v>-247</v>
      </c>
      <c r="C764" s="47">
        <f>IF(ISNA(OutlineParameters!T767),OutlineParameters!S767,OutlineParameters!T767)</f>
        <v>189.59087706571523</v>
      </c>
      <c r="D764" s="47">
        <f t="shared" si="186"/>
        <v>28.014491607176016</v>
      </c>
      <c r="E764" s="47">
        <f t="shared" si="187"/>
        <v>3.9158098603475171</v>
      </c>
      <c r="F764" s="47">
        <f t="shared" si="198"/>
        <v>11.935815062590731</v>
      </c>
      <c r="G764" s="47" t="e">
        <f t="shared" si="188"/>
        <v>#N/A</v>
      </c>
      <c r="H764" s="47"/>
      <c r="I764" s="47"/>
      <c r="J764" s="47">
        <f t="shared" si="189"/>
        <v>-246</v>
      </c>
      <c r="K764" s="48">
        <f t="shared" si="190"/>
        <v>27.405163076665072</v>
      </c>
      <c r="L764" s="48">
        <f t="shared" si="191"/>
        <v>8.8786408570977073</v>
      </c>
      <c r="M764" s="48">
        <f t="shared" si="192"/>
        <v>27.54351307093452</v>
      </c>
      <c r="N764" s="48">
        <f t="shared" si="193"/>
        <v>27.54351307093452</v>
      </c>
      <c r="O764" s="48">
        <f t="shared" si="181"/>
        <v>4.5493598179507044</v>
      </c>
      <c r="P764" s="47"/>
      <c r="Q764" s="46">
        <f t="shared" si="194"/>
        <v>-246</v>
      </c>
      <c r="R764" s="47">
        <f t="shared" si="182"/>
        <v>27.975601153726483</v>
      </c>
      <c r="S764" s="47">
        <f t="shared" si="183"/>
        <v>11.854557440060628</v>
      </c>
      <c r="T764" s="47">
        <f t="shared" si="184"/>
        <v>3.9293292584135058</v>
      </c>
      <c r="U764" s="47" t="e">
        <f t="shared" si="185"/>
        <v>#N/A</v>
      </c>
      <c r="V764" s="47">
        <f t="shared" si="195"/>
        <v>0.38754496764809687</v>
      </c>
      <c r="W764" s="47">
        <f t="shared" si="196"/>
        <v>1.3680641400881655E-2</v>
      </c>
    </row>
    <row r="765" spans="2:23">
      <c r="B765" s="46">
        <f t="shared" si="197"/>
        <v>-246</v>
      </c>
      <c r="C765" s="47">
        <f>IF(ISNA(OutlineParameters!T768),OutlineParameters!S768,OutlineParameters!T768)</f>
        <v>189.67533663859118</v>
      </c>
      <c r="D765" s="47">
        <f t="shared" si="186"/>
        <v>27.975601153726483</v>
      </c>
      <c r="E765" s="47">
        <f t="shared" si="187"/>
        <v>3.9293292584135058</v>
      </c>
      <c r="F765" s="47">
        <f t="shared" si="198"/>
        <v>11.854557440060628</v>
      </c>
      <c r="G765" s="47" t="e">
        <f t="shared" si="188"/>
        <v>#N/A</v>
      </c>
      <c r="H765" s="47"/>
      <c r="I765" s="47"/>
      <c r="J765" s="47">
        <f t="shared" si="189"/>
        <v>-245</v>
      </c>
      <c r="K765" s="48">
        <f t="shared" si="190"/>
        <v>27.364109309236252</v>
      </c>
      <c r="L765" s="48">
        <f t="shared" si="191"/>
        <v>8.806510304229505</v>
      </c>
      <c r="M765" s="48">
        <f t="shared" si="192"/>
        <v>27.501335341006548</v>
      </c>
      <c r="N765" s="48">
        <f t="shared" si="193"/>
        <v>27.501335341006548</v>
      </c>
      <c r="O765" s="48">
        <f t="shared" si="181"/>
        <v>4.5603568539804176</v>
      </c>
      <c r="P765" s="47"/>
      <c r="Q765" s="46">
        <f t="shared" si="194"/>
        <v>-245</v>
      </c>
      <c r="R765" s="47">
        <f t="shared" si="182"/>
        <v>27.936846656961674</v>
      </c>
      <c r="S765" s="47">
        <f t="shared" si="183"/>
        <v>11.773625611464574</v>
      </c>
      <c r="T765" s="47">
        <f t="shared" si="184"/>
        <v>3.9428053342156719</v>
      </c>
      <c r="U765" s="47" t="e">
        <f t="shared" si="185"/>
        <v>#N/A</v>
      </c>
      <c r="V765" s="47">
        <f t="shared" si="195"/>
        <v>0.38617690350800871</v>
      </c>
      <c r="W765" s="47">
        <f t="shared" si="196"/>
        <v>1.3765614327709841E-2</v>
      </c>
    </row>
    <row r="766" spans="2:23">
      <c r="B766" s="46">
        <f t="shared" si="197"/>
        <v>-245</v>
      </c>
      <c r="C766" s="47">
        <f>IF(ISNA(OutlineParameters!T769),OutlineParameters!S769,OutlineParameters!T769)</f>
        <v>189.75940507939941</v>
      </c>
      <c r="D766" s="47">
        <f t="shared" si="186"/>
        <v>27.936846656961674</v>
      </c>
      <c r="E766" s="47">
        <f t="shared" si="187"/>
        <v>3.9428053342156719</v>
      </c>
      <c r="F766" s="47">
        <f t="shared" si="198"/>
        <v>11.773625611464574</v>
      </c>
      <c r="G766" s="47" t="e">
        <f t="shared" si="188"/>
        <v>#N/A</v>
      </c>
      <c r="H766" s="47"/>
      <c r="I766" s="47"/>
      <c r="J766" s="47">
        <f t="shared" si="189"/>
        <v>-244</v>
      </c>
      <c r="K766" s="48">
        <f t="shared" si="190"/>
        <v>27.323223047050075</v>
      </c>
      <c r="L766" s="48">
        <f t="shared" si="191"/>
        <v>8.7346750814353982</v>
      </c>
      <c r="M766" s="48">
        <f t="shared" si="192"/>
        <v>27.459329718222531</v>
      </c>
      <c r="N766" s="48">
        <f t="shared" si="193"/>
        <v>27.459329718222531</v>
      </c>
      <c r="O766" s="48">
        <f t="shared" si="181"/>
        <v>4.5713200840077537</v>
      </c>
      <c r="P766" s="47"/>
      <c r="Q766" s="46">
        <f t="shared" si="194"/>
        <v>-244</v>
      </c>
      <c r="R766" s="47">
        <f t="shared" si="182"/>
        <v>27.898228966610873</v>
      </c>
      <c r="S766" s="47">
        <f t="shared" si="183"/>
        <v>11.693022281721422</v>
      </c>
      <c r="T766" s="47">
        <f t="shared" si="184"/>
        <v>3.9562378169898649</v>
      </c>
      <c r="U766" s="47" t="e">
        <f t="shared" si="185"/>
        <v>#N/A</v>
      </c>
      <c r="V766" s="47">
        <f t="shared" si="195"/>
        <v>0.38480034207523772</v>
      </c>
      <c r="W766" s="47">
        <f t="shared" si="196"/>
        <v>1.3850587256314384E-2</v>
      </c>
    </row>
    <row r="767" spans="2:23">
      <c r="B767" s="46">
        <f t="shared" si="197"/>
        <v>-244</v>
      </c>
      <c r="C767" s="47">
        <f>IF(ISNA(OutlineParameters!T770),OutlineParameters!S770,OutlineParameters!T770)</f>
        <v>189.84309334349055</v>
      </c>
      <c r="D767" s="47">
        <f t="shared" si="186"/>
        <v>27.898228966610873</v>
      </c>
      <c r="E767" s="47">
        <f t="shared" si="187"/>
        <v>3.9562378169898649</v>
      </c>
      <c r="F767" s="47">
        <f t="shared" si="198"/>
        <v>11.693022281721422</v>
      </c>
      <c r="G767" s="47" t="e">
        <f t="shared" si="188"/>
        <v>#N/A</v>
      </c>
      <c r="H767" s="47"/>
      <c r="I767" s="47"/>
      <c r="J767" s="47">
        <f t="shared" si="189"/>
        <v>-243</v>
      </c>
      <c r="K767" s="48">
        <f t="shared" si="190"/>
        <v>27.28250428667047</v>
      </c>
      <c r="L767" s="48">
        <f t="shared" si="191"/>
        <v>8.6631351700166306</v>
      </c>
      <c r="M767" s="48">
        <f t="shared" si="192"/>
        <v>27.417496198856266</v>
      </c>
      <c r="N767" s="48">
        <f t="shared" si="193"/>
        <v>27.417496198856266</v>
      </c>
      <c r="O767" s="48">
        <f t="shared" si="181"/>
        <v>4.5822494879612723</v>
      </c>
      <c r="P767" s="47"/>
      <c r="Q767" s="46">
        <f t="shared" si="194"/>
        <v>-243</v>
      </c>
      <c r="R767" s="47">
        <f t="shared" si="182"/>
        <v>27.859748932403349</v>
      </c>
      <c r="S767" s="47">
        <f t="shared" si="183"/>
        <v>11.612748832482907</v>
      </c>
      <c r="T767" s="47">
        <f t="shared" si="184"/>
        <v>3.969626465774259</v>
      </c>
      <c r="U767" s="47" t="e">
        <f t="shared" si="185"/>
        <v>#N/A</v>
      </c>
      <c r="V767" s="47">
        <f t="shared" si="195"/>
        <v>0.38341528334960628</v>
      </c>
      <c r="W767" s="47">
        <f t="shared" si="196"/>
        <v>1.3935560184563656E-2</v>
      </c>
    </row>
    <row r="768" spans="2:23">
      <c r="B768" s="46">
        <f t="shared" si="197"/>
        <v>-243</v>
      </c>
      <c r="C768" s="47">
        <f>IF(ISNA(OutlineParameters!T771),OutlineParameters!S771,OutlineParameters!T771)</f>
        <v>189.92640459900653</v>
      </c>
      <c r="D768" s="47">
        <f t="shared" si="186"/>
        <v>27.859748932403349</v>
      </c>
      <c r="E768" s="47">
        <f t="shared" si="187"/>
        <v>3.969626465774259</v>
      </c>
      <c r="F768" s="47">
        <f t="shared" si="198"/>
        <v>11.612748832482907</v>
      </c>
      <c r="G768" s="47" t="e">
        <f t="shared" si="188"/>
        <v>#N/A</v>
      </c>
      <c r="H768" s="47"/>
      <c r="I768" s="47"/>
      <c r="J768" s="47">
        <f t="shared" si="189"/>
        <v>-242</v>
      </c>
      <c r="K768" s="48">
        <f t="shared" si="190"/>
        <v>27.241953024675919</v>
      </c>
      <c r="L768" s="48">
        <f t="shared" si="191"/>
        <v>8.5918905513535719</v>
      </c>
      <c r="M768" s="48">
        <f t="shared" si="192"/>
        <v>27.375834779197017</v>
      </c>
      <c r="N768" s="48">
        <f t="shared" si="193"/>
        <v>27.375834779197017</v>
      </c>
      <c r="O768" s="48">
        <f t="shared" si="181"/>
        <v>4.5931450474192541</v>
      </c>
      <c r="P768" s="47"/>
      <c r="Q768" s="46">
        <f t="shared" si="194"/>
        <v>-242</v>
      </c>
      <c r="R768" s="47">
        <f t="shared" si="182"/>
        <v>27.821407404068388</v>
      </c>
      <c r="S768" s="47">
        <f t="shared" si="183"/>
        <v>11.532807018649407</v>
      </c>
      <c r="T768" s="47">
        <f t="shared" si="184"/>
        <v>3.9829709502000608</v>
      </c>
      <c r="U768" s="47" t="e">
        <f t="shared" si="185"/>
        <v>#N/A</v>
      </c>
      <c r="V768" s="47">
        <f t="shared" si="195"/>
        <v>0.38202172733114992</v>
      </c>
      <c r="W768" s="47">
        <f t="shared" si="196"/>
        <v>1.3996691254192228E-2</v>
      </c>
    </row>
    <row r="769" spans="2:23">
      <c r="B769" s="46">
        <f t="shared" si="197"/>
        <v>-242</v>
      </c>
      <c r="C769" s="47">
        <f>IF(ISNA(OutlineParameters!T772),OutlineParameters!S772,OutlineParameters!T772)</f>
        <v>190.00934201408933</v>
      </c>
      <c r="D769" s="47">
        <f t="shared" si="186"/>
        <v>27.821407404068388</v>
      </c>
      <c r="E769" s="47">
        <f t="shared" si="187"/>
        <v>3.9829709502000608</v>
      </c>
      <c r="F769" s="47">
        <f t="shared" si="198"/>
        <v>11.532807018649407</v>
      </c>
      <c r="G769" s="47" t="e">
        <f t="shared" si="188"/>
        <v>#N/A</v>
      </c>
      <c r="H769" s="47"/>
      <c r="I769" s="47"/>
      <c r="J769" s="47">
        <f t="shared" si="189"/>
        <v>-241</v>
      </c>
      <c r="K769" s="48">
        <f t="shared" si="190"/>
        <v>27.201569257659454</v>
      </c>
      <c r="L769" s="48">
        <f t="shared" si="191"/>
        <v>8.520941206903899</v>
      </c>
      <c r="M769" s="48">
        <f t="shared" si="192"/>
        <v>27.334345455549506</v>
      </c>
      <c r="N769" s="48">
        <f t="shared" si="193"/>
        <v>27.334345455549506</v>
      </c>
      <c r="O769" s="48">
        <f t="shared" si="181"/>
        <v>4.6040067456016294</v>
      </c>
      <c r="P769" s="47"/>
      <c r="Q769" s="46">
        <f t="shared" si="194"/>
        <v>-241</v>
      </c>
      <c r="R769" s="47">
        <f t="shared" si="182"/>
        <v>27.783205231335273</v>
      </c>
      <c r="S769" s="47">
        <f t="shared" si="183"/>
        <v>11.453198236167466</v>
      </c>
      <c r="T769" s="47">
        <f t="shared" si="184"/>
        <v>3.9962710293054435</v>
      </c>
      <c r="U769" s="47" t="e">
        <f t="shared" si="185"/>
        <v>#N/A</v>
      </c>
      <c r="V769" s="47">
        <f t="shared" si="195"/>
        <v>0.3806220582057307</v>
      </c>
      <c r="W769" s="47">
        <f t="shared" si="196"/>
        <v>1.4129347897906541E-2</v>
      </c>
    </row>
    <row r="770" spans="2:23">
      <c r="B770" s="46">
        <f t="shared" si="197"/>
        <v>-241</v>
      </c>
      <c r="C770" s="47">
        <f>IF(ISNA(OutlineParameters!T773),OutlineParameters!S773,OutlineParameters!T773)</f>
        <v>190.09190875688097</v>
      </c>
      <c r="D770" s="47">
        <f t="shared" si="186"/>
        <v>27.783205231335273</v>
      </c>
      <c r="E770" s="47">
        <f t="shared" si="187"/>
        <v>3.9962710293054435</v>
      </c>
      <c r="F770" s="47">
        <f t="shared" si="198"/>
        <v>11.453198236167466</v>
      </c>
      <c r="G770" s="47" t="e">
        <f t="shared" si="188"/>
        <v>#N/A</v>
      </c>
      <c r="H770" s="47"/>
      <c r="I770" s="47"/>
      <c r="J770" s="47">
        <f t="shared" si="189"/>
        <v>-240</v>
      </c>
      <c r="K770" s="48">
        <f t="shared" si="190"/>
        <v>27.161352982226841</v>
      </c>
      <c r="L770" s="48">
        <f t="shared" si="191"/>
        <v>8.4502871182044146</v>
      </c>
      <c r="M770" s="48">
        <f t="shared" si="192"/>
        <v>27.293028224233918</v>
      </c>
      <c r="N770" s="48">
        <f t="shared" si="193"/>
        <v>27.293028224233918</v>
      </c>
      <c r="O770" s="48">
        <f t="shared" si="181"/>
        <v>4.6148345673609699</v>
      </c>
      <c r="P770" s="47"/>
      <c r="Q770" s="46">
        <f t="shared" si="194"/>
        <v>-240</v>
      </c>
      <c r="R770" s="47">
        <f t="shared" si="182"/>
        <v>27.7451430255147</v>
      </c>
      <c r="S770" s="47">
        <f t="shared" si="183"/>
        <v>11.373923771752818</v>
      </c>
      <c r="T770" s="47">
        <f t="shared" si="184"/>
        <v>4.0095264323262576</v>
      </c>
      <c r="U770" s="47" t="e">
        <f t="shared" si="185"/>
        <v>#N/A</v>
      </c>
      <c r="V770" s="47">
        <f t="shared" si="195"/>
        <v>0.37920912341594004</v>
      </c>
      <c r="W770" s="47">
        <f t="shared" si="196"/>
        <v>1.4190478968245657E-2</v>
      </c>
    </row>
    <row r="771" spans="2:23">
      <c r="B771" s="46">
        <f t="shared" si="197"/>
        <v>-240</v>
      </c>
      <c r="C771" s="47">
        <f>IF(ISNA(OutlineParameters!T774),OutlineParameters!S774,OutlineParameters!T774)</f>
        <v>190.1741079955234</v>
      </c>
      <c r="D771" s="47">
        <f t="shared" si="186"/>
        <v>27.7451430255147</v>
      </c>
      <c r="E771" s="47">
        <f t="shared" si="187"/>
        <v>4.0095264323262576</v>
      </c>
      <c r="F771" s="47">
        <f t="shared" si="198"/>
        <v>11.373923771752818</v>
      </c>
      <c r="G771" s="47" t="e">
        <f t="shared" si="188"/>
        <v>#N/A</v>
      </c>
      <c r="H771" s="47"/>
      <c r="I771" s="47"/>
      <c r="J771" s="47">
        <f t="shared" si="189"/>
        <v>-239</v>
      </c>
      <c r="K771" s="48">
        <f t="shared" si="190"/>
        <v>27.121304195000217</v>
      </c>
      <c r="L771" s="48">
        <f t="shared" si="191"/>
        <v>8.3799282668696833</v>
      </c>
      <c r="M771" s="48">
        <f t="shared" si="192"/>
        <v>27.251883081585898</v>
      </c>
      <c r="N771" s="48">
        <f t="shared" si="193"/>
        <v>27.251883081585898</v>
      </c>
      <c r="O771" s="48">
        <f t="shared" si="181"/>
        <v>4.625628499174268</v>
      </c>
      <c r="P771" s="47"/>
      <c r="Q771" s="46">
        <f t="shared" si="194"/>
        <v>-239</v>
      </c>
      <c r="R771" s="47">
        <f t="shared" si="182"/>
        <v>27.707222113173106</v>
      </c>
      <c r="S771" s="47">
        <f t="shared" si="183"/>
        <v>11.294985634436181</v>
      </c>
      <c r="T771" s="47">
        <f t="shared" si="184"/>
        <v>4.022736888498355</v>
      </c>
      <c r="U771" s="47" t="e">
        <f t="shared" si="185"/>
        <v>#N/A</v>
      </c>
      <c r="V771" s="47">
        <f t="shared" si="195"/>
        <v>0.37779007551911548</v>
      </c>
      <c r="W771" s="47">
        <f t="shared" si="196"/>
        <v>1.4275451895784386E-2</v>
      </c>
    </row>
    <row r="772" spans="2:23">
      <c r="B772" s="46">
        <f t="shared" si="197"/>
        <v>-239</v>
      </c>
      <c r="C772" s="47">
        <f>IF(ISNA(OutlineParameters!T775),OutlineParameters!S775,OutlineParameters!T775)</f>
        <v>190.25594289815865</v>
      </c>
      <c r="D772" s="47">
        <f t="shared" si="186"/>
        <v>27.707222113173106</v>
      </c>
      <c r="E772" s="47">
        <f t="shared" si="187"/>
        <v>4.022736888498355</v>
      </c>
      <c r="F772" s="47">
        <f t="shared" si="198"/>
        <v>11.294985634436181</v>
      </c>
      <c r="G772" s="47" t="e">
        <f t="shared" si="188"/>
        <v>#N/A</v>
      </c>
      <c r="H772" s="47"/>
      <c r="I772" s="47"/>
      <c r="J772" s="47">
        <f t="shared" si="189"/>
        <v>-238</v>
      </c>
      <c r="K772" s="48">
        <f t="shared" si="190"/>
        <v>27.081422892614452</v>
      </c>
      <c r="L772" s="48">
        <f t="shared" si="191"/>
        <v>8.309864634592941</v>
      </c>
      <c r="M772" s="48">
        <f t="shared" si="192"/>
        <v>27.210910023955645</v>
      </c>
      <c r="N772" s="48">
        <f t="shared" si="193"/>
        <v>27.210910023955645</v>
      </c>
      <c r="O772" s="48">
        <f t="shared" si="181"/>
        <v>4.6363885291338809</v>
      </c>
      <c r="P772" s="47"/>
      <c r="Q772" s="46">
        <f t="shared" si="194"/>
        <v>-238</v>
      </c>
      <c r="R772" s="47">
        <f t="shared" si="182"/>
        <v>27.669443105621195</v>
      </c>
      <c r="S772" s="47">
        <f t="shared" si="183"/>
        <v>11.216385124996943</v>
      </c>
      <c r="T772" s="47">
        <f t="shared" si="184"/>
        <v>4.0359021270575868</v>
      </c>
      <c r="U772" s="47" t="e">
        <f t="shared" si="185"/>
        <v>#N/A</v>
      </c>
      <c r="V772" s="47">
        <f t="shared" si="195"/>
        <v>0.37636253032953704</v>
      </c>
      <c r="W772" s="47">
        <f t="shared" si="196"/>
        <v>1.4360424824033657E-2</v>
      </c>
    </row>
    <row r="773" spans="2:23">
      <c r="B773" s="46">
        <f t="shared" si="197"/>
        <v>-238</v>
      </c>
      <c r="C773" s="47">
        <f>IF(ISNA(OutlineParameters!T776),OutlineParameters!S776,OutlineParameters!T776)</f>
        <v>190.33741663292867</v>
      </c>
      <c r="D773" s="47">
        <f t="shared" si="186"/>
        <v>27.669443105621195</v>
      </c>
      <c r="E773" s="47">
        <f t="shared" si="187"/>
        <v>4.0359021270575868</v>
      </c>
      <c r="F773" s="47">
        <f t="shared" si="198"/>
        <v>11.216385124996943</v>
      </c>
      <c r="G773" s="47" t="e">
        <f t="shared" si="188"/>
        <v>#N/A</v>
      </c>
      <c r="H773" s="47"/>
      <c r="I773" s="47"/>
      <c r="J773" s="47">
        <f t="shared" si="189"/>
        <v>-237</v>
      </c>
      <c r="K773" s="48">
        <f t="shared" si="190"/>
        <v>27.041709071718056</v>
      </c>
      <c r="L773" s="48">
        <f t="shared" si="191"/>
        <v>8.2400962031460949</v>
      </c>
      <c r="M773" s="48">
        <f t="shared" si="192"/>
        <v>27.170109047709726</v>
      </c>
      <c r="N773" s="48">
        <f t="shared" si="193"/>
        <v>27.170109047709726</v>
      </c>
      <c r="O773" s="48">
        <f t="shared" si="181"/>
        <v>4.6471149959567013</v>
      </c>
      <c r="P773" s="47"/>
      <c r="Q773" s="46">
        <f t="shared" si="194"/>
        <v>-237</v>
      </c>
      <c r="R773" s="47">
        <f t="shared" si="182"/>
        <v>27.631806852588241</v>
      </c>
      <c r="S773" s="47">
        <f t="shared" si="183"/>
        <v>11.138124906926066</v>
      </c>
      <c r="T773" s="47">
        <f t="shared" si="184"/>
        <v>4.0490219070421274</v>
      </c>
      <c r="U773" s="47" t="e">
        <f t="shared" si="185"/>
        <v>#N/A</v>
      </c>
      <c r="V773" s="47">
        <f t="shared" si="195"/>
        <v>0.37492648784713367</v>
      </c>
      <c r="W773" s="47">
        <f t="shared" si="196"/>
        <v>1.4445397752282929E-2</v>
      </c>
    </row>
    <row r="774" spans="2:23">
      <c r="B774" s="46">
        <f t="shared" si="197"/>
        <v>-237</v>
      </c>
      <c r="C774" s="47">
        <f>IF(ISNA(OutlineParameters!T777),OutlineParameters!S777,OutlineParameters!T777)</f>
        <v>190.41854018644668</v>
      </c>
      <c r="D774" s="47">
        <f t="shared" si="186"/>
        <v>27.631806852588241</v>
      </c>
      <c r="E774" s="47">
        <f t="shared" si="187"/>
        <v>4.0490219070421274</v>
      </c>
      <c r="F774" s="47">
        <f t="shared" si="198"/>
        <v>11.138124906926066</v>
      </c>
      <c r="G774" s="47" t="e">
        <f t="shared" si="188"/>
        <v>#N/A</v>
      </c>
      <c r="H774" s="47"/>
      <c r="I774" s="47"/>
      <c r="J774" s="47">
        <f t="shared" si="189"/>
        <v>-236</v>
      </c>
      <c r="K774" s="48">
        <f t="shared" si="190"/>
        <v>27.002162728975005</v>
      </c>
      <c r="L774" s="48">
        <f t="shared" si="191"/>
        <v>8.1706229543792688</v>
      </c>
      <c r="M774" s="48">
        <f t="shared" si="192"/>
        <v>27.129480149229263</v>
      </c>
      <c r="N774" s="48">
        <f t="shared" si="193"/>
        <v>27.129480149229263</v>
      </c>
      <c r="O774" s="48">
        <f t="shared" si="181"/>
        <v>4.6578071936776233</v>
      </c>
      <c r="P774" s="47"/>
      <c r="Q774" s="46">
        <f t="shared" si="194"/>
        <v>-236</v>
      </c>
      <c r="R774" s="47">
        <f t="shared" si="182"/>
        <v>27.594314203803528</v>
      </c>
      <c r="S774" s="47">
        <f t="shared" si="183"/>
        <v>11.060204301598944</v>
      </c>
      <c r="T774" s="47">
        <f t="shared" si="184"/>
        <v>4.0620958980831805</v>
      </c>
      <c r="U774" s="47" t="e">
        <f t="shared" si="185"/>
        <v>#N/A</v>
      </c>
      <c r="V774" s="47">
        <f t="shared" si="195"/>
        <v>0.37348194807190538</v>
      </c>
      <c r="W774" s="47">
        <f t="shared" si="196"/>
        <v>1.4530370679466387E-2</v>
      </c>
    </row>
    <row r="775" spans="2:23">
      <c r="B775" s="46">
        <f t="shared" si="197"/>
        <v>-236</v>
      </c>
      <c r="C775" s="47">
        <f>IF(ISNA(OutlineParameters!T778),OutlineParameters!S778,OutlineParameters!T778)</f>
        <v>190.49930109289144</v>
      </c>
      <c r="D775" s="47">
        <f t="shared" si="186"/>
        <v>27.594314203803528</v>
      </c>
      <c r="E775" s="47">
        <f t="shared" si="187"/>
        <v>4.0620958980831805</v>
      </c>
      <c r="F775" s="47">
        <f t="shared" si="198"/>
        <v>11.060204301598944</v>
      </c>
      <c r="G775" s="47" t="e">
        <f t="shared" si="188"/>
        <v>#N/A</v>
      </c>
      <c r="H775" s="47"/>
      <c r="I775" s="47"/>
      <c r="J775" s="47">
        <f t="shared" si="189"/>
        <v>-235</v>
      </c>
      <c r="K775" s="48">
        <f t="shared" si="190"/>
        <v>26.962783861062004</v>
      </c>
      <c r="L775" s="48">
        <f t="shared" si="191"/>
        <v>8.1014448702198933</v>
      </c>
      <c r="M775" s="48">
        <f t="shared" si="192"/>
        <v>27.089023324910837</v>
      </c>
      <c r="N775" s="48">
        <f t="shared" si="193"/>
        <v>27.089023324910837</v>
      </c>
      <c r="O775" s="48">
        <f t="shared" si="181"/>
        <v>4.6684654634269052</v>
      </c>
      <c r="P775" s="47"/>
      <c r="Q775" s="46">
        <f t="shared" si="194"/>
        <v>-235</v>
      </c>
      <c r="R775" s="47">
        <f t="shared" si="182"/>
        <v>27.556966008996337</v>
      </c>
      <c r="S775" s="47">
        <f t="shared" si="183"/>
        <v>10.982626043810743</v>
      </c>
      <c r="T775" s="47">
        <f t="shared" si="184"/>
        <v>4.0751238443177602</v>
      </c>
      <c r="U775" s="47" t="e">
        <f t="shared" si="185"/>
        <v>#N/A</v>
      </c>
      <c r="V775" s="47">
        <f t="shared" si="195"/>
        <v>0.37202891100395874</v>
      </c>
      <c r="W775" s="47">
        <f t="shared" si="196"/>
        <v>1.461534360807093E-2</v>
      </c>
    </row>
    <row r="776" spans="2:23">
      <c r="B776" s="46">
        <f t="shared" si="197"/>
        <v>-235</v>
      </c>
      <c r="C776" s="47">
        <f>IF(ISNA(OutlineParameters!T779),OutlineParameters!S779,OutlineParameters!T779)</f>
        <v>190.5797103358702</v>
      </c>
      <c r="D776" s="47">
        <f t="shared" si="186"/>
        <v>27.556966008996337</v>
      </c>
      <c r="E776" s="47">
        <f t="shared" si="187"/>
        <v>4.0751238443177602</v>
      </c>
      <c r="F776" s="47">
        <f t="shared" si="198"/>
        <v>10.982626043810743</v>
      </c>
      <c r="G776" s="47" t="e">
        <f t="shared" si="188"/>
        <v>#N/A</v>
      </c>
      <c r="H776" s="47"/>
      <c r="I776" s="47"/>
      <c r="J776" s="47">
        <f t="shared" si="189"/>
        <v>-234</v>
      </c>
      <c r="K776" s="48">
        <f t="shared" si="190"/>
        <v>26.92357246467213</v>
      </c>
      <c r="L776" s="48">
        <f t="shared" si="191"/>
        <v>8.0325619326745255</v>
      </c>
      <c r="M776" s="48">
        <f t="shared" si="192"/>
        <v>27.048738571168311</v>
      </c>
      <c r="N776" s="48">
        <f t="shared" si="193"/>
        <v>27.048738571168311</v>
      </c>
      <c r="O776" s="48">
        <f t="shared" si="181"/>
        <v>4.6790897996737222</v>
      </c>
      <c r="P776" s="47"/>
      <c r="Q776" s="46">
        <f t="shared" si="194"/>
        <v>-234</v>
      </c>
      <c r="R776" s="47">
        <f t="shared" si="182"/>
        <v>27.519763117895941</v>
      </c>
      <c r="S776" s="47">
        <f t="shared" si="183"/>
        <v>10.905391518411761</v>
      </c>
      <c r="T776" s="47">
        <f t="shared" si="184"/>
        <v>4.0881055196852012</v>
      </c>
      <c r="U776" s="47" t="e">
        <f t="shared" si="185"/>
        <v>#N/A</v>
      </c>
      <c r="V776" s="47">
        <f t="shared" si="195"/>
        <v>0.37056737664315165</v>
      </c>
      <c r="W776" s="47">
        <f t="shared" si="196"/>
        <v>1.470031653596493E-2</v>
      </c>
    </row>
    <row r="777" spans="2:23">
      <c r="B777" s="46">
        <f t="shared" si="197"/>
        <v>-234</v>
      </c>
      <c r="C777" s="47">
        <f>IF(ISNA(OutlineParameters!T780),OutlineParameters!S780,OutlineParameters!T780)</f>
        <v>190.65977108352496</v>
      </c>
      <c r="D777" s="47">
        <f t="shared" si="186"/>
        <v>27.519763117895941</v>
      </c>
      <c r="E777" s="47">
        <f t="shared" si="187"/>
        <v>4.0881055196852012</v>
      </c>
      <c r="F777" s="47">
        <f t="shared" si="198"/>
        <v>10.905391518411761</v>
      </c>
      <c r="G777" s="47" t="e">
        <f t="shared" si="188"/>
        <v>#N/A</v>
      </c>
      <c r="H777" s="47"/>
      <c r="I777" s="47"/>
      <c r="J777" s="47">
        <f t="shared" si="189"/>
        <v>-233</v>
      </c>
      <c r="K777" s="48">
        <f t="shared" si="190"/>
        <v>26.884528536510285</v>
      </c>
      <c r="L777" s="48">
        <f t="shared" si="191"/>
        <v>7.9639741238283932</v>
      </c>
      <c r="M777" s="48">
        <f t="shared" si="192"/>
        <v>27.008625884427371</v>
      </c>
      <c r="N777" s="48">
        <f t="shared" si="193"/>
        <v>27.008625884427371</v>
      </c>
      <c r="O777" s="48">
        <f t="shared" si="181"/>
        <v>4.6896801984586798</v>
      </c>
      <c r="P777" s="47"/>
      <c r="Q777" s="46">
        <f t="shared" si="194"/>
        <v>-233</v>
      </c>
      <c r="R777" s="47">
        <f t="shared" si="182"/>
        <v>27.482706380231626</v>
      </c>
      <c r="S777" s="47">
        <f t="shared" si="183"/>
        <v>10.82850248061899</v>
      </c>
      <c r="T777" s="47">
        <f t="shared" si="184"/>
        <v>4.101040608717871</v>
      </c>
      <c r="U777" s="47" t="e">
        <f t="shared" si="185"/>
        <v>#N/A</v>
      </c>
      <c r="V777" s="47">
        <f t="shared" si="195"/>
        <v>0.36909734498955515</v>
      </c>
      <c r="W777" s="47">
        <f t="shared" si="196"/>
        <v>1.4785289463503659E-2</v>
      </c>
    </row>
    <row r="778" spans="2:23">
      <c r="B778" s="46">
        <f t="shared" si="197"/>
        <v>-233</v>
      </c>
      <c r="C778" s="47">
        <f>IF(ISNA(OutlineParameters!T781),OutlineParameters!S781,OutlineParameters!T781)</f>
        <v>190.7394865039976</v>
      </c>
      <c r="D778" s="47">
        <f t="shared" si="186"/>
        <v>27.482706380231626</v>
      </c>
      <c r="E778" s="47">
        <f t="shared" si="187"/>
        <v>4.101040608717871</v>
      </c>
      <c r="F778" s="47">
        <f t="shared" si="198"/>
        <v>10.82850248061899</v>
      </c>
      <c r="G778" s="47" t="e">
        <f t="shared" si="188"/>
        <v>#N/A</v>
      </c>
      <c r="H778" s="47"/>
      <c r="I778" s="47"/>
      <c r="J778" s="47">
        <f t="shared" si="189"/>
        <v>-232</v>
      </c>
      <c r="K778" s="48">
        <f t="shared" si="190"/>
        <v>26.845652073297739</v>
      </c>
      <c r="L778" s="48">
        <f t="shared" si="191"/>
        <v>7.895681425843577</v>
      </c>
      <c r="M778" s="48">
        <f t="shared" si="192"/>
        <v>26.968685261131892</v>
      </c>
      <c r="N778" s="48">
        <f t="shared" si="193"/>
        <v>26.968685261131892</v>
      </c>
      <c r="O778" s="48">
        <f t="shared" si="181"/>
        <v>4.7002368292213115</v>
      </c>
      <c r="P778" s="47"/>
      <c r="Q778" s="46">
        <f t="shared" si="194"/>
        <v>-232</v>
      </c>
      <c r="R778" s="47">
        <f t="shared" si="182"/>
        <v>27.445796645732671</v>
      </c>
      <c r="S778" s="47">
        <f t="shared" si="183"/>
        <v>10.751960999738074</v>
      </c>
      <c r="T778" s="47">
        <f t="shared" si="184"/>
        <v>4.1139288704539423</v>
      </c>
      <c r="U778" s="47" t="e">
        <f t="shared" si="185"/>
        <v>#N/A</v>
      </c>
      <c r="V778" s="47">
        <f t="shared" si="195"/>
        <v>0.36761881604320479</v>
      </c>
      <c r="W778" s="47">
        <f t="shared" si="196"/>
        <v>1.4870262392108202E-2</v>
      </c>
    </row>
    <row r="779" spans="2:23">
      <c r="B779" s="46">
        <f t="shared" si="197"/>
        <v>-232</v>
      </c>
      <c r="C779" s="47">
        <f>IF(ISNA(OutlineParameters!T782),OutlineParameters!S782,OutlineParameters!T782)</f>
        <v>190.81886358012753</v>
      </c>
      <c r="D779" s="47">
        <f t="shared" si="186"/>
        <v>27.445796645732671</v>
      </c>
      <c r="E779" s="47">
        <f t="shared" si="187"/>
        <v>4.1139288704539423</v>
      </c>
      <c r="F779" s="47">
        <f t="shared" si="198"/>
        <v>10.751960999738074</v>
      </c>
      <c r="G779" s="47" t="e">
        <f t="shared" si="188"/>
        <v>#N/A</v>
      </c>
      <c r="H779" s="47"/>
      <c r="I779" s="47"/>
      <c r="J779" s="47">
        <f t="shared" si="189"/>
        <v>-231</v>
      </c>
      <c r="K779" s="48">
        <f t="shared" si="190"/>
        <v>26.806943071766678</v>
      </c>
      <c r="L779" s="48">
        <f t="shared" si="191"/>
        <v>7.8276838209612833</v>
      </c>
      <c r="M779" s="48">
        <f t="shared" si="192"/>
        <v>26.928916697740302</v>
      </c>
      <c r="N779" s="48">
        <f t="shared" si="193"/>
        <v>26.928916697740302</v>
      </c>
      <c r="O779" s="48">
        <f t="shared" si="181"/>
        <v>4.7107593477586818</v>
      </c>
      <c r="P779" s="47"/>
      <c r="Q779" s="46">
        <f t="shared" si="194"/>
        <v>-231</v>
      </c>
      <c r="R779" s="47">
        <f t="shared" si="182"/>
        <v>27.40903476412835</v>
      </c>
      <c r="S779" s="47">
        <f t="shared" si="183"/>
        <v>10.675767503577148</v>
      </c>
      <c r="T779" s="47">
        <f t="shared" si="184"/>
        <v>4.1267700192281058</v>
      </c>
      <c r="U779" s="47" t="e">
        <f t="shared" si="185"/>
        <v>#N/A</v>
      </c>
      <c r="V779" s="47">
        <f t="shared" si="195"/>
        <v>0.36613178980399397</v>
      </c>
      <c r="W779" s="47">
        <f t="shared" si="196"/>
        <v>1.4931393461381504E-2</v>
      </c>
    </row>
    <row r="780" spans="2:23">
      <c r="B780" s="46">
        <f t="shared" si="197"/>
        <v>-231</v>
      </c>
      <c r="C780" s="47">
        <f>IF(ISNA(OutlineParameters!T783),OutlineParameters!S783,OutlineParameters!T783)</f>
        <v>190.89789785066208</v>
      </c>
      <c r="D780" s="47">
        <f t="shared" si="186"/>
        <v>27.40903476412835</v>
      </c>
      <c r="E780" s="47">
        <f t="shared" si="187"/>
        <v>4.1267700192281058</v>
      </c>
      <c r="F780" s="47">
        <f t="shared" si="198"/>
        <v>10.675767503577148</v>
      </c>
      <c r="G780" s="47" t="e">
        <f t="shared" si="188"/>
        <v>#N/A</v>
      </c>
      <c r="H780" s="47"/>
      <c r="I780" s="47"/>
      <c r="J780" s="47">
        <f t="shared" si="189"/>
        <v>-230</v>
      </c>
      <c r="K780" s="48">
        <f t="shared" si="190"/>
        <v>26.768401528667479</v>
      </c>
      <c r="L780" s="48">
        <f t="shared" si="191"/>
        <v>7.7599812915004804</v>
      </c>
      <c r="M780" s="48">
        <f t="shared" si="192"/>
        <v>26.889320190725581</v>
      </c>
      <c r="N780" s="48">
        <f t="shared" si="193"/>
        <v>26.889320190725581</v>
      </c>
      <c r="O780" s="48">
        <f t="shared" si="181"/>
        <v>4.7212479263042342</v>
      </c>
      <c r="P780" s="47"/>
      <c r="Q780" s="46">
        <f t="shared" si="194"/>
        <v>-230</v>
      </c>
      <c r="R780" s="47">
        <f t="shared" si="182"/>
        <v>27.372421585147951</v>
      </c>
      <c r="S780" s="47">
        <f t="shared" si="183"/>
        <v>10.599924254910043</v>
      </c>
      <c r="T780" s="47">
        <f t="shared" si="184"/>
        <v>4.1395637693750507</v>
      </c>
      <c r="U780" s="47" t="e">
        <f t="shared" si="185"/>
        <v>#N/A</v>
      </c>
      <c r="V780" s="47">
        <f t="shared" si="195"/>
        <v>0.36463865045785582</v>
      </c>
      <c r="W780" s="47">
        <f t="shared" si="196"/>
        <v>1.5075971034761437E-2</v>
      </c>
    </row>
    <row r="781" spans="2:23">
      <c r="B781" s="46">
        <f t="shared" si="197"/>
        <v>-230</v>
      </c>
      <c r="C781" s="47">
        <f>IF(ISNA(OutlineParameters!T784),OutlineParameters!S784,OutlineParameters!T784)</f>
        <v>190.97659629844051</v>
      </c>
      <c r="D781" s="47">
        <f t="shared" si="186"/>
        <v>27.372421585147951</v>
      </c>
      <c r="E781" s="47">
        <f t="shared" si="187"/>
        <v>4.1395637693750507</v>
      </c>
      <c r="F781" s="47">
        <f t="shared" si="198"/>
        <v>10.599924254910043</v>
      </c>
      <c r="G781" s="47" t="e">
        <f t="shared" si="188"/>
        <v>#N/A</v>
      </c>
      <c r="H781" s="47"/>
      <c r="I781" s="47"/>
      <c r="J781" s="47">
        <f t="shared" si="189"/>
        <v>-229</v>
      </c>
      <c r="K781" s="48">
        <f t="shared" si="190"/>
        <v>26.730027440760519</v>
      </c>
      <c r="L781" s="48">
        <f t="shared" si="191"/>
        <v>7.6925738198592626</v>
      </c>
      <c r="M781" s="48">
        <f t="shared" si="192"/>
        <v>26.849895736577079</v>
      </c>
      <c r="N781" s="48">
        <f t="shared" si="193"/>
        <v>26.849895736577079</v>
      </c>
      <c r="O781" s="48">
        <f t="shared" si="181"/>
        <v>4.7317025671014576</v>
      </c>
      <c r="P781" s="47"/>
      <c r="Q781" s="46">
        <f t="shared" si="194"/>
        <v>-229</v>
      </c>
      <c r="R781" s="47">
        <f t="shared" si="182"/>
        <v>27.335957720102165</v>
      </c>
      <c r="S781" s="47">
        <f t="shared" si="183"/>
        <v>10.524432614955987</v>
      </c>
      <c r="T781" s="47">
        <f t="shared" si="184"/>
        <v>4.1523098501306288</v>
      </c>
      <c r="U781" s="47" t="e">
        <f t="shared" si="185"/>
        <v>#N/A</v>
      </c>
      <c r="V781" s="47">
        <f t="shared" si="195"/>
        <v>0.36313105335437967</v>
      </c>
      <c r="W781" s="47">
        <f t="shared" si="196"/>
        <v>1.5113260246124582E-2</v>
      </c>
    </row>
    <row r="782" spans="2:23">
      <c r="B782" s="46">
        <f t="shared" si="197"/>
        <v>-229</v>
      </c>
      <c r="C782" s="47">
        <f>IF(ISNA(OutlineParameters!T785),OutlineParameters!S785,OutlineParameters!T785)</f>
        <v>191.05496209160481</v>
      </c>
      <c r="D782" s="47">
        <f t="shared" si="186"/>
        <v>27.335957720102165</v>
      </c>
      <c r="E782" s="47">
        <f t="shared" si="187"/>
        <v>4.1523098501306288</v>
      </c>
      <c r="F782" s="47">
        <f t="shared" si="198"/>
        <v>10.524432614955987</v>
      </c>
      <c r="G782" s="47" t="e">
        <f t="shared" si="188"/>
        <v>#N/A</v>
      </c>
      <c r="H782" s="47"/>
      <c r="I782" s="47"/>
      <c r="J782" s="47">
        <f t="shared" si="189"/>
        <v>-228</v>
      </c>
      <c r="K782" s="48">
        <f t="shared" si="190"/>
        <v>26.691820804824371</v>
      </c>
      <c r="L782" s="48">
        <f t="shared" si="191"/>
        <v>7.6254613885116669</v>
      </c>
      <c r="M782" s="48">
        <f t="shared" si="192"/>
        <v>26.810643331798698</v>
      </c>
      <c r="N782" s="48">
        <f t="shared" si="193"/>
        <v>26.810643331798698</v>
      </c>
      <c r="O782" s="48">
        <f t="shared" si="181"/>
        <v>4.7421232739228678</v>
      </c>
      <c r="P782" s="47"/>
      <c r="Q782" s="46">
        <f t="shared" si="194"/>
        <v>-228</v>
      </c>
      <c r="R782" s="47">
        <f t="shared" si="182"/>
        <v>27.299644614766727</v>
      </c>
      <c r="S782" s="47">
        <f t="shared" si="183"/>
        <v>10.449294605000862</v>
      </c>
      <c r="T782" s="47">
        <f t="shared" si="184"/>
        <v>4.165008035434175</v>
      </c>
      <c r="U782" s="47" t="e">
        <f t="shared" si="185"/>
        <v>#N/A</v>
      </c>
      <c r="V782" s="47">
        <f t="shared" si="195"/>
        <v>0.36161972732976722</v>
      </c>
      <c r="W782" s="47">
        <f t="shared" si="196"/>
        <v>1.5210154104039475E-2</v>
      </c>
    </row>
    <row r="783" spans="2:23">
      <c r="B783" s="46">
        <f t="shared" si="197"/>
        <v>-228</v>
      </c>
      <c r="C783" s="47">
        <f>IF(ISNA(OutlineParameters!T786),OutlineParameters!S786,OutlineParameters!T786)</f>
        <v>191.13299839829699</v>
      </c>
      <c r="D783" s="47">
        <f t="shared" si="186"/>
        <v>27.299644614766727</v>
      </c>
      <c r="E783" s="47">
        <f t="shared" si="187"/>
        <v>4.165008035434175</v>
      </c>
      <c r="F783" s="47">
        <f t="shared" si="198"/>
        <v>10.449294605000862</v>
      </c>
      <c r="G783" s="47" t="e">
        <f t="shared" si="188"/>
        <v>#N/A</v>
      </c>
      <c r="H783" s="47"/>
      <c r="I783" s="47"/>
      <c r="J783" s="47">
        <f t="shared" si="189"/>
        <v>-227</v>
      </c>
      <c r="K783" s="48">
        <f t="shared" si="190"/>
        <v>26.653781617648516</v>
      </c>
      <c r="L783" s="48">
        <f t="shared" si="191"/>
        <v>7.5586439800122207</v>
      </c>
      <c r="M783" s="48">
        <f t="shared" si="192"/>
        <v>26.771562972911621</v>
      </c>
      <c r="N783" s="48">
        <f t="shared" si="193"/>
        <v>26.771562972911621</v>
      </c>
      <c r="O783" s="48">
        <f t="shared" si="181"/>
        <v>4.7525102353022559</v>
      </c>
      <c r="P783" s="47"/>
      <c r="Q783" s="46">
        <f t="shared" si="194"/>
        <v>-227</v>
      </c>
      <c r="R783" s="47">
        <f t="shared" si="182"/>
        <v>27.26348264203375</v>
      </c>
      <c r="S783" s="47">
        <f t="shared" si="183"/>
        <v>10.374512132775788</v>
      </c>
      <c r="T783" s="47">
        <f t="shared" si="184"/>
        <v>4.177658024719217</v>
      </c>
      <c r="U783" s="47" t="e">
        <f t="shared" si="185"/>
        <v>#N/A</v>
      </c>
      <c r="V783" s="47">
        <f t="shared" si="195"/>
        <v>0.36009871191936327</v>
      </c>
      <c r="W783" s="47">
        <f t="shared" si="196"/>
        <v>1.5283206102267854E-2</v>
      </c>
    </row>
    <row r="784" spans="2:23">
      <c r="B784" s="46">
        <f t="shared" si="197"/>
        <v>-227</v>
      </c>
      <c r="C784" s="47">
        <f>IF(ISNA(OutlineParameters!T787),OutlineParameters!S787,OutlineParameters!T787)</f>
        <v>191.21071241902368</v>
      </c>
      <c r="D784" s="47">
        <f t="shared" si="186"/>
        <v>27.26348264203375</v>
      </c>
      <c r="E784" s="47">
        <f t="shared" si="187"/>
        <v>4.177658024719217</v>
      </c>
      <c r="F784" s="47">
        <f t="shared" si="198"/>
        <v>10.374512132775788</v>
      </c>
      <c r="G784" s="47" t="e">
        <f t="shared" si="188"/>
        <v>#N/A</v>
      </c>
      <c r="H784" s="47"/>
      <c r="I784" s="47"/>
      <c r="J784" s="47">
        <f t="shared" si="189"/>
        <v>-226</v>
      </c>
      <c r="K784" s="48">
        <f t="shared" si="190"/>
        <v>26.61590987603881</v>
      </c>
      <c r="L784" s="48">
        <f t="shared" si="191"/>
        <v>7.492121576991849</v>
      </c>
      <c r="M784" s="48">
        <f t="shared" si="192"/>
        <v>26.732654656449764</v>
      </c>
      <c r="N784" s="48">
        <f t="shared" si="193"/>
        <v>26.732654656449764</v>
      </c>
      <c r="O784" s="48">
        <f t="shared" si="181"/>
        <v>4.762863091999928</v>
      </c>
      <c r="P784" s="47"/>
      <c r="Q784" s="46">
        <f t="shared" si="194"/>
        <v>-226</v>
      </c>
      <c r="R784" s="47">
        <f t="shared" si="182"/>
        <v>27.227472770841814</v>
      </c>
      <c r="S784" s="47">
        <f t="shared" si="183"/>
        <v>10.300085695923432</v>
      </c>
      <c r="T784" s="47">
        <f t="shared" si="184"/>
        <v>4.1902595323204448</v>
      </c>
      <c r="U784" s="47" t="e">
        <f t="shared" si="185"/>
        <v>#N/A</v>
      </c>
      <c r="V784" s="47">
        <f t="shared" si="195"/>
        <v>0.35857039130913648</v>
      </c>
      <c r="W784" s="47">
        <f t="shared" si="196"/>
        <v>1.5392020888427282E-2</v>
      </c>
    </row>
    <row r="785" spans="2:23">
      <c r="B785" s="46">
        <f t="shared" si="197"/>
        <v>-226</v>
      </c>
      <c r="C785" s="47">
        <f>IF(ISNA(OutlineParameters!T788),OutlineParameters!S788,OutlineParameters!T788)</f>
        <v>191.28809925990964</v>
      </c>
      <c r="D785" s="47">
        <f t="shared" si="186"/>
        <v>27.227472770841814</v>
      </c>
      <c r="E785" s="47">
        <f t="shared" si="187"/>
        <v>4.1902595323204448</v>
      </c>
      <c r="F785" s="47">
        <f t="shared" si="198"/>
        <v>10.300085695923432</v>
      </c>
      <c r="G785" s="47" t="e">
        <f t="shared" si="188"/>
        <v>#N/A</v>
      </c>
      <c r="H785" s="47"/>
      <c r="I785" s="47"/>
      <c r="J785" s="47">
        <f t="shared" si="189"/>
        <v>-225</v>
      </c>
      <c r="K785" s="48">
        <f t="shared" si="190"/>
        <v>26.57820557681384</v>
      </c>
      <c r="L785" s="48">
        <f t="shared" si="191"/>
        <v>7.4258941621606027</v>
      </c>
      <c r="M785" s="48">
        <f t="shared" si="192"/>
        <v>26.693918378962504</v>
      </c>
      <c r="N785" s="48">
        <f t="shared" si="193"/>
        <v>26.693918378962504</v>
      </c>
      <c r="O785" s="48">
        <f t="shared" si="181"/>
        <v>4.7731820351203131</v>
      </c>
      <c r="P785" s="47"/>
      <c r="Q785" s="46">
        <f t="shared" si="194"/>
        <v>-225</v>
      </c>
      <c r="R785" s="47">
        <f t="shared" si="182"/>
        <v>27.1916157317109</v>
      </c>
      <c r="S785" s="47">
        <f t="shared" si="183"/>
        <v>10.226017389767335</v>
      </c>
      <c r="T785" s="47">
        <f t="shared" si="184"/>
        <v>4.2028123023748725</v>
      </c>
      <c r="U785" s="47" t="e">
        <f t="shared" si="185"/>
        <v>#N/A</v>
      </c>
      <c r="V785" s="47">
        <f t="shared" si="195"/>
        <v>0.35703118922029375</v>
      </c>
      <c r="W785" s="47">
        <f t="shared" si="196"/>
        <v>1.5465072887366205E-2</v>
      </c>
    </row>
    <row r="786" spans="2:23">
      <c r="B786" s="46">
        <f t="shared" si="197"/>
        <v>-225</v>
      </c>
      <c r="C786" s="47">
        <f>IF(ISNA(OutlineParameters!T789),OutlineParameters!S789,OutlineParameters!T789)</f>
        <v>191.36516611872264</v>
      </c>
      <c r="D786" s="47">
        <f t="shared" si="186"/>
        <v>27.1916157317109</v>
      </c>
      <c r="E786" s="47">
        <f t="shared" si="187"/>
        <v>4.2028123023748725</v>
      </c>
      <c r="F786" s="47">
        <f t="shared" si="198"/>
        <v>10.226017389767335</v>
      </c>
      <c r="G786" s="47" t="e">
        <f t="shared" si="188"/>
        <v>#N/A</v>
      </c>
      <c r="H786" s="47"/>
      <c r="I786" s="47"/>
      <c r="J786" s="47">
        <f t="shared" si="189"/>
        <v>-224</v>
      </c>
      <c r="K786" s="48">
        <f t="shared" si="190"/>
        <v>26.540668716807655</v>
      </c>
      <c r="L786" s="48">
        <f t="shared" si="191"/>
        <v>7.3599617183053851</v>
      </c>
      <c r="M786" s="48">
        <f t="shared" si="192"/>
        <v>26.655354137018318</v>
      </c>
      <c r="N786" s="48">
        <f t="shared" si="193"/>
        <v>26.655354137018318</v>
      </c>
      <c r="O786" s="48">
        <f t="shared" si="181"/>
        <v>4.783467248708555</v>
      </c>
      <c r="P786" s="47"/>
      <c r="Q786" s="46">
        <f t="shared" si="194"/>
        <v>-224</v>
      </c>
      <c r="R786" s="47">
        <f t="shared" si="182"/>
        <v>27.155912612788871</v>
      </c>
      <c r="S786" s="47">
        <f t="shared" si="183"/>
        <v>10.152309643509422</v>
      </c>
      <c r="T786" s="47">
        <f t="shared" si="184"/>
        <v>4.2153160790195106</v>
      </c>
      <c r="U786" s="47" t="e">
        <f t="shared" si="185"/>
        <v>#N/A</v>
      </c>
      <c r="V786" s="47">
        <f t="shared" si="195"/>
        <v>0.35548468193155713</v>
      </c>
      <c r="W786" s="47">
        <f t="shared" si="196"/>
        <v>1.5550045815260205E-2</v>
      </c>
    </row>
    <row r="787" spans="2:23">
      <c r="B787" s="46">
        <f t="shared" si="197"/>
        <v>-224</v>
      </c>
      <c r="C787" s="47">
        <f>IF(ISNA(OutlineParameters!T790),OutlineParameters!S790,OutlineParameters!T790)</f>
        <v>191.441919978302</v>
      </c>
      <c r="D787" s="47">
        <f t="shared" si="186"/>
        <v>27.155912612788871</v>
      </c>
      <c r="E787" s="47">
        <f t="shared" si="187"/>
        <v>4.2153160790195106</v>
      </c>
      <c r="F787" s="47">
        <f t="shared" si="198"/>
        <v>10.152309643509422</v>
      </c>
      <c r="G787" s="47" t="e">
        <f t="shared" si="188"/>
        <v>#N/A</v>
      </c>
      <c r="H787" s="47"/>
      <c r="I787" s="47"/>
      <c r="J787" s="47">
        <f t="shared" si="189"/>
        <v>-223</v>
      </c>
      <c r="K787" s="48">
        <f t="shared" si="190"/>
        <v>26.503299292866128</v>
      </c>
      <c r="L787" s="48">
        <f t="shared" si="191"/>
        <v>7.2943242282922256</v>
      </c>
      <c r="M787" s="48">
        <f t="shared" si="192"/>
        <v>26.616961927195685</v>
      </c>
      <c r="N787" s="48">
        <f t="shared" si="193"/>
        <v>26.616961927195685</v>
      </c>
      <c r="O787" s="48">
        <f t="shared" si="181"/>
        <v>4.7937183958526717</v>
      </c>
      <c r="P787" s="47"/>
      <c r="Q787" s="46">
        <f t="shared" si="194"/>
        <v>-223</v>
      </c>
      <c r="R787" s="47">
        <f t="shared" si="182"/>
        <v>27.120364144595715</v>
      </c>
      <c r="S787" s="47">
        <f t="shared" si="183"/>
        <v>10.078962858224596</v>
      </c>
      <c r="T787" s="47">
        <f t="shared" si="184"/>
        <v>4.2277705616878878</v>
      </c>
      <c r="U787" s="47" t="e">
        <f t="shared" si="185"/>
        <v>#N/A</v>
      </c>
      <c r="V787" s="47">
        <f t="shared" si="195"/>
        <v>0.35392967735003111</v>
      </c>
      <c r="W787" s="47">
        <f t="shared" si="196"/>
        <v>1.5635018743509477E-2</v>
      </c>
    </row>
    <row r="788" spans="2:23">
      <c r="B788" s="46">
        <f t="shared" si="197"/>
        <v>-223</v>
      </c>
      <c r="C788" s="47">
        <f>IF(ISNA(OutlineParameters!T791),OutlineParameters!S791,OutlineParameters!T791)</f>
        <v>191.51835637739515</v>
      </c>
      <c r="D788" s="47">
        <f t="shared" si="186"/>
        <v>27.120364144595715</v>
      </c>
      <c r="E788" s="47">
        <f t="shared" si="187"/>
        <v>4.2277705616878878</v>
      </c>
      <c r="F788" s="47">
        <f t="shared" si="198"/>
        <v>10.078962858224596</v>
      </c>
      <c r="G788" s="47" t="e">
        <f t="shared" si="188"/>
        <v>#N/A</v>
      </c>
      <c r="H788" s="47"/>
      <c r="I788" s="47"/>
      <c r="J788" s="47">
        <f t="shared" si="189"/>
        <v>-222</v>
      </c>
      <c r="K788" s="48">
        <f t="shared" si="190"/>
        <v>26.466097301851502</v>
      </c>
      <c r="L788" s="48">
        <f t="shared" si="191"/>
        <v>7.2289816750644604</v>
      </c>
      <c r="M788" s="48">
        <f t="shared" si="192"/>
        <v>26.578741746092188</v>
      </c>
      <c r="N788" s="48">
        <f t="shared" si="193"/>
        <v>26.578741746092188</v>
      </c>
      <c r="O788" s="48">
        <f t="shared" si="181"/>
        <v>4.8039356632602859</v>
      </c>
      <c r="P788" s="47"/>
      <c r="Q788" s="46">
        <f t="shared" si="194"/>
        <v>-222</v>
      </c>
      <c r="R788" s="47">
        <f t="shared" si="182"/>
        <v>27.084971176860712</v>
      </c>
      <c r="S788" s="47">
        <f t="shared" si="183"/>
        <v>10.005979235850162</v>
      </c>
      <c r="T788" s="47">
        <f t="shared" si="184"/>
        <v>4.2401754945170165</v>
      </c>
      <c r="U788" s="47" t="e">
        <f t="shared" si="185"/>
        <v>#N/A</v>
      </c>
      <c r="V788" s="47">
        <f t="shared" si="195"/>
        <v>0.35236617547568017</v>
      </c>
      <c r="W788" s="47">
        <f t="shared" si="196"/>
        <v>1.5708070741737856E-2</v>
      </c>
    </row>
    <row r="789" spans="2:23">
      <c r="B789" s="46">
        <f t="shared" si="197"/>
        <v>-222</v>
      </c>
      <c r="C789" s="47">
        <f>IF(ISNA(OutlineParameters!T792),OutlineParameters!S792,OutlineParameters!T792)</f>
        <v>191.59448229884131</v>
      </c>
      <c r="D789" s="47">
        <f t="shared" si="186"/>
        <v>27.084971176860712</v>
      </c>
      <c r="E789" s="47">
        <f t="shared" si="187"/>
        <v>4.2401754945170165</v>
      </c>
      <c r="F789" s="47">
        <f t="shared" si="198"/>
        <v>10.005979235850162</v>
      </c>
      <c r="G789" s="47" t="e">
        <f t="shared" si="188"/>
        <v>#N/A</v>
      </c>
      <c r="H789" s="47"/>
      <c r="I789" s="47"/>
      <c r="J789" s="47">
        <f t="shared" si="189"/>
        <v>-221</v>
      </c>
      <c r="K789" s="48">
        <f t="shared" si="190"/>
        <v>26.429062740638752</v>
      </c>
      <c r="L789" s="48">
        <f t="shared" si="191"/>
        <v>7.1639340416440973</v>
      </c>
      <c r="M789" s="48">
        <f t="shared" si="192"/>
        <v>26.540693590319048</v>
      </c>
      <c r="N789" s="48">
        <f t="shared" si="193"/>
        <v>26.540693590319048</v>
      </c>
      <c r="O789" s="48">
        <f t="shared" si="181"/>
        <v>4.8141190651570733</v>
      </c>
      <c r="P789" s="47"/>
      <c r="Q789" s="46">
        <f t="shared" si="194"/>
        <v>-221</v>
      </c>
      <c r="R789" s="47">
        <f t="shared" si="182"/>
        <v>27.049734559313144</v>
      </c>
      <c r="S789" s="47">
        <f t="shared" si="183"/>
        <v>9.9333603662949805</v>
      </c>
      <c r="T789" s="47">
        <f t="shared" si="184"/>
        <v>4.2525306216439098</v>
      </c>
      <c r="U789" s="47" t="e">
        <f t="shared" si="185"/>
        <v>#N/A</v>
      </c>
      <c r="V789" s="47">
        <f t="shared" si="195"/>
        <v>0.35079536840150638</v>
      </c>
      <c r="W789" s="47">
        <f t="shared" si="196"/>
        <v>1.5816885528607827E-2</v>
      </c>
    </row>
    <row r="790" spans="2:23">
      <c r="B790" s="46">
        <f t="shared" si="197"/>
        <v>-221</v>
      </c>
      <c r="C790" s="47">
        <f>IF(ISNA(OutlineParameters!T793),OutlineParameters!S793,OutlineParameters!T793)</f>
        <v>191.67030091078249</v>
      </c>
      <c r="D790" s="47">
        <f t="shared" si="186"/>
        <v>27.049734559313144</v>
      </c>
      <c r="E790" s="47">
        <f t="shared" si="187"/>
        <v>4.2525306216439098</v>
      </c>
      <c r="F790" s="47">
        <f t="shared" si="198"/>
        <v>9.9333603662949805</v>
      </c>
      <c r="G790" s="47" t="e">
        <f t="shared" si="188"/>
        <v>#N/A</v>
      </c>
      <c r="H790" s="47"/>
      <c r="I790" s="47"/>
      <c r="J790" s="47">
        <f t="shared" si="189"/>
        <v>-220</v>
      </c>
      <c r="K790" s="48">
        <f t="shared" si="190"/>
        <v>26.392195606119227</v>
      </c>
      <c r="L790" s="48">
        <f t="shared" si="191"/>
        <v>7.0991813111295414</v>
      </c>
      <c r="M790" s="48">
        <f t="shared" si="192"/>
        <v>26.502817456504769</v>
      </c>
      <c r="N790" s="48">
        <f t="shared" si="193"/>
        <v>26.502817456504769</v>
      </c>
      <c r="O790" s="48">
        <f t="shared" si="181"/>
        <v>4.8242686172274523</v>
      </c>
      <c r="P790" s="47"/>
      <c r="Q790" s="46">
        <f t="shared" si="194"/>
        <v>-220</v>
      </c>
      <c r="R790" s="47">
        <f t="shared" si="182"/>
        <v>27.014655022472994</v>
      </c>
      <c r="S790" s="47">
        <f t="shared" si="183"/>
        <v>9.8611079062476783</v>
      </c>
      <c r="T790" s="47">
        <f t="shared" si="184"/>
        <v>4.2648356425020966</v>
      </c>
      <c r="U790" s="47" t="e">
        <f t="shared" si="185"/>
        <v>#N/A</v>
      </c>
      <c r="V790" s="47">
        <f t="shared" si="195"/>
        <v>0.3492136798486456</v>
      </c>
      <c r="W790" s="47">
        <f t="shared" si="196"/>
        <v>1.5889937527191478E-2</v>
      </c>
    </row>
    <row r="791" spans="2:23">
      <c r="B791" s="46">
        <f t="shared" si="197"/>
        <v>-220</v>
      </c>
      <c r="C791" s="47">
        <f>IF(ISNA(OutlineParameters!T794),OutlineParameters!S794,OutlineParameters!T794)</f>
        <v>191.74581538136064</v>
      </c>
      <c r="D791" s="47">
        <f t="shared" si="186"/>
        <v>27.014655022472994</v>
      </c>
      <c r="E791" s="47">
        <f t="shared" si="187"/>
        <v>4.2648356425020966</v>
      </c>
      <c r="F791" s="47">
        <f t="shared" si="198"/>
        <v>9.8611079062476783</v>
      </c>
      <c r="G791" s="47" t="e">
        <f t="shared" si="188"/>
        <v>#N/A</v>
      </c>
      <c r="H791" s="47"/>
      <c r="I791" s="47"/>
      <c r="J791" s="47">
        <f t="shared" si="189"/>
        <v>-219</v>
      </c>
      <c r="K791" s="48">
        <f t="shared" si="190"/>
        <v>26.355495895196096</v>
      </c>
      <c r="L791" s="48">
        <f t="shared" si="191"/>
        <v>7.0347234666987788</v>
      </c>
      <c r="M791" s="48">
        <f t="shared" si="192"/>
        <v>26.465113341289676</v>
      </c>
      <c r="N791" s="48">
        <f t="shared" si="193"/>
        <v>26.465113341289676</v>
      </c>
      <c r="O791" s="48">
        <f t="shared" si="181"/>
        <v>4.8343843366035175</v>
      </c>
      <c r="P791" s="47"/>
      <c r="Q791" s="46">
        <f t="shared" si="194"/>
        <v>-219</v>
      </c>
      <c r="R791" s="47">
        <f t="shared" si="182"/>
        <v>26.979733654488129</v>
      </c>
      <c r="S791" s="47">
        <f t="shared" si="183"/>
        <v>9.7892236959666761</v>
      </c>
      <c r="T791" s="47">
        <f t="shared" si="184"/>
        <v>4.2770903012285881</v>
      </c>
      <c r="U791" s="47" t="e">
        <f t="shared" si="185"/>
        <v>#N/A</v>
      </c>
      <c r="V791" s="47">
        <f t="shared" si="195"/>
        <v>0.34762468609592645</v>
      </c>
      <c r="W791" s="47">
        <f t="shared" si="196"/>
        <v>1.5974910455085478E-2</v>
      </c>
    </row>
    <row r="792" spans="2:23">
      <c r="B792" s="46">
        <f t="shared" si="197"/>
        <v>-219</v>
      </c>
      <c r="C792" s="47">
        <f>IF(ISNA(OutlineParameters!T795),OutlineParameters!S795,OutlineParameters!T795)</f>
        <v>191.82102887871778</v>
      </c>
      <c r="D792" s="47">
        <f t="shared" si="186"/>
        <v>26.979733654488129</v>
      </c>
      <c r="E792" s="47">
        <f t="shared" si="187"/>
        <v>4.2770903012285881</v>
      </c>
      <c r="F792" s="47">
        <f t="shared" si="198"/>
        <v>9.7892236959666761</v>
      </c>
      <c r="G792" s="47" t="e">
        <f t="shared" si="188"/>
        <v>#N/A</v>
      </c>
      <c r="H792" s="47"/>
      <c r="I792" s="47"/>
      <c r="J792" s="47">
        <f t="shared" si="189"/>
        <v>-218</v>
      </c>
      <c r="K792" s="48">
        <f t="shared" si="190"/>
        <v>26.318963604787083</v>
      </c>
      <c r="L792" s="48">
        <f t="shared" si="191"/>
        <v>6.9705604916071024</v>
      </c>
      <c r="M792" s="48">
        <f t="shared" si="192"/>
        <v>26.427581241334106</v>
      </c>
      <c r="N792" s="48">
        <f t="shared" si="193"/>
        <v>26.427581241334106</v>
      </c>
      <c r="O792" s="48">
        <f t="shared" si="181"/>
        <v>4.8444662418587097</v>
      </c>
      <c r="P792" s="47"/>
      <c r="Q792" s="46">
        <f t="shared" si="194"/>
        <v>-218</v>
      </c>
      <c r="R792" s="47">
        <f t="shared" si="182"/>
        <v>26.944971185878536</v>
      </c>
      <c r="S792" s="47">
        <f t="shared" si="183"/>
        <v>9.7177092241583516</v>
      </c>
      <c r="T792" s="47">
        <f t="shared" si="184"/>
        <v>4.2892943419603968</v>
      </c>
      <c r="U792" s="47" t="e">
        <f t="shared" si="185"/>
        <v>#N/A</v>
      </c>
      <c r="V792" s="47">
        <f t="shared" si="195"/>
        <v>0.3460271950504179</v>
      </c>
      <c r="W792" s="47">
        <f t="shared" si="196"/>
        <v>1.6059883382979478E-2</v>
      </c>
    </row>
    <row r="793" spans="2:23">
      <c r="B793" s="46">
        <f t="shared" si="197"/>
        <v>-218</v>
      </c>
      <c r="C793" s="47">
        <f>IF(ISNA(OutlineParameters!T796),OutlineParameters!S796,OutlineParameters!T796)</f>
        <v>191.89594457099591</v>
      </c>
      <c r="D793" s="47">
        <f t="shared" si="186"/>
        <v>26.944971185878536</v>
      </c>
      <c r="E793" s="47">
        <f t="shared" si="187"/>
        <v>4.2892943419603968</v>
      </c>
      <c r="F793" s="47">
        <f t="shared" si="198"/>
        <v>9.7177092241583516</v>
      </c>
      <c r="G793" s="47" t="e">
        <f t="shared" si="188"/>
        <v>#N/A</v>
      </c>
      <c r="H793" s="47"/>
      <c r="I793" s="47"/>
      <c r="J793" s="47">
        <f t="shared" si="189"/>
        <v>-217</v>
      </c>
      <c r="K793" s="48">
        <f t="shared" si="190"/>
        <v>26.282598731824461</v>
      </c>
      <c r="L793" s="48">
        <f t="shared" si="191"/>
        <v>6.9066923691871125</v>
      </c>
      <c r="M793" s="48">
        <f t="shared" si="192"/>
        <v>26.390221153308399</v>
      </c>
      <c r="N793" s="48">
        <f t="shared" si="193"/>
        <v>26.390221153308399</v>
      </c>
      <c r="O793" s="48">
        <f t="shared" si="181"/>
        <v>4.8545145405461909</v>
      </c>
      <c r="P793" s="47"/>
      <c r="Q793" s="46">
        <f t="shared" si="194"/>
        <v>-217</v>
      </c>
      <c r="R793" s="47">
        <f t="shared" si="182"/>
        <v>26.910368466373495</v>
      </c>
      <c r="S793" s="47">
        <f t="shared" si="183"/>
        <v>9.6465669511444325</v>
      </c>
      <c r="T793" s="47">
        <f t="shared" si="184"/>
        <v>4.3014474641310514</v>
      </c>
      <c r="U793" s="47" t="e">
        <f t="shared" si="185"/>
        <v>#N/A</v>
      </c>
      <c r="V793" s="47">
        <f t="shared" si="195"/>
        <v>0.34442120671211995</v>
      </c>
      <c r="W793" s="47">
        <f t="shared" si="196"/>
        <v>1.6144856310873479E-2</v>
      </c>
    </row>
    <row r="794" spans="2:23">
      <c r="B794" s="46">
        <f t="shared" si="197"/>
        <v>-217</v>
      </c>
      <c r="C794" s="47">
        <f>IF(ISNA(OutlineParameters!T797),OutlineParameters!S797,OutlineParameters!T797)</f>
        <v>191.97056968462019</v>
      </c>
      <c r="D794" s="47">
        <f t="shared" si="186"/>
        <v>26.910368466373495</v>
      </c>
      <c r="E794" s="47">
        <f t="shared" si="187"/>
        <v>4.3014474641310514</v>
      </c>
      <c r="F794" s="47">
        <f t="shared" si="198"/>
        <v>9.6465669511444325</v>
      </c>
      <c r="G794" s="47" t="e">
        <f t="shared" si="188"/>
        <v>#N/A</v>
      </c>
      <c r="H794" s="47"/>
      <c r="I794" s="47"/>
      <c r="J794" s="47">
        <f t="shared" si="189"/>
        <v>-216</v>
      </c>
      <c r="K794" s="48">
        <f t="shared" si="190"/>
        <v>26.246401273254147</v>
      </c>
      <c r="L794" s="48">
        <f t="shared" si="191"/>
        <v>6.8431190828500803</v>
      </c>
      <c r="M794" s="48">
        <f t="shared" si="192"/>
        <v>26.353033073902903</v>
      </c>
      <c r="N794" s="48">
        <f t="shared" si="193"/>
        <v>26.353033073902903</v>
      </c>
      <c r="O794" s="48">
        <f t="shared" si="181"/>
        <v>4.8645288794120383</v>
      </c>
      <c r="P794" s="47"/>
      <c r="Q794" s="46">
        <f t="shared" si="194"/>
        <v>-216</v>
      </c>
      <c r="R794" s="47">
        <f t="shared" si="182"/>
        <v>26.875926345702283</v>
      </c>
      <c r="S794" s="47">
        <f t="shared" si="183"/>
        <v>9.5757971341310757</v>
      </c>
      <c r="T794" s="47">
        <f t="shared" si="184"/>
        <v>4.3135494193281456</v>
      </c>
      <c r="U794" s="47" t="e">
        <f t="shared" si="185"/>
        <v>#N/A</v>
      </c>
      <c r="V794" s="47">
        <f t="shared" si="195"/>
        <v>0.34280672108103261</v>
      </c>
      <c r="W794" s="47">
        <f t="shared" si="196"/>
        <v>1.6223868774645211E-2</v>
      </c>
    </row>
    <row r="795" spans="2:23">
      <c r="B795" s="46">
        <f t="shared" si="197"/>
        <v>-216</v>
      </c>
      <c r="C795" s="47">
        <f>IF(ISNA(OutlineParameters!T798),OutlineParameters!S798,OutlineParameters!T798)</f>
        <v>192.04489927361104</v>
      </c>
      <c r="D795" s="47">
        <f t="shared" si="186"/>
        <v>26.875926345702283</v>
      </c>
      <c r="E795" s="47">
        <f t="shared" si="187"/>
        <v>4.3135494193281456</v>
      </c>
      <c r="F795" s="47">
        <f t="shared" si="198"/>
        <v>9.5757971341310757</v>
      </c>
      <c r="G795" s="47" t="e">
        <f t="shared" si="188"/>
        <v>#N/A</v>
      </c>
      <c r="H795" s="47"/>
      <c r="I795" s="47"/>
      <c r="J795" s="47">
        <f t="shared" si="189"/>
        <v>-215</v>
      </c>
      <c r="K795" s="48">
        <f t="shared" si="190"/>
        <v>26.210371226038429</v>
      </c>
      <c r="L795" s="48">
        <f t="shared" si="191"/>
        <v>6.7798406160845843</v>
      </c>
      <c r="M795" s="48">
        <f t="shared" si="192"/>
        <v>26.3160169998207</v>
      </c>
      <c r="N795" s="48">
        <f t="shared" si="193"/>
        <v>26.3160169998207</v>
      </c>
      <c r="O795" s="48">
        <f t="shared" si="181"/>
        <v>4.8745096452907566</v>
      </c>
      <c r="P795" s="47"/>
      <c r="Q795" s="46">
        <f t="shared" si="194"/>
        <v>-215</v>
      </c>
      <c r="R795" s="47">
        <f t="shared" si="182"/>
        <v>26.841645673594179</v>
      </c>
      <c r="S795" s="47">
        <f t="shared" si="183"/>
        <v>9.5054027826515579</v>
      </c>
      <c r="T795" s="47">
        <f t="shared" si="184"/>
        <v>4.3255999293369491</v>
      </c>
      <c r="U795" s="47" t="e">
        <f t="shared" si="185"/>
        <v>#N/A</v>
      </c>
      <c r="V795" s="47">
        <f t="shared" si="195"/>
        <v>0.34118433420356808</v>
      </c>
      <c r="W795" s="47">
        <f t="shared" si="196"/>
        <v>1.6320762631139019E-2</v>
      </c>
    </row>
    <row r="796" spans="2:23">
      <c r="B796" s="46">
        <f t="shared" si="197"/>
        <v>-215</v>
      </c>
      <c r="C796" s="47">
        <f>IF(ISNA(OutlineParameters!T799),OutlineParameters!S799,OutlineParameters!T799)</f>
        <v>192.11894437661928</v>
      </c>
      <c r="D796" s="47">
        <f t="shared" si="186"/>
        <v>26.841645673594179</v>
      </c>
      <c r="E796" s="47">
        <f t="shared" si="187"/>
        <v>4.3255999293369491</v>
      </c>
      <c r="F796" s="47">
        <f t="shared" si="198"/>
        <v>9.5054027826515579</v>
      </c>
      <c r="G796" s="47" t="e">
        <f t="shared" si="188"/>
        <v>#N/A</v>
      </c>
      <c r="H796" s="47"/>
      <c r="I796" s="47"/>
      <c r="J796" s="47">
        <f t="shared" si="189"/>
        <v>-214</v>
      </c>
      <c r="K796" s="48">
        <f t="shared" si="190"/>
        <v>26.174508587149599</v>
      </c>
      <c r="L796" s="48">
        <f t="shared" si="191"/>
        <v>6.7168569524569648</v>
      </c>
      <c r="M796" s="48">
        <f t="shared" si="192"/>
        <v>26.279172927781243</v>
      </c>
      <c r="N796" s="48">
        <f t="shared" si="193"/>
        <v>26.279172927781243</v>
      </c>
      <c r="O796" s="48">
        <f t="shared" si="181"/>
        <v>4.8844565089772525</v>
      </c>
      <c r="P796" s="47"/>
      <c r="Q796" s="46">
        <f t="shared" si="194"/>
        <v>-214</v>
      </c>
      <c r="R796" s="47">
        <f t="shared" si="182"/>
        <v>26.807527240173822</v>
      </c>
      <c r="S796" s="47">
        <f t="shared" si="183"/>
        <v>9.4353843007334817</v>
      </c>
      <c r="T796" s="47">
        <f t="shared" si="184"/>
        <v>4.3375987159427325</v>
      </c>
      <c r="U796" s="47" t="e">
        <f t="shared" si="185"/>
        <v>#N/A</v>
      </c>
      <c r="V796" s="47">
        <f t="shared" si="195"/>
        <v>0.33955225794045418</v>
      </c>
      <c r="W796" s="47">
        <f t="shared" si="196"/>
        <v>1.6393814630433212E-2</v>
      </c>
    </row>
    <row r="797" spans="2:23">
      <c r="B797" s="46">
        <f t="shared" si="197"/>
        <v>-214</v>
      </c>
      <c r="C797" s="47">
        <f>IF(ISNA(OutlineParameters!T800),OutlineParameters!S800,OutlineParameters!T800)</f>
        <v>192.19270053239251</v>
      </c>
      <c r="D797" s="47">
        <f t="shared" si="186"/>
        <v>26.807527240173822</v>
      </c>
      <c r="E797" s="47">
        <f t="shared" si="187"/>
        <v>4.3375987159427325</v>
      </c>
      <c r="F797" s="47">
        <f t="shared" si="198"/>
        <v>9.4353843007334817</v>
      </c>
      <c r="G797" s="47" t="e">
        <f t="shared" si="188"/>
        <v>#N/A</v>
      </c>
      <c r="H797" s="47"/>
      <c r="I797" s="47"/>
      <c r="J797" s="47">
        <f t="shared" si="189"/>
        <v>-213</v>
      </c>
      <c r="K797" s="48">
        <f t="shared" si="190"/>
        <v>26.13881335357723</v>
      </c>
      <c r="L797" s="48">
        <f t="shared" si="191"/>
        <v>6.6541680756113237</v>
      </c>
      <c r="M797" s="48">
        <f t="shared" si="192"/>
        <v>26.242500854518536</v>
      </c>
      <c r="N797" s="48">
        <f t="shared" si="193"/>
        <v>26.242500854518536</v>
      </c>
      <c r="O797" s="48">
        <f t="shared" si="181"/>
        <v>4.8943696726905319</v>
      </c>
      <c r="P797" s="47"/>
      <c r="Q797" s="46">
        <f t="shared" si="194"/>
        <v>-213</v>
      </c>
      <c r="R797" s="47">
        <f t="shared" si="182"/>
        <v>26.773572014379777</v>
      </c>
      <c r="S797" s="47">
        <f t="shared" si="183"/>
        <v>9.3657440723135288</v>
      </c>
      <c r="T797" s="47">
        <f t="shared" si="184"/>
        <v>4.3495455232825089</v>
      </c>
      <c r="U797" s="47" t="e">
        <f t="shared" si="185"/>
        <v>#N/A</v>
      </c>
      <c r="V797" s="47">
        <f t="shared" si="195"/>
        <v>0.33791287647741086</v>
      </c>
      <c r="W797" s="47">
        <f t="shared" si="196"/>
        <v>1.6490708487637562E-2</v>
      </c>
    </row>
    <row r="798" spans="2:23">
      <c r="B798" s="46">
        <f t="shared" si="197"/>
        <v>-213</v>
      </c>
      <c r="C798" s="47">
        <f>IF(ISNA(OutlineParameters!T801),OutlineParameters!S801,OutlineParameters!T801)</f>
        <v>192.26617472376981</v>
      </c>
      <c r="D798" s="47">
        <f t="shared" si="186"/>
        <v>26.773572014379777</v>
      </c>
      <c r="E798" s="47">
        <f t="shared" si="187"/>
        <v>4.3495455232825089</v>
      </c>
      <c r="F798" s="47">
        <f t="shared" si="198"/>
        <v>9.3657440723135288</v>
      </c>
      <c r="G798" s="47" t="e">
        <f t="shared" si="188"/>
        <v>#N/A</v>
      </c>
      <c r="H798" s="47"/>
      <c r="I798" s="47"/>
      <c r="J798" s="47">
        <f t="shared" si="189"/>
        <v>-212</v>
      </c>
      <c r="K798" s="48">
        <f t="shared" si="190"/>
        <v>26.103285522324537</v>
      </c>
      <c r="L798" s="48">
        <f t="shared" si="191"/>
        <v>6.5917739692704345</v>
      </c>
      <c r="M798" s="48">
        <f t="shared" si="192"/>
        <v>26.206000776782044</v>
      </c>
      <c r="N798" s="48">
        <f t="shared" si="193"/>
        <v>26.206000776782044</v>
      </c>
      <c r="O798" s="48">
        <f t="shared" si="181"/>
        <v>4.9042491634551615</v>
      </c>
      <c r="P798" s="47"/>
      <c r="Q798" s="46">
        <f t="shared" si="194"/>
        <v>-212</v>
      </c>
      <c r="R798" s="47">
        <f t="shared" si="182"/>
        <v>26.739780726732036</v>
      </c>
      <c r="S798" s="47">
        <f t="shared" si="183"/>
        <v>9.2964837100488644</v>
      </c>
      <c r="T798" s="47">
        <f t="shared" si="184"/>
        <v>4.3614400731415479</v>
      </c>
      <c r="U798" s="47" t="e">
        <f t="shared" si="185"/>
        <v>#N/A</v>
      </c>
      <c r="V798" s="47">
        <f t="shared" si="195"/>
        <v>0.33626380562864711</v>
      </c>
      <c r="W798" s="47">
        <f t="shared" si="196"/>
        <v>1.6563760485865942E-2</v>
      </c>
    </row>
    <row r="799" spans="2:23">
      <c r="B799" s="46">
        <f t="shared" si="197"/>
        <v>-212</v>
      </c>
      <c r="C799" s="47">
        <f>IF(ISNA(OutlineParameters!T802),OutlineParameters!S802,OutlineParameters!T802)</f>
        <v>192.33937011889327</v>
      </c>
      <c r="D799" s="47">
        <f t="shared" si="186"/>
        <v>26.739780726732036</v>
      </c>
      <c r="E799" s="47">
        <f t="shared" si="187"/>
        <v>4.3614400731415479</v>
      </c>
      <c r="F799" s="47">
        <f t="shared" si="198"/>
        <v>9.2964837100488644</v>
      </c>
      <c r="G799" s="47" t="e">
        <f t="shared" si="188"/>
        <v>#N/A</v>
      </c>
      <c r="H799" s="47"/>
      <c r="I799" s="47"/>
      <c r="J799" s="47">
        <f t="shared" si="189"/>
        <v>-211</v>
      </c>
      <c r="K799" s="48">
        <f t="shared" si="190"/>
        <v>26.067925090408377</v>
      </c>
      <c r="L799" s="48">
        <f t="shared" si="191"/>
        <v>6.5296746172334679</v>
      </c>
      <c r="M799" s="48">
        <f t="shared" si="192"/>
        <v>26.169672691337606</v>
      </c>
      <c r="N799" s="48">
        <f t="shared" si="193"/>
        <v>26.169672691337606</v>
      </c>
      <c r="O799" s="48">
        <f t="shared" si="181"/>
        <v>4.9140950096734786</v>
      </c>
      <c r="P799" s="47"/>
      <c r="Q799" s="46">
        <f t="shared" si="194"/>
        <v>-211</v>
      </c>
      <c r="R799" s="47">
        <f t="shared" si="182"/>
        <v>26.706154346169171</v>
      </c>
      <c r="S799" s="47">
        <f t="shared" si="183"/>
        <v>9.2276050704412214</v>
      </c>
      <c r="T799" s="47">
        <f t="shared" si="184"/>
        <v>4.373282087305121</v>
      </c>
      <c r="U799" s="47" t="e">
        <f t="shared" si="185"/>
        <v>#N/A</v>
      </c>
      <c r="V799" s="47">
        <f t="shared" si="195"/>
        <v>0.33460742958006051</v>
      </c>
      <c r="W799" s="47">
        <f t="shared" si="196"/>
        <v>1.6660654343425563E-2</v>
      </c>
    </row>
    <row r="800" spans="2:23">
      <c r="B800" s="46">
        <f t="shared" si="197"/>
        <v>-211</v>
      </c>
      <c r="C800" s="47">
        <f>IF(ISNA(OutlineParameters!T803),OutlineParameters!S803,OutlineParameters!T803)</f>
        <v>192.41228988590481</v>
      </c>
      <c r="D800" s="47">
        <f t="shared" si="186"/>
        <v>26.706154346169171</v>
      </c>
      <c r="E800" s="47">
        <f t="shared" si="187"/>
        <v>4.373282087305121</v>
      </c>
      <c r="F800" s="47">
        <f t="shared" si="198"/>
        <v>9.2276050704412214</v>
      </c>
      <c r="G800" s="47" t="e">
        <f t="shared" si="188"/>
        <v>#N/A</v>
      </c>
      <c r="H800" s="47"/>
      <c r="I800" s="47"/>
      <c r="J800" s="47">
        <f t="shared" si="189"/>
        <v>-210</v>
      </c>
      <c r="K800" s="48">
        <f t="shared" si="190"/>
        <v>26.032732054860158</v>
      </c>
      <c r="L800" s="48">
        <f t="shared" si="191"/>
        <v>6.4678700033778114</v>
      </c>
      <c r="M800" s="48">
        <f t="shared" si="192"/>
        <v>26.133516594965609</v>
      </c>
      <c r="N800" s="48">
        <f t="shared" si="193"/>
        <v>26.133516594965609</v>
      </c>
      <c r="O800" s="48">
        <f t="shared" si="181"/>
        <v>4.9239072411156739</v>
      </c>
      <c r="P800" s="47"/>
      <c r="Q800" s="46">
        <f t="shared" si="194"/>
        <v>-210</v>
      </c>
      <c r="R800" s="47">
        <f t="shared" si="182"/>
        <v>26.672693603211165</v>
      </c>
      <c r="S800" s="47">
        <f t="shared" si="183"/>
        <v>9.1591096876729274</v>
      </c>
      <c r="T800" s="47">
        <f t="shared" si="184"/>
        <v>4.3850713099102387</v>
      </c>
      <c r="U800" s="47" t="e">
        <f t="shared" si="185"/>
        <v>#N/A</v>
      </c>
      <c r="V800" s="47">
        <f t="shared" si="195"/>
        <v>0.33294136414571796</v>
      </c>
      <c r="W800" s="47">
        <f t="shared" si="196"/>
        <v>1.6739666806842024E-2</v>
      </c>
    </row>
    <row r="801" spans="2:23">
      <c r="B801" s="46">
        <f t="shared" si="197"/>
        <v>-210</v>
      </c>
      <c r="C801" s="47">
        <f>IF(ISNA(OutlineParameters!T804),OutlineParameters!S804,OutlineParameters!T804)</f>
        <v>192.48493719294643</v>
      </c>
      <c r="D801" s="47">
        <f t="shared" si="186"/>
        <v>26.672693603211165</v>
      </c>
      <c r="E801" s="47">
        <f t="shared" si="187"/>
        <v>4.3850713099102387</v>
      </c>
      <c r="F801" s="47">
        <f t="shared" si="198"/>
        <v>9.1591096876729274</v>
      </c>
      <c r="G801" s="47" t="e">
        <f t="shared" si="188"/>
        <v>#N/A</v>
      </c>
      <c r="H801" s="47"/>
      <c r="I801" s="47"/>
      <c r="J801" s="47">
        <f t="shared" si="189"/>
        <v>-209</v>
      </c>
      <c r="K801" s="48">
        <f t="shared" si="190"/>
        <v>25.997706412724025</v>
      </c>
      <c r="L801" s="48">
        <f t="shared" si="191"/>
        <v>6.4063601116586142</v>
      </c>
      <c r="M801" s="48">
        <f t="shared" si="192"/>
        <v>26.097532484461905</v>
      </c>
      <c r="N801" s="48">
        <f t="shared" si="193"/>
        <v>26.097532484461905</v>
      </c>
      <c r="O801" s="48">
        <f t="shared" si="181"/>
        <v>4.9336858889110857</v>
      </c>
      <c r="P801" s="47"/>
      <c r="Q801" s="46">
        <f t="shared" si="194"/>
        <v>-209</v>
      </c>
      <c r="R801" s="47">
        <f t="shared" si="182"/>
        <v>26.639399466796593</v>
      </c>
      <c r="S801" s="47">
        <f t="shared" si="183"/>
        <v>9.0909994291134701</v>
      </c>
      <c r="T801" s="47">
        <f t="shared" si="184"/>
        <v>4.3968074627421725</v>
      </c>
      <c r="U801" s="47" t="e">
        <f t="shared" si="185"/>
        <v>#N/A</v>
      </c>
      <c r="V801" s="47">
        <f t="shared" si="195"/>
        <v>0.33126739746503375</v>
      </c>
      <c r="W801" s="47">
        <f t="shared" si="196"/>
        <v>1.6821659502141983E-2</v>
      </c>
    </row>
    <row r="802" spans="2:23">
      <c r="B802" s="46">
        <f t="shared" si="197"/>
        <v>-209</v>
      </c>
      <c r="C802" s="47">
        <f>IF(ISNA(OutlineParameters!T805),OutlineParameters!S805,OutlineParameters!T805)</f>
        <v>192.55731520816016</v>
      </c>
      <c r="D802" s="47">
        <f t="shared" si="186"/>
        <v>26.639399466796593</v>
      </c>
      <c r="E802" s="47">
        <f t="shared" si="187"/>
        <v>4.3968074627421725</v>
      </c>
      <c r="F802" s="47">
        <f t="shared" si="198"/>
        <v>9.0909994291134701</v>
      </c>
      <c r="G802" s="47" t="e">
        <f t="shared" si="188"/>
        <v>#N/A</v>
      </c>
      <c r="H802" s="47"/>
      <c r="I802" s="47"/>
      <c r="J802" s="47">
        <f t="shared" si="189"/>
        <v>-208</v>
      </c>
      <c r="K802" s="48">
        <f t="shared" si="190"/>
        <v>25.962848161060489</v>
      </c>
      <c r="L802" s="48">
        <f t="shared" si="191"/>
        <v>6.3451449261092421</v>
      </c>
      <c r="M802" s="48">
        <f t="shared" si="192"/>
        <v>26.061720356636894</v>
      </c>
      <c r="N802" s="48">
        <f t="shared" si="193"/>
        <v>26.061720356636894</v>
      </c>
      <c r="O802" s="48">
        <f t="shared" si="181"/>
        <v>4.9434309855388072</v>
      </c>
      <c r="P802" s="47"/>
      <c r="Q802" s="46">
        <f t="shared" si="194"/>
        <v>-208</v>
      </c>
      <c r="R802" s="47">
        <f t="shared" si="182"/>
        <v>26.60627272705009</v>
      </c>
      <c r="S802" s="47">
        <f t="shared" si="183"/>
        <v>9.0232759737159647</v>
      </c>
      <c r="T802" s="47">
        <f t="shared" si="184"/>
        <v>4.408490271311484</v>
      </c>
      <c r="U802" s="47" t="e">
        <f t="shared" si="185"/>
        <v>#N/A</v>
      </c>
      <c r="V802" s="47">
        <f t="shared" si="195"/>
        <v>0.32958523151481955</v>
      </c>
      <c r="W802" s="47">
        <f t="shared" si="196"/>
        <v>1.6909612662630025E-2</v>
      </c>
    </row>
    <row r="803" spans="2:23">
      <c r="B803" s="46">
        <f t="shared" si="197"/>
        <v>-208</v>
      </c>
      <c r="C803" s="47">
        <f>IF(ISNA(OutlineParameters!T806),OutlineParameters!S806,OutlineParameters!T806)</f>
        <v>192.62942709968789</v>
      </c>
      <c r="D803" s="47">
        <f t="shared" si="186"/>
        <v>26.60627272705009</v>
      </c>
      <c r="E803" s="47">
        <f t="shared" si="187"/>
        <v>4.408490271311484</v>
      </c>
      <c r="F803" s="47">
        <f t="shared" si="198"/>
        <v>9.0232759737159647</v>
      </c>
      <c r="G803" s="47" t="e">
        <f t="shared" si="188"/>
        <v>#N/A</v>
      </c>
      <c r="H803" s="47"/>
      <c r="I803" s="47"/>
      <c r="J803" s="47">
        <f t="shared" si="189"/>
        <v>-207</v>
      </c>
      <c r="K803" s="48">
        <f t="shared" si="190"/>
        <v>25.928157296941887</v>
      </c>
      <c r="L803" s="48">
        <f t="shared" si="191"/>
        <v>6.2842244308399131</v>
      </c>
      <c r="M803" s="48">
        <f t="shared" si="192"/>
        <v>26.026080208317349</v>
      </c>
      <c r="N803" s="48">
        <f t="shared" si="193"/>
        <v>26.026080208317349</v>
      </c>
      <c r="O803" s="48">
        <f t="shared" si="181"/>
        <v>4.9531429355820613</v>
      </c>
      <c r="P803" s="47"/>
      <c r="Q803" s="46">
        <f t="shared" si="194"/>
        <v>-207</v>
      </c>
      <c r="R803" s="47">
        <f t="shared" si="182"/>
        <v>26.573314203898608</v>
      </c>
      <c r="S803" s="47">
        <f t="shared" si="183"/>
        <v>8.9559423245105521</v>
      </c>
      <c r="T803" s="47">
        <f t="shared" si="184"/>
        <v>4.4201194685793137</v>
      </c>
      <c r="U803" s="47" t="e">
        <f t="shared" si="185"/>
        <v>#N/A</v>
      </c>
      <c r="V803" s="47">
        <f t="shared" si="195"/>
        <v>0.32789427024855655</v>
      </c>
      <c r="W803" s="47">
        <f t="shared" si="196"/>
        <v>1.6994585590524025E-2</v>
      </c>
    </row>
    <row r="804" spans="2:23">
      <c r="B804" s="46">
        <f t="shared" si="197"/>
        <v>-207</v>
      </c>
      <c r="C804" s="47">
        <f>IF(ISNA(OutlineParameters!T807),OutlineParameters!S807,OutlineParameters!T807)</f>
        <v>192.70128393189879</v>
      </c>
      <c r="D804" s="47">
        <f t="shared" si="186"/>
        <v>26.573314203898608</v>
      </c>
      <c r="E804" s="47">
        <f t="shared" si="187"/>
        <v>4.4201194685793137</v>
      </c>
      <c r="F804" s="47">
        <f t="shared" si="198"/>
        <v>8.9559423245105521</v>
      </c>
      <c r="G804" s="47" t="e">
        <f t="shared" si="188"/>
        <v>#N/A</v>
      </c>
      <c r="H804" s="47"/>
      <c r="I804" s="47"/>
      <c r="J804" s="47">
        <f t="shared" si="189"/>
        <v>-206</v>
      </c>
      <c r="K804" s="48">
        <f t="shared" si="190"/>
        <v>25.893633817456926</v>
      </c>
      <c r="L804" s="48">
        <f t="shared" si="191"/>
        <v>6.2235986100386071</v>
      </c>
      <c r="M804" s="48">
        <f t="shared" si="192"/>
        <v>25.990612036344597</v>
      </c>
      <c r="N804" s="48">
        <f t="shared" si="193"/>
        <v>25.990612036344597</v>
      </c>
      <c r="O804" s="48">
        <f t="shared" si="181"/>
        <v>4.9628210333414868</v>
      </c>
      <c r="P804" s="47"/>
      <c r="Q804" s="46">
        <f t="shared" si="194"/>
        <v>-206</v>
      </c>
      <c r="R804" s="47">
        <f t="shared" si="182"/>
        <v>26.540524776873752</v>
      </c>
      <c r="S804" s="47">
        <f t="shared" si="183"/>
        <v>8.8889975955772513</v>
      </c>
      <c r="T804" s="47">
        <f t="shared" si="184"/>
        <v>4.4316947875068031</v>
      </c>
      <c r="U804" s="47" t="e">
        <f t="shared" si="185"/>
        <v>#N/A</v>
      </c>
      <c r="V804" s="47">
        <f t="shared" si="195"/>
        <v>0.32619481168950415</v>
      </c>
      <c r="W804" s="47">
        <f t="shared" si="196"/>
        <v>1.7082538750656795E-2</v>
      </c>
    </row>
    <row r="805" spans="2:23">
      <c r="B805" s="46">
        <f t="shared" si="197"/>
        <v>-206</v>
      </c>
      <c r="C805" s="47">
        <f>IF(ISNA(OutlineParameters!T808),OutlineParameters!S808,OutlineParameters!T808)</f>
        <v>192.77287308265824</v>
      </c>
      <c r="D805" s="47">
        <f t="shared" si="186"/>
        <v>26.540524776873752</v>
      </c>
      <c r="E805" s="47">
        <f t="shared" si="187"/>
        <v>4.4316947875068031</v>
      </c>
      <c r="F805" s="47">
        <f t="shared" si="198"/>
        <v>8.8889975955772513</v>
      </c>
      <c r="G805" s="47" t="e">
        <f t="shared" si="188"/>
        <v>#N/A</v>
      </c>
      <c r="H805" s="47"/>
      <c r="I805" s="47"/>
      <c r="J805" s="47">
        <f t="shared" si="189"/>
        <v>-205</v>
      </c>
      <c r="K805" s="48">
        <f t="shared" si="190"/>
        <v>25.859277719706139</v>
      </c>
      <c r="L805" s="48">
        <f t="shared" si="191"/>
        <v>6.1632674479706111</v>
      </c>
      <c r="M805" s="48">
        <f t="shared" si="192"/>
        <v>25.955315837575423</v>
      </c>
      <c r="N805" s="48">
        <f t="shared" si="193"/>
        <v>25.955315837575423</v>
      </c>
      <c r="O805" s="48">
        <f t="shared" si="181"/>
        <v>4.9724656853781486</v>
      </c>
      <c r="P805" s="47"/>
      <c r="Q805" s="46">
        <f t="shared" si="194"/>
        <v>-205</v>
      </c>
      <c r="R805" s="47">
        <f t="shared" si="182"/>
        <v>26.507905295704802</v>
      </c>
      <c r="S805" s="47">
        <f t="shared" si="183"/>
        <v>8.8224448723040609</v>
      </c>
      <c r="T805" s="47">
        <f t="shared" si="184"/>
        <v>4.4432159498792227</v>
      </c>
      <c r="U805" s="47" t="e">
        <f t="shared" si="185"/>
        <v>#N/A</v>
      </c>
      <c r="V805" s="47">
        <f t="shared" si="195"/>
        <v>0.32448655781443847</v>
      </c>
      <c r="W805" s="47">
        <f t="shared" si="196"/>
        <v>1.7161551214073256E-2</v>
      </c>
    </row>
    <row r="806" spans="2:23">
      <c r="B806" s="46">
        <f t="shared" si="197"/>
        <v>-205</v>
      </c>
      <c r="C806" s="47">
        <f>IF(ISNA(OutlineParameters!T809),OutlineParameters!S809,OutlineParameters!T809)</f>
        <v>192.844205614131</v>
      </c>
      <c r="D806" s="47">
        <f t="shared" si="186"/>
        <v>26.507905295704802</v>
      </c>
      <c r="E806" s="47">
        <f t="shared" si="187"/>
        <v>4.4432159498792227</v>
      </c>
      <c r="F806" s="47">
        <f t="shared" si="198"/>
        <v>8.8224448723040609</v>
      </c>
      <c r="G806" s="47" t="e">
        <f t="shared" si="188"/>
        <v>#N/A</v>
      </c>
      <c r="H806" s="47"/>
      <c r="I806" s="47"/>
      <c r="J806" s="47">
        <f t="shared" si="189"/>
        <v>-204</v>
      </c>
      <c r="K806" s="48">
        <f t="shared" si="190"/>
        <v>25.825089000806425</v>
      </c>
      <c r="L806" s="48">
        <f t="shared" si="191"/>
        <v>6.1032309289798832</v>
      </c>
      <c r="M806" s="48">
        <f t="shared" si="192"/>
        <v>25.920191608882984</v>
      </c>
      <c r="N806" s="48">
        <f t="shared" si="193"/>
        <v>25.920191608882984</v>
      </c>
      <c r="O806" s="48">
        <f t="shared" si="181"/>
        <v>4.9820769294812211</v>
      </c>
      <c r="P806" s="47"/>
      <c r="Q806" s="46">
        <f t="shared" si="194"/>
        <v>-204</v>
      </c>
      <c r="R806" s="47">
        <f t="shared" si="182"/>
        <v>26.475456639923358</v>
      </c>
      <c r="S806" s="47">
        <f t="shared" si="183"/>
        <v>8.7562859067088361</v>
      </c>
      <c r="T806" s="47">
        <f t="shared" si="184"/>
        <v>4.45468269052036</v>
      </c>
      <c r="U806" s="47" t="e">
        <f t="shared" si="185"/>
        <v>#N/A</v>
      </c>
      <c r="V806" s="47">
        <f t="shared" si="195"/>
        <v>0.32277040269303114</v>
      </c>
      <c r="W806" s="47">
        <f t="shared" si="196"/>
        <v>1.7250994490680682E-2</v>
      </c>
    </row>
    <row r="807" spans="2:23">
      <c r="B807" s="46">
        <f t="shared" si="197"/>
        <v>-204</v>
      </c>
      <c r="C807" s="47">
        <f>IF(ISNA(OutlineParameters!T810),OutlineParameters!S810,OutlineParameters!T810)</f>
        <v>192.91528469445899</v>
      </c>
      <c r="D807" s="47">
        <f t="shared" si="186"/>
        <v>26.475456639923358</v>
      </c>
      <c r="E807" s="47">
        <f t="shared" si="187"/>
        <v>4.45468269052036</v>
      </c>
      <c r="F807" s="47">
        <f t="shared" si="198"/>
        <v>8.7562859067088361</v>
      </c>
      <c r="G807" s="47" t="e">
        <f t="shared" si="188"/>
        <v>#N/A</v>
      </c>
      <c r="H807" s="47"/>
      <c r="I807" s="47"/>
      <c r="J807" s="47">
        <f t="shared" si="189"/>
        <v>-203</v>
      </c>
      <c r="K807" s="48">
        <f t="shared" si="190"/>
        <v>25.791067657887421</v>
      </c>
      <c r="L807" s="48">
        <f t="shared" si="191"/>
        <v>6.0434890374872339</v>
      </c>
      <c r="M807" s="48">
        <f t="shared" si="192"/>
        <v>25.88523934715499</v>
      </c>
      <c r="N807" s="48">
        <f t="shared" si="193"/>
        <v>25.88523934715499</v>
      </c>
      <c r="O807" s="48">
        <f t="shared" si="181"/>
        <v>4.9916548047446163</v>
      </c>
      <c r="P807" s="47"/>
      <c r="Q807" s="46">
        <f t="shared" si="194"/>
        <v>-203</v>
      </c>
      <c r="R807" s="47">
        <f t="shared" si="182"/>
        <v>26.443179599654055</v>
      </c>
      <c r="S807" s="47">
        <f t="shared" si="183"/>
        <v>8.6905223961260312</v>
      </c>
      <c r="T807" s="47">
        <f t="shared" si="184"/>
        <v>4.4660947368034192</v>
      </c>
      <c r="U807" s="47" t="e">
        <f t="shared" si="185"/>
        <v>#N/A</v>
      </c>
      <c r="V807" s="47">
        <f t="shared" si="195"/>
        <v>0.32104530324396308</v>
      </c>
      <c r="W807" s="47">
        <f t="shared" si="196"/>
        <v>1.7333732244040334E-2</v>
      </c>
    </row>
    <row r="808" spans="2:23">
      <c r="B808" s="46">
        <f t="shared" si="197"/>
        <v>-203</v>
      </c>
      <c r="C808" s="47">
        <f>IF(ISNA(OutlineParameters!T811),OutlineParameters!S811,OutlineParameters!T811)</f>
        <v>192.98611349178427</v>
      </c>
      <c r="D808" s="47">
        <f t="shared" si="186"/>
        <v>26.443179599654055</v>
      </c>
      <c r="E808" s="47">
        <f t="shared" si="187"/>
        <v>4.4660947368034192</v>
      </c>
      <c r="F808" s="47">
        <f t="shared" si="198"/>
        <v>8.6905223961260312</v>
      </c>
      <c r="G808" s="47" t="e">
        <f t="shared" si="188"/>
        <v>#N/A</v>
      </c>
      <c r="H808" s="47"/>
      <c r="I808" s="47"/>
      <c r="J808" s="47">
        <f t="shared" si="189"/>
        <v>-202</v>
      </c>
      <c r="K808" s="48">
        <f t="shared" si="190"/>
        <v>25.757213688093312</v>
      </c>
      <c r="L808" s="48">
        <f t="shared" si="191"/>
        <v>5.9840417579907808</v>
      </c>
      <c r="M808" s="48">
        <f t="shared" si="192"/>
        <v>25.850459049293701</v>
      </c>
      <c r="N808" s="48">
        <f t="shared" si="193"/>
        <v>25.850459049293701</v>
      </c>
      <c r="O808" s="48">
        <f t="shared" si="181"/>
        <v>5.0011993515577551</v>
      </c>
      <c r="P808" s="47"/>
      <c r="Q808" s="46">
        <f t="shared" si="194"/>
        <v>-202</v>
      </c>
      <c r="R808" s="47">
        <f t="shared" si="182"/>
        <v>26.411075069329659</v>
      </c>
      <c r="S808" s="47">
        <f t="shared" si="183"/>
        <v>8.6251561434678905</v>
      </c>
      <c r="T808" s="47">
        <f t="shared" si="184"/>
        <v>4.4774518170329296</v>
      </c>
      <c r="U808" s="47" t="e">
        <f t="shared" si="185"/>
        <v>#N/A</v>
      </c>
      <c r="V808" s="47">
        <f t="shared" si="195"/>
        <v>0.31931193001955904</v>
      </c>
      <c r="W808" s="47">
        <f t="shared" si="196"/>
        <v>0</v>
      </c>
    </row>
    <row r="809" spans="2:23">
      <c r="B809" s="46">
        <f t="shared" si="197"/>
        <v>-202</v>
      </c>
      <c r="C809" s="47">
        <f>IF(ISNA(OutlineParameters!T812),OutlineParameters!S812,OutlineParameters!T812)</f>
        <v>193.05669517424869</v>
      </c>
      <c r="D809" s="47">
        <f t="shared" si="186"/>
        <v>26.411075069329659</v>
      </c>
      <c r="E809" s="47">
        <f t="shared" si="187"/>
        <v>4.4774518170329296</v>
      </c>
      <c r="F809" s="47">
        <f t="shared" si="198"/>
        <v>8.6251561434678905</v>
      </c>
      <c r="G809" s="47" t="e">
        <f t="shared" si="188"/>
        <v>#N/A</v>
      </c>
      <c r="H809" s="47"/>
      <c r="I809" s="47"/>
      <c r="J809" s="47">
        <f t="shared" si="189"/>
        <v>-201</v>
      </c>
      <c r="K809" s="48">
        <f t="shared" si="190"/>
        <v>25.723527088581928</v>
      </c>
      <c r="L809" s="48">
        <f t="shared" si="191"/>
        <v>5.9248890750664032</v>
      </c>
      <c r="M809" s="48">
        <f t="shared" si="192"/>
        <v>25.815850712216839</v>
      </c>
      <c r="N809" s="48">
        <f t="shared" si="193"/>
        <v>25.815850712216839</v>
      </c>
      <c r="O809" s="48">
        <f t="shared" si="181"/>
        <v>5.0107106115965925</v>
      </c>
      <c r="P809" s="47"/>
      <c r="Q809" s="46">
        <f t="shared" si="194"/>
        <v>-201</v>
      </c>
      <c r="R809" s="47">
        <f t="shared" si="182"/>
        <v>26.379143876327703</v>
      </c>
      <c r="S809" s="47">
        <f t="shared" si="183"/>
        <v>8.5601888802692301</v>
      </c>
      <c r="T809" s="47">
        <f t="shared" si="184"/>
        <v>4.4887536618417272</v>
      </c>
      <c r="U809" s="47" t="e">
        <f t="shared" si="185"/>
        <v>#N/A</v>
      </c>
      <c r="V809" s="47">
        <f>V808</f>
        <v>0.31931193001955904</v>
      </c>
      <c r="W809" s="47">
        <f t="shared" si="196"/>
        <v>3.4898384470594124E-2</v>
      </c>
    </row>
    <row r="810" spans="2:23">
      <c r="B810" s="46">
        <f t="shared" si="197"/>
        <v>-201</v>
      </c>
      <c r="C810" s="47">
        <f>IF(ISNA(OutlineParameters!T813),OutlineParameters!S813,OutlineParameters!T813)</f>
        <v>193.12703290999434</v>
      </c>
      <c r="D810" s="47">
        <f t="shared" si="186"/>
        <v>26.379143876327703</v>
      </c>
      <c r="E810" s="47">
        <f t="shared" si="187"/>
        <v>4.4887536618417272</v>
      </c>
      <c r="F810" s="47">
        <f t="shared" si="198"/>
        <v>8.5601888802692301</v>
      </c>
      <c r="G810" s="47" t="e">
        <f t="shared" si="188"/>
        <v>#N/A</v>
      </c>
      <c r="H810" s="47"/>
      <c r="I810" s="47"/>
      <c r="J810" s="47">
        <f t="shared" si="189"/>
        <v>-200</v>
      </c>
      <c r="K810" s="48">
        <f t="shared" si="190"/>
        <v>25.69000785652565</v>
      </c>
      <c r="L810" s="48">
        <f t="shared" si="191"/>
        <v>5.8660309733677423</v>
      </c>
      <c r="M810" s="48">
        <f t="shared" si="192"/>
        <v>25.781414332860319</v>
      </c>
      <c r="N810" s="48">
        <f t="shared" si="193"/>
        <v>25.781414332860319</v>
      </c>
      <c r="O810" s="48">
        <f t="shared" si="181"/>
        <v>5.0201886278151795</v>
      </c>
      <c r="P810" s="47"/>
      <c r="Q810" s="46">
        <f t="shared" si="194"/>
        <v>-200</v>
      </c>
      <c r="R810" s="47">
        <f t="shared" si="182"/>
        <v>26.347386877828054</v>
      </c>
      <c r="S810" s="47">
        <f t="shared" si="183"/>
        <v>8.4956223801423398</v>
      </c>
      <c r="T810" s="47">
        <f t="shared" si="184"/>
        <v>4.5</v>
      </c>
      <c r="U810" s="47">
        <f t="shared" si="185"/>
        <v>26.347386877828054</v>
      </c>
      <c r="V810" s="47">
        <f>IF(R810&lt;&gt;0,-(R811-R810)/(Q811-Q810)*$D$21,NA())</f>
        <v>0.31582209157249963</v>
      </c>
      <c r="W810" s="47">
        <f t="shared" si="196"/>
        <v>1.7416867905950539E-2</v>
      </c>
    </row>
    <row r="811" spans="2:23">
      <c r="B811" s="46">
        <f t="shared" si="197"/>
        <v>-200</v>
      </c>
      <c r="C811" s="47">
        <f>IF(ISNA(OutlineParameters!T814),OutlineParameters!S814,OutlineParameters!T814)</f>
        <v>193.19712986716317</v>
      </c>
      <c r="D811" s="47">
        <f t="shared" si="186"/>
        <v>26.347386877828054</v>
      </c>
      <c r="E811" s="47">
        <f t="shared" ref="E811:E874" si="199">IF(B811&gt;$D$96,IF(B811&lt;$D$98,spline($D$96:$D$98,$F$96:$F$98,B811),spline($D$98:$D$100,$F$98:$F$100,B811)),NA())</f>
        <v>4.5</v>
      </c>
      <c r="F811" s="47">
        <f t="shared" ref="F811:F874" si="200">IF(B811&lt;=$D$96,0,IF(E811&gt;0,D811- E811*($D$18/2)^3/(3*($D$18/4*(C811)^2-(C811)^3/6)),D811))</f>
        <v>8.4956223801423398</v>
      </c>
      <c r="G811" s="47">
        <f t="shared" ref="G811:G874" si="201">IF(NOT( ISNA(VLOOKUP(B811,$D$96:$D$100,1,FALSE))),D811,NA())</f>
        <v>26.347386877828054</v>
      </c>
      <c r="H811" s="47"/>
      <c r="I811" s="47"/>
      <c r="J811" s="47">
        <f t="shared" ref="J811:J874" si="202">B812</f>
        <v>-199</v>
      </c>
      <c r="K811" s="48">
        <f t="shared" ref="K811:K874" si="203">($D$82-($D$82^2-B812^2)^(1/2)+$D$83)*(IF(ABS(B812)&lt;=$D$80/2,1,0))</f>
        <v>25.656655989110501</v>
      </c>
      <c r="L811" s="48">
        <f t="shared" ref="L811:L874" si="204">($D$84-($D$84^2-B812^2)^(1/2))*(IF(ABS(B812)&lt;=$D$80/2,1,0))</f>
        <v>5.8074674376252915</v>
      </c>
      <c r="M811" s="48">
        <f t="shared" ref="M811:M874" si="205">($D$91-($D$91^2-B812^2)^(1/2)+$D$83)*(IF(ABS(B812)&lt;=-$D$89,1,0))</f>
        <v>25.747149908170055</v>
      </c>
      <c r="N811" s="48">
        <f t="shared" ref="N811:N874" si="206">MAX(M811,L811)</f>
        <v>25.747149908170055</v>
      </c>
      <c r="O811" s="48">
        <f t="shared" ref="O811:O874" si="207">3*(N811-L811)/(($D$18/2)^3)*($D$18*C812^2/4-C812^3/6)</f>
        <v>5.0296334444347117</v>
      </c>
      <c r="P811" s="47"/>
      <c r="Q811" s="46">
        <f t="shared" ref="Q811:Q874" si="208">B812</f>
        <v>-199</v>
      </c>
      <c r="R811" s="47">
        <f t="shared" ref="R811:R874" si="209">CHOOSE(RockerType,D812,N811)</f>
        <v>26.315804668670804</v>
      </c>
      <c r="S811" s="47">
        <f t="shared" ref="S811:S874" si="210">CHOOSE(RockerType,F812,L811)</f>
        <v>8.4314579602815201</v>
      </c>
      <c r="T811" s="47">
        <f t="shared" ref="T811:T874" si="211">CHOOSE(RockerType,E812,O811)</f>
        <v>4.5111906104452162</v>
      </c>
      <c r="U811" s="47" t="e">
        <f t="shared" ref="U811:U874" si="212">CHOOSE(RockerType,G812,NA())</f>
        <v>#N/A</v>
      </c>
      <c r="V811" s="47">
        <f t="shared" ref="V811:V874" si="213">IF(R811&lt;&gt;0,-(R812-R811)/(Q812-Q811)*$D$21,NA())</f>
        <v>0.31408040478190458</v>
      </c>
      <c r="W811" s="47">
        <f t="shared" ref="W811:W874" si="214">IF(V811&lt;&gt;0,ABS((V812-V811)/(Q812-Q811)*$D$21),NA())</f>
        <v>1.7329346040284577E-2</v>
      </c>
    </row>
    <row r="812" spans="2:23">
      <c r="B812" s="46">
        <f t="shared" si="197"/>
        <v>-199</v>
      </c>
      <c r="C812" s="47">
        <f>IF(ISNA(OutlineParameters!T815),OutlineParameters!S815,OutlineParameters!T815)</f>
        <v>193.26698921389715</v>
      </c>
      <c r="D812" s="47">
        <f t="shared" si="186"/>
        <v>26.315804668670804</v>
      </c>
      <c r="E812" s="47">
        <f t="shared" si="199"/>
        <v>4.5111906104452162</v>
      </c>
      <c r="F812" s="47">
        <f t="shared" si="200"/>
        <v>8.4314579602815201</v>
      </c>
      <c r="G812" s="47" t="e">
        <f t="shared" si="201"/>
        <v>#N/A</v>
      </c>
      <c r="H812" s="47"/>
      <c r="I812" s="47"/>
      <c r="J812" s="47">
        <f t="shared" si="202"/>
        <v>-198</v>
      </c>
      <c r="K812" s="48">
        <f t="shared" si="203"/>
        <v>25.623471483537966</v>
      </c>
      <c r="L812" s="48">
        <f t="shared" si="204"/>
        <v>5.7491984526482156</v>
      </c>
      <c r="M812" s="48">
        <f t="shared" si="205"/>
        <v>25.713057435111974</v>
      </c>
      <c r="N812" s="48">
        <f t="shared" si="206"/>
        <v>25.713057435111974</v>
      </c>
      <c r="O812" s="48">
        <f t="shared" si="207"/>
        <v>5.0390454836387608</v>
      </c>
      <c r="P812" s="47"/>
      <c r="Q812" s="46">
        <f t="shared" si="208"/>
        <v>-198</v>
      </c>
      <c r="R812" s="47">
        <f t="shared" si="209"/>
        <v>26.284396628192614</v>
      </c>
      <c r="S812" s="47">
        <f t="shared" si="210"/>
        <v>8.3676952828152906</v>
      </c>
      <c r="T812" s="47">
        <f t="shared" si="211"/>
        <v>4.5223257224684215</v>
      </c>
      <c r="U812" s="47" t="e">
        <f t="shared" si="212"/>
        <v>#N/A</v>
      </c>
      <c r="V812" s="47">
        <f t="shared" si="213"/>
        <v>0.31234747017787612</v>
      </c>
      <c r="W812" s="47">
        <f t="shared" si="214"/>
        <v>1.7241824175329157E-2</v>
      </c>
    </row>
    <row r="813" spans="2:23">
      <c r="B813" s="46">
        <f t="shared" si="197"/>
        <v>-198</v>
      </c>
      <c r="C813" s="47">
        <f>IF(ISNA(OutlineParameters!T816),OutlineParameters!S816,OutlineParameters!T816)</f>
        <v>193.33662203320276</v>
      </c>
      <c r="D813" s="47">
        <f t="shared" si="186"/>
        <v>26.284396628192614</v>
      </c>
      <c r="E813" s="47">
        <f t="shared" si="199"/>
        <v>4.5223257224684215</v>
      </c>
      <c r="F813" s="47">
        <f t="shared" si="200"/>
        <v>8.3676952828152906</v>
      </c>
      <c r="G813" s="47" t="e">
        <f t="shared" si="201"/>
        <v>#N/A</v>
      </c>
      <c r="H813" s="47"/>
      <c r="I813" s="47"/>
      <c r="J813" s="47">
        <f t="shared" si="202"/>
        <v>-197</v>
      </c>
      <c r="K813" s="48">
        <f t="shared" si="203"/>
        <v>25.590454337021352</v>
      </c>
      <c r="L813" s="48">
        <f t="shared" si="204"/>
        <v>5.6912240033216221</v>
      </c>
      <c r="M813" s="48">
        <f t="shared" si="205"/>
        <v>25.679136910665644</v>
      </c>
      <c r="N813" s="48">
        <f t="shared" si="206"/>
        <v>25.679136910665644</v>
      </c>
      <c r="O813" s="48">
        <f t="shared" si="207"/>
        <v>5.0484240393969575</v>
      </c>
      <c r="P813" s="47"/>
      <c r="Q813" s="46">
        <f t="shared" si="208"/>
        <v>-197</v>
      </c>
      <c r="R813" s="47">
        <f t="shared" si="209"/>
        <v>26.253161881174826</v>
      </c>
      <c r="S813" s="47">
        <f t="shared" si="210"/>
        <v>8.3043295528534813</v>
      </c>
      <c r="T813" s="47">
        <f t="shared" si="211"/>
        <v>4.5334056149558926</v>
      </c>
      <c r="U813" s="47" t="e">
        <f t="shared" si="212"/>
        <v>#N/A</v>
      </c>
      <c r="V813" s="47">
        <f t="shared" si="213"/>
        <v>0.3106232877603432</v>
      </c>
      <c r="W813" s="47">
        <f t="shared" si="214"/>
        <v>1.7154302309307923E-2</v>
      </c>
    </row>
    <row r="814" spans="2:23">
      <c r="B814" s="46">
        <f t="shared" si="197"/>
        <v>-197</v>
      </c>
      <c r="C814" s="47">
        <f>IF(ISNA(OutlineParameters!T817),OutlineParameters!S817,OutlineParameters!T817)</f>
        <v>193.4060156654302</v>
      </c>
      <c r="D814" s="47">
        <f t="shared" si="186"/>
        <v>26.253161881174826</v>
      </c>
      <c r="E814" s="47">
        <f t="shared" si="199"/>
        <v>4.5334056149558926</v>
      </c>
      <c r="F814" s="47">
        <f t="shared" si="200"/>
        <v>8.3043295528534813</v>
      </c>
      <c r="G814" s="47" t="e">
        <f t="shared" si="201"/>
        <v>#N/A</v>
      </c>
      <c r="H814" s="47"/>
      <c r="I814" s="47"/>
      <c r="J814" s="47">
        <f t="shared" si="202"/>
        <v>-196</v>
      </c>
      <c r="K814" s="48">
        <f t="shared" si="203"/>
        <v>25.557604546790341</v>
      </c>
      <c r="L814" s="48">
        <f t="shared" si="204"/>
        <v>5.6335440746088352</v>
      </c>
      <c r="M814" s="48">
        <f t="shared" si="205"/>
        <v>25.645388331825185</v>
      </c>
      <c r="N814" s="48">
        <f t="shared" si="206"/>
        <v>25.645388331825185</v>
      </c>
      <c r="O814" s="48">
        <f t="shared" si="207"/>
        <v>5.0577695357371342</v>
      </c>
      <c r="P814" s="47"/>
      <c r="Q814" s="46">
        <f t="shared" si="208"/>
        <v>-196</v>
      </c>
      <c r="R814" s="47">
        <f t="shared" si="209"/>
        <v>26.222099552398792</v>
      </c>
      <c r="S814" s="47">
        <f t="shared" si="210"/>
        <v>8.2413599995518432</v>
      </c>
      <c r="T814" s="47">
        <f t="shared" si="211"/>
        <v>4.5444305667939044</v>
      </c>
      <c r="U814" s="47" t="e">
        <f t="shared" si="212"/>
        <v>#N/A</v>
      </c>
      <c r="V814" s="47">
        <f t="shared" si="213"/>
        <v>0.30890785752941241</v>
      </c>
      <c r="W814" s="47">
        <f t="shared" si="214"/>
        <v>1.7066780444352503E-2</v>
      </c>
    </row>
    <row r="815" spans="2:23">
      <c r="B815" s="46">
        <f t="shared" si="197"/>
        <v>-196</v>
      </c>
      <c r="C815" s="47">
        <f>IF(ISNA(OutlineParameters!T818),OutlineParameters!S818,OutlineParameters!T818)</f>
        <v>193.47518119162206</v>
      </c>
      <c r="D815" s="47">
        <f t="shared" ref="D815:D878" si="215">IF(B815&lt;$D$98,spline($D$96:$D$98,$E$96:$E$98,B815)+$D$83,spline($D$98:$D$100,$E$98:$E$100,B815)+$D$83)*IF(ABS(B815)&lt;=$D$80/2,1,0)</f>
        <v>26.222099552398792</v>
      </c>
      <c r="E815" s="47">
        <f t="shared" si="199"/>
        <v>4.5444305667939044</v>
      </c>
      <c r="F815" s="47">
        <f t="shared" si="200"/>
        <v>8.2413599995518432</v>
      </c>
      <c r="G815" s="47" t="e">
        <f t="shared" si="201"/>
        <v>#N/A</v>
      </c>
      <c r="H815" s="47"/>
      <c r="I815" s="47"/>
      <c r="J815" s="47">
        <f t="shared" si="202"/>
        <v>-195</v>
      </c>
      <c r="K815" s="48">
        <f t="shared" si="203"/>
        <v>25.524922110088252</v>
      </c>
      <c r="L815" s="48">
        <f t="shared" si="204"/>
        <v>5.5761586515509407</v>
      </c>
      <c r="M815" s="48">
        <f t="shared" si="205"/>
        <v>25.611811695601087</v>
      </c>
      <c r="N815" s="48">
        <f t="shared" si="206"/>
        <v>25.611811695601087</v>
      </c>
      <c r="O815" s="48">
        <f t="shared" si="207"/>
        <v>5.0670820218631327</v>
      </c>
      <c r="P815" s="47"/>
      <c r="Q815" s="46">
        <f t="shared" si="208"/>
        <v>-195</v>
      </c>
      <c r="R815" s="47">
        <f t="shared" si="209"/>
        <v>26.19120876664585</v>
      </c>
      <c r="S815" s="47">
        <f t="shared" si="210"/>
        <v>8.1787826395915744</v>
      </c>
      <c r="T815" s="47">
        <f t="shared" si="211"/>
        <v>4.5554013337058903</v>
      </c>
      <c r="U815" s="47" t="e">
        <f t="shared" si="212"/>
        <v>#N/A</v>
      </c>
      <c r="V815" s="47">
        <f t="shared" si="213"/>
        <v>0.30720117948497716</v>
      </c>
      <c r="W815" s="47">
        <f t="shared" si="214"/>
        <v>1.6942940576214482E-2</v>
      </c>
    </row>
    <row r="816" spans="2:23">
      <c r="B816" s="46">
        <f t="shared" si="197"/>
        <v>-195</v>
      </c>
      <c r="C816" s="47">
        <f>IF(ISNA(OutlineParameters!T819),OutlineParameters!S819,OutlineParameters!T819)</f>
        <v>193.54412177992026</v>
      </c>
      <c r="D816" s="47">
        <f t="shared" si="215"/>
        <v>26.19120876664585</v>
      </c>
      <c r="E816" s="47">
        <f t="shared" si="199"/>
        <v>4.5554013337058903</v>
      </c>
      <c r="F816" s="47">
        <f t="shared" si="200"/>
        <v>8.1787826395915744</v>
      </c>
      <c r="G816" s="47" t="e">
        <f t="shared" si="201"/>
        <v>#N/A</v>
      </c>
      <c r="H816" s="47"/>
      <c r="I816" s="47"/>
      <c r="J816" s="47">
        <f t="shared" si="202"/>
        <v>-194</v>
      </c>
      <c r="K816" s="48">
        <f t="shared" si="203"/>
        <v>25.49240702417023</v>
      </c>
      <c r="L816" s="48">
        <f t="shared" si="204"/>
        <v>5.5190677192654221</v>
      </c>
      <c r="M816" s="48">
        <f t="shared" si="205"/>
        <v>25.578406999018394</v>
      </c>
      <c r="N816" s="48">
        <f t="shared" si="206"/>
        <v>25.578406999018394</v>
      </c>
      <c r="O816" s="48">
        <f t="shared" si="207"/>
        <v>5.0763615482015201</v>
      </c>
      <c r="P816" s="47"/>
      <c r="Q816" s="46">
        <f t="shared" si="208"/>
        <v>-194</v>
      </c>
      <c r="R816" s="47">
        <f t="shared" si="209"/>
        <v>26.160488648697353</v>
      </c>
      <c r="S816" s="47">
        <f t="shared" si="210"/>
        <v>8.1165991572708478</v>
      </c>
      <c r="T816" s="47">
        <f t="shared" si="211"/>
        <v>4.5663172409038086</v>
      </c>
      <c r="U816" s="47" t="e">
        <f t="shared" si="212"/>
        <v>#N/A</v>
      </c>
      <c r="V816" s="47">
        <f t="shared" si="213"/>
        <v>0.30550688542735571</v>
      </c>
      <c r="W816" s="47">
        <f t="shared" si="214"/>
        <v>1.6928255559989225E-2</v>
      </c>
    </row>
    <row r="817" spans="2:23">
      <c r="B817" s="46">
        <f t="shared" ref="B817:B880" si="216">B816+1</f>
        <v>-194</v>
      </c>
      <c r="C817" s="47">
        <f>IF(ISNA(OutlineParameters!T820),OutlineParameters!S820,OutlineParameters!T820)</f>
        <v>193.61284059846685</v>
      </c>
      <c r="D817" s="47">
        <f t="shared" si="215"/>
        <v>26.160488648697353</v>
      </c>
      <c r="E817" s="47">
        <f t="shared" si="199"/>
        <v>4.5663172409038086</v>
      </c>
      <c r="F817" s="47">
        <f t="shared" si="200"/>
        <v>8.1165991572708478</v>
      </c>
      <c r="G817" s="47" t="e">
        <f t="shared" si="201"/>
        <v>#N/A</v>
      </c>
      <c r="H817" s="47"/>
      <c r="I817" s="47"/>
      <c r="J817" s="47">
        <f t="shared" si="202"/>
        <v>-193</v>
      </c>
      <c r="K817" s="48">
        <f t="shared" si="203"/>
        <v>25.460059286309612</v>
      </c>
      <c r="L817" s="48">
        <f t="shared" si="204"/>
        <v>5.4622712629479793</v>
      </c>
      <c r="M817" s="48">
        <f t="shared" si="205"/>
        <v>25.54517423911761</v>
      </c>
      <c r="N817" s="48">
        <f t="shared" si="206"/>
        <v>25.54517423911761</v>
      </c>
      <c r="O817" s="48">
        <f t="shared" si="207"/>
        <v>5.0856081663921868</v>
      </c>
      <c r="P817" s="47"/>
      <c r="Q817" s="46">
        <f t="shared" si="208"/>
        <v>-193</v>
      </c>
      <c r="R817" s="47">
        <f t="shared" si="209"/>
        <v>26.129937960154617</v>
      </c>
      <c r="S817" s="47">
        <f t="shared" si="210"/>
        <v>8.0548069508437585</v>
      </c>
      <c r="T817" s="47">
        <f t="shared" si="211"/>
        <v>4.5771786070288654</v>
      </c>
      <c r="U817" s="47" t="e">
        <f t="shared" si="212"/>
        <v>#N/A</v>
      </c>
      <c r="V817" s="47">
        <f t="shared" si="213"/>
        <v>0.30381405987135679</v>
      </c>
      <c r="W817" s="47">
        <f t="shared" si="214"/>
        <v>1.6804213804988422E-2</v>
      </c>
    </row>
    <row r="818" spans="2:23">
      <c r="B818" s="46">
        <f t="shared" si="216"/>
        <v>-193</v>
      </c>
      <c r="C818" s="47">
        <f>IF(ISNA(OutlineParameters!T821),OutlineParameters!S821,OutlineParameters!T821)</f>
        <v>193.6813408154037</v>
      </c>
      <c r="D818" s="47">
        <f t="shared" si="215"/>
        <v>26.129937960154617</v>
      </c>
      <c r="E818" s="47">
        <f t="shared" si="199"/>
        <v>4.5771786070288654</v>
      </c>
      <c r="F818" s="47">
        <f t="shared" si="200"/>
        <v>8.0548069508437585</v>
      </c>
      <c r="G818" s="47" t="e">
        <f t="shared" si="201"/>
        <v>#N/A</v>
      </c>
      <c r="H818" s="47"/>
      <c r="I818" s="47"/>
      <c r="J818" s="47">
        <f t="shared" si="202"/>
        <v>-192</v>
      </c>
      <c r="K818" s="48">
        <f t="shared" si="203"/>
        <v>25.427878893789735</v>
      </c>
      <c r="L818" s="48">
        <f t="shared" si="204"/>
        <v>5.4057692678711646</v>
      </c>
      <c r="M818" s="48">
        <f t="shared" si="205"/>
        <v>25.51211341295561</v>
      </c>
      <c r="N818" s="48">
        <f t="shared" si="206"/>
        <v>25.51211341295561</v>
      </c>
      <c r="O818" s="48">
        <f t="shared" si="207"/>
        <v>5.0948219292797869</v>
      </c>
      <c r="P818" s="47"/>
      <c r="Q818" s="46">
        <f t="shared" si="208"/>
        <v>-192</v>
      </c>
      <c r="R818" s="47">
        <f t="shared" si="209"/>
        <v>26.099556554167481</v>
      </c>
      <c r="S818" s="47">
        <f t="shared" si="210"/>
        <v>7.9934012299394617</v>
      </c>
      <c r="T818" s="47">
        <f t="shared" si="211"/>
        <v>4.5879865844918104</v>
      </c>
      <c r="U818" s="47" t="e">
        <f t="shared" si="212"/>
        <v>#N/A</v>
      </c>
      <c r="V818" s="47">
        <f t="shared" si="213"/>
        <v>0.30213363849085795</v>
      </c>
      <c r="W818" s="47">
        <f t="shared" si="214"/>
        <v>1.6716691938967188E-2</v>
      </c>
    </row>
    <row r="819" spans="2:23">
      <c r="B819" s="46">
        <f t="shared" si="216"/>
        <v>-192</v>
      </c>
      <c r="C819" s="47">
        <f>IF(ISNA(OutlineParameters!T822),OutlineParameters!S822,OutlineParameters!T822)</f>
        <v>193.74962559887288</v>
      </c>
      <c r="D819" s="47">
        <f t="shared" si="215"/>
        <v>26.099556554167481</v>
      </c>
      <c r="E819" s="47">
        <f t="shared" si="199"/>
        <v>4.5879865844918104</v>
      </c>
      <c r="F819" s="47">
        <f t="shared" si="200"/>
        <v>7.9934012299394617</v>
      </c>
      <c r="G819" s="47" t="e">
        <f t="shared" si="201"/>
        <v>#N/A</v>
      </c>
      <c r="H819" s="47"/>
      <c r="I819" s="47"/>
      <c r="J819" s="47">
        <f t="shared" si="202"/>
        <v>-191</v>
      </c>
      <c r="K819" s="48">
        <f t="shared" si="203"/>
        <v>25.395865843910311</v>
      </c>
      <c r="L819" s="48">
        <f t="shared" si="204"/>
        <v>5.349561719385747</v>
      </c>
      <c r="M819" s="48">
        <f t="shared" si="205"/>
        <v>25.479224517603821</v>
      </c>
      <c r="N819" s="48">
        <f t="shared" si="206"/>
        <v>25.479224517603821</v>
      </c>
      <c r="O819" s="48">
        <f t="shared" si="207"/>
        <v>5.1040028909037538</v>
      </c>
      <c r="P819" s="47"/>
      <c r="Q819" s="46">
        <f t="shared" si="208"/>
        <v>-191</v>
      </c>
      <c r="R819" s="47">
        <f t="shared" si="209"/>
        <v>26.069343190318396</v>
      </c>
      <c r="S819" s="47">
        <f t="shared" si="210"/>
        <v>7.9323794149391738</v>
      </c>
      <c r="T819" s="47">
        <f t="shared" si="211"/>
        <v>4.5987414925771546</v>
      </c>
      <c r="U819" s="47" t="e">
        <f t="shared" si="212"/>
        <v>#N/A</v>
      </c>
      <c r="V819" s="47">
        <f t="shared" si="213"/>
        <v>0.30046196929696123</v>
      </c>
      <c r="W819" s="47">
        <f t="shared" si="214"/>
        <v>1.6629170074367039E-2</v>
      </c>
    </row>
    <row r="820" spans="2:23">
      <c r="B820" s="46">
        <f t="shared" si="216"/>
        <v>-191</v>
      </c>
      <c r="C820" s="47">
        <f>IF(ISNA(OutlineParameters!T823),OutlineParameters!S823,OutlineParameters!T823)</f>
        <v>193.81769811701639</v>
      </c>
      <c r="D820" s="47">
        <f t="shared" si="215"/>
        <v>26.069343190318396</v>
      </c>
      <c r="E820" s="47">
        <f t="shared" si="199"/>
        <v>4.5987414925771546</v>
      </c>
      <c r="F820" s="47">
        <f t="shared" si="200"/>
        <v>7.9323794149391738</v>
      </c>
      <c r="G820" s="47" t="e">
        <f t="shared" si="201"/>
        <v>#N/A</v>
      </c>
      <c r="H820" s="47"/>
      <c r="I820" s="47"/>
      <c r="J820" s="47">
        <f t="shared" si="202"/>
        <v>-190</v>
      </c>
      <c r="K820" s="48">
        <f t="shared" si="203"/>
        <v>25.364020133985601</v>
      </c>
      <c r="L820" s="48">
        <f t="shared" si="204"/>
        <v>5.2936486029179832</v>
      </c>
      <c r="M820" s="48">
        <f t="shared" si="205"/>
        <v>25.446507550147313</v>
      </c>
      <c r="N820" s="48">
        <f t="shared" si="206"/>
        <v>25.446507550147313</v>
      </c>
      <c r="O820" s="48">
        <f t="shared" si="207"/>
        <v>5.113151297364082</v>
      </c>
      <c r="P820" s="47"/>
      <c r="Q820" s="46">
        <f t="shared" si="208"/>
        <v>-190</v>
      </c>
      <c r="R820" s="47">
        <f t="shared" si="209"/>
        <v>26.0392969933887</v>
      </c>
      <c r="S820" s="47">
        <f t="shared" si="210"/>
        <v>7.8717438975881819</v>
      </c>
      <c r="T820" s="47">
        <f t="shared" si="211"/>
        <v>4.60944265649686</v>
      </c>
      <c r="U820" s="47" t="e">
        <f t="shared" si="212"/>
        <v>#N/A</v>
      </c>
      <c r="V820" s="47">
        <f t="shared" si="213"/>
        <v>0.29879905228952452</v>
      </c>
      <c r="W820" s="47">
        <f t="shared" si="214"/>
        <v>1.6541648208345805E-2</v>
      </c>
    </row>
    <row r="821" spans="2:23">
      <c r="B821" s="46">
        <f t="shared" si="216"/>
        <v>-190</v>
      </c>
      <c r="C821" s="47">
        <f>IF(ISNA(OutlineParameters!T824),OutlineParameters!S824,OutlineParameters!T824)</f>
        <v>193.88556550278315</v>
      </c>
      <c r="D821" s="47">
        <f t="shared" si="215"/>
        <v>26.0392969933887</v>
      </c>
      <c r="E821" s="47">
        <f t="shared" si="199"/>
        <v>4.60944265649686</v>
      </c>
      <c r="F821" s="47">
        <f t="shared" si="200"/>
        <v>7.8717438975881819</v>
      </c>
      <c r="G821" s="47" t="e">
        <f t="shared" si="201"/>
        <v>#N/A</v>
      </c>
      <c r="H821" s="47"/>
      <c r="I821" s="47"/>
      <c r="J821" s="47">
        <f t="shared" si="202"/>
        <v>-189</v>
      </c>
      <c r="K821" s="48">
        <f t="shared" si="203"/>
        <v>25.332341761341691</v>
      </c>
      <c r="L821" s="48">
        <f t="shared" si="204"/>
        <v>5.2380299039732563</v>
      </c>
      <c r="M821" s="48">
        <f t="shared" si="205"/>
        <v>25.413962507689345</v>
      </c>
      <c r="N821" s="48">
        <f t="shared" si="206"/>
        <v>25.413962507689345</v>
      </c>
      <c r="O821" s="48">
        <f t="shared" si="207"/>
        <v>5.1222668236220725</v>
      </c>
      <c r="P821" s="47"/>
      <c r="Q821" s="46">
        <f t="shared" si="208"/>
        <v>-189</v>
      </c>
      <c r="R821" s="47">
        <f t="shared" si="209"/>
        <v>26.009417088159747</v>
      </c>
      <c r="S821" s="47">
        <f t="shared" si="210"/>
        <v>7.8114894013222553</v>
      </c>
      <c r="T821" s="47">
        <f t="shared" si="211"/>
        <v>4.620090831974359</v>
      </c>
      <c r="U821" s="47" t="e">
        <f t="shared" si="212"/>
        <v>#N/A</v>
      </c>
      <c r="V821" s="47">
        <f t="shared" si="213"/>
        <v>0.29714488746868994</v>
      </c>
      <c r="W821" s="47">
        <f t="shared" si="214"/>
        <v>1.6454126343390385E-2</v>
      </c>
    </row>
    <row r="822" spans="2:23">
      <c r="B822" s="46">
        <f t="shared" si="216"/>
        <v>-189</v>
      </c>
      <c r="C822" s="47">
        <f>IF(ISNA(OutlineParameters!T825),OutlineParameters!S825,OutlineParameters!T825)</f>
        <v>193.95322299556287</v>
      </c>
      <c r="D822" s="47">
        <f t="shared" si="215"/>
        <v>26.009417088159747</v>
      </c>
      <c r="E822" s="47">
        <f t="shared" si="199"/>
        <v>4.620090831974359</v>
      </c>
      <c r="F822" s="47">
        <f t="shared" si="200"/>
        <v>7.8114894013222553</v>
      </c>
      <c r="G822" s="47" t="e">
        <f t="shared" si="201"/>
        <v>#N/A</v>
      </c>
      <c r="H822" s="47"/>
      <c r="I822" s="47"/>
      <c r="J822" s="47">
        <f t="shared" si="202"/>
        <v>-188</v>
      </c>
      <c r="K822" s="48">
        <f t="shared" si="203"/>
        <v>25.300830723321038</v>
      </c>
      <c r="L822" s="48">
        <f t="shared" si="204"/>
        <v>5.1827056081333467</v>
      </c>
      <c r="M822" s="48">
        <f t="shared" si="205"/>
        <v>25.381589387346818</v>
      </c>
      <c r="N822" s="48">
        <f t="shared" si="206"/>
        <v>25.381589387346818</v>
      </c>
      <c r="O822" s="48">
        <f t="shared" si="207"/>
        <v>5.1313497178129861</v>
      </c>
      <c r="P822" s="47"/>
      <c r="Q822" s="46">
        <f t="shared" si="208"/>
        <v>-188</v>
      </c>
      <c r="R822" s="47">
        <f t="shared" si="209"/>
        <v>25.979702599412878</v>
      </c>
      <c r="S822" s="47">
        <f t="shared" si="210"/>
        <v>7.7516145732743738</v>
      </c>
      <c r="T822" s="47">
        <f t="shared" si="211"/>
        <v>4.6306862978959256</v>
      </c>
      <c r="U822" s="47" t="e">
        <f t="shared" si="212"/>
        <v>#N/A</v>
      </c>
      <c r="V822" s="47">
        <f t="shared" si="213"/>
        <v>0.29549947483435091</v>
      </c>
      <c r="W822" s="47">
        <f t="shared" si="214"/>
        <v>1.6366604477369151E-2</v>
      </c>
    </row>
    <row r="823" spans="2:23">
      <c r="B823" s="46">
        <f t="shared" si="216"/>
        <v>-188</v>
      </c>
      <c r="C823" s="47">
        <f>IF(ISNA(OutlineParameters!T826),OutlineParameters!S826,OutlineParameters!T826)</f>
        <v>194.02067772742947</v>
      </c>
      <c r="D823" s="47">
        <f t="shared" si="215"/>
        <v>25.979702599412878</v>
      </c>
      <c r="E823" s="47">
        <f t="shared" si="199"/>
        <v>4.6306862978959256</v>
      </c>
      <c r="F823" s="47">
        <f t="shared" si="200"/>
        <v>7.7516145732743738</v>
      </c>
      <c r="G823" s="47" t="e">
        <f t="shared" si="201"/>
        <v>#N/A</v>
      </c>
      <c r="H823" s="47"/>
      <c r="I823" s="47"/>
      <c r="J823" s="47">
        <f t="shared" si="202"/>
        <v>-187</v>
      </c>
      <c r="K823" s="48">
        <f t="shared" si="203"/>
        <v>25.269487017278831</v>
      </c>
      <c r="L823" s="48">
        <f t="shared" si="204"/>
        <v>5.1276757010577967</v>
      </c>
      <c r="M823" s="48">
        <f t="shared" si="205"/>
        <v>25.349388186251186</v>
      </c>
      <c r="N823" s="48">
        <f t="shared" si="206"/>
        <v>25.349388186251186</v>
      </c>
      <c r="O823" s="48">
        <f t="shared" si="207"/>
        <v>5.140400038665172</v>
      </c>
      <c r="P823" s="47"/>
      <c r="Q823" s="46">
        <f t="shared" si="208"/>
        <v>-187</v>
      </c>
      <c r="R823" s="47">
        <f t="shared" si="209"/>
        <v>25.950152651929443</v>
      </c>
      <c r="S823" s="47">
        <f t="shared" si="210"/>
        <v>7.692117392647809</v>
      </c>
      <c r="T823" s="47">
        <f t="shared" si="211"/>
        <v>4.6412293331478365</v>
      </c>
      <c r="U823" s="47" t="e">
        <f t="shared" si="212"/>
        <v>#N/A</v>
      </c>
      <c r="V823" s="47">
        <f t="shared" si="213"/>
        <v>0.29386281438661399</v>
      </c>
      <c r="W823" s="47">
        <f t="shared" si="214"/>
        <v>1.6279082613124274E-2</v>
      </c>
    </row>
    <row r="824" spans="2:23">
      <c r="B824" s="46">
        <f t="shared" si="216"/>
        <v>-187</v>
      </c>
      <c r="C824" s="47">
        <f>IF(ISNA(OutlineParameters!T827),OutlineParameters!S827,OutlineParameters!T827)</f>
        <v>194.08793286652497</v>
      </c>
      <c r="D824" s="47">
        <f t="shared" si="215"/>
        <v>25.950152651929443</v>
      </c>
      <c r="E824" s="47">
        <f t="shared" si="199"/>
        <v>4.6412293331478365</v>
      </c>
      <c r="F824" s="47">
        <f t="shared" si="200"/>
        <v>7.692117392647809</v>
      </c>
      <c r="G824" s="47" t="e">
        <f t="shared" si="201"/>
        <v>#N/A</v>
      </c>
      <c r="H824" s="47"/>
      <c r="I824" s="47"/>
      <c r="J824" s="47">
        <f t="shared" si="202"/>
        <v>-186</v>
      </c>
      <c r="K824" s="48">
        <f t="shared" si="203"/>
        <v>25.23831064058481</v>
      </c>
      <c r="L824" s="48">
        <f t="shared" si="204"/>
        <v>5.0729401684825461</v>
      </c>
      <c r="M824" s="48">
        <f t="shared" si="205"/>
        <v>25.317358901552094</v>
      </c>
      <c r="N824" s="48">
        <f t="shared" si="206"/>
        <v>25.317358901552094</v>
      </c>
      <c r="O824" s="48">
        <f t="shared" si="207"/>
        <v>5.1494178460572737</v>
      </c>
      <c r="P824" s="47"/>
      <c r="Q824" s="46">
        <f t="shared" si="208"/>
        <v>-186</v>
      </c>
      <c r="R824" s="47">
        <f t="shared" si="209"/>
        <v>25.920766370490782</v>
      </c>
      <c r="S824" s="47">
        <f t="shared" si="210"/>
        <v>7.6329958477761792</v>
      </c>
      <c r="T824" s="47">
        <f t="shared" si="211"/>
        <v>4.6517202166163685</v>
      </c>
      <c r="U824" s="47" t="e">
        <f t="shared" si="212"/>
        <v>#N/A</v>
      </c>
      <c r="V824" s="47">
        <f t="shared" si="213"/>
        <v>0.29223490612530156</v>
      </c>
      <c r="W824" s="47">
        <f t="shared" si="214"/>
        <v>1.6191560746392497E-2</v>
      </c>
    </row>
    <row r="825" spans="2:23">
      <c r="B825" s="46">
        <f t="shared" si="216"/>
        <v>-186</v>
      </c>
      <c r="C825" s="47">
        <f>IF(ISNA(OutlineParameters!T828),OutlineParameters!S828,OutlineParameters!T828)</f>
        <v>194.15499158099124</v>
      </c>
      <c r="D825" s="47">
        <f t="shared" si="215"/>
        <v>25.920766370490782</v>
      </c>
      <c r="E825" s="47">
        <f t="shared" si="199"/>
        <v>4.6517202166163685</v>
      </c>
      <c r="F825" s="47">
        <f t="shared" si="200"/>
        <v>7.6329958477761792</v>
      </c>
      <c r="G825" s="47" t="e">
        <f t="shared" si="201"/>
        <v>#N/A</v>
      </c>
      <c r="H825" s="47"/>
      <c r="I825" s="47"/>
      <c r="J825" s="47">
        <f t="shared" si="202"/>
        <v>-185</v>
      </c>
      <c r="K825" s="48">
        <f t="shared" si="203"/>
        <v>25.20730159062418</v>
      </c>
      <c r="L825" s="48">
        <f t="shared" si="204"/>
        <v>5.0184989962212967</v>
      </c>
      <c r="M825" s="48">
        <f t="shared" si="205"/>
        <v>25.285501530411008</v>
      </c>
      <c r="N825" s="48">
        <f t="shared" si="206"/>
        <v>25.285501530411008</v>
      </c>
      <c r="O825" s="48">
        <f t="shared" si="207"/>
        <v>5.1584033934023577</v>
      </c>
      <c r="P825" s="47"/>
      <c r="Q825" s="46">
        <f t="shared" si="208"/>
        <v>-185</v>
      </c>
      <c r="R825" s="47">
        <f t="shared" si="209"/>
        <v>25.891542879878251</v>
      </c>
      <c r="S825" s="47">
        <f t="shared" si="210"/>
        <v>7.5742486192041198</v>
      </c>
      <c r="T825" s="47">
        <f t="shared" si="211"/>
        <v>4.6621592271877947</v>
      </c>
      <c r="U825" s="47" t="e">
        <f t="shared" si="212"/>
        <v>#N/A</v>
      </c>
      <c r="V825" s="47">
        <f t="shared" si="213"/>
        <v>0.29061575005066231</v>
      </c>
      <c r="W825" s="47">
        <f t="shared" si="214"/>
        <v>1.610403888214762E-2</v>
      </c>
    </row>
    <row r="826" spans="2:23">
      <c r="B826" s="46">
        <f t="shared" si="216"/>
        <v>-185</v>
      </c>
      <c r="C826" s="47">
        <f>IF(ISNA(OutlineParameters!T829),OutlineParameters!S829,OutlineParameters!T829)</f>
        <v>194.22186100795244</v>
      </c>
      <c r="D826" s="47">
        <f t="shared" si="215"/>
        <v>25.891542879878251</v>
      </c>
      <c r="E826" s="47">
        <f t="shared" si="199"/>
        <v>4.6621592271877947</v>
      </c>
      <c r="F826" s="47">
        <f t="shared" si="200"/>
        <v>7.5742486192041198</v>
      </c>
      <c r="G826" s="47" t="e">
        <f t="shared" si="201"/>
        <v>#N/A</v>
      </c>
      <c r="H826" s="47"/>
      <c r="I826" s="47"/>
      <c r="J826" s="47">
        <f t="shared" si="202"/>
        <v>-184</v>
      </c>
      <c r="K826" s="48">
        <f t="shared" si="203"/>
        <v>25.176459864792147</v>
      </c>
      <c r="L826" s="48">
        <f t="shared" si="204"/>
        <v>4.964352170165057</v>
      </c>
      <c r="M826" s="48">
        <f t="shared" si="205"/>
        <v>25.253816070007584</v>
      </c>
      <c r="N826" s="48">
        <f t="shared" si="206"/>
        <v>25.253816070007584</v>
      </c>
      <c r="O826" s="48">
        <f t="shared" si="207"/>
        <v>5.1673563583582922</v>
      </c>
      <c r="P826" s="47"/>
      <c r="Q826" s="46">
        <f t="shared" si="208"/>
        <v>-184</v>
      </c>
      <c r="R826" s="47">
        <f t="shared" si="209"/>
        <v>25.862481304873185</v>
      </c>
      <c r="S826" s="47">
        <f t="shared" si="210"/>
        <v>7.5158723477965097</v>
      </c>
      <c r="T826" s="47">
        <f t="shared" si="211"/>
        <v>4.672546643748392</v>
      </c>
      <c r="U826" s="47" t="e">
        <f t="shared" si="212"/>
        <v>#N/A</v>
      </c>
      <c r="V826" s="47">
        <f t="shared" si="213"/>
        <v>0.28900534616244755</v>
      </c>
      <c r="W826" s="47">
        <f t="shared" si="214"/>
        <v>1.6016517016126386E-2</v>
      </c>
    </row>
    <row r="827" spans="2:23">
      <c r="B827" s="46">
        <f t="shared" si="216"/>
        <v>-184</v>
      </c>
      <c r="C827" s="47">
        <f>IF(ISNA(OutlineParameters!T830),OutlineParameters!S830,OutlineParameters!T830)</f>
        <v>194.28853637838125</v>
      </c>
      <c r="D827" s="47">
        <f t="shared" si="215"/>
        <v>25.862481304873185</v>
      </c>
      <c r="E827" s="47">
        <f t="shared" si="199"/>
        <v>4.672546643748392</v>
      </c>
      <c r="F827" s="47">
        <f t="shared" si="200"/>
        <v>7.5158723477965097</v>
      </c>
      <c r="G827" s="47" t="e">
        <f t="shared" si="201"/>
        <v>#N/A</v>
      </c>
      <c r="H827" s="47"/>
      <c r="I827" s="47"/>
      <c r="J827" s="47">
        <f t="shared" si="202"/>
        <v>-183</v>
      </c>
      <c r="K827" s="48">
        <f t="shared" si="203"/>
        <v>25.145785460503927</v>
      </c>
      <c r="L827" s="48">
        <f t="shared" si="204"/>
        <v>4.9104996762816882</v>
      </c>
      <c r="M827" s="48">
        <f t="shared" si="205"/>
        <v>25.222302517533304</v>
      </c>
      <c r="N827" s="48">
        <f t="shared" si="206"/>
        <v>25.222302517533304</v>
      </c>
      <c r="O827" s="48">
        <f t="shared" si="207"/>
        <v>5.1762769962901736</v>
      </c>
      <c r="P827" s="47"/>
      <c r="Q827" s="46">
        <f t="shared" si="208"/>
        <v>-183</v>
      </c>
      <c r="R827" s="47">
        <f t="shared" si="209"/>
        <v>25.83358077025694</v>
      </c>
      <c r="S827" s="47">
        <f t="shared" si="210"/>
        <v>7.4578638597286933</v>
      </c>
      <c r="T827" s="47">
        <f t="shared" si="211"/>
        <v>4.6828832220215926</v>
      </c>
      <c r="U827" s="47" t="e">
        <f t="shared" si="212"/>
        <v>#N/A</v>
      </c>
      <c r="V827" s="47">
        <f t="shared" si="213"/>
        <v>0.28740369446083491</v>
      </c>
      <c r="W827" s="47">
        <f t="shared" si="214"/>
        <v>1.5895018414013862E-2</v>
      </c>
    </row>
    <row r="828" spans="2:23">
      <c r="B828" s="46">
        <f t="shared" si="216"/>
        <v>-183</v>
      </c>
      <c r="C828" s="47">
        <f>IF(ISNA(OutlineParameters!T831),OutlineParameters!S831,OutlineParameters!T831)</f>
        <v>194.35502482859351</v>
      </c>
      <c r="D828" s="47">
        <f t="shared" si="215"/>
        <v>25.83358077025694</v>
      </c>
      <c r="E828" s="47">
        <f t="shared" si="199"/>
        <v>4.6828832220215926</v>
      </c>
      <c r="F828" s="47">
        <f t="shared" si="200"/>
        <v>7.4578638597286933</v>
      </c>
      <c r="G828" s="47" t="e">
        <f t="shared" si="201"/>
        <v>#N/A</v>
      </c>
      <c r="H828" s="47"/>
      <c r="I828" s="47"/>
      <c r="J828" s="47">
        <f t="shared" si="202"/>
        <v>-182</v>
      </c>
      <c r="K828" s="48">
        <f t="shared" si="203"/>
        <v>25.115278375182921</v>
      </c>
      <c r="L828" s="48">
        <f t="shared" si="204"/>
        <v>4.8569415006163581</v>
      </c>
      <c r="M828" s="48">
        <f t="shared" si="205"/>
        <v>25.190960870199657</v>
      </c>
      <c r="N828" s="48">
        <f t="shared" si="206"/>
        <v>25.190960870199657</v>
      </c>
      <c r="O828" s="48">
        <f t="shared" si="207"/>
        <v>5.1851653715822774</v>
      </c>
      <c r="P828" s="47"/>
      <c r="Q828" s="46">
        <f t="shared" si="208"/>
        <v>-182</v>
      </c>
      <c r="R828" s="47">
        <f t="shared" si="209"/>
        <v>25.804840400810857</v>
      </c>
      <c r="S828" s="47">
        <f t="shared" si="210"/>
        <v>7.400224922189917</v>
      </c>
      <c r="T828" s="47">
        <f t="shared" si="211"/>
        <v>4.6931682872193576</v>
      </c>
      <c r="U828" s="47" t="e">
        <f t="shared" si="212"/>
        <v>#N/A</v>
      </c>
      <c r="V828" s="47">
        <f t="shared" si="213"/>
        <v>0.28581419261943353</v>
      </c>
      <c r="W828" s="47">
        <f t="shared" si="214"/>
        <v>1.5875638345974608E-2</v>
      </c>
    </row>
    <row r="829" spans="2:23">
      <c r="B829" s="46">
        <f t="shared" si="216"/>
        <v>-182</v>
      </c>
      <c r="C829" s="47">
        <f>IF(ISNA(OutlineParameters!T832),OutlineParameters!S832,OutlineParameters!T832)</f>
        <v>194.4213295267312</v>
      </c>
      <c r="D829" s="47">
        <f t="shared" si="215"/>
        <v>25.804840400810857</v>
      </c>
      <c r="E829" s="47">
        <f t="shared" si="199"/>
        <v>4.6931682872193576</v>
      </c>
      <c r="F829" s="47">
        <f t="shared" si="200"/>
        <v>7.400224922189917</v>
      </c>
      <c r="G829" s="47" t="e">
        <f t="shared" si="201"/>
        <v>#N/A</v>
      </c>
      <c r="H829" s="47"/>
      <c r="I829" s="47"/>
      <c r="J829" s="47">
        <f t="shared" si="202"/>
        <v>-181</v>
      </c>
      <c r="K829" s="48">
        <f t="shared" si="203"/>
        <v>25.084938606271631</v>
      </c>
      <c r="L829" s="48">
        <f t="shared" si="204"/>
        <v>4.8036776292919967</v>
      </c>
      <c r="M829" s="48">
        <f t="shared" si="205"/>
        <v>25.159791125229045</v>
      </c>
      <c r="N829" s="48">
        <f t="shared" si="206"/>
        <v>25.159791125229045</v>
      </c>
      <c r="O829" s="48">
        <f t="shared" si="207"/>
        <v>5.1940217433014952</v>
      </c>
      <c r="P829" s="47"/>
      <c r="Q829" s="46">
        <f t="shared" si="208"/>
        <v>-181</v>
      </c>
      <c r="R829" s="47">
        <f t="shared" si="209"/>
        <v>25.776258981548914</v>
      </c>
      <c r="S829" s="47">
        <f t="shared" si="210"/>
        <v>7.3429537847529929</v>
      </c>
      <c r="T829" s="47">
        <f t="shared" si="211"/>
        <v>4.7034021505225043</v>
      </c>
      <c r="U829" s="47" t="e">
        <f t="shared" si="212"/>
        <v>#N/A</v>
      </c>
      <c r="V829" s="47">
        <f t="shared" si="213"/>
        <v>0.28422662878483607</v>
      </c>
      <c r="W829" s="47">
        <f t="shared" si="214"/>
        <v>1.5753950376762305E-2</v>
      </c>
    </row>
    <row r="830" spans="2:23">
      <c r="B830" s="46">
        <f t="shared" si="216"/>
        <v>-181</v>
      </c>
      <c r="C830" s="47">
        <f>IF(ISNA(OutlineParameters!T833),OutlineParameters!S833,OutlineParameters!T833)</f>
        <v>194.48745761301782</v>
      </c>
      <c r="D830" s="47">
        <f t="shared" si="215"/>
        <v>25.776258981548914</v>
      </c>
      <c r="E830" s="47">
        <f t="shared" si="199"/>
        <v>4.7034021505225043</v>
      </c>
      <c r="F830" s="47">
        <f t="shared" si="200"/>
        <v>7.3429537847529929</v>
      </c>
      <c r="G830" s="47" t="e">
        <f t="shared" si="201"/>
        <v>#N/A</v>
      </c>
      <c r="H830" s="47"/>
      <c r="I830" s="47"/>
      <c r="J830" s="47">
        <f t="shared" si="202"/>
        <v>-180</v>
      </c>
      <c r="K830" s="48">
        <f t="shared" si="203"/>
        <v>25.054766151222562</v>
      </c>
      <c r="L830" s="48">
        <f t="shared" si="204"/>
        <v>4.7507080485070219</v>
      </c>
      <c r="M830" s="48">
        <f t="shared" si="205"/>
        <v>25.128793279862062</v>
      </c>
      <c r="N830" s="48">
        <f t="shared" si="206"/>
        <v>25.128793279862062</v>
      </c>
      <c r="O830" s="48">
        <f t="shared" si="207"/>
        <v>5.202845791160648</v>
      </c>
      <c r="P830" s="47"/>
      <c r="Q830" s="46">
        <f t="shared" si="208"/>
        <v>-180</v>
      </c>
      <c r="R830" s="47">
        <f t="shared" si="209"/>
        <v>25.74783631867043</v>
      </c>
      <c r="S830" s="47">
        <f t="shared" si="210"/>
        <v>7.2860443134690307</v>
      </c>
      <c r="T830" s="47">
        <f t="shared" si="211"/>
        <v>4.713585979302449</v>
      </c>
      <c r="U830" s="47" t="e">
        <f t="shared" si="212"/>
        <v>#N/A</v>
      </c>
      <c r="V830" s="47">
        <f t="shared" si="213"/>
        <v>0.28265123374715984</v>
      </c>
      <c r="W830" s="47">
        <f t="shared" si="214"/>
        <v>1.5666428511451613E-2</v>
      </c>
    </row>
    <row r="831" spans="2:23">
      <c r="B831" s="46">
        <f t="shared" si="216"/>
        <v>-180</v>
      </c>
      <c r="C831" s="47">
        <f>IF(ISNA(OutlineParameters!T834),OutlineParameters!S834,OutlineParameters!T834)</f>
        <v>194.55340431217371</v>
      </c>
      <c r="D831" s="47">
        <f t="shared" si="215"/>
        <v>25.74783631867043</v>
      </c>
      <c r="E831" s="47">
        <f t="shared" si="199"/>
        <v>4.713585979302449</v>
      </c>
      <c r="F831" s="47">
        <f t="shared" si="200"/>
        <v>7.2860443134690307</v>
      </c>
      <c r="G831" s="47" t="e">
        <f t="shared" si="201"/>
        <v>#N/A</v>
      </c>
      <c r="H831" s="47"/>
      <c r="I831" s="47"/>
      <c r="J831" s="47">
        <f t="shared" si="202"/>
        <v>-179</v>
      </c>
      <c r="K831" s="48">
        <f t="shared" si="203"/>
        <v>25.024761007504591</v>
      </c>
      <c r="L831" s="48">
        <f t="shared" si="204"/>
        <v>4.6980327445389776</v>
      </c>
      <c r="M831" s="48">
        <f t="shared" si="205"/>
        <v>25.097967331352944</v>
      </c>
      <c r="N831" s="48">
        <f t="shared" si="206"/>
        <v>25.097967331352944</v>
      </c>
      <c r="O831" s="48">
        <f t="shared" si="207"/>
        <v>5.2116377761124753</v>
      </c>
      <c r="P831" s="47"/>
      <c r="Q831" s="46">
        <f t="shared" si="208"/>
        <v>-179</v>
      </c>
      <c r="R831" s="47">
        <f t="shared" si="209"/>
        <v>25.719571195295714</v>
      </c>
      <c r="S831" s="47">
        <f t="shared" si="210"/>
        <v>7.2294947764955957</v>
      </c>
      <c r="T831" s="47">
        <f t="shared" si="211"/>
        <v>4.7237200853434258</v>
      </c>
      <c r="U831" s="47" t="e">
        <f t="shared" si="212"/>
        <v>#N/A</v>
      </c>
      <c r="V831" s="47">
        <f t="shared" si="213"/>
        <v>0.28108459089601467</v>
      </c>
      <c r="W831" s="47">
        <f t="shared" si="214"/>
        <v>1.5578906645785651E-2</v>
      </c>
    </row>
    <row r="832" spans="2:23">
      <c r="B832" s="46">
        <f t="shared" si="216"/>
        <v>-179</v>
      </c>
      <c r="C832" s="47">
        <f>IF(ISNA(OutlineParameters!T835),OutlineParameters!S835,OutlineParameters!T835)</f>
        <v>194.61917676366761</v>
      </c>
      <c r="D832" s="47">
        <f t="shared" si="215"/>
        <v>25.719571195295714</v>
      </c>
      <c r="E832" s="47">
        <f t="shared" si="199"/>
        <v>4.7237200853434258</v>
      </c>
      <c r="F832" s="47">
        <f t="shared" si="200"/>
        <v>7.2294947764955957</v>
      </c>
      <c r="G832" s="47" t="e">
        <f t="shared" si="201"/>
        <v>#N/A</v>
      </c>
      <c r="H832" s="47"/>
      <c r="I832" s="47"/>
      <c r="J832" s="47">
        <f t="shared" si="202"/>
        <v>-178</v>
      </c>
      <c r="K832" s="48">
        <f t="shared" si="203"/>
        <v>24.994923172601144</v>
      </c>
      <c r="L832" s="48">
        <f t="shared" si="204"/>
        <v>4.645651703740441</v>
      </c>
      <c r="M832" s="48">
        <f t="shared" si="205"/>
        <v>25.067313276972296</v>
      </c>
      <c r="N832" s="48">
        <f t="shared" si="206"/>
        <v>25.067313276972296</v>
      </c>
      <c r="O832" s="48">
        <f t="shared" si="207"/>
        <v>5.2203978602213921</v>
      </c>
      <c r="P832" s="47"/>
      <c r="Q832" s="46">
        <f t="shared" si="208"/>
        <v>-178</v>
      </c>
      <c r="R832" s="47">
        <f t="shared" si="209"/>
        <v>25.691462736206113</v>
      </c>
      <c r="S832" s="47">
        <f t="shared" si="210"/>
        <v>7.1733072965866285</v>
      </c>
      <c r="T832" s="47">
        <f t="shared" si="211"/>
        <v>4.7338037938573931</v>
      </c>
      <c r="U832" s="47" t="e">
        <f t="shared" si="212"/>
        <v>#N/A</v>
      </c>
      <c r="V832" s="47">
        <f t="shared" si="213"/>
        <v>0.27952670023143611</v>
      </c>
      <c r="W832" s="47">
        <f t="shared" si="214"/>
        <v>1.5491384780474959E-2</v>
      </c>
    </row>
    <row r="833" spans="2:23">
      <c r="B833" s="46">
        <f t="shared" si="216"/>
        <v>-178</v>
      </c>
      <c r="C833" s="47">
        <f>IF(ISNA(OutlineParameters!T836),OutlineParameters!S836,OutlineParameters!T836)</f>
        <v>194.6847800429901</v>
      </c>
      <c r="D833" s="47">
        <f t="shared" si="215"/>
        <v>25.691462736206113</v>
      </c>
      <c r="E833" s="47">
        <f t="shared" si="199"/>
        <v>4.7338037938573931</v>
      </c>
      <c r="F833" s="47">
        <f t="shared" si="200"/>
        <v>7.1733072965866285</v>
      </c>
      <c r="G833" s="47" t="e">
        <f t="shared" si="201"/>
        <v>#N/A</v>
      </c>
      <c r="H833" s="47"/>
      <c r="I833" s="47"/>
      <c r="J833" s="47">
        <f t="shared" si="202"/>
        <v>-177</v>
      </c>
      <c r="K833" s="48">
        <f t="shared" si="203"/>
        <v>24.965252644007474</v>
      </c>
      <c r="L833" s="48">
        <f t="shared" si="204"/>
        <v>4.5935649125431155</v>
      </c>
      <c r="M833" s="48">
        <f t="shared" si="205"/>
        <v>25.036831114004368</v>
      </c>
      <c r="N833" s="48">
        <f t="shared" si="206"/>
        <v>25.036831114004368</v>
      </c>
      <c r="O833" s="48">
        <f t="shared" si="207"/>
        <v>5.2291259267731665</v>
      </c>
      <c r="P833" s="47"/>
      <c r="Q833" s="46">
        <f t="shared" si="208"/>
        <v>-177</v>
      </c>
      <c r="R833" s="47">
        <f t="shared" si="209"/>
        <v>25.663510066182969</v>
      </c>
      <c r="S833" s="47">
        <f t="shared" si="210"/>
        <v>7.1174774102047316</v>
      </c>
      <c r="T833" s="47">
        <f t="shared" si="211"/>
        <v>4.7438378605677833</v>
      </c>
      <c r="U833" s="47" t="e">
        <f t="shared" si="212"/>
        <v>#N/A</v>
      </c>
      <c r="V833" s="47">
        <f t="shared" si="213"/>
        <v>0.27797756175338861</v>
      </c>
      <c r="W833" s="47">
        <f t="shared" si="214"/>
        <v>1.5403862915519539E-2</v>
      </c>
    </row>
    <row r="834" spans="2:23">
      <c r="B834" s="46">
        <f t="shared" si="216"/>
        <v>-177</v>
      </c>
      <c r="C834" s="47">
        <f>IF(ISNA(OutlineParameters!T837),OutlineParameters!S837,OutlineParameters!T837)</f>
        <v>194.75021350358588</v>
      </c>
      <c r="D834" s="47">
        <f t="shared" si="215"/>
        <v>25.663510066182969</v>
      </c>
      <c r="E834" s="47">
        <f t="shared" si="199"/>
        <v>4.7438378605677833</v>
      </c>
      <c r="F834" s="47">
        <f t="shared" si="200"/>
        <v>7.1174774102047316</v>
      </c>
      <c r="G834" s="47" t="e">
        <f t="shared" si="201"/>
        <v>#N/A</v>
      </c>
      <c r="H834" s="47"/>
      <c r="I834" s="47"/>
      <c r="J834" s="47">
        <f t="shared" si="202"/>
        <v>-176</v>
      </c>
      <c r="K834" s="48">
        <f t="shared" si="203"/>
        <v>24.935749419235204</v>
      </c>
      <c r="L834" s="48">
        <f t="shared" si="204"/>
        <v>4.5417723574541924</v>
      </c>
      <c r="M834" s="48">
        <f t="shared" si="205"/>
        <v>25.006520839750689</v>
      </c>
      <c r="N834" s="48">
        <f t="shared" si="206"/>
        <v>25.006520839750689</v>
      </c>
      <c r="O834" s="48">
        <f t="shared" si="207"/>
        <v>5.237822241293733</v>
      </c>
      <c r="P834" s="47"/>
      <c r="Q834" s="46">
        <f t="shared" si="208"/>
        <v>-176</v>
      </c>
      <c r="R834" s="47">
        <f t="shared" si="209"/>
        <v>25.63571231000763</v>
      </c>
      <c r="S834" s="47">
        <f t="shared" si="210"/>
        <v>7.0620038816968673</v>
      </c>
      <c r="T834" s="47">
        <f t="shared" si="211"/>
        <v>4.7538225643608714</v>
      </c>
      <c r="U834" s="47" t="e">
        <f t="shared" si="212"/>
        <v>#N/A</v>
      </c>
      <c r="V834" s="47">
        <f t="shared" si="213"/>
        <v>0.27643717546183666</v>
      </c>
      <c r="W834" s="47">
        <f t="shared" si="214"/>
        <v>1.5316341049853577E-2</v>
      </c>
    </row>
    <row r="835" spans="2:23">
      <c r="B835" s="46">
        <f t="shared" si="216"/>
        <v>-176</v>
      </c>
      <c r="C835" s="47">
        <f>IF(ISNA(OutlineParameters!T838),OutlineParameters!S838,OutlineParameters!T838)</f>
        <v>194.81548428925242</v>
      </c>
      <c r="D835" s="47">
        <f t="shared" si="215"/>
        <v>25.63571231000763</v>
      </c>
      <c r="E835" s="47">
        <f t="shared" si="199"/>
        <v>4.7538225643608714</v>
      </c>
      <c r="F835" s="47">
        <f t="shared" si="200"/>
        <v>7.0620038816968673</v>
      </c>
      <c r="G835" s="47" t="e">
        <f t="shared" si="201"/>
        <v>#N/A</v>
      </c>
      <c r="H835" s="47"/>
      <c r="I835" s="47"/>
      <c r="J835" s="47">
        <f t="shared" si="202"/>
        <v>-175</v>
      </c>
      <c r="K835" s="48">
        <f t="shared" si="203"/>
        <v>24.906413495808689</v>
      </c>
      <c r="L835" s="48">
        <f t="shared" si="204"/>
        <v>4.4902740250586248</v>
      </c>
      <c r="M835" s="48">
        <f t="shared" si="205"/>
        <v>24.97638245152643</v>
      </c>
      <c r="N835" s="48">
        <f t="shared" si="206"/>
        <v>24.97638245152643</v>
      </c>
      <c r="O835" s="48">
        <f t="shared" si="207"/>
        <v>5.2464866729425506</v>
      </c>
      <c r="P835" s="47"/>
      <c r="Q835" s="46">
        <f t="shared" si="208"/>
        <v>-175</v>
      </c>
      <c r="R835" s="47">
        <f t="shared" si="209"/>
        <v>25.608068592461446</v>
      </c>
      <c r="S835" s="47">
        <f t="shared" si="210"/>
        <v>7.0068840739308982</v>
      </c>
      <c r="T835" s="47">
        <f t="shared" si="211"/>
        <v>4.7637581841229348</v>
      </c>
      <c r="U835" s="47" t="e">
        <f t="shared" si="212"/>
        <v>#N/A</v>
      </c>
      <c r="V835" s="47">
        <f t="shared" si="213"/>
        <v>0.2749055413568513</v>
      </c>
      <c r="W835" s="47">
        <f t="shared" si="214"/>
        <v>1.5228819184187614E-2</v>
      </c>
    </row>
    <row r="836" spans="2:23">
      <c r="B836" s="46">
        <f t="shared" si="216"/>
        <v>-175</v>
      </c>
      <c r="C836" s="47">
        <f>IF(ISNA(OutlineParameters!T839),OutlineParameters!S839,OutlineParameters!T839)</f>
        <v>194.88059143219274</v>
      </c>
      <c r="D836" s="47">
        <f t="shared" si="215"/>
        <v>25.608068592461446</v>
      </c>
      <c r="E836" s="47">
        <f t="shared" si="199"/>
        <v>4.7637581841229348</v>
      </c>
      <c r="F836" s="47">
        <f t="shared" si="200"/>
        <v>7.0068840739308982</v>
      </c>
      <c r="G836" s="47" t="e">
        <f t="shared" si="201"/>
        <v>#N/A</v>
      </c>
      <c r="H836" s="47"/>
      <c r="I836" s="47"/>
      <c r="J836" s="47">
        <f t="shared" si="202"/>
        <v>-174</v>
      </c>
      <c r="K836" s="48">
        <f t="shared" si="203"/>
        <v>24.877244871266836</v>
      </c>
      <c r="L836" s="48">
        <f t="shared" si="204"/>
        <v>4.4390699020182183</v>
      </c>
      <c r="M836" s="48">
        <f t="shared" si="205"/>
        <v>24.946415946663134</v>
      </c>
      <c r="N836" s="48">
        <f t="shared" si="206"/>
        <v>24.946415946663134</v>
      </c>
      <c r="O836" s="48">
        <f t="shared" si="207"/>
        <v>5.2551194897707498</v>
      </c>
      <c r="P836" s="47"/>
      <c r="Q836" s="46">
        <f t="shared" si="208"/>
        <v>-174</v>
      </c>
      <c r="R836" s="47">
        <f t="shared" si="209"/>
        <v>25.580578038325761</v>
      </c>
      <c r="S836" s="47">
        <f t="shared" si="210"/>
        <v>6.9521167685087768</v>
      </c>
      <c r="T836" s="47">
        <f t="shared" si="211"/>
        <v>4.7736449987402487</v>
      </c>
      <c r="U836" s="47" t="e">
        <f t="shared" si="212"/>
        <v>#N/A</v>
      </c>
      <c r="V836" s="47">
        <f t="shared" si="213"/>
        <v>0.27338265943843254</v>
      </c>
      <c r="W836" s="47">
        <f t="shared" si="214"/>
        <v>1.5141297318876923E-2</v>
      </c>
    </row>
    <row r="837" spans="2:23">
      <c r="B837" s="46">
        <f t="shared" si="216"/>
        <v>-174</v>
      </c>
      <c r="C837" s="47">
        <f>IF(ISNA(OutlineParameters!T840),OutlineParameters!S840,OutlineParameters!T840)</f>
        <v>194.94554207551624</v>
      </c>
      <c r="D837" s="47">
        <f t="shared" si="215"/>
        <v>25.580578038325761</v>
      </c>
      <c r="E837" s="47">
        <f t="shared" si="199"/>
        <v>4.7736449987402487</v>
      </c>
      <c r="F837" s="47">
        <f t="shared" si="200"/>
        <v>6.9521167685087768</v>
      </c>
      <c r="G837" s="47" t="e">
        <f t="shared" si="201"/>
        <v>#N/A</v>
      </c>
      <c r="H837" s="47"/>
      <c r="I837" s="47"/>
      <c r="J837" s="47">
        <f t="shared" si="202"/>
        <v>-173</v>
      </c>
      <c r="K837" s="48">
        <f t="shared" si="203"/>
        <v>24.848243543163104</v>
      </c>
      <c r="L837" s="48">
        <f t="shared" si="204"/>
        <v>4.3881599750720852</v>
      </c>
      <c r="M837" s="48">
        <f t="shared" si="205"/>
        <v>24.916621322507805</v>
      </c>
      <c r="N837" s="48">
        <f t="shared" si="206"/>
        <v>24.916621322507805</v>
      </c>
      <c r="O837" s="48">
        <f t="shared" si="207"/>
        <v>5.2637205782754419</v>
      </c>
      <c r="P837" s="47"/>
      <c r="Q837" s="46">
        <f t="shared" si="208"/>
        <v>-173</v>
      </c>
      <c r="R837" s="47">
        <f t="shared" si="209"/>
        <v>25.553239772381918</v>
      </c>
      <c r="S837" s="47">
        <f t="shared" si="210"/>
        <v>6.897699398411131</v>
      </c>
      <c r="T837" s="47">
        <f t="shared" si="211"/>
        <v>4.7834832870990871</v>
      </c>
      <c r="U837" s="47" t="e">
        <f t="shared" si="212"/>
        <v>#N/A</v>
      </c>
      <c r="V837" s="47">
        <f t="shared" si="213"/>
        <v>0.27186852970654485</v>
      </c>
      <c r="W837" s="47">
        <f t="shared" si="214"/>
        <v>1.5053775453921503E-2</v>
      </c>
    </row>
    <row r="838" spans="2:23">
      <c r="B838" s="46">
        <f t="shared" si="216"/>
        <v>-173</v>
      </c>
      <c r="C838" s="47">
        <f>IF(ISNA(OutlineParameters!T841),OutlineParameters!S841,OutlineParameters!T841)</f>
        <v>195.01033557266763</v>
      </c>
      <c r="D838" s="47">
        <f t="shared" si="215"/>
        <v>25.553239772381918</v>
      </c>
      <c r="E838" s="47">
        <f t="shared" si="199"/>
        <v>4.7834832870990871</v>
      </c>
      <c r="F838" s="47">
        <f t="shared" si="200"/>
        <v>6.897699398411131</v>
      </c>
      <c r="G838" s="47" t="e">
        <f t="shared" si="201"/>
        <v>#N/A</v>
      </c>
      <c r="H838" s="47"/>
      <c r="I838" s="47"/>
      <c r="J838" s="47">
        <f t="shared" si="202"/>
        <v>-172</v>
      </c>
      <c r="K838" s="48">
        <f t="shared" si="203"/>
        <v>24.819409509063686</v>
      </c>
      <c r="L838" s="48">
        <f t="shared" si="204"/>
        <v>4.337544231035281</v>
      </c>
      <c r="M838" s="48">
        <f t="shared" si="205"/>
        <v>24.886998576421089</v>
      </c>
      <c r="N838" s="48">
        <f t="shared" si="206"/>
        <v>24.886998576421089</v>
      </c>
      <c r="O838" s="48">
        <f t="shared" si="207"/>
        <v>5.2722901071441326</v>
      </c>
      <c r="P838" s="47"/>
      <c r="Q838" s="46">
        <f t="shared" si="208"/>
        <v>-172</v>
      </c>
      <c r="R838" s="47">
        <f t="shared" si="209"/>
        <v>25.526052919411264</v>
      </c>
      <c r="S838" s="47">
        <f t="shared" si="210"/>
        <v>6.8436294718936281</v>
      </c>
      <c r="T838" s="47">
        <f t="shared" si="211"/>
        <v>4.7932735665043049</v>
      </c>
      <c r="U838" s="47" t="e">
        <f t="shared" si="212"/>
        <v>#N/A</v>
      </c>
      <c r="V838" s="47">
        <f t="shared" si="213"/>
        <v>0.2703631521611527</v>
      </c>
      <c r="W838" s="47">
        <f t="shared" si="214"/>
        <v>1.496625358825554E-2</v>
      </c>
    </row>
    <row r="839" spans="2:23">
      <c r="B839" s="46">
        <f t="shared" si="216"/>
        <v>-172</v>
      </c>
      <c r="C839" s="47">
        <f>IF(ISNA(OutlineParameters!T842),OutlineParameters!S842,OutlineParameters!T842)</f>
        <v>195.07497699913748</v>
      </c>
      <c r="D839" s="47">
        <f t="shared" si="215"/>
        <v>25.526052919411264</v>
      </c>
      <c r="E839" s="47">
        <f t="shared" si="199"/>
        <v>4.7932735665043049</v>
      </c>
      <c r="F839" s="47">
        <f t="shared" si="200"/>
        <v>6.8436294718936281</v>
      </c>
      <c r="G839" s="47" t="e">
        <f t="shared" si="201"/>
        <v>#N/A</v>
      </c>
      <c r="H839" s="47"/>
      <c r="I839" s="47"/>
      <c r="J839" s="47">
        <f t="shared" si="202"/>
        <v>-171</v>
      </c>
      <c r="K839" s="48">
        <f t="shared" si="203"/>
        <v>24.790742766549325</v>
      </c>
      <c r="L839" s="48">
        <f t="shared" si="204"/>
        <v>4.2872226568015321</v>
      </c>
      <c r="M839" s="48">
        <f t="shared" si="205"/>
        <v>24.857547705780913</v>
      </c>
      <c r="N839" s="48">
        <f t="shared" si="206"/>
        <v>24.857547705780913</v>
      </c>
      <c r="O839" s="48">
        <f t="shared" si="207"/>
        <v>5.280828254655602</v>
      </c>
      <c r="P839" s="47"/>
      <c r="Q839" s="46">
        <f t="shared" si="208"/>
        <v>-171</v>
      </c>
      <c r="R839" s="47">
        <f t="shared" si="209"/>
        <v>25.499016604195148</v>
      </c>
      <c r="S839" s="47">
        <f t="shared" si="210"/>
        <v>6.7899073233616889</v>
      </c>
      <c r="T839" s="47">
        <f t="shared" si="211"/>
        <v>4.8030156390050207</v>
      </c>
      <c r="U839" s="47" t="e">
        <f t="shared" si="212"/>
        <v>#N/A</v>
      </c>
      <c r="V839" s="47">
        <f t="shared" si="213"/>
        <v>0.26886652680232714</v>
      </c>
      <c r="W839" s="47">
        <f t="shared" si="214"/>
        <v>1.4878731722944849E-2</v>
      </c>
    </row>
    <row r="840" spans="2:23">
      <c r="B840" s="46">
        <f t="shared" si="216"/>
        <v>-171</v>
      </c>
      <c r="C840" s="47">
        <f>IF(ISNA(OutlineParameters!T843),OutlineParameters!S843,OutlineParameters!T843)</f>
        <v>195.13947159461443</v>
      </c>
      <c r="D840" s="47">
        <f t="shared" si="215"/>
        <v>25.499016604195148</v>
      </c>
      <c r="E840" s="47">
        <f t="shared" si="199"/>
        <v>4.8030156390050207</v>
      </c>
      <c r="F840" s="47">
        <f t="shared" si="200"/>
        <v>6.7899073233616889</v>
      </c>
      <c r="G840" s="47" t="e">
        <f t="shared" si="201"/>
        <v>#N/A</v>
      </c>
      <c r="H840" s="47"/>
      <c r="I840" s="47"/>
      <c r="J840" s="47">
        <f t="shared" si="202"/>
        <v>-170</v>
      </c>
      <c r="K840" s="48">
        <f t="shared" si="203"/>
        <v>24.762243313217137</v>
      </c>
      <c r="L840" s="48">
        <f t="shared" si="204"/>
        <v>4.2371952393395986</v>
      </c>
      <c r="M840" s="48">
        <f t="shared" si="205"/>
        <v>24.828268707978847</v>
      </c>
      <c r="N840" s="48">
        <f t="shared" si="206"/>
        <v>24.828268707978847</v>
      </c>
      <c r="O840" s="48">
        <f t="shared" si="207"/>
        <v>5.2893349877335547</v>
      </c>
      <c r="P840" s="47"/>
      <c r="Q840" s="46">
        <f t="shared" si="208"/>
        <v>-170</v>
      </c>
      <c r="R840" s="47">
        <f t="shared" si="209"/>
        <v>25.472129951514916</v>
      </c>
      <c r="S840" s="47">
        <f t="shared" si="210"/>
        <v>6.7365297533531638</v>
      </c>
      <c r="T840" s="47">
        <f t="shared" si="211"/>
        <v>4.8127100219060885</v>
      </c>
      <c r="U840" s="47" t="e">
        <f t="shared" si="212"/>
        <v>#N/A</v>
      </c>
      <c r="V840" s="47">
        <f t="shared" si="213"/>
        <v>0.26737865363003266</v>
      </c>
      <c r="W840" s="47">
        <f t="shared" si="214"/>
        <v>1.475959994863274E-2</v>
      </c>
    </row>
    <row r="841" spans="2:23">
      <c r="B841" s="46">
        <f t="shared" si="216"/>
        <v>-170</v>
      </c>
      <c r="C841" s="47">
        <f>IF(ISNA(OutlineParameters!T844),OutlineParameters!S844,OutlineParameters!T844)</f>
        <v>195.20382029210376</v>
      </c>
      <c r="D841" s="47">
        <f t="shared" si="215"/>
        <v>25.472129951514916</v>
      </c>
      <c r="E841" s="47">
        <f t="shared" si="199"/>
        <v>4.8127100219060885</v>
      </c>
      <c r="F841" s="47">
        <f t="shared" si="200"/>
        <v>6.7365297533531638</v>
      </c>
      <c r="G841" s="47" t="e">
        <f t="shared" si="201"/>
        <v>#N/A</v>
      </c>
      <c r="H841" s="47"/>
      <c r="I841" s="47"/>
      <c r="J841" s="47">
        <f t="shared" si="202"/>
        <v>-169</v>
      </c>
      <c r="K841" s="48">
        <f t="shared" si="203"/>
        <v>24.733911146674242</v>
      </c>
      <c r="L841" s="48">
        <f t="shared" si="204"/>
        <v>4.1874619656964569</v>
      </c>
      <c r="M841" s="48">
        <f t="shared" si="205"/>
        <v>24.79916158042283</v>
      </c>
      <c r="N841" s="48">
        <f t="shared" si="206"/>
        <v>24.79916158042283</v>
      </c>
      <c r="O841" s="48">
        <f t="shared" si="207"/>
        <v>5.297810298061659</v>
      </c>
      <c r="P841" s="47"/>
      <c r="Q841" s="46">
        <f t="shared" si="208"/>
        <v>-169</v>
      </c>
      <c r="R841" s="47">
        <f t="shared" si="209"/>
        <v>25.445392086151912</v>
      </c>
      <c r="S841" s="47">
        <f t="shared" si="210"/>
        <v>6.6834936565658367</v>
      </c>
      <c r="T841" s="47">
        <f t="shared" si="211"/>
        <v>4.8223572325123616</v>
      </c>
      <c r="U841" s="47" t="e">
        <f t="shared" si="212"/>
        <v>#N/A</v>
      </c>
      <c r="V841" s="47">
        <f t="shared" si="213"/>
        <v>0.26590269363516938</v>
      </c>
      <c r="W841" s="47">
        <f t="shared" si="214"/>
        <v>1.4735472661087101E-2</v>
      </c>
    </row>
    <row r="842" spans="2:23">
      <c r="B842" s="46">
        <f t="shared" si="216"/>
        <v>-169</v>
      </c>
      <c r="C842" s="47">
        <f>IF(ISNA(OutlineParameters!T845),OutlineParameters!S845,OutlineParameters!T845)</f>
        <v>195.26802451597555</v>
      </c>
      <c r="D842" s="47">
        <f t="shared" si="215"/>
        <v>25.445392086151912</v>
      </c>
      <c r="E842" s="47">
        <f t="shared" si="199"/>
        <v>4.8223572325123616</v>
      </c>
      <c r="F842" s="47">
        <f t="shared" si="200"/>
        <v>6.6834936565658367</v>
      </c>
      <c r="G842" s="47" t="e">
        <f t="shared" si="201"/>
        <v>#N/A</v>
      </c>
      <c r="H842" s="47"/>
      <c r="I842" s="47"/>
      <c r="J842" s="47">
        <f t="shared" si="202"/>
        <v>-168</v>
      </c>
      <c r="K842" s="48">
        <f t="shared" si="203"/>
        <v>24.705746264545038</v>
      </c>
      <c r="L842" s="48">
        <f t="shared" si="204"/>
        <v>4.1380228229959357</v>
      </c>
      <c r="M842" s="48">
        <f t="shared" si="205"/>
        <v>24.770226320535354</v>
      </c>
      <c r="N842" s="48">
        <f t="shared" si="206"/>
        <v>24.770226320535354</v>
      </c>
      <c r="O842" s="48">
        <f t="shared" si="207"/>
        <v>5.306254358792196</v>
      </c>
      <c r="P842" s="47"/>
      <c r="Q842" s="46">
        <f t="shared" si="208"/>
        <v>-168</v>
      </c>
      <c r="R842" s="47">
        <f t="shared" si="209"/>
        <v>25.418801816788395</v>
      </c>
      <c r="S842" s="47">
        <f t="shared" si="210"/>
        <v>6.6307998723840207</v>
      </c>
      <c r="T842" s="47">
        <f t="shared" si="211"/>
        <v>4.8319568592070832</v>
      </c>
      <c r="U842" s="47" t="e">
        <f t="shared" si="212"/>
        <v>#N/A</v>
      </c>
      <c r="V842" s="47">
        <f t="shared" si="213"/>
        <v>0.26442914636906067</v>
      </c>
      <c r="W842" s="47">
        <f t="shared" si="214"/>
        <v>1.4616165083225496E-2</v>
      </c>
    </row>
    <row r="843" spans="2:23">
      <c r="B843" s="46">
        <f t="shared" si="216"/>
        <v>-168</v>
      </c>
      <c r="C843" s="47">
        <f>IF(ISNA(OutlineParameters!T846),OutlineParameters!S846,OutlineParameters!T846)</f>
        <v>195.33208934172038</v>
      </c>
      <c r="D843" s="47">
        <f t="shared" si="215"/>
        <v>25.418801816788395</v>
      </c>
      <c r="E843" s="47">
        <f t="shared" si="199"/>
        <v>4.8319568592070832</v>
      </c>
      <c r="F843" s="47">
        <f t="shared" si="200"/>
        <v>6.6307998723840207</v>
      </c>
      <c r="G843" s="47" t="e">
        <f t="shared" si="201"/>
        <v>#N/A</v>
      </c>
      <c r="H843" s="47"/>
      <c r="I843" s="47"/>
      <c r="J843" s="47">
        <f t="shared" si="202"/>
        <v>-167</v>
      </c>
      <c r="K843" s="48">
        <f t="shared" si="203"/>
        <v>24.677748664465749</v>
      </c>
      <c r="L843" s="48">
        <f t="shared" si="204"/>
        <v>4.0888777984387161</v>
      </c>
      <c r="M843" s="48">
        <f t="shared" si="205"/>
        <v>24.741462925755282</v>
      </c>
      <c r="N843" s="48">
        <f t="shared" si="206"/>
        <v>24.741462925755282</v>
      </c>
      <c r="O843" s="48">
        <f t="shared" si="207"/>
        <v>5.3146672498952183</v>
      </c>
      <c r="P843" s="47"/>
      <c r="Q843" s="46">
        <f t="shared" si="208"/>
        <v>-167</v>
      </c>
      <c r="R843" s="47">
        <f t="shared" si="209"/>
        <v>25.392358902151489</v>
      </c>
      <c r="S843" s="47">
        <f t="shared" si="210"/>
        <v>6.5784445893272654</v>
      </c>
      <c r="T843" s="47">
        <f t="shared" si="211"/>
        <v>4.8415098460699904</v>
      </c>
      <c r="U843" s="47" t="e">
        <f t="shared" si="212"/>
        <v>#N/A</v>
      </c>
      <c r="V843" s="47">
        <f t="shared" si="213"/>
        <v>0.26296752986073813</v>
      </c>
      <c r="W843" s="47">
        <f t="shared" si="214"/>
        <v>1.4528643217914805E-2</v>
      </c>
    </row>
    <row r="844" spans="2:23">
      <c r="B844" s="46">
        <f t="shared" si="216"/>
        <v>-167</v>
      </c>
      <c r="C844" s="47">
        <f>IF(ISNA(OutlineParameters!T847),OutlineParameters!S847,OutlineParameters!T847)</f>
        <v>195.39601793748022</v>
      </c>
      <c r="D844" s="47">
        <f t="shared" si="215"/>
        <v>25.392358902151489</v>
      </c>
      <c r="E844" s="47">
        <f t="shared" si="199"/>
        <v>4.8415098460699904</v>
      </c>
      <c r="F844" s="47">
        <f t="shared" si="200"/>
        <v>6.5784445893272654</v>
      </c>
      <c r="G844" s="47" t="e">
        <f t="shared" si="201"/>
        <v>#N/A</v>
      </c>
      <c r="H844" s="47"/>
      <c r="I844" s="47"/>
      <c r="J844" s="47">
        <f t="shared" si="202"/>
        <v>-166</v>
      </c>
      <c r="K844" s="48">
        <f t="shared" si="203"/>
        <v>24.64991834408988</v>
      </c>
      <c r="L844" s="48">
        <f t="shared" si="204"/>
        <v>4.0400268793009673</v>
      </c>
      <c r="M844" s="48">
        <f t="shared" si="205"/>
        <v>24.712871393535121</v>
      </c>
      <c r="N844" s="48">
        <f t="shared" si="206"/>
        <v>24.712871393535121</v>
      </c>
      <c r="O844" s="48">
        <f t="shared" si="207"/>
        <v>5.3230492500800022</v>
      </c>
      <c r="P844" s="47"/>
      <c r="Q844" s="46">
        <f t="shared" si="208"/>
        <v>-166</v>
      </c>
      <c r="R844" s="47">
        <f t="shared" si="209"/>
        <v>25.366062149165415</v>
      </c>
      <c r="S844" s="47">
        <f t="shared" si="210"/>
        <v>6.5264271684491497</v>
      </c>
      <c r="T844" s="47">
        <f t="shared" si="211"/>
        <v>4.8510162588816739</v>
      </c>
      <c r="U844" s="47" t="e">
        <f t="shared" si="212"/>
        <v>#N/A</v>
      </c>
      <c r="V844" s="47">
        <f t="shared" si="213"/>
        <v>0.26151466553894664</v>
      </c>
      <c r="W844" s="47">
        <f t="shared" si="214"/>
        <v>1.4441121352604114E-2</v>
      </c>
    </row>
    <row r="845" spans="2:23">
      <c r="B845" s="46">
        <f t="shared" si="216"/>
        <v>-166</v>
      </c>
      <c r="C845" s="47">
        <f>IF(ISNA(OutlineParameters!T848),OutlineParameters!S848,OutlineParameters!T848)</f>
        <v>195.45981745319818</v>
      </c>
      <c r="D845" s="47">
        <f t="shared" si="215"/>
        <v>25.366062149165415</v>
      </c>
      <c r="E845" s="47">
        <f t="shared" si="199"/>
        <v>4.8510162588816739</v>
      </c>
      <c r="F845" s="47">
        <f t="shared" si="200"/>
        <v>6.5264271684491497</v>
      </c>
      <c r="G845" s="47" t="e">
        <f t="shared" si="201"/>
        <v>#N/A</v>
      </c>
      <c r="H845" s="47"/>
      <c r="I845" s="47"/>
      <c r="J845" s="47">
        <f t="shared" si="202"/>
        <v>-165</v>
      </c>
      <c r="K845" s="48">
        <f t="shared" si="203"/>
        <v>24.622255301081847</v>
      </c>
      <c r="L845" s="48">
        <f t="shared" si="204"/>
        <v>3.991470052938439</v>
      </c>
      <c r="M845" s="48">
        <f t="shared" si="205"/>
        <v>24.684451721343745</v>
      </c>
      <c r="N845" s="48">
        <f t="shared" si="206"/>
        <v>24.684451721343745</v>
      </c>
      <c r="O845" s="48">
        <f t="shared" si="207"/>
        <v>5.3314000459559514</v>
      </c>
      <c r="P845" s="47"/>
      <c r="Q845" s="46">
        <f t="shared" si="208"/>
        <v>-165</v>
      </c>
      <c r="R845" s="47">
        <f t="shared" si="209"/>
        <v>25.339910682611521</v>
      </c>
      <c r="S845" s="47">
        <f t="shared" si="210"/>
        <v>6.4747443675249023</v>
      </c>
      <c r="T845" s="47">
        <f t="shared" si="211"/>
        <v>4.8604763765284122</v>
      </c>
      <c r="U845" s="47" t="e">
        <f t="shared" si="212"/>
        <v>#N/A</v>
      </c>
      <c r="V845" s="47">
        <f t="shared" si="213"/>
        <v>0.26007055340368623</v>
      </c>
      <c r="W845" s="47">
        <f t="shared" si="214"/>
        <v>1.4353599487293422E-2</v>
      </c>
    </row>
    <row r="846" spans="2:23">
      <c r="B846" s="46">
        <f t="shared" si="216"/>
        <v>-165</v>
      </c>
      <c r="C846" s="47">
        <f>IF(ISNA(OutlineParameters!T849),OutlineParameters!S849,OutlineParameters!T849)</f>
        <v>195.52348309395518</v>
      </c>
      <c r="D846" s="47">
        <f t="shared" si="215"/>
        <v>25.339910682611521</v>
      </c>
      <c r="E846" s="47">
        <f t="shared" si="199"/>
        <v>4.8604763765284122</v>
      </c>
      <c r="F846" s="47">
        <f t="shared" si="200"/>
        <v>6.4747443675249023</v>
      </c>
      <c r="G846" s="47" t="e">
        <f t="shared" si="201"/>
        <v>#N/A</v>
      </c>
      <c r="H846" s="47"/>
      <c r="I846" s="47"/>
      <c r="J846" s="47">
        <f t="shared" si="202"/>
        <v>-164</v>
      </c>
      <c r="K846" s="48">
        <f t="shared" si="203"/>
        <v>24.594759533120619</v>
      </c>
      <c r="L846" s="48">
        <f t="shared" si="204"/>
        <v>3.9432073067810052</v>
      </c>
      <c r="M846" s="48">
        <f t="shared" si="205"/>
        <v>24.656203906664583</v>
      </c>
      <c r="N846" s="48">
        <f t="shared" si="206"/>
        <v>24.656203906664583</v>
      </c>
      <c r="O846" s="48">
        <f t="shared" si="207"/>
        <v>5.3397199178688712</v>
      </c>
      <c r="P846" s="47"/>
      <c r="Q846" s="46">
        <f t="shared" si="208"/>
        <v>-164</v>
      </c>
      <c r="R846" s="47">
        <f t="shared" si="209"/>
        <v>25.313903627271152</v>
      </c>
      <c r="S846" s="47">
        <f t="shared" si="210"/>
        <v>6.4233941248370776</v>
      </c>
      <c r="T846" s="47">
        <f t="shared" si="211"/>
        <v>4.8698907163150595</v>
      </c>
      <c r="U846" s="47" t="e">
        <f t="shared" si="212"/>
        <v>#N/A</v>
      </c>
      <c r="V846" s="47">
        <f t="shared" si="213"/>
        <v>0.25863519345495689</v>
      </c>
      <c r="W846" s="47">
        <f t="shared" si="214"/>
        <v>1.4266077621982731E-2</v>
      </c>
    </row>
    <row r="847" spans="2:23">
      <c r="B847" s="46">
        <f t="shared" si="216"/>
        <v>-164</v>
      </c>
      <c r="C847" s="47">
        <f>IF(ISNA(OutlineParameters!T850),OutlineParameters!S850,OutlineParameters!T850)</f>
        <v>195.58702200913979</v>
      </c>
      <c r="D847" s="47">
        <f t="shared" si="215"/>
        <v>25.313903627271152</v>
      </c>
      <c r="E847" s="47">
        <f t="shared" si="199"/>
        <v>4.8698907163150595</v>
      </c>
      <c r="F847" s="47">
        <f t="shared" si="200"/>
        <v>6.4233941248370776</v>
      </c>
      <c r="G847" s="47" t="e">
        <f t="shared" si="201"/>
        <v>#N/A</v>
      </c>
      <c r="H847" s="47"/>
      <c r="I847" s="47"/>
      <c r="J847" s="47">
        <f t="shared" si="202"/>
        <v>-163</v>
      </c>
      <c r="K847" s="48">
        <f t="shared" si="203"/>
        <v>24.567431037900629</v>
      </c>
      <c r="L847" s="48">
        <f t="shared" si="204"/>
        <v>3.8952386283367559</v>
      </c>
      <c r="M847" s="48">
        <f t="shared" si="205"/>
        <v>24.628127946997434</v>
      </c>
      <c r="N847" s="48">
        <f t="shared" si="206"/>
        <v>24.628127946997434</v>
      </c>
      <c r="O847" s="48">
        <f t="shared" si="207"/>
        <v>5.3480089495959158</v>
      </c>
      <c r="P847" s="47"/>
      <c r="Q847" s="46">
        <f t="shared" si="208"/>
        <v>-163</v>
      </c>
      <c r="R847" s="47">
        <f t="shared" si="209"/>
        <v>25.288040107925656</v>
      </c>
      <c r="S847" s="47">
        <f t="shared" si="210"/>
        <v>6.3723764614799414</v>
      </c>
      <c r="T847" s="47">
        <f t="shared" si="211"/>
        <v>4.8792590802907307</v>
      </c>
      <c r="U847" s="47" t="e">
        <f t="shared" si="212"/>
        <v>#N/A</v>
      </c>
      <c r="V847" s="47">
        <f t="shared" si="213"/>
        <v>0.25720858569275862</v>
      </c>
      <c r="W847" s="47">
        <f t="shared" si="214"/>
        <v>1.4178555756316769E-2</v>
      </c>
    </row>
    <row r="848" spans="2:23">
      <c r="B848" s="46">
        <f t="shared" si="216"/>
        <v>-163</v>
      </c>
      <c r="C848" s="47">
        <f>IF(ISNA(OutlineParameters!T851),OutlineParameters!S851,OutlineParameters!T851)</f>
        <v>195.65043736689404</v>
      </c>
      <c r="D848" s="47">
        <f t="shared" si="215"/>
        <v>25.288040107925656</v>
      </c>
      <c r="E848" s="47">
        <f t="shared" si="199"/>
        <v>4.8792590802907307</v>
      </c>
      <c r="F848" s="47">
        <f t="shared" si="200"/>
        <v>6.3723764614799414</v>
      </c>
      <c r="G848" s="47" t="e">
        <f t="shared" si="201"/>
        <v>#N/A</v>
      </c>
      <c r="H848" s="47"/>
      <c r="I848" s="47"/>
      <c r="J848" s="47">
        <f t="shared" si="202"/>
        <v>-162</v>
      </c>
      <c r="K848" s="48">
        <f t="shared" si="203"/>
        <v>24.540269813129949</v>
      </c>
      <c r="L848" s="48">
        <f t="shared" si="204"/>
        <v>3.8475640051910887</v>
      </c>
      <c r="M848" s="48">
        <f t="shared" si="205"/>
        <v>24.60022383985665</v>
      </c>
      <c r="N848" s="48">
        <f t="shared" si="206"/>
        <v>24.60022383985665</v>
      </c>
      <c r="O848" s="48">
        <f t="shared" si="207"/>
        <v>5.3562672258427524</v>
      </c>
      <c r="P848" s="47"/>
      <c r="Q848" s="46">
        <f t="shared" si="208"/>
        <v>-162</v>
      </c>
      <c r="R848" s="47">
        <f t="shared" si="209"/>
        <v>25.262319249356381</v>
      </c>
      <c r="S848" s="47">
        <f t="shared" si="210"/>
        <v>6.3216886297937478</v>
      </c>
      <c r="T848" s="47">
        <f t="shared" si="211"/>
        <v>4.8885819857602844</v>
      </c>
      <c r="U848" s="47" t="e">
        <f t="shared" si="212"/>
        <v>#N/A</v>
      </c>
      <c r="V848" s="47">
        <f t="shared" si="213"/>
        <v>0.25579073011712694</v>
      </c>
      <c r="W848" s="47">
        <f t="shared" si="214"/>
        <v>1.4091033890650806E-2</v>
      </c>
    </row>
    <row r="849" spans="2:23">
      <c r="B849" s="46">
        <f t="shared" si="216"/>
        <v>-162</v>
      </c>
      <c r="C849" s="47">
        <f>IF(ISNA(OutlineParameters!T852),OutlineParameters!S852,OutlineParameters!T852)</f>
        <v>195.71373233535982</v>
      </c>
      <c r="D849" s="47">
        <f t="shared" si="215"/>
        <v>25.262319249356381</v>
      </c>
      <c r="E849" s="47">
        <f t="shared" si="199"/>
        <v>4.8885819857602844</v>
      </c>
      <c r="F849" s="47">
        <f t="shared" si="200"/>
        <v>6.3216886297937478</v>
      </c>
      <c r="G849" s="47" t="e">
        <f t="shared" si="201"/>
        <v>#N/A</v>
      </c>
      <c r="H849" s="47"/>
      <c r="I849" s="47"/>
      <c r="J849" s="47">
        <f t="shared" si="202"/>
        <v>-161</v>
      </c>
      <c r="K849" s="48">
        <f t="shared" si="203"/>
        <v>24.513275856530296</v>
      </c>
      <c r="L849" s="48">
        <f t="shared" si="204"/>
        <v>3.800183425004434</v>
      </c>
      <c r="M849" s="48">
        <f t="shared" si="205"/>
        <v>24.572491582771132</v>
      </c>
      <c r="N849" s="48">
        <f t="shared" si="206"/>
        <v>24.572491582771132</v>
      </c>
      <c r="O849" s="48">
        <f t="shared" si="207"/>
        <v>5.3644950313175874</v>
      </c>
      <c r="P849" s="47"/>
      <c r="Q849" s="46">
        <f t="shared" si="208"/>
        <v>-161</v>
      </c>
      <c r="R849" s="47">
        <f t="shared" si="209"/>
        <v>25.236740176344668</v>
      </c>
      <c r="S849" s="47">
        <f t="shared" si="210"/>
        <v>6.2713295180959108</v>
      </c>
      <c r="T849" s="47">
        <f t="shared" si="211"/>
        <v>4.8978597116099909</v>
      </c>
      <c r="U849" s="47" t="e">
        <f t="shared" si="212"/>
        <v>#N/A</v>
      </c>
      <c r="V849" s="47">
        <f t="shared" si="213"/>
        <v>0.25438162672806186</v>
      </c>
      <c r="W849" s="47">
        <f t="shared" si="214"/>
        <v>1.4003512026050657E-2</v>
      </c>
    </row>
    <row r="850" spans="2:23">
      <c r="B850" s="46">
        <f t="shared" si="216"/>
        <v>-161</v>
      </c>
      <c r="C850" s="47">
        <f>IF(ISNA(OutlineParameters!T853),OutlineParameters!S853,OutlineParameters!T853)</f>
        <v>195.7769140670521</v>
      </c>
      <c r="D850" s="47">
        <f t="shared" si="215"/>
        <v>25.236740176344668</v>
      </c>
      <c r="E850" s="47">
        <f t="shared" si="199"/>
        <v>4.8978597116099909</v>
      </c>
      <c r="F850" s="47">
        <f t="shared" si="200"/>
        <v>6.2713295180959108</v>
      </c>
      <c r="G850" s="47" t="e">
        <f t="shared" si="201"/>
        <v>#N/A</v>
      </c>
      <c r="H850" s="47"/>
      <c r="I850" s="47"/>
      <c r="J850" s="47">
        <f t="shared" si="202"/>
        <v>-160</v>
      </c>
      <c r="K850" s="48">
        <f t="shared" si="203"/>
        <v>24.486449165837026</v>
      </c>
      <c r="L850" s="48">
        <f t="shared" si="204"/>
        <v>3.7530968755158938</v>
      </c>
      <c r="M850" s="48">
        <f t="shared" si="205"/>
        <v>24.544931173287065</v>
      </c>
      <c r="N850" s="48">
        <f t="shared" si="206"/>
        <v>24.544931173287065</v>
      </c>
      <c r="O850" s="48">
        <f t="shared" si="207"/>
        <v>5.3726920546477244</v>
      </c>
      <c r="P850" s="47"/>
      <c r="Q850" s="46">
        <f t="shared" si="208"/>
        <v>-160</v>
      </c>
      <c r="R850" s="47">
        <f t="shared" si="209"/>
        <v>25.211302013671862</v>
      </c>
      <c r="S850" s="47">
        <f t="shared" si="210"/>
        <v>6.2212949879874948</v>
      </c>
      <c r="T850" s="47">
        <f t="shared" si="211"/>
        <v>4.9070927751447089</v>
      </c>
      <c r="U850" s="47" t="e">
        <f t="shared" si="212"/>
        <v>#N/A</v>
      </c>
      <c r="V850" s="47">
        <f t="shared" si="213"/>
        <v>0.25298127552545679</v>
      </c>
      <c r="W850" s="47">
        <f t="shared" si="214"/>
        <v>1.3915990160029423E-2</v>
      </c>
    </row>
    <row r="851" spans="2:23">
      <c r="B851" s="46">
        <f t="shared" si="216"/>
        <v>-160</v>
      </c>
      <c r="C851" s="47">
        <f>IF(ISNA(OutlineParameters!T854),OutlineParameters!S854,OutlineParameters!T854)</f>
        <v>195.83997776184131</v>
      </c>
      <c r="D851" s="47">
        <f t="shared" si="215"/>
        <v>25.211302013671862</v>
      </c>
      <c r="E851" s="47">
        <f t="shared" si="199"/>
        <v>4.9070927751447089</v>
      </c>
      <c r="F851" s="47">
        <f t="shared" si="200"/>
        <v>6.2212949879874948</v>
      </c>
      <c r="G851" s="47" t="e">
        <f t="shared" si="201"/>
        <v>#N/A</v>
      </c>
      <c r="H851" s="47"/>
      <c r="I851" s="47"/>
      <c r="J851" s="47">
        <f t="shared" si="202"/>
        <v>-159</v>
      </c>
      <c r="K851" s="48">
        <f t="shared" si="203"/>
        <v>24.459789738800961</v>
      </c>
      <c r="L851" s="48">
        <f t="shared" si="204"/>
        <v>3.7063043445405128</v>
      </c>
      <c r="M851" s="48">
        <f t="shared" si="205"/>
        <v>24.517542608963364</v>
      </c>
      <c r="N851" s="48">
        <f t="shared" si="206"/>
        <v>24.517542608963364</v>
      </c>
      <c r="O851" s="48">
        <f t="shared" si="207"/>
        <v>5.3808585820945503</v>
      </c>
      <c r="P851" s="47"/>
      <c r="Q851" s="46">
        <f t="shared" si="208"/>
        <v>-159</v>
      </c>
      <c r="R851" s="47">
        <f t="shared" si="209"/>
        <v>25.186003886119316</v>
      </c>
      <c r="S851" s="47">
        <f t="shared" si="210"/>
        <v>6.1715857861759247</v>
      </c>
      <c r="T851" s="47">
        <f t="shared" si="211"/>
        <v>4.9162809784135533</v>
      </c>
      <c r="U851" s="47" t="e">
        <f t="shared" si="212"/>
        <v>#N/A</v>
      </c>
      <c r="V851" s="47">
        <f t="shared" si="213"/>
        <v>0.25158967650945385</v>
      </c>
      <c r="W851" s="47">
        <f t="shared" si="214"/>
        <v>1.3828468295074003E-2</v>
      </c>
    </row>
    <row r="852" spans="2:23">
      <c r="B852" s="46">
        <f t="shared" si="216"/>
        <v>-159</v>
      </c>
      <c r="C852" s="47">
        <f>IF(ISNA(OutlineParameters!T855),OutlineParameters!S855,OutlineParameters!T855)</f>
        <v>195.90293057175469</v>
      </c>
      <c r="D852" s="47">
        <f t="shared" si="215"/>
        <v>25.186003886119316</v>
      </c>
      <c r="E852" s="47">
        <f t="shared" si="199"/>
        <v>4.9162809784135533</v>
      </c>
      <c r="F852" s="47">
        <f t="shared" si="200"/>
        <v>6.1715857861759247</v>
      </c>
      <c r="G852" s="47" t="e">
        <f t="shared" si="201"/>
        <v>#N/A</v>
      </c>
      <c r="H852" s="47"/>
      <c r="I852" s="47"/>
      <c r="J852" s="47">
        <f t="shared" si="202"/>
        <v>-158</v>
      </c>
      <c r="K852" s="48">
        <f t="shared" si="203"/>
        <v>24.433297573185651</v>
      </c>
      <c r="L852" s="48">
        <f t="shared" si="204"/>
        <v>3.6598058199692787</v>
      </c>
      <c r="M852" s="48">
        <f t="shared" si="205"/>
        <v>24.490325887376226</v>
      </c>
      <c r="N852" s="48">
        <f t="shared" si="206"/>
        <v>24.490325887376226</v>
      </c>
      <c r="O852" s="48">
        <f t="shared" si="207"/>
        <v>5.3889947019879134</v>
      </c>
      <c r="P852" s="47"/>
      <c r="Q852" s="46">
        <f t="shared" si="208"/>
        <v>-158</v>
      </c>
      <c r="R852" s="47">
        <f t="shared" si="209"/>
        <v>25.160844918468371</v>
      </c>
      <c r="S852" s="47">
        <f t="shared" si="210"/>
        <v>6.1221991937577585</v>
      </c>
      <c r="T852" s="47">
        <f t="shared" si="211"/>
        <v>4.9254248387213799</v>
      </c>
      <c r="U852" s="47" t="e">
        <f t="shared" si="212"/>
        <v>#N/A</v>
      </c>
      <c r="V852" s="47">
        <f t="shared" si="213"/>
        <v>0.25020682967994645</v>
      </c>
      <c r="W852" s="47">
        <f t="shared" si="214"/>
        <v>1.3711364783475233E-2</v>
      </c>
    </row>
    <row r="853" spans="2:23">
      <c r="B853" s="46">
        <f t="shared" si="216"/>
        <v>-158</v>
      </c>
      <c r="C853" s="47">
        <f>IF(ISNA(OutlineParameters!T856),OutlineParameters!S856,OutlineParameters!T856)</f>
        <v>195.96577566493423</v>
      </c>
      <c r="D853" s="47">
        <f t="shared" si="215"/>
        <v>25.160844918468371</v>
      </c>
      <c r="E853" s="47">
        <f t="shared" si="199"/>
        <v>4.9254248387213799</v>
      </c>
      <c r="F853" s="47">
        <f t="shared" si="200"/>
        <v>6.1221991937577585</v>
      </c>
      <c r="G853" s="47" t="e">
        <f t="shared" si="201"/>
        <v>#N/A</v>
      </c>
      <c r="H853" s="47"/>
      <c r="I853" s="47"/>
      <c r="J853" s="47">
        <f t="shared" si="202"/>
        <v>-157</v>
      </c>
      <c r="K853" s="48">
        <f t="shared" si="203"/>
        <v>24.406972666769203</v>
      </c>
      <c r="L853" s="48">
        <f t="shared" si="204"/>
        <v>3.6136012897718501</v>
      </c>
      <c r="M853" s="48">
        <f t="shared" si="205"/>
        <v>24.4632810061164</v>
      </c>
      <c r="N853" s="48">
        <f t="shared" si="206"/>
        <v>24.4632810061164</v>
      </c>
      <c r="O853" s="48">
        <f t="shared" si="207"/>
        <v>5.3971006035887052</v>
      </c>
      <c r="P853" s="47"/>
      <c r="Q853" s="46">
        <f t="shared" si="208"/>
        <v>-157</v>
      </c>
      <c r="R853" s="47">
        <f t="shared" si="209"/>
        <v>25.135824235500376</v>
      </c>
      <c r="S853" s="47">
        <f t="shared" si="210"/>
        <v>6.0731337748478182</v>
      </c>
      <c r="T853" s="47">
        <f t="shared" si="211"/>
        <v>4.9345246349544638</v>
      </c>
      <c r="U853" s="47" t="e">
        <f t="shared" si="212"/>
        <v>#N/A</v>
      </c>
      <c r="V853" s="47">
        <f t="shared" si="213"/>
        <v>0.24883569320159893</v>
      </c>
      <c r="W853" s="47">
        <f t="shared" si="214"/>
        <v>1.3683168449674099E-2</v>
      </c>
    </row>
    <row r="854" spans="2:23">
      <c r="B854" s="46">
        <f t="shared" si="216"/>
        <v>-157</v>
      </c>
      <c r="C854" s="47">
        <f>IF(ISNA(OutlineParameters!T857),OutlineParameters!S857,OutlineParameters!T857)</f>
        <v>196.02851820261682</v>
      </c>
      <c r="D854" s="47">
        <f t="shared" si="215"/>
        <v>25.135824235500376</v>
      </c>
      <c r="E854" s="47">
        <f t="shared" si="199"/>
        <v>4.9345246349544638</v>
      </c>
      <c r="F854" s="47">
        <f t="shared" si="200"/>
        <v>6.0731337748478182</v>
      </c>
      <c r="G854" s="47" t="e">
        <f t="shared" si="201"/>
        <v>#N/A</v>
      </c>
      <c r="H854" s="47"/>
      <c r="I854" s="47"/>
      <c r="J854" s="47">
        <f t="shared" si="202"/>
        <v>-156</v>
      </c>
      <c r="K854" s="48">
        <f t="shared" si="203"/>
        <v>24.380815017343362</v>
      </c>
      <c r="L854" s="48">
        <f t="shared" si="204"/>
        <v>3.5676907419924646</v>
      </c>
      <c r="M854" s="48">
        <f t="shared" si="205"/>
        <v>24.436407962789186</v>
      </c>
      <c r="N854" s="48">
        <f t="shared" si="206"/>
        <v>24.436407962789186</v>
      </c>
      <c r="O854" s="48">
        <f t="shared" si="207"/>
        <v>5.4051761770103859</v>
      </c>
      <c r="P854" s="47"/>
      <c r="Q854" s="46">
        <f t="shared" si="208"/>
        <v>-156</v>
      </c>
      <c r="R854" s="47">
        <f t="shared" si="209"/>
        <v>25.110940666180216</v>
      </c>
      <c r="S854" s="47">
        <f t="shared" si="210"/>
        <v>6.024387594229772</v>
      </c>
      <c r="T854" s="47">
        <f t="shared" si="211"/>
        <v>4.9435804258701959</v>
      </c>
      <c r="U854" s="47" t="e">
        <f t="shared" si="212"/>
        <v>#N/A</v>
      </c>
      <c r="V854" s="47">
        <f t="shared" si="213"/>
        <v>0.24746737635663152</v>
      </c>
      <c r="W854" s="47">
        <f t="shared" si="214"/>
        <v>1.3565901656065193E-2</v>
      </c>
    </row>
    <row r="855" spans="2:23">
      <c r="B855" s="46">
        <f t="shared" si="216"/>
        <v>-156</v>
      </c>
      <c r="C855" s="47">
        <f>IF(ISNA(OutlineParameters!T858),OutlineParameters!S858,OutlineParameters!T858)</f>
        <v>196.09115736696506</v>
      </c>
      <c r="D855" s="47">
        <f t="shared" si="215"/>
        <v>25.110940666180216</v>
      </c>
      <c r="E855" s="47">
        <f t="shared" si="199"/>
        <v>4.9435804258701959</v>
      </c>
      <c r="F855" s="47">
        <f t="shared" si="200"/>
        <v>6.024387594229772</v>
      </c>
      <c r="G855" s="47" t="e">
        <f t="shared" si="201"/>
        <v>#N/A</v>
      </c>
      <c r="H855" s="47"/>
      <c r="I855" s="47"/>
      <c r="J855" s="47">
        <f t="shared" si="202"/>
        <v>-155</v>
      </c>
      <c r="K855" s="48">
        <f t="shared" si="203"/>
        <v>24.354824622715338</v>
      </c>
      <c r="L855" s="48">
        <f t="shared" si="204"/>
        <v>3.5220741647540308</v>
      </c>
      <c r="M855" s="48">
        <f t="shared" si="205"/>
        <v>24.409706755017165</v>
      </c>
      <c r="N855" s="48">
        <f t="shared" si="206"/>
        <v>24.409706755017165</v>
      </c>
      <c r="O855" s="48">
        <f t="shared" si="207"/>
        <v>5.4132217134242637</v>
      </c>
      <c r="P855" s="47"/>
      <c r="Q855" s="46">
        <f t="shared" si="208"/>
        <v>-155</v>
      </c>
      <c r="R855" s="47">
        <f t="shared" si="209"/>
        <v>25.086193928544553</v>
      </c>
      <c r="S855" s="47">
        <f t="shared" si="210"/>
        <v>5.9759575573958443</v>
      </c>
      <c r="T855" s="47">
        <f t="shared" si="211"/>
        <v>4.9525931685142259</v>
      </c>
      <c r="U855" s="47" t="e">
        <f t="shared" si="212"/>
        <v>#N/A</v>
      </c>
      <c r="V855" s="47">
        <f t="shared" si="213"/>
        <v>0.246110786191025</v>
      </c>
      <c r="W855" s="47">
        <f t="shared" si="214"/>
        <v>1.3478379789333417E-2</v>
      </c>
    </row>
    <row r="856" spans="2:23">
      <c r="B856" s="46">
        <f t="shared" si="216"/>
        <v>-155</v>
      </c>
      <c r="C856" s="47">
        <f>IF(ISNA(OutlineParameters!T859),OutlineParameters!S859,OutlineParameters!T859)</f>
        <v>196.15370031250779</v>
      </c>
      <c r="D856" s="47">
        <f t="shared" si="215"/>
        <v>25.086193928544553</v>
      </c>
      <c r="E856" s="47">
        <f t="shared" si="199"/>
        <v>4.9525931685142259</v>
      </c>
      <c r="F856" s="47">
        <f t="shared" si="200"/>
        <v>5.9759575573958443</v>
      </c>
      <c r="G856" s="47" t="e">
        <f t="shared" si="201"/>
        <v>#N/A</v>
      </c>
      <c r="H856" s="47"/>
      <c r="I856" s="47"/>
      <c r="J856" s="47">
        <f t="shared" si="202"/>
        <v>-154</v>
      </c>
      <c r="K856" s="48">
        <f t="shared" si="203"/>
        <v>24.32900148070507</v>
      </c>
      <c r="L856" s="48">
        <f t="shared" si="204"/>
        <v>3.4767515462544907</v>
      </c>
      <c r="M856" s="48">
        <f t="shared" si="205"/>
        <v>24.383177380434741</v>
      </c>
      <c r="N856" s="48">
        <f t="shared" si="206"/>
        <v>24.383177380434741</v>
      </c>
      <c r="O856" s="48">
        <f t="shared" si="207"/>
        <v>5.4212371041650469</v>
      </c>
      <c r="P856" s="47"/>
      <c r="Q856" s="46">
        <f t="shared" si="208"/>
        <v>-154</v>
      </c>
      <c r="R856" s="47">
        <f t="shared" si="209"/>
        <v>25.06158284992545</v>
      </c>
      <c r="S856" s="47">
        <f t="shared" si="210"/>
        <v>5.9278435775383791</v>
      </c>
      <c r="T856" s="47">
        <f t="shared" si="211"/>
        <v>4.9615624453270861</v>
      </c>
      <c r="U856" s="47" t="e">
        <f t="shared" si="212"/>
        <v>#N/A</v>
      </c>
      <c r="V856" s="47">
        <f t="shared" si="213"/>
        <v>0.24476294821209166</v>
      </c>
      <c r="W856" s="47">
        <f t="shared" si="214"/>
        <v>1.339085792508854E-2</v>
      </c>
    </row>
    <row r="857" spans="2:23">
      <c r="B857" s="46">
        <f t="shared" si="216"/>
        <v>-154</v>
      </c>
      <c r="C857" s="47">
        <f>IF(ISNA(OutlineParameters!T860),OutlineParameters!S860,OutlineParameters!T860)</f>
        <v>196.21614622056589</v>
      </c>
      <c r="D857" s="47">
        <f t="shared" si="215"/>
        <v>25.06158284992545</v>
      </c>
      <c r="E857" s="47">
        <f t="shared" si="199"/>
        <v>4.9615624453270861</v>
      </c>
      <c r="F857" s="47">
        <f t="shared" si="200"/>
        <v>5.9278435775383791</v>
      </c>
      <c r="G857" s="47" t="e">
        <f t="shared" si="201"/>
        <v>#N/A</v>
      </c>
      <c r="H857" s="47"/>
      <c r="I857" s="47"/>
      <c r="J857" s="47">
        <f t="shared" si="202"/>
        <v>-153</v>
      </c>
      <c r="K857" s="48">
        <f t="shared" si="203"/>
        <v>24.303345589146144</v>
      </c>
      <c r="L857" s="48">
        <f t="shared" si="204"/>
        <v>3.4317228747695481</v>
      </c>
      <c r="M857" s="48">
        <f t="shared" si="205"/>
        <v>24.356819836694509</v>
      </c>
      <c r="N857" s="48">
        <f t="shared" si="206"/>
        <v>24.356819836694509</v>
      </c>
      <c r="O857" s="48">
        <f t="shared" si="207"/>
        <v>5.4292226426007915</v>
      </c>
      <c r="P857" s="47"/>
      <c r="Q857" s="46">
        <f t="shared" si="208"/>
        <v>-153</v>
      </c>
      <c r="R857" s="47">
        <f t="shared" si="209"/>
        <v>25.037106555104241</v>
      </c>
      <c r="S857" s="47">
        <f t="shared" si="210"/>
        <v>5.8800436783825099</v>
      </c>
      <c r="T857" s="47">
        <f t="shared" si="211"/>
        <v>4.9704887736136296</v>
      </c>
      <c r="U857" s="47" t="e">
        <f t="shared" si="212"/>
        <v>#N/A</v>
      </c>
      <c r="V857" s="47">
        <f t="shared" si="213"/>
        <v>0.2434238624195828</v>
      </c>
      <c r="W857" s="47">
        <f t="shared" si="214"/>
        <v>1.3303336058712034E-2</v>
      </c>
    </row>
    <row r="858" spans="2:23">
      <c r="B858" s="46">
        <f t="shared" si="216"/>
        <v>-153</v>
      </c>
      <c r="C858" s="47">
        <f>IF(ISNA(OutlineParameters!T861),OutlineParameters!S861,OutlineParameters!T861)</f>
        <v>196.27850224648324</v>
      </c>
      <c r="D858" s="47">
        <f t="shared" si="215"/>
        <v>25.037106555104241</v>
      </c>
      <c r="E858" s="47">
        <f t="shared" si="199"/>
        <v>4.9704887736136296</v>
      </c>
      <c r="F858" s="47">
        <f t="shared" si="200"/>
        <v>5.8800436783825099</v>
      </c>
      <c r="G858" s="47" t="e">
        <f t="shared" si="201"/>
        <v>#N/A</v>
      </c>
      <c r="H858" s="47"/>
      <c r="I858" s="47"/>
      <c r="J858" s="47">
        <f t="shared" si="202"/>
        <v>-152</v>
      </c>
      <c r="K858" s="48">
        <f t="shared" si="203"/>
        <v>24.277856945888512</v>
      </c>
      <c r="L858" s="48">
        <f t="shared" si="204"/>
        <v>3.3869881386508496</v>
      </c>
      <c r="M858" s="48">
        <f t="shared" si="205"/>
        <v>24.330634121464524</v>
      </c>
      <c r="N858" s="48">
        <f t="shared" si="206"/>
        <v>24.330634121464524</v>
      </c>
      <c r="O858" s="48">
        <f t="shared" si="207"/>
        <v>5.4371782212592024</v>
      </c>
      <c r="P858" s="47"/>
      <c r="Q858" s="46">
        <f t="shared" si="208"/>
        <v>-152</v>
      </c>
      <c r="R858" s="47">
        <f t="shared" si="209"/>
        <v>25.012764168862283</v>
      </c>
      <c r="S858" s="47">
        <f t="shared" si="210"/>
        <v>5.8325544741650575</v>
      </c>
      <c r="T858" s="47">
        <f t="shared" si="211"/>
        <v>4.9793726706787105</v>
      </c>
      <c r="U858" s="47" t="e">
        <f t="shared" si="212"/>
        <v>#N/A</v>
      </c>
      <c r="V858" s="47">
        <f t="shared" si="213"/>
        <v>0.2420935288137116</v>
      </c>
      <c r="W858" s="47">
        <f t="shared" si="214"/>
        <v>1.3215814194111886E-2</v>
      </c>
    </row>
    <row r="859" spans="2:23">
      <c r="B859" s="46">
        <f t="shared" si="216"/>
        <v>-152</v>
      </c>
      <c r="C859" s="47">
        <f>IF(ISNA(OutlineParameters!T862),OutlineParameters!S862,OutlineParameters!T862)</f>
        <v>196.34076757079239</v>
      </c>
      <c r="D859" s="47">
        <f t="shared" si="215"/>
        <v>25.012764168862283</v>
      </c>
      <c r="E859" s="47">
        <f t="shared" si="199"/>
        <v>4.9793726706787105</v>
      </c>
      <c r="F859" s="47">
        <f t="shared" si="200"/>
        <v>5.8325544741650575</v>
      </c>
      <c r="G859" s="47" t="e">
        <f t="shared" si="201"/>
        <v>#N/A</v>
      </c>
      <c r="H859" s="47"/>
      <c r="I859" s="47"/>
      <c r="J859" s="47">
        <f t="shared" si="202"/>
        <v>-151</v>
      </c>
      <c r="K859" s="48">
        <f t="shared" si="203"/>
        <v>24.252535548793954</v>
      </c>
      <c r="L859" s="48">
        <f t="shared" si="204"/>
        <v>3.3425473263278036</v>
      </c>
      <c r="M859" s="48">
        <f t="shared" si="205"/>
        <v>24.304620232425574</v>
      </c>
      <c r="N859" s="48">
        <f t="shared" si="206"/>
        <v>24.304620232425574</v>
      </c>
      <c r="O859" s="48">
        <f t="shared" si="207"/>
        <v>5.4451040830730708</v>
      </c>
      <c r="P859" s="47"/>
      <c r="Q859" s="46">
        <f t="shared" si="208"/>
        <v>-151</v>
      </c>
      <c r="R859" s="47">
        <f t="shared" si="209"/>
        <v>24.988554815980912</v>
      </c>
      <c r="S859" s="47">
        <f t="shared" si="210"/>
        <v>5.7853765743383647</v>
      </c>
      <c r="T859" s="47">
        <f t="shared" si="211"/>
        <v>4.9882139385714481</v>
      </c>
      <c r="U859" s="47" t="e">
        <f t="shared" si="212"/>
        <v>#N/A</v>
      </c>
      <c r="V859" s="47">
        <f t="shared" si="213"/>
        <v>0.24077194739430041</v>
      </c>
      <c r="W859" s="47">
        <f t="shared" si="214"/>
        <v>1.3128292328445923E-2</v>
      </c>
    </row>
    <row r="860" spans="2:23">
      <c r="B860" s="46">
        <f t="shared" si="216"/>
        <v>-151</v>
      </c>
      <c r="C860" s="47">
        <f>IF(ISNA(OutlineParameters!T863),OutlineParameters!S863,OutlineParameters!T863)</f>
        <v>196.4029483090159</v>
      </c>
      <c r="D860" s="47">
        <f t="shared" si="215"/>
        <v>24.988554815980912</v>
      </c>
      <c r="E860" s="47">
        <f t="shared" si="199"/>
        <v>4.9882139385714481</v>
      </c>
      <c r="F860" s="47">
        <f t="shared" si="200"/>
        <v>5.7853765743383647</v>
      </c>
      <c r="G860" s="47" t="e">
        <f t="shared" si="201"/>
        <v>#N/A</v>
      </c>
      <c r="H860" s="47"/>
      <c r="I860" s="47"/>
      <c r="J860" s="47">
        <f t="shared" si="202"/>
        <v>-150</v>
      </c>
      <c r="K860" s="48">
        <f t="shared" si="203"/>
        <v>24.227381395738799</v>
      </c>
      <c r="L860" s="48">
        <f t="shared" si="204"/>
        <v>3.2984004263043971</v>
      </c>
      <c r="M860" s="48">
        <f t="shared" si="205"/>
        <v>24.278778167275728</v>
      </c>
      <c r="N860" s="48">
        <f t="shared" si="206"/>
        <v>24.278778167275728</v>
      </c>
      <c r="O860" s="48">
        <f t="shared" si="207"/>
        <v>5.4530002794956589</v>
      </c>
      <c r="P860" s="47"/>
      <c r="Q860" s="46">
        <f t="shared" si="208"/>
        <v>-150</v>
      </c>
      <c r="R860" s="47">
        <f t="shared" si="209"/>
        <v>24.964477621241482</v>
      </c>
      <c r="S860" s="47">
        <f t="shared" si="210"/>
        <v>5.7385071595426922</v>
      </c>
      <c r="T860" s="47">
        <f t="shared" si="211"/>
        <v>4.9970130945966957</v>
      </c>
      <c r="U860" s="47" t="e">
        <f t="shared" si="212"/>
        <v>#N/A</v>
      </c>
      <c r="V860" s="47">
        <f t="shared" si="213"/>
        <v>0.23945911816145582</v>
      </c>
      <c r="W860" s="47">
        <f t="shared" si="214"/>
        <v>1.304077046277996E-2</v>
      </c>
    </row>
    <row r="861" spans="2:23">
      <c r="B861" s="46">
        <f t="shared" si="216"/>
        <v>-150</v>
      </c>
      <c r="C861" s="47">
        <f>IF(ISNA(OutlineParameters!T864),OutlineParameters!S864,OutlineParameters!T864)</f>
        <v>196.4650467627003</v>
      </c>
      <c r="D861" s="47">
        <f t="shared" si="215"/>
        <v>24.964477621241482</v>
      </c>
      <c r="E861" s="47">
        <f t="shared" si="199"/>
        <v>4.9970130945966957</v>
      </c>
      <c r="F861" s="47">
        <f t="shared" si="200"/>
        <v>5.7385071595426922</v>
      </c>
      <c r="G861" s="47" t="e">
        <f t="shared" si="201"/>
        <v>#N/A</v>
      </c>
      <c r="H861" s="47"/>
      <c r="I861" s="47"/>
      <c r="J861" s="47">
        <f t="shared" si="202"/>
        <v>-149</v>
      </c>
      <c r="K861" s="48">
        <f t="shared" si="203"/>
        <v>24.20239448461302</v>
      </c>
      <c r="L861" s="48">
        <f t="shared" si="204"/>
        <v>3.2545474271637431</v>
      </c>
      <c r="M861" s="48">
        <f t="shared" si="205"/>
        <v>24.253107923727608</v>
      </c>
      <c r="N861" s="48">
        <f t="shared" si="206"/>
        <v>24.253107923727608</v>
      </c>
      <c r="O861" s="48">
        <f t="shared" si="207"/>
        <v>5.4608668976746086</v>
      </c>
      <c r="P861" s="47"/>
      <c r="Q861" s="46">
        <f t="shared" si="208"/>
        <v>-149</v>
      </c>
      <c r="R861" s="47">
        <f t="shared" si="209"/>
        <v>24.940531709425336</v>
      </c>
      <c r="S861" s="47">
        <f t="shared" si="210"/>
        <v>5.6919444582877752</v>
      </c>
      <c r="T861" s="47">
        <f t="shared" si="211"/>
        <v>5.0057704176407292</v>
      </c>
      <c r="U861" s="47" t="e">
        <f t="shared" si="212"/>
        <v>#N/A</v>
      </c>
      <c r="V861" s="47">
        <f t="shared" si="213"/>
        <v>0.23815504111517782</v>
      </c>
      <c r="W861" s="47">
        <f t="shared" si="214"/>
        <v>1.295324859782454E-2</v>
      </c>
    </row>
    <row r="862" spans="2:23">
      <c r="B862" s="46">
        <f t="shared" si="216"/>
        <v>-149</v>
      </c>
      <c r="C862" s="47">
        <f>IF(ISNA(OutlineParameters!T865),OutlineParameters!S865,OutlineParameters!T865)</f>
        <v>196.52706592599336</v>
      </c>
      <c r="D862" s="47">
        <f t="shared" si="215"/>
        <v>24.940531709425336</v>
      </c>
      <c r="E862" s="47">
        <f t="shared" si="199"/>
        <v>5.0057704176407292</v>
      </c>
      <c r="F862" s="47">
        <f t="shared" si="200"/>
        <v>5.6919444582877752</v>
      </c>
      <c r="G862" s="47" t="e">
        <f t="shared" si="201"/>
        <v>#N/A</v>
      </c>
      <c r="H862" s="47"/>
      <c r="I862" s="47"/>
      <c r="J862" s="47">
        <f t="shared" si="202"/>
        <v>-148</v>
      </c>
      <c r="K862" s="48">
        <f t="shared" si="203"/>
        <v>24.177574813322959</v>
      </c>
      <c r="L862" s="48">
        <f t="shared" si="204"/>
        <v>3.2109883175639879</v>
      </c>
      <c r="M862" s="48">
        <f t="shared" si="205"/>
        <v>24.227609499509295</v>
      </c>
      <c r="N862" s="48">
        <f t="shared" si="206"/>
        <v>24.227609499509295</v>
      </c>
      <c r="O862" s="48">
        <f t="shared" si="207"/>
        <v>5.4687040431800016</v>
      </c>
      <c r="P862" s="47"/>
      <c r="Q862" s="46">
        <f t="shared" si="208"/>
        <v>-148</v>
      </c>
      <c r="R862" s="47">
        <f t="shared" si="209"/>
        <v>24.916716205313818</v>
      </c>
      <c r="S862" s="47">
        <f t="shared" si="210"/>
        <v>5.6456867669802158</v>
      </c>
      <c r="T862" s="47">
        <f t="shared" si="211"/>
        <v>5.0144861865898234</v>
      </c>
      <c r="U862" s="47" t="e">
        <f t="shared" si="212"/>
        <v>#N/A</v>
      </c>
      <c r="V862" s="47">
        <f t="shared" si="213"/>
        <v>0.23685971625539537</v>
      </c>
      <c r="W862" s="47">
        <f t="shared" si="214"/>
        <v>1.2865726732158578E-2</v>
      </c>
    </row>
    <row r="863" spans="2:23">
      <c r="B863" s="46">
        <f t="shared" si="216"/>
        <v>-148</v>
      </c>
      <c r="C863" s="47">
        <f>IF(ISNA(OutlineParameters!T866),OutlineParameters!S866,OutlineParameters!T866)</f>
        <v>196.58900914134526</v>
      </c>
      <c r="D863" s="47">
        <f t="shared" si="215"/>
        <v>24.916716205313818</v>
      </c>
      <c r="E863" s="47">
        <f t="shared" si="199"/>
        <v>5.0144861865898234</v>
      </c>
      <c r="F863" s="47">
        <f t="shared" si="200"/>
        <v>5.6456867669802158</v>
      </c>
      <c r="G863" s="47" t="e">
        <f t="shared" si="201"/>
        <v>#N/A</v>
      </c>
      <c r="H863" s="47"/>
      <c r="I863" s="47"/>
      <c r="J863" s="47">
        <f t="shared" si="202"/>
        <v>-147</v>
      </c>
      <c r="K863" s="48">
        <f t="shared" si="203"/>
        <v>24.152922379786784</v>
      </c>
      <c r="L863" s="48">
        <f t="shared" si="204"/>
        <v>3.1677230862396755</v>
      </c>
      <c r="M863" s="48">
        <f t="shared" si="205"/>
        <v>24.202282892364334</v>
      </c>
      <c r="N863" s="48">
        <f t="shared" si="206"/>
        <v>24.202282892364334</v>
      </c>
      <c r="O863" s="48">
        <f t="shared" si="207"/>
        <v>5.4765118046998804</v>
      </c>
      <c r="P863" s="47"/>
      <c r="Q863" s="46">
        <f t="shared" si="208"/>
        <v>-147</v>
      </c>
      <c r="R863" s="47">
        <f t="shared" si="209"/>
        <v>24.893030233688279</v>
      </c>
      <c r="S863" s="47">
        <f t="shared" si="210"/>
        <v>5.5997314096933763</v>
      </c>
      <c r="T863" s="47">
        <f t="shared" si="211"/>
        <v>5.0231609187488324</v>
      </c>
      <c r="U863" s="47" t="e">
        <f t="shared" si="212"/>
        <v>#N/A</v>
      </c>
      <c r="V863" s="47">
        <f t="shared" si="213"/>
        <v>0.23557314358217951</v>
      </c>
      <c r="W863" s="47">
        <f t="shared" si="214"/>
        <v>1.2778204866847886E-2</v>
      </c>
    </row>
    <row r="864" spans="2:23">
      <c r="B864" s="46">
        <f t="shared" si="216"/>
        <v>-147</v>
      </c>
      <c r="C864" s="47">
        <f>IF(ISNA(OutlineParameters!T867),OutlineParameters!S867,OutlineParameters!T867)</f>
        <v>196.6508794022491</v>
      </c>
      <c r="D864" s="47">
        <f t="shared" si="215"/>
        <v>24.893030233688279</v>
      </c>
      <c r="E864" s="47">
        <f t="shared" si="199"/>
        <v>5.0231609187488324</v>
      </c>
      <c r="F864" s="47">
        <f t="shared" si="200"/>
        <v>5.5997314096933763</v>
      </c>
      <c r="G864" s="47" t="e">
        <f t="shared" si="201"/>
        <v>#N/A</v>
      </c>
      <c r="H864" s="47"/>
      <c r="I864" s="47"/>
      <c r="J864" s="47">
        <f t="shared" si="202"/>
        <v>-146</v>
      </c>
      <c r="K864" s="48">
        <f t="shared" si="203"/>
        <v>24.128437181937212</v>
      </c>
      <c r="L864" s="48">
        <f t="shared" si="204"/>
        <v>3.1247517220026566</v>
      </c>
      <c r="M864" s="48">
        <f t="shared" si="205"/>
        <v>24.177128100049909</v>
      </c>
      <c r="N864" s="48">
        <f t="shared" si="206"/>
        <v>24.177128100049909</v>
      </c>
      <c r="O864" s="48">
        <f t="shared" si="207"/>
        <v>5.4842902365158626</v>
      </c>
      <c r="P864" s="47"/>
      <c r="Q864" s="46">
        <f t="shared" si="208"/>
        <v>-146</v>
      </c>
      <c r="R864" s="47">
        <f t="shared" si="209"/>
        <v>24.869472919330061</v>
      </c>
      <c r="S864" s="47">
        <f t="shared" si="210"/>
        <v>5.554078339958</v>
      </c>
      <c r="T864" s="47">
        <f t="shared" si="211"/>
        <v>5.0317944161668757</v>
      </c>
      <c r="U864" s="47" t="e">
        <f t="shared" si="212"/>
        <v>#N/A</v>
      </c>
      <c r="V864" s="47">
        <f t="shared" si="213"/>
        <v>0.23429532309549472</v>
      </c>
      <c r="W864" s="47">
        <f t="shared" si="214"/>
        <v>1.2690683001537195E-2</v>
      </c>
    </row>
    <row r="865" spans="2:23">
      <c r="B865" s="46">
        <f t="shared" si="216"/>
        <v>-146</v>
      </c>
      <c r="C865" s="47">
        <f>IF(ISNA(OutlineParameters!T868),OutlineParameters!S868,OutlineParameters!T868)</f>
        <v>196.71267901041514</v>
      </c>
      <c r="D865" s="47">
        <f t="shared" si="215"/>
        <v>24.869472919330061</v>
      </c>
      <c r="E865" s="47">
        <f t="shared" si="199"/>
        <v>5.0317944161668757</v>
      </c>
      <c r="F865" s="47">
        <f t="shared" si="200"/>
        <v>5.554078339958</v>
      </c>
      <c r="G865" s="47" t="e">
        <f t="shared" si="201"/>
        <v>#N/A</v>
      </c>
      <c r="H865" s="47"/>
      <c r="I865" s="47"/>
      <c r="J865" s="47">
        <f t="shared" si="202"/>
        <v>-145</v>
      </c>
      <c r="K865" s="48">
        <f t="shared" si="203"/>
        <v>24.104119217720605</v>
      </c>
      <c r="L865" s="48">
        <f t="shared" si="204"/>
        <v>3.0820742137416346</v>
      </c>
      <c r="M865" s="48">
        <f t="shared" si="205"/>
        <v>24.152145120341398</v>
      </c>
      <c r="N865" s="48">
        <f t="shared" si="206"/>
        <v>24.152145120341398</v>
      </c>
      <c r="O865" s="48">
        <f t="shared" si="207"/>
        <v>5.4920395875608978</v>
      </c>
      <c r="P865" s="47"/>
      <c r="Q865" s="46">
        <f t="shared" si="208"/>
        <v>-145</v>
      </c>
      <c r="R865" s="47">
        <f t="shared" si="209"/>
        <v>24.846043387020512</v>
      </c>
      <c r="S865" s="47">
        <f t="shared" si="210"/>
        <v>5.5087254514193589</v>
      </c>
      <c r="T865" s="47">
        <f t="shared" si="211"/>
        <v>5.0403871961488056</v>
      </c>
      <c r="U865" s="47" t="e">
        <f t="shared" si="212"/>
        <v>#N/A</v>
      </c>
      <c r="V865" s="47">
        <f t="shared" si="213"/>
        <v>0.233026254795341</v>
      </c>
      <c r="W865" s="47">
        <f t="shared" si="214"/>
        <v>1.2575607230758123E-2</v>
      </c>
    </row>
    <row r="866" spans="2:23">
      <c r="B866" s="46">
        <f t="shared" si="216"/>
        <v>-145</v>
      </c>
      <c r="C866" s="47">
        <f>IF(ISNA(OutlineParameters!T869),OutlineParameters!S869,OutlineParameters!T869)</f>
        <v>196.77441408283883</v>
      </c>
      <c r="D866" s="47">
        <f t="shared" si="215"/>
        <v>24.846043387020512</v>
      </c>
      <c r="E866" s="47">
        <f t="shared" si="199"/>
        <v>5.0403871961488056</v>
      </c>
      <c r="F866" s="47">
        <f t="shared" si="200"/>
        <v>5.5087254514193589</v>
      </c>
      <c r="G866" s="47" t="e">
        <f t="shared" si="201"/>
        <v>#N/A</v>
      </c>
      <c r="H866" s="47"/>
      <c r="I866" s="47"/>
      <c r="J866" s="47">
        <f t="shared" si="202"/>
        <v>-144</v>
      </c>
      <c r="K866" s="48">
        <f t="shared" si="203"/>
        <v>24.079968485098785</v>
      </c>
      <c r="L866" s="48">
        <f t="shared" si="204"/>
        <v>3.0396905504208007</v>
      </c>
      <c r="M866" s="48">
        <f t="shared" si="205"/>
        <v>24.127333951025999</v>
      </c>
      <c r="N866" s="48">
        <f t="shared" si="206"/>
        <v>24.127333951025999</v>
      </c>
      <c r="O866" s="48">
        <f t="shared" si="207"/>
        <v>5.4997597548378998</v>
      </c>
      <c r="P866" s="47"/>
      <c r="Q866" s="46">
        <f t="shared" si="208"/>
        <v>-144</v>
      </c>
      <c r="R866" s="47">
        <f t="shared" si="209"/>
        <v>24.822740761540977</v>
      </c>
      <c r="S866" s="47">
        <f t="shared" si="210"/>
        <v>5.4636694032418838</v>
      </c>
      <c r="T866" s="47">
        <f t="shared" si="211"/>
        <v>5.048939775999477</v>
      </c>
      <c r="U866" s="47" t="e">
        <f t="shared" si="212"/>
        <v>#N/A</v>
      </c>
      <c r="V866" s="47">
        <f t="shared" si="213"/>
        <v>0.23176869407226519</v>
      </c>
      <c r="W866" s="47">
        <f t="shared" si="214"/>
        <v>1.2543341852477852E-2</v>
      </c>
    </row>
    <row r="867" spans="2:23">
      <c r="B867" s="46">
        <f t="shared" si="216"/>
        <v>-144</v>
      </c>
      <c r="C867" s="47">
        <f>IF(ISNA(OutlineParameters!T870),OutlineParameters!S870,OutlineParameters!T870)</f>
        <v>196.83608379743413</v>
      </c>
      <c r="D867" s="47">
        <f t="shared" si="215"/>
        <v>24.822740761540977</v>
      </c>
      <c r="E867" s="47">
        <f t="shared" si="199"/>
        <v>5.048939775999477</v>
      </c>
      <c r="F867" s="47">
        <f t="shared" si="200"/>
        <v>5.4636694032418838</v>
      </c>
      <c r="G867" s="47" t="e">
        <f t="shared" si="201"/>
        <v>#N/A</v>
      </c>
      <c r="H867" s="47"/>
      <c r="I867" s="47"/>
      <c r="J867" s="47">
        <f t="shared" si="202"/>
        <v>-143</v>
      </c>
      <c r="K867" s="48">
        <f t="shared" si="203"/>
        <v>24.055984982045398</v>
      </c>
      <c r="L867" s="48">
        <f t="shared" si="204"/>
        <v>2.9976007210816533</v>
      </c>
      <c r="M867" s="48">
        <f t="shared" si="205"/>
        <v>24.102694589909103</v>
      </c>
      <c r="N867" s="48">
        <f t="shared" si="206"/>
        <v>24.102694589909103</v>
      </c>
      <c r="O867" s="48">
        <f t="shared" si="207"/>
        <v>5.5074510420424705</v>
      </c>
      <c r="P867" s="47"/>
      <c r="Q867" s="46">
        <f t="shared" si="208"/>
        <v>-143</v>
      </c>
      <c r="R867" s="47">
        <f t="shared" si="209"/>
        <v>24.799563892133751</v>
      </c>
      <c r="S867" s="47">
        <f t="shared" si="210"/>
        <v>5.4189116250939904</v>
      </c>
      <c r="T867" s="47">
        <f t="shared" si="211"/>
        <v>5.0574517311777782</v>
      </c>
      <c r="U867" s="47" t="e">
        <f t="shared" si="212"/>
        <v>#N/A</v>
      </c>
      <c r="V867" s="47">
        <f t="shared" si="213"/>
        <v>0.23051435988701741</v>
      </c>
      <c r="W867" s="47">
        <f t="shared" si="214"/>
        <v>1.2428116362173114E-2</v>
      </c>
    </row>
    <row r="868" spans="2:23">
      <c r="B868" s="46">
        <f t="shared" si="216"/>
        <v>-143</v>
      </c>
      <c r="C868" s="47">
        <f>IF(ISNA(OutlineParameters!T871),OutlineParameters!S871,OutlineParameters!T871)</f>
        <v>196.89769531281817</v>
      </c>
      <c r="D868" s="47">
        <f t="shared" si="215"/>
        <v>24.799563892133751</v>
      </c>
      <c r="E868" s="47">
        <f t="shared" si="199"/>
        <v>5.0574517311777782</v>
      </c>
      <c r="F868" s="47">
        <f t="shared" si="200"/>
        <v>5.4189116250939904</v>
      </c>
      <c r="G868" s="47" t="e">
        <f t="shared" si="201"/>
        <v>#N/A</v>
      </c>
      <c r="H868" s="47"/>
      <c r="I868" s="47"/>
      <c r="J868" s="47">
        <f t="shared" si="202"/>
        <v>-142</v>
      </c>
      <c r="K868" s="48">
        <f t="shared" si="203"/>
        <v>24.032168706550461</v>
      </c>
      <c r="L868" s="48">
        <f t="shared" si="204"/>
        <v>2.9558047148420883</v>
      </c>
      <c r="M868" s="48">
        <f t="shared" si="205"/>
        <v>24.078227034810649</v>
      </c>
      <c r="N868" s="48">
        <f t="shared" si="206"/>
        <v>24.078227034810649</v>
      </c>
      <c r="O868" s="48">
        <f t="shared" si="207"/>
        <v>5.5151133472238394</v>
      </c>
      <c r="P868" s="47"/>
      <c r="Q868" s="46">
        <f t="shared" si="208"/>
        <v>-142</v>
      </c>
      <c r="R868" s="47">
        <f t="shared" si="209"/>
        <v>24.776512456145049</v>
      </c>
      <c r="S868" s="47">
        <f t="shared" si="210"/>
        <v>5.3744476024447145</v>
      </c>
      <c r="T868" s="47">
        <f t="shared" si="211"/>
        <v>5.0659240316952694</v>
      </c>
      <c r="U868" s="47" t="e">
        <f t="shared" si="212"/>
        <v>#N/A</v>
      </c>
      <c r="V868" s="47">
        <f t="shared" si="213"/>
        <v>0.22927154825080009</v>
      </c>
      <c r="W868" s="47">
        <f t="shared" si="214"/>
        <v>1.2340594496507151E-2</v>
      </c>
    </row>
    <row r="869" spans="2:23">
      <c r="B869" s="46">
        <f t="shared" si="216"/>
        <v>-142</v>
      </c>
      <c r="C869" s="47">
        <f>IF(ISNA(OutlineParameters!T872),OutlineParameters!S872,OutlineParameters!T872)</f>
        <v>196.95924780638396</v>
      </c>
      <c r="D869" s="47">
        <f t="shared" si="215"/>
        <v>24.776512456145049</v>
      </c>
      <c r="E869" s="47">
        <f t="shared" si="199"/>
        <v>5.0659240316952694</v>
      </c>
      <c r="F869" s="47">
        <f t="shared" si="200"/>
        <v>5.3744476024447145</v>
      </c>
      <c r="G869" s="47" t="e">
        <f t="shared" si="201"/>
        <v>#N/A</v>
      </c>
      <c r="H869" s="47"/>
      <c r="I869" s="47"/>
      <c r="J869" s="47">
        <f t="shared" si="202"/>
        <v>-141</v>
      </c>
      <c r="K869" s="48">
        <f t="shared" si="203"/>
        <v>24.008519656617633</v>
      </c>
      <c r="L869" s="48">
        <f t="shared" si="204"/>
        <v>2.9143025208959443</v>
      </c>
      <c r="M869" s="48">
        <f t="shared" si="205"/>
        <v>24.053931283564221</v>
      </c>
      <c r="N869" s="48">
        <f t="shared" si="206"/>
        <v>24.053931283564221</v>
      </c>
      <c r="O869" s="48">
        <f t="shared" si="207"/>
        <v>5.5227469250444097</v>
      </c>
      <c r="P869" s="47"/>
      <c r="Q869" s="46">
        <f t="shared" si="208"/>
        <v>-141</v>
      </c>
      <c r="R869" s="47">
        <f t="shared" si="209"/>
        <v>24.753585301319969</v>
      </c>
      <c r="S869" s="47">
        <f t="shared" si="210"/>
        <v>5.3302767658565777</v>
      </c>
      <c r="T869" s="47">
        <f t="shared" si="211"/>
        <v>5.0743567303250741</v>
      </c>
      <c r="U869" s="47" t="e">
        <f t="shared" si="212"/>
        <v>#N/A</v>
      </c>
      <c r="V869" s="47">
        <f t="shared" si="213"/>
        <v>0.22803748880114938</v>
      </c>
      <c r="W869" s="47">
        <f t="shared" si="214"/>
        <v>1.225307263119646E-2</v>
      </c>
    </row>
    <row r="870" spans="2:23">
      <c r="B870" s="46">
        <f t="shared" si="216"/>
        <v>-141</v>
      </c>
      <c r="C870" s="47">
        <f>IF(ISNA(OutlineParameters!T873),OutlineParameters!S873,OutlineParameters!T873)</f>
        <v>197.02074743941284</v>
      </c>
      <c r="D870" s="47">
        <f t="shared" si="215"/>
        <v>24.753585301319969</v>
      </c>
      <c r="E870" s="47">
        <f t="shared" si="199"/>
        <v>5.0743567303250741</v>
      </c>
      <c r="F870" s="47">
        <f t="shared" si="200"/>
        <v>5.3302767658565777</v>
      </c>
      <c r="G870" s="47" t="e">
        <f t="shared" si="201"/>
        <v>#N/A</v>
      </c>
      <c r="H870" s="47"/>
      <c r="I870" s="47"/>
      <c r="J870" s="47">
        <f t="shared" si="202"/>
        <v>-140</v>
      </c>
      <c r="K870" s="48">
        <f t="shared" si="203"/>
        <v>23.985037830262396</v>
      </c>
      <c r="L870" s="48">
        <f t="shared" si="204"/>
        <v>2.8730941285143672</v>
      </c>
      <c r="M870" s="48">
        <f t="shared" si="205"/>
        <v>24.029807334019775</v>
      </c>
      <c r="N870" s="48">
        <f t="shared" si="206"/>
        <v>24.029807334019775</v>
      </c>
      <c r="O870" s="48">
        <f t="shared" si="207"/>
        <v>5.530351827471673</v>
      </c>
      <c r="P870" s="47"/>
      <c r="Q870" s="46">
        <f t="shared" si="208"/>
        <v>-140</v>
      </c>
      <c r="R870" s="47">
        <f t="shared" si="209"/>
        <v>24.730781552439854</v>
      </c>
      <c r="S870" s="47">
        <f t="shared" si="210"/>
        <v>5.2863972453257944</v>
      </c>
      <c r="T870" s="47">
        <f t="shared" si="211"/>
        <v>5.082750105953469</v>
      </c>
      <c r="U870" s="47" t="e">
        <f t="shared" si="212"/>
        <v>#N/A</v>
      </c>
      <c r="V870" s="47">
        <f t="shared" si="213"/>
        <v>0.22681218153802973</v>
      </c>
      <c r="W870" s="47">
        <f t="shared" si="214"/>
        <v>1.2165550765530497E-2</v>
      </c>
    </row>
    <row r="871" spans="2:23">
      <c r="B871" s="46">
        <f t="shared" si="216"/>
        <v>-140</v>
      </c>
      <c r="C871" s="47">
        <f>IF(ISNA(OutlineParameters!T874),OutlineParameters!S874,OutlineParameters!T874)</f>
        <v>197.08219638232035</v>
      </c>
      <c r="D871" s="47">
        <f t="shared" si="215"/>
        <v>24.730781552439854</v>
      </c>
      <c r="E871" s="47">
        <f t="shared" si="199"/>
        <v>5.082750105953469</v>
      </c>
      <c r="F871" s="47">
        <f t="shared" si="200"/>
        <v>5.2863972453257944</v>
      </c>
      <c r="G871" s="47" t="e">
        <f t="shared" si="201"/>
        <v>#N/A</v>
      </c>
      <c r="H871" s="47"/>
      <c r="I871" s="47"/>
      <c r="J871" s="47">
        <f t="shared" si="202"/>
        <v>-139</v>
      </c>
      <c r="K871" s="48">
        <f t="shared" si="203"/>
        <v>23.961723225517513</v>
      </c>
      <c r="L871" s="48">
        <f t="shared" si="204"/>
        <v>2.8321795270444454</v>
      </c>
      <c r="M871" s="48">
        <f t="shared" si="205"/>
        <v>24.005855184042726</v>
      </c>
      <c r="N871" s="48">
        <f t="shared" si="206"/>
        <v>24.005855184042726</v>
      </c>
      <c r="O871" s="48">
        <f t="shared" si="207"/>
        <v>5.5379281580477482</v>
      </c>
      <c r="P871" s="47"/>
      <c r="Q871" s="46">
        <f t="shared" si="208"/>
        <v>-139</v>
      </c>
      <c r="R871" s="47">
        <f t="shared" si="209"/>
        <v>24.708100334286051</v>
      </c>
      <c r="S871" s="47">
        <f t="shared" si="210"/>
        <v>5.242806443398166</v>
      </c>
      <c r="T871" s="47">
        <f t="shared" si="211"/>
        <v>5.0911046758853074</v>
      </c>
      <c r="U871" s="47" t="e">
        <f t="shared" si="212"/>
        <v>#N/A</v>
      </c>
      <c r="V871" s="47">
        <f t="shared" si="213"/>
        <v>0.22559562646147668</v>
      </c>
      <c r="W871" s="47">
        <f t="shared" si="214"/>
        <v>1.2078028900575077E-2</v>
      </c>
    </row>
    <row r="872" spans="2:23">
      <c r="B872" s="46">
        <f t="shared" si="216"/>
        <v>-139</v>
      </c>
      <c r="C872" s="47">
        <f>IF(ISNA(OutlineParameters!T875),OutlineParameters!S875,OutlineParameters!T875)</f>
        <v>197.14359780323838</v>
      </c>
      <c r="D872" s="47">
        <f t="shared" si="215"/>
        <v>24.708100334286051</v>
      </c>
      <c r="E872" s="47">
        <f t="shared" si="199"/>
        <v>5.0911046758853074</v>
      </c>
      <c r="F872" s="47">
        <f t="shared" si="200"/>
        <v>5.242806443398166</v>
      </c>
      <c r="G872" s="47" t="e">
        <f t="shared" si="201"/>
        <v>#N/A</v>
      </c>
      <c r="H872" s="47"/>
      <c r="I872" s="47"/>
      <c r="J872" s="47">
        <f t="shared" si="202"/>
        <v>-138</v>
      </c>
      <c r="K872" s="48">
        <f t="shared" si="203"/>
        <v>23.938575840427571</v>
      </c>
      <c r="L872" s="48">
        <f t="shared" si="204"/>
        <v>2.7915587059096652</v>
      </c>
      <c r="M872" s="48">
        <f t="shared" si="205"/>
        <v>23.982074831513042</v>
      </c>
      <c r="N872" s="48">
        <f t="shared" si="206"/>
        <v>23.982074831513042</v>
      </c>
      <c r="O872" s="48">
        <f t="shared" si="207"/>
        <v>5.545475994323799</v>
      </c>
      <c r="P872" s="47"/>
      <c r="Q872" s="46">
        <f t="shared" si="208"/>
        <v>-138</v>
      </c>
      <c r="R872" s="47">
        <f t="shared" si="209"/>
        <v>24.685540771639904</v>
      </c>
      <c r="S872" s="47">
        <f t="shared" si="210"/>
        <v>5.1995044091108582</v>
      </c>
      <c r="T872" s="47">
        <f t="shared" si="211"/>
        <v>5.0994202421697068</v>
      </c>
      <c r="U872" s="47" t="e">
        <f t="shared" si="212"/>
        <v>#N/A</v>
      </c>
      <c r="V872" s="47">
        <f t="shared" si="213"/>
        <v>0.22438782357141918</v>
      </c>
      <c r="W872" s="47">
        <f t="shared" si="214"/>
        <v>1.1990507034909115E-2</v>
      </c>
    </row>
    <row r="873" spans="2:23">
      <c r="B873" s="46">
        <f t="shared" si="216"/>
        <v>-138</v>
      </c>
      <c r="C873" s="47">
        <f>IF(ISNA(OutlineParameters!T876),OutlineParameters!S876,OutlineParameters!T876)</f>
        <v>197.2049543491608</v>
      </c>
      <c r="D873" s="47">
        <f t="shared" si="215"/>
        <v>24.685540771639904</v>
      </c>
      <c r="E873" s="47">
        <f t="shared" si="199"/>
        <v>5.0994202421697068</v>
      </c>
      <c r="F873" s="47">
        <f t="shared" si="200"/>
        <v>5.1995044091108582</v>
      </c>
      <c r="G873" s="47" t="e">
        <f t="shared" si="201"/>
        <v>#N/A</v>
      </c>
      <c r="H873" s="47"/>
      <c r="I873" s="47"/>
      <c r="J873" s="47">
        <f t="shared" si="202"/>
        <v>-137</v>
      </c>
      <c r="K873" s="48">
        <f t="shared" si="203"/>
        <v>23.915595673051708</v>
      </c>
      <c r="L873" s="48">
        <f t="shared" si="204"/>
        <v>2.7512316546108195</v>
      </c>
      <c r="M873" s="48">
        <f t="shared" si="205"/>
        <v>23.958466274327971</v>
      </c>
      <c r="N873" s="48">
        <f t="shared" si="206"/>
        <v>23.958466274327971</v>
      </c>
      <c r="O873" s="48">
        <f t="shared" si="207"/>
        <v>5.5529954946241267</v>
      </c>
      <c r="P873" s="47"/>
      <c r="Q873" s="46">
        <f t="shared" si="208"/>
        <v>-137</v>
      </c>
      <c r="R873" s="47">
        <f t="shared" si="209"/>
        <v>24.663101989282762</v>
      </c>
      <c r="S873" s="47">
        <f t="shared" si="210"/>
        <v>5.1564887421830399</v>
      </c>
      <c r="T873" s="47">
        <f t="shared" si="211"/>
        <v>5.1076973221115232</v>
      </c>
      <c r="U873" s="47" t="e">
        <f t="shared" si="212"/>
        <v>#N/A</v>
      </c>
      <c r="V873" s="47">
        <f t="shared" si="213"/>
        <v>0.22318877286792826</v>
      </c>
      <c r="W873" s="47">
        <f t="shared" si="214"/>
        <v>1.1902985169953695E-2</v>
      </c>
    </row>
    <row r="874" spans="2:23">
      <c r="B874" s="46">
        <f t="shared" si="216"/>
        <v>-137</v>
      </c>
      <c r="C874" s="47">
        <f>IF(ISNA(OutlineParameters!T877),OutlineParameters!S877,OutlineParameters!T877)</f>
        <v>197.26627023045413</v>
      </c>
      <c r="D874" s="47">
        <f t="shared" si="215"/>
        <v>24.663101989282762</v>
      </c>
      <c r="E874" s="47">
        <f t="shared" si="199"/>
        <v>5.1076973221115232</v>
      </c>
      <c r="F874" s="47">
        <f t="shared" si="200"/>
        <v>5.1564887421830399</v>
      </c>
      <c r="G874" s="47" t="e">
        <f t="shared" si="201"/>
        <v>#N/A</v>
      </c>
      <c r="H874" s="47"/>
      <c r="I874" s="47"/>
      <c r="J874" s="47">
        <f t="shared" si="202"/>
        <v>-136</v>
      </c>
      <c r="K874" s="48">
        <f t="shared" si="203"/>
        <v>23.892782721463615</v>
      </c>
      <c r="L874" s="48">
        <f t="shared" si="204"/>
        <v>2.711198362723735</v>
      </c>
      <c r="M874" s="48">
        <f t="shared" si="205"/>
        <v>23.935029510396586</v>
      </c>
      <c r="N874" s="48">
        <f t="shared" si="206"/>
        <v>23.935029510396586</v>
      </c>
      <c r="O874" s="48">
        <f t="shared" si="207"/>
        <v>5.5604867379211651</v>
      </c>
      <c r="P874" s="47"/>
      <c r="Q874" s="46">
        <f t="shared" si="208"/>
        <v>-136</v>
      </c>
      <c r="R874" s="47">
        <f t="shared" si="209"/>
        <v>24.640783111995969</v>
      </c>
      <c r="S874" s="47">
        <f t="shared" si="210"/>
        <v>5.1137576780698737</v>
      </c>
      <c r="T874" s="47">
        <f t="shared" si="211"/>
        <v>5.1159361945970288</v>
      </c>
      <c r="U874" s="47" t="e">
        <f t="shared" si="212"/>
        <v>#N/A</v>
      </c>
      <c r="V874" s="47">
        <f t="shared" si="213"/>
        <v>0.2219984743509329</v>
      </c>
      <c r="W874" s="47">
        <f t="shared" si="214"/>
        <v>1.1815463303932461E-2</v>
      </c>
    </row>
    <row r="875" spans="2:23">
      <c r="B875" s="46">
        <f t="shared" si="216"/>
        <v>-136</v>
      </c>
      <c r="C875" s="47">
        <f>IF(ISNA(OutlineParameters!T878),OutlineParameters!S878,OutlineParameters!T878)</f>
        <v>197.32754809415721</v>
      </c>
      <c r="D875" s="47">
        <f t="shared" si="215"/>
        <v>24.640783111995969</v>
      </c>
      <c r="E875" s="47">
        <f t="shared" ref="E875:E938" si="217">IF(B875&gt;$D$96,IF(B875&lt;$D$98,spline($D$96:$D$98,$F$96:$F$98,B875),spline($D$98:$D$100,$F$98:$F$100,B875)),NA())</f>
        <v>5.1159361945970288</v>
      </c>
      <c r="F875" s="47">
        <f t="shared" ref="F875:F938" si="218">IF(B875&lt;=$D$96,0,IF(E875&gt;0,D875- E875*($D$18/2)^3/(3*($D$18/4*(C875)^2-(C875)^3/6)),D875))</f>
        <v>5.1137576780698737</v>
      </c>
      <c r="G875" s="47" t="e">
        <f t="shared" ref="G875:G938" si="219">IF(NOT( ISNA(VLOOKUP(B875,$D$96:$D$100,1,FALSE))),D875,NA())</f>
        <v>#N/A</v>
      </c>
      <c r="H875" s="47"/>
      <c r="I875" s="47"/>
      <c r="J875" s="47">
        <f t="shared" ref="J875:J938" si="220">B876</f>
        <v>-135</v>
      </c>
      <c r="K875" s="48">
        <f t="shared" ref="K875:K938" si="221">($D$82-($D$82^2-B876^2)^(1/2)+$D$83)*(IF(ABS(B876)&lt;=$D$80/2,1,0))</f>
        <v>23.870136983749713</v>
      </c>
      <c r="L875" s="48">
        <f t="shared" ref="L875:L938" si="222">($D$84-($D$84^2-B876^2)^(1/2))*(IF(ABS(B876)&lt;=$D$80/2,1,0))</f>
        <v>2.6714588199015452</v>
      </c>
      <c r="M875" s="48">
        <f t="shared" ref="M875:M938" si="223">($D$91-($D$91^2-B876^2)^(1/2)+$D$83)*(IF(ABS(B876)&lt;=-$D$89,1,0))</f>
        <v>23.911764537645237</v>
      </c>
      <c r="N875" s="48">
        <f t="shared" ref="N875:N938" si="224">MAX(M875,L875)</f>
        <v>23.911764537645237</v>
      </c>
      <c r="O875" s="48">
        <f t="shared" ref="O875:O938" si="225">3*(N875-L875)/(($D$18/2)^3)*($D$18*C876^2/4-C876^3/6)</f>
        <v>5.5679498305411563</v>
      </c>
      <c r="P875" s="47"/>
      <c r="Q875" s="46">
        <f t="shared" ref="Q875:Q938" si="226">B876</f>
        <v>-135</v>
      </c>
      <c r="R875" s="47">
        <f t="shared" ref="R875:R938" si="227">CHOOSE(RockerType,D876,N875)</f>
        <v>24.618583264560876</v>
      </c>
      <c r="S875" s="47">
        <f t="shared" ref="S875:S938" si="228">CHOOSE(RockerType,F876,L875)</f>
        <v>5.0713086413706598</v>
      </c>
      <c r="T875" s="47">
        <f t="shared" ref="T875:T938" si="229">CHOOSE(RockerType,E876,O875)</f>
        <v>5.1241373769310812</v>
      </c>
      <c r="U875" s="47" t="e">
        <f t="shared" ref="U875:U938" si="230">CHOOSE(RockerType,G876,NA())</f>
        <v>#N/A</v>
      </c>
      <c r="V875" s="47">
        <f t="shared" ref="V875:V938" si="231">IF(R875&lt;&gt;0,-(R876-R875)/(Q876-Q875)*$D$21,NA())</f>
        <v>0.22081692802053965</v>
      </c>
      <c r="W875" s="47">
        <f t="shared" ref="W875:W938" si="232">IF(V875&lt;&gt;0,ABS((V876-V875)/(Q876-Q875)*$D$21),NA())</f>
        <v>1.1727941438977041E-2</v>
      </c>
    </row>
    <row r="876" spans="2:23">
      <c r="B876" s="46">
        <f t="shared" si="216"/>
        <v>-135</v>
      </c>
      <c r="C876" s="47">
        <f>IF(ISNA(OutlineParameters!T879),OutlineParameters!S879,OutlineParameters!T879)</f>
        <v>197.38879110840207</v>
      </c>
      <c r="D876" s="47">
        <f t="shared" si="215"/>
        <v>24.618583264560876</v>
      </c>
      <c r="E876" s="47">
        <f t="shared" si="217"/>
        <v>5.1241373769310812</v>
      </c>
      <c r="F876" s="47">
        <f t="shared" si="218"/>
        <v>5.0713086413706598</v>
      </c>
      <c r="G876" s="47" t="e">
        <f t="shared" si="219"/>
        <v>#N/A</v>
      </c>
      <c r="H876" s="47"/>
      <c r="I876" s="47"/>
      <c r="J876" s="47">
        <f t="shared" si="220"/>
        <v>-134</v>
      </c>
      <c r="K876" s="48">
        <f t="shared" si="221"/>
        <v>23.847658458012798</v>
      </c>
      <c r="L876" s="48">
        <f t="shared" si="222"/>
        <v>2.6320130158742359</v>
      </c>
      <c r="M876" s="48">
        <f t="shared" si="223"/>
        <v>23.888671354015738</v>
      </c>
      <c r="N876" s="48">
        <f t="shared" si="224"/>
        <v>23.888671354015738</v>
      </c>
      <c r="O876" s="48">
        <f t="shared" si="225"/>
        <v>5.5753848794836847</v>
      </c>
      <c r="P876" s="47"/>
      <c r="Q876" s="46">
        <f t="shared" si="226"/>
        <v>-134</v>
      </c>
      <c r="R876" s="47">
        <f t="shared" si="227"/>
        <v>24.596501571758822</v>
      </c>
      <c r="S876" s="47">
        <f t="shared" si="228"/>
        <v>5.0291417905584233</v>
      </c>
      <c r="T876" s="47">
        <f t="shared" si="229"/>
        <v>5.1323006711627972</v>
      </c>
      <c r="U876" s="47" t="e">
        <f t="shared" si="230"/>
        <v>#N/A</v>
      </c>
      <c r="V876" s="47">
        <f t="shared" si="231"/>
        <v>0.21964413387664194</v>
      </c>
      <c r="W876" s="47">
        <f t="shared" si="232"/>
        <v>1.1640419573311078E-2</v>
      </c>
    </row>
    <row r="877" spans="2:23">
      <c r="B877" s="46">
        <f t="shared" si="216"/>
        <v>-134</v>
      </c>
      <c r="C877" s="47">
        <f>IF(ISNA(OutlineParameters!T880),OutlineParameters!S880,OutlineParameters!T880)</f>
        <v>197.45000244132061</v>
      </c>
      <c r="D877" s="47">
        <f t="shared" si="215"/>
        <v>24.596501571758822</v>
      </c>
      <c r="E877" s="47">
        <f t="shared" si="217"/>
        <v>5.1323006711627972</v>
      </c>
      <c r="F877" s="47">
        <f t="shared" si="218"/>
        <v>5.0291417905584233</v>
      </c>
      <c r="G877" s="47" t="e">
        <f t="shared" si="219"/>
        <v>#N/A</v>
      </c>
      <c r="H877" s="47"/>
      <c r="I877" s="47"/>
      <c r="J877" s="47">
        <f t="shared" si="220"/>
        <v>-133</v>
      </c>
      <c r="K877" s="48">
        <f t="shared" si="221"/>
        <v>23.825347142368397</v>
      </c>
      <c r="L877" s="48">
        <f t="shared" si="222"/>
        <v>2.5928609404468261</v>
      </c>
      <c r="M877" s="48">
        <f t="shared" si="223"/>
        <v>23.865749957465365</v>
      </c>
      <c r="N877" s="48">
        <f t="shared" si="224"/>
        <v>23.865749957465365</v>
      </c>
      <c r="O877" s="48">
        <f t="shared" si="225"/>
        <v>5.5827919667154946</v>
      </c>
      <c r="P877" s="47"/>
      <c r="Q877" s="46">
        <f t="shared" si="226"/>
        <v>-133</v>
      </c>
      <c r="R877" s="47">
        <f t="shared" si="227"/>
        <v>24.574537158371157</v>
      </c>
      <c r="S877" s="47">
        <f t="shared" si="228"/>
        <v>4.9872544691815612</v>
      </c>
      <c r="T877" s="47">
        <f t="shared" si="229"/>
        <v>5.1404265945970291</v>
      </c>
      <c r="U877" s="47" t="e">
        <f t="shared" si="230"/>
        <v>#N/A</v>
      </c>
      <c r="V877" s="47">
        <f t="shared" si="231"/>
        <v>0.21848009191931084</v>
      </c>
      <c r="W877" s="47">
        <f t="shared" si="232"/>
        <v>1.1527059061933187E-2</v>
      </c>
    </row>
    <row r="878" spans="2:23">
      <c r="B878" s="46">
        <f t="shared" si="216"/>
        <v>-133</v>
      </c>
      <c r="C878" s="47">
        <f>IF(ISNA(OutlineParameters!T881),OutlineParameters!S881,OutlineParameters!T881)</f>
        <v>197.5111847619695</v>
      </c>
      <c r="D878" s="47">
        <f t="shared" si="215"/>
        <v>24.574537158371157</v>
      </c>
      <c r="E878" s="47">
        <f t="shared" si="217"/>
        <v>5.1404265945970291</v>
      </c>
      <c r="F878" s="47">
        <f t="shared" si="218"/>
        <v>4.9872544691815612</v>
      </c>
      <c r="G878" s="47" t="e">
        <f t="shared" si="219"/>
        <v>#N/A</v>
      </c>
      <c r="H878" s="47"/>
      <c r="I878" s="47"/>
      <c r="J878" s="47">
        <f t="shared" si="220"/>
        <v>-132</v>
      </c>
      <c r="K878" s="48">
        <f t="shared" si="221"/>
        <v>23.803203034944769</v>
      </c>
      <c r="L878" s="48">
        <f t="shared" si="222"/>
        <v>2.5540025835016422</v>
      </c>
      <c r="M878" s="48">
        <f t="shared" si="223"/>
        <v>23.843000345964125</v>
      </c>
      <c r="N878" s="48">
        <f t="shared" si="224"/>
        <v>23.843000345964125</v>
      </c>
      <c r="O878" s="48">
        <f t="shared" si="225"/>
        <v>5.590171251924871</v>
      </c>
      <c r="P878" s="47"/>
      <c r="Q878" s="46">
        <f t="shared" si="226"/>
        <v>-132</v>
      </c>
      <c r="R878" s="47">
        <f t="shared" si="227"/>
        <v>24.552689149179226</v>
      </c>
      <c r="S878" s="47">
        <f t="shared" si="228"/>
        <v>4.9456452059489742</v>
      </c>
      <c r="T878" s="47">
        <f t="shared" si="229"/>
        <v>5.1485154261200554</v>
      </c>
      <c r="U878" s="47" t="e">
        <f t="shared" si="230"/>
        <v>#N/A</v>
      </c>
      <c r="V878" s="47">
        <f t="shared" si="231"/>
        <v>0.21732738601311752</v>
      </c>
      <c r="W878" s="47">
        <f t="shared" si="232"/>
        <v>1.1491350645442822E-2</v>
      </c>
    </row>
    <row r="879" spans="2:23">
      <c r="B879" s="46">
        <f t="shared" si="216"/>
        <v>-132</v>
      </c>
      <c r="C879" s="47">
        <f>IF(ISNA(OutlineParameters!T882),OutlineParameters!S882,OutlineParameters!T882)</f>
        <v>197.57234223661879</v>
      </c>
      <c r="D879" s="47">
        <f t="shared" ref="D879:D942" si="233">IF(B879&lt;$D$98,spline($D$96:$D$98,$E$96:$E$98,B879)+$D$83,spline($D$98:$D$100,$E$98:$E$100,B879)+$D$83)*IF(ABS(B879)&lt;=$D$80/2,1,0)</f>
        <v>24.552689149179226</v>
      </c>
      <c r="E879" s="47">
        <f t="shared" si="217"/>
        <v>5.1485154261200554</v>
      </c>
      <c r="F879" s="47">
        <f t="shared" si="218"/>
        <v>4.9456452059489742</v>
      </c>
      <c r="G879" s="47" t="e">
        <f t="shared" si="219"/>
        <v>#N/A</v>
      </c>
      <c r="H879" s="47"/>
      <c r="I879" s="47"/>
      <c r="J879" s="47">
        <f t="shared" si="220"/>
        <v>-131</v>
      </c>
      <c r="K879" s="48">
        <f t="shared" si="221"/>
        <v>23.781226133885635</v>
      </c>
      <c r="L879" s="48">
        <f t="shared" si="222"/>
        <v>2.5154379349974079</v>
      </c>
      <c r="M879" s="48">
        <f t="shared" si="223"/>
        <v>23.820422517500216</v>
      </c>
      <c r="N879" s="48">
        <f t="shared" si="224"/>
        <v>23.820422517500216</v>
      </c>
      <c r="O879" s="48">
        <f t="shared" si="225"/>
        <v>5.5975228049573147</v>
      </c>
      <c r="P879" s="47"/>
      <c r="Q879" s="46">
        <f t="shared" si="226"/>
        <v>-131</v>
      </c>
      <c r="R879" s="47">
        <f t="shared" si="227"/>
        <v>24.530956410577915</v>
      </c>
      <c r="S879" s="47">
        <f t="shared" si="228"/>
        <v>4.904312841572068</v>
      </c>
      <c r="T879" s="47">
        <f t="shared" si="229"/>
        <v>5.1565672125622886</v>
      </c>
      <c r="U879" s="47" t="e">
        <f t="shared" si="230"/>
        <v>#N/A</v>
      </c>
      <c r="V879" s="47">
        <f t="shared" si="231"/>
        <v>0.21617825094857324</v>
      </c>
      <c r="W879" s="47">
        <f t="shared" si="232"/>
        <v>1.1377852933946997E-2</v>
      </c>
    </row>
    <row r="880" spans="2:23">
      <c r="B880" s="46">
        <f t="shared" si="216"/>
        <v>-131</v>
      </c>
      <c r="C880" s="47">
        <f>IF(ISNA(OutlineParameters!T883),OutlineParameters!S883,OutlineParameters!T883)</f>
        <v>197.63347727365922</v>
      </c>
      <c r="D880" s="47">
        <f t="shared" si="233"/>
        <v>24.530956410577915</v>
      </c>
      <c r="E880" s="47">
        <f t="shared" si="217"/>
        <v>5.1565672125622886</v>
      </c>
      <c r="F880" s="47">
        <f t="shared" si="218"/>
        <v>4.904312841572068</v>
      </c>
      <c r="G880" s="47" t="e">
        <f t="shared" si="219"/>
        <v>#N/A</v>
      </c>
      <c r="H880" s="47"/>
      <c r="I880" s="47"/>
      <c r="J880" s="47">
        <f t="shared" si="220"/>
        <v>-130</v>
      </c>
      <c r="K880" s="48">
        <f t="shared" si="221"/>
        <v>23.759416437350179</v>
      </c>
      <c r="L880" s="48">
        <f t="shared" si="222"/>
        <v>2.4771669849687896</v>
      </c>
      <c r="M880" s="48">
        <f t="shared" si="223"/>
        <v>23.798016470076387</v>
      </c>
      <c r="N880" s="48">
        <f t="shared" si="224"/>
        <v>23.798016470076387</v>
      </c>
      <c r="O880" s="48">
        <f t="shared" si="225"/>
        <v>5.6048467622997524</v>
      </c>
      <c r="P880" s="47"/>
      <c r="Q880" s="46">
        <f t="shared" si="226"/>
        <v>-130</v>
      </c>
      <c r="R880" s="47">
        <f t="shared" si="227"/>
        <v>24.509338585483057</v>
      </c>
      <c r="S880" s="47">
        <f t="shared" si="228"/>
        <v>4.8632536739101191</v>
      </c>
      <c r="T880" s="47">
        <f t="shared" si="229"/>
        <v>5.1645829349064467</v>
      </c>
      <c r="U880" s="47" t="e">
        <f t="shared" si="230"/>
        <v>#N/A</v>
      </c>
      <c r="V880" s="47">
        <f t="shared" si="231"/>
        <v>0.21504046565517854</v>
      </c>
      <c r="W880" s="47">
        <f t="shared" si="232"/>
        <v>1.1290331068636306E-2</v>
      </c>
    </row>
    <row r="881" spans="2:23">
      <c r="B881" s="46">
        <f t="shared" ref="B881:B944" si="234">B880+1</f>
        <v>-130</v>
      </c>
      <c r="C881" s="47">
        <f>IF(ISNA(OutlineParameters!T884),OutlineParameters!S884,OutlineParameters!T884)</f>
        <v>197.69459356257386</v>
      </c>
      <c r="D881" s="47">
        <f t="shared" si="233"/>
        <v>24.509338585483057</v>
      </c>
      <c r="E881" s="47">
        <f t="shared" si="217"/>
        <v>5.1645829349064467</v>
      </c>
      <c r="F881" s="47">
        <f t="shared" si="218"/>
        <v>4.8632536739101191</v>
      </c>
      <c r="G881" s="47" t="e">
        <f t="shared" si="219"/>
        <v>#N/A</v>
      </c>
      <c r="H881" s="47"/>
      <c r="I881" s="47"/>
      <c r="J881" s="47">
        <f t="shared" si="220"/>
        <v>-129</v>
      </c>
      <c r="K881" s="48">
        <f t="shared" si="221"/>
        <v>23.737773943508497</v>
      </c>
      <c r="L881" s="48">
        <f t="shared" si="222"/>
        <v>2.4391897235273063</v>
      </c>
      <c r="M881" s="48">
        <f t="shared" si="223"/>
        <v>23.775782201709031</v>
      </c>
      <c r="N881" s="48">
        <f t="shared" si="224"/>
        <v>23.775782201709031</v>
      </c>
      <c r="O881" s="48">
        <f t="shared" si="225"/>
        <v>5.6121432078482227</v>
      </c>
      <c r="P881" s="47"/>
      <c r="Q881" s="46">
        <f t="shared" si="226"/>
        <v>-129</v>
      </c>
      <c r="R881" s="47">
        <f t="shared" si="227"/>
        <v>24.487834538917539</v>
      </c>
      <c r="S881" s="47">
        <f t="shared" si="228"/>
        <v>4.8224684096117834</v>
      </c>
      <c r="T881" s="47">
        <f t="shared" si="229"/>
        <v>5.1725621635829704</v>
      </c>
      <c r="U881" s="47" t="e">
        <f t="shared" si="230"/>
        <v>#N/A</v>
      </c>
      <c r="V881" s="47">
        <f t="shared" si="231"/>
        <v>0.21391143254831491</v>
      </c>
      <c r="W881" s="47">
        <f t="shared" si="232"/>
        <v>1.1202809202970343E-2</v>
      </c>
    </row>
    <row r="882" spans="2:23">
      <c r="B882" s="46">
        <f t="shared" si="234"/>
        <v>-129</v>
      </c>
      <c r="C882" s="47">
        <f>IF(ISNA(OutlineParameters!T885),OutlineParameters!S885,OutlineParameters!T885)</f>
        <v>197.75569376126762</v>
      </c>
      <c r="D882" s="47">
        <f t="shared" si="233"/>
        <v>24.487834538917539</v>
      </c>
      <c r="E882" s="47">
        <f t="shared" si="217"/>
        <v>5.1725621635829704</v>
      </c>
      <c r="F882" s="47">
        <f t="shared" si="218"/>
        <v>4.8224684096117834</v>
      </c>
      <c r="G882" s="47" t="e">
        <f t="shared" si="219"/>
        <v>#N/A</v>
      </c>
      <c r="H882" s="47"/>
      <c r="I882" s="47"/>
      <c r="J882" s="47">
        <f t="shared" si="220"/>
        <v>-128</v>
      </c>
      <c r="K882" s="48">
        <f t="shared" si="221"/>
        <v>23.716298650547056</v>
      </c>
      <c r="L882" s="48">
        <f t="shared" si="222"/>
        <v>2.4015061408599649</v>
      </c>
      <c r="M882" s="48">
        <f t="shared" si="223"/>
        <v>23.753719710430911</v>
      </c>
      <c r="N882" s="48">
        <f t="shared" si="224"/>
        <v>23.753719710430911</v>
      </c>
      <c r="O882" s="48">
        <f t="shared" si="225"/>
        <v>5.6194122714956958</v>
      </c>
      <c r="P882" s="47"/>
      <c r="Q882" s="46">
        <f t="shared" si="226"/>
        <v>-128</v>
      </c>
      <c r="R882" s="47">
        <f t="shared" si="227"/>
        <v>24.466443395662708</v>
      </c>
      <c r="S882" s="47">
        <f t="shared" si="228"/>
        <v>4.7819545747163943</v>
      </c>
      <c r="T882" s="47">
        <f t="shared" si="229"/>
        <v>5.1805054158967137</v>
      </c>
      <c r="U882" s="47" t="e">
        <f t="shared" si="230"/>
        <v>#N/A</v>
      </c>
      <c r="V882" s="47">
        <f t="shared" si="231"/>
        <v>0.21279115162801787</v>
      </c>
      <c r="W882" s="47">
        <f t="shared" si="232"/>
        <v>1.1115287337659652E-2</v>
      </c>
    </row>
    <row r="883" spans="2:23">
      <c r="B883" s="46">
        <f t="shared" si="234"/>
        <v>-128</v>
      </c>
      <c r="C883" s="47">
        <f>IF(ISNA(OutlineParameters!T886),OutlineParameters!S886,OutlineParameters!T886)</f>
        <v>197.81678140663365</v>
      </c>
      <c r="D883" s="47">
        <f t="shared" si="233"/>
        <v>24.466443395662708</v>
      </c>
      <c r="E883" s="47">
        <f t="shared" si="217"/>
        <v>5.1805054158967137</v>
      </c>
      <c r="F883" s="47">
        <f t="shared" si="218"/>
        <v>4.7819545747163943</v>
      </c>
      <c r="G883" s="47" t="e">
        <f t="shared" si="219"/>
        <v>#N/A</v>
      </c>
      <c r="H883" s="47"/>
      <c r="I883" s="47"/>
      <c r="J883" s="47">
        <f t="shared" si="220"/>
        <v>-127</v>
      </c>
      <c r="K883" s="48">
        <f t="shared" si="221"/>
        <v>23.694990556665058</v>
      </c>
      <c r="L883" s="48">
        <f t="shared" si="222"/>
        <v>2.3641162272310794</v>
      </c>
      <c r="M883" s="48">
        <f t="shared" si="223"/>
        <v>23.73182899429116</v>
      </c>
      <c r="N883" s="48">
        <f t="shared" si="224"/>
        <v>23.73182899429116</v>
      </c>
      <c r="O883" s="48">
        <f t="shared" si="225"/>
        <v>5.6266540588356637</v>
      </c>
      <c r="P883" s="47"/>
      <c r="Q883" s="46">
        <f t="shared" si="226"/>
        <v>-127</v>
      </c>
      <c r="R883" s="47">
        <f t="shared" si="227"/>
        <v>24.445164280499906</v>
      </c>
      <c r="S883" s="47">
        <f t="shared" si="228"/>
        <v>4.7417096144184612</v>
      </c>
      <c r="T883" s="47">
        <f t="shared" si="229"/>
        <v>5.1884132091525297</v>
      </c>
      <c r="U883" s="47" t="e">
        <f t="shared" si="230"/>
        <v>#N/A</v>
      </c>
      <c r="V883" s="47">
        <f t="shared" si="231"/>
        <v>0.21167962289425191</v>
      </c>
      <c r="W883" s="47">
        <f t="shared" si="232"/>
        <v>1.1027765472704232E-2</v>
      </c>
    </row>
    <row r="884" spans="2:23">
      <c r="B884" s="46">
        <f t="shared" si="234"/>
        <v>-127</v>
      </c>
      <c r="C884" s="47">
        <f>IF(ISNA(OutlineParameters!T887),OutlineParameters!S887,OutlineParameters!T887)</f>
        <v>197.87785955316917</v>
      </c>
      <c r="D884" s="47">
        <f t="shared" si="233"/>
        <v>24.445164280499906</v>
      </c>
      <c r="E884" s="47">
        <f t="shared" si="217"/>
        <v>5.1884132091525297</v>
      </c>
      <c r="F884" s="47">
        <f t="shared" si="218"/>
        <v>4.7417096144184612</v>
      </c>
      <c r="G884" s="47" t="e">
        <f t="shared" si="219"/>
        <v>#N/A</v>
      </c>
      <c r="H884" s="47"/>
      <c r="I884" s="47"/>
      <c r="J884" s="47">
        <f t="shared" si="220"/>
        <v>-126</v>
      </c>
      <c r="K884" s="48">
        <f t="shared" si="221"/>
        <v>23.673849660076254</v>
      </c>
      <c r="L884" s="48">
        <f t="shared" si="222"/>
        <v>2.3270199729804517</v>
      </c>
      <c r="M884" s="48">
        <f t="shared" si="223"/>
        <v>23.710110051351645</v>
      </c>
      <c r="N884" s="48">
        <f t="shared" si="224"/>
        <v>23.710110051351645</v>
      </c>
      <c r="O884" s="48">
        <f t="shared" si="225"/>
        <v>5.6338686814974537</v>
      </c>
      <c r="P884" s="47"/>
      <c r="Q884" s="46">
        <f t="shared" si="226"/>
        <v>-126</v>
      </c>
      <c r="R884" s="47">
        <f t="shared" si="227"/>
        <v>24.423996318210481</v>
      </c>
      <c r="S884" s="47">
        <f t="shared" si="228"/>
        <v>4.7017337140943134</v>
      </c>
      <c r="T884" s="47">
        <f t="shared" si="229"/>
        <v>5.1962853453995388</v>
      </c>
      <c r="U884" s="47" t="e">
        <f t="shared" si="230"/>
        <v>#N/A</v>
      </c>
      <c r="V884" s="47">
        <f t="shared" si="231"/>
        <v>0.21057684634698148</v>
      </c>
      <c r="W884" s="47">
        <f t="shared" si="232"/>
        <v>1.0940243607038269E-2</v>
      </c>
    </row>
    <row r="885" spans="2:23">
      <c r="B885" s="46">
        <f t="shared" si="234"/>
        <v>-126</v>
      </c>
      <c r="C885" s="47">
        <f>IF(ISNA(OutlineParameters!T888),OutlineParameters!S888,OutlineParameters!T888)</f>
        <v>197.93893136065151</v>
      </c>
      <c r="D885" s="47">
        <f t="shared" si="233"/>
        <v>24.423996318210481</v>
      </c>
      <c r="E885" s="47">
        <f t="shared" si="217"/>
        <v>5.1962853453995388</v>
      </c>
      <c r="F885" s="47">
        <f t="shared" si="218"/>
        <v>4.7017337140943134</v>
      </c>
      <c r="G885" s="47" t="e">
        <f t="shared" si="219"/>
        <v>#N/A</v>
      </c>
      <c r="H885" s="47"/>
      <c r="I885" s="47"/>
      <c r="J885" s="47">
        <f t="shared" si="220"/>
        <v>-125</v>
      </c>
      <c r="K885" s="48">
        <f t="shared" si="221"/>
        <v>23.652875959009858</v>
      </c>
      <c r="L885" s="48">
        <f t="shared" si="222"/>
        <v>2.2902173685247362</v>
      </c>
      <c r="M885" s="48">
        <f t="shared" si="223"/>
        <v>23.688562879691514</v>
      </c>
      <c r="N885" s="48">
        <f t="shared" si="224"/>
        <v>23.688562879691514</v>
      </c>
      <c r="O885" s="48">
        <f t="shared" si="225"/>
        <v>5.6410562522794825</v>
      </c>
      <c r="P885" s="47"/>
      <c r="Q885" s="46">
        <f t="shared" si="226"/>
        <v>-125</v>
      </c>
      <c r="R885" s="47">
        <f t="shared" si="227"/>
        <v>24.402938633575783</v>
      </c>
      <c r="S885" s="47">
        <f t="shared" si="228"/>
        <v>4.6620243481933343</v>
      </c>
      <c r="T885" s="47">
        <f t="shared" si="229"/>
        <v>5.2041223419425933</v>
      </c>
      <c r="U885" s="47" t="e">
        <f t="shared" si="230"/>
        <v>#N/A</v>
      </c>
      <c r="V885" s="47">
        <f t="shared" si="231"/>
        <v>0.20948282198627766</v>
      </c>
      <c r="W885" s="47">
        <f t="shared" si="232"/>
        <v>1.0852721741372306E-2</v>
      </c>
    </row>
    <row r="886" spans="2:23">
      <c r="B886" s="46">
        <f t="shared" si="234"/>
        <v>-125</v>
      </c>
      <c r="C886" s="47">
        <f>IF(ISNA(OutlineParameters!T889),OutlineParameters!S889,OutlineParameters!T889)</f>
        <v>198</v>
      </c>
      <c r="D886" s="47">
        <f t="shared" si="233"/>
        <v>24.402938633575783</v>
      </c>
      <c r="E886" s="47">
        <f t="shared" si="217"/>
        <v>5.2041223419425933</v>
      </c>
      <c r="F886" s="47">
        <f t="shared" si="218"/>
        <v>4.6620243481933343</v>
      </c>
      <c r="G886" s="47" t="e">
        <f t="shared" si="219"/>
        <v>#N/A</v>
      </c>
      <c r="H886" s="47"/>
      <c r="I886" s="47"/>
      <c r="J886" s="47">
        <f t="shared" si="220"/>
        <v>-124</v>
      </c>
      <c r="K886" s="48">
        <f t="shared" si="221"/>
        <v>23.632069451705998</v>
      </c>
      <c r="L886" s="48">
        <f t="shared" si="222"/>
        <v>2.2537084043565301</v>
      </c>
      <c r="M886" s="48">
        <f t="shared" si="223"/>
        <v>23.667187477403555</v>
      </c>
      <c r="N886" s="48">
        <f t="shared" si="224"/>
        <v>23.667187477403555</v>
      </c>
      <c r="O886" s="48">
        <f t="shared" si="225"/>
        <v>5.6461367393186999</v>
      </c>
      <c r="P886" s="47"/>
      <c r="Q886" s="46">
        <f t="shared" si="226"/>
        <v>-124</v>
      </c>
      <c r="R886" s="47">
        <f t="shared" si="227"/>
        <v>24.381990351377155</v>
      </c>
      <c r="S886" s="47">
        <f t="shared" si="228"/>
        <v>4.6153001549382289</v>
      </c>
      <c r="T886" s="47">
        <f t="shared" si="229"/>
        <v>5.211924477667969</v>
      </c>
      <c r="U886" s="47" t="e">
        <f t="shared" si="230"/>
        <v>#N/A</v>
      </c>
      <c r="V886" s="47">
        <f t="shared" si="231"/>
        <v>0.20839754981214043</v>
      </c>
      <c r="W886" s="47">
        <f t="shared" si="232"/>
        <v>1.0765199876416887E-2</v>
      </c>
    </row>
    <row r="887" spans="2:23">
      <c r="B887" s="46">
        <f t="shared" si="234"/>
        <v>-124</v>
      </c>
      <c r="C887" s="47">
        <f>IF(ISNA(OutlineParameters!T890),OutlineParameters!S890,OutlineParameters!T890)</f>
        <v>198.02101103601154</v>
      </c>
      <c r="D887" s="47">
        <f t="shared" si="233"/>
        <v>24.381990351377155</v>
      </c>
      <c r="E887" s="47">
        <f t="shared" si="217"/>
        <v>5.211924477667969</v>
      </c>
      <c r="F887" s="47">
        <f t="shared" si="218"/>
        <v>4.6153001549382289</v>
      </c>
      <c r="G887" s="47" t="e">
        <f t="shared" si="219"/>
        <v>#N/A</v>
      </c>
      <c r="H887" s="47"/>
      <c r="I887" s="47"/>
      <c r="J887" s="47">
        <f t="shared" si="220"/>
        <v>-123</v>
      </c>
      <c r="K887" s="48">
        <f t="shared" si="221"/>
        <v>23.611430136421173</v>
      </c>
      <c r="L887" s="48">
        <f t="shared" si="222"/>
        <v>2.217493071044828</v>
      </c>
      <c r="M887" s="48">
        <f t="shared" si="223"/>
        <v>23.64598384259784</v>
      </c>
      <c r="N887" s="48">
        <f t="shared" si="224"/>
        <v>23.64598384259784</v>
      </c>
      <c r="O887" s="48">
        <f t="shared" si="225"/>
        <v>5.6511857850882858</v>
      </c>
      <c r="P887" s="47"/>
      <c r="Q887" s="46">
        <f t="shared" si="226"/>
        <v>-123</v>
      </c>
      <c r="R887" s="47">
        <f t="shared" si="227"/>
        <v>24.361150596395941</v>
      </c>
      <c r="S887" s="47">
        <f t="shared" si="228"/>
        <v>4.5688226177850524</v>
      </c>
      <c r="T887" s="47">
        <f t="shared" si="229"/>
        <v>5.2196920314619417</v>
      </c>
      <c r="U887" s="47" t="e">
        <f t="shared" si="230"/>
        <v>#N/A</v>
      </c>
      <c r="V887" s="47">
        <f t="shared" si="231"/>
        <v>0.20732102982449874</v>
      </c>
      <c r="W887" s="47">
        <f t="shared" si="232"/>
        <v>1.0677678010750924E-2</v>
      </c>
    </row>
    <row r="888" spans="2:23">
      <c r="B888" s="46">
        <f t="shared" si="234"/>
        <v>-123</v>
      </c>
      <c r="C888" s="47">
        <f>IF(ISNA(OutlineParameters!T891),OutlineParameters!S891,OutlineParameters!T891)</f>
        <v>198.04200423659094</v>
      </c>
      <c r="D888" s="47">
        <f t="shared" si="233"/>
        <v>24.361150596395941</v>
      </c>
      <c r="E888" s="47">
        <f t="shared" si="217"/>
        <v>5.2196920314619417</v>
      </c>
      <c r="F888" s="47">
        <f t="shared" si="218"/>
        <v>4.5688226177850524</v>
      </c>
      <c r="G888" s="47" t="e">
        <f t="shared" si="219"/>
        <v>#N/A</v>
      </c>
      <c r="H888" s="47"/>
      <c r="I888" s="47"/>
      <c r="J888" s="47">
        <f t="shared" si="220"/>
        <v>-122</v>
      </c>
      <c r="K888" s="48">
        <f t="shared" si="221"/>
        <v>23.590958011425524</v>
      </c>
      <c r="L888" s="48">
        <f t="shared" si="222"/>
        <v>2.1815713592345674</v>
      </c>
      <c r="M888" s="48">
        <f t="shared" si="223"/>
        <v>23.62495197339808</v>
      </c>
      <c r="N888" s="48">
        <f t="shared" si="224"/>
        <v>23.62495197339808</v>
      </c>
      <c r="O888" s="48">
        <f t="shared" si="225"/>
        <v>5.6562048240382836</v>
      </c>
      <c r="P888" s="47"/>
      <c r="Q888" s="46">
        <f t="shared" si="226"/>
        <v>-122</v>
      </c>
      <c r="R888" s="47">
        <f t="shared" si="227"/>
        <v>24.340418493413491</v>
      </c>
      <c r="S888" s="47">
        <f t="shared" si="228"/>
        <v>4.5225938993215564</v>
      </c>
      <c r="T888" s="47">
        <f t="shared" si="229"/>
        <v>5.2274255206293647</v>
      </c>
      <c r="U888" s="47" t="e">
        <f t="shared" si="230"/>
        <v>#N/A</v>
      </c>
      <c r="V888" s="47">
        <f t="shared" si="231"/>
        <v>0.20625326202342364</v>
      </c>
      <c r="W888" s="47">
        <f t="shared" si="232"/>
        <v>1.0590156145440233E-2</v>
      </c>
    </row>
    <row r="889" spans="2:23">
      <c r="B889" s="46">
        <f t="shared" si="234"/>
        <v>-122</v>
      </c>
      <c r="C889" s="47">
        <f>IF(ISNA(OutlineParameters!T892),OutlineParameters!S892,OutlineParameters!T892)</f>
        <v>198.06300754267326</v>
      </c>
      <c r="D889" s="47">
        <f t="shared" si="233"/>
        <v>24.340418493413491</v>
      </c>
      <c r="E889" s="47">
        <f t="shared" si="217"/>
        <v>5.2274255206293647</v>
      </c>
      <c r="F889" s="47">
        <f t="shared" si="218"/>
        <v>4.5225938993215564</v>
      </c>
      <c r="G889" s="47" t="e">
        <f t="shared" si="219"/>
        <v>#N/A</v>
      </c>
      <c r="H889" s="47"/>
      <c r="I889" s="47"/>
      <c r="J889" s="47">
        <f t="shared" si="220"/>
        <v>-121</v>
      </c>
      <c r="K889" s="48">
        <f t="shared" si="221"/>
        <v>23.570653075003744</v>
      </c>
      <c r="L889" s="48">
        <f t="shared" si="222"/>
        <v>2.1459432596475381</v>
      </c>
      <c r="M889" s="48">
        <f t="shared" si="223"/>
        <v>23.604091867943449</v>
      </c>
      <c r="N889" s="48">
        <f t="shared" si="224"/>
        <v>23.604091867943449</v>
      </c>
      <c r="O889" s="48">
        <f t="shared" si="225"/>
        <v>5.6611921184873317</v>
      </c>
      <c r="P889" s="47"/>
      <c r="Q889" s="46">
        <f t="shared" si="226"/>
        <v>-121</v>
      </c>
      <c r="R889" s="47">
        <f t="shared" si="227"/>
        <v>24.319793167211149</v>
      </c>
      <c r="S889" s="47">
        <f t="shared" si="228"/>
        <v>4.4766077642722522</v>
      </c>
      <c r="T889" s="47">
        <f t="shared" si="229"/>
        <v>5.2351247472193583</v>
      </c>
      <c r="U889" s="47" t="e">
        <f t="shared" si="230"/>
        <v>#N/A</v>
      </c>
      <c r="V889" s="47">
        <f t="shared" si="231"/>
        <v>0.20519424640887962</v>
      </c>
      <c r="W889" s="47">
        <f t="shared" si="232"/>
        <v>1.0502634280129541E-2</v>
      </c>
    </row>
    <row r="890" spans="2:23">
      <c r="B890" s="46">
        <f t="shared" si="234"/>
        <v>-121</v>
      </c>
      <c r="C890" s="47">
        <f>IF(ISNA(OutlineParameters!T893),OutlineParameters!S893,OutlineParameters!T893)</f>
        <v>198.08398786003724</v>
      </c>
      <c r="D890" s="47">
        <f t="shared" si="233"/>
        <v>24.319793167211149</v>
      </c>
      <c r="E890" s="47">
        <f t="shared" si="217"/>
        <v>5.2351247472193583</v>
      </c>
      <c r="F890" s="47">
        <f t="shared" si="218"/>
        <v>4.4766077642722522</v>
      </c>
      <c r="G890" s="47" t="e">
        <f t="shared" si="219"/>
        <v>#N/A</v>
      </c>
      <c r="H890" s="47"/>
      <c r="I890" s="47"/>
      <c r="J890" s="47">
        <f t="shared" si="220"/>
        <v>-120</v>
      </c>
      <c r="K890" s="48">
        <f t="shared" si="221"/>
        <v>23.550515325452348</v>
      </c>
      <c r="L890" s="48">
        <f t="shared" si="222"/>
        <v>2.1106087630814727</v>
      </c>
      <c r="M890" s="48">
        <f t="shared" si="223"/>
        <v>23.583403524387673</v>
      </c>
      <c r="N890" s="48">
        <f t="shared" si="224"/>
        <v>23.583403524387673</v>
      </c>
      <c r="O890" s="48">
        <f t="shared" si="225"/>
        <v>5.6661491044897474</v>
      </c>
      <c r="P890" s="47"/>
      <c r="Q890" s="46">
        <f t="shared" si="226"/>
        <v>-120</v>
      </c>
      <c r="R890" s="47">
        <f t="shared" si="227"/>
        <v>24.299273742570261</v>
      </c>
      <c r="S890" s="47">
        <f t="shared" si="228"/>
        <v>4.4308663854910719</v>
      </c>
      <c r="T890" s="47">
        <f t="shared" si="229"/>
        <v>5.2427902285367738</v>
      </c>
      <c r="U890" s="47" t="e">
        <f t="shared" si="230"/>
        <v>#N/A</v>
      </c>
      <c r="V890" s="47">
        <f t="shared" si="231"/>
        <v>0.20414398298086667</v>
      </c>
      <c r="W890" s="47">
        <f t="shared" si="232"/>
        <v>1.0390962422235361E-2</v>
      </c>
    </row>
    <row r="891" spans="2:23">
      <c r="B891" s="46">
        <f t="shared" si="234"/>
        <v>-120</v>
      </c>
      <c r="C891" s="47">
        <f>IF(ISNA(OutlineParameters!T894),OutlineParameters!S894,OutlineParameters!T894)</f>
        <v>198.10497312961795</v>
      </c>
      <c r="D891" s="47">
        <f t="shared" si="233"/>
        <v>24.299273742570261</v>
      </c>
      <c r="E891" s="47">
        <f t="shared" si="217"/>
        <v>5.2427902285367738</v>
      </c>
      <c r="F891" s="47">
        <f t="shared" si="218"/>
        <v>4.4308663854910719</v>
      </c>
      <c r="G891" s="47" t="e">
        <f t="shared" si="219"/>
        <v>#N/A</v>
      </c>
      <c r="H891" s="47"/>
      <c r="I891" s="47"/>
      <c r="J891" s="47">
        <f t="shared" si="220"/>
        <v>-119</v>
      </c>
      <c r="K891" s="48">
        <f t="shared" si="221"/>
        <v>23.530544761084226</v>
      </c>
      <c r="L891" s="48">
        <f t="shared" si="222"/>
        <v>2.0755678604100467</v>
      </c>
      <c r="M891" s="48">
        <f t="shared" si="223"/>
        <v>23.562886940901759</v>
      </c>
      <c r="N891" s="48">
        <f t="shared" si="224"/>
        <v>23.562886940901759</v>
      </c>
      <c r="O891" s="48">
        <f t="shared" si="225"/>
        <v>5.6710740411196161</v>
      </c>
      <c r="P891" s="47"/>
      <c r="Q891" s="46">
        <f t="shared" si="226"/>
        <v>-119</v>
      </c>
      <c r="R891" s="47">
        <f t="shared" si="227"/>
        <v>24.278859344272174</v>
      </c>
      <c r="S891" s="47">
        <f t="shared" si="228"/>
        <v>4.3853608010211609</v>
      </c>
      <c r="T891" s="47">
        <f t="shared" si="229"/>
        <v>5.2504224818864662</v>
      </c>
      <c r="U891" s="47" t="e">
        <f t="shared" si="230"/>
        <v>#N/A</v>
      </c>
      <c r="V891" s="47">
        <f t="shared" si="231"/>
        <v>0.20310488673864313</v>
      </c>
      <c r="W891" s="47">
        <f t="shared" si="232"/>
        <v>1.0351863134516748E-2</v>
      </c>
    </row>
    <row r="892" spans="2:23">
      <c r="B892" s="46">
        <f t="shared" si="234"/>
        <v>-119</v>
      </c>
      <c r="C892" s="47">
        <f>IF(ISNA(OutlineParameters!T895),OutlineParameters!S895,OutlineParameters!T895)</f>
        <v>198.12593025719417</v>
      </c>
      <c r="D892" s="47">
        <f t="shared" si="233"/>
        <v>24.278859344272174</v>
      </c>
      <c r="E892" s="47">
        <f t="shared" si="217"/>
        <v>5.2504224818864662</v>
      </c>
      <c r="F892" s="47">
        <f t="shared" si="218"/>
        <v>4.3853608010211609</v>
      </c>
      <c r="G892" s="47" t="e">
        <f t="shared" si="219"/>
        <v>#N/A</v>
      </c>
      <c r="H892" s="47"/>
      <c r="I892" s="47"/>
      <c r="J892" s="47">
        <f t="shared" si="220"/>
        <v>-118</v>
      </c>
      <c r="K892" s="48">
        <f t="shared" si="221"/>
        <v>23.510741380225905</v>
      </c>
      <c r="L892" s="48">
        <f t="shared" si="222"/>
        <v>2.040820542583333</v>
      </c>
      <c r="M892" s="48">
        <f t="shared" si="223"/>
        <v>23.542542115670354</v>
      </c>
      <c r="N892" s="48">
        <f t="shared" si="224"/>
        <v>23.542542115670354</v>
      </c>
      <c r="O892" s="48">
        <f t="shared" si="225"/>
        <v>5.6759683660302889</v>
      </c>
      <c r="P892" s="47"/>
      <c r="Q892" s="46">
        <f t="shared" si="226"/>
        <v>-118</v>
      </c>
      <c r="R892" s="47">
        <f t="shared" si="227"/>
        <v>24.25854885559831</v>
      </c>
      <c r="S892" s="47">
        <f t="shared" si="228"/>
        <v>4.3400965630114676</v>
      </c>
      <c r="T892" s="47">
        <f t="shared" si="229"/>
        <v>5.2580210718808393</v>
      </c>
      <c r="U892" s="47" t="e">
        <f t="shared" si="230"/>
        <v>#N/A</v>
      </c>
      <c r="V892" s="47">
        <f t="shared" si="231"/>
        <v>0.20206970042519146</v>
      </c>
      <c r="W892" s="47">
        <f t="shared" si="232"/>
        <v>1.024006764076546E-2</v>
      </c>
    </row>
    <row r="893" spans="2:23">
      <c r="B893" s="46">
        <f t="shared" si="234"/>
        <v>-118</v>
      </c>
      <c r="C893" s="47">
        <f>IF(ISNA(OutlineParameters!T896),OutlineParameters!S896,OutlineParameters!T896)</f>
        <v>198.14688718370093</v>
      </c>
      <c r="D893" s="47">
        <f t="shared" si="233"/>
        <v>24.25854885559831</v>
      </c>
      <c r="E893" s="47">
        <f t="shared" si="217"/>
        <v>5.2580210718808393</v>
      </c>
      <c r="F893" s="47">
        <f t="shared" si="218"/>
        <v>4.3400965630114676</v>
      </c>
      <c r="G893" s="47" t="e">
        <f t="shared" si="219"/>
        <v>#N/A</v>
      </c>
      <c r="H893" s="47"/>
      <c r="I893" s="47"/>
      <c r="J893" s="47">
        <f t="shared" si="220"/>
        <v>-117</v>
      </c>
      <c r="K893" s="48">
        <f t="shared" si="221"/>
        <v>23.49110518121665</v>
      </c>
      <c r="L893" s="48">
        <f t="shared" si="222"/>
        <v>2.0063668006278021</v>
      </c>
      <c r="M893" s="48">
        <f t="shared" si="223"/>
        <v>23.522369046893569</v>
      </c>
      <c r="N893" s="48">
        <f t="shared" si="224"/>
        <v>23.522369046893569</v>
      </c>
      <c r="O893" s="48">
        <f t="shared" si="225"/>
        <v>5.6808311316405691</v>
      </c>
      <c r="P893" s="47"/>
      <c r="Q893" s="46">
        <f t="shared" si="226"/>
        <v>-117</v>
      </c>
      <c r="R893" s="47">
        <f t="shared" si="227"/>
        <v>24.238341885555791</v>
      </c>
      <c r="S893" s="47">
        <f t="shared" si="228"/>
        <v>4.2950661771214698</v>
      </c>
      <c r="T893" s="47">
        <f t="shared" si="229"/>
        <v>5.265586990307539</v>
      </c>
      <c r="U893" s="47" t="e">
        <f t="shared" si="230"/>
        <v>#N/A</v>
      </c>
      <c r="V893" s="47">
        <f t="shared" si="231"/>
        <v>0.20104569366111491</v>
      </c>
      <c r="W893" s="47">
        <f t="shared" si="232"/>
        <v>1.0152545775099497E-2</v>
      </c>
    </row>
    <row r="894" spans="2:23">
      <c r="B894" s="46">
        <f t="shared" si="234"/>
        <v>-117</v>
      </c>
      <c r="C894" s="47">
        <f>IF(ISNA(OutlineParameters!T897),OutlineParameters!S897,OutlineParameters!T897)</f>
        <v>198.16782607370612</v>
      </c>
      <c r="D894" s="47">
        <f t="shared" si="233"/>
        <v>24.238341885555791</v>
      </c>
      <c r="E894" s="47">
        <f t="shared" si="217"/>
        <v>5.265586990307539</v>
      </c>
      <c r="F894" s="47">
        <f t="shared" si="218"/>
        <v>4.2950661771214698</v>
      </c>
      <c r="G894" s="47" t="e">
        <f t="shared" si="219"/>
        <v>#N/A</v>
      </c>
      <c r="H894" s="47"/>
      <c r="I894" s="47"/>
      <c r="J894" s="47">
        <f t="shared" si="220"/>
        <v>-116</v>
      </c>
      <c r="K894" s="48">
        <f t="shared" si="221"/>
        <v>23.471636162410274</v>
      </c>
      <c r="L894" s="48">
        <f t="shared" si="222"/>
        <v>1.9722066256454127</v>
      </c>
      <c r="M894" s="48">
        <f t="shared" si="223"/>
        <v>23.502367732786066</v>
      </c>
      <c r="N894" s="48">
        <f t="shared" si="224"/>
        <v>23.502367732786066</v>
      </c>
      <c r="O894" s="48">
        <f t="shared" si="225"/>
        <v>5.6856621847318554</v>
      </c>
      <c r="P894" s="47"/>
      <c r="Q894" s="46">
        <f t="shared" si="226"/>
        <v>-116</v>
      </c>
      <c r="R894" s="47">
        <f t="shared" si="227"/>
        <v>24.218237316189679</v>
      </c>
      <c r="S894" s="47">
        <f t="shared" si="228"/>
        <v>4.250267806975522</v>
      </c>
      <c r="T894" s="47">
        <f t="shared" si="229"/>
        <v>5.2731202790100866</v>
      </c>
      <c r="U894" s="47" t="e">
        <f t="shared" si="230"/>
        <v>#N/A</v>
      </c>
      <c r="V894" s="47">
        <f t="shared" si="231"/>
        <v>0.20003043908360496</v>
      </c>
      <c r="W894" s="47">
        <f t="shared" si="232"/>
        <v>1.0065023909788806E-2</v>
      </c>
    </row>
    <row r="895" spans="2:23">
      <c r="B895" s="46">
        <f t="shared" si="234"/>
        <v>-116</v>
      </c>
      <c r="C895" s="47">
        <f>IF(ISNA(OutlineParameters!T898),OutlineParameters!S898,OutlineParameters!T898)</f>
        <v>198.18874435056662</v>
      </c>
      <c r="D895" s="47">
        <f t="shared" si="233"/>
        <v>24.218237316189679</v>
      </c>
      <c r="E895" s="47">
        <f t="shared" si="217"/>
        <v>5.2731202790100866</v>
      </c>
      <c r="F895" s="47">
        <f t="shared" si="218"/>
        <v>4.250267806975522</v>
      </c>
      <c r="G895" s="47" t="e">
        <f t="shared" si="219"/>
        <v>#N/A</v>
      </c>
      <c r="H895" s="47"/>
      <c r="I895" s="47"/>
      <c r="J895" s="47">
        <f t="shared" si="220"/>
        <v>-115</v>
      </c>
      <c r="K895" s="48">
        <f t="shared" si="221"/>
        <v>23.452334322176963</v>
      </c>
      <c r="L895" s="48">
        <f t="shared" si="222"/>
        <v>1.9383400088154303</v>
      </c>
      <c r="M895" s="48">
        <f t="shared" si="223"/>
        <v>23.482538171578877</v>
      </c>
      <c r="N895" s="48">
        <f t="shared" si="224"/>
        <v>23.482538171578877</v>
      </c>
      <c r="O895" s="48">
        <f t="shared" si="225"/>
        <v>5.690460574021861</v>
      </c>
      <c r="P895" s="47"/>
      <c r="Q895" s="46">
        <f t="shared" si="226"/>
        <v>-115</v>
      </c>
      <c r="R895" s="47">
        <f t="shared" si="227"/>
        <v>24.198234272281319</v>
      </c>
      <c r="S895" s="47">
        <f t="shared" si="228"/>
        <v>4.2056961571396698</v>
      </c>
      <c r="T895" s="47">
        <f t="shared" si="229"/>
        <v>5.2806212168747599</v>
      </c>
      <c r="U895" s="47" t="e">
        <f t="shared" si="230"/>
        <v>#N/A</v>
      </c>
      <c r="V895" s="47">
        <f t="shared" si="231"/>
        <v>0.19902393669262608</v>
      </c>
      <c r="W895" s="47">
        <f t="shared" si="232"/>
        <v>9.9775020444781148E-3</v>
      </c>
    </row>
    <row r="896" spans="2:23">
      <c r="B896" s="46">
        <f t="shared" si="234"/>
        <v>-115</v>
      </c>
      <c r="C896" s="47">
        <f>IF(ISNA(OutlineParameters!T899),OutlineParameters!S899,OutlineParameters!T899)</f>
        <v>198.20962417885031</v>
      </c>
      <c r="D896" s="47">
        <f t="shared" si="233"/>
        <v>24.198234272281319</v>
      </c>
      <c r="E896" s="47">
        <f t="shared" si="217"/>
        <v>5.2806212168747599</v>
      </c>
      <c r="F896" s="47">
        <f t="shared" si="218"/>
        <v>4.2056961571396698</v>
      </c>
      <c r="G896" s="47" t="e">
        <f t="shared" si="219"/>
        <v>#N/A</v>
      </c>
      <c r="H896" s="47"/>
      <c r="I896" s="47"/>
      <c r="J896" s="47">
        <f t="shared" si="220"/>
        <v>-114</v>
      </c>
      <c r="K896" s="48">
        <f t="shared" si="221"/>
        <v>23.433199658896907</v>
      </c>
      <c r="L896" s="48">
        <f t="shared" si="222"/>
        <v>1.9047669413926087</v>
      </c>
      <c r="M896" s="48">
        <f t="shared" si="223"/>
        <v>23.462880361519407</v>
      </c>
      <c r="N896" s="48">
        <f t="shared" si="224"/>
        <v>23.462880361519407</v>
      </c>
      <c r="O896" s="48">
        <f t="shared" si="225"/>
        <v>5.6952277403455227</v>
      </c>
      <c r="P896" s="47"/>
      <c r="Q896" s="46">
        <f t="shared" si="226"/>
        <v>-114</v>
      </c>
      <c r="R896" s="47">
        <f t="shared" si="227"/>
        <v>24.178331878612056</v>
      </c>
      <c r="S896" s="47">
        <f t="shared" si="228"/>
        <v>4.161353433159011</v>
      </c>
      <c r="T896" s="47">
        <f t="shared" si="229"/>
        <v>5.288090321206413</v>
      </c>
      <c r="U896" s="47" t="e">
        <f t="shared" si="230"/>
        <v>#N/A</v>
      </c>
      <c r="V896" s="47">
        <f t="shared" si="231"/>
        <v>0.19802618648817827</v>
      </c>
      <c r="W896" s="47">
        <f t="shared" si="232"/>
        <v>9.8899801788121522E-3</v>
      </c>
    </row>
    <row r="897" spans="2:23">
      <c r="B897" s="46">
        <f t="shared" si="234"/>
        <v>-114</v>
      </c>
      <c r="C897" s="47">
        <f>IF(ISNA(OutlineParameters!T900),OutlineParameters!S900,OutlineParameters!T900)</f>
        <v>198.23049349949221</v>
      </c>
      <c r="D897" s="47">
        <f t="shared" si="233"/>
        <v>24.178331878612056</v>
      </c>
      <c r="E897" s="47">
        <f t="shared" si="217"/>
        <v>5.288090321206413</v>
      </c>
      <c r="F897" s="47">
        <f t="shared" si="218"/>
        <v>4.161353433159011</v>
      </c>
      <c r="G897" s="47" t="e">
        <f t="shared" si="219"/>
        <v>#N/A</v>
      </c>
      <c r="H897" s="47"/>
      <c r="I897" s="47"/>
      <c r="J897" s="47">
        <f t="shared" si="220"/>
        <v>-113</v>
      </c>
      <c r="K897" s="48">
        <f t="shared" si="221"/>
        <v>23.414232170967576</v>
      </c>
      <c r="L897" s="48">
        <f t="shared" si="222"/>
        <v>1.8714874147071896</v>
      </c>
      <c r="M897" s="48">
        <f t="shared" si="223"/>
        <v>23.443394300865972</v>
      </c>
      <c r="N897" s="48">
        <f t="shared" si="224"/>
        <v>23.443394300865972</v>
      </c>
      <c r="O897" s="48">
        <f t="shared" si="225"/>
        <v>5.699961933436926</v>
      </c>
      <c r="P897" s="47"/>
      <c r="Q897" s="46">
        <f t="shared" si="226"/>
        <v>-113</v>
      </c>
      <c r="R897" s="47">
        <f t="shared" si="227"/>
        <v>24.158529259963238</v>
      </c>
      <c r="S897" s="47">
        <f t="shared" si="228"/>
        <v>4.117233336999238</v>
      </c>
      <c r="T897" s="47">
        <f t="shared" si="229"/>
        <v>5.2955273940541625</v>
      </c>
      <c r="U897" s="47" t="e">
        <f t="shared" si="230"/>
        <v>#N/A</v>
      </c>
      <c r="V897" s="47">
        <f t="shared" si="231"/>
        <v>0.19703718847029705</v>
      </c>
      <c r="W897" s="47">
        <f t="shared" si="232"/>
        <v>9.8024583138567323E-3</v>
      </c>
    </row>
    <row r="898" spans="2:23">
      <c r="B898" s="46">
        <f t="shared" si="234"/>
        <v>-113</v>
      </c>
      <c r="C898" s="47">
        <f>IF(ISNA(OutlineParameters!T901),OutlineParameters!S901,OutlineParameters!T901)</f>
        <v>198.25131921827111</v>
      </c>
      <c r="D898" s="47">
        <f t="shared" si="233"/>
        <v>24.158529259963238</v>
      </c>
      <c r="E898" s="47">
        <f t="shared" si="217"/>
        <v>5.2955273940541625</v>
      </c>
      <c r="F898" s="47">
        <f t="shared" si="218"/>
        <v>4.117233336999238</v>
      </c>
      <c r="G898" s="47" t="e">
        <f t="shared" si="219"/>
        <v>#N/A</v>
      </c>
      <c r="H898" s="47"/>
      <c r="I898" s="47"/>
      <c r="J898" s="47">
        <f t="shared" si="220"/>
        <v>-112</v>
      </c>
      <c r="K898" s="48">
        <f t="shared" si="221"/>
        <v>23.395431856798265</v>
      </c>
      <c r="L898" s="48">
        <f t="shared" si="222"/>
        <v>1.8385014201667218</v>
      </c>
      <c r="M898" s="48">
        <f t="shared" si="223"/>
        <v>23.424079987896899</v>
      </c>
      <c r="N898" s="48">
        <f t="shared" si="224"/>
        <v>23.424079987896899</v>
      </c>
      <c r="O898" s="48">
        <f t="shared" si="225"/>
        <v>5.7046645957130941</v>
      </c>
      <c r="P898" s="47"/>
      <c r="Q898" s="46">
        <f t="shared" si="226"/>
        <v>-112</v>
      </c>
      <c r="R898" s="47">
        <f t="shared" si="227"/>
        <v>24.138825541116208</v>
      </c>
      <c r="S898" s="47">
        <f t="shared" si="228"/>
        <v>4.0733380843385341</v>
      </c>
      <c r="T898" s="47">
        <f t="shared" si="229"/>
        <v>5.3029329527228652</v>
      </c>
      <c r="U898" s="47" t="e">
        <f t="shared" si="230"/>
        <v>#N/A</v>
      </c>
      <c r="V898" s="47">
        <f t="shared" si="231"/>
        <v>0.19605694263891138</v>
      </c>
      <c r="W898" s="47">
        <f t="shared" si="232"/>
        <v>9.7149364478354983E-3</v>
      </c>
    </row>
    <row r="899" spans="2:23">
      <c r="B899" s="46">
        <f t="shared" si="234"/>
        <v>-112</v>
      </c>
      <c r="C899" s="47">
        <f>IF(ISNA(OutlineParameters!T902),OutlineParameters!S902,OutlineParameters!T902)</f>
        <v>198.27212927612203</v>
      </c>
      <c r="D899" s="47">
        <f t="shared" si="233"/>
        <v>24.138825541116208</v>
      </c>
      <c r="E899" s="47">
        <f t="shared" si="217"/>
        <v>5.3029329527228652</v>
      </c>
      <c r="F899" s="47">
        <f t="shared" si="218"/>
        <v>4.0733380843385341</v>
      </c>
      <c r="G899" s="47" t="e">
        <f t="shared" si="219"/>
        <v>#N/A</v>
      </c>
      <c r="H899" s="47"/>
      <c r="I899" s="47"/>
      <c r="J899" s="47">
        <f t="shared" si="220"/>
        <v>-111</v>
      </c>
      <c r="K899" s="48">
        <f t="shared" si="221"/>
        <v>23.376798714814637</v>
      </c>
      <c r="L899" s="48">
        <f t="shared" si="222"/>
        <v>1.8058089492546969</v>
      </c>
      <c r="M899" s="48">
        <f t="shared" si="223"/>
        <v>23.404937420903249</v>
      </c>
      <c r="N899" s="48">
        <f t="shared" si="224"/>
        <v>23.404937420903249</v>
      </c>
      <c r="O899" s="48">
        <f t="shared" si="225"/>
        <v>5.7093339739284019</v>
      </c>
      <c r="P899" s="47"/>
      <c r="Q899" s="46">
        <f t="shared" si="226"/>
        <v>-111</v>
      </c>
      <c r="R899" s="47">
        <f t="shared" si="227"/>
        <v>24.119219846852317</v>
      </c>
      <c r="S899" s="47">
        <f t="shared" si="228"/>
        <v>4.0296595576566148</v>
      </c>
      <c r="T899" s="47">
        <f t="shared" si="229"/>
        <v>5.3103072760987935</v>
      </c>
      <c r="U899" s="47" t="e">
        <f t="shared" si="230"/>
        <v>#N/A</v>
      </c>
      <c r="V899" s="47">
        <f t="shared" si="231"/>
        <v>0.19508544899412783</v>
      </c>
      <c r="W899" s="47">
        <f t="shared" si="232"/>
        <v>9.6274145832353497E-3</v>
      </c>
    </row>
    <row r="900" spans="2:23">
      <c r="B900" s="46">
        <f t="shared" si="234"/>
        <v>-111</v>
      </c>
      <c r="C900" s="47">
        <f>IF(ISNA(OutlineParameters!T903),OutlineParameters!S903,OutlineParameters!T903)</f>
        <v>198.29289057882383</v>
      </c>
      <c r="D900" s="47">
        <f t="shared" si="233"/>
        <v>24.119219846852317</v>
      </c>
      <c r="E900" s="47">
        <f t="shared" si="217"/>
        <v>5.3103072760987935</v>
      </c>
      <c r="F900" s="47">
        <f t="shared" si="218"/>
        <v>4.0296595576566148</v>
      </c>
      <c r="G900" s="47" t="e">
        <f t="shared" si="219"/>
        <v>#N/A</v>
      </c>
      <c r="H900" s="47"/>
      <c r="I900" s="47"/>
      <c r="J900" s="47">
        <f t="shared" si="220"/>
        <v>-110</v>
      </c>
      <c r="K900" s="48">
        <f t="shared" si="221"/>
        <v>23.358332743454181</v>
      </c>
      <c r="L900" s="48">
        <f t="shared" si="222"/>
        <v>1.7734099935300947</v>
      </c>
      <c r="M900" s="48">
        <f t="shared" si="223"/>
        <v>23.385966598191541</v>
      </c>
      <c r="N900" s="48">
        <f t="shared" si="224"/>
        <v>23.385966598191541</v>
      </c>
      <c r="O900" s="48">
        <f t="shared" si="225"/>
        <v>5.7139715120759638</v>
      </c>
      <c r="P900" s="47"/>
      <c r="Q900" s="46">
        <f t="shared" si="226"/>
        <v>-110</v>
      </c>
      <c r="R900" s="47">
        <f t="shared" si="227"/>
        <v>24.099711301952905</v>
      </c>
      <c r="S900" s="47">
        <f t="shared" si="228"/>
        <v>3.9861999837618143</v>
      </c>
      <c r="T900" s="47">
        <f t="shared" si="229"/>
        <v>5.3176508814868031</v>
      </c>
      <c r="U900" s="47" t="e">
        <f t="shared" si="230"/>
        <v>#N/A</v>
      </c>
      <c r="V900" s="47">
        <f t="shared" si="231"/>
        <v>0.1941227075358043</v>
      </c>
      <c r="W900" s="47">
        <f t="shared" si="232"/>
        <v>9.5398927172141157E-3</v>
      </c>
    </row>
    <row r="901" spans="2:23">
      <c r="B901" s="46">
        <f t="shared" si="234"/>
        <v>-110</v>
      </c>
      <c r="C901" s="47">
        <f>IF(ISNA(OutlineParameters!T904),OutlineParameters!S904,OutlineParameters!T904)</f>
        <v>198.31363106731149</v>
      </c>
      <c r="D901" s="47">
        <f t="shared" si="233"/>
        <v>24.099711301952905</v>
      </c>
      <c r="E901" s="47">
        <f t="shared" si="217"/>
        <v>5.3176508814868031</v>
      </c>
      <c r="F901" s="47">
        <f t="shared" si="218"/>
        <v>3.9861999837618143</v>
      </c>
      <c r="G901" s="47" t="e">
        <f t="shared" si="219"/>
        <v>#N/A</v>
      </c>
      <c r="H901" s="47"/>
      <c r="I901" s="47"/>
      <c r="J901" s="47">
        <f t="shared" si="220"/>
        <v>-109</v>
      </c>
      <c r="K901" s="48">
        <f t="shared" si="221"/>
        <v>23.340033941168937</v>
      </c>
      <c r="L901" s="48">
        <f t="shared" si="222"/>
        <v>1.7413045446278375</v>
      </c>
      <c r="M901" s="48">
        <f t="shared" si="223"/>
        <v>23.367167518083757</v>
      </c>
      <c r="N901" s="48">
        <f t="shared" si="224"/>
        <v>23.367167518083757</v>
      </c>
      <c r="O901" s="48">
        <f t="shared" si="225"/>
        <v>5.7185762550628318</v>
      </c>
      <c r="P901" s="47"/>
      <c r="Q901" s="46">
        <f t="shared" si="226"/>
        <v>-109</v>
      </c>
      <c r="R901" s="47">
        <f t="shared" si="227"/>
        <v>24.080299031199324</v>
      </c>
      <c r="S901" s="47">
        <f t="shared" si="228"/>
        <v>3.9429558556572069</v>
      </c>
      <c r="T901" s="47">
        <f t="shared" si="229"/>
        <v>5.3249635709360126</v>
      </c>
      <c r="U901" s="47" t="e">
        <f t="shared" si="230"/>
        <v>#N/A</v>
      </c>
      <c r="V901" s="47">
        <f t="shared" si="231"/>
        <v>0.19316871826408288</v>
      </c>
      <c r="W901" s="47">
        <f t="shared" si="232"/>
        <v>9.4523708522586958E-3</v>
      </c>
    </row>
    <row r="902" spans="2:23">
      <c r="B902" s="46">
        <f t="shared" si="234"/>
        <v>-109</v>
      </c>
      <c r="C902" s="47">
        <f>IF(ISNA(OutlineParameters!T905),OutlineParameters!S905,OutlineParameters!T905)</f>
        <v>198.33433290615287</v>
      </c>
      <c r="D902" s="47">
        <f t="shared" si="233"/>
        <v>24.080299031199324</v>
      </c>
      <c r="E902" s="47">
        <f t="shared" si="217"/>
        <v>5.3249635709360126</v>
      </c>
      <c r="F902" s="47">
        <f t="shared" si="218"/>
        <v>3.9429558556572069</v>
      </c>
      <c r="G902" s="47" t="e">
        <f t="shared" si="219"/>
        <v>#N/A</v>
      </c>
      <c r="H902" s="47"/>
      <c r="I902" s="47"/>
      <c r="J902" s="47">
        <f t="shared" si="220"/>
        <v>-108</v>
      </c>
      <c r="K902" s="48">
        <f t="shared" si="221"/>
        <v>23.321902306426406</v>
      </c>
      <c r="L902" s="48">
        <f t="shared" si="222"/>
        <v>1.7094925942601549</v>
      </c>
      <c r="M902" s="48">
        <f t="shared" si="223"/>
        <v>23.348540178916434</v>
      </c>
      <c r="N902" s="48">
        <f t="shared" si="224"/>
        <v>23.348540178916434</v>
      </c>
      <c r="O902" s="48">
        <f t="shared" si="225"/>
        <v>5.7231480468687597</v>
      </c>
      <c r="P902" s="47"/>
      <c r="Q902" s="46">
        <f t="shared" si="226"/>
        <v>-108</v>
      </c>
      <c r="R902" s="47">
        <f t="shared" si="227"/>
        <v>24.060982159372916</v>
      </c>
      <c r="S902" s="47">
        <f t="shared" si="228"/>
        <v>3.8999237714719719</v>
      </c>
      <c r="T902" s="47">
        <f t="shared" si="229"/>
        <v>5.3322458617512734</v>
      </c>
      <c r="U902" s="47" t="e">
        <f t="shared" si="230"/>
        <v>#N/A</v>
      </c>
      <c r="V902" s="47">
        <f t="shared" si="231"/>
        <v>0.19222348117885701</v>
      </c>
      <c r="W902" s="47">
        <f t="shared" si="232"/>
        <v>9.3421012497429956E-3</v>
      </c>
    </row>
    <row r="903" spans="2:23">
      <c r="B903" s="46">
        <f t="shared" si="234"/>
        <v>-108</v>
      </c>
      <c r="C903" s="47">
        <f>IF(ISNA(OutlineParameters!T906),OutlineParameters!S906,OutlineParameters!T906)</f>
        <v>198.3549935187049</v>
      </c>
      <c r="D903" s="47">
        <f t="shared" si="233"/>
        <v>24.060982159372916</v>
      </c>
      <c r="E903" s="47">
        <f t="shared" si="217"/>
        <v>5.3322458617512734</v>
      </c>
      <c r="F903" s="47">
        <f t="shared" si="218"/>
        <v>3.8999237714719719</v>
      </c>
      <c r="G903" s="47" t="e">
        <f t="shared" si="219"/>
        <v>#N/A</v>
      </c>
      <c r="H903" s="47"/>
      <c r="I903" s="47"/>
      <c r="J903" s="47">
        <f t="shared" si="220"/>
        <v>-107</v>
      </c>
      <c r="K903" s="48">
        <f t="shared" si="221"/>
        <v>23.303937837705913</v>
      </c>
      <c r="L903" s="48">
        <f t="shared" si="222"/>
        <v>1.6779741342143097</v>
      </c>
      <c r="M903" s="48">
        <f t="shared" si="223"/>
        <v>23.330084579042474</v>
      </c>
      <c r="N903" s="48">
        <f t="shared" si="224"/>
        <v>23.330084579042474</v>
      </c>
      <c r="O903" s="48">
        <f t="shared" si="225"/>
        <v>5.727685929003008</v>
      </c>
      <c r="P903" s="47"/>
      <c r="Q903" s="46">
        <f t="shared" si="226"/>
        <v>-107</v>
      </c>
      <c r="R903" s="47">
        <f t="shared" si="227"/>
        <v>24.04175981125503</v>
      </c>
      <c r="S903" s="47">
        <f t="shared" si="228"/>
        <v>3.8570984035614124</v>
      </c>
      <c r="T903" s="47">
        <f t="shared" si="229"/>
        <v>5.3394980328188648</v>
      </c>
      <c r="U903" s="47" t="e">
        <f t="shared" si="230"/>
        <v>#N/A</v>
      </c>
      <c r="V903" s="47">
        <f t="shared" si="231"/>
        <v>0.19128927105388271</v>
      </c>
      <c r="W903" s="47">
        <f t="shared" si="232"/>
        <v>9.3001849307938755E-3</v>
      </c>
    </row>
    <row r="904" spans="2:23">
      <c r="B904" s="46">
        <f t="shared" si="234"/>
        <v>-107</v>
      </c>
      <c r="C904" s="47">
        <f>IF(ISNA(OutlineParameters!T907),OutlineParameters!S907,OutlineParameters!T907)</f>
        <v>198.37559506953545</v>
      </c>
      <c r="D904" s="47">
        <f t="shared" si="233"/>
        <v>24.04175981125503</v>
      </c>
      <c r="E904" s="47">
        <f t="shared" si="217"/>
        <v>5.3394980328188648</v>
      </c>
      <c r="F904" s="47">
        <f t="shared" si="218"/>
        <v>3.8570984035614124</v>
      </c>
      <c r="G904" s="47" t="e">
        <f t="shared" si="219"/>
        <v>#N/A</v>
      </c>
      <c r="H904" s="47"/>
      <c r="I904" s="47"/>
      <c r="J904" s="47">
        <f t="shared" si="220"/>
        <v>-106</v>
      </c>
      <c r="K904" s="48">
        <f t="shared" si="221"/>
        <v>23.286140533503154</v>
      </c>
      <c r="L904" s="48">
        <f t="shared" si="222"/>
        <v>1.6467491563539625</v>
      </c>
      <c r="M904" s="48">
        <f t="shared" si="223"/>
        <v>23.311800716830245</v>
      </c>
      <c r="N904" s="48">
        <f t="shared" si="224"/>
        <v>23.311800716830245</v>
      </c>
      <c r="O904" s="48">
        <f t="shared" si="225"/>
        <v>5.7321913485950073</v>
      </c>
      <c r="P904" s="47"/>
      <c r="Q904" s="46">
        <f t="shared" si="226"/>
        <v>-106</v>
      </c>
      <c r="R904" s="47">
        <f t="shared" si="227"/>
        <v>24.022630884149642</v>
      </c>
      <c r="S904" s="47">
        <f t="shared" si="228"/>
        <v>3.81448358775922</v>
      </c>
      <c r="T904" s="47">
        <f t="shared" si="229"/>
        <v>5.3467201211200912</v>
      </c>
      <c r="U904" s="47" t="e">
        <f t="shared" si="230"/>
        <v>#N/A</v>
      </c>
      <c r="V904" s="47">
        <f t="shared" si="231"/>
        <v>0.19035925256080333</v>
      </c>
      <c r="W904" s="47">
        <f t="shared" si="232"/>
        <v>9.1898042128946145E-3</v>
      </c>
    </row>
    <row r="905" spans="2:23">
      <c r="B905" s="46">
        <f t="shared" si="234"/>
        <v>-106</v>
      </c>
      <c r="C905" s="47">
        <f>IF(ISNA(OutlineParameters!T908),OutlineParameters!S908,OutlineParameters!T908)</f>
        <v>198.3961654995795</v>
      </c>
      <c r="D905" s="47">
        <f t="shared" si="233"/>
        <v>24.022630884149642</v>
      </c>
      <c r="E905" s="47">
        <f t="shared" si="217"/>
        <v>5.3467201211200912</v>
      </c>
      <c r="F905" s="47">
        <f t="shared" si="218"/>
        <v>3.81448358775922</v>
      </c>
      <c r="G905" s="47" t="e">
        <f t="shared" si="219"/>
        <v>#N/A</v>
      </c>
      <c r="H905" s="47"/>
      <c r="I905" s="47"/>
      <c r="J905" s="47">
        <f t="shared" si="220"/>
        <v>-105</v>
      </c>
      <c r="K905" s="48">
        <f t="shared" si="221"/>
        <v>23.268510392324739</v>
      </c>
      <c r="L905" s="48">
        <f t="shared" si="222"/>
        <v>1.6158176526187162</v>
      </c>
      <c r="M905" s="48">
        <f t="shared" si="223"/>
        <v>23.293688590660846</v>
      </c>
      <c r="N905" s="48">
        <f t="shared" si="224"/>
        <v>23.293688590660846</v>
      </c>
      <c r="O905" s="48">
        <f t="shared" si="225"/>
        <v>5.7366625438609509</v>
      </c>
      <c r="P905" s="47"/>
      <c r="Q905" s="46">
        <f t="shared" si="226"/>
        <v>-105</v>
      </c>
      <c r="R905" s="47">
        <f t="shared" si="227"/>
        <v>24.003594958893562</v>
      </c>
      <c r="S905" s="47">
        <f t="shared" si="228"/>
        <v>3.7720688925954988</v>
      </c>
      <c r="T905" s="47">
        <f t="shared" si="229"/>
        <v>5.3539131274190002</v>
      </c>
      <c r="U905" s="47" t="e">
        <f t="shared" si="230"/>
        <v>#N/A</v>
      </c>
      <c r="V905" s="47">
        <f t="shared" si="231"/>
        <v>0.18944027213951387</v>
      </c>
      <c r="W905" s="47">
        <f t="shared" si="232"/>
        <v>9.1022823468733804E-3</v>
      </c>
    </row>
    <row r="906" spans="2:23">
      <c r="B906" s="46">
        <f t="shared" si="234"/>
        <v>-105</v>
      </c>
      <c r="C906" s="47">
        <f>IF(ISNA(OutlineParameters!T909),OutlineParameters!S909,OutlineParameters!T909)</f>
        <v>198.41667171461589</v>
      </c>
      <c r="D906" s="47">
        <f t="shared" si="233"/>
        <v>24.003594958893562</v>
      </c>
      <c r="E906" s="47">
        <f t="shared" si="217"/>
        <v>5.3539131274190002</v>
      </c>
      <c r="F906" s="47">
        <f t="shared" si="218"/>
        <v>3.7720688925954988</v>
      </c>
      <c r="G906" s="47" t="e">
        <f t="shared" si="219"/>
        <v>#N/A</v>
      </c>
      <c r="H906" s="47"/>
      <c r="I906" s="47"/>
      <c r="J906" s="47">
        <f t="shared" si="220"/>
        <v>-104</v>
      </c>
      <c r="K906" s="48">
        <f t="shared" si="221"/>
        <v>23.251047412695467</v>
      </c>
      <c r="L906" s="48">
        <f t="shared" si="222"/>
        <v>1.5851796150241171</v>
      </c>
      <c r="M906" s="48">
        <f t="shared" si="223"/>
        <v>23.275748198933567</v>
      </c>
      <c r="N906" s="48">
        <f t="shared" si="224"/>
        <v>23.275748198933567</v>
      </c>
      <c r="O906" s="48">
        <f t="shared" si="225"/>
        <v>5.741100963490033</v>
      </c>
      <c r="P906" s="47"/>
      <c r="Q906" s="46">
        <f t="shared" si="226"/>
        <v>-104</v>
      </c>
      <c r="R906" s="47">
        <f t="shared" si="227"/>
        <v>23.98465093167961</v>
      </c>
      <c r="S906" s="47">
        <f t="shared" si="228"/>
        <v>3.7298599638289609</v>
      </c>
      <c r="T906" s="47">
        <f t="shared" si="229"/>
        <v>5.3610766122138109</v>
      </c>
      <c r="U906" s="47" t="e">
        <f t="shared" si="230"/>
        <v>#N/A</v>
      </c>
      <c r="V906" s="47">
        <f t="shared" si="231"/>
        <v>0.18853004390482653</v>
      </c>
      <c r="W906" s="47">
        <f t="shared" si="232"/>
        <v>9.0147604815626892E-3</v>
      </c>
    </row>
    <row r="907" spans="2:23">
      <c r="B907" s="46">
        <f t="shared" si="234"/>
        <v>-104</v>
      </c>
      <c r="C907" s="47">
        <f>IF(ISNA(OutlineParameters!T910),OutlineParameters!S910,OutlineParameters!T910)</f>
        <v>198.43714165557967</v>
      </c>
      <c r="D907" s="47">
        <f t="shared" si="233"/>
        <v>23.98465093167961</v>
      </c>
      <c r="E907" s="47">
        <f t="shared" si="217"/>
        <v>5.3610766122138109</v>
      </c>
      <c r="F907" s="47">
        <f t="shared" si="218"/>
        <v>3.7298599638289609</v>
      </c>
      <c r="G907" s="47" t="e">
        <f t="shared" si="219"/>
        <v>#N/A</v>
      </c>
      <c r="H907" s="47"/>
      <c r="I907" s="47"/>
      <c r="J907" s="47">
        <f t="shared" si="220"/>
        <v>-103</v>
      </c>
      <c r="K907" s="48">
        <f t="shared" si="221"/>
        <v>23.233751593150142</v>
      </c>
      <c r="L907" s="48">
        <f t="shared" si="222"/>
        <v>1.5548350356625633</v>
      </c>
      <c r="M907" s="48">
        <f t="shared" si="223"/>
        <v>23.257979540061338</v>
      </c>
      <c r="N907" s="48">
        <f t="shared" si="224"/>
        <v>23.257979540061338</v>
      </c>
      <c r="O907" s="48">
        <f t="shared" si="225"/>
        <v>5.7455048429876374</v>
      </c>
      <c r="P907" s="47"/>
      <c r="Q907" s="46">
        <f t="shared" si="226"/>
        <v>-103</v>
      </c>
      <c r="R907" s="47">
        <f t="shared" si="227"/>
        <v>23.965797927289128</v>
      </c>
      <c r="S907" s="47">
        <f t="shared" si="228"/>
        <v>3.6878477277423123</v>
      </c>
      <c r="T907" s="47">
        <f t="shared" si="229"/>
        <v>5.3682110928093767</v>
      </c>
      <c r="U907" s="47" t="e">
        <f t="shared" si="230"/>
        <v>#N/A</v>
      </c>
      <c r="V907" s="47">
        <f t="shared" si="231"/>
        <v>0.18762856785667026</v>
      </c>
      <c r="W907" s="47">
        <f t="shared" si="232"/>
        <v>8.9272386169625406E-3</v>
      </c>
    </row>
    <row r="908" spans="2:23">
      <c r="B908" s="46">
        <f t="shared" si="234"/>
        <v>-103</v>
      </c>
      <c r="C908" s="47">
        <f>IF(ISNA(OutlineParameters!T911),OutlineParameters!S911,OutlineParameters!T911)</f>
        <v>198.45754222824959</v>
      </c>
      <c r="D908" s="47">
        <f t="shared" si="233"/>
        <v>23.965797927289128</v>
      </c>
      <c r="E908" s="47">
        <f t="shared" si="217"/>
        <v>5.3682110928093767</v>
      </c>
      <c r="F908" s="47">
        <f t="shared" si="218"/>
        <v>3.6878477277423123</v>
      </c>
      <c r="G908" s="47" t="e">
        <f t="shared" si="219"/>
        <v>#N/A</v>
      </c>
      <c r="H908" s="47"/>
      <c r="I908" s="47"/>
      <c r="J908" s="47">
        <f t="shared" si="220"/>
        <v>-102</v>
      </c>
      <c r="K908" s="48">
        <f t="shared" si="221"/>
        <v>23.216622932240849</v>
      </c>
      <c r="L908" s="48">
        <f t="shared" si="222"/>
        <v>1.5247839067010318</v>
      </c>
      <c r="M908" s="48">
        <f t="shared" si="223"/>
        <v>23.240382612471645</v>
      </c>
      <c r="N908" s="48">
        <f t="shared" si="224"/>
        <v>23.240382612471645</v>
      </c>
      <c r="O908" s="48">
        <f t="shared" si="225"/>
        <v>5.7498756325964617</v>
      </c>
      <c r="P908" s="47"/>
      <c r="Q908" s="46">
        <f t="shared" si="226"/>
        <v>-102</v>
      </c>
      <c r="R908" s="47">
        <f t="shared" si="227"/>
        <v>23.94703507050346</v>
      </c>
      <c r="S908" s="47">
        <f t="shared" si="228"/>
        <v>3.6460344531693387</v>
      </c>
      <c r="T908" s="47">
        <f t="shared" si="229"/>
        <v>5.3753170865105515</v>
      </c>
      <c r="U908" s="47" t="e">
        <f t="shared" si="230"/>
        <v>#N/A</v>
      </c>
      <c r="V908" s="47">
        <f t="shared" si="231"/>
        <v>0.186735843994974</v>
      </c>
      <c r="W908" s="47">
        <f t="shared" si="232"/>
        <v>8.8397167505860352E-3</v>
      </c>
    </row>
    <row r="909" spans="2:23">
      <c r="B909" s="46">
        <f t="shared" si="234"/>
        <v>-102</v>
      </c>
      <c r="C909" s="47">
        <f>IF(ISNA(OutlineParameters!T912),OutlineParameters!S912,OutlineParameters!T912)</f>
        <v>198.47790137356068</v>
      </c>
      <c r="D909" s="47">
        <f t="shared" si="233"/>
        <v>23.94703507050346</v>
      </c>
      <c r="E909" s="47">
        <f t="shared" si="217"/>
        <v>5.3753170865105515</v>
      </c>
      <c r="F909" s="47">
        <f t="shared" si="218"/>
        <v>3.6460344531693387</v>
      </c>
      <c r="G909" s="47" t="e">
        <f t="shared" si="219"/>
        <v>#N/A</v>
      </c>
      <c r="H909" s="47"/>
      <c r="I909" s="47"/>
      <c r="J909" s="47">
        <f t="shared" si="220"/>
        <v>-101</v>
      </c>
      <c r="K909" s="48">
        <f t="shared" si="221"/>
        <v>23.199661428530586</v>
      </c>
      <c r="L909" s="48">
        <f t="shared" si="222"/>
        <v>1.4950262203842613</v>
      </c>
      <c r="M909" s="48">
        <f t="shared" si="223"/>
        <v>23.22295741461016</v>
      </c>
      <c r="N909" s="48">
        <f t="shared" si="224"/>
        <v>23.22295741461016</v>
      </c>
      <c r="O909" s="48">
        <f t="shared" si="225"/>
        <v>5.7542123704941561</v>
      </c>
      <c r="P909" s="47"/>
      <c r="Q909" s="46">
        <f t="shared" si="226"/>
        <v>-101</v>
      </c>
      <c r="R909" s="47">
        <f t="shared" si="227"/>
        <v>23.928361486103963</v>
      </c>
      <c r="S909" s="47">
        <f t="shared" si="228"/>
        <v>3.6044165996787498</v>
      </c>
      <c r="T909" s="47">
        <f t="shared" si="229"/>
        <v>5.3823943953664539</v>
      </c>
      <c r="U909" s="47" t="e">
        <f t="shared" si="230"/>
        <v>#N/A</v>
      </c>
      <c r="V909" s="47">
        <f t="shared" si="231"/>
        <v>0.1858518723199154</v>
      </c>
      <c r="W909" s="47">
        <f t="shared" si="232"/>
        <v>8.7521948856306153E-3</v>
      </c>
    </row>
    <row r="910" spans="2:23">
      <c r="B910" s="46">
        <f t="shared" si="234"/>
        <v>-101</v>
      </c>
      <c r="C910" s="47">
        <f>IF(ISNA(OutlineParameters!T913),OutlineParameters!S913,OutlineParameters!T913)</f>
        <v>198.4982012560809</v>
      </c>
      <c r="D910" s="47">
        <f t="shared" si="233"/>
        <v>23.928361486103963</v>
      </c>
      <c r="E910" s="47">
        <f t="shared" si="217"/>
        <v>5.3823943953664539</v>
      </c>
      <c r="F910" s="47">
        <f t="shared" si="218"/>
        <v>3.6044165996787498</v>
      </c>
      <c r="G910" s="47" t="e">
        <f t="shared" si="219"/>
        <v>#N/A</v>
      </c>
      <c r="H910" s="47"/>
      <c r="I910" s="47"/>
      <c r="J910" s="47">
        <f t="shared" si="220"/>
        <v>-100</v>
      </c>
      <c r="K910" s="48">
        <f t="shared" si="221"/>
        <v>23.182867080598722</v>
      </c>
      <c r="L910" s="48">
        <f t="shared" si="222"/>
        <v>1.4655619690315689</v>
      </c>
      <c r="M910" s="48">
        <f t="shared" si="223"/>
        <v>23.205703944933472</v>
      </c>
      <c r="N910" s="48">
        <f t="shared" si="224"/>
        <v>23.205703944933472</v>
      </c>
      <c r="O910" s="48">
        <f t="shared" si="225"/>
        <v>5.7585144954394654</v>
      </c>
      <c r="P910" s="47"/>
      <c r="Q910" s="46">
        <f t="shared" si="226"/>
        <v>-100</v>
      </c>
      <c r="R910" s="47">
        <f t="shared" si="227"/>
        <v>23.909776298871972</v>
      </c>
      <c r="S910" s="47">
        <f t="shared" si="228"/>
        <v>3.5629893364766509</v>
      </c>
      <c r="T910" s="47">
        <f t="shared" si="229"/>
        <v>5.389443536681938</v>
      </c>
      <c r="U910" s="47" t="e">
        <f t="shared" si="230"/>
        <v>#N/A</v>
      </c>
      <c r="V910" s="47">
        <f t="shared" si="231"/>
        <v>0.18497665283135234</v>
      </c>
      <c r="W910" s="47">
        <f t="shared" si="232"/>
        <v>8.664673020319924E-3</v>
      </c>
    </row>
    <row r="911" spans="2:23">
      <c r="B911" s="46">
        <f t="shared" si="234"/>
        <v>-100</v>
      </c>
      <c r="C911" s="47">
        <f>IF(ISNA(OutlineParameters!T914),OutlineParameters!S914,OutlineParameters!T914)</f>
        <v>198.5184316697725</v>
      </c>
      <c r="D911" s="47">
        <f t="shared" si="233"/>
        <v>23.909776298871972</v>
      </c>
      <c r="E911" s="47">
        <f t="shared" si="217"/>
        <v>5.389443536681938</v>
      </c>
      <c r="F911" s="47">
        <f t="shared" si="218"/>
        <v>3.5629893364766509</v>
      </c>
      <c r="G911" s="47" t="e">
        <f t="shared" si="219"/>
        <v>#N/A</v>
      </c>
      <c r="H911" s="47"/>
      <c r="I911" s="47"/>
      <c r="J911" s="47">
        <f t="shared" si="220"/>
        <v>-99</v>
      </c>
      <c r="K911" s="48">
        <f t="shared" si="221"/>
        <v>23.16623988703827</v>
      </c>
      <c r="L911" s="48">
        <f t="shared" si="222"/>
        <v>1.4363911450386695</v>
      </c>
      <c r="M911" s="48">
        <f t="shared" si="223"/>
        <v>23.188622201916356</v>
      </c>
      <c r="N911" s="48">
        <f t="shared" si="224"/>
        <v>23.188622201916356</v>
      </c>
      <c r="O911" s="48">
        <f t="shared" si="225"/>
        <v>5.7627818480923105</v>
      </c>
      <c r="P911" s="47"/>
      <c r="Q911" s="46">
        <f t="shared" si="226"/>
        <v>-99</v>
      </c>
      <c r="R911" s="47">
        <f t="shared" si="227"/>
        <v>23.891278633588836</v>
      </c>
      <c r="S911" s="47">
        <f t="shared" si="228"/>
        <v>3.5217501519652394</v>
      </c>
      <c r="T911" s="47">
        <f t="shared" si="229"/>
        <v>5.3964647893432796</v>
      </c>
      <c r="U911" s="47" t="e">
        <f t="shared" si="230"/>
        <v>#N/A</v>
      </c>
      <c r="V911" s="47">
        <f t="shared" si="231"/>
        <v>0.18411018552932035</v>
      </c>
      <c r="W911" s="47">
        <f t="shared" si="232"/>
        <v>8.5771511550092328E-3</v>
      </c>
    </row>
    <row r="912" spans="2:23">
      <c r="B912" s="46">
        <f t="shared" si="234"/>
        <v>-99</v>
      </c>
      <c r="C912" s="47">
        <f>IF(ISNA(OutlineParameters!T915),OutlineParameters!S915,OutlineParameters!T915)</f>
        <v>198.53859003799246</v>
      </c>
      <c r="D912" s="47">
        <f t="shared" si="233"/>
        <v>23.891278633588836</v>
      </c>
      <c r="E912" s="47">
        <f t="shared" si="217"/>
        <v>5.3964647893432796</v>
      </c>
      <c r="F912" s="47">
        <f t="shared" si="218"/>
        <v>3.5217501519652394</v>
      </c>
      <c r="G912" s="47" t="e">
        <f t="shared" si="219"/>
        <v>#N/A</v>
      </c>
      <c r="H912" s="47"/>
      <c r="I912" s="47"/>
      <c r="J912" s="47">
        <f t="shared" si="220"/>
        <v>-98</v>
      </c>
      <c r="K912" s="48">
        <f t="shared" si="221"/>
        <v>23.149779846455882</v>
      </c>
      <c r="L912" s="48">
        <f t="shared" si="222"/>
        <v>1.4075137408772207</v>
      </c>
      <c r="M912" s="48">
        <f t="shared" si="223"/>
        <v>23.171712184048143</v>
      </c>
      <c r="N912" s="48">
        <f t="shared" si="224"/>
        <v>23.171712184048143</v>
      </c>
      <c r="O912" s="48">
        <f t="shared" si="225"/>
        <v>5.7670154791289727</v>
      </c>
      <c r="P912" s="47"/>
      <c r="Q912" s="46">
        <f t="shared" si="226"/>
        <v>-98</v>
      </c>
      <c r="R912" s="47">
        <f t="shared" si="227"/>
        <v>23.872867615035904</v>
      </c>
      <c r="S912" s="47">
        <f t="shared" si="228"/>
        <v>3.4807008132939252</v>
      </c>
      <c r="T912" s="47">
        <f t="shared" si="229"/>
        <v>5.4034584322367536</v>
      </c>
      <c r="U912" s="47" t="e">
        <f t="shared" si="230"/>
        <v>#N/A</v>
      </c>
      <c r="V912" s="47">
        <f t="shared" si="231"/>
        <v>0.18325247041381942</v>
      </c>
      <c r="W912" s="47">
        <f t="shared" si="232"/>
        <v>8.4787823098508852E-3</v>
      </c>
    </row>
    <row r="913" spans="2:23">
      <c r="B913" s="46">
        <f t="shared" si="234"/>
        <v>-98</v>
      </c>
      <c r="C913" s="47">
        <f>IF(ISNA(OutlineParameters!T916),OutlineParameters!S916,OutlineParameters!T916)</f>
        <v>198.55869667228131</v>
      </c>
      <c r="D913" s="47">
        <f t="shared" si="233"/>
        <v>23.872867615035904</v>
      </c>
      <c r="E913" s="47">
        <f t="shared" si="217"/>
        <v>5.4034584322367536</v>
      </c>
      <c r="F913" s="47">
        <f t="shared" si="218"/>
        <v>3.4807008132939252</v>
      </c>
      <c r="G913" s="47" t="e">
        <f t="shared" si="219"/>
        <v>#N/A</v>
      </c>
      <c r="H913" s="47"/>
      <c r="I913" s="47"/>
      <c r="J913" s="47">
        <f t="shared" si="220"/>
        <v>-97</v>
      </c>
      <c r="K913" s="48">
        <f t="shared" si="221"/>
        <v>23.133486957471856</v>
      </c>
      <c r="L913" s="48">
        <f t="shared" si="222"/>
        <v>1.3789297490957324</v>
      </c>
      <c r="M913" s="48">
        <f t="shared" si="223"/>
        <v>23.154973889833624</v>
      </c>
      <c r="N913" s="48">
        <f t="shared" si="224"/>
        <v>23.154973889833624</v>
      </c>
      <c r="O913" s="48">
        <f t="shared" si="225"/>
        <v>5.7712144236591234</v>
      </c>
      <c r="P913" s="47"/>
      <c r="Q913" s="46">
        <f t="shared" si="226"/>
        <v>-97</v>
      </c>
      <c r="R913" s="47">
        <f t="shared" si="227"/>
        <v>23.854542367994522</v>
      </c>
      <c r="S913" s="47">
        <f t="shared" si="228"/>
        <v>3.4398350648456066</v>
      </c>
      <c r="T913" s="47">
        <f t="shared" si="229"/>
        <v>5.4104249826672133</v>
      </c>
      <c r="U913" s="47" t="e">
        <f t="shared" si="230"/>
        <v>#N/A</v>
      </c>
      <c r="V913" s="47">
        <f t="shared" si="231"/>
        <v>0.18240459218283434</v>
      </c>
      <c r="W913" s="47">
        <f t="shared" si="232"/>
        <v>8.4130042232288815E-3</v>
      </c>
    </row>
    <row r="914" spans="2:23">
      <c r="B914" s="46">
        <f t="shared" si="234"/>
        <v>-97</v>
      </c>
      <c r="C914" s="47">
        <f>IF(ISNA(OutlineParameters!T917),OutlineParameters!S917,OutlineParameters!T917)</f>
        <v>198.57873373720682</v>
      </c>
      <c r="D914" s="47">
        <f t="shared" si="233"/>
        <v>23.854542367994522</v>
      </c>
      <c r="E914" s="47">
        <f t="shared" si="217"/>
        <v>5.4104249826672133</v>
      </c>
      <c r="F914" s="47">
        <f t="shared" si="218"/>
        <v>3.4398350648456066</v>
      </c>
      <c r="G914" s="47" t="e">
        <f t="shared" si="219"/>
        <v>#N/A</v>
      </c>
      <c r="H914" s="47"/>
      <c r="I914" s="47"/>
      <c r="J914" s="47">
        <f t="shared" si="220"/>
        <v>-96</v>
      </c>
      <c r="K914" s="48">
        <f t="shared" si="221"/>
        <v>23.11736121872104</v>
      </c>
      <c r="L914" s="48">
        <f t="shared" si="222"/>
        <v>1.3506391623172931</v>
      </c>
      <c r="M914" s="48">
        <f t="shared" si="223"/>
        <v>23.13840731779214</v>
      </c>
      <c r="N914" s="48">
        <f t="shared" si="224"/>
        <v>23.13840731779214</v>
      </c>
      <c r="O914" s="48">
        <f t="shared" si="225"/>
        <v>5.7753781184777138</v>
      </c>
      <c r="P914" s="47"/>
      <c r="Q914" s="46">
        <f t="shared" si="226"/>
        <v>-96</v>
      </c>
      <c r="R914" s="47">
        <f t="shared" si="227"/>
        <v>23.836301908776239</v>
      </c>
      <c r="S914" s="47">
        <f t="shared" si="228"/>
        <v>3.3991515711121174</v>
      </c>
      <c r="T914" s="47">
        <f t="shared" si="229"/>
        <v>5.4173640008430848</v>
      </c>
      <c r="U914" s="47" t="e">
        <f t="shared" si="230"/>
        <v>#N/A</v>
      </c>
      <c r="V914" s="47">
        <f t="shared" si="231"/>
        <v>0.18156329176051145</v>
      </c>
      <c r="W914" s="47">
        <f t="shared" si="232"/>
        <v>8.3145850368282481E-3</v>
      </c>
    </row>
    <row r="915" spans="2:23">
      <c r="B915" s="46">
        <f t="shared" si="234"/>
        <v>-96</v>
      </c>
      <c r="C915" s="47">
        <f>IF(ISNA(OutlineParameters!T918),OutlineParameters!S918,OutlineParameters!T918)</f>
        <v>198.59869102673147</v>
      </c>
      <c r="D915" s="47">
        <f t="shared" si="233"/>
        <v>23.836301908776239</v>
      </c>
      <c r="E915" s="47">
        <f t="shared" si="217"/>
        <v>5.4173640008430848</v>
      </c>
      <c r="F915" s="47">
        <f t="shared" si="218"/>
        <v>3.3991515711121174</v>
      </c>
      <c r="G915" s="47" t="e">
        <f t="shared" si="219"/>
        <v>#N/A</v>
      </c>
      <c r="H915" s="47"/>
      <c r="I915" s="47"/>
      <c r="J915" s="47">
        <f t="shared" si="220"/>
        <v>-95</v>
      </c>
      <c r="K915" s="48">
        <f t="shared" si="221"/>
        <v>23.101402628851925</v>
      </c>
      <c r="L915" s="48">
        <f t="shared" si="222"/>
        <v>1.3226419732418435</v>
      </c>
      <c r="M915" s="48">
        <f t="shared" si="223"/>
        <v>23.122012466458497</v>
      </c>
      <c r="N915" s="48">
        <f t="shared" si="224"/>
        <v>23.122012466458497</v>
      </c>
      <c r="O915" s="48">
        <f t="shared" si="225"/>
        <v>5.7795064033370354</v>
      </c>
      <c r="P915" s="47"/>
      <c r="Q915" s="46">
        <f t="shared" si="226"/>
        <v>-95</v>
      </c>
      <c r="R915" s="47">
        <f t="shared" si="227"/>
        <v>23.818145579600188</v>
      </c>
      <c r="S915" s="47">
        <f t="shared" si="228"/>
        <v>3.3586444118603715</v>
      </c>
      <c r="T915" s="47">
        <f t="shared" si="229"/>
        <v>5.4242767260104392</v>
      </c>
      <c r="U915" s="47" t="e">
        <f t="shared" si="230"/>
        <v>#N/A</v>
      </c>
      <c r="V915" s="47">
        <f t="shared" si="231"/>
        <v>0.18073183325682862</v>
      </c>
      <c r="W915" s="47">
        <f t="shared" si="232"/>
        <v>8.2270631718728282E-3</v>
      </c>
    </row>
    <row r="916" spans="2:23">
      <c r="B916" s="46">
        <f t="shared" si="234"/>
        <v>-95</v>
      </c>
      <c r="C916" s="47">
        <f>IF(ISNA(OutlineParameters!T919),OutlineParameters!S919,OutlineParameters!T919)</f>
        <v>198.61856596421211</v>
      </c>
      <c r="D916" s="47">
        <f t="shared" si="233"/>
        <v>23.818145579600188</v>
      </c>
      <c r="E916" s="47">
        <f t="shared" si="217"/>
        <v>5.4242767260104392</v>
      </c>
      <c r="F916" s="47">
        <f t="shared" si="218"/>
        <v>3.3586444118603715</v>
      </c>
      <c r="G916" s="47" t="e">
        <f t="shared" si="219"/>
        <v>#N/A</v>
      </c>
      <c r="H916" s="47"/>
      <c r="I916" s="47"/>
      <c r="J916" s="47">
        <f t="shared" si="220"/>
        <v>-94</v>
      </c>
      <c r="K916" s="48">
        <f t="shared" si="221"/>
        <v>23.085611186527554</v>
      </c>
      <c r="L916" s="48">
        <f t="shared" si="222"/>
        <v>1.2949381746452673</v>
      </c>
      <c r="M916" s="48">
        <f t="shared" si="223"/>
        <v>23.105789334382958</v>
      </c>
      <c r="N916" s="48">
        <f t="shared" si="224"/>
        <v>23.105789334382958</v>
      </c>
      <c r="O916" s="48">
        <f t="shared" si="225"/>
        <v>5.7836003309745889</v>
      </c>
      <c r="P916" s="47"/>
      <c r="Q916" s="46">
        <f t="shared" si="226"/>
        <v>-94</v>
      </c>
      <c r="R916" s="47">
        <f t="shared" si="227"/>
        <v>23.800072396274505</v>
      </c>
      <c r="S916" s="47">
        <f t="shared" si="228"/>
        <v>3.3183179700675076</v>
      </c>
      <c r="T916" s="47">
        <f t="shared" si="229"/>
        <v>5.4311627185381104</v>
      </c>
      <c r="U916" s="47" t="e">
        <f t="shared" si="230"/>
        <v>#N/A</v>
      </c>
      <c r="V916" s="47">
        <f t="shared" si="231"/>
        <v>0.17990912693964134</v>
      </c>
      <c r="W916" s="47">
        <f t="shared" si="232"/>
        <v>8.1395413058515942E-3</v>
      </c>
    </row>
    <row r="917" spans="2:23">
      <c r="B917" s="46">
        <f t="shared" si="234"/>
        <v>-94</v>
      </c>
      <c r="C917" s="47">
        <f>IF(ISNA(OutlineParameters!T920),OutlineParameters!S920,OutlineParameters!T920)</f>
        <v>198.63837886118927</v>
      </c>
      <c r="D917" s="47">
        <f t="shared" si="233"/>
        <v>23.800072396274505</v>
      </c>
      <c r="E917" s="47">
        <f t="shared" si="217"/>
        <v>5.4311627185381104</v>
      </c>
      <c r="F917" s="47">
        <f t="shared" si="218"/>
        <v>3.3183179700675076</v>
      </c>
      <c r="G917" s="47" t="e">
        <f t="shared" si="219"/>
        <v>#N/A</v>
      </c>
      <c r="H917" s="47"/>
      <c r="I917" s="47"/>
      <c r="J917" s="47">
        <f t="shared" si="220"/>
        <v>-93</v>
      </c>
      <c r="K917" s="48">
        <f t="shared" si="221"/>
        <v>23.069986890424612</v>
      </c>
      <c r="L917" s="48">
        <f t="shared" si="222"/>
        <v>1.267527759378936</v>
      </c>
      <c r="M917" s="48">
        <f t="shared" si="223"/>
        <v>23.089737920130343</v>
      </c>
      <c r="N917" s="48">
        <f t="shared" si="224"/>
        <v>23.089737920130343</v>
      </c>
      <c r="O917" s="48">
        <f t="shared" si="225"/>
        <v>5.7876585289987492</v>
      </c>
      <c r="P917" s="47"/>
      <c r="Q917" s="46">
        <f t="shared" si="226"/>
        <v>-93</v>
      </c>
      <c r="R917" s="47">
        <f t="shared" si="227"/>
        <v>23.782081483580541</v>
      </c>
      <c r="S917" s="47">
        <f t="shared" si="228"/>
        <v>3.2781645427059516</v>
      </c>
      <c r="T917" s="47">
        <f t="shared" si="229"/>
        <v>5.4380224957309542</v>
      </c>
      <c r="U917" s="47" t="e">
        <f t="shared" si="230"/>
        <v>#N/A</v>
      </c>
      <c r="V917" s="47">
        <f t="shared" si="231"/>
        <v>0.17909517280905618</v>
      </c>
      <c r="W917" s="47">
        <f t="shared" si="232"/>
        <v>8.0520194412514456E-3</v>
      </c>
    </row>
    <row r="918" spans="2:23">
      <c r="B918" s="46">
        <f t="shared" si="234"/>
        <v>-93</v>
      </c>
      <c r="C918" s="47">
        <f>IF(ISNA(OutlineParameters!T921),OutlineParameters!S921,OutlineParameters!T921)</f>
        <v>198.65810425283627</v>
      </c>
      <c r="D918" s="47">
        <f t="shared" si="233"/>
        <v>23.782081483580541</v>
      </c>
      <c r="E918" s="47">
        <f t="shared" si="217"/>
        <v>5.4380224957309542</v>
      </c>
      <c r="F918" s="47">
        <f t="shared" si="218"/>
        <v>3.2781645427059516</v>
      </c>
      <c r="G918" s="47" t="e">
        <f t="shared" si="219"/>
        <v>#N/A</v>
      </c>
      <c r="H918" s="47"/>
      <c r="I918" s="47"/>
      <c r="J918" s="47">
        <f t="shared" si="220"/>
        <v>-92</v>
      </c>
      <c r="K918" s="48">
        <f t="shared" si="221"/>
        <v>23.054529739233427</v>
      </c>
      <c r="L918" s="48">
        <f t="shared" si="222"/>
        <v>1.2404107203701642</v>
      </c>
      <c r="M918" s="48">
        <f t="shared" si="223"/>
        <v>23.073858222280929</v>
      </c>
      <c r="N918" s="48">
        <f t="shared" si="224"/>
        <v>23.073858222280929</v>
      </c>
      <c r="O918" s="48">
        <f t="shared" si="225"/>
        <v>5.791681241435036</v>
      </c>
      <c r="P918" s="47"/>
      <c r="Q918" s="46">
        <f t="shared" si="226"/>
        <v>-92</v>
      </c>
      <c r="R918" s="47">
        <f t="shared" si="227"/>
        <v>23.764171966299635</v>
      </c>
      <c r="S918" s="47">
        <f t="shared" si="228"/>
        <v>3.2381830483696632</v>
      </c>
      <c r="T918" s="47">
        <f t="shared" si="229"/>
        <v>5.4448563364752456</v>
      </c>
      <c r="U918" s="47" t="e">
        <f t="shared" si="230"/>
        <v>#N/A</v>
      </c>
      <c r="V918" s="47">
        <f t="shared" si="231"/>
        <v>0.17828997086493104</v>
      </c>
      <c r="W918" s="47">
        <f t="shared" si="232"/>
        <v>7.9539416891094561E-3</v>
      </c>
    </row>
    <row r="919" spans="2:23">
      <c r="B919" s="46">
        <f t="shared" si="234"/>
        <v>-92</v>
      </c>
      <c r="C919" s="47">
        <f>IF(ISNA(OutlineParameters!T922),OutlineParameters!S922,OutlineParameters!T922)</f>
        <v>198.67774719190456</v>
      </c>
      <c r="D919" s="47">
        <f t="shared" si="233"/>
        <v>23.764171966299635</v>
      </c>
      <c r="E919" s="47">
        <f t="shared" si="217"/>
        <v>5.4448563364752456</v>
      </c>
      <c r="F919" s="47">
        <f t="shared" si="218"/>
        <v>3.2381830483696632</v>
      </c>
      <c r="G919" s="47" t="e">
        <f t="shared" si="219"/>
        <v>#N/A</v>
      </c>
      <c r="H919" s="47"/>
      <c r="I919" s="47"/>
      <c r="J919" s="47">
        <f t="shared" si="220"/>
        <v>-91</v>
      </c>
      <c r="K919" s="48">
        <f t="shared" si="221"/>
        <v>23.039239731660697</v>
      </c>
      <c r="L919" s="48">
        <f t="shared" si="222"/>
        <v>1.2135870506226638</v>
      </c>
      <c r="M919" s="48">
        <f t="shared" si="223"/>
        <v>23.058150239431367</v>
      </c>
      <c r="N919" s="48">
        <f t="shared" si="224"/>
        <v>23.058150239431367</v>
      </c>
      <c r="O919" s="48">
        <f t="shared" si="225"/>
        <v>5.7956683079650828</v>
      </c>
      <c r="P919" s="47"/>
      <c r="Q919" s="46">
        <f t="shared" si="226"/>
        <v>-91</v>
      </c>
      <c r="R919" s="47">
        <f t="shared" si="227"/>
        <v>23.746342969213142</v>
      </c>
      <c r="S919" s="47">
        <f t="shared" si="228"/>
        <v>3.1983700756776621</v>
      </c>
      <c r="T919" s="47">
        <f t="shared" si="229"/>
        <v>5.4516647580758395</v>
      </c>
      <c r="U919" s="47" t="e">
        <f t="shared" si="230"/>
        <v>#N/A</v>
      </c>
      <c r="V919" s="47">
        <f t="shared" si="231"/>
        <v>0.17749457669602009</v>
      </c>
      <c r="W919" s="47">
        <f t="shared" si="232"/>
        <v>7.8875782858034427E-3</v>
      </c>
    </row>
    <row r="920" spans="2:23">
      <c r="B920" s="46">
        <f t="shared" si="234"/>
        <v>-91</v>
      </c>
      <c r="C920" s="47">
        <f>IF(ISNA(OutlineParameters!T923),OutlineParameters!S923,OutlineParameters!T923)</f>
        <v>198.69730510175106</v>
      </c>
      <c r="D920" s="47">
        <f t="shared" si="233"/>
        <v>23.746342969213142</v>
      </c>
      <c r="E920" s="47">
        <f t="shared" si="217"/>
        <v>5.4516647580758395</v>
      </c>
      <c r="F920" s="47">
        <f t="shared" si="218"/>
        <v>3.1983700756776621</v>
      </c>
      <c r="G920" s="47" t="e">
        <f t="shared" si="219"/>
        <v>#N/A</v>
      </c>
      <c r="H920" s="47"/>
      <c r="I920" s="47"/>
      <c r="J920" s="47">
        <f t="shared" si="220"/>
        <v>-90</v>
      </c>
      <c r="K920" s="48">
        <f t="shared" si="221"/>
        <v>23.024116866422215</v>
      </c>
      <c r="L920" s="48">
        <f t="shared" si="222"/>
        <v>1.1870567432160897</v>
      </c>
      <c r="M920" s="48">
        <f t="shared" si="223"/>
        <v>23.042613970191947</v>
      </c>
      <c r="N920" s="48">
        <f t="shared" si="224"/>
        <v>23.042613970191947</v>
      </c>
      <c r="O920" s="48">
        <f t="shared" si="225"/>
        <v>5.7996199734243845</v>
      </c>
      <c r="P920" s="47"/>
      <c r="Q920" s="46">
        <f t="shared" si="226"/>
        <v>-90</v>
      </c>
      <c r="R920" s="47">
        <f t="shared" si="227"/>
        <v>23.72859351154354</v>
      </c>
      <c r="S920" s="47">
        <f t="shared" si="228"/>
        <v>3.158727155596786</v>
      </c>
      <c r="T920" s="47">
        <f t="shared" si="229"/>
        <v>5.4584473198135974</v>
      </c>
      <c r="U920" s="47" t="e">
        <f t="shared" si="230"/>
        <v>#N/A</v>
      </c>
      <c r="V920" s="47">
        <f t="shared" si="231"/>
        <v>0.17670581886743975</v>
      </c>
      <c r="W920" s="47">
        <f t="shared" si="232"/>
        <v>7.789453323070461E-3</v>
      </c>
    </row>
    <row r="921" spans="2:23">
      <c r="B921" s="46">
        <f t="shared" si="234"/>
        <v>-90</v>
      </c>
      <c r="C921" s="47">
        <f>IF(ISNA(OutlineParameters!T924),OutlineParameters!S924,OutlineParameters!T924)</f>
        <v>198.71678303512724</v>
      </c>
      <c r="D921" s="47">
        <f t="shared" si="233"/>
        <v>23.72859351154354</v>
      </c>
      <c r="E921" s="47">
        <f t="shared" si="217"/>
        <v>5.4584473198135974</v>
      </c>
      <c r="F921" s="47">
        <f t="shared" si="218"/>
        <v>3.158727155596786</v>
      </c>
      <c r="G921" s="47" t="e">
        <f t="shared" si="219"/>
        <v>#N/A</v>
      </c>
      <c r="H921" s="47"/>
      <c r="I921" s="47"/>
      <c r="J921" s="47">
        <f t="shared" si="220"/>
        <v>-89</v>
      </c>
      <c r="K921" s="48">
        <f t="shared" si="221"/>
        <v>23.009161142253785</v>
      </c>
      <c r="L921" s="48">
        <f t="shared" si="222"/>
        <v>1.1608197913051299</v>
      </c>
      <c r="M921" s="48">
        <f t="shared" si="223"/>
        <v>23.027249413188425</v>
      </c>
      <c r="N921" s="48">
        <f t="shared" si="224"/>
        <v>23.027249413188425</v>
      </c>
      <c r="O921" s="48">
        <f t="shared" si="225"/>
        <v>5.8035352666942508</v>
      </c>
      <c r="P921" s="47"/>
      <c r="Q921" s="46">
        <f t="shared" si="226"/>
        <v>-89</v>
      </c>
      <c r="R921" s="47">
        <f t="shared" si="227"/>
        <v>23.710922929656796</v>
      </c>
      <c r="S921" s="47">
        <f t="shared" si="228"/>
        <v>3.1192454853967817</v>
      </c>
      <c r="T921" s="47">
        <f t="shared" si="229"/>
        <v>5.465205262799687</v>
      </c>
      <c r="U921" s="47" t="e">
        <f t="shared" si="230"/>
        <v>#N/A</v>
      </c>
      <c r="V921" s="47">
        <f t="shared" si="231"/>
        <v>0.1759268735351327</v>
      </c>
      <c r="W921" s="47">
        <f t="shared" si="232"/>
        <v>7.7019314574044984E-3</v>
      </c>
    </row>
    <row r="922" spans="2:23">
      <c r="B922" s="46">
        <f t="shared" si="234"/>
        <v>-89</v>
      </c>
      <c r="C922" s="47">
        <f>IF(ISNA(OutlineParameters!T925),OutlineParameters!S925,OutlineParameters!T925)</f>
        <v>198.7361631566009</v>
      </c>
      <c r="D922" s="47">
        <f t="shared" si="233"/>
        <v>23.710922929656796</v>
      </c>
      <c r="E922" s="47">
        <f t="shared" si="217"/>
        <v>5.465205262799687</v>
      </c>
      <c r="F922" s="47">
        <f t="shared" si="218"/>
        <v>3.1192454853967817</v>
      </c>
      <c r="G922" s="47" t="e">
        <f t="shared" si="219"/>
        <v>#N/A</v>
      </c>
      <c r="H922" s="47"/>
      <c r="I922" s="47"/>
      <c r="J922" s="47">
        <f t="shared" si="220"/>
        <v>-88</v>
      </c>
      <c r="K922" s="48">
        <f t="shared" si="221"/>
        <v>22.994372557900302</v>
      </c>
      <c r="L922" s="48">
        <f t="shared" si="222"/>
        <v>1.1348761881208702</v>
      </c>
      <c r="M922" s="48">
        <f t="shared" si="223"/>
        <v>23.012056567062924</v>
      </c>
      <c r="N922" s="48">
        <f t="shared" si="224"/>
        <v>23.012056567062924</v>
      </c>
      <c r="O922" s="48">
        <f t="shared" si="225"/>
        <v>5.807414432038235</v>
      </c>
      <c r="P922" s="47"/>
      <c r="Q922" s="46">
        <f t="shared" si="226"/>
        <v>-88</v>
      </c>
      <c r="R922" s="47">
        <f t="shared" si="227"/>
        <v>23.693330242303283</v>
      </c>
      <c r="S922" s="47">
        <f t="shared" si="228"/>
        <v>3.0799265919247993</v>
      </c>
      <c r="T922" s="47">
        <f t="shared" si="229"/>
        <v>5.4719381464654111</v>
      </c>
      <c r="U922" s="47" t="e">
        <f t="shared" si="230"/>
        <v>#N/A</v>
      </c>
      <c r="V922" s="47">
        <f t="shared" si="231"/>
        <v>0.17515668038939225</v>
      </c>
      <c r="W922" s="47">
        <f t="shared" si="232"/>
        <v>7.6144095920938071E-3</v>
      </c>
    </row>
    <row r="923" spans="2:23">
      <c r="B923" s="46">
        <f t="shared" si="234"/>
        <v>-88</v>
      </c>
      <c r="C923" s="47">
        <f>IF(ISNA(OutlineParameters!T926),OutlineParameters!S926,OutlineParameters!T926)</f>
        <v>198.75545051892351</v>
      </c>
      <c r="D923" s="47">
        <f t="shared" si="233"/>
        <v>23.693330242303283</v>
      </c>
      <c r="E923" s="47">
        <f t="shared" si="217"/>
        <v>5.4719381464654111</v>
      </c>
      <c r="F923" s="47">
        <f t="shared" si="218"/>
        <v>3.0799265919247993</v>
      </c>
      <c r="G923" s="47" t="e">
        <f t="shared" si="219"/>
        <v>#N/A</v>
      </c>
      <c r="H923" s="47"/>
      <c r="I923" s="47"/>
      <c r="J923" s="47">
        <f t="shared" si="220"/>
        <v>-87</v>
      </c>
      <c r="K923" s="48">
        <f t="shared" si="221"/>
        <v>22.979751112123946</v>
      </c>
      <c r="L923" s="48">
        <f t="shared" si="222"/>
        <v>1.1092259269712486</v>
      </c>
      <c r="M923" s="48">
        <f t="shared" si="223"/>
        <v>22.997035430471211</v>
      </c>
      <c r="N923" s="48">
        <f t="shared" si="224"/>
        <v>22.997035430471211</v>
      </c>
      <c r="O923" s="48">
        <f t="shared" si="225"/>
        <v>5.8112573084562307</v>
      </c>
      <c r="P923" s="47"/>
      <c r="Q923" s="46">
        <f t="shared" si="226"/>
        <v>-87</v>
      </c>
      <c r="R923" s="47">
        <f t="shared" si="227"/>
        <v>23.675814574264344</v>
      </c>
      <c r="S923" s="47">
        <f t="shared" si="228"/>
        <v>3.0407670614999276</v>
      </c>
      <c r="T923" s="47">
        <f t="shared" si="229"/>
        <v>5.4786464881156203</v>
      </c>
      <c r="U923" s="47" t="e">
        <f t="shared" si="230"/>
        <v>#N/A</v>
      </c>
      <c r="V923" s="47">
        <f t="shared" si="231"/>
        <v>0.17439523943018287</v>
      </c>
      <c r="W923" s="47">
        <f t="shared" si="232"/>
        <v>7.5268877271383872E-3</v>
      </c>
    </row>
    <row r="924" spans="2:23">
      <c r="B924" s="46">
        <f t="shared" si="234"/>
        <v>-87</v>
      </c>
      <c r="C924" s="47">
        <f>IF(ISNA(OutlineParameters!T927),OutlineParameters!S927,OutlineParameters!T927)</f>
        <v>198.77464254545197</v>
      </c>
      <c r="D924" s="47">
        <f t="shared" si="233"/>
        <v>23.675814574264344</v>
      </c>
      <c r="E924" s="47">
        <f t="shared" si="217"/>
        <v>5.4786464881156203</v>
      </c>
      <c r="F924" s="47">
        <f t="shared" si="218"/>
        <v>3.0407670614999276</v>
      </c>
      <c r="G924" s="47" t="e">
        <f t="shared" si="219"/>
        <v>#N/A</v>
      </c>
      <c r="H924" s="47"/>
      <c r="I924" s="47"/>
      <c r="J924" s="47">
        <f t="shared" si="220"/>
        <v>-86</v>
      </c>
      <c r="K924" s="48">
        <f t="shared" si="221"/>
        <v>22.965296803698717</v>
      </c>
      <c r="L924" s="48">
        <f t="shared" si="222"/>
        <v>1.0838690012383267</v>
      </c>
      <c r="M924" s="48">
        <f t="shared" si="223"/>
        <v>22.982186002084514</v>
      </c>
      <c r="N924" s="48">
        <f t="shared" si="224"/>
        <v>22.982186002084514</v>
      </c>
      <c r="O924" s="48">
        <f t="shared" si="225"/>
        <v>5.8150641410387474</v>
      </c>
      <c r="P924" s="47"/>
      <c r="Q924" s="46">
        <f t="shared" si="226"/>
        <v>-86</v>
      </c>
      <c r="R924" s="47">
        <f t="shared" si="227"/>
        <v>23.658375050321325</v>
      </c>
      <c r="S924" s="47">
        <f t="shared" si="228"/>
        <v>3.0017653724674176</v>
      </c>
      <c r="T924" s="47">
        <f t="shared" si="229"/>
        <v>5.4853306858458835</v>
      </c>
      <c r="U924" s="47" t="e">
        <f t="shared" si="230"/>
        <v>#N/A</v>
      </c>
      <c r="V924" s="47">
        <f t="shared" si="231"/>
        <v>0.17364255065746903</v>
      </c>
      <c r="W924" s="47">
        <f t="shared" si="232"/>
        <v>7.4290822883682495E-3</v>
      </c>
    </row>
    <row r="925" spans="2:23">
      <c r="B925" s="46">
        <f t="shared" si="234"/>
        <v>-86</v>
      </c>
      <c r="C925" s="47">
        <f>IF(ISNA(OutlineParameters!T928),OutlineParameters!S928,OutlineParameters!T928)</f>
        <v>198.7937442889378</v>
      </c>
      <c r="D925" s="47">
        <f t="shared" si="233"/>
        <v>23.658375050321325</v>
      </c>
      <c r="E925" s="47">
        <f t="shared" si="217"/>
        <v>5.4853306858458835</v>
      </c>
      <c r="F925" s="47">
        <f t="shared" si="218"/>
        <v>3.0017653724674176</v>
      </c>
      <c r="G925" s="47" t="e">
        <f t="shared" si="219"/>
        <v>#N/A</v>
      </c>
      <c r="H925" s="47"/>
      <c r="I925" s="47"/>
      <c r="J925" s="47">
        <f t="shared" si="220"/>
        <v>-85</v>
      </c>
      <c r="K925" s="48">
        <f t="shared" si="221"/>
        <v>22.951009631414077</v>
      </c>
      <c r="L925" s="48">
        <f t="shared" si="222"/>
        <v>1.0588054043814736</v>
      </c>
      <c r="M925" s="48">
        <f t="shared" si="223"/>
        <v>22.967508280590433</v>
      </c>
      <c r="N925" s="48">
        <f t="shared" si="224"/>
        <v>22.967508280590433</v>
      </c>
      <c r="O925" s="48">
        <f t="shared" si="225"/>
        <v>5.8188339562331288</v>
      </c>
      <c r="P925" s="47"/>
      <c r="Q925" s="46">
        <f t="shared" si="226"/>
        <v>-85</v>
      </c>
      <c r="R925" s="47">
        <f t="shared" si="227"/>
        <v>23.641010795255578</v>
      </c>
      <c r="S925" s="47">
        <f t="shared" si="228"/>
        <v>2.9629170215495542</v>
      </c>
      <c r="T925" s="47">
        <f t="shared" si="229"/>
        <v>5.4919907801238939</v>
      </c>
      <c r="U925" s="47" t="e">
        <f t="shared" si="230"/>
        <v>#N/A</v>
      </c>
      <c r="V925" s="47">
        <f t="shared" si="231"/>
        <v>0.17289964242863221</v>
      </c>
      <c r="W925" s="47">
        <f t="shared" si="232"/>
        <v>7.3621711287330527E-3</v>
      </c>
    </row>
    <row r="926" spans="2:23">
      <c r="B926" s="46">
        <f t="shared" si="234"/>
        <v>-85</v>
      </c>
      <c r="C926" s="47">
        <f>IF(ISNA(OutlineParameters!T929),OutlineParameters!S929,OutlineParameters!T929)</f>
        <v>198.81273791394872</v>
      </c>
      <c r="D926" s="47">
        <f t="shared" si="233"/>
        <v>23.641010795255578</v>
      </c>
      <c r="E926" s="47">
        <f t="shared" si="217"/>
        <v>5.4919907801238939</v>
      </c>
      <c r="F926" s="47">
        <f t="shared" si="218"/>
        <v>2.9629170215495542</v>
      </c>
      <c r="G926" s="47" t="e">
        <f t="shared" si="219"/>
        <v>#N/A</v>
      </c>
      <c r="H926" s="47"/>
      <c r="I926" s="47"/>
      <c r="J926" s="47">
        <f t="shared" si="220"/>
        <v>-84</v>
      </c>
      <c r="K926" s="48">
        <f t="shared" si="221"/>
        <v>22.936889594073133</v>
      </c>
      <c r="L926" s="48">
        <f t="shared" si="222"/>
        <v>1.0340351299346366</v>
      </c>
      <c r="M926" s="48">
        <f t="shared" si="223"/>
        <v>22.953002264691118</v>
      </c>
      <c r="N926" s="48">
        <f t="shared" si="224"/>
        <v>22.953002264691118</v>
      </c>
      <c r="O926" s="48">
        <f t="shared" si="225"/>
        <v>5.8225669986313058</v>
      </c>
      <c r="P926" s="47"/>
      <c r="Q926" s="46">
        <f t="shared" si="226"/>
        <v>-84</v>
      </c>
      <c r="R926" s="47">
        <f t="shared" si="227"/>
        <v>23.623720831012715</v>
      </c>
      <c r="S926" s="47">
        <f t="shared" si="228"/>
        <v>2.9242204012963029</v>
      </c>
      <c r="T926" s="47">
        <f t="shared" si="229"/>
        <v>5.4986271638278241</v>
      </c>
      <c r="U926" s="47" t="e">
        <f t="shared" si="230"/>
        <v>#N/A</v>
      </c>
      <c r="V926" s="47">
        <f t="shared" si="231"/>
        <v>0.1721634253157589</v>
      </c>
      <c r="W926" s="47">
        <f t="shared" si="232"/>
        <v>7.2643216089574025E-3</v>
      </c>
    </row>
    <row r="927" spans="2:23">
      <c r="B927" s="46">
        <f t="shared" si="234"/>
        <v>-84</v>
      </c>
      <c r="C927" s="47">
        <f>IF(ISNA(OutlineParameters!T930),OutlineParameters!S930,OutlineParameters!T930)</f>
        <v>198.83162847323626</v>
      </c>
      <c r="D927" s="47">
        <f t="shared" si="233"/>
        <v>23.623720831012715</v>
      </c>
      <c r="E927" s="47">
        <f t="shared" si="217"/>
        <v>5.4986271638278241</v>
      </c>
      <c r="F927" s="47">
        <f t="shared" si="218"/>
        <v>2.9242204012963029</v>
      </c>
      <c r="G927" s="47" t="e">
        <f t="shared" si="219"/>
        <v>#N/A</v>
      </c>
      <c r="H927" s="47"/>
      <c r="I927" s="47"/>
      <c r="J927" s="47">
        <f t="shared" si="220"/>
        <v>-83</v>
      </c>
      <c r="K927" s="48">
        <f t="shared" si="221"/>
        <v>22.922936690491721</v>
      </c>
      <c r="L927" s="48">
        <f t="shared" si="222"/>
        <v>1.0095581715090702</v>
      </c>
      <c r="M927" s="48">
        <f t="shared" si="223"/>
        <v>22.938667953103273</v>
      </c>
      <c r="N927" s="48">
        <f t="shared" si="224"/>
        <v>22.938667953103273</v>
      </c>
      <c r="O927" s="48">
        <f t="shared" si="225"/>
        <v>5.8262631066806971</v>
      </c>
      <c r="P927" s="47"/>
      <c r="Q927" s="46">
        <f t="shared" si="226"/>
        <v>-83</v>
      </c>
      <c r="R927" s="47">
        <f t="shared" si="227"/>
        <v>23.606504488481139</v>
      </c>
      <c r="S927" s="47">
        <f t="shared" si="228"/>
        <v>2.8856731614971949</v>
      </c>
      <c r="T927" s="47">
        <f t="shared" si="229"/>
        <v>5.5052401261399373</v>
      </c>
      <c r="U927" s="47" t="e">
        <f t="shared" si="230"/>
        <v>#N/A</v>
      </c>
      <c r="V927" s="47">
        <f t="shared" si="231"/>
        <v>0.17143699315486316</v>
      </c>
      <c r="W927" s="47">
        <f t="shared" si="232"/>
        <v>7.1767997436467112E-3</v>
      </c>
    </row>
    <row r="928" spans="2:23">
      <c r="B928" s="46">
        <f t="shared" si="234"/>
        <v>-83</v>
      </c>
      <c r="C928" s="47">
        <f>IF(ISNA(OutlineParameters!T931),OutlineParameters!S931,OutlineParameters!T931)</f>
        <v>198.85041339015737</v>
      </c>
      <c r="D928" s="47">
        <f t="shared" si="233"/>
        <v>23.606504488481139</v>
      </c>
      <c r="E928" s="47">
        <f t="shared" si="217"/>
        <v>5.5052401261399373</v>
      </c>
      <c r="F928" s="47">
        <f t="shared" si="218"/>
        <v>2.8856731614971949</v>
      </c>
      <c r="G928" s="47" t="e">
        <f t="shared" si="219"/>
        <v>#N/A</v>
      </c>
      <c r="H928" s="47"/>
      <c r="I928" s="47"/>
      <c r="J928" s="47">
        <f t="shared" si="220"/>
        <v>-82</v>
      </c>
      <c r="K928" s="48">
        <f t="shared" si="221"/>
        <v>22.90915091950205</v>
      </c>
      <c r="L928" s="48">
        <f t="shared" si="222"/>
        <v>0.98537452279060744</v>
      </c>
      <c r="M928" s="48">
        <f t="shared" si="223"/>
        <v>22.924505344559062</v>
      </c>
      <c r="N928" s="48">
        <f t="shared" si="224"/>
        <v>22.924505344559062</v>
      </c>
      <c r="O928" s="48">
        <f t="shared" si="225"/>
        <v>5.8299225258172029</v>
      </c>
      <c r="P928" s="47"/>
      <c r="Q928" s="46">
        <f t="shared" si="226"/>
        <v>-82</v>
      </c>
      <c r="R928" s="47">
        <f t="shared" si="227"/>
        <v>23.589360789165653</v>
      </c>
      <c r="S928" s="47">
        <f t="shared" si="228"/>
        <v>2.8472736996848838</v>
      </c>
      <c r="T928" s="47">
        <f t="shared" si="229"/>
        <v>5.5118300600788661</v>
      </c>
      <c r="U928" s="47" t="e">
        <f t="shared" si="230"/>
        <v>#N/A</v>
      </c>
      <c r="V928" s="47">
        <f t="shared" si="231"/>
        <v>0.17071931318049849</v>
      </c>
      <c r="W928" s="47">
        <f t="shared" si="232"/>
        <v>7.0892778779807486E-3</v>
      </c>
    </row>
    <row r="929" spans="2:23">
      <c r="B929" s="46">
        <f t="shared" si="234"/>
        <v>-82</v>
      </c>
      <c r="C929" s="47">
        <f>IF(ISNA(OutlineParameters!T932),OutlineParameters!S932,OutlineParameters!T932)</f>
        <v>198.86909771746346</v>
      </c>
      <c r="D929" s="47">
        <f t="shared" si="233"/>
        <v>23.589360789165653</v>
      </c>
      <c r="E929" s="47">
        <f t="shared" si="217"/>
        <v>5.5118300600788661</v>
      </c>
      <c r="F929" s="47">
        <f t="shared" si="218"/>
        <v>2.8472736996848838</v>
      </c>
      <c r="G929" s="47" t="e">
        <f t="shared" si="219"/>
        <v>#N/A</v>
      </c>
      <c r="H929" s="47"/>
      <c r="I929" s="47"/>
      <c r="J929" s="47">
        <f t="shared" si="220"/>
        <v>-81</v>
      </c>
      <c r="K929" s="48">
        <f t="shared" si="221"/>
        <v>22.895532279948153</v>
      </c>
      <c r="L929" s="48">
        <f t="shared" si="222"/>
        <v>0.96148417754147886</v>
      </c>
      <c r="M929" s="48">
        <f t="shared" si="223"/>
        <v>22.91051443780702</v>
      </c>
      <c r="N929" s="48">
        <f t="shared" si="224"/>
        <v>22.91051443780702</v>
      </c>
      <c r="O929" s="48">
        <f t="shared" si="225"/>
        <v>5.8335440766012532</v>
      </c>
      <c r="P929" s="47"/>
      <c r="Q929" s="46">
        <f t="shared" si="226"/>
        <v>-81</v>
      </c>
      <c r="R929" s="47">
        <f t="shared" si="227"/>
        <v>23.572288857847603</v>
      </c>
      <c r="S929" s="47">
        <f t="shared" si="228"/>
        <v>2.809016774046551</v>
      </c>
      <c r="T929" s="47">
        <f t="shared" si="229"/>
        <v>5.5183970061123073</v>
      </c>
      <c r="U929" s="47" t="e">
        <f t="shared" si="230"/>
        <v>#N/A</v>
      </c>
      <c r="V929" s="47">
        <f t="shared" si="231"/>
        <v>0.17001038539270041</v>
      </c>
      <c r="W929" s="47">
        <f t="shared" si="232"/>
        <v>7.0017560130253287E-3</v>
      </c>
    </row>
    <row r="930" spans="2:23">
      <c r="B930" s="46">
        <f t="shared" si="234"/>
        <v>-81</v>
      </c>
      <c r="C930" s="47">
        <f>IF(ISNA(OutlineParameters!T933),OutlineParameters!S933,OutlineParameters!T933)</f>
        <v>198.88765980502507</v>
      </c>
      <c r="D930" s="47">
        <f t="shared" si="233"/>
        <v>23.572288857847603</v>
      </c>
      <c r="E930" s="47">
        <f t="shared" si="217"/>
        <v>5.5183970061123073</v>
      </c>
      <c r="F930" s="47">
        <f t="shared" si="218"/>
        <v>2.809016774046551</v>
      </c>
      <c r="G930" s="47" t="e">
        <f t="shared" si="219"/>
        <v>#N/A</v>
      </c>
      <c r="H930" s="47"/>
      <c r="I930" s="47"/>
      <c r="J930" s="47">
        <f t="shared" si="220"/>
        <v>-80</v>
      </c>
      <c r="K930" s="48">
        <f t="shared" si="221"/>
        <v>22.882080770690433</v>
      </c>
      <c r="L930" s="48">
        <f t="shared" si="222"/>
        <v>0.93788712960031262</v>
      </c>
      <c r="M930" s="48">
        <f t="shared" si="223"/>
        <v>22.896695231610234</v>
      </c>
      <c r="N930" s="48">
        <f t="shared" si="224"/>
        <v>22.896695231610234</v>
      </c>
      <c r="O930" s="48">
        <f t="shared" si="225"/>
        <v>5.8371288187812018</v>
      </c>
      <c r="P930" s="47"/>
      <c r="Q930" s="46">
        <f t="shared" si="226"/>
        <v>-80</v>
      </c>
      <c r="R930" s="47">
        <f t="shared" si="227"/>
        <v>23.555287819308333</v>
      </c>
      <c r="S930" s="47">
        <f t="shared" si="228"/>
        <v>2.7709033154529727</v>
      </c>
      <c r="T930" s="47">
        <f t="shared" si="229"/>
        <v>5.524941481545115</v>
      </c>
      <c r="U930" s="47" t="e">
        <f t="shared" si="230"/>
        <v>#N/A</v>
      </c>
      <c r="V930" s="47">
        <f t="shared" si="231"/>
        <v>0.16931020979139788</v>
      </c>
      <c r="W930" s="47">
        <f t="shared" si="232"/>
        <v>6.904204107271994E-3</v>
      </c>
    </row>
    <row r="931" spans="2:23">
      <c r="B931" s="46">
        <f t="shared" si="234"/>
        <v>-80</v>
      </c>
      <c r="C931" s="47">
        <f>IF(ISNA(OutlineParameters!T934),OutlineParameters!S934,OutlineParameters!T934)</f>
        <v>198.90611996438278</v>
      </c>
      <c r="D931" s="47">
        <f t="shared" si="233"/>
        <v>23.555287819308333</v>
      </c>
      <c r="E931" s="47">
        <f t="shared" si="217"/>
        <v>5.524941481545115</v>
      </c>
      <c r="F931" s="47">
        <f t="shared" si="218"/>
        <v>2.7709033154529727</v>
      </c>
      <c r="G931" s="47" t="e">
        <f t="shared" si="219"/>
        <v>#N/A</v>
      </c>
      <c r="H931" s="47"/>
      <c r="I931" s="47"/>
      <c r="J931" s="47">
        <f t="shared" si="220"/>
        <v>-79</v>
      </c>
      <c r="K931" s="48">
        <f t="shared" si="221"/>
        <v>22.868796390600206</v>
      </c>
      <c r="L931" s="48">
        <f t="shared" si="222"/>
        <v>0.91458337287986069</v>
      </c>
      <c r="M931" s="48">
        <f t="shared" si="223"/>
        <v>22.883047724745435</v>
      </c>
      <c r="N931" s="48">
        <f t="shared" si="224"/>
        <v>22.883047724745435</v>
      </c>
      <c r="O931" s="48">
        <f t="shared" si="225"/>
        <v>5.840675368120281</v>
      </c>
      <c r="P931" s="47"/>
      <c r="Q931" s="46">
        <f t="shared" si="226"/>
        <v>-79</v>
      </c>
      <c r="R931" s="47">
        <f t="shared" si="227"/>
        <v>23.538356798329193</v>
      </c>
      <c r="S931" s="47">
        <f t="shared" si="228"/>
        <v>2.7329273498085698</v>
      </c>
      <c r="T931" s="47">
        <f t="shared" si="229"/>
        <v>5.5314635268449877</v>
      </c>
      <c r="U931" s="47" t="e">
        <f t="shared" si="230"/>
        <v>#N/A</v>
      </c>
      <c r="V931" s="47">
        <f t="shared" si="231"/>
        <v>0.16861978938067068</v>
      </c>
      <c r="W931" s="47">
        <f t="shared" si="232"/>
        <v>6.8367827516624402E-3</v>
      </c>
    </row>
    <row r="932" spans="2:23">
      <c r="B932" s="46">
        <f t="shared" si="234"/>
        <v>-79</v>
      </c>
      <c r="C932" s="47">
        <f>IF(ISNA(OutlineParameters!T935),OutlineParameters!S935,OutlineParameters!T935)</f>
        <v>198.92445273070985</v>
      </c>
      <c r="D932" s="47">
        <f t="shared" si="233"/>
        <v>23.538356798329193</v>
      </c>
      <c r="E932" s="47">
        <f t="shared" si="217"/>
        <v>5.5314635268449877</v>
      </c>
      <c r="F932" s="47">
        <f t="shared" si="218"/>
        <v>2.7329273498085698</v>
      </c>
      <c r="G932" s="47" t="e">
        <f t="shared" si="219"/>
        <v>#N/A</v>
      </c>
      <c r="H932" s="47"/>
      <c r="I932" s="47"/>
      <c r="J932" s="47">
        <f t="shared" si="220"/>
        <v>-78</v>
      </c>
      <c r="K932" s="48">
        <f t="shared" si="221"/>
        <v>22.855679138565161</v>
      </c>
      <c r="L932" s="48">
        <f t="shared" si="222"/>
        <v>0.89157290137063683</v>
      </c>
      <c r="M932" s="48">
        <f t="shared" si="223"/>
        <v>22.869571916005722</v>
      </c>
      <c r="N932" s="48">
        <f t="shared" si="224"/>
        <v>22.869571916005722</v>
      </c>
      <c r="O932" s="48">
        <f t="shared" si="225"/>
        <v>5.8441845814693565</v>
      </c>
      <c r="P932" s="47"/>
      <c r="Q932" s="46">
        <f t="shared" si="226"/>
        <v>-78</v>
      </c>
      <c r="R932" s="47">
        <f t="shared" si="227"/>
        <v>23.521494819391126</v>
      </c>
      <c r="S932" s="47">
        <f t="shared" si="228"/>
        <v>2.6950899072175751</v>
      </c>
      <c r="T932" s="47">
        <f t="shared" si="229"/>
        <v>5.5379634148729284</v>
      </c>
      <c r="U932" s="47" t="e">
        <f t="shared" si="230"/>
        <v>#N/A</v>
      </c>
      <c r="V932" s="47">
        <f t="shared" si="231"/>
        <v>0.16793611110550444</v>
      </c>
      <c r="W932" s="47">
        <f t="shared" si="232"/>
        <v>6.7391898948443441E-3</v>
      </c>
    </row>
    <row r="933" spans="2:23">
      <c r="B933" s="46">
        <f t="shared" si="234"/>
        <v>-78</v>
      </c>
      <c r="C933" s="47">
        <f>IF(ISNA(OutlineParameters!T936),OutlineParameters!S936,OutlineParameters!T936)</f>
        <v>198.94267460084961</v>
      </c>
      <c r="D933" s="47">
        <f t="shared" si="233"/>
        <v>23.521494819391126</v>
      </c>
      <c r="E933" s="47">
        <f t="shared" si="217"/>
        <v>5.5379634148729284</v>
      </c>
      <c r="F933" s="47">
        <f t="shared" si="218"/>
        <v>2.6950899072175751</v>
      </c>
      <c r="G933" s="47" t="e">
        <f t="shared" si="219"/>
        <v>#N/A</v>
      </c>
      <c r="H933" s="47"/>
      <c r="I933" s="47"/>
      <c r="J933" s="47">
        <f t="shared" si="220"/>
        <v>-77</v>
      </c>
      <c r="K933" s="48">
        <f t="shared" si="221"/>
        <v>22.842729013486629</v>
      </c>
      <c r="L933" s="48">
        <f t="shared" si="222"/>
        <v>0.8688557091381881</v>
      </c>
      <c r="M933" s="48">
        <f t="shared" si="223"/>
        <v>22.856267804201476</v>
      </c>
      <c r="N933" s="48">
        <f t="shared" si="224"/>
        <v>22.856267804201476</v>
      </c>
      <c r="O933" s="48">
        <f t="shared" si="225"/>
        <v>5.8476556850958561</v>
      </c>
      <c r="P933" s="47"/>
      <c r="Q933" s="46">
        <f t="shared" si="226"/>
        <v>-77</v>
      </c>
      <c r="R933" s="47">
        <f t="shared" si="227"/>
        <v>23.504701208280576</v>
      </c>
      <c r="S933" s="47">
        <f t="shared" si="228"/>
        <v>2.6573850993814077</v>
      </c>
      <c r="T933" s="47">
        <f t="shared" si="229"/>
        <v>5.5444417940647952</v>
      </c>
      <c r="U933" s="47" t="e">
        <f t="shared" si="230"/>
        <v>#N/A</v>
      </c>
      <c r="V933" s="47">
        <f t="shared" si="231"/>
        <v>0.16726219211602</v>
      </c>
      <c r="W933" s="47">
        <f t="shared" si="232"/>
        <v>6.6516680298889241E-3</v>
      </c>
    </row>
    <row r="934" spans="2:23">
      <c r="B934" s="46">
        <f t="shared" si="234"/>
        <v>-77</v>
      </c>
      <c r="C934" s="47">
        <f>IF(ISNA(OutlineParameters!T937),OutlineParameters!S937,OutlineParameters!T937)</f>
        <v>198.96077155406707</v>
      </c>
      <c r="D934" s="47">
        <f t="shared" si="233"/>
        <v>23.504701208280576</v>
      </c>
      <c r="E934" s="47">
        <f t="shared" si="217"/>
        <v>5.5444417940647952</v>
      </c>
      <c r="F934" s="47">
        <f t="shared" si="218"/>
        <v>2.6573850993814077</v>
      </c>
      <c r="G934" s="47" t="e">
        <f t="shared" si="219"/>
        <v>#N/A</v>
      </c>
      <c r="H934" s="47"/>
      <c r="I934" s="47"/>
      <c r="J934" s="47">
        <f t="shared" si="220"/>
        <v>-76</v>
      </c>
      <c r="K934" s="48">
        <f t="shared" si="221"/>
        <v>22.829946014279582</v>
      </c>
      <c r="L934" s="48">
        <f t="shared" si="222"/>
        <v>0.84643179032264015</v>
      </c>
      <c r="M934" s="48">
        <f t="shared" si="223"/>
        <v>22.843135388154902</v>
      </c>
      <c r="N934" s="48">
        <f t="shared" si="224"/>
        <v>22.843135388154902</v>
      </c>
      <c r="O934" s="48">
        <f t="shared" si="225"/>
        <v>5.8510889248243201</v>
      </c>
      <c r="P934" s="47"/>
      <c r="Q934" s="46">
        <f t="shared" si="226"/>
        <v>-76</v>
      </c>
      <c r="R934" s="47">
        <f t="shared" si="227"/>
        <v>23.487974989068974</v>
      </c>
      <c r="S934" s="47">
        <f t="shared" si="228"/>
        <v>2.6198126773811659</v>
      </c>
      <c r="T934" s="47">
        <f t="shared" si="229"/>
        <v>5.5508986989935041</v>
      </c>
      <c r="U934" s="47" t="e">
        <f t="shared" si="230"/>
        <v>#N/A</v>
      </c>
      <c r="V934" s="47">
        <f t="shared" si="231"/>
        <v>0.16659702531303111</v>
      </c>
      <c r="W934" s="47">
        <f t="shared" si="232"/>
        <v>6.5641461642229615E-3</v>
      </c>
    </row>
    <row r="935" spans="2:23">
      <c r="B935" s="46">
        <f t="shared" si="234"/>
        <v>-76</v>
      </c>
      <c r="C935" s="47">
        <f>IF(ISNA(OutlineParameters!T938),OutlineParameters!S938,OutlineParameters!T938)</f>
        <v>198.97874864311376</v>
      </c>
      <c r="D935" s="47">
        <f t="shared" si="233"/>
        <v>23.487974989068974</v>
      </c>
      <c r="E935" s="47">
        <f t="shared" si="217"/>
        <v>5.5508986989935041</v>
      </c>
      <c r="F935" s="47">
        <f t="shared" si="218"/>
        <v>2.6198126773811659</v>
      </c>
      <c r="G935" s="47" t="e">
        <f t="shared" si="219"/>
        <v>#N/A</v>
      </c>
      <c r="H935" s="47"/>
      <c r="I935" s="47"/>
      <c r="J935" s="47">
        <f t="shared" si="220"/>
        <v>-75</v>
      </c>
      <c r="K935" s="48">
        <f t="shared" si="221"/>
        <v>22.817330139872634</v>
      </c>
      <c r="L935" s="48">
        <f t="shared" si="222"/>
        <v>0.82430113914233516</v>
      </c>
      <c r="M935" s="48">
        <f t="shared" si="223"/>
        <v>22.830174666704576</v>
      </c>
      <c r="N935" s="48">
        <f t="shared" si="224"/>
        <v>22.830174666704576</v>
      </c>
      <c r="O935" s="48">
        <f t="shared" si="225"/>
        <v>5.8544837301520456</v>
      </c>
      <c r="P935" s="47"/>
      <c r="Q935" s="46">
        <f t="shared" si="226"/>
        <v>-75</v>
      </c>
      <c r="R935" s="47">
        <f t="shared" si="227"/>
        <v>23.471315286537671</v>
      </c>
      <c r="S935" s="47">
        <f t="shared" si="228"/>
        <v>2.5823691115454324</v>
      </c>
      <c r="T935" s="47">
        <f t="shared" si="229"/>
        <v>5.5573342893360405</v>
      </c>
      <c r="U935" s="47" t="e">
        <f t="shared" si="230"/>
        <v>#N/A</v>
      </c>
      <c r="V935" s="47">
        <f t="shared" si="231"/>
        <v>0.16594061069660881</v>
      </c>
      <c r="W935" s="47">
        <f t="shared" si="232"/>
        <v>6.4766242985569988E-3</v>
      </c>
    </row>
    <row r="936" spans="2:23">
      <c r="B936" s="46">
        <f t="shared" si="234"/>
        <v>-75</v>
      </c>
      <c r="C936" s="47">
        <f>IF(ISNA(OutlineParameters!T939),OutlineParameters!S939,OutlineParameters!T939)</f>
        <v>198.996595661952</v>
      </c>
      <c r="D936" s="47">
        <f t="shared" si="233"/>
        <v>23.471315286537671</v>
      </c>
      <c r="E936" s="47">
        <f t="shared" si="217"/>
        <v>5.5573342893360405</v>
      </c>
      <c r="F936" s="47">
        <f t="shared" si="218"/>
        <v>2.5823691115454324</v>
      </c>
      <c r="G936" s="47" t="e">
        <f t="shared" si="219"/>
        <v>#N/A</v>
      </c>
      <c r="H936" s="47"/>
      <c r="I936" s="47"/>
      <c r="J936" s="47">
        <f t="shared" si="220"/>
        <v>-74</v>
      </c>
      <c r="K936" s="48">
        <f t="shared" si="221"/>
        <v>22.804881389208955</v>
      </c>
      <c r="L936" s="48">
        <f t="shared" si="222"/>
        <v>0.80246374988882962</v>
      </c>
      <c r="M936" s="48">
        <f t="shared" si="223"/>
        <v>22.817385638705442</v>
      </c>
      <c r="N936" s="48">
        <f t="shared" si="224"/>
        <v>22.817385638705442</v>
      </c>
      <c r="O936" s="48">
        <f t="shared" si="225"/>
        <v>5.8578403471876923</v>
      </c>
      <c r="P936" s="47"/>
      <c r="Q936" s="46">
        <f t="shared" si="226"/>
        <v>-74</v>
      </c>
      <c r="R936" s="47">
        <f t="shared" si="227"/>
        <v>23.45472122546801</v>
      </c>
      <c r="S936" s="47">
        <f t="shared" si="228"/>
        <v>2.545052887994121</v>
      </c>
      <c r="T936" s="47">
        <f t="shared" si="229"/>
        <v>5.5637489631879697</v>
      </c>
      <c r="U936" s="47" t="e">
        <f t="shared" si="230"/>
        <v>#N/A</v>
      </c>
      <c r="V936" s="47">
        <f t="shared" si="231"/>
        <v>0.16529294826675311</v>
      </c>
      <c r="W936" s="47">
        <f t="shared" si="232"/>
        <v>6.3891024336015789E-3</v>
      </c>
    </row>
    <row r="937" spans="2:23">
      <c r="B937" s="46">
        <f t="shared" si="234"/>
        <v>-74</v>
      </c>
      <c r="C937" s="47">
        <f>IF(ISNA(OutlineParameters!T940),OutlineParameters!S940,OutlineParameters!T940)</f>
        <v>199.01431766333332</v>
      </c>
      <c r="D937" s="47">
        <f t="shared" si="233"/>
        <v>23.45472122546801</v>
      </c>
      <c r="E937" s="47">
        <f t="shared" si="217"/>
        <v>5.5637489631879697</v>
      </c>
      <c r="F937" s="47">
        <f t="shared" si="218"/>
        <v>2.545052887994121</v>
      </c>
      <c r="G937" s="47" t="e">
        <f t="shared" si="219"/>
        <v>#N/A</v>
      </c>
      <c r="H937" s="47"/>
      <c r="I937" s="47"/>
      <c r="J937" s="47">
        <f t="shared" si="220"/>
        <v>-73</v>
      </c>
      <c r="K937" s="48">
        <f t="shared" si="221"/>
        <v>22.792599761246262</v>
      </c>
      <c r="L937" s="48">
        <f t="shared" si="222"/>
        <v>0.7809196169318966</v>
      </c>
      <c r="M937" s="48">
        <f t="shared" si="223"/>
        <v>22.804768303026091</v>
      </c>
      <c r="N937" s="48">
        <f t="shared" si="224"/>
        <v>22.804768303026091</v>
      </c>
      <c r="O937" s="48">
        <f t="shared" si="225"/>
        <v>5.8611582049395823</v>
      </c>
      <c r="P937" s="47"/>
      <c r="Q937" s="46">
        <f t="shared" si="226"/>
        <v>-73</v>
      </c>
      <c r="R937" s="47">
        <f t="shared" si="227"/>
        <v>23.438191930641334</v>
      </c>
      <c r="S937" s="47">
        <f t="shared" si="228"/>
        <v>2.5078595772958749</v>
      </c>
      <c r="T937" s="47">
        <f t="shared" si="229"/>
        <v>5.5701431186448573</v>
      </c>
      <c r="U937" s="47" t="e">
        <f t="shared" si="230"/>
        <v>#N/A</v>
      </c>
      <c r="V937" s="47">
        <f t="shared" si="231"/>
        <v>0.16465403802339296</v>
      </c>
      <c r="W937" s="47">
        <f t="shared" si="232"/>
        <v>6.2918225800956407E-3</v>
      </c>
    </row>
    <row r="938" spans="2:23">
      <c r="B938" s="46">
        <f t="shared" si="234"/>
        <v>-73</v>
      </c>
      <c r="C938" s="47">
        <f>IF(ISNA(OutlineParameters!T941),OutlineParameters!S941,OutlineParameters!T941)</f>
        <v>199.03190444122004</v>
      </c>
      <c r="D938" s="47">
        <f t="shared" si="233"/>
        <v>23.438191930641334</v>
      </c>
      <c r="E938" s="47">
        <f t="shared" si="217"/>
        <v>5.5701431186448573</v>
      </c>
      <c r="F938" s="47">
        <f t="shared" si="218"/>
        <v>2.5078595772958749</v>
      </c>
      <c r="G938" s="47" t="e">
        <f t="shared" si="219"/>
        <v>#N/A</v>
      </c>
      <c r="H938" s="47"/>
      <c r="I938" s="47"/>
      <c r="J938" s="47">
        <f t="shared" si="220"/>
        <v>-72</v>
      </c>
      <c r="K938" s="48">
        <f t="shared" si="221"/>
        <v>22.780485254955007</v>
      </c>
      <c r="L938" s="48">
        <f t="shared" si="222"/>
        <v>0.7596687347149782</v>
      </c>
      <c r="M938" s="48">
        <f t="shared" si="223"/>
        <v>22.792322658550571</v>
      </c>
      <c r="N938" s="48">
        <f t="shared" si="224"/>
        <v>22.792322658550571</v>
      </c>
      <c r="O938" s="48">
        <f t="shared" si="225"/>
        <v>5.8644374475471333</v>
      </c>
      <c r="P938" s="47"/>
      <c r="Q938" s="46">
        <f t="shared" si="226"/>
        <v>-72</v>
      </c>
      <c r="R938" s="47">
        <f t="shared" si="227"/>
        <v>23.421726526838995</v>
      </c>
      <c r="S938" s="47">
        <f t="shared" si="228"/>
        <v>2.4707881979710109</v>
      </c>
      <c r="T938" s="47">
        <f t="shared" si="229"/>
        <v>5.5765169153836878</v>
      </c>
      <c r="U938" s="47" t="e">
        <f t="shared" si="230"/>
        <v>#N/A</v>
      </c>
      <c r="V938" s="47">
        <f t="shared" si="231"/>
        <v>0.16402485576538339</v>
      </c>
      <c r="W938" s="47">
        <f t="shared" si="232"/>
        <v>6.2238534685121749E-3</v>
      </c>
    </row>
    <row r="939" spans="2:23">
      <c r="B939" s="46">
        <f t="shared" si="234"/>
        <v>-72</v>
      </c>
      <c r="C939" s="47">
        <f>IF(ISNA(OutlineParameters!T942),OutlineParameters!S942,OutlineParameters!T942)</f>
        <v>199.04935914101495</v>
      </c>
      <c r="D939" s="47">
        <f t="shared" si="233"/>
        <v>23.421726526838995</v>
      </c>
      <c r="E939" s="47">
        <f t="shared" ref="E939:E1002" si="235">IF(B939&gt;$D$96,IF(B939&lt;$D$98,spline($D$96:$D$98,$F$96:$F$98,B939),spline($D$98:$D$100,$F$98:$F$100,B939)),NA())</f>
        <v>5.5765169153836878</v>
      </c>
      <c r="F939" s="47">
        <f t="shared" ref="F939:F1002" si="236">IF(B939&lt;=$D$96,0,IF(E939&gt;0,D939- E939*($D$18/2)^3/(3*($D$18/4*(C939)^2-(C939)^3/6)),D939))</f>
        <v>2.4707881979710109</v>
      </c>
      <c r="G939" s="47" t="e">
        <f t="shared" ref="G939:G1002" si="237">IF(NOT( ISNA(VLOOKUP(B939,$D$96:$D$100,1,FALSE))),D939,NA())</f>
        <v>#N/A</v>
      </c>
      <c r="H939" s="47"/>
      <c r="I939" s="47"/>
      <c r="J939" s="47">
        <f t="shared" ref="J939:J1002" si="238">B940</f>
        <v>-71</v>
      </c>
      <c r="K939" s="48">
        <f t="shared" ref="K939:K1002" si="239">($D$82-($D$82^2-B940^2)^(1/2)+$D$83)*(IF(ABS(B940)&lt;=$D$80/2,1,0))</f>
        <v>22.768537869320195</v>
      </c>
      <c r="L939" s="48">
        <f t="shared" ref="L939:L1002" si="240">($D$84-($D$84^2-B940^2)^(1/2))*(IF(ABS(B940)&lt;=$D$80/2,1,0))</f>
        <v>0.7387110977588236</v>
      </c>
      <c r="M939" s="48">
        <f t="shared" ref="M939:M1002" si="241">($D$91-($D$91^2-B940^2)^(1/2)+$D$83)*(IF(ABS(B940)&lt;=-$D$89,1,0))</f>
        <v>22.780048704179304</v>
      </c>
      <c r="N939" s="48">
        <f t="shared" ref="N939:N1002" si="242">MAX(M939,L939)</f>
        <v>22.780048704179304</v>
      </c>
      <c r="O939" s="48">
        <f t="shared" ref="O939:O1002" si="243">3*(N939-L939)/(($D$18/2)^3)*($D$18*C940^2/4-C940^3/6)</f>
        <v>5.8676778103996048</v>
      </c>
      <c r="P939" s="47"/>
      <c r="Q939" s="46">
        <f t="shared" ref="Q939:Q1002" si="244">B940</f>
        <v>-71</v>
      </c>
      <c r="R939" s="47">
        <f t="shared" ref="R939:R1002" si="245">CHOOSE(RockerType,D940,N939)</f>
        <v>23.405324041262457</v>
      </c>
      <c r="S939" s="47">
        <f t="shared" ref="S939:S1002" si="246">CHOOSE(RockerType,F940,L939)</f>
        <v>2.4338366848472255</v>
      </c>
      <c r="T939" s="47">
        <f t="shared" ref="T939:T1002" si="247">CHOOSE(RockerType,E940,O939)</f>
        <v>5.5828703869799998</v>
      </c>
      <c r="U939" s="47" t="e">
        <f t="shared" ref="U939:U1002" si="248">CHOOSE(RockerType,G940,NA())</f>
        <v>#N/A</v>
      </c>
      <c r="V939" s="47">
        <f t="shared" ref="V939:V1002" si="249">IF(R939&lt;&gt;0,-(R940-R939)/(Q940-Q939)*$D$21,NA())</f>
        <v>0.16340247041853218</v>
      </c>
      <c r="W939" s="47">
        <f t="shared" ref="W939:W1002" si="250">IF(V939&lt;&gt;0,ABS((V940-V939)/(Q940-Q939)*$D$21),NA())</f>
        <v>6.1265363154205943E-3</v>
      </c>
    </row>
    <row r="940" spans="2:23">
      <c r="B940" s="46">
        <f t="shared" si="234"/>
        <v>-71</v>
      </c>
      <c r="C940" s="47">
        <f>IF(ISNA(OutlineParameters!T943),OutlineParameters!S943,OutlineParameters!T943)</f>
        <v>199.06667727872639</v>
      </c>
      <c r="D940" s="47">
        <f t="shared" si="233"/>
        <v>23.405324041262457</v>
      </c>
      <c r="E940" s="47">
        <f t="shared" si="235"/>
        <v>5.5828703869799998</v>
      </c>
      <c r="F940" s="47">
        <f t="shared" si="236"/>
        <v>2.4338366848472255</v>
      </c>
      <c r="G940" s="47" t="e">
        <f t="shared" si="237"/>
        <v>#N/A</v>
      </c>
      <c r="H940" s="47"/>
      <c r="I940" s="47"/>
      <c r="J940" s="47">
        <f t="shared" si="238"/>
        <v>-70</v>
      </c>
      <c r="K940" s="48">
        <f t="shared" si="239"/>
        <v>22.756757603341381</v>
      </c>
      <c r="L940" s="48">
        <f t="shared" si="240"/>
        <v>0.71804670065876053</v>
      </c>
      <c r="M940" s="48">
        <f t="shared" si="241"/>
        <v>22.767946438825444</v>
      </c>
      <c r="N940" s="48">
        <f t="shared" si="242"/>
        <v>22.767946438825444</v>
      </c>
      <c r="O940" s="48">
        <f t="shared" si="243"/>
        <v>5.870879131046955</v>
      </c>
      <c r="P940" s="47"/>
      <c r="Q940" s="46">
        <f t="shared" si="244"/>
        <v>-70</v>
      </c>
      <c r="R940" s="47">
        <f t="shared" si="245"/>
        <v>23.388983794220604</v>
      </c>
      <c r="S940" s="47">
        <f t="shared" si="246"/>
        <v>2.3970013135872037</v>
      </c>
      <c r="T940" s="47">
        <f t="shared" si="247"/>
        <v>5.5892041836150641</v>
      </c>
      <c r="U940" s="47" t="e">
        <f t="shared" si="248"/>
        <v>#N/A</v>
      </c>
      <c r="V940" s="47">
        <f t="shared" si="249"/>
        <v>0.16278981678699012</v>
      </c>
      <c r="W940" s="47">
        <f t="shared" si="250"/>
        <v>6.0390144504651744E-3</v>
      </c>
    </row>
    <row r="941" spans="2:23">
      <c r="B941" s="46">
        <f t="shared" si="234"/>
        <v>-70</v>
      </c>
      <c r="C941" s="47">
        <f>IF(ISNA(OutlineParameters!T944),OutlineParameters!S944,OutlineParameters!T944)</f>
        <v>199.08385627771128</v>
      </c>
      <c r="D941" s="47">
        <f t="shared" si="233"/>
        <v>23.388983794220604</v>
      </c>
      <c r="E941" s="47">
        <f t="shared" si="235"/>
        <v>5.5892041836150641</v>
      </c>
      <c r="F941" s="47">
        <f t="shared" si="236"/>
        <v>2.3970013135872037</v>
      </c>
      <c r="G941" s="47" t="e">
        <f t="shared" si="237"/>
        <v>#N/A</v>
      </c>
      <c r="H941" s="47"/>
      <c r="I941" s="47"/>
      <c r="J941" s="47">
        <f t="shared" si="238"/>
        <v>-69</v>
      </c>
      <c r="K941" s="48">
        <f t="shared" si="239"/>
        <v>22.745144456030854</v>
      </c>
      <c r="L941" s="48">
        <f t="shared" si="240"/>
        <v>0.69767553808696903</v>
      </c>
      <c r="M941" s="48">
        <f t="shared" si="241"/>
        <v>22.756015861421243</v>
      </c>
      <c r="N941" s="48">
        <f t="shared" si="242"/>
        <v>22.756015861421243</v>
      </c>
      <c r="O941" s="48">
        <f t="shared" si="243"/>
        <v>5.8740412470286607</v>
      </c>
      <c r="P941" s="47"/>
      <c r="Q941" s="46">
        <f t="shared" si="244"/>
        <v>-69</v>
      </c>
      <c r="R941" s="47">
        <f t="shared" si="245"/>
        <v>23.372704812541905</v>
      </c>
      <c r="S941" s="47">
        <f t="shared" si="246"/>
        <v>2.3602794863996586</v>
      </c>
      <c r="T941" s="47">
        <f t="shared" si="247"/>
        <v>5.5955185774018483</v>
      </c>
      <c r="U941" s="47" t="e">
        <f t="shared" si="248"/>
        <v>#N/A</v>
      </c>
      <c r="V941" s="47">
        <f t="shared" si="249"/>
        <v>0.1621859153419436</v>
      </c>
      <c r="W941" s="47">
        <f t="shared" si="250"/>
        <v>5.9514925844439404E-3</v>
      </c>
    </row>
    <row r="942" spans="2:23">
      <c r="B942" s="46">
        <f t="shared" si="234"/>
        <v>-69</v>
      </c>
      <c r="C942" s="47">
        <f>IF(ISNA(OutlineParameters!T945),OutlineParameters!S945,OutlineParameters!T945)</f>
        <v>199.10089356132647</v>
      </c>
      <c r="D942" s="47">
        <f t="shared" si="233"/>
        <v>23.372704812541905</v>
      </c>
      <c r="E942" s="47">
        <f t="shared" si="235"/>
        <v>5.5955185774018483</v>
      </c>
      <c r="F942" s="47">
        <f t="shared" si="236"/>
        <v>2.3602794863996586</v>
      </c>
      <c r="G942" s="47" t="e">
        <f t="shared" si="237"/>
        <v>#N/A</v>
      </c>
      <c r="H942" s="47"/>
      <c r="I942" s="47"/>
      <c r="J942" s="47">
        <f t="shared" si="238"/>
        <v>-68</v>
      </c>
      <c r="K942" s="48">
        <f t="shared" si="239"/>
        <v>22.733698426417273</v>
      </c>
      <c r="L942" s="48">
        <f t="shared" si="240"/>
        <v>0.6775976047902077</v>
      </c>
      <c r="M942" s="48">
        <f t="shared" si="241"/>
        <v>22.744256970910779</v>
      </c>
      <c r="N942" s="48">
        <f t="shared" si="242"/>
        <v>22.744256970910779</v>
      </c>
      <c r="O942" s="48">
        <f t="shared" si="243"/>
        <v>5.8771639958807169</v>
      </c>
      <c r="P942" s="47"/>
      <c r="Q942" s="46">
        <f t="shared" si="244"/>
        <v>-68</v>
      </c>
      <c r="R942" s="47">
        <f t="shared" si="245"/>
        <v>23.35648622100771</v>
      </c>
      <c r="S942" s="47">
        <f t="shared" si="246"/>
        <v>2.3236695725857857</v>
      </c>
      <c r="T942" s="47">
        <f t="shared" si="247"/>
        <v>5.6018136088080519</v>
      </c>
      <c r="U942" s="47" t="e">
        <f t="shared" si="248"/>
        <v>#N/A</v>
      </c>
      <c r="V942" s="47">
        <f t="shared" si="249"/>
        <v>0.1615907660834992</v>
      </c>
      <c r="W942" s="47">
        <f t="shared" si="250"/>
        <v>5.8639707198437918E-3</v>
      </c>
    </row>
    <row r="943" spans="2:23">
      <c r="B943" s="46">
        <f t="shared" si="234"/>
        <v>-68</v>
      </c>
      <c r="C943" s="47">
        <f>IF(ISNA(OutlineParameters!T946),OutlineParameters!S946,OutlineParameters!T946)</f>
        <v>199.11778655292895</v>
      </c>
      <c r="D943" s="47">
        <f t="shared" ref="D943:D1006" si="251">IF(B943&lt;$D$98,spline($D$96:$D$98,$E$96:$E$98,B943)+$D$83,spline($D$98:$D$100,$E$98:$E$100,B943)+$D$83)*IF(ABS(B943)&lt;=$D$80/2,1,0)</f>
        <v>23.35648622100771</v>
      </c>
      <c r="E943" s="47">
        <f t="shared" si="235"/>
        <v>5.6018136088080519</v>
      </c>
      <c r="F943" s="47">
        <f t="shared" si="236"/>
        <v>2.3236695725857857</v>
      </c>
      <c r="G943" s="47" t="e">
        <f t="shared" si="237"/>
        <v>#N/A</v>
      </c>
      <c r="H943" s="47"/>
      <c r="I943" s="47"/>
      <c r="J943" s="47">
        <f t="shared" si="238"/>
        <v>-67</v>
      </c>
      <c r="K943" s="48">
        <f t="shared" si="239"/>
        <v>22.722419513540213</v>
      </c>
      <c r="L943" s="48">
        <f t="shared" si="240"/>
        <v>0.6578128955916327</v>
      </c>
      <c r="M943" s="48">
        <f t="shared" si="241"/>
        <v>22.73266976625359</v>
      </c>
      <c r="N943" s="48">
        <f t="shared" si="242"/>
        <v>22.73266976625359</v>
      </c>
      <c r="O943" s="48">
        <f t="shared" si="243"/>
        <v>5.8802472151444407</v>
      </c>
      <c r="P943" s="47"/>
      <c r="Q943" s="46">
        <f t="shared" si="244"/>
        <v>-67</v>
      </c>
      <c r="R943" s="47">
        <f t="shared" si="245"/>
        <v>23.34032714439936</v>
      </c>
      <c r="S943" s="47">
        <f t="shared" si="246"/>
        <v>2.2871681502222714</v>
      </c>
      <c r="T943" s="47">
        <f t="shared" si="247"/>
        <v>5.6080897951385289</v>
      </c>
      <c r="U943" s="47" t="e">
        <f t="shared" si="248"/>
        <v>#N/A</v>
      </c>
      <c r="V943" s="47">
        <f t="shared" si="249"/>
        <v>0.16100436901151483</v>
      </c>
      <c r="W943" s="47">
        <f t="shared" si="250"/>
        <v>5.766903707993265E-3</v>
      </c>
    </row>
    <row r="944" spans="2:23">
      <c r="B944" s="46">
        <f t="shared" si="234"/>
        <v>-67</v>
      </c>
      <c r="C944" s="47">
        <f>IF(ISNA(OutlineParameters!T947),OutlineParameters!S947,OutlineParameters!T947)</f>
        <v>199.13453267587559</v>
      </c>
      <c r="D944" s="47">
        <f t="shared" si="251"/>
        <v>23.34032714439936</v>
      </c>
      <c r="E944" s="47">
        <f t="shared" si="235"/>
        <v>5.6080897951385289</v>
      </c>
      <c r="F944" s="47">
        <f t="shared" si="236"/>
        <v>2.2871681502222714</v>
      </c>
      <c r="G944" s="47" t="e">
        <f t="shared" si="237"/>
        <v>#N/A</v>
      </c>
      <c r="H944" s="47"/>
      <c r="I944" s="47"/>
      <c r="J944" s="47">
        <f t="shared" si="238"/>
        <v>-66</v>
      </c>
      <c r="K944" s="48">
        <f t="shared" si="239"/>
        <v>22.711307716455618</v>
      </c>
      <c r="L944" s="48">
        <f t="shared" si="240"/>
        <v>0.63832140539034299</v>
      </c>
      <c r="M944" s="48">
        <f t="shared" si="241"/>
        <v>22.721254246425584</v>
      </c>
      <c r="N944" s="48">
        <f t="shared" si="242"/>
        <v>22.721254246425584</v>
      </c>
      <c r="O944" s="48">
        <f t="shared" si="243"/>
        <v>5.8832907423751877</v>
      </c>
      <c r="P944" s="47"/>
      <c r="Q944" s="46">
        <f t="shared" si="244"/>
        <v>-66</v>
      </c>
      <c r="R944" s="47">
        <f t="shared" si="245"/>
        <v>23.324226707498209</v>
      </c>
      <c r="S944" s="47">
        <f t="shared" si="246"/>
        <v>2.2507735871407206</v>
      </c>
      <c r="T944" s="47">
        <f t="shared" si="247"/>
        <v>5.6143471768609752</v>
      </c>
      <c r="U944" s="47" t="e">
        <f t="shared" si="248"/>
        <v>#N/A</v>
      </c>
      <c r="V944" s="47">
        <f t="shared" si="249"/>
        <v>0.1604276786407155</v>
      </c>
      <c r="W944" s="47">
        <f t="shared" si="250"/>
        <v>5.6985057824476826E-3</v>
      </c>
    </row>
    <row r="945" spans="2:23">
      <c r="B945" s="46">
        <f t="shared" ref="B945:B1008" si="252">B944+1</f>
        <v>-66</v>
      </c>
      <c r="C945" s="47">
        <f>IF(ISNA(OutlineParameters!T948),OutlineParameters!S948,OutlineParameters!T948)</f>
        <v>199.15112935352334</v>
      </c>
      <c r="D945" s="47">
        <f t="shared" si="251"/>
        <v>23.324226707498209</v>
      </c>
      <c r="E945" s="47">
        <f t="shared" si="235"/>
        <v>5.6143471768609752</v>
      </c>
      <c r="F945" s="47">
        <f t="shared" si="236"/>
        <v>2.2507735871407206</v>
      </c>
      <c r="G945" s="47" t="e">
        <f t="shared" si="237"/>
        <v>#N/A</v>
      </c>
      <c r="H945" s="47"/>
      <c r="I945" s="47"/>
      <c r="J945" s="47">
        <f t="shared" si="238"/>
        <v>-65</v>
      </c>
      <c r="K945" s="48">
        <f t="shared" si="239"/>
        <v>22.700363034233074</v>
      </c>
      <c r="L945" s="48">
        <f t="shared" si="240"/>
        <v>0.6191231291609256</v>
      </c>
      <c r="M945" s="48">
        <f t="shared" si="241"/>
        <v>22.710010410419041</v>
      </c>
      <c r="N945" s="48">
        <f t="shared" si="242"/>
        <v>22.710010410419041</v>
      </c>
      <c r="O945" s="48">
        <f t="shared" si="243"/>
        <v>5.8862944151508261</v>
      </c>
      <c r="P945" s="47"/>
      <c r="Q945" s="46">
        <f t="shared" si="244"/>
        <v>-65</v>
      </c>
      <c r="R945" s="47">
        <f t="shared" si="245"/>
        <v>23.308183939634137</v>
      </c>
      <c r="S945" s="47">
        <f t="shared" si="246"/>
        <v>2.2144828408279942</v>
      </c>
      <c r="T945" s="47">
        <f t="shared" si="247"/>
        <v>5.6205861445005798</v>
      </c>
      <c r="U945" s="47" t="e">
        <f t="shared" si="248"/>
        <v>#N/A</v>
      </c>
      <c r="V945" s="47">
        <f t="shared" si="249"/>
        <v>0.15985782806247073</v>
      </c>
      <c r="W945" s="47">
        <f t="shared" si="250"/>
        <v>5.6014046013075358E-3</v>
      </c>
    </row>
    <row r="946" spans="2:23">
      <c r="B946" s="46">
        <f t="shared" si="252"/>
        <v>-65</v>
      </c>
      <c r="C946" s="47">
        <f>IF(ISNA(OutlineParameters!T949),OutlineParameters!S949,OutlineParameters!T949)</f>
        <v>199.16757400922907</v>
      </c>
      <c r="D946" s="47">
        <f t="shared" si="251"/>
        <v>23.308183939634137</v>
      </c>
      <c r="E946" s="47">
        <f t="shared" si="235"/>
        <v>5.6205861445005798</v>
      </c>
      <c r="F946" s="47">
        <f t="shared" si="236"/>
        <v>2.2144828408279942</v>
      </c>
      <c r="G946" s="47" t="e">
        <f t="shared" si="237"/>
        <v>#N/A</v>
      </c>
      <c r="H946" s="47"/>
      <c r="I946" s="47"/>
      <c r="J946" s="47">
        <f t="shared" si="238"/>
        <v>-64</v>
      </c>
      <c r="K946" s="48">
        <f t="shared" si="239"/>
        <v>22.689585465954902</v>
      </c>
      <c r="L946" s="48">
        <f t="shared" si="240"/>
        <v>0.60021806195300087</v>
      </c>
      <c r="M946" s="48">
        <f t="shared" si="241"/>
        <v>22.698938257237156</v>
      </c>
      <c r="N946" s="48">
        <f t="shared" si="242"/>
        <v>22.698938257237156</v>
      </c>
      <c r="O946" s="48">
        <f t="shared" si="243"/>
        <v>5.8892580710788049</v>
      </c>
      <c r="P946" s="47"/>
      <c r="Q946" s="46">
        <f t="shared" si="244"/>
        <v>-64</v>
      </c>
      <c r="R946" s="47">
        <f t="shared" si="245"/>
        <v>23.29219815682789</v>
      </c>
      <c r="S946" s="47">
        <f t="shared" si="246"/>
        <v>2.1782935175982168</v>
      </c>
      <c r="T946" s="47">
        <f t="shared" si="247"/>
        <v>5.6268069919771513</v>
      </c>
      <c r="U946" s="47" t="e">
        <f t="shared" si="248"/>
        <v>#N/A</v>
      </c>
      <c r="V946" s="47">
        <f t="shared" si="249"/>
        <v>0.15929768760233998</v>
      </c>
      <c r="W946" s="47">
        <f t="shared" si="250"/>
        <v>5.5138827367073873E-3</v>
      </c>
    </row>
    <row r="947" spans="2:23">
      <c r="B947" s="46">
        <f t="shared" si="252"/>
        <v>-64</v>
      </c>
      <c r="C947" s="47">
        <f>IF(ISNA(OutlineParameters!T950),OutlineParameters!S950,OutlineParameters!T950)</f>
        <v>199.18386406634971</v>
      </c>
      <c r="D947" s="47">
        <f t="shared" si="251"/>
        <v>23.29219815682789</v>
      </c>
      <c r="E947" s="47">
        <f t="shared" si="235"/>
        <v>5.6268069919771513</v>
      </c>
      <c r="F947" s="47">
        <f t="shared" si="236"/>
        <v>2.1782935175982168</v>
      </c>
      <c r="G947" s="47" t="e">
        <f t="shared" si="237"/>
        <v>#N/A</v>
      </c>
      <c r="H947" s="47"/>
      <c r="I947" s="47"/>
      <c r="J947" s="47">
        <f t="shared" si="238"/>
        <v>-63</v>
      </c>
      <c r="K947" s="48">
        <f t="shared" si="239"/>
        <v>22.678975010717974</v>
      </c>
      <c r="L947" s="48">
        <f t="shared" si="240"/>
        <v>0.58160619889304144</v>
      </c>
      <c r="M947" s="48">
        <f t="shared" si="241"/>
        <v>22.688037785903131</v>
      </c>
      <c r="N947" s="48">
        <f t="shared" si="242"/>
        <v>22.688037785903131</v>
      </c>
      <c r="O947" s="48">
        <f t="shared" si="243"/>
        <v>5.8921815478064632</v>
      </c>
      <c r="P947" s="47"/>
      <c r="Q947" s="46">
        <f t="shared" si="244"/>
        <v>-63</v>
      </c>
      <c r="R947" s="47">
        <f t="shared" si="245"/>
        <v>23.276268388067656</v>
      </c>
      <c r="S947" s="47">
        <f t="shared" si="246"/>
        <v>2.1422025732853172</v>
      </c>
      <c r="T947" s="47">
        <f t="shared" si="247"/>
        <v>5.6330101099247596</v>
      </c>
      <c r="U947" s="47" t="e">
        <f t="shared" si="248"/>
        <v>#N/A</v>
      </c>
      <c r="V947" s="47">
        <f t="shared" si="249"/>
        <v>0.15874629932866924</v>
      </c>
      <c r="W947" s="47">
        <f t="shared" si="250"/>
        <v>5.4263608703308819E-3</v>
      </c>
    </row>
    <row r="948" spans="2:23">
      <c r="B948" s="46">
        <f t="shared" si="252"/>
        <v>-63</v>
      </c>
      <c r="C948" s="47">
        <f>IF(ISNA(OutlineParameters!T951),OutlineParameters!S951,OutlineParameters!T951)</f>
        <v>199.19999694824219</v>
      </c>
      <c r="D948" s="47">
        <f t="shared" si="251"/>
        <v>23.276268388067656</v>
      </c>
      <c r="E948" s="47">
        <f t="shared" si="235"/>
        <v>5.6330101099247596</v>
      </c>
      <c r="F948" s="47">
        <f t="shared" si="236"/>
        <v>2.1422025732853172</v>
      </c>
      <c r="G948" s="47" t="e">
        <f t="shared" si="237"/>
        <v>#N/A</v>
      </c>
      <c r="H948" s="47"/>
      <c r="I948" s="47"/>
      <c r="J948" s="47">
        <f t="shared" si="238"/>
        <v>-62</v>
      </c>
      <c r="K948" s="48">
        <f t="shared" si="239"/>
        <v>22.668531667633712</v>
      </c>
      <c r="L948" s="48">
        <f t="shared" si="240"/>
        <v>0.56328753518255326</v>
      </c>
      <c r="M948" s="48">
        <f t="shared" si="241"/>
        <v>22.677308995451991</v>
      </c>
      <c r="N948" s="48">
        <f t="shared" si="242"/>
        <v>22.677308995451991</v>
      </c>
      <c r="O948" s="48">
        <f t="shared" si="243"/>
        <v>5.8950643798239044</v>
      </c>
      <c r="P948" s="47"/>
      <c r="Q948" s="46">
        <f t="shared" si="244"/>
        <v>-62</v>
      </c>
      <c r="R948" s="47">
        <f t="shared" si="245"/>
        <v>23.260393758134789</v>
      </c>
      <c r="S948" s="47">
        <f t="shared" si="246"/>
        <v>2.1062072846616182</v>
      </c>
      <c r="T948" s="47">
        <f t="shared" si="247"/>
        <v>5.6391955388111015</v>
      </c>
      <c r="U948" s="47" t="e">
        <f t="shared" si="248"/>
        <v>#N/A</v>
      </c>
      <c r="V948" s="47">
        <f t="shared" si="249"/>
        <v>0.15820366324163615</v>
      </c>
      <c r="W948" s="47">
        <f t="shared" si="250"/>
        <v>5.3388390057307333E-3</v>
      </c>
    </row>
    <row r="949" spans="2:23">
      <c r="B949" s="46">
        <f t="shared" si="252"/>
        <v>-62</v>
      </c>
      <c r="C949" s="47">
        <f>IF(ISNA(OutlineParameters!T952),OutlineParameters!S952,OutlineParameters!T952)</f>
        <v>199.21596444789731</v>
      </c>
      <c r="D949" s="47">
        <f t="shared" si="251"/>
        <v>23.260393758134789</v>
      </c>
      <c r="E949" s="47">
        <f t="shared" si="235"/>
        <v>5.6391955388111015</v>
      </c>
      <c r="F949" s="47">
        <f t="shared" si="236"/>
        <v>2.1062072846616182</v>
      </c>
      <c r="G949" s="47" t="e">
        <f t="shared" si="237"/>
        <v>#N/A</v>
      </c>
      <c r="H949" s="47"/>
      <c r="I949" s="47"/>
      <c r="J949" s="47">
        <f t="shared" si="238"/>
        <v>-61</v>
      </c>
      <c r="K949" s="48">
        <f t="shared" si="239"/>
        <v>22.658255435828092</v>
      </c>
      <c r="L949" s="48">
        <f t="shared" si="240"/>
        <v>0.54526206609898509</v>
      </c>
      <c r="M949" s="48">
        <f t="shared" si="241"/>
        <v>22.666751884936044</v>
      </c>
      <c r="N949" s="48">
        <f t="shared" si="242"/>
        <v>22.666751884936044</v>
      </c>
      <c r="O949" s="48">
        <f t="shared" si="243"/>
        <v>5.8979078052983445</v>
      </c>
      <c r="P949" s="47"/>
      <c r="Q949" s="46">
        <f t="shared" si="244"/>
        <v>-61</v>
      </c>
      <c r="R949" s="47">
        <f t="shared" si="245"/>
        <v>23.244573391810626</v>
      </c>
      <c r="S949" s="47">
        <f t="shared" si="246"/>
        <v>2.0703092530337663</v>
      </c>
      <c r="T949" s="47">
        <f t="shared" si="247"/>
        <v>5.6453637959410319</v>
      </c>
      <c r="U949" s="47" t="e">
        <f t="shared" si="248"/>
        <v>#N/A</v>
      </c>
      <c r="V949" s="47">
        <f t="shared" si="249"/>
        <v>0.15766977934106308</v>
      </c>
      <c r="W949" s="47">
        <f t="shared" si="250"/>
        <v>5.2419660562463832E-3</v>
      </c>
    </row>
    <row r="950" spans="2:23">
      <c r="B950" s="46">
        <f t="shared" si="252"/>
        <v>-61</v>
      </c>
      <c r="C950" s="47">
        <f>IF(ISNA(OutlineParameters!T953),OutlineParameters!S953,OutlineParameters!T953)</f>
        <v>199.23178999023284</v>
      </c>
      <c r="D950" s="47">
        <f t="shared" si="251"/>
        <v>23.244573391810626</v>
      </c>
      <c r="E950" s="47">
        <f t="shared" si="235"/>
        <v>5.6453637959410319</v>
      </c>
      <c r="F950" s="47">
        <f t="shared" si="236"/>
        <v>2.0703092530337663</v>
      </c>
      <c r="G950" s="47" t="e">
        <f t="shared" si="237"/>
        <v>#N/A</v>
      </c>
      <c r="H950" s="47"/>
      <c r="I950" s="47"/>
      <c r="J950" s="47">
        <f t="shared" si="238"/>
        <v>-60</v>
      </c>
      <c r="K950" s="48">
        <f t="shared" si="239"/>
        <v>22.648146314439824</v>
      </c>
      <c r="L950" s="48">
        <f t="shared" si="240"/>
        <v>0.52752978699481901</v>
      </c>
      <c r="M950" s="48">
        <f t="shared" si="241"/>
        <v>22.656366453421239</v>
      </c>
      <c r="N950" s="48">
        <f t="shared" si="242"/>
        <v>22.656366453421239</v>
      </c>
      <c r="O950" s="48">
        <f t="shared" si="243"/>
        <v>5.9007102941476424</v>
      </c>
      <c r="P950" s="47"/>
      <c r="Q950" s="46">
        <f t="shared" si="244"/>
        <v>-60</v>
      </c>
      <c r="R950" s="47">
        <f t="shared" si="245"/>
        <v>23.228806413876519</v>
      </c>
      <c r="S950" s="47">
        <f t="shared" si="246"/>
        <v>2.0345019339518551</v>
      </c>
      <c r="T950" s="47">
        <f t="shared" si="247"/>
        <v>5.6515149217822449</v>
      </c>
      <c r="U950" s="47" t="e">
        <f t="shared" si="248"/>
        <v>#N/A</v>
      </c>
      <c r="V950" s="47">
        <f t="shared" si="249"/>
        <v>0.15714558273543844</v>
      </c>
      <c r="W950" s="47">
        <f t="shared" si="250"/>
        <v>5.1731768760276964E-3</v>
      </c>
    </row>
    <row r="951" spans="2:23">
      <c r="B951" s="46">
        <f t="shared" si="252"/>
        <v>-60</v>
      </c>
      <c r="C951" s="47">
        <f>IF(ISNA(OutlineParameters!T954),OutlineParameters!S954,OutlineParameters!T954)</f>
        <v>199.24744559341414</v>
      </c>
      <c r="D951" s="47">
        <f t="shared" si="251"/>
        <v>23.228806413876519</v>
      </c>
      <c r="E951" s="47">
        <f t="shared" si="235"/>
        <v>5.6515149217822449</v>
      </c>
      <c r="F951" s="47">
        <f t="shared" si="236"/>
        <v>2.0345019339518551</v>
      </c>
      <c r="G951" s="47" t="e">
        <f t="shared" si="237"/>
        <v>#N/A</v>
      </c>
      <c r="H951" s="47"/>
      <c r="I951" s="47"/>
      <c r="J951" s="47">
        <f t="shared" si="238"/>
        <v>-59</v>
      </c>
      <c r="K951" s="48">
        <f t="shared" si="239"/>
        <v>22.638204302621258</v>
      </c>
      <c r="L951" s="48">
        <f t="shared" si="240"/>
        <v>0.51009069329938939</v>
      </c>
      <c r="M951" s="48">
        <f t="shared" si="241"/>
        <v>22.646152699989894</v>
      </c>
      <c r="N951" s="48">
        <f t="shared" si="242"/>
        <v>22.646152699989894</v>
      </c>
      <c r="O951" s="48">
        <f t="shared" si="243"/>
        <v>5.903473604892949</v>
      </c>
      <c r="P951" s="47"/>
      <c r="Q951" s="46">
        <f t="shared" si="244"/>
        <v>-59</v>
      </c>
      <c r="R951" s="47">
        <f t="shared" si="245"/>
        <v>23.213091855602975</v>
      </c>
      <c r="S951" s="47">
        <f t="shared" si="246"/>
        <v>1.9987891861928588</v>
      </c>
      <c r="T951" s="47">
        <f t="shared" si="247"/>
        <v>5.6576493062415594</v>
      </c>
      <c r="U951" s="47" t="e">
        <f t="shared" si="248"/>
        <v>#N/A</v>
      </c>
      <c r="V951" s="47">
        <f t="shared" si="249"/>
        <v>0.15662826504783567</v>
      </c>
      <c r="W951" s="47">
        <f t="shared" si="250"/>
        <v>5.0762728879050201E-3</v>
      </c>
    </row>
    <row r="952" spans="2:23">
      <c r="B952" s="46">
        <f t="shared" si="252"/>
        <v>-59</v>
      </c>
      <c r="C952" s="47">
        <f>IF(ISNA(OutlineParameters!T955),OutlineParameters!S955,OutlineParameters!T955)</f>
        <v>199.26296431076292</v>
      </c>
      <c r="D952" s="47">
        <f t="shared" si="251"/>
        <v>23.213091855602975</v>
      </c>
      <c r="E952" s="47">
        <f t="shared" si="235"/>
        <v>5.6576493062415594</v>
      </c>
      <c r="F952" s="47">
        <f t="shared" si="236"/>
        <v>1.9987891861928588</v>
      </c>
      <c r="G952" s="47" t="e">
        <f t="shared" si="237"/>
        <v>#N/A</v>
      </c>
      <c r="H952" s="47"/>
      <c r="I952" s="47"/>
      <c r="J952" s="47">
        <f t="shared" si="238"/>
        <v>-58</v>
      </c>
      <c r="K952" s="48">
        <f t="shared" si="239"/>
        <v>22.628429399540206</v>
      </c>
      <c r="L952" s="48">
        <f t="shared" si="240"/>
        <v>0.49294478051660917</v>
      </c>
      <c r="M952" s="48">
        <f t="shared" si="241"/>
        <v>22.636110623738883</v>
      </c>
      <c r="N952" s="48">
        <f t="shared" si="242"/>
        <v>22.636110623738883</v>
      </c>
      <c r="O952" s="48">
        <f t="shared" si="243"/>
        <v>5.9061962071359266</v>
      </c>
      <c r="P952" s="47"/>
      <c r="Q952" s="46">
        <f t="shared" si="244"/>
        <v>-58</v>
      </c>
      <c r="R952" s="47">
        <f t="shared" si="245"/>
        <v>23.197429029098192</v>
      </c>
      <c r="S952" s="47">
        <f t="shared" si="246"/>
        <v>1.9631636925476776</v>
      </c>
      <c r="T952" s="47">
        <f t="shared" si="247"/>
        <v>5.6637672444855038</v>
      </c>
      <c r="U952" s="47" t="e">
        <f t="shared" si="248"/>
        <v>#N/A</v>
      </c>
      <c r="V952" s="47">
        <f t="shared" si="249"/>
        <v>0.15612063775904517</v>
      </c>
      <c r="W952" s="47">
        <f t="shared" si="250"/>
        <v>4.9887510218837861E-3</v>
      </c>
    </row>
    <row r="953" spans="2:23">
      <c r="B953" s="46">
        <f t="shared" si="252"/>
        <v>-58</v>
      </c>
      <c r="C953" s="47">
        <f>IF(ISNA(OutlineParameters!T956),OutlineParameters!S956,OutlineParameters!T956)</f>
        <v>199.27831816044457</v>
      </c>
      <c r="D953" s="47">
        <f t="shared" si="251"/>
        <v>23.197429029098192</v>
      </c>
      <c r="E953" s="47">
        <f t="shared" si="235"/>
        <v>5.6637672444855038</v>
      </c>
      <c r="F953" s="47">
        <f t="shared" si="236"/>
        <v>1.9631636925476776</v>
      </c>
      <c r="G953" s="47" t="e">
        <f t="shared" si="237"/>
        <v>#N/A</v>
      </c>
      <c r="H953" s="47"/>
      <c r="I953" s="47"/>
      <c r="J953" s="47">
        <f t="shared" si="238"/>
        <v>-57</v>
      </c>
      <c r="K953" s="48">
        <f t="shared" si="239"/>
        <v>22.618821604379033</v>
      </c>
      <c r="L953" s="48">
        <f t="shared" si="240"/>
        <v>0.47609204422678886</v>
      </c>
      <c r="M953" s="48">
        <f t="shared" si="241"/>
        <v>22.626240223780538</v>
      </c>
      <c r="N953" s="48">
        <f t="shared" si="242"/>
        <v>22.626240223780538</v>
      </c>
      <c r="O953" s="48">
        <f t="shared" si="243"/>
        <v>5.9088798615930731</v>
      </c>
      <c r="P953" s="47"/>
      <c r="Q953" s="46">
        <f t="shared" si="244"/>
        <v>-57</v>
      </c>
      <c r="R953" s="47">
        <f t="shared" si="245"/>
        <v>23.181816965322287</v>
      </c>
      <c r="S953" s="47">
        <f t="shared" si="246"/>
        <v>1.9276293269174865</v>
      </c>
      <c r="T953" s="47">
        <f t="shared" si="247"/>
        <v>5.6698691265198002</v>
      </c>
      <c r="U953" s="47" t="e">
        <f t="shared" si="248"/>
        <v>#N/A</v>
      </c>
      <c r="V953" s="47">
        <f t="shared" si="249"/>
        <v>0.15562176265685679</v>
      </c>
      <c r="W953" s="47">
        <f t="shared" si="250"/>
        <v>4.9012291569283661E-3</v>
      </c>
    </row>
    <row r="954" spans="2:23">
      <c r="B954" s="46">
        <f t="shared" si="252"/>
        <v>-57</v>
      </c>
      <c r="C954" s="47">
        <f>IF(ISNA(OutlineParameters!T957),OutlineParameters!S957,OutlineParameters!T957)</f>
        <v>199.29354019578074</v>
      </c>
      <c r="D954" s="47">
        <f t="shared" si="251"/>
        <v>23.181816965322287</v>
      </c>
      <c r="E954" s="47">
        <f t="shared" si="235"/>
        <v>5.6698691265198002</v>
      </c>
      <c r="F954" s="47">
        <f t="shared" si="236"/>
        <v>1.9276293269174865</v>
      </c>
      <c r="G954" s="47" t="e">
        <f t="shared" si="237"/>
        <v>#N/A</v>
      </c>
      <c r="H954" s="47"/>
      <c r="I954" s="47"/>
      <c r="J954" s="47">
        <f t="shared" si="238"/>
        <v>-56</v>
      </c>
      <c r="K954" s="48">
        <f t="shared" si="239"/>
        <v>22.609380916331016</v>
      </c>
      <c r="L954" s="48">
        <f t="shared" si="240"/>
        <v>0.459532480085727</v>
      </c>
      <c r="M954" s="48">
        <f t="shared" si="241"/>
        <v>22.616541499240835</v>
      </c>
      <c r="N954" s="48">
        <f t="shared" si="242"/>
        <v>22.616541499240835</v>
      </c>
      <c r="O954" s="48">
        <f t="shared" si="243"/>
        <v>5.9115230375561749</v>
      </c>
      <c r="P954" s="47"/>
      <c r="Q954" s="46">
        <f t="shared" si="244"/>
        <v>-56</v>
      </c>
      <c r="R954" s="47">
        <f t="shared" si="245"/>
        <v>23.166254789056602</v>
      </c>
      <c r="S954" s="47">
        <f t="shared" si="246"/>
        <v>1.8921795348312038</v>
      </c>
      <c r="T954" s="47">
        <f t="shared" si="247"/>
        <v>5.6759549928121453</v>
      </c>
      <c r="U954" s="47" t="e">
        <f t="shared" si="248"/>
        <v>#N/A</v>
      </c>
      <c r="V954" s="47">
        <f t="shared" si="249"/>
        <v>0.15513163974116395</v>
      </c>
      <c r="W954" s="47">
        <f t="shared" si="250"/>
        <v>4.8137072912624035E-3</v>
      </c>
    </row>
    <row r="955" spans="2:23">
      <c r="B955" s="46">
        <f t="shared" si="252"/>
        <v>-56</v>
      </c>
      <c r="C955" s="47">
        <f>IF(ISNA(OutlineParameters!T958),OutlineParameters!S958,OutlineParameters!T958)</f>
        <v>199.30860243493686</v>
      </c>
      <c r="D955" s="47">
        <f t="shared" si="251"/>
        <v>23.166254789056602</v>
      </c>
      <c r="E955" s="47">
        <f t="shared" si="235"/>
        <v>5.6759549928121453</v>
      </c>
      <c r="F955" s="47">
        <f t="shared" si="236"/>
        <v>1.8921795348312038</v>
      </c>
      <c r="G955" s="47" t="e">
        <f t="shared" si="237"/>
        <v>#N/A</v>
      </c>
      <c r="H955" s="47"/>
      <c r="I955" s="47"/>
      <c r="J955" s="47">
        <f t="shared" si="238"/>
        <v>-55</v>
      </c>
      <c r="K955" s="48">
        <f t="shared" si="239"/>
        <v>22.600107334605806</v>
      </c>
      <c r="L955" s="48">
        <f t="shared" si="240"/>
        <v>0.44326608382425547</v>
      </c>
      <c r="M955" s="48">
        <f t="shared" si="241"/>
        <v>22.607014449264849</v>
      </c>
      <c r="N955" s="48">
        <f t="shared" si="242"/>
        <v>22.607014449264849</v>
      </c>
      <c r="O955" s="48">
        <f t="shared" si="243"/>
        <v>5.9141266739966429</v>
      </c>
      <c r="P955" s="47"/>
      <c r="Q955" s="46">
        <f t="shared" si="244"/>
        <v>-55</v>
      </c>
      <c r="R955" s="47">
        <f t="shared" si="245"/>
        <v>23.150741625082485</v>
      </c>
      <c r="S955" s="47">
        <f t="shared" si="246"/>
        <v>1.8568148558779178</v>
      </c>
      <c r="T955" s="47">
        <f t="shared" si="247"/>
        <v>5.6820253606673923</v>
      </c>
      <c r="U955" s="47" t="e">
        <f t="shared" si="248"/>
        <v>#N/A</v>
      </c>
      <c r="V955" s="47">
        <f t="shared" si="249"/>
        <v>0.15465026901203771</v>
      </c>
      <c r="W955" s="47">
        <f t="shared" si="250"/>
        <v>4.7170096244997239E-3</v>
      </c>
    </row>
    <row r="956" spans="2:23">
      <c r="B956" s="46">
        <f t="shared" si="252"/>
        <v>-55</v>
      </c>
      <c r="C956" s="47">
        <f>IF(ISNA(OutlineParameters!T959),OutlineParameters!S959,OutlineParameters!T959)</f>
        <v>199.32352267244548</v>
      </c>
      <c r="D956" s="47">
        <f t="shared" si="251"/>
        <v>23.150741625082485</v>
      </c>
      <c r="E956" s="47">
        <f t="shared" si="235"/>
        <v>5.6820253606673923</v>
      </c>
      <c r="F956" s="47">
        <f t="shared" si="236"/>
        <v>1.8568148558779178</v>
      </c>
      <c r="G956" s="47" t="e">
        <f t="shared" si="237"/>
        <v>#N/A</v>
      </c>
      <c r="H956" s="47"/>
      <c r="I956" s="47"/>
      <c r="J956" s="47">
        <f t="shared" si="238"/>
        <v>-54</v>
      </c>
      <c r="K956" s="48">
        <f t="shared" si="239"/>
        <v>22.591000858427602</v>
      </c>
      <c r="L956" s="48">
        <f t="shared" si="240"/>
        <v>0.4272928512496037</v>
      </c>
      <c r="M956" s="48">
        <f t="shared" si="241"/>
        <v>22.597659073007659</v>
      </c>
      <c r="N956" s="48">
        <f t="shared" si="242"/>
        <v>22.597659073007659</v>
      </c>
      <c r="O956" s="48">
        <f t="shared" si="243"/>
        <v>5.916691711511807</v>
      </c>
      <c r="P956" s="47"/>
      <c r="Q956" s="46">
        <f t="shared" si="244"/>
        <v>-54</v>
      </c>
      <c r="R956" s="47">
        <f t="shared" si="245"/>
        <v>23.135276598181282</v>
      </c>
      <c r="S956" s="47">
        <f t="shared" si="246"/>
        <v>1.8215376295677359</v>
      </c>
      <c r="T956" s="47">
        <f t="shared" si="247"/>
        <v>5.6880802705532405</v>
      </c>
      <c r="U956" s="47" t="e">
        <f t="shared" si="248"/>
        <v>#N/A</v>
      </c>
      <c r="V956" s="47">
        <f t="shared" si="249"/>
        <v>0.15417856804958774</v>
      </c>
      <c r="W956" s="47">
        <f t="shared" si="250"/>
        <v>4.6478667499627591E-3</v>
      </c>
    </row>
    <row r="957" spans="2:23">
      <c r="B957" s="46">
        <f t="shared" si="252"/>
        <v>-54</v>
      </c>
      <c r="C957" s="47">
        <f>IF(ISNA(OutlineParameters!T960),OutlineParameters!S960,OutlineParameters!T960)</f>
        <v>199.33831870283925</v>
      </c>
      <c r="D957" s="47">
        <f t="shared" si="251"/>
        <v>23.135276598181282</v>
      </c>
      <c r="E957" s="47">
        <f t="shared" si="235"/>
        <v>5.6880802705532405</v>
      </c>
      <c r="F957" s="47">
        <f t="shared" si="236"/>
        <v>1.8215376295677359</v>
      </c>
      <c r="G957" s="47" t="e">
        <f t="shared" si="237"/>
        <v>#N/A</v>
      </c>
      <c r="H957" s="47"/>
      <c r="I957" s="47"/>
      <c r="J957" s="47">
        <f t="shared" si="238"/>
        <v>-53</v>
      </c>
      <c r="K957" s="48">
        <f t="shared" si="239"/>
        <v>22.58206148703243</v>
      </c>
      <c r="L957" s="48">
        <f t="shared" si="240"/>
        <v>0.41161277824494391</v>
      </c>
      <c r="M957" s="48">
        <f t="shared" si="241"/>
        <v>22.588475369644353</v>
      </c>
      <c r="N957" s="48">
        <f t="shared" si="242"/>
        <v>22.588475369644353</v>
      </c>
      <c r="O957" s="48">
        <f t="shared" si="243"/>
        <v>5.9192166189431603</v>
      </c>
      <c r="P957" s="47"/>
      <c r="Q957" s="46">
        <f t="shared" si="244"/>
        <v>-53</v>
      </c>
      <c r="R957" s="47">
        <f t="shared" si="245"/>
        <v>23.119858741376323</v>
      </c>
      <c r="S957" s="47">
        <f t="shared" si="246"/>
        <v>1.7863403411713534</v>
      </c>
      <c r="T957" s="47">
        <f t="shared" si="247"/>
        <v>5.6941199926086812</v>
      </c>
      <c r="U957" s="47" t="e">
        <f t="shared" si="248"/>
        <v>#N/A</v>
      </c>
      <c r="V957" s="47">
        <f t="shared" si="249"/>
        <v>0.15371378137459146</v>
      </c>
      <c r="W957" s="47">
        <f t="shared" si="250"/>
        <v>4.5511411737919616E-3</v>
      </c>
    </row>
    <row r="958" spans="2:23">
      <c r="B958" s="46">
        <f t="shared" si="252"/>
        <v>-53</v>
      </c>
      <c r="C958" s="47">
        <f>IF(ISNA(OutlineParameters!T961),OutlineParameters!S961,OutlineParameters!T961)</f>
        <v>199.35296254428357</v>
      </c>
      <c r="D958" s="47">
        <f t="shared" si="251"/>
        <v>23.119858741376323</v>
      </c>
      <c r="E958" s="47">
        <f t="shared" si="235"/>
        <v>5.6941199926086812</v>
      </c>
      <c r="F958" s="47">
        <f t="shared" si="236"/>
        <v>1.7863403411713534</v>
      </c>
      <c r="G958" s="47" t="e">
        <f t="shared" si="237"/>
        <v>#N/A</v>
      </c>
      <c r="H958" s="47"/>
      <c r="I958" s="47"/>
      <c r="J958" s="47">
        <f t="shared" si="238"/>
        <v>-52</v>
      </c>
      <c r="K958" s="48">
        <f t="shared" si="239"/>
        <v>22.573289219671775</v>
      </c>
      <c r="L958" s="48">
        <f t="shared" si="240"/>
        <v>0.39622586076757216</v>
      </c>
      <c r="M958" s="48">
        <f t="shared" si="241"/>
        <v>22.579463338361844</v>
      </c>
      <c r="N958" s="48">
        <f t="shared" si="242"/>
        <v>22.579463338361844</v>
      </c>
      <c r="O958" s="48">
        <f t="shared" si="243"/>
        <v>5.921703162181716</v>
      </c>
      <c r="P958" s="47"/>
      <c r="Q958" s="46">
        <f t="shared" si="244"/>
        <v>-52</v>
      </c>
      <c r="R958" s="47">
        <f t="shared" si="245"/>
        <v>23.104487363238864</v>
      </c>
      <c r="S958" s="47">
        <f t="shared" si="246"/>
        <v>1.7512261918583505</v>
      </c>
      <c r="T958" s="47">
        <f t="shared" si="247"/>
        <v>5.7001451807551513</v>
      </c>
      <c r="U958" s="47" t="e">
        <f t="shared" si="248"/>
        <v>#N/A</v>
      </c>
      <c r="V958" s="47">
        <f t="shared" si="249"/>
        <v>0.15325866725721227</v>
      </c>
      <c r="W958" s="47">
        <f t="shared" si="250"/>
        <v>4.4636193081259989E-3</v>
      </c>
    </row>
    <row r="959" spans="2:23">
      <c r="B959" s="46">
        <f t="shared" si="252"/>
        <v>-52</v>
      </c>
      <c r="C959" s="47">
        <f>IF(ISNA(OutlineParameters!T962),OutlineParameters!S962,OutlineParameters!T962)</f>
        <v>199.36748725010008</v>
      </c>
      <c r="D959" s="47">
        <f t="shared" si="251"/>
        <v>23.104487363238864</v>
      </c>
      <c r="E959" s="47">
        <f t="shared" si="235"/>
        <v>5.7001451807551513</v>
      </c>
      <c r="F959" s="47">
        <f t="shared" si="236"/>
        <v>1.7512261918583505</v>
      </c>
      <c r="G959" s="47" t="e">
        <f t="shared" si="237"/>
        <v>#N/A</v>
      </c>
      <c r="H959" s="47"/>
      <c r="I959" s="47"/>
      <c r="J959" s="47">
        <f t="shared" si="238"/>
        <v>-51</v>
      </c>
      <c r="K959" s="48">
        <f t="shared" si="239"/>
        <v>22.564684055610766</v>
      </c>
      <c r="L959" s="48">
        <f t="shared" si="240"/>
        <v>0.38113209485254629</v>
      </c>
      <c r="M959" s="48">
        <f t="shared" si="241"/>
        <v>22.570622978363414</v>
      </c>
      <c r="N959" s="48">
        <f t="shared" si="242"/>
        <v>22.570622978363414</v>
      </c>
      <c r="O959" s="48">
        <f t="shared" si="243"/>
        <v>5.9241498097760195</v>
      </c>
      <c r="P959" s="47"/>
      <c r="Q959" s="46">
        <f t="shared" si="244"/>
        <v>-51</v>
      </c>
      <c r="R959" s="47">
        <f t="shared" si="245"/>
        <v>23.089161496513142</v>
      </c>
      <c r="S959" s="47">
        <f t="shared" si="246"/>
        <v>1.7161885549186522</v>
      </c>
      <c r="T959" s="47">
        <f t="shared" si="247"/>
        <v>5.7061558668019998</v>
      </c>
      <c r="U959" s="47" t="e">
        <f t="shared" si="248"/>
        <v>#N/A</v>
      </c>
      <c r="V959" s="47">
        <f t="shared" si="249"/>
        <v>0.15281230532639967</v>
      </c>
      <c r="W959" s="47">
        <f t="shared" si="250"/>
        <v>4.3760974428153077E-3</v>
      </c>
    </row>
    <row r="960" spans="2:23">
      <c r="B960" s="46">
        <f t="shared" si="252"/>
        <v>-51</v>
      </c>
      <c r="C960" s="47">
        <f>IF(ISNA(OutlineParameters!T963),OutlineParameters!S963,OutlineParameters!T963)</f>
        <v>199.38186483845425</v>
      </c>
      <c r="D960" s="47">
        <f t="shared" si="251"/>
        <v>23.089161496513142</v>
      </c>
      <c r="E960" s="47">
        <f t="shared" si="235"/>
        <v>5.7061558668019998</v>
      </c>
      <c r="F960" s="47">
        <f t="shared" si="236"/>
        <v>1.7161885549186522</v>
      </c>
      <c r="G960" s="47" t="e">
        <f t="shared" si="237"/>
        <v>#N/A</v>
      </c>
      <c r="H960" s="47"/>
      <c r="I960" s="47"/>
      <c r="J960" s="47">
        <f t="shared" si="238"/>
        <v>-50</v>
      </c>
      <c r="K960" s="48">
        <f t="shared" si="239"/>
        <v>22.556245994129991</v>
      </c>
      <c r="L960" s="48">
        <f t="shared" si="240"/>
        <v>0.36633147660859322</v>
      </c>
      <c r="M960" s="48">
        <f t="shared" si="241"/>
        <v>22.561954288868716</v>
      </c>
      <c r="N960" s="48">
        <f t="shared" si="242"/>
        <v>22.561954288868716</v>
      </c>
      <c r="O960" s="48">
        <f t="shared" si="243"/>
        <v>5.926558329562444</v>
      </c>
      <c r="P960" s="47"/>
      <c r="Q960" s="46">
        <f t="shared" si="244"/>
        <v>-50</v>
      </c>
      <c r="R960" s="47">
        <f t="shared" si="245"/>
        <v>23.073880265980502</v>
      </c>
      <c r="S960" s="47">
        <f t="shared" si="246"/>
        <v>1.6812323143997148</v>
      </c>
      <c r="T960" s="47">
        <f t="shared" si="247"/>
        <v>5.7121522104262112</v>
      </c>
      <c r="U960" s="47" t="e">
        <f t="shared" si="248"/>
        <v>#N/A</v>
      </c>
      <c r="V960" s="47">
        <f t="shared" si="249"/>
        <v>0.15237469558211814</v>
      </c>
      <c r="W960" s="47">
        <f t="shared" si="250"/>
        <v>4.2840535375177069E-3</v>
      </c>
    </row>
    <row r="961" spans="2:23">
      <c r="B961" s="46">
        <f t="shared" si="252"/>
        <v>-50</v>
      </c>
      <c r="C961" s="47">
        <f>IF(ISNA(OutlineParameters!T964),OutlineParameters!S964,OutlineParameters!T964)</f>
        <v>199.39612836266764</v>
      </c>
      <c r="D961" s="47">
        <f t="shared" si="251"/>
        <v>23.073880265980502</v>
      </c>
      <c r="E961" s="47">
        <f t="shared" si="235"/>
        <v>5.7121522104262112</v>
      </c>
      <c r="F961" s="47">
        <f t="shared" si="236"/>
        <v>1.6812323143997148</v>
      </c>
      <c r="G961" s="47" t="e">
        <f t="shared" si="237"/>
        <v>#N/A</v>
      </c>
      <c r="H961" s="47"/>
      <c r="I961" s="47"/>
      <c r="J961" s="47">
        <f t="shared" si="238"/>
        <v>-49</v>
      </c>
      <c r="K961" s="48">
        <f t="shared" si="239"/>
        <v>22.547975034520956</v>
      </c>
      <c r="L961" s="48">
        <f t="shared" si="240"/>
        <v>0.35182400222083743</v>
      </c>
      <c r="M961" s="48">
        <f t="shared" si="241"/>
        <v>22.553457269109227</v>
      </c>
      <c r="N961" s="48">
        <f t="shared" si="242"/>
        <v>22.553457269109227</v>
      </c>
      <c r="O961" s="48">
        <f t="shared" si="243"/>
        <v>5.9289271898038729</v>
      </c>
      <c r="P961" s="47"/>
      <c r="Q961" s="46">
        <f t="shared" si="244"/>
        <v>-49</v>
      </c>
      <c r="R961" s="47">
        <f t="shared" si="245"/>
        <v>23.058642796422291</v>
      </c>
      <c r="S961" s="47">
        <f t="shared" si="246"/>
        <v>1.6463495582623935</v>
      </c>
      <c r="T961" s="47">
        <f t="shared" si="247"/>
        <v>5.7181346097233519</v>
      </c>
      <c r="U961" s="47" t="e">
        <f t="shared" si="248"/>
        <v>#N/A</v>
      </c>
      <c r="V961" s="47">
        <f t="shared" si="249"/>
        <v>0.15194629022836637</v>
      </c>
      <c r="W961" s="47">
        <f t="shared" si="250"/>
        <v>4.2055881415592467E-3</v>
      </c>
    </row>
    <row r="962" spans="2:23">
      <c r="B962" s="46">
        <f t="shared" si="252"/>
        <v>-49</v>
      </c>
      <c r="C962" s="47">
        <f>IF(ISNA(OutlineParameters!T965),OutlineParameters!S965,OutlineParameters!T965)</f>
        <v>199.41024984090575</v>
      </c>
      <c r="D962" s="47">
        <f t="shared" si="251"/>
        <v>23.058642796422291</v>
      </c>
      <c r="E962" s="47">
        <f t="shared" si="235"/>
        <v>5.7181346097233519</v>
      </c>
      <c r="F962" s="47">
        <f t="shared" si="236"/>
        <v>1.6463495582623935</v>
      </c>
      <c r="G962" s="47" t="e">
        <f t="shared" si="237"/>
        <v>#N/A</v>
      </c>
      <c r="H962" s="47"/>
      <c r="I962" s="47"/>
      <c r="J962" s="47">
        <f t="shared" si="238"/>
        <v>-48</v>
      </c>
      <c r="K962" s="48">
        <f t="shared" si="239"/>
        <v>22.539871176090625</v>
      </c>
      <c r="L962" s="48">
        <f t="shared" si="240"/>
        <v>0.33760966795080094</v>
      </c>
      <c r="M962" s="48">
        <f t="shared" si="241"/>
        <v>22.545131918336434</v>
      </c>
      <c r="N962" s="48">
        <f t="shared" si="242"/>
        <v>22.545131918336434</v>
      </c>
      <c r="O962" s="48">
        <f t="shared" si="243"/>
        <v>5.931257334420482</v>
      </c>
      <c r="P962" s="47"/>
      <c r="Q962" s="46">
        <f t="shared" si="244"/>
        <v>-48</v>
      </c>
      <c r="R962" s="47">
        <f t="shared" si="245"/>
        <v>23.043448167399454</v>
      </c>
      <c r="S962" s="47">
        <f t="shared" si="246"/>
        <v>1.611541727163246</v>
      </c>
      <c r="T962" s="47">
        <f t="shared" si="247"/>
        <v>5.7241033389961906</v>
      </c>
      <c r="U962" s="47" t="e">
        <f t="shared" si="248"/>
        <v>#N/A</v>
      </c>
      <c r="V962" s="47">
        <f t="shared" si="249"/>
        <v>0.15152573141421044</v>
      </c>
      <c r="W962" s="47">
        <f t="shared" si="250"/>
        <v>4.1135315861140498E-3</v>
      </c>
    </row>
    <row r="963" spans="2:23">
      <c r="B963" s="46">
        <f t="shared" si="252"/>
        <v>-48</v>
      </c>
      <c r="C963" s="47">
        <f>IF(ISNA(OutlineParameters!T966),OutlineParameters!S966,OutlineParameters!T966)</f>
        <v>199.42424706770109</v>
      </c>
      <c r="D963" s="47">
        <f t="shared" si="251"/>
        <v>23.043448167399454</v>
      </c>
      <c r="E963" s="47">
        <f t="shared" si="235"/>
        <v>5.7241033389961906</v>
      </c>
      <c r="F963" s="47">
        <f t="shared" si="236"/>
        <v>1.611541727163246</v>
      </c>
      <c r="G963" s="47" t="e">
        <f t="shared" si="237"/>
        <v>#N/A</v>
      </c>
      <c r="H963" s="47"/>
      <c r="I963" s="47"/>
      <c r="J963" s="47">
        <f t="shared" si="238"/>
        <v>-47</v>
      </c>
      <c r="K963" s="48">
        <f t="shared" si="239"/>
        <v>22.531934418161423</v>
      </c>
      <c r="L963" s="48">
        <f t="shared" si="240"/>
        <v>0.32368847013458435</v>
      </c>
      <c r="M963" s="48">
        <f t="shared" si="241"/>
        <v>22.536978235811826</v>
      </c>
      <c r="N963" s="48">
        <f t="shared" si="242"/>
        <v>22.536978235811826</v>
      </c>
      <c r="O963" s="48">
        <f t="shared" si="243"/>
        <v>5.9335497087657316</v>
      </c>
      <c r="P963" s="47"/>
      <c r="Q963" s="46">
        <f t="shared" si="244"/>
        <v>-47</v>
      </c>
      <c r="R963" s="47">
        <f t="shared" si="245"/>
        <v>23.028295594258033</v>
      </c>
      <c r="S963" s="47">
        <f t="shared" si="246"/>
        <v>1.5768099123922177</v>
      </c>
      <c r="T963" s="47">
        <f t="shared" si="247"/>
        <v>5.7300588054678236</v>
      </c>
      <c r="U963" s="47" t="e">
        <f t="shared" si="248"/>
        <v>#N/A</v>
      </c>
      <c r="V963" s="47">
        <f t="shared" si="249"/>
        <v>0.15111437825559904</v>
      </c>
      <c r="W963" s="47">
        <f t="shared" si="250"/>
        <v>4.0215240669994046E-3</v>
      </c>
    </row>
    <row r="964" spans="2:23">
      <c r="B964" s="46">
        <f t="shared" si="252"/>
        <v>-47</v>
      </c>
      <c r="C964" s="47">
        <f>IF(ISNA(OutlineParameters!T967),OutlineParameters!S967,OutlineParameters!T967)</f>
        <v>199.43813783758631</v>
      </c>
      <c r="D964" s="47">
        <f t="shared" si="251"/>
        <v>23.028295594258033</v>
      </c>
      <c r="E964" s="47">
        <f t="shared" si="235"/>
        <v>5.7300588054678236</v>
      </c>
      <c r="F964" s="47">
        <f t="shared" si="236"/>
        <v>1.5768099123922177</v>
      </c>
      <c r="G964" s="47" t="e">
        <f t="shared" si="237"/>
        <v>#N/A</v>
      </c>
      <c r="H964" s="47"/>
      <c r="I964" s="47"/>
      <c r="J964" s="47">
        <f t="shared" si="238"/>
        <v>-46</v>
      </c>
      <c r="K964" s="48">
        <f t="shared" si="239"/>
        <v>22.524164760068512</v>
      </c>
      <c r="L964" s="48">
        <f t="shared" si="240"/>
        <v>0.31006040518423106</v>
      </c>
      <c r="M964" s="48">
        <f t="shared" si="241"/>
        <v>22.528996220815994</v>
      </c>
      <c r="N964" s="48">
        <f t="shared" si="242"/>
        <v>22.528996220815994</v>
      </c>
      <c r="O964" s="48">
        <f t="shared" si="243"/>
        <v>5.9358027806880873</v>
      </c>
      <c r="P964" s="47"/>
      <c r="Q964" s="46">
        <f t="shared" si="244"/>
        <v>-46</v>
      </c>
      <c r="R964" s="47">
        <f t="shared" si="245"/>
        <v>23.013184156432473</v>
      </c>
      <c r="S964" s="47">
        <f t="shared" si="246"/>
        <v>1.5421475051992388</v>
      </c>
      <c r="T964" s="47">
        <f t="shared" si="247"/>
        <v>5.7360010450627543</v>
      </c>
      <c r="U964" s="47" t="e">
        <f t="shared" si="248"/>
        <v>#N/A</v>
      </c>
      <c r="V964" s="47">
        <f t="shared" si="249"/>
        <v>0.1507122258488991</v>
      </c>
      <c r="W964" s="47">
        <f t="shared" si="250"/>
        <v>3.9429851153016671E-3</v>
      </c>
    </row>
    <row r="965" spans="2:23">
      <c r="B965" s="46">
        <f t="shared" si="252"/>
        <v>-46</v>
      </c>
      <c r="C965" s="47">
        <f>IF(ISNA(OutlineParameters!T968),OutlineParameters!S968,OutlineParameters!T968)</f>
        <v>199.45189416872685</v>
      </c>
      <c r="D965" s="47">
        <f t="shared" si="251"/>
        <v>23.013184156432473</v>
      </c>
      <c r="E965" s="47">
        <f t="shared" si="235"/>
        <v>5.7360010450627543</v>
      </c>
      <c r="F965" s="47">
        <f t="shared" si="236"/>
        <v>1.5421475051992388</v>
      </c>
      <c r="G965" s="47" t="e">
        <f t="shared" si="237"/>
        <v>#N/A</v>
      </c>
      <c r="H965" s="47"/>
      <c r="I965" s="47"/>
      <c r="J965" s="47">
        <f t="shared" si="238"/>
        <v>-45</v>
      </c>
      <c r="K965" s="48">
        <f t="shared" si="239"/>
        <v>22.516562201160692</v>
      </c>
      <c r="L965" s="48">
        <f t="shared" si="240"/>
        <v>0.29672546958681778</v>
      </c>
      <c r="M965" s="48">
        <f t="shared" si="241"/>
        <v>22.521185872643169</v>
      </c>
      <c r="N965" s="48">
        <f t="shared" si="242"/>
        <v>22.521185872643169</v>
      </c>
      <c r="O965" s="48">
        <f t="shared" si="243"/>
        <v>5.9380183225742416</v>
      </c>
      <c r="P965" s="47"/>
      <c r="Q965" s="46">
        <f t="shared" si="244"/>
        <v>-45</v>
      </c>
      <c r="R965" s="47">
        <f t="shared" si="245"/>
        <v>22.998112933847583</v>
      </c>
      <c r="S965" s="47">
        <f t="shared" si="246"/>
        <v>1.507558506934501</v>
      </c>
      <c r="T965" s="47">
        <f t="shared" si="247"/>
        <v>5.7419304511770957</v>
      </c>
      <c r="U965" s="47" t="e">
        <f t="shared" si="248"/>
        <v>#N/A</v>
      </c>
      <c r="V965" s="47">
        <f t="shared" si="249"/>
        <v>0.15031792733736893</v>
      </c>
      <c r="W965" s="47">
        <f t="shared" si="250"/>
        <v>3.8509657290575205E-3</v>
      </c>
    </row>
    <row r="966" spans="2:23">
      <c r="B966" s="46">
        <f t="shared" si="252"/>
        <v>-45</v>
      </c>
      <c r="C966" s="47">
        <f>IF(ISNA(OutlineParameters!T969),OutlineParameters!S969,OutlineParameters!T969)</f>
        <v>199.46554911444431</v>
      </c>
      <c r="D966" s="47">
        <f t="shared" si="251"/>
        <v>22.998112933847583</v>
      </c>
      <c r="E966" s="47">
        <f t="shared" si="235"/>
        <v>5.7419304511770957</v>
      </c>
      <c r="F966" s="47">
        <f t="shared" si="236"/>
        <v>1.507558506934501</v>
      </c>
      <c r="G966" s="47" t="e">
        <f t="shared" si="237"/>
        <v>#N/A</v>
      </c>
      <c r="H966" s="47"/>
      <c r="I966" s="47"/>
      <c r="J966" s="47">
        <f t="shared" si="238"/>
        <v>-44</v>
      </c>
      <c r="K966" s="48">
        <f t="shared" si="239"/>
        <v>22.509126740800408</v>
      </c>
      <c r="L966" s="48">
        <f t="shared" si="240"/>
        <v>0.28368365990672828</v>
      </c>
      <c r="M966" s="48">
        <f t="shared" si="241"/>
        <v>22.513547190602136</v>
      </c>
      <c r="N966" s="48">
        <f t="shared" si="242"/>
        <v>22.513547190602136</v>
      </c>
      <c r="O966" s="48">
        <f t="shared" si="243"/>
        <v>5.94019480200327</v>
      </c>
      <c r="P966" s="47"/>
      <c r="Q966" s="46">
        <f t="shared" si="244"/>
        <v>-44</v>
      </c>
      <c r="R966" s="47">
        <f t="shared" si="245"/>
        <v>22.983081141113846</v>
      </c>
      <c r="S966" s="47">
        <f t="shared" si="246"/>
        <v>1.47303504813679</v>
      </c>
      <c r="T966" s="47">
        <f t="shared" si="247"/>
        <v>5.747847431268327</v>
      </c>
      <c r="U966" s="47" t="e">
        <f t="shared" si="248"/>
        <v>#N/A</v>
      </c>
      <c r="V966" s="47">
        <f t="shared" si="249"/>
        <v>0.14993283076446318</v>
      </c>
      <c r="W966" s="47">
        <f t="shared" si="250"/>
        <v>3.7589922492031747E-3</v>
      </c>
    </row>
    <row r="967" spans="2:23">
      <c r="B967" s="46">
        <f t="shared" si="252"/>
        <v>-44</v>
      </c>
      <c r="C967" s="47">
        <f>IF(ISNA(OutlineParameters!T970),OutlineParameters!S970,OutlineParameters!T970)</f>
        <v>199.47907469290413</v>
      </c>
      <c r="D967" s="47">
        <f t="shared" si="251"/>
        <v>22.983081141113846</v>
      </c>
      <c r="E967" s="47">
        <f t="shared" si="235"/>
        <v>5.747847431268327</v>
      </c>
      <c r="F967" s="47">
        <f t="shared" si="236"/>
        <v>1.47303504813679</v>
      </c>
      <c r="G967" s="47" t="e">
        <f t="shared" si="237"/>
        <v>#N/A</v>
      </c>
      <c r="H967" s="47"/>
      <c r="I967" s="47"/>
      <c r="J967" s="47">
        <f t="shared" si="238"/>
        <v>-43</v>
      </c>
      <c r="K967" s="48">
        <f t="shared" si="239"/>
        <v>22.501858378366475</v>
      </c>
      <c r="L967" s="48">
        <f t="shared" si="240"/>
        <v>0.27093497278156065</v>
      </c>
      <c r="M967" s="48">
        <f t="shared" si="241"/>
        <v>22.506080174018958</v>
      </c>
      <c r="N967" s="48">
        <f t="shared" si="242"/>
        <v>22.506080174018958</v>
      </c>
      <c r="O967" s="48">
        <f t="shared" si="243"/>
        <v>5.9423339930587789</v>
      </c>
      <c r="P967" s="47"/>
      <c r="Q967" s="46">
        <f t="shared" si="244"/>
        <v>-43</v>
      </c>
      <c r="R967" s="47">
        <f t="shared" si="245"/>
        <v>22.9680878580374</v>
      </c>
      <c r="S967" s="47">
        <f t="shared" si="246"/>
        <v>1.4385822602746501</v>
      </c>
      <c r="T967" s="47">
        <f t="shared" si="247"/>
        <v>5.7537520807471578</v>
      </c>
      <c r="U967" s="47" t="e">
        <f t="shared" si="248"/>
        <v>#N/A</v>
      </c>
      <c r="V967" s="47">
        <f t="shared" si="249"/>
        <v>0.14955693153954286</v>
      </c>
      <c r="W967" s="47">
        <f t="shared" si="250"/>
        <v>3.6803844366772864E-3</v>
      </c>
    </row>
    <row r="968" spans="2:23">
      <c r="B968" s="46">
        <f t="shared" si="252"/>
        <v>-43</v>
      </c>
      <c r="C968" s="47">
        <f>IF(ISNA(OutlineParameters!T971),OutlineParameters!S971,OutlineParameters!T971)</f>
        <v>199.49250395742797</v>
      </c>
      <c r="D968" s="47">
        <f t="shared" si="251"/>
        <v>22.9680878580374</v>
      </c>
      <c r="E968" s="47">
        <f t="shared" si="235"/>
        <v>5.7537520807471578</v>
      </c>
      <c r="F968" s="47">
        <f t="shared" si="236"/>
        <v>1.4385822602746501</v>
      </c>
      <c r="G968" s="47" t="e">
        <f t="shared" si="237"/>
        <v>#N/A</v>
      </c>
      <c r="H968" s="47"/>
      <c r="I968" s="47"/>
      <c r="J968" s="47">
        <f t="shared" si="238"/>
        <v>-42</v>
      </c>
      <c r="K968" s="48">
        <f t="shared" si="239"/>
        <v>22.494757113248621</v>
      </c>
      <c r="L968" s="48">
        <f t="shared" si="240"/>
        <v>0.25847940492667476</v>
      </c>
      <c r="M968" s="48">
        <f t="shared" si="241"/>
        <v>22.498784822232434</v>
      </c>
      <c r="N968" s="48">
        <f t="shared" si="242"/>
        <v>22.498784822232434</v>
      </c>
      <c r="O968" s="48">
        <f t="shared" si="243"/>
        <v>5.9444343630580079</v>
      </c>
      <c r="P968" s="47"/>
      <c r="Q968" s="46">
        <f t="shared" si="244"/>
        <v>-42</v>
      </c>
      <c r="R968" s="47">
        <f t="shared" si="245"/>
        <v>22.953132164883446</v>
      </c>
      <c r="S968" s="47">
        <f t="shared" si="246"/>
        <v>1.4041926334575408</v>
      </c>
      <c r="T968" s="47">
        <f t="shared" si="247"/>
        <v>5.7596446736919482</v>
      </c>
      <c r="U968" s="47" t="e">
        <f t="shared" si="248"/>
        <v>#N/A</v>
      </c>
      <c r="V968" s="47">
        <f t="shared" si="249"/>
        <v>0.14918889309587513</v>
      </c>
      <c r="W968" s="47">
        <f t="shared" si="250"/>
        <v>3.5883998720009913E-3</v>
      </c>
    </row>
    <row r="969" spans="2:23">
      <c r="B969" s="46">
        <f t="shared" si="252"/>
        <v>-42</v>
      </c>
      <c r="C969" s="47">
        <f>IF(ISNA(OutlineParameters!T972),OutlineParameters!S972,OutlineParameters!T972)</f>
        <v>199.50580892618123</v>
      </c>
      <c r="D969" s="47">
        <f t="shared" si="251"/>
        <v>22.953132164883446</v>
      </c>
      <c r="E969" s="47">
        <f t="shared" si="235"/>
        <v>5.7596446736919482</v>
      </c>
      <c r="F969" s="47">
        <f t="shared" si="236"/>
        <v>1.4041926334575408</v>
      </c>
      <c r="G969" s="47" t="e">
        <f t="shared" si="237"/>
        <v>#N/A</v>
      </c>
      <c r="H969" s="47"/>
      <c r="I969" s="47"/>
      <c r="J969" s="47">
        <f t="shared" si="238"/>
        <v>-41</v>
      </c>
      <c r="K969" s="48">
        <f t="shared" si="239"/>
        <v>22.487822944852947</v>
      </c>
      <c r="L969" s="48">
        <f t="shared" si="240"/>
        <v>0.24631695313200908</v>
      </c>
      <c r="M969" s="48">
        <f t="shared" si="241"/>
        <v>22.491661134597731</v>
      </c>
      <c r="N969" s="48">
        <f t="shared" si="242"/>
        <v>22.491661134597731</v>
      </c>
      <c r="O969" s="48">
        <f t="shared" si="243"/>
        <v>5.9464968602374126</v>
      </c>
      <c r="P969" s="47"/>
      <c r="Q969" s="46">
        <f t="shared" si="244"/>
        <v>-41</v>
      </c>
      <c r="R969" s="47">
        <f t="shared" si="245"/>
        <v>22.938213275573858</v>
      </c>
      <c r="S969" s="47">
        <f t="shared" si="246"/>
        <v>1.3698672780878027</v>
      </c>
      <c r="T969" s="47">
        <f t="shared" si="247"/>
        <v>5.7655256177796002</v>
      </c>
      <c r="U969" s="47" t="e">
        <f t="shared" si="248"/>
        <v>#N/A</v>
      </c>
      <c r="V969" s="47">
        <f t="shared" si="249"/>
        <v>0.14883005310867503</v>
      </c>
      <c r="W969" s="47">
        <f t="shared" si="250"/>
        <v>3.4964580841290172E-3</v>
      </c>
    </row>
    <row r="970" spans="2:23">
      <c r="B970" s="46">
        <f t="shared" si="252"/>
        <v>-41</v>
      </c>
      <c r="C970" s="47">
        <f>IF(ISNA(OutlineParameters!T973),OutlineParameters!S973,OutlineParameters!T973)</f>
        <v>199.51900739369648</v>
      </c>
      <c r="D970" s="47">
        <f t="shared" si="251"/>
        <v>22.938213275573858</v>
      </c>
      <c r="E970" s="47">
        <f t="shared" si="235"/>
        <v>5.7655256177796002</v>
      </c>
      <c r="F970" s="47">
        <f t="shared" si="236"/>
        <v>1.3698672780878027</v>
      </c>
      <c r="G970" s="47" t="e">
        <f t="shared" si="237"/>
        <v>#N/A</v>
      </c>
      <c r="H970" s="47"/>
      <c r="I970" s="47"/>
      <c r="J970" s="47">
        <f t="shared" si="238"/>
        <v>-40</v>
      </c>
      <c r="K970" s="48">
        <f t="shared" si="239"/>
        <v>22.481055872598287</v>
      </c>
      <c r="L970" s="48">
        <f t="shared" si="240"/>
        <v>0.23444761426253535</v>
      </c>
      <c r="M970" s="48">
        <f t="shared" si="241"/>
        <v>22.484709110486389</v>
      </c>
      <c r="N970" s="48">
        <f t="shared" si="242"/>
        <v>22.484709110486389</v>
      </c>
      <c r="O970" s="48">
        <f t="shared" si="243"/>
        <v>5.9485224340769429</v>
      </c>
      <c r="P970" s="47"/>
      <c r="Q970" s="46">
        <f t="shared" si="244"/>
        <v>-40</v>
      </c>
      <c r="R970" s="47">
        <f t="shared" si="245"/>
        <v>22.923330270262991</v>
      </c>
      <c r="S970" s="47">
        <f t="shared" si="246"/>
        <v>1.3356079058503099</v>
      </c>
      <c r="T970" s="47">
        <f t="shared" si="247"/>
        <v>5.7713951275191535</v>
      </c>
      <c r="U970" s="47" t="e">
        <f t="shared" si="248"/>
        <v>#N/A</v>
      </c>
      <c r="V970" s="47">
        <f t="shared" si="249"/>
        <v>0.14848040730026213</v>
      </c>
      <c r="W970" s="47">
        <f t="shared" si="250"/>
        <v>3.4177861053308334E-3</v>
      </c>
    </row>
    <row r="971" spans="2:23">
      <c r="B971" s="46">
        <f t="shared" si="252"/>
        <v>-40</v>
      </c>
      <c r="C971" s="47">
        <f>IF(ISNA(OutlineParameters!T974),OutlineParameters!S974,OutlineParameters!T974)</f>
        <v>199.53211715450641</v>
      </c>
      <c r="D971" s="47">
        <f t="shared" si="251"/>
        <v>22.923330270262991</v>
      </c>
      <c r="E971" s="47">
        <f t="shared" si="235"/>
        <v>5.7713951275191535</v>
      </c>
      <c r="F971" s="47">
        <f t="shared" si="236"/>
        <v>1.3356079058503099</v>
      </c>
      <c r="G971" s="47" t="e">
        <f t="shared" si="237"/>
        <v>#N/A</v>
      </c>
      <c r="H971" s="47"/>
      <c r="I971" s="47"/>
      <c r="J971" s="47">
        <f t="shared" si="238"/>
        <v>-39</v>
      </c>
      <c r="K971" s="48">
        <f t="shared" si="239"/>
        <v>22.474455895918023</v>
      </c>
      <c r="L971" s="48">
        <f t="shared" si="240"/>
        <v>0.22287138526007766</v>
      </c>
      <c r="M971" s="48">
        <f t="shared" si="241"/>
        <v>22.477928749281769</v>
      </c>
      <c r="N971" s="48">
        <f t="shared" si="242"/>
        <v>22.477928749281769</v>
      </c>
      <c r="O971" s="48">
        <f t="shared" si="243"/>
        <v>5.9505095515134832</v>
      </c>
      <c r="P971" s="47"/>
      <c r="Q971" s="46">
        <f t="shared" si="244"/>
        <v>-39</v>
      </c>
      <c r="R971" s="47">
        <f t="shared" si="245"/>
        <v>22.908482229532964</v>
      </c>
      <c r="S971" s="47">
        <f t="shared" si="246"/>
        <v>1.3014074456727656</v>
      </c>
      <c r="T971" s="47">
        <f t="shared" si="247"/>
        <v>5.7772533576786929</v>
      </c>
      <c r="U971" s="47" t="e">
        <f t="shared" si="248"/>
        <v>#N/A</v>
      </c>
      <c r="V971" s="47">
        <f t="shared" si="249"/>
        <v>0.14813862868972905</v>
      </c>
      <c r="W971" s="47">
        <f t="shared" si="250"/>
        <v>3.3258340145891907E-3</v>
      </c>
    </row>
    <row r="972" spans="2:23">
      <c r="B972" s="46">
        <f t="shared" si="252"/>
        <v>-39</v>
      </c>
      <c r="C972" s="47">
        <f>IF(ISNA(OutlineParameters!T975),OutlineParameters!S975,OutlineParameters!T975)</f>
        <v>199.54511022677636</v>
      </c>
      <c r="D972" s="47">
        <f t="shared" si="251"/>
        <v>22.908482229532964</v>
      </c>
      <c r="E972" s="47">
        <f t="shared" si="235"/>
        <v>5.7772533576786929</v>
      </c>
      <c r="F972" s="47">
        <f t="shared" si="236"/>
        <v>1.3014074456727656</v>
      </c>
      <c r="G972" s="47" t="e">
        <f t="shared" si="237"/>
        <v>#N/A</v>
      </c>
      <c r="H972" s="47"/>
      <c r="I972" s="47"/>
      <c r="J972" s="47">
        <f t="shared" si="238"/>
        <v>-38</v>
      </c>
      <c r="K972" s="48">
        <f t="shared" si="239"/>
        <v>22.468023014259185</v>
      </c>
      <c r="L972" s="48">
        <f t="shared" si="240"/>
        <v>0.21158826314103862</v>
      </c>
      <c r="M972" s="48">
        <f t="shared" si="241"/>
        <v>22.471320050386336</v>
      </c>
      <c r="N972" s="48">
        <f t="shared" si="242"/>
        <v>22.471320050386336</v>
      </c>
      <c r="O972" s="48">
        <f t="shared" si="243"/>
        <v>5.9524595765024033</v>
      </c>
      <c r="P972" s="47"/>
      <c r="Q972" s="46">
        <f t="shared" si="244"/>
        <v>-38</v>
      </c>
      <c r="R972" s="47">
        <f t="shared" si="245"/>
        <v>22.893668366663992</v>
      </c>
      <c r="S972" s="47">
        <f t="shared" si="246"/>
        <v>1.2672678567954243</v>
      </c>
      <c r="T972" s="47">
        <f t="shared" si="247"/>
        <v>5.7831008949535212</v>
      </c>
      <c r="U972" s="47" t="e">
        <f t="shared" si="248"/>
        <v>#N/A</v>
      </c>
      <c r="V972" s="47">
        <f t="shared" si="249"/>
        <v>0.14780604528827013</v>
      </c>
      <c r="W972" s="47">
        <f t="shared" si="250"/>
        <v>3.2383121496337708E-3</v>
      </c>
    </row>
    <row r="973" spans="2:23">
      <c r="B973" s="46">
        <f t="shared" si="252"/>
        <v>-38</v>
      </c>
      <c r="C973" s="47">
        <f>IF(ISNA(OutlineParameters!T976),OutlineParameters!S976,OutlineParameters!T976)</f>
        <v>199.55801203443343</v>
      </c>
      <c r="D973" s="47">
        <f t="shared" si="251"/>
        <v>22.893668366663992</v>
      </c>
      <c r="E973" s="47">
        <f t="shared" si="235"/>
        <v>5.7831008949535212</v>
      </c>
      <c r="F973" s="47">
        <f t="shared" si="236"/>
        <v>1.2672678567954243</v>
      </c>
      <c r="G973" s="47" t="e">
        <f t="shared" si="237"/>
        <v>#N/A</v>
      </c>
      <c r="H973" s="47"/>
      <c r="I973" s="47"/>
      <c r="J973" s="47">
        <f t="shared" si="238"/>
        <v>-37</v>
      </c>
      <c r="K973" s="48">
        <f t="shared" si="239"/>
        <v>22.46175722708244</v>
      </c>
      <c r="L973" s="48">
        <f t="shared" si="240"/>
        <v>0.20059824499821843</v>
      </c>
      <c r="M973" s="48">
        <f t="shared" si="241"/>
        <v>22.464883013214372</v>
      </c>
      <c r="N973" s="48">
        <f t="shared" si="242"/>
        <v>22.464883013214372</v>
      </c>
      <c r="O973" s="48">
        <f t="shared" si="243"/>
        <v>5.9543722179172924</v>
      </c>
      <c r="P973" s="47"/>
      <c r="Q973" s="46">
        <f t="shared" si="244"/>
        <v>-37</v>
      </c>
      <c r="R973" s="47">
        <f t="shared" si="245"/>
        <v>22.878887762135165</v>
      </c>
      <c r="S973" s="47">
        <f t="shared" si="246"/>
        <v>1.2331872444961931</v>
      </c>
      <c r="T973" s="47">
        <f t="shared" si="247"/>
        <v>5.7889377153306167</v>
      </c>
      <c r="U973" s="47" t="e">
        <f t="shared" si="248"/>
        <v>#N/A</v>
      </c>
      <c r="V973" s="47">
        <f t="shared" si="249"/>
        <v>0.14748221407330675</v>
      </c>
      <c r="W973" s="47">
        <f t="shared" si="250"/>
        <v>3.1464089655486305E-3</v>
      </c>
    </row>
    <row r="974" spans="2:23">
      <c r="B974" s="46">
        <f t="shared" si="252"/>
        <v>-37</v>
      </c>
      <c r="C974" s="47">
        <f>IF(ISNA(OutlineParameters!T977),OutlineParameters!S977,OutlineParameters!T977)</f>
        <v>199.57081748382666</v>
      </c>
      <c r="D974" s="47">
        <f t="shared" si="251"/>
        <v>22.878887762135165</v>
      </c>
      <c r="E974" s="47">
        <f t="shared" si="235"/>
        <v>5.7889377153306167</v>
      </c>
      <c r="F974" s="47">
        <f t="shared" si="236"/>
        <v>1.2331872444961931</v>
      </c>
      <c r="G974" s="47" t="e">
        <f t="shared" si="237"/>
        <v>#N/A</v>
      </c>
      <c r="H974" s="47"/>
      <c r="I974" s="47"/>
      <c r="J974" s="47">
        <f t="shared" si="238"/>
        <v>-36</v>
      </c>
      <c r="K974" s="48">
        <f t="shared" si="239"/>
        <v>22.455658533863922</v>
      </c>
      <c r="L974" s="48">
        <f t="shared" si="240"/>
        <v>0.18990132799899584</v>
      </c>
      <c r="M974" s="48">
        <f t="shared" si="241"/>
        <v>22.458617637197445</v>
      </c>
      <c r="N974" s="48">
        <f t="shared" si="242"/>
        <v>22.458617637197445</v>
      </c>
      <c r="O974" s="48">
        <f t="shared" si="243"/>
        <v>5.9562475987773427</v>
      </c>
      <c r="P974" s="47"/>
      <c r="Q974" s="46">
        <f t="shared" si="244"/>
        <v>-36</v>
      </c>
      <c r="R974" s="47">
        <f t="shared" si="245"/>
        <v>22.864139540727834</v>
      </c>
      <c r="S974" s="47">
        <f t="shared" si="246"/>
        <v>1.1991632381827841</v>
      </c>
      <c r="T974" s="47">
        <f t="shared" si="247"/>
        <v>5.7947643361148371</v>
      </c>
      <c r="U974" s="47" t="e">
        <f t="shared" si="248"/>
        <v>#N/A</v>
      </c>
      <c r="V974" s="47">
        <f t="shared" si="249"/>
        <v>0.14716757317675189</v>
      </c>
      <c r="W974" s="47">
        <f t="shared" si="250"/>
        <v>3.0676587361000429E-3</v>
      </c>
    </row>
    <row r="975" spans="2:23">
      <c r="B975" s="46">
        <f t="shared" si="252"/>
        <v>-36</v>
      </c>
      <c r="C975" s="47">
        <f>IF(ISNA(OutlineParameters!T978),OutlineParameters!S978,OutlineParameters!T978)</f>
        <v>199.5835291106996</v>
      </c>
      <c r="D975" s="47">
        <f t="shared" si="251"/>
        <v>22.864139540727834</v>
      </c>
      <c r="E975" s="47">
        <f t="shared" si="235"/>
        <v>5.7947643361148371</v>
      </c>
      <c r="F975" s="47">
        <f t="shared" si="236"/>
        <v>1.1991632381827841</v>
      </c>
      <c r="G975" s="47" t="e">
        <f t="shared" si="237"/>
        <v>#N/A</v>
      </c>
      <c r="H975" s="47"/>
      <c r="I975" s="47"/>
      <c r="J975" s="47">
        <f t="shared" si="238"/>
        <v>-35</v>
      </c>
      <c r="K975" s="48">
        <f t="shared" si="239"/>
        <v>22.449726934092492</v>
      </c>
      <c r="L975" s="48">
        <f t="shared" si="240"/>
        <v>0.17949750938714715</v>
      </c>
      <c r="M975" s="48">
        <f t="shared" si="241"/>
        <v>22.452523921782582</v>
      </c>
      <c r="N975" s="48">
        <f t="shared" si="242"/>
        <v>22.452523921782582</v>
      </c>
      <c r="O975" s="48">
        <f t="shared" si="243"/>
        <v>5.9580858423917737</v>
      </c>
      <c r="P975" s="47"/>
      <c r="Q975" s="46">
        <f t="shared" si="244"/>
        <v>-35</v>
      </c>
      <c r="R975" s="47">
        <f t="shared" si="245"/>
        <v>22.849422783410159</v>
      </c>
      <c r="S975" s="47">
        <f t="shared" si="246"/>
        <v>1.1651954503350268</v>
      </c>
      <c r="T975" s="47">
        <f t="shared" si="247"/>
        <v>5.8005807331373225</v>
      </c>
      <c r="U975" s="47" t="e">
        <f t="shared" si="248"/>
        <v>#N/A</v>
      </c>
      <c r="V975" s="47">
        <f t="shared" si="249"/>
        <v>0.14686080730314188</v>
      </c>
      <c r="W975" s="47">
        <f t="shared" si="250"/>
        <v>2.9757462922219702E-3</v>
      </c>
    </row>
    <row r="976" spans="2:23">
      <c r="B976" s="46">
        <f t="shared" si="252"/>
        <v>-35</v>
      </c>
      <c r="C976" s="47">
        <f>IF(ISNA(OutlineParameters!T979),OutlineParameters!S979,OutlineParameters!T979)</f>
        <v>199.59614945079576</v>
      </c>
      <c r="D976" s="47">
        <f t="shared" si="251"/>
        <v>22.849422783410159</v>
      </c>
      <c r="E976" s="47">
        <f t="shared" si="235"/>
        <v>5.8005807331373225</v>
      </c>
      <c r="F976" s="47">
        <f t="shared" si="236"/>
        <v>1.1651954503350268</v>
      </c>
      <c r="G976" s="47" t="e">
        <f t="shared" si="237"/>
        <v>#N/A</v>
      </c>
      <c r="H976" s="47"/>
      <c r="I976" s="47"/>
      <c r="J976" s="47">
        <f t="shared" si="238"/>
        <v>-34</v>
      </c>
      <c r="K976" s="48">
        <f t="shared" si="239"/>
        <v>22.443962427271568</v>
      </c>
      <c r="L976" s="48">
        <f t="shared" si="240"/>
        <v>0.16938678648148198</v>
      </c>
      <c r="M976" s="48">
        <f t="shared" si="241"/>
        <v>22.446601866430452</v>
      </c>
      <c r="N976" s="48">
        <f t="shared" si="242"/>
        <v>22.446601866430452</v>
      </c>
      <c r="O976" s="48">
        <f t="shared" si="243"/>
        <v>5.9598870723518056</v>
      </c>
      <c r="P976" s="47"/>
      <c r="Q976" s="46">
        <f t="shared" si="244"/>
        <v>-34</v>
      </c>
      <c r="R976" s="47">
        <f t="shared" si="245"/>
        <v>22.834736702679844</v>
      </c>
      <c r="S976" s="47">
        <f t="shared" si="246"/>
        <v>1.1312813424628949</v>
      </c>
      <c r="T976" s="47">
        <f t="shared" si="247"/>
        <v>5.8063874933427178</v>
      </c>
      <c r="U976" s="47" t="e">
        <f t="shared" si="248"/>
        <v>#N/A</v>
      </c>
      <c r="V976" s="47">
        <f t="shared" si="249"/>
        <v>0.14656323267391969</v>
      </c>
      <c r="W976" s="47">
        <f t="shared" si="250"/>
        <v>2.8838693225452516E-3</v>
      </c>
    </row>
    <row r="977" spans="2:23">
      <c r="B977" s="46">
        <f t="shared" si="252"/>
        <v>-34</v>
      </c>
      <c r="C977" s="47">
        <f>IF(ISNA(OutlineParameters!T980),OutlineParameters!S980,OutlineParameters!T980)</f>
        <v>199.60868103985868</v>
      </c>
      <c r="D977" s="47">
        <f t="shared" si="251"/>
        <v>22.834736702679844</v>
      </c>
      <c r="E977" s="47">
        <f t="shared" si="235"/>
        <v>5.8063874933427178</v>
      </c>
      <c r="F977" s="47">
        <f t="shared" si="236"/>
        <v>1.1312813424628949</v>
      </c>
      <c r="G977" s="47" t="e">
        <f t="shared" si="237"/>
        <v>#N/A</v>
      </c>
      <c r="H977" s="47"/>
      <c r="I977" s="47"/>
      <c r="J977" s="47">
        <f t="shared" si="238"/>
        <v>-33</v>
      </c>
      <c r="K977" s="48">
        <f t="shared" si="239"/>
        <v>22.438365012917298</v>
      </c>
      <c r="L977" s="48">
        <f t="shared" si="240"/>
        <v>0.1595691566772075</v>
      </c>
      <c r="M977" s="48">
        <f t="shared" si="241"/>
        <v>22.440851470617186</v>
      </c>
      <c r="N977" s="48">
        <f t="shared" si="242"/>
        <v>22.440851470617186</v>
      </c>
      <c r="O977" s="48">
        <f t="shared" si="243"/>
        <v>5.9616514125228823</v>
      </c>
      <c r="P977" s="47"/>
      <c r="Q977" s="46">
        <f t="shared" si="244"/>
        <v>-33</v>
      </c>
      <c r="R977" s="47">
        <f t="shared" si="245"/>
        <v>22.820080379412452</v>
      </c>
      <c r="S977" s="47">
        <f t="shared" si="246"/>
        <v>1.0974198628246086</v>
      </c>
      <c r="T977" s="47">
        <f t="shared" si="247"/>
        <v>5.8121847714056054</v>
      </c>
      <c r="U977" s="47" t="e">
        <f t="shared" si="248"/>
        <v>#N/A</v>
      </c>
      <c r="V977" s="47">
        <f t="shared" si="249"/>
        <v>0.14627484574166516</v>
      </c>
      <c r="W977" s="47">
        <f t="shared" si="250"/>
        <v>2.8050658823275398E-3</v>
      </c>
    </row>
    <row r="978" spans="2:23">
      <c r="B978" s="46">
        <f t="shared" si="252"/>
        <v>-33</v>
      </c>
      <c r="C978" s="47">
        <f>IF(ISNA(OutlineParameters!T981),OutlineParameters!S981,OutlineParameters!T981)</f>
        <v>199.62112641363194</v>
      </c>
      <c r="D978" s="47">
        <f t="shared" si="251"/>
        <v>22.820080379412452</v>
      </c>
      <c r="E978" s="47">
        <f t="shared" si="235"/>
        <v>5.8121847714056054</v>
      </c>
      <c r="F978" s="47">
        <f t="shared" si="236"/>
        <v>1.0974198628246086</v>
      </c>
      <c r="G978" s="47" t="e">
        <f t="shared" si="237"/>
        <v>#N/A</v>
      </c>
      <c r="H978" s="47"/>
      <c r="I978" s="47"/>
      <c r="J978" s="47">
        <f t="shared" si="238"/>
        <v>-32</v>
      </c>
      <c r="K978" s="48">
        <f t="shared" si="239"/>
        <v>22.432934690562202</v>
      </c>
      <c r="L978" s="48">
        <f t="shared" si="240"/>
        <v>0.15004461744365472</v>
      </c>
      <c r="M978" s="48">
        <f t="shared" si="241"/>
        <v>22.435272733834378</v>
      </c>
      <c r="N978" s="48">
        <f t="shared" si="242"/>
        <v>22.435272733834378</v>
      </c>
      <c r="O978" s="48">
        <f t="shared" si="243"/>
        <v>5.9633785723924735</v>
      </c>
      <c r="P978" s="47"/>
      <c r="Q978" s="46">
        <f t="shared" si="244"/>
        <v>-32</v>
      </c>
      <c r="R978" s="47">
        <f t="shared" si="245"/>
        <v>22.805452894838286</v>
      </c>
      <c r="S978" s="47">
        <f t="shared" si="246"/>
        <v>1.0636082280006107</v>
      </c>
      <c r="T978" s="47">
        <f t="shared" si="247"/>
        <v>5.8179727814921751</v>
      </c>
      <c r="U978" s="47" t="e">
        <f t="shared" si="248"/>
        <v>#N/A</v>
      </c>
      <c r="V978" s="47">
        <f t="shared" si="249"/>
        <v>0.14599433915343241</v>
      </c>
      <c r="W978" s="47">
        <f t="shared" si="250"/>
        <v>2.7131804355207123E-3</v>
      </c>
    </row>
    <row r="979" spans="2:23">
      <c r="B979" s="46">
        <f t="shared" si="252"/>
        <v>-32</v>
      </c>
      <c r="C979" s="47">
        <f>IF(ISNA(OutlineParameters!T982),OutlineParameters!S982,OutlineParameters!T982)</f>
        <v>199.63348047846446</v>
      </c>
      <c r="D979" s="47">
        <f t="shared" si="251"/>
        <v>22.805452894838286</v>
      </c>
      <c r="E979" s="47">
        <f t="shared" si="235"/>
        <v>5.8179727814921751</v>
      </c>
      <c r="F979" s="47">
        <f t="shared" si="236"/>
        <v>1.0636082280006107</v>
      </c>
      <c r="G979" s="47" t="e">
        <f t="shared" si="237"/>
        <v>#N/A</v>
      </c>
      <c r="H979" s="47"/>
      <c r="I979" s="47"/>
      <c r="J979" s="47">
        <f t="shared" si="238"/>
        <v>-31</v>
      </c>
      <c r="K979" s="48">
        <f t="shared" si="239"/>
        <v>22.427671459750623</v>
      </c>
      <c r="L979" s="48">
        <f t="shared" si="240"/>
        <v>0.14081316632700691</v>
      </c>
      <c r="M979" s="48">
        <f t="shared" si="241"/>
        <v>22.429865655589079</v>
      </c>
      <c r="N979" s="48">
        <f t="shared" si="242"/>
        <v>22.429865655589079</v>
      </c>
      <c r="O979" s="48">
        <f t="shared" si="243"/>
        <v>5.9650690907712338</v>
      </c>
      <c r="P979" s="47"/>
      <c r="Q979" s="46">
        <f t="shared" si="244"/>
        <v>-31</v>
      </c>
      <c r="R979" s="47">
        <f t="shared" si="245"/>
        <v>22.790853460922943</v>
      </c>
      <c r="S979" s="47">
        <f t="shared" si="246"/>
        <v>1.0298460829115612</v>
      </c>
      <c r="T979" s="47">
        <f t="shared" si="247"/>
        <v>5.8237519319026907</v>
      </c>
      <c r="U979" s="47" t="e">
        <f t="shared" si="248"/>
        <v>#N/A</v>
      </c>
      <c r="V979" s="47">
        <f t="shared" si="249"/>
        <v>0.14572302110988034</v>
      </c>
      <c r="W979" s="47">
        <f t="shared" si="250"/>
        <v>2.6213273322639452E-3</v>
      </c>
    </row>
    <row r="980" spans="2:23">
      <c r="B980" s="46">
        <f t="shared" si="252"/>
        <v>-31</v>
      </c>
      <c r="C980" s="47">
        <f>IF(ISNA(OutlineParameters!T983),OutlineParameters!S983,OutlineParameters!T983)</f>
        <v>199.64575339863259</v>
      </c>
      <c r="D980" s="47">
        <f t="shared" si="251"/>
        <v>22.790853460922943</v>
      </c>
      <c r="E980" s="47">
        <f t="shared" si="235"/>
        <v>5.8237519319026907</v>
      </c>
      <c r="F980" s="47">
        <f t="shared" si="236"/>
        <v>1.0298460829115612</v>
      </c>
      <c r="G980" s="47" t="e">
        <f t="shared" si="237"/>
        <v>#N/A</v>
      </c>
      <c r="H980" s="47"/>
      <c r="I980" s="47"/>
      <c r="J980" s="47">
        <f t="shared" si="238"/>
        <v>-30</v>
      </c>
      <c r="K980" s="48">
        <f t="shared" si="239"/>
        <v>22.422575320042366</v>
      </c>
      <c r="L980" s="48">
        <f t="shared" si="240"/>
        <v>0.1318748009484807</v>
      </c>
      <c r="M980" s="48">
        <f t="shared" si="241"/>
        <v>22.424630235403807</v>
      </c>
      <c r="N980" s="48">
        <f t="shared" si="242"/>
        <v>22.424630235403807</v>
      </c>
      <c r="O980" s="48">
        <f t="shared" si="243"/>
        <v>5.9667235072144029</v>
      </c>
      <c r="P980" s="47"/>
      <c r="Q980" s="46">
        <f t="shared" si="244"/>
        <v>-30</v>
      </c>
      <c r="R980" s="47">
        <f t="shared" si="245"/>
        <v>22.776281158811955</v>
      </c>
      <c r="S980" s="47">
        <f t="shared" si="246"/>
        <v>0.99613367471982883</v>
      </c>
      <c r="T980" s="47">
        <f t="shared" si="247"/>
        <v>5.8295224368303549</v>
      </c>
      <c r="U980" s="47" t="e">
        <f t="shared" si="248"/>
        <v>#N/A</v>
      </c>
      <c r="V980" s="47">
        <f t="shared" si="249"/>
        <v>0.14546088837665394</v>
      </c>
      <c r="W980" s="47">
        <f t="shared" si="250"/>
        <v>2.5424753761882357E-3</v>
      </c>
    </row>
    <row r="981" spans="2:23">
      <c r="B981" s="46">
        <f t="shared" si="252"/>
        <v>-30</v>
      </c>
      <c r="C981" s="47">
        <f>IF(ISNA(OutlineParameters!T984),OutlineParameters!S984,OutlineParameters!T984)</f>
        <v>199.65795534085274</v>
      </c>
      <c r="D981" s="47">
        <f t="shared" si="251"/>
        <v>22.776281158811955</v>
      </c>
      <c r="E981" s="47">
        <f t="shared" si="235"/>
        <v>5.8295224368303549</v>
      </c>
      <c r="F981" s="47">
        <f t="shared" si="236"/>
        <v>0.99613367471982883</v>
      </c>
      <c r="G981" s="47" t="e">
        <f t="shared" si="237"/>
        <v>#N/A</v>
      </c>
      <c r="H981" s="47"/>
      <c r="I981" s="47"/>
      <c r="J981" s="47">
        <f t="shared" si="238"/>
        <v>-29</v>
      </c>
      <c r="K981" s="48">
        <f t="shared" si="239"/>
        <v>22.417646271009968</v>
      </c>
      <c r="L981" s="48">
        <f t="shared" si="240"/>
        <v>0.12322951900478074</v>
      </c>
      <c r="M981" s="48">
        <f t="shared" si="241"/>
        <v>22.419566472815628</v>
      </c>
      <c r="N981" s="48">
        <f t="shared" si="242"/>
        <v>22.419566472815628</v>
      </c>
      <c r="O981" s="48">
        <f t="shared" si="243"/>
        <v>5.9683415319227731</v>
      </c>
      <c r="P981" s="47"/>
      <c r="Q981" s="46">
        <f t="shared" si="244"/>
        <v>-29</v>
      </c>
      <c r="R981" s="47">
        <f t="shared" si="245"/>
        <v>22.761735069974289</v>
      </c>
      <c r="S981" s="47">
        <f t="shared" si="246"/>
        <v>0.96246822698867263</v>
      </c>
      <c r="T981" s="47">
        <f t="shared" si="247"/>
        <v>5.8352845103653097</v>
      </c>
      <c r="U981" s="47" t="e">
        <f t="shared" si="248"/>
        <v>#N/A</v>
      </c>
      <c r="V981" s="47">
        <f t="shared" si="249"/>
        <v>0.14520664083903512</v>
      </c>
      <c r="W981" s="47">
        <f t="shared" si="250"/>
        <v>2.4506145784641831E-3</v>
      </c>
    </row>
    <row r="982" spans="2:23">
      <c r="B982" s="46">
        <f t="shared" si="252"/>
        <v>-29</v>
      </c>
      <c r="C982" s="47">
        <f>IF(ISNA(OutlineParameters!T985),OutlineParameters!S985,OutlineParameters!T985)</f>
        <v>199.67008121076208</v>
      </c>
      <c r="D982" s="47">
        <f t="shared" si="251"/>
        <v>22.761735069974289</v>
      </c>
      <c r="E982" s="47">
        <f t="shared" si="235"/>
        <v>5.8352845103653097</v>
      </c>
      <c r="F982" s="47">
        <f t="shared" si="236"/>
        <v>0.96246822698867263</v>
      </c>
      <c r="G982" s="47" t="e">
        <f t="shared" si="237"/>
        <v>#N/A</v>
      </c>
      <c r="H982" s="47"/>
      <c r="I982" s="47"/>
      <c r="J982" s="47">
        <f t="shared" si="238"/>
        <v>-28</v>
      </c>
      <c r="K982" s="48">
        <f t="shared" si="239"/>
        <v>22.412884312240518</v>
      </c>
      <c r="L982" s="48">
        <f t="shared" si="240"/>
        <v>0.11487731826855452</v>
      </c>
      <c r="M982" s="48">
        <f t="shared" si="241"/>
        <v>22.414674367377071</v>
      </c>
      <c r="N982" s="48">
        <f t="shared" si="242"/>
        <v>22.414674367377071</v>
      </c>
      <c r="O982" s="48">
        <f t="shared" si="243"/>
        <v>5.9699232900157311</v>
      </c>
      <c r="P982" s="47"/>
      <c r="Q982" s="46">
        <f t="shared" si="244"/>
        <v>-28</v>
      </c>
      <c r="R982" s="47">
        <f t="shared" si="245"/>
        <v>22.747214405890386</v>
      </c>
      <c r="S982" s="47">
        <f t="shared" si="246"/>
        <v>0.92884788126199069</v>
      </c>
      <c r="T982" s="47">
        <f t="shared" si="247"/>
        <v>5.8410385609624118</v>
      </c>
      <c r="U982" s="47" t="e">
        <f t="shared" si="248"/>
        <v>#N/A</v>
      </c>
      <c r="V982" s="47">
        <f t="shared" si="249"/>
        <v>0.1449615793811887</v>
      </c>
      <c r="W982" s="47">
        <f t="shared" si="250"/>
        <v>2.3587829939941685E-3</v>
      </c>
    </row>
    <row r="983" spans="2:23">
      <c r="B983" s="46">
        <f t="shared" si="252"/>
        <v>-28</v>
      </c>
      <c r="C983" s="47">
        <f>IF(ISNA(OutlineParameters!T986),OutlineParameters!S986,OutlineParameters!T986)</f>
        <v>199.68213354410412</v>
      </c>
      <c r="D983" s="47">
        <f t="shared" si="251"/>
        <v>22.747214405890386</v>
      </c>
      <c r="E983" s="47">
        <f t="shared" si="235"/>
        <v>5.8410385609624118</v>
      </c>
      <c r="F983" s="47">
        <f t="shared" si="236"/>
        <v>0.92884788126199069</v>
      </c>
      <c r="G983" s="47" t="e">
        <f t="shared" si="237"/>
        <v>#N/A</v>
      </c>
      <c r="H983" s="47"/>
      <c r="I983" s="47"/>
      <c r="J983" s="47">
        <f t="shared" si="238"/>
        <v>-27</v>
      </c>
      <c r="K983" s="48">
        <f t="shared" si="239"/>
        <v>22.408289443335658</v>
      </c>
      <c r="L983" s="48">
        <f t="shared" si="240"/>
        <v>0.10681819658702807</v>
      </c>
      <c r="M983" s="48">
        <f t="shared" si="241"/>
        <v>22.409953918654306</v>
      </c>
      <c r="N983" s="48">
        <f t="shared" si="242"/>
        <v>22.409953918654306</v>
      </c>
      <c r="O983" s="48">
        <f t="shared" si="243"/>
        <v>5.9714689068397035</v>
      </c>
      <c r="P983" s="47"/>
      <c r="Q983" s="46">
        <f t="shared" si="244"/>
        <v>-27</v>
      </c>
      <c r="R983" s="47">
        <f t="shared" si="245"/>
        <v>22.732718247952267</v>
      </c>
      <c r="S983" s="47">
        <f t="shared" si="246"/>
        <v>0.89527137725236017</v>
      </c>
      <c r="T983" s="47">
        <f t="shared" si="247"/>
        <v>5.8467848027363196</v>
      </c>
      <c r="U983" s="47" t="e">
        <f t="shared" si="248"/>
        <v>#N/A</v>
      </c>
      <c r="V983" s="47">
        <f t="shared" si="249"/>
        <v>0.14472570108178928</v>
      </c>
      <c r="W983" s="47">
        <f t="shared" si="250"/>
        <v>2.2798872180374019E-3</v>
      </c>
    </row>
    <row r="984" spans="2:23">
      <c r="B984" s="46">
        <f t="shared" si="252"/>
        <v>-27</v>
      </c>
      <c r="C984" s="47">
        <f>IF(ISNA(OutlineParameters!T987),OutlineParameters!S987,OutlineParameters!T987)</f>
        <v>199.69411487662242</v>
      </c>
      <c r="D984" s="47">
        <f t="shared" si="251"/>
        <v>22.732718247952267</v>
      </c>
      <c r="E984" s="47">
        <f t="shared" si="235"/>
        <v>5.8467848027363196</v>
      </c>
      <c r="F984" s="47">
        <f t="shared" si="236"/>
        <v>0.89527137725236017</v>
      </c>
      <c r="G984" s="47" t="e">
        <f t="shared" si="237"/>
        <v>#N/A</v>
      </c>
      <c r="H984" s="47"/>
      <c r="I984" s="47"/>
      <c r="J984" s="47">
        <f t="shared" si="238"/>
        <v>-26</v>
      </c>
      <c r="K984" s="48">
        <f t="shared" si="239"/>
        <v>22.403861663909762</v>
      </c>
      <c r="L984" s="48">
        <f t="shared" si="240"/>
        <v>9.9052151884279738E-2</v>
      </c>
      <c r="M984" s="48">
        <f t="shared" si="241"/>
        <v>22.405405126232605</v>
      </c>
      <c r="N984" s="48">
        <f t="shared" si="242"/>
        <v>22.405405126232605</v>
      </c>
      <c r="O984" s="48">
        <f t="shared" si="243"/>
        <v>5.9729785079611863</v>
      </c>
      <c r="P984" s="47"/>
      <c r="Q984" s="46">
        <f t="shared" si="244"/>
        <v>-26</v>
      </c>
      <c r="R984" s="47">
        <f t="shared" si="245"/>
        <v>22.718245677844088</v>
      </c>
      <c r="S984" s="47">
        <f t="shared" si="246"/>
        <v>0.86173745738972585</v>
      </c>
      <c r="T984" s="47">
        <f t="shared" si="247"/>
        <v>5.8525234497086061</v>
      </c>
      <c r="U984" s="47" t="e">
        <f t="shared" si="248"/>
        <v>#N/A</v>
      </c>
      <c r="V984" s="47">
        <f t="shared" si="249"/>
        <v>0.14449771235998554</v>
      </c>
      <c r="W984" s="47">
        <f t="shared" si="250"/>
        <v>2.1859003826563139E-3</v>
      </c>
    </row>
    <row r="985" spans="2:23">
      <c r="B985" s="46">
        <f t="shared" si="252"/>
        <v>-26</v>
      </c>
      <c r="C985" s="47">
        <f>IF(ISNA(OutlineParameters!T988),OutlineParameters!S988,OutlineParameters!T988)</f>
        <v>199.70602774406058</v>
      </c>
      <c r="D985" s="47">
        <f t="shared" si="251"/>
        <v>22.718245677844088</v>
      </c>
      <c r="E985" s="47">
        <f t="shared" si="235"/>
        <v>5.8525234497086061</v>
      </c>
      <c r="F985" s="47">
        <f t="shared" si="236"/>
        <v>0.86173745738972585</v>
      </c>
      <c r="G985" s="47" t="e">
        <f t="shared" si="237"/>
        <v>#N/A</v>
      </c>
      <c r="H985" s="47"/>
      <c r="I985" s="47"/>
      <c r="J985" s="47">
        <f t="shared" si="238"/>
        <v>-25</v>
      </c>
      <c r="K985" s="48">
        <f t="shared" si="239"/>
        <v>22.399600973593575</v>
      </c>
      <c r="L985" s="48">
        <f t="shared" si="240"/>
        <v>9.1579182158966432E-2</v>
      </c>
      <c r="M985" s="48">
        <f t="shared" si="241"/>
        <v>22.401027989707242</v>
      </c>
      <c r="N985" s="48">
        <f t="shared" si="242"/>
        <v>22.401027989707242</v>
      </c>
      <c r="O985" s="48">
        <f t="shared" si="243"/>
        <v>5.9744522191570768</v>
      </c>
      <c r="P985" s="47"/>
      <c r="Q985" s="46">
        <f t="shared" si="244"/>
        <v>-25</v>
      </c>
      <c r="R985" s="47">
        <f t="shared" si="245"/>
        <v>22.703795906608089</v>
      </c>
      <c r="S985" s="47">
        <f t="shared" si="246"/>
        <v>0.82824426896823411</v>
      </c>
      <c r="T985" s="47">
        <f t="shared" si="247"/>
        <v>5.8582549104737609</v>
      </c>
      <c r="U985" s="47" t="e">
        <f t="shared" si="248"/>
        <v>#N/A</v>
      </c>
      <c r="V985" s="47">
        <f t="shared" si="249"/>
        <v>0.14427912232171991</v>
      </c>
      <c r="W985" s="47">
        <f t="shared" si="250"/>
        <v>2.1026782594191218E-3</v>
      </c>
    </row>
    <row r="986" spans="2:23">
      <c r="B986" s="46">
        <f t="shared" si="252"/>
        <v>-25</v>
      </c>
      <c r="C986" s="47">
        <f>IF(ISNA(OutlineParameters!T989),OutlineParameters!S989,OutlineParameters!T989)</f>
        <v>199.71787468216203</v>
      </c>
      <c r="D986" s="47">
        <f t="shared" si="251"/>
        <v>22.703795906608089</v>
      </c>
      <c r="E986" s="47">
        <f t="shared" si="235"/>
        <v>5.8582549104737609</v>
      </c>
      <c r="F986" s="47">
        <f t="shared" si="236"/>
        <v>0.82824426896823411</v>
      </c>
      <c r="G986" s="47" t="e">
        <f t="shared" si="237"/>
        <v>#N/A</v>
      </c>
      <c r="H986" s="47"/>
      <c r="I986" s="47"/>
      <c r="J986" s="47">
        <f t="shared" si="238"/>
        <v>-24</v>
      </c>
      <c r="K986" s="48">
        <f t="shared" si="239"/>
        <v>22.395507372028757</v>
      </c>
      <c r="L986" s="48">
        <f t="shared" si="240"/>
        <v>8.4399285485687869E-2</v>
      </c>
      <c r="M986" s="48">
        <f t="shared" si="241"/>
        <v>22.396822508692591</v>
      </c>
      <c r="N986" s="48">
        <f t="shared" si="242"/>
        <v>22.396822508692591</v>
      </c>
      <c r="O986" s="48">
        <f t="shared" si="243"/>
        <v>5.9758897511176476</v>
      </c>
      <c r="P986" s="47"/>
      <c r="Q986" s="46">
        <f t="shared" si="244"/>
        <v>-24</v>
      </c>
      <c r="R986" s="47">
        <f t="shared" si="245"/>
        <v>22.689367994375917</v>
      </c>
      <c r="S986" s="47">
        <f t="shared" si="246"/>
        <v>0.79478924804012507</v>
      </c>
      <c r="T986" s="47">
        <f t="shared" si="247"/>
        <v>5.8639793368199262</v>
      </c>
      <c r="U986" s="47" t="e">
        <f t="shared" si="248"/>
        <v>#N/A</v>
      </c>
      <c r="V986" s="47">
        <f t="shared" si="249"/>
        <v>0.144068854495778</v>
      </c>
      <c r="W986" s="47">
        <f t="shared" si="250"/>
        <v>2.0108625211179287E-3</v>
      </c>
    </row>
    <row r="987" spans="2:23">
      <c r="B987" s="46">
        <f t="shared" si="252"/>
        <v>-24</v>
      </c>
      <c r="C987" s="47">
        <f>IF(ISNA(OutlineParameters!T990),OutlineParameters!S990,OutlineParameters!T990)</f>
        <v>199.72965059727582</v>
      </c>
      <c r="D987" s="47">
        <f t="shared" si="251"/>
        <v>22.689367994375917</v>
      </c>
      <c r="E987" s="47">
        <f t="shared" si="235"/>
        <v>5.8639793368199262</v>
      </c>
      <c r="F987" s="47">
        <f t="shared" si="236"/>
        <v>0.79478924804012507</v>
      </c>
      <c r="G987" s="47" t="e">
        <f t="shared" si="237"/>
        <v>#N/A</v>
      </c>
      <c r="H987" s="47"/>
      <c r="I987" s="47"/>
      <c r="J987" s="47">
        <f t="shared" si="238"/>
        <v>-23</v>
      </c>
      <c r="K987" s="48">
        <f t="shared" si="239"/>
        <v>22.391580858873336</v>
      </c>
      <c r="L987" s="48">
        <f t="shared" si="240"/>
        <v>7.7512460014531825E-2</v>
      </c>
      <c r="M987" s="48">
        <f t="shared" si="241"/>
        <v>22.392788682816668</v>
      </c>
      <c r="N987" s="48">
        <f t="shared" si="242"/>
        <v>22.392788682816668</v>
      </c>
      <c r="O987" s="48">
        <f t="shared" si="243"/>
        <v>5.9772920605324593</v>
      </c>
      <c r="P987" s="47"/>
      <c r="Q987" s="46">
        <f t="shared" si="244"/>
        <v>-23</v>
      </c>
      <c r="R987" s="47">
        <f t="shared" si="245"/>
        <v>22.67496110892634</v>
      </c>
      <c r="S987" s="47">
        <f t="shared" si="246"/>
        <v>0.76137356438477255</v>
      </c>
      <c r="T987" s="47">
        <f t="shared" si="247"/>
        <v>5.8696971321345188</v>
      </c>
      <c r="U987" s="47" t="e">
        <f t="shared" si="248"/>
        <v>#N/A</v>
      </c>
      <c r="V987" s="47">
        <f t="shared" si="249"/>
        <v>0.14386776824366621</v>
      </c>
      <c r="W987" s="47">
        <f t="shared" si="250"/>
        <v>1.9254886026942586E-3</v>
      </c>
    </row>
    <row r="988" spans="2:23">
      <c r="B988" s="46">
        <f t="shared" si="252"/>
        <v>-23</v>
      </c>
      <c r="C988" s="47">
        <f>IF(ISNA(OutlineParameters!T991),OutlineParameters!S991,OutlineParameters!T991)</f>
        <v>199.74137328393456</v>
      </c>
      <c r="D988" s="47">
        <f t="shared" si="251"/>
        <v>22.67496110892634</v>
      </c>
      <c r="E988" s="47">
        <f t="shared" si="235"/>
        <v>5.8696971321345188</v>
      </c>
      <c r="F988" s="47">
        <f t="shared" si="236"/>
        <v>0.76137356438477255</v>
      </c>
      <c r="G988" s="47" t="e">
        <f t="shared" si="237"/>
        <v>#N/A</v>
      </c>
      <c r="H988" s="47"/>
      <c r="I988" s="47"/>
      <c r="J988" s="47">
        <f t="shared" si="238"/>
        <v>-22</v>
      </c>
      <c r="K988" s="48">
        <f t="shared" si="239"/>
        <v>22.387821433797168</v>
      </c>
      <c r="L988" s="48">
        <f t="shared" si="240"/>
        <v>7.0918703971074137E-2</v>
      </c>
      <c r="M988" s="48">
        <f t="shared" si="241"/>
        <v>22.388926511722953</v>
      </c>
      <c r="N988" s="48">
        <f t="shared" si="242"/>
        <v>22.388926511722953</v>
      </c>
      <c r="O988" s="48">
        <f t="shared" si="243"/>
        <v>5.9786588585481226</v>
      </c>
      <c r="P988" s="47"/>
      <c r="Q988" s="46">
        <f t="shared" si="244"/>
        <v>-22</v>
      </c>
      <c r="R988" s="47">
        <f t="shared" si="245"/>
        <v>22.660574332101973</v>
      </c>
      <c r="S988" s="47">
        <f t="shared" si="246"/>
        <v>0.72799444905636435</v>
      </c>
      <c r="T988" s="47">
        <f t="shared" si="247"/>
        <v>5.875408510388616</v>
      </c>
      <c r="U988" s="47" t="e">
        <f t="shared" si="248"/>
        <v>#N/A</v>
      </c>
      <c r="V988" s="47">
        <f t="shared" si="249"/>
        <v>0.14367521938339678</v>
      </c>
      <c r="W988" s="47">
        <f t="shared" si="250"/>
        <v>1.8401032079395918E-3</v>
      </c>
    </row>
    <row r="989" spans="2:23">
      <c r="B989" s="46">
        <f t="shared" si="252"/>
        <v>-22</v>
      </c>
      <c r="C989" s="47">
        <f>IF(ISNA(OutlineParameters!T992),OutlineParameters!S992,OutlineParameters!T992)</f>
        <v>199.75303764848724</v>
      </c>
      <c r="D989" s="47">
        <f t="shared" si="251"/>
        <v>22.660574332101973</v>
      </c>
      <c r="E989" s="47">
        <f t="shared" si="235"/>
        <v>5.875408510388616</v>
      </c>
      <c r="F989" s="47">
        <f t="shared" si="236"/>
        <v>0.72799444905636435</v>
      </c>
      <c r="G989" s="47" t="e">
        <f t="shared" si="237"/>
        <v>#N/A</v>
      </c>
      <c r="H989" s="47"/>
      <c r="I989" s="47"/>
      <c r="J989" s="47">
        <f t="shared" si="238"/>
        <v>-21</v>
      </c>
      <c r="K989" s="48">
        <f t="shared" si="239"/>
        <v>22.384229096487385</v>
      </c>
      <c r="L989" s="48">
        <f t="shared" si="240"/>
        <v>6.4618015655923955E-2</v>
      </c>
      <c r="M989" s="48">
        <f t="shared" si="241"/>
        <v>22.385235995070385</v>
      </c>
      <c r="N989" s="48">
        <f t="shared" si="242"/>
        <v>22.385235995070385</v>
      </c>
      <c r="O989" s="48">
        <f t="shared" si="243"/>
        <v>5.9799902717105935</v>
      </c>
      <c r="P989" s="47"/>
      <c r="Q989" s="46">
        <f t="shared" si="244"/>
        <v>-21</v>
      </c>
      <c r="R989" s="47">
        <f t="shared" si="245"/>
        <v>22.646206810163633</v>
      </c>
      <c r="S989" s="47">
        <f t="shared" si="246"/>
        <v>0.6946505789312063</v>
      </c>
      <c r="T989" s="47">
        <f t="shared" si="247"/>
        <v>5.8811137233182285</v>
      </c>
      <c r="U989" s="47" t="e">
        <f t="shared" si="248"/>
        <v>#N/A</v>
      </c>
      <c r="V989" s="47">
        <f t="shared" si="249"/>
        <v>0.14349120906260282</v>
      </c>
      <c r="W989" s="47">
        <f t="shared" si="250"/>
        <v>1.7483046843125294E-3</v>
      </c>
    </row>
    <row r="990" spans="2:23">
      <c r="B990" s="46">
        <f t="shared" si="252"/>
        <v>-21</v>
      </c>
      <c r="C990" s="47">
        <f>IF(ISNA(OutlineParameters!T993),OutlineParameters!S993,OutlineParameters!T993)</f>
        <v>199.76464622667737</v>
      </c>
      <c r="D990" s="47">
        <f t="shared" si="251"/>
        <v>22.646206810163633</v>
      </c>
      <c r="E990" s="47">
        <f t="shared" si="235"/>
        <v>5.8811137233182285</v>
      </c>
      <c r="F990" s="47">
        <f t="shared" si="236"/>
        <v>0.6946505789312063</v>
      </c>
      <c r="G990" s="47" t="e">
        <f t="shared" si="237"/>
        <v>#N/A</v>
      </c>
      <c r="H990" s="47"/>
      <c r="I990" s="47"/>
      <c r="J990" s="47">
        <f t="shared" si="238"/>
        <v>-20</v>
      </c>
      <c r="K990" s="48">
        <f t="shared" si="239"/>
        <v>22.380803846641125</v>
      </c>
      <c r="L990" s="48">
        <f t="shared" si="240"/>
        <v>5.8610393446087983E-2</v>
      </c>
      <c r="M990" s="48">
        <f t="shared" si="241"/>
        <v>22.381717132532454</v>
      </c>
      <c r="N990" s="48">
        <f t="shared" si="242"/>
        <v>22.381717132532454</v>
      </c>
      <c r="O990" s="48">
        <f t="shared" si="243"/>
        <v>5.9812864267380572</v>
      </c>
      <c r="P990" s="47"/>
      <c r="Q990" s="46">
        <f t="shared" si="244"/>
        <v>-20</v>
      </c>
      <c r="R990" s="47">
        <f t="shared" si="245"/>
        <v>22.631857689257373</v>
      </c>
      <c r="S990" s="47">
        <f t="shared" si="246"/>
        <v>0.66134029903889058</v>
      </c>
      <c r="T990" s="47">
        <f t="shared" si="247"/>
        <v>5.8868131121029013</v>
      </c>
      <c r="U990" s="47" t="e">
        <f t="shared" si="248"/>
        <v>#N/A</v>
      </c>
      <c r="V990" s="47">
        <f t="shared" si="249"/>
        <v>0.14331637859417157</v>
      </c>
      <c r="W990" s="47">
        <f t="shared" si="250"/>
        <v>1.6650538693596673E-3</v>
      </c>
    </row>
    <row r="991" spans="2:23">
      <c r="B991" s="46">
        <f t="shared" si="252"/>
        <v>-20</v>
      </c>
      <c r="C991" s="47">
        <f>IF(ISNA(OutlineParameters!T994),OutlineParameters!S994,OutlineParameters!T994)</f>
        <v>199.77620155424856</v>
      </c>
      <c r="D991" s="47">
        <f t="shared" si="251"/>
        <v>22.631857689257373</v>
      </c>
      <c r="E991" s="47">
        <f t="shared" si="235"/>
        <v>5.8868131121029013</v>
      </c>
      <c r="F991" s="47">
        <f t="shared" si="236"/>
        <v>0.66134029903889058</v>
      </c>
      <c r="G991" s="47" t="e">
        <f t="shared" si="237"/>
        <v>#N/A</v>
      </c>
      <c r="H991" s="47"/>
      <c r="I991" s="47"/>
      <c r="J991" s="47">
        <f t="shared" si="238"/>
        <v>-19</v>
      </c>
      <c r="K991" s="48">
        <f t="shared" si="239"/>
        <v>22.377545683972809</v>
      </c>
      <c r="L991" s="48">
        <f t="shared" si="240"/>
        <v>5.2895835794060986E-2</v>
      </c>
      <c r="M991" s="48">
        <f t="shared" si="241"/>
        <v>22.378369923798115</v>
      </c>
      <c r="N991" s="48">
        <f t="shared" si="242"/>
        <v>22.378369923798115</v>
      </c>
      <c r="O991" s="48">
        <f t="shared" si="243"/>
        <v>5.9825472427041264</v>
      </c>
      <c r="P991" s="47"/>
      <c r="Q991" s="46">
        <f t="shared" si="244"/>
        <v>-19</v>
      </c>
      <c r="R991" s="47">
        <f t="shared" si="245"/>
        <v>22.617526051397956</v>
      </c>
      <c r="S991" s="47">
        <f t="shared" si="246"/>
        <v>0.62806160358737273</v>
      </c>
      <c r="T991" s="47">
        <f t="shared" si="247"/>
        <v>5.892506890658856</v>
      </c>
      <c r="U991" s="47" t="e">
        <f t="shared" si="248"/>
        <v>#N/A</v>
      </c>
      <c r="V991" s="47">
        <f t="shared" si="249"/>
        <v>0.1431498732072356</v>
      </c>
      <c r="W991" s="47">
        <f t="shared" si="250"/>
        <v>1.5732655185729527E-3</v>
      </c>
    </row>
    <row r="992" spans="2:23">
      <c r="B992" s="46">
        <f t="shared" si="252"/>
        <v>-19</v>
      </c>
      <c r="C992" s="47">
        <f>IF(ISNA(OutlineParameters!T995),OutlineParameters!S995,OutlineParameters!T995)</f>
        <v>199.78770235224701</v>
      </c>
      <c r="D992" s="47">
        <f t="shared" si="251"/>
        <v>22.617526051397956</v>
      </c>
      <c r="E992" s="47">
        <f t="shared" si="235"/>
        <v>5.892506890658856</v>
      </c>
      <c r="F992" s="47">
        <f t="shared" si="236"/>
        <v>0.62806160358737273</v>
      </c>
      <c r="G992" s="47" t="e">
        <f t="shared" si="237"/>
        <v>#N/A</v>
      </c>
      <c r="H992" s="47"/>
      <c r="I992" s="47"/>
      <c r="J992" s="47">
        <f t="shared" si="238"/>
        <v>-18</v>
      </c>
      <c r="K992" s="48">
        <f t="shared" si="239"/>
        <v>22.374454608209586</v>
      </c>
      <c r="L992" s="48">
        <f t="shared" si="240"/>
        <v>4.7474341226461547E-2</v>
      </c>
      <c r="M992" s="48">
        <f t="shared" si="241"/>
        <v>22.37519436857178</v>
      </c>
      <c r="N992" s="48">
        <f t="shared" si="242"/>
        <v>22.37519436857178</v>
      </c>
      <c r="O992" s="48">
        <f t="shared" si="243"/>
        <v>5.983773262239227</v>
      </c>
      <c r="P992" s="47"/>
      <c r="Q992" s="46">
        <f t="shared" si="244"/>
        <v>-18</v>
      </c>
      <c r="R992" s="47">
        <f t="shared" si="245"/>
        <v>22.603211064077232</v>
      </c>
      <c r="S992" s="47">
        <f t="shared" si="246"/>
        <v>0.59481438021658306</v>
      </c>
      <c r="T992" s="47">
        <f t="shared" si="247"/>
        <v>5.898195402860293</v>
      </c>
      <c r="U992" s="47" t="e">
        <f t="shared" si="248"/>
        <v>#N/A</v>
      </c>
      <c r="V992" s="47">
        <f t="shared" si="249"/>
        <v>0.14299254665537831</v>
      </c>
      <c r="W992" s="47">
        <f t="shared" si="250"/>
        <v>1.4878775800752919E-3</v>
      </c>
    </row>
    <row r="993" spans="2:23">
      <c r="B993" s="46">
        <f t="shared" si="252"/>
        <v>-18</v>
      </c>
      <c r="C993" s="47">
        <f>IF(ISNA(OutlineParameters!T996),OutlineParameters!S996,OutlineParameters!T996)</f>
        <v>199.79915878581082</v>
      </c>
      <c r="D993" s="47">
        <f t="shared" si="251"/>
        <v>22.603211064077232</v>
      </c>
      <c r="E993" s="47">
        <f t="shared" si="235"/>
        <v>5.898195402860293</v>
      </c>
      <c r="F993" s="47">
        <f t="shared" si="236"/>
        <v>0.59481438021658306</v>
      </c>
      <c r="G993" s="47" t="e">
        <f t="shared" si="237"/>
        <v>#N/A</v>
      </c>
      <c r="H993" s="47"/>
      <c r="I993" s="47"/>
      <c r="J993" s="47">
        <f t="shared" si="238"/>
        <v>-17</v>
      </c>
      <c r="K993" s="48">
        <f t="shared" si="239"/>
        <v>22.371530619091342</v>
      </c>
      <c r="L993" s="48">
        <f t="shared" si="240"/>
        <v>4.2345908347670047E-2</v>
      </c>
      <c r="M993" s="48">
        <f t="shared" si="241"/>
        <v>22.372190466572416</v>
      </c>
      <c r="N993" s="48">
        <f t="shared" si="242"/>
        <v>22.372190466572416</v>
      </c>
      <c r="O993" s="48">
        <f t="shared" si="243"/>
        <v>5.9849644047535859</v>
      </c>
      <c r="P993" s="47"/>
      <c r="Q993" s="46">
        <f t="shared" si="244"/>
        <v>-17</v>
      </c>
      <c r="R993" s="47">
        <f t="shared" si="245"/>
        <v>22.588911809411695</v>
      </c>
      <c r="S993" s="47">
        <f t="shared" si="246"/>
        <v>0.56159673932436149</v>
      </c>
      <c r="T993" s="47">
        <f t="shared" si="247"/>
        <v>5.9038788327886955</v>
      </c>
      <c r="U993" s="47" t="e">
        <f t="shared" si="248"/>
        <v>#N/A</v>
      </c>
      <c r="V993" s="47">
        <f t="shared" si="249"/>
        <v>0.14284375889737078</v>
      </c>
      <c r="W993" s="47">
        <f t="shared" si="250"/>
        <v>1.4024807743595602E-3</v>
      </c>
    </row>
    <row r="994" spans="2:23">
      <c r="B994" s="46">
        <f t="shared" si="252"/>
        <v>-17</v>
      </c>
      <c r="C994" s="47">
        <f>IF(ISNA(OutlineParameters!T997),OutlineParameters!S997,OutlineParameters!T997)</f>
        <v>199.81056957598619</v>
      </c>
      <c r="D994" s="47">
        <f t="shared" si="251"/>
        <v>22.588911809411695</v>
      </c>
      <c r="E994" s="47">
        <f t="shared" si="235"/>
        <v>5.9038788327886955</v>
      </c>
      <c r="F994" s="47">
        <f t="shared" si="236"/>
        <v>0.56159673932436149</v>
      </c>
      <c r="G994" s="47" t="e">
        <f t="shared" si="237"/>
        <v>#N/A</v>
      </c>
      <c r="H994" s="47"/>
      <c r="I994" s="47"/>
      <c r="J994" s="47">
        <f t="shared" si="238"/>
        <v>-16</v>
      </c>
      <c r="K994" s="48">
        <f t="shared" si="239"/>
        <v>22.368773716374331</v>
      </c>
      <c r="L994" s="48">
        <f t="shared" si="240"/>
        <v>3.7510535835281189E-2</v>
      </c>
      <c r="M994" s="48">
        <f t="shared" si="241"/>
        <v>22.369358217533541</v>
      </c>
      <c r="N994" s="48">
        <f t="shared" si="242"/>
        <v>22.369358217533541</v>
      </c>
      <c r="O994" s="48">
        <f t="shared" si="243"/>
        <v>5.9861205896847958</v>
      </c>
      <c r="P994" s="47"/>
      <c r="Q994" s="46">
        <f t="shared" si="244"/>
        <v>-16</v>
      </c>
      <c r="R994" s="47">
        <f t="shared" si="245"/>
        <v>22.574627433521957</v>
      </c>
      <c r="S994" s="47">
        <f t="shared" si="246"/>
        <v>0.52840615754801235</v>
      </c>
      <c r="T994" s="47">
        <f t="shared" si="247"/>
        <v>5.9095575514340375</v>
      </c>
      <c r="U994" s="47" t="e">
        <f t="shared" si="248"/>
        <v>#N/A</v>
      </c>
      <c r="V994" s="47">
        <f t="shared" si="249"/>
        <v>0.14270351081993482</v>
      </c>
      <c r="W994" s="47">
        <f t="shared" si="250"/>
        <v>1.3107057256434018E-3</v>
      </c>
    </row>
    <row r="995" spans="2:23">
      <c r="B995" s="46">
        <f t="shared" si="252"/>
        <v>-16</v>
      </c>
      <c r="C995" s="47">
        <f>IF(ISNA(OutlineParameters!T998),OutlineParameters!S998,OutlineParameters!T998)</f>
        <v>199.82193344381952</v>
      </c>
      <c r="D995" s="47">
        <f t="shared" si="251"/>
        <v>22.574627433521957</v>
      </c>
      <c r="E995" s="47">
        <f t="shared" si="235"/>
        <v>5.9095575514340375</v>
      </c>
      <c r="F995" s="47">
        <f t="shared" si="236"/>
        <v>0.52840615754801235</v>
      </c>
      <c r="G995" s="47" t="e">
        <f t="shared" si="237"/>
        <v>#N/A</v>
      </c>
      <c r="H995" s="47"/>
      <c r="I995" s="47"/>
      <c r="J995" s="47">
        <f t="shared" si="238"/>
        <v>-15</v>
      </c>
      <c r="K995" s="48">
        <f t="shared" si="239"/>
        <v>22.366183899826634</v>
      </c>
      <c r="L995" s="48">
        <f t="shared" si="240"/>
        <v>3.2968222443741979E-2</v>
      </c>
      <c r="M995" s="48">
        <f t="shared" si="241"/>
        <v>22.366697621206864</v>
      </c>
      <c r="N995" s="48">
        <f t="shared" si="242"/>
        <v>22.366697621206864</v>
      </c>
      <c r="O995" s="48">
        <f t="shared" si="243"/>
        <v>5.9872421522696682</v>
      </c>
      <c r="P995" s="47"/>
      <c r="Q995" s="46">
        <f t="shared" si="244"/>
        <v>-15</v>
      </c>
      <c r="R995" s="47">
        <f t="shared" si="245"/>
        <v>22.560357082439964</v>
      </c>
      <c r="S995" s="47">
        <f t="shared" si="246"/>
        <v>0.4952419768934142</v>
      </c>
      <c r="T995" s="47">
        <f t="shared" si="247"/>
        <v>5.9152318404075821</v>
      </c>
      <c r="U995" s="47" t="e">
        <f t="shared" si="248"/>
        <v>#N/A</v>
      </c>
      <c r="V995" s="47">
        <f t="shared" si="249"/>
        <v>0.14257244024737048</v>
      </c>
      <c r="W995" s="47">
        <f t="shared" si="250"/>
        <v>1.225310941066482E-3</v>
      </c>
    </row>
    <row r="996" spans="2:23">
      <c r="B996" s="46">
        <f t="shared" si="252"/>
        <v>-15</v>
      </c>
      <c r="C996" s="47">
        <f>IF(ISNA(OutlineParameters!T999),OutlineParameters!S999,OutlineParameters!T999)</f>
        <v>199.83325673844459</v>
      </c>
      <c r="D996" s="47">
        <f t="shared" si="251"/>
        <v>22.560357082439964</v>
      </c>
      <c r="E996" s="47">
        <f t="shared" si="235"/>
        <v>5.9152318404075821</v>
      </c>
      <c r="F996" s="47">
        <f t="shared" si="236"/>
        <v>0.4952419768934142</v>
      </c>
      <c r="G996" s="47" t="e">
        <f t="shared" si="237"/>
        <v>#N/A</v>
      </c>
      <c r="H996" s="47"/>
      <c r="I996" s="47"/>
      <c r="J996" s="47">
        <f t="shared" si="238"/>
        <v>-14</v>
      </c>
      <c r="K996" s="48">
        <f t="shared" si="239"/>
        <v>22.363761169232699</v>
      </c>
      <c r="L996" s="48">
        <f t="shared" si="240"/>
        <v>2.8718967003442231E-2</v>
      </c>
      <c r="M996" s="48">
        <f t="shared" si="241"/>
        <v>22.364208677355915</v>
      </c>
      <c r="N996" s="48">
        <f t="shared" si="242"/>
        <v>22.364208677355915</v>
      </c>
      <c r="O996" s="48">
        <f t="shared" si="243"/>
        <v>5.9883294281875292</v>
      </c>
      <c r="P996" s="47"/>
      <c r="Q996" s="46">
        <f t="shared" si="244"/>
        <v>-14</v>
      </c>
      <c r="R996" s="47">
        <f t="shared" si="245"/>
        <v>22.546099838415227</v>
      </c>
      <c r="S996" s="47">
        <f t="shared" si="246"/>
        <v>0.46210373365423507</v>
      </c>
      <c r="T996" s="47">
        <f t="shared" si="247"/>
        <v>5.9209019135507486</v>
      </c>
      <c r="U996" s="47" t="e">
        <f t="shared" si="248"/>
        <v>#N/A</v>
      </c>
      <c r="V996" s="47">
        <f t="shared" si="249"/>
        <v>0.14244990915326383</v>
      </c>
      <c r="W996" s="47">
        <f t="shared" si="250"/>
        <v>1.1388487681784909E-3</v>
      </c>
    </row>
    <row r="997" spans="2:23">
      <c r="B997" s="46">
        <f t="shared" si="252"/>
        <v>-14</v>
      </c>
      <c r="C997" s="47">
        <f>IF(ISNA(OutlineParameters!T1000),OutlineParameters!S1000,OutlineParameters!T1000)</f>
        <v>199.84454581288153</v>
      </c>
      <c r="D997" s="47">
        <f t="shared" si="251"/>
        <v>22.546099838415227</v>
      </c>
      <c r="E997" s="47">
        <f t="shared" si="235"/>
        <v>5.9209019135507486</v>
      </c>
      <c r="F997" s="47">
        <f t="shared" si="236"/>
        <v>0.46210373365423507</v>
      </c>
      <c r="G997" s="47" t="e">
        <f t="shared" si="237"/>
        <v>#N/A</v>
      </c>
      <c r="H997" s="47"/>
      <c r="I997" s="47"/>
      <c r="J997" s="47">
        <f t="shared" si="238"/>
        <v>-13</v>
      </c>
      <c r="K997" s="48">
        <f t="shared" si="239"/>
        <v>22.3615055243888</v>
      </c>
      <c r="L997" s="48">
        <f t="shared" si="240"/>
        <v>2.4762768418895575E-2</v>
      </c>
      <c r="M997" s="48">
        <f t="shared" si="241"/>
        <v>22.361891385760597</v>
      </c>
      <c r="N997" s="48">
        <f t="shared" si="242"/>
        <v>22.361891385760597</v>
      </c>
      <c r="O997" s="48">
        <f t="shared" si="243"/>
        <v>5.9893823371856127</v>
      </c>
      <c r="P997" s="47"/>
      <c r="Q997" s="46">
        <f t="shared" si="244"/>
        <v>-13</v>
      </c>
      <c r="R997" s="47">
        <f t="shared" si="245"/>
        <v>22.531854847499901</v>
      </c>
      <c r="S997" s="47">
        <f t="shared" si="246"/>
        <v>0.42898913274935424</v>
      </c>
      <c r="T997" s="47">
        <f t="shared" si="247"/>
        <v>5.9265680822706823</v>
      </c>
      <c r="U997" s="47" t="e">
        <f t="shared" si="248"/>
        <v>#N/A</v>
      </c>
      <c r="V997" s="47">
        <f t="shared" si="249"/>
        <v>0.14233602427644598</v>
      </c>
      <c r="W997" s="47">
        <f t="shared" si="250"/>
        <v>1.0502649281818321E-3</v>
      </c>
    </row>
    <row r="998" spans="2:23">
      <c r="B998" s="46">
        <f t="shared" si="252"/>
        <v>-13</v>
      </c>
      <c r="C998" s="47">
        <f>IF(ISNA(OutlineParameters!T1001),OutlineParameters!S1001,OutlineParameters!T1001)</f>
        <v>199.8557993869066</v>
      </c>
      <c r="D998" s="47">
        <f t="shared" si="251"/>
        <v>22.531854847499901</v>
      </c>
      <c r="E998" s="47">
        <f t="shared" si="235"/>
        <v>5.9265680822706823</v>
      </c>
      <c r="F998" s="47">
        <f t="shared" si="236"/>
        <v>0.42898913274935424</v>
      </c>
      <c r="G998" s="47" t="e">
        <f t="shared" si="237"/>
        <v>#N/A</v>
      </c>
      <c r="H998" s="47"/>
      <c r="I998" s="47"/>
      <c r="J998" s="47">
        <f t="shared" si="238"/>
        <v>-12</v>
      </c>
      <c r="K998" s="48">
        <f t="shared" si="239"/>
        <v>22.359416965106671</v>
      </c>
      <c r="L998" s="48">
        <f t="shared" si="240"/>
        <v>2.1099625670558453E-2</v>
      </c>
      <c r="M998" s="48">
        <f t="shared" si="241"/>
        <v>22.359745746216273</v>
      </c>
      <c r="N998" s="48">
        <f t="shared" si="242"/>
        <v>22.359745746216273</v>
      </c>
      <c r="O998" s="48">
        <f t="shared" si="243"/>
        <v>5.9904007990949841</v>
      </c>
      <c r="P998" s="47"/>
      <c r="Q998" s="46">
        <f t="shared" si="244"/>
        <v>-12</v>
      </c>
      <c r="R998" s="47">
        <f t="shared" si="245"/>
        <v>22.517621245072256</v>
      </c>
      <c r="S998" s="47">
        <f t="shared" si="246"/>
        <v>0.39589598453016706</v>
      </c>
      <c r="T998" s="47">
        <f t="shared" si="247"/>
        <v>5.9322306268251914</v>
      </c>
      <c r="U998" s="47" t="e">
        <f t="shared" si="248"/>
        <v>#N/A</v>
      </c>
      <c r="V998" s="47">
        <f t="shared" si="249"/>
        <v>0.1422309977836278</v>
      </c>
      <c r="W998" s="47">
        <f t="shared" si="250"/>
        <v>9.6274286640607443E-4</v>
      </c>
    </row>
    <row r="999" spans="2:23">
      <c r="B999" s="46">
        <f t="shared" si="252"/>
        <v>-12</v>
      </c>
      <c r="C999" s="47">
        <f>IF(ISNA(OutlineParameters!T1002),OutlineParameters!S1002,OutlineParameters!T1002)</f>
        <v>199.86701618156607</v>
      </c>
      <c r="D999" s="47">
        <f t="shared" si="251"/>
        <v>22.517621245072256</v>
      </c>
      <c r="E999" s="47">
        <f t="shared" si="235"/>
        <v>5.9322306268251914</v>
      </c>
      <c r="F999" s="47">
        <f t="shared" si="236"/>
        <v>0.39589598453016706</v>
      </c>
      <c r="G999" s="47" t="e">
        <f t="shared" si="237"/>
        <v>#N/A</v>
      </c>
      <c r="H999" s="47"/>
      <c r="I999" s="47"/>
      <c r="J999" s="47">
        <f t="shared" si="238"/>
        <v>-11</v>
      </c>
      <c r="K999" s="48">
        <f t="shared" si="239"/>
        <v>22.357495491209871</v>
      </c>
      <c r="L999" s="48">
        <f t="shared" si="240"/>
        <v>1.7729537815739604E-2</v>
      </c>
      <c r="M999" s="48">
        <f t="shared" si="241"/>
        <v>22.357771758533769</v>
      </c>
      <c r="N999" s="48">
        <f t="shared" si="242"/>
        <v>22.357771758533769</v>
      </c>
      <c r="O999" s="48">
        <f t="shared" si="243"/>
        <v>5.9913853577985732</v>
      </c>
      <c r="P999" s="47"/>
      <c r="Q999" s="46">
        <f t="shared" si="244"/>
        <v>-11</v>
      </c>
      <c r="R999" s="47">
        <f t="shared" si="245"/>
        <v>22.503398145293893</v>
      </c>
      <c r="S999" s="47">
        <f t="shared" si="246"/>
        <v>0.36282428290645896</v>
      </c>
      <c r="T999" s="47">
        <f t="shared" si="247"/>
        <v>5.9378898545386143</v>
      </c>
      <c r="U999" s="47" t="e">
        <f t="shared" si="248"/>
        <v>#N/A</v>
      </c>
      <c r="V999" s="47">
        <f t="shared" si="249"/>
        <v>0.14213472349698719</v>
      </c>
      <c r="W999" s="47">
        <f t="shared" si="250"/>
        <v>8.7522080605140218E-4</v>
      </c>
    </row>
    <row r="1000" spans="2:23">
      <c r="B1000" s="46">
        <f t="shared" si="252"/>
        <v>-11</v>
      </c>
      <c r="C1000" s="47">
        <f>IF(ISNA(OutlineParameters!T1003),OutlineParameters!S1003,OutlineParameters!T1003)</f>
        <v>199.878206361998</v>
      </c>
      <c r="D1000" s="47">
        <f t="shared" si="251"/>
        <v>22.503398145293893</v>
      </c>
      <c r="E1000" s="47">
        <f t="shared" si="235"/>
        <v>5.9378898545386143</v>
      </c>
      <c r="F1000" s="47">
        <f t="shared" si="236"/>
        <v>0.36282428290645896</v>
      </c>
      <c r="G1000" s="47" t="e">
        <f t="shared" si="237"/>
        <v>#N/A</v>
      </c>
      <c r="H1000" s="47"/>
      <c r="I1000" s="47"/>
      <c r="J1000" s="47">
        <f t="shared" si="238"/>
        <v>-10</v>
      </c>
      <c r="K1000" s="48">
        <f t="shared" si="239"/>
        <v>22.355741102539238</v>
      </c>
      <c r="L1000" s="48">
        <f t="shared" si="240"/>
        <v>1.4652503984962095E-2</v>
      </c>
      <c r="M1000" s="48">
        <f t="shared" si="241"/>
        <v>22.355969422538461</v>
      </c>
      <c r="N1000" s="48">
        <f t="shared" si="242"/>
        <v>22.355969422538461</v>
      </c>
      <c r="O1000" s="48">
        <f t="shared" si="243"/>
        <v>5.9923359333486665</v>
      </c>
      <c r="P1000" s="47"/>
      <c r="Q1000" s="46">
        <f t="shared" si="244"/>
        <v>-10</v>
      </c>
      <c r="R1000" s="47">
        <f t="shared" si="245"/>
        <v>22.489184672944194</v>
      </c>
      <c r="S1000" s="47">
        <f t="shared" si="246"/>
        <v>0.32977200417979802</v>
      </c>
      <c r="T1000" s="47">
        <f t="shared" si="247"/>
        <v>5.9435459995943649</v>
      </c>
      <c r="U1000" s="47" t="e">
        <f t="shared" si="248"/>
        <v>#N/A</v>
      </c>
      <c r="V1000" s="47">
        <f t="shared" si="249"/>
        <v>0.14204720141638205</v>
      </c>
      <c r="W1000" s="47">
        <f t="shared" si="250"/>
        <v>7.8664126874627982E-4</v>
      </c>
    </row>
    <row r="1001" spans="2:23">
      <c r="B1001" s="46">
        <f t="shared" si="252"/>
        <v>-10</v>
      </c>
      <c r="C1001" s="47">
        <f>IF(ISNA(OutlineParameters!T1004),OutlineParameters!S1004,OutlineParameters!T1004)</f>
        <v>199.88936864924869</v>
      </c>
      <c r="D1001" s="47">
        <f t="shared" si="251"/>
        <v>22.489184672944194</v>
      </c>
      <c r="E1001" s="47">
        <f t="shared" si="235"/>
        <v>5.9435459995943649</v>
      </c>
      <c r="F1001" s="47">
        <f t="shared" si="236"/>
        <v>0.32977200417979802</v>
      </c>
      <c r="G1001" s="47" t="e">
        <f t="shared" si="237"/>
        <v>#N/A</v>
      </c>
      <c r="H1001" s="47"/>
      <c r="I1001" s="47"/>
      <c r="J1001" s="47">
        <f t="shared" si="238"/>
        <v>-9</v>
      </c>
      <c r="K1001" s="48">
        <f t="shared" si="239"/>
        <v>22.354153798946523</v>
      </c>
      <c r="L1001" s="48">
        <f t="shared" si="240"/>
        <v>1.1868523386510788E-2</v>
      </c>
      <c r="M1001" s="48">
        <f t="shared" si="241"/>
        <v>22.354338738070279</v>
      </c>
      <c r="N1001" s="48">
        <f t="shared" si="242"/>
        <v>22.354338738070279</v>
      </c>
      <c r="O1001" s="48">
        <f t="shared" si="243"/>
        <v>5.9932525498273339</v>
      </c>
      <c r="P1001" s="47"/>
      <c r="Q1001" s="46">
        <f t="shared" si="244"/>
        <v>-9</v>
      </c>
      <c r="R1001" s="47">
        <f t="shared" si="245"/>
        <v>22.474979952802556</v>
      </c>
      <c r="S1001" s="47">
        <f t="shared" si="246"/>
        <v>0.2967372869614131</v>
      </c>
      <c r="T1001" s="47">
        <f t="shared" si="247"/>
        <v>5.9491993557805056</v>
      </c>
      <c r="U1001" s="47" t="e">
        <f t="shared" si="248"/>
        <v>#N/A</v>
      </c>
      <c r="V1001" s="47">
        <f t="shared" si="249"/>
        <v>0.14196853728950742</v>
      </c>
      <c r="W1001" s="47">
        <f t="shared" si="250"/>
        <v>7.0123464865901042E-4</v>
      </c>
    </row>
    <row r="1002" spans="2:23">
      <c r="B1002" s="46">
        <f t="shared" si="252"/>
        <v>-9</v>
      </c>
      <c r="C1002" s="47">
        <f>IF(ISNA(OutlineParameters!T1005),OutlineParameters!S1005,OutlineParameters!T1005)</f>
        <v>199.90050367171301</v>
      </c>
      <c r="D1002" s="47">
        <f t="shared" si="251"/>
        <v>22.474979952802556</v>
      </c>
      <c r="E1002" s="47">
        <f t="shared" si="235"/>
        <v>5.9491993557805056</v>
      </c>
      <c r="F1002" s="47">
        <f t="shared" si="236"/>
        <v>0.2967372869614131</v>
      </c>
      <c r="G1002" s="47" t="e">
        <f t="shared" si="237"/>
        <v>#N/A</v>
      </c>
      <c r="H1002" s="47"/>
      <c r="I1002" s="47"/>
      <c r="J1002" s="47">
        <f t="shared" si="238"/>
        <v>-8</v>
      </c>
      <c r="K1002" s="48">
        <f t="shared" si="239"/>
        <v>22.352733580299851</v>
      </c>
      <c r="L1002" s="48">
        <f t="shared" si="240"/>
        <v>9.3775953023396141E-3</v>
      </c>
      <c r="M1002" s="48">
        <f t="shared" si="241"/>
        <v>22.352879704986432</v>
      </c>
      <c r="N1002" s="48">
        <f t="shared" si="242"/>
        <v>22.352879704986432</v>
      </c>
      <c r="O1002" s="48">
        <f t="shared" si="243"/>
        <v>5.9941354394303401</v>
      </c>
      <c r="P1002" s="47"/>
      <c r="Q1002" s="46">
        <f t="shared" si="244"/>
        <v>-8</v>
      </c>
      <c r="R1002" s="47">
        <f t="shared" si="245"/>
        <v>22.460783099073605</v>
      </c>
      <c r="S1002" s="47">
        <f t="shared" si="246"/>
        <v>0.26371920242689129</v>
      </c>
      <c r="T1002" s="47">
        <f t="shared" si="247"/>
        <v>5.9548501708030122</v>
      </c>
      <c r="U1002" s="47" t="e">
        <f t="shared" si="248"/>
        <v>#N/A</v>
      </c>
      <c r="V1002" s="47">
        <f t="shared" si="249"/>
        <v>0.14189841382464152</v>
      </c>
      <c r="W1002" s="47">
        <f t="shared" si="250"/>
        <v>6.1212627606721526E-4</v>
      </c>
    </row>
    <row r="1003" spans="2:23">
      <c r="B1003" s="46">
        <f t="shared" si="252"/>
        <v>-8</v>
      </c>
      <c r="C1003" s="47">
        <f>IF(ISNA(OutlineParameters!T1006),OutlineParameters!S1006,OutlineParameters!T1006)</f>
        <v>199.91161587248317</v>
      </c>
      <c r="D1003" s="47">
        <f t="shared" si="251"/>
        <v>22.460783099073605</v>
      </c>
      <c r="E1003" s="47">
        <f t="shared" ref="E1003:E1009" si="253">IF(B1003&gt;$D$96,IF(B1003&lt;$D$98,spline($D$96:$D$98,$F$96:$F$98,B1003),spline($D$98:$D$100,$F$98:$F$100,B1003)),NA())</f>
        <v>5.9548501708030122</v>
      </c>
      <c r="F1003" s="47">
        <f t="shared" ref="F1003:F1009" si="254">IF(B1003&lt;=$D$96,0,IF(E1003&gt;0,D1003- E1003*($D$18/2)^3/(3*($D$18/4*(C1003)^2-(C1003)^3/6)),D1003))</f>
        <v>0.26371920242689129</v>
      </c>
      <c r="G1003" s="47" t="e">
        <f t="shared" ref="G1003:G1009" si="255">IF(NOT( ISNA(VLOOKUP(B1003,$D$96:$D$100,1,FALSE))),D1003,NA())</f>
        <v>#N/A</v>
      </c>
      <c r="H1003" s="47"/>
      <c r="I1003" s="47"/>
      <c r="J1003" s="47">
        <f t="shared" ref="J1003:J1009" si="256">B1004</f>
        <v>-7</v>
      </c>
      <c r="K1003" s="48">
        <f t="shared" ref="K1003:K1009" si="257">($D$82-($D$82^2-B1004^2)^(1/2)+$D$83)*(IF(ABS(B1004)&lt;=$D$80/2,1,0))</f>
        <v>22.351480446479169</v>
      </c>
      <c r="L1003" s="48">
        <f t="shared" ref="L1003:L1009" si="258">($D$84-($D$84^2-B1004^2)^(1/2))*(IF(ABS(B1004)&lt;=$D$80/2,1,0))</f>
        <v>7.1797190912548103E-3</v>
      </c>
      <c r="M1003" s="48">
        <f t="shared" ref="M1003:M1009" si="259">($D$91-($D$91^2-B1004^2)^(1/2)+$D$83)*(IF(ABS(B1004)&lt;=-$D$89,1,0))</f>
        <v>22.351592323155952</v>
      </c>
      <c r="N1003" s="48">
        <f t="shared" ref="N1003:N1009" si="260">MAX(M1003,L1003)</f>
        <v>22.351592323155952</v>
      </c>
      <c r="O1003" s="48">
        <f t="shared" ref="O1003:O1009" si="261">3*(N1003-L1003)/(($D$18/2)^3)*($D$18*C1004^2/4-C1004^3/6)</f>
        <v>5.9949847303778308</v>
      </c>
      <c r="P1003" s="47"/>
      <c r="Q1003" s="46">
        <f t="shared" ref="Q1003:Q1009" si="262">B1004</f>
        <v>-7</v>
      </c>
      <c r="R1003" s="47">
        <f t="shared" ref="R1003:R1009" si="263">CHOOSE(RockerType,D1004,N1003)</f>
        <v>22.446593257691141</v>
      </c>
      <c r="S1003" s="47">
        <f t="shared" ref="S1003:S1009" si="264">CHOOSE(RockerType,F1004,L1003)</f>
        <v>0.23071612234019767</v>
      </c>
      <c r="T1003" s="47">
        <f t="shared" ref="T1003:T1009" si="265">CHOOSE(RockerType,E1004,O1003)</f>
        <v>5.960498785909067</v>
      </c>
      <c r="U1003" s="47" t="e">
        <f t="shared" ref="U1003:U1009" si="266">CHOOSE(RockerType,G1004,NA())</f>
        <v>#N/A</v>
      </c>
      <c r="V1003" s="47">
        <f t="shared" ref="V1003:V1007" si="267">IF(R1003&lt;&gt;0,-(R1004-R1003)/(Q1004-Q1003)*$D$21,NA())</f>
        <v>0.1418372011970348</v>
      </c>
      <c r="W1003" s="47">
        <f t="shared" ref="W1003:W1007" si="268">IF(V1003&lt;&gt;0,ABS((V1004-V1003)/(Q1004-Q1003)*$D$21),NA())</f>
        <v>5.2566095760653297E-4</v>
      </c>
    </row>
    <row r="1004" spans="2:23">
      <c r="B1004" s="46">
        <f t="shared" si="252"/>
        <v>-7</v>
      </c>
      <c r="C1004" s="47">
        <f>IF(ISNA(OutlineParameters!T1007),OutlineParameters!S1007,OutlineParameters!T1007)</f>
        <v>199.92270778654444</v>
      </c>
      <c r="D1004" s="47">
        <f t="shared" si="251"/>
        <v>22.446593257691141</v>
      </c>
      <c r="E1004" s="47">
        <f t="shared" si="253"/>
        <v>5.960498785909067</v>
      </c>
      <c r="F1004" s="47">
        <f t="shared" si="254"/>
        <v>0.23071612234019767</v>
      </c>
      <c r="G1004" s="47" t="e">
        <f t="shared" si="255"/>
        <v>#N/A</v>
      </c>
      <c r="H1004" s="47"/>
      <c r="I1004" s="47"/>
      <c r="J1004" s="47">
        <f t="shared" si="256"/>
        <v>-6</v>
      </c>
      <c r="K1004" s="48">
        <f t="shared" si="257"/>
        <v>22.350394397380793</v>
      </c>
      <c r="L1004" s="48">
        <f t="shared" si="258"/>
        <v>5.2748941866411769E-3</v>
      </c>
      <c r="M1004" s="48">
        <f t="shared" si="259"/>
        <v>22.350476592466972</v>
      </c>
      <c r="N1004" s="48">
        <f t="shared" si="260"/>
        <v>22.350476592466972</v>
      </c>
      <c r="O1004" s="48">
        <f t="shared" si="261"/>
        <v>5.9958005510799124</v>
      </c>
      <c r="P1004" s="47"/>
      <c r="Q1004" s="46">
        <f t="shared" si="262"/>
        <v>-6</v>
      </c>
      <c r="R1004" s="47">
        <f t="shared" si="263"/>
        <v>22.432409537571438</v>
      </c>
      <c r="S1004" s="47">
        <f t="shared" si="264"/>
        <v>0.19772679075449062</v>
      </c>
      <c r="T1004" s="47">
        <f t="shared" si="265"/>
        <v>5.9661454332144999</v>
      </c>
      <c r="U1004" s="47" t="e">
        <f t="shared" si="266"/>
        <v>#N/A</v>
      </c>
      <c r="V1004" s="47">
        <f t="shared" si="267"/>
        <v>0.14178463510127415</v>
      </c>
      <c r="W1004" s="47">
        <f t="shared" si="268"/>
        <v>4.3708244703566379E-4</v>
      </c>
    </row>
    <row r="1005" spans="2:23">
      <c r="B1005" s="46">
        <f t="shared" si="252"/>
        <v>-6</v>
      </c>
      <c r="C1005" s="47">
        <f>IF(ISNA(OutlineParameters!T1008),OutlineParameters!S1008,OutlineParameters!T1008)</f>
        <v>199.93378195114906</v>
      </c>
      <c r="D1005" s="47">
        <f t="shared" si="251"/>
        <v>22.432409537571438</v>
      </c>
      <c r="E1005" s="47">
        <f t="shared" si="253"/>
        <v>5.9661454332144999</v>
      </c>
      <c r="F1005" s="47">
        <f t="shared" si="254"/>
        <v>0.19772679075449062</v>
      </c>
      <c r="G1005" s="47" t="e">
        <f t="shared" si="255"/>
        <v>#N/A</v>
      </c>
      <c r="H1005" s="47"/>
      <c r="I1005" s="47"/>
      <c r="J1005" s="47">
        <f t="shared" si="256"/>
        <v>-5</v>
      </c>
      <c r="K1005" s="48">
        <f t="shared" si="257"/>
        <v>22.349475432912865</v>
      </c>
      <c r="L1005" s="48">
        <f t="shared" si="258"/>
        <v>3.6631200978263223E-3</v>
      </c>
      <c r="M1005" s="48">
        <f t="shared" si="259"/>
        <v>22.349532512820357</v>
      </c>
      <c r="N1005" s="48">
        <f t="shared" si="260"/>
        <v>22.349532512820357</v>
      </c>
      <c r="O1005" s="48">
        <f t="shared" si="261"/>
        <v>5.9965831339372215</v>
      </c>
      <c r="P1005" s="47"/>
      <c r="Q1005" s="46">
        <f t="shared" si="262"/>
        <v>-5</v>
      </c>
      <c r="R1005" s="47">
        <f t="shared" si="263"/>
        <v>22.41823107406131</v>
      </c>
      <c r="S1005" s="47">
        <f t="shared" si="264"/>
        <v>0.16475004756923184</v>
      </c>
      <c r="T1005" s="47">
        <f t="shared" si="265"/>
        <v>5.9717904302400475</v>
      </c>
      <c r="U1005" s="47" t="e">
        <f t="shared" si="266"/>
        <v>#N/A</v>
      </c>
      <c r="V1005" s="47">
        <f t="shared" si="267"/>
        <v>0.14174092685657058</v>
      </c>
      <c r="W1005" s="47">
        <f t="shared" si="268"/>
        <v>3.5035249119630407E-4</v>
      </c>
    </row>
    <row r="1006" spans="2:23">
      <c r="B1006" s="46">
        <f t="shared" si="252"/>
        <v>-5</v>
      </c>
      <c r="C1006" s="47">
        <f>IF(ISNA(OutlineParameters!T1009),OutlineParameters!S1009,OutlineParameters!T1009)</f>
        <v>199.94484280863989</v>
      </c>
      <c r="D1006" s="47">
        <f t="shared" si="251"/>
        <v>22.41823107406131</v>
      </c>
      <c r="E1006" s="47">
        <f t="shared" si="253"/>
        <v>5.9717904302400475</v>
      </c>
      <c r="F1006" s="47">
        <f t="shared" si="254"/>
        <v>0.16475004756923184</v>
      </c>
      <c r="G1006" s="47" t="e">
        <f t="shared" si="255"/>
        <v>#N/A</v>
      </c>
      <c r="H1006" s="47"/>
      <c r="I1006" s="47"/>
      <c r="J1006" s="47">
        <f t="shared" si="256"/>
        <v>-4</v>
      </c>
      <c r="K1006" s="48">
        <f t="shared" si="257"/>
        <v>22.348723552998077</v>
      </c>
      <c r="L1006" s="48">
        <f t="shared" si="258"/>
        <v>2.3443964096259151E-3</v>
      </c>
      <c r="M1006" s="48">
        <f t="shared" si="259"/>
        <v>22.348760084132433</v>
      </c>
      <c r="N1006" s="48">
        <f t="shared" si="260"/>
        <v>22.348760084132433</v>
      </c>
      <c r="O1006" s="48">
        <f t="shared" si="261"/>
        <v>5.9973323992765124</v>
      </c>
      <c r="P1006" s="47"/>
      <c r="Q1006" s="46">
        <f t="shared" si="262"/>
        <v>-4</v>
      </c>
      <c r="R1006" s="47">
        <f t="shared" si="263"/>
        <v>22.404056981375653</v>
      </c>
      <c r="S1006" s="47">
        <f t="shared" si="264"/>
        <v>0.13178387129233471</v>
      </c>
      <c r="T1006" s="47">
        <f t="shared" si="265"/>
        <v>5.9774340097872551</v>
      </c>
      <c r="U1006" s="47" t="e">
        <f t="shared" si="266"/>
        <v>#N/A</v>
      </c>
      <c r="V1006" s="47">
        <f t="shared" si="267"/>
        <v>0.14170589160745095</v>
      </c>
      <c r="W1006" s="47">
        <f t="shared" si="268"/>
        <v>2.6256632956744852E-4</v>
      </c>
    </row>
    <row r="1007" spans="2:23">
      <c r="B1007" s="46">
        <f t="shared" si="252"/>
        <v>-4</v>
      </c>
      <c r="C1007" s="47">
        <f>IF(ISNA(OutlineParameters!T1010),OutlineParameters!S1010,OutlineParameters!T1010)</f>
        <v>199.95588908006323</v>
      </c>
      <c r="D1007" s="47">
        <f t="shared" ref="D1007:D1012" si="269">IF(B1007&lt;$D$98,spline($D$96:$D$98,$E$96:$E$98,B1007)+$D$83,spline($D$98:$D$100,$E$98:$E$100,B1007)+$D$83)*IF(ABS(B1007)&lt;=$D$80/2,1,0)</f>
        <v>22.404056981375653</v>
      </c>
      <c r="E1007" s="47">
        <f t="shared" si="253"/>
        <v>5.9774340097872551</v>
      </c>
      <c r="F1007" s="47">
        <f t="shared" si="254"/>
        <v>0.13178387129233471</v>
      </c>
      <c r="G1007" s="47" t="e">
        <f t="shared" si="255"/>
        <v>#N/A</v>
      </c>
      <c r="H1007" s="47"/>
      <c r="I1007" s="47"/>
      <c r="J1007" s="47">
        <f t="shared" si="256"/>
        <v>-3</v>
      </c>
      <c r="K1007" s="48">
        <f t="shared" si="257"/>
        <v>22.348138757574585</v>
      </c>
      <c r="L1007" s="48">
        <f t="shared" si="258"/>
        <v>1.3187227823436842E-3</v>
      </c>
      <c r="M1007" s="48">
        <f t="shared" si="259"/>
        <v>22.348159306334079</v>
      </c>
      <c r="N1007" s="48">
        <f t="shared" si="260"/>
        <v>22.348159306334079</v>
      </c>
      <c r="O1007" s="48">
        <f t="shared" si="261"/>
        <v>5.9980485796027398</v>
      </c>
      <c r="P1007" s="47"/>
      <c r="Q1007" s="46">
        <f t="shared" si="262"/>
        <v>-3</v>
      </c>
      <c r="R1007" s="47">
        <f t="shared" si="263"/>
        <v>22.389886392214908</v>
      </c>
      <c r="S1007" s="47">
        <f t="shared" si="264"/>
        <v>9.8827132075200552E-2</v>
      </c>
      <c r="T1007" s="47">
        <f t="shared" si="265"/>
        <v>5.9830764815824882</v>
      </c>
      <c r="U1007" s="47" t="e">
        <f t="shared" si="266"/>
        <v>#N/A</v>
      </c>
      <c r="V1007" s="47">
        <f t="shared" si="267"/>
        <v>0.14167963497449421</v>
      </c>
      <c r="W1007" s="47">
        <f t="shared" si="268"/>
        <v>1.7504421983005614E-4</v>
      </c>
    </row>
    <row r="1008" spans="2:23">
      <c r="B1008" s="46">
        <f t="shared" si="252"/>
        <v>-3</v>
      </c>
      <c r="C1008" s="47">
        <f>IF(ISNA(OutlineParameters!T1011),OutlineParameters!S1011,OutlineParameters!T1011)</f>
        <v>199.96692520812024</v>
      </c>
      <c r="D1008" s="47">
        <f t="shared" si="269"/>
        <v>22.389886392214908</v>
      </c>
      <c r="E1008" s="47">
        <f t="shared" si="253"/>
        <v>5.9830764815824882</v>
      </c>
      <c r="F1008" s="47">
        <f t="shared" si="254"/>
        <v>9.8827132075200552E-2</v>
      </c>
      <c r="G1008" s="47" t="e">
        <f t="shared" si="255"/>
        <v>#N/A</v>
      </c>
      <c r="H1008" s="47"/>
      <c r="I1008" s="47"/>
      <c r="J1008" s="47">
        <f t="shared" si="256"/>
        <v>-2</v>
      </c>
      <c r="K1008" s="48">
        <f t="shared" si="257"/>
        <v>22.347721046592365</v>
      </c>
      <c r="L1008" s="48">
        <f t="shared" si="258"/>
        <v>5.8609895131667145E-4</v>
      </c>
      <c r="M1008" s="48">
        <f t="shared" si="259"/>
        <v>22.347730179373453</v>
      </c>
      <c r="N1008" s="48">
        <f t="shared" si="260"/>
        <v>22.347730179373453</v>
      </c>
      <c r="O1008" s="48">
        <f t="shared" si="261"/>
        <v>5.9987318555077254</v>
      </c>
      <c r="P1008" s="47"/>
      <c r="Q1008" s="46">
        <f t="shared" si="262"/>
        <v>-2</v>
      </c>
      <c r="R1008" s="47">
        <f t="shared" si="263"/>
        <v>22.375718428717459</v>
      </c>
      <c r="S1008" s="47">
        <f t="shared" si="264"/>
        <v>6.5878629548517864E-2</v>
      </c>
      <c r="T1008" s="47">
        <f t="shared" si="265"/>
        <v>5.9887181204418463</v>
      </c>
      <c r="U1008" s="47" t="e">
        <f t="shared" si="266"/>
        <v>#N/A</v>
      </c>
      <c r="V1008" s="47">
        <f t="shared" ref="V1008:V1009" si="270">IF(R1008&lt;&gt;0,-(R1009-R1008)/(Q1009-Q1008)*$D$21,NA())</f>
        <v>0.1416621305525112</v>
      </c>
      <c r="W1008" s="47">
        <f t="shared" ref="W1008:W1009" si="271">IF(V1008&lt;&gt;0,ABS((V1009-V1008)/(Q1009-Q1008)*$D$21),NA())</f>
        <v>8.7522109737392384E-5</v>
      </c>
    </row>
    <row r="1009" spans="2:23">
      <c r="B1009" s="46">
        <f t="shared" ref="B1009:B1011" si="272">B1008+1</f>
        <v>-2</v>
      </c>
      <c r="C1009" s="47">
        <f>IF(ISNA(OutlineParameters!T1012),OutlineParameters!S1012,OutlineParameters!T1012)</f>
        <v>199.97795468300933</v>
      </c>
      <c r="D1009" s="47">
        <f t="shared" si="269"/>
        <v>22.375718428717459</v>
      </c>
      <c r="E1009" s="47">
        <f t="shared" si="253"/>
        <v>5.9887181204418463</v>
      </c>
      <c r="F1009" s="47">
        <f t="shared" si="254"/>
        <v>6.5878629548517864E-2</v>
      </c>
      <c r="G1009" s="47" t="e">
        <f t="shared" si="255"/>
        <v>#N/A</v>
      </c>
      <c r="H1009" s="47"/>
      <c r="I1009" s="47"/>
      <c r="J1009" s="47">
        <f t="shared" si="256"/>
        <v>-1</v>
      </c>
      <c r="K1009" s="48">
        <f t="shared" si="257"/>
        <v>22.347470420017768</v>
      </c>
      <c r="L1009" s="48">
        <f t="shared" si="258"/>
        <v>1.4652472827947349E-4</v>
      </c>
      <c r="M1009" s="48">
        <f t="shared" si="259"/>
        <v>22.347472703212357</v>
      </c>
      <c r="N1009" s="48">
        <f t="shared" si="260"/>
        <v>22.347472703212357</v>
      </c>
      <c r="O1009" s="48">
        <f t="shared" si="261"/>
        <v>5.9993822774449654</v>
      </c>
      <c r="P1009" s="47"/>
      <c r="Q1009" s="46">
        <f t="shared" si="262"/>
        <v>-1</v>
      </c>
      <c r="R1009" s="47">
        <f t="shared" si="263"/>
        <v>22.361552215662208</v>
      </c>
      <c r="S1009" s="47">
        <f t="shared" si="264"/>
        <v>3.2936689773663375E-2</v>
      </c>
      <c r="T1009" s="47">
        <f t="shared" si="265"/>
        <v>5.9943591996644505</v>
      </c>
      <c r="U1009" s="47" t="e">
        <f t="shared" si="266"/>
        <v>#N/A</v>
      </c>
      <c r="V1009" s="47">
        <f t="shared" si="270"/>
        <v>0.14165337834153746</v>
      </c>
      <c r="W1009" s="47">
        <f t="shared" si="271"/>
        <v>1.4165337834153746</v>
      </c>
    </row>
    <row r="1010" spans="2:23">
      <c r="B1010" s="46">
        <f t="shared" si="272"/>
        <v>-1</v>
      </c>
      <c r="C1010" s="47">
        <f>IF(ISNA(OutlineParameters!T1013),OutlineParameters!S1013,OutlineParameters!T1013)</f>
        <v>199.98897860937686</v>
      </c>
      <c r="D1010" s="47">
        <f t="shared" si="269"/>
        <v>22.361552215662208</v>
      </c>
      <c r="E1010" s="47">
        <f t="shared" ref="E1010:E1012" si="273">IF(B1010&gt;$D$96,IF(B1010&lt;$D$98,spline($D$96:$D$98,$F$96:$F$98,B1010),spline($D$98:$D$100,$F$98:$F$100,B1010)),NA())</f>
        <v>5.9943591996644505</v>
      </c>
      <c r="F1010" s="47">
        <f t="shared" ref="F1010:F1012" si="274">IF(B1010&lt;=$D$96,0,IF(E1010&gt;0,D1010- E1010*($D$18/2)^3/(3*($D$18/4*(C1010)^2-(C1010)^3/6)),D1010))</f>
        <v>3.2936689773663375E-2</v>
      </c>
      <c r="G1010" s="47" t="e">
        <f t="shared" ref="G1010:G1012" si="275">IF(NOT( ISNA(VLOOKUP(B1010,$D$96:$D$100,1,FALSE))),D1010,NA())</f>
        <v>#N/A</v>
      </c>
      <c r="H1010" s="47"/>
      <c r="I1010" s="47"/>
      <c r="J1010" s="47"/>
      <c r="K1010" s="48"/>
      <c r="L1010" s="48"/>
      <c r="M1010" s="48"/>
      <c r="N1010" s="48"/>
      <c r="O1010" s="48"/>
      <c r="P1010" s="47"/>
      <c r="Q1010" s="46">
        <f t="shared" ref="Q1010:Q1070" si="276">B1011</f>
        <v>0</v>
      </c>
      <c r="R1010" s="47">
        <f t="shared" ref="R1010" si="277">CHOOSE(RockerType,D1011,N1010)</f>
        <v>22.347386877828054</v>
      </c>
      <c r="S1010" s="47">
        <f t="shared" ref="S1010" si="278">CHOOSE(RockerType,F1011,L1010)</f>
        <v>-1.4549657857529006</v>
      </c>
      <c r="T1010" s="47">
        <f t="shared" ref="T1010" si="279">CHOOSE(RockerType,E1011,O1010)</f>
        <v>6</v>
      </c>
      <c r="U1010" s="47">
        <f t="shared" ref="U1010" si="280">CHOOSE(RockerType,G1011,NA())</f>
        <v>22.347386877828054</v>
      </c>
      <c r="V1010" s="7"/>
    </row>
    <row r="1011" spans="2:23">
      <c r="B1011" s="46">
        <f t="shared" si="272"/>
        <v>0</v>
      </c>
      <c r="C1011" s="47">
        <f>OutlineParameters!T1214</f>
        <v>193.19712986716317</v>
      </c>
      <c r="D1011" s="47">
        <f t="shared" si="269"/>
        <v>22.347386877828054</v>
      </c>
      <c r="E1011" s="47">
        <f t="shared" si="273"/>
        <v>6</v>
      </c>
      <c r="F1011" s="47">
        <f t="shared" si="274"/>
        <v>-1.4549657857529006</v>
      </c>
      <c r="G1011" s="47">
        <f t="shared" si="275"/>
        <v>22.347386877828054</v>
      </c>
      <c r="H1011" s="47"/>
      <c r="I1011" s="47"/>
      <c r="J1011" s="47"/>
      <c r="K1011" s="48"/>
      <c r="L1011" s="48"/>
      <c r="M1011" s="48"/>
      <c r="N1011" s="48"/>
      <c r="O1011" s="48"/>
      <c r="P1011" s="47"/>
      <c r="Q1011" s="46">
        <f t="shared" si="276"/>
        <v>1</v>
      </c>
      <c r="R1011" s="47">
        <f t="shared" ref="R1011:R1074" si="281">VLOOKUP(-Q1011,$Q$110:$R$1009,2,FALSE)</f>
        <v>22.361552215662208</v>
      </c>
      <c r="S1011" s="47">
        <f t="shared" ref="S1011:S1074" si="282">VLOOKUP(-Q1011,$Q$110:$S$1009,3,FALSE)</f>
        <v>3.2936689773663375E-2</v>
      </c>
      <c r="T1011" s="47">
        <f t="shared" ref="T1011:T1074" si="283">VLOOKUP(-Q1011,$Q$110:$T$1009,4,FALSE)</f>
        <v>5.9943591996644505</v>
      </c>
      <c r="U1011" s="47"/>
      <c r="V1011" s="7"/>
    </row>
    <row r="1012" spans="2:23">
      <c r="B1012" s="46">
        <v>1</v>
      </c>
      <c r="C1012" s="47">
        <f>OutlineParameters!T1215</f>
        <v>193.12703290999434</v>
      </c>
      <c r="D1012" s="47">
        <f t="shared" si="269"/>
        <v>22.3332215399939</v>
      </c>
      <c r="E1012" s="47">
        <f t="shared" si="273"/>
        <v>6.0056408003355486</v>
      </c>
      <c r="F1012" s="47">
        <f t="shared" si="274"/>
        <v>-1.5073032928533543</v>
      </c>
      <c r="G1012" s="47" t="e">
        <f t="shared" si="275"/>
        <v>#N/A</v>
      </c>
      <c r="H1012" s="47"/>
      <c r="I1012" s="47"/>
      <c r="J1012" s="47"/>
      <c r="K1012" s="48"/>
      <c r="L1012" s="48"/>
      <c r="M1012" s="48"/>
      <c r="N1012" s="48"/>
      <c r="O1012" s="48"/>
      <c r="P1012" s="47"/>
      <c r="Q1012" s="46">
        <f t="shared" si="276"/>
        <v>2</v>
      </c>
      <c r="R1012" s="47">
        <f t="shared" si="281"/>
        <v>22.375718428717459</v>
      </c>
      <c r="S1012" s="47">
        <f t="shared" si="282"/>
        <v>6.5878629548517864E-2</v>
      </c>
      <c r="T1012" s="47">
        <f t="shared" si="283"/>
        <v>5.9887181204418463</v>
      </c>
      <c r="U1012" s="47"/>
      <c r="V1012" s="7"/>
    </row>
    <row r="1013" spans="2:23">
      <c r="B1013" s="46">
        <f>B1012+1</f>
        <v>2</v>
      </c>
      <c r="C1013" s="47">
        <f>OutlineParameters!T1216</f>
        <v>193.05669517424869</v>
      </c>
      <c r="D1013" s="47"/>
      <c r="E1013" s="47"/>
      <c r="F1013" s="47"/>
      <c r="G1013" s="47"/>
      <c r="H1013" s="47"/>
      <c r="I1013" s="47"/>
      <c r="J1013" s="47"/>
      <c r="K1013" s="48"/>
      <c r="L1013" s="48"/>
      <c r="M1013" s="48"/>
      <c r="N1013" s="48"/>
      <c r="O1013" s="48"/>
      <c r="P1013" s="47"/>
      <c r="Q1013" s="46">
        <f t="shared" si="276"/>
        <v>3</v>
      </c>
      <c r="R1013" s="47">
        <f t="shared" si="281"/>
        <v>22.389886392214908</v>
      </c>
      <c r="S1013" s="47">
        <f t="shared" si="282"/>
        <v>9.8827132075200552E-2</v>
      </c>
      <c r="T1013" s="47">
        <f t="shared" si="283"/>
        <v>5.9830764815824882</v>
      </c>
      <c r="U1013" s="47"/>
      <c r="V1013" s="7"/>
    </row>
    <row r="1014" spans="2:23">
      <c r="B1014" s="46">
        <f t="shared" ref="B1014:B1077" si="284">B1013+1</f>
        <v>3</v>
      </c>
      <c r="C1014" s="47">
        <f>OutlineParameters!T1217</f>
        <v>192.98611349178427</v>
      </c>
      <c r="D1014" s="47"/>
      <c r="E1014" s="47"/>
      <c r="F1014" s="47"/>
      <c r="G1014" s="47"/>
      <c r="H1014" s="47"/>
      <c r="I1014" s="47"/>
      <c r="J1014" s="47"/>
      <c r="K1014" s="48"/>
      <c r="L1014" s="48"/>
      <c r="M1014" s="48"/>
      <c r="N1014" s="48"/>
      <c r="O1014" s="48"/>
      <c r="P1014" s="47"/>
      <c r="Q1014" s="46">
        <f t="shared" si="276"/>
        <v>4</v>
      </c>
      <c r="R1014" s="47">
        <f t="shared" si="281"/>
        <v>22.404056981375653</v>
      </c>
      <c r="S1014" s="47">
        <f t="shared" si="282"/>
        <v>0.13178387129233471</v>
      </c>
      <c r="T1014" s="47">
        <f t="shared" si="283"/>
        <v>5.9774340097872551</v>
      </c>
      <c r="U1014" s="47"/>
      <c r="V1014" s="7"/>
    </row>
    <row r="1015" spans="2:23">
      <c r="B1015" s="46">
        <f t="shared" si="284"/>
        <v>4</v>
      </c>
      <c r="C1015" s="47">
        <f>OutlineParameters!T1218</f>
        <v>192.91528469445899</v>
      </c>
      <c r="D1015" s="47"/>
      <c r="E1015" s="47"/>
      <c r="F1015" s="47"/>
      <c r="G1015" s="47"/>
      <c r="H1015" s="47"/>
      <c r="I1015" s="47"/>
      <c r="J1015" s="47"/>
      <c r="K1015" s="48"/>
      <c r="L1015" s="48"/>
      <c r="M1015" s="48"/>
      <c r="N1015" s="48"/>
      <c r="O1015" s="48"/>
      <c r="P1015" s="47"/>
      <c r="Q1015" s="46">
        <f t="shared" si="276"/>
        <v>5</v>
      </c>
      <c r="R1015" s="47">
        <f t="shared" si="281"/>
        <v>22.41823107406131</v>
      </c>
      <c r="S1015" s="47">
        <f t="shared" si="282"/>
        <v>0.16475004756923184</v>
      </c>
      <c r="T1015" s="47">
        <f t="shared" si="283"/>
        <v>5.9717904302400475</v>
      </c>
      <c r="U1015" s="47"/>
      <c r="V1015" s="7"/>
    </row>
    <row r="1016" spans="2:23">
      <c r="B1016" s="46">
        <f t="shared" si="284"/>
        <v>5</v>
      </c>
      <c r="C1016" s="47">
        <f>OutlineParameters!T1219</f>
        <v>192.844205614131</v>
      </c>
      <c r="D1016" s="47"/>
      <c r="E1016" s="47"/>
      <c r="F1016" s="47"/>
      <c r="G1016" s="47"/>
      <c r="H1016" s="47"/>
      <c r="I1016" s="47"/>
      <c r="J1016" s="47"/>
      <c r="K1016" s="48"/>
      <c r="L1016" s="48"/>
      <c r="M1016" s="48"/>
      <c r="N1016" s="48"/>
      <c r="O1016" s="48"/>
      <c r="P1016" s="47"/>
      <c r="Q1016" s="46">
        <f t="shared" si="276"/>
        <v>6</v>
      </c>
      <c r="R1016" s="47">
        <f t="shared" si="281"/>
        <v>22.432409537571438</v>
      </c>
      <c r="S1016" s="47">
        <f t="shared" si="282"/>
        <v>0.19772679075449062</v>
      </c>
      <c r="T1016" s="47">
        <f t="shared" si="283"/>
        <v>5.9661454332144999</v>
      </c>
      <c r="U1016" s="47"/>
      <c r="V1016" s="7"/>
    </row>
    <row r="1017" spans="2:23">
      <c r="B1017" s="46">
        <f t="shared" si="284"/>
        <v>6</v>
      </c>
      <c r="C1017" s="47">
        <f>OutlineParameters!T1220</f>
        <v>192.77287308265824</v>
      </c>
      <c r="D1017" s="47"/>
      <c r="E1017" s="47"/>
      <c r="F1017" s="47"/>
      <c r="G1017" s="47"/>
      <c r="H1017" s="47"/>
      <c r="I1017" s="47"/>
      <c r="J1017" s="47"/>
      <c r="K1017" s="48"/>
      <c r="L1017" s="48"/>
      <c r="M1017" s="48"/>
      <c r="N1017" s="48"/>
      <c r="O1017" s="48"/>
      <c r="P1017" s="47"/>
      <c r="Q1017" s="46">
        <f t="shared" si="276"/>
        <v>7</v>
      </c>
      <c r="R1017" s="47">
        <f t="shared" si="281"/>
        <v>22.446593257691141</v>
      </c>
      <c r="S1017" s="47">
        <f t="shared" si="282"/>
        <v>0.23071612234019767</v>
      </c>
      <c r="T1017" s="47">
        <f t="shared" si="283"/>
        <v>5.960498785909067</v>
      </c>
      <c r="U1017" s="47"/>
      <c r="V1017" s="7"/>
    </row>
    <row r="1018" spans="2:23">
      <c r="B1018" s="46">
        <f t="shared" si="284"/>
        <v>7</v>
      </c>
      <c r="C1018" s="47">
        <f>OutlineParameters!T1221</f>
        <v>192.70128393189879</v>
      </c>
      <c r="D1018" s="47"/>
      <c r="E1018" s="47"/>
      <c r="F1018" s="47"/>
      <c r="G1018" s="47"/>
      <c r="H1018" s="47"/>
      <c r="I1018" s="47"/>
      <c r="J1018" s="47"/>
      <c r="K1018" s="48"/>
      <c r="L1018" s="48"/>
      <c r="M1018" s="48"/>
      <c r="N1018" s="48"/>
      <c r="O1018" s="48"/>
      <c r="P1018" s="47"/>
      <c r="Q1018" s="46">
        <f t="shared" si="276"/>
        <v>8</v>
      </c>
      <c r="R1018" s="47">
        <f t="shared" si="281"/>
        <v>22.460783099073605</v>
      </c>
      <c r="S1018" s="47">
        <f t="shared" si="282"/>
        <v>0.26371920242689129</v>
      </c>
      <c r="T1018" s="47">
        <f t="shared" si="283"/>
        <v>5.9548501708030122</v>
      </c>
      <c r="U1018" s="47"/>
      <c r="V1018" s="7"/>
    </row>
    <row r="1019" spans="2:23">
      <c r="B1019" s="46">
        <f t="shared" si="284"/>
        <v>8</v>
      </c>
      <c r="C1019" s="47">
        <f>OutlineParameters!T1222</f>
        <v>192.62942709968789</v>
      </c>
      <c r="D1019" s="47"/>
      <c r="E1019" s="47"/>
      <c r="F1019" s="47"/>
      <c r="G1019" s="47"/>
      <c r="H1019" s="47"/>
      <c r="I1019" s="47"/>
      <c r="J1019" s="47"/>
      <c r="K1019" s="48"/>
      <c r="L1019" s="48"/>
      <c r="M1019" s="48"/>
      <c r="N1019" s="48"/>
      <c r="O1019" s="48"/>
      <c r="P1019" s="47"/>
      <c r="Q1019" s="46">
        <f t="shared" si="276"/>
        <v>9</v>
      </c>
      <c r="R1019" s="47">
        <f t="shared" si="281"/>
        <v>22.474979952802556</v>
      </c>
      <c r="S1019" s="47">
        <f t="shared" si="282"/>
        <v>0.2967372869614131</v>
      </c>
      <c r="T1019" s="47">
        <f t="shared" si="283"/>
        <v>5.9491993557805056</v>
      </c>
      <c r="U1019" s="47"/>
      <c r="V1019" s="7"/>
    </row>
    <row r="1020" spans="2:23">
      <c r="B1020" s="46">
        <f t="shared" si="284"/>
        <v>9</v>
      </c>
      <c r="C1020" s="47">
        <f>OutlineParameters!T1223</f>
        <v>192.55731520816016</v>
      </c>
      <c r="D1020" s="47"/>
      <c r="E1020" s="47"/>
      <c r="F1020" s="47"/>
      <c r="G1020" s="47"/>
      <c r="H1020" s="47"/>
      <c r="I1020" s="47"/>
      <c r="J1020" s="47"/>
      <c r="K1020" s="48"/>
      <c r="L1020" s="48"/>
      <c r="M1020" s="48"/>
      <c r="N1020" s="48"/>
      <c r="O1020" s="48"/>
      <c r="P1020" s="47"/>
      <c r="Q1020" s="46">
        <f t="shared" si="276"/>
        <v>10</v>
      </c>
      <c r="R1020" s="47">
        <f t="shared" si="281"/>
        <v>22.489184672944194</v>
      </c>
      <c r="S1020" s="47">
        <f t="shared" si="282"/>
        <v>0.32977200417979802</v>
      </c>
      <c r="T1020" s="47">
        <f t="shared" si="283"/>
        <v>5.9435459995943649</v>
      </c>
      <c r="U1020" s="47"/>
      <c r="V1020" s="7"/>
    </row>
    <row r="1021" spans="2:23">
      <c r="B1021" s="46">
        <f t="shared" si="284"/>
        <v>10</v>
      </c>
      <c r="C1021" s="47">
        <f>OutlineParameters!T1224</f>
        <v>192.48493719294643</v>
      </c>
      <c r="D1021" s="47"/>
      <c r="E1021" s="47"/>
      <c r="F1021" s="47"/>
      <c r="G1021" s="47"/>
      <c r="H1021" s="47"/>
      <c r="I1021" s="47"/>
      <c r="J1021" s="47"/>
      <c r="K1021" s="48"/>
      <c r="L1021" s="48"/>
      <c r="M1021" s="48"/>
      <c r="N1021" s="48"/>
      <c r="O1021" s="48"/>
      <c r="P1021" s="47"/>
      <c r="Q1021" s="46">
        <f t="shared" si="276"/>
        <v>11</v>
      </c>
      <c r="R1021" s="47">
        <f t="shared" si="281"/>
        <v>22.503398145293893</v>
      </c>
      <c r="S1021" s="47">
        <f t="shared" si="282"/>
        <v>0.36282428290645896</v>
      </c>
      <c r="T1021" s="47">
        <f t="shared" si="283"/>
        <v>5.9378898545386143</v>
      </c>
      <c r="U1021" s="47"/>
      <c r="V1021" s="7"/>
    </row>
    <row r="1022" spans="2:23">
      <c r="B1022" s="46">
        <f t="shared" si="284"/>
        <v>11</v>
      </c>
      <c r="C1022" s="47">
        <f>OutlineParameters!T1225</f>
        <v>192.41228988590481</v>
      </c>
      <c r="D1022" s="47"/>
      <c r="E1022" s="47"/>
      <c r="F1022" s="47"/>
      <c r="G1022" s="47"/>
      <c r="H1022" s="47"/>
      <c r="I1022" s="47"/>
      <c r="J1022" s="47"/>
      <c r="K1022" s="48"/>
      <c r="L1022" s="48"/>
      <c r="M1022" s="48"/>
      <c r="N1022" s="48"/>
      <c r="O1022" s="48"/>
      <c r="P1022" s="47"/>
      <c r="Q1022" s="46">
        <f t="shared" si="276"/>
        <v>12</v>
      </c>
      <c r="R1022" s="47">
        <f t="shared" si="281"/>
        <v>22.517621245072256</v>
      </c>
      <c r="S1022" s="47">
        <f t="shared" si="282"/>
        <v>0.39589598453016706</v>
      </c>
      <c r="T1022" s="47">
        <f t="shared" si="283"/>
        <v>5.9322306268251914</v>
      </c>
      <c r="U1022" s="47"/>
      <c r="V1022" s="7"/>
    </row>
    <row r="1023" spans="2:23">
      <c r="B1023" s="46">
        <f t="shared" si="284"/>
        <v>12</v>
      </c>
      <c r="C1023" s="47">
        <f>OutlineParameters!T1226</f>
        <v>192.33937011889327</v>
      </c>
      <c r="D1023" s="47"/>
      <c r="E1023" s="47"/>
      <c r="F1023" s="47"/>
      <c r="G1023" s="47"/>
      <c r="H1023" s="47"/>
      <c r="I1023" s="47"/>
      <c r="J1023" s="47"/>
      <c r="K1023" s="48"/>
      <c r="L1023" s="48"/>
      <c r="M1023" s="48"/>
      <c r="N1023" s="48"/>
      <c r="O1023" s="48"/>
      <c r="P1023" s="47"/>
      <c r="Q1023" s="46">
        <f t="shared" si="276"/>
        <v>13</v>
      </c>
      <c r="R1023" s="47">
        <f t="shared" si="281"/>
        <v>22.531854847499901</v>
      </c>
      <c r="S1023" s="47">
        <f t="shared" si="282"/>
        <v>0.42898913274935424</v>
      </c>
      <c r="T1023" s="47">
        <f t="shared" si="283"/>
        <v>5.9265680822706823</v>
      </c>
      <c r="U1023" s="47"/>
      <c r="V1023" s="7"/>
    </row>
    <row r="1024" spans="2:23">
      <c r="B1024" s="46">
        <f t="shared" si="284"/>
        <v>13</v>
      </c>
      <c r="C1024" s="47">
        <f>OutlineParameters!T1227</f>
        <v>192.26617472376981</v>
      </c>
      <c r="D1024" s="47"/>
      <c r="E1024" s="47"/>
      <c r="F1024" s="47"/>
      <c r="G1024" s="47"/>
      <c r="H1024" s="47"/>
      <c r="I1024" s="47"/>
      <c r="J1024" s="47"/>
      <c r="K1024" s="48"/>
      <c r="L1024" s="48"/>
      <c r="M1024" s="48"/>
      <c r="N1024" s="48"/>
      <c r="O1024" s="48"/>
      <c r="P1024" s="47"/>
      <c r="Q1024" s="46">
        <f t="shared" si="276"/>
        <v>14</v>
      </c>
      <c r="R1024" s="47">
        <f t="shared" si="281"/>
        <v>22.546099838415227</v>
      </c>
      <c r="S1024" s="47">
        <f t="shared" si="282"/>
        <v>0.46210373365423507</v>
      </c>
      <c r="T1024" s="47">
        <f t="shared" si="283"/>
        <v>5.9209019135507486</v>
      </c>
      <c r="U1024" s="47"/>
      <c r="V1024" s="7"/>
    </row>
    <row r="1025" spans="2:22">
      <c r="B1025" s="46">
        <f t="shared" si="284"/>
        <v>14</v>
      </c>
      <c r="C1025" s="47">
        <f>OutlineParameters!T1228</f>
        <v>192.19270053239251</v>
      </c>
      <c r="D1025" s="47"/>
      <c r="E1025" s="47"/>
      <c r="F1025" s="47"/>
      <c r="G1025" s="47"/>
      <c r="H1025" s="47"/>
      <c r="I1025" s="47"/>
      <c r="J1025" s="47"/>
      <c r="K1025" s="48"/>
      <c r="L1025" s="48"/>
      <c r="M1025" s="48"/>
      <c r="N1025" s="48"/>
      <c r="O1025" s="48"/>
      <c r="P1025" s="47"/>
      <c r="Q1025" s="46">
        <f t="shared" si="276"/>
        <v>15</v>
      </c>
      <c r="R1025" s="47">
        <f t="shared" si="281"/>
        <v>22.560357082439964</v>
      </c>
      <c r="S1025" s="47">
        <f t="shared" si="282"/>
        <v>0.4952419768934142</v>
      </c>
      <c r="T1025" s="47">
        <f t="shared" si="283"/>
        <v>5.9152318404075821</v>
      </c>
      <c r="U1025" s="47"/>
      <c r="V1025" s="7"/>
    </row>
    <row r="1026" spans="2:22">
      <c r="B1026" s="46">
        <f t="shared" si="284"/>
        <v>15</v>
      </c>
      <c r="C1026" s="47">
        <f>OutlineParameters!T1229</f>
        <v>192.11894437661928</v>
      </c>
      <c r="D1026" s="47"/>
      <c r="E1026" s="47"/>
      <c r="F1026" s="47"/>
      <c r="G1026" s="47"/>
      <c r="H1026" s="47"/>
      <c r="I1026" s="47"/>
      <c r="J1026" s="47"/>
      <c r="K1026" s="48"/>
      <c r="L1026" s="48"/>
      <c r="M1026" s="48"/>
      <c r="N1026" s="48"/>
      <c r="O1026" s="48"/>
      <c r="P1026" s="47"/>
      <c r="Q1026" s="46">
        <f t="shared" si="276"/>
        <v>16</v>
      </c>
      <c r="R1026" s="47">
        <f t="shared" si="281"/>
        <v>22.574627433521957</v>
      </c>
      <c r="S1026" s="47">
        <f t="shared" si="282"/>
        <v>0.52840615754801235</v>
      </c>
      <c r="T1026" s="47">
        <f t="shared" si="283"/>
        <v>5.9095575514340375</v>
      </c>
      <c r="U1026" s="47"/>
      <c r="V1026" s="7"/>
    </row>
    <row r="1027" spans="2:22">
      <c r="B1027" s="46">
        <f t="shared" si="284"/>
        <v>16</v>
      </c>
      <c r="C1027" s="47">
        <f>OutlineParameters!T1230</f>
        <v>192.04489927361104</v>
      </c>
      <c r="D1027" s="47"/>
      <c r="E1027" s="47"/>
      <c r="F1027" s="47"/>
      <c r="G1027" s="47"/>
      <c r="H1027" s="47"/>
      <c r="I1027" s="47"/>
      <c r="J1027" s="47"/>
      <c r="K1027" s="48"/>
      <c r="L1027" s="48"/>
      <c r="M1027" s="48"/>
      <c r="N1027" s="48"/>
      <c r="O1027" s="48"/>
      <c r="P1027" s="47"/>
      <c r="Q1027" s="46">
        <f t="shared" si="276"/>
        <v>17</v>
      </c>
      <c r="R1027" s="47">
        <f t="shared" si="281"/>
        <v>22.588911809411695</v>
      </c>
      <c r="S1027" s="47">
        <f t="shared" si="282"/>
        <v>0.56159673932436149</v>
      </c>
      <c r="T1027" s="47">
        <f t="shared" si="283"/>
        <v>5.9038788327886955</v>
      </c>
      <c r="U1027" s="47"/>
      <c r="V1027" s="7"/>
    </row>
    <row r="1028" spans="2:22">
      <c r="B1028" s="46">
        <f t="shared" si="284"/>
        <v>17</v>
      </c>
      <c r="C1028" s="47">
        <f>OutlineParameters!T1231</f>
        <v>191.97056968462019</v>
      </c>
      <c r="D1028" s="47"/>
      <c r="E1028" s="47"/>
      <c r="F1028" s="47"/>
      <c r="G1028" s="47"/>
      <c r="H1028" s="47"/>
      <c r="I1028" s="47"/>
      <c r="J1028" s="47"/>
      <c r="K1028" s="48"/>
      <c r="L1028" s="48"/>
      <c r="M1028" s="48"/>
      <c r="N1028" s="48"/>
      <c r="O1028" s="48"/>
      <c r="P1028" s="47"/>
      <c r="Q1028" s="46">
        <f t="shared" si="276"/>
        <v>18</v>
      </c>
      <c r="R1028" s="47">
        <f t="shared" si="281"/>
        <v>22.603211064077232</v>
      </c>
      <c r="S1028" s="47">
        <f t="shared" si="282"/>
        <v>0.59481438021658306</v>
      </c>
      <c r="T1028" s="47">
        <f t="shared" si="283"/>
        <v>5.898195402860293</v>
      </c>
      <c r="U1028" s="47"/>
      <c r="V1028" s="7"/>
    </row>
    <row r="1029" spans="2:22">
      <c r="B1029" s="46">
        <f t="shared" si="284"/>
        <v>18</v>
      </c>
      <c r="C1029" s="47">
        <f>OutlineParameters!T1232</f>
        <v>191.89594457099591</v>
      </c>
      <c r="D1029" s="47"/>
      <c r="E1029" s="47"/>
      <c r="F1029" s="47"/>
      <c r="G1029" s="47"/>
      <c r="H1029" s="47"/>
      <c r="I1029" s="47"/>
      <c r="J1029" s="47"/>
      <c r="K1029" s="48"/>
      <c r="L1029" s="48"/>
      <c r="M1029" s="48"/>
      <c r="N1029" s="48"/>
      <c r="O1029" s="48"/>
      <c r="P1029" s="47"/>
      <c r="Q1029" s="46">
        <f t="shared" si="276"/>
        <v>19</v>
      </c>
      <c r="R1029" s="47">
        <f t="shared" si="281"/>
        <v>22.617526051397956</v>
      </c>
      <c r="S1029" s="47">
        <f t="shared" si="282"/>
        <v>0.62806160358737273</v>
      </c>
      <c r="T1029" s="47">
        <f t="shared" si="283"/>
        <v>5.892506890658856</v>
      </c>
      <c r="U1029" s="47"/>
      <c r="V1029" s="7"/>
    </row>
    <row r="1030" spans="2:22">
      <c r="B1030" s="46">
        <f t="shared" si="284"/>
        <v>19</v>
      </c>
      <c r="C1030" s="47">
        <f>OutlineParameters!T1233</f>
        <v>191.82102887871778</v>
      </c>
      <c r="D1030" s="47"/>
      <c r="E1030" s="47"/>
      <c r="F1030" s="47"/>
      <c r="G1030" s="47"/>
      <c r="H1030" s="47"/>
      <c r="I1030" s="47"/>
      <c r="J1030" s="47"/>
      <c r="K1030" s="48"/>
      <c r="L1030" s="48"/>
      <c r="M1030" s="48"/>
      <c r="N1030" s="48"/>
      <c r="O1030" s="48"/>
      <c r="P1030" s="47"/>
      <c r="Q1030" s="46">
        <f t="shared" si="276"/>
        <v>20</v>
      </c>
      <c r="R1030" s="47">
        <f t="shared" si="281"/>
        <v>22.631857689257373</v>
      </c>
      <c r="S1030" s="47">
        <f t="shared" si="282"/>
        <v>0.66134029903889058</v>
      </c>
      <c r="T1030" s="47">
        <f t="shared" si="283"/>
        <v>5.8868131121029013</v>
      </c>
      <c r="U1030" s="47"/>
      <c r="V1030" s="7"/>
    </row>
    <row r="1031" spans="2:22">
      <c r="B1031" s="46">
        <f t="shared" si="284"/>
        <v>20</v>
      </c>
      <c r="C1031" s="47">
        <f>OutlineParameters!T1234</f>
        <v>191.74581538136064</v>
      </c>
      <c r="D1031" s="47"/>
      <c r="E1031" s="47"/>
      <c r="F1031" s="47"/>
      <c r="G1031" s="47"/>
      <c r="H1031" s="47"/>
      <c r="I1031" s="47"/>
      <c r="J1031" s="47"/>
      <c r="K1031" s="48"/>
      <c r="L1031" s="48"/>
      <c r="M1031" s="48"/>
      <c r="N1031" s="48"/>
      <c r="O1031" s="48"/>
      <c r="P1031" s="47"/>
      <c r="Q1031" s="46">
        <f t="shared" si="276"/>
        <v>21</v>
      </c>
      <c r="R1031" s="47">
        <f t="shared" si="281"/>
        <v>22.646206810163633</v>
      </c>
      <c r="S1031" s="47">
        <f t="shared" si="282"/>
        <v>0.6946505789312063</v>
      </c>
      <c r="T1031" s="47">
        <f t="shared" si="283"/>
        <v>5.8811137233182285</v>
      </c>
      <c r="U1031" s="47"/>
      <c r="V1031" s="7"/>
    </row>
    <row r="1032" spans="2:22">
      <c r="B1032" s="46">
        <f t="shared" si="284"/>
        <v>21</v>
      </c>
      <c r="C1032" s="47">
        <f>OutlineParameters!T1235</f>
        <v>191.67030091078249</v>
      </c>
      <c r="D1032" s="47"/>
      <c r="E1032" s="47"/>
      <c r="F1032" s="47"/>
      <c r="G1032" s="47"/>
      <c r="H1032" s="47"/>
      <c r="I1032" s="47"/>
      <c r="J1032" s="47"/>
      <c r="K1032" s="48"/>
      <c r="L1032" s="48"/>
      <c r="M1032" s="48"/>
      <c r="N1032" s="48"/>
      <c r="O1032" s="48"/>
      <c r="P1032" s="47"/>
      <c r="Q1032" s="46">
        <f t="shared" si="276"/>
        <v>22</v>
      </c>
      <c r="R1032" s="47">
        <f t="shared" si="281"/>
        <v>22.660574332101973</v>
      </c>
      <c r="S1032" s="47">
        <f t="shared" si="282"/>
        <v>0.72799444905636435</v>
      </c>
      <c r="T1032" s="47">
        <f t="shared" si="283"/>
        <v>5.875408510388616</v>
      </c>
      <c r="U1032" s="47"/>
      <c r="V1032" s="7"/>
    </row>
    <row r="1033" spans="2:22">
      <c r="B1033" s="46">
        <f t="shared" si="284"/>
        <v>22</v>
      </c>
      <c r="C1033" s="47">
        <f>OutlineParameters!T1236</f>
        <v>191.59448229884131</v>
      </c>
      <c r="D1033" s="47"/>
      <c r="E1033" s="47"/>
      <c r="F1033" s="47"/>
      <c r="G1033" s="47"/>
      <c r="H1033" s="47"/>
      <c r="I1033" s="47"/>
      <c r="J1033" s="47"/>
      <c r="K1033" s="48"/>
      <c r="L1033" s="48"/>
      <c r="M1033" s="48"/>
      <c r="N1033" s="48"/>
      <c r="O1033" s="48"/>
      <c r="P1033" s="47"/>
      <c r="Q1033" s="46">
        <f t="shared" si="276"/>
        <v>23</v>
      </c>
      <c r="R1033" s="47">
        <f t="shared" si="281"/>
        <v>22.67496110892634</v>
      </c>
      <c r="S1033" s="47">
        <f t="shared" si="282"/>
        <v>0.76137356438477255</v>
      </c>
      <c r="T1033" s="47">
        <f t="shared" si="283"/>
        <v>5.8696971321345188</v>
      </c>
      <c r="U1033" s="47"/>
      <c r="V1033" s="7"/>
    </row>
    <row r="1034" spans="2:22">
      <c r="B1034" s="46">
        <f t="shared" si="284"/>
        <v>23</v>
      </c>
      <c r="C1034" s="47">
        <f>OutlineParameters!T1237</f>
        <v>191.51835637739515</v>
      </c>
      <c r="D1034" s="47"/>
      <c r="E1034" s="47"/>
      <c r="F1034" s="47"/>
      <c r="G1034" s="47"/>
      <c r="H1034" s="47"/>
      <c r="I1034" s="47"/>
      <c r="J1034" s="47"/>
      <c r="K1034" s="48"/>
      <c r="L1034" s="48"/>
      <c r="M1034" s="48"/>
      <c r="N1034" s="48"/>
      <c r="O1034" s="48"/>
      <c r="P1034" s="47"/>
      <c r="Q1034" s="46">
        <f t="shared" si="276"/>
        <v>24</v>
      </c>
      <c r="R1034" s="47">
        <f t="shared" si="281"/>
        <v>22.689367994375917</v>
      </c>
      <c r="S1034" s="47">
        <f t="shared" si="282"/>
        <v>0.79478924804012507</v>
      </c>
      <c r="T1034" s="47">
        <f t="shared" si="283"/>
        <v>5.8639793368199262</v>
      </c>
      <c r="U1034" s="47"/>
      <c r="V1034" s="7"/>
    </row>
    <row r="1035" spans="2:22">
      <c r="B1035" s="46">
        <f t="shared" si="284"/>
        <v>24</v>
      </c>
      <c r="C1035" s="47">
        <f>OutlineParameters!T1238</f>
        <v>191.441919978302</v>
      </c>
      <c r="D1035" s="47"/>
      <c r="E1035" s="47"/>
      <c r="F1035" s="47"/>
      <c r="G1035" s="47"/>
      <c r="H1035" s="47"/>
      <c r="I1035" s="47"/>
      <c r="J1035" s="47"/>
      <c r="K1035" s="48"/>
      <c r="L1035" s="48"/>
      <c r="M1035" s="48"/>
      <c r="N1035" s="48"/>
      <c r="O1035" s="48"/>
      <c r="P1035" s="47"/>
      <c r="Q1035" s="46">
        <f t="shared" si="276"/>
        <v>25</v>
      </c>
      <c r="R1035" s="47">
        <f t="shared" si="281"/>
        <v>22.703795906608089</v>
      </c>
      <c r="S1035" s="47">
        <f t="shared" si="282"/>
        <v>0.82824426896823411</v>
      </c>
      <c r="T1035" s="47">
        <f t="shared" si="283"/>
        <v>5.8582549104737609</v>
      </c>
      <c r="U1035" s="47"/>
      <c r="V1035" s="7"/>
    </row>
    <row r="1036" spans="2:22">
      <c r="B1036" s="46">
        <f t="shared" si="284"/>
        <v>25</v>
      </c>
      <c r="C1036" s="47">
        <f>OutlineParameters!T1239</f>
        <v>191.36516611872264</v>
      </c>
      <c r="D1036" s="47"/>
      <c r="E1036" s="47"/>
      <c r="F1036" s="47"/>
      <c r="G1036" s="47"/>
      <c r="H1036" s="47"/>
      <c r="I1036" s="47"/>
      <c r="J1036" s="47"/>
      <c r="K1036" s="48"/>
      <c r="L1036" s="48"/>
      <c r="M1036" s="48"/>
      <c r="N1036" s="48"/>
      <c r="O1036" s="48"/>
      <c r="P1036" s="47"/>
      <c r="Q1036" s="46">
        <f t="shared" si="276"/>
        <v>26</v>
      </c>
      <c r="R1036" s="47">
        <f t="shared" si="281"/>
        <v>22.718245677844088</v>
      </c>
      <c r="S1036" s="47">
        <f t="shared" si="282"/>
        <v>0.86173745738972585</v>
      </c>
      <c r="T1036" s="47">
        <f t="shared" si="283"/>
        <v>5.8525234497086061</v>
      </c>
      <c r="U1036" s="47"/>
      <c r="V1036" s="7"/>
    </row>
    <row r="1037" spans="2:22">
      <c r="B1037" s="46">
        <f t="shared" si="284"/>
        <v>26</v>
      </c>
      <c r="C1037" s="47">
        <f>OutlineParameters!T1240</f>
        <v>191.28809925990964</v>
      </c>
      <c r="D1037" s="47"/>
      <c r="E1037" s="47"/>
      <c r="F1037" s="47"/>
      <c r="G1037" s="47"/>
      <c r="H1037" s="47"/>
      <c r="I1037" s="47"/>
      <c r="J1037" s="47"/>
      <c r="K1037" s="48"/>
      <c r="L1037" s="48"/>
      <c r="M1037" s="48"/>
      <c r="N1037" s="48"/>
      <c r="O1037" s="48"/>
      <c r="P1037" s="47"/>
      <c r="Q1037" s="46">
        <f t="shared" si="276"/>
        <v>27</v>
      </c>
      <c r="R1037" s="47">
        <f t="shared" si="281"/>
        <v>22.732718247952267</v>
      </c>
      <c r="S1037" s="47">
        <f t="shared" si="282"/>
        <v>0.89527137725236017</v>
      </c>
      <c r="T1037" s="47">
        <f t="shared" si="283"/>
        <v>5.8467848027363196</v>
      </c>
      <c r="U1037" s="47"/>
      <c r="V1037" s="7"/>
    </row>
    <row r="1038" spans="2:22">
      <c r="B1038" s="46">
        <f t="shared" si="284"/>
        <v>27</v>
      </c>
      <c r="C1038" s="47">
        <f>OutlineParameters!T1241</f>
        <v>191.21071241902368</v>
      </c>
      <c r="D1038" s="47"/>
      <c r="E1038" s="47"/>
      <c r="F1038" s="47"/>
      <c r="G1038" s="47"/>
      <c r="H1038" s="47"/>
      <c r="I1038" s="47"/>
      <c r="J1038" s="47"/>
      <c r="K1038" s="48"/>
      <c r="L1038" s="48"/>
      <c r="M1038" s="48"/>
      <c r="N1038" s="48"/>
      <c r="O1038" s="48"/>
      <c r="P1038" s="47"/>
      <c r="Q1038" s="46">
        <f t="shared" si="276"/>
        <v>28</v>
      </c>
      <c r="R1038" s="47">
        <f t="shared" si="281"/>
        <v>22.747214405890386</v>
      </c>
      <c r="S1038" s="47">
        <f t="shared" si="282"/>
        <v>0.92884788126199069</v>
      </c>
      <c r="T1038" s="47">
        <f t="shared" si="283"/>
        <v>5.8410385609624118</v>
      </c>
      <c r="U1038" s="47"/>
      <c r="V1038" s="7"/>
    </row>
    <row r="1039" spans="2:22">
      <c r="B1039" s="46">
        <f t="shared" si="284"/>
        <v>28</v>
      </c>
      <c r="C1039" s="47">
        <f>OutlineParameters!T1242</f>
        <v>191.13299839829699</v>
      </c>
      <c r="D1039" s="47"/>
      <c r="E1039" s="47"/>
      <c r="F1039" s="47"/>
      <c r="G1039" s="47"/>
      <c r="H1039" s="47"/>
      <c r="I1039" s="47"/>
      <c r="J1039" s="47"/>
      <c r="K1039" s="48"/>
      <c r="L1039" s="48"/>
      <c r="M1039" s="48"/>
      <c r="N1039" s="48"/>
      <c r="O1039" s="48"/>
      <c r="P1039" s="47"/>
      <c r="Q1039" s="46">
        <f t="shared" si="276"/>
        <v>29</v>
      </c>
      <c r="R1039" s="47">
        <f t="shared" si="281"/>
        <v>22.761735069974289</v>
      </c>
      <c r="S1039" s="47">
        <f t="shared" si="282"/>
        <v>0.96246822698867263</v>
      </c>
      <c r="T1039" s="47">
        <f t="shared" si="283"/>
        <v>5.8352845103653097</v>
      </c>
      <c r="U1039" s="47"/>
      <c r="V1039" s="7"/>
    </row>
    <row r="1040" spans="2:22">
      <c r="B1040" s="46">
        <f t="shared" si="284"/>
        <v>29</v>
      </c>
      <c r="C1040" s="47">
        <f>OutlineParameters!T1243</f>
        <v>191.05496209160481</v>
      </c>
      <c r="D1040" s="47"/>
      <c r="E1040" s="47"/>
      <c r="F1040" s="47"/>
      <c r="G1040" s="47"/>
      <c r="H1040" s="47"/>
      <c r="I1040" s="47"/>
      <c r="J1040" s="47"/>
      <c r="K1040" s="48"/>
      <c r="L1040" s="48"/>
      <c r="M1040" s="48"/>
      <c r="N1040" s="48"/>
      <c r="O1040" s="48"/>
      <c r="P1040" s="47"/>
      <c r="Q1040" s="46">
        <f t="shared" si="276"/>
        <v>30</v>
      </c>
      <c r="R1040" s="47">
        <f t="shared" si="281"/>
        <v>22.776281158811955</v>
      </c>
      <c r="S1040" s="47">
        <f t="shared" si="282"/>
        <v>0.99613367471982883</v>
      </c>
      <c r="T1040" s="47">
        <f t="shared" si="283"/>
        <v>5.8295224368303549</v>
      </c>
      <c r="U1040" s="47"/>
      <c r="V1040" s="7"/>
    </row>
    <row r="1041" spans="2:22">
      <c r="B1041" s="46">
        <f t="shared" si="284"/>
        <v>30</v>
      </c>
      <c r="C1041" s="47">
        <f>OutlineParameters!T1244</f>
        <v>190.97659629844051</v>
      </c>
      <c r="D1041" s="47"/>
      <c r="E1041" s="47"/>
      <c r="F1041" s="47"/>
      <c r="G1041" s="47"/>
      <c r="H1041" s="47"/>
      <c r="I1041" s="47"/>
      <c r="J1041" s="47"/>
      <c r="K1041" s="48"/>
      <c r="L1041" s="48"/>
      <c r="M1041" s="48"/>
      <c r="N1041" s="48"/>
      <c r="O1041" s="48"/>
      <c r="P1041" s="47"/>
      <c r="Q1041" s="46">
        <f t="shared" si="276"/>
        <v>31</v>
      </c>
      <c r="R1041" s="47">
        <f t="shared" si="281"/>
        <v>22.790853460922943</v>
      </c>
      <c r="S1041" s="47">
        <f t="shared" si="282"/>
        <v>1.0298460829115612</v>
      </c>
      <c r="T1041" s="47">
        <f t="shared" si="283"/>
        <v>5.8237519319026907</v>
      </c>
      <c r="U1041" s="47"/>
      <c r="V1041" s="7"/>
    </row>
    <row r="1042" spans="2:22">
      <c r="B1042" s="46">
        <f t="shared" si="284"/>
        <v>31</v>
      </c>
      <c r="C1042" s="47">
        <f>OutlineParameters!T1245</f>
        <v>190.89789785066208</v>
      </c>
      <c r="D1042" s="47"/>
      <c r="E1042" s="47"/>
      <c r="F1042" s="47"/>
      <c r="G1042" s="47"/>
      <c r="H1042" s="47"/>
      <c r="I1042" s="47"/>
      <c r="J1042" s="47"/>
      <c r="K1042" s="48"/>
      <c r="L1042" s="48"/>
      <c r="M1042" s="48"/>
      <c r="N1042" s="48"/>
      <c r="O1042" s="48"/>
      <c r="P1042" s="47"/>
      <c r="Q1042" s="46">
        <f t="shared" si="276"/>
        <v>32</v>
      </c>
      <c r="R1042" s="47">
        <f t="shared" si="281"/>
        <v>22.805452894838286</v>
      </c>
      <c r="S1042" s="47">
        <f t="shared" si="282"/>
        <v>1.0636082280006107</v>
      </c>
      <c r="T1042" s="47">
        <f t="shared" si="283"/>
        <v>5.8179727814921751</v>
      </c>
      <c r="U1042" s="47"/>
      <c r="V1042" s="7"/>
    </row>
    <row r="1043" spans="2:22">
      <c r="B1043" s="46">
        <f t="shared" si="284"/>
        <v>32</v>
      </c>
      <c r="C1043" s="47">
        <f>OutlineParameters!T1246</f>
        <v>190.81886358012753</v>
      </c>
      <c r="D1043" s="47"/>
      <c r="E1043" s="47"/>
      <c r="F1043" s="47"/>
      <c r="G1043" s="47"/>
      <c r="H1043" s="47"/>
      <c r="I1043" s="47"/>
      <c r="J1043" s="47"/>
      <c r="K1043" s="48"/>
      <c r="L1043" s="48"/>
      <c r="M1043" s="48"/>
      <c r="N1043" s="48"/>
      <c r="O1043" s="48"/>
      <c r="P1043" s="47"/>
      <c r="Q1043" s="46">
        <f t="shared" si="276"/>
        <v>33</v>
      </c>
      <c r="R1043" s="47">
        <f t="shared" si="281"/>
        <v>22.820080379412452</v>
      </c>
      <c r="S1043" s="47">
        <f t="shared" si="282"/>
        <v>1.0974198628246086</v>
      </c>
      <c r="T1043" s="47">
        <f t="shared" si="283"/>
        <v>5.8121847714056054</v>
      </c>
      <c r="U1043" s="47"/>
      <c r="V1043" s="7"/>
    </row>
    <row r="1044" spans="2:22">
      <c r="B1044" s="46">
        <f t="shared" si="284"/>
        <v>33</v>
      </c>
      <c r="C1044" s="47">
        <f>OutlineParameters!T1247</f>
        <v>190.7394865039976</v>
      </c>
      <c r="D1044" s="47"/>
      <c r="E1044" s="47"/>
      <c r="F1044" s="47"/>
      <c r="G1044" s="47"/>
      <c r="H1044" s="47"/>
      <c r="I1044" s="47"/>
      <c r="J1044" s="47"/>
      <c r="K1044" s="48"/>
      <c r="L1044" s="48"/>
      <c r="M1044" s="48"/>
      <c r="N1044" s="48"/>
      <c r="O1044" s="48"/>
      <c r="P1044" s="47"/>
      <c r="Q1044" s="46">
        <f t="shared" si="276"/>
        <v>34</v>
      </c>
      <c r="R1044" s="47">
        <f t="shared" si="281"/>
        <v>22.834736702679844</v>
      </c>
      <c r="S1044" s="47">
        <f t="shared" si="282"/>
        <v>1.1312813424628949</v>
      </c>
      <c r="T1044" s="47">
        <f t="shared" si="283"/>
        <v>5.8063874933427178</v>
      </c>
      <c r="U1044" s="47"/>
      <c r="V1044" s="7"/>
    </row>
    <row r="1045" spans="2:22">
      <c r="B1045" s="46">
        <f t="shared" si="284"/>
        <v>34</v>
      </c>
      <c r="C1045" s="47">
        <f>OutlineParameters!T1248</f>
        <v>190.65977108352496</v>
      </c>
      <c r="D1045" s="47"/>
      <c r="E1045" s="47"/>
      <c r="F1045" s="47"/>
      <c r="G1045" s="47"/>
      <c r="H1045" s="47"/>
      <c r="I1045" s="47"/>
      <c r="J1045" s="47"/>
      <c r="K1045" s="48"/>
      <c r="L1045" s="48"/>
      <c r="M1045" s="48"/>
      <c r="N1045" s="48"/>
      <c r="O1045" s="48"/>
      <c r="P1045" s="47"/>
      <c r="Q1045" s="46">
        <f t="shared" si="276"/>
        <v>35</v>
      </c>
      <c r="R1045" s="47">
        <f t="shared" si="281"/>
        <v>22.849422783410159</v>
      </c>
      <c r="S1045" s="47">
        <f t="shared" si="282"/>
        <v>1.1651954503350268</v>
      </c>
      <c r="T1045" s="47">
        <f t="shared" si="283"/>
        <v>5.8005807331373225</v>
      </c>
      <c r="U1045" s="47"/>
      <c r="V1045" s="7"/>
    </row>
    <row r="1046" spans="2:22">
      <c r="B1046" s="46">
        <f t="shared" si="284"/>
        <v>35</v>
      </c>
      <c r="C1046" s="47">
        <f>OutlineParameters!T1249</f>
        <v>190.5797103358702</v>
      </c>
      <c r="D1046" s="47"/>
      <c r="E1046" s="47"/>
      <c r="F1046" s="47"/>
      <c r="G1046" s="47"/>
      <c r="H1046" s="47"/>
      <c r="I1046" s="47"/>
      <c r="J1046" s="47"/>
      <c r="K1046" s="48"/>
      <c r="L1046" s="48"/>
      <c r="M1046" s="48"/>
      <c r="N1046" s="48"/>
      <c r="O1046" s="48"/>
      <c r="P1046" s="47"/>
      <c r="Q1046" s="46">
        <f t="shared" si="276"/>
        <v>36</v>
      </c>
      <c r="R1046" s="47">
        <f t="shared" si="281"/>
        <v>22.864139540727834</v>
      </c>
      <c r="S1046" s="47">
        <f t="shared" si="282"/>
        <v>1.1991632381827841</v>
      </c>
      <c r="T1046" s="47">
        <f t="shared" si="283"/>
        <v>5.7947643361148371</v>
      </c>
      <c r="U1046" s="47"/>
      <c r="V1046" s="7"/>
    </row>
    <row r="1047" spans="2:22">
      <c r="B1047" s="46">
        <f t="shared" si="284"/>
        <v>36</v>
      </c>
      <c r="C1047" s="47">
        <f>OutlineParameters!T1250</f>
        <v>190.49930109289144</v>
      </c>
      <c r="D1047" s="47"/>
      <c r="E1047" s="47"/>
      <c r="F1047" s="47"/>
      <c r="G1047" s="47"/>
      <c r="H1047" s="47"/>
      <c r="I1047" s="47"/>
      <c r="J1047" s="47"/>
      <c r="K1047" s="48"/>
      <c r="L1047" s="48"/>
      <c r="M1047" s="48"/>
      <c r="N1047" s="48"/>
      <c r="O1047" s="48"/>
      <c r="P1047" s="47"/>
      <c r="Q1047" s="46">
        <f t="shared" si="276"/>
        <v>37</v>
      </c>
      <c r="R1047" s="47">
        <f t="shared" si="281"/>
        <v>22.878887762135165</v>
      </c>
      <c r="S1047" s="47">
        <f t="shared" si="282"/>
        <v>1.2331872444961931</v>
      </c>
      <c r="T1047" s="47">
        <f t="shared" si="283"/>
        <v>5.7889377153306167</v>
      </c>
      <c r="U1047" s="47"/>
      <c r="V1047" s="7"/>
    </row>
    <row r="1048" spans="2:22">
      <c r="B1048" s="46">
        <f t="shared" si="284"/>
        <v>37</v>
      </c>
      <c r="C1048" s="47">
        <f>OutlineParameters!T1251</f>
        <v>190.41854018644668</v>
      </c>
      <c r="D1048" s="47"/>
      <c r="E1048" s="47"/>
      <c r="F1048" s="47"/>
      <c r="G1048" s="47"/>
      <c r="H1048" s="47"/>
      <c r="I1048" s="47"/>
      <c r="J1048" s="47"/>
      <c r="K1048" s="48"/>
      <c r="L1048" s="48"/>
      <c r="M1048" s="48"/>
      <c r="N1048" s="48"/>
      <c r="O1048" s="48"/>
      <c r="P1048" s="47"/>
      <c r="Q1048" s="46">
        <f t="shared" si="276"/>
        <v>38</v>
      </c>
      <c r="R1048" s="47">
        <f t="shared" si="281"/>
        <v>22.893668366663992</v>
      </c>
      <c r="S1048" s="47">
        <f t="shared" si="282"/>
        <v>1.2672678567954243</v>
      </c>
      <c r="T1048" s="47">
        <f t="shared" si="283"/>
        <v>5.7831008949535212</v>
      </c>
      <c r="U1048" s="47"/>
      <c r="V1048" s="7"/>
    </row>
    <row r="1049" spans="2:22">
      <c r="B1049" s="46">
        <f t="shared" si="284"/>
        <v>38</v>
      </c>
      <c r="C1049" s="47">
        <f>OutlineParameters!T1252</f>
        <v>190.33741663292867</v>
      </c>
      <c r="D1049" s="47"/>
      <c r="E1049" s="47"/>
      <c r="F1049" s="47"/>
      <c r="G1049" s="47"/>
      <c r="H1049" s="47"/>
      <c r="I1049" s="47"/>
      <c r="J1049" s="47"/>
      <c r="K1049" s="48"/>
      <c r="L1049" s="48"/>
      <c r="M1049" s="48"/>
      <c r="N1049" s="48"/>
      <c r="O1049" s="48"/>
      <c r="P1049" s="47"/>
      <c r="Q1049" s="46">
        <f t="shared" si="276"/>
        <v>39</v>
      </c>
      <c r="R1049" s="47">
        <f t="shared" si="281"/>
        <v>22.908482229532964</v>
      </c>
      <c r="S1049" s="47">
        <f t="shared" si="282"/>
        <v>1.3014074456727656</v>
      </c>
      <c r="T1049" s="47">
        <f t="shared" si="283"/>
        <v>5.7772533576786929</v>
      </c>
      <c r="U1049" s="47"/>
      <c r="V1049" s="7"/>
    </row>
    <row r="1050" spans="2:22">
      <c r="B1050" s="46">
        <f t="shared" si="284"/>
        <v>39</v>
      </c>
      <c r="C1050" s="47">
        <f>OutlineParameters!T1253</f>
        <v>190.25594289815865</v>
      </c>
      <c r="D1050" s="47"/>
      <c r="E1050" s="47"/>
      <c r="F1050" s="47"/>
      <c r="G1050" s="47"/>
      <c r="H1050" s="47"/>
      <c r="I1050" s="47"/>
      <c r="J1050" s="47"/>
      <c r="K1050" s="48"/>
      <c r="L1050" s="48"/>
      <c r="M1050" s="48"/>
      <c r="N1050" s="48"/>
      <c r="O1050" s="48"/>
      <c r="P1050" s="47"/>
      <c r="Q1050" s="46">
        <f t="shared" si="276"/>
        <v>40</v>
      </c>
      <c r="R1050" s="47">
        <f t="shared" si="281"/>
        <v>22.923330270262991</v>
      </c>
      <c r="S1050" s="47">
        <f t="shared" si="282"/>
        <v>1.3356079058503099</v>
      </c>
      <c r="T1050" s="47">
        <f t="shared" si="283"/>
        <v>5.7713951275191535</v>
      </c>
      <c r="U1050" s="47"/>
      <c r="V1050" s="7"/>
    </row>
    <row r="1051" spans="2:22">
      <c r="B1051" s="46">
        <f t="shared" si="284"/>
        <v>40</v>
      </c>
      <c r="C1051" s="47">
        <f>OutlineParameters!T1254</f>
        <v>190.1741079955234</v>
      </c>
      <c r="D1051" s="47"/>
      <c r="E1051" s="47"/>
      <c r="F1051" s="47"/>
      <c r="G1051" s="47"/>
      <c r="H1051" s="47"/>
      <c r="I1051" s="47"/>
      <c r="J1051" s="47"/>
      <c r="K1051" s="48"/>
      <c r="L1051" s="48"/>
      <c r="M1051" s="48"/>
      <c r="N1051" s="48"/>
      <c r="O1051" s="48"/>
      <c r="P1051" s="47"/>
      <c r="Q1051" s="46">
        <f t="shared" si="276"/>
        <v>41</v>
      </c>
      <c r="R1051" s="47">
        <f t="shared" si="281"/>
        <v>22.938213275573858</v>
      </c>
      <c r="S1051" s="47">
        <f t="shared" si="282"/>
        <v>1.3698672780878027</v>
      </c>
      <c r="T1051" s="47">
        <f t="shared" si="283"/>
        <v>5.7655256177796002</v>
      </c>
      <c r="U1051" s="47"/>
      <c r="V1051" s="7"/>
    </row>
    <row r="1052" spans="2:22">
      <c r="B1052" s="46">
        <f t="shared" si="284"/>
        <v>41</v>
      </c>
      <c r="C1052" s="47">
        <f>OutlineParameters!T1255</f>
        <v>190.09190875688097</v>
      </c>
      <c r="D1052" s="47"/>
      <c r="E1052" s="47"/>
      <c r="F1052" s="47"/>
      <c r="G1052" s="47"/>
      <c r="H1052" s="47"/>
      <c r="I1052" s="47"/>
      <c r="J1052" s="47"/>
      <c r="K1052" s="48"/>
      <c r="L1052" s="48"/>
      <c r="M1052" s="48"/>
      <c r="N1052" s="48"/>
      <c r="O1052" s="48"/>
      <c r="P1052" s="47"/>
      <c r="Q1052" s="46">
        <f t="shared" si="276"/>
        <v>42</v>
      </c>
      <c r="R1052" s="47">
        <f t="shared" si="281"/>
        <v>22.953132164883446</v>
      </c>
      <c r="S1052" s="47">
        <f t="shared" si="282"/>
        <v>1.4041926334575408</v>
      </c>
      <c r="T1052" s="47">
        <f t="shared" si="283"/>
        <v>5.7596446736919482</v>
      </c>
      <c r="U1052" s="47"/>
      <c r="V1052" s="7"/>
    </row>
    <row r="1053" spans="2:22">
      <c r="B1053" s="46">
        <f t="shared" si="284"/>
        <v>42</v>
      </c>
      <c r="C1053" s="47">
        <f>OutlineParameters!T1256</f>
        <v>190.00934201408933</v>
      </c>
      <c r="D1053" s="47"/>
      <c r="E1053" s="47"/>
      <c r="F1053" s="47"/>
      <c r="G1053" s="47"/>
      <c r="H1053" s="47"/>
      <c r="I1053" s="47"/>
      <c r="J1053" s="47"/>
      <c r="K1053" s="48"/>
      <c r="L1053" s="48"/>
      <c r="M1053" s="48"/>
      <c r="N1053" s="48"/>
      <c r="O1053" s="48"/>
      <c r="P1053" s="47"/>
      <c r="Q1053" s="46">
        <f t="shared" si="276"/>
        <v>43</v>
      </c>
      <c r="R1053" s="47">
        <f t="shared" si="281"/>
        <v>22.9680878580374</v>
      </c>
      <c r="S1053" s="47">
        <f t="shared" si="282"/>
        <v>1.4385822602746501</v>
      </c>
      <c r="T1053" s="47">
        <f t="shared" si="283"/>
        <v>5.7537520807471578</v>
      </c>
      <c r="U1053" s="47"/>
      <c r="V1053" s="7"/>
    </row>
    <row r="1054" spans="2:22">
      <c r="B1054" s="46">
        <f t="shared" si="284"/>
        <v>43</v>
      </c>
      <c r="C1054" s="47">
        <f>OutlineParameters!T1257</f>
        <v>189.92640459900653</v>
      </c>
      <c r="D1054" s="47"/>
      <c r="E1054" s="47"/>
      <c r="F1054" s="47"/>
      <c r="G1054" s="47"/>
      <c r="H1054" s="47"/>
      <c r="I1054" s="47"/>
      <c r="J1054" s="47"/>
      <c r="K1054" s="48"/>
      <c r="L1054" s="48"/>
      <c r="M1054" s="48"/>
      <c r="N1054" s="48"/>
      <c r="O1054" s="48"/>
      <c r="P1054" s="47"/>
      <c r="Q1054" s="46">
        <f t="shared" si="276"/>
        <v>44</v>
      </c>
      <c r="R1054" s="47">
        <f t="shared" si="281"/>
        <v>22.983081141113846</v>
      </c>
      <c r="S1054" s="47">
        <f t="shared" si="282"/>
        <v>1.47303504813679</v>
      </c>
      <c r="T1054" s="47">
        <f t="shared" si="283"/>
        <v>5.747847431268327</v>
      </c>
      <c r="U1054" s="47"/>
      <c r="V1054" s="7"/>
    </row>
    <row r="1055" spans="2:22">
      <c r="B1055" s="46">
        <f t="shared" si="284"/>
        <v>44</v>
      </c>
      <c r="C1055" s="47">
        <f>OutlineParameters!T1258</f>
        <v>189.84309334349055</v>
      </c>
      <c r="D1055" s="47"/>
      <c r="E1055" s="47"/>
      <c r="F1055" s="47"/>
      <c r="G1055" s="47"/>
      <c r="H1055" s="47"/>
      <c r="I1055" s="47"/>
      <c r="J1055" s="47"/>
      <c r="K1055" s="48"/>
      <c r="L1055" s="48"/>
      <c r="M1055" s="48"/>
      <c r="N1055" s="48"/>
      <c r="O1055" s="48"/>
      <c r="P1055" s="47"/>
      <c r="Q1055" s="46">
        <f t="shared" si="276"/>
        <v>45</v>
      </c>
      <c r="R1055" s="47">
        <f t="shared" si="281"/>
        <v>22.998112933847583</v>
      </c>
      <c r="S1055" s="47">
        <f t="shared" si="282"/>
        <v>1.507558506934501</v>
      </c>
      <c r="T1055" s="47">
        <f t="shared" si="283"/>
        <v>5.7419304511770957</v>
      </c>
      <c r="U1055" s="47"/>
      <c r="V1055" s="7"/>
    </row>
    <row r="1056" spans="2:22">
      <c r="B1056" s="46">
        <f t="shared" si="284"/>
        <v>45</v>
      </c>
      <c r="C1056" s="47">
        <f>OutlineParameters!T1259</f>
        <v>189.75940507939941</v>
      </c>
      <c r="D1056" s="47"/>
      <c r="E1056" s="47"/>
      <c r="F1056" s="47"/>
      <c r="G1056" s="47"/>
      <c r="H1056" s="47"/>
      <c r="I1056" s="47"/>
      <c r="J1056" s="47"/>
      <c r="K1056" s="48"/>
      <c r="L1056" s="48"/>
      <c r="M1056" s="48"/>
      <c r="N1056" s="48"/>
      <c r="O1056" s="48"/>
      <c r="P1056" s="47"/>
      <c r="Q1056" s="46">
        <f t="shared" si="276"/>
        <v>46</v>
      </c>
      <c r="R1056" s="47">
        <f t="shared" si="281"/>
        <v>23.013184156432473</v>
      </c>
      <c r="S1056" s="47">
        <f t="shared" si="282"/>
        <v>1.5421475051992388</v>
      </c>
      <c r="T1056" s="47">
        <f t="shared" si="283"/>
        <v>5.7360010450627543</v>
      </c>
      <c r="U1056" s="47"/>
      <c r="V1056" s="7"/>
    </row>
    <row r="1057" spans="2:22">
      <c r="B1057" s="46">
        <f t="shared" si="284"/>
        <v>46</v>
      </c>
      <c r="C1057" s="47">
        <f>OutlineParameters!T1260</f>
        <v>189.67533663859118</v>
      </c>
      <c r="D1057" s="47"/>
      <c r="E1057" s="47"/>
      <c r="F1057" s="47"/>
      <c r="G1057" s="47"/>
      <c r="H1057" s="47"/>
      <c r="I1057" s="47"/>
      <c r="J1057" s="47"/>
      <c r="K1057" s="48"/>
      <c r="L1057" s="48"/>
      <c r="M1057" s="48"/>
      <c r="N1057" s="48"/>
      <c r="O1057" s="48"/>
      <c r="P1057" s="47"/>
      <c r="Q1057" s="46">
        <f t="shared" si="276"/>
        <v>47</v>
      </c>
      <c r="R1057" s="47">
        <f t="shared" si="281"/>
        <v>23.028295594258033</v>
      </c>
      <c r="S1057" s="47">
        <f t="shared" si="282"/>
        <v>1.5768099123922177</v>
      </c>
      <c r="T1057" s="47">
        <f t="shared" si="283"/>
        <v>5.7300588054678236</v>
      </c>
      <c r="U1057" s="47"/>
      <c r="V1057" s="7"/>
    </row>
    <row r="1058" spans="2:22">
      <c r="B1058" s="46">
        <f t="shared" si="284"/>
        <v>47</v>
      </c>
      <c r="C1058" s="47">
        <f>OutlineParameters!T1261</f>
        <v>189.59087706571523</v>
      </c>
      <c r="D1058" s="47"/>
      <c r="E1058" s="47"/>
      <c r="F1058" s="47"/>
      <c r="G1058" s="47"/>
      <c r="H1058" s="47"/>
      <c r="I1058" s="47"/>
      <c r="J1058" s="47"/>
      <c r="K1058" s="48"/>
      <c r="L1058" s="48"/>
      <c r="M1058" s="48"/>
      <c r="N1058" s="48"/>
      <c r="O1058" s="48"/>
      <c r="P1058" s="47"/>
      <c r="Q1058" s="46">
        <f t="shared" si="276"/>
        <v>48</v>
      </c>
      <c r="R1058" s="47">
        <f t="shared" si="281"/>
        <v>23.043448167399454</v>
      </c>
      <c r="S1058" s="47">
        <f t="shared" si="282"/>
        <v>1.611541727163246</v>
      </c>
      <c r="T1058" s="47">
        <f t="shared" si="283"/>
        <v>5.7241033389961906</v>
      </c>
      <c r="U1058" s="47"/>
      <c r="V1058" s="7"/>
    </row>
    <row r="1059" spans="2:22">
      <c r="B1059" s="46">
        <f t="shared" si="284"/>
        <v>48</v>
      </c>
      <c r="C1059" s="47">
        <f>OutlineParameters!T1262</f>
        <v>189.50603877032003</v>
      </c>
      <c r="D1059" s="47"/>
      <c r="E1059" s="47"/>
      <c r="F1059" s="47"/>
      <c r="G1059" s="47"/>
      <c r="H1059" s="47"/>
      <c r="I1059" s="47"/>
      <c r="J1059" s="47"/>
      <c r="K1059" s="48"/>
      <c r="L1059" s="48"/>
      <c r="M1059" s="48"/>
      <c r="N1059" s="48"/>
      <c r="O1059" s="48"/>
      <c r="P1059" s="47"/>
      <c r="Q1059" s="46">
        <f t="shared" si="276"/>
        <v>49</v>
      </c>
      <c r="R1059" s="47">
        <f t="shared" si="281"/>
        <v>23.058642796422291</v>
      </c>
      <c r="S1059" s="47">
        <f t="shared" si="282"/>
        <v>1.6463495582623935</v>
      </c>
      <c r="T1059" s="47">
        <f t="shared" si="283"/>
        <v>5.7181346097233519</v>
      </c>
      <c r="U1059" s="47"/>
      <c r="V1059" s="7"/>
    </row>
    <row r="1060" spans="2:22">
      <c r="B1060" s="46">
        <f t="shared" si="284"/>
        <v>49</v>
      </c>
      <c r="C1060" s="47">
        <f>OutlineParameters!T1263</f>
        <v>189.4208107938085</v>
      </c>
      <c r="D1060" s="47"/>
      <c r="E1060" s="47"/>
      <c r="F1060" s="47"/>
      <c r="G1060" s="47"/>
      <c r="H1060" s="47"/>
      <c r="I1060" s="47"/>
      <c r="J1060" s="47"/>
      <c r="K1060" s="48"/>
      <c r="L1060" s="48"/>
      <c r="M1060" s="48"/>
      <c r="N1060" s="48"/>
      <c r="O1060" s="48"/>
      <c r="P1060" s="47"/>
      <c r="Q1060" s="46">
        <f t="shared" si="276"/>
        <v>50</v>
      </c>
      <c r="R1060" s="47">
        <f t="shared" si="281"/>
        <v>23.073880265980502</v>
      </c>
      <c r="S1060" s="47">
        <f t="shared" si="282"/>
        <v>1.6812323143997148</v>
      </c>
      <c r="T1060" s="47">
        <f t="shared" si="283"/>
        <v>5.7121522104262112</v>
      </c>
      <c r="U1060" s="47"/>
      <c r="V1060" s="7"/>
    </row>
    <row r="1061" spans="2:22">
      <c r="B1061" s="46">
        <f t="shared" si="284"/>
        <v>50</v>
      </c>
      <c r="C1061" s="47">
        <f>OutlineParameters!T1264</f>
        <v>189.33518996803861</v>
      </c>
      <c r="D1061" s="47"/>
      <c r="E1061" s="47"/>
      <c r="F1061" s="47"/>
      <c r="G1061" s="47"/>
      <c r="H1061" s="47"/>
      <c r="I1061" s="47"/>
      <c r="J1061" s="47"/>
      <c r="K1061" s="48"/>
      <c r="L1061" s="48"/>
      <c r="M1061" s="48"/>
      <c r="N1061" s="48"/>
      <c r="O1061" s="48"/>
      <c r="P1061" s="47"/>
      <c r="Q1061" s="46">
        <f t="shared" si="276"/>
        <v>51</v>
      </c>
      <c r="R1061" s="47">
        <f t="shared" si="281"/>
        <v>23.089161496513142</v>
      </c>
      <c r="S1061" s="47">
        <f t="shared" si="282"/>
        <v>1.7161885549186522</v>
      </c>
      <c r="T1061" s="47">
        <f t="shared" si="283"/>
        <v>5.7061558668019998</v>
      </c>
      <c r="U1061" s="47"/>
      <c r="V1061" s="7"/>
    </row>
    <row r="1062" spans="2:22">
      <c r="B1062" s="46">
        <f t="shared" si="284"/>
        <v>51</v>
      </c>
      <c r="C1062" s="47">
        <f>OutlineParameters!T1265</f>
        <v>189.24917312486841</v>
      </c>
      <c r="D1062" s="47"/>
      <c r="E1062" s="47"/>
      <c r="F1062" s="47"/>
      <c r="G1062" s="47"/>
      <c r="H1062" s="47"/>
      <c r="I1062" s="47"/>
      <c r="J1062" s="47"/>
      <c r="K1062" s="48"/>
      <c r="L1062" s="48"/>
      <c r="M1062" s="48"/>
      <c r="N1062" s="48"/>
      <c r="O1062" s="48"/>
      <c r="P1062" s="47"/>
      <c r="Q1062" s="46">
        <f t="shared" si="276"/>
        <v>52</v>
      </c>
      <c r="R1062" s="47">
        <f t="shared" si="281"/>
        <v>23.104487363238864</v>
      </c>
      <c r="S1062" s="47">
        <f t="shared" si="282"/>
        <v>1.7512261918583505</v>
      </c>
      <c r="T1062" s="47">
        <f t="shared" si="283"/>
        <v>5.7001451807551513</v>
      </c>
      <c r="U1062" s="47"/>
      <c r="V1062" s="7"/>
    </row>
    <row r="1063" spans="2:22">
      <c r="B1063" s="46">
        <f t="shared" si="284"/>
        <v>52</v>
      </c>
      <c r="C1063" s="47">
        <f>OutlineParameters!T1266</f>
        <v>189.16275709615599</v>
      </c>
      <c r="D1063" s="47"/>
      <c r="E1063" s="47"/>
      <c r="F1063" s="47"/>
      <c r="G1063" s="47"/>
      <c r="H1063" s="47"/>
      <c r="I1063" s="47"/>
      <c r="J1063" s="47"/>
      <c r="K1063" s="48"/>
      <c r="L1063" s="48"/>
      <c r="M1063" s="48"/>
      <c r="N1063" s="48"/>
      <c r="O1063" s="48"/>
      <c r="P1063" s="47"/>
      <c r="Q1063" s="46">
        <f t="shared" si="276"/>
        <v>53</v>
      </c>
      <c r="R1063" s="47">
        <f t="shared" si="281"/>
        <v>23.119858741376323</v>
      </c>
      <c r="S1063" s="47">
        <f t="shared" si="282"/>
        <v>1.7863403411713534</v>
      </c>
      <c r="T1063" s="47">
        <f t="shared" si="283"/>
        <v>5.6941199926086812</v>
      </c>
      <c r="U1063" s="47"/>
      <c r="V1063" s="7"/>
    </row>
    <row r="1064" spans="2:22">
      <c r="B1064" s="46">
        <f t="shared" si="284"/>
        <v>53</v>
      </c>
      <c r="C1064" s="47">
        <f>OutlineParameters!T1267</f>
        <v>189.07593871375923</v>
      </c>
      <c r="D1064" s="47"/>
      <c r="E1064" s="47"/>
      <c r="F1064" s="47"/>
      <c r="G1064" s="47"/>
      <c r="H1064" s="47"/>
      <c r="I1064" s="47"/>
      <c r="J1064" s="47"/>
      <c r="K1064" s="48"/>
      <c r="L1064" s="48"/>
      <c r="M1064" s="48"/>
      <c r="N1064" s="48"/>
      <c r="O1064" s="48"/>
      <c r="P1064" s="47"/>
      <c r="Q1064" s="46">
        <f t="shared" si="276"/>
        <v>54</v>
      </c>
      <c r="R1064" s="47">
        <f t="shared" si="281"/>
        <v>23.135276598181282</v>
      </c>
      <c r="S1064" s="47">
        <f t="shared" si="282"/>
        <v>1.8215376295677359</v>
      </c>
      <c r="T1064" s="47">
        <f t="shared" si="283"/>
        <v>5.6880802705532405</v>
      </c>
      <c r="U1064" s="47"/>
      <c r="V1064" s="7"/>
    </row>
    <row r="1065" spans="2:22">
      <c r="B1065" s="46">
        <f t="shared" si="284"/>
        <v>54</v>
      </c>
      <c r="C1065" s="47">
        <f>OutlineParameters!T1268</f>
        <v>188.98871480953625</v>
      </c>
      <c r="D1065" s="47"/>
      <c r="E1065" s="47"/>
      <c r="F1065" s="47"/>
      <c r="G1065" s="47"/>
      <c r="H1065" s="47"/>
      <c r="I1065" s="47"/>
      <c r="J1065" s="47"/>
      <c r="K1065" s="48"/>
      <c r="L1065" s="48"/>
      <c r="M1065" s="48"/>
      <c r="N1065" s="48"/>
      <c r="O1065" s="48"/>
      <c r="P1065" s="47"/>
      <c r="Q1065" s="46">
        <f t="shared" si="276"/>
        <v>55</v>
      </c>
      <c r="R1065" s="47">
        <f t="shared" si="281"/>
        <v>23.150741625082485</v>
      </c>
      <c r="S1065" s="47">
        <f t="shared" si="282"/>
        <v>1.8568148558779178</v>
      </c>
      <c r="T1065" s="47">
        <f t="shared" si="283"/>
        <v>5.6820253606673923</v>
      </c>
      <c r="U1065" s="47"/>
      <c r="V1065" s="7"/>
    </row>
    <row r="1066" spans="2:22">
      <c r="B1066" s="46">
        <f t="shared" si="284"/>
        <v>55</v>
      </c>
      <c r="C1066" s="47">
        <f>OutlineParameters!T1269</f>
        <v>188.90108221534504</v>
      </c>
      <c r="D1066" s="47"/>
      <c r="E1066" s="47"/>
      <c r="F1066" s="47"/>
      <c r="G1066" s="47"/>
      <c r="H1066" s="47"/>
      <c r="I1066" s="47"/>
      <c r="J1066" s="47"/>
      <c r="K1066" s="48"/>
      <c r="L1066" s="48"/>
      <c r="M1066" s="48"/>
      <c r="N1066" s="48"/>
      <c r="O1066" s="48"/>
      <c r="P1066" s="47"/>
      <c r="Q1066" s="46">
        <f t="shared" si="276"/>
        <v>56</v>
      </c>
      <c r="R1066" s="47">
        <f t="shared" si="281"/>
        <v>23.166254789056602</v>
      </c>
      <c r="S1066" s="47">
        <f t="shared" si="282"/>
        <v>1.8921795348312038</v>
      </c>
      <c r="T1066" s="47">
        <f t="shared" si="283"/>
        <v>5.6759549928121453</v>
      </c>
      <c r="U1066" s="47"/>
      <c r="V1066" s="7"/>
    </row>
    <row r="1067" spans="2:22">
      <c r="B1067" s="46">
        <f t="shared" si="284"/>
        <v>56</v>
      </c>
      <c r="C1067" s="47">
        <f>OutlineParameters!T1270</f>
        <v>188.81303776304361</v>
      </c>
      <c r="D1067" s="47"/>
      <c r="E1067" s="47"/>
      <c r="F1067" s="47"/>
      <c r="G1067" s="47"/>
      <c r="H1067" s="47"/>
      <c r="I1067" s="47"/>
      <c r="J1067" s="47"/>
      <c r="K1067" s="48"/>
      <c r="L1067" s="48"/>
      <c r="M1067" s="48"/>
      <c r="N1067" s="48"/>
      <c r="O1067" s="48"/>
      <c r="P1067" s="47"/>
      <c r="Q1067" s="46">
        <f t="shared" si="276"/>
        <v>57</v>
      </c>
      <c r="R1067" s="47">
        <f t="shared" si="281"/>
        <v>23.181816965322287</v>
      </c>
      <c r="S1067" s="47">
        <f t="shared" si="282"/>
        <v>1.9276293269174865</v>
      </c>
      <c r="T1067" s="47">
        <f t="shared" si="283"/>
        <v>5.6698691265198002</v>
      </c>
      <c r="U1067" s="47"/>
      <c r="V1067" s="7"/>
    </row>
    <row r="1068" spans="2:22">
      <c r="B1068" s="46">
        <f t="shared" si="284"/>
        <v>57</v>
      </c>
      <c r="C1068" s="47">
        <f>OutlineParameters!T1271</f>
        <v>188.72457053121602</v>
      </c>
      <c r="D1068" s="47"/>
      <c r="E1068" s="47"/>
      <c r="F1068" s="47"/>
      <c r="G1068" s="47"/>
      <c r="H1068" s="47"/>
      <c r="I1068" s="47"/>
      <c r="J1068" s="47"/>
      <c r="K1068" s="48"/>
      <c r="L1068" s="48"/>
      <c r="M1068" s="48"/>
      <c r="N1068" s="48"/>
      <c r="O1068" s="48"/>
      <c r="P1068" s="47"/>
      <c r="Q1068" s="46">
        <f t="shared" si="276"/>
        <v>58</v>
      </c>
      <c r="R1068" s="47">
        <f t="shared" si="281"/>
        <v>23.197429029098192</v>
      </c>
      <c r="S1068" s="47">
        <f t="shared" si="282"/>
        <v>1.9631636925476776</v>
      </c>
      <c r="T1068" s="47">
        <f t="shared" si="283"/>
        <v>5.6637672444855038</v>
      </c>
      <c r="U1068" s="47"/>
      <c r="V1068" s="7"/>
    </row>
    <row r="1069" spans="2:22">
      <c r="B1069" s="46">
        <f t="shared" si="284"/>
        <v>58</v>
      </c>
      <c r="C1069" s="47">
        <f>OutlineParameters!T1272</f>
        <v>188.63569286180859</v>
      </c>
      <c r="D1069" s="47"/>
      <c r="E1069" s="47"/>
      <c r="F1069" s="47"/>
      <c r="G1069" s="47"/>
      <c r="H1069" s="47"/>
      <c r="I1069" s="47"/>
      <c r="J1069" s="47"/>
      <c r="K1069" s="48"/>
      <c r="L1069" s="48"/>
      <c r="M1069" s="48"/>
      <c r="N1069" s="48"/>
      <c r="O1069" s="48"/>
      <c r="P1069" s="47"/>
      <c r="Q1069" s="46">
        <f t="shared" si="276"/>
        <v>59</v>
      </c>
      <c r="R1069" s="47">
        <f t="shared" si="281"/>
        <v>23.213091855602975</v>
      </c>
      <c r="S1069" s="47">
        <f t="shared" si="282"/>
        <v>1.9987891861928588</v>
      </c>
      <c r="T1069" s="47">
        <f t="shared" si="283"/>
        <v>5.6576493062415594</v>
      </c>
      <c r="U1069" s="47"/>
      <c r="V1069" s="7"/>
    </row>
    <row r="1070" spans="2:22">
      <c r="B1070" s="46">
        <f t="shared" si="284"/>
        <v>59</v>
      </c>
      <c r="C1070" s="47">
        <f>OutlineParameters!T1273</f>
        <v>188.5463938298918</v>
      </c>
      <c r="D1070" s="47"/>
      <c r="E1070" s="47"/>
      <c r="F1070" s="47"/>
      <c r="G1070" s="47"/>
      <c r="H1070" s="47"/>
      <c r="I1070" s="47"/>
      <c r="J1070" s="47"/>
      <c r="K1070" s="48"/>
      <c r="L1070" s="48"/>
      <c r="M1070" s="48"/>
      <c r="N1070" s="48"/>
      <c r="O1070" s="48"/>
      <c r="P1070" s="47"/>
      <c r="Q1070" s="46">
        <f t="shared" si="276"/>
        <v>60</v>
      </c>
      <c r="R1070" s="47">
        <f t="shared" si="281"/>
        <v>23.228806413876519</v>
      </c>
      <c r="S1070" s="47">
        <f t="shared" si="282"/>
        <v>2.0345019339518551</v>
      </c>
      <c r="T1070" s="47">
        <f t="shared" si="283"/>
        <v>5.6515149217822449</v>
      </c>
      <c r="U1070" s="47"/>
      <c r="V1070" s="7"/>
    </row>
    <row r="1071" spans="2:22">
      <c r="B1071" s="46">
        <f t="shared" si="284"/>
        <v>60</v>
      </c>
      <c r="C1071" s="47">
        <f>OutlineParameters!T1274</f>
        <v>188.45667026732355</v>
      </c>
      <c r="D1071" s="47"/>
      <c r="E1071" s="47"/>
      <c r="F1071" s="47"/>
      <c r="G1071" s="47"/>
      <c r="H1071" s="47"/>
      <c r="I1071" s="47"/>
      <c r="J1071" s="47"/>
      <c r="K1071" s="48"/>
      <c r="L1071" s="48"/>
      <c r="M1071" s="48"/>
      <c r="N1071" s="48"/>
      <c r="O1071" s="48"/>
      <c r="P1071" s="47"/>
      <c r="Q1071" s="46">
        <f t="shared" ref="Q1071:Q1134" si="285">B1072</f>
        <v>61</v>
      </c>
      <c r="R1071" s="47">
        <f t="shared" si="281"/>
        <v>23.244573391810626</v>
      </c>
      <c r="S1071" s="47">
        <f t="shared" si="282"/>
        <v>2.0703092530337663</v>
      </c>
      <c r="T1071" s="47">
        <f t="shared" si="283"/>
        <v>5.6453637959410319</v>
      </c>
      <c r="U1071" s="47"/>
      <c r="V1071" s="7"/>
    </row>
    <row r="1072" spans="2:22">
      <c r="B1072" s="46">
        <f t="shared" si="284"/>
        <v>61</v>
      </c>
      <c r="C1072" s="47">
        <f>OutlineParameters!T1275</f>
        <v>188.36651900596192</v>
      </c>
      <c r="D1072" s="47"/>
      <c r="E1072" s="47"/>
      <c r="F1072" s="47"/>
      <c r="G1072" s="47"/>
      <c r="H1072" s="47"/>
      <c r="I1072" s="47"/>
      <c r="J1072" s="47"/>
      <c r="K1072" s="48"/>
      <c r="L1072" s="48"/>
      <c r="M1072" s="48"/>
      <c r="N1072" s="48"/>
      <c r="O1072" s="48"/>
      <c r="P1072" s="47"/>
      <c r="Q1072" s="46">
        <f t="shared" si="285"/>
        <v>62</v>
      </c>
      <c r="R1072" s="47">
        <f t="shared" si="281"/>
        <v>23.260393758134789</v>
      </c>
      <c r="S1072" s="47">
        <f t="shared" si="282"/>
        <v>2.1062072846616182</v>
      </c>
      <c r="T1072" s="47">
        <f t="shared" si="283"/>
        <v>5.6391955388111015</v>
      </c>
      <c r="U1072" s="47"/>
      <c r="V1072" s="7"/>
    </row>
    <row r="1073" spans="2:22">
      <c r="B1073" s="46">
        <f t="shared" si="284"/>
        <v>62</v>
      </c>
      <c r="C1073" s="47">
        <f>OutlineParameters!T1276</f>
        <v>188.27593687766489</v>
      </c>
      <c r="D1073" s="47"/>
      <c r="E1073" s="47"/>
      <c r="F1073" s="47"/>
      <c r="G1073" s="47"/>
      <c r="H1073" s="47"/>
      <c r="I1073" s="47"/>
      <c r="J1073" s="47"/>
      <c r="K1073" s="48"/>
      <c r="L1073" s="48"/>
      <c r="M1073" s="48"/>
      <c r="N1073" s="48"/>
      <c r="O1073" s="48"/>
      <c r="P1073" s="47"/>
      <c r="Q1073" s="46">
        <f t="shared" si="285"/>
        <v>63</v>
      </c>
      <c r="R1073" s="47">
        <f t="shared" si="281"/>
        <v>23.276268388067656</v>
      </c>
      <c r="S1073" s="47">
        <f t="shared" si="282"/>
        <v>2.1422025732853172</v>
      </c>
      <c r="T1073" s="47">
        <f t="shared" si="283"/>
        <v>5.6330101099247596</v>
      </c>
      <c r="U1073" s="47"/>
      <c r="V1073" s="7"/>
    </row>
    <row r="1074" spans="2:22">
      <c r="B1074" s="46">
        <f t="shared" si="284"/>
        <v>63</v>
      </c>
      <c r="C1074" s="47">
        <f>OutlineParameters!T1277</f>
        <v>188.18492071429048</v>
      </c>
      <c r="D1074" s="47"/>
      <c r="E1074" s="47"/>
      <c r="F1074" s="47"/>
      <c r="G1074" s="47"/>
      <c r="H1074" s="47"/>
      <c r="I1074" s="47"/>
      <c r="J1074" s="47"/>
      <c r="K1074" s="48"/>
      <c r="L1074" s="48"/>
      <c r="M1074" s="48"/>
      <c r="N1074" s="48"/>
      <c r="O1074" s="48"/>
      <c r="P1074" s="47"/>
      <c r="Q1074" s="46">
        <f t="shared" si="285"/>
        <v>64</v>
      </c>
      <c r="R1074" s="47">
        <f t="shared" si="281"/>
        <v>23.29219815682789</v>
      </c>
      <c r="S1074" s="47">
        <f t="shared" si="282"/>
        <v>2.1782935175982168</v>
      </c>
      <c r="T1074" s="47">
        <f t="shared" si="283"/>
        <v>5.6268069919771513</v>
      </c>
      <c r="U1074" s="47"/>
      <c r="V1074" s="7"/>
    </row>
    <row r="1075" spans="2:22">
      <c r="B1075" s="46">
        <f t="shared" si="284"/>
        <v>64</v>
      </c>
      <c r="C1075" s="47">
        <f>OutlineParameters!T1278</f>
        <v>188.09346734769673</v>
      </c>
      <c r="D1075" s="47"/>
      <c r="E1075" s="47"/>
      <c r="F1075" s="47"/>
      <c r="G1075" s="47"/>
      <c r="H1075" s="47"/>
      <c r="I1075" s="47"/>
      <c r="J1075" s="47"/>
      <c r="K1075" s="48"/>
      <c r="L1075" s="48"/>
      <c r="M1075" s="48"/>
      <c r="N1075" s="48"/>
      <c r="O1075" s="48"/>
      <c r="P1075" s="47"/>
      <c r="Q1075" s="46">
        <f t="shared" si="285"/>
        <v>65</v>
      </c>
      <c r="R1075" s="47">
        <f t="shared" ref="R1075:R1138" si="286">VLOOKUP(-Q1075,$Q$110:$R$1009,2,FALSE)</f>
        <v>23.308183939634137</v>
      </c>
      <c r="S1075" s="47">
        <f t="shared" ref="S1075:S1138" si="287">VLOOKUP(-Q1075,$Q$110:$S$1009,3,FALSE)</f>
        <v>2.2144828408279942</v>
      </c>
      <c r="T1075" s="47">
        <f t="shared" ref="T1075:T1138" si="288">VLOOKUP(-Q1075,$Q$110:$T$1009,4,FALSE)</f>
        <v>5.6205861445005798</v>
      </c>
      <c r="U1075" s="47"/>
      <c r="V1075" s="7"/>
    </row>
    <row r="1076" spans="2:22">
      <c r="B1076" s="46">
        <f t="shared" si="284"/>
        <v>65</v>
      </c>
      <c r="C1076" s="47">
        <f>OutlineParameters!T1279</f>
        <v>188.00157360974168</v>
      </c>
      <c r="D1076" s="47"/>
      <c r="E1076" s="47"/>
      <c r="F1076" s="47"/>
      <c r="G1076" s="47"/>
      <c r="H1076" s="47"/>
      <c r="I1076" s="47"/>
      <c r="J1076" s="47"/>
      <c r="K1076" s="48"/>
      <c r="L1076" s="48"/>
      <c r="M1076" s="48"/>
      <c r="N1076" s="48"/>
      <c r="O1076" s="48"/>
      <c r="P1076" s="47"/>
      <c r="Q1076" s="46">
        <f t="shared" si="285"/>
        <v>66</v>
      </c>
      <c r="R1076" s="47">
        <f t="shared" si="286"/>
        <v>23.324226707498209</v>
      </c>
      <c r="S1076" s="47">
        <f t="shared" si="287"/>
        <v>2.2507735871407206</v>
      </c>
      <c r="T1076" s="47">
        <f t="shared" si="288"/>
        <v>5.6143471768609752</v>
      </c>
      <c r="U1076" s="47"/>
      <c r="V1076" s="7"/>
    </row>
    <row r="1077" spans="2:22">
      <c r="B1077" s="46">
        <f t="shared" si="284"/>
        <v>66</v>
      </c>
      <c r="C1077" s="47">
        <f>OutlineParameters!T1280</f>
        <v>187.90923633228331</v>
      </c>
      <c r="D1077" s="47"/>
      <c r="E1077" s="47"/>
      <c r="F1077" s="47"/>
      <c r="G1077" s="47"/>
      <c r="H1077" s="47"/>
      <c r="I1077" s="47"/>
      <c r="J1077" s="47"/>
      <c r="K1077" s="48"/>
      <c r="L1077" s="48"/>
      <c r="M1077" s="48"/>
      <c r="N1077" s="48"/>
      <c r="O1077" s="48"/>
      <c r="P1077" s="47"/>
      <c r="Q1077" s="46">
        <f t="shared" si="285"/>
        <v>67</v>
      </c>
      <c r="R1077" s="47">
        <f t="shared" si="286"/>
        <v>23.34032714439936</v>
      </c>
      <c r="S1077" s="47">
        <f t="shared" si="287"/>
        <v>2.2871681502222714</v>
      </c>
      <c r="T1077" s="47">
        <f t="shared" si="288"/>
        <v>5.6080897951385289</v>
      </c>
      <c r="U1077" s="47"/>
      <c r="V1077" s="7"/>
    </row>
    <row r="1078" spans="2:22">
      <c r="B1078" s="46">
        <f t="shared" ref="B1078:B1141" si="289">B1077+1</f>
        <v>67</v>
      </c>
      <c r="C1078" s="47">
        <f>OutlineParameters!T1281</f>
        <v>187.81645234717965</v>
      </c>
      <c r="D1078" s="47"/>
      <c r="E1078" s="47"/>
      <c r="F1078" s="47"/>
      <c r="G1078" s="47"/>
      <c r="H1078" s="47"/>
      <c r="I1078" s="47"/>
      <c r="J1078" s="47"/>
      <c r="K1078" s="48"/>
      <c r="L1078" s="48"/>
      <c r="M1078" s="48"/>
      <c r="N1078" s="48"/>
      <c r="O1078" s="48"/>
      <c r="P1078" s="47"/>
      <c r="Q1078" s="46">
        <f t="shared" si="285"/>
        <v>68</v>
      </c>
      <c r="R1078" s="47">
        <f t="shared" si="286"/>
        <v>23.35648622100771</v>
      </c>
      <c r="S1078" s="47">
        <f t="shared" si="287"/>
        <v>2.3236695725857857</v>
      </c>
      <c r="T1078" s="47">
        <f t="shared" si="288"/>
        <v>5.6018136088080519</v>
      </c>
      <c r="U1078" s="47"/>
      <c r="V1078" s="7"/>
    </row>
    <row r="1079" spans="2:22">
      <c r="B1079" s="46">
        <f t="shared" si="289"/>
        <v>68</v>
      </c>
      <c r="C1079" s="47">
        <f>OutlineParameters!T1282</f>
        <v>187.72321077342912</v>
      </c>
      <c r="D1079" s="47"/>
      <c r="E1079" s="47"/>
      <c r="F1079" s="47"/>
      <c r="G1079" s="47"/>
      <c r="H1079" s="47"/>
      <c r="I1079" s="47"/>
      <c r="J1079" s="47"/>
      <c r="K1079" s="48"/>
      <c r="L1079" s="48"/>
      <c r="M1079" s="48"/>
      <c r="N1079" s="48"/>
      <c r="O1079" s="48"/>
      <c r="P1079" s="47"/>
      <c r="Q1079" s="46">
        <f t="shared" si="285"/>
        <v>69</v>
      </c>
      <c r="R1079" s="47">
        <f t="shared" si="286"/>
        <v>23.372704812541905</v>
      </c>
      <c r="S1079" s="47">
        <f t="shared" si="287"/>
        <v>2.3602794863996586</v>
      </c>
      <c r="T1079" s="47">
        <f t="shared" si="288"/>
        <v>5.5955185774018483</v>
      </c>
      <c r="U1079" s="47"/>
      <c r="V1079" s="7"/>
    </row>
    <row r="1080" spans="2:22">
      <c r="B1080" s="46">
        <f t="shared" si="289"/>
        <v>69</v>
      </c>
      <c r="C1080" s="47">
        <f>OutlineParameters!T1283</f>
        <v>187.62953158146851</v>
      </c>
      <c r="D1080" s="47"/>
      <c r="E1080" s="47"/>
      <c r="F1080" s="47"/>
      <c r="G1080" s="47"/>
      <c r="H1080" s="47"/>
      <c r="I1080" s="47"/>
      <c r="J1080" s="47"/>
      <c r="K1080" s="48"/>
      <c r="L1080" s="48"/>
      <c r="M1080" s="48"/>
      <c r="N1080" s="48"/>
      <c r="O1080" s="48"/>
      <c r="P1080" s="47"/>
      <c r="Q1080" s="46">
        <f t="shared" si="285"/>
        <v>70</v>
      </c>
      <c r="R1080" s="47">
        <f t="shared" si="286"/>
        <v>23.388983794220604</v>
      </c>
      <c r="S1080" s="47">
        <f t="shared" si="287"/>
        <v>2.3970013135872037</v>
      </c>
      <c r="T1080" s="47">
        <f t="shared" si="288"/>
        <v>5.5892041836150641</v>
      </c>
      <c r="U1080" s="47"/>
      <c r="V1080" s="7"/>
    </row>
    <row r="1081" spans="2:22">
      <c r="B1081" s="46">
        <f t="shared" si="289"/>
        <v>70</v>
      </c>
      <c r="C1081" s="47">
        <f>OutlineParameters!T1284</f>
        <v>187.53538075941293</v>
      </c>
      <c r="D1081" s="47"/>
      <c r="E1081" s="47"/>
      <c r="F1081" s="47"/>
      <c r="G1081" s="47"/>
      <c r="H1081" s="47"/>
      <c r="I1081" s="47"/>
      <c r="J1081" s="47"/>
      <c r="K1081" s="48"/>
      <c r="L1081" s="48"/>
      <c r="M1081" s="48"/>
      <c r="N1081" s="48"/>
      <c r="O1081" s="48"/>
      <c r="P1081" s="47"/>
      <c r="Q1081" s="46">
        <f t="shared" si="285"/>
        <v>71</v>
      </c>
      <c r="R1081" s="47">
        <f t="shared" si="286"/>
        <v>23.405324041262457</v>
      </c>
      <c r="S1081" s="47">
        <f t="shared" si="287"/>
        <v>2.4338366848472255</v>
      </c>
      <c r="T1081" s="47">
        <f t="shared" si="288"/>
        <v>5.5828703869799998</v>
      </c>
      <c r="U1081" s="47"/>
      <c r="V1081" s="7"/>
    </row>
    <row r="1082" spans="2:22">
      <c r="B1082" s="46">
        <f t="shared" si="289"/>
        <v>71</v>
      </c>
      <c r="C1082" s="47">
        <f>OutlineParameters!T1285</f>
        <v>187.44078596747241</v>
      </c>
      <c r="D1082" s="47"/>
      <c r="E1082" s="47"/>
      <c r="F1082" s="47"/>
      <c r="G1082" s="47"/>
      <c r="H1082" s="47"/>
      <c r="I1082" s="47"/>
      <c r="J1082" s="47"/>
      <c r="K1082" s="48"/>
      <c r="L1082" s="48"/>
      <c r="M1082" s="48"/>
      <c r="N1082" s="48"/>
      <c r="O1082" s="48"/>
      <c r="P1082" s="47"/>
      <c r="Q1082" s="46">
        <f t="shared" si="285"/>
        <v>72</v>
      </c>
      <c r="R1082" s="47">
        <f t="shared" si="286"/>
        <v>23.421726526838995</v>
      </c>
      <c r="S1082" s="47">
        <f t="shared" si="287"/>
        <v>2.4707881979710109</v>
      </c>
      <c r="T1082" s="47">
        <f t="shared" si="288"/>
        <v>5.5765169153836878</v>
      </c>
      <c r="U1082" s="47"/>
      <c r="V1082" s="7"/>
    </row>
    <row r="1083" spans="2:22">
      <c r="B1083" s="46">
        <f t="shared" si="289"/>
        <v>72</v>
      </c>
      <c r="C1083" s="47">
        <f>OutlineParameters!T1286</f>
        <v>187.34571322465075</v>
      </c>
      <c r="D1083" s="47"/>
      <c r="E1083" s="47"/>
      <c r="F1083" s="47"/>
      <c r="G1083" s="47"/>
      <c r="H1083" s="47"/>
      <c r="I1083" s="47"/>
      <c r="J1083" s="47"/>
      <c r="K1083" s="48"/>
      <c r="L1083" s="48"/>
      <c r="M1083" s="48"/>
      <c r="N1083" s="48"/>
      <c r="O1083" s="48"/>
      <c r="P1083" s="47"/>
      <c r="Q1083" s="46">
        <f t="shared" si="285"/>
        <v>73</v>
      </c>
      <c r="R1083" s="47">
        <f t="shared" si="286"/>
        <v>23.438191930641334</v>
      </c>
      <c r="S1083" s="47">
        <f t="shared" si="287"/>
        <v>2.5078595772958749</v>
      </c>
      <c r="T1083" s="47">
        <f t="shared" si="288"/>
        <v>5.5701431186448573</v>
      </c>
      <c r="U1083" s="47"/>
      <c r="V1083" s="7"/>
    </row>
    <row r="1084" spans="2:22">
      <c r="B1084" s="46">
        <f t="shared" si="289"/>
        <v>73</v>
      </c>
      <c r="C1084" s="47">
        <f>OutlineParameters!T1287</f>
        <v>187.25017477321433</v>
      </c>
      <c r="D1084" s="47"/>
      <c r="E1084" s="47"/>
      <c r="F1084" s="47"/>
      <c r="G1084" s="47"/>
      <c r="H1084" s="47"/>
      <c r="I1084" s="47"/>
      <c r="J1084" s="47"/>
      <c r="K1084" s="48"/>
      <c r="L1084" s="48"/>
      <c r="M1084" s="48"/>
      <c r="N1084" s="48"/>
      <c r="O1084" s="48"/>
      <c r="P1084" s="47"/>
      <c r="Q1084" s="46">
        <f t="shared" si="285"/>
        <v>74</v>
      </c>
      <c r="R1084" s="47">
        <f t="shared" si="286"/>
        <v>23.45472122546801</v>
      </c>
      <c r="S1084" s="47">
        <f t="shared" si="287"/>
        <v>2.545052887994121</v>
      </c>
      <c r="T1084" s="47">
        <f t="shared" si="288"/>
        <v>5.5637489631879697</v>
      </c>
      <c r="U1084" s="47"/>
      <c r="V1084" s="7"/>
    </row>
    <row r="1085" spans="2:22">
      <c r="B1085" s="46">
        <f t="shared" si="289"/>
        <v>74</v>
      </c>
      <c r="C1085" s="47">
        <f>OutlineParameters!T1288</f>
        <v>187.15418282400677</v>
      </c>
      <c r="D1085" s="47"/>
      <c r="E1085" s="47"/>
      <c r="F1085" s="47"/>
      <c r="G1085" s="47"/>
      <c r="H1085" s="47"/>
      <c r="I1085" s="47"/>
      <c r="J1085" s="47"/>
      <c r="K1085" s="48"/>
      <c r="L1085" s="48"/>
      <c r="M1085" s="48"/>
      <c r="N1085" s="48"/>
      <c r="O1085" s="48"/>
      <c r="P1085" s="47"/>
      <c r="Q1085" s="46">
        <f t="shared" si="285"/>
        <v>75</v>
      </c>
      <c r="R1085" s="47">
        <f t="shared" si="286"/>
        <v>23.471315286537671</v>
      </c>
      <c r="S1085" s="47">
        <f t="shared" si="287"/>
        <v>2.5823691115454324</v>
      </c>
      <c r="T1085" s="47">
        <f t="shared" si="288"/>
        <v>5.5573342893360405</v>
      </c>
      <c r="U1085" s="47"/>
      <c r="V1085" s="7"/>
    </row>
    <row r="1086" spans="2:22">
      <c r="B1086" s="46">
        <f t="shared" si="289"/>
        <v>75</v>
      </c>
      <c r="C1086" s="47">
        <f>OutlineParameters!T1289</f>
        <v>187.0577034431661</v>
      </c>
      <c r="D1086" s="47"/>
      <c r="E1086" s="47"/>
      <c r="F1086" s="47"/>
      <c r="G1086" s="47"/>
      <c r="H1086" s="47"/>
      <c r="I1086" s="47"/>
      <c r="J1086" s="47"/>
      <c r="K1086" s="48"/>
      <c r="L1086" s="48"/>
      <c r="M1086" s="48"/>
      <c r="N1086" s="48"/>
      <c r="O1086" s="48"/>
      <c r="P1086" s="47"/>
      <c r="Q1086" s="46">
        <f t="shared" si="285"/>
        <v>76</v>
      </c>
      <c r="R1086" s="47">
        <f t="shared" si="286"/>
        <v>23.487974989068974</v>
      </c>
      <c r="S1086" s="47">
        <f t="shared" si="287"/>
        <v>2.6198126773811659</v>
      </c>
      <c r="T1086" s="47">
        <f t="shared" si="288"/>
        <v>5.5508986989935041</v>
      </c>
      <c r="U1086" s="47"/>
      <c r="V1086" s="7"/>
    </row>
    <row r="1087" spans="2:22">
      <c r="B1087" s="46">
        <f t="shared" si="289"/>
        <v>76</v>
      </c>
      <c r="C1087" s="47">
        <f>OutlineParameters!T1290</f>
        <v>186.96076421234505</v>
      </c>
      <c r="D1087" s="47"/>
      <c r="E1087" s="47"/>
      <c r="F1087" s="47"/>
      <c r="G1087" s="47"/>
      <c r="H1087" s="47"/>
      <c r="I1087" s="47"/>
      <c r="J1087" s="47"/>
      <c r="K1087" s="48"/>
      <c r="L1087" s="48"/>
      <c r="M1087" s="48"/>
      <c r="N1087" s="48"/>
      <c r="O1087" s="48"/>
      <c r="P1087" s="47"/>
      <c r="Q1087" s="46">
        <f t="shared" si="285"/>
        <v>77</v>
      </c>
      <c r="R1087" s="47">
        <f t="shared" si="286"/>
        <v>23.504701208280576</v>
      </c>
      <c r="S1087" s="47">
        <f t="shared" si="287"/>
        <v>2.6573850993814077</v>
      </c>
      <c r="T1087" s="47">
        <f t="shared" si="288"/>
        <v>5.5444417940647952</v>
      </c>
      <c r="U1087" s="47"/>
      <c r="V1087" s="7"/>
    </row>
    <row r="1088" spans="2:22">
      <c r="B1088" s="46">
        <f t="shared" si="289"/>
        <v>77</v>
      </c>
      <c r="C1088" s="47">
        <f>OutlineParameters!T1291</f>
        <v>186.8633312296391</v>
      </c>
      <c r="D1088" s="47"/>
      <c r="E1088" s="47"/>
      <c r="F1088" s="47"/>
      <c r="G1088" s="47"/>
      <c r="H1088" s="47"/>
      <c r="I1088" s="47"/>
      <c r="J1088" s="47"/>
      <c r="K1088" s="48"/>
      <c r="L1088" s="48"/>
      <c r="M1088" s="48"/>
      <c r="N1088" s="48"/>
      <c r="O1088" s="48"/>
      <c r="P1088" s="47"/>
      <c r="Q1088" s="46">
        <f t="shared" si="285"/>
        <v>78</v>
      </c>
      <c r="R1088" s="47">
        <f t="shared" si="286"/>
        <v>23.521494819391126</v>
      </c>
      <c r="S1088" s="47">
        <f t="shared" si="287"/>
        <v>2.6950899072175751</v>
      </c>
      <c r="T1088" s="47">
        <f t="shared" si="288"/>
        <v>5.5379634148729284</v>
      </c>
      <c r="U1088" s="47"/>
      <c r="V1088" s="7"/>
    </row>
    <row r="1089" spans="2:22">
      <c r="B1089" s="46">
        <f t="shared" si="289"/>
        <v>78</v>
      </c>
      <c r="C1089" s="47">
        <f>OutlineParameters!T1292</f>
        <v>186.76543204452983</v>
      </c>
      <c r="D1089" s="47"/>
      <c r="E1089" s="47"/>
      <c r="F1089" s="47"/>
      <c r="G1089" s="47"/>
      <c r="H1089" s="47"/>
      <c r="I1089" s="47"/>
      <c r="J1089" s="47"/>
      <c r="K1089" s="48"/>
      <c r="L1089" s="48"/>
      <c r="M1089" s="48"/>
      <c r="N1089" s="48"/>
      <c r="O1089" s="48"/>
      <c r="P1089" s="47"/>
      <c r="Q1089" s="46">
        <f t="shared" si="285"/>
        <v>79</v>
      </c>
      <c r="R1089" s="47">
        <f t="shared" si="286"/>
        <v>23.538356798329193</v>
      </c>
      <c r="S1089" s="47">
        <f t="shared" si="287"/>
        <v>2.7329273498085698</v>
      </c>
      <c r="T1089" s="47">
        <f t="shared" si="288"/>
        <v>5.5314635268449877</v>
      </c>
      <c r="U1089" s="47"/>
      <c r="V1089" s="7"/>
    </row>
    <row r="1090" spans="2:22">
      <c r="B1090" s="46">
        <f t="shared" si="289"/>
        <v>79</v>
      </c>
      <c r="C1090" s="47">
        <f>OutlineParameters!T1293</f>
        <v>186.66703278749759</v>
      </c>
      <c r="D1090" s="47"/>
      <c r="E1090" s="47"/>
      <c r="F1090" s="47"/>
      <c r="G1090" s="47"/>
      <c r="H1090" s="47"/>
      <c r="I1090" s="47"/>
      <c r="J1090" s="47"/>
      <c r="K1090" s="48"/>
      <c r="L1090" s="48"/>
      <c r="M1090" s="48"/>
      <c r="N1090" s="48"/>
      <c r="O1090" s="48"/>
      <c r="P1090" s="47"/>
      <c r="Q1090" s="46">
        <f t="shared" si="285"/>
        <v>80</v>
      </c>
      <c r="R1090" s="47">
        <f t="shared" si="286"/>
        <v>23.555287819308333</v>
      </c>
      <c r="S1090" s="47">
        <f t="shared" si="287"/>
        <v>2.7709033154529727</v>
      </c>
      <c r="T1090" s="47">
        <f t="shared" si="288"/>
        <v>5.524941481545115</v>
      </c>
      <c r="U1090" s="47"/>
      <c r="V1090" s="7"/>
    </row>
    <row r="1091" spans="2:22">
      <c r="B1091" s="46">
        <f t="shared" si="289"/>
        <v>80</v>
      </c>
      <c r="C1091" s="47">
        <f>OutlineParameters!T1294</f>
        <v>186.56816097542523</v>
      </c>
      <c r="D1091" s="47"/>
      <c r="E1091" s="47"/>
      <c r="F1091" s="47"/>
      <c r="G1091" s="47"/>
      <c r="H1091" s="47"/>
      <c r="I1091" s="47"/>
      <c r="J1091" s="47"/>
      <c r="K1091" s="48"/>
      <c r="L1091" s="48"/>
      <c r="M1091" s="48"/>
      <c r="N1091" s="48"/>
      <c r="O1091" s="48"/>
      <c r="P1091" s="47"/>
      <c r="Q1091" s="46">
        <f t="shared" si="285"/>
        <v>81</v>
      </c>
      <c r="R1091" s="47">
        <f t="shared" si="286"/>
        <v>23.572288857847603</v>
      </c>
      <c r="S1091" s="47">
        <f t="shared" si="287"/>
        <v>2.809016774046551</v>
      </c>
      <c r="T1091" s="47">
        <f t="shared" si="288"/>
        <v>5.5183970061123073</v>
      </c>
      <c r="U1091" s="47"/>
      <c r="V1091" s="7"/>
    </row>
    <row r="1092" spans="2:22">
      <c r="B1092" s="46">
        <f t="shared" si="289"/>
        <v>81</v>
      </c>
      <c r="C1092" s="47">
        <f>OutlineParameters!T1295</f>
        <v>186.46878277160565</v>
      </c>
      <c r="D1092" s="47"/>
      <c r="E1092" s="47"/>
      <c r="F1092" s="47"/>
      <c r="G1092" s="47"/>
      <c r="H1092" s="47"/>
      <c r="I1092" s="47"/>
      <c r="J1092" s="47"/>
      <c r="K1092" s="48"/>
      <c r="L1092" s="48"/>
      <c r="M1092" s="48"/>
      <c r="N1092" s="48"/>
      <c r="O1092" s="48"/>
      <c r="P1092" s="47"/>
      <c r="Q1092" s="46">
        <f t="shared" si="285"/>
        <v>82</v>
      </c>
      <c r="R1092" s="47">
        <f t="shared" si="286"/>
        <v>23.589360789165653</v>
      </c>
      <c r="S1092" s="47">
        <f t="shared" si="287"/>
        <v>2.8472736996848838</v>
      </c>
      <c r="T1092" s="47">
        <f t="shared" si="288"/>
        <v>5.5118300600788661</v>
      </c>
      <c r="U1092" s="47"/>
      <c r="V1092" s="7"/>
    </row>
    <row r="1093" spans="2:22">
      <c r="B1093" s="46">
        <f t="shared" si="289"/>
        <v>82</v>
      </c>
      <c r="C1093" s="47">
        <f>OutlineParameters!T1296</f>
        <v>186.36891034640112</v>
      </c>
      <c r="D1093" s="47"/>
      <c r="E1093" s="47"/>
      <c r="F1093" s="47"/>
      <c r="G1093" s="47"/>
      <c r="H1093" s="47"/>
      <c r="I1093" s="47"/>
      <c r="J1093" s="47"/>
      <c r="K1093" s="48"/>
      <c r="L1093" s="48"/>
      <c r="M1093" s="48"/>
      <c r="N1093" s="48"/>
      <c r="O1093" s="48"/>
      <c r="P1093" s="47"/>
      <c r="Q1093" s="46">
        <f t="shared" si="285"/>
        <v>83</v>
      </c>
      <c r="R1093" s="47">
        <f t="shared" si="286"/>
        <v>23.606504488481139</v>
      </c>
      <c r="S1093" s="47">
        <f t="shared" si="287"/>
        <v>2.8856731614971949</v>
      </c>
      <c r="T1093" s="47">
        <f t="shared" si="288"/>
        <v>5.5052401261399373</v>
      </c>
      <c r="U1093" s="47"/>
      <c r="V1093" s="7"/>
    </row>
    <row r="1094" spans="2:22">
      <c r="B1094" s="46">
        <f t="shared" si="289"/>
        <v>83</v>
      </c>
      <c r="C1094" s="47">
        <f>OutlineParameters!T1297</f>
        <v>186.26855583682735</v>
      </c>
      <c r="D1094" s="47"/>
      <c r="E1094" s="47"/>
      <c r="F1094" s="47"/>
      <c r="G1094" s="47"/>
      <c r="H1094" s="47"/>
      <c r="I1094" s="47"/>
      <c r="J1094" s="47"/>
      <c r="K1094" s="48"/>
      <c r="L1094" s="48"/>
      <c r="M1094" s="48"/>
      <c r="N1094" s="48"/>
      <c r="O1094" s="48"/>
      <c r="P1094" s="47"/>
      <c r="Q1094" s="46">
        <f t="shared" si="285"/>
        <v>84</v>
      </c>
      <c r="R1094" s="47">
        <f t="shared" si="286"/>
        <v>23.623720831012715</v>
      </c>
      <c r="S1094" s="47">
        <f t="shared" si="287"/>
        <v>2.9242204012963029</v>
      </c>
      <c r="T1094" s="47">
        <f t="shared" si="288"/>
        <v>5.4986271638278241</v>
      </c>
      <c r="U1094" s="47"/>
      <c r="V1094" s="7"/>
    </row>
    <row r="1095" spans="2:22">
      <c r="B1095" s="46">
        <f t="shared" si="289"/>
        <v>84</v>
      </c>
      <c r="C1095" s="47">
        <f>OutlineParameters!T1298</f>
        <v>186.16768545619738</v>
      </c>
      <c r="D1095" s="47"/>
      <c r="E1095" s="47"/>
      <c r="F1095" s="47"/>
      <c r="G1095" s="47"/>
      <c r="H1095" s="47"/>
      <c r="I1095" s="47"/>
      <c r="J1095" s="47"/>
      <c r="K1095" s="48"/>
      <c r="L1095" s="48"/>
      <c r="M1095" s="48"/>
      <c r="N1095" s="48"/>
      <c r="O1095" s="48"/>
      <c r="P1095" s="47"/>
      <c r="Q1095" s="46">
        <f t="shared" si="285"/>
        <v>85</v>
      </c>
      <c r="R1095" s="47">
        <f t="shared" si="286"/>
        <v>23.641010795255578</v>
      </c>
      <c r="S1095" s="47">
        <f t="shared" si="287"/>
        <v>2.9629170215495542</v>
      </c>
      <c r="T1095" s="47">
        <f t="shared" si="288"/>
        <v>5.4919907801238939</v>
      </c>
      <c r="U1095" s="47"/>
      <c r="V1095" s="7"/>
    </row>
    <row r="1096" spans="2:22">
      <c r="B1096" s="46">
        <f t="shared" si="289"/>
        <v>85</v>
      </c>
      <c r="C1096" s="47">
        <f>OutlineParameters!T1299</f>
        <v>186.06632663802699</v>
      </c>
      <c r="D1096" s="47"/>
      <c r="E1096" s="47"/>
      <c r="F1096" s="47"/>
      <c r="G1096" s="47"/>
      <c r="H1096" s="47"/>
      <c r="I1096" s="47"/>
      <c r="J1096" s="47"/>
      <c r="K1096" s="48"/>
      <c r="L1096" s="48"/>
      <c r="M1096" s="48"/>
      <c r="N1096" s="48"/>
      <c r="O1096" s="48"/>
      <c r="P1096" s="47"/>
      <c r="Q1096" s="46">
        <f t="shared" si="285"/>
        <v>86</v>
      </c>
      <c r="R1096" s="47">
        <f t="shared" si="286"/>
        <v>23.658375050321325</v>
      </c>
      <c r="S1096" s="47">
        <f t="shared" si="287"/>
        <v>3.0017653724674176</v>
      </c>
      <c r="T1096" s="47">
        <f t="shared" si="288"/>
        <v>5.4853306858458835</v>
      </c>
      <c r="U1096" s="47"/>
      <c r="V1096" s="7"/>
    </row>
    <row r="1097" spans="2:22">
      <c r="B1097" s="46">
        <f t="shared" si="289"/>
        <v>86</v>
      </c>
      <c r="C1097" s="47">
        <f>OutlineParameters!T1300</f>
        <v>185.96444562951046</v>
      </c>
      <c r="D1097" s="47"/>
      <c r="E1097" s="47"/>
      <c r="F1097" s="47"/>
      <c r="G1097" s="47"/>
      <c r="H1097" s="47"/>
      <c r="I1097" s="47"/>
      <c r="J1097" s="47"/>
      <c r="K1097" s="48"/>
      <c r="L1097" s="48"/>
      <c r="M1097" s="48"/>
      <c r="N1097" s="48"/>
      <c r="O1097" s="48"/>
      <c r="P1097" s="47"/>
      <c r="Q1097" s="46">
        <f t="shared" si="285"/>
        <v>87</v>
      </c>
      <c r="R1097" s="47">
        <f t="shared" si="286"/>
        <v>23.675814574264344</v>
      </c>
      <c r="S1097" s="47">
        <f t="shared" si="287"/>
        <v>3.0407670614999276</v>
      </c>
      <c r="T1097" s="47">
        <f t="shared" si="288"/>
        <v>5.4786464881156203</v>
      </c>
      <c r="U1097" s="47"/>
      <c r="V1097" s="7"/>
    </row>
    <row r="1098" spans="2:22">
      <c r="B1098" s="46">
        <f t="shared" si="289"/>
        <v>87</v>
      </c>
      <c r="C1098" s="47">
        <f>OutlineParameters!T1301</f>
        <v>185.86206983006861</v>
      </c>
      <c r="D1098" s="47"/>
      <c r="E1098" s="47"/>
      <c r="F1098" s="47"/>
      <c r="G1098" s="47"/>
      <c r="H1098" s="47"/>
      <c r="I1098" s="47"/>
      <c r="J1098" s="47"/>
      <c r="K1098" s="48"/>
      <c r="L1098" s="48"/>
      <c r="M1098" s="48"/>
      <c r="N1098" s="48"/>
      <c r="O1098" s="48"/>
      <c r="P1098" s="47"/>
      <c r="Q1098" s="46">
        <f t="shared" si="285"/>
        <v>88</v>
      </c>
      <c r="R1098" s="47">
        <f t="shared" si="286"/>
        <v>23.693330242303283</v>
      </c>
      <c r="S1098" s="47">
        <f t="shared" si="287"/>
        <v>3.0799265919247993</v>
      </c>
      <c r="T1098" s="47">
        <f t="shared" si="288"/>
        <v>5.4719381464654111</v>
      </c>
      <c r="U1098" s="47"/>
      <c r="V1098" s="7"/>
    </row>
    <row r="1099" spans="2:22">
      <c r="B1099" s="46">
        <f t="shared" si="289"/>
        <v>88</v>
      </c>
      <c r="C1099" s="47">
        <f>OutlineParameters!T1302</f>
        <v>185.75916552120452</v>
      </c>
      <c r="D1099" s="47"/>
      <c r="E1099" s="47"/>
      <c r="F1099" s="47"/>
      <c r="G1099" s="47"/>
      <c r="H1099" s="47"/>
      <c r="I1099" s="47"/>
      <c r="J1099" s="47"/>
      <c r="K1099" s="48"/>
      <c r="L1099" s="48"/>
      <c r="M1099" s="48"/>
      <c r="N1099" s="48"/>
      <c r="O1099" s="48"/>
      <c r="P1099" s="47"/>
      <c r="Q1099" s="46">
        <f t="shared" si="285"/>
        <v>89</v>
      </c>
      <c r="R1099" s="47">
        <f t="shared" si="286"/>
        <v>23.710922929656796</v>
      </c>
      <c r="S1099" s="47">
        <f t="shared" si="287"/>
        <v>3.1192454853967817</v>
      </c>
      <c r="T1099" s="47">
        <f t="shared" si="288"/>
        <v>5.465205262799687</v>
      </c>
      <c r="U1099" s="47"/>
      <c r="V1099" s="7"/>
    </row>
    <row r="1100" spans="2:22">
      <c r="B1100" s="46">
        <f t="shared" si="289"/>
        <v>89</v>
      </c>
      <c r="C1100" s="47">
        <f>OutlineParameters!T1303</f>
        <v>185.6557600678164</v>
      </c>
      <c r="D1100" s="47"/>
      <c r="E1100" s="47"/>
      <c r="F1100" s="47"/>
      <c r="G1100" s="47"/>
      <c r="H1100" s="47"/>
      <c r="I1100" s="47"/>
      <c r="J1100" s="47"/>
      <c r="K1100" s="48"/>
      <c r="L1100" s="48"/>
      <c r="M1100" s="48"/>
      <c r="N1100" s="48"/>
      <c r="O1100" s="48"/>
      <c r="P1100" s="47"/>
      <c r="Q1100" s="46">
        <f t="shared" si="285"/>
        <v>90</v>
      </c>
      <c r="R1100" s="47">
        <f t="shared" si="286"/>
        <v>23.72859351154354</v>
      </c>
      <c r="S1100" s="47">
        <f t="shared" si="287"/>
        <v>3.158727155596786</v>
      </c>
      <c r="T1100" s="47">
        <f t="shared" si="288"/>
        <v>5.4584473198135974</v>
      </c>
      <c r="U1100" s="47"/>
      <c r="V1100" s="7"/>
    </row>
    <row r="1101" spans="2:22">
      <c r="B1101" s="46">
        <f t="shared" si="289"/>
        <v>90</v>
      </c>
      <c r="C1101" s="47">
        <f>OutlineParameters!T1304</f>
        <v>185.55181978614368</v>
      </c>
      <c r="D1101" s="47"/>
      <c r="E1101" s="47"/>
      <c r="F1101" s="47"/>
      <c r="G1101" s="47"/>
      <c r="H1101" s="47"/>
      <c r="I1101" s="47"/>
      <c r="J1101" s="47"/>
      <c r="K1101" s="48"/>
      <c r="L1101" s="48"/>
      <c r="M1101" s="48"/>
      <c r="N1101" s="48"/>
      <c r="O1101" s="48"/>
      <c r="P1101" s="47"/>
      <c r="Q1101" s="46">
        <f t="shared" si="285"/>
        <v>91</v>
      </c>
      <c r="R1101" s="47">
        <f t="shared" si="286"/>
        <v>23.746342969213142</v>
      </c>
      <c r="S1101" s="47">
        <f t="shared" si="287"/>
        <v>3.1983700756776621</v>
      </c>
      <c r="T1101" s="47">
        <f t="shared" si="288"/>
        <v>5.4516647580758395</v>
      </c>
      <c r="U1101" s="47"/>
      <c r="V1101" s="7"/>
    </row>
    <row r="1102" spans="2:22">
      <c r="B1102" s="46">
        <f t="shared" si="289"/>
        <v>91</v>
      </c>
      <c r="C1102" s="47">
        <f>OutlineParameters!T1305</f>
        <v>185.44735677031593</v>
      </c>
      <c r="D1102" s="47"/>
      <c r="E1102" s="47"/>
      <c r="F1102" s="47"/>
      <c r="G1102" s="47"/>
      <c r="H1102" s="47"/>
      <c r="I1102" s="47"/>
      <c r="J1102" s="47"/>
      <c r="K1102" s="48"/>
      <c r="L1102" s="48"/>
      <c r="M1102" s="48"/>
      <c r="N1102" s="48"/>
      <c r="O1102" s="48"/>
      <c r="P1102" s="47"/>
      <c r="Q1102" s="46">
        <f t="shared" si="285"/>
        <v>92</v>
      </c>
      <c r="R1102" s="47">
        <f t="shared" si="286"/>
        <v>23.764171966299635</v>
      </c>
      <c r="S1102" s="47">
        <f t="shared" si="287"/>
        <v>3.2381830483696632</v>
      </c>
      <c r="T1102" s="47">
        <f t="shared" si="288"/>
        <v>5.4448563364752456</v>
      </c>
      <c r="U1102" s="47"/>
      <c r="V1102" s="7"/>
    </row>
    <row r="1103" spans="2:22">
      <c r="B1103" s="46">
        <f t="shared" si="289"/>
        <v>92</v>
      </c>
      <c r="C1103" s="47">
        <f>OutlineParameters!T1306</f>
        <v>185.34238307919216</v>
      </c>
      <c r="D1103" s="47"/>
      <c r="E1103" s="47"/>
      <c r="F1103" s="47"/>
      <c r="G1103" s="47"/>
      <c r="H1103" s="47"/>
      <c r="I1103" s="47"/>
      <c r="J1103" s="47"/>
      <c r="K1103" s="48"/>
      <c r="L1103" s="48"/>
      <c r="M1103" s="48"/>
      <c r="N1103" s="48"/>
      <c r="O1103" s="48"/>
      <c r="P1103" s="47"/>
      <c r="Q1103" s="46">
        <f t="shared" si="285"/>
        <v>93</v>
      </c>
      <c r="R1103" s="47">
        <f t="shared" si="286"/>
        <v>23.782081483580541</v>
      </c>
      <c r="S1103" s="47">
        <f t="shared" si="287"/>
        <v>3.2781645427059516</v>
      </c>
      <c r="T1103" s="47">
        <f t="shared" si="288"/>
        <v>5.4380224957309542</v>
      </c>
      <c r="U1103" s="47"/>
      <c r="V1103" s="7"/>
    </row>
    <row r="1104" spans="2:22">
      <c r="B1104" s="46">
        <f t="shared" si="289"/>
        <v>93</v>
      </c>
      <c r="C1104" s="47">
        <f>OutlineParameters!T1307</f>
        <v>185.23686508191764</v>
      </c>
      <c r="D1104" s="47"/>
      <c r="E1104" s="47"/>
      <c r="F1104" s="47"/>
      <c r="G1104" s="47"/>
      <c r="H1104" s="47"/>
      <c r="I1104" s="47"/>
      <c r="J1104" s="47"/>
      <c r="K1104" s="48"/>
      <c r="L1104" s="48"/>
      <c r="M1104" s="48"/>
      <c r="N1104" s="48"/>
      <c r="O1104" s="48"/>
      <c r="P1104" s="47"/>
      <c r="Q1104" s="46">
        <f t="shared" si="285"/>
        <v>94</v>
      </c>
      <c r="R1104" s="47">
        <f t="shared" si="286"/>
        <v>23.800072396274505</v>
      </c>
      <c r="S1104" s="47">
        <f t="shared" si="287"/>
        <v>3.3183179700675076</v>
      </c>
      <c r="T1104" s="47">
        <f t="shared" si="288"/>
        <v>5.4311627185381104</v>
      </c>
      <c r="U1104" s="47"/>
      <c r="V1104" s="7"/>
    </row>
    <row r="1105" spans="2:22">
      <c r="B1105" s="46">
        <f t="shared" si="289"/>
        <v>94</v>
      </c>
      <c r="C1105" s="47">
        <f>OutlineParameters!T1308</f>
        <v>185.13083005521401</v>
      </c>
      <c r="D1105" s="47"/>
      <c r="E1105" s="47"/>
      <c r="F1105" s="47"/>
      <c r="G1105" s="47"/>
      <c r="H1105" s="47"/>
      <c r="I1105" s="47"/>
      <c r="J1105" s="47"/>
      <c r="K1105" s="48"/>
      <c r="L1105" s="48"/>
      <c r="M1105" s="48"/>
      <c r="N1105" s="48"/>
      <c r="O1105" s="48"/>
      <c r="P1105" s="47"/>
      <c r="Q1105" s="46">
        <f t="shared" si="285"/>
        <v>95</v>
      </c>
      <c r="R1105" s="47">
        <f t="shared" si="286"/>
        <v>23.818145579600188</v>
      </c>
      <c r="S1105" s="47">
        <f t="shared" si="287"/>
        <v>3.3586444118603715</v>
      </c>
      <c r="T1105" s="47">
        <f t="shared" si="288"/>
        <v>5.4242767260104392</v>
      </c>
      <c r="U1105" s="47"/>
      <c r="V1105" s="7"/>
    </row>
    <row r="1106" spans="2:22">
      <c r="B1106" s="46">
        <f t="shared" si="289"/>
        <v>95</v>
      </c>
      <c r="C1106" s="47">
        <f>OutlineParameters!T1309</f>
        <v>185.02424440403172</v>
      </c>
      <c r="D1106" s="47"/>
      <c r="E1106" s="47"/>
      <c r="F1106" s="47"/>
      <c r="G1106" s="47"/>
      <c r="H1106" s="47"/>
      <c r="I1106" s="47"/>
      <c r="J1106" s="47"/>
      <c r="K1106" s="48"/>
      <c r="L1106" s="48"/>
      <c r="M1106" s="48"/>
      <c r="N1106" s="48"/>
      <c r="O1106" s="48"/>
      <c r="P1106" s="47"/>
      <c r="Q1106" s="46">
        <f t="shared" si="285"/>
        <v>96</v>
      </c>
      <c r="R1106" s="47">
        <f t="shared" si="286"/>
        <v>23.836301908776239</v>
      </c>
      <c r="S1106" s="47">
        <f t="shared" si="287"/>
        <v>3.3991515711121174</v>
      </c>
      <c r="T1106" s="47">
        <f t="shared" si="288"/>
        <v>5.4173640008430848</v>
      </c>
      <c r="U1106" s="47"/>
      <c r="V1106" s="7"/>
    </row>
    <row r="1107" spans="2:22">
      <c r="B1107" s="46">
        <f t="shared" si="289"/>
        <v>96</v>
      </c>
      <c r="C1107" s="47">
        <f>OutlineParameters!T1310</f>
        <v>184.91713536907343</v>
      </c>
      <c r="D1107" s="47"/>
      <c r="E1107" s="47"/>
      <c r="F1107" s="47"/>
      <c r="G1107" s="47"/>
      <c r="H1107" s="47"/>
      <c r="I1107" s="47"/>
      <c r="J1107" s="47"/>
      <c r="K1107" s="48"/>
      <c r="L1107" s="48"/>
      <c r="M1107" s="48"/>
      <c r="N1107" s="48"/>
      <c r="O1107" s="48"/>
      <c r="P1107" s="47"/>
      <c r="Q1107" s="46">
        <f t="shared" si="285"/>
        <v>97</v>
      </c>
      <c r="R1107" s="47">
        <f t="shared" si="286"/>
        <v>23.854542367994522</v>
      </c>
      <c r="S1107" s="47">
        <f t="shared" si="287"/>
        <v>3.4398350648456066</v>
      </c>
      <c r="T1107" s="47">
        <f t="shared" si="288"/>
        <v>5.4104249826672133</v>
      </c>
      <c r="U1107" s="47"/>
      <c r="V1107" s="7"/>
    </row>
    <row r="1108" spans="2:22">
      <c r="B1108" s="46">
        <f t="shared" si="289"/>
        <v>97</v>
      </c>
      <c r="C1108" s="47">
        <f>OutlineParameters!T1311</f>
        <v>184.8094693915223</v>
      </c>
      <c r="D1108" s="47"/>
      <c r="E1108" s="47"/>
      <c r="F1108" s="47"/>
      <c r="G1108" s="47"/>
      <c r="H1108" s="47"/>
      <c r="I1108" s="47"/>
      <c r="J1108" s="47"/>
      <c r="K1108" s="48"/>
      <c r="L1108" s="48"/>
      <c r="M1108" s="48"/>
      <c r="N1108" s="48"/>
      <c r="O1108" s="48"/>
      <c r="P1108" s="47"/>
      <c r="Q1108" s="46">
        <f t="shared" si="285"/>
        <v>98</v>
      </c>
      <c r="R1108" s="47">
        <f t="shared" si="286"/>
        <v>23.872867615035904</v>
      </c>
      <c r="S1108" s="47">
        <f t="shared" si="287"/>
        <v>3.4807008132939252</v>
      </c>
      <c r="T1108" s="47">
        <f t="shared" si="288"/>
        <v>5.4034584322367536</v>
      </c>
      <c r="U1108" s="47"/>
      <c r="V1108" s="7"/>
    </row>
    <row r="1109" spans="2:22">
      <c r="B1109" s="46">
        <f t="shared" si="289"/>
        <v>98</v>
      </c>
      <c r="C1109" s="47">
        <f>OutlineParameters!T1312</f>
        <v>184.70127367563458</v>
      </c>
      <c r="D1109" s="47"/>
      <c r="E1109" s="47"/>
      <c r="F1109" s="47"/>
      <c r="G1109" s="47"/>
      <c r="H1109" s="47"/>
      <c r="I1109" s="47"/>
      <c r="J1109" s="47"/>
      <c r="K1109" s="48"/>
      <c r="L1109" s="48"/>
      <c r="M1109" s="48"/>
      <c r="N1109" s="48"/>
      <c r="O1109" s="48"/>
      <c r="P1109" s="47"/>
      <c r="Q1109" s="46">
        <f t="shared" si="285"/>
        <v>99</v>
      </c>
      <c r="R1109" s="47">
        <f t="shared" si="286"/>
        <v>23.891278633588836</v>
      </c>
      <c r="S1109" s="47">
        <f t="shared" si="287"/>
        <v>3.5217501519652394</v>
      </c>
      <c r="T1109" s="47">
        <f t="shared" si="288"/>
        <v>5.3964647893432796</v>
      </c>
      <c r="U1109" s="47"/>
      <c r="V1109" s="7"/>
    </row>
    <row r="1110" spans="2:22">
      <c r="B1110" s="46">
        <f t="shared" si="289"/>
        <v>99</v>
      </c>
      <c r="C1110" s="47">
        <f>OutlineParameters!T1313</f>
        <v>184.5925146992536</v>
      </c>
      <c r="D1110" s="47"/>
      <c r="E1110" s="47"/>
      <c r="F1110" s="47"/>
      <c r="G1110" s="47"/>
      <c r="H1110" s="47"/>
      <c r="I1110" s="47"/>
      <c r="J1110" s="47"/>
      <c r="K1110" s="48"/>
      <c r="L1110" s="48"/>
      <c r="M1110" s="48"/>
      <c r="N1110" s="48"/>
      <c r="O1110" s="48"/>
      <c r="P1110" s="47"/>
      <c r="Q1110" s="46">
        <f t="shared" si="285"/>
        <v>100</v>
      </c>
      <c r="R1110" s="47">
        <f t="shared" si="286"/>
        <v>23.909776298871972</v>
      </c>
      <c r="S1110" s="47">
        <f t="shared" si="287"/>
        <v>3.5629893364766509</v>
      </c>
      <c r="T1110" s="47">
        <f t="shared" si="288"/>
        <v>5.389443536681938</v>
      </c>
      <c r="U1110" s="47"/>
      <c r="V1110" s="7"/>
    </row>
    <row r="1111" spans="2:22">
      <c r="B1111" s="46">
        <f t="shared" si="289"/>
        <v>100</v>
      </c>
      <c r="C1111" s="47">
        <f>OutlineParameters!T1314</f>
        <v>184.48321200036708</v>
      </c>
      <c r="D1111" s="47"/>
      <c r="E1111" s="47"/>
      <c r="F1111" s="47"/>
      <c r="G1111" s="47"/>
      <c r="H1111" s="47"/>
      <c r="I1111" s="47"/>
      <c r="J1111" s="47"/>
      <c r="K1111" s="48"/>
      <c r="L1111" s="48"/>
      <c r="M1111" s="48"/>
      <c r="N1111" s="48"/>
      <c r="O1111" s="48"/>
      <c r="P1111" s="47"/>
      <c r="Q1111" s="46">
        <f t="shared" si="285"/>
        <v>101</v>
      </c>
      <c r="R1111" s="47">
        <f t="shared" si="286"/>
        <v>23.928361486103963</v>
      </c>
      <c r="S1111" s="47">
        <f t="shared" si="287"/>
        <v>3.6044165996787498</v>
      </c>
      <c r="T1111" s="47">
        <f t="shared" si="288"/>
        <v>5.3823943953664539</v>
      </c>
      <c r="U1111" s="47"/>
      <c r="V1111" s="7"/>
    </row>
    <row r="1112" spans="2:22">
      <c r="B1112" s="46">
        <f t="shared" si="289"/>
        <v>101</v>
      </c>
      <c r="C1112" s="47">
        <f>OutlineParameters!T1315</f>
        <v>184.37335498208967</v>
      </c>
      <c r="D1112" s="47"/>
      <c r="E1112" s="47"/>
      <c r="F1112" s="47"/>
      <c r="G1112" s="47"/>
      <c r="H1112" s="47"/>
      <c r="I1112" s="47"/>
      <c r="J1112" s="47"/>
      <c r="K1112" s="48"/>
      <c r="L1112" s="48"/>
      <c r="M1112" s="48"/>
      <c r="N1112" s="48"/>
      <c r="O1112" s="48"/>
      <c r="P1112" s="47"/>
      <c r="Q1112" s="46">
        <f t="shared" si="285"/>
        <v>102</v>
      </c>
      <c r="R1112" s="47">
        <f t="shared" si="286"/>
        <v>23.94703507050346</v>
      </c>
      <c r="S1112" s="47">
        <f t="shared" si="287"/>
        <v>3.6460344531693387</v>
      </c>
      <c r="T1112" s="47">
        <f t="shared" si="288"/>
        <v>5.3753170865105515</v>
      </c>
      <c r="U1112" s="47"/>
      <c r="V1112" s="7"/>
    </row>
    <row r="1113" spans="2:22">
      <c r="B1113" s="46">
        <f t="shared" si="289"/>
        <v>102</v>
      </c>
      <c r="C1113" s="47">
        <f>OutlineParameters!T1316</f>
        <v>184.26293275131545</v>
      </c>
      <c r="D1113" s="47"/>
      <c r="E1113" s="47"/>
      <c r="F1113" s="47"/>
      <c r="G1113" s="47"/>
      <c r="H1113" s="47"/>
      <c r="I1113" s="47"/>
      <c r="J1113" s="47"/>
      <c r="K1113" s="48"/>
      <c r="L1113" s="48"/>
      <c r="M1113" s="48"/>
      <c r="N1113" s="48"/>
      <c r="O1113" s="48"/>
      <c r="P1113" s="47"/>
      <c r="Q1113" s="46">
        <f t="shared" si="285"/>
        <v>103</v>
      </c>
      <c r="R1113" s="47">
        <f t="shared" si="286"/>
        <v>23.965797927289128</v>
      </c>
      <c r="S1113" s="47">
        <f t="shared" si="287"/>
        <v>3.6878477277423123</v>
      </c>
      <c r="T1113" s="47">
        <f t="shared" si="288"/>
        <v>5.3682110928093767</v>
      </c>
      <c r="U1113" s="47"/>
      <c r="V1113" s="7"/>
    </row>
    <row r="1114" spans="2:22">
      <c r="B1114" s="46">
        <f t="shared" si="289"/>
        <v>103</v>
      </c>
      <c r="C1114" s="47">
        <f>OutlineParameters!T1317</f>
        <v>184.15196489489472</v>
      </c>
      <c r="D1114" s="47"/>
      <c r="E1114" s="47"/>
      <c r="F1114" s="47"/>
      <c r="G1114" s="47"/>
      <c r="H1114" s="47"/>
      <c r="I1114" s="47"/>
      <c r="J1114" s="47"/>
      <c r="K1114" s="48"/>
      <c r="L1114" s="48"/>
      <c r="M1114" s="48"/>
      <c r="N1114" s="48"/>
      <c r="O1114" s="48"/>
      <c r="P1114" s="47"/>
      <c r="Q1114" s="46">
        <f t="shared" si="285"/>
        <v>104</v>
      </c>
      <c r="R1114" s="47">
        <f t="shared" si="286"/>
        <v>23.98465093167961</v>
      </c>
      <c r="S1114" s="47">
        <f t="shared" si="287"/>
        <v>3.7298599638289609</v>
      </c>
      <c r="T1114" s="47">
        <f t="shared" si="288"/>
        <v>5.3610766122138109</v>
      </c>
      <c r="U1114" s="47"/>
      <c r="V1114" s="7"/>
    </row>
    <row r="1115" spans="2:22">
      <c r="B1115" s="46">
        <f t="shared" si="289"/>
        <v>104</v>
      </c>
      <c r="C1115" s="47">
        <f>OutlineParameters!T1318</f>
        <v>184.04041798419146</v>
      </c>
      <c r="D1115" s="47"/>
      <c r="E1115" s="47"/>
      <c r="F1115" s="47"/>
      <c r="G1115" s="47"/>
      <c r="H1115" s="47"/>
      <c r="I1115" s="47"/>
      <c r="J1115" s="47"/>
      <c r="K1115" s="48"/>
      <c r="L1115" s="48"/>
      <c r="M1115" s="48"/>
      <c r="N1115" s="48"/>
      <c r="O1115" s="48"/>
      <c r="P1115" s="47"/>
      <c r="Q1115" s="46">
        <f t="shared" si="285"/>
        <v>105</v>
      </c>
      <c r="R1115" s="47">
        <f t="shared" si="286"/>
        <v>24.003594958893562</v>
      </c>
      <c r="S1115" s="47">
        <f t="shared" si="287"/>
        <v>3.7720688925954988</v>
      </c>
      <c r="T1115" s="47">
        <f t="shared" si="288"/>
        <v>5.3539131274190002</v>
      </c>
      <c r="U1115" s="47"/>
      <c r="V1115" s="7"/>
    </row>
    <row r="1116" spans="2:22">
      <c r="B1116" s="46">
        <f t="shared" si="289"/>
        <v>105</v>
      </c>
      <c r="C1116" s="47">
        <f>OutlineParameters!T1319</f>
        <v>183.92831909253292</v>
      </c>
      <c r="D1116" s="47"/>
      <c r="E1116" s="47"/>
      <c r="F1116" s="47"/>
      <c r="G1116" s="47"/>
      <c r="H1116" s="47"/>
      <c r="I1116" s="47"/>
      <c r="J1116" s="47"/>
      <c r="K1116" s="48"/>
      <c r="L1116" s="48"/>
      <c r="M1116" s="48"/>
      <c r="N1116" s="48"/>
      <c r="O1116" s="48"/>
      <c r="P1116" s="47"/>
      <c r="Q1116" s="46">
        <f t="shared" si="285"/>
        <v>106</v>
      </c>
      <c r="R1116" s="47">
        <f t="shared" si="286"/>
        <v>24.022630884149642</v>
      </c>
      <c r="S1116" s="47">
        <f t="shared" si="287"/>
        <v>3.81448358775922</v>
      </c>
      <c r="T1116" s="47">
        <f t="shared" si="288"/>
        <v>5.3467201211200912</v>
      </c>
      <c r="U1116" s="47"/>
      <c r="V1116" s="7"/>
    </row>
    <row r="1117" spans="2:22">
      <c r="B1117" s="46">
        <f t="shared" si="289"/>
        <v>106</v>
      </c>
      <c r="C1117" s="47">
        <f>OutlineParameters!T1320</f>
        <v>183.81563482943955</v>
      </c>
      <c r="D1117" s="47"/>
      <c r="E1117" s="47"/>
      <c r="F1117" s="47"/>
      <c r="G1117" s="47"/>
      <c r="H1117" s="47"/>
      <c r="I1117" s="47"/>
      <c r="J1117" s="47"/>
      <c r="K1117" s="48"/>
      <c r="L1117" s="48"/>
      <c r="M1117" s="48"/>
      <c r="N1117" s="48"/>
      <c r="O1117" s="48"/>
      <c r="P1117" s="47"/>
      <c r="Q1117" s="46">
        <f t="shared" si="285"/>
        <v>107</v>
      </c>
      <c r="R1117" s="47">
        <f t="shared" si="286"/>
        <v>24.04175981125503</v>
      </c>
      <c r="S1117" s="47">
        <f t="shared" si="287"/>
        <v>3.8570984035614124</v>
      </c>
      <c r="T1117" s="47">
        <f t="shared" si="288"/>
        <v>5.3394980328188648</v>
      </c>
      <c r="U1117" s="47"/>
      <c r="V1117" s="7"/>
    </row>
    <row r="1118" spans="2:22">
      <c r="B1118" s="46">
        <f t="shared" si="289"/>
        <v>107</v>
      </c>
      <c r="C1118" s="47">
        <f>OutlineParameters!T1321</f>
        <v>183.70238460047378</v>
      </c>
      <c r="D1118" s="47"/>
      <c r="E1118" s="47"/>
      <c r="F1118" s="47"/>
      <c r="G1118" s="47"/>
      <c r="H1118" s="47"/>
      <c r="I1118" s="47"/>
      <c r="J1118" s="47"/>
      <c r="K1118" s="48"/>
      <c r="L1118" s="48"/>
      <c r="M1118" s="48"/>
      <c r="N1118" s="48"/>
      <c r="O1118" s="48"/>
      <c r="P1118" s="47"/>
      <c r="Q1118" s="46">
        <f t="shared" si="285"/>
        <v>108</v>
      </c>
      <c r="R1118" s="47">
        <f t="shared" si="286"/>
        <v>24.060982159372916</v>
      </c>
      <c r="S1118" s="47">
        <f t="shared" si="287"/>
        <v>3.8999237714719719</v>
      </c>
      <c r="T1118" s="47">
        <f t="shared" si="288"/>
        <v>5.3322458617512734</v>
      </c>
      <c r="U1118" s="47"/>
      <c r="V1118" s="7"/>
    </row>
    <row r="1119" spans="2:22">
      <c r="B1119" s="46">
        <f t="shared" si="289"/>
        <v>108</v>
      </c>
      <c r="C1119" s="47">
        <f>OutlineParameters!T1322</f>
        <v>183.58855794192382</v>
      </c>
      <c r="D1119" s="47"/>
      <c r="E1119" s="47"/>
      <c r="F1119" s="47"/>
      <c r="G1119" s="47"/>
      <c r="H1119" s="47"/>
      <c r="I1119" s="47"/>
      <c r="J1119" s="47"/>
      <c r="K1119" s="48"/>
      <c r="L1119" s="48"/>
      <c r="M1119" s="48"/>
      <c r="N1119" s="48"/>
      <c r="O1119" s="48"/>
      <c r="P1119" s="47"/>
      <c r="Q1119" s="46">
        <f t="shared" si="285"/>
        <v>109</v>
      </c>
      <c r="R1119" s="47">
        <f t="shared" si="286"/>
        <v>24.080299031199324</v>
      </c>
      <c r="S1119" s="47">
        <f t="shared" si="287"/>
        <v>3.9429558556572069</v>
      </c>
      <c r="T1119" s="47">
        <f t="shared" si="288"/>
        <v>5.3249635709360126</v>
      </c>
      <c r="U1119" s="47"/>
      <c r="V1119" s="7"/>
    </row>
    <row r="1120" spans="2:22">
      <c r="B1120" s="46">
        <f t="shared" si="289"/>
        <v>109</v>
      </c>
      <c r="C1120" s="47">
        <f>OutlineParameters!T1323</f>
        <v>183.47415133237067</v>
      </c>
      <c r="D1120" s="47"/>
      <c r="E1120" s="47"/>
      <c r="F1120" s="47"/>
      <c r="G1120" s="47"/>
      <c r="H1120" s="47"/>
      <c r="I1120" s="47"/>
      <c r="J1120" s="47"/>
      <c r="K1120" s="48"/>
      <c r="L1120" s="48"/>
      <c r="M1120" s="48"/>
      <c r="N1120" s="48"/>
      <c r="O1120" s="48"/>
      <c r="P1120" s="47"/>
      <c r="Q1120" s="46">
        <f t="shared" si="285"/>
        <v>110</v>
      </c>
      <c r="R1120" s="47">
        <f t="shared" si="286"/>
        <v>24.099711301952905</v>
      </c>
      <c r="S1120" s="47">
        <f t="shared" si="287"/>
        <v>3.9861999837618143</v>
      </c>
      <c r="T1120" s="47">
        <f t="shared" si="288"/>
        <v>5.3176508814868031</v>
      </c>
      <c r="U1120" s="47"/>
      <c r="V1120" s="7"/>
    </row>
    <row r="1121" spans="2:22">
      <c r="B1121" s="46">
        <f t="shared" si="289"/>
        <v>110</v>
      </c>
      <c r="C1121" s="47">
        <f>OutlineParameters!T1324</f>
        <v>183.35916197650855</v>
      </c>
      <c r="D1121" s="47"/>
      <c r="E1121" s="47"/>
      <c r="F1121" s="47"/>
      <c r="G1121" s="47"/>
      <c r="H1121" s="47"/>
      <c r="I1121" s="47"/>
      <c r="J1121" s="47"/>
      <c r="K1121" s="48"/>
      <c r="L1121" s="48"/>
      <c r="M1121" s="48"/>
      <c r="N1121" s="48"/>
      <c r="O1121" s="48"/>
      <c r="P1121" s="47"/>
      <c r="Q1121" s="46">
        <f t="shared" si="285"/>
        <v>111</v>
      </c>
      <c r="R1121" s="47">
        <f t="shared" si="286"/>
        <v>24.119219846852317</v>
      </c>
      <c r="S1121" s="47">
        <f t="shared" si="287"/>
        <v>4.0296595576566148</v>
      </c>
      <c r="T1121" s="47">
        <f t="shared" si="288"/>
        <v>5.3103072760987935</v>
      </c>
      <c r="U1121" s="47"/>
      <c r="V1121" s="7"/>
    </row>
    <row r="1122" spans="2:22">
      <c r="B1122" s="46">
        <f t="shared" si="289"/>
        <v>111</v>
      </c>
      <c r="C1122" s="47">
        <f>OutlineParameters!T1325</f>
        <v>183.24357889537944</v>
      </c>
      <c r="D1122" s="47"/>
      <c r="E1122" s="47"/>
      <c r="F1122" s="47"/>
      <c r="G1122" s="47"/>
      <c r="H1122" s="47"/>
      <c r="I1122" s="47"/>
      <c r="J1122" s="47"/>
      <c r="K1122" s="48"/>
      <c r="L1122" s="48"/>
      <c r="M1122" s="48"/>
      <c r="N1122" s="48"/>
      <c r="O1122" s="48"/>
      <c r="P1122" s="47"/>
      <c r="Q1122" s="46">
        <f t="shared" si="285"/>
        <v>112</v>
      </c>
      <c r="R1122" s="47">
        <f t="shared" si="286"/>
        <v>24.138825541116208</v>
      </c>
      <c r="S1122" s="47">
        <f t="shared" si="287"/>
        <v>4.0733380843385341</v>
      </c>
      <c r="T1122" s="47">
        <f t="shared" si="288"/>
        <v>5.3029329527228652</v>
      </c>
      <c r="U1122" s="47"/>
      <c r="V1122" s="7"/>
    </row>
    <row r="1123" spans="2:22">
      <c r="B1123" s="46">
        <f t="shared" si="289"/>
        <v>112</v>
      </c>
      <c r="C1123" s="47">
        <f>OutlineParameters!T1326</f>
        <v>183.12742158805776</v>
      </c>
      <c r="D1123" s="47"/>
      <c r="E1123" s="47"/>
      <c r="F1123" s="47"/>
      <c r="G1123" s="47"/>
      <c r="H1123" s="47"/>
      <c r="I1123" s="47"/>
      <c r="J1123" s="47"/>
      <c r="K1123" s="48"/>
      <c r="L1123" s="48"/>
      <c r="M1123" s="48"/>
      <c r="N1123" s="48"/>
      <c r="O1123" s="48"/>
      <c r="P1123" s="47"/>
      <c r="Q1123" s="46">
        <f t="shared" si="285"/>
        <v>113</v>
      </c>
      <c r="R1123" s="47">
        <f t="shared" si="286"/>
        <v>24.158529259963238</v>
      </c>
      <c r="S1123" s="47">
        <f t="shared" si="287"/>
        <v>4.117233336999238</v>
      </c>
      <c r="T1123" s="47">
        <f t="shared" si="288"/>
        <v>5.2955273940541625</v>
      </c>
      <c r="U1123" s="47"/>
      <c r="V1123" s="7"/>
    </row>
    <row r="1124" spans="2:22">
      <c r="B1124" s="46">
        <f t="shared" si="289"/>
        <v>113</v>
      </c>
      <c r="C1124" s="47">
        <f>OutlineParameters!T1327</f>
        <v>183.01065680097832</v>
      </c>
      <c r="D1124" s="47"/>
      <c r="E1124" s="47"/>
      <c r="F1124" s="47"/>
      <c r="G1124" s="47"/>
      <c r="H1124" s="47"/>
      <c r="I1124" s="47"/>
      <c r="J1124" s="47"/>
      <c r="K1124" s="48"/>
      <c r="L1124" s="48"/>
      <c r="M1124" s="48"/>
      <c r="N1124" s="48"/>
      <c r="O1124" s="48"/>
      <c r="P1124" s="47"/>
      <c r="Q1124" s="46">
        <f t="shared" si="285"/>
        <v>114</v>
      </c>
      <c r="R1124" s="47">
        <f t="shared" si="286"/>
        <v>24.178331878612056</v>
      </c>
      <c r="S1124" s="47">
        <f t="shared" si="287"/>
        <v>4.161353433159011</v>
      </c>
      <c r="T1124" s="47">
        <f t="shared" si="288"/>
        <v>5.288090321206413</v>
      </c>
      <c r="U1124" s="47"/>
      <c r="V1124" s="7"/>
    </row>
    <row r="1125" spans="2:22">
      <c r="B1125" s="46">
        <f t="shared" si="289"/>
        <v>114</v>
      </c>
      <c r="C1125" s="47">
        <f>OutlineParameters!T1328</f>
        <v>182.89331143143559</v>
      </c>
      <c r="D1125" s="47"/>
      <c r="E1125" s="47"/>
      <c r="F1125" s="47"/>
      <c r="G1125" s="47"/>
      <c r="H1125" s="47"/>
      <c r="I1125" s="47"/>
      <c r="J1125" s="47"/>
      <c r="K1125" s="48"/>
      <c r="L1125" s="48"/>
      <c r="M1125" s="48"/>
      <c r="N1125" s="48"/>
      <c r="O1125" s="48"/>
      <c r="P1125" s="47"/>
      <c r="Q1125" s="46">
        <f t="shared" si="285"/>
        <v>115</v>
      </c>
      <c r="R1125" s="47">
        <f t="shared" si="286"/>
        <v>24.198234272281319</v>
      </c>
      <c r="S1125" s="47">
        <f t="shared" si="287"/>
        <v>4.2056961571396698</v>
      </c>
      <c r="T1125" s="47">
        <f t="shared" si="288"/>
        <v>5.2806212168747599</v>
      </c>
      <c r="U1125" s="47"/>
      <c r="V1125" s="7"/>
    </row>
    <row r="1126" spans="2:22">
      <c r="B1126" s="46">
        <f t="shared" si="289"/>
        <v>115</v>
      </c>
      <c r="C1126" s="47">
        <f>OutlineParameters!T1329</f>
        <v>182.77535226594483</v>
      </c>
      <c r="D1126" s="47"/>
      <c r="E1126" s="47"/>
      <c r="F1126" s="47"/>
      <c r="G1126" s="47"/>
      <c r="H1126" s="47"/>
      <c r="I1126" s="47"/>
      <c r="J1126" s="47"/>
      <c r="K1126" s="48"/>
      <c r="L1126" s="48"/>
      <c r="M1126" s="48"/>
      <c r="N1126" s="48"/>
      <c r="O1126" s="48"/>
      <c r="P1126" s="47"/>
      <c r="Q1126" s="46">
        <f t="shared" si="285"/>
        <v>116</v>
      </c>
      <c r="R1126" s="47">
        <f t="shared" si="286"/>
        <v>24.218237316189679</v>
      </c>
      <c r="S1126" s="47">
        <f t="shared" si="287"/>
        <v>4.250267806975522</v>
      </c>
      <c r="T1126" s="47">
        <f t="shared" si="288"/>
        <v>5.2731202790100866</v>
      </c>
      <c r="U1126" s="47"/>
      <c r="V1126" s="7"/>
    </row>
    <row r="1127" spans="2:22">
      <c r="B1127" s="46">
        <f t="shared" si="289"/>
        <v>116</v>
      </c>
      <c r="C1127" s="47">
        <f>OutlineParameters!T1330</f>
        <v>182.65679853211176</v>
      </c>
      <c r="D1127" s="47"/>
      <c r="E1127" s="47"/>
      <c r="F1127" s="47"/>
      <c r="G1127" s="47"/>
      <c r="H1127" s="47"/>
      <c r="I1127" s="47"/>
      <c r="J1127" s="47"/>
      <c r="K1127" s="48"/>
      <c r="L1127" s="48"/>
      <c r="M1127" s="48"/>
      <c r="N1127" s="48"/>
      <c r="O1127" s="48"/>
      <c r="P1127" s="47"/>
      <c r="Q1127" s="46">
        <f t="shared" si="285"/>
        <v>117</v>
      </c>
      <c r="R1127" s="47">
        <f t="shared" si="286"/>
        <v>24.238341885555791</v>
      </c>
      <c r="S1127" s="47">
        <f t="shared" si="287"/>
        <v>4.2950661771214698</v>
      </c>
      <c r="T1127" s="47">
        <f t="shared" si="288"/>
        <v>5.265586990307539</v>
      </c>
      <c r="U1127" s="47"/>
      <c r="V1127" s="7"/>
    </row>
    <row r="1128" spans="2:22">
      <c r="B1128" s="46">
        <f t="shared" si="289"/>
        <v>117</v>
      </c>
      <c r="C1128" s="47">
        <f>OutlineParameters!T1331</f>
        <v>182.53763994514313</v>
      </c>
      <c r="D1128" s="47"/>
      <c r="E1128" s="47"/>
      <c r="F1128" s="47"/>
      <c r="G1128" s="47"/>
      <c r="H1128" s="47"/>
      <c r="I1128" s="47"/>
      <c r="J1128" s="47"/>
      <c r="K1128" s="48"/>
      <c r="L1128" s="48"/>
      <c r="M1128" s="48"/>
      <c r="N1128" s="48"/>
      <c r="O1128" s="48"/>
      <c r="P1128" s="47"/>
      <c r="Q1128" s="46">
        <f t="shared" si="285"/>
        <v>118</v>
      </c>
      <c r="R1128" s="47">
        <f t="shared" si="286"/>
        <v>24.25854885559831</v>
      </c>
      <c r="S1128" s="47">
        <f t="shared" si="287"/>
        <v>4.3400965630114676</v>
      </c>
      <c r="T1128" s="47">
        <f t="shared" si="288"/>
        <v>5.2580210718808393</v>
      </c>
      <c r="U1128" s="47"/>
      <c r="V1128" s="7"/>
    </row>
    <row r="1129" spans="2:22">
      <c r="B1129" s="46">
        <f t="shared" si="289"/>
        <v>118</v>
      </c>
      <c r="C1129" s="47">
        <f>OutlineParameters!T1332</f>
        <v>182.41787280373941</v>
      </c>
      <c r="D1129" s="47"/>
      <c r="E1129" s="47"/>
      <c r="F1129" s="47"/>
      <c r="G1129" s="47"/>
      <c r="H1129" s="47"/>
      <c r="I1129" s="47"/>
      <c r="J1129" s="47"/>
      <c r="K1129" s="48"/>
      <c r="L1129" s="48"/>
      <c r="M1129" s="48"/>
      <c r="N1129" s="48"/>
      <c r="O1129" s="48"/>
      <c r="P1129" s="47"/>
      <c r="Q1129" s="46">
        <f t="shared" si="285"/>
        <v>119</v>
      </c>
      <c r="R1129" s="47">
        <f t="shared" si="286"/>
        <v>24.278859344272174</v>
      </c>
      <c r="S1129" s="47">
        <f t="shared" si="287"/>
        <v>4.3853608010211609</v>
      </c>
      <c r="T1129" s="47">
        <f t="shared" si="288"/>
        <v>5.2504224818864662</v>
      </c>
      <c r="U1129" s="47"/>
      <c r="V1129" s="7"/>
    </row>
    <row r="1130" spans="2:22">
      <c r="B1130" s="46">
        <f t="shared" si="289"/>
        <v>119</v>
      </c>
      <c r="C1130" s="47">
        <f>OutlineParameters!T1333</f>
        <v>182.29749449343734</v>
      </c>
      <c r="D1130" s="47"/>
      <c r="E1130" s="47"/>
      <c r="F1130" s="47"/>
      <c r="G1130" s="47"/>
      <c r="H1130" s="47"/>
      <c r="I1130" s="47"/>
      <c r="J1130" s="47"/>
      <c r="K1130" s="48"/>
      <c r="L1130" s="48"/>
      <c r="M1130" s="48"/>
      <c r="N1130" s="48"/>
      <c r="O1130" s="48"/>
      <c r="P1130" s="47"/>
      <c r="Q1130" s="46">
        <f t="shared" si="285"/>
        <v>120</v>
      </c>
      <c r="R1130" s="47">
        <f t="shared" si="286"/>
        <v>24.299273742570261</v>
      </c>
      <c r="S1130" s="47">
        <f t="shared" si="287"/>
        <v>4.4308663854910719</v>
      </c>
      <c r="T1130" s="47">
        <f t="shared" si="288"/>
        <v>5.2427902285367738</v>
      </c>
      <c r="U1130" s="47"/>
      <c r="V1130" s="7"/>
    </row>
    <row r="1131" spans="2:22">
      <c r="B1131" s="46">
        <f t="shared" si="289"/>
        <v>120</v>
      </c>
      <c r="C1131" s="47">
        <f>OutlineParameters!T1334</f>
        <v>182.17650127178817</v>
      </c>
      <c r="D1131" s="47"/>
      <c r="E1131" s="47"/>
      <c r="F1131" s="47"/>
      <c r="G1131" s="47"/>
      <c r="H1131" s="47"/>
      <c r="I1131" s="47"/>
      <c r="J1131" s="47"/>
      <c r="K1131" s="48"/>
      <c r="L1131" s="48"/>
      <c r="M1131" s="48"/>
      <c r="N1131" s="48"/>
      <c r="O1131" s="48"/>
      <c r="P1131" s="47"/>
      <c r="Q1131" s="46">
        <f t="shared" si="285"/>
        <v>121</v>
      </c>
      <c r="R1131" s="47">
        <f t="shared" si="286"/>
        <v>24.319793167211149</v>
      </c>
      <c r="S1131" s="47">
        <f t="shared" si="287"/>
        <v>4.4766077642722522</v>
      </c>
      <c r="T1131" s="47">
        <f t="shared" si="288"/>
        <v>5.2351247472193583</v>
      </c>
      <c r="U1131" s="47"/>
      <c r="V1131" s="7"/>
    </row>
    <row r="1132" spans="2:22">
      <c r="B1132" s="46">
        <f t="shared" si="289"/>
        <v>121</v>
      </c>
      <c r="C1132" s="47">
        <f>OutlineParameters!T1335</f>
        <v>182.05489056569161</v>
      </c>
      <c r="D1132" s="47"/>
      <c r="E1132" s="47"/>
      <c r="F1132" s="47"/>
      <c r="G1132" s="47"/>
      <c r="H1132" s="47"/>
      <c r="I1132" s="47"/>
      <c r="J1132" s="47"/>
      <c r="K1132" s="48"/>
      <c r="L1132" s="48"/>
      <c r="M1132" s="48"/>
      <c r="N1132" s="48"/>
      <c r="O1132" s="48"/>
      <c r="P1132" s="47"/>
      <c r="Q1132" s="46">
        <f t="shared" si="285"/>
        <v>122</v>
      </c>
      <c r="R1132" s="47">
        <f t="shared" si="286"/>
        <v>24.340418493413491</v>
      </c>
      <c r="S1132" s="47">
        <f t="shared" si="287"/>
        <v>4.5225938993215564</v>
      </c>
      <c r="T1132" s="47">
        <f t="shared" si="288"/>
        <v>5.2274255206293647</v>
      </c>
      <c r="U1132" s="47"/>
      <c r="V1132" s="7"/>
    </row>
    <row r="1133" spans="2:22">
      <c r="B1133" s="46">
        <f t="shared" si="289"/>
        <v>122</v>
      </c>
      <c r="C1133" s="47">
        <f>OutlineParameters!T1336</f>
        <v>181.93265128538087</v>
      </c>
      <c r="D1133" s="47"/>
      <c r="E1133" s="47"/>
      <c r="F1133" s="47"/>
      <c r="G1133" s="47"/>
      <c r="H1133" s="47"/>
      <c r="I1133" s="47"/>
      <c r="J1133" s="47"/>
      <c r="K1133" s="48"/>
      <c r="L1133" s="48"/>
      <c r="M1133" s="48"/>
      <c r="N1133" s="48"/>
      <c r="O1133" s="48"/>
      <c r="P1133" s="47"/>
      <c r="Q1133" s="46">
        <f t="shared" si="285"/>
        <v>123</v>
      </c>
      <c r="R1133" s="47">
        <f t="shared" si="286"/>
        <v>24.361150596395941</v>
      </c>
      <c r="S1133" s="47">
        <f t="shared" si="287"/>
        <v>4.5688226177850524</v>
      </c>
      <c r="T1133" s="47">
        <f t="shared" si="288"/>
        <v>5.2196920314619417</v>
      </c>
      <c r="U1133" s="47"/>
      <c r="V1133" s="7"/>
    </row>
    <row r="1134" spans="2:22">
      <c r="B1134" s="46">
        <f t="shared" si="289"/>
        <v>123</v>
      </c>
      <c r="C1134" s="47">
        <f>OutlineParameters!T1337</f>
        <v>181.80980281677014</v>
      </c>
      <c r="D1134" s="47"/>
      <c r="E1134" s="47"/>
      <c r="F1134" s="47"/>
      <c r="G1134" s="47"/>
      <c r="H1134" s="47"/>
      <c r="I1134" s="47"/>
      <c r="J1134" s="47"/>
      <c r="K1134" s="48"/>
      <c r="L1134" s="48"/>
      <c r="M1134" s="48"/>
      <c r="N1134" s="48"/>
      <c r="O1134" s="48"/>
      <c r="P1134" s="47"/>
      <c r="Q1134" s="46">
        <f t="shared" si="285"/>
        <v>124</v>
      </c>
      <c r="R1134" s="47">
        <f t="shared" si="286"/>
        <v>24.381990351377155</v>
      </c>
      <c r="S1134" s="47">
        <f t="shared" si="287"/>
        <v>4.6153001549382289</v>
      </c>
      <c r="T1134" s="47">
        <f t="shared" si="288"/>
        <v>5.211924477667969</v>
      </c>
      <c r="U1134" s="47"/>
      <c r="V1134" s="7"/>
    </row>
    <row r="1135" spans="2:22">
      <c r="B1135" s="46">
        <f t="shared" si="289"/>
        <v>124</v>
      </c>
      <c r="C1135" s="47">
        <f>OutlineParameters!T1338</f>
        <v>181.68631213202676</v>
      </c>
      <c r="D1135" s="47"/>
      <c r="E1135" s="47"/>
      <c r="F1135" s="47"/>
      <c r="G1135" s="47"/>
      <c r="H1135" s="47"/>
      <c r="I1135" s="47"/>
      <c r="J1135" s="47"/>
      <c r="K1135" s="48"/>
      <c r="L1135" s="48"/>
      <c r="M1135" s="48"/>
      <c r="N1135" s="48"/>
      <c r="O1135" s="48"/>
      <c r="P1135" s="47"/>
      <c r="Q1135" s="46">
        <f t="shared" ref="Q1135:Q1198" si="290">B1136</f>
        <v>125</v>
      </c>
      <c r="R1135" s="47">
        <f t="shared" si="286"/>
        <v>24.402938633575783</v>
      </c>
      <c r="S1135" s="47">
        <f t="shared" si="287"/>
        <v>4.6620243481933343</v>
      </c>
      <c r="T1135" s="47">
        <f t="shared" si="288"/>
        <v>5.2041223419425933</v>
      </c>
      <c r="U1135" s="47"/>
      <c r="V1135" s="7"/>
    </row>
    <row r="1136" spans="2:22">
      <c r="B1136" s="46">
        <f t="shared" si="289"/>
        <v>125</v>
      </c>
      <c r="C1136" s="47">
        <f>OutlineParameters!T1339</f>
        <v>181.5621982721425</v>
      </c>
      <c r="D1136" s="47"/>
      <c r="E1136" s="47"/>
      <c r="F1136" s="47"/>
      <c r="G1136" s="47"/>
      <c r="H1136" s="47"/>
      <c r="I1136" s="47"/>
      <c r="J1136" s="47"/>
      <c r="K1136" s="48"/>
      <c r="L1136" s="48"/>
      <c r="M1136" s="48"/>
      <c r="N1136" s="48"/>
      <c r="O1136" s="48"/>
      <c r="P1136" s="47"/>
      <c r="Q1136" s="46">
        <f t="shared" si="290"/>
        <v>126</v>
      </c>
      <c r="R1136" s="47">
        <f t="shared" si="286"/>
        <v>24.423996318210481</v>
      </c>
      <c r="S1136" s="47">
        <f t="shared" si="287"/>
        <v>4.7017337140943134</v>
      </c>
      <c r="T1136" s="47">
        <f t="shared" si="288"/>
        <v>5.1962853453995388</v>
      </c>
      <c r="U1136" s="47"/>
      <c r="V1136" s="7"/>
    </row>
    <row r="1137" spans="2:22">
      <c r="B1137" s="46">
        <f t="shared" si="289"/>
        <v>126</v>
      </c>
      <c r="C1137" s="47">
        <f>OutlineParameters!T1340</f>
        <v>181.43745113989999</v>
      </c>
      <c r="D1137" s="47"/>
      <c r="E1137" s="47"/>
      <c r="F1137" s="47"/>
      <c r="G1137" s="47"/>
      <c r="H1137" s="47"/>
      <c r="I1137" s="47"/>
      <c r="J1137" s="47"/>
      <c r="K1137" s="48"/>
      <c r="L1137" s="48"/>
      <c r="M1137" s="48"/>
      <c r="N1137" s="48"/>
      <c r="O1137" s="48"/>
      <c r="P1137" s="47"/>
      <c r="Q1137" s="46">
        <f t="shared" si="290"/>
        <v>127</v>
      </c>
      <c r="R1137" s="47">
        <f t="shared" si="286"/>
        <v>24.445164280499906</v>
      </c>
      <c r="S1137" s="47">
        <f t="shared" si="287"/>
        <v>4.7417096144184612</v>
      </c>
      <c r="T1137" s="47">
        <f t="shared" si="288"/>
        <v>5.1884132091525297</v>
      </c>
      <c r="U1137" s="47"/>
      <c r="V1137" s="7"/>
    </row>
    <row r="1138" spans="2:22">
      <c r="B1138" s="46">
        <f t="shared" si="289"/>
        <v>127</v>
      </c>
      <c r="C1138" s="47">
        <f>OutlineParameters!T1341</f>
        <v>181.31206684546189</v>
      </c>
      <c r="D1138" s="47"/>
      <c r="E1138" s="47"/>
      <c r="F1138" s="47"/>
      <c r="G1138" s="47"/>
      <c r="H1138" s="47"/>
      <c r="I1138" s="47"/>
      <c r="J1138" s="47"/>
      <c r="K1138" s="48"/>
      <c r="L1138" s="48"/>
      <c r="M1138" s="48"/>
      <c r="N1138" s="48"/>
      <c r="O1138" s="48"/>
      <c r="P1138" s="47"/>
      <c r="Q1138" s="46">
        <f t="shared" si="290"/>
        <v>128</v>
      </c>
      <c r="R1138" s="47">
        <f t="shared" si="286"/>
        <v>24.466443395662708</v>
      </c>
      <c r="S1138" s="47">
        <f t="shared" si="287"/>
        <v>4.7819545747163943</v>
      </c>
      <c r="T1138" s="47">
        <f t="shared" si="288"/>
        <v>5.1805054158967137</v>
      </c>
      <c r="U1138" s="47"/>
      <c r="V1138" s="7"/>
    </row>
    <row r="1139" spans="2:22">
      <c r="B1139" s="46">
        <f t="shared" si="289"/>
        <v>128</v>
      </c>
      <c r="C1139" s="47">
        <f>OutlineParameters!T1342</f>
        <v>181.18604296386468</v>
      </c>
      <c r="D1139" s="47"/>
      <c r="E1139" s="47"/>
      <c r="F1139" s="47"/>
      <c r="G1139" s="47"/>
      <c r="H1139" s="47"/>
      <c r="I1139" s="47"/>
      <c r="J1139" s="47"/>
      <c r="K1139" s="48"/>
      <c r="L1139" s="48"/>
      <c r="M1139" s="48"/>
      <c r="N1139" s="48"/>
      <c r="O1139" s="48"/>
      <c r="P1139" s="47"/>
      <c r="Q1139" s="46">
        <f t="shared" si="290"/>
        <v>129</v>
      </c>
      <c r="R1139" s="47">
        <f t="shared" ref="R1139:R1202" si="291">VLOOKUP(-Q1139,$Q$110:$R$1009,2,FALSE)</f>
        <v>24.487834538917539</v>
      </c>
      <c r="S1139" s="47">
        <f t="shared" ref="S1139:S1202" si="292">VLOOKUP(-Q1139,$Q$110:$S$1009,3,FALSE)</f>
        <v>4.8224684096117834</v>
      </c>
      <c r="T1139" s="47">
        <f t="shared" ref="T1139:T1202" si="293">VLOOKUP(-Q1139,$Q$110:$T$1009,4,FALSE)</f>
        <v>5.1725621635829704</v>
      </c>
      <c r="U1139" s="47"/>
      <c r="V1139" s="7"/>
    </row>
    <row r="1140" spans="2:22">
      <c r="B1140" s="46">
        <f t="shared" si="289"/>
        <v>129</v>
      </c>
      <c r="C1140" s="47">
        <f>OutlineParameters!T1343</f>
        <v>181.05937556219797</v>
      </c>
      <c r="D1140" s="47"/>
      <c r="E1140" s="47"/>
      <c r="F1140" s="47"/>
      <c r="G1140" s="47"/>
      <c r="H1140" s="47"/>
      <c r="I1140" s="47"/>
      <c r="J1140" s="47"/>
      <c r="K1140" s="48"/>
      <c r="L1140" s="48"/>
      <c r="M1140" s="48"/>
      <c r="N1140" s="48"/>
      <c r="O1140" s="48"/>
      <c r="P1140" s="47"/>
      <c r="Q1140" s="46">
        <f t="shared" si="290"/>
        <v>130</v>
      </c>
      <c r="R1140" s="47">
        <f t="shared" si="291"/>
        <v>24.509338585483057</v>
      </c>
      <c r="S1140" s="47">
        <f t="shared" si="292"/>
        <v>4.8632536739101191</v>
      </c>
      <c r="T1140" s="47">
        <f t="shared" si="293"/>
        <v>5.1645829349064467</v>
      </c>
      <c r="U1140" s="47"/>
      <c r="V1140" s="7"/>
    </row>
    <row r="1141" spans="2:22">
      <c r="B1141" s="46">
        <f t="shared" si="289"/>
        <v>130</v>
      </c>
      <c r="C1141" s="47">
        <f>OutlineParameters!T1344</f>
        <v>180.93206225878501</v>
      </c>
      <c r="D1141" s="47"/>
      <c r="E1141" s="47"/>
      <c r="F1141" s="47"/>
      <c r="G1141" s="47"/>
      <c r="H1141" s="47"/>
      <c r="I1141" s="47"/>
      <c r="J1141" s="47"/>
      <c r="K1141" s="48"/>
      <c r="L1141" s="48"/>
      <c r="M1141" s="48"/>
      <c r="N1141" s="48"/>
      <c r="O1141" s="48"/>
      <c r="P1141" s="47"/>
      <c r="Q1141" s="46">
        <f t="shared" si="290"/>
        <v>131</v>
      </c>
      <c r="R1141" s="47">
        <f t="shared" si="291"/>
        <v>24.530956410577915</v>
      </c>
      <c r="S1141" s="47">
        <f t="shared" si="292"/>
        <v>4.904312841572068</v>
      </c>
      <c r="T1141" s="47">
        <f t="shared" si="293"/>
        <v>5.1565672125622886</v>
      </c>
      <c r="U1141" s="47"/>
      <c r="V1141" s="7"/>
    </row>
    <row r="1142" spans="2:22">
      <c r="B1142" s="46">
        <f t="shared" ref="B1142:B1205" si="294">B1141+1</f>
        <v>131</v>
      </c>
      <c r="C1142" s="47">
        <f>OutlineParameters!T1345</f>
        <v>180.8040918683877</v>
      </c>
      <c r="D1142" s="47"/>
      <c r="E1142" s="47"/>
      <c r="F1142" s="47"/>
      <c r="G1142" s="47"/>
      <c r="H1142" s="47"/>
      <c r="I1142" s="47"/>
      <c r="J1142" s="47"/>
      <c r="K1142" s="48"/>
      <c r="L1142" s="48"/>
      <c r="M1142" s="48"/>
      <c r="N1142" s="48"/>
      <c r="O1142" s="48"/>
      <c r="P1142" s="47"/>
      <c r="Q1142" s="46">
        <f t="shared" si="290"/>
        <v>132</v>
      </c>
      <c r="R1142" s="47">
        <f t="shared" si="291"/>
        <v>24.552689149179226</v>
      </c>
      <c r="S1142" s="47">
        <f t="shared" si="292"/>
        <v>4.9456452059489742</v>
      </c>
      <c r="T1142" s="47">
        <f t="shared" si="293"/>
        <v>5.1485154261200554</v>
      </c>
      <c r="U1142" s="47"/>
      <c r="V1142" s="7"/>
    </row>
    <row r="1143" spans="2:22">
      <c r="B1143" s="46">
        <f t="shared" si="294"/>
        <v>132</v>
      </c>
      <c r="C1143" s="47">
        <f>OutlineParameters!T1346</f>
        <v>180.67547605013058</v>
      </c>
      <c r="D1143" s="47"/>
      <c r="E1143" s="47"/>
      <c r="F1143" s="47"/>
      <c r="G1143" s="47"/>
      <c r="H1143" s="47"/>
      <c r="I1143" s="47"/>
      <c r="J1143" s="47"/>
      <c r="K1143" s="48"/>
      <c r="L1143" s="48"/>
      <c r="M1143" s="48"/>
      <c r="N1143" s="48"/>
      <c r="O1143" s="48"/>
      <c r="P1143" s="47"/>
      <c r="Q1143" s="46">
        <f t="shared" si="290"/>
        <v>133</v>
      </c>
      <c r="R1143" s="47">
        <f t="shared" si="291"/>
        <v>24.574537158371157</v>
      </c>
      <c r="S1143" s="47">
        <f t="shared" si="292"/>
        <v>4.9872544691815612</v>
      </c>
      <c r="T1143" s="47">
        <f t="shared" si="293"/>
        <v>5.1404265945970291</v>
      </c>
      <c r="U1143" s="47"/>
      <c r="V1143" s="7"/>
    </row>
    <row r="1144" spans="2:22">
      <c r="B1144" s="46">
        <f t="shared" si="294"/>
        <v>133</v>
      </c>
      <c r="C1144" s="47">
        <f>OutlineParameters!T1347</f>
        <v>180.54620485867392</v>
      </c>
      <c r="D1144" s="47"/>
      <c r="E1144" s="47"/>
      <c r="F1144" s="47"/>
      <c r="G1144" s="47"/>
      <c r="H1144" s="47"/>
      <c r="I1144" s="47"/>
      <c r="J1144" s="47"/>
      <c r="K1144" s="48"/>
      <c r="L1144" s="48"/>
      <c r="M1144" s="48"/>
      <c r="N1144" s="48"/>
      <c r="O1144" s="48"/>
      <c r="P1144" s="47"/>
      <c r="Q1144" s="46">
        <f t="shared" si="290"/>
        <v>134</v>
      </c>
      <c r="R1144" s="47">
        <f t="shared" si="291"/>
        <v>24.596501571758822</v>
      </c>
      <c r="S1144" s="47">
        <f t="shared" si="292"/>
        <v>5.0291417905584233</v>
      </c>
      <c r="T1144" s="47">
        <f t="shared" si="293"/>
        <v>5.1323006711627972</v>
      </c>
      <c r="U1144" s="47"/>
      <c r="V1144" s="7"/>
    </row>
    <row r="1145" spans="2:22">
      <c r="B1145" s="46">
        <f t="shared" si="294"/>
        <v>134</v>
      </c>
      <c r="C1145" s="47">
        <f>OutlineParameters!T1348</f>
        <v>180.4162742515546</v>
      </c>
      <c r="D1145" s="47"/>
      <c r="E1145" s="47"/>
      <c r="F1145" s="47"/>
      <c r="G1145" s="47"/>
      <c r="H1145" s="47"/>
      <c r="I1145" s="47"/>
      <c r="J1145" s="47"/>
      <c r="K1145" s="48"/>
      <c r="L1145" s="48"/>
      <c r="M1145" s="48"/>
      <c r="N1145" s="48"/>
      <c r="O1145" s="48"/>
      <c r="P1145" s="47"/>
      <c r="Q1145" s="46">
        <f t="shared" si="290"/>
        <v>135</v>
      </c>
      <c r="R1145" s="47">
        <f t="shared" si="291"/>
        <v>24.618583264560876</v>
      </c>
      <c r="S1145" s="47">
        <f t="shared" si="292"/>
        <v>5.0713086413706598</v>
      </c>
      <c r="T1145" s="47">
        <f t="shared" si="293"/>
        <v>5.1241373769310812</v>
      </c>
      <c r="U1145" s="47"/>
      <c r="V1145" s="7"/>
    </row>
    <row r="1146" spans="2:22">
      <c r="B1146" s="46">
        <f t="shared" si="294"/>
        <v>135</v>
      </c>
      <c r="C1146" s="47">
        <f>OutlineParameters!T1349</f>
        <v>180.28568195718304</v>
      </c>
      <c r="D1146" s="47"/>
      <c r="E1146" s="47"/>
      <c r="F1146" s="47"/>
      <c r="G1146" s="47"/>
      <c r="H1146" s="47"/>
      <c r="I1146" s="47"/>
      <c r="J1146" s="47"/>
      <c r="K1146" s="48"/>
      <c r="L1146" s="48"/>
      <c r="M1146" s="48"/>
      <c r="N1146" s="48"/>
      <c r="O1146" s="48"/>
      <c r="P1146" s="47"/>
      <c r="Q1146" s="46">
        <f t="shared" si="290"/>
        <v>136</v>
      </c>
      <c r="R1146" s="47">
        <f t="shared" si="291"/>
        <v>24.640783111995969</v>
      </c>
      <c r="S1146" s="47">
        <f t="shared" si="292"/>
        <v>5.1137576780698737</v>
      </c>
      <c r="T1146" s="47">
        <f t="shared" si="293"/>
        <v>5.1159361945970288</v>
      </c>
      <c r="U1146" s="47"/>
      <c r="V1146" s="7"/>
    </row>
    <row r="1147" spans="2:22">
      <c r="B1147" s="46">
        <f t="shared" si="294"/>
        <v>136</v>
      </c>
      <c r="C1147" s="47">
        <f>OutlineParameters!T1350</f>
        <v>180.15442388852665</v>
      </c>
      <c r="D1147" s="47"/>
      <c r="E1147" s="47"/>
      <c r="F1147" s="47"/>
      <c r="G1147" s="47"/>
      <c r="H1147" s="47"/>
      <c r="I1147" s="47"/>
      <c r="J1147" s="47"/>
      <c r="K1147" s="48"/>
      <c r="L1147" s="48"/>
      <c r="M1147" s="48"/>
      <c r="N1147" s="48"/>
      <c r="O1147" s="48"/>
      <c r="P1147" s="47"/>
      <c r="Q1147" s="46">
        <f t="shared" si="290"/>
        <v>137</v>
      </c>
      <c r="R1147" s="47">
        <f t="shared" si="291"/>
        <v>24.663101989282762</v>
      </c>
      <c r="S1147" s="47">
        <f t="shared" si="292"/>
        <v>5.1564887421830399</v>
      </c>
      <c r="T1147" s="47">
        <f t="shared" si="293"/>
        <v>5.1076973221115232</v>
      </c>
      <c r="U1147" s="47"/>
      <c r="V1147" s="7"/>
    </row>
    <row r="1148" spans="2:22">
      <c r="B1148" s="46">
        <f t="shared" si="294"/>
        <v>137</v>
      </c>
      <c r="C1148" s="47">
        <f>OutlineParameters!T1351</f>
        <v>180.02249781877916</v>
      </c>
      <c r="D1148" s="47"/>
      <c r="E1148" s="47"/>
      <c r="F1148" s="47"/>
      <c r="G1148" s="47"/>
      <c r="H1148" s="47"/>
      <c r="I1148" s="47"/>
      <c r="J1148" s="47"/>
      <c r="K1148" s="48"/>
      <c r="L1148" s="48"/>
      <c r="M1148" s="48"/>
      <c r="N1148" s="48"/>
      <c r="O1148" s="48"/>
      <c r="P1148" s="47"/>
      <c r="Q1148" s="46">
        <f t="shared" si="290"/>
        <v>138</v>
      </c>
      <c r="R1148" s="47">
        <f t="shared" si="291"/>
        <v>24.685540771639904</v>
      </c>
      <c r="S1148" s="47">
        <f t="shared" si="292"/>
        <v>5.1995044091108582</v>
      </c>
      <c r="T1148" s="47">
        <f t="shared" si="293"/>
        <v>5.0994202421697068</v>
      </c>
      <c r="U1148" s="47"/>
      <c r="V1148" s="7"/>
    </row>
    <row r="1149" spans="2:22">
      <c r="B1149" s="46">
        <f t="shared" si="294"/>
        <v>138</v>
      </c>
      <c r="C1149" s="47">
        <f>OutlineParameters!T1352</f>
        <v>179.88989961591099</v>
      </c>
      <c r="D1149" s="47"/>
      <c r="E1149" s="47"/>
      <c r="F1149" s="47"/>
      <c r="G1149" s="47"/>
      <c r="H1149" s="47"/>
      <c r="I1149" s="47"/>
      <c r="J1149" s="47"/>
      <c r="K1149" s="48"/>
      <c r="L1149" s="48"/>
      <c r="M1149" s="48"/>
      <c r="N1149" s="48"/>
      <c r="O1149" s="48"/>
      <c r="P1149" s="47"/>
      <c r="Q1149" s="46">
        <f t="shared" si="290"/>
        <v>139</v>
      </c>
      <c r="R1149" s="47">
        <f t="shared" si="291"/>
        <v>24.708100334286051</v>
      </c>
      <c r="S1149" s="47">
        <f t="shared" si="292"/>
        <v>5.242806443398166</v>
      </c>
      <c r="T1149" s="47">
        <f t="shared" si="293"/>
        <v>5.0911046758853074</v>
      </c>
      <c r="U1149" s="47"/>
      <c r="V1149" s="7"/>
    </row>
    <row r="1150" spans="2:22">
      <c r="B1150" s="46">
        <f t="shared" si="294"/>
        <v>139</v>
      </c>
      <c r="C1150" s="47">
        <f>OutlineParameters!T1353</f>
        <v>179.75662709832645</v>
      </c>
      <c r="D1150" s="47"/>
      <c r="E1150" s="47"/>
      <c r="F1150" s="47"/>
      <c r="G1150" s="47"/>
      <c r="H1150" s="47"/>
      <c r="I1150" s="47"/>
      <c r="J1150" s="47"/>
      <c r="K1150" s="48"/>
      <c r="L1150" s="48"/>
      <c r="M1150" s="48"/>
      <c r="N1150" s="48"/>
      <c r="O1150" s="48"/>
      <c r="P1150" s="47"/>
      <c r="Q1150" s="46">
        <f t="shared" si="290"/>
        <v>140</v>
      </c>
      <c r="R1150" s="47">
        <f t="shared" si="291"/>
        <v>24.730781552439854</v>
      </c>
      <c r="S1150" s="47">
        <f t="shared" si="292"/>
        <v>5.2863972453257944</v>
      </c>
      <c r="T1150" s="47">
        <f t="shared" si="293"/>
        <v>5.082750105953469</v>
      </c>
      <c r="U1150" s="47"/>
      <c r="V1150" s="7"/>
    </row>
    <row r="1151" spans="2:22">
      <c r="B1151" s="46">
        <f t="shared" si="294"/>
        <v>140</v>
      </c>
      <c r="C1151" s="47">
        <f>OutlineParameters!T1354</f>
        <v>179.62266135159291</v>
      </c>
      <c r="D1151" s="47"/>
      <c r="E1151" s="47"/>
      <c r="F1151" s="47"/>
      <c r="G1151" s="47"/>
      <c r="H1151" s="47"/>
      <c r="I1151" s="47"/>
      <c r="J1151" s="47"/>
      <c r="K1151" s="48"/>
      <c r="L1151" s="48"/>
      <c r="M1151" s="48"/>
      <c r="N1151" s="48"/>
      <c r="O1151" s="48"/>
      <c r="P1151" s="47"/>
      <c r="Q1151" s="46">
        <f t="shared" si="290"/>
        <v>141</v>
      </c>
      <c r="R1151" s="47">
        <f t="shared" si="291"/>
        <v>24.753585301319969</v>
      </c>
      <c r="S1151" s="47">
        <f t="shared" si="292"/>
        <v>5.3302767658565777</v>
      </c>
      <c r="T1151" s="47">
        <f t="shared" si="293"/>
        <v>5.0743567303250741</v>
      </c>
      <c r="U1151" s="47"/>
      <c r="V1151" s="7"/>
    </row>
    <row r="1152" spans="2:22">
      <c r="B1152" s="46">
        <f t="shared" si="294"/>
        <v>141</v>
      </c>
      <c r="C1152" s="47">
        <f>OutlineParameters!T1355</f>
        <v>179.48803682129457</v>
      </c>
      <c r="D1152" s="47"/>
      <c r="E1152" s="47"/>
      <c r="F1152" s="47"/>
      <c r="G1152" s="47"/>
      <c r="H1152" s="47"/>
      <c r="I1152" s="47"/>
      <c r="J1152" s="47"/>
      <c r="K1152" s="48"/>
      <c r="L1152" s="48"/>
      <c r="M1152" s="48"/>
      <c r="N1152" s="48"/>
      <c r="O1152" s="48"/>
      <c r="P1152" s="47"/>
      <c r="Q1152" s="46">
        <f t="shared" si="290"/>
        <v>142</v>
      </c>
      <c r="R1152" s="47">
        <f t="shared" si="291"/>
        <v>24.776512456145049</v>
      </c>
      <c r="S1152" s="47">
        <f t="shared" si="292"/>
        <v>5.3744476024447145</v>
      </c>
      <c r="T1152" s="47">
        <f t="shared" si="293"/>
        <v>5.0659240316952694</v>
      </c>
      <c r="U1152" s="47"/>
      <c r="V1152" s="7"/>
    </row>
    <row r="1153" spans="2:22">
      <c r="B1153" s="46">
        <f t="shared" si="294"/>
        <v>142</v>
      </c>
      <c r="C1153" s="47">
        <f>OutlineParameters!T1356</f>
        <v>179.35271324748041</v>
      </c>
      <c r="D1153" s="47"/>
      <c r="E1153" s="47"/>
      <c r="F1153" s="47"/>
      <c r="G1153" s="47"/>
      <c r="H1153" s="47"/>
      <c r="I1153" s="47"/>
      <c r="J1153" s="47"/>
      <c r="K1153" s="48"/>
      <c r="L1153" s="48"/>
      <c r="M1153" s="48"/>
      <c r="N1153" s="48"/>
      <c r="O1153" s="48"/>
      <c r="P1153" s="47"/>
      <c r="Q1153" s="46">
        <f t="shared" si="290"/>
        <v>143</v>
      </c>
      <c r="R1153" s="47">
        <f t="shared" si="291"/>
        <v>24.799563892133751</v>
      </c>
      <c r="S1153" s="47">
        <f t="shared" si="292"/>
        <v>5.4189116250939904</v>
      </c>
      <c r="T1153" s="47">
        <f t="shared" si="293"/>
        <v>5.0574517311777782</v>
      </c>
      <c r="U1153" s="47"/>
      <c r="V1153" s="7"/>
    </row>
    <row r="1154" spans="2:22">
      <c r="B1154" s="46">
        <f t="shared" si="294"/>
        <v>143</v>
      </c>
      <c r="C1154" s="47">
        <f>OutlineParameters!T1357</f>
        <v>179.21671690133664</v>
      </c>
      <c r="D1154" s="47"/>
      <c r="E1154" s="47"/>
      <c r="F1154" s="47"/>
      <c r="G1154" s="47"/>
      <c r="H1154" s="47"/>
      <c r="I1154" s="47"/>
      <c r="J1154" s="47"/>
      <c r="K1154" s="48"/>
      <c r="L1154" s="48"/>
      <c r="M1154" s="48"/>
      <c r="N1154" s="48"/>
      <c r="O1154" s="48"/>
      <c r="P1154" s="47"/>
      <c r="Q1154" s="46">
        <f t="shared" si="290"/>
        <v>144</v>
      </c>
      <c r="R1154" s="47">
        <f t="shared" si="291"/>
        <v>24.822740761540977</v>
      </c>
      <c r="S1154" s="47">
        <f t="shared" si="292"/>
        <v>5.4636694032418838</v>
      </c>
      <c r="T1154" s="47">
        <f t="shared" si="293"/>
        <v>5.048939775999477</v>
      </c>
      <c r="U1154" s="47"/>
      <c r="V1154" s="7"/>
    </row>
    <row r="1155" spans="2:22">
      <c r="B1155" s="46">
        <f t="shared" si="294"/>
        <v>144</v>
      </c>
      <c r="C1155" s="47">
        <f>OutlineParameters!T1358</f>
        <v>179.08001519858632</v>
      </c>
      <c r="D1155" s="47"/>
      <c r="E1155" s="47"/>
      <c r="F1155" s="47"/>
      <c r="G1155" s="47"/>
      <c r="H1155" s="47"/>
      <c r="I1155" s="47"/>
      <c r="J1155" s="47"/>
      <c r="K1155" s="48"/>
      <c r="L1155" s="48"/>
      <c r="M1155" s="48"/>
      <c r="N1155" s="48"/>
      <c r="O1155" s="48"/>
      <c r="P1155" s="47"/>
      <c r="Q1155" s="46">
        <f t="shared" si="290"/>
        <v>145</v>
      </c>
      <c r="R1155" s="47">
        <f t="shared" si="291"/>
        <v>24.846043387020512</v>
      </c>
      <c r="S1155" s="47">
        <f t="shared" si="292"/>
        <v>5.5087254514193589</v>
      </c>
      <c r="T1155" s="47">
        <f t="shared" si="293"/>
        <v>5.0403871961488056</v>
      </c>
      <c r="U1155" s="47"/>
      <c r="V1155" s="7"/>
    </row>
    <row r="1156" spans="2:22">
      <c r="B1156" s="46">
        <f t="shared" si="294"/>
        <v>145</v>
      </c>
      <c r="C1156" s="47">
        <f>OutlineParameters!T1359</f>
        <v>178.94263436392237</v>
      </c>
      <c r="D1156" s="47"/>
      <c r="E1156" s="47"/>
      <c r="F1156" s="47"/>
      <c r="G1156" s="47"/>
      <c r="H1156" s="47"/>
      <c r="I1156" s="47"/>
      <c r="J1156" s="47"/>
      <c r="K1156" s="48"/>
      <c r="L1156" s="48"/>
      <c r="M1156" s="48"/>
      <c r="N1156" s="48"/>
      <c r="O1156" s="48"/>
      <c r="P1156" s="47"/>
      <c r="Q1156" s="46">
        <f t="shared" si="290"/>
        <v>146</v>
      </c>
      <c r="R1156" s="47">
        <f t="shared" si="291"/>
        <v>24.869472919330061</v>
      </c>
      <c r="S1156" s="47">
        <f t="shared" si="292"/>
        <v>5.554078339958</v>
      </c>
      <c r="T1156" s="47">
        <f t="shared" si="293"/>
        <v>5.0317944161668757</v>
      </c>
      <c r="U1156" s="47"/>
      <c r="V1156" s="7"/>
    </row>
    <row r="1157" spans="2:22">
      <c r="B1157" s="46">
        <f t="shared" si="294"/>
        <v>146</v>
      </c>
      <c r="C1157" s="47">
        <f>OutlineParameters!T1360</f>
        <v>178.80454185977482</v>
      </c>
      <c r="D1157" s="47"/>
      <c r="E1157" s="47"/>
      <c r="F1157" s="47"/>
      <c r="G1157" s="47"/>
      <c r="H1157" s="47"/>
      <c r="I1157" s="47"/>
      <c r="J1157" s="47"/>
      <c r="K1157" s="48"/>
      <c r="L1157" s="48"/>
      <c r="M1157" s="48"/>
      <c r="N1157" s="48"/>
      <c r="O1157" s="48"/>
      <c r="P1157" s="47"/>
      <c r="Q1157" s="46">
        <f t="shared" si="290"/>
        <v>147</v>
      </c>
      <c r="R1157" s="47">
        <f t="shared" si="291"/>
        <v>24.893030233688279</v>
      </c>
      <c r="S1157" s="47">
        <f t="shared" si="292"/>
        <v>5.5997314096933763</v>
      </c>
      <c r="T1157" s="47">
        <f t="shared" si="293"/>
        <v>5.0231609187488324</v>
      </c>
      <c r="U1157" s="47"/>
      <c r="V1157" s="7"/>
    </row>
    <row r="1158" spans="2:22">
      <c r="B1158" s="46">
        <f t="shared" si="294"/>
        <v>147</v>
      </c>
      <c r="C1158" s="47">
        <f>OutlineParameters!T1361</f>
        <v>178.66576386391588</v>
      </c>
      <c r="D1158" s="47"/>
      <c r="E1158" s="47"/>
      <c r="F1158" s="47"/>
      <c r="G1158" s="47"/>
      <c r="H1158" s="47"/>
      <c r="I1158" s="47"/>
      <c r="J1158" s="47"/>
      <c r="K1158" s="48"/>
      <c r="L1158" s="48"/>
      <c r="M1158" s="48"/>
      <c r="N1158" s="48"/>
      <c r="O1158" s="48"/>
      <c r="P1158" s="47"/>
      <c r="Q1158" s="46">
        <f t="shared" si="290"/>
        <v>148</v>
      </c>
      <c r="R1158" s="47">
        <f t="shared" si="291"/>
        <v>24.916716205313818</v>
      </c>
      <c r="S1158" s="47">
        <f t="shared" si="292"/>
        <v>5.6456867669802158</v>
      </c>
      <c r="T1158" s="47">
        <f t="shared" si="293"/>
        <v>5.0144861865898234</v>
      </c>
      <c r="U1158" s="47"/>
      <c r="V1158" s="7"/>
    </row>
    <row r="1159" spans="2:22">
      <c r="B1159" s="46">
        <f t="shared" si="294"/>
        <v>148</v>
      </c>
      <c r="C1159" s="47">
        <f>OutlineParameters!T1362</f>
        <v>178.52626788591007</v>
      </c>
      <c r="D1159" s="47"/>
      <c r="E1159" s="47"/>
      <c r="F1159" s="47"/>
      <c r="G1159" s="47"/>
      <c r="H1159" s="47"/>
      <c r="I1159" s="47"/>
      <c r="J1159" s="47"/>
      <c r="K1159" s="48"/>
      <c r="L1159" s="48"/>
      <c r="M1159" s="48"/>
      <c r="N1159" s="48"/>
      <c r="O1159" s="48"/>
      <c r="P1159" s="47"/>
      <c r="Q1159" s="46">
        <f t="shared" si="290"/>
        <v>149</v>
      </c>
      <c r="R1159" s="47">
        <f t="shared" si="291"/>
        <v>24.940531709425336</v>
      </c>
      <c r="S1159" s="47">
        <f t="shared" si="292"/>
        <v>5.6919444582877752</v>
      </c>
      <c r="T1159" s="47">
        <f t="shared" si="293"/>
        <v>5.0057704176407292</v>
      </c>
      <c r="U1159" s="47"/>
      <c r="V1159" s="7"/>
    </row>
    <row r="1160" spans="2:22">
      <c r="B1160" s="46">
        <f t="shared" si="294"/>
        <v>149</v>
      </c>
      <c r="C1160" s="47">
        <f>OutlineParameters!T1363</f>
        <v>178.3860800561813</v>
      </c>
      <c r="D1160" s="47"/>
      <c r="E1160" s="47"/>
      <c r="F1160" s="47"/>
      <c r="G1160" s="47"/>
      <c r="H1160" s="47"/>
      <c r="I1160" s="47"/>
      <c r="J1160" s="47"/>
      <c r="K1160" s="48"/>
      <c r="L1160" s="48"/>
      <c r="M1160" s="48"/>
      <c r="N1160" s="48"/>
      <c r="O1160" s="48"/>
      <c r="P1160" s="47"/>
      <c r="Q1160" s="46">
        <f t="shared" si="290"/>
        <v>150</v>
      </c>
      <c r="R1160" s="47">
        <f t="shared" si="291"/>
        <v>24.964477621241482</v>
      </c>
      <c r="S1160" s="47">
        <f t="shared" si="292"/>
        <v>5.7385071595426922</v>
      </c>
      <c r="T1160" s="47">
        <f t="shared" si="293"/>
        <v>4.9970130945966957</v>
      </c>
      <c r="U1160" s="47"/>
      <c r="V1160" s="7"/>
    </row>
    <row r="1161" spans="2:22">
      <c r="B1161" s="46">
        <f t="shared" si="294"/>
        <v>150</v>
      </c>
      <c r="C1161" s="47">
        <f>OutlineParameters!T1364</f>
        <v>178.24516793185617</v>
      </c>
      <c r="D1161" s="47"/>
      <c r="E1161" s="47"/>
      <c r="F1161" s="47"/>
      <c r="G1161" s="47"/>
      <c r="H1161" s="47"/>
      <c r="I1161" s="47"/>
      <c r="J1161" s="47"/>
      <c r="K1161" s="48"/>
      <c r="L1161" s="48"/>
      <c r="M1161" s="48"/>
      <c r="N1161" s="48"/>
      <c r="O1161" s="48"/>
      <c r="P1161" s="47"/>
      <c r="Q1161" s="46">
        <f t="shared" si="290"/>
        <v>151</v>
      </c>
      <c r="R1161" s="47">
        <f t="shared" si="291"/>
        <v>24.988554815980912</v>
      </c>
      <c r="S1161" s="47">
        <f t="shared" si="292"/>
        <v>5.7853765743383647</v>
      </c>
      <c r="T1161" s="47">
        <f t="shared" si="293"/>
        <v>4.9882139385714481</v>
      </c>
      <c r="U1161" s="47"/>
      <c r="V1161" s="7"/>
    </row>
    <row r="1162" spans="2:22">
      <c r="B1162" s="46">
        <f t="shared" si="294"/>
        <v>151</v>
      </c>
      <c r="C1162" s="47">
        <f>OutlineParameters!T1365</f>
        <v>178.10354298822381</v>
      </c>
      <c r="D1162" s="47"/>
      <c r="E1162" s="47"/>
      <c r="F1162" s="47"/>
      <c r="G1162" s="47"/>
      <c r="H1162" s="47"/>
      <c r="I1162" s="47"/>
      <c r="J1162" s="47"/>
      <c r="K1162" s="48"/>
      <c r="L1162" s="48"/>
      <c r="M1162" s="48"/>
      <c r="N1162" s="48"/>
      <c r="O1162" s="48"/>
      <c r="P1162" s="47"/>
      <c r="Q1162" s="46">
        <f t="shared" si="290"/>
        <v>152</v>
      </c>
      <c r="R1162" s="47">
        <f t="shared" si="291"/>
        <v>25.012764168862283</v>
      </c>
      <c r="S1162" s="47">
        <f t="shared" si="292"/>
        <v>5.8325544741650575</v>
      </c>
      <c r="T1162" s="47">
        <f t="shared" si="293"/>
        <v>4.9793726706787105</v>
      </c>
      <c r="U1162" s="47"/>
      <c r="V1162" s="7"/>
    </row>
    <row r="1163" spans="2:22">
      <c r="B1163" s="46">
        <f t="shared" si="294"/>
        <v>152</v>
      </c>
      <c r="C1163" s="47">
        <f>OutlineParameters!T1366</f>
        <v>177.96121665247728</v>
      </c>
      <c r="D1163" s="47"/>
      <c r="E1163" s="47"/>
      <c r="F1163" s="47"/>
      <c r="G1163" s="47"/>
      <c r="H1163" s="47"/>
      <c r="I1163" s="47"/>
      <c r="J1163" s="47"/>
      <c r="K1163" s="48"/>
      <c r="L1163" s="48"/>
      <c r="M1163" s="48"/>
      <c r="N1163" s="48"/>
      <c r="O1163" s="48"/>
      <c r="P1163" s="47"/>
      <c r="Q1163" s="46">
        <f t="shared" si="290"/>
        <v>153</v>
      </c>
      <c r="R1163" s="47">
        <f t="shared" si="291"/>
        <v>25.037106555104241</v>
      </c>
      <c r="S1163" s="47">
        <f t="shared" si="292"/>
        <v>5.8800436783825099</v>
      </c>
      <c r="T1163" s="47">
        <f t="shared" si="293"/>
        <v>4.9704887736136296</v>
      </c>
      <c r="U1163" s="47"/>
      <c r="V1163" s="7"/>
    </row>
    <row r="1164" spans="2:22">
      <c r="B1164" s="46">
        <f t="shared" si="294"/>
        <v>153</v>
      </c>
      <c r="C1164" s="47">
        <f>OutlineParameters!T1367</f>
        <v>177.81815655388752</v>
      </c>
      <c r="D1164" s="47"/>
      <c r="E1164" s="47"/>
      <c r="F1164" s="47"/>
      <c r="G1164" s="47"/>
      <c r="H1164" s="47"/>
      <c r="I1164" s="47"/>
      <c r="J1164" s="47"/>
      <c r="K1164" s="48"/>
      <c r="L1164" s="48"/>
      <c r="M1164" s="48"/>
      <c r="N1164" s="48"/>
      <c r="O1164" s="48"/>
      <c r="P1164" s="47"/>
      <c r="Q1164" s="46">
        <f t="shared" si="290"/>
        <v>154</v>
      </c>
      <c r="R1164" s="47">
        <f t="shared" si="291"/>
        <v>25.06158284992545</v>
      </c>
      <c r="S1164" s="47">
        <f t="shared" si="292"/>
        <v>5.9278435775383791</v>
      </c>
      <c r="T1164" s="47">
        <f t="shared" si="293"/>
        <v>4.9615624453270861</v>
      </c>
      <c r="U1164" s="47"/>
      <c r="V1164" s="7"/>
    </row>
    <row r="1165" spans="2:22">
      <c r="B1165" s="46">
        <f t="shared" si="294"/>
        <v>154</v>
      </c>
      <c r="C1165" s="47">
        <f>OutlineParameters!T1368</f>
        <v>177.6743887026376</v>
      </c>
      <c r="D1165" s="47"/>
      <c r="E1165" s="47"/>
      <c r="F1165" s="47"/>
      <c r="G1165" s="47"/>
      <c r="H1165" s="47"/>
      <c r="I1165" s="47"/>
      <c r="J1165" s="47"/>
      <c r="K1165" s="48"/>
      <c r="L1165" s="48"/>
      <c r="M1165" s="48"/>
      <c r="N1165" s="48"/>
      <c r="O1165" s="48"/>
      <c r="P1165" s="47"/>
      <c r="Q1165" s="46">
        <f t="shared" si="290"/>
        <v>155</v>
      </c>
      <c r="R1165" s="47">
        <f t="shared" si="291"/>
        <v>25.086193928544553</v>
      </c>
      <c r="S1165" s="47">
        <f t="shared" si="292"/>
        <v>5.9759575573958443</v>
      </c>
      <c r="T1165" s="47">
        <f t="shared" si="293"/>
        <v>4.9525931685142259</v>
      </c>
      <c r="U1165" s="47"/>
      <c r="V1165" s="7"/>
    </row>
    <row r="1166" spans="2:22">
      <c r="B1166" s="46">
        <f t="shared" si="294"/>
        <v>155</v>
      </c>
      <c r="C1166" s="47">
        <f>OutlineParameters!T1369</f>
        <v>177.52988077662934</v>
      </c>
      <c r="D1166" s="47"/>
      <c r="E1166" s="47"/>
      <c r="F1166" s="47"/>
      <c r="G1166" s="47"/>
      <c r="H1166" s="47"/>
      <c r="I1166" s="47"/>
      <c r="J1166" s="47"/>
      <c r="K1166" s="48"/>
      <c r="L1166" s="48"/>
      <c r="M1166" s="48"/>
      <c r="N1166" s="48"/>
      <c r="O1166" s="48"/>
      <c r="P1166" s="47"/>
      <c r="Q1166" s="46">
        <f t="shared" si="290"/>
        <v>156</v>
      </c>
      <c r="R1166" s="47">
        <f t="shared" si="291"/>
        <v>25.110940666180216</v>
      </c>
      <c r="S1166" s="47">
        <f t="shared" si="292"/>
        <v>6.024387594229772</v>
      </c>
      <c r="T1166" s="47">
        <f t="shared" si="293"/>
        <v>4.9435804258701959</v>
      </c>
      <c r="U1166" s="47"/>
      <c r="V1166" s="7"/>
    </row>
    <row r="1167" spans="2:22">
      <c r="B1167" s="46">
        <f t="shared" si="294"/>
        <v>156</v>
      </c>
      <c r="C1167" s="47">
        <f>OutlineParameters!T1370</f>
        <v>177.38465873720122</v>
      </c>
      <c r="D1167" s="47"/>
      <c r="E1167" s="47"/>
      <c r="F1167" s="47"/>
      <c r="G1167" s="47"/>
      <c r="H1167" s="47"/>
      <c r="I1167" s="47"/>
      <c r="J1167" s="47"/>
      <c r="K1167" s="48"/>
      <c r="L1167" s="48"/>
      <c r="M1167" s="48"/>
      <c r="N1167" s="48"/>
      <c r="O1167" s="48"/>
      <c r="P1167" s="47"/>
      <c r="Q1167" s="46">
        <f t="shared" si="290"/>
        <v>157</v>
      </c>
      <c r="R1167" s="47">
        <f t="shared" si="291"/>
        <v>25.135824235500376</v>
      </c>
      <c r="S1167" s="47">
        <f t="shared" si="292"/>
        <v>6.0731337748478182</v>
      </c>
      <c r="T1167" s="47">
        <f t="shared" si="293"/>
        <v>4.9345246349544638</v>
      </c>
      <c r="U1167" s="47"/>
      <c r="V1167" s="7"/>
    </row>
    <row r="1168" spans="2:22">
      <c r="B1168" s="46">
        <f t="shared" si="294"/>
        <v>157</v>
      </c>
      <c r="C1168" s="47">
        <f>OutlineParameters!T1371</f>
        <v>177.23869031131343</v>
      </c>
      <c r="D1168" s="47"/>
      <c r="E1168" s="47"/>
      <c r="F1168" s="47"/>
      <c r="G1168" s="47"/>
      <c r="H1168" s="47"/>
      <c r="I1168" s="47"/>
      <c r="J1168" s="47"/>
      <c r="K1168" s="48"/>
      <c r="L1168" s="48"/>
      <c r="M1168" s="48"/>
      <c r="N1168" s="48"/>
      <c r="O1168" s="48"/>
      <c r="P1168" s="47"/>
      <c r="Q1168" s="46">
        <f t="shared" si="290"/>
        <v>158</v>
      </c>
      <c r="R1168" s="47">
        <f t="shared" si="291"/>
        <v>25.160844918468371</v>
      </c>
      <c r="S1168" s="47">
        <f t="shared" si="292"/>
        <v>6.1221991937577585</v>
      </c>
      <c r="T1168" s="47">
        <f t="shared" si="293"/>
        <v>4.9254248387213799</v>
      </c>
      <c r="U1168" s="47"/>
      <c r="V1168" s="7"/>
    </row>
    <row r="1169" spans="2:22">
      <c r="B1169" s="46">
        <f t="shared" si="294"/>
        <v>158</v>
      </c>
      <c r="C1169" s="47">
        <f>OutlineParameters!T1372</f>
        <v>177.09200141103233</v>
      </c>
      <c r="D1169" s="47"/>
      <c r="E1169" s="47"/>
      <c r="F1169" s="47"/>
      <c r="G1169" s="47"/>
      <c r="H1169" s="47"/>
      <c r="I1169" s="47"/>
      <c r="J1169" s="47"/>
      <c r="K1169" s="48"/>
      <c r="L1169" s="48"/>
      <c r="M1169" s="48"/>
      <c r="N1169" s="48"/>
      <c r="O1169" s="48"/>
      <c r="P1169" s="47"/>
      <c r="Q1169" s="46">
        <f t="shared" si="290"/>
        <v>159</v>
      </c>
      <c r="R1169" s="47">
        <f t="shared" si="291"/>
        <v>25.186003886119316</v>
      </c>
      <c r="S1169" s="47">
        <f t="shared" si="292"/>
        <v>6.1715857861759247</v>
      </c>
      <c r="T1169" s="47">
        <f t="shared" si="293"/>
        <v>4.9162809784135533</v>
      </c>
      <c r="U1169" s="47"/>
      <c r="V1169" s="7"/>
    </row>
    <row r="1170" spans="2:22">
      <c r="B1170" s="46">
        <f t="shared" si="294"/>
        <v>159</v>
      </c>
      <c r="C1170" s="47">
        <f>OutlineParameters!T1373</f>
        <v>176.94455981280399</v>
      </c>
      <c r="D1170" s="47"/>
      <c r="E1170" s="47"/>
      <c r="F1170" s="47"/>
      <c r="G1170" s="47"/>
      <c r="H1170" s="47"/>
      <c r="I1170" s="47"/>
      <c r="J1170" s="47"/>
      <c r="K1170" s="48"/>
      <c r="L1170" s="48"/>
      <c r="M1170" s="48"/>
      <c r="N1170" s="48"/>
      <c r="O1170" s="48"/>
      <c r="P1170" s="47"/>
      <c r="Q1170" s="46">
        <f t="shared" si="290"/>
        <v>160</v>
      </c>
      <c r="R1170" s="47">
        <f t="shared" si="291"/>
        <v>25.211302013671862</v>
      </c>
      <c r="S1170" s="47">
        <f t="shared" si="292"/>
        <v>6.2212949879874948</v>
      </c>
      <c r="T1170" s="47">
        <f t="shared" si="293"/>
        <v>4.9070927751447089</v>
      </c>
      <c r="U1170" s="47"/>
      <c r="V1170" s="7"/>
    </row>
    <row r="1171" spans="2:22">
      <c r="B1171" s="46">
        <f t="shared" si="294"/>
        <v>160</v>
      </c>
      <c r="C1171" s="47">
        <f>OutlineParameters!T1374</f>
        <v>176.79637688249829</v>
      </c>
      <c r="D1171" s="47"/>
      <c r="E1171" s="47"/>
      <c r="F1171" s="47"/>
      <c r="G1171" s="47"/>
      <c r="H1171" s="47"/>
      <c r="I1171" s="47"/>
      <c r="J1171" s="47"/>
      <c r="K1171" s="48"/>
      <c r="L1171" s="48"/>
      <c r="M1171" s="48"/>
      <c r="N1171" s="48"/>
      <c r="O1171" s="48"/>
      <c r="P1171" s="47"/>
      <c r="Q1171" s="46">
        <f t="shared" si="290"/>
        <v>161</v>
      </c>
      <c r="R1171" s="47">
        <f t="shared" si="291"/>
        <v>25.236740176344668</v>
      </c>
      <c r="S1171" s="47">
        <f t="shared" si="292"/>
        <v>6.2713295180959108</v>
      </c>
      <c r="T1171" s="47">
        <f t="shared" si="293"/>
        <v>4.8978597116099909</v>
      </c>
      <c r="U1171" s="47"/>
      <c r="V1171" s="7"/>
    </row>
    <row r="1172" spans="2:22">
      <c r="B1172" s="46">
        <f t="shared" si="294"/>
        <v>161</v>
      </c>
      <c r="C1172" s="47">
        <f>OutlineParameters!T1375</f>
        <v>176.64746393596508</v>
      </c>
      <c r="D1172" s="47"/>
      <c r="E1172" s="47"/>
      <c r="F1172" s="47"/>
      <c r="G1172" s="47"/>
      <c r="H1172" s="47"/>
      <c r="I1172" s="47"/>
      <c r="J1172" s="47"/>
      <c r="K1172" s="48"/>
      <c r="L1172" s="48"/>
      <c r="M1172" s="48"/>
      <c r="N1172" s="48"/>
      <c r="O1172" s="48"/>
      <c r="P1172" s="47"/>
      <c r="Q1172" s="46">
        <f t="shared" si="290"/>
        <v>162</v>
      </c>
      <c r="R1172" s="47">
        <f t="shared" si="291"/>
        <v>25.262319249356381</v>
      </c>
      <c r="S1172" s="47">
        <f t="shared" si="292"/>
        <v>6.3216886297937478</v>
      </c>
      <c r="T1172" s="47">
        <f t="shared" si="293"/>
        <v>4.8885819857602844</v>
      </c>
      <c r="U1172" s="47"/>
      <c r="V1172" s="7"/>
    </row>
    <row r="1173" spans="2:22">
      <c r="B1173" s="46">
        <f t="shared" si="294"/>
        <v>162</v>
      </c>
      <c r="C1173" s="47">
        <f>OutlineParameters!T1376</f>
        <v>176.4977888246807</v>
      </c>
      <c r="D1173" s="47"/>
      <c r="E1173" s="47"/>
      <c r="F1173" s="47"/>
      <c r="G1173" s="47"/>
      <c r="H1173" s="47"/>
      <c r="I1173" s="47"/>
      <c r="J1173" s="47"/>
      <c r="K1173" s="48"/>
      <c r="L1173" s="48"/>
      <c r="M1173" s="48"/>
      <c r="N1173" s="48"/>
      <c r="O1173" s="48"/>
      <c r="P1173" s="47"/>
      <c r="Q1173" s="46">
        <f t="shared" si="290"/>
        <v>163</v>
      </c>
      <c r="R1173" s="47">
        <f t="shared" si="291"/>
        <v>25.288040107925656</v>
      </c>
      <c r="S1173" s="47">
        <f t="shared" si="292"/>
        <v>6.3723764614799414</v>
      </c>
      <c r="T1173" s="47">
        <f t="shared" si="293"/>
        <v>4.8792590802907307</v>
      </c>
      <c r="U1173" s="47"/>
      <c r="V1173" s="7"/>
    </row>
    <row r="1174" spans="2:22">
      <c r="B1174" s="46">
        <f t="shared" si="294"/>
        <v>163</v>
      </c>
      <c r="C1174" s="47">
        <f>OutlineParameters!T1377</f>
        <v>176.34737733566092</v>
      </c>
      <c r="D1174" s="47"/>
      <c r="E1174" s="47"/>
      <c r="F1174" s="47"/>
      <c r="G1174" s="47"/>
      <c r="H1174" s="47"/>
      <c r="I1174" s="47"/>
      <c r="J1174" s="47"/>
      <c r="K1174" s="48"/>
      <c r="L1174" s="48"/>
      <c r="M1174" s="48"/>
      <c r="N1174" s="48"/>
      <c r="O1174" s="48"/>
      <c r="P1174" s="47"/>
      <c r="Q1174" s="46">
        <f t="shared" si="290"/>
        <v>164</v>
      </c>
      <c r="R1174" s="47">
        <f t="shared" si="291"/>
        <v>25.313903627271152</v>
      </c>
      <c r="S1174" s="47">
        <f t="shared" si="292"/>
        <v>6.4233941248370776</v>
      </c>
      <c r="T1174" s="47">
        <f t="shared" si="293"/>
        <v>4.8698907163150595</v>
      </c>
      <c r="U1174" s="47"/>
      <c r="V1174" s="7"/>
    </row>
    <row r="1175" spans="2:22">
      <c r="B1175" s="46">
        <f t="shared" si="294"/>
        <v>164</v>
      </c>
      <c r="C1175" s="47">
        <f>OutlineParameters!T1378</f>
        <v>176.19619737093677</v>
      </c>
      <c r="D1175" s="47"/>
      <c r="E1175" s="47"/>
      <c r="F1175" s="47"/>
      <c r="G1175" s="47"/>
      <c r="H1175" s="47"/>
      <c r="I1175" s="47"/>
      <c r="J1175" s="47"/>
      <c r="K1175" s="48"/>
      <c r="L1175" s="48"/>
      <c r="M1175" s="48"/>
      <c r="N1175" s="48"/>
      <c r="O1175" s="48"/>
      <c r="P1175" s="47"/>
      <c r="Q1175" s="46">
        <f t="shared" si="290"/>
        <v>165</v>
      </c>
      <c r="R1175" s="47">
        <f t="shared" si="291"/>
        <v>25.339910682611521</v>
      </c>
      <c r="S1175" s="47">
        <f t="shared" si="292"/>
        <v>6.4747443675249023</v>
      </c>
      <c r="T1175" s="47">
        <f t="shared" si="293"/>
        <v>4.8604763765284122</v>
      </c>
      <c r="U1175" s="47"/>
      <c r="V1175" s="7"/>
    </row>
    <row r="1176" spans="2:22">
      <c r="B1176" s="46">
        <f t="shared" si="294"/>
        <v>165</v>
      </c>
      <c r="C1176" s="47">
        <f>OutlineParameters!T1379</f>
        <v>176.04427466675563</v>
      </c>
      <c r="D1176" s="47"/>
      <c r="E1176" s="47"/>
      <c r="F1176" s="47"/>
      <c r="G1176" s="47"/>
      <c r="H1176" s="47"/>
      <c r="I1176" s="47"/>
      <c r="J1176" s="47"/>
      <c r="K1176" s="48"/>
      <c r="L1176" s="48"/>
      <c r="M1176" s="48"/>
      <c r="N1176" s="48"/>
      <c r="O1176" s="48"/>
      <c r="P1176" s="47"/>
      <c r="Q1176" s="46">
        <f t="shared" si="290"/>
        <v>166</v>
      </c>
      <c r="R1176" s="47">
        <f t="shared" si="291"/>
        <v>25.366062149165415</v>
      </c>
      <c r="S1176" s="47">
        <f t="shared" si="292"/>
        <v>6.5264271684491497</v>
      </c>
      <c r="T1176" s="47">
        <f t="shared" si="293"/>
        <v>4.8510162588816739</v>
      </c>
      <c r="U1176" s="47"/>
      <c r="V1176" s="7"/>
    </row>
    <row r="1177" spans="2:22">
      <c r="B1177" s="46">
        <f t="shared" si="294"/>
        <v>166</v>
      </c>
      <c r="C1177" s="47">
        <f>OutlineParameters!T1380</f>
        <v>175.89157717613071</v>
      </c>
      <c r="D1177" s="47"/>
      <c r="E1177" s="47"/>
      <c r="F1177" s="47"/>
      <c r="G1177" s="47"/>
      <c r="H1177" s="47"/>
      <c r="I1177" s="47"/>
      <c r="J1177" s="47"/>
      <c r="K1177" s="48"/>
      <c r="L1177" s="48"/>
      <c r="M1177" s="48"/>
      <c r="N1177" s="48"/>
      <c r="O1177" s="48"/>
      <c r="P1177" s="47"/>
      <c r="Q1177" s="46">
        <f t="shared" si="290"/>
        <v>167</v>
      </c>
      <c r="R1177" s="47">
        <f t="shared" si="291"/>
        <v>25.392358902151489</v>
      </c>
      <c r="S1177" s="47">
        <f t="shared" si="292"/>
        <v>6.5784445893272654</v>
      </c>
      <c r="T1177" s="47">
        <f t="shared" si="293"/>
        <v>4.8415098460699904</v>
      </c>
      <c r="U1177" s="47"/>
      <c r="V1177" s="7"/>
    </row>
    <row r="1178" spans="2:22">
      <c r="B1178" s="46">
        <f t="shared" si="294"/>
        <v>167</v>
      </c>
      <c r="C1178" s="47">
        <f>OutlineParameters!T1381</f>
        <v>175.73813058411335</v>
      </c>
      <c r="D1178" s="47"/>
      <c r="E1178" s="47"/>
      <c r="F1178" s="47"/>
      <c r="G1178" s="47"/>
      <c r="H1178" s="47"/>
      <c r="I1178" s="47"/>
      <c r="J1178" s="47"/>
      <c r="K1178" s="48"/>
      <c r="L1178" s="48"/>
      <c r="M1178" s="48"/>
      <c r="N1178" s="48"/>
      <c r="O1178" s="48"/>
      <c r="P1178" s="47"/>
      <c r="Q1178" s="46">
        <f t="shared" si="290"/>
        <v>168</v>
      </c>
      <c r="R1178" s="47">
        <f t="shared" si="291"/>
        <v>25.418801816788395</v>
      </c>
      <c r="S1178" s="47">
        <f t="shared" si="292"/>
        <v>6.6307998723840207</v>
      </c>
      <c r="T1178" s="47">
        <f t="shared" si="293"/>
        <v>4.8319568592070832</v>
      </c>
      <c r="U1178" s="47"/>
      <c r="V1178" s="7"/>
    </row>
    <row r="1179" spans="2:22">
      <c r="B1179" s="46">
        <f t="shared" si="294"/>
        <v>168</v>
      </c>
      <c r="C1179" s="47">
        <f>OutlineParameters!T1382</f>
        <v>175.58390289512661</v>
      </c>
      <c r="D1179" s="47"/>
      <c r="E1179" s="47"/>
      <c r="F1179" s="47"/>
      <c r="G1179" s="47"/>
      <c r="H1179" s="47"/>
      <c r="I1179" s="47"/>
      <c r="J1179" s="47"/>
      <c r="K1179" s="48"/>
      <c r="L1179" s="48"/>
      <c r="M1179" s="48"/>
      <c r="N1179" s="48"/>
      <c r="O1179" s="48"/>
      <c r="P1179" s="47"/>
      <c r="Q1179" s="46">
        <f t="shared" si="290"/>
        <v>169</v>
      </c>
      <c r="R1179" s="47">
        <f t="shared" si="291"/>
        <v>25.445392086151912</v>
      </c>
      <c r="S1179" s="47">
        <f t="shared" si="292"/>
        <v>6.6834936565658367</v>
      </c>
      <c r="T1179" s="47">
        <f t="shared" si="293"/>
        <v>4.8223572325123616</v>
      </c>
      <c r="U1179" s="47"/>
      <c r="V1179" s="7"/>
    </row>
    <row r="1180" spans="2:22">
      <c r="B1180" s="46">
        <f t="shared" si="294"/>
        <v>169</v>
      </c>
      <c r="C1180" s="47">
        <f>OutlineParameters!T1383</f>
        <v>175.42890536129238</v>
      </c>
      <c r="D1180" s="47"/>
      <c r="E1180" s="47"/>
      <c r="F1180" s="47"/>
      <c r="G1180" s="47"/>
      <c r="H1180" s="47"/>
      <c r="I1180" s="47"/>
      <c r="J1180" s="47"/>
      <c r="K1180" s="48"/>
      <c r="L1180" s="48"/>
      <c r="M1180" s="48"/>
      <c r="N1180" s="48"/>
      <c r="O1180" s="48"/>
      <c r="P1180" s="47"/>
      <c r="Q1180" s="46">
        <f t="shared" si="290"/>
        <v>170</v>
      </c>
      <c r="R1180" s="47">
        <f t="shared" si="291"/>
        <v>25.472129951514916</v>
      </c>
      <c r="S1180" s="47">
        <f t="shared" si="292"/>
        <v>6.7365297533531638</v>
      </c>
      <c r="T1180" s="47">
        <f t="shared" si="293"/>
        <v>4.8127100219060885</v>
      </c>
      <c r="U1180" s="47"/>
      <c r="V1180" s="7"/>
    </row>
    <row r="1181" spans="2:22">
      <c r="B1181" s="46">
        <f t="shared" si="294"/>
        <v>170</v>
      </c>
      <c r="C1181" s="47">
        <f>OutlineParameters!T1384</f>
        <v>175.27314918278864</v>
      </c>
      <c r="D1181" s="47"/>
      <c r="E1181" s="47"/>
      <c r="F1181" s="47"/>
      <c r="G1181" s="47"/>
      <c r="H1181" s="47"/>
      <c r="I1181" s="47"/>
      <c r="J1181" s="47"/>
      <c r="K1181" s="48"/>
      <c r="L1181" s="48"/>
      <c r="M1181" s="48"/>
      <c r="N1181" s="48"/>
      <c r="O1181" s="48"/>
      <c r="P1181" s="47"/>
      <c r="Q1181" s="46">
        <f t="shared" si="290"/>
        <v>171</v>
      </c>
      <c r="R1181" s="47">
        <f t="shared" si="291"/>
        <v>25.499016604195148</v>
      </c>
      <c r="S1181" s="47">
        <f t="shared" si="292"/>
        <v>6.7899073233616889</v>
      </c>
      <c r="T1181" s="47">
        <f t="shared" si="293"/>
        <v>4.8030156390050207</v>
      </c>
      <c r="U1181" s="47"/>
      <c r="V1181" s="7"/>
    </row>
    <row r="1182" spans="2:22">
      <c r="B1182" s="46">
        <f t="shared" si="294"/>
        <v>171</v>
      </c>
      <c r="C1182" s="47">
        <f>OutlineParameters!T1385</f>
        <v>175.11660244195446</v>
      </c>
      <c r="D1182" s="47"/>
      <c r="E1182" s="47"/>
      <c r="F1182" s="47"/>
      <c r="G1182" s="47"/>
      <c r="H1182" s="47"/>
      <c r="I1182" s="47"/>
      <c r="J1182" s="47"/>
      <c r="K1182" s="48"/>
      <c r="L1182" s="48"/>
      <c r="M1182" s="48"/>
      <c r="N1182" s="48"/>
      <c r="O1182" s="48"/>
      <c r="P1182" s="47"/>
      <c r="Q1182" s="46">
        <f t="shared" si="290"/>
        <v>172</v>
      </c>
      <c r="R1182" s="47">
        <f t="shared" si="291"/>
        <v>25.526052919411264</v>
      </c>
      <c r="S1182" s="47">
        <f t="shared" si="292"/>
        <v>6.8436294718936281</v>
      </c>
      <c r="T1182" s="47">
        <f t="shared" si="293"/>
        <v>4.7932735665043049</v>
      </c>
      <c r="U1182" s="47"/>
      <c r="V1182" s="7"/>
    </row>
    <row r="1183" spans="2:22">
      <c r="B1183" s="46">
        <f t="shared" si="294"/>
        <v>172</v>
      </c>
      <c r="C1183" s="47">
        <f>OutlineParameters!T1386</f>
        <v>174.95929069398096</v>
      </c>
      <c r="D1183" s="47"/>
      <c r="E1183" s="47"/>
      <c r="F1183" s="47"/>
      <c r="G1183" s="47"/>
      <c r="H1183" s="47"/>
      <c r="I1183" s="47"/>
      <c r="J1183" s="47"/>
      <c r="K1183" s="48"/>
      <c r="L1183" s="48"/>
      <c r="M1183" s="48"/>
      <c r="N1183" s="48"/>
      <c r="O1183" s="48"/>
      <c r="P1183" s="47"/>
      <c r="Q1183" s="46">
        <f t="shared" si="290"/>
        <v>173</v>
      </c>
      <c r="R1183" s="47">
        <f t="shared" si="291"/>
        <v>25.553239772381918</v>
      </c>
      <c r="S1183" s="47">
        <f t="shared" si="292"/>
        <v>6.897699398411131</v>
      </c>
      <c r="T1183" s="47">
        <f t="shared" si="293"/>
        <v>4.7834832870990871</v>
      </c>
      <c r="U1183" s="47"/>
      <c r="V1183" s="7"/>
    </row>
    <row r="1184" spans="2:22">
      <c r="B1184" s="46">
        <f t="shared" si="294"/>
        <v>173</v>
      </c>
      <c r="C1184" s="47">
        <f>OutlineParameters!T1387</f>
        <v>174.80118207368574</v>
      </c>
      <c r="D1184" s="47"/>
      <c r="E1184" s="47"/>
      <c r="F1184" s="47"/>
      <c r="G1184" s="47"/>
      <c r="H1184" s="47"/>
      <c r="I1184" s="47"/>
      <c r="J1184" s="47"/>
      <c r="K1184" s="48"/>
      <c r="L1184" s="48"/>
      <c r="M1184" s="48"/>
      <c r="N1184" s="48"/>
      <c r="O1184" s="48"/>
      <c r="P1184" s="47"/>
      <c r="Q1184" s="46">
        <f t="shared" si="290"/>
        <v>174</v>
      </c>
      <c r="R1184" s="47">
        <f t="shared" si="291"/>
        <v>25.580578038325761</v>
      </c>
      <c r="S1184" s="47">
        <f t="shared" si="292"/>
        <v>6.9521167685087768</v>
      </c>
      <c r="T1184" s="47">
        <f t="shared" si="293"/>
        <v>4.7736449987402487</v>
      </c>
      <c r="U1184" s="47"/>
      <c r="V1184" s="7"/>
    </row>
    <row r="1185" spans="2:22">
      <c r="B1185" s="46">
        <f t="shared" si="294"/>
        <v>174</v>
      </c>
      <c r="C1185" s="47">
        <f>OutlineParameters!T1388</f>
        <v>174.64230208356767</v>
      </c>
      <c r="D1185" s="47"/>
      <c r="E1185" s="47"/>
      <c r="F1185" s="47"/>
      <c r="G1185" s="47"/>
      <c r="H1185" s="47"/>
      <c r="I1185" s="47"/>
      <c r="J1185" s="47"/>
      <c r="K1185" s="48"/>
      <c r="L1185" s="48"/>
      <c r="M1185" s="48"/>
      <c r="N1185" s="48"/>
      <c r="O1185" s="48"/>
      <c r="P1185" s="47"/>
      <c r="Q1185" s="46">
        <f t="shared" si="290"/>
        <v>175</v>
      </c>
      <c r="R1185" s="47">
        <f t="shared" si="291"/>
        <v>25.608068592461446</v>
      </c>
      <c r="S1185" s="47">
        <f t="shared" si="292"/>
        <v>7.0068840739308982</v>
      </c>
      <c r="T1185" s="47">
        <f t="shared" si="293"/>
        <v>4.7637581841229348</v>
      </c>
      <c r="U1185" s="47"/>
      <c r="V1185" s="7"/>
    </row>
    <row r="1186" spans="2:22">
      <c r="B1186" s="46">
        <f t="shared" si="294"/>
        <v>175</v>
      </c>
      <c r="C1186" s="47">
        <f>OutlineParameters!T1389</f>
        <v>174.48261891135044</v>
      </c>
      <c r="D1186" s="47"/>
      <c r="E1186" s="47"/>
      <c r="F1186" s="47"/>
      <c r="G1186" s="47"/>
      <c r="H1186" s="47"/>
      <c r="I1186" s="47"/>
      <c r="J1186" s="47"/>
      <c r="K1186" s="48"/>
      <c r="L1186" s="48"/>
      <c r="M1186" s="48"/>
      <c r="N1186" s="48"/>
      <c r="O1186" s="48"/>
      <c r="P1186" s="47"/>
      <c r="Q1186" s="46">
        <f t="shared" si="290"/>
        <v>176</v>
      </c>
      <c r="R1186" s="47">
        <f t="shared" si="291"/>
        <v>25.63571231000763</v>
      </c>
      <c r="S1186" s="47">
        <f t="shared" si="292"/>
        <v>7.0620038816968673</v>
      </c>
      <c r="T1186" s="47">
        <f t="shared" si="293"/>
        <v>4.7538225643608714</v>
      </c>
      <c r="U1186" s="47"/>
      <c r="V1186" s="7"/>
    </row>
    <row r="1187" spans="2:22">
      <c r="B1187" s="46">
        <f t="shared" si="294"/>
        <v>176</v>
      </c>
      <c r="C1187" s="47">
        <f>OutlineParameters!T1390</f>
        <v>174.32215800641299</v>
      </c>
      <c r="D1187" s="47"/>
      <c r="E1187" s="47"/>
      <c r="F1187" s="47"/>
      <c r="G1187" s="47"/>
      <c r="H1187" s="47"/>
      <c r="I1187" s="47"/>
      <c r="J1187" s="47"/>
      <c r="K1187" s="48"/>
      <c r="L1187" s="48"/>
      <c r="M1187" s="48"/>
      <c r="N1187" s="48"/>
      <c r="O1187" s="48"/>
      <c r="P1187" s="47"/>
      <c r="Q1187" s="46">
        <f t="shared" si="290"/>
        <v>177</v>
      </c>
      <c r="R1187" s="47">
        <f t="shared" si="291"/>
        <v>25.663510066182969</v>
      </c>
      <c r="S1187" s="47">
        <f t="shared" si="292"/>
        <v>7.1174774102047316</v>
      </c>
      <c r="T1187" s="47">
        <f t="shared" si="293"/>
        <v>4.7438378605677833</v>
      </c>
      <c r="U1187" s="47"/>
      <c r="V1187" s="7"/>
    </row>
    <row r="1188" spans="2:22">
      <c r="B1188" s="46">
        <f t="shared" si="294"/>
        <v>177</v>
      </c>
      <c r="C1188" s="47">
        <f>OutlineParameters!T1391</f>
        <v>174.16088760981265</v>
      </c>
      <c r="D1188" s="47"/>
      <c r="E1188" s="47"/>
      <c r="F1188" s="47"/>
      <c r="G1188" s="47"/>
      <c r="H1188" s="47"/>
      <c r="I1188" s="47"/>
      <c r="J1188" s="47"/>
      <c r="K1188" s="48"/>
      <c r="L1188" s="48"/>
      <c r="M1188" s="48"/>
      <c r="N1188" s="48"/>
      <c r="O1188" s="48"/>
      <c r="P1188" s="47"/>
      <c r="Q1188" s="46">
        <f t="shared" si="290"/>
        <v>178</v>
      </c>
      <c r="R1188" s="47">
        <f t="shared" si="291"/>
        <v>25.691462736206113</v>
      </c>
      <c r="S1188" s="47">
        <f t="shared" si="292"/>
        <v>7.1733072965866285</v>
      </c>
      <c r="T1188" s="47">
        <f t="shared" si="293"/>
        <v>4.7338037938573931</v>
      </c>
      <c r="U1188" s="47"/>
      <c r="V1188" s="7"/>
    </row>
    <row r="1189" spans="2:22">
      <c r="B1189" s="46">
        <f t="shared" si="294"/>
        <v>178</v>
      </c>
      <c r="C1189" s="47">
        <f>OutlineParameters!T1392</f>
        <v>173.99883311738103</v>
      </c>
      <c r="D1189" s="47"/>
      <c r="E1189" s="47"/>
      <c r="F1189" s="47"/>
      <c r="G1189" s="47"/>
      <c r="H1189" s="47"/>
      <c r="I1189" s="47"/>
      <c r="J1189" s="47"/>
      <c r="K1189" s="48"/>
      <c r="L1189" s="48"/>
      <c r="M1189" s="48"/>
      <c r="N1189" s="48"/>
      <c r="O1189" s="48"/>
      <c r="P1189" s="47"/>
      <c r="Q1189" s="46">
        <f t="shared" si="290"/>
        <v>179</v>
      </c>
      <c r="R1189" s="47">
        <f t="shared" si="291"/>
        <v>25.719571195295714</v>
      </c>
      <c r="S1189" s="47">
        <f t="shared" si="292"/>
        <v>7.2294947764955957</v>
      </c>
      <c r="T1189" s="47">
        <f t="shared" si="293"/>
        <v>4.7237200853434258</v>
      </c>
      <c r="U1189" s="47"/>
      <c r="V1189" s="7"/>
    </row>
    <row r="1190" spans="2:22">
      <c r="B1190" s="46">
        <f t="shared" si="294"/>
        <v>179</v>
      </c>
      <c r="C1190" s="47">
        <f>OutlineParameters!T1393</f>
        <v>173.83596282393657</v>
      </c>
      <c r="D1190" s="47"/>
      <c r="E1190" s="47"/>
      <c r="F1190" s="47"/>
      <c r="G1190" s="47"/>
      <c r="H1190" s="47"/>
      <c r="I1190" s="47"/>
      <c r="J1190" s="47"/>
      <c r="K1190" s="48"/>
      <c r="L1190" s="48"/>
      <c r="M1190" s="48"/>
      <c r="N1190" s="48"/>
      <c r="O1190" s="48"/>
      <c r="P1190" s="47"/>
      <c r="Q1190" s="46">
        <f t="shared" si="290"/>
        <v>180</v>
      </c>
      <c r="R1190" s="47">
        <f t="shared" si="291"/>
        <v>25.74783631867043</v>
      </c>
      <c r="S1190" s="47">
        <f t="shared" si="292"/>
        <v>7.2860443134690307</v>
      </c>
      <c r="T1190" s="47">
        <f t="shared" si="293"/>
        <v>4.713585979302449</v>
      </c>
      <c r="U1190" s="47"/>
      <c r="V1190" s="7"/>
    </row>
    <row r="1191" spans="2:22">
      <c r="B1191" s="46">
        <f t="shared" si="294"/>
        <v>180</v>
      </c>
      <c r="C1191" s="47">
        <f>OutlineParameters!T1394</f>
        <v>173.67228783669734</v>
      </c>
      <c r="D1191" s="47"/>
      <c r="E1191" s="47"/>
      <c r="F1191" s="47"/>
      <c r="G1191" s="47"/>
      <c r="H1191" s="47"/>
      <c r="I1191" s="47"/>
      <c r="J1191" s="47"/>
      <c r="K1191" s="48"/>
      <c r="L1191" s="48"/>
      <c r="M1191" s="48"/>
      <c r="N1191" s="48"/>
      <c r="O1191" s="48"/>
      <c r="P1191" s="47"/>
      <c r="Q1191" s="46">
        <f t="shared" si="290"/>
        <v>181</v>
      </c>
      <c r="R1191" s="47">
        <f t="shared" si="291"/>
        <v>25.776258981548914</v>
      </c>
      <c r="S1191" s="47">
        <f t="shared" si="292"/>
        <v>7.3429537847529929</v>
      </c>
      <c r="T1191" s="47">
        <f t="shared" si="293"/>
        <v>4.7034021505225043</v>
      </c>
      <c r="U1191" s="47"/>
      <c r="V1191" s="7"/>
    </row>
    <row r="1192" spans="2:22">
      <c r="B1192" s="46">
        <f t="shared" si="294"/>
        <v>181</v>
      </c>
      <c r="C1192" s="47">
        <f>OutlineParameters!T1395</f>
        <v>173.50781920858628</v>
      </c>
      <c r="D1192" s="47"/>
      <c r="E1192" s="47"/>
      <c r="F1192" s="47"/>
      <c r="G1192" s="47"/>
      <c r="H1192" s="47"/>
      <c r="I1192" s="47"/>
      <c r="J1192" s="47"/>
      <c r="K1192" s="48"/>
      <c r="L1192" s="48"/>
      <c r="M1192" s="48"/>
      <c r="N1192" s="48"/>
      <c r="O1192" s="48"/>
      <c r="P1192" s="47"/>
      <c r="Q1192" s="46">
        <f t="shared" si="290"/>
        <v>182</v>
      </c>
      <c r="R1192" s="47">
        <f t="shared" si="291"/>
        <v>25.804840400810857</v>
      </c>
      <c r="S1192" s="47">
        <f t="shared" si="292"/>
        <v>7.400224922189917</v>
      </c>
      <c r="T1192" s="47">
        <f t="shared" si="293"/>
        <v>4.6931682872193576</v>
      </c>
      <c r="U1192" s="47"/>
      <c r="V1192" s="7"/>
    </row>
    <row r="1193" spans="2:22">
      <c r="B1193" s="46">
        <f t="shared" si="294"/>
        <v>182</v>
      </c>
      <c r="C1193" s="47">
        <f>OutlineParameters!T1396</f>
        <v>173.3425253158648</v>
      </c>
      <c r="D1193" s="47"/>
      <c r="E1193" s="47"/>
      <c r="F1193" s="47"/>
      <c r="G1193" s="47"/>
      <c r="H1193" s="47"/>
      <c r="I1193" s="47"/>
      <c r="J1193" s="47"/>
      <c r="K1193" s="48"/>
      <c r="L1193" s="48"/>
      <c r="M1193" s="48"/>
      <c r="N1193" s="48"/>
      <c r="O1193" s="48"/>
      <c r="P1193" s="47"/>
      <c r="Q1193" s="46">
        <f t="shared" si="290"/>
        <v>183</v>
      </c>
      <c r="R1193" s="47">
        <f t="shared" si="291"/>
        <v>25.83358077025694</v>
      </c>
      <c r="S1193" s="47">
        <f t="shared" si="292"/>
        <v>7.4578638597286933</v>
      </c>
      <c r="T1193" s="47">
        <f t="shared" si="293"/>
        <v>4.6828832220215926</v>
      </c>
      <c r="U1193" s="47"/>
      <c r="V1193" s="7"/>
    </row>
    <row r="1194" spans="2:22">
      <c r="B1194" s="46">
        <f t="shared" si="294"/>
        <v>183</v>
      </c>
      <c r="C1194" s="47">
        <f>OutlineParameters!T1397</f>
        <v>173.17643141862598</v>
      </c>
      <c r="D1194" s="47"/>
      <c r="E1194" s="47"/>
      <c r="F1194" s="47"/>
      <c r="G1194" s="47"/>
      <c r="H1194" s="47"/>
      <c r="I1194" s="47"/>
      <c r="J1194" s="47"/>
      <c r="K1194" s="48"/>
      <c r="L1194" s="48"/>
      <c r="M1194" s="48"/>
      <c r="N1194" s="48"/>
      <c r="O1194" s="48"/>
      <c r="P1194" s="47"/>
      <c r="Q1194" s="46">
        <f t="shared" si="290"/>
        <v>184</v>
      </c>
      <c r="R1194" s="47">
        <f t="shared" si="291"/>
        <v>25.862481304873185</v>
      </c>
      <c r="S1194" s="47">
        <f t="shared" si="292"/>
        <v>7.5158723477965097</v>
      </c>
      <c r="T1194" s="47">
        <f t="shared" si="293"/>
        <v>4.672546643748392</v>
      </c>
      <c r="U1194" s="47"/>
      <c r="V1194" s="7"/>
    </row>
    <row r="1195" spans="2:22">
      <c r="B1195" s="46">
        <f t="shared" si="294"/>
        <v>184</v>
      </c>
      <c r="C1195" s="47">
        <f>OutlineParameters!T1398</f>
        <v>173.00950594796123</v>
      </c>
      <c r="D1195" s="47"/>
      <c r="E1195" s="47"/>
      <c r="F1195" s="47"/>
      <c r="G1195" s="47"/>
      <c r="H1195" s="47"/>
      <c r="I1195" s="47"/>
      <c r="J1195" s="47"/>
      <c r="K1195" s="48"/>
      <c r="L1195" s="48"/>
      <c r="M1195" s="48"/>
      <c r="N1195" s="48"/>
      <c r="O1195" s="48"/>
      <c r="P1195" s="47"/>
      <c r="Q1195" s="46">
        <f t="shared" si="290"/>
        <v>185</v>
      </c>
      <c r="R1195" s="47">
        <f t="shared" si="291"/>
        <v>25.891542879878251</v>
      </c>
      <c r="S1195" s="47">
        <f t="shared" si="292"/>
        <v>7.5742486192041198</v>
      </c>
      <c r="T1195" s="47">
        <f t="shared" si="293"/>
        <v>4.6621592271877947</v>
      </c>
      <c r="U1195" s="47"/>
      <c r="V1195" s="7"/>
    </row>
    <row r="1196" spans="2:22">
      <c r="B1196" s="46">
        <f t="shared" si="294"/>
        <v>185</v>
      </c>
      <c r="C1196" s="47">
        <f>OutlineParameters!T1399</f>
        <v>172.84177410891982</v>
      </c>
      <c r="D1196" s="47"/>
      <c r="E1196" s="47"/>
      <c r="F1196" s="47"/>
      <c r="G1196" s="47"/>
      <c r="H1196" s="47"/>
      <c r="I1196" s="47"/>
      <c r="J1196" s="47"/>
      <c r="K1196" s="48"/>
      <c r="L1196" s="48"/>
      <c r="M1196" s="48"/>
      <c r="N1196" s="48"/>
      <c r="O1196" s="48"/>
      <c r="P1196" s="47"/>
      <c r="Q1196" s="46">
        <f t="shared" si="290"/>
        <v>186</v>
      </c>
      <c r="R1196" s="47">
        <f t="shared" si="291"/>
        <v>25.920766370490782</v>
      </c>
      <c r="S1196" s="47">
        <f t="shared" si="292"/>
        <v>7.6329958477761792</v>
      </c>
      <c r="T1196" s="47">
        <f t="shared" si="293"/>
        <v>4.6517202166163685</v>
      </c>
      <c r="U1196" s="47"/>
      <c r="V1196" s="7"/>
    </row>
    <row r="1197" spans="2:22">
      <c r="B1197" s="46">
        <f t="shared" si="294"/>
        <v>186</v>
      </c>
      <c r="C1197" s="47">
        <f>OutlineParameters!T1400</f>
        <v>172.67320438785069</v>
      </c>
      <c r="D1197" s="47"/>
      <c r="E1197" s="47"/>
      <c r="F1197" s="47"/>
      <c r="G1197" s="47"/>
      <c r="H1197" s="47"/>
      <c r="I1197" s="47"/>
      <c r="J1197" s="47"/>
      <c r="K1197" s="48"/>
      <c r="L1197" s="48"/>
      <c r="M1197" s="48"/>
      <c r="N1197" s="48"/>
      <c r="O1197" s="48"/>
      <c r="P1197" s="47"/>
      <c r="Q1197" s="46">
        <f t="shared" si="290"/>
        <v>187</v>
      </c>
      <c r="R1197" s="47">
        <f t="shared" si="291"/>
        <v>25.950152651929443</v>
      </c>
      <c r="S1197" s="47">
        <f t="shared" si="292"/>
        <v>7.692117392647809</v>
      </c>
      <c r="T1197" s="47">
        <f t="shared" si="293"/>
        <v>4.6412293331478365</v>
      </c>
      <c r="U1197" s="47"/>
      <c r="V1197" s="7"/>
    </row>
    <row r="1198" spans="2:22">
      <c r="B1198" s="46">
        <f t="shared" si="294"/>
        <v>187</v>
      </c>
      <c r="C1198" s="47">
        <f>OutlineParameters!T1401</f>
        <v>172.50382193433194</v>
      </c>
      <c r="D1198" s="47"/>
      <c r="E1198" s="47"/>
      <c r="F1198" s="47"/>
      <c r="G1198" s="47"/>
      <c r="H1198" s="47"/>
      <c r="I1198" s="47"/>
      <c r="J1198" s="47"/>
      <c r="K1198" s="48"/>
      <c r="L1198" s="48"/>
      <c r="M1198" s="48"/>
      <c r="N1198" s="48"/>
      <c r="O1198" s="48"/>
      <c r="P1198" s="47"/>
      <c r="Q1198" s="46">
        <f t="shared" si="290"/>
        <v>188</v>
      </c>
      <c r="R1198" s="47">
        <f t="shared" si="291"/>
        <v>25.979702599412878</v>
      </c>
      <c r="S1198" s="47">
        <f t="shared" si="292"/>
        <v>7.7516145732743738</v>
      </c>
      <c r="T1198" s="47">
        <f t="shared" si="293"/>
        <v>4.6306862978959256</v>
      </c>
      <c r="U1198" s="47"/>
      <c r="V1198" s="7"/>
    </row>
    <row r="1199" spans="2:22">
      <c r="B1199" s="46">
        <f t="shared" si="294"/>
        <v>188</v>
      </c>
      <c r="C1199" s="47">
        <f>OutlineParameters!T1402</f>
        <v>172.3335952903974</v>
      </c>
      <c r="D1199" s="47"/>
      <c r="E1199" s="47"/>
      <c r="F1199" s="47"/>
      <c r="G1199" s="47"/>
      <c r="H1199" s="47"/>
      <c r="I1199" s="47"/>
      <c r="J1199" s="47"/>
      <c r="K1199" s="48"/>
      <c r="L1199" s="48"/>
      <c r="M1199" s="48"/>
      <c r="N1199" s="48"/>
      <c r="O1199" s="48"/>
      <c r="P1199" s="47"/>
      <c r="Q1199" s="46">
        <f t="shared" ref="Q1199:Q1262" si="295">B1200</f>
        <v>189</v>
      </c>
      <c r="R1199" s="47">
        <f t="shared" si="291"/>
        <v>26.009417088159747</v>
      </c>
      <c r="S1199" s="47">
        <f t="shared" si="292"/>
        <v>7.8114894013222553</v>
      </c>
      <c r="T1199" s="47">
        <f t="shared" si="293"/>
        <v>4.620090831974359</v>
      </c>
      <c r="U1199" s="47"/>
      <c r="V1199" s="7"/>
    </row>
    <row r="1200" spans="2:22">
      <c r="B1200" s="46">
        <f t="shared" si="294"/>
        <v>189</v>
      </c>
      <c r="C1200" s="47">
        <f>OutlineParameters!T1403</f>
        <v>172.16253543989802</v>
      </c>
      <c r="D1200" s="47"/>
      <c r="E1200" s="47"/>
      <c r="F1200" s="47"/>
      <c r="G1200" s="47"/>
      <c r="H1200" s="47"/>
      <c r="I1200" s="47"/>
      <c r="J1200" s="47"/>
      <c r="K1200" s="48"/>
      <c r="L1200" s="48"/>
      <c r="M1200" s="48"/>
      <c r="N1200" s="48"/>
      <c r="O1200" s="48"/>
      <c r="P1200" s="47"/>
      <c r="Q1200" s="46">
        <f t="shared" si="295"/>
        <v>190</v>
      </c>
      <c r="R1200" s="47">
        <f t="shared" si="291"/>
        <v>26.0392969933887</v>
      </c>
      <c r="S1200" s="47">
        <f t="shared" si="292"/>
        <v>7.8717438975881819</v>
      </c>
      <c r="T1200" s="47">
        <f t="shared" si="293"/>
        <v>4.60944265649686</v>
      </c>
      <c r="U1200" s="47"/>
      <c r="V1200" s="7"/>
    </row>
    <row r="1201" spans="2:22">
      <c r="B1201" s="46">
        <f t="shared" si="294"/>
        <v>190</v>
      </c>
      <c r="C1201" s="47">
        <f>OutlineParameters!T1404</f>
        <v>171.99065331046549</v>
      </c>
      <c r="D1201" s="47"/>
      <c r="E1201" s="47"/>
      <c r="F1201" s="47"/>
      <c r="G1201" s="47"/>
      <c r="H1201" s="47"/>
      <c r="I1201" s="47"/>
      <c r="J1201" s="47"/>
      <c r="K1201" s="48"/>
      <c r="L1201" s="48"/>
      <c r="M1201" s="48"/>
      <c r="N1201" s="48"/>
      <c r="O1201" s="48"/>
      <c r="P1201" s="47"/>
      <c r="Q1201" s="46">
        <f t="shared" si="295"/>
        <v>191</v>
      </c>
      <c r="R1201" s="47">
        <f t="shared" si="291"/>
        <v>26.069343190318396</v>
      </c>
      <c r="S1201" s="47">
        <f t="shared" si="292"/>
        <v>7.9323794149391738</v>
      </c>
      <c r="T1201" s="47">
        <f t="shared" si="293"/>
        <v>4.5987414925771546</v>
      </c>
      <c r="U1201" s="47"/>
      <c r="V1201" s="7"/>
    </row>
    <row r="1202" spans="2:22">
      <c r="B1202" s="46">
        <f t="shared" si="294"/>
        <v>191</v>
      </c>
      <c r="C1202" s="47">
        <f>OutlineParameters!T1405</f>
        <v>171.8179175284626</v>
      </c>
      <c r="D1202" s="47"/>
      <c r="E1202" s="47"/>
      <c r="F1202" s="47"/>
      <c r="G1202" s="47"/>
      <c r="H1202" s="47"/>
      <c r="I1202" s="47"/>
      <c r="J1202" s="47"/>
      <c r="K1202" s="48"/>
      <c r="L1202" s="48"/>
      <c r="M1202" s="48"/>
      <c r="N1202" s="48"/>
      <c r="O1202" s="48"/>
      <c r="P1202" s="47"/>
      <c r="Q1202" s="46">
        <f t="shared" si="295"/>
        <v>192</v>
      </c>
      <c r="R1202" s="47">
        <f t="shared" si="291"/>
        <v>26.099556554167481</v>
      </c>
      <c r="S1202" s="47">
        <f t="shared" si="292"/>
        <v>7.9934012299394617</v>
      </c>
      <c r="T1202" s="47">
        <f t="shared" si="293"/>
        <v>4.5879865844918104</v>
      </c>
      <c r="U1202" s="47"/>
      <c r="V1202" s="7"/>
    </row>
    <row r="1203" spans="2:22">
      <c r="B1203" s="46">
        <f t="shared" si="294"/>
        <v>192</v>
      </c>
      <c r="C1203" s="47">
        <f>OutlineParameters!T1406</f>
        <v>171.6443531029191</v>
      </c>
      <c r="D1203" s="47"/>
      <c r="E1203" s="47"/>
      <c r="F1203" s="47"/>
      <c r="G1203" s="47"/>
      <c r="H1203" s="47"/>
      <c r="I1203" s="47"/>
      <c r="J1203" s="47"/>
      <c r="K1203" s="48"/>
      <c r="L1203" s="48"/>
      <c r="M1203" s="48"/>
      <c r="N1203" s="48"/>
      <c r="O1203" s="48"/>
      <c r="P1203" s="47"/>
      <c r="Q1203" s="46">
        <f t="shared" si="295"/>
        <v>193</v>
      </c>
      <c r="R1203" s="47">
        <f t="shared" ref="R1203:R1266" si="296">VLOOKUP(-Q1203,$Q$110:$R$1009,2,FALSE)</f>
        <v>26.129937960154617</v>
      </c>
      <c r="S1203" s="47">
        <f t="shared" ref="S1203:S1266" si="297">VLOOKUP(-Q1203,$Q$110:$S$1009,3,FALSE)</f>
        <v>8.0548069508437585</v>
      </c>
      <c r="T1203" s="47">
        <f t="shared" ref="T1203:T1266" si="298">VLOOKUP(-Q1203,$Q$110:$T$1009,4,FALSE)</f>
        <v>4.5771786070288654</v>
      </c>
      <c r="U1203" s="47"/>
      <c r="V1203" s="7"/>
    </row>
    <row r="1204" spans="2:22">
      <c r="B1204" s="46">
        <f t="shared" si="294"/>
        <v>193</v>
      </c>
      <c r="C1204" s="47">
        <f>OutlineParameters!T1407</f>
        <v>171.46992871695164</v>
      </c>
      <c r="D1204" s="47"/>
      <c r="E1204" s="47"/>
      <c r="F1204" s="47"/>
      <c r="G1204" s="47"/>
      <c r="H1204" s="47"/>
      <c r="I1204" s="47"/>
      <c r="J1204" s="47"/>
      <c r="K1204" s="48"/>
      <c r="L1204" s="48"/>
      <c r="M1204" s="48"/>
      <c r="N1204" s="48"/>
      <c r="O1204" s="48"/>
      <c r="P1204" s="47"/>
      <c r="Q1204" s="46">
        <f t="shared" si="295"/>
        <v>194</v>
      </c>
      <c r="R1204" s="47">
        <f t="shared" si="296"/>
        <v>26.160488648697353</v>
      </c>
      <c r="S1204" s="47">
        <f t="shared" si="297"/>
        <v>8.1165991572708478</v>
      </c>
      <c r="T1204" s="47">
        <f t="shared" si="298"/>
        <v>4.5663172409038086</v>
      </c>
      <c r="U1204" s="47"/>
      <c r="V1204" s="7"/>
    </row>
    <row r="1205" spans="2:22">
      <c r="B1205" s="46">
        <f t="shared" si="294"/>
        <v>194</v>
      </c>
      <c r="C1205" s="47">
        <f>OutlineParameters!T1408</f>
        <v>171.29466932262244</v>
      </c>
      <c r="D1205" s="47"/>
      <c r="E1205" s="47"/>
      <c r="F1205" s="47"/>
      <c r="G1205" s="47"/>
      <c r="H1205" s="47"/>
      <c r="I1205" s="47"/>
      <c r="J1205" s="47"/>
      <c r="K1205" s="48"/>
      <c r="L1205" s="48"/>
      <c r="M1205" s="48"/>
      <c r="N1205" s="48"/>
      <c r="O1205" s="48"/>
      <c r="P1205" s="47"/>
      <c r="Q1205" s="46">
        <f t="shared" si="295"/>
        <v>195</v>
      </c>
      <c r="R1205" s="47">
        <f t="shared" si="296"/>
        <v>26.19120876664585</v>
      </c>
      <c r="S1205" s="47">
        <f t="shared" si="297"/>
        <v>8.1787826395915744</v>
      </c>
      <c r="T1205" s="47">
        <f t="shared" si="298"/>
        <v>4.5554013337058903</v>
      </c>
      <c r="U1205" s="47"/>
      <c r="V1205" s="7"/>
    </row>
    <row r="1206" spans="2:22">
      <c r="B1206" s="46">
        <f t="shared" ref="B1206:B1269" si="299">B1205+1</f>
        <v>195</v>
      </c>
      <c r="C1206" s="47">
        <f>OutlineParameters!T1409</f>
        <v>171.11854366022934</v>
      </c>
      <c r="D1206" s="47"/>
      <c r="E1206" s="47"/>
      <c r="F1206" s="47"/>
      <c r="G1206" s="47"/>
      <c r="H1206" s="47"/>
      <c r="I1206" s="47"/>
      <c r="J1206" s="47"/>
      <c r="K1206" s="48"/>
      <c r="L1206" s="48"/>
      <c r="M1206" s="48"/>
      <c r="N1206" s="48"/>
      <c r="O1206" s="48"/>
      <c r="P1206" s="47"/>
      <c r="Q1206" s="46">
        <f t="shared" si="295"/>
        <v>196</v>
      </c>
      <c r="R1206" s="47">
        <f t="shared" si="296"/>
        <v>26.222099552398792</v>
      </c>
      <c r="S1206" s="47">
        <f t="shared" si="297"/>
        <v>8.2413599995518432</v>
      </c>
      <c r="T1206" s="47">
        <f t="shared" si="298"/>
        <v>4.5444305667939044</v>
      </c>
      <c r="U1206" s="47"/>
      <c r="V1206" s="7"/>
    </row>
    <row r="1207" spans="2:22">
      <c r="B1207" s="46">
        <f t="shared" si="299"/>
        <v>196</v>
      </c>
      <c r="C1207" s="47">
        <f>OutlineParameters!T1410</f>
        <v>170.94157662443956</v>
      </c>
      <c r="D1207" s="47"/>
      <c r="E1207" s="47"/>
      <c r="F1207" s="47"/>
      <c r="G1207" s="47"/>
      <c r="H1207" s="47"/>
      <c r="I1207" s="47"/>
      <c r="J1207" s="47"/>
      <c r="K1207" s="48"/>
      <c r="L1207" s="48"/>
      <c r="M1207" s="48"/>
      <c r="N1207" s="48"/>
      <c r="O1207" s="48"/>
      <c r="P1207" s="47"/>
      <c r="Q1207" s="46">
        <f t="shared" si="295"/>
        <v>197</v>
      </c>
      <c r="R1207" s="47">
        <f t="shared" si="296"/>
        <v>26.253161881174826</v>
      </c>
      <c r="S1207" s="47">
        <f t="shared" si="297"/>
        <v>8.3043295528534813</v>
      </c>
      <c r="T1207" s="47">
        <f t="shared" si="298"/>
        <v>4.5334056149558926</v>
      </c>
      <c r="U1207" s="47"/>
      <c r="V1207" s="7"/>
    </row>
    <row r="1208" spans="2:22">
      <c r="B1208" s="46">
        <f t="shared" si="299"/>
        <v>197</v>
      </c>
      <c r="C1208" s="47">
        <f>OutlineParameters!T1411</f>
        <v>170.76373701315981</v>
      </c>
      <c r="D1208" s="47"/>
      <c r="E1208" s="47"/>
      <c r="F1208" s="47"/>
      <c r="G1208" s="47"/>
      <c r="H1208" s="47"/>
      <c r="I1208" s="47"/>
      <c r="J1208" s="47"/>
      <c r="K1208" s="48"/>
      <c r="L1208" s="48"/>
      <c r="M1208" s="48"/>
      <c r="N1208" s="48"/>
      <c r="O1208" s="48"/>
      <c r="P1208" s="47"/>
      <c r="Q1208" s="46">
        <f t="shared" si="295"/>
        <v>198</v>
      </c>
      <c r="R1208" s="47">
        <f t="shared" si="296"/>
        <v>26.284396628192614</v>
      </c>
      <c r="S1208" s="47">
        <f t="shared" si="297"/>
        <v>8.3676952828152906</v>
      </c>
      <c r="T1208" s="47">
        <f t="shared" si="298"/>
        <v>4.5223257224684215</v>
      </c>
      <c r="U1208" s="47"/>
      <c r="V1208" s="7"/>
    </row>
    <row r="1209" spans="2:22">
      <c r="B1209" s="46">
        <f t="shared" si="299"/>
        <v>198</v>
      </c>
      <c r="C1209" s="47">
        <f>OutlineParameters!T1412</f>
        <v>170.58504966323466</v>
      </c>
      <c r="D1209" s="47"/>
      <c r="E1209" s="47"/>
      <c r="F1209" s="47"/>
      <c r="G1209" s="47"/>
      <c r="H1209" s="47"/>
      <c r="I1209" s="47"/>
      <c r="J1209" s="47"/>
      <c r="K1209" s="48"/>
      <c r="L1209" s="48"/>
      <c r="M1209" s="48"/>
      <c r="N1209" s="48"/>
      <c r="O1209" s="48"/>
      <c r="P1209" s="47"/>
      <c r="Q1209" s="46">
        <f t="shared" si="295"/>
        <v>199</v>
      </c>
      <c r="R1209" s="47">
        <f t="shared" si="296"/>
        <v>26.315804668670804</v>
      </c>
      <c r="S1209" s="47">
        <f t="shared" si="297"/>
        <v>8.4314579602815201</v>
      </c>
      <c r="T1209" s="47">
        <f t="shared" si="298"/>
        <v>4.5111906104452162</v>
      </c>
      <c r="U1209" s="47"/>
      <c r="V1209" s="7"/>
    </row>
    <row r="1210" spans="2:22">
      <c r="B1210" s="46">
        <f t="shared" si="299"/>
        <v>199</v>
      </c>
      <c r="C1210" s="47">
        <f>OutlineParameters!T1413</f>
        <v>170.40548343060721</v>
      </c>
      <c r="D1210" s="47"/>
      <c r="E1210" s="47"/>
      <c r="F1210" s="47"/>
      <c r="G1210" s="47"/>
      <c r="H1210" s="47"/>
      <c r="I1210" s="47"/>
      <c r="J1210" s="47"/>
      <c r="K1210" s="48"/>
      <c r="L1210" s="48"/>
      <c r="M1210" s="48"/>
      <c r="N1210" s="48"/>
      <c r="O1210" s="48"/>
      <c r="P1210" s="47"/>
      <c r="Q1210" s="46">
        <f t="shared" si="295"/>
        <v>200</v>
      </c>
      <c r="R1210" s="47">
        <f t="shared" si="296"/>
        <v>26.347386877828054</v>
      </c>
      <c r="S1210" s="47">
        <f t="shared" si="297"/>
        <v>8.4956223801423398</v>
      </c>
      <c r="T1210" s="47">
        <f t="shared" si="298"/>
        <v>4.5</v>
      </c>
      <c r="U1210" s="47"/>
      <c r="V1210" s="7"/>
    </row>
    <row r="1211" spans="2:22">
      <c r="B1211" s="46">
        <f t="shared" si="299"/>
        <v>200</v>
      </c>
      <c r="C1211" s="47">
        <f>OutlineParameters!T1414</f>
        <v>170.22504914246767</v>
      </c>
      <c r="D1211" s="47"/>
      <c r="E1211" s="47"/>
      <c r="F1211" s="47"/>
      <c r="G1211" s="47"/>
      <c r="H1211" s="47"/>
      <c r="I1211" s="47"/>
      <c r="J1211" s="47"/>
      <c r="K1211" s="48"/>
      <c r="L1211" s="48"/>
      <c r="M1211" s="48"/>
      <c r="N1211" s="48"/>
      <c r="O1211" s="48"/>
      <c r="P1211" s="47"/>
      <c r="Q1211" s="46">
        <f t="shared" si="295"/>
        <v>201</v>
      </c>
      <c r="R1211" s="47">
        <f t="shared" si="296"/>
        <v>26.379143876327703</v>
      </c>
      <c r="S1211" s="47">
        <f t="shared" si="297"/>
        <v>8.5601888802692301</v>
      </c>
      <c r="T1211" s="47">
        <f t="shared" si="298"/>
        <v>4.4887536618417272</v>
      </c>
      <c r="U1211" s="47"/>
      <c r="V1211" s="7"/>
    </row>
    <row r="1212" spans="2:22">
      <c r="B1212" s="46">
        <f t="shared" si="299"/>
        <v>201</v>
      </c>
      <c r="C1212" s="47">
        <f>OutlineParameters!T1415</f>
        <v>170.04375756743568</v>
      </c>
      <c r="D1212" s="47"/>
      <c r="E1212" s="47"/>
      <c r="F1212" s="47"/>
      <c r="G1212" s="47"/>
      <c r="H1212" s="47"/>
      <c r="I1212" s="47"/>
      <c r="J1212" s="47"/>
      <c r="K1212" s="48"/>
      <c r="L1212" s="48"/>
      <c r="M1212" s="48"/>
      <c r="N1212" s="48"/>
      <c r="O1212" s="48"/>
      <c r="P1212" s="47"/>
      <c r="Q1212" s="46">
        <f t="shared" si="295"/>
        <v>202</v>
      </c>
      <c r="R1212" s="47">
        <f t="shared" si="296"/>
        <v>26.411075069329659</v>
      </c>
      <c r="S1212" s="47">
        <f t="shared" si="297"/>
        <v>8.6251561434678905</v>
      </c>
      <c r="T1212" s="47">
        <f t="shared" si="298"/>
        <v>4.4774518170329296</v>
      </c>
      <c r="U1212" s="47"/>
      <c r="V1212" s="7"/>
    </row>
    <row r="1213" spans="2:22">
      <c r="B1213" s="46">
        <f t="shared" si="299"/>
        <v>202</v>
      </c>
      <c r="C1213" s="47">
        <f>OutlineParameters!T1416</f>
        <v>169.86157764931031</v>
      </c>
      <c r="D1213" s="47"/>
      <c r="E1213" s="47"/>
      <c r="F1213" s="47"/>
      <c r="G1213" s="47"/>
      <c r="H1213" s="47"/>
      <c r="I1213" s="47"/>
      <c r="J1213" s="47"/>
      <c r="K1213" s="48"/>
      <c r="L1213" s="48"/>
      <c r="M1213" s="48"/>
      <c r="N1213" s="48"/>
      <c r="O1213" s="48"/>
      <c r="P1213" s="47"/>
      <c r="Q1213" s="46">
        <f t="shared" si="295"/>
        <v>203</v>
      </c>
      <c r="R1213" s="47">
        <f t="shared" si="296"/>
        <v>26.443179599654055</v>
      </c>
      <c r="S1213" s="47">
        <f t="shared" si="297"/>
        <v>8.6905223961260312</v>
      </c>
      <c r="T1213" s="47">
        <f t="shared" si="298"/>
        <v>4.4660947368034192</v>
      </c>
      <c r="U1213" s="47"/>
      <c r="V1213" s="7"/>
    </row>
    <row r="1214" spans="2:22">
      <c r="B1214" s="46">
        <f t="shared" si="299"/>
        <v>203</v>
      </c>
      <c r="C1214" s="47">
        <f>OutlineParameters!T1417</f>
        <v>169.67853407850941</v>
      </c>
      <c r="D1214" s="47"/>
      <c r="E1214" s="47"/>
      <c r="F1214" s="47"/>
      <c r="G1214" s="47"/>
      <c r="H1214" s="47"/>
      <c r="I1214" s="47"/>
      <c r="J1214" s="47"/>
      <c r="K1214" s="48"/>
      <c r="L1214" s="48"/>
      <c r="M1214" s="48"/>
      <c r="N1214" s="48"/>
      <c r="O1214" s="48"/>
      <c r="P1214" s="47"/>
      <c r="Q1214" s="46">
        <f t="shared" si="295"/>
        <v>204</v>
      </c>
      <c r="R1214" s="47">
        <f t="shared" si="296"/>
        <v>26.475456639923358</v>
      </c>
      <c r="S1214" s="47">
        <f t="shared" si="297"/>
        <v>8.7562859067088361</v>
      </c>
      <c r="T1214" s="47">
        <f t="shared" si="298"/>
        <v>4.45468269052036</v>
      </c>
      <c r="U1214" s="47"/>
      <c r="V1214" s="7"/>
    </row>
    <row r="1215" spans="2:22">
      <c r="B1215" s="46">
        <f t="shared" si="299"/>
        <v>204</v>
      </c>
      <c r="C1215" s="47">
        <f>OutlineParameters!T1418</f>
        <v>169.49459585793716</v>
      </c>
      <c r="D1215" s="47"/>
      <c r="E1215" s="47"/>
      <c r="F1215" s="47"/>
      <c r="G1215" s="47"/>
      <c r="H1215" s="47"/>
      <c r="I1215" s="47"/>
      <c r="J1215" s="47"/>
      <c r="K1215" s="48"/>
      <c r="L1215" s="48"/>
      <c r="M1215" s="48"/>
      <c r="N1215" s="48"/>
      <c r="O1215" s="48"/>
      <c r="P1215" s="47"/>
      <c r="Q1215" s="46">
        <f t="shared" si="295"/>
        <v>205</v>
      </c>
      <c r="R1215" s="47">
        <f t="shared" si="296"/>
        <v>26.507905295704802</v>
      </c>
      <c r="S1215" s="47">
        <f t="shared" si="297"/>
        <v>8.8224448723040609</v>
      </c>
      <c r="T1215" s="47">
        <f t="shared" si="298"/>
        <v>4.4432159498792227</v>
      </c>
      <c r="U1215" s="47"/>
      <c r="V1215" s="7"/>
    </row>
    <row r="1216" spans="2:22">
      <c r="B1216" s="46">
        <f t="shared" si="299"/>
        <v>205</v>
      </c>
      <c r="C1216" s="47">
        <f>OutlineParameters!T1419</f>
        <v>169.3097876186925</v>
      </c>
      <c r="D1216" s="47"/>
      <c r="E1216" s="47"/>
      <c r="F1216" s="47"/>
      <c r="G1216" s="47"/>
      <c r="H1216" s="47"/>
      <c r="I1216" s="47"/>
      <c r="J1216" s="47"/>
      <c r="K1216" s="48"/>
      <c r="L1216" s="48"/>
      <c r="M1216" s="48"/>
      <c r="N1216" s="48"/>
      <c r="O1216" s="48"/>
      <c r="P1216" s="47"/>
      <c r="Q1216" s="46">
        <f t="shared" si="295"/>
        <v>206</v>
      </c>
      <c r="R1216" s="47">
        <f t="shared" si="296"/>
        <v>26.540524776873752</v>
      </c>
      <c r="S1216" s="47">
        <f t="shared" si="297"/>
        <v>8.8889975955772513</v>
      </c>
      <c r="T1216" s="47">
        <f t="shared" si="298"/>
        <v>4.4316947875068031</v>
      </c>
      <c r="U1216" s="47"/>
      <c r="V1216" s="7"/>
    </row>
    <row r="1217" spans="2:22">
      <c r="B1217" s="46">
        <f t="shared" si="299"/>
        <v>206</v>
      </c>
      <c r="C1217" s="47">
        <f>OutlineParameters!T1420</f>
        <v>169.12407842321235</v>
      </c>
      <c r="D1217" s="47"/>
      <c r="E1217" s="47"/>
      <c r="F1217" s="47"/>
      <c r="G1217" s="47"/>
      <c r="H1217" s="47"/>
      <c r="I1217" s="47"/>
      <c r="J1217" s="47"/>
      <c r="K1217" s="48"/>
      <c r="L1217" s="48"/>
      <c r="M1217" s="48"/>
      <c r="N1217" s="48"/>
      <c r="O1217" s="48"/>
      <c r="P1217" s="47"/>
      <c r="Q1217" s="46">
        <f t="shared" si="295"/>
        <v>207</v>
      </c>
      <c r="R1217" s="47">
        <f t="shared" si="296"/>
        <v>26.573314203898608</v>
      </c>
      <c r="S1217" s="47">
        <f t="shared" si="297"/>
        <v>8.9559423245105521</v>
      </c>
      <c r="T1217" s="47">
        <f t="shared" si="298"/>
        <v>4.4201194685793137</v>
      </c>
      <c r="U1217" s="47"/>
      <c r="V1217" s="7"/>
    </row>
    <row r="1218" spans="2:22">
      <c r="B1218" s="46">
        <f t="shared" si="299"/>
        <v>207</v>
      </c>
      <c r="C1218" s="47">
        <f>OutlineParameters!T1421</f>
        <v>168.93749284284911</v>
      </c>
      <c r="D1218" s="47"/>
      <c r="E1218" s="47"/>
      <c r="F1218" s="47"/>
      <c r="G1218" s="47"/>
      <c r="H1218" s="47"/>
      <c r="I1218" s="47"/>
      <c r="J1218" s="47"/>
      <c r="K1218" s="48"/>
      <c r="L1218" s="48"/>
      <c r="M1218" s="48"/>
      <c r="N1218" s="48"/>
      <c r="O1218" s="48"/>
      <c r="P1218" s="47"/>
      <c r="Q1218" s="46">
        <f t="shared" si="295"/>
        <v>208</v>
      </c>
      <c r="R1218" s="47">
        <f t="shared" si="296"/>
        <v>26.60627272705009</v>
      </c>
      <c r="S1218" s="47">
        <f t="shared" si="297"/>
        <v>9.0232759737159647</v>
      </c>
      <c r="T1218" s="47">
        <f t="shared" si="298"/>
        <v>4.408490271311484</v>
      </c>
      <c r="U1218" s="47"/>
      <c r="V1218" s="7"/>
    </row>
    <row r="1219" spans="2:22">
      <c r="B1219" s="46">
        <f t="shared" si="299"/>
        <v>208</v>
      </c>
      <c r="C1219" s="47">
        <f>OutlineParameters!T1422</f>
        <v>168.75</v>
      </c>
      <c r="D1219" s="47"/>
      <c r="E1219" s="47"/>
      <c r="F1219" s="47"/>
      <c r="G1219" s="47"/>
      <c r="H1219" s="47"/>
      <c r="I1219" s="47"/>
      <c r="J1219" s="47"/>
      <c r="K1219" s="48"/>
      <c r="L1219" s="48"/>
      <c r="M1219" s="48"/>
      <c r="N1219" s="48"/>
      <c r="O1219" s="48"/>
      <c r="P1219" s="47"/>
      <c r="Q1219" s="46">
        <f t="shared" si="295"/>
        <v>209</v>
      </c>
      <c r="R1219" s="47">
        <f t="shared" si="296"/>
        <v>26.639399466796593</v>
      </c>
      <c r="S1219" s="47">
        <f t="shared" si="297"/>
        <v>9.0909994291134701</v>
      </c>
      <c r="T1219" s="47">
        <f t="shared" si="298"/>
        <v>4.3968074627421725</v>
      </c>
      <c r="U1219" s="47"/>
      <c r="V1219" s="7"/>
    </row>
    <row r="1220" spans="2:22">
      <c r="B1220" s="46">
        <f t="shared" si="299"/>
        <v>209</v>
      </c>
      <c r="C1220" s="47">
        <f>OutlineParameters!T1423</f>
        <v>168.56161823747266</v>
      </c>
      <c r="D1220" s="47"/>
      <c r="E1220" s="47"/>
      <c r="F1220" s="47"/>
      <c r="G1220" s="47"/>
      <c r="H1220" s="47"/>
      <c r="I1220" s="47"/>
      <c r="J1220" s="47"/>
      <c r="K1220" s="48"/>
      <c r="L1220" s="48"/>
      <c r="M1220" s="48"/>
      <c r="N1220" s="48"/>
      <c r="O1220" s="48"/>
      <c r="P1220" s="47"/>
      <c r="Q1220" s="46">
        <f t="shared" si="295"/>
        <v>210</v>
      </c>
      <c r="R1220" s="47">
        <f t="shared" si="296"/>
        <v>26.672693603211165</v>
      </c>
      <c r="S1220" s="47">
        <f t="shared" si="297"/>
        <v>9.1591096876729274</v>
      </c>
      <c r="T1220" s="47">
        <f t="shared" si="298"/>
        <v>4.3850713099102387</v>
      </c>
      <c r="U1220" s="47"/>
      <c r="V1220" s="7"/>
    </row>
    <row r="1221" spans="2:22">
      <c r="B1221" s="46">
        <f t="shared" si="299"/>
        <v>210</v>
      </c>
      <c r="C1221" s="47">
        <f>OutlineParameters!T1424</f>
        <v>168.37234575310134</v>
      </c>
      <c r="D1221" s="47"/>
      <c r="E1221" s="47"/>
      <c r="F1221" s="47"/>
      <c r="G1221" s="47"/>
      <c r="H1221" s="47"/>
      <c r="I1221" s="47"/>
      <c r="J1221" s="47"/>
      <c r="K1221" s="48"/>
      <c r="L1221" s="48"/>
      <c r="M1221" s="48"/>
      <c r="N1221" s="48"/>
      <c r="O1221" s="48"/>
      <c r="P1221" s="47"/>
      <c r="Q1221" s="46">
        <f t="shared" si="295"/>
        <v>211</v>
      </c>
      <c r="R1221" s="47">
        <f t="shared" si="296"/>
        <v>26.706154346169171</v>
      </c>
      <c r="S1221" s="47">
        <f t="shared" si="297"/>
        <v>9.2276050704412214</v>
      </c>
      <c r="T1221" s="47">
        <f t="shared" si="298"/>
        <v>4.373282087305121</v>
      </c>
      <c r="U1221" s="47"/>
      <c r="V1221" s="7"/>
    </row>
    <row r="1222" spans="2:22">
      <c r="B1222" s="46">
        <f t="shared" si="299"/>
        <v>211</v>
      </c>
      <c r="C1222" s="47">
        <f>OutlineParameters!T1425</f>
        <v>168.18218840689823</v>
      </c>
      <c r="D1222" s="47"/>
      <c r="E1222" s="47"/>
      <c r="F1222" s="47"/>
      <c r="G1222" s="47"/>
      <c r="H1222" s="47"/>
      <c r="I1222" s="47"/>
      <c r="J1222" s="47"/>
      <c r="K1222" s="48"/>
      <c r="L1222" s="48"/>
      <c r="M1222" s="48"/>
      <c r="N1222" s="48"/>
      <c r="O1222" s="48"/>
      <c r="P1222" s="47"/>
      <c r="Q1222" s="46">
        <f t="shared" si="295"/>
        <v>212</v>
      </c>
      <c r="R1222" s="47">
        <f t="shared" si="296"/>
        <v>26.739780726732036</v>
      </c>
      <c r="S1222" s="47">
        <f t="shared" si="297"/>
        <v>9.2964837100488644</v>
      </c>
      <c r="T1222" s="47">
        <f t="shared" si="298"/>
        <v>4.3614400731415479</v>
      </c>
      <c r="U1222" s="47"/>
      <c r="V1222" s="7"/>
    </row>
    <row r="1223" spans="2:22">
      <c r="B1223" s="46">
        <f t="shared" si="299"/>
        <v>212</v>
      </c>
      <c r="C1223" s="47">
        <f>OutlineParameters!T1426</f>
        <v>167.99115205887546</v>
      </c>
      <c r="D1223" s="47"/>
      <c r="E1223" s="47"/>
      <c r="F1223" s="47"/>
      <c r="G1223" s="47"/>
      <c r="H1223" s="47"/>
      <c r="I1223" s="47"/>
      <c r="J1223" s="47"/>
      <c r="K1223" s="48"/>
      <c r="L1223" s="48"/>
      <c r="M1223" s="48"/>
      <c r="N1223" s="48"/>
      <c r="O1223" s="48"/>
      <c r="P1223" s="47"/>
      <c r="Q1223" s="46">
        <f t="shared" si="295"/>
        <v>213</v>
      </c>
      <c r="R1223" s="47">
        <f t="shared" si="296"/>
        <v>26.773572014379777</v>
      </c>
      <c r="S1223" s="47">
        <f t="shared" si="297"/>
        <v>9.3657440723135288</v>
      </c>
      <c r="T1223" s="47">
        <f t="shared" si="298"/>
        <v>4.3495455232825089</v>
      </c>
      <c r="U1223" s="47"/>
      <c r="V1223" s="7"/>
    </row>
    <row r="1224" spans="2:22">
      <c r="B1224" s="46">
        <f t="shared" si="299"/>
        <v>213</v>
      </c>
      <c r="C1224" s="47">
        <f>OutlineParameters!T1427</f>
        <v>167.79924280746371</v>
      </c>
      <c r="D1224" s="47"/>
      <c r="E1224" s="47"/>
      <c r="F1224" s="47"/>
      <c r="G1224" s="47"/>
      <c r="H1224" s="47"/>
      <c r="I1224" s="47"/>
      <c r="J1224" s="47"/>
      <c r="K1224" s="48"/>
      <c r="L1224" s="48"/>
      <c r="M1224" s="48"/>
      <c r="N1224" s="48"/>
      <c r="O1224" s="48"/>
      <c r="P1224" s="47"/>
      <c r="Q1224" s="46">
        <f t="shared" si="295"/>
        <v>214</v>
      </c>
      <c r="R1224" s="47">
        <f t="shared" si="296"/>
        <v>26.807527240173822</v>
      </c>
      <c r="S1224" s="47">
        <f t="shared" si="297"/>
        <v>9.4353843007334817</v>
      </c>
      <c r="T1224" s="47">
        <f t="shared" si="298"/>
        <v>4.3375987159427325</v>
      </c>
      <c r="U1224" s="47"/>
      <c r="V1224" s="7"/>
    </row>
    <row r="1225" spans="2:22">
      <c r="B1225" s="46">
        <f t="shared" si="299"/>
        <v>214</v>
      </c>
      <c r="C1225" s="47">
        <f>OutlineParameters!T1428</f>
        <v>167.60646579741939</v>
      </c>
      <c r="D1225" s="47"/>
      <c r="E1225" s="47"/>
      <c r="F1225" s="47"/>
      <c r="G1225" s="47"/>
      <c r="H1225" s="47"/>
      <c r="I1225" s="47"/>
      <c r="J1225" s="47"/>
      <c r="K1225" s="48"/>
      <c r="L1225" s="48"/>
      <c r="M1225" s="48"/>
      <c r="N1225" s="48"/>
      <c r="O1225" s="48"/>
      <c r="P1225" s="47"/>
      <c r="Q1225" s="46">
        <f t="shared" si="295"/>
        <v>215</v>
      </c>
      <c r="R1225" s="47">
        <f t="shared" si="296"/>
        <v>26.841645673594179</v>
      </c>
      <c r="S1225" s="47">
        <f t="shared" si="297"/>
        <v>9.5054027826515579</v>
      </c>
      <c r="T1225" s="47">
        <f t="shared" si="298"/>
        <v>4.3255999293369491</v>
      </c>
      <c r="U1225" s="47"/>
      <c r="V1225" s="7"/>
    </row>
    <row r="1226" spans="2:22">
      <c r="B1226" s="46">
        <f t="shared" si="299"/>
        <v>215</v>
      </c>
      <c r="C1226" s="47">
        <f>OutlineParameters!T1429</f>
        <v>167.41282784242895</v>
      </c>
      <c r="D1226" s="47"/>
      <c r="E1226" s="47"/>
      <c r="F1226" s="47"/>
      <c r="G1226" s="47"/>
      <c r="H1226" s="47"/>
      <c r="I1226" s="47"/>
      <c r="J1226" s="47"/>
      <c r="K1226" s="48"/>
      <c r="L1226" s="48"/>
      <c r="M1226" s="48"/>
      <c r="N1226" s="48"/>
      <c r="O1226" s="48"/>
      <c r="P1226" s="47"/>
      <c r="Q1226" s="46">
        <f t="shared" si="295"/>
        <v>216</v>
      </c>
      <c r="R1226" s="47">
        <f t="shared" si="296"/>
        <v>26.875926345702283</v>
      </c>
      <c r="S1226" s="47">
        <f t="shared" si="297"/>
        <v>9.5757971341310757</v>
      </c>
      <c r="T1226" s="47">
        <f t="shared" si="298"/>
        <v>4.3135494193281456</v>
      </c>
      <c r="U1226" s="47"/>
      <c r="V1226" s="7"/>
    </row>
    <row r="1227" spans="2:22">
      <c r="B1227" s="46">
        <f t="shared" si="299"/>
        <v>216</v>
      </c>
      <c r="C1227" s="47">
        <f>OutlineParameters!T1430</f>
        <v>167.21833384883018</v>
      </c>
      <c r="D1227" s="47"/>
      <c r="E1227" s="47"/>
      <c r="F1227" s="47"/>
      <c r="G1227" s="47"/>
      <c r="H1227" s="47"/>
      <c r="I1227" s="47"/>
      <c r="J1227" s="47"/>
      <c r="K1227" s="48"/>
      <c r="L1227" s="48"/>
      <c r="M1227" s="48"/>
      <c r="N1227" s="48"/>
      <c r="O1227" s="48"/>
      <c r="P1227" s="47"/>
      <c r="Q1227" s="46">
        <f t="shared" si="295"/>
        <v>217</v>
      </c>
      <c r="R1227" s="47">
        <f t="shared" si="296"/>
        <v>26.910368466373495</v>
      </c>
      <c r="S1227" s="47">
        <f t="shared" si="297"/>
        <v>9.6465669511444325</v>
      </c>
      <c r="T1227" s="47">
        <f t="shared" si="298"/>
        <v>4.3014474641310514</v>
      </c>
      <c r="U1227" s="47"/>
      <c r="V1227" s="7"/>
    </row>
    <row r="1228" spans="2:22">
      <c r="B1228" s="46">
        <f t="shared" si="299"/>
        <v>217</v>
      </c>
      <c r="C1228" s="47">
        <f>OutlineParameters!T1431</f>
        <v>167.02299015347242</v>
      </c>
      <c r="D1228" s="47"/>
      <c r="E1228" s="47"/>
      <c r="F1228" s="47"/>
      <c r="G1228" s="47"/>
      <c r="H1228" s="47"/>
      <c r="I1228" s="47"/>
      <c r="J1228" s="47"/>
      <c r="K1228" s="48"/>
      <c r="L1228" s="48"/>
      <c r="M1228" s="48"/>
      <c r="N1228" s="48"/>
      <c r="O1228" s="48"/>
      <c r="P1228" s="47"/>
      <c r="Q1228" s="46">
        <f t="shared" si="295"/>
        <v>218</v>
      </c>
      <c r="R1228" s="47">
        <f t="shared" si="296"/>
        <v>26.944971185878536</v>
      </c>
      <c r="S1228" s="47">
        <f t="shared" si="297"/>
        <v>9.7177092241583516</v>
      </c>
      <c r="T1228" s="47">
        <f t="shared" si="298"/>
        <v>4.2892943419603968</v>
      </c>
      <c r="U1228" s="47"/>
      <c r="V1228" s="7"/>
    </row>
    <row r="1229" spans="2:22">
      <c r="B1229" s="46">
        <f t="shared" si="299"/>
        <v>218</v>
      </c>
      <c r="C1229" s="47">
        <f>OutlineParameters!T1432</f>
        <v>166.8268035700421</v>
      </c>
      <c r="D1229" s="47"/>
      <c r="E1229" s="47"/>
      <c r="F1229" s="47"/>
      <c r="G1229" s="47"/>
      <c r="H1229" s="47"/>
      <c r="I1229" s="47"/>
      <c r="J1229" s="47"/>
      <c r="K1229" s="48"/>
      <c r="L1229" s="48"/>
      <c r="M1229" s="48"/>
      <c r="N1229" s="48"/>
      <c r="O1229" s="48"/>
      <c r="P1229" s="47"/>
      <c r="Q1229" s="46">
        <f t="shared" si="295"/>
        <v>219</v>
      </c>
      <c r="R1229" s="47">
        <f t="shared" si="296"/>
        <v>26.979733654488129</v>
      </c>
      <c r="S1229" s="47">
        <f t="shared" si="297"/>
        <v>9.7892236959666761</v>
      </c>
      <c r="T1229" s="47">
        <f t="shared" si="298"/>
        <v>4.2770903012285881</v>
      </c>
      <c r="U1229" s="47"/>
      <c r="V1229" s="7"/>
    </row>
    <row r="1230" spans="2:22">
      <c r="B1230" s="46">
        <f t="shared" si="299"/>
        <v>219</v>
      </c>
      <c r="C1230" s="47">
        <f>OutlineParameters!T1433</f>
        <v>166.62977805120269</v>
      </c>
      <c r="D1230" s="47"/>
      <c r="E1230" s="47"/>
      <c r="F1230" s="47"/>
      <c r="G1230" s="47"/>
      <c r="H1230" s="47"/>
      <c r="I1230" s="47"/>
      <c r="J1230" s="47"/>
      <c r="K1230" s="48"/>
      <c r="L1230" s="48"/>
      <c r="M1230" s="48"/>
      <c r="N1230" s="48"/>
      <c r="O1230" s="48"/>
      <c r="P1230" s="47"/>
      <c r="Q1230" s="46">
        <f t="shared" si="295"/>
        <v>220</v>
      </c>
      <c r="R1230" s="47">
        <f t="shared" si="296"/>
        <v>27.014655022472994</v>
      </c>
      <c r="S1230" s="47">
        <f t="shared" si="297"/>
        <v>9.8611079062476783</v>
      </c>
      <c r="T1230" s="47">
        <f t="shared" si="298"/>
        <v>4.2648356425020966</v>
      </c>
      <c r="U1230" s="47"/>
      <c r="V1230" s="7"/>
    </row>
    <row r="1231" spans="2:22">
      <c r="B1231" s="46">
        <f t="shared" si="299"/>
        <v>220</v>
      </c>
      <c r="C1231" s="47">
        <f>OutlineParameters!T1434</f>
        <v>166.43192041064063</v>
      </c>
      <c r="D1231" s="47"/>
      <c r="E1231" s="47"/>
      <c r="F1231" s="47"/>
      <c r="G1231" s="47"/>
      <c r="H1231" s="47"/>
      <c r="I1231" s="47"/>
      <c r="J1231" s="47"/>
      <c r="K1231" s="48"/>
      <c r="L1231" s="48"/>
      <c r="M1231" s="48"/>
      <c r="N1231" s="48"/>
      <c r="O1231" s="48"/>
      <c r="P1231" s="47"/>
      <c r="Q1231" s="46">
        <f t="shared" si="295"/>
        <v>221</v>
      </c>
      <c r="R1231" s="47">
        <f t="shared" si="296"/>
        <v>27.049734559313144</v>
      </c>
      <c r="S1231" s="47">
        <f t="shared" si="297"/>
        <v>9.9333603662949805</v>
      </c>
      <c r="T1231" s="47">
        <f t="shared" si="298"/>
        <v>4.2525306216439098</v>
      </c>
      <c r="U1231" s="47"/>
      <c r="V1231" s="7"/>
    </row>
    <row r="1232" spans="2:22">
      <c r="B1232" s="46">
        <f t="shared" si="299"/>
        <v>221</v>
      </c>
      <c r="C1232" s="47">
        <f>OutlineParameters!T1435</f>
        <v>166.23323650836812</v>
      </c>
      <c r="D1232" s="47"/>
      <c r="E1232" s="47"/>
      <c r="F1232" s="47"/>
      <c r="G1232" s="47"/>
      <c r="H1232" s="47"/>
      <c r="I1232" s="47"/>
      <c r="J1232" s="47"/>
      <c r="K1232" s="48"/>
      <c r="L1232" s="48"/>
      <c r="M1232" s="48"/>
      <c r="N1232" s="48"/>
      <c r="O1232" s="48"/>
      <c r="P1232" s="47"/>
      <c r="Q1232" s="46">
        <f t="shared" si="295"/>
        <v>222</v>
      </c>
      <c r="R1232" s="47">
        <f t="shared" si="296"/>
        <v>27.084971176860712</v>
      </c>
      <c r="S1232" s="47">
        <f t="shared" si="297"/>
        <v>10.005979235850162</v>
      </c>
      <c r="T1232" s="47">
        <f t="shared" si="298"/>
        <v>4.2401754945170165</v>
      </c>
      <c r="U1232" s="47"/>
      <c r="V1232" s="7"/>
    </row>
    <row r="1233" spans="2:22">
      <c r="B1233" s="46">
        <f t="shared" si="299"/>
        <v>222</v>
      </c>
      <c r="C1233" s="47">
        <f>OutlineParameters!T1436</f>
        <v>166.03373315807156</v>
      </c>
      <c r="D1233" s="47"/>
      <c r="E1233" s="47"/>
      <c r="F1233" s="47"/>
      <c r="G1233" s="47"/>
      <c r="H1233" s="47"/>
      <c r="I1233" s="47"/>
      <c r="J1233" s="47"/>
      <c r="K1233" s="48"/>
      <c r="L1233" s="48"/>
      <c r="M1233" s="48"/>
      <c r="N1233" s="48"/>
      <c r="O1233" s="48"/>
      <c r="P1233" s="47"/>
      <c r="Q1233" s="46">
        <f t="shared" si="295"/>
        <v>223</v>
      </c>
      <c r="R1233" s="47">
        <f t="shared" si="296"/>
        <v>27.120364144595715</v>
      </c>
      <c r="S1233" s="47">
        <f t="shared" si="297"/>
        <v>10.078962858224596</v>
      </c>
      <c r="T1233" s="47">
        <f t="shared" si="298"/>
        <v>4.2277705616878878</v>
      </c>
      <c r="U1233" s="47"/>
      <c r="V1233" s="7"/>
    </row>
    <row r="1234" spans="2:22">
      <c r="B1234" s="46">
        <f t="shared" si="299"/>
        <v>223</v>
      </c>
      <c r="C1234" s="47">
        <f>OutlineParameters!T1437</f>
        <v>165.83341431241442</v>
      </c>
      <c r="D1234" s="47"/>
      <c r="E1234" s="47"/>
      <c r="F1234" s="47"/>
      <c r="G1234" s="47"/>
      <c r="H1234" s="47"/>
      <c r="I1234" s="47"/>
      <c r="J1234" s="47"/>
      <c r="K1234" s="48"/>
      <c r="L1234" s="48"/>
      <c r="M1234" s="48"/>
      <c r="N1234" s="48"/>
      <c r="O1234" s="48"/>
      <c r="P1234" s="47"/>
      <c r="Q1234" s="46">
        <f t="shared" si="295"/>
        <v>224</v>
      </c>
      <c r="R1234" s="47">
        <f t="shared" si="296"/>
        <v>27.155912612788871</v>
      </c>
      <c r="S1234" s="47">
        <f t="shared" si="297"/>
        <v>10.152309643509422</v>
      </c>
      <c r="T1234" s="47">
        <f t="shared" si="298"/>
        <v>4.2153160790195106</v>
      </c>
      <c r="U1234" s="47"/>
      <c r="V1234" s="7"/>
    </row>
    <row r="1235" spans="2:22">
      <c r="B1235" s="46">
        <f t="shared" si="299"/>
        <v>224</v>
      </c>
      <c r="C1235" s="47">
        <f>OutlineParameters!T1438</f>
        <v>165.63228678508321</v>
      </c>
      <c r="D1235" s="47"/>
      <c r="E1235" s="47"/>
      <c r="F1235" s="47"/>
      <c r="G1235" s="47"/>
      <c r="H1235" s="47"/>
      <c r="I1235" s="47"/>
      <c r="J1235" s="47"/>
      <c r="K1235" s="48"/>
      <c r="L1235" s="48"/>
      <c r="M1235" s="48"/>
      <c r="N1235" s="48"/>
      <c r="O1235" s="48"/>
      <c r="P1235" s="47"/>
      <c r="Q1235" s="46">
        <f t="shared" si="295"/>
        <v>225</v>
      </c>
      <c r="R1235" s="47">
        <f t="shared" si="296"/>
        <v>27.1916157317109</v>
      </c>
      <c r="S1235" s="47">
        <f t="shared" si="297"/>
        <v>10.226017389767335</v>
      </c>
      <c r="T1235" s="47">
        <f t="shared" si="298"/>
        <v>4.2028123023748725</v>
      </c>
      <c r="U1235" s="47"/>
      <c r="V1235" s="7"/>
    </row>
    <row r="1236" spans="2:22">
      <c r="B1236" s="46">
        <f t="shared" si="299"/>
        <v>225</v>
      </c>
      <c r="C1236" s="47">
        <f>OutlineParameters!T1439</f>
        <v>165.43035643608999</v>
      </c>
      <c r="D1236" s="47"/>
      <c r="E1236" s="47"/>
      <c r="F1236" s="47"/>
      <c r="G1236" s="47"/>
      <c r="H1236" s="47"/>
      <c r="I1236" s="47"/>
      <c r="J1236" s="47"/>
      <c r="K1236" s="48"/>
      <c r="L1236" s="48"/>
      <c r="M1236" s="48"/>
      <c r="N1236" s="48"/>
      <c r="O1236" s="48"/>
      <c r="P1236" s="47"/>
      <c r="Q1236" s="46">
        <f t="shared" si="295"/>
        <v>226</v>
      </c>
      <c r="R1236" s="47">
        <f t="shared" si="296"/>
        <v>27.227472770841814</v>
      </c>
      <c r="S1236" s="47">
        <f t="shared" si="297"/>
        <v>10.300085695923432</v>
      </c>
      <c r="T1236" s="47">
        <f t="shared" si="298"/>
        <v>4.1902595323204448</v>
      </c>
      <c r="U1236" s="47"/>
      <c r="V1236" s="7"/>
    </row>
    <row r="1237" spans="2:22">
      <c r="B1237" s="46">
        <f t="shared" si="299"/>
        <v>226</v>
      </c>
      <c r="C1237" s="47">
        <f>OutlineParameters!T1440</f>
        <v>165.22762912544695</v>
      </c>
      <c r="D1237" s="47"/>
      <c r="E1237" s="47"/>
      <c r="F1237" s="47"/>
      <c r="G1237" s="47"/>
      <c r="H1237" s="47"/>
      <c r="I1237" s="47"/>
      <c r="J1237" s="47"/>
      <c r="K1237" s="48"/>
      <c r="L1237" s="48"/>
      <c r="M1237" s="48"/>
      <c r="N1237" s="48"/>
      <c r="O1237" s="48"/>
      <c r="P1237" s="47"/>
      <c r="Q1237" s="46">
        <f t="shared" si="295"/>
        <v>227</v>
      </c>
      <c r="R1237" s="47">
        <f t="shared" si="296"/>
        <v>27.26348264203375</v>
      </c>
      <c r="S1237" s="47">
        <f t="shared" si="297"/>
        <v>10.374512132775788</v>
      </c>
      <c r="T1237" s="47">
        <f t="shared" si="298"/>
        <v>4.177658024719217</v>
      </c>
      <c r="U1237" s="47"/>
      <c r="V1237" s="7"/>
    </row>
    <row r="1238" spans="2:22">
      <c r="B1238" s="46">
        <f t="shared" si="299"/>
        <v>227</v>
      </c>
      <c r="C1238" s="47">
        <f>OutlineParameters!T1441</f>
        <v>165.02411166684053</v>
      </c>
      <c r="D1238" s="47"/>
      <c r="E1238" s="47"/>
      <c r="F1238" s="47"/>
      <c r="G1238" s="47"/>
      <c r="H1238" s="47"/>
      <c r="I1238" s="47"/>
      <c r="J1238" s="47"/>
      <c r="K1238" s="48"/>
      <c r="L1238" s="48"/>
      <c r="M1238" s="48"/>
      <c r="N1238" s="48"/>
      <c r="O1238" s="48"/>
      <c r="P1238" s="47"/>
      <c r="Q1238" s="46">
        <f t="shared" si="295"/>
        <v>228</v>
      </c>
      <c r="R1238" s="47">
        <f t="shared" si="296"/>
        <v>27.299644614766727</v>
      </c>
      <c r="S1238" s="47">
        <f t="shared" si="297"/>
        <v>10.449294605000862</v>
      </c>
      <c r="T1238" s="47">
        <f t="shared" si="298"/>
        <v>4.165008035434175</v>
      </c>
      <c r="U1238" s="47"/>
      <c r="V1238" s="7"/>
    </row>
    <row r="1239" spans="2:22">
      <c r="B1239" s="46">
        <f t="shared" si="299"/>
        <v>228</v>
      </c>
      <c r="C1239" s="47">
        <f>OutlineParameters!T1442</f>
        <v>164.81980896660852</v>
      </c>
      <c r="D1239" s="47"/>
      <c r="E1239" s="47"/>
      <c r="F1239" s="47"/>
      <c r="G1239" s="47"/>
      <c r="H1239" s="47"/>
      <c r="I1239" s="47"/>
      <c r="J1239" s="47"/>
      <c r="K1239" s="48"/>
      <c r="L1239" s="48"/>
      <c r="M1239" s="48"/>
      <c r="N1239" s="48"/>
      <c r="O1239" s="48"/>
      <c r="P1239" s="47"/>
      <c r="Q1239" s="46">
        <f t="shared" si="295"/>
        <v>229</v>
      </c>
      <c r="R1239" s="47">
        <f t="shared" si="296"/>
        <v>27.335957720102165</v>
      </c>
      <c r="S1239" s="47">
        <f t="shared" si="297"/>
        <v>10.524432614955987</v>
      </c>
      <c r="T1239" s="47">
        <f t="shared" si="298"/>
        <v>4.1523098501306288</v>
      </c>
      <c r="U1239" s="47"/>
      <c r="V1239" s="7"/>
    </row>
    <row r="1240" spans="2:22">
      <c r="B1240" s="46">
        <f t="shared" si="299"/>
        <v>229</v>
      </c>
      <c r="C1240" s="47">
        <f>OutlineParameters!T1443</f>
        <v>164.61472688476309</v>
      </c>
      <c r="D1240" s="47"/>
      <c r="E1240" s="47"/>
      <c r="F1240" s="47"/>
      <c r="G1240" s="47"/>
      <c r="H1240" s="47"/>
      <c r="I1240" s="47"/>
      <c r="J1240" s="47"/>
      <c r="K1240" s="48"/>
      <c r="L1240" s="48"/>
      <c r="M1240" s="48"/>
      <c r="N1240" s="48"/>
      <c r="O1240" s="48"/>
      <c r="P1240" s="47"/>
      <c r="Q1240" s="46">
        <f t="shared" si="295"/>
        <v>230</v>
      </c>
      <c r="R1240" s="47">
        <f t="shared" si="296"/>
        <v>27.372421585147951</v>
      </c>
      <c r="S1240" s="47">
        <f t="shared" si="297"/>
        <v>10.599924254910043</v>
      </c>
      <c r="T1240" s="47">
        <f t="shared" si="298"/>
        <v>4.1395637693750507</v>
      </c>
      <c r="U1240" s="47"/>
      <c r="V1240" s="7"/>
    </row>
    <row r="1241" spans="2:22">
      <c r="B1241" s="46">
        <f t="shared" si="299"/>
        <v>230</v>
      </c>
      <c r="C1241" s="47">
        <f>OutlineParameters!T1444</f>
        <v>164.40886937396769</v>
      </c>
      <c r="D1241" s="47"/>
      <c r="E1241" s="47"/>
      <c r="F1241" s="47"/>
      <c r="G1241" s="47"/>
      <c r="H1241" s="47"/>
      <c r="I1241" s="47"/>
      <c r="J1241" s="47"/>
      <c r="K1241" s="48"/>
      <c r="L1241" s="48"/>
      <c r="M1241" s="48"/>
      <c r="N1241" s="48"/>
      <c r="O1241" s="48"/>
      <c r="P1241" s="47"/>
      <c r="Q1241" s="46">
        <f t="shared" si="295"/>
        <v>231</v>
      </c>
      <c r="R1241" s="47">
        <f t="shared" si="296"/>
        <v>27.40903476412835</v>
      </c>
      <c r="S1241" s="47">
        <f t="shared" si="297"/>
        <v>10.675767503577148</v>
      </c>
      <c r="T1241" s="47">
        <f t="shared" si="298"/>
        <v>4.1267700192281058</v>
      </c>
      <c r="U1241" s="47"/>
      <c r="V1241" s="7"/>
    </row>
    <row r="1242" spans="2:22">
      <c r="B1242" s="46">
        <f t="shared" si="299"/>
        <v>231</v>
      </c>
      <c r="C1242" s="47">
        <f>OutlineParameters!T1445</f>
        <v>164.20224610893175</v>
      </c>
      <c r="D1242" s="47"/>
      <c r="E1242" s="47"/>
      <c r="F1242" s="47"/>
      <c r="G1242" s="47"/>
      <c r="H1242" s="47"/>
      <c r="I1242" s="47"/>
      <c r="J1242" s="47"/>
      <c r="K1242" s="48"/>
      <c r="L1242" s="48"/>
      <c r="M1242" s="48"/>
      <c r="N1242" s="48"/>
      <c r="O1242" s="48"/>
      <c r="P1242" s="47"/>
      <c r="Q1242" s="46">
        <f t="shared" si="295"/>
        <v>232</v>
      </c>
      <c r="R1242" s="47">
        <f t="shared" si="296"/>
        <v>27.445796645732671</v>
      </c>
      <c r="S1242" s="47">
        <f t="shared" si="297"/>
        <v>10.751960999738074</v>
      </c>
      <c r="T1242" s="47">
        <f t="shared" si="298"/>
        <v>4.1139288704539423</v>
      </c>
      <c r="U1242" s="47"/>
      <c r="V1242" s="7"/>
    </row>
    <row r="1243" spans="2:22">
      <c r="B1243" s="46">
        <f t="shared" si="299"/>
        <v>232</v>
      </c>
      <c r="C1243" s="47">
        <f>OutlineParameters!T1446</f>
        <v>163.99485913497011</v>
      </c>
      <c r="D1243" s="47"/>
      <c r="E1243" s="47"/>
      <c r="F1243" s="47"/>
      <c r="G1243" s="47"/>
      <c r="H1243" s="47"/>
      <c r="I1243" s="47"/>
      <c r="J1243" s="47"/>
      <c r="K1243" s="48"/>
      <c r="L1243" s="48"/>
      <c r="M1243" s="48"/>
      <c r="N1243" s="48"/>
      <c r="O1243" s="48"/>
      <c r="P1243" s="47"/>
      <c r="Q1243" s="46">
        <f t="shared" si="295"/>
        <v>233</v>
      </c>
      <c r="R1243" s="47">
        <f t="shared" si="296"/>
        <v>27.482706380231626</v>
      </c>
      <c r="S1243" s="47">
        <f t="shared" si="297"/>
        <v>10.82850248061899</v>
      </c>
      <c r="T1243" s="47">
        <f t="shared" si="298"/>
        <v>4.101040608717871</v>
      </c>
      <c r="U1243" s="47"/>
      <c r="V1243" s="7"/>
    </row>
    <row r="1244" spans="2:22">
      <c r="B1244" s="46">
        <f t="shared" si="299"/>
        <v>233</v>
      </c>
      <c r="C1244" s="47">
        <f>OutlineParameters!T1447</f>
        <v>163.78671812679221</v>
      </c>
      <c r="D1244" s="47"/>
      <c r="E1244" s="47"/>
      <c r="F1244" s="47"/>
      <c r="G1244" s="47"/>
      <c r="H1244" s="47"/>
      <c r="I1244" s="47"/>
      <c r="J1244" s="47"/>
      <c r="K1244" s="48"/>
      <c r="L1244" s="48"/>
      <c r="M1244" s="48"/>
      <c r="N1244" s="48"/>
      <c r="O1244" s="48"/>
      <c r="P1244" s="47"/>
      <c r="Q1244" s="46">
        <f t="shared" si="295"/>
        <v>234</v>
      </c>
      <c r="R1244" s="47">
        <f t="shared" si="296"/>
        <v>27.519763117895941</v>
      </c>
      <c r="S1244" s="47">
        <f t="shared" si="297"/>
        <v>10.905391518411761</v>
      </c>
      <c r="T1244" s="47">
        <f t="shared" si="298"/>
        <v>4.0881055196852012</v>
      </c>
      <c r="U1244" s="47"/>
      <c r="V1244" s="7"/>
    </row>
    <row r="1245" spans="2:22">
      <c r="B1245" s="46">
        <f t="shared" si="299"/>
        <v>234</v>
      </c>
      <c r="C1245" s="47">
        <f>OutlineParameters!T1448</f>
        <v>163.57782512971289</v>
      </c>
      <c r="D1245" s="47"/>
      <c r="E1245" s="47"/>
      <c r="F1245" s="47"/>
      <c r="G1245" s="47"/>
      <c r="H1245" s="47"/>
      <c r="I1245" s="47"/>
      <c r="J1245" s="47"/>
      <c r="K1245" s="48"/>
      <c r="L1245" s="48"/>
      <c r="M1245" s="48"/>
      <c r="N1245" s="48"/>
      <c r="O1245" s="48"/>
      <c r="P1245" s="47"/>
      <c r="Q1245" s="46">
        <f t="shared" si="295"/>
        <v>235</v>
      </c>
      <c r="R1245" s="47">
        <f t="shared" si="296"/>
        <v>27.556966008996337</v>
      </c>
      <c r="S1245" s="47">
        <f t="shared" si="297"/>
        <v>10.982626043810743</v>
      </c>
      <c r="T1245" s="47">
        <f t="shared" si="298"/>
        <v>4.0751238443177602</v>
      </c>
      <c r="U1245" s="47"/>
      <c r="V1245" s="7"/>
    </row>
    <row r="1246" spans="2:22">
      <c r="B1246" s="46">
        <f t="shared" si="299"/>
        <v>235</v>
      </c>
      <c r="C1246" s="47">
        <f>OutlineParameters!T1449</f>
        <v>163.36818981844152</v>
      </c>
      <c r="D1246" s="47"/>
      <c r="E1246" s="47"/>
      <c r="F1246" s="47"/>
      <c r="G1246" s="47"/>
      <c r="H1246" s="47"/>
      <c r="I1246" s="47"/>
      <c r="J1246" s="47"/>
      <c r="K1246" s="48"/>
      <c r="L1246" s="48"/>
      <c r="M1246" s="48"/>
      <c r="N1246" s="48"/>
      <c r="O1246" s="48"/>
      <c r="P1246" s="47"/>
      <c r="Q1246" s="46">
        <f t="shared" si="295"/>
        <v>236</v>
      </c>
      <c r="R1246" s="47">
        <f t="shared" si="296"/>
        <v>27.594314203803528</v>
      </c>
      <c r="S1246" s="47">
        <f t="shared" si="297"/>
        <v>11.060204301598944</v>
      </c>
      <c r="T1246" s="47">
        <f t="shared" si="298"/>
        <v>4.0620958980831805</v>
      </c>
      <c r="U1246" s="47"/>
      <c r="V1246" s="7"/>
    </row>
    <row r="1247" spans="2:22">
      <c r="B1247" s="46">
        <f t="shared" si="299"/>
        <v>236</v>
      </c>
      <c r="C1247" s="47">
        <f>OutlineParameters!T1450</f>
        <v>163.15781614564162</v>
      </c>
      <c r="D1247" s="47"/>
      <c r="E1247" s="47"/>
      <c r="F1247" s="47"/>
      <c r="G1247" s="47"/>
      <c r="H1247" s="47"/>
      <c r="I1247" s="47"/>
      <c r="J1247" s="47"/>
      <c r="K1247" s="48"/>
      <c r="L1247" s="48"/>
      <c r="M1247" s="48"/>
      <c r="N1247" s="48"/>
      <c r="O1247" s="48"/>
      <c r="P1247" s="47"/>
      <c r="Q1247" s="46">
        <f t="shared" si="295"/>
        <v>237</v>
      </c>
      <c r="R1247" s="47">
        <f t="shared" si="296"/>
        <v>27.631806852588241</v>
      </c>
      <c r="S1247" s="47">
        <f t="shared" si="297"/>
        <v>11.138124906926066</v>
      </c>
      <c r="T1247" s="47">
        <f t="shared" si="298"/>
        <v>4.0490219070421274</v>
      </c>
      <c r="U1247" s="47"/>
      <c r="V1247" s="7"/>
    </row>
    <row r="1248" spans="2:22">
      <c r="B1248" s="46">
        <f t="shared" si="299"/>
        <v>237</v>
      </c>
      <c r="C1248" s="47">
        <f>OutlineParameters!T1451</f>
        <v>162.94670806397673</v>
      </c>
      <c r="D1248" s="47"/>
      <c r="E1248" s="47"/>
      <c r="F1248" s="47"/>
      <c r="G1248" s="47"/>
      <c r="H1248" s="47"/>
      <c r="I1248" s="47"/>
      <c r="J1248" s="47"/>
      <c r="K1248" s="48"/>
      <c r="L1248" s="48"/>
      <c r="M1248" s="48"/>
      <c r="N1248" s="48"/>
      <c r="O1248" s="48"/>
      <c r="P1248" s="47"/>
      <c r="Q1248" s="46">
        <f t="shared" si="295"/>
        <v>238</v>
      </c>
      <c r="R1248" s="47">
        <f t="shared" si="296"/>
        <v>27.669443105621195</v>
      </c>
      <c r="S1248" s="47">
        <f t="shared" si="297"/>
        <v>11.216385124996943</v>
      </c>
      <c r="T1248" s="47">
        <f t="shared" si="298"/>
        <v>4.0359021270575868</v>
      </c>
      <c r="U1248" s="47"/>
      <c r="V1248" s="7"/>
    </row>
    <row r="1249" spans="2:22">
      <c r="B1249" s="46">
        <f t="shared" si="299"/>
        <v>238</v>
      </c>
      <c r="C1249" s="47">
        <f>OutlineParameters!T1452</f>
        <v>162.73487524815616</v>
      </c>
      <c r="D1249" s="47"/>
      <c r="E1249" s="47"/>
      <c r="F1249" s="47"/>
      <c r="G1249" s="47"/>
      <c r="H1249" s="47"/>
      <c r="I1249" s="47"/>
      <c r="J1249" s="47"/>
      <c r="K1249" s="48"/>
      <c r="L1249" s="48"/>
      <c r="M1249" s="48"/>
      <c r="N1249" s="48"/>
      <c r="O1249" s="48"/>
      <c r="P1249" s="47"/>
      <c r="Q1249" s="46">
        <f t="shared" si="295"/>
        <v>239</v>
      </c>
      <c r="R1249" s="47">
        <f t="shared" si="296"/>
        <v>27.707222113173106</v>
      </c>
      <c r="S1249" s="47">
        <f t="shared" si="297"/>
        <v>11.294985634436181</v>
      </c>
      <c r="T1249" s="47">
        <f t="shared" si="298"/>
        <v>4.022736888498355</v>
      </c>
      <c r="U1249" s="47"/>
      <c r="V1249" s="7"/>
    </row>
    <row r="1250" spans="2:22">
      <c r="B1250" s="46">
        <f t="shared" si="299"/>
        <v>239</v>
      </c>
      <c r="C1250" s="47">
        <f>OutlineParameters!T1453</f>
        <v>162.52231974349485</v>
      </c>
      <c r="D1250" s="47"/>
      <c r="E1250" s="47"/>
      <c r="F1250" s="47"/>
      <c r="G1250" s="47"/>
      <c r="H1250" s="47"/>
      <c r="I1250" s="47"/>
      <c r="J1250" s="47"/>
      <c r="K1250" s="48"/>
      <c r="L1250" s="48"/>
      <c r="M1250" s="48"/>
      <c r="N1250" s="48"/>
      <c r="O1250" s="48"/>
      <c r="P1250" s="47"/>
      <c r="Q1250" s="46">
        <f t="shared" si="295"/>
        <v>240</v>
      </c>
      <c r="R1250" s="47">
        <f t="shared" si="296"/>
        <v>27.7451430255147</v>
      </c>
      <c r="S1250" s="47">
        <f t="shared" si="297"/>
        <v>11.373923771752818</v>
      </c>
      <c r="T1250" s="47">
        <f t="shared" si="298"/>
        <v>4.0095264323262576</v>
      </c>
      <c r="U1250" s="47"/>
      <c r="V1250" s="7"/>
    </row>
    <row r="1251" spans="2:22">
      <c r="B1251" s="46">
        <f t="shared" si="299"/>
        <v>240</v>
      </c>
      <c r="C1251" s="47">
        <f>OutlineParameters!T1454</f>
        <v>162.30905122470213</v>
      </c>
      <c r="D1251" s="47"/>
      <c r="E1251" s="47"/>
      <c r="F1251" s="47"/>
      <c r="G1251" s="47"/>
      <c r="H1251" s="47"/>
      <c r="I1251" s="47"/>
      <c r="J1251" s="47"/>
      <c r="K1251" s="48"/>
      <c r="L1251" s="48"/>
      <c r="M1251" s="48"/>
      <c r="N1251" s="48"/>
      <c r="O1251" s="48"/>
      <c r="P1251" s="47"/>
      <c r="Q1251" s="46">
        <f t="shared" si="295"/>
        <v>241</v>
      </c>
      <c r="R1251" s="47">
        <f t="shared" si="296"/>
        <v>27.783205231335273</v>
      </c>
      <c r="S1251" s="47">
        <f t="shared" si="297"/>
        <v>11.453198236167466</v>
      </c>
      <c r="T1251" s="47">
        <f t="shared" si="298"/>
        <v>3.9962710293054435</v>
      </c>
      <c r="U1251" s="47"/>
      <c r="V1251" s="7"/>
    </row>
    <row r="1252" spans="2:22">
      <c r="B1252" s="46">
        <f t="shared" si="299"/>
        <v>241</v>
      </c>
      <c r="C1252" s="47">
        <f>OutlineParameters!T1455</f>
        <v>162.09507364444161</v>
      </c>
      <c r="D1252" s="47"/>
      <c r="E1252" s="47"/>
      <c r="F1252" s="47"/>
      <c r="G1252" s="47"/>
      <c r="H1252" s="47"/>
      <c r="I1252" s="47"/>
      <c r="J1252" s="47"/>
      <c r="K1252" s="48"/>
      <c r="L1252" s="48"/>
      <c r="M1252" s="48"/>
      <c r="N1252" s="48"/>
      <c r="O1252" s="48"/>
      <c r="P1252" s="47"/>
      <c r="Q1252" s="46">
        <f t="shared" si="295"/>
        <v>242</v>
      </c>
      <c r="R1252" s="47">
        <f t="shared" si="296"/>
        <v>27.821407404068388</v>
      </c>
      <c r="S1252" s="47">
        <f t="shared" si="297"/>
        <v>11.532807018649407</v>
      </c>
      <c r="T1252" s="47">
        <f t="shared" si="298"/>
        <v>3.9829709502000608</v>
      </c>
      <c r="U1252" s="47"/>
      <c r="V1252" s="7"/>
    </row>
    <row r="1253" spans="2:22">
      <c r="B1253" s="46">
        <f t="shared" si="299"/>
        <v>242</v>
      </c>
      <c r="C1253" s="47">
        <f>OutlineParameters!T1456</f>
        <v>161.88039095537667</v>
      </c>
      <c r="D1253" s="47"/>
      <c r="E1253" s="47"/>
      <c r="F1253" s="47"/>
      <c r="G1253" s="47"/>
      <c r="H1253" s="47"/>
      <c r="I1253" s="47"/>
      <c r="J1253" s="47"/>
      <c r="K1253" s="48"/>
      <c r="L1253" s="48"/>
      <c r="M1253" s="48"/>
      <c r="N1253" s="48"/>
      <c r="O1253" s="48"/>
      <c r="P1253" s="47"/>
      <c r="Q1253" s="46">
        <f t="shared" si="295"/>
        <v>243</v>
      </c>
      <c r="R1253" s="47">
        <f t="shared" si="296"/>
        <v>27.859748932403349</v>
      </c>
      <c r="S1253" s="47">
        <f t="shared" si="297"/>
        <v>11.612748832482907</v>
      </c>
      <c r="T1253" s="47">
        <f t="shared" si="298"/>
        <v>3.969626465774259</v>
      </c>
      <c r="U1253" s="47"/>
      <c r="V1253" s="7"/>
    </row>
    <row r="1254" spans="2:22">
      <c r="B1254" s="46">
        <f t="shared" si="299"/>
        <v>243</v>
      </c>
      <c r="C1254" s="47">
        <f>OutlineParameters!T1457</f>
        <v>161.66501283221677</v>
      </c>
      <c r="D1254" s="47"/>
      <c r="E1254" s="47"/>
      <c r="F1254" s="47"/>
      <c r="G1254" s="47"/>
      <c r="H1254" s="47"/>
      <c r="I1254" s="47"/>
      <c r="J1254" s="47"/>
      <c r="K1254" s="48"/>
      <c r="L1254" s="48"/>
      <c r="M1254" s="48"/>
      <c r="N1254" s="48"/>
      <c r="O1254" s="48"/>
      <c r="P1254" s="47"/>
      <c r="Q1254" s="46">
        <f t="shared" si="295"/>
        <v>244</v>
      </c>
      <c r="R1254" s="47">
        <f t="shared" si="296"/>
        <v>27.898228966610873</v>
      </c>
      <c r="S1254" s="47">
        <f t="shared" si="297"/>
        <v>11.693022281721422</v>
      </c>
      <c r="T1254" s="47">
        <f t="shared" si="298"/>
        <v>3.9562378169898649</v>
      </c>
      <c r="U1254" s="47"/>
      <c r="V1254" s="7"/>
    </row>
    <row r="1255" spans="2:22">
      <c r="B1255" s="46">
        <f t="shared" si="299"/>
        <v>244</v>
      </c>
      <c r="C1255" s="47">
        <f>OutlineParameters!T1458</f>
        <v>161.44894132027676</v>
      </c>
      <c r="D1255" s="47"/>
      <c r="E1255" s="47"/>
      <c r="F1255" s="47"/>
      <c r="G1255" s="47"/>
      <c r="H1255" s="47"/>
      <c r="I1255" s="47"/>
      <c r="J1255" s="47"/>
      <c r="K1255" s="48"/>
      <c r="L1255" s="48"/>
      <c r="M1255" s="48"/>
      <c r="N1255" s="48"/>
      <c r="O1255" s="48"/>
      <c r="P1255" s="47"/>
      <c r="Q1255" s="46">
        <f t="shared" si="295"/>
        <v>245</v>
      </c>
      <c r="R1255" s="47">
        <f t="shared" si="296"/>
        <v>27.936846656961674</v>
      </c>
      <c r="S1255" s="47">
        <f t="shared" si="297"/>
        <v>11.773625611464574</v>
      </c>
      <c r="T1255" s="47">
        <f t="shared" si="298"/>
        <v>3.9428053342156719</v>
      </c>
      <c r="U1255" s="47"/>
      <c r="V1255" s="7"/>
    </row>
    <row r="1256" spans="2:22">
      <c r="B1256" s="46">
        <f t="shared" si="299"/>
        <v>245</v>
      </c>
      <c r="C1256" s="47">
        <f>OutlineParameters!T1459</f>
        <v>161.23218609426604</v>
      </c>
      <c r="D1256" s="47"/>
      <c r="E1256" s="47"/>
      <c r="F1256" s="47"/>
      <c r="G1256" s="47"/>
      <c r="H1256" s="47"/>
      <c r="I1256" s="47"/>
      <c r="J1256" s="47"/>
      <c r="K1256" s="48"/>
      <c r="L1256" s="48"/>
      <c r="M1256" s="48"/>
      <c r="N1256" s="48"/>
      <c r="O1256" s="48"/>
      <c r="P1256" s="47"/>
      <c r="Q1256" s="46">
        <f t="shared" si="295"/>
        <v>246</v>
      </c>
      <c r="R1256" s="47">
        <f t="shared" si="296"/>
        <v>27.975601153726483</v>
      </c>
      <c r="S1256" s="47">
        <f t="shared" si="297"/>
        <v>11.854557440060628</v>
      </c>
      <c r="T1256" s="47">
        <f t="shared" si="298"/>
        <v>3.9293292584135058</v>
      </c>
      <c r="U1256" s="47"/>
      <c r="V1256" s="7"/>
    </row>
    <row r="1257" spans="2:22">
      <c r="B1257" s="46">
        <f t="shared" si="299"/>
        <v>246</v>
      </c>
      <c r="C1257" s="47">
        <f>OutlineParameters!T1460</f>
        <v>161.01475110684811</v>
      </c>
      <c r="D1257" s="47"/>
      <c r="E1257" s="47"/>
      <c r="F1257" s="47"/>
      <c r="G1257" s="47"/>
      <c r="H1257" s="47"/>
      <c r="I1257" s="47"/>
      <c r="J1257" s="47"/>
      <c r="K1257" s="48"/>
      <c r="L1257" s="48"/>
      <c r="M1257" s="48"/>
      <c r="N1257" s="48"/>
      <c r="O1257" s="48"/>
      <c r="P1257" s="47"/>
      <c r="Q1257" s="46">
        <f t="shared" si="295"/>
        <v>247</v>
      </c>
      <c r="R1257" s="47">
        <f t="shared" si="296"/>
        <v>28.014491607176016</v>
      </c>
      <c r="S1257" s="47">
        <f t="shared" si="297"/>
        <v>11.935815062590731</v>
      </c>
      <c r="T1257" s="47">
        <f t="shared" si="298"/>
        <v>3.9158098603475171</v>
      </c>
      <c r="U1257" s="47"/>
      <c r="V1257" s="7"/>
    </row>
    <row r="1258" spans="2:22">
      <c r="B1258" s="46">
        <f t="shared" si="299"/>
        <v>247</v>
      </c>
      <c r="C1258" s="47">
        <f>OutlineParameters!T1461</f>
        <v>160.79664221803509</v>
      </c>
      <c r="D1258" s="47"/>
      <c r="E1258" s="47"/>
      <c r="F1258" s="47"/>
      <c r="G1258" s="47"/>
      <c r="H1258" s="47"/>
      <c r="I1258" s="47"/>
      <c r="J1258" s="47"/>
      <c r="K1258" s="48"/>
      <c r="L1258" s="48"/>
      <c r="M1258" s="48"/>
      <c r="N1258" s="48"/>
      <c r="O1258" s="48"/>
      <c r="P1258" s="47"/>
      <c r="Q1258" s="46">
        <f t="shared" si="295"/>
        <v>248</v>
      </c>
      <c r="R1258" s="47">
        <f t="shared" si="296"/>
        <v>28.053517167580996</v>
      </c>
      <c r="S1258" s="47">
        <f t="shared" si="297"/>
        <v>12.017399410287751</v>
      </c>
      <c r="T1258" s="47">
        <f t="shared" si="298"/>
        <v>3.9022474107818534</v>
      </c>
      <c r="U1258" s="47"/>
      <c r="V1258" s="7"/>
    </row>
    <row r="1259" spans="2:22">
      <c r="B1259" s="46">
        <f t="shared" si="299"/>
        <v>248</v>
      </c>
      <c r="C1259" s="47">
        <f>OutlineParameters!T1462</f>
        <v>160.57786528783907</v>
      </c>
      <c r="D1259" s="47"/>
      <c r="E1259" s="47"/>
      <c r="F1259" s="47"/>
      <c r="G1259" s="47"/>
      <c r="H1259" s="47"/>
      <c r="I1259" s="47"/>
      <c r="J1259" s="47"/>
      <c r="K1259" s="48"/>
      <c r="L1259" s="48"/>
      <c r="M1259" s="48"/>
      <c r="N1259" s="48"/>
      <c r="O1259" s="48"/>
      <c r="P1259" s="47"/>
      <c r="Q1259" s="46">
        <f t="shared" si="295"/>
        <v>249</v>
      </c>
      <c r="R1259" s="47">
        <f t="shared" si="296"/>
        <v>28.092676985212137</v>
      </c>
      <c r="S1259" s="47">
        <f t="shared" si="297"/>
        <v>12.099307912436439</v>
      </c>
      <c r="T1259" s="47">
        <f t="shared" si="298"/>
        <v>3.8886421506783417</v>
      </c>
      <c r="U1259" s="47"/>
      <c r="V1259" s="7"/>
    </row>
    <row r="1260" spans="2:22">
      <c r="B1260" s="46">
        <f t="shared" si="299"/>
        <v>249</v>
      </c>
      <c r="C1260" s="47">
        <f>OutlineParameters!T1463</f>
        <v>160.35842617627227</v>
      </c>
      <c r="D1260" s="47"/>
      <c r="E1260" s="47"/>
      <c r="F1260" s="47"/>
      <c r="G1260" s="47"/>
      <c r="H1260" s="47"/>
      <c r="I1260" s="47"/>
      <c r="J1260" s="47"/>
      <c r="K1260" s="48"/>
      <c r="L1260" s="48"/>
      <c r="M1260" s="48"/>
      <c r="N1260" s="48"/>
      <c r="O1260" s="48"/>
      <c r="P1260" s="47"/>
      <c r="Q1260" s="46">
        <f t="shared" si="295"/>
        <v>250</v>
      </c>
      <c r="R1260" s="47">
        <f t="shared" si="296"/>
        <v>28.131970210340167</v>
      </c>
      <c r="S1260" s="47">
        <f t="shared" si="297"/>
        <v>12.181538849812043</v>
      </c>
      <c r="T1260" s="47">
        <f t="shared" si="298"/>
        <v>3.8749944104057752</v>
      </c>
      <c r="U1260" s="47"/>
      <c r="V1260" s="7"/>
    </row>
    <row r="1261" spans="2:22">
      <c r="B1261" s="46">
        <f t="shared" si="299"/>
        <v>250</v>
      </c>
      <c r="C1261" s="47">
        <f>OutlineParameters!T1464</f>
        <v>160.13833074334681</v>
      </c>
      <c r="D1261" s="47"/>
      <c r="E1261" s="47"/>
      <c r="F1261" s="47"/>
      <c r="G1261" s="47"/>
      <c r="H1261" s="47"/>
      <c r="I1261" s="47"/>
      <c r="J1261" s="47"/>
      <c r="K1261" s="48"/>
      <c r="L1261" s="48"/>
      <c r="M1261" s="48"/>
      <c r="N1261" s="48"/>
      <c r="O1261" s="48"/>
      <c r="P1261" s="47"/>
      <c r="Q1261" s="46">
        <f t="shared" si="295"/>
        <v>251</v>
      </c>
      <c r="R1261" s="47">
        <f t="shared" si="296"/>
        <v>28.171395993235798</v>
      </c>
      <c r="S1261" s="47">
        <f t="shared" si="297"/>
        <v>12.264090878203735</v>
      </c>
      <c r="T1261" s="47">
        <f t="shared" si="298"/>
        <v>3.8613044309259812</v>
      </c>
      <c r="U1261" s="47"/>
      <c r="V1261" s="7"/>
    </row>
    <row r="1262" spans="2:22">
      <c r="B1262" s="46">
        <f t="shared" si="299"/>
        <v>251</v>
      </c>
      <c r="C1262" s="47">
        <f>OutlineParameters!T1465</f>
        <v>159.91758103437746</v>
      </c>
      <c r="D1262" s="47"/>
      <c r="E1262" s="47"/>
      <c r="F1262" s="47"/>
      <c r="G1262" s="47"/>
      <c r="H1262" s="47"/>
      <c r="I1262" s="47"/>
      <c r="J1262" s="47"/>
      <c r="K1262" s="48"/>
      <c r="L1262" s="48"/>
      <c r="M1262" s="48"/>
      <c r="N1262" s="48"/>
      <c r="O1262" s="48"/>
      <c r="P1262" s="47"/>
      <c r="Q1262" s="46">
        <f t="shared" si="295"/>
        <v>252</v>
      </c>
      <c r="R1262" s="47">
        <f t="shared" si="296"/>
        <v>28.210953722588343</v>
      </c>
      <c r="S1262" s="47">
        <f t="shared" si="297"/>
        <v>12.346962776902947</v>
      </c>
      <c r="T1262" s="47">
        <f t="shared" si="298"/>
        <v>3.8475724830031077</v>
      </c>
      <c r="U1262" s="47"/>
      <c r="V1262" s="7"/>
    </row>
    <row r="1263" spans="2:22">
      <c r="B1263" s="46">
        <f t="shared" si="299"/>
        <v>252</v>
      </c>
      <c r="C1263" s="47">
        <f>OutlineParameters!T1466</f>
        <v>159.69619053877102</v>
      </c>
      <c r="D1263" s="47"/>
      <c r="E1263" s="47"/>
      <c r="F1263" s="47"/>
      <c r="G1263" s="47"/>
      <c r="H1263" s="47"/>
      <c r="I1263" s="47"/>
      <c r="J1263" s="47"/>
      <c r="K1263" s="48"/>
      <c r="L1263" s="48"/>
      <c r="M1263" s="48"/>
      <c r="N1263" s="48"/>
      <c r="O1263" s="48"/>
      <c r="P1263" s="47"/>
      <c r="Q1263" s="46">
        <f t="shared" ref="Q1263:Q1326" si="300">B1264</f>
        <v>253</v>
      </c>
      <c r="R1263" s="47">
        <f t="shared" si="296"/>
        <v>28.250641833412768</v>
      </c>
      <c r="S1263" s="47">
        <f t="shared" si="297"/>
        <v>12.430152502119055</v>
      </c>
      <c r="T1263" s="47">
        <f t="shared" si="298"/>
        <v>3.8337988075989822</v>
      </c>
      <c r="U1263" s="47"/>
      <c r="V1263" s="7"/>
    </row>
    <row r="1264" spans="2:22">
      <c r="B1264" s="46">
        <f t="shared" si="299"/>
        <v>253</v>
      </c>
      <c r="C1264" s="47">
        <f>OutlineParameters!T1467</f>
        <v>159.47416130184223</v>
      </c>
      <c r="D1264" s="47"/>
      <c r="E1264" s="47"/>
      <c r="F1264" s="47"/>
      <c r="G1264" s="47"/>
      <c r="H1264" s="47"/>
      <c r="I1264" s="47"/>
      <c r="J1264" s="47"/>
      <c r="K1264" s="48"/>
      <c r="L1264" s="48"/>
      <c r="M1264" s="48"/>
      <c r="N1264" s="48"/>
      <c r="O1264" s="48"/>
      <c r="P1264" s="47"/>
      <c r="Q1264" s="46">
        <f t="shared" si="300"/>
        <v>254</v>
      </c>
      <c r="R1264" s="47">
        <f t="shared" si="296"/>
        <v>28.290460429654125</v>
      </c>
      <c r="S1264" s="47">
        <f t="shared" si="297"/>
        <v>12.51365919473081</v>
      </c>
      <c r="T1264" s="47">
        <f t="shared" si="298"/>
        <v>3.8199837648847197</v>
      </c>
      <c r="U1264" s="47"/>
      <c r="V1264" s="7"/>
    </row>
    <row r="1265" spans="2:22">
      <c r="B1265" s="46">
        <f t="shared" si="299"/>
        <v>254</v>
      </c>
      <c r="C1265" s="47">
        <f>OutlineParameters!T1468</f>
        <v>159.25149918360327</v>
      </c>
      <c r="D1265" s="47"/>
      <c r="E1265" s="47"/>
      <c r="F1265" s="47"/>
      <c r="G1265" s="47"/>
      <c r="H1265" s="47"/>
      <c r="I1265" s="47"/>
      <c r="J1265" s="47"/>
      <c r="K1265" s="48"/>
      <c r="L1265" s="48"/>
      <c r="M1265" s="48"/>
      <c r="N1265" s="48"/>
      <c r="O1265" s="48"/>
      <c r="P1265" s="47"/>
      <c r="Q1265" s="46">
        <f t="shared" si="300"/>
        <v>255</v>
      </c>
      <c r="R1265" s="47">
        <f t="shared" si="296"/>
        <v>28.330407946327387</v>
      </c>
      <c r="S1265" s="47">
        <f t="shared" si="297"/>
        <v>12.597481072299512</v>
      </c>
      <c r="T1265" s="47">
        <f t="shared" si="298"/>
        <v>3.8061275362175029</v>
      </c>
      <c r="U1265" s="47"/>
      <c r="V1265" s="7"/>
    </row>
    <row r="1266" spans="2:22">
      <c r="B1266" s="46">
        <f t="shared" si="299"/>
        <v>255</v>
      </c>
      <c r="C1266" s="47">
        <f>OutlineParameters!T1469</f>
        <v>159.02820622936903</v>
      </c>
      <c r="D1266" s="47"/>
      <c r="E1266" s="47"/>
      <c r="F1266" s="47"/>
      <c r="G1266" s="47"/>
      <c r="H1266" s="47"/>
      <c r="I1266" s="47"/>
      <c r="J1266" s="47"/>
      <c r="K1266" s="48"/>
      <c r="L1266" s="48"/>
      <c r="M1266" s="48"/>
      <c r="N1266" s="48"/>
      <c r="O1266" s="48"/>
      <c r="P1266" s="47"/>
      <c r="Q1266" s="46">
        <f t="shared" si="300"/>
        <v>256</v>
      </c>
      <c r="R1266" s="47">
        <f t="shared" si="296"/>
        <v>28.370483772121862</v>
      </c>
      <c r="S1266" s="47">
        <f t="shared" si="297"/>
        <v>12.681616945207301</v>
      </c>
      <c r="T1266" s="47">
        <f t="shared" si="298"/>
        <v>3.7922303923614802</v>
      </c>
      <c r="U1266" s="47"/>
      <c r="V1266" s="7"/>
    </row>
    <row r="1267" spans="2:22">
      <c r="B1267" s="46">
        <f t="shared" si="299"/>
        <v>256</v>
      </c>
      <c r="C1267" s="47">
        <f>OutlineParameters!T1470</f>
        <v>158.80429592854617</v>
      </c>
      <c r="D1267" s="47"/>
      <c r="E1267" s="47"/>
      <c r="F1267" s="47"/>
      <c r="G1267" s="47"/>
      <c r="H1267" s="47"/>
      <c r="I1267" s="47"/>
      <c r="J1267" s="47"/>
      <c r="K1267" s="48"/>
      <c r="L1267" s="48"/>
      <c r="M1267" s="48"/>
      <c r="N1267" s="48"/>
      <c r="O1267" s="48"/>
      <c r="P1267" s="47"/>
      <c r="Q1267" s="46">
        <f t="shared" si="300"/>
        <v>257</v>
      </c>
      <c r="R1267" s="47">
        <f t="shared" ref="R1267:R1330" si="301">VLOOKUP(-Q1267,$Q$110:$R$1009,2,FALSE)</f>
        <v>28.410687057308262</v>
      </c>
      <c r="S1267" s="47">
        <f t="shared" ref="S1267:S1330" si="302">VLOOKUP(-Q1267,$Q$110:$S$1009,3,FALSE)</f>
        <v>12.766063969675736</v>
      </c>
      <c r="T1267" s="47">
        <f t="shared" ref="T1267:T1330" si="303">VLOOKUP(-Q1267,$Q$110:$T$1009,4,FALSE)</f>
        <v>3.7782926636854457</v>
      </c>
      <c r="U1267" s="47"/>
      <c r="V1267" s="7"/>
    </row>
    <row r="1268" spans="2:22">
      <c r="B1268" s="46">
        <f t="shared" si="299"/>
        <v>257</v>
      </c>
      <c r="C1268" s="47">
        <f>OutlineParameters!T1471</f>
        <v>158.57977032644953</v>
      </c>
      <c r="D1268" s="47"/>
      <c r="E1268" s="47"/>
      <c r="F1268" s="47"/>
      <c r="G1268" s="47"/>
      <c r="H1268" s="47"/>
      <c r="I1268" s="47"/>
      <c r="J1268" s="47"/>
      <c r="K1268" s="48"/>
      <c r="L1268" s="48"/>
      <c r="M1268" s="48"/>
      <c r="N1268" s="48"/>
      <c r="O1268" s="48"/>
      <c r="P1268" s="47"/>
      <c r="Q1268" s="46">
        <f t="shared" si="300"/>
        <v>258</v>
      </c>
      <c r="R1268" s="47">
        <f t="shared" si="301"/>
        <v>28.451016713738735</v>
      </c>
      <c r="S1268" s="47">
        <f t="shared" si="302"/>
        <v>12.85082309817958</v>
      </c>
      <c r="T1268" s="47">
        <f t="shared" si="303"/>
        <v>3.7643145613489022</v>
      </c>
      <c r="U1268" s="47"/>
      <c r="V1268" s="7"/>
    </row>
    <row r="1269" spans="2:22">
      <c r="B1269" s="46">
        <f t="shared" si="299"/>
        <v>258</v>
      </c>
      <c r="C1269" s="47">
        <f>OutlineParameters!T1472</f>
        <v>158.35463528309126</v>
      </c>
      <c r="D1269" s="47"/>
      <c r="E1269" s="47"/>
      <c r="F1269" s="47"/>
      <c r="G1269" s="47"/>
      <c r="H1269" s="47"/>
      <c r="I1269" s="47"/>
      <c r="J1269" s="47"/>
      <c r="K1269" s="48"/>
      <c r="L1269" s="48"/>
      <c r="M1269" s="48"/>
      <c r="N1269" s="48"/>
      <c r="O1269" s="48"/>
      <c r="P1269" s="47"/>
      <c r="Q1269" s="46">
        <f t="shared" si="300"/>
        <v>259</v>
      </c>
      <c r="R1269" s="47">
        <f t="shared" si="301"/>
        <v>28.49147260693973</v>
      </c>
      <c r="S1269" s="47">
        <f t="shared" si="302"/>
        <v>12.935892090745526</v>
      </c>
      <c r="T1269" s="47">
        <f t="shared" si="303"/>
        <v>3.7502964455229675</v>
      </c>
      <c r="U1269" s="47"/>
      <c r="V1269" s="7"/>
    </row>
    <row r="1270" spans="2:22">
      <c r="B1270" s="46">
        <f t="shared" ref="B1270:B1333" si="304">B1269+1</f>
        <v>259</v>
      </c>
      <c r="C1270" s="47">
        <f>OutlineParameters!T1473</f>
        <v>158.12889665848343</v>
      </c>
      <c r="D1270" s="47"/>
      <c r="E1270" s="47"/>
      <c r="F1270" s="47"/>
      <c r="G1270" s="47"/>
      <c r="H1270" s="47"/>
      <c r="I1270" s="47"/>
      <c r="J1270" s="47"/>
      <c r="K1270" s="48"/>
      <c r="L1270" s="48"/>
      <c r="M1270" s="48"/>
      <c r="N1270" s="48"/>
      <c r="O1270" s="48"/>
      <c r="P1270" s="47"/>
      <c r="Q1270" s="46">
        <f t="shared" si="300"/>
        <v>260</v>
      </c>
      <c r="R1270" s="47">
        <f t="shared" si="301"/>
        <v>28.532053410344822</v>
      </c>
      <c r="S1270" s="47">
        <f t="shared" si="302"/>
        <v>13.021269444385217</v>
      </c>
      <c r="T1270" s="47">
        <f t="shared" si="303"/>
        <v>3.7362384975648224</v>
      </c>
      <c r="U1270" s="47"/>
      <c r="V1270" s="7"/>
    </row>
    <row r="1271" spans="2:22">
      <c r="B1271" s="46">
        <f t="shared" si="304"/>
        <v>260</v>
      </c>
      <c r="C1271" s="47">
        <f>OutlineParameters!T1474</f>
        <v>157.90255649794096</v>
      </c>
      <c r="D1271" s="47"/>
      <c r="E1271" s="47"/>
      <c r="F1271" s="47"/>
      <c r="G1271" s="47"/>
      <c r="H1271" s="47"/>
      <c r="I1271" s="47"/>
      <c r="J1271" s="47"/>
      <c r="K1271" s="48"/>
      <c r="L1271" s="48"/>
      <c r="M1271" s="48"/>
      <c r="N1271" s="48"/>
      <c r="O1271" s="48"/>
      <c r="P1271" s="47"/>
      <c r="Q1271" s="46">
        <f t="shared" si="300"/>
        <v>261</v>
      </c>
      <c r="R1271" s="47">
        <f t="shared" si="301"/>
        <v>28.572757797387567</v>
      </c>
      <c r="S1271" s="47">
        <f t="shared" si="302"/>
        <v>13.106953293971166</v>
      </c>
      <c r="T1271" s="47">
        <f t="shared" si="303"/>
        <v>3.7221409882386158</v>
      </c>
      <c r="U1271" s="47"/>
      <c r="V1271" s="7"/>
    </row>
    <row r="1272" spans="2:22">
      <c r="B1272" s="46">
        <f t="shared" si="304"/>
        <v>261</v>
      </c>
      <c r="C1272" s="47">
        <f>OutlineParameters!T1475</f>
        <v>157.67562829087058</v>
      </c>
      <c r="D1272" s="47"/>
      <c r="E1272" s="47"/>
      <c r="F1272" s="47"/>
      <c r="G1272" s="47"/>
      <c r="H1272" s="47"/>
      <c r="I1272" s="47"/>
      <c r="J1272" s="47"/>
      <c r="K1272" s="48"/>
      <c r="L1272" s="48"/>
      <c r="M1272" s="48"/>
      <c r="N1272" s="48"/>
      <c r="O1272" s="48"/>
      <c r="P1272" s="47"/>
      <c r="Q1272" s="46">
        <f t="shared" si="300"/>
        <v>262</v>
      </c>
      <c r="R1272" s="47">
        <f t="shared" si="301"/>
        <v>28.613585872012997</v>
      </c>
      <c r="S1272" s="47">
        <f t="shared" si="302"/>
        <v>13.192942841188449</v>
      </c>
      <c r="T1272" s="47">
        <f t="shared" si="303"/>
        <v>3.7080042777154638</v>
      </c>
      <c r="U1272" s="47"/>
      <c r="V1272" s="7"/>
    </row>
    <row r="1273" spans="2:22">
      <c r="B1273" s="46">
        <f t="shared" si="304"/>
        <v>262</v>
      </c>
      <c r="C1273" s="47">
        <f>OutlineParameters!T1476</f>
        <v>157.44811408258701</v>
      </c>
      <c r="D1273" s="47"/>
      <c r="E1273" s="47"/>
      <c r="F1273" s="47"/>
      <c r="G1273" s="47"/>
      <c r="H1273" s="47"/>
      <c r="I1273" s="47"/>
      <c r="J1273" s="47"/>
      <c r="K1273" s="48"/>
      <c r="L1273" s="48"/>
      <c r="M1273" s="48"/>
      <c r="N1273" s="48"/>
      <c r="O1273" s="48"/>
      <c r="P1273" s="47"/>
      <c r="Q1273" s="46">
        <f t="shared" si="300"/>
        <v>263</v>
      </c>
      <c r="R1273" s="47">
        <f t="shared" si="301"/>
        <v>28.654535830817522</v>
      </c>
      <c r="S1273" s="47">
        <f t="shared" si="302"/>
        <v>13.279236255585504</v>
      </c>
      <c r="T1273" s="47">
        <f t="shared" si="303"/>
        <v>3.6938285175502261</v>
      </c>
      <c r="U1273" s="47"/>
      <c r="V1273" s="7"/>
    </row>
    <row r="1274" spans="2:22">
      <c r="B1274" s="46">
        <f t="shared" si="304"/>
        <v>263</v>
      </c>
      <c r="C1274" s="47">
        <f>OutlineParameters!T1477</f>
        <v>157.22001973310245</v>
      </c>
      <c r="D1274" s="47"/>
      <c r="E1274" s="47"/>
      <c r="F1274" s="47"/>
      <c r="G1274" s="47"/>
      <c r="H1274" s="47"/>
      <c r="I1274" s="47"/>
      <c r="J1274" s="47"/>
      <c r="K1274" s="48"/>
      <c r="L1274" s="48"/>
      <c r="M1274" s="48"/>
      <c r="N1274" s="48"/>
      <c r="O1274" s="48"/>
      <c r="P1274" s="47"/>
      <c r="Q1274" s="46">
        <f t="shared" si="300"/>
        <v>264</v>
      </c>
      <c r="R1274" s="47">
        <f t="shared" si="301"/>
        <v>28.695607777746179</v>
      </c>
      <c r="S1274" s="47">
        <f t="shared" si="302"/>
        <v>13.365832754928027</v>
      </c>
      <c r="T1274" s="47">
        <f t="shared" si="303"/>
        <v>3.6796140679140188</v>
      </c>
      <c r="U1274" s="47"/>
      <c r="V1274" s="7"/>
    </row>
    <row r="1275" spans="2:22">
      <c r="B1275" s="46">
        <f t="shared" si="304"/>
        <v>264</v>
      </c>
      <c r="C1275" s="47">
        <f>OutlineParameters!T1478</f>
        <v>156.99135110242909</v>
      </c>
      <c r="D1275" s="47"/>
      <c r="E1275" s="47"/>
      <c r="F1275" s="47"/>
      <c r="G1275" s="47"/>
      <c r="H1275" s="47"/>
      <c r="I1275" s="47"/>
      <c r="J1275" s="47"/>
      <c r="K1275" s="48"/>
      <c r="L1275" s="48"/>
      <c r="M1275" s="48"/>
      <c r="N1275" s="48"/>
      <c r="O1275" s="48"/>
      <c r="P1275" s="47"/>
      <c r="Q1275" s="46">
        <f t="shared" si="300"/>
        <v>265</v>
      </c>
      <c r="R1275" s="47">
        <f t="shared" si="301"/>
        <v>28.736799909395369</v>
      </c>
      <c r="S1275" s="47">
        <f t="shared" si="302"/>
        <v>13.45273027795645</v>
      </c>
      <c r="T1275" s="47">
        <f t="shared" si="303"/>
        <v>3.6653611399663455</v>
      </c>
      <c r="U1275" s="47"/>
      <c r="V1275" s="7"/>
    </row>
    <row r="1276" spans="2:22">
      <c r="B1276" s="46">
        <f t="shared" si="304"/>
        <v>265</v>
      </c>
      <c r="C1276" s="47">
        <f>OutlineParameters!T1479</f>
        <v>156.76211023588172</v>
      </c>
      <c r="D1276" s="47"/>
      <c r="E1276" s="47"/>
      <c r="F1276" s="47"/>
      <c r="G1276" s="47"/>
      <c r="H1276" s="47"/>
      <c r="I1276" s="47"/>
      <c r="J1276" s="47"/>
      <c r="K1276" s="48"/>
      <c r="L1276" s="48"/>
      <c r="M1276" s="48"/>
      <c r="N1276" s="48"/>
      <c r="O1276" s="48"/>
      <c r="P1276" s="47"/>
      <c r="Q1276" s="46">
        <f t="shared" si="300"/>
        <v>266</v>
      </c>
      <c r="R1276" s="47">
        <f t="shared" si="301"/>
        <v>28.778112329710133</v>
      </c>
      <c r="S1276" s="47">
        <f t="shared" si="302"/>
        <v>13.539928182465001</v>
      </c>
      <c r="T1276" s="47">
        <f t="shared" si="303"/>
        <v>3.6510700640759999</v>
      </c>
      <c r="U1276" s="47"/>
      <c r="V1276" s="7"/>
    </row>
    <row r="1277" spans="2:22">
      <c r="B1277" s="46">
        <f t="shared" si="304"/>
        <v>266</v>
      </c>
      <c r="C1277" s="47">
        <f>OutlineParameters!T1480</f>
        <v>156.53231062286702</v>
      </c>
      <c r="D1277" s="47"/>
      <c r="E1277" s="47"/>
      <c r="F1277" s="47"/>
      <c r="G1277" s="47"/>
      <c r="H1277" s="47"/>
      <c r="I1277" s="47"/>
      <c r="J1277" s="47"/>
      <c r="K1277" s="48"/>
      <c r="L1277" s="48"/>
      <c r="M1277" s="48"/>
      <c r="N1277" s="48"/>
      <c r="O1277" s="48"/>
      <c r="P1277" s="47"/>
      <c r="Q1277" s="46">
        <f t="shared" si="300"/>
        <v>267</v>
      </c>
      <c r="R1277" s="47">
        <f t="shared" si="301"/>
        <v>28.81954371212403</v>
      </c>
      <c r="S1277" s="47">
        <f t="shared" si="302"/>
        <v>13.627424652239498</v>
      </c>
      <c r="T1277" s="47">
        <f t="shared" si="303"/>
        <v>3.6367411110071313</v>
      </c>
      <c r="U1277" s="47"/>
      <c r="V1277" s="7"/>
    </row>
    <row r="1278" spans="2:22">
      <c r="B1278" s="46">
        <f t="shared" si="304"/>
        <v>267</v>
      </c>
      <c r="C1278" s="47">
        <f>OutlineParameters!T1481</f>
        <v>156.30195430869986</v>
      </c>
      <c r="D1278" s="47"/>
      <c r="E1278" s="47"/>
      <c r="F1278" s="47"/>
      <c r="G1278" s="47"/>
      <c r="H1278" s="47"/>
      <c r="I1278" s="47"/>
      <c r="J1278" s="47"/>
      <c r="K1278" s="48"/>
      <c r="L1278" s="48"/>
      <c r="M1278" s="48"/>
      <c r="N1278" s="48"/>
      <c r="O1278" s="48"/>
      <c r="P1278" s="47"/>
      <c r="Q1278" s="46">
        <f t="shared" si="300"/>
        <v>268</v>
      </c>
      <c r="R1278" s="47">
        <f t="shared" si="301"/>
        <v>28.86109273007062</v>
      </c>
      <c r="S1278" s="47">
        <f t="shared" si="302"/>
        <v>13.715217113334683</v>
      </c>
      <c r="T1278" s="47">
        <f t="shared" si="303"/>
        <v>3.6223744621169214</v>
      </c>
      <c r="U1278" s="47"/>
      <c r="V1278" s="7"/>
    </row>
    <row r="1279" spans="2:22">
      <c r="B1279" s="46">
        <f t="shared" si="304"/>
        <v>268</v>
      </c>
      <c r="C1279" s="47">
        <f>OutlineParameters!T1482</f>
        <v>156.07104715339236</v>
      </c>
      <c r="D1279" s="47"/>
      <c r="E1279" s="47"/>
      <c r="F1279" s="47"/>
      <c r="G1279" s="47"/>
      <c r="H1279" s="47"/>
      <c r="I1279" s="47"/>
      <c r="J1279" s="47"/>
      <c r="K1279" s="48"/>
      <c r="L1279" s="48"/>
      <c r="M1279" s="48"/>
      <c r="N1279" s="48"/>
      <c r="O1279" s="48"/>
      <c r="P1279" s="47"/>
      <c r="Q1279" s="46">
        <f t="shared" si="300"/>
        <v>269</v>
      </c>
      <c r="R1279" s="47">
        <f t="shared" si="301"/>
        <v>28.902759487494947</v>
      </c>
      <c r="S1279" s="47">
        <f t="shared" si="302"/>
        <v>13.803308243948715</v>
      </c>
      <c r="T1279" s="47">
        <f t="shared" si="303"/>
        <v>3.6079704775764858</v>
      </c>
      <c r="U1279" s="47"/>
      <c r="V1279" s="7"/>
    </row>
    <row r="1280" spans="2:22">
      <c r="B1280" s="46">
        <f t="shared" si="304"/>
        <v>269</v>
      </c>
      <c r="C1280" s="47">
        <f>OutlineParameters!T1483</f>
        <v>155.83959501695668</v>
      </c>
      <c r="D1280" s="47"/>
      <c r="E1280" s="47"/>
      <c r="F1280" s="47"/>
      <c r="G1280" s="47"/>
      <c r="H1280" s="47"/>
      <c r="I1280" s="47"/>
      <c r="J1280" s="47"/>
      <c r="K1280" s="48"/>
      <c r="L1280" s="48"/>
      <c r="M1280" s="48"/>
      <c r="N1280" s="48"/>
      <c r="O1280" s="48"/>
      <c r="P1280" s="47"/>
      <c r="Q1280" s="46">
        <f t="shared" si="300"/>
        <v>270</v>
      </c>
      <c r="R1280" s="47">
        <f t="shared" si="301"/>
        <v>28.944542180993409</v>
      </c>
      <c r="S1280" s="47">
        <f t="shared" si="302"/>
        <v>13.891691473067816</v>
      </c>
      <c r="T1280" s="47">
        <f t="shared" si="303"/>
        <v>3.5935293685453287</v>
      </c>
      <c r="U1280" s="47"/>
      <c r="V1280" s="7"/>
    </row>
    <row r="1281" spans="2:22">
      <c r="B1281" s="46">
        <f t="shared" si="304"/>
        <v>270</v>
      </c>
      <c r="C1281" s="47">
        <f>OutlineParameters!T1484</f>
        <v>155.60759994470766</v>
      </c>
      <c r="D1281" s="47"/>
      <c r="E1281" s="47"/>
      <c r="F1281" s="47"/>
      <c r="G1281" s="47"/>
      <c r="H1281" s="47"/>
      <c r="I1281" s="47"/>
      <c r="J1281" s="47"/>
      <c r="K1281" s="48"/>
      <c r="L1281" s="48"/>
      <c r="M1281" s="48"/>
      <c r="N1281" s="48"/>
      <c r="O1281" s="48"/>
      <c r="P1281" s="47"/>
      <c r="Q1281" s="46">
        <f t="shared" si="300"/>
        <v>271</v>
      </c>
      <c r="R1281" s="47">
        <f t="shared" si="301"/>
        <v>28.986440914511043</v>
      </c>
      <c r="S1281" s="47">
        <f t="shared" si="302"/>
        <v>13.980370614480806</v>
      </c>
      <c r="T1281" s="47">
        <f t="shared" si="303"/>
        <v>3.5790514951945669</v>
      </c>
      <c r="U1281" s="47"/>
      <c r="V1281" s="7"/>
    </row>
    <row r="1282" spans="2:22">
      <c r="B1282" s="46">
        <f t="shared" si="304"/>
        <v>271</v>
      </c>
      <c r="C1282" s="47">
        <f>OutlineParameters!T1485</f>
        <v>155.37507542605195</v>
      </c>
      <c r="D1282" s="47"/>
      <c r="E1282" s="47"/>
      <c r="F1282" s="47"/>
      <c r="G1282" s="47"/>
      <c r="H1282" s="47"/>
      <c r="I1282" s="47"/>
      <c r="J1282" s="47"/>
      <c r="K1282" s="48"/>
      <c r="L1282" s="48"/>
      <c r="M1282" s="48"/>
      <c r="N1282" s="48"/>
      <c r="O1282" s="48"/>
      <c r="P1282" s="47"/>
      <c r="Q1282" s="46">
        <f t="shared" si="300"/>
        <v>272</v>
      </c>
      <c r="R1282" s="47">
        <f t="shared" si="301"/>
        <v>29.028453884644257</v>
      </c>
      <c r="S1282" s="47">
        <f t="shared" si="302"/>
        <v>14.069339267269077</v>
      </c>
      <c r="T1282" s="47">
        <f t="shared" si="303"/>
        <v>3.5645370388813817</v>
      </c>
      <c r="U1282" s="47"/>
      <c r="V1282" s="7"/>
    </row>
    <row r="1283" spans="2:22">
      <c r="B1283" s="46">
        <f t="shared" si="304"/>
        <v>272</v>
      </c>
      <c r="C1283" s="47">
        <f>OutlineParameters!T1486</f>
        <v>155.1420235063045</v>
      </c>
      <c r="D1283" s="47"/>
      <c r="E1283" s="47"/>
      <c r="F1283" s="47"/>
      <c r="G1283" s="47"/>
      <c r="H1283" s="47"/>
      <c r="I1283" s="47"/>
      <c r="J1283" s="47"/>
      <c r="K1283" s="48"/>
      <c r="L1283" s="48"/>
      <c r="M1283" s="48"/>
      <c r="N1283" s="48"/>
      <c r="O1283" s="48"/>
      <c r="P1283" s="47"/>
      <c r="Q1283" s="46">
        <f t="shared" si="300"/>
        <v>273</v>
      </c>
      <c r="R1283" s="47">
        <f t="shared" si="301"/>
        <v>29.070581195338082</v>
      </c>
      <c r="S1283" s="47">
        <f t="shared" si="302"/>
        <v>14.158599364430755</v>
      </c>
      <c r="T1283" s="47">
        <f t="shared" si="303"/>
        <v>3.5499862703699216</v>
      </c>
      <c r="U1283" s="47"/>
      <c r="V1283" s="7"/>
    </row>
    <row r="1284" spans="2:22">
      <c r="B1284" s="46">
        <f t="shared" si="304"/>
        <v>273</v>
      </c>
      <c r="C1284" s="47">
        <f>OutlineParameters!T1487</f>
        <v>154.90845004547731</v>
      </c>
      <c r="D1284" s="47"/>
      <c r="E1284" s="47"/>
      <c r="F1284" s="47"/>
      <c r="G1284" s="47"/>
      <c r="H1284" s="47"/>
      <c r="I1284" s="47"/>
      <c r="J1284" s="47"/>
      <c r="K1284" s="48"/>
      <c r="L1284" s="48"/>
      <c r="M1284" s="48"/>
      <c r="N1284" s="48"/>
      <c r="O1284" s="48"/>
      <c r="P1284" s="47"/>
      <c r="Q1284" s="46">
        <f t="shared" si="300"/>
        <v>274</v>
      </c>
      <c r="R1284" s="47">
        <f t="shared" si="301"/>
        <v>29.11282104318893</v>
      </c>
      <c r="S1284" s="47">
        <f t="shared" si="302"/>
        <v>14.248150536671373</v>
      </c>
      <c r="T1284" s="47">
        <f t="shared" si="303"/>
        <v>3.5353995498313031</v>
      </c>
      <c r="U1284" s="47"/>
      <c r="V1284" s="7"/>
    </row>
    <row r="1285" spans="2:22">
      <c r="B1285" s="46">
        <f t="shared" si="304"/>
        <v>274</v>
      </c>
      <c r="C1285" s="47">
        <f>OutlineParameters!T1488</f>
        <v>154.67436090358257</v>
      </c>
      <c r="D1285" s="47"/>
      <c r="E1285" s="47"/>
      <c r="F1285" s="47"/>
      <c r="G1285" s="47"/>
      <c r="H1285" s="47"/>
      <c r="I1285" s="47"/>
      <c r="J1285" s="47"/>
      <c r="K1285" s="48"/>
      <c r="L1285" s="48"/>
      <c r="M1285" s="48"/>
      <c r="N1285" s="48"/>
      <c r="O1285" s="48"/>
      <c r="P1285" s="47"/>
      <c r="Q1285" s="46">
        <f t="shared" si="300"/>
        <v>275</v>
      </c>
      <c r="R1285" s="47">
        <f t="shared" si="301"/>
        <v>29.155173055304672</v>
      </c>
      <c r="S1285" s="47">
        <f t="shared" si="302"/>
        <v>14.337988133737998</v>
      </c>
      <c r="T1285" s="47">
        <f t="shared" si="303"/>
        <v>3.5207769990180631</v>
      </c>
      <c r="U1285" s="47"/>
      <c r="V1285" s="7"/>
    </row>
    <row r="1286" spans="2:22">
      <c r="B1286" s="46">
        <f t="shared" si="304"/>
        <v>275</v>
      </c>
      <c r="C1286" s="47">
        <f>OutlineParameters!T1489</f>
        <v>154.43975812593521</v>
      </c>
      <c r="D1286" s="47"/>
      <c r="E1286" s="47"/>
      <c r="F1286" s="47"/>
      <c r="G1286" s="47"/>
      <c r="H1286" s="47"/>
      <c r="I1286" s="47"/>
      <c r="J1286" s="47"/>
      <c r="K1286" s="48"/>
      <c r="L1286" s="48"/>
      <c r="M1286" s="48"/>
      <c r="N1286" s="48"/>
      <c r="O1286" s="48"/>
      <c r="P1286" s="47"/>
      <c r="Q1286" s="46">
        <f t="shared" si="300"/>
        <v>276</v>
      </c>
      <c r="R1286" s="47">
        <f t="shared" si="301"/>
        <v>29.197636858793196</v>
      </c>
      <c r="S1286" s="47">
        <f t="shared" si="302"/>
        <v>14.42811521493317</v>
      </c>
      <c r="T1286" s="47">
        <f t="shared" si="303"/>
        <v>3.5061190377059623</v>
      </c>
      <c r="U1286" s="47"/>
      <c r="V1286" s="7"/>
    </row>
    <row r="1287" spans="2:22">
      <c r="B1287" s="46">
        <f t="shared" si="304"/>
        <v>276</v>
      </c>
      <c r="C1287" s="47">
        <f>OutlineParameters!T1490</f>
        <v>154.20465520194179</v>
      </c>
      <c r="D1287" s="47"/>
      <c r="E1287" s="47"/>
      <c r="F1287" s="47"/>
      <c r="G1287" s="47"/>
      <c r="H1287" s="47"/>
      <c r="I1287" s="47"/>
      <c r="J1287" s="47"/>
      <c r="K1287" s="48"/>
      <c r="L1287" s="48"/>
      <c r="M1287" s="48"/>
      <c r="N1287" s="48"/>
      <c r="O1287" s="48"/>
      <c r="P1287" s="47"/>
      <c r="Q1287" s="46">
        <f t="shared" si="300"/>
        <v>277</v>
      </c>
      <c r="R1287" s="47">
        <f t="shared" si="301"/>
        <v>29.240211127088052</v>
      </c>
      <c r="S1287" s="47">
        <f t="shared" si="302"/>
        <v>14.518525595311729</v>
      </c>
      <c r="T1287" s="47">
        <f t="shared" si="303"/>
        <v>3.4914259366591498</v>
      </c>
      <c r="U1287" s="47"/>
      <c r="V1287" s="7"/>
    </row>
    <row r="1288" spans="2:22">
      <c r="B1288" s="46">
        <f t="shared" si="304"/>
        <v>277</v>
      </c>
      <c r="C1288" s="47">
        <f>OutlineParameters!T1491</f>
        <v>153.96905417691724</v>
      </c>
      <c r="D1288" s="47"/>
      <c r="E1288" s="47"/>
      <c r="F1288" s="47"/>
      <c r="G1288" s="47"/>
      <c r="H1288" s="47"/>
      <c r="I1288" s="47"/>
      <c r="J1288" s="47"/>
      <c r="K1288" s="48"/>
      <c r="L1288" s="48"/>
      <c r="M1288" s="48"/>
      <c r="N1288" s="48"/>
      <c r="O1288" s="48"/>
      <c r="P1288" s="47"/>
      <c r="Q1288" s="46">
        <f t="shared" si="300"/>
        <v>278</v>
      </c>
      <c r="R1288" s="47">
        <f t="shared" si="301"/>
        <v>29.282894533622812</v>
      </c>
      <c r="S1288" s="47">
        <f t="shared" si="302"/>
        <v>14.609222750931986</v>
      </c>
      <c r="T1288" s="47">
        <f t="shared" si="303"/>
        <v>3.4766977878278391</v>
      </c>
      <c r="U1288" s="47"/>
      <c r="V1288" s="7"/>
    </row>
    <row r="1289" spans="2:22">
      <c r="B1289" s="46">
        <f t="shared" si="304"/>
        <v>278</v>
      </c>
      <c r="C1289" s="47">
        <f>OutlineParameters!T1492</f>
        <v>153.73296091087366</v>
      </c>
      <c r="D1289" s="47"/>
      <c r="E1289" s="47"/>
      <c r="F1289" s="47"/>
      <c r="G1289" s="47"/>
      <c r="H1289" s="47"/>
      <c r="I1289" s="47"/>
      <c r="J1289" s="47"/>
      <c r="K1289" s="48"/>
      <c r="L1289" s="48"/>
      <c r="M1289" s="48"/>
      <c r="N1289" s="48"/>
      <c r="O1289" s="48"/>
      <c r="P1289" s="47"/>
      <c r="Q1289" s="46">
        <f t="shared" si="300"/>
        <v>279</v>
      </c>
      <c r="R1289" s="47">
        <f t="shared" si="301"/>
        <v>29.325687182342509</v>
      </c>
      <c r="S1289" s="47">
        <f t="shared" si="302"/>
        <v>14.700201220684217</v>
      </c>
      <c r="T1289" s="47">
        <f t="shared" si="303"/>
        <v>3.4619350407901153</v>
      </c>
      <c r="U1289" s="47"/>
      <c r="V1289" s="7"/>
    </row>
    <row r="1290" spans="2:22">
      <c r="B1290" s="46">
        <f t="shared" si="304"/>
        <v>279</v>
      </c>
      <c r="C1290" s="47">
        <f>OutlineParameters!T1493</f>
        <v>153.49638126382322</v>
      </c>
      <c r="D1290" s="47"/>
      <c r="E1290" s="47"/>
      <c r="F1290" s="47"/>
      <c r="G1290" s="47"/>
      <c r="H1290" s="47"/>
      <c r="I1290" s="47"/>
      <c r="J1290" s="47"/>
      <c r="K1290" s="48"/>
      <c r="L1290" s="48"/>
      <c r="M1290" s="48"/>
      <c r="N1290" s="48"/>
      <c r="O1290" s="48"/>
      <c r="P1290" s="47"/>
      <c r="Q1290" s="46">
        <f t="shared" si="300"/>
        <v>280</v>
      </c>
      <c r="R1290" s="47">
        <f t="shared" si="301"/>
        <v>29.368587269843548</v>
      </c>
      <c r="S1290" s="47">
        <f t="shared" si="302"/>
        <v>14.791463490978895</v>
      </c>
      <c r="T1290" s="47">
        <f t="shared" si="303"/>
        <v>3.4471379067054815</v>
      </c>
      <c r="U1290" s="47"/>
      <c r="V1290" s="7"/>
    </row>
    <row r="1291" spans="2:22">
      <c r="B1291" s="46">
        <f t="shared" si="304"/>
        <v>280</v>
      </c>
      <c r="C1291" s="47">
        <f>OutlineParameters!T1494</f>
        <v>153.25931728108074</v>
      </c>
      <c r="D1291" s="47"/>
      <c r="E1291" s="47"/>
      <c r="F1291" s="47"/>
      <c r="G1291" s="47"/>
      <c r="H1291" s="47"/>
      <c r="I1291" s="47"/>
      <c r="J1291" s="47"/>
      <c r="K1291" s="48"/>
      <c r="L1291" s="48"/>
      <c r="M1291" s="48"/>
      <c r="N1291" s="48"/>
      <c r="O1291" s="48"/>
      <c r="P1291" s="47"/>
      <c r="Q1291" s="46">
        <f t="shared" si="300"/>
        <v>281</v>
      </c>
      <c r="R1291" s="47">
        <f t="shared" si="301"/>
        <v>29.411594900070966</v>
      </c>
      <c r="S1291" s="47">
        <f t="shared" si="302"/>
        <v>14.883004901741659</v>
      </c>
      <c r="T1291" s="47">
        <f t="shared" si="303"/>
        <v>3.4323066563380866</v>
      </c>
      <c r="U1291" s="47"/>
      <c r="V1291" s="7"/>
    </row>
    <row r="1292" spans="2:22">
      <c r="B1292" s="46">
        <f t="shared" si="304"/>
        <v>281</v>
      </c>
      <c r="C1292" s="47">
        <f>OutlineParameters!T1495</f>
        <v>153.02178245205292</v>
      </c>
      <c r="D1292" s="47"/>
      <c r="E1292" s="47"/>
      <c r="F1292" s="47"/>
      <c r="G1292" s="47"/>
      <c r="H1292" s="47"/>
      <c r="I1292" s="47"/>
      <c r="J1292" s="47"/>
      <c r="K1292" s="48"/>
      <c r="L1292" s="48"/>
      <c r="M1292" s="48"/>
      <c r="N1292" s="48"/>
      <c r="O1292" s="48"/>
      <c r="P1292" s="47"/>
      <c r="Q1292" s="46">
        <f t="shared" si="300"/>
        <v>282</v>
      </c>
      <c r="R1292" s="47">
        <f t="shared" si="301"/>
        <v>29.454708746458323</v>
      </c>
      <c r="S1292" s="47">
        <f t="shared" si="302"/>
        <v>14.974825973428219</v>
      </c>
      <c r="T1292" s="47">
        <f t="shared" si="303"/>
        <v>3.4174415604520791</v>
      </c>
      <c r="U1292" s="47"/>
      <c r="V1292" s="7"/>
    </row>
    <row r="1293" spans="2:22">
      <c r="B1293" s="46">
        <f t="shared" si="304"/>
        <v>282</v>
      </c>
      <c r="C1293" s="47">
        <f>OutlineParameters!T1496</f>
        <v>152.78377882205456</v>
      </c>
      <c r="D1293" s="47"/>
      <c r="E1293" s="47"/>
      <c r="F1293" s="47"/>
      <c r="G1293" s="47"/>
      <c r="H1293" s="47"/>
      <c r="I1293" s="47"/>
      <c r="J1293" s="47"/>
      <c r="K1293" s="48"/>
      <c r="L1293" s="48"/>
      <c r="M1293" s="48"/>
      <c r="N1293" s="48"/>
      <c r="O1293" s="48"/>
      <c r="P1293" s="47"/>
      <c r="Q1293" s="46">
        <f t="shared" si="300"/>
        <v>283</v>
      </c>
      <c r="R1293" s="47">
        <f t="shared" si="301"/>
        <v>29.497927482439188</v>
      </c>
      <c r="S1293" s="47">
        <f t="shared" si="302"/>
        <v>15.066927206995949</v>
      </c>
      <c r="T1293" s="47">
        <f t="shared" si="303"/>
        <v>3.4025428898116092</v>
      </c>
      <c r="U1293" s="47"/>
      <c r="V1293" s="7"/>
    </row>
    <row r="1294" spans="2:22">
      <c r="B1294" s="46">
        <f t="shared" si="304"/>
        <v>283</v>
      </c>
      <c r="C1294" s="47">
        <f>OutlineParameters!T1497</f>
        <v>152.54530843640057</v>
      </c>
      <c r="D1294" s="47"/>
      <c r="E1294" s="47"/>
      <c r="F1294" s="47"/>
      <c r="G1294" s="47"/>
      <c r="H1294" s="47"/>
      <c r="I1294" s="47"/>
      <c r="J1294" s="47"/>
      <c r="K1294" s="48"/>
      <c r="L1294" s="48"/>
      <c r="M1294" s="48"/>
      <c r="N1294" s="48"/>
      <c r="O1294" s="48"/>
      <c r="P1294" s="47"/>
      <c r="Q1294" s="46">
        <f t="shared" si="300"/>
        <v>284</v>
      </c>
      <c r="R1294" s="47">
        <f t="shared" si="301"/>
        <v>29.541251211958588</v>
      </c>
      <c r="S1294" s="47">
        <f t="shared" si="302"/>
        <v>15.159304013866846</v>
      </c>
      <c r="T1294" s="47">
        <f t="shared" si="303"/>
        <v>3.3876109151808245</v>
      </c>
      <c r="U1294" s="47"/>
      <c r="V1294" s="7"/>
    </row>
    <row r="1295" spans="2:22">
      <c r="B1295" s="46">
        <f t="shared" si="304"/>
        <v>284</v>
      </c>
      <c r="C1295" s="47">
        <f>OutlineParameters!T1498</f>
        <v>152.30638859919497</v>
      </c>
      <c r="D1295" s="47"/>
      <c r="E1295" s="47"/>
      <c r="F1295" s="47"/>
      <c r="G1295" s="47"/>
      <c r="H1295" s="47"/>
      <c r="I1295" s="47"/>
      <c r="J1295" s="47"/>
      <c r="K1295" s="48"/>
      <c r="L1295" s="48"/>
      <c r="M1295" s="48"/>
      <c r="N1295" s="48"/>
      <c r="O1295" s="48"/>
      <c r="P1295" s="47"/>
      <c r="Q1295" s="46">
        <f t="shared" si="300"/>
        <v>285</v>
      </c>
      <c r="R1295" s="47">
        <f t="shared" si="301"/>
        <v>29.584678131612932</v>
      </c>
      <c r="S1295" s="47">
        <f t="shared" si="302"/>
        <v>15.251958857156827</v>
      </c>
      <c r="T1295" s="47">
        <f t="shared" si="303"/>
        <v>3.3726458477192294</v>
      </c>
      <c r="U1295" s="47"/>
      <c r="V1295" s="7"/>
    </row>
    <row r="1296" spans="2:22">
      <c r="B1296" s="46">
        <f t="shared" si="304"/>
        <v>285</v>
      </c>
      <c r="C1296" s="47">
        <f>OutlineParameters!T1499</f>
        <v>152.06701754105518</v>
      </c>
      <c r="D1296" s="47"/>
      <c r="E1296" s="47"/>
      <c r="F1296" s="47"/>
      <c r="G1296" s="47"/>
      <c r="H1296" s="47"/>
      <c r="I1296" s="47"/>
      <c r="J1296" s="47"/>
      <c r="K1296" s="48"/>
      <c r="L1296" s="48"/>
      <c r="M1296" s="48"/>
      <c r="N1296" s="48"/>
      <c r="O1296" s="48"/>
      <c r="P1296" s="47"/>
      <c r="Q1296" s="46">
        <f t="shared" si="300"/>
        <v>286</v>
      </c>
      <c r="R1296" s="47">
        <f t="shared" si="301"/>
        <v>29.628208345347257</v>
      </c>
      <c r="S1296" s="47">
        <f t="shared" si="302"/>
        <v>15.344886436653921</v>
      </c>
      <c r="T1296" s="47">
        <f t="shared" si="303"/>
        <v>3.3576481370049081</v>
      </c>
      <c r="U1296" s="47"/>
      <c r="V1296" s="7"/>
    </row>
    <row r="1297" spans="2:22">
      <c r="B1297" s="46">
        <f t="shared" si="304"/>
        <v>286</v>
      </c>
      <c r="C1297" s="47">
        <f>OutlineParameters!T1500</f>
        <v>151.82719349259895</v>
      </c>
      <c r="D1297" s="47"/>
      <c r="E1297" s="47"/>
      <c r="F1297" s="47"/>
      <c r="G1297" s="47"/>
      <c r="H1297" s="47"/>
      <c r="I1297" s="47"/>
      <c r="J1297" s="47"/>
      <c r="K1297" s="48"/>
      <c r="L1297" s="48"/>
      <c r="M1297" s="48"/>
      <c r="N1297" s="48"/>
      <c r="O1297" s="48"/>
      <c r="P1297" s="47"/>
      <c r="Q1297" s="46">
        <f t="shared" si="300"/>
        <v>287</v>
      </c>
      <c r="R1297" s="47">
        <f t="shared" si="301"/>
        <v>29.671840526595126</v>
      </c>
      <c r="S1297" s="47">
        <f t="shared" si="302"/>
        <v>15.438090188873035</v>
      </c>
      <c r="T1297" s="47">
        <f t="shared" si="303"/>
        <v>3.3426178749880737</v>
      </c>
      <c r="U1297" s="47"/>
      <c r="V1297" s="7"/>
    </row>
    <row r="1298" spans="2:22">
      <c r="B1298" s="46">
        <f t="shared" si="304"/>
        <v>287</v>
      </c>
      <c r="C1298" s="47">
        <f>OutlineParameters!T1501</f>
        <v>151.58693757262739</v>
      </c>
      <c r="D1298" s="47"/>
      <c r="E1298" s="47"/>
      <c r="F1298" s="47"/>
      <c r="G1298" s="47"/>
      <c r="H1298" s="47"/>
      <c r="I1298" s="47"/>
      <c r="J1298" s="47"/>
      <c r="K1298" s="48"/>
      <c r="L1298" s="48"/>
      <c r="M1298" s="48"/>
      <c r="N1298" s="48"/>
      <c r="O1298" s="48"/>
      <c r="P1298" s="47"/>
      <c r="Q1298" s="46">
        <f t="shared" si="300"/>
        <v>288</v>
      </c>
      <c r="R1298" s="47">
        <f t="shared" si="301"/>
        <v>29.715573348790102</v>
      </c>
      <c r="S1298" s="47">
        <f t="shared" si="302"/>
        <v>15.53156419252328</v>
      </c>
      <c r="T1298" s="47">
        <f t="shared" si="303"/>
        <v>3.3275553324328762</v>
      </c>
      <c r="U1298" s="47"/>
      <c r="V1298" s="7"/>
    </row>
    <row r="1299" spans="2:22">
      <c r="B1299" s="46">
        <f t="shared" si="304"/>
        <v>288</v>
      </c>
      <c r="C1299" s="47">
        <f>OutlineParameters!T1502</f>
        <v>151.34624038236356</v>
      </c>
      <c r="D1299" s="47"/>
      <c r="E1299" s="47"/>
      <c r="F1299" s="47"/>
      <c r="G1299" s="47"/>
      <c r="H1299" s="47"/>
      <c r="I1299" s="47"/>
      <c r="J1299" s="47"/>
      <c r="K1299" s="48"/>
      <c r="L1299" s="48"/>
      <c r="M1299" s="48"/>
      <c r="N1299" s="48"/>
      <c r="O1299" s="48"/>
      <c r="P1299" s="47"/>
      <c r="Q1299" s="46">
        <f t="shared" si="300"/>
        <v>289</v>
      </c>
      <c r="R1299" s="47">
        <f t="shared" si="301"/>
        <v>29.759406915877218</v>
      </c>
      <c r="S1299" s="47">
        <f t="shared" si="302"/>
        <v>15.625312036851144</v>
      </c>
      <c r="T1299" s="47">
        <f t="shared" si="303"/>
        <v>3.3124608993127538</v>
      </c>
      <c r="U1299" s="47"/>
      <c r="V1299" s="7"/>
    </row>
    <row r="1300" spans="2:22">
      <c r="B1300" s="46">
        <f t="shared" si="304"/>
        <v>289</v>
      </c>
      <c r="C1300" s="47">
        <f>OutlineParameters!T1503</f>
        <v>151.1051154112142</v>
      </c>
      <c r="D1300" s="47"/>
      <c r="E1300" s="47"/>
      <c r="F1300" s="47"/>
      <c r="G1300" s="47"/>
      <c r="H1300" s="47"/>
      <c r="I1300" s="47"/>
      <c r="J1300" s="47"/>
      <c r="K1300" s="48"/>
      <c r="L1300" s="48"/>
      <c r="M1300" s="48"/>
      <c r="N1300" s="48"/>
      <c r="O1300" s="48"/>
      <c r="P1300" s="47"/>
      <c r="Q1300" s="46">
        <f t="shared" si="300"/>
        <v>290</v>
      </c>
      <c r="R1300" s="47">
        <f t="shared" si="301"/>
        <v>29.803339424452883</v>
      </c>
      <c r="S1300" s="47">
        <f t="shared" si="302"/>
        <v>15.719327626022675</v>
      </c>
      <c r="T1300" s="47">
        <f t="shared" si="303"/>
        <v>3.2973347867872094</v>
      </c>
      <c r="U1300" s="47"/>
      <c r="V1300" s="7"/>
    </row>
    <row r="1301" spans="2:22">
      <c r="B1301" s="46">
        <f t="shared" si="304"/>
        <v>290</v>
      </c>
      <c r="C1301" s="47">
        <f>OutlineParameters!T1504</f>
        <v>150.86357614858591</v>
      </c>
      <c r="D1301" s="47"/>
      <c r="E1301" s="47"/>
      <c r="F1301" s="47"/>
      <c r="G1301" s="47"/>
      <c r="H1301" s="47"/>
      <c r="I1301" s="47"/>
      <c r="J1301" s="47"/>
      <c r="K1301" s="48"/>
      <c r="L1301" s="48"/>
      <c r="M1301" s="48"/>
      <c r="N1301" s="48"/>
      <c r="O1301" s="48"/>
      <c r="P1301" s="47"/>
      <c r="Q1301" s="46">
        <f t="shared" si="300"/>
        <v>291</v>
      </c>
      <c r="R1301" s="47">
        <f t="shared" si="301"/>
        <v>29.847370978462131</v>
      </c>
      <c r="S1301" s="47">
        <f t="shared" si="302"/>
        <v>15.813612932261979</v>
      </c>
      <c r="T1301" s="47">
        <f t="shared" si="303"/>
        <v>3.282177265620394</v>
      </c>
      <c r="U1301" s="47"/>
      <c r="V1301" s="7"/>
    </row>
    <row r="1302" spans="2:22">
      <c r="B1302" s="46">
        <f t="shared" si="304"/>
        <v>291</v>
      </c>
      <c r="C1302" s="47">
        <f>OutlineParameters!T1505</f>
        <v>150.62161319570177</v>
      </c>
      <c r="D1302" s="47"/>
      <c r="E1302" s="47"/>
      <c r="F1302" s="47"/>
      <c r="G1302" s="47"/>
      <c r="H1302" s="47"/>
      <c r="I1302" s="47"/>
      <c r="J1302" s="47"/>
      <c r="K1302" s="48"/>
      <c r="L1302" s="48"/>
      <c r="M1302" s="48"/>
      <c r="N1302" s="48"/>
      <c r="O1302" s="48"/>
      <c r="P1302" s="47"/>
      <c r="Q1302" s="46">
        <f t="shared" si="300"/>
        <v>292</v>
      </c>
      <c r="R1302" s="47">
        <f t="shared" si="301"/>
        <v>29.891499774501362</v>
      </c>
      <c r="S1302" s="47">
        <f t="shared" si="302"/>
        <v>15.908168000555083</v>
      </c>
      <c r="T1302" s="47">
        <f t="shared" si="303"/>
        <v>3.2669886065764553</v>
      </c>
      <c r="U1302" s="47"/>
      <c r="V1302" s="7"/>
    </row>
    <row r="1303" spans="2:22">
      <c r="B1303" s="46">
        <f t="shared" si="304"/>
        <v>292</v>
      </c>
      <c r="C1303" s="47">
        <f>OutlineParameters!T1506</f>
        <v>150.37924767136303</v>
      </c>
      <c r="D1303" s="47"/>
      <c r="E1303" s="47"/>
      <c r="F1303" s="47"/>
      <c r="G1303" s="47"/>
      <c r="H1303" s="47"/>
      <c r="I1303" s="47"/>
      <c r="J1303" s="47"/>
      <c r="K1303" s="48"/>
      <c r="L1303" s="48"/>
      <c r="M1303" s="48"/>
      <c r="N1303" s="48"/>
      <c r="O1303" s="48"/>
      <c r="P1303" s="47"/>
      <c r="Q1303" s="46">
        <f t="shared" si="300"/>
        <v>293</v>
      </c>
      <c r="R1303" s="47">
        <f t="shared" si="301"/>
        <v>29.935725439678464</v>
      </c>
      <c r="S1303" s="47">
        <f t="shared" si="302"/>
        <v>16.002987986570634</v>
      </c>
      <c r="T1303" s="47">
        <f t="shared" si="303"/>
        <v>3.2517690804195416</v>
      </c>
      <c r="U1303" s="47"/>
      <c r="V1303" s="7"/>
    </row>
    <row r="1304" spans="2:22">
      <c r="B1304" s="46">
        <f t="shared" si="304"/>
        <v>293</v>
      </c>
      <c r="C1304" s="47">
        <f>OutlineParameters!T1507</f>
        <v>150.13647017679264</v>
      </c>
      <c r="D1304" s="47"/>
      <c r="E1304" s="47"/>
      <c r="F1304" s="47"/>
      <c r="G1304" s="47"/>
      <c r="H1304" s="47"/>
      <c r="I1304" s="47"/>
      <c r="J1304" s="47"/>
      <c r="K1304" s="48"/>
      <c r="L1304" s="48"/>
      <c r="M1304" s="48"/>
      <c r="N1304" s="48"/>
      <c r="O1304" s="48"/>
      <c r="P1304" s="47"/>
      <c r="Q1304" s="46">
        <f t="shared" si="300"/>
        <v>294</v>
      </c>
      <c r="R1304" s="47">
        <f t="shared" si="301"/>
        <v>29.980047601101305</v>
      </c>
      <c r="S1304" s="47">
        <f t="shared" si="302"/>
        <v>16.098076485861217</v>
      </c>
      <c r="T1304" s="47">
        <f t="shared" si="303"/>
        <v>3.2365189579138032</v>
      </c>
      <c r="U1304" s="47"/>
      <c r="V1304" s="7"/>
    </row>
    <row r="1305" spans="2:22">
      <c r="B1305" s="46">
        <f t="shared" si="304"/>
        <v>294</v>
      </c>
      <c r="C1305" s="47">
        <f>OutlineParameters!T1508</f>
        <v>149.89329420139734</v>
      </c>
      <c r="D1305" s="47"/>
      <c r="E1305" s="47"/>
      <c r="F1305" s="47"/>
      <c r="G1305" s="47"/>
      <c r="H1305" s="47"/>
      <c r="I1305" s="47"/>
      <c r="J1305" s="47"/>
      <c r="K1305" s="48"/>
      <c r="L1305" s="48"/>
      <c r="M1305" s="48"/>
      <c r="N1305" s="48"/>
      <c r="O1305" s="48"/>
      <c r="P1305" s="47"/>
      <c r="Q1305" s="46">
        <f t="shared" si="300"/>
        <v>295</v>
      </c>
      <c r="R1305" s="47">
        <f t="shared" si="301"/>
        <v>30.024464455366299</v>
      </c>
      <c r="S1305" s="47">
        <f t="shared" si="302"/>
        <v>16.193427274077916</v>
      </c>
      <c r="T1305" s="47">
        <f t="shared" si="303"/>
        <v>3.2212385098233884</v>
      </c>
      <c r="U1305" s="47"/>
      <c r="V1305" s="7"/>
    </row>
    <row r="1306" spans="2:22">
      <c r="B1306" s="46">
        <f t="shared" si="304"/>
        <v>295</v>
      </c>
      <c r="C1306" s="47">
        <f>OutlineParameters!T1509</f>
        <v>149.64973323458383</v>
      </c>
      <c r="D1306" s="47"/>
      <c r="E1306" s="47"/>
      <c r="F1306" s="47"/>
      <c r="G1306" s="47"/>
      <c r="H1306" s="47"/>
      <c r="I1306" s="47"/>
      <c r="J1306" s="47"/>
      <c r="K1306" s="48"/>
      <c r="L1306" s="48"/>
      <c r="M1306" s="48"/>
      <c r="N1306" s="48"/>
      <c r="O1306" s="48"/>
      <c r="P1306" s="47"/>
      <c r="Q1306" s="46">
        <f t="shared" si="300"/>
        <v>296</v>
      </c>
      <c r="R1306" s="47">
        <f t="shared" si="301"/>
        <v>30.068976106418482</v>
      </c>
      <c r="S1306" s="47">
        <f t="shared" si="302"/>
        <v>16.289044413831022</v>
      </c>
      <c r="T1306" s="47">
        <f t="shared" si="303"/>
        <v>3.2059280069124458</v>
      </c>
      <c r="U1306" s="47"/>
      <c r="V1306" s="7"/>
    </row>
    <row r="1307" spans="2:22">
      <c r="B1307" s="46">
        <f t="shared" si="304"/>
        <v>296</v>
      </c>
      <c r="C1307" s="47">
        <f>OutlineParameters!T1510</f>
        <v>149.40577787757508</v>
      </c>
      <c r="D1307" s="47"/>
      <c r="E1307" s="47"/>
      <c r="F1307" s="47"/>
      <c r="G1307" s="47"/>
      <c r="H1307" s="47"/>
      <c r="I1307" s="47"/>
      <c r="J1307" s="47"/>
      <c r="K1307" s="48"/>
      <c r="L1307" s="48"/>
      <c r="M1307" s="48"/>
      <c r="N1307" s="48"/>
      <c r="O1307" s="48"/>
      <c r="P1307" s="47"/>
      <c r="Q1307" s="46">
        <f t="shared" si="300"/>
        <v>297</v>
      </c>
      <c r="R1307" s="47">
        <f t="shared" si="301"/>
        <v>30.113580750854247</v>
      </c>
      <c r="S1307" s="47">
        <f t="shared" si="302"/>
        <v>16.384921988240585</v>
      </c>
      <c r="T1307" s="47">
        <f t="shared" si="303"/>
        <v>3.1905876603404804</v>
      </c>
      <c r="U1307" s="47"/>
      <c r="V1307" s="7"/>
    </row>
    <row r="1308" spans="2:22">
      <c r="B1308" s="46">
        <f t="shared" si="304"/>
        <v>297</v>
      </c>
      <c r="C1308" s="47">
        <f>OutlineParameters!T1511</f>
        <v>149.16144161977783</v>
      </c>
      <c r="D1308" s="47"/>
      <c r="E1308" s="47"/>
      <c r="F1308" s="47"/>
      <c r="G1308" s="47"/>
      <c r="H1308" s="47"/>
      <c r="I1308" s="47"/>
      <c r="J1308" s="47"/>
      <c r="K1308" s="48"/>
      <c r="L1308" s="48"/>
      <c r="M1308" s="48"/>
      <c r="N1308" s="48"/>
      <c r="O1308" s="48"/>
      <c r="P1308" s="47"/>
      <c r="Q1308" s="46">
        <f t="shared" si="300"/>
        <v>298</v>
      </c>
      <c r="R1308" s="47">
        <f t="shared" si="301"/>
        <v>30.158278492618642</v>
      </c>
      <c r="S1308" s="47">
        <f t="shared" si="302"/>
        <v>16.481063537548319</v>
      </c>
      <c r="T1308" s="47">
        <f t="shared" si="303"/>
        <v>3.1752178600809287</v>
      </c>
      <c r="U1308" s="47"/>
      <c r="V1308" s="7"/>
    </row>
    <row r="1309" spans="2:22">
      <c r="B1309" s="46">
        <f t="shared" si="304"/>
        <v>298</v>
      </c>
      <c r="C1309" s="47">
        <f>OutlineParameters!T1512</f>
        <v>148.91673795059873</v>
      </c>
      <c r="D1309" s="47"/>
      <c r="E1309" s="47"/>
      <c r="F1309" s="47"/>
      <c r="G1309" s="47"/>
      <c r="H1309" s="47"/>
      <c r="I1309" s="47"/>
      <c r="J1309" s="47"/>
      <c r="K1309" s="48"/>
      <c r="L1309" s="48"/>
      <c r="M1309" s="48"/>
      <c r="N1309" s="48"/>
      <c r="O1309" s="48"/>
      <c r="P1309" s="47"/>
      <c r="Q1309" s="46">
        <f t="shared" si="300"/>
        <v>299</v>
      </c>
      <c r="R1309" s="47">
        <f t="shared" si="301"/>
        <v>30.203068005145226</v>
      </c>
      <c r="S1309" s="47">
        <f t="shared" si="302"/>
        <v>16.577463415921027</v>
      </c>
      <c r="T1309" s="47">
        <f t="shared" si="303"/>
        <v>3.1598188768979418</v>
      </c>
      <c r="U1309" s="47"/>
      <c r="V1309" s="7"/>
    </row>
    <row r="1310" spans="2:22">
      <c r="B1310" s="46">
        <f t="shared" si="304"/>
        <v>299</v>
      </c>
      <c r="C1310" s="47">
        <f>OutlineParameters!T1513</f>
        <v>148.6716574712608</v>
      </c>
      <c r="D1310" s="47"/>
      <c r="E1310" s="47"/>
      <c r="F1310" s="47"/>
      <c r="G1310" s="47"/>
      <c r="H1310" s="47"/>
      <c r="I1310" s="47"/>
      <c r="J1310" s="47"/>
      <c r="K1310" s="48"/>
      <c r="L1310" s="48"/>
      <c r="M1310" s="48"/>
      <c r="N1310" s="48"/>
      <c r="O1310" s="48"/>
      <c r="P1310" s="47"/>
      <c r="Q1310" s="46">
        <f t="shared" si="300"/>
        <v>300</v>
      </c>
      <c r="R1310" s="47">
        <f t="shared" si="301"/>
        <v>30.247947961867563</v>
      </c>
      <c r="S1310" s="47">
        <f t="shared" si="302"/>
        <v>16.674123976923653</v>
      </c>
      <c r="T1310" s="47">
        <f t="shared" si="303"/>
        <v>3.1443908027417335</v>
      </c>
      <c r="U1310" s="47"/>
      <c r="V1310" s="7"/>
    </row>
    <row r="1311" spans="2:22">
      <c r="B1311" s="46">
        <f t="shared" si="304"/>
        <v>300</v>
      </c>
      <c r="C1311" s="47">
        <f>OutlineParameters!T1514</f>
        <v>148.42622130056529</v>
      </c>
      <c r="D1311" s="47"/>
      <c r="E1311" s="47"/>
      <c r="F1311" s="47"/>
      <c r="G1311" s="47"/>
      <c r="H1311" s="47"/>
      <c r="I1311" s="47"/>
      <c r="J1311" s="47"/>
      <c r="K1311" s="48"/>
      <c r="L1311" s="48"/>
      <c r="M1311" s="48"/>
      <c r="N1311" s="48"/>
      <c r="O1311" s="48"/>
      <c r="P1311" s="47"/>
      <c r="Q1311" s="46">
        <f t="shared" si="300"/>
        <v>301</v>
      </c>
      <c r="R1311" s="47">
        <f t="shared" si="301"/>
        <v>30.292918466730686</v>
      </c>
      <c r="S1311" s="47">
        <f t="shared" si="302"/>
        <v>16.771043377859186</v>
      </c>
      <c r="T1311" s="47">
        <f t="shared" si="303"/>
        <v>3.1289340871903861</v>
      </c>
      <c r="U1311" s="47"/>
      <c r="V1311" s="7"/>
    </row>
    <row r="1312" spans="2:22">
      <c r="B1312" s="46">
        <f t="shared" si="304"/>
        <v>301</v>
      </c>
      <c r="C1312" s="47">
        <f>OutlineParameters!T1515</f>
        <v>148.18042003973525</v>
      </c>
      <c r="D1312" s="47"/>
      <c r="E1312" s="47"/>
      <c r="F1312" s="47"/>
      <c r="G1312" s="47"/>
      <c r="H1312" s="47"/>
      <c r="I1312" s="47"/>
      <c r="J1312" s="47"/>
      <c r="K1312" s="48"/>
      <c r="L1312" s="48"/>
      <c r="M1312" s="48"/>
      <c r="N1312" s="48"/>
      <c r="O1312" s="48"/>
      <c r="P1312" s="47"/>
      <c r="Q1312" s="46">
        <f t="shared" si="300"/>
        <v>302</v>
      </c>
      <c r="R1312" s="47">
        <f t="shared" si="301"/>
        <v>30.337977716331</v>
      </c>
      <c r="S1312" s="47">
        <f t="shared" si="302"/>
        <v>16.868218880455117</v>
      </c>
      <c r="T1312" s="47">
        <f t="shared" si="303"/>
        <v>3.1134489414034054</v>
      </c>
      <c r="U1312" s="47"/>
      <c r="V1312" s="7"/>
    </row>
    <row r="1313" spans="2:22">
      <c r="B1313" s="46">
        <f t="shared" si="304"/>
        <v>302</v>
      </c>
      <c r="C1313" s="47">
        <f>OutlineParameters!T1516</f>
        <v>147.93426717817732</v>
      </c>
      <c r="D1313" s="47"/>
      <c r="E1313" s="47"/>
      <c r="F1313" s="47"/>
      <c r="G1313" s="47"/>
      <c r="H1313" s="47"/>
      <c r="I1313" s="47"/>
      <c r="J1313" s="47"/>
      <c r="K1313" s="48"/>
      <c r="L1313" s="48"/>
      <c r="M1313" s="48"/>
      <c r="N1313" s="48"/>
      <c r="O1313" s="48"/>
      <c r="P1313" s="47"/>
      <c r="Q1313" s="46">
        <f t="shared" si="300"/>
        <v>303</v>
      </c>
      <c r="R1313" s="47">
        <f t="shared" si="301"/>
        <v>30.383125814613546</v>
      </c>
      <c r="S1313" s="47">
        <f t="shared" si="302"/>
        <v>16.9656534976342</v>
      </c>
      <c r="T1313" s="47">
        <f t="shared" si="303"/>
        <v>3.0979356361449391</v>
      </c>
      <c r="U1313" s="47"/>
      <c r="V1313" s="7"/>
    </row>
    <row r="1314" spans="2:22">
      <c r="B1314" s="46">
        <f t="shared" si="304"/>
        <v>303</v>
      </c>
      <c r="C1314" s="47">
        <f>OutlineParameters!T1517</f>
        <v>147.68777620529821</v>
      </c>
      <c r="D1314" s="47"/>
      <c r="E1314" s="47"/>
      <c r="F1314" s="47"/>
      <c r="G1314" s="47"/>
      <c r="H1314" s="47"/>
      <c r="I1314" s="47"/>
      <c r="J1314" s="47"/>
      <c r="K1314" s="48"/>
      <c r="L1314" s="48"/>
      <c r="M1314" s="48"/>
      <c r="N1314" s="48"/>
      <c r="O1314" s="48"/>
      <c r="P1314" s="47"/>
      <c r="Q1314" s="46">
        <f t="shared" si="300"/>
        <v>304</v>
      </c>
      <c r="R1314" s="47">
        <f t="shared" si="301"/>
        <v>30.428361435011883</v>
      </c>
      <c r="S1314" s="47">
        <f t="shared" si="302"/>
        <v>17.063341715418741</v>
      </c>
      <c r="T1314" s="47">
        <f t="shared" si="303"/>
        <v>3.0823944421791363</v>
      </c>
      <c r="U1314" s="47"/>
      <c r="V1314" s="7"/>
    </row>
    <row r="1315" spans="2:22">
      <c r="B1315" s="46">
        <f t="shared" si="304"/>
        <v>304</v>
      </c>
      <c r="C1315" s="47">
        <f>OutlineParameters!T1518</f>
        <v>147.44093772232094</v>
      </c>
      <c r="D1315" s="47"/>
      <c r="E1315" s="47"/>
      <c r="F1315" s="47"/>
      <c r="G1315" s="47"/>
      <c r="H1315" s="47"/>
      <c r="I1315" s="47"/>
      <c r="J1315" s="47"/>
      <c r="K1315" s="48"/>
      <c r="L1315" s="48"/>
      <c r="M1315" s="48"/>
      <c r="N1315" s="48"/>
      <c r="O1315" s="48"/>
      <c r="P1315" s="47"/>
      <c r="Q1315" s="46">
        <f t="shared" si="300"/>
        <v>305</v>
      </c>
      <c r="R1315" s="47">
        <f t="shared" si="301"/>
        <v>30.473683727796729</v>
      </c>
      <c r="S1315" s="47">
        <f t="shared" si="302"/>
        <v>17.161286599784415</v>
      </c>
      <c r="T1315" s="47">
        <f t="shared" si="303"/>
        <v>3.0668256302701464</v>
      </c>
      <c r="U1315" s="47"/>
      <c r="V1315" s="7"/>
    </row>
    <row r="1316" spans="2:22">
      <c r="B1316" s="46">
        <f t="shared" si="304"/>
        <v>305</v>
      </c>
      <c r="C1316" s="47">
        <f>OutlineParameters!T1519</f>
        <v>147.19377284804673</v>
      </c>
      <c r="D1316" s="47"/>
      <c r="E1316" s="47"/>
      <c r="F1316" s="47"/>
      <c r="G1316" s="47"/>
      <c r="H1316" s="47"/>
      <c r="I1316" s="47"/>
      <c r="J1316" s="47"/>
      <c r="K1316" s="48"/>
      <c r="L1316" s="48"/>
      <c r="M1316" s="48"/>
      <c r="N1316" s="48"/>
      <c r="O1316" s="48"/>
      <c r="P1316" s="47"/>
      <c r="Q1316" s="46">
        <f t="shared" si="300"/>
        <v>306</v>
      </c>
      <c r="R1316" s="47">
        <f t="shared" si="301"/>
        <v>30.519090889564492</v>
      </c>
      <c r="S1316" s="47">
        <f t="shared" si="302"/>
        <v>17.259482472267962</v>
      </c>
      <c r="T1316" s="47">
        <f t="shared" si="303"/>
        <v>3.0512294115774723</v>
      </c>
      <c r="U1316" s="47"/>
      <c r="V1316" s="7"/>
    </row>
    <row r="1317" spans="2:22">
      <c r="B1317" s="46">
        <f t="shared" si="304"/>
        <v>306</v>
      </c>
      <c r="C1317" s="47">
        <f>OutlineParameters!T1520</f>
        <v>146.94627218369865</v>
      </c>
      <c r="D1317" s="47"/>
      <c r="E1317" s="47"/>
      <c r="F1317" s="47"/>
      <c r="G1317" s="47"/>
      <c r="H1317" s="47"/>
      <c r="I1317" s="47"/>
      <c r="J1317" s="47"/>
      <c r="K1317" s="48"/>
      <c r="L1317" s="48"/>
      <c r="M1317" s="48"/>
      <c r="N1317" s="48"/>
      <c r="O1317" s="48"/>
      <c r="P1317" s="47"/>
      <c r="Q1317" s="46">
        <f t="shared" si="300"/>
        <v>307</v>
      </c>
      <c r="R1317" s="47">
        <f t="shared" si="301"/>
        <v>30.564583977934525</v>
      </c>
      <c r="S1317" s="47">
        <f t="shared" si="302"/>
        <v>17.357932772054795</v>
      </c>
      <c r="T1317" s="47">
        <f t="shared" si="303"/>
        <v>3.0356061760745541</v>
      </c>
      <c r="U1317" s="47"/>
      <c r="V1317" s="7"/>
    </row>
    <row r="1318" spans="2:22">
      <c r="B1318" s="46">
        <f t="shared" si="304"/>
        <v>307</v>
      </c>
      <c r="C1318" s="47">
        <f>OutlineParameters!T1521</f>
        <v>146.69844921868335</v>
      </c>
      <c r="D1318" s="47"/>
      <c r="E1318" s="47"/>
      <c r="F1318" s="47"/>
      <c r="G1318" s="47"/>
      <c r="H1318" s="47"/>
      <c r="I1318" s="47"/>
      <c r="J1318" s="47"/>
      <c r="K1318" s="48"/>
      <c r="L1318" s="48"/>
      <c r="M1318" s="48"/>
      <c r="N1318" s="48"/>
      <c r="O1318" s="48"/>
      <c r="P1318" s="47"/>
      <c r="Q1318" s="46">
        <f t="shared" si="300"/>
        <v>308</v>
      </c>
      <c r="R1318" s="47">
        <f t="shared" si="301"/>
        <v>30.610161189503231</v>
      </c>
      <c r="S1318" s="47">
        <f t="shared" si="302"/>
        <v>17.456634636001418</v>
      </c>
      <c r="T1318" s="47">
        <f t="shared" si="303"/>
        <v>3.0199561945255393</v>
      </c>
      <c r="U1318" s="47"/>
      <c r="V1318" s="7"/>
    </row>
    <row r="1319" spans="2:22">
      <c r="B1319" s="46">
        <f t="shared" si="304"/>
        <v>308</v>
      </c>
      <c r="C1319" s="47">
        <f>OutlineParameters!T1522</f>
        <v>146.45031744240748</v>
      </c>
      <c r="D1319" s="47"/>
      <c r="E1319" s="47"/>
      <c r="F1319" s="47"/>
      <c r="G1319" s="47"/>
      <c r="H1319" s="47"/>
      <c r="I1319" s="47"/>
      <c r="J1319" s="47"/>
      <c r="K1319" s="48"/>
      <c r="L1319" s="48"/>
      <c r="M1319" s="48"/>
      <c r="N1319" s="48"/>
      <c r="O1319" s="48"/>
      <c r="P1319" s="47"/>
      <c r="Q1319" s="46">
        <f t="shared" si="300"/>
        <v>309</v>
      </c>
      <c r="R1319" s="47">
        <f t="shared" si="301"/>
        <v>30.655821674541329</v>
      </c>
      <c r="S1319" s="47">
        <f t="shared" si="302"/>
        <v>17.555587608851596</v>
      </c>
      <c r="T1319" s="47">
        <f t="shared" si="303"/>
        <v>3.0042796184852878</v>
      </c>
      <c r="U1319" s="47"/>
      <c r="V1319" s="7"/>
    </row>
    <row r="1320" spans="2:22">
      <c r="B1320" s="46">
        <f t="shared" si="304"/>
        <v>309</v>
      </c>
      <c r="C1320" s="47">
        <f>OutlineParameters!T1523</f>
        <v>146.20186745609419</v>
      </c>
      <c r="D1320" s="47"/>
      <c r="E1320" s="47"/>
      <c r="F1320" s="47"/>
      <c r="G1320" s="47"/>
      <c r="H1320" s="47"/>
      <c r="I1320" s="47"/>
      <c r="J1320" s="47"/>
      <c r="K1320" s="48"/>
      <c r="L1320" s="48"/>
      <c r="M1320" s="48"/>
      <c r="N1320" s="48"/>
      <c r="O1320" s="48"/>
      <c r="P1320" s="47"/>
      <c r="Q1320" s="46">
        <f t="shared" si="300"/>
        <v>310</v>
      </c>
      <c r="R1320" s="47">
        <f t="shared" si="301"/>
        <v>30.70156410648238</v>
      </c>
      <c r="S1320" s="47">
        <f t="shared" si="302"/>
        <v>17.654790087157046</v>
      </c>
      <c r="T1320" s="47">
        <f t="shared" si="303"/>
        <v>2.9885767783225941</v>
      </c>
      <c r="U1320" s="47"/>
      <c r="V1320" s="7"/>
    </row>
    <row r="1321" spans="2:22">
      <c r="B1321" s="46">
        <f t="shared" si="304"/>
        <v>310</v>
      </c>
      <c r="C1321" s="47">
        <f>OutlineParameters!T1524</f>
        <v>145.95312037854455</v>
      </c>
      <c r="D1321" s="47"/>
      <c r="E1321" s="47"/>
      <c r="F1321" s="47"/>
      <c r="G1321" s="47"/>
      <c r="H1321" s="47"/>
      <c r="I1321" s="47"/>
      <c r="J1321" s="47"/>
      <c r="K1321" s="48"/>
      <c r="L1321" s="48"/>
      <c r="M1321" s="48"/>
      <c r="N1321" s="48"/>
      <c r="O1321" s="48"/>
      <c r="P1321" s="47"/>
      <c r="Q1321" s="46">
        <f t="shared" si="300"/>
        <v>311</v>
      </c>
      <c r="R1321" s="47">
        <f t="shared" si="301"/>
        <v>30.747388112434273</v>
      </c>
      <c r="S1321" s="47">
        <f t="shared" si="302"/>
        <v>17.754240886001448</v>
      </c>
      <c r="T1321" s="47">
        <f t="shared" si="303"/>
        <v>2.9728478851969609</v>
      </c>
      <c r="U1321" s="47"/>
      <c r="V1321" s="7"/>
    </row>
    <row r="1322" spans="2:22">
      <c r="B1322" s="46">
        <f t="shared" si="304"/>
        <v>311</v>
      </c>
      <c r="C1322" s="47">
        <f>OutlineParameters!T1525</f>
        <v>145.70406681098171</v>
      </c>
      <c r="D1322" s="47"/>
      <c r="E1322" s="47"/>
      <c r="F1322" s="47"/>
      <c r="G1322" s="47"/>
      <c r="H1322" s="47"/>
      <c r="I1322" s="47"/>
      <c r="J1322" s="47"/>
      <c r="K1322" s="48"/>
      <c r="L1322" s="48"/>
      <c r="M1322" s="48"/>
      <c r="N1322" s="48"/>
      <c r="O1322" s="48"/>
      <c r="P1322" s="47"/>
      <c r="Q1322" s="46">
        <f t="shared" si="300"/>
        <v>312</v>
      </c>
      <c r="R1322" s="47">
        <f t="shared" si="301"/>
        <v>30.793293319504876</v>
      </c>
      <c r="S1322" s="47">
        <f t="shared" si="302"/>
        <v>17.853942020282464</v>
      </c>
      <c r="T1322" s="47">
        <f t="shared" si="303"/>
        <v>2.9570933290818275</v>
      </c>
      <c r="U1322" s="47"/>
      <c r="V1322" s="7"/>
    </row>
    <row r="1323" spans="2:22">
      <c r="B1323" s="46">
        <f t="shared" si="304"/>
        <v>312</v>
      </c>
      <c r="C1323" s="47">
        <f>OutlineParameters!T1526</f>
        <v>145.4547202428123</v>
      </c>
      <c r="D1323" s="47"/>
      <c r="E1323" s="47"/>
      <c r="F1323" s="47"/>
      <c r="G1323" s="47"/>
      <c r="H1323" s="47"/>
      <c r="I1323" s="47"/>
      <c r="J1323" s="47"/>
      <c r="K1323" s="48"/>
      <c r="L1323" s="48"/>
      <c r="M1323" s="48"/>
      <c r="N1323" s="48"/>
      <c r="O1323" s="48"/>
      <c r="P1323" s="47"/>
      <c r="Q1323" s="46">
        <f t="shared" si="300"/>
        <v>313</v>
      </c>
      <c r="R1323" s="47">
        <f t="shared" si="301"/>
        <v>30.83927840112775</v>
      </c>
      <c r="S1323" s="47">
        <f t="shared" si="302"/>
        <v>17.953888480463164</v>
      </c>
      <c r="T1323" s="47">
        <f t="shared" si="303"/>
        <v>2.9413133211366977</v>
      </c>
      <c r="U1323" s="47"/>
      <c r="V1323" s="7"/>
    </row>
    <row r="1324" spans="2:22">
      <c r="B1324" s="46">
        <f t="shared" si="304"/>
        <v>313</v>
      </c>
      <c r="C1324" s="47">
        <f>OutlineParameters!T1527</f>
        <v>145.20509416344302</v>
      </c>
      <c r="D1324" s="47"/>
      <c r="E1324" s="47"/>
      <c r="F1324" s="47"/>
      <c r="G1324" s="47"/>
      <c r="H1324" s="47"/>
      <c r="I1324" s="47"/>
      <c r="J1324" s="47"/>
      <c r="K1324" s="48"/>
      <c r="L1324" s="48"/>
      <c r="M1324" s="48"/>
      <c r="N1324" s="48"/>
      <c r="O1324" s="48"/>
      <c r="P1324" s="47"/>
      <c r="Q1324" s="46">
        <f t="shared" si="300"/>
        <v>314</v>
      </c>
      <c r="R1324" s="47">
        <f t="shared" si="301"/>
        <v>30.885342030736467</v>
      </c>
      <c r="S1324" s="47">
        <f t="shared" si="302"/>
        <v>18.054082814950753</v>
      </c>
      <c r="T1324" s="47">
        <f t="shared" si="303"/>
        <v>2.9255081321257199</v>
      </c>
      <c r="U1324" s="47"/>
      <c r="V1324" s="7"/>
    </row>
    <row r="1325" spans="2:22">
      <c r="B1325" s="46">
        <f t="shared" si="304"/>
        <v>314</v>
      </c>
      <c r="C1325" s="47">
        <f>OutlineParameters!T1528</f>
        <v>144.95517917409691</v>
      </c>
      <c r="D1325" s="47"/>
      <c r="E1325" s="47"/>
      <c r="F1325" s="47"/>
      <c r="G1325" s="47"/>
      <c r="H1325" s="47"/>
      <c r="I1325" s="47"/>
      <c r="J1325" s="47"/>
      <c r="K1325" s="48"/>
      <c r="L1325" s="48"/>
      <c r="M1325" s="48"/>
      <c r="N1325" s="48"/>
      <c r="O1325" s="48"/>
      <c r="P1325" s="47"/>
      <c r="Q1325" s="46">
        <f t="shared" si="300"/>
        <v>315</v>
      </c>
      <c r="R1325" s="47">
        <f t="shared" si="301"/>
        <v>30.931484312276055</v>
      </c>
      <c r="S1325" s="47">
        <f t="shared" si="302"/>
        <v>18.154520978564744</v>
      </c>
      <c r="T1325" s="47">
        <f t="shared" si="303"/>
        <v>2.909678092417689</v>
      </c>
      <c r="U1325" s="47"/>
      <c r="V1325" s="7"/>
    </row>
    <row r="1326" spans="2:22">
      <c r="B1326" s="46">
        <f t="shared" si="304"/>
        <v>315</v>
      </c>
      <c r="C1326" s="47">
        <f>OutlineParameters!T1529</f>
        <v>144.70499639357516</v>
      </c>
      <c r="D1326" s="47"/>
      <c r="E1326" s="47"/>
      <c r="F1326" s="47"/>
      <c r="G1326" s="47"/>
      <c r="H1326" s="47"/>
      <c r="I1326" s="47"/>
      <c r="J1326" s="47"/>
      <c r="K1326" s="48"/>
      <c r="L1326" s="48"/>
      <c r="M1326" s="48"/>
      <c r="N1326" s="48"/>
      <c r="O1326" s="48"/>
      <c r="P1326" s="47"/>
      <c r="Q1326" s="46">
        <f t="shared" si="300"/>
        <v>316</v>
      </c>
      <c r="R1326" s="47">
        <f t="shared" si="301"/>
        <v>30.977702965505767</v>
      </c>
      <c r="S1326" s="47">
        <f t="shared" si="302"/>
        <v>18.255204628292173</v>
      </c>
      <c r="T1326" s="47">
        <f t="shared" si="303"/>
        <v>2.893823234358174</v>
      </c>
      <c r="U1326" s="47"/>
      <c r="V1326" s="7"/>
    </row>
    <row r="1327" spans="2:22">
      <c r="B1327" s="46">
        <f t="shared" si="304"/>
        <v>316</v>
      </c>
      <c r="C1327" s="47">
        <f>OutlineParameters!T1530</f>
        <v>144.45453642310082</v>
      </c>
      <c r="D1327" s="47"/>
      <c r="E1327" s="47"/>
      <c r="F1327" s="47"/>
      <c r="G1327" s="47"/>
      <c r="H1327" s="47"/>
      <c r="I1327" s="47"/>
      <c r="J1327" s="47"/>
      <c r="K1327" s="48"/>
      <c r="L1327" s="48"/>
      <c r="M1327" s="48"/>
      <c r="N1327" s="48"/>
      <c r="O1327" s="48"/>
      <c r="P1327" s="47"/>
      <c r="Q1327" s="46">
        <f t="shared" ref="Q1327:Q1390" si="305">B1328</f>
        <v>317</v>
      </c>
      <c r="R1327" s="47">
        <f t="shared" si="301"/>
        <v>31.023999048044949</v>
      </c>
      <c r="S1327" s="47">
        <f t="shared" si="302"/>
        <v>18.356132348351299</v>
      </c>
      <c r="T1327" s="47">
        <f t="shared" si="303"/>
        <v>2.8779441863391924</v>
      </c>
      <c r="U1327" s="47"/>
      <c r="V1327" s="7"/>
    </row>
    <row r="1328" spans="2:22">
      <c r="B1328" s="46">
        <f t="shared" si="304"/>
        <v>317</v>
      </c>
      <c r="C1328" s="47">
        <f>OutlineParameters!T1531</f>
        <v>144.20381275208058</v>
      </c>
      <c r="D1328" s="47"/>
      <c r="E1328" s="47"/>
      <c r="F1328" s="47"/>
      <c r="G1328" s="47"/>
      <c r="H1328" s="47"/>
      <c r="I1328" s="47"/>
      <c r="J1328" s="47"/>
      <c r="K1328" s="48"/>
      <c r="L1328" s="48"/>
      <c r="M1328" s="48"/>
      <c r="N1328" s="48"/>
      <c r="O1328" s="48"/>
      <c r="P1328" s="47"/>
      <c r="Q1328" s="46">
        <f t="shared" si="305"/>
        <v>318</v>
      </c>
      <c r="R1328" s="47">
        <f t="shared" si="301"/>
        <v>31.070370756490014</v>
      </c>
      <c r="S1328" s="47">
        <f t="shared" si="302"/>
        <v>18.457303342690942</v>
      </c>
      <c r="T1328" s="47">
        <f t="shared" si="303"/>
        <v>2.8620409807063147</v>
      </c>
      <c r="U1328" s="47"/>
      <c r="V1328" s="7"/>
    </row>
    <row r="1329" spans="2:22">
      <c r="B1329" s="46">
        <f t="shared" si="304"/>
        <v>318</v>
      </c>
      <c r="C1329" s="47">
        <f>OutlineParameters!T1532</f>
        <v>143.95283886992115</v>
      </c>
      <c r="D1329" s="47"/>
      <c r="E1329" s="47"/>
      <c r="F1329" s="47"/>
      <c r="G1329" s="47"/>
      <c r="H1329" s="47"/>
      <c r="I1329" s="47"/>
      <c r="J1329" s="47"/>
      <c r="K1329" s="48"/>
      <c r="L1329" s="48"/>
      <c r="M1329" s="48"/>
      <c r="N1329" s="48"/>
      <c r="O1329" s="48"/>
      <c r="P1329" s="47"/>
      <c r="Q1329" s="46">
        <f t="shared" si="305"/>
        <v>319</v>
      </c>
      <c r="R1329" s="47">
        <f t="shared" si="301"/>
        <v>31.116817241111676</v>
      </c>
      <c r="S1329" s="47">
        <f t="shared" si="302"/>
        <v>18.558716609742866</v>
      </c>
      <c r="T1329" s="47">
        <f t="shared" si="303"/>
        <v>2.8461139478283339</v>
      </c>
      <c r="U1329" s="47"/>
      <c r="V1329" s="7"/>
    </row>
    <row r="1330" spans="2:22">
      <c r="B1330" s="46">
        <f t="shared" si="304"/>
        <v>319</v>
      </c>
      <c r="C1330" s="47">
        <f>OutlineParameters!T1533</f>
        <v>143.70160537784548</v>
      </c>
      <c r="D1330" s="47"/>
      <c r="E1330" s="47"/>
      <c r="F1330" s="47"/>
      <c r="G1330" s="47"/>
      <c r="H1330" s="47"/>
      <c r="I1330" s="47"/>
      <c r="J1330" s="47"/>
      <c r="K1330" s="48"/>
      <c r="L1330" s="48"/>
      <c r="M1330" s="48"/>
      <c r="N1330" s="48"/>
      <c r="O1330" s="48"/>
      <c r="P1330" s="47"/>
      <c r="Q1330" s="46">
        <f t="shared" si="305"/>
        <v>320</v>
      </c>
      <c r="R1330" s="47">
        <f t="shared" si="301"/>
        <v>31.163337652180651</v>
      </c>
      <c r="S1330" s="47">
        <f t="shared" si="302"/>
        <v>18.660371278959751</v>
      </c>
      <c r="T1330" s="47">
        <f t="shared" si="303"/>
        <v>2.8301633584693984</v>
      </c>
      <c r="U1330" s="47"/>
      <c r="V1330" s="7"/>
    </row>
    <row r="1331" spans="2:22">
      <c r="B1331" s="46">
        <f t="shared" si="304"/>
        <v>320</v>
      </c>
      <c r="C1331" s="47">
        <f>OutlineParameters!T1534</f>
        <v>143.45013339465487</v>
      </c>
      <c r="D1331" s="47"/>
      <c r="E1331" s="47"/>
      <c r="F1331" s="47"/>
      <c r="G1331" s="47"/>
      <c r="H1331" s="47"/>
      <c r="I1331" s="47"/>
      <c r="J1331" s="47"/>
      <c r="K1331" s="48"/>
      <c r="L1331" s="48"/>
      <c r="M1331" s="48"/>
      <c r="N1331" s="48"/>
      <c r="O1331" s="48"/>
      <c r="P1331" s="47"/>
      <c r="Q1331" s="46">
        <f t="shared" si="305"/>
        <v>321</v>
      </c>
      <c r="R1331" s="47">
        <f t="shared" ref="R1331:R1394" si="306">VLOOKUP(-Q1331,$Q$110:$R$1009,2,FALSE)</f>
        <v>31.209930186293356</v>
      </c>
      <c r="S1331" s="47">
        <f t="shared" ref="S1331:S1394" si="307">VLOOKUP(-Q1331,$Q$110:$S$1009,3,FALSE)</f>
        <v>18.762265950131425</v>
      </c>
      <c r="T1331" s="47">
        <f t="shared" ref="T1331:T1394" si="308">VLOOKUP(-Q1331,$Q$110:$T$1009,4,FALSE)</f>
        <v>2.8141894237890139</v>
      </c>
      <c r="U1331" s="47"/>
      <c r="V1331" s="7"/>
    </row>
    <row r="1332" spans="2:22">
      <c r="B1332" s="46">
        <f t="shared" si="304"/>
        <v>321</v>
      </c>
      <c r="C1332" s="47">
        <f>OutlineParameters!T1535</f>
        <v>143.19841352157238</v>
      </c>
      <c r="D1332" s="47"/>
      <c r="E1332" s="47"/>
      <c r="F1332" s="47"/>
      <c r="G1332" s="47"/>
      <c r="H1332" s="47"/>
      <c r="I1332" s="47"/>
      <c r="J1332" s="47"/>
      <c r="K1332" s="48"/>
      <c r="L1332" s="48"/>
      <c r="M1332" s="48"/>
      <c r="N1332" s="48"/>
      <c r="O1332" s="48"/>
      <c r="P1332" s="47"/>
      <c r="Q1332" s="46">
        <f t="shared" si="305"/>
        <v>322</v>
      </c>
      <c r="R1332" s="47">
        <f t="shared" si="306"/>
        <v>31.256595901069133</v>
      </c>
      <c r="S1332" s="47">
        <f t="shared" si="307"/>
        <v>18.864400238583137</v>
      </c>
      <c r="T1332" s="47">
        <f t="shared" si="308"/>
        <v>2.7981925337606173</v>
      </c>
      <c r="U1332" s="47"/>
      <c r="V1332" s="7"/>
    </row>
    <row r="1333" spans="2:22">
      <c r="B1333" s="46">
        <f t="shared" si="304"/>
        <v>322</v>
      </c>
      <c r="C1333" s="47">
        <f>OutlineParameters!T1536</f>
        <v>142.94645924800457</v>
      </c>
      <c r="D1333" s="47"/>
      <c r="E1333" s="47"/>
      <c r="F1333" s="47"/>
      <c r="G1333" s="47"/>
      <c r="H1333" s="47"/>
      <c r="I1333" s="47"/>
      <c r="J1333" s="47"/>
      <c r="K1333" s="48"/>
      <c r="L1333" s="48"/>
      <c r="M1333" s="48"/>
      <c r="N1333" s="48"/>
      <c r="O1333" s="48"/>
      <c r="P1333" s="47"/>
      <c r="Q1333" s="46">
        <f t="shared" si="305"/>
        <v>323</v>
      </c>
      <c r="R1333" s="47">
        <f t="shared" si="306"/>
        <v>31.303332993104391</v>
      </c>
      <c r="S1333" s="47">
        <f t="shared" si="307"/>
        <v>18.966775517392421</v>
      </c>
      <c r="T1333" s="47">
        <f t="shared" si="308"/>
        <v>2.7821728995437134</v>
      </c>
      <c r="U1333" s="47"/>
      <c r="V1333" s="7"/>
    </row>
    <row r="1334" spans="2:22">
      <c r="B1334" s="46">
        <f t="shared" ref="B1334:B1397" si="309">B1333+1</f>
        <v>323</v>
      </c>
      <c r="C1334" s="47">
        <f>OutlineParameters!T1537</f>
        <v>142.69428406335823</v>
      </c>
      <c r="D1334" s="47"/>
      <c r="E1334" s="47"/>
      <c r="F1334" s="47"/>
      <c r="G1334" s="47"/>
      <c r="H1334" s="47"/>
      <c r="I1334" s="47"/>
      <c r="J1334" s="47"/>
      <c r="K1334" s="48"/>
      <c r="L1334" s="48"/>
      <c r="M1334" s="48"/>
      <c r="N1334" s="48"/>
      <c r="O1334" s="48"/>
      <c r="P1334" s="47"/>
      <c r="Q1334" s="46">
        <f t="shared" si="305"/>
        <v>324</v>
      </c>
      <c r="R1334" s="47">
        <f t="shared" si="306"/>
        <v>31.350140612669851</v>
      </c>
      <c r="S1334" s="47">
        <f t="shared" si="307"/>
        <v>19.069387043000738</v>
      </c>
      <c r="T1334" s="47">
        <f t="shared" si="308"/>
        <v>2.7661308515070964</v>
      </c>
      <c r="U1334" s="47"/>
      <c r="V1334" s="7"/>
    </row>
    <row r="1335" spans="2:22">
      <c r="B1335" s="46">
        <f t="shared" si="309"/>
        <v>324</v>
      </c>
      <c r="C1335" s="47">
        <f>OutlineParameters!T1538</f>
        <v>142.44187856885637</v>
      </c>
      <c r="D1335" s="47"/>
      <c r="E1335" s="47"/>
      <c r="F1335" s="47"/>
      <c r="G1335" s="47"/>
      <c r="H1335" s="47"/>
      <c r="I1335" s="47"/>
      <c r="J1335" s="47"/>
      <c r="K1335" s="48"/>
      <c r="L1335" s="48"/>
      <c r="M1335" s="48"/>
      <c r="N1335" s="48"/>
      <c r="O1335" s="48"/>
      <c r="P1335" s="47"/>
      <c r="Q1335" s="46">
        <f t="shared" si="305"/>
        <v>325</v>
      </c>
      <c r="R1335" s="47">
        <f t="shared" si="306"/>
        <v>31.397017910036233</v>
      </c>
      <c r="S1335" s="47">
        <f t="shared" si="307"/>
        <v>19.172237379597327</v>
      </c>
      <c r="T1335" s="47">
        <f t="shared" si="308"/>
        <v>2.7500665412056247</v>
      </c>
      <c r="U1335" s="47"/>
      <c r="V1335" s="7"/>
    </row>
    <row r="1336" spans="2:22">
      <c r="B1336" s="46">
        <f t="shared" si="309"/>
        <v>325</v>
      </c>
      <c r="C1336" s="47">
        <f>OutlineParameters!T1539</f>
        <v>142.18926388330016</v>
      </c>
      <c r="D1336" s="47"/>
      <c r="E1336" s="47"/>
      <c r="F1336" s="47"/>
      <c r="G1336" s="47"/>
      <c r="H1336" s="47"/>
      <c r="I1336" s="47"/>
      <c r="J1336" s="47"/>
      <c r="K1336" s="48"/>
      <c r="L1336" s="48"/>
      <c r="M1336" s="48"/>
      <c r="N1336" s="48"/>
      <c r="O1336" s="48"/>
      <c r="P1336" s="47"/>
      <c r="Q1336" s="46">
        <f t="shared" si="305"/>
        <v>326</v>
      </c>
      <c r="R1336" s="47">
        <f t="shared" si="306"/>
        <v>31.443963081799936</v>
      </c>
      <c r="S1336" s="47">
        <f t="shared" si="307"/>
        <v>19.275323987704006</v>
      </c>
      <c r="T1336" s="47">
        <f t="shared" si="308"/>
        <v>2.7339802394034476</v>
      </c>
      <c r="U1336" s="47"/>
      <c r="V1336" s="7"/>
    </row>
    <row r="1337" spans="2:22">
      <c r="B1337" s="46">
        <f t="shared" si="309"/>
        <v>326</v>
      </c>
      <c r="C1337" s="47">
        <f>OutlineParameters!T1540</f>
        <v>141.93643060791274</v>
      </c>
      <c r="D1337" s="47"/>
      <c r="E1337" s="47"/>
      <c r="F1337" s="47"/>
      <c r="G1337" s="47"/>
      <c r="H1337" s="47"/>
      <c r="I1337" s="47"/>
      <c r="J1337" s="47"/>
      <c r="K1337" s="48"/>
      <c r="L1337" s="48"/>
      <c r="M1337" s="48"/>
      <c r="N1337" s="48"/>
      <c r="O1337" s="48"/>
      <c r="P1337" s="47"/>
      <c r="Q1337" s="46">
        <f t="shared" si="305"/>
        <v>327</v>
      </c>
      <c r="R1337" s="47">
        <f t="shared" si="306"/>
        <v>31.490976708743162</v>
      </c>
      <c r="S1337" s="47">
        <f t="shared" si="307"/>
        <v>19.378646969323285</v>
      </c>
      <c r="T1337" s="47">
        <f t="shared" si="308"/>
        <v>2.717872336074004</v>
      </c>
      <c r="U1337" s="47"/>
      <c r="V1337" s="7"/>
    </row>
    <row r="1338" spans="2:22">
      <c r="B1338" s="46">
        <f t="shared" si="309"/>
        <v>327</v>
      </c>
      <c r="C1338" s="47">
        <f>OutlineParameters!T1541</f>
        <v>141.68339223210072</v>
      </c>
      <c r="D1338" s="47"/>
      <c r="E1338" s="47"/>
      <c r="F1338" s="47"/>
      <c r="G1338" s="47"/>
      <c r="H1338" s="47"/>
      <c r="I1338" s="47"/>
      <c r="J1338" s="47"/>
      <c r="K1338" s="48"/>
      <c r="L1338" s="48"/>
      <c r="M1338" s="48"/>
      <c r="N1338" s="48"/>
      <c r="O1338" s="48"/>
      <c r="P1338" s="47"/>
      <c r="Q1338" s="46">
        <f t="shared" si="305"/>
        <v>328</v>
      </c>
      <c r="R1338" s="47">
        <f t="shared" si="306"/>
        <v>31.538058417973787</v>
      </c>
      <c r="S1338" s="47">
        <f t="shared" si="307"/>
        <v>19.482206461665186</v>
      </c>
      <c r="T1338" s="47">
        <f t="shared" si="308"/>
        <v>2.7017430423767963</v>
      </c>
      <c r="U1338" s="47"/>
      <c r="V1338" s="7"/>
    </row>
    <row r="1339" spans="2:22">
      <c r="B1339" s="46">
        <f t="shared" si="309"/>
        <v>328</v>
      </c>
      <c r="C1339" s="47">
        <f>OutlineParameters!T1542</f>
        <v>141.43016224527074</v>
      </c>
      <c r="D1339" s="47"/>
      <c r="E1339" s="47"/>
      <c r="F1339" s="47"/>
      <c r="G1339" s="47"/>
      <c r="H1339" s="47"/>
      <c r="I1339" s="47"/>
      <c r="J1339" s="47"/>
      <c r="K1339" s="48"/>
      <c r="L1339" s="48"/>
      <c r="M1339" s="48"/>
      <c r="N1339" s="48"/>
      <c r="O1339" s="48"/>
      <c r="P1339" s="47"/>
      <c r="Q1339" s="46">
        <f t="shared" si="305"/>
        <v>329</v>
      </c>
      <c r="R1339" s="47">
        <f t="shared" si="306"/>
        <v>31.585205452413902</v>
      </c>
      <c r="S1339" s="47">
        <f t="shared" si="307"/>
        <v>19.585999780773548</v>
      </c>
      <c r="T1339" s="47">
        <f t="shared" si="308"/>
        <v>2.6855926290759755</v>
      </c>
      <c r="U1339" s="47"/>
      <c r="V1339" s="7"/>
    </row>
    <row r="1340" spans="2:22">
      <c r="B1340" s="46">
        <f t="shared" si="309"/>
        <v>329</v>
      </c>
      <c r="C1340" s="47">
        <f>OutlineParameters!T1543</f>
        <v>141.17673124864595</v>
      </c>
      <c r="D1340" s="47"/>
      <c r="E1340" s="47"/>
      <c r="F1340" s="47"/>
      <c r="G1340" s="47"/>
      <c r="H1340" s="47"/>
      <c r="I1340" s="47"/>
      <c r="J1340" s="47"/>
      <c r="K1340" s="48"/>
      <c r="L1340" s="48"/>
      <c r="M1340" s="48"/>
      <c r="N1340" s="48"/>
      <c r="O1340" s="48"/>
      <c r="P1340" s="47"/>
      <c r="Q1340" s="46">
        <f t="shared" si="305"/>
        <v>330</v>
      </c>
      <c r="R1340" s="47">
        <f t="shared" si="306"/>
        <v>31.632417916008535</v>
      </c>
      <c r="S1340" s="47">
        <f t="shared" si="307"/>
        <v>19.690027573425844</v>
      </c>
      <c r="T1340" s="47">
        <f t="shared" si="308"/>
        <v>2.6694213073310444</v>
      </c>
      <c r="U1340" s="47"/>
      <c r="V1340" s="7"/>
    </row>
    <row r="1341" spans="2:22">
      <c r="B1341" s="46">
        <f t="shared" si="309"/>
        <v>330</v>
      </c>
      <c r="C1341" s="47">
        <f>OutlineParameters!T1544</f>
        <v>140.92312036102743</v>
      </c>
      <c r="D1341" s="47"/>
      <c r="E1341" s="47"/>
      <c r="F1341" s="47"/>
      <c r="G1341" s="47"/>
      <c r="H1341" s="47"/>
      <c r="I1341" s="47"/>
      <c r="J1341" s="47"/>
      <c r="K1341" s="48"/>
      <c r="L1341" s="48"/>
      <c r="M1341" s="48"/>
      <c r="N1341" s="48"/>
      <c r="O1341" s="48"/>
      <c r="P1341" s="47"/>
      <c r="Q1341" s="46">
        <f t="shared" si="305"/>
        <v>331</v>
      </c>
      <c r="R1341" s="47">
        <f t="shared" si="306"/>
        <v>31.679694959028417</v>
      </c>
      <c r="S1341" s="47">
        <f t="shared" si="307"/>
        <v>19.794287680616144</v>
      </c>
      <c r="T1341" s="47">
        <f t="shared" si="308"/>
        <v>2.6532294671154424</v>
      </c>
      <c r="U1341" s="47"/>
      <c r="V1341" s="7"/>
    </row>
    <row r="1342" spans="2:22">
      <c r="B1342" s="46">
        <f t="shared" si="309"/>
        <v>331</v>
      </c>
      <c r="C1342" s="47">
        <f>OutlineParameters!T1545</f>
        <v>140.66932018363835</v>
      </c>
      <c r="D1342" s="47"/>
      <c r="E1342" s="47"/>
      <c r="F1342" s="47"/>
      <c r="G1342" s="47"/>
      <c r="H1342" s="47"/>
      <c r="I1342" s="47"/>
      <c r="J1342" s="47"/>
      <c r="K1342" s="48"/>
      <c r="L1342" s="48"/>
      <c r="M1342" s="48"/>
      <c r="N1342" s="48"/>
      <c r="O1342" s="48"/>
      <c r="P1342" s="47"/>
      <c r="Q1342" s="46">
        <f t="shared" si="305"/>
        <v>332</v>
      </c>
      <c r="R1342" s="47">
        <f t="shared" si="306"/>
        <v>31.727036685418575</v>
      </c>
      <c r="S1342" s="47">
        <f t="shared" si="307"/>
        <v>19.898782476177438</v>
      </c>
      <c r="T1342" s="47">
        <f t="shared" si="308"/>
        <v>2.6370173195886735</v>
      </c>
      <c r="U1342" s="47"/>
      <c r="V1342" s="7"/>
    </row>
    <row r="1343" spans="2:22">
      <c r="B1343" s="46">
        <f t="shared" si="309"/>
        <v>332</v>
      </c>
      <c r="C1343" s="47">
        <f>OutlineParameters!T1546</f>
        <v>140.41534420588533</v>
      </c>
      <c r="D1343" s="47"/>
      <c r="E1343" s="47"/>
      <c r="F1343" s="47"/>
      <c r="G1343" s="47"/>
      <c r="H1343" s="47"/>
      <c r="I1343" s="47"/>
      <c r="J1343" s="47"/>
      <c r="K1343" s="48"/>
      <c r="L1343" s="48"/>
      <c r="M1343" s="48"/>
      <c r="N1343" s="48"/>
      <c r="O1343" s="48"/>
      <c r="P1343" s="47"/>
      <c r="Q1343" s="46">
        <f t="shared" si="305"/>
        <v>333</v>
      </c>
      <c r="R1343" s="47">
        <f t="shared" si="306"/>
        <v>31.774440338101105</v>
      </c>
      <c r="S1343" s="47">
        <f t="shared" si="307"/>
        <v>20.003508332702189</v>
      </c>
      <c r="T1343" s="47">
        <f t="shared" si="308"/>
        <v>2.6207851951195305</v>
      </c>
      <c r="U1343" s="47"/>
      <c r="V1343" s="7"/>
    </row>
    <row r="1344" spans="2:22">
      <c r="B1344" s="46">
        <f t="shared" si="309"/>
        <v>333</v>
      </c>
      <c r="C1344" s="47">
        <f>OutlineParameters!T1547</f>
        <v>140.16120591717504</v>
      </c>
      <c r="D1344" s="47"/>
      <c r="E1344" s="47"/>
      <c r="F1344" s="47"/>
      <c r="G1344" s="47"/>
      <c r="H1344" s="47"/>
      <c r="I1344" s="47"/>
      <c r="J1344" s="47"/>
      <c r="K1344" s="48"/>
      <c r="L1344" s="48"/>
      <c r="M1344" s="48"/>
      <c r="N1344" s="48"/>
      <c r="O1344" s="48"/>
      <c r="P1344" s="47"/>
      <c r="Q1344" s="46">
        <f t="shared" si="305"/>
        <v>334</v>
      </c>
      <c r="R1344" s="47">
        <f t="shared" si="306"/>
        <v>31.821906974695352</v>
      </c>
      <c r="S1344" s="47">
        <f t="shared" si="307"/>
        <v>20.108466972200358</v>
      </c>
      <c r="T1344" s="47">
        <f t="shared" si="308"/>
        <v>2.6045332452628731</v>
      </c>
      <c r="U1344" s="47"/>
      <c r="V1344" s="7"/>
    </row>
    <row r="1345" spans="2:22">
      <c r="B1345" s="46">
        <f t="shared" si="309"/>
        <v>334</v>
      </c>
      <c r="C1345" s="47">
        <f>OutlineParameters!T1548</f>
        <v>139.90689591873053</v>
      </c>
      <c r="D1345" s="47"/>
      <c r="E1345" s="47"/>
      <c r="F1345" s="47"/>
      <c r="G1345" s="47"/>
      <c r="H1345" s="47"/>
      <c r="I1345" s="47"/>
      <c r="J1345" s="47"/>
      <c r="K1345" s="48"/>
      <c r="L1345" s="48"/>
      <c r="M1345" s="48"/>
      <c r="N1345" s="48"/>
      <c r="O1345" s="48"/>
      <c r="P1345" s="47"/>
      <c r="Q1345" s="46">
        <f t="shared" si="305"/>
        <v>335</v>
      </c>
      <c r="R1345" s="47">
        <f t="shared" si="306"/>
        <v>31.869432884449097</v>
      </c>
      <c r="S1345" s="47">
        <f t="shared" si="307"/>
        <v>20.21365504050825</v>
      </c>
      <c r="T1345" s="47">
        <f t="shared" si="308"/>
        <v>2.5882617407828508</v>
      </c>
      <c r="U1345" s="47"/>
      <c r="V1345" s="7"/>
    </row>
    <row r="1346" spans="2:22">
      <c r="B1346" s="46">
        <f t="shared" si="309"/>
        <v>335</v>
      </c>
      <c r="C1346" s="47">
        <f>OutlineParameters!T1549</f>
        <v>139.65243532935304</v>
      </c>
      <c r="D1346" s="47"/>
      <c r="E1346" s="47"/>
      <c r="F1346" s="47"/>
      <c r="G1346" s="47"/>
      <c r="H1346" s="47"/>
      <c r="I1346" s="47"/>
      <c r="J1346" s="47"/>
      <c r="K1346" s="48"/>
      <c r="L1346" s="48"/>
      <c r="M1346" s="48"/>
      <c r="N1346" s="48"/>
      <c r="O1346" s="48"/>
      <c r="P1346" s="47"/>
      <c r="Q1346" s="46">
        <f t="shared" si="305"/>
        <v>336</v>
      </c>
      <c r="R1346" s="47">
        <f t="shared" si="306"/>
        <v>31.917021032330318</v>
      </c>
      <c r="S1346" s="47">
        <f t="shared" si="307"/>
        <v>20.319075118802466</v>
      </c>
      <c r="T1346" s="47">
        <f t="shared" si="308"/>
        <v>2.571971071652901</v>
      </c>
      <c r="U1346" s="47"/>
      <c r="V1346" s="7"/>
    </row>
    <row r="1347" spans="2:22">
      <c r="B1347" s="46">
        <f t="shared" si="309"/>
        <v>336</v>
      </c>
      <c r="C1347" s="47">
        <f>OutlineParameters!T1550</f>
        <v>139.39781475026558</v>
      </c>
      <c r="D1347" s="47"/>
      <c r="E1347" s="47"/>
      <c r="F1347" s="47"/>
      <c r="G1347" s="47"/>
      <c r="H1347" s="47"/>
      <c r="I1347" s="47"/>
      <c r="J1347" s="47"/>
      <c r="K1347" s="48"/>
      <c r="L1347" s="48"/>
      <c r="M1347" s="48"/>
      <c r="N1347" s="48"/>
      <c r="O1347" s="48"/>
      <c r="P1347" s="47"/>
      <c r="Q1347" s="46">
        <f t="shared" si="305"/>
        <v>337</v>
      </c>
      <c r="R1347" s="47">
        <f t="shared" si="306"/>
        <v>31.964667707586791</v>
      </c>
      <c r="S1347" s="47">
        <f t="shared" si="307"/>
        <v>20.424724152392219</v>
      </c>
      <c r="T1347" s="47">
        <f t="shared" si="308"/>
        <v>2.5556614490325287</v>
      </c>
      <c r="U1347" s="47"/>
      <c r="V1347" s="7"/>
    </row>
    <row r="1348" spans="2:22">
      <c r="B1348" s="46">
        <f t="shared" si="309"/>
        <v>337</v>
      </c>
      <c r="C1348" s="47">
        <f>OutlineParameters!T1551</f>
        <v>139.14304767087486</v>
      </c>
      <c r="D1348" s="47"/>
      <c r="E1348" s="47"/>
      <c r="F1348" s="47"/>
      <c r="G1348" s="47"/>
      <c r="H1348" s="47"/>
      <c r="I1348" s="47"/>
      <c r="J1348" s="47"/>
      <c r="K1348" s="48"/>
      <c r="L1348" s="48"/>
      <c r="M1348" s="48"/>
      <c r="N1348" s="48"/>
      <c r="O1348" s="48"/>
      <c r="P1348" s="47"/>
      <c r="Q1348" s="46">
        <f t="shared" si="305"/>
        <v>338</v>
      </c>
      <c r="R1348" s="47">
        <f t="shared" si="306"/>
        <v>32.012373967837874</v>
      </c>
      <c r="S1348" s="47">
        <f t="shared" si="307"/>
        <v>20.53060337545957</v>
      </c>
      <c r="T1348" s="47">
        <f t="shared" si="308"/>
        <v>2.5393331436858819</v>
      </c>
      <c r="U1348" s="47"/>
      <c r="V1348" s="7"/>
    </row>
    <row r="1349" spans="2:22">
      <c r="B1349" s="46">
        <f t="shared" si="309"/>
        <v>338</v>
      </c>
      <c r="C1349" s="47">
        <f>OutlineParameters!T1552</f>
        <v>138.88814758058751</v>
      </c>
      <c r="D1349" s="47"/>
      <c r="E1349" s="47"/>
      <c r="F1349" s="47"/>
      <c r="G1349" s="47"/>
      <c r="H1349" s="47"/>
      <c r="I1349" s="47"/>
      <c r="J1349" s="47"/>
      <c r="K1349" s="48"/>
      <c r="L1349" s="48"/>
      <c r="M1349" s="48"/>
      <c r="N1349" s="48"/>
      <c r="O1349" s="48"/>
      <c r="P1349" s="47"/>
      <c r="Q1349" s="46">
        <f t="shared" si="305"/>
        <v>339</v>
      </c>
      <c r="R1349" s="47">
        <f t="shared" si="306"/>
        <v>32.060137056005637</v>
      </c>
      <c r="S1349" s="47">
        <f t="shared" si="307"/>
        <v>20.636710451838731</v>
      </c>
      <c r="T1349" s="47">
        <f t="shared" si="308"/>
        <v>2.5229864263771109</v>
      </c>
      <c r="U1349" s="47"/>
      <c r="V1349" s="7"/>
    </row>
    <row r="1350" spans="2:22">
      <c r="B1350" s="46">
        <f t="shared" si="309"/>
        <v>339</v>
      </c>
      <c r="C1350" s="47">
        <f>OutlineParameters!T1553</f>
        <v>138.63310508062659</v>
      </c>
      <c r="D1350" s="47"/>
      <c r="E1350" s="47"/>
      <c r="F1350" s="47"/>
      <c r="G1350" s="47"/>
      <c r="H1350" s="47"/>
      <c r="I1350" s="47"/>
      <c r="J1350" s="47"/>
      <c r="K1350" s="48"/>
      <c r="L1350" s="48"/>
      <c r="M1350" s="48"/>
      <c r="N1350" s="48"/>
      <c r="O1350" s="48"/>
      <c r="P1350" s="47"/>
      <c r="Q1350" s="46">
        <f t="shared" si="305"/>
        <v>340</v>
      </c>
      <c r="R1350" s="47">
        <f t="shared" si="306"/>
        <v>32.107957076035134</v>
      </c>
      <c r="S1350" s="47">
        <f t="shared" si="307"/>
        <v>20.743044240673129</v>
      </c>
      <c r="T1350" s="47">
        <f t="shared" si="308"/>
        <v>2.5066215082657188</v>
      </c>
      <c r="U1350" s="47"/>
      <c r="V1350" s="7"/>
    </row>
    <row r="1351" spans="2:22">
      <c r="B1351" s="46">
        <f t="shared" si="309"/>
        <v>340</v>
      </c>
      <c r="C1351" s="47">
        <f>OutlineParameters!T1554</f>
        <v>138.37794128979337</v>
      </c>
      <c r="D1351" s="47"/>
      <c r="E1351" s="47"/>
      <c r="F1351" s="47"/>
      <c r="G1351" s="47"/>
      <c r="H1351" s="47"/>
      <c r="I1351" s="47"/>
      <c r="J1351" s="47"/>
      <c r="K1351" s="48"/>
      <c r="L1351" s="48"/>
      <c r="M1351" s="48"/>
      <c r="N1351" s="48"/>
      <c r="O1351" s="48"/>
      <c r="P1351" s="47"/>
      <c r="Q1351" s="46">
        <f t="shared" si="305"/>
        <v>341</v>
      </c>
      <c r="R1351" s="47">
        <f t="shared" si="306"/>
        <v>32.155833178197085</v>
      </c>
      <c r="S1351" s="47">
        <f t="shared" si="307"/>
        <v>20.849608069923789</v>
      </c>
      <c r="T1351" s="47">
        <f t="shared" si="308"/>
        <v>2.4902387793251446</v>
      </c>
      <c r="U1351" s="47"/>
      <c r="V1351" s="7"/>
    </row>
    <row r="1352" spans="2:22">
      <c r="B1352" s="46">
        <f t="shared" si="309"/>
        <v>341</v>
      </c>
      <c r="C1352" s="47">
        <f>OutlineParameters!T1555</f>
        <v>138.12264680931085</v>
      </c>
      <c r="D1352" s="47"/>
      <c r="E1352" s="47"/>
      <c r="F1352" s="47"/>
      <c r="G1352" s="47"/>
      <c r="H1352" s="47"/>
      <c r="I1352" s="47"/>
      <c r="J1352" s="47"/>
      <c r="K1352" s="48"/>
      <c r="L1352" s="48"/>
      <c r="M1352" s="48"/>
      <c r="N1352" s="48"/>
      <c r="O1352" s="48"/>
      <c r="P1352" s="47"/>
      <c r="Q1352" s="46">
        <f t="shared" si="305"/>
        <v>342</v>
      </c>
      <c r="R1352" s="47">
        <f t="shared" si="306"/>
        <v>32.203765466436508</v>
      </c>
      <c r="S1352" s="47">
        <f t="shared" si="307"/>
        <v>20.956398075471782</v>
      </c>
      <c r="T1352" s="47">
        <f t="shared" si="308"/>
        <v>2.4738385103195362</v>
      </c>
      <c r="U1352" s="47"/>
      <c r="V1352" s="7"/>
    </row>
    <row r="1353" spans="2:22">
      <c r="B1353" s="46">
        <f t="shared" si="309"/>
        <v>342</v>
      </c>
      <c r="C1353" s="47">
        <f>OutlineParameters!T1556</f>
        <v>137.86723512858569</v>
      </c>
      <c r="D1353" s="47"/>
      <c r="E1353" s="47"/>
      <c r="F1353" s="47"/>
      <c r="G1353" s="47"/>
      <c r="H1353" s="47"/>
      <c r="I1353" s="47"/>
      <c r="J1353" s="47"/>
      <c r="K1353" s="48"/>
      <c r="L1353" s="48"/>
      <c r="M1353" s="48"/>
      <c r="N1353" s="48"/>
      <c r="O1353" s="48"/>
      <c r="P1353" s="47"/>
      <c r="Q1353" s="46">
        <f t="shared" si="305"/>
        <v>343</v>
      </c>
      <c r="R1353" s="47">
        <f t="shared" si="306"/>
        <v>32.251751183675516</v>
      </c>
      <c r="S1353" s="47">
        <f t="shared" si="307"/>
        <v>21.063415810861212</v>
      </c>
      <c r="T1353" s="47">
        <f t="shared" si="308"/>
        <v>2.4574208528037542</v>
      </c>
      <c r="U1353" s="47"/>
      <c r="V1353" s="7"/>
    </row>
    <row r="1354" spans="2:22">
      <c r="B1354" s="46">
        <f t="shared" si="309"/>
        <v>343</v>
      </c>
      <c r="C1354" s="47">
        <f>OutlineParameters!T1557</f>
        <v>137.61171973702457</v>
      </c>
      <c r="D1354" s="47"/>
      <c r="E1354" s="47"/>
      <c r="F1354" s="47"/>
      <c r="G1354" s="47"/>
      <c r="H1354" s="47"/>
      <c r="I1354" s="47"/>
      <c r="J1354" s="47"/>
      <c r="K1354" s="48"/>
      <c r="L1354" s="48"/>
      <c r="M1354" s="48"/>
      <c r="N1354" s="48"/>
      <c r="O1354" s="48"/>
      <c r="P1354" s="47"/>
      <c r="Q1354" s="46">
        <f t="shared" si="305"/>
        <v>344</v>
      </c>
      <c r="R1354" s="47">
        <f t="shared" si="306"/>
        <v>32.29979043385913</v>
      </c>
      <c r="S1354" s="47">
        <f t="shared" si="307"/>
        <v>21.170658099758796</v>
      </c>
      <c r="T1354" s="47">
        <f t="shared" si="308"/>
        <v>2.4409861371465911</v>
      </c>
      <c r="U1354" s="47"/>
      <c r="V1354" s="7"/>
    </row>
    <row r="1355" spans="2:22">
      <c r="B1355" s="46">
        <f t="shared" si="309"/>
        <v>344</v>
      </c>
      <c r="C1355" s="47">
        <f>OutlineParameters!T1558</f>
        <v>137.35609123585056</v>
      </c>
      <c r="D1355" s="47"/>
      <c r="E1355" s="47"/>
      <c r="F1355" s="47"/>
      <c r="G1355" s="47"/>
      <c r="H1355" s="47"/>
      <c r="I1355" s="47"/>
      <c r="J1355" s="47"/>
      <c r="K1355" s="48"/>
      <c r="L1355" s="48"/>
      <c r="M1355" s="48"/>
      <c r="N1355" s="48"/>
      <c r="O1355" s="48"/>
      <c r="P1355" s="47"/>
      <c r="Q1355" s="46">
        <f t="shared" si="305"/>
        <v>345</v>
      </c>
      <c r="R1355" s="47">
        <f t="shared" si="306"/>
        <v>32.347882367258073</v>
      </c>
      <c r="S1355" s="47">
        <f t="shared" si="307"/>
        <v>21.278128128293488</v>
      </c>
      <c r="T1355" s="47">
        <f t="shared" si="308"/>
        <v>2.4245345745075522</v>
      </c>
      <c r="U1355" s="47"/>
      <c r="V1355" s="7"/>
    </row>
    <row r="1356" spans="2:22">
      <c r="B1356" s="46">
        <f t="shared" si="309"/>
        <v>345</v>
      </c>
      <c r="C1356" s="47">
        <f>OutlineParameters!T1559</f>
        <v>137.10037074386486</v>
      </c>
      <c r="D1356" s="47"/>
      <c r="E1356" s="47"/>
      <c r="F1356" s="47"/>
      <c r="G1356" s="47"/>
      <c r="H1356" s="47"/>
      <c r="I1356" s="47"/>
      <c r="J1356" s="47"/>
      <c r="K1356" s="48"/>
      <c r="L1356" s="48"/>
      <c r="M1356" s="48"/>
      <c r="N1356" s="48"/>
      <c r="O1356" s="48"/>
      <c r="P1356" s="47"/>
      <c r="Q1356" s="46">
        <f t="shared" si="305"/>
        <v>346</v>
      </c>
      <c r="R1356" s="47">
        <f t="shared" si="306"/>
        <v>32.396027087817387</v>
      </c>
      <c r="S1356" s="47">
        <f t="shared" si="307"/>
        <v>21.385822512653526</v>
      </c>
      <c r="T1356" s="47">
        <f t="shared" si="308"/>
        <v>2.408066554860075</v>
      </c>
      <c r="U1356" s="47"/>
      <c r="V1356" s="7"/>
    </row>
    <row r="1357" spans="2:22">
      <c r="B1357" s="46">
        <f t="shared" si="309"/>
        <v>346</v>
      </c>
      <c r="C1357" s="47">
        <f>OutlineParameters!T1560</f>
        <v>136.84454886229051</v>
      </c>
      <c r="D1357" s="47"/>
      <c r="E1357" s="47"/>
      <c r="F1357" s="47"/>
      <c r="G1357" s="47"/>
      <c r="H1357" s="47"/>
      <c r="I1357" s="47"/>
      <c r="J1357" s="47"/>
      <c r="K1357" s="48"/>
      <c r="L1357" s="48"/>
      <c r="M1357" s="48"/>
      <c r="N1357" s="48"/>
      <c r="O1357" s="48"/>
      <c r="P1357" s="47"/>
      <c r="Q1357" s="46">
        <f t="shared" si="305"/>
        <v>347</v>
      </c>
      <c r="R1357" s="47">
        <f t="shared" si="306"/>
        <v>32.444221838459157</v>
      </c>
      <c r="S1357" s="47">
        <f t="shared" si="307"/>
        <v>21.493742526277039</v>
      </c>
      <c r="T1357" s="47">
        <f t="shared" si="308"/>
        <v>2.3915822893636642</v>
      </c>
      <c r="U1357" s="47"/>
      <c r="V1357" s="7"/>
    </row>
    <row r="1358" spans="2:22">
      <c r="B1358" s="46">
        <f t="shared" si="309"/>
        <v>347</v>
      </c>
      <c r="C1358" s="47">
        <f>OutlineParameters!T1561</f>
        <v>136.58863908053419</v>
      </c>
      <c r="D1358" s="47"/>
      <c r="E1358" s="47"/>
      <c r="F1358" s="47"/>
      <c r="G1358" s="47"/>
      <c r="H1358" s="47"/>
      <c r="I1358" s="47"/>
      <c r="J1358" s="47"/>
      <c r="K1358" s="48"/>
      <c r="L1358" s="48"/>
      <c r="M1358" s="48"/>
      <c r="N1358" s="48"/>
      <c r="O1358" s="48"/>
      <c r="P1358" s="47"/>
      <c r="Q1358" s="46">
        <f t="shared" si="305"/>
        <v>348</v>
      </c>
      <c r="R1358" s="47">
        <f t="shared" si="306"/>
        <v>32.492466723128416</v>
      </c>
      <c r="S1358" s="47">
        <f t="shared" si="307"/>
        <v>21.601885122486252</v>
      </c>
      <c r="T1358" s="47">
        <f t="shared" si="308"/>
        <v>2.3750821083871134</v>
      </c>
      <c r="U1358" s="47"/>
      <c r="V1358" s="7"/>
    </row>
    <row r="1359" spans="2:22">
      <c r="B1359" s="46">
        <f t="shared" si="309"/>
        <v>348</v>
      </c>
      <c r="C1359" s="47">
        <f>OutlineParameters!T1562</f>
        <v>136.33265488800259</v>
      </c>
      <c r="D1359" s="47"/>
      <c r="E1359" s="47"/>
      <c r="F1359" s="47"/>
      <c r="G1359" s="47"/>
      <c r="H1359" s="47"/>
      <c r="I1359" s="47"/>
      <c r="J1359" s="47"/>
      <c r="K1359" s="48"/>
      <c r="L1359" s="48"/>
      <c r="M1359" s="48"/>
      <c r="N1359" s="48"/>
      <c r="O1359" s="48"/>
      <c r="P1359" s="47"/>
      <c r="Q1359" s="46">
        <f t="shared" si="305"/>
        <v>349</v>
      </c>
      <c r="R1359" s="47">
        <f t="shared" si="306"/>
        <v>32.540761845770206</v>
      </c>
      <c r="S1359" s="47">
        <f t="shared" si="307"/>
        <v>21.710254705601464</v>
      </c>
      <c r="T1359" s="47">
        <f t="shared" si="308"/>
        <v>2.3585661634852815</v>
      </c>
      <c r="U1359" s="47"/>
      <c r="V1359" s="7"/>
    </row>
    <row r="1360" spans="2:22">
      <c r="B1360" s="46">
        <f t="shared" si="309"/>
        <v>349</v>
      </c>
      <c r="C1360" s="47">
        <f>OutlineParameters!T1563</f>
        <v>136.07658688591877</v>
      </c>
      <c r="D1360" s="47"/>
      <c r="E1360" s="47"/>
      <c r="F1360" s="47"/>
      <c r="G1360" s="47"/>
      <c r="H1360" s="47"/>
      <c r="I1360" s="47"/>
      <c r="J1360" s="47"/>
      <c r="K1360" s="48"/>
      <c r="L1360" s="48"/>
      <c r="M1360" s="48"/>
      <c r="N1360" s="48"/>
      <c r="O1360" s="48"/>
      <c r="P1360" s="47"/>
      <c r="Q1360" s="46">
        <f t="shared" si="305"/>
        <v>350</v>
      </c>
      <c r="R1360" s="47">
        <f t="shared" si="306"/>
        <v>32.589103495632287</v>
      </c>
      <c r="S1360" s="47">
        <f t="shared" si="307"/>
        <v>21.818845030174828</v>
      </c>
      <c r="T1360" s="47">
        <f t="shared" si="308"/>
        <v>2.3420346658176729</v>
      </c>
      <c r="U1360" s="47"/>
      <c r="V1360" s="7"/>
    </row>
    <row r="1361" spans="2:22">
      <c r="B1361" s="46">
        <f t="shared" si="309"/>
        <v>350</v>
      </c>
      <c r="C1361" s="47">
        <f>OutlineParameters!T1564</f>
        <v>135.82045619308386</v>
      </c>
      <c r="D1361" s="47"/>
      <c r="E1361" s="47"/>
      <c r="F1361" s="47"/>
      <c r="G1361" s="47"/>
      <c r="H1361" s="47"/>
      <c r="I1361" s="47"/>
      <c r="J1361" s="47"/>
      <c r="K1361" s="48"/>
      <c r="L1361" s="48"/>
      <c r="M1361" s="48"/>
      <c r="N1361" s="48"/>
      <c r="O1361" s="48"/>
      <c r="P1361" s="47"/>
      <c r="Q1361" s="46">
        <f t="shared" si="305"/>
        <v>351</v>
      </c>
      <c r="R1361" s="47">
        <f t="shared" si="306"/>
        <v>32.637494637682664</v>
      </c>
      <c r="S1361" s="47">
        <f t="shared" si="307"/>
        <v>21.927660097550287</v>
      </c>
      <c r="T1361" s="47">
        <f t="shared" si="308"/>
        <v>2.3254881245670158</v>
      </c>
      <c r="U1361" s="47"/>
      <c r="V1361" s="7"/>
    </row>
    <row r="1362" spans="2:22">
      <c r="B1362" s="46">
        <f t="shared" si="309"/>
        <v>351</v>
      </c>
      <c r="C1362" s="47">
        <f>OutlineParameters!T1565</f>
        <v>135.56425341072099</v>
      </c>
      <c r="D1362" s="47"/>
      <c r="E1362" s="47"/>
      <c r="F1362" s="47"/>
      <c r="G1362" s="47"/>
      <c r="H1362" s="47"/>
      <c r="I1362" s="47"/>
      <c r="J1362" s="47"/>
      <c r="K1362" s="48"/>
      <c r="L1362" s="48"/>
      <c r="M1362" s="48"/>
      <c r="N1362" s="48"/>
      <c r="O1362" s="48"/>
      <c r="P1362" s="47"/>
      <c r="Q1362" s="46">
        <f t="shared" si="305"/>
        <v>352</v>
      </c>
      <c r="R1362" s="47">
        <f t="shared" si="306"/>
        <v>32.685931561169099</v>
      </c>
      <c r="S1362" s="47">
        <f t="shared" si="307"/>
        <v>22.036698856318644</v>
      </c>
      <c r="T1362" s="47">
        <f t="shared" si="308"/>
        <v>2.308926691288169</v>
      </c>
      <c r="U1362" s="47"/>
      <c r="V1362" s="7"/>
    </row>
    <row r="1363" spans="2:22">
      <c r="B1363" s="46">
        <f t="shared" si="309"/>
        <v>352</v>
      </c>
      <c r="C1363" s="47">
        <f>OutlineParameters!T1566</f>
        <v>135.30799202823684</v>
      </c>
      <c r="D1363" s="47"/>
      <c r="E1363" s="47"/>
      <c r="F1363" s="47"/>
      <c r="G1363" s="47"/>
      <c r="H1363" s="47"/>
      <c r="I1363" s="47"/>
      <c r="J1363" s="47"/>
      <c r="K1363" s="48"/>
      <c r="L1363" s="48"/>
      <c r="M1363" s="48"/>
      <c r="N1363" s="48"/>
      <c r="O1363" s="48"/>
      <c r="P1363" s="47"/>
      <c r="Q1363" s="46">
        <f t="shared" si="305"/>
        <v>353</v>
      </c>
      <c r="R1363" s="47">
        <f t="shared" si="306"/>
        <v>32.734415323710941</v>
      </c>
      <c r="S1363" s="47">
        <f t="shared" si="307"/>
        <v>22.14595965660585</v>
      </c>
      <c r="T1363" s="47">
        <f t="shared" si="308"/>
        <v>2.2923506367452822</v>
      </c>
      <c r="U1363" s="47"/>
      <c r="V1363" s="7"/>
    </row>
    <row r="1364" spans="2:22">
      <c r="B1364" s="46">
        <f t="shared" si="309"/>
        <v>353</v>
      </c>
      <c r="C1364" s="47">
        <f>OutlineParameters!T1567</f>
        <v>135.05168553503799</v>
      </c>
      <c r="D1364" s="47"/>
      <c r="E1364" s="47"/>
      <c r="F1364" s="47"/>
      <c r="G1364" s="47"/>
      <c r="H1364" s="47"/>
      <c r="I1364" s="47"/>
      <c r="J1364" s="47"/>
      <c r="K1364" s="48"/>
      <c r="L1364" s="48"/>
      <c r="M1364" s="48"/>
      <c r="N1364" s="48"/>
      <c r="O1364" s="48"/>
      <c r="P1364" s="47"/>
      <c r="Q1364" s="46">
        <f t="shared" si="305"/>
        <v>354</v>
      </c>
      <c r="R1364" s="47">
        <f t="shared" si="306"/>
        <v>32.782943168230283</v>
      </c>
      <c r="S1364" s="47">
        <f t="shared" si="307"/>
        <v>22.255442934159831</v>
      </c>
      <c r="T1364" s="47">
        <f t="shared" si="308"/>
        <v>2.2757603509117934</v>
      </c>
      <c r="U1364" s="47"/>
      <c r="V1364" s="7"/>
    </row>
    <row r="1365" spans="2:22">
      <c r="B1365" s="46">
        <f t="shared" si="309"/>
        <v>354</v>
      </c>
      <c r="C1365" s="47">
        <f>OutlineParameters!T1568</f>
        <v>134.79532453234759</v>
      </c>
      <c r="D1365" s="47"/>
      <c r="E1365" s="47"/>
      <c r="F1365" s="47"/>
      <c r="G1365" s="47"/>
      <c r="H1365" s="47"/>
      <c r="I1365" s="47"/>
      <c r="J1365" s="47"/>
      <c r="K1365" s="48"/>
      <c r="L1365" s="48"/>
      <c r="M1365" s="48"/>
      <c r="N1365" s="48"/>
      <c r="O1365" s="48"/>
      <c r="P1365" s="47"/>
      <c r="Q1365" s="46">
        <f t="shared" si="305"/>
        <v>355</v>
      </c>
      <c r="R1365" s="47">
        <f t="shared" si="306"/>
        <v>32.831515198672165</v>
      </c>
      <c r="S1365" s="47">
        <f t="shared" si="307"/>
        <v>22.36514780914715</v>
      </c>
      <c r="T1365" s="47">
        <f t="shared" si="308"/>
        <v>2.2591557469239825</v>
      </c>
      <c r="U1365" s="47"/>
      <c r="V1365" s="7"/>
    </row>
    <row r="1366" spans="2:22">
      <c r="B1366" s="46">
        <f t="shared" si="309"/>
        <v>355</v>
      </c>
      <c r="C1366" s="47">
        <f>OutlineParameters!T1569</f>
        <v>134.5389301389668</v>
      </c>
      <c r="D1366" s="47"/>
      <c r="E1366" s="47"/>
      <c r="F1366" s="47"/>
      <c r="G1366" s="47"/>
      <c r="H1366" s="47"/>
      <c r="I1366" s="47"/>
      <c r="J1366" s="47"/>
      <c r="K1366" s="48"/>
      <c r="L1366" s="48"/>
      <c r="M1366" s="48"/>
      <c r="N1366" s="48"/>
      <c r="O1366" s="48"/>
      <c r="P1366" s="47"/>
      <c r="Q1366" s="46">
        <f t="shared" si="305"/>
        <v>356</v>
      </c>
      <c r="R1366" s="47">
        <f t="shared" si="306"/>
        <v>32.880130565307297</v>
      </c>
      <c r="S1366" s="47">
        <f t="shared" si="307"/>
        <v>22.475075518509612</v>
      </c>
      <c r="T1366" s="47">
        <f t="shared" si="308"/>
        <v>2.2425374531738678</v>
      </c>
      <c r="U1366" s="47"/>
      <c r="V1366" s="7"/>
    </row>
    <row r="1367" spans="2:22">
      <c r="B1367" s="46">
        <f t="shared" si="309"/>
        <v>356</v>
      </c>
      <c r="C1367" s="47">
        <f>OutlineParameters!T1570</f>
        <v>134.28249295611869</v>
      </c>
      <c r="D1367" s="47"/>
      <c r="E1367" s="47"/>
      <c r="F1367" s="47"/>
      <c r="G1367" s="47"/>
      <c r="H1367" s="47"/>
      <c r="I1367" s="47"/>
      <c r="J1367" s="47"/>
      <c r="K1367" s="48"/>
      <c r="L1367" s="48"/>
      <c r="M1367" s="48"/>
      <c r="N1367" s="48"/>
      <c r="O1367" s="48"/>
      <c r="P1367" s="47"/>
      <c r="Q1367" s="46">
        <f t="shared" si="305"/>
        <v>357</v>
      </c>
      <c r="R1367" s="47">
        <f t="shared" si="306"/>
        <v>32.928789372080722</v>
      </c>
      <c r="S1367" s="47">
        <f t="shared" si="307"/>
        <v>22.585224149706661</v>
      </c>
      <c r="T1367" s="47">
        <f t="shared" si="308"/>
        <v>2.2259056212163082</v>
      </c>
      <c r="U1367" s="47"/>
      <c r="V1367" s="7"/>
    </row>
    <row r="1368" spans="2:22">
      <c r="B1368" s="46">
        <f t="shared" si="309"/>
        <v>357</v>
      </c>
      <c r="C1368" s="47">
        <f>OutlineParameters!T1571</f>
        <v>134.02602647320992</v>
      </c>
      <c r="D1368" s="47"/>
      <c r="E1368" s="47"/>
      <c r="F1368" s="47"/>
      <c r="G1368" s="47"/>
      <c r="H1368" s="47"/>
      <c r="I1368" s="47"/>
      <c r="J1368" s="47"/>
      <c r="K1368" s="48"/>
      <c r="L1368" s="48"/>
      <c r="M1368" s="48"/>
      <c r="N1368" s="48"/>
      <c r="O1368" s="48"/>
      <c r="P1368" s="47"/>
      <c r="Q1368" s="46">
        <f t="shared" si="305"/>
        <v>358</v>
      </c>
      <c r="R1368" s="47">
        <f t="shared" si="306"/>
        <v>32.977488861914523</v>
      </c>
      <c r="S1368" s="47">
        <f t="shared" si="307"/>
        <v>22.695594683872478</v>
      </c>
      <c r="T1368" s="47">
        <f t="shared" si="308"/>
        <v>2.2092605218154522</v>
      </c>
      <c r="U1368" s="47"/>
      <c r="V1368" s="7"/>
    </row>
    <row r="1369" spans="2:22">
      <c r="B1369" s="46">
        <f t="shared" si="309"/>
        <v>358</v>
      </c>
      <c r="C1369" s="47">
        <f>OutlineParameters!T1572</f>
        <v>133.76953655025264</v>
      </c>
      <c r="D1369" s="47"/>
      <c r="E1369" s="47"/>
      <c r="F1369" s="47"/>
      <c r="G1369" s="47"/>
      <c r="H1369" s="47"/>
      <c r="I1369" s="47"/>
      <c r="J1369" s="47"/>
      <c r="K1369" s="48"/>
      <c r="L1369" s="48"/>
      <c r="M1369" s="48"/>
      <c r="N1369" s="48"/>
      <c r="O1369" s="48"/>
      <c r="P1369" s="47"/>
      <c r="Q1369" s="46">
        <f t="shared" si="305"/>
        <v>359</v>
      </c>
      <c r="R1369" s="47">
        <f t="shared" si="306"/>
        <v>33.026230092428065</v>
      </c>
      <c r="S1369" s="47">
        <f t="shared" si="307"/>
        <v>22.80618568175348</v>
      </c>
      <c r="T1369" s="47">
        <f t="shared" si="308"/>
        <v>2.1926024257354495</v>
      </c>
      <c r="U1369" s="47"/>
      <c r="V1369" s="7"/>
    </row>
    <row r="1370" spans="2:22">
      <c r="B1370" s="46">
        <f t="shared" si="309"/>
        <v>359</v>
      </c>
      <c r="C1370" s="47">
        <f>OutlineParameters!T1573</f>
        <v>133.51304430604804</v>
      </c>
      <c r="D1370" s="47"/>
      <c r="E1370" s="47"/>
      <c r="F1370" s="47"/>
      <c r="G1370" s="47"/>
      <c r="H1370" s="47"/>
      <c r="I1370" s="47"/>
      <c r="J1370" s="47"/>
      <c r="K1370" s="48"/>
      <c r="L1370" s="48"/>
      <c r="M1370" s="48"/>
      <c r="N1370" s="48"/>
      <c r="O1370" s="48"/>
      <c r="P1370" s="47"/>
      <c r="Q1370" s="46">
        <f t="shared" si="305"/>
        <v>360</v>
      </c>
      <c r="R1370" s="47">
        <f t="shared" si="306"/>
        <v>33.07500935286911</v>
      </c>
      <c r="S1370" s="47">
        <f t="shared" si="307"/>
        <v>22.916995633138761</v>
      </c>
      <c r="T1370" s="47">
        <f t="shared" si="308"/>
        <v>2.1759316037404486</v>
      </c>
      <c r="U1370" s="47"/>
      <c r="V1370" s="7"/>
    </row>
    <row r="1371" spans="2:22">
      <c r="B1371" s="46">
        <f t="shared" si="309"/>
        <v>360</v>
      </c>
      <c r="C1371" s="47">
        <f>OutlineParameters!T1574</f>
        <v>133.25652508303006</v>
      </c>
      <c r="D1371" s="47"/>
      <c r="E1371" s="47"/>
      <c r="F1371" s="47"/>
      <c r="G1371" s="47"/>
      <c r="H1371" s="47"/>
      <c r="I1371" s="47"/>
      <c r="J1371" s="47"/>
      <c r="K1371" s="48"/>
      <c r="L1371" s="48"/>
      <c r="M1371" s="48"/>
      <c r="N1371" s="48"/>
      <c r="O1371" s="48"/>
      <c r="P1371" s="47"/>
      <c r="Q1371" s="46">
        <f t="shared" si="305"/>
        <v>361</v>
      </c>
      <c r="R1371" s="47">
        <f t="shared" si="306"/>
        <v>33.123829608205646</v>
      </c>
      <c r="S1371" s="47">
        <f t="shared" si="307"/>
        <v>23.028029683975685</v>
      </c>
      <c r="T1371" s="47">
        <f t="shared" si="308"/>
        <v>2.1592483265945983</v>
      </c>
      <c r="U1371" s="47"/>
      <c r="V1371" s="7"/>
    </row>
    <row r="1372" spans="2:22">
      <c r="B1372" s="46">
        <f t="shared" si="309"/>
        <v>361</v>
      </c>
      <c r="C1372" s="47">
        <f>OutlineParameters!T1575</f>
        <v>133</v>
      </c>
      <c r="D1372" s="47"/>
      <c r="E1372" s="47"/>
      <c r="F1372" s="47"/>
      <c r="G1372" s="47"/>
      <c r="H1372" s="47"/>
      <c r="I1372" s="47"/>
      <c r="J1372" s="47"/>
      <c r="K1372" s="48"/>
      <c r="L1372" s="48"/>
      <c r="M1372" s="48"/>
      <c r="N1372" s="48"/>
      <c r="O1372" s="48"/>
      <c r="P1372" s="47"/>
      <c r="Q1372" s="46">
        <f t="shared" si="305"/>
        <v>362</v>
      </c>
      <c r="R1372" s="47">
        <f t="shared" si="306"/>
        <v>33.172687147685444</v>
      </c>
      <c r="S1372" s="47">
        <f t="shared" si="307"/>
        <v>23.139281734911044</v>
      </c>
      <c r="T1372" s="47">
        <f t="shared" si="308"/>
        <v>2.142552865062048</v>
      </c>
      <c r="U1372" s="47"/>
      <c r="V1372" s="7"/>
    </row>
    <row r="1373" spans="2:22">
      <c r="B1373" s="46">
        <f t="shared" si="309"/>
        <v>362</v>
      </c>
      <c r="C1373" s="47">
        <f>OutlineParameters!T1576</f>
        <v>132.58256182134912</v>
      </c>
      <c r="D1373" s="47"/>
      <c r="E1373" s="47"/>
      <c r="F1373" s="47"/>
      <c r="G1373" s="47"/>
      <c r="H1373" s="47"/>
      <c r="I1373" s="47"/>
      <c r="J1373" s="47"/>
      <c r="K1373" s="48"/>
      <c r="L1373" s="48"/>
      <c r="M1373" s="48"/>
      <c r="N1373" s="48"/>
      <c r="O1373" s="48"/>
      <c r="P1373" s="47"/>
      <c r="Q1373" s="46">
        <f t="shared" si="305"/>
        <v>363</v>
      </c>
      <c r="R1373" s="47">
        <f t="shared" si="306"/>
        <v>33.221582075253544</v>
      </c>
      <c r="S1373" s="47">
        <f t="shared" si="307"/>
        <v>23.250755623056591</v>
      </c>
      <c r="T1373" s="47">
        <f t="shared" si="308"/>
        <v>2.1258454899069461</v>
      </c>
      <c r="U1373" s="47"/>
      <c r="V1373" s="7"/>
    </row>
    <row r="1374" spans="2:22">
      <c r="B1374" s="46">
        <f t="shared" si="309"/>
        <v>363</v>
      </c>
      <c r="C1374" s="47">
        <f>OutlineParameters!T1577</f>
        <v>132.16049401324105</v>
      </c>
      <c r="D1374" s="47"/>
      <c r="E1374" s="47"/>
      <c r="F1374" s="47"/>
      <c r="G1374" s="47"/>
      <c r="H1374" s="47"/>
      <c r="I1374" s="47"/>
      <c r="J1374" s="47"/>
      <c r="K1374" s="48"/>
      <c r="L1374" s="48"/>
      <c r="M1374" s="48"/>
      <c r="N1374" s="48"/>
      <c r="O1374" s="48"/>
      <c r="P1374" s="47"/>
      <c r="Q1374" s="46">
        <f t="shared" si="305"/>
        <v>364</v>
      </c>
      <c r="R1374" s="47">
        <f t="shared" si="306"/>
        <v>33.270514494854979</v>
      </c>
      <c r="S1374" s="47">
        <f t="shared" si="307"/>
        <v>23.362449137087463</v>
      </c>
      <c r="T1374" s="47">
        <f t="shared" si="308"/>
        <v>2.109126471893441</v>
      </c>
      <c r="U1374" s="47"/>
      <c r="V1374" s="7"/>
    </row>
    <row r="1375" spans="2:22">
      <c r="B1375" s="46">
        <f t="shared" si="309"/>
        <v>364</v>
      </c>
      <c r="C1375" s="47">
        <f>OutlineParameters!T1578</f>
        <v>131.72916791525981</v>
      </c>
      <c r="D1375" s="47"/>
      <c r="E1375" s="47"/>
      <c r="F1375" s="47"/>
      <c r="G1375" s="47"/>
      <c r="H1375" s="47"/>
      <c r="I1375" s="47"/>
      <c r="J1375" s="47"/>
      <c r="K1375" s="48"/>
      <c r="L1375" s="48"/>
      <c r="M1375" s="48"/>
      <c r="N1375" s="48"/>
      <c r="O1375" s="48"/>
      <c r="P1375" s="47"/>
      <c r="Q1375" s="46">
        <f t="shared" si="305"/>
        <v>365</v>
      </c>
      <c r="R1375" s="47">
        <f t="shared" si="306"/>
        <v>33.319481649411834</v>
      </c>
      <c r="S1375" s="47">
        <f t="shared" si="307"/>
        <v>23.474363251928406</v>
      </c>
      <c r="T1375" s="47">
        <f t="shared" si="308"/>
        <v>2.092396081785683</v>
      </c>
      <c r="U1375" s="47"/>
      <c r="V1375" s="7"/>
    </row>
    <row r="1376" spans="2:22">
      <c r="B1376" s="46">
        <f t="shared" si="309"/>
        <v>365</v>
      </c>
      <c r="C1376" s="47">
        <f>OutlineParameters!T1579</f>
        <v>131.28395099082479</v>
      </c>
      <c r="D1376" s="47"/>
      <c r="E1376" s="47"/>
      <c r="F1376" s="47"/>
      <c r="G1376" s="47"/>
      <c r="H1376" s="47"/>
      <c r="I1376" s="47"/>
      <c r="J1376" s="47"/>
      <c r="K1376" s="48"/>
      <c r="L1376" s="48"/>
      <c r="M1376" s="48"/>
      <c r="N1376" s="48"/>
      <c r="O1376" s="48"/>
      <c r="P1376" s="47"/>
      <c r="Q1376" s="46">
        <f t="shared" si="305"/>
        <v>366</v>
      </c>
      <c r="R1376" s="47">
        <f t="shared" si="306"/>
        <v>33.368483642869151</v>
      </c>
      <c r="S1376" s="47">
        <f t="shared" si="307"/>
        <v>23.586495830533771</v>
      </c>
      <c r="T1376" s="47">
        <f t="shared" si="308"/>
        <v>2.0756545903478201</v>
      </c>
      <c r="U1376" s="47"/>
      <c r="V1376" s="7"/>
    </row>
    <row r="1377" spans="2:22">
      <c r="B1377" s="46">
        <f t="shared" si="309"/>
        <v>366</v>
      </c>
      <c r="C1377" s="47">
        <f>OutlineParameters!T1580</f>
        <v>130.8202194172751</v>
      </c>
      <c r="D1377" s="47"/>
      <c r="E1377" s="47"/>
      <c r="F1377" s="47"/>
      <c r="G1377" s="47"/>
      <c r="H1377" s="47"/>
      <c r="I1377" s="47"/>
      <c r="J1377" s="47"/>
      <c r="K1377" s="48"/>
      <c r="L1377" s="48"/>
      <c r="M1377" s="48"/>
      <c r="N1377" s="48"/>
      <c r="O1377" s="48"/>
      <c r="P1377" s="47"/>
      <c r="Q1377" s="46">
        <f t="shared" si="305"/>
        <v>367</v>
      </c>
      <c r="R1377" s="47">
        <f t="shared" si="306"/>
        <v>33.417519625497654</v>
      </c>
      <c r="S1377" s="47">
        <f t="shared" si="307"/>
        <v>23.698849754533104</v>
      </c>
      <c r="T1377" s="47">
        <f t="shared" si="308"/>
        <v>2.0589022683440015</v>
      </c>
      <c r="U1377" s="47"/>
      <c r="V1377" s="7"/>
    </row>
    <row r="1378" spans="2:22">
      <c r="B1378" s="46">
        <f t="shared" si="309"/>
        <v>367</v>
      </c>
      <c r="C1378" s="47">
        <f>OutlineParameters!T1581</f>
        <v>130.3333358267943</v>
      </c>
      <c r="D1378" s="47"/>
      <c r="E1378" s="47"/>
      <c r="F1378" s="47"/>
      <c r="G1378" s="47"/>
      <c r="H1378" s="47"/>
      <c r="I1378" s="47"/>
      <c r="J1378" s="47"/>
      <c r="K1378" s="48"/>
      <c r="L1378" s="48"/>
      <c r="M1378" s="48"/>
      <c r="N1378" s="48"/>
      <c r="O1378" s="48"/>
      <c r="P1378" s="47"/>
      <c r="Q1378" s="46">
        <f t="shared" si="305"/>
        <v>368</v>
      </c>
      <c r="R1378" s="47">
        <f t="shared" si="306"/>
        <v>33.46658970124237</v>
      </c>
      <c r="S1378" s="47">
        <f t="shared" si="307"/>
        <v>23.81142296213369</v>
      </c>
      <c r="T1378" s="47">
        <f t="shared" si="308"/>
        <v>2.0421393865383752</v>
      </c>
      <c r="U1378" s="47"/>
      <c r="V1378" s="7"/>
    </row>
    <row r="1379" spans="2:22">
      <c r="B1379" s="46">
        <f t="shared" si="309"/>
        <v>368</v>
      </c>
      <c r="C1379" s="47">
        <f>OutlineParameters!T1582</f>
        <v>129.81867446267495</v>
      </c>
      <c r="D1379" s="47"/>
      <c r="E1379" s="47"/>
      <c r="F1379" s="47"/>
      <c r="G1379" s="47"/>
      <c r="H1379" s="47"/>
      <c r="I1379" s="47"/>
      <c r="J1379" s="47"/>
      <c r="K1379" s="48"/>
      <c r="L1379" s="48"/>
      <c r="M1379" s="48"/>
      <c r="N1379" s="48"/>
      <c r="O1379" s="48"/>
      <c r="P1379" s="47"/>
      <c r="Q1379" s="46">
        <f t="shared" si="305"/>
        <v>369</v>
      </c>
      <c r="R1379" s="47">
        <f t="shared" si="306"/>
        <v>33.51569111302539</v>
      </c>
      <c r="S1379" s="47">
        <f t="shared" si="307"/>
        <v>23.924214977051214</v>
      </c>
      <c r="T1379" s="47">
        <f t="shared" si="308"/>
        <v>2.0253662156950916</v>
      </c>
      <c r="U1379" s="47"/>
      <c r="V1379" s="7"/>
    </row>
    <row r="1380" spans="2:22">
      <c r="B1380" s="46">
        <f t="shared" si="309"/>
        <v>369</v>
      </c>
      <c r="C1380" s="47">
        <f>OutlineParameters!T1583</f>
        <v>129.27160569639116</v>
      </c>
      <c r="D1380" s="47"/>
      <c r="E1380" s="47"/>
      <c r="F1380" s="47"/>
      <c r="G1380" s="47"/>
      <c r="H1380" s="47"/>
      <c r="I1380" s="47"/>
      <c r="J1380" s="47"/>
      <c r="K1380" s="48"/>
      <c r="L1380" s="48"/>
      <c r="M1380" s="48"/>
      <c r="N1380" s="48"/>
      <c r="O1380" s="48"/>
      <c r="P1380" s="47"/>
      <c r="Q1380" s="46">
        <f t="shared" si="305"/>
        <v>370</v>
      </c>
      <c r="R1380" s="47">
        <f t="shared" si="306"/>
        <v>33.564823964791756</v>
      </c>
      <c r="S1380" s="47">
        <f t="shared" si="307"/>
        <v>24.037228730600603</v>
      </c>
      <c r="T1380" s="47">
        <f t="shared" si="308"/>
        <v>2.0085829073690089</v>
      </c>
      <c r="U1380" s="47"/>
      <c r="V1380" s="7"/>
    </row>
    <row r="1381" spans="2:22">
      <c r="B1381" s="46">
        <f t="shared" si="309"/>
        <v>370</v>
      </c>
      <c r="C1381" s="47">
        <f>OutlineParameters!T1584</f>
        <v>128.68749989941716</v>
      </c>
      <c r="D1381" s="47"/>
      <c r="E1381" s="47"/>
      <c r="F1381" s="47"/>
      <c r="G1381" s="47"/>
      <c r="H1381" s="47"/>
      <c r="I1381" s="47"/>
      <c r="J1381" s="47"/>
      <c r="K1381" s="48"/>
      <c r="L1381" s="48"/>
      <c r="M1381" s="48"/>
      <c r="N1381" s="48"/>
      <c r="O1381" s="48"/>
      <c r="P1381" s="47"/>
      <c r="Q1381" s="46">
        <f t="shared" si="305"/>
        <v>371</v>
      </c>
      <c r="R1381" s="47">
        <f t="shared" si="306"/>
        <v>33.613987406812186</v>
      </c>
      <c r="S1381" s="47">
        <f t="shared" si="307"/>
        <v>24.150460192086655</v>
      </c>
      <c r="T1381" s="47">
        <f t="shared" si="308"/>
        <v>1.9917899707428555</v>
      </c>
      <c r="U1381" s="47"/>
      <c r="V1381" s="7"/>
    </row>
    <row r="1382" spans="2:22">
      <c r="B1382" s="46">
        <f t="shared" si="309"/>
        <v>371</v>
      </c>
      <c r="C1382" s="47">
        <f>OutlineParameters!T1585</f>
        <v>128.06173508255569</v>
      </c>
      <c r="D1382" s="47"/>
      <c r="E1382" s="47"/>
      <c r="F1382" s="47"/>
      <c r="G1382" s="47"/>
      <c r="H1382" s="47"/>
      <c r="I1382" s="47"/>
      <c r="J1382" s="47"/>
      <c r="K1382" s="48"/>
      <c r="L1382" s="48"/>
      <c r="M1382" s="48"/>
      <c r="N1382" s="48"/>
      <c r="O1382" s="48"/>
      <c r="P1382" s="47"/>
      <c r="Q1382" s="46">
        <f t="shared" si="305"/>
        <v>372</v>
      </c>
      <c r="R1382" s="47">
        <f t="shared" si="306"/>
        <v>33.663181543031712</v>
      </c>
      <c r="S1382" s="47">
        <f t="shared" si="307"/>
        <v>24.263913194830394</v>
      </c>
      <c r="T1382" s="47">
        <f t="shared" si="308"/>
        <v>1.9749876765807799</v>
      </c>
      <c r="U1382" s="47"/>
      <c r="V1382" s="7"/>
    </row>
    <row r="1383" spans="2:22">
      <c r="B1383" s="46">
        <f t="shared" si="309"/>
        <v>372</v>
      </c>
      <c r="C1383" s="47">
        <f>OutlineParameters!T1586</f>
        <v>127.38965869929504</v>
      </c>
      <c r="D1383" s="47"/>
      <c r="E1383" s="47"/>
      <c r="F1383" s="47"/>
      <c r="G1383" s="47"/>
      <c r="H1383" s="47"/>
      <c r="I1383" s="47"/>
      <c r="J1383" s="47"/>
      <c r="K1383" s="48"/>
      <c r="L1383" s="48"/>
      <c r="M1383" s="48"/>
      <c r="N1383" s="48"/>
      <c r="O1383" s="48"/>
      <c r="P1383" s="47"/>
      <c r="Q1383" s="46">
        <f t="shared" si="305"/>
        <v>373</v>
      </c>
      <c r="R1383" s="47">
        <f t="shared" si="306"/>
        <v>33.712403616372427</v>
      </c>
      <c r="S1383" s="47">
        <f t="shared" si="307"/>
        <v>24.37758414230921</v>
      </c>
      <c r="T1383" s="47">
        <f t="shared" si="308"/>
        <v>1.9581760572283529</v>
      </c>
      <c r="U1383" s="47"/>
      <c r="V1383" s="7"/>
    </row>
    <row r="1384" spans="2:22">
      <c r="B1384" s="46">
        <f t="shared" si="309"/>
        <v>373</v>
      </c>
      <c r="C1384" s="47">
        <f>OutlineParameters!T1587</f>
        <v>126.66667162378629</v>
      </c>
      <c r="D1384" s="47"/>
      <c r="E1384" s="47"/>
      <c r="F1384" s="47"/>
      <c r="G1384" s="47"/>
      <c r="H1384" s="47"/>
      <c r="I1384" s="47"/>
      <c r="J1384" s="47"/>
      <c r="K1384" s="48"/>
      <c r="L1384" s="48"/>
      <c r="M1384" s="48"/>
      <c r="N1384" s="48"/>
      <c r="O1384" s="48"/>
      <c r="P1384" s="47"/>
      <c r="Q1384" s="46">
        <f t="shared" si="305"/>
        <v>374</v>
      </c>
      <c r="R1384" s="47">
        <f t="shared" si="306"/>
        <v>33.761654684453681</v>
      </c>
      <c r="S1384" s="47">
        <f t="shared" si="307"/>
        <v>24.491477259281311</v>
      </c>
      <c r="T1384" s="47">
        <f t="shared" si="308"/>
        <v>1.9413555026590117</v>
      </c>
      <c r="U1384" s="47"/>
      <c r="V1384" s="7"/>
    </row>
    <row r="1385" spans="2:22">
      <c r="B1385" s="46">
        <f t="shared" si="309"/>
        <v>374</v>
      </c>
      <c r="C1385" s="47">
        <f>OutlineParameters!T1588</f>
        <v>125.88811383410184</v>
      </c>
      <c r="D1385" s="47"/>
      <c r="E1385" s="47"/>
      <c r="F1385" s="47"/>
      <c r="G1385" s="47"/>
      <c r="H1385" s="47"/>
      <c r="I1385" s="47"/>
      <c r="J1385" s="47"/>
      <c r="K1385" s="48"/>
      <c r="L1385" s="48"/>
      <c r="M1385" s="48"/>
      <c r="N1385" s="48"/>
      <c r="O1385" s="48"/>
      <c r="P1385" s="47"/>
      <c r="Q1385" s="46">
        <f t="shared" si="305"/>
        <v>375</v>
      </c>
      <c r="R1385" s="47">
        <f t="shared" si="306"/>
        <v>33.81093103652325</v>
      </c>
      <c r="S1385" s="47">
        <f t="shared" si="307"/>
        <v>24.605587510903149</v>
      </c>
      <c r="T1385" s="47">
        <f t="shared" si="308"/>
        <v>1.9245261644276166</v>
      </c>
      <c r="U1385" s="47"/>
      <c r="V1385" s="7"/>
    </row>
    <row r="1386" spans="2:22">
      <c r="B1386" s="46">
        <f t="shared" si="309"/>
        <v>375</v>
      </c>
      <c r="C1386" s="47">
        <f>OutlineParameters!T1589</f>
        <v>125.04938597590835</v>
      </c>
      <c r="D1386" s="47"/>
      <c r="E1386" s="47"/>
      <c r="F1386" s="47"/>
      <c r="G1386" s="47"/>
      <c r="H1386" s="47"/>
      <c r="I1386" s="47"/>
      <c r="J1386" s="47"/>
      <c r="K1386" s="48"/>
      <c r="L1386" s="48"/>
      <c r="M1386" s="48"/>
      <c r="N1386" s="48"/>
      <c r="O1386" s="48"/>
      <c r="P1386" s="47"/>
      <c r="Q1386" s="46">
        <f t="shared" si="305"/>
        <v>376</v>
      </c>
      <c r="R1386" s="47">
        <f t="shared" si="306"/>
        <v>33.86023563754911</v>
      </c>
      <c r="S1386" s="47">
        <f t="shared" si="307"/>
        <v>24.719920458235606</v>
      </c>
      <c r="T1386" s="47">
        <f t="shared" si="308"/>
        <v>1.9076885517168951</v>
      </c>
      <c r="U1386" s="47"/>
      <c r="V1386" s="7"/>
    </row>
    <row r="1387" spans="2:22">
      <c r="B1387" s="46">
        <f t="shared" si="309"/>
        <v>376</v>
      </c>
      <c r="C1387" s="47">
        <f>OutlineParameters!T1590</f>
        <v>124.14582827563085</v>
      </c>
      <c r="D1387" s="47"/>
      <c r="E1387" s="47"/>
      <c r="F1387" s="47"/>
      <c r="G1387" s="47"/>
      <c r="H1387" s="47"/>
      <c r="I1387" s="47"/>
      <c r="J1387" s="47"/>
      <c r="K1387" s="48"/>
      <c r="L1387" s="48"/>
      <c r="M1387" s="48"/>
      <c r="N1387" s="48"/>
      <c r="O1387" s="48"/>
      <c r="P1387" s="47"/>
      <c r="Q1387" s="46">
        <f t="shared" si="305"/>
        <v>377</v>
      </c>
      <c r="R1387" s="47">
        <f t="shared" si="306"/>
        <v>33.90956477677905</v>
      </c>
      <c r="S1387" s="47">
        <f t="shared" si="307"/>
        <v>24.834471145454081</v>
      </c>
      <c r="T1387" s="47">
        <f t="shared" si="308"/>
        <v>1.890842816081707</v>
      </c>
      <c r="U1387" s="47"/>
      <c r="V1387" s="7"/>
    </row>
    <row r="1388" spans="2:22">
      <c r="B1388" s="46">
        <f t="shared" si="309"/>
        <v>377</v>
      </c>
      <c r="C1388" s="47">
        <f>OutlineParameters!T1591</f>
        <v>123.17284111071515</v>
      </c>
      <c r="D1388" s="47"/>
      <c r="E1388" s="47"/>
      <c r="F1388" s="47"/>
      <c r="G1388" s="47"/>
      <c r="H1388" s="47"/>
      <c r="I1388" s="47"/>
      <c r="J1388" s="47"/>
      <c r="K1388" s="48"/>
      <c r="L1388" s="48"/>
      <c r="M1388" s="48"/>
      <c r="N1388" s="48"/>
      <c r="O1388" s="48"/>
      <c r="P1388" s="47"/>
      <c r="Q1388" s="46">
        <f t="shared" si="305"/>
        <v>378</v>
      </c>
      <c r="R1388" s="47">
        <f t="shared" si="306"/>
        <v>33.958919511832406</v>
      </c>
      <c r="S1388" s="47">
        <f t="shared" si="307"/>
        <v>24.949244368340914</v>
      </c>
      <c r="T1388" s="47">
        <f t="shared" si="308"/>
        <v>1.8739892282862005</v>
      </c>
      <c r="U1388" s="47"/>
      <c r="V1388" s="7"/>
    </row>
    <row r="1389" spans="2:22">
      <c r="B1389" s="46">
        <f t="shared" si="309"/>
        <v>378</v>
      </c>
      <c r="C1389" s="47">
        <f>OutlineParameters!T1592</f>
        <v>122.12576499567537</v>
      </c>
      <c r="D1389" s="47"/>
      <c r="E1389" s="47"/>
      <c r="F1389" s="47"/>
      <c r="G1389" s="47"/>
      <c r="H1389" s="47"/>
      <c r="I1389" s="47"/>
      <c r="J1389" s="47"/>
      <c r="K1389" s="48"/>
      <c r="L1389" s="48"/>
      <c r="M1389" s="48"/>
      <c r="N1389" s="48"/>
      <c r="O1389" s="48"/>
      <c r="P1389" s="47"/>
      <c r="Q1389" s="46">
        <f t="shared" si="305"/>
        <v>379</v>
      </c>
      <c r="R1389" s="47">
        <f t="shared" si="306"/>
        <v>34.008297085631277</v>
      </c>
      <c r="S1389" s="47">
        <f t="shared" si="307"/>
        <v>25.064235062503339</v>
      </c>
      <c r="T1389" s="47">
        <f t="shared" si="308"/>
        <v>1.8571281783038145</v>
      </c>
      <c r="U1389" s="47"/>
      <c r="V1389" s="7"/>
    </row>
    <row r="1390" spans="2:22">
      <c r="B1390" s="46">
        <f t="shared" si="309"/>
        <v>379</v>
      </c>
      <c r="C1390" s="47">
        <f>OutlineParameters!T1593</f>
        <v>121</v>
      </c>
      <c r="D1390" s="47"/>
      <c r="E1390" s="47"/>
      <c r="F1390" s="47"/>
      <c r="G1390" s="47"/>
      <c r="H1390" s="47"/>
      <c r="I1390" s="47"/>
      <c r="J1390" s="47"/>
      <c r="K1390" s="48"/>
      <c r="L1390" s="48"/>
      <c r="M1390" s="48"/>
      <c r="N1390" s="48"/>
      <c r="O1390" s="48"/>
      <c r="P1390" s="47"/>
      <c r="Q1390" s="46">
        <f t="shared" si="305"/>
        <v>380</v>
      </c>
      <c r="R1390" s="47">
        <f t="shared" si="306"/>
        <v>34.05769760212069</v>
      </c>
      <c r="S1390" s="47">
        <f t="shared" si="307"/>
        <v>25.179447452073468</v>
      </c>
      <c r="T1390" s="47">
        <f t="shared" si="308"/>
        <v>1.8402595792708294</v>
      </c>
      <c r="U1390" s="47"/>
      <c r="V1390" s="7"/>
    </row>
    <row r="1391" spans="2:22">
      <c r="B1391" s="46">
        <f t="shared" si="309"/>
        <v>380</v>
      </c>
      <c r="C1391" s="47">
        <f>OutlineParameters!T1594</f>
        <v>119.79282469240327</v>
      </c>
      <c r="D1391" s="47"/>
      <c r="E1391" s="47"/>
      <c r="F1391" s="47"/>
      <c r="G1391" s="47"/>
      <c r="H1391" s="47"/>
      <c r="I1391" s="47"/>
      <c r="J1391" s="47"/>
      <c r="K1391" s="48"/>
      <c r="L1391" s="48"/>
      <c r="M1391" s="48"/>
      <c r="N1391" s="48"/>
      <c r="O1391" s="48"/>
      <c r="P1391" s="47"/>
      <c r="Q1391" s="46">
        <f t="shared" ref="Q1391:Q1454" si="310">B1392</f>
        <v>381</v>
      </c>
      <c r="R1391" s="47">
        <f t="shared" si="306"/>
        <v>34.107120211571377</v>
      </c>
      <c r="S1391" s="47">
        <f t="shared" si="307"/>
        <v>25.294881345032159</v>
      </c>
      <c r="T1391" s="47">
        <f t="shared" si="308"/>
        <v>1.8233840595792625</v>
      </c>
      <c r="U1391" s="47"/>
      <c r="V1391" s="7"/>
    </row>
    <row r="1392" spans="2:22">
      <c r="B1392" s="46">
        <f t="shared" si="309"/>
        <v>381</v>
      </c>
      <c r="C1392" s="47">
        <f>OutlineParameters!T1595</f>
        <v>118.5092605004708</v>
      </c>
      <c r="D1392" s="47"/>
      <c r="E1392" s="47"/>
      <c r="F1392" s="47"/>
      <c r="G1392" s="47"/>
      <c r="H1392" s="47"/>
      <c r="I1392" s="47"/>
      <c r="J1392" s="47"/>
      <c r="K1392" s="48"/>
      <c r="L1392" s="48"/>
      <c r="M1392" s="48"/>
      <c r="N1392" s="48"/>
      <c r="O1392" s="48"/>
      <c r="P1392" s="47"/>
      <c r="Q1392" s="46">
        <f t="shared" si="310"/>
        <v>382</v>
      </c>
      <c r="R1392" s="47">
        <f t="shared" si="306"/>
        <v>34.156565017928365</v>
      </c>
      <c r="S1392" s="47">
        <f t="shared" si="307"/>
        <v>25.41053581012256</v>
      </c>
      <c r="T1392" s="47">
        <f t="shared" si="308"/>
        <v>1.806501770783973</v>
      </c>
      <c r="U1392" s="47"/>
      <c r="V1392" s="7"/>
    </row>
    <row r="1393" spans="2:22">
      <c r="B1393" s="46">
        <f t="shared" si="309"/>
        <v>382</v>
      </c>
      <c r="C1393" s="47">
        <f>OutlineParameters!T1596</f>
        <v>117.15624996088445</v>
      </c>
      <c r="D1393" s="47"/>
      <c r="E1393" s="47"/>
      <c r="F1393" s="47"/>
      <c r="G1393" s="47"/>
      <c r="H1393" s="47"/>
      <c r="I1393" s="47"/>
      <c r="J1393" s="47"/>
      <c r="K1393" s="48"/>
      <c r="L1393" s="48"/>
      <c r="M1393" s="48"/>
      <c r="N1393" s="48"/>
      <c r="O1393" s="48"/>
      <c r="P1393" s="47"/>
      <c r="Q1393" s="46">
        <f t="shared" si="310"/>
        <v>383</v>
      </c>
      <c r="R1393" s="47">
        <f t="shared" si="306"/>
        <v>34.206029264113745</v>
      </c>
      <c r="S1393" s="47">
        <f t="shared" si="307"/>
        <v>25.526411838081547</v>
      </c>
      <c r="T1393" s="47">
        <f t="shared" si="308"/>
        <v>1.7896129836491099</v>
      </c>
      <c r="U1393" s="47"/>
      <c r="V1393" s="7"/>
    </row>
    <row r="1394" spans="2:22">
      <c r="B1394" s="46">
        <f t="shared" si="309"/>
        <v>383</v>
      </c>
      <c r="C1394" s="47">
        <f>OutlineParameters!T1597</f>
        <v>115.74074323972066</v>
      </c>
      <c r="D1394" s="47"/>
      <c r="E1394" s="47"/>
      <c r="F1394" s="47"/>
      <c r="G1394" s="47"/>
      <c r="H1394" s="47"/>
      <c r="I1394" s="47"/>
      <c r="J1394" s="47"/>
      <c r="K1394" s="48"/>
      <c r="L1394" s="48"/>
      <c r="M1394" s="48"/>
      <c r="N1394" s="48"/>
      <c r="O1394" s="48"/>
      <c r="P1394" s="47"/>
      <c r="Q1394" s="46">
        <f t="shared" si="310"/>
        <v>384</v>
      </c>
      <c r="R1394" s="47">
        <f t="shared" si="306"/>
        <v>34.255513054072551</v>
      </c>
      <c r="S1394" s="47">
        <f t="shared" si="307"/>
        <v>25.642508007630944</v>
      </c>
      <c r="T1394" s="47">
        <f t="shared" si="308"/>
        <v>1.7727179689388226</v>
      </c>
      <c r="U1394" s="47"/>
      <c r="V1394" s="7"/>
    </row>
    <row r="1395" spans="2:22">
      <c r="B1395" s="46">
        <f t="shared" si="309"/>
        <v>384</v>
      </c>
      <c r="C1395" s="47">
        <f>OutlineParameters!T1598</f>
        <v>114.26967333691816</v>
      </c>
      <c r="D1395" s="47"/>
      <c r="E1395" s="47"/>
      <c r="F1395" s="47"/>
      <c r="G1395" s="47"/>
      <c r="H1395" s="47"/>
      <c r="I1395" s="47"/>
      <c r="J1395" s="47"/>
      <c r="K1395" s="48"/>
      <c r="L1395" s="48"/>
      <c r="M1395" s="48"/>
      <c r="N1395" s="48"/>
      <c r="O1395" s="48"/>
      <c r="P1395" s="47"/>
      <c r="Q1395" s="46">
        <f t="shared" si="310"/>
        <v>385</v>
      </c>
      <c r="R1395" s="47">
        <f t="shared" ref="R1395:R1458" si="311">VLOOKUP(-Q1395,$Q$110:$R$1009,2,FALSE)</f>
        <v>34.305015538075509</v>
      </c>
      <c r="S1395" s="47">
        <f t="shared" ref="S1395:S1458" si="312">VLOOKUP(-Q1395,$Q$110:$S$1009,3,FALSE)</f>
        <v>25.758827222012769</v>
      </c>
      <c r="T1395" s="47">
        <f t="shared" ref="T1395:T1458" si="313">VLOOKUP(-Q1395,$Q$110:$T$1009,4,FALSE)</f>
        <v>1.7558169974172591</v>
      </c>
      <c r="U1395" s="47"/>
      <c r="V1395" s="7"/>
    </row>
    <row r="1396" spans="2:22">
      <c r="B1396" s="46">
        <f t="shared" si="309"/>
        <v>385</v>
      </c>
      <c r="C1396" s="47">
        <f>OutlineParameters!T1599</f>
        <v>112.74999995529652</v>
      </c>
      <c r="D1396" s="47"/>
      <c r="E1396" s="47"/>
      <c r="F1396" s="47"/>
      <c r="G1396" s="47"/>
      <c r="H1396" s="47"/>
      <c r="I1396" s="47"/>
      <c r="J1396" s="47"/>
      <c r="K1396" s="48"/>
      <c r="L1396" s="48"/>
      <c r="M1396" s="48"/>
      <c r="N1396" s="48"/>
      <c r="O1396" s="48"/>
      <c r="P1396" s="47"/>
      <c r="Q1396" s="46">
        <f t="shared" si="310"/>
        <v>386</v>
      </c>
      <c r="R1396" s="47">
        <f t="shared" si="311"/>
        <v>34.354535866393341</v>
      </c>
      <c r="S1396" s="47">
        <f t="shared" si="312"/>
        <v>25.875367191630268</v>
      </c>
      <c r="T1396" s="47">
        <f t="shared" si="313"/>
        <v>1.738910339848569</v>
      </c>
      <c r="U1396" s="47"/>
      <c r="V1396" s="7"/>
    </row>
    <row r="1397" spans="2:22">
      <c r="B1397" s="46">
        <f t="shared" si="309"/>
        <v>386</v>
      </c>
      <c r="C1397" s="47">
        <f>OutlineParameters!T1600</f>
        <v>111.18865609479448</v>
      </c>
      <c r="D1397" s="47"/>
      <c r="E1397" s="47"/>
      <c r="F1397" s="47"/>
      <c r="G1397" s="47"/>
      <c r="H1397" s="47"/>
      <c r="I1397" s="47"/>
      <c r="J1397" s="47"/>
      <c r="K1397" s="48"/>
      <c r="L1397" s="48"/>
      <c r="M1397" s="48"/>
      <c r="N1397" s="48"/>
      <c r="O1397" s="48"/>
      <c r="P1397" s="47"/>
      <c r="Q1397" s="46">
        <f t="shared" si="310"/>
        <v>387</v>
      </c>
      <c r="R1397" s="47">
        <f t="shared" si="311"/>
        <v>34.404074142971076</v>
      </c>
      <c r="S1397" s="47">
        <f t="shared" si="312"/>
        <v>25.992131779343318</v>
      </c>
      <c r="T1397" s="47">
        <f t="shared" si="313"/>
        <v>1.721998266996901</v>
      </c>
      <c r="U1397" s="47"/>
      <c r="V1397" s="7"/>
    </row>
    <row r="1398" spans="2:22">
      <c r="B1398" s="46">
        <f t="shared" ref="B1398:B1461" si="314">B1397+1</f>
        <v>387</v>
      </c>
      <c r="C1398" s="47">
        <f>OutlineParameters!T1601</f>
        <v>109.59259764353433</v>
      </c>
      <c r="D1398" s="47"/>
      <c r="E1398" s="47"/>
      <c r="F1398" s="47"/>
      <c r="G1398" s="47"/>
      <c r="H1398" s="47"/>
      <c r="I1398" s="47"/>
      <c r="J1398" s="47"/>
      <c r="K1398" s="48"/>
      <c r="L1398" s="48"/>
      <c r="M1398" s="48"/>
      <c r="N1398" s="48"/>
      <c r="O1398" s="48"/>
      <c r="P1398" s="47"/>
      <c r="Q1398" s="46">
        <f t="shared" si="310"/>
        <v>388</v>
      </c>
      <c r="R1398" s="47">
        <f t="shared" si="311"/>
        <v>34.453627610730805</v>
      </c>
      <c r="S1398" s="47">
        <f t="shared" si="312"/>
        <v>26.109116874857051</v>
      </c>
      <c r="T1398" s="47">
        <f t="shared" si="313"/>
        <v>1.7050810496264037</v>
      </c>
      <c r="U1398" s="47"/>
      <c r="V1398" s="7"/>
    </row>
    <row r="1399" spans="2:22">
      <c r="B1399" s="46">
        <f t="shared" si="314"/>
        <v>388</v>
      </c>
      <c r="C1399" s="47">
        <f>OutlineParameters!T1602</f>
        <v>107.96874997206032</v>
      </c>
      <c r="D1399" s="47"/>
      <c r="E1399" s="47"/>
      <c r="F1399" s="47"/>
      <c r="G1399" s="47"/>
      <c r="H1399" s="47"/>
      <c r="I1399" s="47"/>
      <c r="J1399" s="47"/>
      <c r="K1399" s="48"/>
      <c r="L1399" s="48"/>
      <c r="M1399" s="48"/>
      <c r="N1399" s="48"/>
      <c r="O1399" s="48"/>
      <c r="P1399" s="47"/>
      <c r="Q1399" s="46">
        <f t="shared" si="310"/>
        <v>389</v>
      </c>
      <c r="R1399" s="47">
        <f t="shared" si="311"/>
        <v>34.50319637361757</v>
      </c>
      <c r="S1399" s="47">
        <f t="shared" si="312"/>
        <v>26.226325678670889</v>
      </c>
      <c r="T1399" s="47">
        <f t="shared" si="313"/>
        <v>1.6881588392919369</v>
      </c>
      <c r="U1399" s="47"/>
      <c r="V1399" s="7"/>
    </row>
    <row r="1400" spans="2:22">
      <c r="B1400" s="46">
        <f t="shared" si="314"/>
        <v>389</v>
      </c>
      <c r="C1400" s="47">
        <f>OutlineParameters!T1603</f>
        <v>106.32406896849473</v>
      </c>
      <c r="D1400" s="47"/>
      <c r="E1400" s="47"/>
      <c r="F1400" s="47"/>
      <c r="G1400" s="47"/>
      <c r="H1400" s="47"/>
      <c r="I1400" s="47"/>
      <c r="J1400" s="47"/>
      <c r="K1400" s="48"/>
      <c r="L1400" s="48"/>
      <c r="M1400" s="48"/>
      <c r="N1400" s="48"/>
      <c r="O1400" s="48"/>
      <c r="P1400" s="47"/>
      <c r="Q1400" s="46">
        <f t="shared" si="310"/>
        <v>390</v>
      </c>
      <c r="R1400" s="47">
        <f t="shared" si="311"/>
        <v>34.55277958190208</v>
      </c>
      <c r="S1400" s="47">
        <f t="shared" si="312"/>
        <v>26.343758083194899</v>
      </c>
      <c r="T1400" s="47">
        <f t="shared" si="313"/>
        <v>1.6712322643855178</v>
      </c>
      <c r="U1400" s="47"/>
      <c r="V1400" s="7"/>
    </row>
    <row r="1401" spans="2:22">
      <c r="B1401" s="46">
        <f t="shared" si="314"/>
        <v>390</v>
      </c>
      <c r="C1401" s="47">
        <f>OutlineParameters!T1604</f>
        <v>104.66551433565715</v>
      </c>
      <c r="D1401" s="47"/>
      <c r="E1401" s="47"/>
      <c r="F1401" s="47"/>
      <c r="G1401" s="47"/>
      <c r="H1401" s="47"/>
      <c r="I1401" s="47"/>
      <c r="J1401" s="47"/>
      <c r="K1401" s="48"/>
      <c r="L1401" s="48"/>
      <c r="M1401" s="48"/>
      <c r="N1401" s="48"/>
      <c r="O1401" s="48"/>
      <c r="P1401" s="47"/>
      <c r="Q1401" s="46">
        <f t="shared" si="310"/>
        <v>391</v>
      </c>
      <c r="R1401" s="47">
        <f t="shared" si="311"/>
        <v>34.602377339529383</v>
      </c>
      <c r="S1401" s="47">
        <f t="shared" si="312"/>
        <v>26.461414725060827</v>
      </c>
      <c r="T1401" s="47">
        <f t="shared" si="313"/>
        <v>1.654301238043427</v>
      </c>
      <c r="U1401" s="47"/>
      <c r="V1401" s="7"/>
    </row>
    <row r="1402" spans="2:22">
      <c r="B1402" s="46">
        <f t="shared" si="314"/>
        <v>391</v>
      </c>
      <c r="C1402" s="47">
        <f>OutlineParameters!T1605</f>
        <v>103</v>
      </c>
      <c r="D1402" s="47"/>
      <c r="E1402" s="47"/>
      <c r="F1402" s="47"/>
      <c r="G1402" s="47"/>
      <c r="H1402" s="47"/>
      <c r="I1402" s="47"/>
      <c r="J1402" s="47"/>
      <c r="K1402" s="48"/>
      <c r="L1402" s="48"/>
      <c r="M1402" s="48"/>
      <c r="N1402" s="48"/>
      <c r="O1402" s="48"/>
      <c r="P1402" s="47"/>
      <c r="Q1402" s="46">
        <f t="shared" si="310"/>
        <v>392</v>
      </c>
      <c r="R1402" s="47">
        <f t="shared" si="311"/>
        <v>34.651986889421565</v>
      </c>
      <c r="S1402" s="47">
        <f t="shared" si="312"/>
        <v>26.579296040154841</v>
      </c>
      <c r="T1402" s="47">
        <f t="shared" si="313"/>
        <v>1.6373661502391028</v>
      </c>
      <c r="U1402" s="47"/>
      <c r="V1402" s="7"/>
    </row>
    <row r="1403" spans="2:22">
      <c r="B1403" s="46">
        <f t="shared" si="314"/>
        <v>392</v>
      </c>
      <c r="C1403" s="47" t="e">
        <f>OutlineParameters!T1606</f>
        <v>#N/A</v>
      </c>
      <c r="D1403" s="47"/>
      <c r="E1403" s="47"/>
      <c r="F1403" s="47"/>
      <c r="G1403" s="47"/>
      <c r="H1403" s="47"/>
      <c r="I1403" s="47"/>
      <c r="J1403" s="47"/>
      <c r="K1403" s="48"/>
      <c r="L1403" s="48"/>
      <c r="M1403" s="48"/>
      <c r="N1403" s="48"/>
      <c r="O1403" s="48"/>
      <c r="P1403" s="47"/>
      <c r="Q1403" s="46">
        <f t="shared" si="310"/>
        <v>393</v>
      </c>
      <c r="R1403" s="47">
        <f t="shared" si="311"/>
        <v>34.701609289197975</v>
      </c>
      <c r="S1403" s="47">
        <f t="shared" si="312"/>
        <v>26.697401955434891</v>
      </c>
      <c r="T1403" s="47">
        <f t="shared" si="313"/>
        <v>1.6204272717366939</v>
      </c>
      <c r="U1403" s="47"/>
      <c r="V1403" s="7"/>
    </row>
    <row r="1404" spans="2:22">
      <c r="B1404" s="46">
        <f t="shared" si="314"/>
        <v>393</v>
      </c>
      <c r="C1404" s="47" t="e">
        <f>OutlineParameters!T1607</f>
        <v>#N/A</v>
      </c>
      <c r="D1404" s="47"/>
      <c r="E1404" s="47"/>
      <c r="F1404" s="47"/>
      <c r="G1404" s="47"/>
      <c r="H1404" s="47"/>
      <c r="I1404" s="47"/>
      <c r="J1404" s="47"/>
      <c r="K1404" s="48"/>
      <c r="L1404" s="48"/>
      <c r="M1404" s="48"/>
      <c r="N1404" s="48"/>
      <c r="O1404" s="48"/>
      <c r="P1404" s="47"/>
      <c r="Q1404" s="46">
        <f t="shared" si="310"/>
        <v>394</v>
      </c>
      <c r="R1404" s="47">
        <f t="shared" si="311"/>
        <v>34.751240828106383</v>
      </c>
      <c r="S1404" s="47">
        <f t="shared" si="312"/>
        <v>26.81573313650442</v>
      </c>
      <c r="T1404" s="47">
        <f t="shared" si="313"/>
        <v>1.6034847540910597</v>
      </c>
      <c r="U1404" s="47"/>
      <c r="V1404" s="7"/>
    </row>
    <row r="1405" spans="2:22">
      <c r="B1405" s="46">
        <f t="shared" si="314"/>
        <v>394</v>
      </c>
      <c r="C1405" s="47" t="e">
        <f>OutlineParameters!T1608</f>
        <v>#N/A</v>
      </c>
      <c r="D1405" s="47"/>
      <c r="E1405" s="47"/>
      <c r="F1405" s="47"/>
      <c r="G1405" s="47"/>
      <c r="H1405" s="47"/>
      <c r="I1405" s="47"/>
      <c r="J1405" s="47"/>
      <c r="K1405" s="48"/>
      <c r="L1405" s="48"/>
      <c r="M1405" s="48"/>
      <c r="N1405" s="48"/>
      <c r="O1405" s="48"/>
      <c r="P1405" s="47"/>
      <c r="Q1405" s="46">
        <f t="shared" si="310"/>
        <v>395</v>
      </c>
      <c r="R1405" s="47">
        <f t="shared" si="311"/>
        <v>34.800884471114777</v>
      </c>
      <c r="S1405" s="47">
        <f t="shared" si="312"/>
        <v>26.934290330386204</v>
      </c>
      <c r="T1405" s="47">
        <f t="shared" si="313"/>
        <v>1.5865391064849284</v>
      </c>
      <c r="U1405" s="47"/>
      <c r="V1405" s="7"/>
    </row>
    <row r="1406" spans="2:22">
      <c r="B1406" s="46">
        <f t="shared" si="314"/>
        <v>395</v>
      </c>
      <c r="C1406" s="47" t="e">
        <f>OutlineParameters!T1609</f>
        <v>#N/A</v>
      </c>
      <c r="D1406" s="47"/>
      <c r="E1406" s="47"/>
      <c r="F1406" s="47"/>
      <c r="G1406" s="47"/>
      <c r="H1406" s="47"/>
      <c r="I1406" s="47"/>
      <c r="J1406" s="47"/>
      <c r="K1406" s="48"/>
      <c r="L1406" s="48"/>
      <c r="M1406" s="48"/>
      <c r="N1406" s="48"/>
      <c r="O1406" s="48"/>
      <c r="P1406" s="47"/>
      <c r="Q1406" s="46">
        <f t="shared" si="310"/>
        <v>396</v>
      </c>
      <c r="R1406" s="47">
        <f t="shared" si="311"/>
        <v>34.850536507470935</v>
      </c>
      <c r="S1406" s="47">
        <f t="shared" si="312"/>
        <v>27.053074211477984</v>
      </c>
      <c r="T1406" s="47">
        <f t="shared" si="313"/>
        <v>1.5695904804731591</v>
      </c>
      <c r="U1406" s="47"/>
      <c r="V1406" s="7"/>
    </row>
    <row r="1407" spans="2:22">
      <c r="B1407" s="46">
        <f t="shared" si="314"/>
        <v>396</v>
      </c>
      <c r="C1407" s="47" t="e">
        <f>OutlineParameters!T1610</f>
        <v>#N/A</v>
      </c>
      <c r="D1407" s="47"/>
      <c r="E1407" s="47"/>
      <c r="F1407" s="47"/>
      <c r="G1407" s="47"/>
      <c r="H1407" s="47"/>
      <c r="I1407" s="47"/>
      <c r="J1407" s="47"/>
      <c r="K1407" s="48"/>
      <c r="L1407" s="48"/>
      <c r="M1407" s="48"/>
      <c r="N1407" s="48"/>
      <c r="O1407" s="48"/>
      <c r="P1407" s="47"/>
      <c r="Q1407" s="46">
        <f t="shared" si="310"/>
        <v>397</v>
      </c>
      <c r="R1407" s="47">
        <f t="shared" si="311"/>
        <v>34.900197994794198</v>
      </c>
      <c r="S1407" s="47">
        <f t="shared" si="312"/>
        <v>27.172084297883703</v>
      </c>
      <c r="T1407" s="47">
        <f t="shared" si="313"/>
        <v>1.5526392660291908</v>
      </c>
      <c r="U1407" s="47"/>
      <c r="V1407" s="7"/>
    </row>
    <row r="1408" spans="2:22">
      <c r="B1408" s="46">
        <f t="shared" si="314"/>
        <v>397</v>
      </c>
      <c r="C1408" s="47" t="e">
        <f>OutlineParameters!T1611</f>
        <v>#N/A</v>
      </c>
      <c r="D1408" s="47"/>
      <c r="E1408" s="47"/>
      <c r="F1408" s="47"/>
      <c r="G1408" s="47"/>
      <c r="H1408" s="47"/>
      <c r="I1408" s="47"/>
      <c r="J1408" s="47"/>
      <c r="K1408" s="48"/>
      <c r="L1408" s="48"/>
      <c r="M1408" s="48"/>
      <c r="N1408" s="48"/>
      <c r="O1408" s="48"/>
      <c r="P1408" s="47"/>
      <c r="Q1408" s="46">
        <f t="shared" si="310"/>
        <v>398</v>
      </c>
      <c r="R1408" s="47">
        <f t="shared" si="311"/>
        <v>34.949866176006665</v>
      </c>
      <c r="S1408" s="47">
        <f t="shared" si="312"/>
        <v>27.291322825281227</v>
      </c>
      <c r="T1408" s="47">
        <f t="shared" si="313"/>
        <v>1.5356854954985923</v>
      </c>
      <c r="U1408" s="47"/>
      <c r="V1408" s="7"/>
    </row>
    <row r="1409" spans="2:22">
      <c r="B1409" s="46">
        <f t="shared" si="314"/>
        <v>398</v>
      </c>
      <c r="C1409" s="47" t="e">
        <f>OutlineParameters!T1612</f>
        <v>#N/A</v>
      </c>
      <c r="D1409" s="47"/>
      <c r="E1409" s="47"/>
      <c r="F1409" s="47"/>
      <c r="G1409" s="47"/>
      <c r="H1409" s="47"/>
      <c r="I1409" s="47"/>
      <c r="J1409" s="47"/>
      <c r="K1409" s="48"/>
      <c r="L1409" s="48"/>
      <c r="M1409" s="48"/>
      <c r="N1409" s="48"/>
      <c r="O1409" s="48"/>
      <c r="P1409" s="47"/>
      <c r="Q1409" s="46">
        <f t="shared" si="310"/>
        <v>399</v>
      </c>
      <c r="R1409" s="47">
        <f t="shared" si="311"/>
        <v>34.999541155053372</v>
      </c>
      <c r="S1409" s="47">
        <f t="shared" si="312"/>
        <v>27.410789049430218</v>
      </c>
      <c r="T1409" s="47">
        <f t="shared" si="313"/>
        <v>1.5187294396455135</v>
      </c>
      <c r="U1409" s="47"/>
      <c r="V1409" s="7"/>
    </row>
    <row r="1410" spans="2:22">
      <c r="B1410" s="46">
        <f t="shared" si="314"/>
        <v>399</v>
      </c>
      <c r="C1410" s="47" t="e">
        <f>OutlineParameters!T1613</f>
        <v>#N/A</v>
      </c>
      <c r="D1410" s="47"/>
      <c r="E1410" s="47"/>
      <c r="F1410" s="47"/>
      <c r="G1410" s="47"/>
      <c r="H1410" s="47"/>
      <c r="I1410" s="47"/>
      <c r="J1410" s="47"/>
      <c r="K1410" s="48"/>
      <c r="L1410" s="48"/>
      <c r="M1410" s="48"/>
      <c r="N1410" s="48"/>
      <c r="O1410" s="48"/>
      <c r="P1410" s="47"/>
      <c r="Q1410" s="46">
        <f t="shared" si="310"/>
        <v>400</v>
      </c>
      <c r="R1410" s="47">
        <f t="shared" si="311"/>
        <v>35.049222082205027</v>
      </c>
      <c r="S1410" s="47">
        <f t="shared" si="312"/>
        <v>27.530483609550341</v>
      </c>
      <c r="T1410" s="47">
        <f t="shared" si="313"/>
        <v>1.5017716076526817</v>
      </c>
      <c r="U1410" s="47"/>
      <c r="V1410" s="7"/>
    </row>
    <row r="1411" spans="2:22">
      <c r="B1411" s="46">
        <f t="shared" si="314"/>
        <v>400</v>
      </c>
      <c r="C1411" s="47" t="e">
        <f>OutlineParameters!T1614</f>
        <v>#N/A</v>
      </c>
      <c r="D1411" s="47"/>
      <c r="E1411" s="47"/>
      <c r="F1411" s="47"/>
      <c r="G1411" s="47"/>
      <c r="H1411" s="47"/>
      <c r="I1411" s="47"/>
      <c r="J1411" s="47"/>
      <c r="K1411" s="48"/>
      <c r="L1411" s="48"/>
      <c r="M1411" s="48"/>
      <c r="N1411" s="48"/>
      <c r="O1411" s="48"/>
      <c r="P1411" s="47"/>
      <c r="Q1411" s="46">
        <f t="shared" si="310"/>
        <v>401</v>
      </c>
      <c r="R1411" s="47">
        <f t="shared" si="311"/>
        <v>35.098909061406687</v>
      </c>
      <c r="S1411" s="47">
        <f t="shared" si="312"/>
        <v>27.650409868599727</v>
      </c>
      <c r="T1411" s="47">
        <f t="shared" si="313"/>
        <v>1.4848121510749568</v>
      </c>
      <c r="U1411" s="47"/>
      <c r="V1411" s="7"/>
    </row>
    <row r="1412" spans="2:22">
      <c r="B1412" s="46">
        <f t="shared" si="314"/>
        <v>401</v>
      </c>
      <c r="C1412" s="47" t="e">
        <f>OutlineParameters!T1615</f>
        <v>#N/A</v>
      </c>
      <c r="D1412" s="47"/>
      <c r="E1412" s="47"/>
      <c r="F1412" s="47"/>
      <c r="G1412" s="47"/>
      <c r="H1412" s="47"/>
      <c r="I1412" s="47"/>
      <c r="J1412" s="47"/>
      <c r="K1412" s="48"/>
      <c r="L1412" s="48"/>
      <c r="M1412" s="48"/>
      <c r="N1412" s="48"/>
      <c r="O1412" s="48"/>
      <c r="P1412" s="47"/>
      <c r="Q1412" s="46">
        <f t="shared" si="310"/>
        <v>402</v>
      </c>
      <c r="R1412" s="47">
        <f t="shared" si="311"/>
        <v>35.148599335580414</v>
      </c>
      <c r="S1412" s="47">
        <f t="shared" si="312"/>
        <v>27.770564362640869</v>
      </c>
      <c r="T1412" s="47">
        <f t="shared" si="313"/>
        <v>1.467851340676487</v>
      </c>
      <c r="U1412" s="47"/>
      <c r="V1412" s="7"/>
    </row>
    <row r="1413" spans="2:22">
      <c r="B1413" s="46">
        <f t="shared" si="314"/>
        <v>402</v>
      </c>
      <c r="C1413" s="47" t="e">
        <f>OutlineParameters!T1616</f>
        <v>#N/A</v>
      </c>
      <c r="D1413" s="47"/>
      <c r="E1413" s="47"/>
      <c r="F1413" s="47"/>
      <c r="G1413" s="47"/>
      <c r="H1413" s="47"/>
      <c r="I1413" s="47"/>
      <c r="J1413" s="47"/>
      <c r="K1413" s="48"/>
      <c r="L1413" s="48"/>
      <c r="M1413" s="48"/>
      <c r="N1413" s="48"/>
      <c r="O1413" s="48"/>
      <c r="P1413" s="47"/>
      <c r="Q1413" s="46">
        <f t="shared" si="310"/>
        <v>403</v>
      </c>
      <c r="R1413" s="47">
        <f t="shared" si="311"/>
        <v>35.198293962345588</v>
      </c>
      <c r="S1413" s="47">
        <f t="shared" si="312"/>
        <v>27.890951988297573</v>
      </c>
      <c r="T1413" s="47">
        <f t="shared" si="313"/>
        <v>1.4508894472214222</v>
      </c>
      <c r="U1413" s="47"/>
      <c r="V1413" s="7"/>
    </row>
    <row r="1414" spans="2:22">
      <c r="B1414" s="46">
        <f t="shared" si="314"/>
        <v>403</v>
      </c>
      <c r="C1414" s="47" t="e">
        <f>OutlineParameters!T1617</f>
        <v>#N/A</v>
      </c>
      <c r="D1414" s="47"/>
      <c r="E1414" s="47"/>
      <c r="F1414" s="47"/>
      <c r="G1414" s="47"/>
      <c r="H1414" s="47"/>
      <c r="I1414" s="47"/>
      <c r="J1414" s="47"/>
      <c r="K1414" s="48"/>
      <c r="L1414" s="48"/>
      <c r="M1414" s="48"/>
      <c r="N1414" s="48"/>
      <c r="O1414" s="48"/>
      <c r="P1414" s="47"/>
      <c r="Q1414" s="46">
        <f t="shared" si="310"/>
        <v>404</v>
      </c>
      <c r="R1414" s="47">
        <f t="shared" si="311"/>
        <v>35.247989230949955</v>
      </c>
      <c r="S1414" s="47">
        <f t="shared" si="312"/>
        <v>28.011568426541814</v>
      </c>
      <c r="T1414" s="47">
        <f t="shared" si="313"/>
        <v>1.4339267414739103</v>
      </c>
      <c r="U1414" s="47"/>
      <c r="V1414" s="7"/>
    </row>
    <row r="1415" spans="2:22">
      <c r="B1415" s="46">
        <f t="shared" si="314"/>
        <v>404</v>
      </c>
      <c r="C1415" s="47" t="e">
        <f>OutlineParameters!T1618</f>
        <v>#N/A</v>
      </c>
      <c r="D1415" s="47"/>
      <c r="E1415" s="47"/>
      <c r="F1415" s="47"/>
      <c r="G1415" s="47"/>
      <c r="H1415" s="47"/>
      <c r="I1415" s="47"/>
      <c r="J1415" s="47"/>
      <c r="K1415" s="48"/>
      <c r="L1415" s="48"/>
      <c r="M1415" s="48"/>
      <c r="N1415" s="48"/>
      <c r="O1415" s="48"/>
      <c r="P1415" s="47"/>
      <c r="Q1415" s="46">
        <f t="shared" si="310"/>
        <v>405</v>
      </c>
      <c r="R1415" s="47">
        <f t="shared" si="311"/>
        <v>35.297688106361527</v>
      </c>
      <c r="S1415" s="47">
        <f t="shared" si="312"/>
        <v>28.132420496011004</v>
      </c>
      <c r="T1415" s="47">
        <f t="shared" si="313"/>
        <v>1.4169634941981006</v>
      </c>
      <c r="U1415" s="47"/>
      <c r="V1415" s="7"/>
    </row>
    <row r="1416" spans="2:22">
      <c r="B1416" s="46">
        <f t="shared" si="314"/>
        <v>405</v>
      </c>
      <c r="C1416" s="47" t="e">
        <f>OutlineParameters!T1619</f>
        <v>#N/A</v>
      </c>
      <c r="D1416" s="47"/>
      <c r="E1416" s="47"/>
      <c r="F1416" s="47"/>
      <c r="G1416" s="47"/>
      <c r="H1416" s="47"/>
      <c r="I1416" s="47"/>
      <c r="J1416" s="47"/>
      <c r="K1416" s="48"/>
      <c r="L1416" s="48"/>
      <c r="M1416" s="48"/>
      <c r="N1416" s="48"/>
      <c r="O1416" s="48"/>
      <c r="P1416" s="47"/>
      <c r="Q1416" s="46">
        <f t="shared" si="310"/>
        <v>406</v>
      </c>
      <c r="R1416" s="47">
        <f t="shared" si="311"/>
        <v>35.347386877828058</v>
      </c>
      <c r="S1416" s="47">
        <f t="shared" si="312"/>
        <v>28.253503977977591</v>
      </c>
      <c r="T1416" s="47">
        <f t="shared" si="313"/>
        <v>1.3999999761581421</v>
      </c>
      <c r="U1416" s="47"/>
      <c r="V1416" s="7"/>
    </row>
    <row r="1417" spans="2:22">
      <c r="B1417" s="46">
        <f t="shared" si="314"/>
        <v>406</v>
      </c>
      <c r="C1417" s="47" t="e">
        <f>OutlineParameters!T1620</f>
        <v>#N/A</v>
      </c>
      <c r="D1417" s="47"/>
      <c r="E1417" s="47"/>
      <c r="F1417" s="47"/>
      <c r="G1417" s="47"/>
      <c r="H1417" s="47"/>
      <c r="I1417" s="47"/>
      <c r="J1417" s="47"/>
      <c r="K1417" s="48"/>
      <c r="L1417" s="48"/>
      <c r="M1417" s="48"/>
      <c r="N1417" s="48"/>
      <c r="O1417" s="48"/>
      <c r="P1417" s="47"/>
      <c r="Q1417" s="46">
        <f t="shared" si="310"/>
        <v>407</v>
      </c>
      <c r="R1417" s="47">
        <f t="shared" si="311"/>
        <v>35.39188189172306</v>
      </c>
      <c r="S1417" s="47">
        <f t="shared" si="312"/>
        <v>28.336094659942901</v>
      </c>
      <c r="T1417" s="47">
        <f t="shared" si="313"/>
        <v>1.3896391028772279</v>
      </c>
      <c r="U1417" s="47"/>
      <c r="V1417" s="7"/>
    </row>
    <row r="1418" spans="2:22">
      <c r="B1418" s="46">
        <f t="shared" si="314"/>
        <v>407</v>
      </c>
      <c r="C1418" s="47" t="e">
        <f>OutlineParameters!T1621</f>
        <v>#N/A</v>
      </c>
      <c r="D1418" s="47"/>
      <c r="E1418" s="47"/>
      <c r="F1418" s="47"/>
      <c r="G1418" s="47"/>
      <c r="H1418" s="47"/>
      <c r="I1418" s="47"/>
      <c r="J1418" s="47"/>
      <c r="K1418" s="48"/>
      <c r="L1418" s="48"/>
      <c r="M1418" s="48"/>
      <c r="N1418" s="48"/>
      <c r="O1418" s="48"/>
      <c r="P1418" s="47"/>
      <c r="Q1418" s="46">
        <f t="shared" si="310"/>
        <v>408</v>
      </c>
      <c r="R1418" s="47">
        <f t="shared" si="311"/>
        <v>35.436378590905846</v>
      </c>
      <c r="S1418" s="47">
        <f t="shared" si="312"/>
        <v>28.418782611442396</v>
      </c>
      <c r="T1418" s="47">
        <f t="shared" si="313"/>
        <v>1.3792787774135138</v>
      </c>
      <c r="U1418" s="47"/>
      <c r="V1418" s="7"/>
    </row>
    <row r="1419" spans="2:22">
      <c r="B1419" s="46">
        <f t="shared" si="314"/>
        <v>408</v>
      </c>
      <c r="C1419" s="47" t="e">
        <f>OutlineParameters!T1622</f>
        <v>#N/A</v>
      </c>
      <c r="D1419" s="47"/>
      <c r="E1419" s="47"/>
      <c r="F1419" s="47"/>
      <c r="G1419" s="47"/>
      <c r="H1419" s="47"/>
      <c r="I1419" s="47"/>
      <c r="J1419" s="47"/>
      <c r="K1419" s="48"/>
      <c r="L1419" s="48"/>
      <c r="M1419" s="48"/>
      <c r="N1419" s="48"/>
      <c r="O1419" s="48"/>
      <c r="P1419" s="47"/>
      <c r="Q1419" s="46">
        <f t="shared" si="310"/>
        <v>409</v>
      </c>
      <c r="R1419" s="47">
        <f t="shared" si="311"/>
        <v>35.48087864540463</v>
      </c>
      <c r="S1419" s="47">
        <f t="shared" si="312"/>
        <v>28.501569836355184</v>
      </c>
      <c r="T1419" s="47">
        <f t="shared" si="313"/>
        <v>1.3689195478169423</v>
      </c>
      <c r="U1419" s="47"/>
      <c r="V1419" s="7"/>
    </row>
    <row r="1420" spans="2:22">
      <c r="B1420" s="46">
        <f t="shared" si="314"/>
        <v>409</v>
      </c>
      <c r="C1420" s="47" t="e">
        <f>OutlineParameters!T1623</f>
        <v>#N/A</v>
      </c>
      <c r="D1420" s="47"/>
      <c r="E1420" s="47"/>
      <c r="F1420" s="47"/>
      <c r="G1420" s="47"/>
      <c r="H1420" s="47"/>
      <c r="I1420" s="47"/>
      <c r="J1420" s="47"/>
      <c r="K1420" s="48"/>
      <c r="L1420" s="48"/>
      <c r="M1420" s="48"/>
      <c r="N1420" s="48"/>
      <c r="O1420" s="48"/>
      <c r="P1420" s="47"/>
      <c r="Q1420" s="46">
        <f t="shared" si="310"/>
        <v>410</v>
      </c>
      <c r="R1420" s="47">
        <f t="shared" si="311"/>
        <v>35.525383786285921</v>
      </c>
      <c r="S1420" s="47">
        <f t="shared" si="312"/>
        <v>28.584456835239582</v>
      </c>
      <c r="T1420" s="47">
        <f t="shared" si="313"/>
        <v>1.358561961206487</v>
      </c>
      <c r="U1420" s="47"/>
      <c r="V1420" s="7"/>
    </row>
    <row r="1421" spans="2:22">
      <c r="B1421" s="46">
        <f t="shared" si="314"/>
        <v>410</v>
      </c>
      <c r="C1421" s="47" t="e">
        <f>OutlineParameters!T1624</f>
        <v>#N/A</v>
      </c>
      <c r="D1421" s="47"/>
      <c r="E1421" s="47"/>
      <c r="F1421" s="47"/>
      <c r="G1421" s="47"/>
      <c r="H1421" s="47"/>
      <c r="I1421" s="47"/>
      <c r="J1421" s="47"/>
      <c r="K1421" s="48"/>
      <c r="L1421" s="48"/>
      <c r="M1421" s="48"/>
      <c r="N1421" s="48"/>
      <c r="O1421" s="48"/>
      <c r="P1421" s="47"/>
      <c r="Q1421" s="46">
        <f t="shared" si="310"/>
        <v>411</v>
      </c>
      <c r="R1421" s="47">
        <f t="shared" si="311"/>
        <v>35.569895637085033</v>
      </c>
      <c r="S1421" s="47">
        <f t="shared" si="312"/>
        <v>28.667444570068319</v>
      </c>
      <c r="T1421" s="47">
        <f t="shared" si="313"/>
        <v>1.3482065663309974</v>
      </c>
      <c r="U1421" s="47"/>
      <c r="V1421" s="7"/>
    </row>
    <row r="1422" spans="2:22">
      <c r="B1422" s="46">
        <f t="shared" si="314"/>
        <v>411</v>
      </c>
      <c r="C1422" s="47" t="e">
        <f>OutlineParameters!T1625</f>
        <v>#N/A</v>
      </c>
      <c r="D1422" s="47"/>
      <c r="E1422" s="47"/>
      <c r="F1422" s="47"/>
      <c r="G1422" s="47"/>
      <c r="H1422" s="47"/>
      <c r="I1422" s="47"/>
      <c r="J1422" s="47"/>
      <c r="K1422" s="48"/>
      <c r="L1422" s="48"/>
      <c r="M1422" s="48"/>
      <c r="N1422" s="48"/>
      <c r="O1422" s="48"/>
      <c r="P1422" s="47"/>
      <c r="Q1422" s="46">
        <f t="shared" si="310"/>
        <v>412</v>
      </c>
      <c r="R1422" s="47">
        <f t="shared" si="311"/>
        <v>35.6144159157544</v>
      </c>
      <c r="S1422" s="47">
        <f t="shared" si="312"/>
        <v>28.750534088878631</v>
      </c>
      <c r="T1422" s="47">
        <f t="shared" si="313"/>
        <v>1.3378539105411122</v>
      </c>
      <c r="U1422" s="47"/>
      <c r="V1422" s="7"/>
    </row>
    <row r="1423" spans="2:22">
      <c r="B1423" s="46">
        <f t="shared" si="314"/>
        <v>412</v>
      </c>
      <c r="C1423" s="47" t="e">
        <f>OutlineParameters!T1626</f>
        <v>#N/A</v>
      </c>
      <c r="D1423" s="47"/>
      <c r="E1423" s="47"/>
      <c r="F1423" s="47"/>
      <c r="G1423" s="47"/>
      <c r="H1423" s="47"/>
      <c r="I1423" s="47"/>
      <c r="J1423" s="47"/>
      <c r="K1423" s="48"/>
      <c r="L1423" s="48"/>
      <c r="M1423" s="48"/>
      <c r="N1423" s="48"/>
      <c r="O1423" s="48"/>
      <c r="P1423" s="47"/>
      <c r="Q1423" s="46">
        <f t="shared" si="310"/>
        <v>413</v>
      </c>
      <c r="R1423" s="47">
        <f t="shared" si="311"/>
        <v>35.658946306149389</v>
      </c>
      <c r="S1423" s="47">
        <f t="shared" si="312"/>
        <v>28.833726405403826</v>
      </c>
      <c r="T1423" s="47">
        <f t="shared" si="313"/>
        <v>1.3275045416540714</v>
      </c>
      <c r="U1423" s="47"/>
      <c r="V1423" s="7"/>
    </row>
    <row r="1424" spans="2:22">
      <c r="B1424" s="46">
        <f t="shared" si="314"/>
        <v>413</v>
      </c>
      <c r="C1424" s="47" t="e">
        <f>OutlineParameters!T1627</f>
        <v>#N/A</v>
      </c>
      <c r="D1424" s="47"/>
      <c r="E1424" s="47"/>
      <c r="F1424" s="47"/>
      <c r="G1424" s="47"/>
      <c r="H1424" s="47"/>
      <c r="I1424" s="47"/>
      <c r="J1424" s="47"/>
      <c r="K1424" s="48"/>
      <c r="L1424" s="48"/>
      <c r="M1424" s="48"/>
      <c r="N1424" s="48"/>
      <c r="O1424" s="48"/>
      <c r="P1424" s="47"/>
      <c r="Q1424" s="46">
        <f t="shared" si="310"/>
        <v>414</v>
      </c>
      <c r="R1424" s="47">
        <f t="shared" si="311"/>
        <v>35.703488553162089</v>
      </c>
      <c r="S1424" s="47">
        <f t="shared" si="312"/>
        <v>28.917022511253581</v>
      </c>
      <c r="T1424" s="47">
        <f t="shared" si="313"/>
        <v>1.3171590065556453</v>
      </c>
      <c r="U1424" s="47"/>
      <c r="V1424" s="7"/>
    </row>
    <row r="1425" spans="2:22">
      <c r="B1425" s="46">
        <f t="shared" si="314"/>
        <v>414</v>
      </c>
      <c r="C1425" s="47" t="e">
        <f>OutlineParameters!T1628</f>
        <v>#N/A</v>
      </c>
      <c r="D1425" s="47"/>
      <c r="E1425" s="47"/>
      <c r="F1425" s="47"/>
      <c r="G1425" s="47"/>
      <c r="H1425" s="47"/>
      <c r="I1425" s="47"/>
      <c r="J1425" s="47"/>
      <c r="K1425" s="48"/>
      <c r="L1425" s="48"/>
      <c r="M1425" s="48"/>
      <c r="N1425" s="48"/>
      <c r="O1425" s="48"/>
      <c r="P1425" s="47"/>
      <c r="Q1425" s="46">
        <f t="shared" si="310"/>
        <v>415</v>
      </c>
      <c r="R1425" s="47">
        <f t="shared" si="311"/>
        <v>35.748044279639693</v>
      </c>
      <c r="S1425" s="47">
        <f t="shared" si="312"/>
        <v>29.000423370733351</v>
      </c>
      <c r="T1425" s="47">
        <f t="shared" si="313"/>
        <v>1.3068178549351499</v>
      </c>
      <c r="U1425" s="47"/>
      <c r="V1425" s="7"/>
    </row>
    <row r="1426" spans="2:22">
      <c r="B1426" s="46">
        <f t="shared" si="314"/>
        <v>415</v>
      </c>
      <c r="C1426" s="47" t="e">
        <f>OutlineParameters!T1629</f>
        <v>#N/A</v>
      </c>
      <c r="D1426" s="47"/>
      <c r="E1426" s="47"/>
      <c r="F1426" s="47"/>
      <c r="G1426" s="47"/>
      <c r="H1426" s="47"/>
      <c r="I1426" s="47"/>
      <c r="J1426" s="47"/>
      <c r="K1426" s="48"/>
      <c r="L1426" s="48"/>
      <c r="M1426" s="48"/>
      <c r="N1426" s="48"/>
      <c r="O1426" s="48"/>
      <c r="P1426" s="47"/>
      <c r="Q1426" s="46">
        <f t="shared" si="310"/>
        <v>416</v>
      </c>
      <c r="R1426" s="47">
        <f t="shared" si="311"/>
        <v>35.792615057339972</v>
      </c>
      <c r="S1426" s="47">
        <f t="shared" si="312"/>
        <v>29.083929751758088</v>
      </c>
      <c r="T1426" s="47">
        <f t="shared" si="313"/>
        <v>1.296481633661914</v>
      </c>
      <c r="U1426" s="47"/>
      <c r="V1426" s="7"/>
    </row>
    <row r="1427" spans="2:22">
      <c r="B1427" s="46">
        <f t="shared" si="314"/>
        <v>416</v>
      </c>
      <c r="C1427" s="47" t="e">
        <f>OutlineParameters!T1630</f>
        <v>#N/A</v>
      </c>
      <c r="D1427" s="47"/>
      <c r="E1427" s="47"/>
      <c r="F1427" s="47"/>
      <c r="G1427" s="47"/>
      <c r="H1427" s="47"/>
      <c r="I1427" s="47"/>
      <c r="J1427" s="47"/>
      <c r="K1427" s="48"/>
      <c r="L1427" s="48"/>
      <c r="M1427" s="48"/>
      <c r="N1427" s="48"/>
      <c r="O1427" s="48"/>
      <c r="P1427" s="47"/>
      <c r="Q1427" s="46">
        <f t="shared" si="310"/>
        <v>417</v>
      </c>
      <c r="R1427" s="47">
        <f t="shared" si="311"/>
        <v>35.837202807125863</v>
      </c>
      <c r="S1427" s="47">
        <f t="shared" si="312"/>
        <v>29.167542861362485</v>
      </c>
      <c r="T1427" s="47">
        <f t="shared" si="313"/>
        <v>1.2861508896288578</v>
      </c>
      <c r="U1427" s="47"/>
      <c r="V1427" s="7"/>
    </row>
    <row r="1428" spans="2:22">
      <c r="B1428" s="46">
        <f t="shared" si="314"/>
        <v>417</v>
      </c>
      <c r="C1428" s="47" t="e">
        <f>OutlineParameters!T1631</f>
        <v>#N/A</v>
      </c>
      <c r="D1428" s="47"/>
      <c r="E1428" s="47"/>
      <c r="F1428" s="47"/>
      <c r="G1428" s="47"/>
      <c r="H1428" s="47"/>
      <c r="I1428" s="47"/>
      <c r="J1428" s="47"/>
      <c r="K1428" s="48"/>
      <c r="L1428" s="48"/>
      <c r="M1428" s="48"/>
      <c r="N1428" s="48"/>
      <c r="O1428" s="48"/>
      <c r="P1428" s="47"/>
      <c r="Q1428" s="46">
        <f t="shared" si="310"/>
        <v>418</v>
      </c>
      <c r="R1428" s="47">
        <f t="shared" si="311"/>
        <v>35.881808975866235</v>
      </c>
      <c r="S1428" s="47">
        <f t="shared" si="312"/>
        <v>29.251263430407775</v>
      </c>
      <c r="T1428" s="47">
        <f t="shared" si="313"/>
        <v>1.275826173447042</v>
      </c>
      <c r="U1428" s="47"/>
      <c r="V1428" s="7"/>
    </row>
    <row r="1429" spans="2:22">
      <c r="B1429" s="46">
        <f t="shared" si="314"/>
        <v>418</v>
      </c>
      <c r="C1429" s="47" t="e">
        <f>OutlineParameters!T1632</f>
        <v>#N/A</v>
      </c>
      <c r="D1429" s="47"/>
      <c r="E1429" s="47"/>
      <c r="F1429" s="47"/>
      <c r="G1429" s="47"/>
      <c r="H1429" s="47"/>
      <c r="I1429" s="47"/>
      <c r="J1429" s="47"/>
      <c r="K1429" s="48"/>
      <c r="L1429" s="48"/>
      <c r="M1429" s="48"/>
      <c r="N1429" s="48"/>
      <c r="O1429" s="48"/>
      <c r="P1429" s="47"/>
      <c r="Q1429" s="46">
        <f t="shared" si="310"/>
        <v>419</v>
      </c>
      <c r="R1429" s="47">
        <f t="shared" si="311"/>
        <v>35.926435487267142</v>
      </c>
      <c r="S1429" s="47">
        <f t="shared" si="312"/>
        <v>29.335092471629771</v>
      </c>
      <c r="T1429" s="47">
        <f t="shared" si="313"/>
        <v>1.265508029208269</v>
      </c>
      <c r="U1429" s="47"/>
      <c r="V1429" s="7"/>
    </row>
    <row r="1430" spans="2:22">
      <c r="B1430" s="46">
        <f t="shared" si="314"/>
        <v>419</v>
      </c>
      <c r="C1430" s="47" t="e">
        <f>OutlineParameters!T1633</f>
        <v>#N/A</v>
      </c>
      <c r="D1430" s="47"/>
      <c r="E1430" s="47"/>
      <c r="F1430" s="47"/>
      <c r="G1430" s="47"/>
      <c r="H1430" s="47"/>
      <c r="I1430" s="47"/>
      <c r="J1430" s="47"/>
      <c r="K1430" s="48"/>
      <c r="L1430" s="48"/>
      <c r="M1430" s="48"/>
      <c r="N1430" s="48"/>
      <c r="O1430" s="48"/>
      <c r="P1430" s="47"/>
      <c r="Q1430" s="46">
        <f t="shared" si="310"/>
        <v>420</v>
      </c>
      <c r="R1430" s="47">
        <f t="shared" si="311"/>
        <v>35.97108378819744</v>
      </c>
      <c r="S1430" s="47">
        <f t="shared" si="312"/>
        <v>29.419030675567562</v>
      </c>
      <c r="T1430" s="47">
        <f t="shared" si="313"/>
        <v>1.2551970084549227</v>
      </c>
      <c r="U1430" s="47"/>
      <c r="V1430" s="7"/>
    </row>
    <row r="1431" spans="2:22">
      <c r="B1431" s="46">
        <f t="shared" si="314"/>
        <v>420</v>
      </c>
      <c r="C1431" s="47" t="e">
        <f>OutlineParameters!T1634</f>
        <v>#N/A</v>
      </c>
      <c r="D1431" s="47"/>
      <c r="E1431" s="47"/>
      <c r="F1431" s="47"/>
      <c r="G1431" s="47"/>
      <c r="H1431" s="47"/>
      <c r="I1431" s="47"/>
      <c r="J1431" s="47"/>
      <c r="K1431" s="48"/>
      <c r="L1431" s="48"/>
      <c r="M1431" s="48"/>
      <c r="N1431" s="48"/>
      <c r="O1431" s="48"/>
      <c r="P1431" s="47"/>
      <c r="Q1431" s="46">
        <f t="shared" si="310"/>
        <v>421</v>
      </c>
      <c r="R1431" s="47">
        <f t="shared" si="311"/>
        <v>36.015755683153884</v>
      </c>
      <c r="S1431" s="47">
        <f t="shared" si="312"/>
        <v>29.503079040237605</v>
      </c>
      <c r="T1431" s="47">
        <f t="shared" si="313"/>
        <v>1.2448936552788057</v>
      </c>
      <c r="U1431" s="47"/>
      <c r="V1431" s="7"/>
    </row>
    <row r="1432" spans="2:22">
      <c r="B1432" s="46">
        <f t="shared" si="314"/>
        <v>421</v>
      </c>
      <c r="C1432" s="47" t="e">
        <f>OutlineParameters!T1635</f>
        <v>#N/A</v>
      </c>
      <c r="D1432" s="47"/>
      <c r="E1432" s="47"/>
      <c r="F1432" s="47"/>
      <c r="G1432" s="47"/>
      <c r="H1432" s="47"/>
      <c r="I1432" s="47"/>
      <c r="J1432" s="47"/>
      <c r="K1432" s="48"/>
      <c r="L1432" s="48"/>
      <c r="M1432" s="48"/>
      <c r="N1432" s="48"/>
      <c r="O1432" s="48"/>
      <c r="P1432" s="47"/>
      <c r="Q1432" s="46">
        <f t="shared" si="310"/>
        <v>422</v>
      </c>
      <c r="R1432" s="47">
        <f t="shared" si="311"/>
        <v>36.060453095842519</v>
      </c>
      <c r="S1432" s="47">
        <f t="shared" si="312"/>
        <v>29.58723870395924</v>
      </c>
      <c r="T1432" s="47">
        <f t="shared" si="313"/>
        <v>1.2345985193596558</v>
      </c>
      <c r="U1432" s="47"/>
      <c r="V1432" s="7"/>
    </row>
    <row r="1433" spans="2:22">
      <c r="B1433" s="46">
        <f t="shared" si="314"/>
        <v>422</v>
      </c>
      <c r="C1433" s="47" t="e">
        <f>OutlineParameters!T1636</f>
        <v>#N/A</v>
      </c>
      <c r="D1433" s="47"/>
      <c r="E1433" s="47"/>
      <c r="F1433" s="47"/>
      <c r="G1433" s="47"/>
      <c r="H1433" s="47"/>
      <c r="I1433" s="47"/>
      <c r="J1433" s="47"/>
      <c r="K1433" s="48"/>
      <c r="L1433" s="48"/>
      <c r="M1433" s="48"/>
      <c r="N1433" s="48"/>
      <c r="O1433" s="48"/>
      <c r="P1433" s="47"/>
      <c r="Q1433" s="46">
        <f t="shared" si="310"/>
        <v>423</v>
      </c>
      <c r="R1433" s="47">
        <f t="shared" si="311"/>
        <v>36.105177234713622</v>
      </c>
      <c r="S1433" s="47">
        <f t="shared" si="312"/>
        <v>29.671509863482346</v>
      </c>
      <c r="T1433" s="47">
        <f t="shared" si="313"/>
        <v>1.2243121503772116</v>
      </c>
      <c r="U1433" s="47"/>
      <c r="V1433" s="7"/>
    </row>
    <row r="1434" spans="2:22">
      <c r="B1434" s="46">
        <f t="shared" si="314"/>
        <v>423</v>
      </c>
      <c r="C1434" s="47" t="e">
        <f>OutlineParameters!T1637</f>
        <v>#N/A</v>
      </c>
      <c r="D1434" s="47"/>
      <c r="E1434" s="47"/>
      <c r="F1434" s="47"/>
      <c r="G1434" s="47"/>
      <c r="H1434" s="47"/>
      <c r="I1434" s="47"/>
      <c r="J1434" s="47"/>
      <c r="K1434" s="48"/>
      <c r="L1434" s="48"/>
      <c r="M1434" s="48"/>
      <c r="N1434" s="48"/>
      <c r="O1434" s="48"/>
      <c r="P1434" s="47"/>
      <c r="Q1434" s="46">
        <f t="shared" si="310"/>
        <v>424</v>
      </c>
      <c r="R1434" s="47">
        <f t="shared" si="311"/>
        <v>36.14993025643416</v>
      </c>
      <c r="S1434" s="47">
        <f t="shared" si="312"/>
        <v>29.755893880716833</v>
      </c>
      <c r="T1434" s="47">
        <f t="shared" si="313"/>
        <v>1.2140350925118593</v>
      </c>
      <c r="U1434" s="47"/>
      <c r="V1434" s="7"/>
    </row>
    <row r="1435" spans="2:22">
      <c r="B1435" s="46">
        <f t="shared" si="314"/>
        <v>424</v>
      </c>
      <c r="C1435" s="47" t="e">
        <f>OutlineParameters!T1638</f>
        <v>#N/A</v>
      </c>
      <c r="D1435" s="47"/>
      <c r="E1435" s="47"/>
      <c r="F1435" s="47"/>
      <c r="G1435" s="47"/>
      <c r="H1435" s="47"/>
      <c r="I1435" s="47"/>
      <c r="J1435" s="47"/>
      <c r="K1435" s="48"/>
      <c r="L1435" s="48"/>
      <c r="M1435" s="48"/>
      <c r="N1435" s="48"/>
      <c r="O1435" s="48"/>
      <c r="P1435" s="47"/>
      <c r="Q1435" s="46">
        <f t="shared" si="310"/>
        <v>425</v>
      </c>
      <c r="R1435" s="47">
        <f t="shared" si="311"/>
        <v>36.194713380402277</v>
      </c>
      <c r="S1435" s="47">
        <f t="shared" si="312"/>
        <v>29.840391063279768</v>
      </c>
      <c r="T1435" s="47">
        <f t="shared" si="313"/>
        <v>1.2037678952767414</v>
      </c>
      <c r="U1435" s="47"/>
      <c r="V1435" s="7"/>
    </row>
    <row r="1436" spans="2:22">
      <c r="B1436" s="46">
        <f t="shared" si="314"/>
        <v>425</v>
      </c>
      <c r="C1436" s="47" t="e">
        <f>OutlineParameters!T1639</f>
        <v>#N/A</v>
      </c>
      <c r="D1436" s="47"/>
      <c r="E1436" s="47"/>
      <c r="F1436" s="47"/>
      <c r="G1436" s="47"/>
      <c r="H1436" s="47"/>
      <c r="I1436" s="47"/>
      <c r="J1436" s="47"/>
      <c r="K1436" s="48"/>
      <c r="L1436" s="48"/>
      <c r="M1436" s="48"/>
      <c r="N1436" s="48"/>
      <c r="O1436" s="48"/>
      <c r="P1436" s="47"/>
      <c r="Q1436" s="46">
        <f t="shared" si="310"/>
        <v>426</v>
      </c>
      <c r="R1436" s="47">
        <f t="shared" si="311"/>
        <v>36.239528524835578</v>
      </c>
      <c r="S1436" s="47">
        <f t="shared" si="312"/>
        <v>29.925002396095863</v>
      </c>
      <c r="T1436" s="47">
        <f t="shared" si="313"/>
        <v>1.1935111084301799</v>
      </c>
      <c r="U1436" s="47"/>
      <c r="V1436" s="7"/>
    </row>
    <row r="1437" spans="2:22">
      <c r="B1437" s="46">
        <f t="shared" si="314"/>
        <v>426</v>
      </c>
      <c r="C1437" s="47" t="e">
        <f>OutlineParameters!T1640</f>
        <v>#N/A</v>
      </c>
      <c r="D1437" s="47"/>
      <c r="E1437" s="47"/>
      <c r="F1437" s="47"/>
      <c r="G1437" s="47"/>
      <c r="H1437" s="47"/>
      <c r="I1437" s="47"/>
      <c r="J1437" s="47"/>
      <c r="K1437" s="48"/>
      <c r="L1437" s="48"/>
      <c r="M1437" s="48"/>
      <c r="N1437" s="48"/>
      <c r="O1437" s="48"/>
      <c r="P1437" s="47"/>
      <c r="Q1437" s="46">
        <f t="shared" si="310"/>
        <v>427</v>
      </c>
      <c r="R1437" s="47">
        <f t="shared" si="311"/>
        <v>36.284377375021528</v>
      </c>
      <c r="S1437" s="47">
        <f t="shared" si="312"/>
        <v>30.009728707889447</v>
      </c>
      <c r="T1437" s="47">
        <f t="shared" si="313"/>
        <v>1.1832652760639777</v>
      </c>
      <c r="U1437" s="47"/>
      <c r="V1437" s="7"/>
    </row>
    <row r="1438" spans="2:22">
      <c r="B1438" s="46">
        <f t="shared" si="314"/>
        <v>427</v>
      </c>
      <c r="C1438" s="47" t="e">
        <f>OutlineParameters!T1641</f>
        <v>#N/A</v>
      </c>
      <c r="D1438" s="47"/>
      <c r="E1438" s="47"/>
      <c r="F1438" s="47"/>
      <c r="G1438" s="47"/>
      <c r="H1438" s="47"/>
      <c r="I1438" s="47"/>
      <c r="J1438" s="47"/>
      <c r="K1438" s="48"/>
      <c r="L1438" s="48"/>
      <c r="M1438" s="48"/>
      <c r="N1438" s="48"/>
      <c r="O1438" s="48"/>
      <c r="P1438" s="47"/>
      <c r="Q1438" s="46">
        <f t="shared" si="310"/>
        <v>428</v>
      </c>
      <c r="R1438" s="47">
        <f t="shared" si="311"/>
        <v>36.32926185466615</v>
      </c>
      <c r="S1438" s="47">
        <f t="shared" si="312"/>
        <v>30.094570880195118</v>
      </c>
      <c r="T1438" s="47">
        <f t="shared" si="313"/>
        <v>1.1730309478578727</v>
      </c>
      <c r="U1438" s="47"/>
      <c r="V1438" s="7"/>
    </row>
    <row r="1439" spans="2:22">
      <c r="B1439" s="46">
        <f t="shared" si="314"/>
        <v>428</v>
      </c>
      <c r="C1439" s="47" t="e">
        <f>OutlineParameters!T1642</f>
        <v>#N/A</v>
      </c>
      <c r="D1439" s="47"/>
      <c r="E1439" s="47"/>
      <c r="F1439" s="47"/>
      <c r="G1439" s="47"/>
      <c r="H1439" s="47"/>
      <c r="I1439" s="47"/>
      <c r="J1439" s="47"/>
      <c r="K1439" s="48"/>
      <c r="L1439" s="48"/>
      <c r="M1439" s="48"/>
      <c r="N1439" s="48"/>
      <c r="O1439" s="48"/>
      <c r="P1439" s="47"/>
      <c r="Q1439" s="46">
        <f t="shared" si="310"/>
        <v>429</v>
      </c>
      <c r="R1439" s="47">
        <f t="shared" si="311"/>
        <v>36.374183172219752</v>
      </c>
      <c r="S1439" s="47">
        <f t="shared" si="312"/>
        <v>30.179529115983883</v>
      </c>
      <c r="T1439" s="47">
        <f t="shared" si="313"/>
        <v>1.1628086753542481</v>
      </c>
      <c r="U1439" s="47"/>
      <c r="V1439" s="7"/>
    </row>
    <row r="1440" spans="2:22">
      <c r="B1440" s="46">
        <f t="shared" si="314"/>
        <v>429</v>
      </c>
      <c r="C1440" s="47" t="e">
        <f>OutlineParameters!T1643</f>
        <v>#N/A</v>
      </c>
      <c r="D1440" s="47"/>
      <c r="E1440" s="47"/>
      <c r="F1440" s="47"/>
      <c r="G1440" s="47"/>
      <c r="H1440" s="47"/>
      <c r="I1440" s="47"/>
      <c r="J1440" s="47"/>
      <c r="K1440" s="48"/>
      <c r="L1440" s="48"/>
      <c r="M1440" s="48"/>
      <c r="N1440" s="48"/>
      <c r="O1440" s="48"/>
      <c r="P1440" s="47"/>
      <c r="Q1440" s="46">
        <f t="shared" si="310"/>
        <v>430</v>
      </c>
      <c r="R1440" s="47">
        <f t="shared" si="311"/>
        <v>36.419143251388363</v>
      </c>
      <c r="S1440" s="47">
        <f t="shared" si="312"/>
        <v>30.264604238847664</v>
      </c>
      <c r="T1440" s="47">
        <f t="shared" si="313"/>
        <v>1.1525989989196168</v>
      </c>
      <c r="U1440" s="47"/>
      <c r="V1440" s="7"/>
    </row>
    <row r="1441" spans="2:22">
      <c r="B1441" s="46">
        <f t="shared" si="314"/>
        <v>430</v>
      </c>
      <c r="C1441" s="47" t="e">
        <f>OutlineParameters!T1644</f>
        <v>#N/A</v>
      </c>
      <c r="D1441" s="47"/>
      <c r="E1441" s="47"/>
      <c r="F1441" s="47"/>
      <c r="G1441" s="47"/>
      <c r="H1441" s="47"/>
      <c r="I1441" s="47"/>
      <c r="J1441" s="47"/>
      <c r="K1441" s="48"/>
      <c r="L1441" s="48"/>
      <c r="M1441" s="48"/>
      <c r="N1441" s="48"/>
      <c r="O1441" s="48"/>
      <c r="P1441" s="47"/>
      <c r="Q1441" s="46">
        <f t="shared" si="310"/>
        <v>431</v>
      </c>
      <c r="R1441" s="47">
        <f t="shared" si="311"/>
        <v>36.46414401587802</v>
      </c>
      <c r="S1441" s="47">
        <f t="shared" si="312"/>
        <v>30.349797389144445</v>
      </c>
      <c r="T1441" s="47">
        <f t="shared" si="313"/>
        <v>1.1424024700963618</v>
      </c>
      <c r="U1441" s="47"/>
      <c r="V1441" s="7"/>
    </row>
    <row r="1442" spans="2:22">
      <c r="B1442" s="46">
        <f t="shared" si="314"/>
        <v>431</v>
      </c>
      <c r="C1442" s="47" t="e">
        <f>OutlineParameters!T1645</f>
        <v>#N/A</v>
      </c>
      <c r="D1442" s="47"/>
      <c r="E1442" s="47"/>
      <c r="F1442" s="47"/>
      <c r="G1442" s="47"/>
      <c r="H1442" s="47"/>
      <c r="I1442" s="47"/>
      <c r="J1442" s="47"/>
      <c r="K1442" s="48"/>
      <c r="L1442" s="48"/>
      <c r="M1442" s="48"/>
      <c r="N1442" s="48"/>
      <c r="O1442" s="48"/>
      <c r="P1442" s="47"/>
      <c r="Q1442" s="46">
        <f t="shared" si="310"/>
        <v>432</v>
      </c>
      <c r="R1442" s="47">
        <f t="shared" si="311"/>
        <v>36.509186674139016</v>
      </c>
      <c r="S1442" s="47">
        <f t="shared" si="312"/>
        <v>30.435108459359896</v>
      </c>
      <c r="T1442" s="47">
        <f t="shared" si="313"/>
        <v>1.1322196367015767</v>
      </c>
      <c r="U1442" s="47"/>
      <c r="V1442" s="7"/>
    </row>
    <row r="1443" spans="2:22">
      <c r="B1443" s="46">
        <f t="shared" si="314"/>
        <v>432</v>
      </c>
      <c r="C1443" s="47" t="e">
        <f>OutlineParameters!T1646</f>
        <v>#N/A</v>
      </c>
      <c r="D1443" s="47"/>
      <c r="E1443" s="47"/>
      <c r="F1443" s="47"/>
      <c r="G1443" s="47"/>
      <c r="H1443" s="47"/>
      <c r="I1443" s="47"/>
      <c r="J1443" s="47"/>
      <c r="K1443" s="48"/>
      <c r="L1443" s="48"/>
      <c r="M1443" s="48"/>
      <c r="N1443" s="48"/>
      <c r="O1443" s="48"/>
      <c r="P1443" s="47"/>
      <c r="Q1443" s="46">
        <f t="shared" si="310"/>
        <v>433</v>
      </c>
      <c r="R1443" s="47">
        <f t="shared" si="311"/>
        <v>36.554273149877403</v>
      </c>
      <c r="S1443" s="47">
        <f t="shared" si="312"/>
        <v>30.520538561745575</v>
      </c>
      <c r="T1443" s="47">
        <f t="shared" si="313"/>
        <v>1.1220510465523539</v>
      </c>
      <c r="U1443" s="47"/>
      <c r="V1443" s="7"/>
    </row>
    <row r="1444" spans="2:22">
      <c r="B1444" s="46">
        <f t="shared" si="314"/>
        <v>433</v>
      </c>
      <c r="C1444" s="47" t="e">
        <f>OutlineParameters!T1647</f>
        <v>#N/A</v>
      </c>
      <c r="D1444" s="47"/>
      <c r="E1444" s="47"/>
      <c r="F1444" s="47"/>
      <c r="G1444" s="47"/>
      <c r="H1444" s="47"/>
      <c r="I1444" s="47"/>
      <c r="J1444" s="47"/>
      <c r="K1444" s="48"/>
      <c r="L1444" s="48"/>
      <c r="M1444" s="48"/>
      <c r="N1444" s="48"/>
      <c r="O1444" s="48"/>
      <c r="P1444" s="47"/>
      <c r="Q1444" s="46">
        <f t="shared" si="310"/>
        <v>434</v>
      </c>
      <c r="R1444" s="47">
        <f t="shared" si="311"/>
        <v>36.599405128380624</v>
      </c>
      <c r="S1444" s="47">
        <f t="shared" si="312"/>
        <v>30.606088002340016</v>
      </c>
      <c r="T1444" s="47">
        <f t="shared" si="313"/>
        <v>1.1118972511910772</v>
      </c>
      <c r="U1444" s="47"/>
      <c r="V1444" s="7"/>
    </row>
    <row r="1445" spans="2:22">
      <c r="B1445" s="46">
        <f t="shared" si="314"/>
        <v>434</v>
      </c>
      <c r="C1445" s="47" t="e">
        <f>OutlineParameters!T1648</f>
        <v>#N/A</v>
      </c>
      <c r="D1445" s="47"/>
      <c r="E1445" s="47"/>
      <c r="F1445" s="47"/>
      <c r="G1445" s="47"/>
      <c r="H1445" s="47"/>
      <c r="I1445" s="47"/>
      <c r="J1445" s="47"/>
      <c r="K1445" s="48"/>
      <c r="L1445" s="48"/>
      <c r="M1445" s="48"/>
      <c r="N1445" s="48"/>
      <c r="O1445" s="48"/>
      <c r="P1445" s="47"/>
      <c r="Q1445" s="46">
        <f t="shared" si="310"/>
        <v>435</v>
      </c>
      <c r="R1445" s="47">
        <f t="shared" si="311"/>
        <v>36.644584294936131</v>
      </c>
      <c r="S1445" s="47">
        <f t="shared" si="312"/>
        <v>30.691757645569862</v>
      </c>
      <c r="T1445" s="47">
        <f t="shared" si="313"/>
        <v>1.1017587909842588</v>
      </c>
      <c r="U1445" s="47"/>
      <c r="V1445" s="7"/>
    </row>
    <row r="1446" spans="2:22">
      <c r="B1446" s="46">
        <f t="shared" si="314"/>
        <v>435</v>
      </c>
      <c r="C1446" s="47" t="e">
        <f>OutlineParameters!T1649</f>
        <v>#N/A</v>
      </c>
      <c r="D1446" s="47"/>
      <c r="E1446" s="47"/>
      <c r="F1446" s="47"/>
      <c r="G1446" s="47"/>
      <c r="H1446" s="47"/>
      <c r="I1446" s="47"/>
      <c r="J1446" s="47"/>
      <c r="K1446" s="48"/>
      <c r="L1446" s="48"/>
      <c r="M1446" s="48"/>
      <c r="N1446" s="48"/>
      <c r="O1446" s="48"/>
      <c r="P1446" s="47"/>
      <c r="Q1446" s="46">
        <f t="shared" si="310"/>
        <v>436</v>
      </c>
      <c r="R1446" s="47">
        <f t="shared" si="311"/>
        <v>36.689812334831387</v>
      </c>
      <c r="S1446" s="47">
        <f t="shared" si="312"/>
        <v>30.777547881086797</v>
      </c>
      <c r="T1446" s="47">
        <f t="shared" si="313"/>
        <v>1.0916362174742822</v>
      </c>
      <c r="U1446" s="47"/>
      <c r="V1446" s="7"/>
    </row>
    <row r="1447" spans="2:22">
      <c r="B1447" s="46">
        <f t="shared" si="314"/>
        <v>436</v>
      </c>
      <c r="C1447" s="47" t="e">
        <f>OutlineParameters!T1650</f>
        <v>#N/A</v>
      </c>
      <c r="D1447" s="47"/>
      <c r="E1447" s="47"/>
      <c r="F1447" s="47"/>
      <c r="G1447" s="47"/>
      <c r="H1447" s="47"/>
      <c r="I1447" s="47"/>
      <c r="J1447" s="47"/>
      <c r="K1447" s="48"/>
      <c r="L1447" s="48"/>
      <c r="M1447" s="48"/>
      <c r="N1447" s="48"/>
      <c r="O1447" s="48"/>
      <c r="P1447" s="47"/>
      <c r="Q1447" s="46">
        <f t="shared" si="310"/>
        <v>437</v>
      </c>
      <c r="R1447" s="47">
        <f t="shared" si="311"/>
        <v>36.735091410191018</v>
      </c>
      <c r="S1447" s="47">
        <f t="shared" si="312"/>
        <v>30.86345957380626</v>
      </c>
      <c r="T1447" s="47">
        <f t="shared" si="313"/>
        <v>1.0815300784782407</v>
      </c>
      <c r="U1447" s="47"/>
      <c r="V1447" s="7"/>
    </row>
    <row r="1448" spans="2:22">
      <c r="B1448" s="46">
        <f t="shared" si="314"/>
        <v>437</v>
      </c>
      <c r="C1448" s="47" t="e">
        <f>OutlineParameters!T1651</f>
        <v>#N/A</v>
      </c>
      <c r="D1448" s="47"/>
      <c r="E1448" s="47"/>
      <c r="F1448" s="47"/>
      <c r="G1448" s="47"/>
      <c r="H1448" s="47"/>
      <c r="I1448" s="47"/>
      <c r="J1448" s="47"/>
      <c r="K1448" s="48"/>
      <c r="L1448" s="48"/>
      <c r="M1448" s="48"/>
      <c r="N1448" s="48"/>
      <c r="O1448" s="48"/>
      <c r="P1448" s="47"/>
      <c r="Q1448" s="46">
        <f t="shared" si="310"/>
        <v>438</v>
      </c>
      <c r="R1448" s="47">
        <f t="shared" si="311"/>
        <v>36.780422252628142</v>
      </c>
      <c r="S1448" s="47">
        <f t="shared" si="312"/>
        <v>30.949492516980293</v>
      </c>
      <c r="T1448" s="47">
        <f t="shared" si="313"/>
        <v>1.0714409218132273</v>
      </c>
      <c r="U1448" s="47"/>
      <c r="V1448" s="7"/>
    </row>
    <row r="1449" spans="2:22">
      <c r="B1449" s="46">
        <f t="shared" si="314"/>
        <v>438</v>
      </c>
      <c r="C1449" s="47" t="e">
        <f>OutlineParameters!T1652</f>
        <v>#N/A</v>
      </c>
      <c r="D1449" s="47"/>
      <c r="E1449" s="47"/>
      <c r="F1449" s="47"/>
      <c r="G1449" s="47"/>
      <c r="H1449" s="47"/>
      <c r="I1449" s="47"/>
      <c r="J1449" s="47"/>
      <c r="K1449" s="48"/>
      <c r="L1449" s="48"/>
      <c r="M1449" s="48"/>
      <c r="N1449" s="48"/>
      <c r="O1449" s="48"/>
      <c r="P1449" s="47"/>
      <c r="Q1449" s="46">
        <f t="shared" si="310"/>
        <v>439</v>
      </c>
      <c r="R1449" s="47">
        <f t="shared" si="311"/>
        <v>36.825807024267391</v>
      </c>
      <c r="S1449" s="47">
        <f t="shared" si="312"/>
        <v>31.035647378205848</v>
      </c>
      <c r="T1449" s="47">
        <f t="shared" si="313"/>
        <v>1.061369299021625</v>
      </c>
      <c r="U1449" s="47"/>
      <c r="V1449" s="7"/>
    </row>
    <row r="1450" spans="2:22">
      <c r="B1450" s="46">
        <f t="shared" si="314"/>
        <v>439</v>
      </c>
      <c r="C1450" s="47" t="e">
        <f>OutlineParameters!T1653</f>
        <v>#N/A</v>
      </c>
      <c r="D1450" s="47"/>
      <c r="E1450" s="47"/>
      <c r="F1450" s="47"/>
      <c r="G1450" s="47"/>
      <c r="H1450" s="47"/>
      <c r="I1450" s="47"/>
      <c r="J1450" s="47"/>
      <c r="K1450" s="48"/>
      <c r="L1450" s="48"/>
      <c r="M1450" s="48"/>
      <c r="N1450" s="48"/>
      <c r="O1450" s="48"/>
      <c r="P1450" s="47"/>
      <c r="Q1450" s="46">
        <f t="shared" si="310"/>
        <v>440</v>
      </c>
      <c r="R1450" s="47">
        <f t="shared" si="311"/>
        <v>36.871247410396208</v>
      </c>
      <c r="S1450" s="47">
        <f t="shared" si="312"/>
        <v>31.121924891278802</v>
      </c>
      <c r="T1450" s="47">
        <f t="shared" si="313"/>
        <v>1.0513157504699464</v>
      </c>
      <c r="U1450" s="47"/>
      <c r="V1450" s="7"/>
    </row>
    <row r="1451" spans="2:22">
      <c r="B1451" s="46">
        <f t="shared" si="314"/>
        <v>440</v>
      </c>
      <c r="C1451" s="47" t="e">
        <f>OutlineParameters!T1654</f>
        <v>#N/A</v>
      </c>
      <c r="D1451" s="47"/>
      <c r="E1451" s="47"/>
      <c r="F1451" s="47"/>
      <c r="G1451" s="47"/>
      <c r="H1451" s="47"/>
      <c r="I1451" s="47"/>
      <c r="J1451" s="47"/>
      <c r="K1451" s="48"/>
      <c r="L1451" s="48"/>
      <c r="M1451" s="48"/>
      <c r="N1451" s="48"/>
      <c r="O1451" s="48"/>
      <c r="P1451" s="47"/>
      <c r="Q1451" s="46">
        <f t="shared" si="310"/>
        <v>441</v>
      </c>
      <c r="R1451" s="47">
        <f t="shared" si="311"/>
        <v>36.916745096302066</v>
      </c>
      <c r="S1451" s="47">
        <f t="shared" si="312"/>
        <v>31.208325322888719</v>
      </c>
      <c r="T1451" s="47">
        <f t="shared" si="313"/>
        <v>1.0412808277005752</v>
      </c>
      <c r="U1451" s="47"/>
      <c r="V1451" s="7"/>
    </row>
    <row r="1452" spans="2:22">
      <c r="B1452" s="46">
        <f t="shared" si="314"/>
        <v>441</v>
      </c>
      <c r="C1452" s="47" t="e">
        <f>OutlineParameters!T1655</f>
        <v>#N/A</v>
      </c>
      <c r="D1452" s="47"/>
      <c r="E1452" s="47"/>
      <c r="F1452" s="47"/>
      <c r="G1452" s="47"/>
      <c r="H1452" s="47"/>
      <c r="I1452" s="47"/>
      <c r="J1452" s="47"/>
      <c r="K1452" s="48"/>
      <c r="L1452" s="48"/>
      <c r="M1452" s="48"/>
      <c r="N1452" s="48"/>
      <c r="O1452" s="48"/>
      <c r="P1452" s="47"/>
      <c r="Q1452" s="46">
        <f t="shared" si="310"/>
        <v>442</v>
      </c>
      <c r="R1452" s="47">
        <f t="shared" si="311"/>
        <v>36.962302234902893</v>
      </c>
      <c r="S1452" s="47">
        <f t="shared" si="312"/>
        <v>31.294849399915076</v>
      </c>
      <c r="T1452" s="47">
        <f t="shared" si="313"/>
        <v>1.0312650792631888</v>
      </c>
      <c r="U1452" s="47"/>
      <c r="V1452" s="7"/>
    </row>
    <row r="1453" spans="2:22">
      <c r="B1453" s="46">
        <f t="shared" si="314"/>
        <v>442</v>
      </c>
      <c r="C1453" s="47" t="e">
        <f>OutlineParameters!T1656</f>
        <v>#N/A</v>
      </c>
      <c r="D1453" s="47"/>
      <c r="E1453" s="47"/>
      <c r="F1453" s="47"/>
      <c r="G1453" s="47"/>
      <c r="H1453" s="47"/>
      <c r="I1453" s="47"/>
      <c r="J1453" s="47"/>
      <c r="K1453" s="48"/>
      <c r="L1453" s="48"/>
      <c r="M1453" s="48"/>
      <c r="N1453" s="48"/>
      <c r="O1453" s="48"/>
      <c r="P1453" s="47"/>
      <c r="Q1453" s="46">
        <f t="shared" si="310"/>
        <v>443</v>
      </c>
      <c r="R1453" s="47">
        <f t="shared" si="311"/>
        <v>37.007919108594685</v>
      </c>
      <c r="S1453" s="47">
        <f t="shared" si="312"/>
        <v>31.381496340846116</v>
      </c>
      <c r="T1453" s="47">
        <f t="shared" si="313"/>
        <v>1.0212690507771263</v>
      </c>
      <c r="U1453" s="47"/>
      <c r="V1453" s="7"/>
    </row>
    <row r="1454" spans="2:22">
      <c r="B1454" s="46">
        <f t="shared" si="314"/>
        <v>443</v>
      </c>
      <c r="C1454" s="47" t="e">
        <f>OutlineParameters!T1657</f>
        <v>#N/A</v>
      </c>
      <c r="D1454" s="47"/>
      <c r="E1454" s="47"/>
      <c r="F1454" s="47"/>
      <c r="G1454" s="47"/>
      <c r="H1454" s="47"/>
      <c r="I1454" s="47"/>
      <c r="J1454" s="47"/>
      <c r="K1454" s="48"/>
      <c r="L1454" s="48"/>
      <c r="M1454" s="48"/>
      <c r="N1454" s="48"/>
      <c r="O1454" s="48"/>
      <c r="P1454" s="47"/>
      <c r="Q1454" s="46">
        <f t="shared" si="310"/>
        <v>444</v>
      </c>
      <c r="R1454" s="47">
        <f t="shared" si="311"/>
        <v>37.05359927344702</v>
      </c>
      <c r="S1454" s="47">
        <f t="shared" si="312"/>
        <v>31.468268085360585</v>
      </c>
      <c r="T1454" s="47">
        <f t="shared" si="313"/>
        <v>1.0112932930743892</v>
      </c>
      <c r="U1454" s="47"/>
      <c r="V1454" s="7"/>
    </row>
    <row r="1455" spans="2:22">
      <c r="B1455" s="46">
        <f t="shared" si="314"/>
        <v>444</v>
      </c>
      <c r="C1455" s="47" t="e">
        <f>OutlineParameters!T1658</f>
        <v>#N/A</v>
      </c>
      <c r="D1455" s="47"/>
      <c r="E1455" s="47"/>
      <c r="F1455" s="47"/>
      <c r="G1455" s="47"/>
      <c r="H1455" s="47"/>
      <c r="I1455" s="47"/>
      <c r="J1455" s="47"/>
      <c r="K1455" s="48"/>
      <c r="L1455" s="48"/>
      <c r="M1455" s="48"/>
      <c r="N1455" s="48"/>
      <c r="O1455" s="48"/>
      <c r="P1455" s="47"/>
      <c r="Q1455" s="46">
        <f t="shared" ref="Q1455:Q1510" si="315">B1456</f>
        <v>445</v>
      </c>
      <c r="R1455" s="47">
        <f t="shared" si="311"/>
        <v>37.099342543444905</v>
      </c>
      <c r="S1455" s="47">
        <f t="shared" si="312"/>
        <v>31.555163310194903</v>
      </c>
      <c r="T1455" s="47">
        <f t="shared" si="313"/>
        <v>1.0013383545133134</v>
      </c>
      <c r="U1455" s="47"/>
      <c r="V1455" s="7"/>
    </row>
    <row r="1456" spans="2:22">
      <c r="B1456" s="46">
        <f t="shared" si="314"/>
        <v>445</v>
      </c>
      <c r="C1456" s="47" t="e">
        <f>OutlineParameters!T1659</f>
        <v>#N/A</v>
      </c>
      <c r="D1456" s="47"/>
      <c r="E1456" s="47"/>
      <c r="F1456" s="47"/>
      <c r="G1456" s="47"/>
      <c r="H1456" s="47"/>
      <c r="I1456" s="47"/>
      <c r="J1456" s="47"/>
      <c r="K1456" s="48"/>
      <c r="L1456" s="48"/>
      <c r="M1456" s="48"/>
      <c r="N1456" s="48"/>
      <c r="O1456" s="48"/>
      <c r="P1456" s="47"/>
      <c r="Q1456" s="46">
        <f t="shared" si="315"/>
        <v>446</v>
      </c>
      <c r="R1456" s="47">
        <f t="shared" si="311"/>
        <v>37.145152475712642</v>
      </c>
      <c r="S1456" s="47">
        <f t="shared" si="312"/>
        <v>31.642184063155948</v>
      </c>
      <c r="T1456" s="47">
        <f t="shared" si="313"/>
        <v>0.99140477881816957</v>
      </c>
      <c r="U1456" s="47"/>
      <c r="V1456" s="7"/>
    </row>
    <row r="1457" spans="2:22">
      <c r="B1457" s="46">
        <f t="shared" si="314"/>
        <v>446</v>
      </c>
      <c r="C1457" s="47" t="e">
        <f>OutlineParameters!T1660</f>
        <v>#N/A</v>
      </c>
      <c r="D1457" s="47"/>
      <c r="E1457" s="47"/>
      <c r="F1457" s="47"/>
      <c r="G1457" s="47"/>
      <c r="H1457" s="47"/>
      <c r="I1457" s="47"/>
      <c r="J1457" s="47"/>
      <c r="K1457" s="48"/>
      <c r="L1457" s="48"/>
      <c r="M1457" s="48"/>
      <c r="N1457" s="48"/>
      <c r="O1457" s="48"/>
      <c r="P1457" s="47"/>
      <c r="Q1457" s="46">
        <f t="shared" si="315"/>
        <v>447</v>
      </c>
      <c r="R1457" s="47">
        <f t="shared" si="311"/>
        <v>37.191029359989528</v>
      </c>
      <c r="S1457" s="47">
        <f t="shared" si="312"/>
        <v>31.729329195624683</v>
      </c>
      <c r="T1457" s="47">
        <f t="shared" si="313"/>
        <v>0.98149311399530004</v>
      </c>
      <c r="U1457" s="47"/>
      <c r="V1457" s="7"/>
    </row>
    <row r="1458" spans="2:22">
      <c r="B1458" s="46">
        <f t="shared" si="314"/>
        <v>447</v>
      </c>
      <c r="C1458" s="47" t="e">
        <f>OutlineParameters!T1661</f>
        <v>#N/A</v>
      </c>
      <c r="D1458" s="47"/>
      <c r="E1458" s="47"/>
      <c r="F1458" s="47"/>
      <c r="G1458" s="47"/>
      <c r="H1458" s="47"/>
      <c r="I1458" s="47"/>
      <c r="J1458" s="47"/>
      <c r="K1458" s="48"/>
      <c r="L1458" s="48"/>
      <c r="M1458" s="48"/>
      <c r="N1458" s="48"/>
      <c r="O1458" s="48"/>
      <c r="P1458" s="47"/>
      <c r="Q1458" s="46">
        <f t="shared" si="315"/>
        <v>448</v>
      </c>
      <c r="R1458" s="47">
        <f t="shared" si="311"/>
        <v>37.236975323999403</v>
      </c>
      <c r="S1458" s="47">
        <f t="shared" si="312"/>
        <v>31.816599347975789</v>
      </c>
      <c r="T1458" s="47">
        <f t="shared" si="313"/>
        <v>0.97160391158069281</v>
      </c>
      <c r="U1458" s="47"/>
      <c r="V1458" s="7"/>
    </row>
    <row r="1459" spans="2:22">
      <c r="B1459" s="46">
        <f t="shared" si="314"/>
        <v>448</v>
      </c>
      <c r="C1459" s="47" t="e">
        <f>OutlineParameters!T1662</f>
        <v>#N/A</v>
      </c>
      <c r="D1459" s="47"/>
      <c r="E1459" s="47"/>
      <c r="F1459" s="47"/>
      <c r="G1459" s="47"/>
      <c r="H1459" s="47"/>
      <c r="I1459" s="47"/>
      <c r="J1459" s="47"/>
      <c r="K1459" s="48"/>
      <c r="L1459" s="48"/>
      <c r="M1459" s="48"/>
      <c r="N1459" s="48"/>
      <c r="O1459" s="48"/>
      <c r="P1459" s="47"/>
      <c r="Q1459" s="46">
        <f t="shared" si="315"/>
        <v>449</v>
      </c>
      <c r="R1459" s="47">
        <f t="shared" ref="R1459:R1510" si="316">VLOOKUP(-Q1459,$Q$110:$R$1009,2,FALSE)</f>
        <v>37.282992086853895</v>
      </c>
      <c r="S1459" s="47">
        <f t="shared" ref="S1459:S1510" si="317">VLOOKUP(-Q1459,$Q$110:$S$1009,3,FALSE)</f>
        <v>31.90399474380478</v>
      </c>
      <c r="T1459" s="47">
        <f t="shared" ref="T1459:T1510" si="318">VLOOKUP(-Q1459,$Q$110:$T$1009,4,FALSE)</f>
        <v>0.96173771921041162</v>
      </c>
      <c r="U1459" s="47"/>
      <c r="V1459" s="7"/>
    </row>
    <row r="1460" spans="2:22">
      <c r="B1460" s="46">
        <f t="shared" si="314"/>
        <v>449</v>
      </c>
      <c r="C1460" s="47" t="e">
        <f>OutlineParameters!T1663</f>
        <v>#N/A</v>
      </c>
      <c r="D1460" s="47"/>
      <c r="E1460" s="47"/>
      <c r="F1460" s="47"/>
      <c r="G1460" s="47"/>
      <c r="H1460" s="47"/>
      <c r="I1460" s="47"/>
      <c r="J1460" s="47"/>
      <c r="K1460" s="48"/>
      <c r="L1460" s="48"/>
      <c r="M1460" s="48"/>
      <c r="N1460" s="48"/>
      <c r="O1460" s="48"/>
      <c r="P1460" s="47"/>
      <c r="Q1460" s="46">
        <f t="shared" si="315"/>
        <v>450</v>
      </c>
      <c r="R1460" s="47">
        <f t="shared" si="316"/>
        <v>37.329081777444102</v>
      </c>
      <c r="S1460" s="47">
        <f t="shared" si="317"/>
        <v>31.991516024912954</v>
      </c>
      <c r="T1460" s="47">
        <f t="shared" si="318"/>
        <v>0.95189507762399472</v>
      </c>
      <c r="U1460" s="47"/>
      <c r="V1460" s="7"/>
    </row>
    <row r="1461" spans="2:22">
      <c r="B1461" s="46">
        <f t="shared" si="314"/>
        <v>450</v>
      </c>
      <c r="C1461" s="47" t="e">
        <f>OutlineParameters!T1664</f>
        <v>#N/A</v>
      </c>
      <c r="D1461" s="47"/>
      <c r="E1461" s="47"/>
      <c r="F1461" s="47"/>
      <c r="G1461" s="47"/>
      <c r="H1461" s="47"/>
      <c r="I1461" s="47"/>
      <c r="J1461" s="47"/>
      <c r="K1461" s="48"/>
      <c r="L1461" s="48"/>
      <c r="M1461" s="48"/>
      <c r="N1461" s="48"/>
      <c r="O1461" s="48"/>
      <c r="P1461" s="47"/>
      <c r="Q1461" s="46">
        <f t="shared" si="315"/>
        <v>451</v>
      </c>
      <c r="R1461" s="47">
        <f t="shared" si="316"/>
        <v>37.37524468317482</v>
      </c>
      <c r="S1461" s="47">
        <f t="shared" si="317"/>
        <v>32.079161605897745</v>
      </c>
      <c r="T1461" s="47">
        <f t="shared" si="318"/>
        <v>0.9420765489701024</v>
      </c>
      <c r="U1461" s="47"/>
      <c r="V1461" s="7"/>
    </row>
    <row r="1462" spans="2:22">
      <c r="B1462" s="46">
        <f t="shared" ref="B1462:B1525" si="319">B1461+1</f>
        <v>451</v>
      </c>
      <c r="C1462" s="47" t="e">
        <f>OutlineParameters!T1665</f>
        <v>#N/A</v>
      </c>
      <c r="D1462" s="47"/>
      <c r="E1462" s="47"/>
      <c r="F1462" s="47"/>
      <c r="G1462" s="47"/>
      <c r="H1462" s="47"/>
      <c r="I1462" s="47"/>
      <c r="J1462" s="47"/>
      <c r="K1462" s="48"/>
      <c r="L1462" s="48"/>
      <c r="M1462" s="48"/>
      <c r="N1462" s="48"/>
      <c r="O1462" s="48"/>
      <c r="P1462" s="47"/>
      <c r="Q1462" s="46">
        <f t="shared" si="315"/>
        <v>452</v>
      </c>
      <c r="R1462" s="47">
        <f t="shared" si="316"/>
        <v>37.421484364672089</v>
      </c>
      <c r="S1462" s="47">
        <f t="shared" si="317"/>
        <v>32.166934009489523</v>
      </c>
      <c r="T1462" s="47">
        <f t="shared" si="318"/>
        <v>0.93228266693539952</v>
      </c>
      <c r="U1462" s="47"/>
      <c r="V1462" s="7"/>
    </row>
    <row r="1463" spans="2:22">
      <c r="B1463" s="46">
        <f t="shared" si="319"/>
        <v>452</v>
      </c>
      <c r="C1463" s="47" t="e">
        <f>OutlineParameters!T1666</f>
        <v>#N/A</v>
      </c>
      <c r="D1463" s="47"/>
      <c r="E1463" s="47"/>
      <c r="F1463" s="47"/>
      <c r="G1463" s="47"/>
      <c r="H1463" s="47"/>
      <c r="I1463" s="47"/>
      <c r="J1463" s="47"/>
      <c r="K1463" s="48"/>
      <c r="L1463" s="48"/>
      <c r="M1463" s="48"/>
      <c r="N1463" s="48"/>
      <c r="O1463" s="48"/>
      <c r="P1463" s="47"/>
      <c r="Q1463" s="46">
        <f t="shared" si="315"/>
        <v>453</v>
      </c>
      <c r="R1463" s="47">
        <f t="shared" si="316"/>
        <v>37.467801108089098</v>
      </c>
      <c r="S1463" s="47">
        <f t="shared" si="317"/>
        <v>32.254831649589313</v>
      </c>
      <c r="T1463" s="47">
        <f t="shared" si="318"/>
        <v>0.92251398208582636</v>
      </c>
      <c r="U1463" s="47"/>
      <c r="V1463" s="7"/>
    </row>
    <row r="1464" spans="2:22">
      <c r="B1464" s="46">
        <f t="shared" si="319"/>
        <v>453</v>
      </c>
      <c r="C1464" s="47" t="e">
        <f>OutlineParameters!T1667</f>
        <v>#N/A</v>
      </c>
      <c r="D1464" s="47"/>
      <c r="E1464" s="47"/>
      <c r="F1464" s="47"/>
      <c r="G1464" s="47"/>
      <c r="H1464" s="47"/>
      <c r="I1464" s="47"/>
      <c r="J1464" s="47"/>
      <c r="K1464" s="48"/>
      <c r="L1464" s="48"/>
      <c r="M1464" s="48"/>
      <c r="N1464" s="48"/>
      <c r="O1464" s="48"/>
      <c r="P1464" s="47"/>
      <c r="Q1464" s="46">
        <f t="shared" si="315"/>
        <v>454</v>
      </c>
      <c r="R1464" s="47">
        <f t="shared" si="316"/>
        <v>37.514197044820165</v>
      </c>
      <c r="S1464" s="47">
        <f t="shared" si="317"/>
        <v>32.342854977181332</v>
      </c>
      <c r="T1464" s="47">
        <f t="shared" si="318"/>
        <v>0.91277104715049129</v>
      </c>
      <c r="U1464" s="47"/>
      <c r="V1464" s="7"/>
    </row>
    <row r="1465" spans="2:22">
      <c r="B1465" s="46">
        <f t="shared" si="319"/>
        <v>454</v>
      </c>
      <c r="C1465" s="47" t="e">
        <f>OutlineParameters!T1668</f>
        <v>#N/A</v>
      </c>
      <c r="D1465" s="47"/>
      <c r="E1465" s="47"/>
      <c r="F1465" s="47"/>
      <c r="G1465" s="47"/>
      <c r="H1465" s="47"/>
      <c r="I1465" s="47"/>
      <c r="J1465" s="47"/>
      <c r="K1465" s="48"/>
      <c r="L1465" s="48"/>
      <c r="M1465" s="48"/>
      <c r="N1465" s="48"/>
      <c r="O1465" s="48"/>
      <c r="P1465" s="47"/>
      <c r="Q1465" s="46">
        <f t="shared" si="315"/>
        <v>455</v>
      </c>
      <c r="R1465" s="47">
        <f t="shared" si="316"/>
        <v>37.560673890222077</v>
      </c>
      <c r="S1465" s="47">
        <f t="shared" si="317"/>
        <v>32.431003822156427</v>
      </c>
      <c r="T1465" s="47">
        <f t="shared" si="318"/>
        <v>0.90305440481961885</v>
      </c>
      <c r="U1465" s="47"/>
      <c r="V1465" s="7"/>
    </row>
    <row r="1466" spans="2:22">
      <c r="B1466" s="46">
        <f t="shared" si="319"/>
        <v>455</v>
      </c>
      <c r="C1466" s="47" t="e">
        <f>OutlineParameters!T1669</f>
        <v>#N/A</v>
      </c>
      <c r="D1466" s="47"/>
      <c r="E1466" s="47"/>
      <c r="F1466" s="47"/>
      <c r="G1466" s="47"/>
      <c r="H1466" s="47"/>
      <c r="I1466" s="47"/>
      <c r="J1466" s="47"/>
      <c r="K1466" s="48"/>
      <c r="L1466" s="48"/>
      <c r="M1466" s="48"/>
      <c r="N1466" s="48"/>
      <c r="O1466" s="48"/>
      <c r="P1466" s="47"/>
      <c r="Q1466" s="46">
        <f t="shared" si="315"/>
        <v>456</v>
      </c>
      <c r="R1466" s="47">
        <f t="shared" si="316"/>
        <v>37.607233777025137</v>
      </c>
      <c r="S1466" s="47">
        <f t="shared" si="317"/>
        <v>32.519279027721524</v>
      </c>
      <c r="T1466" s="47">
        <f t="shared" si="318"/>
        <v>0.89336460825659492</v>
      </c>
      <c r="U1466" s="47"/>
      <c r="V1466" s="7"/>
    </row>
    <row r="1467" spans="2:22">
      <c r="B1467" s="46">
        <f t="shared" si="319"/>
        <v>456</v>
      </c>
      <c r="C1467" s="47" t="e">
        <f>OutlineParameters!T1670</f>
        <v>#N/A</v>
      </c>
      <c r="D1467" s="47"/>
      <c r="E1467" s="47"/>
      <c r="F1467" s="47"/>
      <c r="G1467" s="47"/>
      <c r="H1467" s="47"/>
      <c r="I1467" s="47"/>
      <c r="J1467" s="47"/>
      <c r="K1467" s="48"/>
      <c r="L1467" s="48"/>
      <c r="M1467" s="48"/>
      <c r="N1467" s="48"/>
      <c r="O1467" s="48"/>
      <c r="P1467" s="47"/>
      <c r="Q1467" s="46">
        <f t="shared" si="315"/>
        <v>457</v>
      </c>
      <c r="R1467" s="47">
        <f t="shared" si="316"/>
        <v>37.65387698871055</v>
      </c>
      <c r="S1467" s="47">
        <f t="shared" si="317"/>
        <v>32.607678925944491</v>
      </c>
      <c r="T1467" s="47">
        <f t="shared" si="318"/>
        <v>0.88370219970822383</v>
      </c>
      <c r="U1467" s="47"/>
      <c r="V1467" s="7"/>
    </row>
    <row r="1468" spans="2:22">
      <c r="B1468" s="46">
        <f t="shared" si="319"/>
        <v>457</v>
      </c>
      <c r="C1468" s="47" t="e">
        <f>OutlineParameters!T1671</f>
        <v>#N/A</v>
      </c>
      <c r="D1468" s="47"/>
      <c r="E1468" s="47"/>
      <c r="F1468" s="47"/>
      <c r="G1468" s="47"/>
      <c r="H1468" s="47"/>
      <c r="I1468" s="47"/>
      <c r="J1468" s="47"/>
      <c r="K1468" s="48"/>
      <c r="L1468" s="48"/>
      <c r="M1468" s="48"/>
      <c r="N1468" s="48"/>
      <c r="O1468" s="48"/>
      <c r="P1468" s="47"/>
      <c r="Q1468" s="46">
        <f t="shared" si="315"/>
        <v>458</v>
      </c>
      <c r="R1468" s="47">
        <f t="shared" si="316"/>
        <v>37.700607089912346</v>
      </c>
      <c r="S1468" s="47">
        <f t="shared" si="317"/>
        <v>32.696205261463</v>
      </c>
      <c r="T1468" s="47">
        <f t="shared" si="318"/>
        <v>0.87406773279045469</v>
      </c>
      <c r="U1468" s="47"/>
      <c r="V1468" s="7"/>
    </row>
    <row r="1469" spans="2:22">
      <c r="B1469" s="46">
        <f t="shared" si="319"/>
        <v>458</v>
      </c>
      <c r="C1469" s="47" t="e">
        <f>OutlineParameters!T1672</f>
        <v>#N/A</v>
      </c>
      <c r="D1469" s="47"/>
      <c r="E1469" s="47"/>
      <c r="F1469" s="47"/>
      <c r="G1469" s="47"/>
      <c r="H1469" s="47"/>
      <c r="I1469" s="47"/>
      <c r="J1469" s="47"/>
      <c r="K1469" s="48"/>
      <c r="L1469" s="48"/>
      <c r="M1469" s="48"/>
      <c r="N1469" s="48"/>
      <c r="O1469" s="48"/>
      <c r="P1469" s="47"/>
      <c r="Q1469" s="46">
        <f t="shared" si="315"/>
        <v>459</v>
      </c>
      <c r="R1469" s="47">
        <f t="shared" si="316"/>
        <v>37.747423885854175</v>
      </c>
      <c r="S1469" s="47">
        <f t="shared" si="317"/>
        <v>32.784856052172593</v>
      </c>
      <c r="T1469" s="47">
        <f t="shared" si="318"/>
        <v>0.86446174928838648</v>
      </c>
      <c r="U1469" s="47"/>
      <c r="V1469" s="7"/>
    </row>
    <row r="1470" spans="2:22">
      <c r="B1470" s="46">
        <f t="shared" si="319"/>
        <v>459</v>
      </c>
      <c r="C1470" s="47" t="e">
        <f>OutlineParameters!T1673</f>
        <v>#N/A</v>
      </c>
      <c r="D1470" s="47"/>
      <c r="E1470" s="47"/>
      <c r="F1470" s="47"/>
      <c r="G1470" s="47"/>
      <c r="H1470" s="47"/>
      <c r="I1470" s="47"/>
      <c r="J1470" s="47"/>
      <c r="K1470" s="48"/>
      <c r="L1470" s="48"/>
      <c r="M1470" s="48"/>
      <c r="N1470" s="48"/>
      <c r="O1470" s="48"/>
      <c r="P1470" s="47"/>
      <c r="Q1470" s="46">
        <f t="shared" si="315"/>
        <v>460</v>
      </c>
      <c r="R1470" s="47">
        <f t="shared" si="316"/>
        <v>37.794330942618593</v>
      </c>
      <c r="S1470" s="47">
        <f t="shared" si="317"/>
        <v>32.873632749552236</v>
      </c>
      <c r="T1470" s="47">
        <f t="shared" si="318"/>
        <v>0.85488480328881578</v>
      </c>
      <c r="U1470" s="47"/>
      <c r="V1470" s="7"/>
    </row>
    <row r="1471" spans="2:22">
      <c r="B1471" s="46">
        <f t="shared" si="319"/>
        <v>460</v>
      </c>
      <c r="C1471" s="47" t="e">
        <f>OutlineParameters!T1674</f>
        <v>#N/A</v>
      </c>
      <c r="D1471" s="47"/>
      <c r="E1471" s="47"/>
      <c r="F1471" s="47"/>
      <c r="G1471" s="47"/>
      <c r="H1471" s="47"/>
      <c r="I1471" s="47"/>
      <c r="J1471" s="47"/>
      <c r="K1471" s="48"/>
      <c r="L1471" s="48"/>
      <c r="M1471" s="48"/>
      <c r="N1471" s="48"/>
      <c r="O1471" s="48"/>
      <c r="P1471" s="47"/>
      <c r="Q1471" s="46">
        <f t="shared" si="315"/>
        <v>461</v>
      </c>
      <c r="R1471" s="47">
        <f t="shared" si="316"/>
        <v>37.841328063952609</v>
      </c>
      <c r="S1471" s="47">
        <f t="shared" si="317"/>
        <v>32.962533702840716</v>
      </c>
      <c r="T1471" s="47">
        <f t="shared" si="318"/>
        <v>0.84533744354743123</v>
      </c>
      <c r="U1471" s="47"/>
      <c r="V1471" s="7"/>
    </row>
    <row r="1472" spans="2:22">
      <c r="B1472" s="46">
        <f t="shared" si="319"/>
        <v>461</v>
      </c>
      <c r="C1472" s="47" t="e">
        <f>OutlineParameters!T1675</f>
        <v>#N/A</v>
      </c>
      <c r="D1472" s="47"/>
      <c r="E1472" s="47"/>
      <c r="F1472" s="47"/>
      <c r="G1472" s="47"/>
      <c r="H1472" s="47"/>
      <c r="I1472" s="47"/>
      <c r="J1472" s="47"/>
      <c r="K1472" s="48"/>
      <c r="L1472" s="48"/>
      <c r="M1472" s="48"/>
      <c r="N1472" s="48"/>
      <c r="O1472" s="48"/>
      <c r="P1472" s="47"/>
      <c r="Q1472" s="46">
        <f t="shared" si="315"/>
        <v>462</v>
      </c>
      <c r="R1472" s="47">
        <f t="shared" si="316"/>
        <v>37.888418817443537</v>
      </c>
      <c r="S1472" s="47">
        <f t="shared" si="317"/>
        <v>33.05156037379539</v>
      </c>
      <c r="T1472" s="47">
        <f t="shared" si="318"/>
        <v>0.83582020973900262</v>
      </c>
      <c r="U1472" s="47"/>
      <c r="V1472" s="7"/>
    </row>
    <row r="1473" spans="2:22">
      <c r="B1473" s="46">
        <f t="shared" si="319"/>
        <v>462</v>
      </c>
      <c r="C1473" s="47" t="e">
        <f>OutlineParameters!T1676</f>
        <v>#N/A</v>
      </c>
      <c r="D1473" s="47"/>
      <c r="E1473" s="47"/>
      <c r="F1473" s="47"/>
      <c r="G1473" s="47"/>
      <c r="H1473" s="47"/>
      <c r="I1473" s="47"/>
      <c r="J1473" s="47"/>
      <c r="K1473" s="48"/>
      <c r="L1473" s="48"/>
      <c r="M1473" s="48"/>
      <c r="N1473" s="48"/>
      <c r="O1473" s="48"/>
      <c r="P1473" s="47"/>
      <c r="Q1473" s="46">
        <f t="shared" si="315"/>
        <v>463</v>
      </c>
      <c r="R1473" s="47">
        <f t="shared" si="316"/>
        <v>37.935603005305502</v>
      </c>
      <c r="S1473" s="47">
        <f t="shared" si="317"/>
        <v>33.140710595302387</v>
      </c>
      <c r="T1473" s="47">
        <f t="shared" si="318"/>
        <v>0.82633365012094206</v>
      </c>
      <c r="U1473" s="47"/>
      <c r="V1473" s="7"/>
    </row>
    <row r="1474" spans="2:22">
      <c r="B1474" s="46">
        <f t="shared" si="319"/>
        <v>463</v>
      </c>
      <c r="C1474" s="47" t="e">
        <f>OutlineParameters!T1677</f>
        <v>#N/A</v>
      </c>
      <c r="D1474" s="47"/>
      <c r="E1474" s="47"/>
      <c r="F1474" s="47"/>
      <c r="G1474" s="47"/>
      <c r="H1474" s="47"/>
      <c r="I1474" s="47"/>
      <c r="J1474" s="47"/>
      <c r="K1474" s="48"/>
      <c r="L1474" s="48"/>
      <c r="M1474" s="48"/>
      <c r="N1474" s="48"/>
      <c r="O1474" s="48"/>
      <c r="P1474" s="47"/>
      <c r="Q1474" s="46">
        <f t="shared" si="315"/>
        <v>464</v>
      </c>
      <c r="R1474" s="47">
        <f t="shared" si="316"/>
        <v>37.982884196686818</v>
      </c>
      <c r="S1474" s="47">
        <f t="shared" si="317"/>
        <v>33.229985889734692</v>
      </c>
      <c r="T1474" s="47">
        <f t="shared" si="318"/>
        <v>0.81687831977659919</v>
      </c>
      <c r="U1474" s="47"/>
      <c r="V1474" s="7"/>
    </row>
    <row r="1475" spans="2:22">
      <c r="B1475" s="46">
        <f t="shared" si="319"/>
        <v>464</v>
      </c>
      <c r="C1475" s="47" t="e">
        <f>OutlineParameters!T1678</f>
        <v>#N/A</v>
      </c>
      <c r="D1475" s="47"/>
      <c r="E1475" s="47"/>
      <c r="F1475" s="47"/>
      <c r="G1475" s="47"/>
      <c r="H1475" s="47"/>
      <c r="I1475" s="47"/>
      <c r="J1475" s="47"/>
      <c r="K1475" s="48"/>
      <c r="L1475" s="48"/>
      <c r="M1475" s="48"/>
      <c r="N1475" s="48"/>
      <c r="O1475" s="48"/>
      <c r="P1475" s="47"/>
      <c r="Q1475" s="46">
        <f t="shared" si="315"/>
        <v>465</v>
      </c>
      <c r="R1475" s="47">
        <f t="shared" si="316"/>
        <v>38.030263145886806</v>
      </c>
      <c r="S1475" s="47">
        <f t="shared" si="317"/>
        <v>33.319384798553529</v>
      </c>
      <c r="T1475" s="47">
        <f t="shared" si="318"/>
        <v>0.80745475899624386</v>
      </c>
      <c r="U1475" s="47"/>
      <c r="V1475" s="7"/>
    </row>
    <row r="1476" spans="2:22">
      <c r="B1476" s="46">
        <f t="shared" si="319"/>
        <v>465</v>
      </c>
      <c r="C1476" s="47" t="e">
        <f>OutlineParameters!T1679</f>
        <v>#N/A</v>
      </c>
      <c r="D1476" s="47"/>
      <c r="E1476" s="47"/>
      <c r="F1476" s="47"/>
      <c r="G1476" s="47"/>
      <c r="H1476" s="47"/>
      <c r="I1476" s="47"/>
      <c r="J1476" s="47"/>
      <c r="K1476" s="48"/>
      <c r="L1476" s="48"/>
      <c r="M1476" s="48"/>
      <c r="N1476" s="48"/>
      <c r="O1476" s="48"/>
      <c r="P1476" s="47"/>
      <c r="Q1476" s="46">
        <f t="shared" si="315"/>
        <v>466</v>
      </c>
      <c r="R1476" s="47">
        <f t="shared" si="316"/>
        <v>38.077740562648088</v>
      </c>
      <c r="S1476" s="47">
        <f t="shared" si="317"/>
        <v>33.408906333079202</v>
      </c>
      <c r="T1476" s="47">
        <f t="shared" si="318"/>
        <v>0.79806352338893016</v>
      </c>
      <c r="U1476" s="47"/>
      <c r="V1476" s="7"/>
    </row>
    <row r="1477" spans="2:22">
      <c r="B1477" s="46">
        <f t="shared" si="319"/>
        <v>466</v>
      </c>
      <c r="C1477" s="47" t="e">
        <f>OutlineParameters!T1680</f>
        <v>#N/A</v>
      </c>
      <c r="D1477" s="47"/>
      <c r="E1477" s="47"/>
      <c r="F1477" s="47"/>
      <c r="G1477" s="47"/>
      <c r="H1477" s="47"/>
      <c r="I1477" s="47"/>
      <c r="J1477" s="47"/>
      <c r="K1477" s="48"/>
      <c r="L1477" s="48"/>
      <c r="M1477" s="48"/>
      <c r="N1477" s="48"/>
      <c r="O1477" s="48"/>
      <c r="P1477" s="47"/>
      <c r="Q1477" s="46">
        <f t="shared" si="315"/>
        <v>467</v>
      </c>
      <c r="R1477" s="47">
        <f t="shared" si="316"/>
        <v>38.125320060647553</v>
      </c>
      <c r="S1477" s="47">
        <f t="shared" si="317"/>
        <v>33.498551817595668</v>
      </c>
      <c r="T1477" s="47">
        <f t="shared" si="318"/>
        <v>0.78870515271008101</v>
      </c>
      <c r="U1477" s="47"/>
      <c r="V1477" s="7"/>
    </row>
    <row r="1478" spans="2:22">
      <c r="B1478" s="46">
        <f t="shared" si="319"/>
        <v>467</v>
      </c>
      <c r="C1478" s="47" t="e">
        <f>OutlineParameters!T1681</f>
        <v>#N/A</v>
      </c>
      <c r="D1478" s="47"/>
      <c r="E1478" s="47"/>
      <c r="F1478" s="47"/>
      <c r="G1478" s="47"/>
      <c r="H1478" s="47"/>
      <c r="I1478" s="47"/>
      <c r="J1478" s="47"/>
      <c r="K1478" s="48"/>
      <c r="L1478" s="48"/>
      <c r="M1478" s="48"/>
      <c r="N1478" s="48"/>
      <c r="O1478" s="48"/>
      <c r="P1478" s="47"/>
      <c r="Q1478" s="46">
        <f t="shared" si="315"/>
        <v>468</v>
      </c>
      <c r="R1478" s="47">
        <f t="shared" si="316"/>
        <v>38.173002351301335</v>
      </c>
      <c r="S1478" s="47">
        <f t="shared" si="317"/>
        <v>33.588319753293511</v>
      </c>
      <c r="T1478" s="47">
        <f t="shared" si="318"/>
        <v>0.77938020311274037</v>
      </c>
      <c r="U1478" s="47"/>
      <c r="V1478" s="7"/>
    </row>
    <row r="1479" spans="2:22">
      <c r="B1479" s="46">
        <f t="shared" si="319"/>
        <v>468</v>
      </c>
      <c r="C1479" s="47" t="e">
        <f>OutlineParameters!T1682</f>
        <v>#N/A</v>
      </c>
      <c r="D1479" s="47"/>
      <c r="E1479" s="47"/>
      <c r="F1479" s="47"/>
      <c r="G1479" s="47"/>
      <c r="H1479" s="47"/>
      <c r="I1479" s="47"/>
      <c r="J1479" s="47"/>
      <c r="K1479" s="48"/>
      <c r="L1479" s="48"/>
      <c r="M1479" s="48"/>
      <c r="N1479" s="48"/>
      <c r="O1479" s="48"/>
      <c r="P1479" s="47"/>
      <c r="Q1479" s="46">
        <f t="shared" si="315"/>
        <v>469</v>
      </c>
      <c r="R1479" s="47">
        <f t="shared" si="316"/>
        <v>38.220788185561709</v>
      </c>
      <c r="S1479" s="47">
        <f t="shared" si="317"/>
        <v>33.678208739656633</v>
      </c>
      <c r="T1479" s="47">
        <f t="shared" si="318"/>
        <v>0.77008921379919848</v>
      </c>
      <c r="U1479" s="47"/>
      <c r="V1479" s="7"/>
    </row>
    <row r="1480" spans="2:22">
      <c r="B1480" s="46">
        <f t="shared" si="319"/>
        <v>469</v>
      </c>
      <c r="C1480" s="47" t="e">
        <f>OutlineParameters!T1683</f>
        <v>#N/A</v>
      </c>
      <c r="D1480" s="47"/>
      <c r="E1480" s="47"/>
      <c r="F1480" s="47"/>
      <c r="G1480" s="47"/>
      <c r="H1480" s="47"/>
      <c r="I1480" s="47"/>
      <c r="J1480" s="47"/>
      <c r="K1480" s="48"/>
      <c r="L1480" s="48"/>
      <c r="M1480" s="48"/>
      <c r="N1480" s="48"/>
      <c r="O1480" s="48"/>
      <c r="P1480" s="47"/>
      <c r="Q1480" s="46">
        <f t="shared" si="315"/>
        <v>470</v>
      </c>
      <c r="R1480" s="47">
        <f t="shared" si="316"/>
        <v>38.268681137597547</v>
      </c>
      <c r="S1480" s="47">
        <f t="shared" si="317"/>
        <v>33.768219849326364</v>
      </c>
      <c r="T1480" s="47">
        <f t="shared" si="318"/>
        <v>0.7608327414847742</v>
      </c>
      <c r="U1480" s="47"/>
      <c r="V1480" s="7"/>
    </row>
    <row r="1481" spans="2:22">
      <c r="B1481" s="46">
        <f t="shared" si="319"/>
        <v>470</v>
      </c>
      <c r="C1481" s="47" t="e">
        <f>OutlineParameters!T1684</f>
        <v>#N/A</v>
      </c>
      <c r="D1481" s="47"/>
      <c r="E1481" s="47"/>
      <c r="F1481" s="47"/>
      <c r="G1481" s="47"/>
      <c r="H1481" s="47"/>
      <c r="I1481" s="47"/>
      <c r="J1481" s="47"/>
      <c r="K1481" s="48"/>
      <c r="L1481" s="48"/>
      <c r="M1481" s="48"/>
      <c r="N1481" s="48"/>
      <c r="O1481" s="48"/>
      <c r="P1481" s="47"/>
      <c r="Q1481" s="46">
        <f t="shared" si="315"/>
        <v>471</v>
      </c>
      <c r="R1481" s="47">
        <f t="shared" si="316"/>
        <v>38.316681002928924</v>
      </c>
      <c r="S1481" s="47">
        <f t="shared" si="317"/>
        <v>33.858351015606758</v>
      </c>
      <c r="T1481" s="47">
        <f t="shared" si="318"/>
        <v>0.75161133225092092</v>
      </c>
      <c r="U1481" s="47"/>
      <c r="V1481" s="7"/>
    </row>
    <row r="1482" spans="2:22">
      <c r="B1482" s="46">
        <f t="shared" si="319"/>
        <v>471</v>
      </c>
      <c r="C1482" s="47" t="e">
        <f>OutlineParameters!T1685</f>
        <v>#N/A</v>
      </c>
      <c r="D1482" s="47"/>
      <c r="E1482" s="47"/>
      <c r="F1482" s="47"/>
      <c r="G1482" s="47"/>
      <c r="H1482" s="47"/>
      <c r="I1482" s="47"/>
      <c r="J1482" s="47"/>
      <c r="K1482" s="48"/>
      <c r="L1482" s="48"/>
      <c r="M1482" s="48"/>
      <c r="N1482" s="48"/>
      <c r="O1482" s="48"/>
      <c r="P1482" s="47"/>
      <c r="Q1482" s="46">
        <f t="shared" si="315"/>
        <v>472</v>
      </c>
      <c r="R1482" s="47">
        <f t="shared" si="316"/>
        <v>38.364791357510711</v>
      </c>
      <c r="S1482" s="47">
        <f t="shared" si="317"/>
        <v>33.948603311364245</v>
      </c>
      <c r="T1482" s="47">
        <f t="shared" si="318"/>
        <v>0.74242552849235688</v>
      </c>
      <c r="U1482" s="47"/>
      <c r="V1482" s="7"/>
    </row>
    <row r="1483" spans="2:22">
      <c r="B1483" s="46">
        <f t="shared" si="319"/>
        <v>472</v>
      </c>
      <c r="C1483" s="47" t="e">
        <f>OutlineParameters!T1686</f>
        <v>#N/A</v>
      </c>
      <c r="D1483" s="47"/>
      <c r="E1483" s="47"/>
      <c r="F1483" s="47"/>
      <c r="G1483" s="47"/>
      <c r="H1483" s="47"/>
      <c r="I1483" s="47"/>
      <c r="J1483" s="47"/>
      <c r="K1483" s="48"/>
      <c r="L1483" s="48"/>
      <c r="M1483" s="48"/>
      <c r="N1483" s="48"/>
      <c r="O1483" s="48"/>
      <c r="P1483" s="47"/>
      <c r="Q1483" s="46">
        <f t="shared" si="315"/>
        <v>473</v>
      </c>
      <c r="R1483" s="47">
        <f t="shared" si="316"/>
        <v>38.413011995048841</v>
      </c>
      <c r="S1483" s="47">
        <f t="shared" si="317"/>
        <v>34.038974173203954</v>
      </c>
      <c r="T1483" s="47">
        <f t="shared" si="318"/>
        <v>0.73327587570083219</v>
      </c>
      <c r="U1483" s="47"/>
      <c r="V1483" s="7"/>
    </row>
    <row r="1484" spans="2:22">
      <c r="B1484" s="46">
        <f t="shared" si="319"/>
        <v>473</v>
      </c>
      <c r="C1484" s="47" t="e">
        <f>OutlineParameters!T1687</f>
        <v>#N/A</v>
      </c>
      <c r="D1484" s="47"/>
      <c r="E1484" s="47"/>
      <c r="F1484" s="47"/>
      <c r="G1484" s="47"/>
      <c r="H1484" s="47"/>
      <c r="I1484" s="47"/>
      <c r="J1484" s="47"/>
      <c r="K1484" s="48"/>
      <c r="L1484" s="48"/>
      <c r="M1484" s="48"/>
      <c r="N1484" s="48"/>
      <c r="O1484" s="48"/>
      <c r="P1484" s="47"/>
      <c r="Q1484" s="46">
        <f t="shared" si="315"/>
        <v>474</v>
      </c>
      <c r="R1484" s="47">
        <f t="shared" si="316"/>
        <v>38.461346493340457</v>
      </c>
      <c r="S1484" s="47">
        <f t="shared" si="317"/>
        <v>34.129464703928377</v>
      </c>
      <c r="T1484" s="47">
        <f t="shared" si="318"/>
        <v>0.72416293177107172</v>
      </c>
      <c r="U1484" s="47"/>
      <c r="V1484" s="7"/>
    </row>
    <row r="1485" spans="2:22">
      <c r="B1485" s="46">
        <f t="shared" si="319"/>
        <v>474</v>
      </c>
      <c r="C1485" s="47" t="e">
        <f>OutlineParameters!T1688</f>
        <v>#N/A</v>
      </c>
      <c r="D1485" s="47"/>
      <c r="E1485" s="47"/>
      <c r="F1485" s="47"/>
      <c r="G1485" s="47"/>
      <c r="H1485" s="47"/>
      <c r="I1485" s="47"/>
      <c r="J1485" s="47"/>
      <c r="K1485" s="48"/>
      <c r="L1485" s="48"/>
      <c r="M1485" s="48"/>
      <c r="N1485" s="48"/>
      <c r="O1485" s="48"/>
      <c r="P1485" s="47"/>
      <c r="Q1485" s="46">
        <f t="shared" si="315"/>
        <v>475</v>
      </c>
      <c r="R1485" s="47">
        <f t="shared" si="316"/>
        <v>38.509794644221117</v>
      </c>
      <c r="S1485" s="47">
        <f t="shared" si="317"/>
        <v>34.220072100237417</v>
      </c>
      <c r="T1485" s="47">
        <f t="shared" si="318"/>
        <v>0.71508723413625686</v>
      </c>
      <c r="U1485" s="47"/>
      <c r="V1485" s="7"/>
    </row>
    <row r="1486" spans="2:22">
      <c r="B1486" s="46">
        <f t="shared" si="319"/>
        <v>475</v>
      </c>
      <c r="C1486" s="47" t="e">
        <f>OutlineParameters!T1689</f>
        <v>#N/A</v>
      </c>
      <c r="D1486" s="47"/>
      <c r="E1486" s="47"/>
      <c r="F1486" s="47"/>
      <c r="G1486" s="47"/>
      <c r="H1486" s="47"/>
      <c r="I1486" s="47"/>
      <c r="J1486" s="47"/>
      <c r="K1486" s="48"/>
      <c r="L1486" s="48"/>
      <c r="M1486" s="48"/>
      <c r="N1486" s="48"/>
      <c r="O1486" s="48"/>
      <c r="P1486" s="47"/>
      <c r="Q1486" s="46">
        <f t="shared" si="315"/>
        <v>476</v>
      </c>
      <c r="R1486" s="47">
        <f t="shared" si="316"/>
        <v>38.55836002738647</v>
      </c>
      <c r="S1486" s="47">
        <f t="shared" si="317"/>
        <v>34.310797770104109</v>
      </c>
      <c r="T1486" s="47">
        <f t="shared" si="318"/>
        <v>0.70604934130824404</v>
      </c>
      <c r="U1486" s="47"/>
      <c r="V1486" s="7"/>
    </row>
    <row r="1487" spans="2:22">
      <c r="B1487" s="46">
        <f t="shared" si="319"/>
        <v>476</v>
      </c>
      <c r="C1487" s="47" t="e">
        <f>OutlineParameters!T1690</f>
        <v>#N/A</v>
      </c>
      <c r="D1487" s="47"/>
      <c r="E1487" s="47"/>
      <c r="F1487" s="47"/>
      <c r="G1487" s="47"/>
      <c r="H1487" s="47"/>
      <c r="I1487" s="47"/>
      <c r="J1487" s="47"/>
      <c r="K1487" s="48"/>
      <c r="L1487" s="48"/>
      <c r="M1487" s="48"/>
      <c r="N1487" s="48"/>
      <c r="O1487" s="48"/>
      <c r="P1487" s="47"/>
      <c r="Q1487" s="46">
        <f t="shared" si="315"/>
        <v>477</v>
      </c>
      <c r="R1487" s="47">
        <f t="shared" si="316"/>
        <v>38.607042432745402</v>
      </c>
      <c r="S1487" s="47">
        <f t="shared" si="317"/>
        <v>34.40163881977012</v>
      </c>
      <c r="T1487" s="47">
        <f t="shared" si="318"/>
        <v>0.69704979009394008</v>
      </c>
      <c r="U1487" s="47"/>
      <c r="V1487" s="7"/>
    </row>
    <row r="1488" spans="2:22">
      <c r="B1488" s="46">
        <f t="shared" si="319"/>
        <v>477</v>
      </c>
      <c r="C1488" s="47" t="e">
        <f>OutlineParameters!T1691</f>
        <v>#N/A</v>
      </c>
      <c r="D1488" s="47"/>
      <c r="E1488" s="47"/>
      <c r="F1488" s="47"/>
      <c r="G1488" s="47"/>
      <c r="H1488" s="47"/>
      <c r="I1488" s="47"/>
      <c r="J1488" s="47"/>
      <c r="K1488" s="48"/>
      <c r="L1488" s="48"/>
      <c r="M1488" s="48"/>
      <c r="N1488" s="48"/>
      <c r="O1488" s="48"/>
      <c r="P1488" s="47"/>
      <c r="Q1488" s="46">
        <f t="shared" si="315"/>
        <v>478</v>
      </c>
      <c r="R1488" s="47">
        <f t="shared" si="316"/>
        <v>38.655846390878722</v>
      </c>
      <c r="S1488" s="47">
        <f t="shared" si="317"/>
        <v>34.492597078764589</v>
      </c>
      <c r="T1488" s="47">
        <f t="shared" si="318"/>
        <v>0.6880891455491327</v>
      </c>
      <c r="U1488" s="47"/>
      <c r="V1488" s="7"/>
    </row>
    <row r="1489" spans="2:22">
      <c r="B1489" s="46">
        <f t="shared" si="319"/>
        <v>478</v>
      </c>
      <c r="C1489" s="47" t="e">
        <f>OutlineParameters!T1692</f>
        <v>#N/A</v>
      </c>
      <c r="D1489" s="47"/>
      <c r="E1489" s="47"/>
      <c r="F1489" s="47"/>
      <c r="G1489" s="47"/>
      <c r="H1489" s="47"/>
      <c r="I1489" s="47"/>
      <c r="J1489" s="47"/>
      <c r="K1489" s="48"/>
      <c r="L1489" s="48"/>
      <c r="M1489" s="48"/>
      <c r="N1489" s="48"/>
      <c r="O1489" s="48"/>
      <c r="P1489" s="47"/>
      <c r="Q1489" s="46">
        <f t="shared" si="315"/>
        <v>479</v>
      </c>
      <c r="R1489" s="47">
        <f t="shared" si="316"/>
        <v>38.704769792361489</v>
      </c>
      <c r="S1489" s="47">
        <f t="shared" si="317"/>
        <v>34.583667934214645</v>
      </c>
      <c r="T1489" s="47">
        <f t="shared" si="318"/>
        <v>0.67916793218485139</v>
      </c>
      <c r="U1489" s="47"/>
      <c r="V1489" s="7"/>
    </row>
    <row r="1490" spans="2:22">
      <c r="B1490" s="46">
        <f t="shared" si="319"/>
        <v>479</v>
      </c>
      <c r="C1490" s="47" t="e">
        <f>OutlineParameters!T1693</f>
        <v>#N/A</v>
      </c>
      <c r="D1490" s="47"/>
      <c r="E1490" s="47"/>
      <c r="F1490" s="47"/>
      <c r="G1490" s="47"/>
      <c r="H1490" s="47"/>
      <c r="I1490" s="47"/>
      <c r="J1490" s="47"/>
      <c r="K1490" s="48"/>
      <c r="L1490" s="48"/>
      <c r="M1490" s="48"/>
      <c r="N1490" s="48"/>
      <c r="O1490" s="48"/>
      <c r="P1490" s="47"/>
      <c r="Q1490" s="46">
        <f t="shared" si="315"/>
        <v>480</v>
      </c>
      <c r="R1490" s="47">
        <f t="shared" si="316"/>
        <v>38.753816219325813</v>
      </c>
      <c r="S1490" s="47">
        <f t="shared" si="317"/>
        <v>34.674852017242763</v>
      </c>
      <c r="T1490" s="47">
        <f t="shared" si="318"/>
        <v>0.67028670930493872</v>
      </c>
      <c r="U1490" s="47"/>
      <c r="V1490" s="7"/>
    </row>
    <row r="1491" spans="2:22">
      <c r="B1491" s="46">
        <f t="shared" si="319"/>
        <v>480</v>
      </c>
      <c r="C1491" s="47" t="e">
        <f>OutlineParameters!T1694</f>
        <v>#N/A</v>
      </c>
      <c r="D1491" s="47"/>
      <c r="E1491" s="47"/>
      <c r="F1491" s="47"/>
      <c r="G1491" s="47"/>
      <c r="H1491" s="47"/>
      <c r="I1491" s="47"/>
      <c r="J1491" s="47"/>
      <c r="K1491" s="48"/>
      <c r="L1491" s="48"/>
      <c r="M1491" s="48"/>
      <c r="N1491" s="48"/>
      <c r="O1491" s="48"/>
      <c r="P1491" s="47"/>
      <c r="Q1491" s="46">
        <f t="shared" si="315"/>
        <v>481</v>
      </c>
      <c r="R1491" s="47">
        <f t="shared" si="316"/>
        <v>38.802987357048607</v>
      </c>
      <c r="S1491" s="47">
        <f t="shared" si="317"/>
        <v>34.76614860762492</v>
      </c>
      <c r="T1491" s="47">
        <f t="shared" si="318"/>
        <v>0.66144603217363984</v>
      </c>
      <c r="U1491" s="47"/>
      <c r="V1491" s="7"/>
    </row>
    <row r="1492" spans="2:22">
      <c r="B1492" s="46">
        <f t="shared" si="319"/>
        <v>481</v>
      </c>
      <c r="C1492" s="47" t="e">
        <f>OutlineParameters!T1695</f>
        <v>#N/A</v>
      </c>
      <c r="D1492" s="47"/>
      <c r="E1492" s="47"/>
      <c r="F1492" s="47"/>
      <c r="G1492" s="47"/>
      <c r="H1492" s="47"/>
      <c r="I1492" s="47"/>
      <c r="J1492" s="47"/>
      <c r="K1492" s="48"/>
      <c r="L1492" s="48"/>
      <c r="M1492" s="48"/>
      <c r="N1492" s="48"/>
      <c r="O1492" s="48"/>
      <c r="P1492" s="47"/>
      <c r="Q1492" s="46">
        <f t="shared" si="315"/>
        <v>482</v>
      </c>
      <c r="R1492" s="47">
        <f t="shared" si="316"/>
        <v>38.852286792830157</v>
      </c>
      <c r="S1492" s="47">
        <f t="shared" si="317"/>
        <v>34.857558367186918</v>
      </c>
      <c r="T1492" s="47">
        <f t="shared" si="318"/>
        <v>0.65264643942302358</v>
      </c>
      <c r="U1492" s="47"/>
      <c r="V1492" s="7"/>
    </row>
    <row r="1493" spans="2:22">
      <c r="B1493" s="46">
        <f t="shared" si="319"/>
        <v>482</v>
      </c>
      <c r="C1493" s="47" t="e">
        <f>OutlineParameters!T1696</f>
        <v>#N/A</v>
      </c>
      <c r="D1493" s="47"/>
      <c r="E1493" s="47"/>
      <c r="F1493" s="47"/>
      <c r="G1493" s="47"/>
      <c r="H1493" s="47"/>
      <c r="I1493" s="47"/>
      <c r="J1493" s="47"/>
      <c r="K1493" s="48"/>
      <c r="L1493" s="48"/>
      <c r="M1493" s="48"/>
      <c r="N1493" s="48"/>
      <c r="O1493" s="48"/>
      <c r="P1493" s="47"/>
      <c r="Q1493" s="46">
        <f t="shared" si="315"/>
        <v>483</v>
      </c>
      <c r="R1493" s="47">
        <f t="shared" si="316"/>
        <v>38.901712408976429</v>
      </c>
      <c r="S1493" s="47">
        <f t="shared" si="317"/>
        <v>34.949076130177708</v>
      </c>
      <c r="T1493" s="47">
        <f t="shared" si="318"/>
        <v>0.64388848267849186</v>
      </c>
      <c r="U1493" s="47"/>
      <c r="V1493" s="7"/>
    </row>
    <row r="1494" spans="2:22">
      <c r="B1494" s="46">
        <f t="shared" si="319"/>
        <v>483</v>
      </c>
      <c r="C1494" s="47" t="e">
        <f>OutlineParameters!T1697</f>
        <v>#N/A</v>
      </c>
      <c r="D1494" s="47"/>
      <c r="E1494" s="47"/>
      <c r="F1494" s="47"/>
      <c r="G1494" s="47"/>
      <c r="H1494" s="47"/>
      <c r="I1494" s="47"/>
      <c r="J1494" s="47"/>
      <c r="K1494" s="48"/>
      <c r="L1494" s="48"/>
      <c r="M1494" s="48"/>
      <c r="N1494" s="48"/>
      <c r="O1494" s="48"/>
      <c r="P1494" s="47"/>
      <c r="Q1494" s="46">
        <f t="shared" si="315"/>
        <v>484</v>
      </c>
      <c r="R1494" s="47">
        <f t="shared" si="316"/>
        <v>38.951267791725954</v>
      </c>
      <c r="S1494" s="47">
        <f t="shared" si="317"/>
        <v>35.040703204260197</v>
      </c>
      <c r="T1494" s="47">
        <f t="shared" si="318"/>
        <v>0.63517270022697792</v>
      </c>
      <c r="U1494" s="47"/>
      <c r="V1494" s="7"/>
    </row>
    <row r="1495" spans="2:22">
      <c r="B1495" s="46">
        <f t="shared" si="319"/>
        <v>484</v>
      </c>
      <c r="C1495" s="47" t="e">
        <f>OutlineParameters!T1698</f>
        <v>#N/A</v>
      </c>
      <c r="D1495" s="47"/>
      <c r="E1495" s="47"/>
      <c r="F1495" s="47"/>
      <c r="G1495" s="47"/>
      <c r="H1495" s="47"/>
      <c r="I1495" s="47"/>
      <c r="J1495" s="47"/>
      <c r="K1495" s="48"/>
      <c r="L1495" s="48"/>
      <c r="M1495" s="48"/>
      <c r="N1495" s="48"/>
      <c r="O1495" s="48"/>
      <c r="P1495" s="47"/>
      <c r="Q1495" s="46">
        <f t="shared" si="315"/>
        <v>485</v>
      </c>
      <c r="R1495" s="47">
        <f t="shared" si="316"/>
        <v>39.000955580029959</v>
      </c>
      <c r="S1495" s="47">
        <f t="shared" si="317"/>
        <v>35.13243886781737</v>
      </c>
      <c r="T1495" s="47">
        <f t="shared" si="318"/>
        <v>0.62649964733272667</v>
      </c>
      <c r="U1495" s="47"/>
      <c r="V1495" s="7"/>
    </row>
    <row r="1496" spans="2:22">
      <c r="B1496" s="46">
        <f t="shared" si="319"/>
        <v>485</v>
      </c>
      <c r="C1496" s="47" t="e">
        <f>OutlineParameters!T1699</f>
        <v>#N/A</v>
      </c>
      <c r="D1496" s="47"/>
      <c r="E1496" s="47"/>
      <c r="F1496" s="47"/>
      <c r="G1496" s="47"/>
      <c r="H1496" s="47"/>
      <c r="I1496" s="47"/>
      <c r="J1496" s="47"/>
      <c r="K1496" s="48"/>
      <c r="L1496" s="48"/>
      <c r="M1496" s="48"/>
      <c r="N1496" s="48"/>
      <c r="O1496" s="48"/>
      <c r="P1496" s="47"/>
      <c r="Q1496" s="46">
        <f t="shared" si="315"/>
        <v>486</v>
      </c>
      <c r="R1496" s="47">
        <f t="shared" si="316"/>
        <v>39.050776504553497</v>
      </c>
      <c r="S1496" s="47">
        <f t="shared" si="317"/>
        <v>35.224280407149919</v>
      </c>
      <c r="T1496" s="47">
        <f t="shared" si="318"/>
        <v>0.61786988640580764</v>
      </c>
      <c r="U1496" s="47"/>
      <c r="V1496" s="7"/>
    </row>
    <row r="1497" spans="2:22">
      <c r="B1497" s="46">
        <f t="shared" si="319"/>
        <v>486</v>
      </c>
      <c r="C1497" s="47" t="e">
        <f>OutlineParameters!T1700</f>
        <v>#N/A</v>
      </c>
      <c r="D1497" s="47"/>
      <c r="E1497" s="47"/>
      <c r="F1497" s="47"/>
      <c r="G1497" s="47"/>
      <c r="H1497" s="47"/>
      <c r="I1497" s="47"/>
      <c r="J1497" s="47"/>
      <c r="K1497" s="48"/>
      <c r="L1497" s="48"/>
      <c r="M1497" s="48"/>
      <c r="N1497" s="48"/>
      <c r="O1497" s="48"/>
      <c r="P1497" s="47"/>
      <c r="Q1497" s="46">
        <f t="shared" si="315"/>
        <v>487</v>
      </c>
      <c r="R1497" s="47">
        <f t="shared" si="316"/>
        <v>39.100731299906315</v>
      </c>
      <c r="S1497" s="47">
        <f t="shared" si="317"/>
        <v>35.316226409207808</v>
      </c>
      <c r="T1497" s="47">
        <f t="shared" si="318"/>
        <v>0.6092839364350684</v>
      </c>
      <c r="U1497" s="47"/>
      <c r="V1497" s="7"/>
    </row>
    <row r="1498" spans="2:22">
      <c r="B1498" s="46">
        <f t="shared" si="319"/>
        <v>487</v>
      </c>
      <c r="C1498" s="47" t="e">
        <f>OutlineParameters!T1701</f>
        <v>#N/A</v>
      </c>
      <c r="D1498" s="47"/>
      <c r="E1498" s="47"/>
      <c r="F1498" s="47"/>
      <c r="G1498" s="47"/>
      <c r="H1498" s="47"/>
      <c r="I1498" s="47"/>
      <c r="J1498" s="47"/>
      <c r="K1498" s="48"/>
      <c r="L1498" s="48"/>
      <c r="M1498" s="48"/>
      <c r="N1498" s="48"/>
      <c r="O1498" s="48"/>
      <c r="P1498" s="47"/>
      <c r="Q1498" s="46">
        <f t="shared" si="315"/>
        <v>488</v>
      </c>
      <c r="R1498" s="47">
        <f t="shared" si="316"/>
        <v>39.150823556658409</v>
      </c>
      <c r="S1498" s="47">
        <f t="shared" si="317"/>
        <v>35.408276560009142</v>
      </c>
      <c r="T1498" s="47">
        <f t="shared" si="318"/>
        <v>0.60074235946715682</v>
      </c>
      <c r="U1498" s="47"/>
      <c r="V1498" s="7"/>
    </row>
    <row r="1499" spans="2:22">
      <c r="B1499" s="46">
        <f t="shared" si="319"/>
        <v>488</v>
      </c>
      <c r="C1499" s="47" t="e">
        <f>OutlineParameters!T1702</f>
        <v>#N/A</v>
      </c>
      <c r="D1499" s="47"/>
      <c r="E1499" s="47"/>
      <c r="F1499" s="47"/>
      <c r="G1499" s="47"/>
      <c r="H1499" s="47"/>
      <c r="I1499" s="47"/>
      <c r="J1499" s="47"/>
      <c r="K1499" s="48"/>
      <c r="L1499" s="48"/>
      <c r="M1499" s="48"/>
      <c r="N1499" s="48"/>
      <c r="O1499" s="48"/>
      <c r="P1499" s="47"/>
      <c r="Q1499" s="46">
        <f t="shared" si="315"/>
        <v>489</v>
      </c>
      <c r="R1499" s="47">
        <f t="shared" si="316"/>
        <v>39.201053052738047</v>
      </c>
      <c r="S1499" s="47">
        <f t="shared" si="317"/>
        <v>35.500427840690371</v>
      </c>
      <c r="T1499" s="47">
        <f t="shared" si="318"/>
        <v>0.59224570331573767</v>
      </c>
      <c r="U1499" s="47"/>
      <c r="V1499" s="7"/>
    </row>
    <row r="1500" spans="2:22">
      <c r="B1500" s="46">
        <f t="shared" si="319"/>
        <v>489</v>
      </c>
      <c r="C1500" s="47" t="e">
        <f>OutlineParameters!T1703</f>
        <v>#N/A</v>
      </c>
      <c r="D1500" s="47"/>
      <c r="E1500" s="47"/>
      <c r="F1500" s="47"/>
      <c r="G1500" s="47"/>
      <c r="H1500" s="47"/>
      <c r="I1500" s="47"/>
      <c r="J1500" s="47"/>
      <c r="K1500" s="48"/>
      <c r="L1500" s="48"/>
      <c r="M1500" s="48"/>
      <c r="N1500" s="48"/>
      <c r="O1500" s="48"/>
      <c r="P1500" s="47"/>
      <c r="Q1500" s="46">
        <f t="shared" si="315"/>
        <v>490</v>
      </c>
      <c r="R1500" s="47">
        <f t="shared" si="316"/>
        <v>39.251423384445935</v>
      </c>
      <c r="S1500" s="47">
        <f t="shared" si="317"/>
        <v>35.592680881173351</v>
      </c>
      <c r="T1500" s="47">
        <f t="shared" si="318"/>
        <v>0.58379453189028063</v>
      </c>
      <c r="U1500" s="47"/>
      <c r="V1500" s="7"/>
    </row>
    <row r="1501" spans="2:22">
      <c r="B1501" s="46">
        <f t="shared" si="319"/>
        <v>490</v>
      </c>
      <c r="C1501" s="47" t="e">
        <f>OutlineParameters!T1704</f>
        <v>#N/A</v>
      </c>
      <c r="D1501" s="47"/>
      <c r="E1501" s="47"/>
      <c r="F1501" s="47"/>
      <c r="G1501" s="47"/>
      <c r="H1501" s="47"/>
      <c r="I1501" s="47"/>
      <c r="J1501" s="47"/>
      <c r="K1501" s="48"/>
      <c r="L1501" s="48"/>
      <c r="M1501" s="48"/>
      <c r="N1501" s="48"/>
      <c r="O1501" s="48"/>
      <c r="P1501" s="47"/>
      <c r="Q1501" s="46">
        <f t="shared" si="315"/>
        <v>491</v>
      </c>
      <c r="R1501" s="47">
        <f t="shared" si="316"/>
        <v>39.301935277222675</v>
      </c>
      <c r="S1501" s="47">
        <f t="shared" si="317"/>
        <v>35.685032643321797</v>
      </c>
      <c r="T1501" s="47">
        <f t="shared" si="318"/>
        <v>0.57538936119911765</v>
      </c>
      <c r="U1501" s="47"/>
      <c r="V1501" s="7"/>
    </row>
    <row r="1502" spans="2:22">
      <c r="B1502" s="46">
        <f t="shared" si="319"/>
        <v>491</v>
      </c>
      <c r="C1502" s="47" t="e">
        <f>OutlineParameters!T1705</f>
        <v>#N/A</v>
      </c>
      <c r="D1502" s="47"/>
      <c r="E1502" s="47"/>
      <c r="F1502" s="47"/>
      <c r="G1502" s="47"/>
      <c r="H1502" s="47"/>
      <c r="I1502" s="47"/>
      <c r="J1502" s="47"/>
      <c r="K1502" s="48"/>
      <c r="L1502" s="48"/>
      <c r="M1502" s="48"/>
      <c r="N1502" s="48"/>
      <c r="O1502" s="48"/>
      <c r="P1502" s="47"/>
      <c r="Q1502" s="46">
        <f t="shared" si="315"/>
        <v>492</v>
      </c>
      <c r="R1502" s="47">
        <f t="shared" si="316"/>
        <v>39.352589465171746</v>
      </c>
      <c r="S1502" s="47">
        <f t="shared" si="317"/>
        <v>35.777481080027918</v>
      </c>
      <c r="T1502" s="47">
        <f t="shared" si="318"/>
        <v>0.56703076222059301</v>
      </c>
      <c r="U1502" s="47"/>
      <c r="V1502" s="7"/>
    </row>
    <row r="1503" spans="2:22">
      <c r="B1503" s="46">
        <f t="shared" si="319"/>
        <v>492</v>
      </c>
      <c r="C1503" s="47" t="e">
        <f>OutlineParameters!T1706</f>
        <v>#N/A</v>
      </c>
      <c r="D1503" s="47"/>
      <c r="E1503" s="47"/>
      <c r="F1503" s="47"/>
      <c r="G1503" s="47"/>
      <c r="H1503" s="47"/>
      <c r="I1503" s="47"/>
      <c r="J1503" s="47"/>
      <c r="K1503" s="48"/>
      <c r="L1503" s="48"/>
      <c r="M1503" s="48"/>
      <c r="N1503" s="48"/>
      <c r="O1503" s="48"/>
      <c r="P1503" s="47"/>
      <c r="Q1503" s="46">
        <f t="shared" si="315"/>
        <v>493</v>
      </c>
      <c r="R1503" s="47">
        <f t="shared" si="316"/>
        <v>39.403388587244379</v>
      </c>
      <c r="S1503" s="47">
        <f t="shared" si="317"/>
        <v>35.870024860265438</v>
      </c>
      <c r="T1503" s="47">
        <f t="shared" si="318"/>
        <v>0.55871926786720949</v>
      </c>
      <c r="U1503" s="47"/>
      <c r="V1503" s="7"/>
    </row>
    <row r="1504" spans="2:22">
      <c r="B1504" s="46">
        <f t="shared" si="319"/>
        <v>493</v>
      </c>
      <c r="C1504" s="47" t="e">
        <f>OutlineParameters!T1707</f>
        <v>#N/A</v>
      </c>
      <c r="D1504" s="47"/>
      <c r="E1504" s="47"/>
      <c r="F1504" s="47"/>
      <c r="G1504" s="47"/>
      <c r="H1504" s="47"/>
      <c r="I1504" s="47"/>
      <c r="J1504" s="47"/>
      <c r="K1504" s="48"/>
      <c r="L1504" s="48"/>
      <c r="M1504" s="48"/>
      <c r="N1504" s="48"/>
      <c r="O1504" s="48"/>
      <c r="P1504" s="47"/>
      <c r="Q1504" s="46">
        <f t="shared" si="315"/>
        <v>494</v>
      </c>
      <c r="R1504" s="47">
        <f t="shared" si="316"/>
        <v>39.454336244579004</v>
      </c>
      <c r="S1504" s="47">
        <f t="shared" si="317"/>
        <v>35.962664375358855</v>
      </c>
      <c r="T1504" s="47">
        <f t="shared" si="318"/>
        <v>0.5504554436209792</v>
      </c>
      <c r="U1504" s="47"/>
      <c r="V1504" s="7"/>
    </row>
    <row r="1505" spans="2:22">
      <c r="B1505" s="46">
        <f t="shared" si="319"/>
        <v>494</v>
      </c>
      <c r="C1505" s="47" t="e">
        <f>OutlineParameters!T1708</f>
        <v>#N/A</v>
      </c>
      <c r="D1505" s="47"/>
      <c r="E1505" s="47"/>
      <c r="F1505" s="47"/>
      <c r="G1505" s="47"/>
      <c r="H1505" s="47"/>
      <c r="I1505" s="47"/>
      <c r="J1505" s="47"/>
      <c r="K1505" s="48"/>
      <c r="L1505" s="48"/>
      <c r="M1505" s="48"/>
      <c r="N1505" s="48"/>
      <c r="O1505" s="48"/>
      <c r="P1505" s="47"/>
      <c r="Q1505" s="46">
        <f t="shared" si="315"/>
        <v>495</v>
      </c>
      <c r="R1505" s="47">
        <f t="shared" si="316"/>
        <v>39.505430291974079</v>
      </c>
      <c r="S1505" s="47">
        <f t="shared" si="317"/>
        <v>36.055394388516326</v>
      </c>
      <c r="T1505" s="47">
        <f t="shared" si="318"/>
        <v>0.54223982471517707</v>
      </c>
      <c r="U1505" s="47"/>
      <c r="V1505" s="7"/>
    </row>
    <row r="1506" spans="2:22">
      <c r="B1506" s="46">
        <f t="shared" si="319"/>
        <v>495</v>
      </c>
      <c r="C1506" s="47" t="e">
        <f>OutlineParameters!T1709</f>
        <v>#N/A</v>
      </c>
      <c r="D1506" s="47"/>
      <c r="E1506" s="47"/>
      <c r="F1506" s="47"/>
      <c r="G1506" s="47"/>
      <c r="H1506" s="47"/>
      <c r="I1506" s="47"/>
      <c r="J1506" s="47"/>
      <c r="K1506" s="48"/>
      <c r="L1506" s="48"/>
      <c r="M1506" s="48"/>
      <c r="N1506" s="48"/>
      <c r="O1506" s="48"/>
      <c r="P1506" s="47"/>
      <c r="Q1506" s="46">
        <f t="shared" si="315"/>
        <v>496</v>
      </c>
      <c r="R1506" s="47">
        <f t="shared" si="316"/>
        <v>39.556674329337497</v>
      </c>
      <c r="S1506" s="47">
        <f t="shared" si="317"/>
        <v>36.14821426305744</v>
      </c>
      <c r="T1506" s="47">
        <f t="shared" si="318"/>
        <v>0.53407296133066218</v>
      </c>
      <c r="U1506" s="47"/>
      <c r="V1506" s="7"/>
    </row>
    <row r="1507" spans="2:22">
      <c r="B1507" s="46">
        <f t="shared" si="319"/>
        <v>496</v>
      </c>
      <c r="C1507" s="47" t="e">
        <f>OutlineParameters!T1710</f>
        <v>#N/A</v>
      </c>
      <c r="D1507" s="47"/>
      <c r="E1507" s="47"/>
      <c r="F1507" s="47"/>
      <c r="G1507" s="47"/>
      <c r="H1507" s="47"/>
      <c r="I1507" s="47"/>
      <c r="J1507" s="47"/>
      <c r="K1507" s="48"/>
      <c r="L1507" s="48"/>
      <c r="M1507" s="48"/>
      <c r="N1507" s="48"/>
      <c r="O1507" s="48"/>
      <c r="P1507" s="47"/>
      <c r="Q1507" s="46">
        <f t="shared" si="315"/>
        <v>497</v>
      </c>
      <c r="R1507" s="47">
        <f t="shared" si="316"/>
        <v>39.608070995620494</v>
      </c>
      <c r="S1507" s="47">
        <f t="shared" si="317"/>
        <v>36.241123444431786</v>
      </c>
      <c r="T1507" s="47">
        <f t="shared" si="318"/>
        <v>0.52595538637993755</v>
      </c>
      <c r="U1507" s="47"/>
      <c r="V1507" s="7"/>
    </row>
    <row r="1508" spans="2:22">
      <c r="B1508" s="46">
        <f t="shared" si="319"/>
        <v>497</v>
      </c>
      <c r="C1508" s="47" t="e">
        <f>OutlineParameters!T1711</f>
        <v>#N/A</v>
      </c>
      <c r="D1508" s="47"/>
      <c r="E1508" s="47"/>
      <c r="F1508" s="47"/>
      <c r="G1508" s="47"/>
      <c r="H1508" s="47"/>
      <c r="I1508" s="47"/>
      <c r="J1508" s="47"/>
      <c r="K1508" s="48"/>
      <c r="L1508" s="48"/>
      <c r="M1508" s="48"/>
      <c r="N1508" s="48"/>
      <c r="O1508" s="48"/>
      <c r="P1508" s="47"/>
      <c r="Q1508" s="46">
        <f t="shared" si="315"/>
        <v>498</v>
      </c>
      <c r="R1508" s="47">
        <f t="shared" si="316"/>
        <v>39.659621036001269</v>
      </c>
      <c r="S1508" s="47">
        <f t="shared" si="317"/>
        <v>36.334118998945542</v>
      </c>
      <c r="T1508" s="47">
        <f t="shared" si="318"/>
        <v>0.51788769679302094</v>
      </c>
      <c r="U1508" s="47"/>
      <c r="V1508" s="7"/>
    </row>
    <row r="1509" spans="2:22">
      <c r="B1509" s="46">
        <f t="shared" si="319"/>
        <v>498</v>
      </c>
      <c r="C1509" s="47" t="e">
        <f>OutlineParameters!T1712</f>
        <v>#N/A</v>
      </c>
      <c r="D1509" s="47"/>
      <c r="E1509" s="47"/>
      <c r="F1509" s="47"/>
      <c r="G1509" s="47"/>
      <c r="H1509" s="47"/>
      <c r="I1509" s="47"/>
      <c r="J1509" s="47"/>
      <c r="K1509" s="48"/>
      <c r="L1509" s="48"/>
      <c r="M1509" s="48"/>
      <c r="N1509" s="48"/>
      <c r="O1509" s="48"/>
      <c r="P1509" s="47"/>
      <c r="Q1509" s="46">
        <f t="shared" si="315"/>
        <v>499</v>
      </c>
      <c r="R1509" s="47">
        <f t="shared" si="316"/>
        <v>39.711325156232036</v>
      </c>
      <c r="S1509" s="47">
        <f t="shared" si="317"/>
        <v>36.427197681437846</v>
      </c>
      <c r="T1509" s="47">
        <f t="shared" si="318"/>
        <v>0.5098703723760416</v>
      </c>
      <c r="U1509" s="47"/>
      <c r="V1509" s="7"/>
    </row>
    <row r="1510" spans="2:22">
      <c r="B1510" s="46">
        <f t="shared" si="319"/>
        <v>499</v>
      </c>
      <c r="C1510" s="47" t="e">
        <f>OutlineParameters!T1713</f>
        <v>#N/A</v>
      </c>
      <c r="D1510" s="47"/>
      <c r="E1510" s="47"/>
      <c r="F1510" s="47"/>
      <c r="G1510" s="47"/>
      <c r="H1510" s="47"/>
      <c r="I1510" s="47"/>
      <c r="J1510" s="47"/>
      <c r="K1510" s="48"/>
      <c r="L1510" s="48"/>
      <c r="M1510" s="48"/>
      <c r="N1510" s="48"/>
      <c r="O1510" s="48"/>
      <c r="P1510" s="47"/>
      <c r="Q1510" s="46">
        <f t="shared" si="315"/>
        <v>500</v>
      </c>
      <c r="R1510" s="47">
        <f t="shared" si="316"/>
        <v>39.76318696122717</v>
      </c>
      <c r="S1510" s="47">
        <f t="shared" si="317"/>
        <v>36.520359608849041</v>
      </c>
      <c r="T1510" s="47">
        <f t="shared" si="318"/>
        <v>0.50190400964074033</v>
      </c>
      <c r="U1510" s="47"/>
      <c r="V1510" s="7"/>
    </row>
    <row r="1511" spans="2:22">
      <c r="B1511" s="46">
        <f t="shared" si="319"/>
        <v>500</v>
      </c>
      <c r="C1511" s="47" t="e">
        <f>OutlineParameters!T1714</f>
        <v>#N/A</v>
      </c>
      <c r="D1511" s="47"/>
      <c r="E1511" s="47"/>
      <c r="F1511" s="47"/>
      <c r="G1511" s="47"/>
      <c r="H1511" s="47"/>
      <c r="I1511" s="47"/>
      <c r="J1511" s="47"/>
      <c r="K1511" s="48"/>
      <c r="L1511" s="48"/>
      <c r="M1511" s="48"/>
      <c r="N1511" s="48"/>
      <c r="O1511" s="48"/>
      <c r="P1511" s="47"/>
      <c r="Q1511" s="46">
        <f t="shared" ref="Q1511:Q1516" si="320">B1512</f>
        <v>501</v>
      </c>
      <c r="R1511" s="47">
        <f t="shared" ref="R1511:R1516" si="321">VLOOKUP(-Q1511,$Q$110:$R$1009,2,FALSE)</f>
        <v>39.815206228914946</v>
      </c>
      <c r="S1511" s="47">
        <f t="shared" ref="S1511:S1516" si="322">VLOOKUP(-Q1511,$Q$110:$S$1009,3,FALSE)</f>
        <v>36.613600249947844</v>
      </c>
      <c r="T1511" s="47">
        <f t="shared" ref="T1511:T1516" si="323">VLOOKUP(-Q1511,$Q$110:$T$1009,4,FALSE)</f>
        <v>0.49398912659845895</v>
      </c>
      <c r="U1511" s="47"/>
      <c r="V1511" s="7"/>
    </row>
    <row r="1512" spans="2:22">
      <c r="B1512" s="46">
        <f t="shared" si="319"/>
        <v>501</v>
      </c>
      <c r="C1512" s="47" t="e">
        <f>OutlineParameters!T1715</f>
        <v>#N/A</v>
      </c>
      <c r="D1512" s="47"/>
      <c r="E1512" s="47"/>
      <c r="F1512" s="47"/>
      <c r="G1512" s="47"/>
      <c r="H1512" s="47"/>
      <c r="I1512" s="47"/>
      <c r="J1512" s="47"/>
      <c r="K1512" s="48"/>
      <c r="L1512" s="48"/>
      <c r="M1512" s="48"/>
      <c r="N1512" s="48"/>
      <c r="O1512" s="48"/>
      <c r="P1512" s="47"/>
      <c r="Q1512" s="46">
        <f t="shared" si="320"/>
        <v>502</v>
      </c>
      <c r="R1512" s="47">
        <f t="shared" si="321"/>
        <v>39.867386570784255</v>
      </c>
      <c r="S1512" s="47">
        <f t="shared" si="322"/>
        <v>36.706919262598831</v>
      </c>
      <c r="T1512" s="47">
        <f t="shared" si="323"/>
        <v>0.48612632189803973</v>
      </c>
      <c r="U1512" s="47"/>
      <c r="V1512" s="7"/>
    </row>
    <row r="1513" spans="2:22">
      <c r="B1513" s="46">
        <f t="shared" si="319"/>
        <v>502</v>
      </c>
      <c r="C1513" s="47" t="e">
        <f>OutlineParameters!T1716</f>
        <v>#N/A</v>
      </c>
      <c r="D1513" s="47"/>
      <c r="E1513" s="47"/>
      <c r="F1513" s="47"/>
      <c r="G1513" s="47"/>
      <c r="H1513" s="47"/>
      <c r="I1513" s="47"/>
      <c r="J1513" s="47"/>
      <c r="K1513" s="47"/>
      <c r="L1513" s="49"/>
      <c r="M1513" s="49"/>
      <c r="N1513" s="47"/>
      <c r="O1513" s="49"/>
      <c r="P1513" s="47"/>
      <c r="Q1513" s="46">
        <f t="shared" si="320"/>
        <v>503</v>
      </c>
      <c r="R1513" s="47">
        <f t="shared" si="321"/>
        <v>39.919728682068083</v>
      </c>
      <c r="S1513" s="47">
        <f t="shared" si="322"/>
        <v>36.800314101684641</v>
      </c>
      <c r="T1513" s="47">
        <f t="shared" si="323"/>
        <v>0.47831607192624825</v>
      </c>
      <c r="U1513" s="47"/>
      <c r="V1513" s="7"/>
    </row>
    <row r="1514" spans="2:22">
      <c r="B1514" s="46">
        <f t="shared" si="319"/>
        <v>503</v>
      </c>
      <c r="C1514" s="47" t="e">
        <f>OutlineParameters!T1717</f>
        <v>#N/A</v>
      </c>
      <c r="D1514" s="47"/>
      <c r="E1514" s="47"/>
      <c r="F1514" s="47"/>
      <c r="G1514" s="47"/>
      <c r="H1514" s="47"/>
      <c r="I1514" s="47"/>
      <c r="J1514" s="47"/>
      <c r="K1514" s="47"/>
      <c r="L1514" s="49"/>
      <c r="M1514" s="49"/>
      <c r="N1514" s="47"/>
      <c r="O1514" s="49"/>
      <c r="P1514" s="47"/>
      <c r="Q1514" s="46">
        <f t="shared" si="320"/>
        <v>504</v>
      </c>
      <c r="R1514" s="47">
        <f t="shared" si="321"/>
        <v>39.97223331188934</v>
      </c>
      <c r="S1514" s="47">
        <f t="shared" si="322"/>
        <v>36.893780508997288</v>
      </c>
      <c r="T1514" s="47">
        <f t="shared" si="323"/>
        <v>0.47055897489536425</v>
      </c>
      <c r="U1514" s="47"/>
      <c r="V1514" s="7"/>
    </row>
    <row r="1515" spans="2:22">
      <c r="B1515" s="46">
        <f t="shared" si="319"/>
        <v>504</v>
      </c>
      <c r="C1515" s="47" t="e">
        <f>OutlineParameters!T1718</f>
        <v>#N/A</v>
      </c>
      <c r="D1515" s="47"/>
      <c r="E1515" s="47"/>
      <c r="F1515" s="47"/>
      <c r="G1515" s="47"/>
      <c r="H1515" s="47"/>
      <c r="I1515" s="47"/>
      <c r="J1515" s="47"/>
      <c r="K1515" s="47"/>
      <c r="L1515" s="49"/>
      <c r="M1515" s="49"/>
      <c r="N1515" s="47"/>
      <c r="O1515" s="49"/>
      <c r="P1515" s="47"/>
      <c r="Q1515" s="46">
        <f t="shared" si="320"/>
        <v>505</v>
      </c>
      <c r="R1515" s="47">
        <f t="shared" si="321"/>
        <v>40.024903099199264</v>
      </c>
      <c r="S1515" s="47">
        <f t="shared" si="322"/>
        <v>36.987317679368914</v>
      </c>
      <c r="T1515" s="47">
        <f t="shared" si="323"/>
        <v>0.46285556371789111</v>
      </c>
      <c r="U1515" s="47"/>
      <c r="V1515" s="7"/>
    </row>
    <row r="1516" spans="2:22">
      <c r="B1516" s="46">
        <f t="shared" si="319"/>
        <v>505</v>
      </c>
      <c r="C1516" s="47" t="e">
        <f>OutlineParameters!T1719</f>
        <v>#N/A</v>
      </c>
      <c r="D1516" s="47"/>
      <c r="E1516" s="47"/>
      <c r="F1516" s="47"/>
      <c r="G1516" s="47"/>
      <c r="H1516" s="47"/>
      <c r="I1516" s="47"/>
      <c r="J1516" s="47"/>
      <c r="K1516" s="47"/>
      <c r="L1516" s="49"/>
      <c r="M1516" s="49"/>
      <c r="N1516" s="47"/>
      <c r="O1516" s="49"/>
      <c r="P1516" s="47"/>
      <c r="Q1516" s="46">
        <f t="shared" si="320"/>
        <v>506</v>
      </c>
      <c r="R1516" s="47">
        <f t="shared" si="321"/>
        <v>40.077741660999479</v>
      </c>
      <c r="S1516" s="47">
        <f t="shared" si="322"/>
        <v>37.080924374400297</v>
      </c>
      <c r="T1516" s="47">
        <f t="shared" si="323"/>
        <v>0.45520639413115349</v>
      </c>
      <c r="U1516" s="47"/>
      <c r="V1516" s="7"/>
    </row>
    <row r="1517" spans="2:22">
      <c r="B1517" s="46">
        <f t="shared" si="319"/>
        <v>506</v>
      </c>
      <c r="C1517" s="47" t="e">
        <f>OutlineParameters!T1720</f>
        <v>#N/A</v>
      </c>
      <c r="D1517" s="47"/>
      <c r="E1517" s="47"/>
      <c r="F1517" s="47"/>
      <c r="G1517" s="47"/>
      <c r="H1517" s="47"/>
      <c r="I1517" s="47"/>
      <c r="J1517" s="47"/>
      <c r="K1517" s="47"/>
      <c r="L1517" s="49"/>
      <c r="M1517" s="49"/>
      <c r="N1517" s="47"/>
      <c r="O1517" s="49"/>
      <c r="P1517" s="47"/>
      <c r="Q1517" s="46">
        <f t="shared" ref="Q1517:Q1556" si="324">B1518</f>
        <v>507</v>
      </c>
      <c r="R1517" s="47">
        <f t="shared" ref="R1517:R1556" si="325">VLOOKUP(-Q1517,$Q$110:$R$1009,2,FALSE)</f>
        <v>40.130746820530788</v>
      </c>
      <c r="S1517" s="47">
        <f t="shared" ref="S1517:S1556" si="326">VLOOKUP(-Q1517,$Q$110:$S$1009,3,FALSE)</f>
        <v>37.174594536732435</v>
      </c>
      <c r="T1517" s="47">
        <f t="shared" ref="T1517:T1556" si="327">VLOOKUP(-Q1517,$Q$110:$T$1009,4,FALSE)</f>
        <v>0.44761199856091466</v>
      </c>
      <c r="U1517" s="47"/>
      <c r="V1517" s="7"/>
    </row>
    <row r="1518" spans="2:22">
      <c r="B1518" s="46">
        <f t="shared" si="319"/>
        <v>507</v>
      </c>
      <c r="C1518" s="47" t="e">
        <f>OutlineParameters!T1721</f>
        <v>#N/A</v>
      </c>
      <c r="D1518" s="47"/>
      <c r="E1518" s="47"/>
      <c r="F1518" s="47"/>
      <c r="G1518" s="47"/>
      <c r="H1518" s="47"/>
      <c r="I1518" s="47"/>
      <c r="J1518" s="47"/>
      <c r="K1518" s="47"/>
      <c r="L1518" s="47"/>
      <c r="M1518" s="47"/>
      <c r="N1518" s="47"/>
      <c r="O1518" s="47"/>
      <c r="P1518" s="47"/>
      <c r="Q1518" s="46">
        <f t="shared" si="324"/>
        <v>508</v>
      </c>
      <c r="R1518" s="47">
        <f t="shared" si="325"/>
        <v>40.183922193395539</v>
      </c>
      <c r="S1518" s="47">
        <f t="shared" si="326"/>
        <v>37.268327765301883</v>
      </c>
      <c r="T1518" s="47">
        <f t="shared" si="327"/>
        <v>0.44007291738849053</v>
      </c>
      <c r="U1518" s="47"/>
    </row>
    <row r="1519" spans="2:22">
      <c r="B1519" s="46">
        <f t="shared" si="319"/>
        <v>508</v>
      </c>
      <c r="C1519" s="47" t="e">
        <f>OutlineParameters!T1722</f>
        <v>#N/A</v>
      </c>
      <c r="D1519" s="47"/>
      <c r="E1519" s="47"/>
      <c r="F1519" s="47"/>
      <c r="G1519" s="47"/>
      <c r="H1519" s="47"/>
      <c r="I1519" s="47"/>
      <c r="J1519" s="47"/>
      <c r="K1519" s="47"/>
      <c r="L1519" s="47"/>
      <c r="M1519" s="47"/>
      <c r="N1519" s="47"/>
      <c r="O1519" s="47"/>
      <c r="P1519" s="47"/>
      <c r="Q1519" s="46">
        <f t="shared" si="324"/>
        <v>509</v>
      </c>
      <c r="R1519" s="47">
        <f t="shared" si="325"/>
        <v>40.23726946487065</v>
      </c>
      <c r="S1519" s="47">
        <f t="shared" si="326"/>
        <v>37.362120552832927</v>
      </c>
      <c r="T1519" s="47">
        <f t="shared" si="327"/>
        <v>0.43258972822986802</v>
      </c>
      <c r="U1519" s="47"/>
    </row>
    <row r="1520" spans="2:22">
      <c r="B1520" s="46">
        <f t="shared" si="319"/>
        <v>509</v>
      </c>
      <c r="C1520" s="47" t="e">
        <f>OutlineParameters!T1723</f>
        <v>#N/A</v>
      </c>
      <c r="D1520" s="47"/>
      <c r="E1520" s="47"/>
      <c r="F1520" s="47"/>
      <c r="G1520" s="47"/>
      <c r="H1520" s="47"/>
      <c r="I1520" s="47"/>
      <c r="J1520" s="47"/>
      <c r="K1520" s="47"/>
      <c r="L1520" s="47"/>
      <c r="M1520" s="47"/>
      <c r="N1520" s="47"/>
      <c r="O1520" s="47"/>
      <c r="P1520" s="47"/>
      <c r="Q1520" s="46">
        <f t="shared" si="324"/>
        <v>510</v>
      </c>
      <c r="R1520" s="47">
        <f t="shared" si="325"/>
        <v>40.290792257695514</v>
      </c>
      <c r="S1520" s="47">
        <f t="shared" si="326"/>
        <v>37.455972625260706</v>
      </c>
      <c r="T1520" s="47">
        <f t="shared" si="327"/>
        <v>0.42516297378631829</v>
      </c>
      <c r="U1520" s="47"/>
    </row>
    <row r="1521" spans="2:21">
      <c r="B1521" s="46">
        <f t="shared" si="319"/>
        <v>510</v>
      </c>
      <c r="C1521" s="47" t="e">
        <f>OutlineParameters!T1724</f>
        <v>#N/A</v>
      </c>
      <c r="D1521" s="47"/>
      <c r="E1521" s="47"/>
      <c r="F1521" s="47"/>
      <c r="G1521" s="47"/>
      <c r="H1521" s="47"/>
      <c r="I1521" s="47"/>
      <c r="J1521" s="47"/>
      <c r="K1521" s="47"/>
      <c r="L1521" s="47"/>
      <c r="M1521" s="47"/>
      <c r="N1521" s="47"/>
      <c r="O1521" s="47"/>
      <c r="P1521" s="47"/>
      <c r="Q1521" s="46">
        <f t="shared" si="324"/>
        <v>511</v>
      </c>
      <c r="R1521" s="47">
        <f t="shared" si="325"/>
        <v>40.344488383691669</v>
      </c>
      <c r="S1521" s="47">
        <f t="shared" si="326"/>
        <v>37.549876793201356</v>
      </c>
      <c r="T1521" s="47">
        <f t="shared" si="327"/>
        <v>0.41779318277167476</v>
      </c>
      <c r="U1521" s="47"/>
    </row>
    <row r="1522" spans="2:21">
      <c r="B1522" s="46">
        <f t="shared" si="319"/>
        <v>511</v>
      </c>
      <c r="C1522" s="47" t="e">
        <f>OutlineParameters!T1725</f>
        <v>#N/A</v>
      </c>
      <c r="D1522" s="47"/>
      <c r="E1522" s="47"/>
      <c r="F1522" s="47"/>
      <c r="G1522" s="47"/>
      <c r="H1522" s="47"/>
      <c r="I1522" s="47"/>
      <c r="J1522" s="47"/>
      <c r="K1522" s="47"/>
      <c r="L1522" s="47"/>
      <c r="M1522" s="47"/>
      <c r="N1522" s="47"/>
      <c r="O1522" s="47"/>
      <c r="P1522" s="47"/>
      <c r="Q1522" s="46">
        <f t="shared" si="324"/>
        <v>512</v>
      </c>
      <c r="R1522" s="47">
        <f t="shared" si="325"/>
        <v>40.398361464142965</v>
      </c>
      <c r="S1522" s="47">
        <f t="shared" si="326"/>
        <v>37.643832352877688</v>
      </c>
      <c r="T1522" s="47">
        <f t="shared" si="327"/>
        <v>0.4104808974140754</v>
      </c>
      <c r="U1522" s="47"/>
    </row>
    <row r="1523" spans="2:21">
      <c r="B1523" s="46">
        <f t="shared" si="319"/>
        <v>512</v>
      </c>
      <c r="C1523" s="47" t="e">
        <f>OutlineParameters!T1726</f>
        <v>#N/A</v>
      </c>
      <c r="D1523" s="47"/>
      <c r="E1523" s="47"/>
      <c r="F1523" s="47"/>
      <c r="G1523" s="47"/>
      <c r="H1523" s="47"/>
      <c r="I1523" s="47"/>
      <c r="J1523" s="47"/>
      <c r="K1523" s="47"/>
      <c r="L1523" s="47"/>
      <c r="M1523" s="47"/>
      <c r="N1523" s="47"/>
      <c r="O1523" s="47"/>
      <c r="P1523" s="47"/>
      <c r="Q1523" s="46">
        <f t="shared" si="324"/>
        <v>513</v>
      </c>
      <c r="R1523" s="47">
        <f t="shared" si="325"/>
        <v>40.452415126239785</v>
      </c>
      <c r="S1523" s="47">
        <f t="shared" si="326"/>
        <v>37.737838103182384</v>
      </c>
      <c r="T1523" s="47">
        <f t="shared" si="327"/>
        <v>0.40322672146626731</v>
      </c>
      <c r="U1523" s="47"/>
    </row>
    <row r="1524" spans="2:21">
      <c r="B1524" s="46">
        <f t="shared" si="319"/>
        <v>513</v>
      </c>
      <c r="C1524" s="47" t="e">
        <f>OutlineParameters!T1727</f>
        <v>#N/A</v>
      </c>
      <c r="D1524" s="47"/>
      <c r="E1524" s="47"/>
      <c r="F1524" s="47"/>
      <c r="G1524" s="47"/>
      <c r="H1524" s="47"/>
      <c r="I1524" s="47"/>
      <c r="J1524" s="47"/>
      <c r="K1524" s="47"/>
      <c r="L1524" s="47"/>
      <c r="M1524" s="47"/>
      <c r="N1524" s="47"/>
      <c r="O1524" s="47"/>
      <c r="P1524" s="47"/>
      <c r="Q1524" s="46">
        <f t="shared" si="324"/>
        <v>514</v>
      </c>
      <c r="R1524" s="47">
        <f t="shared" si="325"/>
        <v>40.506647172943886</v>
      </c>
      <c r="S1524" s="47">
        <f t="shared" si="326"/>
        <v>37.831887060300268</v>
      </c>
      <c r="T1524" s="47">
        <f t="shared" si="327"/>
        <v>0.3960311211574909</v>
      </c>
      <c r="U1524" s="47"/>
    </row>
    <row r="1525" spans="2:21">
      <c r="B1525" s="46">
        <f t="shared" si="319"/>
        <v>514</v>
      </c>
      <c r="C1525" s="47" t="e">
        <f>OutlineParameters!T1728</f>
        <v>#N/A</v>
      </c>
      <c r="D1525" s="47"/>
      <c r="E1525" s="47"/>
      <c r="F1525" s="47"/>
      <c r="G1525" s="47"/>
      <c r="H1525" s="47"/>
      <c r="I1525" s="47"/>
      <c r="J1525" s="47"/>
      <c r="K1525" s="47"/>
      <c r="L1525" s="47"/>
      <c r="M1525" s="47"/>
      <c r="N1525" s="47"/>
      <c r="O1525" s="47"/>
      <c r="P1525" s="47"/>
      <c r="Q1525" s="46">
        <f t="shared" si="324"/>
        <v>515</v>
      </c>
      <c r="R1525" s="47">
        <f t="shared" si="325"/>
        <v>40.561061229947924</v>
      </c>
      <c r="S1525" s="47">
        <f t="shared" si="326"/>
        <v>37.925978133528638</v>
      </c>
      <c r="T1525" s="47">
        <f t="shared" si="327"/>
        <v>0.38889469975364621</v>
      </c>
      <c r="U1525" s="47"/>
    </row>
    <row r="1526" spans="2:21">
      <c r="B1526" s="46">
        <f t="shared" ref="B1526:B1589" si="328">B1525+1</f>
        <v>515</v>
      </c>
      <c r="C1526" s="47" t="e">
        <f>OutlineParameters!T1729</f>
        <v>#N/A</v>
      </c>
      <c r="D1526" s="47"/>
      <c r="E1526" s="47"/>
      <c r="F1526" s="47"/>
      <c r="G1526" s="47"/>
      <c r="H1526" s="47"/>
      <c r="I1526" s="47"/>
      <c r="J1526" s="47"/>
      <c r="K1526" s="47"/>
      <c r="L1526" s="47"/>
      <c r="M1526" s="47"/>
      <c r="N1526" s="47"/>
      <c r="O1526" s="47"/>
      <c r="P1526" s="47"/>
      <c r="Q1526" s="46">
        <f t="shared" si="324"/>
        <v>516</v>
      </c>
      <c r="R1526" s="47">
        <f t="shared" si="325"/>
        <v>40.615658982528814</v>
      </c>
      <c r="S1526" s="47">
        <f t="shared" si="326"/>
        <v>38.020107630431312</v>
      </c>
      <c r="T1526" s="47">
        <f t="shared" si="327"/>
        <v>0.38181799016723644</v>
      </c>
      <c r="U1526" s="47"/>
    </row>
    <row r="1527" spans="2:21">
      <c r="B1527" s="46">
        <f t="shared" si="328"/>
        <v>516</v>
      </c>
      <c r="C1527" s="47" t="e">
        <f>OutlineParameters!T1730</f>
        <v>#N/A</v>
      </c>
      <c r="D1527" s="47"/>
      <c r="E1527" s="47"/>
      <c r="F1527" s="47"/>
      <c r="G1527" s="47"/>
      <c r="H1527" s="47"/>
      <c r="I1527" s="47"/>
      <c r="J1527" s="47"/>
      <c r="K1527" s="47"/>
      <c r="L1527" s="47"/>
      <c r="M1527" s="47"/>
      <c r="N1527" s="47"/>
      <c r="O1527" s="47"/>
      <c r="P1527" s="47"/>
      <c r="Q1527" s="46">
        <f t="shared" si="324"/>
        <v>517</v>
      </c>
      <c r="R1527" s="47">
        <f t="shared" si="325"/>
        <v>40.670444064008457</v>
      </c>
      <c r="S1527" s="47">
        <f t="shared" si="326"/>
        <v>38.114274324681695</v>
      </c>
      <c r="T1527" s="47">
        <f t="shared" si="327"/>
        <v>0.37480155344063071</v>
      </c>
      <c r="U1527" s="47"/>
    </row>
    <row r="1528" spans="2:21">
      <c r="B1528" s="46">
        <f t="shared" si="328"/>
        <v>517</v>
      </c>
      <c r="C1528" s="47" t="e">
        <f>OutlineParameters!T1731</f>
        <v>#N/A</v>
      </c>
      <c r="D1528" s="47"/>
      <c r="E1528" s="47"/>
      <c r="F1528" s="47"/>
      <c r="G1528" s="47"/>
      <c r="H1528" s="47"/>
      <c r="I1528" s="47"/>
      <c r="J1528" s="47"/>
      <c r="K1528" s="47"/>
      <c r="L1528" s="47"/>
      <c r="M1528" s="47"/>
      <c r="N1528" s="47"/>
      <c r="O1528" s="47"/>
      <c r="P1528" s="47"/>
      <c r="Q1528" s="46">
        <f t="shared" si="324"/>
        <v>518</v>
      </c>
      <c r="R1528" s="47">
        <f t="shared" si="325"/>
        <v>40.725414265141801</v>
      </c>
      <c r="S1528" s="47">
        <f t="shared" si="326"/>
        <v>38.208471319635123</v>
      </c>
      <c r="T1528" s="47">
        <f t="shared" si="327"/>
        <v>0.36784591143978851</v>
      </c>
      <c r="U1528" s="47"/>
    </row>
    <row r="1529" spans="2:21">
      <c r="B1529" s="46">
        <f t="shared" si="328"/>
        <v>518</v>
      </c>
      <c r="C1529" s="47" t="e">
        <f>OutlineParameters!T1732</f>
        <v>#N/A</v>
      </c>
      <c r="D1529" s="47"/>
      <c r="E1529" s="47"/>
      <c r="F1529" s="47"/>
      <c r="G1529" s="47"/>
      <c r="H1529" s="47"/>
      <c r="I1529" s="47"/>
      <c r="J1529" s="47"/>
      <c r="K1529" s="47"/>
      <c r="L1529" s="47"/>
      <c r="M1529" s="47"/>
      <c r="N1529" s="47"/>
      <c r="O1529" s="47"/>
      <c r="P1529" s="47"/>
      <c r="Q1529" s="46">
        <f t="shared" si="324"/>
        <v>519</v>
      </c>
      <c r="R1529" s="47">
        <f t="shared" si="325"/>
        <v>40.780573217696769</v>
      </c>
      <c r="S1529" s="47">
        <f t="shared" si="326"/>
        <v>38.302696562653168</v>
      </c>
      <c r="T1529" s="47">
        <f t="shared" si="327"/>
        <v>0.36095160980078528</v>
      </c>
      <c r="U1529" s="47"/>
    </row>
    <row r="1530" spans="2:21">
      <c r="B1530" s="46">
        <f t="shared" si="328"/>
        <v>519</v>
      </c>
      <c r="C1530" s="47" t="e">
        <f>OutlineParameters!T1733</f>
        <v>#N/A</v>
      </c>
      <c r="D1530" s="47"/>
      <c r="E1530" s="47"/>
      <c r="F1530" s="47"/>
      <c r="G1530" s="47"/>
      <c r="H1530" s="47"/>
      <c r="I1530" s="47"/>
      <c r="J1530" s="47"/>
      <c r="K1530" s="47"/>
      <c r="L1530" s="47"/>
      <c r="M1530" s="47"/>
      <c r="N1530" s="47"/>
      <c r="O1530" s="47"/>
      <c r="P1530" s="47"/>
      <c r="Q1530" s="46">
        <f t="shared" si="324"/>
        <v>520</v>
      </c>
      <c r="R1530" s="47">
        <f t="shared" si="325"/>
        <v>40.835922606950298</v>
      </c>
      <c r="S1530" s="47">
        <f t="shared" si="326"/>
        <v>38.396946752542654</v>
      </c>
      <c r="T1530" s="47">
        <f t="shared" si="327"/>
        <v>0.35411922613960783</v>
      </c>
      <c r="U1530" s="47"/>
    </row>
    <row r="1531" spans="2:21">
      <c r="B1531" s="46">
        <f t="shared" si="328"/>
        <v>520</v>
      </c>
      <c r="C1531" s="47" t="e">
        <f>OutlineParameters!T1734</f>
        <v>#N/A</v>
      </c>
      <c r="D1531" s="47"/>
      <c r="E1531" s="47"/>
      <c r="F1531" s="47"/>
      <c r="G1531" s="47"/>
      <c r="H1531" s="47"/>
      <c r="I1531" s="47"/>
      <c r="J1531" s="47"/>
      <c r="K1531" s="47"/>
      <c r="L1531" s="47"/>
      <c r="M1531" s="47"/>
      <c r="N1531" s="47"/>
      <c r="O1531" s="47"/>
      <c r="P1531" s="47"/>
      <c r="Q1531" s="46">
        <f t="shared" si="324"/>
        <v>521</v>
      </c>
      <c r="R1531" s="47">
        <f t="shared" si="325"/>
        <v>40.891466072580826</v>
      </c>
      <c r="S1531" s="47">
        <f t="shared" si="326"/>
        <v>38.491219671593861</v>
      </c>
      <c r="T1531" s="47">
        <f t="shared" si="327"/>
        <v>0.34734930866371072</v>
      </c>
      <c r="U1531" s="47"/>
    </row>
    <row r="1532" spans="2:21">
      <c r="B1532" s="46">
        <f t="shared" si="328"/>
        <v>521</v>
      </c>
      <c r="C1532" s="47" t="e">
        <f>OutlineParameters!T1735</f>
        <v>#N/A</v>
      </c>
      <c r="D1532" s="47"/>
      <c r="E1532" s="47"/>
      <c r="F1532" s="47"/>
      <c r="G1532" s="47"/>
      <c r="H1532" s="47"/>
      <c r="I1532" s="47"/>
      <c r="J1532" s="47"/>
      <c r="K1532" s="47"/>
      <c r="L1532" s="47"/>
      <c r="M1532" s="47"/>
      <c r="N1532" s="47"/>
      <c r="O1532" s="47"/>
      <c r="P1532" s="47"/>
      <c r="Q1532" s="46">
        <f t="shared" si="324"/>
        <v>522</v>
      </c>
      <c r="R1532" s="47">
        <f t="shared" si="325"/>
        <v>40.947201392686452</v>
      </c>
      <c r="S1532" s="47">
        <f t="shared" si="326"/>
        <v>38.585508103503763</v>
      </c>
      <c r="T1532" s="47">
        <f t="shared" si="327"/>
        <v>0.3406423751248453</v>
      </c>
      <c r="U1532" s="47"/>
    </row>
    <row r="1533" spans="2:21">
      <c r="B1533" s="46">
        <f t="shared" si="328"/>
        <v>522</v>
      </c>
      <c r="C1533" s="47" t="e">
        <f>OutlineParameters!T1736</f>
        <v>#N/A</v>
      </c>
      <c r="D1533" s="47"/>
      <c r="E1533" s="47"/>
      <c r="F1533" s="47"/>
      <c r="G1533" s="47"/>
      <c r="H1533" s="47"/>
      <c r="I1533" s="47"/>
      <c r="J1533" s="47"/>
      <c r="K1533" s="47"/>
      <c r="L1533" s="47"/>
      <c r="M1533" s="47"/>
      <c r="N1533" s="47"/>
      <c r="O1533" s="47"/>
      <c r="P1533" s="47"/>
      <c r="Q1533" s="46">
        <f t="shared" si="324"/>
        <v>523</v>
      </c>
      <c r="R1533" s="47">
        <f t="shared" si="325"/>
        <v>41.003132205335419</v>
      </c>
      <c r="S1533" s="47">
        <f t="shared" si="326"/>
        <v>38.679810386559943</v>
      </c>
      <c r="T1533" s="47">
        <f t="shared" si="327"/>
        <v>0.33399897320704841</v>
      </c>
      <c r="U1533" s="47"/>
    </row>
    <row r="1534" spans="2:21">
      <c r="B1534" s="46">
        <f t="shared" si="328"/>
        <v>523</v>
      </c>
      <c r="C1534" s="47" t="e">
        <f>OutlineParameters!T1737</f>
        <v>#N/A</v>
      </c>
      <c r="D1534" s="47"/>
      <c r="E1534" s="47"/>
      <c r="F1534" s="47"/>
      <c r="G1534" s="47"/>
      <c r="H1534" s="47"/>
      <c r="I1534" s="47"/>
      <c r="J1534" s="47"/>
      <c r="K1534" s="47"/>
      <c r="L1534" s="47"/>
      <c r="M1534" s="47"/>
      <c r="N1534" s="47"/>
      <c r="O1534" s="47"/>
      <c r="P1534" s="47"/>
      <c r="Q1534" s="46">
        <f t="shared" si="324"/>
        <v>524</v>
      </c>
      <c r="R1534" s="47">
        <f t="shared" si="325"/>
        <v>41.059262103153259</v>
      </c>
      <c r="S1534" s="47">
        <f t="shared" si="326"/>
        <v>38.774123814376473</v>
      </c>
      <c r="T1534" s="47">
        <f t="shared" si="327"/>
        <v>0.32741968052630693</v>
      </c>
      <c r="U1534" s="47"/>
    </row>
    <row r="1535" spans="2:21">
      <c r="B1535" s="46">
        <f t="shared" si="328"/>
        <v>524</v>
      </c>
      <c r="C1535" s="47" t="e">
        <f>OutlineParameters!T1738</f>
        <v>#N/A</v>
      </c>
      <c r="D1535" s="47"/>
      <c r="E1535" s="47"/>
      <c r="F1535" s="47"/>
      <c r="G1535" s="47"/>
      <c r="H1535" s="47"/>
      <c r="I1535" s="47"/>
      <c r="J1535" s="47"/>
      <c r="K1535" s="47"/>
      <c r="L1535" s="47"/>
      <c r="M1535" s="47"/>
      <c r="N1535" s="47"/>
      <c r="O1535" s="47"/>
      <c r="P1535" s="47"/>
      <c r="Q1535" s="46">
        <f t="shared" si="324"/>
        <v>525</v>
      </c>
      <c r="R1535" s="47">
        <f t="shared" si="325"/>
        <v>41.115589010354086</v>
      </c>
      <c r="S1535" s="47">
        <f t="shared" si="326"/>
        <v>38.868441044620567</v>
      </c>
      <c r="T1535" s="47">
        <f t="shared" si="327"/>
        <v>0.32090504742946369</v>
      </c>
      <c r="U1535" s="47"/>
    </row>
    <row r="1536" spans="2:21">
      <c r="B1536" s="46">
        <f t="shared" si="328"/>
        <v>525</v>
      </c>
      <c r="C1536" s="47" t="e">
        <f>OutlineParameters!T1739</f>
        <v>#N/A</v>
      </c>
      <c r="D1536" s="47"/>
      <c r="E1536" s="47"/>
      <c r="F1536" s="47"/>
      <c r="G1536" s="47"/>
      <c r="H1536" s="47"/>
      <c r="I1536" s="47"/>
      <c r="J1536" s="47"/>
      <c r="K1536" s="47"/>
      <c r="L1536" s="47"/>
      <c r="M1536" s="47"/>
      <c r="N1536" s="47"/>
      <c r="O1536" s="47"/>
      <c r="P1536" s="47"/>
      <c r="Q1536" s="46">
        <f t="shared" si="324"/>
        <v>526</v>
      </c>
      <c r="R1536" s="47">
        <f t="shared" si="325"/>
        <v>41.172116413975047</v>
      </c>
      <c r="S1536" s="47">
        <f t="shared" si="326"/>
        <v>38.962759547667012</v>
      </c>
      <c r="T1536" s="47">
        <f t="shared" si="327"/>
        <v>0.31445558740777885</v>
      </c>
      <c r="U1536" s="47"/>
    </row>
    <row r="1537" spans="2:21">
      <c r="B1537" s="46">
        <f t="shared" si="328"/>
        <v>526</v>
      </c>
      <c r="C1537" s="47" t="e">
        <f>OutlineParameters!T1740</f>
        <v>#N/A</v>
      </c>
      <c r="D1537" s="47"/>
      <c r="E1537" s="47"/>
      <c r="F1537" s="47"/>
      <c r="G1537" s="47"/>
      <c r="H1537" s="47"/>
      <c r="I1537" s="47"/>
      <c r="J1537" s="47"/>
      <c r="K1537" s="47"/>
      <c r="L1537" s="47"/>
      <c r="M1537" s="47"/>
      <c r="N1537" s="47"/>
      <c r="O1537" s="47"/>
      <c r="P1537" s="47"/>
      <c r="Q1537" s="46">
        <f t="shared" si="324"/>
        <v>527</v>
      </c>
      <c r="R1537" s="47">
        <f t="shared" si="325"/>
        <v>41.228846051261044</v>
      </c>
      <c r="S1537" s="47">
        <f t="shared" si="326"/>
        <v>39.057075281508773</v>
      </c>
      <c r="T1537" s="47">
        <f t="shared" si="327"/>
        <v>0.30807186516755319</v>
      </c>
      <c r="U1537" s="47"/>
    </row>
    <row r="1538" spans="2:21">
      <c r="B1538" s="46">
        <f t="shared" si="328"/>
        <v>527</v>
      </c>
      <c r="C1538" s="47" t="e">
        <f>OutlineParameters!T1741</f>
        <v>#N/A</v>
      </c>
      <c r="D1538" s="47"/>
      <c r="E1538" s="47"/>
      <c r="F1538" s="47"/>
      <c r="G1538" s="47"/>
      <c r="H1538" s="47"/>
      <c r="I1538" s="47"/>
      <c r="J1538" s="47"/>
      <c r="K1538" s="47"/>
      <c r="L1538" s="47"/>
      <c r="M1538" s="47"/>
      <c r="N1538" s="47"/>
      <c r="O1538" s="47"/>
      <c r="P1538" s="47"/>
      <c r="Q1538" s="46">
        <f t="shared" si="324"/>
        <v>528</v>
      </c>
      <c r="R1538" s="47">
        <f t="shared" si="325"/>
        <v>41.28578151483763</v>
      </c>
      <c r="S1538" s="47">
        <f t="shared" si="326"/>
        <v>39.151386177407481</v>
      </c>
      <c r="T1538" s="47">
        <f t="shared" si="327"/>
        <v>0.30175441362129019</v>
      </c>
      <c r="U1538" s="47"/>
    </row>
    <row r="1539" spans="2:21">
      <c r="B1539" s="46">
        <f t="shared" si="328"/>
        <v>528</v>
      </c>
      <c r="C1539" s="47" t="e">
        <f>OutlineParameters!T1742</f>
        <v>#N/A</v>
      </c>
      <c r="D1539" s="47"/>
      <c r="E1539" s="47"/>
      <c r="F1539" s="47"/>
      <c r="G1539" s="47"/>
      <c r="H1539" s="47"/>
      <c r="I1539" s="47"/>
      <c r="J1539" s="47"/>
      <c r="K1539" s="47"/>
      <c r="L1539" s="47"/>
      <c r="M1539" s="47"/>
      <c r="N1539" s="47"/>
      <c r="O1539" s="47"/>
      <c r="P1539" s="47"/>
      <c r="Q1539" s="46">
        <f t="shared" si="324"/>
        <v>529</v>
      </c>
      <c r="R1539" s="47">
        <f t="shared" si="325"/>
        <v>41.342920735725443</v>
      </c>
      <c r="S1539" s="47">
        <f t="shared" si="326"/>
        <v>39.245683198724329</v>
      </c>
      <c r="T1539" s="47">
        <f t="shared" si="327"/>
        <v>0.29550384493300735</v>
      </c>
      <c r="U1539" s="47"/>
    </row>
    <row r="1540" spans="2:21">
      <c r="B1540" s="46">
        <f t="shared" si="328"/>
        <v>529</v>
      </c>
      <c r="C1540" s="47" t="e">
        <f>OutlineParameters!T1743</f>
        <v>#N/A</v>
      </c>
      <c r="D1540" s="47"/>
      <c r="E1540" s="47"/>
      <c r="F1540" s="47"/>
      <c r="G1540" s="47"/>
      <c r="H1540" s="47"/>
      <c r="I1540" s="47"/>
      <c r="J1540" s="47"/>
      <c r="K1540" s="47"/>
      <c r="L1540" s="47"/>
      <c r="M1540" s="47"/>
      <c r="N1540" s="47"/>
      <c r="O1540" s="47"/>
      <c r="P1540" s="47"/>
      <c r="Q1540" s="46">
        <f t="shared" si="324"/>
        <v>530</v>
      </c>
      <c r="R1540" s="47">
        <f t="shared" si="325"/>
        <v>41.400269094753433</v>
      </c>
      <c r="S1540" s="47">
        <f t="shared" si="326"/>
        <v>39.339966681900265</v>
      </c>
      <c r="T1540" s="47">
        <f t="shared" si="327"/>
        <v>0.28932060858254549</v>
      </c>
      <c r="U1540" s="47"/>
    </row>
    <row r="1541" spans="2:21">
      <c r="B1541" s="46">
        <f t="shared" si="328"/>
        <v>530</v>
      </c>
      <c r="C1541" s="47" t="e">
        <f>OutlineParameters!T1744</f>
        <v>#N/A</v>
      </c>
      <c r="D1541" s="47"/>
      <c r="E1541" s="47"/>
      <c r="F1541" s="47"/>
      <c r="G1541" s="47"/>
      <c r="H1541" s="47"/>
      <c r="I1541" s="47"/>
      <c r="J1541" s="47"/>
      <c r="K1541" s="47"/>
      <c r="L1541" s="47"/>
      <c r="M1541" s="47"/>
      <c r="N1541" s="47"/>
      <c r="O1541" s="47"/>
      <c r="P1541" s="47"/>
      <c r="Q1541" s="46">
        <f t="shared" si="324"/>
        <v>531</v>
      </c>
      <c r="R1541" s="47">
        <f t="shared" si="325"/>
        <v>41.457824521219521</v>
      </c>
      <c r="S1541" s="47">
        <f t="shared" si="326"/>
        <v>39.434227415759139</v>
      </c>
      <c r="T1541" s="47">
        <f t="shared" si="327"/>
        <v>0.28320531617393363</v>
      </c>
      <c r="U1541" s="47"/>
    </row>
    <row r="1542" spans="2:21">
      <c r="B1542" s="46">
        <f t="shared" si="328"/>
        <v>531</v>
      </c>
      <c r="C1542" s="47" t="e">
        <f>OutlineParameters!T1745</f>
        <v>#N/A</v>
      </c>
      <c r="D1542" s="47"/>
      <c r="E1542" s="47"/>
      <c r="F1542" s="47"/>
      <c r="G1542" s="47"/>
      <c r="H1542" s="47"/>
      <c r="I1542" s="47"/>
      <c r="J1542" s="47"/>
      <c r="K1542" s="47"/>
      <c r="L1542" s="47"/>
      <c r="M1542" s="47"/>
      <c r="N1542" s="47"/>
      <c r="O1542" s="47"/>
      <c r="P1542" s="47"/>
      <c r="Q1542" s="46">
        <f t="shared" si="324"/>
        <v>532</v>
      </c>
      <c r="R1542" s="47">
        <f t="shared" si="325"/>
        <v>41.515590607749253</v>
      </c>
      <c r="S1542" s="47">
        <f t="shared" si="326"/>
        <v>39.528463056173671</v>
      </c>
      <c r="T1542" s="47">
        <f t="shared" si="327"/>
        <v>0.2771584857185142</v>
      </c>
      <c r="U1542" s="47"/>
    </row>
    <row r="1543" spans="2:21">
      <c r="B1543" s="46">
        <f t="shared" si="328"/>
        <v>532</v>
      </c>
      <c r="C1543" s="47" t="e">
        <f>OutlineParameters!T1746</f>
        <v>#N/A</v>
      </c>
      <c r="D1543" s="47"/>
      <c r="E1543" s="47"/>
      <c r="F1543" s="47"/>
      <c r="G1543" s="47"/>
      <c r="H1543" s="47"/>
      <c r="I1543" s="47"/>
      <c r="J1543" s="47"/>
      <c r="K1543" s="47"/>
      <c r="L1543" s="47"/>
      <c r="M1543" s="47"/>
      <c r="N1543" s="47"/>
      <c r="O1543" s="47"/>
      <c r="P1543" s="47"/>
      <c r="Q1543" s="46">
        <f t="shared" si="324"/>
        <v>533</v>
      </c>
      <c r="R1543" s="47">
        <f t="shared" si="325"/>
        <v>41.573569107092112</v>
      </c>
      <c r="S1543" s="47">
        <f t="shared" si="326"/>
        <v>39.622668617174419</v>
      </c>
      <c r="T1543" s="47">
        <f t="shared" si="327"/>
        <v>0.27118073166597556</v>
      </c>
      <c r="U1543" s="47"/>
    </row>
    <row r="1544" spans="2:21">
      <c r="B1544" s="46">
        <f t="shared" si="328"/>
        <v>533</v>
      </c>
      <c r="C1544" s="47" t="e">
        <f>OutlineParameters!T1747</f>
        <v>#N/A</v>
      </c>
      <c r="D1544" s="47"/>
      <c r="E1544" s="47"/>
      <c r="F1544" s="47"/>
      <c r="G1544" s="47"/>
      <c r="H1544" s="47"/>
      <c r="I1544" s="47"/>
      <c r="J1544" s="47"/>
      <c r="K1544" s="47"/>
      <c r="L1544" s="47"/>
      <c r="M1544" s="47"/>
      <c r="N1544" s="47"/>
      <c r="O1544" s="47"/>
      <c r="P1544" s="47"/>
      <c r="Q1544" s="46">
        <f t="shared" si="324"/>
        <v>534</v>
      </c>
      <c r="R1544" s="47">
        <f t="shared" si="325"/>
        <v>41.631763478721538</v>
      </c>
      <c r="S1544" s="47">
        <f t="shared" si="326"/>
        <v>39.716841335615229</v>
      </c>
      <c r="T1544" s="47">
        <f t="shared" si="327"/>
        <v>0.26527249894310162</v>
      </c>
      <c r="U1544" s="47"/>
    </row>
    <row r="1545" spans="2:21">
      <c r="B1545" s="46">
        <f t="shared" si="328"/>
        <v>534</v>
      </c>
      <c r="C1545" s="47" t="e">
        <f>OutlineParameters!T1748</f>
        <v>#N/A</v>
      </c>
      <c r="D1545" s="47"/>
      <c r="E1545" s="47"/>
      <c r="F1545" s="47"/>
      <c r="G1545" s="47"/>
      <c r="H1545" s="47"/>
      <c r="I1545" s="47"/>
      <c r="J1545" s="47" t="e">
        <f>C1546</f>
        <v>#N/A</v>
      </c>
      <c r="K1545" s="47"/>
      <c r="L1545" s="47"/>
      <c r="M1545" s="47"/>
      <c r="N1545" s="47"/>
      <c r="O1545" s="47"/>
      <c r="P1545" s="47"/>
      <c r="Q1545" s="46">
        <f t="shared" si="324"/>
        <v>535</v>
      </c>
      <c r="R1545" s="47">
        <f t="shared" si="325"/>
        <v>41.690171658910764</v>
      </c>
      <c r="S1545" s="47">
        <f t="shared" si="326"/>
        <v>39.810972409832679</v>
      </c>
      <c r="T1545" s="47">
        <f t="shared" si="327"/>
        <v>0.25943440142130736</v>
      </c>
      <c r="U1545" s="47"/>
    </row>
    <row r="1546" spans="2:21">
      <c r="B1546" s="46">
        <f t="shared" si="328"/>
        <v>535</v>
      </c>
      <c r="C1546" s="47" t="e">
        <f>OutlineParameters!T1749</f>
        <v>#N/A</v>
      </c>
      <c r="D1546" s="47"/>
      <c r="E1546" s="47"/>
      <c r="F1546" s="47"/>
      <c r="G1546" s="47"/>
      <c r="H1546" s="47"/>
      <c r="I1546" s="47"/>
      <c r="J1546" s="47"/>
      <c r="K1546" s="47"/>
      <c r="L1546" s="47"/>
      <c r="M1546" s="47"/>
      <c r="N1546" s="47"/>
      <c r="O1546" s="47"/>
      <c r="P1546" s="47"/>
      <c r="Q1546" s="46">
        <f t="shared" si="324"/>
        <v>536</v>
      </c>
      <c r="R1546" s="47">
        <f t="shared" si="325"/>
        <v>41.748797240285327</v>
      </c>
      <c r="S1546" s="47">
        <f t="shared" si="326"/>
        <v>39.905058389758011</v>
      </c>
      <c r="T1546" s="47">
        <f t="shared" si="327"/>
        <v>0.25366697201309618</v>
      </c>
      <c r="U1546" s="47"/>
    </row>
    <row r="1547" spans="2:21">
      <c r="B1547" s="46">
        <f t="shared" si="328"/>
        <v>536</v>
      </c>
      <c r="C1547" s="47" t="e">
        <f>OutlineParameters!T1750</f>
        <v>#N/A</v>
      </c>
      <c r="D1547" s="47"/>
      <c r="E1547" s="47"/>
      <c r="F1547" s="47"/>
      <c r="G1547" s="47"/>
      <c r="H1547" s="47"/>
      <c r="I1547" s="47"/>
      <c r="J1547" s="47"/>
      <c r="K1547" s="47"/>
      <c r="L1547" s="47"/>
      <c r="M1547" s="47"/>
      <c r="N1547" s="47"/>
      <c r="O1547" s="47"/>
      <c r="P1547" s="47"/>
      <c r="Q1547" s="46">
        <f t="shared" si="324"/>
        <v>537</v>
      </c>
      <c r="R1547" s="47">
        <f t="shared" si="325"/>
        <v>41.807643890199941</v>
      </c>
      <c r="S1547" s="47">
        <f t="shared" si="326"/>
        <v>39.999096098683111</v>
      </c>
      <c r="T1547" s="47">
        <f t="shared" si="327"/>
        <v>0.24797078282348589</v>
      </c>
      <c r="U1547" s="47"/>
    </row>
    <row r="1548" spans="2:21">
      <c r="B1548" s="46">
        <f t="shared" si="328"/>
        <v>537</v>
      </c>
      <c r="C1548" s="47" t="e">
        <f>OutlineParameters!T1751</f>
        <v>#N/A</v>
      </c>
      <c r="D1548" s="47"/>
      <c r="E1548" s="47"/>
      <c r="F1548" s="47"/>
      <c r="G1548" s="47"/>
      <c r="H1548" s="47"/>
      <c r="I1548" s="47"/>
      <c r="J1548" s="47"/>
      <c r="K1548" s="47"/>
      <c r="L1548" s="47"/>
      <c r="M1548" s="47"/>
      <c r="N1548" s="47"/>
      <c r="O1548" s="47"/>
      <c r="P1548" s="47"/>
      <c r="Q1548" s="46">
        <f t="shared" si="324"/>
        <v>538</v>
      </c>
      <c r="R1548" s="47">
        <f t="shared" si="325"/>
        <v>41.866709331625216</v>
      </c>
      <c r="S1548" s="47">
        <f t="shared" si="326"/>
        <v>40.093076825076871</v>
      </c>
      <c r="T1548" s="47">
        <f t="shared" si="327"/>
        <v>0.24234633368456485</v>
      </c>
      <c r="U1548" s="47"/>
    </row>
    <row r="1549" spans="2:21">
      <c r="B1549" s="46">
        <f t="shared" si="328"/>
        <v>538</v>
      </c>
      <c r="C1549" s="47" t="e">
        <f>OutlineParameters!T1752</f>
        <v>#N/A</v>
      </c>
      <c r="D1549" s="47"/>
      <c r="E1549" s="47"/>
      <c r="F1549" s="47"/>
      <c r="G1549" s="47"/>
      <c r="H1549" s="47"/>
      <c r="I1549" s="47"/>
      <c r="J1549" s="47"/>
      <c r="K1549" s="47"/>
      <c r="L1549" s="47"/>
      <c r="M1549" s="47"/>
      <c r="N1549" s="47"/>
      <c r="O1549" s="47"/>
      <c r="P1549" s="47"/>
      <c r="Q1549" s="46">
        <f t="shared" si="324"/>
        <v>539</v>
      </c>
      <c r="R1549" s="47">
        <f t="shared" si="325"/>
        <v>41.925997230080611</v>
      </c>
      <c r="S1549" s="47">
        <f t="shared" si="326"/>
        <v>40.18699672973873</v>
      </c>
      <c r="T1549" s="47">
        <f t="shared" si="327"/>
        <v>0.23679418120363072</v>
      </c>
      <c r="U1549" s="47"/>
    </row>
    <row r="1550" spans="2:21">
      <c r="B1550" s="46">
        <f t="shared" si="328"/>
        <v>539</v>
      </c>
      <c r="C1550" s="47" t="e">
        <f>OutlineParameters!T1753</f>
        <v>#N/A</v>
      </c>
      <c r="D1550" s="47"/>
      <c r="E1550" s="47"/>
      <c r="F1550" s="47"/>
      <c r="G1550" s="47"/>
      <c r="H1550" s="47"/>
      <c r="I1550" s="47"/>
      <c r="J1550" s="47"/>
      <c r="K1550" s="47"/>
      <c r="L1550" s="47"/>
      <c r="M1550" s="47"/>
      <c r="N1550" s="47"/>
      <c r="O1550" s="47"/>
      <c r="P1550" s="47"/>
      <c r="Q1550" s="46">
        <f t="shared" si="324"/>
        <v>540</v>
      </c>
      <c r="R1550" s="47">
        <f t="shared" si="325"/>
        <v>41.98550927084306</v>
      </c>
      <c r="S1550" s="47">
        <f t="shared" si="326"/>
        <v>40.280850464197705</v>
      </c>
      <c r="T1550" s="47">
        <f t="shared" si="327"/>
        <v>0.23131490299667046</v>
      </c>
      <c r="U1550" s="47"/>
    </row>
    <row r="1551" spans="2:21">
      <c r="B1551" s="46">
        <f t="shared" si="328"/>
        <v>540</v>
      </c>
      <c r="C1551" s="47" t="e">
        <f>OutlineParameters!T1754</f>
        <v>#N/A</v>
      </c>
      <c r="D1551" s="47"/>
      <c r="E1551" s="47"/>
      <c r="F1551" s="47"/>
      <c r="G1551" s="47"/>
      <c r="H1551" s="47"/>
      <c r="I1551" s="47"/>
      <c r="J1551" s="47"/>
      <c r="K1551" s="47"/>
      <c r="L1551" s="47"/>
      <c r="M1551" s="47"/>
      <c r="N1551" s="47"/>
      <c r="O1551" s="47"/>
      <c r="P1551" s="47"/>
      <c r="Q1551" s="46">
        <f t="shared" si="324"/>
        <v>541</v>
      </c>
      <c r="R1551" s="47">
        <f t="shared" si="325"/>
        <v>42.045249128748843</v>
      </c>
      <c r="S1551" s="47">
        <f t="shared" si="326"/>
        <v>40.37463397166043</v>
      </c>
      <c r="T1551" s="47">
        <f t="shared" si="327"/>
        <v>0.22590905869949482</v>
      </c>
      <c r="U1551" s="47"/>
    </row>
    <row r="1552" spans="2:21">
      <c r="B1552" s="46">
        <f t="shared" si="328"/>
        <v>541</v>
      </c>
      <c r="C1552" s="47" t="e">
        <f>OutlineParameters!T1755</f>
        <v>#N/A</v>
      </c>
      <c r="D1552" s="47"/>
      <c r="E1552" s="47"/>
      <c r="F1552" s="47"/>
      <c r="G1552" s="47"/>
      <c r="H1552" s="47"/>
      <c r="I1552" s="47"/>
      <c r="J1552" s="47"/>
      <c r="K1552" s="47"/>
      <c r="L1552" s="47"/>
      <c r="M1552" s="47"/>
      <c r="N1552" s="47"/>
      <c r="O1552" s="47"/>
      <c r="P1552" s="47"/>
      <c r="Q1552" s="46">
        <f t="shared" si="324"/>
        <v>542</v>
      </c>
      <c r="R1552" s="47">
        <f t="shared" si="325"/>
        <v>42.105214511861647</v>
      </c>
      <c r="S1552" s="47">
        <f t="shared" si="326"/>
        <v>40.468338135018307</v>
      </c>
      <c r="T1552" s="47">
        <f t="shared" si="327"/>
        <v>0.2205771432985692</v>
      </c>
      <c r="U1552" s="47"/>
    </row>
    <row r="1553" spans="2:21">
      <c r="B1553" s="46">
        <f t="shared" si="328"/>
        <v>542</v>
      </c>
      <c r="C1553" s="47" t="e">
        <f>OutlineParameters!T1756</f>
        <v>#N/A</v>
      </c>
      <c r="D1553" s="47"/>
      <c r="E1553" s="47"/>
      <c r="F1553" s="47"/>
      <c r="G1553" s="47"/>
      <c r="H1553" s="47"/>
      <c r="I1553" s="47"/>
      <c r="J1553" s="47"/>
      <c r="K1553" s="47"/>
      <c r="L1553" s="47"/>
      <c r="M1553" s="47"/>
      <c r="N1553" s="47"/>
      <c r="O1553" s="47"/>
      <c r="P1553" s="47"/>
      <c r="Q1553" s="46">
        <f t="shared" si="324"/>
        <v>543</v>
      </c>
      <c r="R1553" s="47">
        <f t="shared" si="325"/>
        <v>42.165409093126286</v>
      </c>
      <c r="S1553" s="47">
        <f t="shared" si="326"/>
        <v>40.561959207719205</v>
      </c>
      <c r="T1553" s="47">
        <f t="shared" si="327"/>
        <v>0.21531971581486009</v>
      </c>
      <c r="U1553" s="47"/>
    </row>
    <row r="1554" spans="2:21">
      <c r="B1554" s="46">
        <f t="shared" si="328"/>
        <v>543</v>
      </c>
      <c r="C1554" s="47" t="e">
        <f>OutlineParameters!T1757</f>
        <v>#N/A</v>
      </c>
      <c r="D1554" s="47"/>
      <c r="E1554" s="47"/>
      <c r="F1554" s="47"/>
      <c r="G1554" s="47"/>
      <c r="H1554" s="47"/>
      <c r="I1554" s="47"/>
      <c r="J1554" s="47"/>
      <c r="K1554" s="47"/>
      <c r="L1554" s="47"/>
      <c r="M1554" s="47"/>
      <c r="N1554" s="47"/>
      <c r="O1554" s="47"/>
      <c r="P1554" s="47"/>
      <c r="Q1554" s="46">
        <f t="shared" si="324"/>
        <v>544</v>
      </c>
      <c r="R1554" s="47">
        <f t="shared" si="325"/>
        <v>42.22583455781966</v>
      </c>
      <c r="S1554" s="47">
        <f t="shared" si="326"/>
        <v>40.655490698847849</v>
      </c>
      <c r="T1554" s="47">
        <f t="shared" si="327"/>
        <v>0.21013735386435442</v>
      </c>
      <c r="U1554" s="47"/>
    </row>
    <row r="1555" spans="2:21">
      <c r="B1555" s="46">
        <f t="shared" si="328"/>
        <v>544</v>
      </c>
      <c r="C1555" s="47" t="e">
        <f>OutlineParameters!T1758</f>
        <v>#N/A</v>
      </c>
      <c r="D1555" s="47"/>
      <c r="E1555" s="47"/>
      <c r="F1555" s="47"/>
      <c r="G1555" s="47"/>
      <c r="H1555" s="47"/>
      <c r="I1555" s="47"/>
      <c r="J1555" s="47"/>
      <c r="K1555" s="47"/>
      <c r="L1555" s="47"/>
      <c r="M1555" s="47"/>
      <c r="N1555" s="47"/>
      <c r="O1555" s="47"/>
      <c r="P1555" s="47"/>
      <c r="Q1555" s="46">
        <f t="shared" si="324"/>
        <v>545</v>
      </c>
      <c r="R1555" s="47">
        <f t="shared" si="325"/>
        <v>42.286494588484665</v>
      </c>
      <c r="S1555" s="47">
        <f t="shared" si="326"/>
        <v>40.748928784177558</v>
      </c>
      <c r="T1555" s="47">
        <f t="shared" si="327"/>
        <v>0.20503061958795871</v>
      </c>
      <c r="U1555" s="47"/>
    </row>
    <row r="1556" spans="2:21">
      <c r="B1556" s="46">
        <f t="shared" si="328"/>
        <v>545</v>
      </c>
      <c r="C1556" s="47" t="e">
        <f>OutlineParameters!T1759</f>
        <v>#N/A</v>
      </c>
      <c r="D1556" s="47"/>
      <c r="E1556" s="47"/>
      <c r="F1556" s="47"/>
      <c r="G1556" s="47"/>
      <c r="H1556" s="47"/>
      <c r="I1556" s="47"/>
      <c r="J1556" s="47"/>
      <c r="K1556" s="47"/>
      <c r="L1556" s="47"/>
      <c r="M1556" s="47"/>
      <c r="N1556" s="47"/>
      <c r="O1556" s="47"/>
      <c r="P1556" s="47"/>
      <c r="Q1556" s="46">
        <f t="shared" si="324"/>
        <v>546</v>
      </c>
      <c r="R1556" s="47">
        <f t="shared" si="325"/>
        <v>42.347386877828058</v>
      </c>
      <c r="S1556" s="47">
        <f t="shared" si="326"/>
        <v>40.84226342013713</v>
      </c>
      <c r="T1556" s="47">
        <f t="shared" si="327"/>
        <v>0.20000000298023224</v>
      </c>
      <c r="U1556" s="47"/>
    </row>
    <row r="1557" spans="2:21">
      <c r="B1557" s="46">
        <f t="shared" si="328"/>
        <v>546</v>
      </c>
      <c r="C1557" s="47" t="e">
        <f>OutlineParameters!T1760</f>
        <v>#N/A</v>
      </c>
      <c r="D1557" s="47"/>
      <c r="E1557" s="47"/>
      <c r="F1557" s="47"/>
      <c r="G1557" s="47"/>
      <c r="H1557" s="47"/>
      <c r="I1557" s="47"/>
      <c r="J1557" s="47"/>
      <c r="K1557" s="47"/>
      <c r="L1557" s="47"/>
      <c r="M1557" s="47"/>
      <c r="N1557" s="47"/>
      <c r="O1557" s="47"/>
      <c r="P1557" s="47"/>
      <c r="Q1557" s="46">
        <f t="shared" ref="Q1557:Q1620" si="329">B1558</f>
        <v>547</v>
      </c>
      <c r="R1557" s="47">
        <f t="shared" ref="R1557:R1620" si="330">VLOOKUP(-Q1557,$Q$110:$R$1009,2,FALSE)</f>
        <v>42.408515118909364</v>
      </c>
      <c r="S1557" s="47">
        <f t="shared" ref="S1557:S1620" si="331">VLOOKUP(-Q1557,$Q$110:$S$1009,3,FALSE)</f>
        <v>40.935491640418938</v>
      </c>
      <c r="T1557" s="47">
        <f t="shared" ref="T1557:T1620" si="332">VLOOKUP(-Q1557,$Q$110:$T$1009,4,FALSE)</f>
        <v>0.19504590176912523</v>
      </c>
      <c r="U1557" s="47"/>
    </row>
    <row r="1558" spans="2:21">
      <c r="B1558" s="46">
        <f t="shared" si="328"/>
        <v>547</v>
      </c>
      <c r="C1558" s="47" t="e">
        <f>OutlineParameters!T1761</f>
        <v>#N/A</v>
      </c>
      <c r="D1558" s="47"/>
      <c r="E1558" s="47"/>
      <c r="F1558" s="47"/>
      <c r="G1558" s="47"/>
      <c r="H1558" s="47"/>
      <c r="I1558" s="47"/>
      <c r="J1558" s="47"/>
      <c r="K1558" s="47"/>
      <c r="L1558" s="47"/>
      <c r="M1558" s="47"/>
      <c r="N1558" s="47"/>
      <c r="O1558" s="47"/>
      <c r="P1558" s="47"/>
      <c r="Q1558" s="46">
        <f t="shared" si="329"/>
        <v>548</v>
      </c>
      <c r="R1558" s="47">
        <f t="shared" si="330"/>
        <v>42.469877602864607</v>
      </c>
      <c r="S1558" s="47">
        <f t="shared" si="331"/>
        <v>41.028610803163843</v>
      </c>
      <c r="T1558" s="47">
        <f t="shared" si="332"/>
        <v>0.19016794320643987</v>
      </c>
      <c r="U1558" s="47"/>
    </row>
    <row r="1559" spans="2:21">
      <c r="B1559" s="46">
        <f t="shared" si="328"/>
        <v>548</v>
      </c>
      <c r="C1559" s="47" t="e">
        <f>OutlineParameters!T1762</f>
        <v>#N/A</v>
      </c>
      <c r="D1559" s="47"/>
      <c r="E1559" s="47"/>
      <c r="F1559" s="47"/>
      <c r="G1559" s="47"/>
      <c r="H1559" s="47"/>
      <c r="I1559" s="47"/>
      <c r="J1559" s="47"/>
      <c r="K1559" s="47"/>
      <c r="L1559" s="47"/>
      <c r="M1559" s="47"/>
      <c r="N1559" s="47"/>
      <c r="O1559" s="47"/>
      <c r="P1559" s="47"/>
      <c r="Q1559" s="46">
        <f t="shared" si="329"/>
        <v>549</v>
      </c>
      <c r="R1559" s="47">
        <f t="shared" si="330"/>
        <v>42.53147263228167</v>
      </c>
      <c r="S1559" s="47">
        <f t="shared" si="331"/>
        <v>41.121619161793646</v>
      </c>
      <c r="T1559" s="47">
        <f t="shared" si="332"/>
        <v>0.18536557553385438</v>
      </c>
      <c r="U1559" s="47"/>
    </row>
    <row r="1560" spans="2:21">
      <c r="B1560" s="46">
        <f t="shared" si="328"/>
        <v>549</v>
      </c>
      <c r="C1560" s="47" t="e">
        <f>OutlineParameters!T1763</f>
        <v>#N/A</v>
      </c>
      <c r="D1560" s="47"/>
      <c r="E1560" s="47"/>
      <c r="F1560" s="47"/>
      <c r="G1560" s="47"/>
      <c r="H1560" s="47"/>
      <c r="I1560" s="47"/>
      <c r="J1560" s="47"/>
      <c r="K1560" s="47"/>
      <c r="L1560" s="47"/>
      <c r="M1560" s="47"/>
      <c r="N1560" s="47"/>
      <c r="O1560" s="47"/>
      <c r="P1560" s="47"/>
      <c r="Q1560" s="46">
        <f t="shared" si="329"/>
        <v>550</v>
      </c>
      <c r="R1560" s="47">
        <f t="shared" si="330"/>
        <v>42.593298509748422</v>
      </c>
      <c r="S1560" s="47">
        <f t="shared" si="331"/>
        <v>41.214515577881691</v>
      </c>
      <c r="T1560" s="47">
        <f t="shared" si="332"/>
        <v>0.18063824699304679</v>
      </c>
      <c r="U1560" s="47"/>
    </row>
    <row r="1561" spans="2:21">
      <c r="B1561" s="46">
        <f t="shared" si="328"/>
        <v>550</v>
      </c>
      <c r="C1561" s="47" t="e">
        <f>OutlineParameters!T1764</f>
        <v>#N/A</v>
      </c>
      <c r="D1561" s="47"/>
      <c r="E1561" s="47"/>
      <c r="F1561" s="47"/>
      <c r="G1561" s="47"/>
      <c r="H1561" s="47"/>
      <c r="I1561" s="47"/>
      <c r="J1561" s="47"/>
      <c r="K1561" s="47"/>
      <c r="L1561" s="47"/>
      <c r="M1561" s="47"/>
      <c r="N1561" s="47"/>
      <c r="O1561" s="47"/>
      <c r="P1561" s="47"/>
      <c r="Q1561" s="46">
        <f t="shared" si="329"/>
        <v>551</v>
      </c>
      <c r="R1561" s="47">
        <f t="shared" si="330"/>
        <v>42.655353537852719</v>
      </c>
      <c r="S1561" s="47">
        <f t="shared" si="331"/>
        <v>41.307298318271421</v>
      </c>
      <c r="T1561" s="47">
        <f t="shared" si="332"/>
        <v>0.17598540582569533</v>
      </c>
      <c r="U1561" s="47"/>
    </row>
    <row r="1562" spans="2:21">
      <c r="B1562" s="46">
        <f t="shared" si="328"/>
        <v>551</v>
      </c>
      <c r="C1562" s="47" t="e">
        <f>OutlineParameters!T1765</f>
        <v>#N/A</v>
      </c>
      <c r="D1562" s="47"/>
      <c r="E1562" s="47"/>
      <c r="F1562" s="47"/>
      <c r="G1562" s="47"/>
      <c r="H1562" s="47"/>
      <c r="I1562" s="47"/>
      <c r="J1562" s="47"/>
      <c r="K1562" s="47"/>
      <c r="L1562" s="47"/>
      <c r="M1562" s="47"/>
      <c r="N1562" s="47"/>
      <c r="O1562" s="47"/>
      <c r="P1562" s="47"/>
      <c r="Q1562" s="46">
        <f t="shared" si="329"/>
        <v>552</v>
      </c>
      <c r="R1562" s="47">
        <f t="shared" si="330"/>
        <v>42.71763601918245</v>
      </c>
      <c r="S1562" s="47">
        <f t="shared" si="331"/>
        <v>41.399966094735724</v>
      </c>
      <c r="T1562" s="47">
        <f t="shared" si="332"/>
        <v>0.17140650027347798</v>
      </c>
      <c r="U1562" s="47"/>
    </row>
    <row r="1563" spans="2:21">
      <c r="B1563" s="46">
        <f t="shared" si="328"/>
        <v>552</v>
      </c>
      <c r="C1563" s="47" t="e">
        <f>OutlineParameters!T1766</f>
        <v>#N/A</v>
      </c>
      <c r="D1563" s="47"/>
      <c r="E1563" s="47"/>
      <c r="F1563" s="47"/>
      <c r="G1563" s="47"/>
      <c r="H1563" s="47"/>
      <c r="I1563" s="47"/>
      <c r="J1563" s="47"/>
      <c r="K1563" s="47"/>
      <c r="L1563" s="47"/>
      <c r="M1563" s="47"/>
      <c r="N1563" s="47"/>
      <c r="O1563" s="47"/>
      <c r="P1563" s="47"/>
      <c r="Q1563" s="46">
        <f t="shared" si="329"/>
        <v>553</v>
      </c>
      <c r="R1563" s="47">
        <f t="shared" si="330"/>
        <v>42.780144137116181</v>
      </c>
      <c r="S1563" s="47">
        <f t="shared" si="331"/>
        <v>41.492517489699786</v>
      </c>
      <c r="T1563" s="47">
        <f t="shared" si="332"/>
        <v>0.16690097857807282</v>
      </c>
      <c r="U1563" s="47"/>
    </row>
    <row r="1564" spans="2:21">
      <c r="B1564" s="46">
        <f t="shared" si="328"/>
        <v>553</v>
      </c>
      <c r="C1564" s="47" t="e">
        <f>OutlineParameters!T1767</f>
        <v>#N/A</v>
      </c>
      <c r="D1564" s="47"/>
      <c r="E1564" s="47"/>
      <c r="F1564" s="47"/>
      <c r="G1564" s="47"/>
      <c r="H1564" s="47"/>
      <c r="I1564" s="47"/>
      <c r="J1564" s="47"/>
      <c r="K1564" s="47"/>
      <c r="L1564" s="47"/>
      <c r="M1564" s="47"/>
      <c r="N1564" s="47"/>
      <c r="O1564" s="47"/>
      <c r="P1564" s="47"/>
      <c r="Q1564" s="46">
        <f t="shared" si="329"/>
        <v>554</v>
      </c>
      <c r="R1564" s="47">
        <f t="shared" si="330"/>
        <v>42.842876551869658</v>
      </c>
      <c r="S1564" s="47">
        <f t="shared" si="331"/>
        <v>41.584951150347983</v>
      </c>
      <c r="T1564" s="47">
        <f t="shared" si="332"/>
        <v>0.16246828898115809</v>
      </c>
      <c r="U1564" s="47"/>
    </row>
    <row r="1565" spans="2:21">
      <c r="B1565" s="46">
        <f t="shared" si="328"/>
        <v>554</v>
      </c>
      <c r="C1565" s="47" t="e">
        <f>OutlineParameters!T1768</f>
        <v>#N/A</v>
      </c>
      <c r="D1565" s="47"/>
      <c r="E1565" s="47"/>
      <c r="F1565" s="47"/>
      <c r="G1565" s="47"/>
      <c r="H1565" s="47"/>
      <c r="I1565" s="47"/>
      <c r="J1565" s="47"/>
      <c r="K1565" s="47"/>
      <c r="L1565" s="47"/>
      <c r="M1565" s="47"/>
      <c r="N1565" s="47"/>
      <c r="O1565" s="47"/>
      <c r="P1565" s="47"/>
      <c r="Q1565" s="46">
        <f t="shared" si="329"/>
        <v>555</v>
      </c>
      <c r="R1565" s="47">
        <f t="shared" si="330"/>
        <v>42.905831089193583</v>
      </c>
      <c r="S1565" s="47">
        <f t="shared" si="331"/>
        <v>41.677265440267078</v>
      </c>
      <c r="T1565" s="47">
        <f t="shared" si="332"/>
        <v>0.15810787972441176</v>
      </c>
      <c r="U1565" s="47"/>
    </row>
    <row r="1566" spans="2:21">
      <c r="B1566" s="46">
        <f t="shared" si="328"/>
        <v>555</v>
      </c>
      <c r="C1566" s="47" t="e">
        <f>OutlineParameters!T1769</f>
        <v>#N/A</v>
      </c>
      <c r="D1566" s="47"/>
      <c r="E1566" s="47"/>
      <c r="F1566" s="47"/>
      <c r="G1566" s="47"/>
      <c r="H1566" s="47"/>
      <c r="I1566" s="47"/>
      <c r="J1566" s="47"/>
      <c r="K1566" s="47"/>
      <c r="L1566" s="47"/>
      <c r="M1566" s="47"/>
      <c r="N1566" s="47"/>
      <c r="O1566" s="47"/>
      <c r="P1566" s="47"/>
      <c r="Q1566" s="46">
        <f t="shared" si="329"/>
        <v>556</v>
      </c>
      <c r="R1566" s="47">
        <f t="shared" si="330"/>
        <v>42.969006528513006</v>
      </c>
      <c r="S1566" s="47">
        <f t="shared" si="331"/>
        <v>41.769459142776903</v>
      </c>
      <c r="T1566" s="47">
        <f t="shared" si="332"/>
        <v>0.153819199049512</v>
      </c>
      <c r="U1566" s="47"/>
    </row>
    <row r="1567" spans="2:21">
      <c r="B1567" s="46">
        <f t="shared" si="328"/>
        <v>556</v>
      </c>
      <c r="C1567" s="47" t="e">
        <f>OutlineParameters!T1770</f>
        <v>#N/A</v>
      </c>
      <c r="D1567" s="47"/>
      <c r="E1567" s="47"/>
      <c r="F1567" s="47"/>
      <c r="G1567" s="47"/>
      <c r="H1567" s="47"/>
      <c r="I1567" s="47"/>
      <c r="J1567" s="47"/>
      <c r="K1567" s="47"/>
      <c r="L1567" s="47"/>
      <c r="M1567" s="47"/>
      <c r="N1567" s="47"/>
      <c r="O1567" s="47"/>
      <c r="P1567" s="47"/>
      <c r="Q1567" s="46">
        <f t="shared" si="329"/>
        <v>557</v>
      </c>
      <c r="R1567" s="47">
        <f t="shared" si="330"/>
        <v>43.032400695578616</v>
      </c>
      <c r="S1567" s="47">
        <f t="shared" si="331"/>
        <v>41.861530490528487</v>
      </c>
      <c r="T1567" s="47">
        <f t="shared" si="332"/>
        <v>0.14960169519813696</v>
      </c>
      <c r="U1567" s="47"/>
    </row>
    <row r="1568" spans="2:21">
      <c r="B1568" s="46">
        <f t="shared" si="328"/>
        <v>557</v>
      </c>
      <c r="C1568" s="47" t="e">
        <f>OutlineParameters!T1771</f>
        <v>#N/A</v>
      </c>
      <c r="D1568" s="47"/>
      <c r="E1568" s="47"/>
      <c r="F1568" s="47"/>
      <c r="G1568" s="47"/>
      <c r="H1568" s="47"/>
      <c r="I1568" s="47"/>
      <c r="J1568" s="47"/>
      <c r="K1568" s="47"/>
      <c r="L1568" s="47"/>
      <c r="M1568" s="47"/>
      <c r="N1568" s="47"/>
      <c r="O1568" s="47"/>
      <c r="P1568" s="47"/>
      <c r="Q1568" s="46">
        <f t="shared" si="329"/>
        <v>558</v>
      </c>
      <c r="R1568" s="47">
        <f t="shared" si="330"/>
        <v>43.096012369815448</v>
      </c>
      <c r="S1568" s="47">
        <f t="shared" si="331"/>
        <v>41.953478539386531</v>
      </c>
      <c r="T1568" s="47">
        <f t="shared" si="332"/>
        <v>0.14545481641196456</v>
      </c>
      <c r="U1568" s="47"/>
    </row>
    <row r="1569" spans="2:21">
      <c r="B1569" s="46">
        <f t="shared" si="328"/>
        <v>558</v>
      </c>
      <c r="C1569" s="47" t="e">
        <f>OutlineParameters!T1772</f>
        <v>#N/A</v>
      </c>
      <c r="D1569" s="47"/>
      <c r="E1569" s="47"/>
      <c r="F1569" s="47"/>
      <c r="G1569" s="47"/>
      <c r="H1569" s="47"/>
      <c r="I1569" s="47"/>
      <c r="J1569" s="47"/>
      <c r="K1569" s="47"/>
      <c r="L1569" s="47"/>
      <c r="M1569" s="47"/>
      <c r="N1569" s="47"/>
      <c r="O1569" s="47"/>
      <c r="P1569" s="47"/>
      <c r="Q1569" s="46">
        <f t="shared" si="329"/>
        <v>559</v>
      </c>
      <c r="R1569" s="47">
        <f t="shared" si="330"/>
        <v>43.159839376974219</v>
      </c>
      <c r="S1569" s="47">
        <f t="shared" si="331"/>
        <v>42.045301635944952</v>
      </c>
      <c r="T1569" s="47">
        <f t="shared" si="332"/>
        <v>0.14137801093267316</v>
      </c>
      <c r="U1569" s="47"/>
    </row>
    <row r="1570" spans="2:21">
      <c r="B1570" s="46">
        <f t="shared" si="328"/>
        <v>559</v>
      </c>
      <c r="C1570" s="47" t="e">
        <f>OutlineParameters!T1773</f>
        <v>#N/A</v>
      </c>
      <c r="D1570" s="47"/>
      <c r="E1570" s="47"/>
      <c r="F1570" s="47"/>
      <c r="G1570" s="47"/>
      <c r="H1570" s="47"/>
      <c r="I1570" s="47"/>
      <c r="J1570" s="47"/>
      <c r="K1570" s="47"/>
      <c r="L1570" s="47"/>
      <c r="M1570" s="47"/>
      <c r="N1570" s="47"/>
      <c r="O1570" s="47"/>
      <c r="P1570" s="47"/>
      <c r="Q1570" s="46">
        <f t="shared" si="329"/>
        <v>560</v>
      </c>
      <c r="R1570" s="47">
        <f t="shared" si="330"/>
        <v>43.223880258061371</v>
      </c>
      <c r="S1570" s="47">
        <f t="shared" si="331"/>
        <v>42.136998120466615</v>
      </c>
      <c r="T1570" s="47">
        <f t="shared" si="332"/>
        <v>0.13737072700194061</v>
      </c>
      <c r="U1570" s="47"/>
    </row>
    <row r="1571" spans="2:21">
      <c r="B1571" s="46">
        <f t="shared" si="328"/>
        <v>560</v>
      </c>
      <c r="C1571" s="47" t="e">
        <f>OutlineParameters!T1774</f>
        <v>#N/A</v>
      </c>
      <c r="D1571" s="47"/>
      <c r="E1571" s="47"/>
      <c r="F1571" s="47"/>
      <c r="G1571" s="47"/>
      <c r="H1571" s="47"/>
      <c r="I1571" s="47"/>
      <c r="J1571" s="47"/>
      <c r="K1571" s="47"/>
      <c r="L1571" s="47"/>
      <c r="M1571" s="47"/>
      <c r="N1571" s="47"/>
      <c r="O1571" s="47"/>
      <c r="P1571" s="47"/>
      <c r="Q1571" s="46">
        <f t="shared" si="329"/>
        <v>561</v>
      </c>
      <c r="R1571" s="47">
        <f t="shared" si="330"/>
        <v>43.288133554083359</v>
      </c>
      <c r="S1571" s="47">
        <f t="shared" si="331"/>
        <v>42.228567069984614</v>
      </c>
      <c r="T1571" s="47">
        <f t="shared" si="332"/>
        <v>0.13343241286144522</v>
      </c>
      <c r="U1571" s="47"/>
    </row>
    <row r="1572" spans="2:21">
      <c r="B1572" s="46">
        <f t="shared" si="328"/>
        <v>561</v>
      </c>
      <c r="C1572" s="47" t="e">
        <f>OutlineParameters!T1775</f>
        <v>#N/A</v>
      </c>
      <c r="D1572" s="47"/>
      <c r="E1572" s="47"/>
      <c r="F1572" s="47"/>
      <c r="G1572" s="47"/>
      <c r="H1572" s="47"/>
      <c r="I1572" s="47"/>
      <c r="J1572" s="47"/>
      <c r="K1572" s="47"/>
      <c r="L1572" s="47"/>
      <c r="M1572" s="47"/>
      <c r="N1572" s="47"/>
      <c r="O1572" s="47"/>
      <c r="P1572" s="47"/>
      <c r="Q1572" s="46">
        <f t="shared" si="329"/>
        <v>562</v>
      </c>
      <c r="R1572" s="47">
        <f t="shared" si="330"/>
        <v>43.352597329209473</v>
      </c>
      <c r="S1572" s="47">
        <f t="shared" si="331"/>
        <v>42.317640916216703</v>
      </c>
      <c r="T1572" s="47">
        <f t="shared" si="332"/>
        <v>0.12956251675286501</v>
      </c>
      <c r="U1572" s="47"/>
    </row>
    <row r="1573" spans="2:21">
      <c r="B1573" s="46">
        <f t="shared" si="328"/>
        <v>562</v>
      </c>
      <c r="C1573" s="47" t="e">
        <f>OutlineParameters!T1776</f>
        <v>#N/A</v>
      </c>
      <c r="D1573" s="47"/>
      <c r="E1573" s="47"/>
      <c r="F1573" s="47"/>
      <c r="G1573" s="47"/>
      <c r="H1573" s="47"/>
      <c r="I1573" s="47"/>
      <c r="J1573" s="47"/>
      <c r="K1573" s="47"/>
      <c r="L1573" s="47"/>
      <c r="M1573" s="47"/>
      <c r="N1573" s="47"/>
      <c r="O1573" s="47"/>
      <c r="P1573" s="47"/>
      <c r="Q1573" s="46">
        <f t="shared" si="329"/>
        <v>563</v>
      </c>
      <c r="R1573" s="47">
        <f t="shared" si="330"/>
        <v>43.417269647608997</v>
      </c>
      <c r="S1573" s="47">
        <f t="shared" si="331"/>
        <v>42.406621268853407</v>
      </c>
      <c r="T1573" s="47">
        <f t="shared" si="332"/>
        <v>0.12576048691787803</v>
      </c>
      <c r="U1573" s="47"/>
    </row>
    <row r="1574" spans="2:21">
      <c r="B1574" s="46">
        <f t="shared" si="328"/>
        <v>563</v>
      </c>
      <c r="C1574" s="47" t="e">
        <f>OutlineParameters!T1777</f>
        <v>#N/A</v>
      </c>
      <c r="D1574" s="47"/>
      <c r="E1574" s="47"/>
      <c r="F1574" s="47"/>
      <c r="G1574" s="47"/>
      <c r="H1574" s="47"/>
      <c r="I1574" s="47"/>
      <c r="J1574" s="47"/>
      <c r="K1574" s="47"/>
      <c r="L1574" s="47"/>
      <c r="M1574" s="47"/>
      <c r="N1574" s="47"/>
      <c r="O1574" s="47"/>
      <c r="P1574" s="47"/>
      <c r="Q1574" s="46">
        <f t="shared" si="329"/>
        <v>564</v>
      </c>
      <c r="R1574" s="47">
        <f t="shared" si="330"/>
        <v>43.482149050288385</v>
      </c>
      <c r="S1574" s="47">
        <f t="shared" si="331"/>
        <v>42.495444439091663</v>
      </c>
      <c r="T1574" s="47">
        <f t="shared" si="332"/>
        <v>0.12202577159816244</v>
      </c>
      <c r="U1574" s="47"/>
    </row>
    <row r="1575" spans="2:21">
      <c r="B1575" s="46">
        <f t="shared" si="328"/>
        <v>564</v>
      </c>
      <c r="C1575" s="47" t="e">
        <f>OutlineParameters!T1778</f>
        <v>#N/A</v>
      </c>
      <c r="D1575" s="47"/>
      <c r="E1575" s="47"/>
      <c r="F1575" s="47"/>
      <c r="G1575" s="47"/>
      <c r="H1575" s="47"/>
      <c r="I1575" s="47"/>
      <c r="J1575" s="47"/>
      <c r="K1575" s="47"/>
      <c r="L1575" s="47"/>
      <c r="M1575" s="47"/>
      <c r="N1575" s="47"/>
      <c r="O1575" s="47"/>
      <c r="P1575" s="47"/>
      <c r="Q1575" s="46">
        <f t="shared" si="329"/>
        <v>565</v>
      </c>
      <c r="R1575" s="47">
        <f t="shared" si="330"/>
        <v>43.547234078254093</v>
      </c>
      <c r="S1575" s="47">
        <f t="shared" si="331"/>
        <v>42.584051983250625</v>
      </c>
      <c r="T1575" s="47">
        <f t="shared" si="332"/>
        <v>0.11835781903539636</v>
      </c>
      <c r="U1575" s="47"/>
    </row>
    <row r="1576" spans="2:21">
      <c r="B1576" s="46">
        <f t="shared" si="328"/>
        <v>565</v>
      </c>
      <c r="C1576" s="47" t="e">
        <f>OutlineParameters!T1779</f>
        <v>#N/A</v>
      </c>
      <c r="D1576" s="47"/>
      <c r="E1576" s="47"/>
      <c r="F1576" s="47"/>
      <c r="G1576" s="47"/>
      <c r="H1576" s="47"/>
      <c r="I1576" s="47"/>
      <c r="J1576" s="47"/>
      <c r="K1576" s="47"/>
      <c r="L1576" s="47"/>
      <c r="M1576" s="47"/>
      <c r="N1576" s="47"/>
      <c r="O1576" s="47"/>
      <c r="P1576" s="47"/>
      <c r="Q1576" s="46">
        <f t="shared" si="329"/>
        <v>566</v>
      </c>
      <c r="R1576" s="47">
        <f t="shared" si="330"/>
        <v>43.612522795675396</v>
      </c>
      <c r="S1576" s="47">
        <f t="shared" si="331"/>
        <v>42.672390184738134</v>
      </c>
      <c r="T1576" s="47">
        <f t="shared" si="332"/>
        <v>0.11475607747125788</v>
      </c>
      <c r="U1576" s="47"/>
    </row>
    <row r="1577" spans="2:21">
      <c r="B1577" s="46">
        <f t="shared" si="328"/>
        <v>566</v>
      </c>
      <c r="C1577" s="47" t="e">
        <f>OutlineParameters!T1780</f>
        <v>#N/A</v>
      </c>
      <c r="D1577" s="47"/>
      <c r="E1577" s="47"/>
      <c r="F1577" s="47"/>
      <c r="G1577" s="47"/>
      <c r="H1577" s="47"/>
      <c r="I1577" s="47"/>
      <c r="J1577" s="47"/>
      <c r="K1577" s="47"/>
      <c r="L1577" s="47"/>
      <c r="M1577" s="47"/>
      <c r="N1577" s="47"/>
      <c r="O1577" s="47"/>
      <c r="P1577" s="47"/>
      <c r="Q1577" s="46">
        <f t="shared" si="329"/>
        <v>567</v>
      </c>
      <c r="R1577" s="47">
        <f t="shared" si="330"/>
        <v>43.67801302830302</v>
      </c>
      <c r="S1577" s="47">
        <f t="shared" si="331"/>
        <v>42.760409716699534</v>
      </c>
      <c r="T1577" s="47">
        <f t="shared" si="332"/>
        <v>0.11121999514742512</v>
      </c>
      <c r="U1577" s="47"/>
    </row>
    <row r="1578" spans="2:21">
      <c r="B1578" s="46">
        <f t="shared" si="328"/>
        <v>567</v>
      </c>
      <c r="C1578" s="47" t="e">
        <f>OutlineParameters!T1781</f>
        <v>#N/A</v>
      </c>
      <c r="D1578" s="47"/>
      <c r="E1578" s="47"/>
      <c r="F1578" s="47"/>
      <c r="G1578" s="47"/>
      <c r="H1578" s="47"/>
      <c r="I1578" s="47"/>
      <c r="J1578" s="47"/>
      <c r="K1578" s="47"/>
      <c r="L1578" s="47"/>
      <c r="M1578" s="47"/>
      <c r="N1578" s="47"/>
      <c r="O1578" s="47"/>
      <c r="P1578" s="47"/>
      <c r="Q1578" s="46">
        <f t="shared" si="329"/>
        <v>568</v>
      </c>
      <c r="R1578" s="47">
        <f t="shared" si="330"/>
        <v>43.743704032399144</v>
      </c>
      <c r="S1578" s="47">
        <f t="shared" si="331"/>
        <v>42.84806734650617</v>
      </c>
      <c r="T1578" s="47">
        <f t="shared" si="332"/>
        <v>0.10774902030557607</v>
      </c>
      <c r="U1578" s="47"/>
    </row>
    <row r="1579" spans="2:21">
      <c r="B1579" s="46">
        <f t="shared" si="328"/>
        <v>568</v>
      </c>
      <c r="C1579" s="47" t="e">
        <f>OutlineParameters!T1782</f>
        <v>#N/A</v>
      </c>
      <c r="D1579" s="47"/>
      <c r="E1579" s="47"/>
      <c r="F1579" s="47"/>
      <c r="G1579" s="47"/>
      <c r="H1579" s="47"/>
      <c r="I1579" s="47"/>
      <c r="J1579" s="47"/>
      <c r="K1579" s="47"/>
      <c r="L1579" s="47"/>
      <c r="M1579" s="47"/>
      <c r="N1579" s="47"/>
      <c r="O1579" s="47"/>
      <c r="P1579" s="47"/>
      <c r="Q1579" s="46">
        <f t="shared" si="329"/>
        <v>569</v>
      </c>
      <c r="R1579" s="47">
        <f t="shared" si="330"/>
        <v>43.809593156877327</v>
      </c>
      <c r="S1579" s="47">
        <f t="shared" si="331"/>
        <v>42.935322036872421</v>
      </c>
      <c r="T1579" s="47">
        <f t="shared" si="332"/>
        <v>0.10434260118738899</v>
      </c>
      <c r="U1579" s="47"/>
    </row>
    <row r="1580" spans="2:21">
      <c r="B1580" s="46">
        <f t="shared" si="328"/>
        <v>569</v>
      </c>
      <c r="C1580" s="47" t="e">
        <f>OutlineParameters!T1783</f>
        <v>#N/A</v>
      </c>
      <c r="D1580" s="47"/>
      <c r="E1580" s="47"/>
      <c r="F1580" s="47"/>
      <c r="G1580" s="47"/>
      <c r="H1580" s="47"/>
      <c r="I1580" s="47"/>
      <c r="J1580" s="47"/>
      <c r="K1580" s="47"/>
      <c r="L1580" s="47"/>
      <c r="M1580" s="47"/>
      <c r="N1580" s="47"/>
      <c r="O1580" s="47"/>
      <c r="P1580" s="47"/>
      <c r="Q1580" s="46">
        <f t="shared" si="329"/>
        <v>570</v>
      </c>
      <c r="R1580" s="47">
        <f t="shared" si="330"/>
        <v>43.875680134836912</v>
      </c>
      <c r="S1580" s="47">
        <f t="shared" si="331"/>
        <v>43.022138911662189</v>
      </c>
      <c r="T1580" s="47">
        <f t="shared" si="332"/>
        <v>0.10100018603454189</v>
      </c>
      <c r="U1580" s="47"/>
    </row>
    <row r="1581" spans="2:21">
      <c r="B1581" s="46">
        <f t="shared" si="328"/>
        <v>570</v>
      </c>
      <c r="C1581" s="47" t="e">
        <f>OutlineParameters!T1784</f>
        <v>#N/A</v>
      </c>
      <c r="D1581" s="47"/>
      <c r="E1581" s="47"/>
      <c r="F1581" s="47"/>
      <c r="G1581" s="47"/>
      <c r="H1581" s="47"/>
      <c r="I1581" s="47"/>
      <c r="J1581" s="47"/>
      <c r="K1581" s="47"/>
      <c r="L1581" s="47"/>
      <c r="M1581" s="47"/>
      <c r="N1581" s="47"/>
      <c r="O1581" s="47"/>
      <c r="P1581" s="47"/>
      <c r="Q1581" s="46">
        <f t="shared" si="329"/>
        <v>571</v>
      </c>
      <c r="R1581" s="47">
        <f t="shared" si="330"/>
        <v>43.941961838354288</v>
      </c>
      <c r="S1581" s="47">
        <f t="shared" si="331"/>
        <v>43.108483697791939</v>
      </c>
      <c r="T1581" s="47">
        <f t="shared" si="332"/>
        <v>9.7721223088712936E-2</v>
      </c>
      <c r="U1581" s="47"/>
    </row>
    <row r="1582" spans="2:21">
      <c r="B1582" s="46">
        <f t="shared" si="328"/>
        <v>571</v>
      </c>
      <c r="C1582" s="47" t="e">
        <f>OutlineParameters!T1785</f>
        <v>#N/A</v>
      </c>
      <c r="D1582" s="47"/>
      <c r="E1582" s="47"/>
      <c r="F1582" s="47"/>
      <c r="G1582" s="47"/>
      <c r="H1582" s="47"/>
      <c r="I1582" s="47"/>
      <c r="J1582" s="47"/>
      <c r="K1582" s="47"/>
      <c r="L1582" s="47"/>
      <c r="M1582" s="47"/>
      <c r="N1582" s="47"/>
      <c r="O1582" s="47"/>
      <c r="P1582" s="47"/>
      <c r="Q1582" s="46">
        <f t="shared" si="329"/>
        <v>572</v>
      </c>
      <c r="R1582" s="47">
        <f t="shared" si="330"/>
        <v>44.008436570017338</v>
      </c>
      <c r="S1582" s="47">
        <f t="shared" si="331"/>
        <v>43.194326115114031</v>
      </c>
      <c r="T1582" s="47">
        <f t="shared" si="332"/>
        <v>9.4505160591580165E-2</v>
      </c>
      <c r="U1582" s="47"/>
    </row>
    <row r="1583" spans="2:21">
      <c r="B1583" s="46">
        <f t="shared" si="328"/>
        <v>572</v>
      </c>
      <c r="C1583" s="47" t="e">
        <f>OutlineParameters!T1786</f>
        <v>#N/A</v>
      </c>
      <c r="D1583" s="47"/>
      <c r="E1583" s="47"/>
      <c r="F1583" s="47"/>
      <c r="G1583" s="47"/>
      <c r="H1583" s="47"/>
      <c r="I1583" s="47"/>
      <c r="J1583" s="47"/>
      <c r="K1583" s="47"/>
      <c r="L1583" s="47"/>
      <c r="M1583" s="47"/>
      <c r="N1583" s="47"/>
      <c r="O1583" s="47"/>
      <c r="P1583" s="47"/>
      <c r="Q1583" s="46">
        <f t="shared" si="329"/>
        <v>573</v>
      </c>
      <c r="R1583" s="47">
        <f t="shared" si="330"/>
        <v>44.075103586088225</v>
      </c>
      <c r="S1583" s="47">
        <f t="shared" si="331"/>
        <v>43.279639975613613</v>
      </c>
      <c r="T1583" s="47">
        <f t="shared" si="332"/>
        <v>9.1351446784821697E-2</v>
      </c>
      <c r="U1583" s="47"/>
    </row>
    <row r="1584" spans="2:21">
      <c r="B1584" s="46">
        <f t="shared" si="328"/>
        <v>573</v>
      </c>
      <c r="C1584" s="47" t="e">
        <f>OutlineParameters!T1787</f>
        <v>#N/A</v>
      </c>
      <c r="D1584" s="47"/>
      <c r="E1584" s="47"/>
      <c r="F1584" s="47"/>
      <c r="G1584" s="47"/>
      <c r="H1584" s="47"/>
      <c r="I1584" s="47"/>
      <c r="J1584" s="47"/>
      <c r="K1584" s="47"/>
      <c r="L1584" s="47"/>
      <c r="M1584" s="47"/>
      <c r="N1584" s="47"/>
      <c r="O1584" s="47"/>
      <c r="P1584" s="47"/>
      <c r="Q1584" s="46">
        <f t="shared" si="329"/>
        <v>574</v>
      </c>
      <c r="R1584" s="47">
        <f t="shared" si="330"/>
        <v>44.141960235480525</v>
      </c>
      <c r="S1584" s="47">
        <f t="shared" si="331"/>
        <v>43.364398454327699</v>
      </c>
      <c r="T1584" s="47">
        <f t="shared" si="332"/>
        <v>8.8259529910115667E-2</v>
      </c>
      <c r="U1584" s="47"/>
    </row>
    <row r="1585" spans="2:21">
      <c r="B1585" s="46">
        <f t="shared" si="328"/>
        <v>574</v>
      </c>
      <c r="C1585" s="47" t="e">
        <f>OutlineParameters!T1788</f>
        <v>#N/A</v>
      </c>
      <c r="D1585" s="47"/>
      <c r="E1585" s="47"/>
      <c r="F1585" s="47"/>
      <c r="G1585" s="47"/>
      <c r="H1585" s="47"/>
      <c r="I1585" s="47"/>
      <c r="J1585" s="47"/>
      <c r="K1585" s="47"/>
      <c r="L1585" s="47"/>
      <c r="M1585" s="47"/>
      <c r="N1585" s="47"/>
      <c r="O1585" s="47"/>
      <c r="P1585" s="47"/>
      <c r="Q1585" s="46">
        <f t="shared" si="329"/>
        <v>575</v>
      </c>
      <c r="R1585" s="47">
        <f t="shared" si="330"/>
        <v>44.209005774456422</v>
      </c>
      <c r="S1585" s="47">
        <f t="shared" si="331"/>
        <v>43.448578861261311</v>
      </c>
      <c r="T1585" s="47">
        <f t="shared" si="332"/>
        <v>8.522885820914014E-2</v>
      </c>
      <c r="U1585" s="47"/>
    </row>
    <row r="1586" spans="2:21">
      <c r="B1586" s="46">
        <f t="shared" si="328"/>
        <v>575</v>
      </c>
      <c r="C1586" s="47" t="e">
        <f>OutlineParameters!T1789</f>
        <v>#N/A</v>
      </c>
      <c r="D1586" s="47"/>
      <c r="E1586" s="47"/>
      <c r="F1586" s="47"/>
      <c r="G1586" s="47"/>
      <c r="H1586" s="47"/>
      <c r="I1586" s="47"/>
      <c r="J1586" s="47"/>
      <c r="K1586" s="47"/>
      <c r="L1586" s="47"/>
      <c r="M1586" s="47"/>
      <c r="N1586" s="47"/>
      <c r="O1586" s="47"/>
      <c r="P1586" s="47"/>
      <c r="Q1586" s="46">
        <f t="shared" si="329"/>
        <v>576</v>
      </c>
      <c r="R1586" s="47">
        <f t="shared" si="330"/>
        <v>44.276238028766613</v>
      </c>
      <c r="S1586" s="47">
        <f t="shared" si="331"/>
        <v>43.532157347057712</v>
      </c>
      <c r="T1586" s="47">
        <f t="shared" si="332"/>
        <v>8.2258879923573267E-2</v>
      </c>
      <c r="U1586" s="47"/>
    </row>
    <row r="1587" spans="2:21">
      <c r="B1587" s="46">
        <f t="shared" si="328"/>
        <v>576</v>
      </c>
      <c r="C1587" s="47" t="e">
        <f>OutlineParameters!T1790</f>
        <v>#N/A</v>
      </c>
      <c r="D1587" s="47"/>
      <c r="E1587" s="47"/>
      <c r="F1587" s="47"/>
      <c r="G1587" s="47"/>
      <c r="H1587" s="47"/>
      <c r="I1587" s="47"/>
      <c r="J1587" s="47"/>
      <c r="K1587" s="47"/>
      <c r="L1587" s="47"/>
      <c r="M1587" s="47"/>
      <c r="N1587" s="47"/>
      <c r="O1587" s="47"/>
      <c r="P1587" s="47"/>
      <c r="Q1587" s="46">
        <f t="shared" si="329"/>
        <v>577</v>
      </c>
      <c r="R1587" s="47">
        <f t="shared" si="330"/>
        <v>44.343655300998989</v>
      </c>
      <c r="S1587" s="47">
        <f t="shared" si="331"/>
        <v>43.615111650752361</v>
      </c>
      <c r="T1587" s="47">
        <f t="shared" si="332"/>
        <v>7.9349043295093125E-2</v>
      </c>
      <c r="U1587" s="47"/>
    </row>
    <row r="1588" spans="2:21">
      <c r="B1588" s="46">
        <f t="shared" si="328"/>
        <v>577</v>
      </c>
      <c r="C1588" s="47" t="e">
        <f>OutlineParameters!T1791</f>
        <v>#N/A</v>
      </c>
      <c r="D1588" s="47"/>
      <c r="E1588" s="47"/>
      <c r="F1588" s="47"/>
      <c r="G1588" s="47"/>
      <c r="H1588" s="47"/>
      <c r="I1588" s="47"/>
      <c r="J1588" s="47"/>
      <c r="K1588" s="47"/>
      <c r="L1588" s="47"/>
      <c r="M1588" s="47"/>
      <c r="N1588" s="47"/>
      <c r="O1588" s="47"/>
      <c r="P1588" s="47"/>
      <c r="Q1588" s="46">
        <f t="shared" si="329"/>
        <v>578</v>
      </c>
      <c r="R1588" s="47">
        <f t="shared" si="330"/>
        <v>44.411255893741405</v>
      </c>
      <c r="S1588" s="47">
        <f t="shared" si="331"/>
        <v>43.697418649939692</v>
      </c>
      <c r="T1588" s="47">
        <f t="shared" si="332"/>
        <v>7.649879656537778E-2</v>
      </c>
      <c r="U1588" s="47"/>
    </row>
    <row r="1589" spans="2:21">
      <c r="B1589" s="46">
        <f t="shared" si="328"/>
        <v>578</v>
      </c>
      <c r="C1589" s="47" t="e">
        <f>OutlineParameters!T1792</f>
        <v>#N/A</v>
      </c>
      <c r="D1589" s="47"/>
      <c r="E1589" s="47"/>
      <c r="F1589" s="47"/>
      <c r="G1589" s="47"/>
      <c r="H1589" s="47"/>
      <c r="I1589" s="47"/>
      <c r="J1589" s="47"/>
      <c r="K1589" s="47"/>
      <c r="L1589" s="47"/>
      <c r="M1589" s="47"/>
      <c r="N1589" s="47"/>
      <c r="O1589" s="47"/>
      <c r="P1589" s="47"/>
      <c r="Q1589" s="46">
        <f t="shared" si="329"/>
        <v>579</v>
      </c>
      <c r="R1589" s="47">
        <f t="shared" si="330"/>
        <v>44.479037632744578</v>
      </c>
      <c r="S1589" s="47">
        <f t="shared" si="331"/>
        <v>43.779054583981491</v>
      </c>
      <c r="T1589" s="47">
        <f t="shared" si="332"/>
        <v>7.370758797610541E-2</v>
      </c>
      <c r="U1589" s="47"/>
    </row>
    <row r="1590" spans="2:21">
      <c r="B1590" s="46">
        <f t="shared" ref="B1590:B1653" si="333">B1589+1</f>
        <v>579</v>
      </c>
      <c r="C1590" s="47" t="e">
        <f>OutlineParameters!T1793</f>
        <v>#N/A</v>
      </c>
      <c r="D1590" s="47"/>
      <c r="E1590" s="47"/>
      <c r="F1590" s="47"/>
      <c r="G1590" s="47"/>
      <c r="H1590" s="47"/>
      <c r="I1590" s="47"/>
      <c r="J1590" s="47"/>
      <c r="K1590" s="47"/>
      <c r="L1590" s="47"/>
      <c r="M1590" s="47"/>
      <c r="N1590" s="47"/>
      <c r="O1590" s="47"/>
      <c r="P1590" s="47"/>
      <c r="Q1590" s="46">
        <f t="shared" si="329"/>
        <v>580</v>
      </c>
      <c r="R1590" s="47">
        <f t="shared" si="330"/>
        <v>44.546999774270688</v>
      </c>
      <c r="S1590" s="47">
        <f t="shared" si="331"/>
        <v>43.860016026247024</v>
      </c>
      <c r="T1590" s="47">
        <f t="shared" si="332"/>
        <v>7.097486576895401E-2</v>
      </c>
      <c r="U1590" s="47"/>
    </row>
    <row r="1591" spans="2:21">
      <c r="B1591" s="46">
        <f t="shared" si="333"/>
        <v>580</v>
      </c>
      <c r="C1591" s="47" t="e">
        <f>OutlineParameters!T1794</f>
        <v>#N/A</v>
      </c>
      <c r="D1591" s="47"/>
      <c r="E1591" s="47"/>
      <c r="F1591" s="47"/>
      <c r="G1591" s="47"/>
      <c r="H1591" s="47"/>
      <c r="I1591" s="47"/>
      <c r="J1591" s="47"/>
      <c r="K1591" s="47"/>
      <c r="L1591" s="47"/>
      <c r="M1591" s="47"/>
      <c r="N1591" s="47"/>
      <c r="O1591" s="47"/>
      <c r="P1591" s="47"/>
      <c r="Q1591" s="46">
        <f t="shared" si="329"/>
        <v>581</v>
      </c>
      <c r="R1591" s="47">
        <f t="shared" si="330"/>
        <v>44.615140144070452</v>
      </c>
      <c r="S1591" s="47">
        <f t="shared" si="331"/>
        <v>43.94037904307644</v>
      </c>
      <c r="T1591" s="47">
        <f t="shared" si="332"/>
        <v>6.830007818560184E-2</v>
      </c>
      <c r="U1591" s="47"/>
    </row>
    <row r="1592" spans="2:21">
      <c r="B1592" s="46">
        <f t="shared" si="333"/>
        <v>581</v>
      </c>
      <c r="C1592" s="47" t="e">
        <f>OutlineParameters!T1795</f>
        <v>#N/A</v>
      </c>
      <c r="D1592" s="47"/>
      <c r="E1592" s="47"/>
      <c r="F1592" s="47"/>
      <c r="G1592" s="47"/>
      <c r="H1592" s="47"/>
      <c r="I1592" s="47"/>
      <c r="J1592" s="47"/>
      <c r="K1592" s="47"/>
      <c r="L1592" s="47"/>
      <c r="M1592" s="47"/>
      <c r="N1592" s="47"/>
      <c r="O1592" s="47"/>
      <c r="P1592" s="47"/>
      <c r="Q1592" s="46">
        <f t="shared" si="329"/>
        <v>582</v>
      </c>
      <c r="R1592" s="47">
        <f t="shared" si="330"/>
        <v>44.683456567894581</v>
      </c>
      <c r="S1592" s="47">
        <f t="shared" si="331"/>
        <v>44.020235448736116</v>
      </c>
      <c r="T1592" s="47">
        <f t="shared" si="332"/>
        <v>6.5682673467726854E-2</v>
      </c>
      <c r="U1592" s="47"/>
    </row>
    <row r="1593" spans="2:21">
      <c r="B1593" s="46">
        <f t="shared" si="333"/>
        <v>582</v>
      </c>
      <c r="C1593" s="47" t="e">
        <f>OutlineParameters!T1796</f>
        <v>#N/A</v>
      </c>
      <c r="D1593" s="47"/>
      <c r="E1593" s="47"/>
      <c r="F1593" s="47"/>
      <c r="G1593" s="47"/>
      <c r="H1593" s="47"/>
      <c r="I1593" s="47"/>
      <c r="J1593" s="47"/>
      <c r="K1593" s="47"/>
      <c r="L1593" s="47"/>
      <c r="M1593" s="47"/>
      <c r="N1593" s="47"/>
      <c r="O1593" s="47"/>
      <c r="P1593" s="47"/>
      <c r="Q1593" s="46">
        <f t="shared" si="329"/>
        <v>583</v>
      </c>
      <c r="R1593" s="47">
        <f t="shared" si="330"/>
        <v>44.75194830200526</v>
      </c>
      <c r="S1593" s="47">
        <f t="shared" si="331"/>
        <v>44.099674208099252</v>
      </c>
      <c r="T1593" s="47">
        <f t="shared" si="332"/>
        <v>6.3122099857007258E-2</v>
      </c>
      <c r="U1593" s="47"/>
    </row>
    <row r="1594" spans="2:21">
      <c r="B1594" s="46">
        <f t="shared" si="333"/>
        <v>583</v>
      </c>
      <c r="C1594" s="47" t="e">
        <f>OutlineParameters!T1797</f>
        <v>#N/A</v>
      </c>
      <c r="D1594" s="47"/>
      <c r="E1594" s="47"/>
      <c r="F1594" s="47"/>
      <c r="G1594" s="47"/>
      <c r="H1594" s="47"/>
      <c r="I1594" s="47"/>
      <c r="J1594" s="47"/>
      <c r="K1594" s="47"/>
      <c r="L1594" s="47"/>
      <c r="M1594" s="47"/>
      <c r="N1594" s="47"/>
      <c r="O1594" s="47"/>
      <c r="P1594" s="47"/>
      <c r="Q1594" s="46">
        <f t="shared" si="329"/>
        <v>584</v>
      </c>
      <c r="R1594" s="47">
        <f t="shared" si="330"/>
        <v>44.820613172153209</v>
      </c>
      <c r="S1594" s="47">
        <f t="shared" si="331"/>
        <v>44.178779362451991</v>
      </c>
      <c r="T1594" s="47">
        <f t="shared" si="332"/>
        <v>6.0617805595121102E-2</v>
      </c>
      <c r="U1594" s="47"/>
    </row>
    <row r="1595" spans="2:21">
      <c r="B1595" s="46">
        <f t="shared" si="333"/>
        <v>584</v>
      </c>
      <c r="C1595" s="47" t="e">
        <f>OutlineParameters!T1798</f>
        <v>#N/A</v>
      </c>
      <c r="D1595" s="47"/>
      <c r="E1595" s="47"/>
      <c r="F1595" s="47"/>
      <c r="G1595" s="47"/>
      <c r="H1595" s="47"/>
      <c r="I1595" s="47"/>
      <c r="J1595" s="47"/>
      <c r="K1595" s="47"/>
      <c r="L1595" s="47"/>
      <c r="M1595" s="47"/>
      <c r="N1595" s="47"/>
      <c r="O1595" s="47"/>
      <c r="P1595" s="47"/>
      <c r="Q1595" s="46">
        <f t="shared" si="329"/>
        <v>585</v>
      </c>
      <c r="R1595" s="47">
        <f t="shared" si="330"/>
        <v>44.88944900408913</v>
      </c>
      <c r="S1595" s="47">
        <f t="shared" si="331"/>
        <v>44.257632863635266</v>
      </c>
      <c r="T1595" s="47">
        <f t="shared" si="332"/>
        <v>5.8169238923746466E-2</v>
      </c>
      <c r="U1595" s="47"/>
    </row>
    <row r="1596" spans="2:21">
      <c r="B1596" s="46">
        <f t="shared" si="333"/>
        <v>585</v>
      </c>
      <c r="C1596" s="47" t="e">
        <f>OutlineParameters!T1799</f>
        <v>#N/A</v>
      </c>
      <c r="D1596" s="47"/>
      <c r="E1596" s="47"/>
      <c r="F1596" s="47"/>
      <c r="G1596" s="47"/>
      <c r="H1596" s="47"/>
      <c r="I1596" s="47"/>
      <c r="J1596" s="47"/>
      <c r="K1596" s="47"/>
      <c r="L1596" s="47"/>
      <c r="M1596" s="47"/>
      <c r="N1596" s="47"/>
      <c r="O1596" s="47"/>
      <c r="P1596" s="47"/>
      <c r="Q1596" s="46">
        <f t="shared" si="329"/>
        <v>586</v>
      </c>
      <c r="R1596" s="47">
        <f t="shared" si="330"/>
        <v>44.958455530912374</v>
      </c>
      <c r="S1596" s="47">
        <f t="shared" si="331"/>
        <v>44.33631673319762</v>
      </c>
      <c r="T1596" s="47">
        <f t="shared" si="332"/>
        <v>5.5775848084561555E-2</v>
      </c>
      <c r="U1596" s="47"/>
    </row>
    <row r="1597" spans="2:21">
      <c r="B1597" s="46">
        <f t="shared" si="333"/>
        <v>586</v>
      </c>
      <c r="C1597" s="47" t="e">
        <f>OutlineParameters!T1800</f>
        <v>#N/A</v>
      </c>
      <c r="D1597" s="47"/>
      <c r="E1597" s="47"/>
      <c r="F1597" s="47"/>
      <c r="G1597" s="47"/>
      <c r="H1597" s="47"/>
      <c r="I1597" s="47"/>
      <c r="J1597" s="47"/>
      <c r="K1597" s="47"/>
      <c r="L1597" s="47"/>
      <c r="M1597" s="47"/>
      <c r="N1597" s="47"/>
      <c r="O1597" s="47"/>
      <c r="P1597" s="47"/>
      <c r="Q1597" s="46">
        <f t="shared" si="329"/>
        <v>587</v>
      </c>
      <c r="R1597" s="47">
        <f t="shared" si="330"/>
        <v>45.027629147862172</v>
      </c>
      <c r="S1597" s="47">
        <f t="shared" si="331"/>
        <v>44.414909068072419</v>
      </c>
      <c r="T1597" s="47">
        <f t="shared" si="332"/>
        <v>5.3437081319244364E-2</v>
      </c>
      <c r="U1597" s="47"/>
    </row>
    <row r="1598" spans="2:21">
      <c r="B1598" s="46">
        <f t="shared" si="333"/>
        <v>587</v>
      </c>
      <c r="C1598" s="47" t="e">
        <f>OutlineParameters!T1801</f>
        <v>#N/A</v>
      </c>
      <c r="D1598" s="47"/>
      <c r="E1598" s="47"/>
      <c r="F1598" s="47"/>
      <c r="G1598" s="47"/>
      <c r="H1598" s="47"/>
      <c r="I1598" s="47"/>
      <c r="J1598" s="47"/>
      <c r="K1598" s="47"/>
      <c r="L1598" s="47"/>
      <c r="M1598" s="47"/>
      <c r="N1598" s="47"/>
      <c r="O1598" s="47"/>
      <c r="P1598" s="47"/>
      <c r="Q1598" s="46">
        <f t="shared" si="329"/>
        <v>588</v>
      </c>
      <c r="R1598" s="47">
        <f t="shared" si="330"/>
        <v>45.096969111200714</v>
      </c>
      <c r="S1598" s="47">
        <f t="shared" si="331"/>
        <v>44.493490287492662</v>
      </c>
      <c r="T1598" s="47">
        <f t="shared" si="332"/>
        <v>5.1152386869473043E-2</v>
      </c>
      <c r="U1598" s="47"/>
    </row>
    <row r="1599" spans="2:21">
      <c r="B1599" s="46">
        <f t="shared" si="333"/>
        <v>588</v>
      </c>
      <c r="C1599" s="47" t="e">
        <f>OutlineParameters!T1802</f>
        <v>#N/A</v>
      </c>
      <c r="D1599" s="47"/>
      <c r="E1599" s="47"/>
      <c r="F1599" s="47"/>
      <c r="G1599" s="47"/>
      <c r="H1599" s="47"/>
      <c r="I1599" s="47"/>
      <c r="J1599" s="47"/>
      <c r="K1599" s="47"/>
      <c r="L1599" s="47"/>
      <c r="M1599" s="47"/>
      <c r="N1599" s="47"/>
      <c r="O1599" s="47"/>
      <c r="P1599" s="47"/>
      <c r="Q1599" s="46">
        <f t="shared" si="329"/>
        <v>589</v>
      </c>
      <c r="R1599" s="47">
        <f t="shared" si="330"/>
        <v>45.16647467719018</v>
      </c>
      <c r="S1599" s="47">
        <f t="shared" si="331"/>
        <v>44.57214143585702</v>
      </c>
      <c r="T1599" s="47">
        <f t="shared" si="332"/>
        <v>4.8921212976925726E-2</v>
      </c>
      <c r="U1599" s="47"/>
    </row>
    <row r="1600" spans="2:21">
      <c r="B1600" s="46">
        <f t="shared" si="333"/>
        <v>589</v>
      </c>
      <c r="C1600" s="47" t="e">
        <f>OutlineParameters!T1803</f>
        <v>#N/A</v>
      </c>
      <c r="D1600" s="47"/>
      <c r="E1600" s="47"/>
      <c r="F1600" s="47"/>
      <c r="G1600" s="47"/>
      <c r="H1600" s="47"/>
      <c r="I1600" s="47"/>
      <c r="J1600" s="47"/>
      <c r="K1600" s="47"/>
      <c r="L1600" s="47"/>
      <c r="M1600" s="47"/>
      <c r="N1600" s="47"/>
      <c r="O1600" s="47"/>
      <c r="P1600" s="47"/>
      <c r="Q1600" s="46">
        <f t="shared" si="329"/>
        <v>590</v>
      </c>
      <c r="R1600" s="47">
        <f t="shared" si="330"/>
        <v>45.236142241069821</v>
      </c>
      <c r="S1600" s="47">
        <f t="shared" si="331"/>
        <v>44.650941436448392</v>
      </c>
      <c r="T1600" s="47">
        <f t="shared" si="332"/>
        <v>4.6743007883280438E-2</v>
      </c>
      <c r="U1600" s="47"/>
    </row>
    <row r="1601" spans="2:21">
      <c r="B1601" s="46">
        <f t="shared" si="333"/>
        <v>590</v>
      </c>
      <c r="C1601" s="47" t="e">
        <f>OutlineParameters!T1804</f>
        <v>#N/A</v>
      </c>
      <c r="D1601" s="47"/>
      <c r="E1601" s="47"/>
      <c r="F1601" s="47"/>
      <c r="G1601" s="47"/>
      <c r="H1601" s="47"/>
      <c r="I1601" s="47"/>
      <c r="J1601" s="47"/>
      <c r="K1601" s="47"/>
      <c r="L1601" s="47"/>
      <c r="M1601" s="47"/>
      <c r="N1601" s="47"/>
      <c r="O1601" s="47"/>
      <c r="P1601" s="47"/>
      <c r="Q1601" s="46">
        <f t="shared" si="329"/>
        <v>591</v>
      </c>
      <c r="R1601" s="47">
        <f t="shared" si="330"/>
        <v>45.305972012776124</v>
      </c>
      <c r="S1601" s="47">
        <f t="shared" si="331"/>
        <v>44.729973509836114</v>
      </c>
      <c r="T1601" s="47">
        <f t="shared" si="332"/>
        <v>4.4617219830215368E-2</v>
      </c>
      <c r="U1601" s="47"/>
    </row>
    <row r="1602" spans="2:21">
      <c r="B1602" s="46">
        <f t="shared" si="333"/>
        <v>591</v>
      </c>
      <c r="C1602" s="47" t="e">
        <f>OutlineParameters!T1805</f>
        <v>#N/A</v>
      </c>
      <c r="D1602" s="47"/>
      <c r="E1602" s="47"/>
      <c r="F1602" s="47"/>
      <c r="G1602" s="47"/>
      <c r="H1602" s="47"/>
      <c r="I1602" s="47"/>
      <c r="J1602" s="47"/>
      <c r="K1602" s="47"/>
      <c r="L1602" s="47"/>
      <c r="M1602" s="47"/>
      <c r="N1602" s="47"/>
      <c r="O1602" s="47"/>
      <c r="P1602" s="47"/>
      <c r="Q1602" s="46">
        <f t="shared" si="329"/>
        <v>592</v>
      </c>
      <c r="R1602" s="47">
        <f t="shared" si="330"/>
        <v>45.375959433874023</v>
      </c>
      <c r="S1602" s="47">
        <f t="shared" si="331"/>
        <v>44.755874410452329</v>
      </c>
      <c r="T1602" s="47">
        <f t="shared" si="332"/>
        <v>4.2543297059408555E-2</v>
      </c>
      <c r="U1602" s="47"/>
    </row>
    <row r="1603" spans="2:21">
      <c r="B1603" s="46">
        <f t="shared" si="333"/>
        <v>592</v>
      </c>
      <c r="C1603" s="47" t="e">
        <f>OutlineParameters!T1806</f>
        <v>#N/A</v>
      </c>
      <c r="D1603" s="47"/>
      <c r="E1603" s="47"/>
      <c r="F1603" s="47"/>
      <c r="G1603" s="47"/>
      <c r="H1603" s="47"/>
      <c r="I1603" s="47"/>
      <c r="J1603" s="47"/>
      <c r="K1603" s="47"/>
      <c r="L1603" s="47"/>
      <c r="M1603" s="47"/>
      <c r="N1603" s="47"/>
      <c r="O1603" s="47"/>
      <c r="P1603" s="47"/>
      <c r="Q1603" s="46">
        <f t="shared" si="329"/>
        <v>593</v>
      </c>
      <c r="R1603" s="47">
        <f t="shared" si="330"/>
        <v>45.446106621648653</v>
      </c>
      <c r="S1603" s="47">
        <f t="shared" si="331"/>
        <v>44.76661056356771</v>
      </c>
      <c r="T1603" s="47">
        <f t="shared" si="332"/>
        <v>4.0520687812538106E-2</v>
      </c>
      <c r="U1603" s="47"/>
    </row>
    <row r="1604" spans="2:21">
      <c r="B1604" s="46">
        <f t="shared" si="333"/>
        <v>593</v>
      </c>
      <c r="C1604" s="47" t="e">
        <f>OutlineParameters!T1807</f>
        <v>#N/A</v>
      </c>
      <c r="D1604" s="47"/>
      <c r="E1604" s="47"/>
      <c r="F1604" s="47"/>
      <c r="G1604" s="47"/>
      <c r="H1604" s="47"/>
      <c r="I1604" s="47"/>
      <c r="J1604" s="47"/>
      <c r="K1604" s="47"/>
      <c r="L1604" s="47"/>
      <c r="M1604" s="47"/>
      <c r="N1604" s="47"/>
      <c r="O1604" s="47"/>
      <c r="P1604" s="47"/>
      <c r="Q1604" s="46">
        <f t="shared" si="329"/>
        <v>594</v>
      </c>
      <c r="R1604" s="47">
        <f t="shared" si="330"/>
        <v>45.516409971339236</v>
      </c>
      <c r="S1604" s="47">
        <f t="shared" si="331"/>
        <v>44.74697098057856</v>
      </c>
      <c r="T1604" s="47">
        <f t="shared" si="332"/>
        <v>3.8548840331282183E-2</v>
      </c>
      <c r="U1604" s="47"/>
    </row>
    <row r="1605" spans="2:21">
      <c r="B1605" s="46">
        <f t="shared" si="333"/>
        <v>594</v>
      </c>
      <c r="C1605" s="47" t="e">
        <f>OutlineParameters!T1808</f>
        <v>#N/A</v>
      </c>
      <c r="D1605" s="47"/>
      <c r="E1605" s="47"/>
      <c r="F1605" s="47"/>
      <c r="G1605" s="47"/>
      <c r="H1605" s="47"/>
      <c r="I1605" s="47"/>
      <c r="J1605" s="47"/>
      <c r="K1605" s="47"/>
      <c r="L1605" s="47"/>
      <c r="M1605" s="47"/>
      <c r="N1605" s="47"/>
      <c r="O1605" s="47"/>
      <c r="P1605" s="47"/>
      <c r="Q1605" s="46">
        <f t="shared" si="329"/>
        <v>595</v>
      </c>
      <c r="R1605" s="47">
        <f t="shared" si="330"/>
        <v>45.586866831859339</v>
      </c>
      <c r="S1605" s="47">
        <f t="shared" si="331"/>
        <v>44.666577832175406</v>
      </c>
      <c r="T1605" s="47">
        <f t="shared" si="332"/>
        <v>3.6627202857318825E-2</v>
      </c>
      <c r="U1605" s="47"/>
    </row>
    <row r="1606" spans="2:21">
      <c r="B1606" s="46">
        <f t="shared" si="333"/>
        <v>595</v>
      </c>
      <c r="C1606" s="47" t="e">
        <f>OutlineParameters!T1809</f>
        <v>#N/A</v>
      </c>
      <c r="D1606" s="47"/>
      <c r="E1606" s="47"/>
      <c r="F1606" s="47"/>
      <c r="G1606" s="47"/>
      <c r="H1606" s="47"/>
      <c r="I1606" s="47"/>
      <c r="J1606" s="47"/>
      <c r="K1606" s="47"/>
      <c r="L1606" s="47"/>
      <c r="M1606" s="47"/>
      <c r="N1606" s="47"/>
      <c r="O1606" s="47"/>
      <c r="P1606" s="47"/>
      <c r="Q1606" s="46">
        <f t="shared" si="329"/>
        <v>596</v>
      </c>
      <c r="R1606" s="47">
        <f t="shared" si="330"/>
        <v>45.657477413145472</v>
      </c>
      <c r="S1606" s="47">
        <f t="shared" si="331"/>
        <v>44.452441715086955</v>
      </c>
      <c r="T1606" s="47">
        <f t="shared" si="332"/>
        <v>3.4755223632326165E-2</v>
      </c>
      <c r="U1606" s="47"/>
    </row>
    <row r="1607" spans="2:21">
      <c r="B1607" s="46">
        <f t="shared" si="333"/>
        <v>596</v>
      </c>
      <c r="C1607" s="47" t="e">
        <f>OutlineParameters!T1810</f>
        <v>#N/A</v>
      </c>
      <c r="D1607" s="47"/>
      <c r="E1607" s="47"/>
      <c r="F1607" s="47"/>
      <c r="G1607" s="47"/>
      <c r="H1607" s="47"/>
      <c r="I1607" s="47"/>
      <c r="J1607" s="47"/>
      <c r="K1607" s="47"/>
      <c r="L1607" s="47"/>
      <c r="M1607" s="47"/>
      <c r="N1607" s="47"/>
      <c r="O1607" s="47"/>
      <c r="P1607" s="47"/>
      <c r="Q1607" s="46">
        <f t="shared" si="329"/>
        <v>597</v>
      </c>
      <c r="R1607" s="47">
        <f t="shared" si="330"/>
        <v>45.728237156762532</v>
      </c>
      <c r="S1607" s="47">
        <f t="shared" si="331"/>
        <v>43.89043489528887</v>
      </c>
      <c r="T1607" s="47">
        <f t="shared" si="332"/>
        <v>3.2932350897982285E-2</v>
      </c>
      <c r="U1607" s="47"/>
    </row>
    <row r="1608" spans="2:21">
      <c r="B1608" s="46">
        <f t="shared" si="333"/>
        <v>597</v>
      </c>
      <c r="C1608" s="47" t="e">
        <f>OutlineParameters!T1811</f>
        <v>#N/A</v>
      </c>
      <c r="D1608" s="47"/>
      <c r="E1608" s="47"/>
      <c r="F1608" s="47"/>
      <c r="G1608" s="47"/>
      <c r="H1608" s="47"/>
      <c r="I1608" s="47"/>
      <c r="J1608" s="47"/>
      <c r="K1608" s="47"/>
      <c r="L1608" s="47"/>
      <c r="M1608" s="47"/>
      <c r="N1608" s="47"/>
      <c r="O1608" s="47"/>
      <c r="P1608" s="47"/>
      <c r="Q1608" s="46">
        <f t="shared" si="329"/>
        <v>598</v>
      </c>
      <c r="R1608" s="47">
        <f t="shared" si="330"/>
        <v>45.799148179995669</v>
      </c>
      <c r="S1608" s="47">
        <f t="shared" si="331"/>
        <v>42.162526343496104</v>
      </c>
      <c r="T1608" s="47">
        <f t="shared" si="332"/>
        <v>3.1158032895965346E-2</v>
      </c>
      <c r="U1608" s="47"/>
    </row>
    <row r="1609" spans="2:21">
      <c r="B1609" s="46">
        <f t="shared" si="333"/>
        <v>598</v>
      </c>
      <c r="C1609" s="47" t="e">
        <f>OutlineParameters!T1812</f>
        <v>#N/A</v>
      </c>
      <c r="D1609" s="47"/>
      <c r="E1609" s="47"/>
      <c r="F1609" s="47"/>
      <c r="G1609" s="47"/>
      <c r="H1609" s="47"/>
      <c r="I1609" s="47"/>
      <c r="J1609" s="47"/>
      <c r="K1609" s="47"/>
      <c r="L1609" s="47"/>
      <c r="M1609" s="47"/>
      <c r="N1609" s="47"/>
      <c r="O1609" s="47"/>
      <c r="P1609" s="47"/>
      <c r="Q1609" s="46">
        <f t="shared" si="329"/>
        <v>599</v>
      </c>
      <c r="R1609" s="47">
        <f t="shared" si="330"/>
        <v>45.870205924409802</v>
      </c>
      <c r="S1609" s="47">
        <f t="shared" si="331"/>
        <v>32.781410249298091</v>
      </c>
      <c r="T1609" s="47">
        <f t="shared" si="332"/>
        <v>2.94317178679534E-2</v>
      </c>
      <c r="U1609" s="47"/>
    </row>
    <row r="1610" spans="2:21">
      <c r="B1610" s="46">
        <f t="shared" si="333"/>
        <v>599</v>
      </c>
      <c r="C1610" s="47" t="e">
        <f>OutlineParameters!T1813</f>
        <v>#N/A</v>
      </c>
      <c r="D1610" s="47"/>
      <c r="E1610" s="47"/>
      <c r="F1610" s="47"/>
      <c r="G1610" s="47"/>
      <c r="H1610" s="47"/>
      <c r="I1610" s="47"/>
      <c r="J1610" s="47"/>
      <c r="K1610" s="47"/>
      <c r="L1610" s="47"/>
      <c r="M1610" s="47"/>
      <c r="N1610" s="47"/>
      <c r="O1610" s="47"/>
      <c r="P1610" s="47"/>
      <c r="Q1610" s="46">
        <f t="shared" si="329"/>
        <v>600</v>
      </c>
      <c r="R1610" s="47">
        <f t="shared" si="330"/>
        <v>45.941410599941435</v>
      </c>
      <c r="S1610" s="47">
        <f t="shared" si="331"/>
        <v>-3501024843.3741708</v>
      </c>
      <c r="T1610" s="47">
        <f t="shared" si="332"/>
        <v>2.7752854055624512E-2</v>
      </c>
      <c r="U1610" s="47"/>
    </row>
    <row r="1611" spans="2:21">
      <c r="B1611" s="46">
        <f t="shared" si="333"/>
        <v>600</v>
      </c>
      <c r="C1611" s="47" t="e">
        <f>OutlineParameters!T1814</f>
        <v>#N/A</v>
      </c>
      <c r="D1611" s="47"/>
      <c r="E1611" s="47"/>
      <c r="F1611" s="47"/>
      <c r="G1611" s="47"/>
      <c r="H1611" s="47"/>
      <c r="I1611" s="47"/>
      <c r="J1611" s="47"/>
      <c r="K1611" s="47"/>
      <c r="L1611" s="47"/>
      <c r="M1611" s="47"/>
      <c r="N1611" s="47"/>
      <c r="O1611" s="47"/>
      <c r="P1611" s="47"/>
      <c r="Q1611" s="46">
        <f t="shared" si="329"/>
        <v>601</v>
      </c>
      <c r="R1611" s="47">
        <f t="shared" si="330"/>
        <v>0</v>
      </c>
      <c r="S1611" s="47" t="e">
        <f t="shared" si="331"/>
        <v>#N/A</v>
      </c>
      <c r="T1611" s="47">
        <f t="shared" si="332"/>
        <v>2.6120889700656916E-2</v>
      </c>
      <c r="U1611" s="47"/>
    </row>
    <row r="1612" spans="2:21">
      <c r="B1612" s="46">
        <f t="shared" si="333"/>
        <v>601</v>
      </c>
      <c r="C1612" s="47" t="e">
        <f>OutlineParameters!T1815</f>
        <v>#N/A</v>
      </c>
      <c r="D1612" s="47"/>
      <c r="E1612" s="47"/>
      <c r="F1612" s="47"/>
      <c r="G1612" s="47"/>
      <c r="H1612" s="47"/>
      <c r="I1612" s="47"/>
      <c r="J1612" s="47"/>
      <c r="K1612" s="47"/>
      <c r="L1612" s="47"/>
      <c r="M1612" s="47"/>
      <c r="N1612" s="47"/>
      <c r="O1612" s="47"/>
      <c r="P1612" s="47"/>
      <c r="Q1612" s="46">
        <f t="shared" si="329"/>
        <v>602</v>
      </c>
      <c r="R1612" s="47">
        <f t="shared" si="330"/>
        <v>0</v>
      </c>
      <c r="S1612" s="47" t="e">
        <f t="shared" si="331"/>
        <v>#N/A</v>
      </c>
      <c r="T1612" s="47">
        <f t="shared" si="332"/>
        <v>2.4535273044728551E-2</v>
      </c>
      <c r="U1612" s="47"/>
    </row>
    <row r="1613" spans="2:21">
      <c r="B1613" s="46">
        <f t="shared" si="333"/>
        <v>602</v>
      </c>
      <c r="C1613" s="47" t="e">
        <f>OutlineParameters!T1816</f>
        <v>#N/A</v>
      </c>
      <c r="D1613" s="47"/>
      <c r="E1613" s="47"/>
      <c r="F1613" s="47"/>
      <c r="G1613" s="47"/>
      <c r="H1613" s="47"/>
      <c r="I1613" s="47"/>
      <c r="J1613" s="47"/>
      <c r="K1613" s="47"/>
      <c r="L1613" s="47"/>
      <c r="M1613" s="47"/>
      <c r="N1613" s="47"/>
      <c r="O1613" s="47"/>
      <c r="P1613" s="47"/>
      <c r="Q1613" s="46">
        <f t="shared" si="329"/>
        <v>603</v>
      </c>
      <c r="R1613" s="47">
        <f t="shared" si="330"/>
        <v>0</v>
      </c>
      <c r="S1613" s="47" t="e">
        <f t="shared" si="331"/>
        <v>#N/A</v>
      </c>
      <c r="T1613" s="47">
        <f t="shared" si="332"/>
        <v>2.2995452329517649E-2</v>
      </c>
      <c r="U1613" s="47"/>
    </row>
    <row r="1614" spans="2:21">
      <c r="B1614" s="46">
        <f t="shared" si="333"/>
        <v>603</v>
      </c>
      <c r="C1614" s="47" t="e">
        <f>OutlineParameters!T1817</f>
        <v>#N/A</v>
      </c>
      <c r="D1614" s="47"/>
      <c r="E1614" s="47"/>
      <c r="F1614" s="47"/>
      <c r="G1614" s="47"/>
      <c r="H1614" s="47"/>
      <c r="I1614" s="47"/>
      <c r="J1614" s="47"/>
      <c r="K1614" s="47"/>
      <c r="L1614" s="47"/>
      <c r="M1614" s="47"/>
      <c r="N1614" s="47"/>
      <c r="O1614" s="47"/>
      <c r="P1614" s="47"/>
      <c r="Q1614" s="46">
        <f t="shared" si="329"/>
        <v>604</v>
      </c>
      <c r="R1614" s="47">
        <f t="shared" si="330"/>
        <v>0</v>
      </c>
      <c r="S1614" s="47" t="e">
        <f t="shared" si="331"/>
        <v>#N/A</v>
      </c>
      <c r="T1614" s="47">
        <f t="shared" si="332"/>
        <v>2.1500875796702304E-2</v>
      </c>
      <c r="U1614" s="47"/>
    </row>
    <row r="1615" spans="2:21">
      <c r="B1615" s="46">
        <f t="shared" si="333"/>
        <v>604</v>
      </c>
      <c r="C1615" s="47" t="e">
        <f>OutlineParameters!T1818</f>
        <v>#N/A</v>
      </c>
      <c r="D1615" s="47"/>
      <c r="E1615" s="47"/>
      <c r="F1615" s="47"/>
      <c r="G1615" s="47"/>
      <c r="H1615" s="47"/>
      <c r="I1615" s="47"/>
      <c r="J1615" s="47"/>
      <c r="K1615" s="47"/>
      <c r="L1615" s="47"/>
      <c r="M1615" s="47"/>
      <c r="N1615" s="47"/>
      <c r="O1615" s="47"/>
      <c r="P1615" s="47"/>
      <c r="Q1615" s="46">
        <f t="shared" si="329"/>
        <v>605</v>
      </c>
      <c r="R1615" s="47">
        <f t="shared" si="330"/>
        <v>0</v>
      </c>
      <c r="S1615" s="47" t="e">
        <f t="shared" si="331"/>
        <v>#N/A</v>
      </c>
      <c r="T1615" s="47">
        <f t="shared" si="332"/>
        <v>2.0050991687960498E-2</v>
      </c>
      <c r="U1615" s="47"/>
    </row>
    <row r="1616" spans="2:21">
      <c r="B1616" s="46">
        <f t="shared" si="333"/>
        <v>605</v>
      </c>
      <c r="C1616" s="47" t="e">
        <f>OutlineParameters!T1819</f>
        <v>#N/A</v>
      </c>
      <c r="D1616" s="47"/>
      <c r="E1616" s="47"/>
      <c r="F1616" s="47"/>
      <c r="G1616" s="47"/>
      <c r="H1616" s="47"/>
      <c r="I1616" s="47"/>
      <c r="J1616" s="47"/>
      <c r="K1616" s="47"/>
      <c r="L1616" s="47"/>
      <c r="M1616" s="47"/>
      <c r="N1616" s="47"/>
      <c r="O1616" s="47"/>
      <c r="P1616" s="47"/>
      <c r="Q1616" s="46">
        <f t="shared" si="329"/>
        <v>606</v>
      </c>
      <c r="R1616" s="47">
        <f t="shared" si="330"/>
        <v>0</v>
      </c>
      <c r="S1616" s="47" t="e">
        <f t="shared" si="331"/>
        <v>#N/A</v>
      </c>
      <c r="T1616" s="47">
        <f t="shared" si="332"/>
        <v>1.8645248244970505E-2</v>
      </c>
      <c r="U1616" s="47"/>
    </row>
    <row r="1617" spans="2:21">
      <c r="B1617" s="46">
        <f t="shared" si="333"/>
        <v>606</v>
      </c>
      <c r="C1617" s="47" t="e">
        <f>OutlineParameters!T1820</f>
        <v>#N/A</v>
      </c>
      <c r="D1617" s="47"/>
      <c r="E1617" s="47"/>
      <c r="F1617" s="47"/>
      <c r="G1617" s="47"/>
      <c r="H1617" s="47"/>
      <c r="I1617" s="47"/>
      <c r="J1617" s="47"/>
      <c r="K1617" s="47"/>
      <c r="L1617" s="47"/>
      <c r="M1617" s="47"/>
      <c r="N1617" s="47"/>
      <c r="O1617" s="47"/>
      <c r="P1617" s="47"/>
      <c r="Q1617" s="46">
        <f t="shared" si="329"/>
        <v>607</v>
      </c>
      <c r="R1617" s="47">
        <f t="shared" si="330"/>
        <v>0</v>
      </c>
      <c r="S1617" s="47" t="e">
        <f t="shared" si="331"/>
        <v>#N/A</v>
      </c>
      <c r="T1617" s="47">
        <f t="shared" si="332"/>
        <v>1.728309370941028E-2</v>
      </c>
      <c r="U1617" s="47"/>
    </row>
    <row r="1618" spans="2:21">
      <c r="B1618" s="46">
        <f t="shared" si="333"/>
        <v>607</v>
      </c>
      <c r="C1618" s="47" t="e">
        <f>OutlineParameters!T1821</f>
        <v>#N/A</v>
      </c>
      <c r="D1618" s="47"/>
      <c r="E1618" s="47"/>
      <c r="F1618" s="47"/>
      <c r="G1618" s="47"/>
      <c r="H1618" s="47"/>
      <c r="I1618" s="47"/>
      <c r="J1618" s="47"/>
      <c r="K1618" s="47"/>
      <c r="L1618" s="47"/>
      <c r="M1618" s="47"/>
      <c r="N1618" s="47"/>
      <c r="O1618" s="47"/>
      <c r="P1618" s="47"/>
      <c r="Q1618" s="46">
        <f t="shared" si="329"/>
        <v>608</v>
      </c>
      <c r="R1618" s="47">
        <f t="shared" si="330"/>
        <v>0</v>
      </c>
      <c r="S1618" s="47" t="e">
        <f t="shared" si="331"/>
        <v>#N/A</v>
      </c>
      <c r="T1618" s="47">
        <f t="shared" si="332"/>
        <v>1.5963976322958012E-2</v>
      </c>
      <c r="U1618" s="47"/>
    </row>
    <row r="1619" spans="2:21">
      <c r="B1619" s="46">
        <f t="shared" si="333"/>
        <v>608</v>
      </c>
      <c r="C1619" s="47" t="e">
        <f>OutlineParameters!T1822</f>
        <v>#N/A</v>
      </c>
      <c r="D1619" s="47"/>
      <c r="E1619" s="47"/>
      <c r="F1619" s="47"/>
      <c r="G1619" s="47"/>
      <c r="H1619" s="47"/>
      <c r="I1619" s="47"/>
      <c r="J1619" s="47"/>
      <c r="K1619" s="47"/>
      <c r="L1619" s="47"/>
      <c r="M1619" s="47"/>
      <c r="N1619" s="47"/>
      <c r="O1619" s="47"/>
      <c r="P1619" s="47"/>
      <c r="Q1619" s="46">
        <f t="shared" si="329"/>
        <v>609</v>
      </c>
      <c r="R1619" s="47">
        <f t="shared" si="330"/>
        <v>0</v>
      </c>
      <c r="S1619" s="47" t="e">
        <f t="shared" si="331"/>
        <v>#N/A</v>
      </c>
      <c r="T1619" s="47">
        <f t="shared" si="332"/>
        <v>1.4687344327291796E-2</v>
      </c>
      <c r="U1619" s="47"/>
    </row>
    <row r="1620" spans="2:21">
      <c r="B1620" s="46">
        <f t="shared" si="333"/>
        <v>609</v>
      </c>
      <c r="C1620" s="47" t="e">
        <f>OutlineParameters!T1823</f>
        <v>#N/A</v>
      </c>
      <c r="D1620" s="47"/>
      <c r="E1620" s="47"/>
      <c r="F1620" s="47"/>
      <c r="G1620" s="47"/>
      <c r="H1620" s="47"/>
      <c r="I1620" s="47"/>
      <c r="J1620" s="47"/>
      <c r="K1620" s="47"/>
      <c r="L1620" s="47"/>
      <c r="M1620" s="47"/>
      <c r="N1620" s="47"/>
      <c r="O1620" s="47"/>
      <c r="P1620" s="47"/>
      <c r="Q1620" s="46">
        <f t="shared" si="329"/>
        <v>610</v>
      </c>
      <c r="R1620" s="47">
        <f t="shared" si="330"/>
        <v>0</v>
      </c>
      <c r="S1620" s="47" t="e">
        <f t="shared" si="331"/>
        <v>#N/A</v>
      </c>
      <c r="T1620" s="47">
        <f t="shared" si="332"/>
        <v>1.3452645964089696E-2</v>
      </c>
      <c r="U1620" s="47"/>
    </row>
    <row r="1621" spans="2:21">
      <c r="B1621" s="46">
        <f t="shared" si="333"/>
        <v>610</v>
      </c>
      <c r="C1621" s="47" t="e">
        <f>OutlineParameters!T1824</f>
        <v>#N/A</v>
      </c>
      <c r="D1621" s="47"/>
      <c r="E1621" s="47"/>
      <c r="F1621" s="47"/>
      <c r="G1621" s="47"/>
      <c r="H1621" s="47"/>
      <c r="I1621" s="47"/>
      <c r="J1621" s="47"/>
      <c r="K1621" s="47"/>
      <c r="L1621" s="47"/>
      <c r="M1621" s="47"/>
      <c r="N1621" s="47"/>
      <c r="O1621" s="47"/>
      <c r="P1621" s="47"/>
      <c r="Q1621" s="46">
        <f t="shared" ref="Q1621:Q1684" si="334">B1622</f>
        <v>611</v>
      </c>
      <c r="R1621" s="47">
        <f t="shared" ref="R1621:R1684" si="335">VLOOKUP(-Q1621,$Q$110:$R$1009,2,FALSE)</f>
        <v>0</v>
      </c>
      <c r="S1621" s="47" t="e">
        <f t="shared" ref="S1621:S1684" si="336">VLOOKUP(-Q1621,$Q$110:$S$1009,3,FALSE)</f>
        <v>#N/A</v>
      </c>
      <c r="T1621" s="47">
        <f t="shared" ref="T1621:T1684" si="337">VLOOKUP(-Q1621,$Q$110:$T$1009,4,FALSE)</f>
        <v>1.2259329475029862E-2</v>
      </c>
      <c r="U1621" s="47"/>
    </row>
    <row r="1622" spans="2:21">
      <c r="B1622" s="46">
        <f t="shared" si="333"/>
        <v>611</v>
      </c>
      <c r="C1622" s="47" t="e">
        <f>OutlineParameters!T1825</f>
        <v>#N/A</v>
      </c>
      <c r="D1622" s="47"/>
      <c r="E1622" s="47"/>
      <c r="F1622" s="47"/>
      <c r="G1622" s="47"/>
      <c r="H1622" s="47"/>
      <c r="I1622" s="47"/>
      <c r="J1622" s="47"/>
      <c r="K1622" s="47"/>
      <c r="L1622" s="47"/>
      <c r="M1622" s="47"/>
      <c r="N1622" s="47"/>
      <c r="O1622" s="47"/>
      <c r="P1622" s="47"/>
      <c r="Q1622" s="46">
        <f t="shared" si="334"/>
        <v>612</v>
      </c>
      <c r="R1622" s="47">
        <f t="shared" si="335"/>
        <v>0</v>
      </c>
      <c r="S1622" s="47" t="e">
        <f t="shared" si="336"/>
        <v>#N/A</v>
      </c>
      <c r="T1622" s="47">
        <f t="shared" si="337"/>
        <v>1.1106843101790345E-2</v>
      </c>
      <c r="U1622" s="47"/>
    </row>
    <row r="1623" spans="2:21">
      <c r="B1623" s="46">
        <f t="shared" si="333"/>
        <v>612</v>
      </c>
      <c r="C1623" s="47" t="e">
        <f>OutlineParameters!T1826</f>
        <v>#N/A</v>
      </c>
      <c r="D1623" s="47"/>
      <c r="E1623" s="47"/>
      <c r="F1623" s="47"/>
      <c r="G1623" s="47"/>
      <c r="H1623" s="47"/>
      <c r="I1623" s="47"/>
      <c r="J1623" s="47"/>
      <c r="K1623" s="47"/>
      <c r="L1623" s="47"/>
      <c r="M1623" s="47"/>
      <c r="N1623" s="47"/>
      <c r="O1623" s="47"/>
      <c r="P1623" s="47"/>
      <c r="Q1623" s="46">
        <f t="shared" si="334"/>
        <v>613</v>
      </c>
      <c r="R1623" s="47">
        <f t="shared" si="335"/>
        <v>0</v>
      </c>
      <c r="S1623" s="47" t="e">
        <f t="shared" si="336"/>
        <v>#N/A</v>
      </c>
      <c r="T1623" s="47">
        <f t="shared" si="337"/>
        <v>9.994635086049336E-3</v>
      </c>
      <c r="U1623" s="47"/>
    </row>
    <row r="1624" spans="2:21">
      <c r="B1624" s="46">
        <f t="shared" si="333"/>
        <v>613</v>
      </c>
      <c r="C1624" s="47" t="e">
        <f>OutlineParameters!T1827</f>
        <v>#N/A</v>
      </c>
      <c r="D1624" s="47"/>
      <c r="E1624" s="47"/>
      <c r="F1624" s="47"/>
      <c r="G1624" s="47"/>
      <c r="H1624" s="47"/>
      <c r="I1624" s="47"/>
      <c r="J1624" s="47"/>
      <c r="K1624" s="47"/>
      <c r="L1624" s="47"/>
      <c r="M1624" s="47"/>
      <c r="N1624" s="47"/>
      <c r="O1624" s="47"/>
      <c r="P1624" s="47"/>
      <c r="Q1624" s="46">
        <f t="shared" si="334"/>
        <v>614</v>
      </c>
      <c r="R1624" s="47">
        <f t="shared" si="335"/>
        <v>0</v>
      </c>
      <c r="S1624" s="47" t="e">
        <f t="shared" si="336"/>
        <v>#N/A</v>
      </c>
      <c r="T1624" s="47">
        <f t="shared" si="337"/>
        <v>8.9221536694848447E-3</v>
      </c>
      <c r="U1624" s="47"/>
    </row>
    <row r="1625" spans="2:21">
      <c r="B1625" s="46">
        <f t="shared" si="333"/>
        <v>614</v>
      </c>
      <c r="C1625" s="47" t="e">
        <f>OutlineParameters!T1828</f>
        <v>#N/A</v>
      </c>
      <c r="D1625" s="47"/>
      <c r="E1625" s="47"/>
      <c r="F1625" s="47"/>
      <c r="G1625" s="47"/>
      <c r="H1625" s="47"/>
      <c r="I1625" s="47"/>
      <c r="J1625" s="47"/>
      <c r="K1625" s="47"/>
      <c r="L1625" s="47"/>
      <c r="M1625" s="47"/>
      <c r="N1625" s="47"/>
      <c r="O1625" s="47"/>
      <c r="P1625" s="47"/>
      <c r="Q1625" s="46">
        <f t="shared" si="334"/>
        <v>615</v>
      </c>
      <c r="R1625" s="47">
        <f t="shared" si="335"/>
        <v>0</v>
      </c>
      <c r="S1625" s="47" t="e">
        <f t="shared" si="336"/>
        <v>#N/A</v>
      </c>
      <c r="T1625" s="47">
        <f t="shared" si="337"/>
        <v>7.8888470937749922E-3</v>
      </c>
      <c r="U1625" s="47"/>
    </row>
    <row r="1626" spans="2:21">
      <c r="B1626" s="46">
        <f t="shared" si="333"/>
        <v>615</v>
      </c>
      <c r="C1626" s="47" t="e">
        <f>OutlineParameters!T1829</f>
        <v>#N/A</v>
      </c>
      <c r="D1626" s="47"/>
      <c r="E1626" s="47"/>
      <c r="F1626" s="47"/>
      <c r="G1626" s="47"/>
      <c r="H1626" s="47"/>
      <c r="I1626" s="47"/>
      <c r="J1626" s="47"/>
      <c r="K1626" s="47"/>
      <c r="L1626" s="47"/>
      <c r="M1626" s="47"/>
      <c r="N1626" s="47"/>
      <c r="O1626" s="47"/>
      <c r="P1626" s="47"/>
      <c r="Q1626" s="46">
        <f t="shared" si="334"/>
        <v>616</v>
      </c>
      <c r="R1626" s="47">
        <f t="shared" si="335"/>
        <v>0</v>
      </c>
      <c r="S1626" s="47" t="e">
        <f t="shared" si="336"/>
        <v>#N/A</v>
      </c>
      <c r="T1626" s="47">
        <f t="shared" si="337"/>
        <v>6.8941636005979412E-3</v>
      </c>
      <c r="U1626" s="47"/>
    </row>
    <row r="1627" spans="2:21">
      <c r="B1627" s="46">
        <f t="shared" si="333"/>
        <v>616</v>
      </c>
      <c r="C1627" s="47" t="e">
        <f>OutlineParameters!T1830</f>
        <v>#N/A</v>
      </c>
      <c r="D1627" s="47"/>
      <c r="E1627" s="47"/>
      <c r="F1627" s="47"/>
      <c r="G1627" s="47"/>
      <c r="H1627" s="47"/>
      <c r="I1627" s="47"/>
      <c r="J1627" s="47"/>
      <c r="K1627" s="47"/>
      <c r="L1627" s="47"/>
      <c r="M1627" s="47"/>
      <c r="N1627" s="47"/>
      <c r="O1627" s="47"/>
      <c r="P1627" s="47"/>
      <c r="Q1627" s="46">
        <f t="shared" si="334"/>
        <v>617</v>
      </c>
      <c r="R1627" s="47">
        <f t="shared" si="335"/>
        <v>0</v>
      </c>
      <c r="S1627" s="47" t="e">
        <f t="shared" si="336"/>
        <v>#N/A</v>
      </c>
      <c r="T1627" s="47">
        <f t="shared" si="337"/>
        <v>5.9375514316317296E-3</v>
      </c>
      <c r="U1627" s="47"/>
    </row>
    <row r="1628" spans="2:21">
      <c r="B1628" s="46">
        <f t="shared" si="333"/>
        <v>617</v>
      </c>
      <c r="C1628" s="47" t="e">
        <f>OutlineParameters!T1831</f>
        <v>#N/A</v>
      </c>
      <c r="D1628" s="47"/>
      <c r="E1628" s="47"/>
      <c r="F1628" s="47"/>
      <c r="G1628" s="47"/>
      <c r="H1628" s="47"/>
      <c r="I1628" s="47"/>
      <c r="J1628" s="47"/>
      <c r="K1628" s="47"/>
      <c r="L1628" s="47"/>
      <c r="M1628" s="47"/>
      <c r="N1628" s="47"/>
      <c r="O1628" s="47"/>
      <c r="P1628" s="47"/>
      <c r="Q1628" s="46">
        <f t="shared" si="334"/>
        <v>618</v>
      </c>
      <c r="R1628" s="47">
        <f t="shared" si="335"/>
        <v>0</v>
      </c>
      <c r="S1628" s="47" t="e">
        <f t="shared" si="336"/>
        <v>#N/A</v>
      </c>
      <c r="T1628" s="47">
        <f t="shared" si="337"/>
        <v>5.0184588285545201E-3</v>
      </c>
      <c r="U1628" s="47"/>
    </row>
    <row r="1629" spans="2:21">
      <c r="B1629" s="46">
        <f t="shared" si="333"/>
        <v>618</v>
      </c>
      <c r="C1629" s="47" t="e">
        <f>OutlineParameters!T1832</f>
        <v>#N/A</v>
      </c>
      <c r="D1629" s="47"/>
      <c r="E1629" s="47"/>
      <c r="F1629" s="47"/>
      <c r="G1629" s="47"/>
      <c r="H1629" s="47"/>
      <c r="I1629" s="47"/>
      <c r="J1629" s="47"/>
      <c r="K1629" s="47"/>
      <c r="L1629" s="47"/>
      <c r="M1629" s="47"/>
      <c r="N1629" s="47"/>
      <c r="O1629" s="47"/>
      <c r="P1629" s="47"/>
      <c r="Q1629" s="46">
        <f t="shared" si="334"/>
        <v>619</v>
      </c>
      <c r="R1629" s="47">
        <f t="shared" si="335"/>
        <v>0</v>
      </c>
      <c r="S1629" s="47" t="e">
        <f t="shared" si="336"/>
        <v>#N/A</v>
      </c>
      <c r="T1629" s="47">
        <f t="shared" si="337"/>
        <v>4.1363340330443366E-3</v>
      </c>
      <c r="U1629" s="47"/>
    </row>
    <row r="1630" spans="2:21">
      <c r="B1630" s="46">
        <f t="shared" si="333"/>
        <v>619</v>
      </c>
      <c r="C1630" s="47" t="e">
        <f>OutlineParameters!T1833</f>
        <v>#N/A</v>
      </c>
      <c r="D1630" s="47"/>
      <c r="E1630" s="47"/>
      <c r="F1630" s="47"/>
      <c r="G1630" s="47"/>
      <c r="H1630" s="47"/>
      <c r="I1630" s="47"/>
      <c r="J1630" s="47"/>
      <c r="K1630" s="47"/>
      <c r="L1630" s="47"/>
      <c r="M1630" s="47"/>
      <c r="N1630" s="47"/>
      <c r="O1630" s="47"/>
      <c r="P1630" s="47"/>
      <c r="Q1630" s="46">
        <f t="shared" si="334"/>
        <v>620</v>
      </c>
      <c r="R1630" s="47">
        <f t="shared" si="335"/>
        <v>0</v>
      </c>
      <c r="S1630" s="47" t="e">
        <f t="shared" si="336"/>
        <v>#N/A</v>
      </c>
      <c r="T1630" s="47">
        <f t="shared" si="337"/>
        <v>3.2906252867793556E-3</v>
      </c>
      <c r="U1630" s="47"/>
    </row>
    <row r="1631" spans="2:21">
      <c r="B1631" s="46">
        <f t="shared" si="333"/>
        <v>620</v>
      </c>
      <c r="C1631" s="47" t="e">
        <f>OutlineParameters!T1834</f>
        <v>#N/A</v>
      </c>
      <c r="D1631" s="47"/>
      <c r="E1631" s="47"/>
      <c r="F1631" s="47"/>
      <c r="G1631" s="47"/>
      <c r="H1631" s="47"/>
      <c r="I1631" s="47"/>
      <c r="J1631" s="47"/>
      <c r="K1631" s="47"/>
      <c r="L1631" s="47"/>
      <c r="M1631" s="47"/>
      <c r="N1631" s="47"/>
      <c r="O1631" s="47"/>
      <c r="P1631" s="47"/>
      <c r="Q1631" s="46">
        <f t="shared" si="334"/>
        <v>621</v>
      </c>
      <c r="R1631" s="47">
        <f t="shared" si="335"/>
        <v>0</v>
      </c>
      <c r="S1631" s="47" t="e">
        <f t="shared" si="336"/>
        <v>#N/A</v>
      </c>
      <c r="T1631" s="47">
        <f t="shared" si="337"/>
        <v>2.4807808314376567E-3</v>
      </c>
      <c r="U1631" s="47"/>
    </row>
    <row r="1632" spans="2:21">
      <c r="B1632" s="46">
        <f t="shared" si="333"/>
        <v>621</v>
      </c>
      <c r="C1632" s="47" t="e">
        <f>OutlineParameters!T1835</f>
        <v>#N/A</v>
      </c>
      <c r="D1632" s="47"/>
      <c r="E1632" s="47"/>
      <c r="F1632" s="47"/>
      <c r="G1632" s="47"/>
      <c r="H1632" s="47"/>
      <c r="I1632" s="47"/>
      <c r="J1632" s="47"/>
      <c r="K1632" s="47"/>
      <c r="L1632" s="47"/>
      <c r="M1632" s="47"/>
      <c r="N1632" s="47"/>
      <c r="O1632" s="47"/>
      <c r="P1632" s="47"/>
      <c r="Q1632" s="46">
        <f t="shared" si="334"/>
        <v>622</v>
      </c>
      <c r="R1632" s="47">
        <f t="shared" si="335"/>
        <v>0</v>
      </c>
      <c r="S1632" s="47" t="e">
        <f t="shared" si="336"/>
        <v>#N/A</v>
      </c>
      <c r="T1632" s="47">
        <f t="shared" si="337"/>
        <v>1.7062489086973193E-3</v>
      </c>
      <c r="U1632" s="47"/>
    </row>
    <row r="1633" spans="2:21">
      <c r="B1633" s="46">
        <f t="shared" si="333"/>
        <v>622</v>
      </c>
      <c r="C1633" s="47" t="e">
        <f>OutlineParameters!T1836</f>
        <v>#N/A</v>
      </c>
      <c r="D1633" s="47"/>
      <c r="E1633" s="47"/>
      <c r="F1633" s="47"/>
      <c r="G1633" s="47"/>
      <c r="H1633" s="47"/>
      <c r="I1633" s="47"/>
      <c r="J1633" s="47"/>
      <c r="K1633" s="47"/>
      <c r="L1633" s="47"/>
      <c r="M1633" s="47"/>
      <c r="N1633" s="47"/>
      <c r="O1633" s="47"/>
      <c r="P1633" s="47"/>
      <c r="Q1633" s="46">
        <f t="shared" si="334"/>
        <v>623</v>
      </c>
      <c r="R1633" s="47">
        <f t="shared" si="335"/>
        <v>0</v>
      </c>
      <c r="S1633" s="47" t="e">
        <f t="shared" si="336"/>
        <v>#N/A</v>
      </c>
      <c r="T1633" s="47">
        <f t="shared" si="337"/>
        <v>9.6647776023647824E-4</v>
      </c>
      <c r="U1633" s="47"/>
    </row>
    <row r="1634" spans="2:21">
      <c r="B1634" s="46">
        <f t="shared" si="333"/>
        <v>623</v>
      </c>
      <c r="C1634" s="47" t="e">
        <f>OutlineParameters!T1837</f>
        <v>#N/A</v>
      </c>
      <c r="D1634" s="47"/>
      <c r="E1634" s="47"/>
      <c r="F1634" s="47"/>
      <c r="G1634" s="47"/>
      <c r="H1634" s="47"/>
      <c r="I1634" s="47"/>
      <c r="J1634" s="47"/>
      <c r="K1634" s="47"/>
      <c r="L1634" s="47"/>
      <c r="M1634" s="47"/>
      <c r="N1634" s="47"/>
      <c r="O1634" s="47"/>
      <c r="P1634" s="47"/>
      <c r="Q1634" s="46">
        <f t="shared" si="334"/>
        <v>624</v>
      </c>
      <c r="R1634" s="47">
        <f t="shared" si="335"/>
        <v>0</v>
      </c>
      <c r="S1634" s="47" t="e">
        <f t="shared" si="336"/>
        <v>#N/A</v>
      </c>
      <c r="T1634" s="47">
        <f t="shared" si="337"/>
        <v>2.6091562773321308E-4</v>
      </c>
      <c r="U1634" s="47"/>
    </row>
    <row r="1635" spans="2:21">
      <c r="B1635" s="46">
        <f t="shared" si="333"/>
        <v>624</v>
      </c>
      <c r="C1635" s="47" t="e">
        <f>OutlineParameters!T1838</f>
        <v>#N/A</v>
      </c>
      <c r="D1635" s="47"/>
      <c r="E1635" s="47"/>
      <c r="F1635" s="47"/>
      <c r="G1635" s="47"/>
      <c r="H1635" s="47"/>
      <c r="I1635" s="47"/>
      <c r="J1635" s="47"/>
      <c r="K1635" s="47"/>
      <c r="L1635" s="47"/>
      <c r="M1635" s="47"/>
      <c r="N1635" s="47"/>
      <c r="O1635" s="47"/>
      <c r="P1635" s="47"/>
      <c r="Q1635" s="46">
        <f t="shared" si="334"/>
        <v>625</v>
      </c>
      <c r="R1635" s="47">
        <f t="shared" si="335"/>
        <v>0</v>
      </c>
      <c r="S1635" s="47">
        <f t="shared" si="336"/>
        <v>0</v>
      </c>
      <c r="T1635" s="47">
        <f t="shared" si="337"/>
        <v>-4.1098924713435514E-4</v>
      </c>
      <c r="U1635" s="47"/>
    </row>
    <row r="1636" spans="2:21">
      <c r="B1636" s="46">
        <f t="shared" si="333"/>
        <v>625</v>
      </c>
      <c r="C1636" s="47" t="e">
        <f>OutlineParameters!T1839</f>
        <v>#N/A</v>
      </c>
      <c r="D1636" s="47"/>
      <c r="E1636" s="47"/>
      <c r="F1636" s="47"/>
      <c r="G1636" s="47"/>
      <c r="H1636" s="47"/>
      <c r="I1636" s="47"/>
      <c r="J1636" s="47"/>
      <c r="K1636" s="47"/>
      <c r="L1636" s="47"/>
      <c r="M1636" s="47"/>
      <c r="N1636" s="47"/>
      <c r="O1636" s="47"/>
      <c r="P1636" s="47"/>
      <c r="Q1636" s="46">
        <f t="shared" si="334"/>
        <v>626</v>
      </c>
      <c r="R1636" s="47">
        <f t="shared" si="335"/>
        <v>0</v>
      </c>
      <c r="S1636" s="47">
        <f t="shared" si="336"/>
        <v>0</v>
      </c>
      <c r="T1636" s="47">
        <f t="shared" si="337"/>
        <v>-1.0497886226880776E-3</v>
      </c>
      <c r="U1636" s="47"/>
    </row>
    <row r="1637" spans="2:21">
      <c r="B1637" s="46">
        <f t="shared" si="333"/>
        <v>626</v>
      </c>
      <c r="C1637" s="47" t="e">
        <f>OutlineParameters!T1840</f>
        <v>#N/A</v>
      </c>
      <c r="D1637" s="47"/>
      <c r="E1637" s="47"/>
      <c r="F1637" s="47"/>
      <c r="G1637" s="47"/>
      <c r="H1637" s="47"/>
      <c r="I1637" s="47"/>
      <c r="J1637" s="47"/>
      <c r="K1637" s="47"/>
      <c r="L1637" s="47"/>
      <c r="M1637" s="47"/>
      <c r="N1637" s="47"/>
      <c r="O1637" s="47"/>
      <c r="P1637" s="47"/>
      <c r="Q1637" s="46">
        <f t="shared" si="334"/>
        <v>627</v>
      </c>
      <c r="R1637" s="47">
        <f t="shared" si="335"/>
        <v>0</v>
      </c>
      <c r="S1637" s="47">
        <f t="shared" si="336"/>
        <v>0</v>
      </c>
      <c r="T1637" s="47">
        <f t="shared" si="337"/>
        <v>-1.656034257249972E-3</v>
      </c>
      <c r="U1637" s="47"/>
    </row>
    <row r="1638" spans="2:21">
      <c r="B1638" s="46">
        <f t="shared" si="333"/>
        <v>627</v>
      </c>
      <c r="C1638" s="47" t="e">
        <f>OutlineParameters!T1841</f>
        <v>#N/A</v>
      </c>
      <c r="D1638" s="47"/>
      <c r="E1638" s="47"/>
      <c r="F1638" s="47"/>
      <c r="G1638" s="47"/>
      <c r="H1638" s="47"/>
      <c r="I1638" s="47"/>
      <c r="J1638" s="47"/>
      <c r="K1638" s="47"/>
      <c r="L1638" s="47"/>
      <c r="M1638" s="47"/>
      <c r="N1638" s="47"/>
      <c r="O1638" s="47"/>
      <c r="P1638" s="47"/>
      <c r="Q1638" s="46">
        <f t="shared" si="334"/>
        <v>628</v>
      </c>
      <c r="R1638" s="47">
        <f t="shared" si="335"/>
        <v>0</v>
      </c>
      <c r="S1638" s="47">
        <f t="shared" si="336"/>
        <v>0</v>
      </c>
      <c r="T1638" s="47">
        <f t="shared" si="337"/>
        <v>-2.2302779091418062E-3</v>
      </c>
      <c r="U1638" s="47"/>
    </row>
    <row r="1639" spans="2:21">
      <c r="B1639" s="46">
        <f t="shared" si="333"/>
        <v>628</v>
      </c>
      <c r="C1639" s="47" t="e">
        <f>OutlineParameters!T1842</f>
        <v>#N/A</v>
      </c>
      <c r="D1639" s="47"/>
      <c r="E1639" s="47"/>
      <c r="F1639" s="47"/>
      <c r="G1639" s="47"/>
      <c r="H1639" s="47"/>
      <c r="I1639" s="47"/>
      <c r="J1639" s="47"/>
      <c r="K1639" s="47"/>
      <c r="L1639" s="47"/>
      <c r="M1639" s="47"/>
      <c r="N1639" s="47"/>
      <c r="O1639" s="47"/>
      <c r="P1639" s="47"/>
      <c r="Q1639" s="46">
        <f t="shared" si="334"/>
        <v>629</v>
      </c>
      <c r="R1639" s="47">
        <f t="shared" si="335"/>
        <v>0</v>
      </c>
      <c r="S1639" s="47">
        <f t="shared" si="336"/>
        <v>0</v>
      </c>
      <c r="T1639" s="47">
        <f t="shared" si="337"/>
        <v>-2.7730713366855841E-3</v>
      </c>
      <c r="U1639" s="47"/>
    </row>
    <row r="1640" spans="2:21">
      <c r="B1640" s="46">
        <f t="shared" si="333"/>
        <v>629</v>
      </c>
      <c r="C1640" s="47" t="e">
        <f>OutlineParameters!T1843</f>
        <v>#N/A</v>
      </c>
      <c r="D1640" s="47"/>
      <c r="E1640" s="47"/>
      <c r="F1640" s="47"/>
      <c r="G1640" s="47"/>
      <c r="H1640" s="47"/>
      <c r="I1640" s="47"/>
      <c r="J1640" s="47"/>
      <c r="K1640" s="47"/>
      <c r="L1640" s="47"/>
      <c r="M1640" s="47"/>
      <c r="N1640" s="47"/>
      <c r="O1640" s="47"/>
      <c r="P1640" s="47"/>
      <c r="Q1640" s="46">
        <f t="shared" si="334"/>
        <v>630</v>
      </c>
      <c r="R1640" s="47">
        <f t="shared" si="335"/>
        <v>0</v>
      </c>
      <c r="S1640" s="47">
        <f t="shared" si="336"/>
        <v>0</v>
      </c>
      <c r="T1640" s="47">
        <f t="shared" si="337"/>
        <v>-3.2849662982031291E-3</v>
      </c>
      <c r="U1640" s="47"/>
    </row>
    <row r="1641" spans="2:21">
      <c r="B1641" s="46">
        <f t="shared" si="333"/>
        <v>630</v>
      </c>
      <c r="C1641" s="47" t="e">
        <f>OutlineParameters!T1844</f>
        <v>#N/A</v>
      </c>
      <c r="D1641" s="47"/>
      <c r="E1641" s="47"/>
      <c r="F1641" s="47"/>
      <c r="G1641" s="47"/>
      <c r="H1641" s="47"/>
      <c r="I1641" s="47"/>
      <c r="J1641" s="47"/>
      <c r="K1641" s="47"/>
      <c r="L1641" s="47"/>
      <c r="M1641" s="47"/>
      <c r="N1641" s="47"/>
      <c r="O1641" s="47"/>
      <c r="P1641" s="47"/>
      <c r="Q1641" s="46">
        <f t="shared" si="334"/>
        <v>631</v>
      </c>
      <c r="R1641" s="47">
        <f t="shared" si="335"/>
        <v>0</v>
      </c>
      <c r="S1641" s="47">
        <f t="shared" si="336"/>
        <v>0</v>
      </c>
      <c r="T1641" s="47">
        <f t="shared" si="337"/>
        <v>-3.7665145520163618E-3</v>
      </c>
      <c r="U1641" s="47"/>
    </row>
    <row r="1642" spans="2:21">
      <c r="B1642" s="46">
        <f t="shared" si="333"/>
        <v>631</v>
      </c>
      <c r="C1642" s="47" t="e">
        <f>OutlineParameters!T1845</f>
        <v>#N/A</v>
      </c>
      <c r="D1642" s="47"/>
      <c r="E1642" s="47"/>
      <c r="F1642" s="47"/>
      <c r="G1642" s="47"/>
      <c r="H1642" s="47"/>
      <c r="I1642" s="47"/>
      <c r="J1642" s="47"/>
      <c r="K1642" s="47"/>
      <c r="L1642" s="47"/>
      <c r="M1642" s="47"/>
      <c r="N1642" s="47"/>
      <c r="O1642" s="47"/>
      <c r="P1642" s="47"/>
      <c r="Q1642" s="46">
        <f t="shared" si="334"/>
        <v>632</v>
      </c>
      <c r="R1642" s="47">
        <f t="shared" si="335"/>
        <v>0</v>
      </c>
      <c r="S1642" s="47">
        <f t="shared" si="336"/>
        <v>0</v>
      </c>
      <c r="T1642" s="47">
        <f t="shared" si="337"/>
        <v>-4.218267856447161E-3</v>
      </c>
      <c r="U1642" s="47"/>
    </row>
    <row r="1643" spans="2:21">
      <c r="B1643" s="46">
        <f t="shared" si="333"/>
        <v>632</v>
      </c>
      <c r="C1643" s="47" t="e">
        <f>OutlineParameters!T1846</f>
        <v>#N/A</v>
      </c>
      <c r="D1643" s="47"/>
      <c r="E1643" s="47"/>
      <c r="F1643" s="47"/>
      <c r="G1643" s="47"/>
      <c r="H1643" s="47"/>
      <c r="I1643" s="47"/>
      <c r="J1643" s="47"/>
      <c r="K1643" s="47"/>
      <c r="L1643" s="47"/>
      <c r="M1643" s="47"/>
      <c r="N1643" s="47"/>
      <c r="O1643" s="47"/>
      <c r="P1643" s="47"/>
      <c r="Q1643" s="46">
        <f t="shared" si="334"/>
        <v>633</v>
      </c>
      <c r="R1643" s="47">
        <f t="shared" si="335"/>
        <v>0</v>
      </c>
      <c r="S1643" s="47">
        <f t="shared" si="336"/>
        <v>0</v>
      </c>
      <c r="T1643" s="47">
        <f t="shared" si="337"/>
        <v>-4.640777969817475E-3</v>
      </c>
      <c r="U1643" s="47"/>
    </row>
    <row r="1644" spans="2:21">
      <c r="B1644" s="46">
        <f t="shared" si="333"/>
        <v>633</v>
      </c>
      <c r="C1644" s="47" t="e">
        <f>OutlineParameters!T1847</f>
        <v>#N/A</v>
      </c>
      <c r="D1644" s="47"/>
      <c r="E1644" s="47"/>
      <c r="F1644" s="47"/>
      <c r="G1644" s="47"/>
      <c r="H1644" s="47"/>
      <c r="I1644" s="47"/>
      <c r="J1644" s="47"/>
      <c r="K1644" s="47"/>
      <c r="L1644" s="47"/>
      <c r="M1644" s="47"/>
      <c r="N1644" s="47"/>
      <c r="O1644" s="47"/>
      <c r="P1644" s="47"/>
      <c r="Q1644" s="46">
        <f t="shared" si="334"/>
        <v>634</v>
      </c>
      <c r="R1644" s="47">
        <f t="shared" si="335"/>
        <v>0</v>
      </c>
      <c r="S1644" s="47">
        <f t="shared" si="336"/>
        <v>0</v>
      </c>
      <c r="T1644" s="47">
        <f t="shared" si="337"/>
        <v>-5.0345966504491413E-3</v>
      </c>
      <c r="U1644" s="47"/>
    </row>
    <row r="1645" spans="2:21">
      <c r="B1645" s="46">
        <f t="shared" si="333"/>
        <v>634</v>
      </c>
      <c r="C1645" s="47" t="e">
        <f>OutlineParameters!T1848</f>
        <v>#N/A</v>
      </c>
      <c r="D1645" s="47"/>
      <c r="E1645" s="47"/>
      <c r="F1645" s="47"/>
      <c r="G1645" s="47"/>
      <c r="H1645" s="47"/>
      <c r="I1645" s="47"/>
      <c r="J1645" s="47"/>
      <c r="K1645" s="47"/>
      <c r="L1645" s="47"/>
      <c r="M1645" s="47"/>
      <c r="N1645" s="47"/>
      <c r="O1645" s="47"/>
      <c r="P1645" s="47"/>
      <c r="Q1645" s="46">
        <f t="shared" si="334"/>
        <v>635</v>
      </c>
      <c r="R1645" s="47">
        <f t="shared" si="335"/>
        <v>0</v>
      </c>
      <c r="S1645" s="47">
        <f t="shared" si="336"/>
        <v>0</v>
      </c>
      <c r="T1645" s="47">
        <f t="shared" si="337"/>
        <v>-5.4002756566640941E-3</v>
      </c>
      <c r="U1645" s="47"/>
    </row>
    <row r="1646" spans="2:21">
      <c r="B1646" s="46">
        <f t="shared" si="333"/>
        <v>635</v>
      </c>
      <c r="C1646" s="47" t="e">
        <f>OutlineParameters!T1849</f>
        <v>#N/A</v>
      </c>
      <c r="D1646" s="47"/>
      <c r="E1646" s="47"/>
      <c r="F1646" s="47"/>
      <c r="G1646" s="47"/>
      <c r="H1646" s="47"/>
      <c r="I1646" s="47"/>
      <c r="J1646" s="47"/>
      <c r="K1646" s="47"/>
      <c r="L1646" s="47"/>
      <c r="M1646" s="47"/>
      <c r="N1646" s="47"/>
      <c r="O1646" s="47"/>
      <c r="P1646" s="47"/>
      <c r="Q1646" s="46">
        <f t="shared" si="334"/>
        <v>636</v>
      </c>
      <c r="R1646" s="47">
        <f t="shared" si="335"/>
        <v>0</v>
      </c>
      <c r="S1646" s="47">
        <f t="shared" si="336"/>
        <v>0</v>
      </c>
      <c r="T1646" s="47">
        <f t="shared" si="337"/>
        <v>-5.7383667467841987E-3</v>
      </c>
      <c r="U1646" s="47"/>
    </row>
    <row r="1647" spans="2:21">
      <c r="B1647" s="46">
        <f t="shared" si="333"/>
        <v>636</v>
      </c>
      <c r="C1647" s="47" t="e">
        <f>OutlineParameters!T1850</f>
        <v>#N/A</v>
      </c>
      <c r="D1647" s="47"/>
      <c r="E1647" s="47"/>
      <c r="F1647" s="47"/>
      <c r="G1647" s="47"/>
      <c r="H1647" s="47"/>
      <c r="I1647" s="47"/>
      <c r="J1647" s="47"/>
      <c r="K1647" s="47"/>
      <c r="L1647" s="47"/>
      <c r="M1647" s="47"/>
      <c r="N1647" s="47"/>
      <c r="O1647" s="47"/>
      <c r="P1647" s="47"/>
      <c r="Q1647" s="46">
        <f t="shared" si="334"/>
        <v>637</v>
      </c>
      <c r="R1647" s="47">
        <f t="shared" si="335"/>
        <v>0</v>
      </c>
      <c r="S1647" s="47">
        <f t="shared" si="336"/>
        <v>0</v>
      </c>
      <c r="T1647" s="47">
        <f t="shared" si="337"/>
        <v>-6.0494216791313893E-3</v>
      </c>
      <c r="U1647" s="47"/>
    </row>
    <row r="1648" spans="2:21">
      <c r="B1648" s="46">
        <f t="shared" si="333"/>
        <v>637</v>
      </c>
      <c r="C1648" s="47" t="e">
        <f>OutlineParameters!T1851</f>
        <v>#N/A</v>
      </c>
      <c r="D1648" s="47"/>
      <c r="E1648" s="47"/>
      <c r="F1648" s="47"/>
      <c r="G1648" s="47"/>
      <c r="H1648" s="47"/>
      <c r="I1648" s="47"/>
      <c r="J1648" s="47"/>
      <c r="K1648" s="47"/>
      <c r="L1648" s="47"/>
      <c r="M1648" s="47"/>
      <c r="N1648" s="47"/>
      <c r="O1648" s="47"/>
      <c r="P1648" s="47"/>
      <c r="Q1648" s="46">
        <f t="shared" si="334"/>
        <v>638</v>
      </c>
      <c r="R1648" s="47">
        <f t="shared" si="335"/>
        <v>0</v>
      </c>
      <c r="S1648" s="47">
        <f t="shared" si="336"/>
        <v>0</v>
      </c>
      <c r="T1648" s="47">
        <f t="shared" si="337"/>
        <v>-6.333992212027531E-3</v>
      </c>
      <c r="U1648" s="47"/>
    </row>
    <row r="1649" spans="2:21">
      <c r="B1649" s="46">
        <f t="shared" si="333"/>
        <v>638</v>
      </c>
      <c r="C1649" s="47" t="e">
        <f>OutlineParameters!T1852</f>
        <v>#N/A</v>
      </c>
      <c r="D1649" s="47"/>
      <c r="E1649" s="47"/>
      <c r="F1649" s="47"/>
      <c r="G1649" s="47"/>
      <c r="H1649" s="47"/>
      <c r="I1649" s="47"/>
      <c r="J1649" s="47"/>
      <c r="K1649" s="47"/>
      <c r="L1649" s="47"/>
      <c r="M1649" s="47"/>
      <c r="N1649" s="47"/>
      <c r="O1649" s="47"/>
      <c r="P1649" s="47"/>
      <c r="Q1649" s="46">
        <f t="shared" si="334"/>
        <v>639</v>
      </c>
      <c r="R1649" s="47">
        <f t="shared" si="335"/>
        <v>0</v>
      </c>
      <c r="S1649" s="47">
        <f t="shared" si="336"/>
        <v>0</v>
      </c>
      <c r="T1649" s="47">
        <f t="shared" si="337"/>
        <v>-6.5926301037945584E-3</v>
      </c>
      <c r="U1649" s="47"/>
    </row>
    <row r="1650" spans="2:21">
      <c r="B1650" s="46">
        <f t="shared" si="333"/>
        <v>639</v>
      </c>
      <c r="C1650" s="47" t="e">
        <f>OutlineParameters!T1853</f>
        <v>#N/A</v>
      </c>
      <c r="D1650" s="47"/>
      <c r="E1650" s="47"/>
      <c r="F1650" s="47"/>
      <c r="G1650" s="47"/>
      <c r="H1650" s="47"/>
      <c r="I1650" s="47"/>
      <c r="J1650" s="47"/>
      <c r="K1650" s="47"/>
      <c r="L1650" s="47"/>
      <c r="M1650" s="47"/>
      <c r="N1650" s="47"/>
      <c r="O1650" s="47"/>
      <c r="P1650" s="47"/>
      <c r="Q1650" s="46">
        <f t="shared" si="334"/>
        <v>640</v>
      </c>
      <c r="R1650" s="47">
        <f t="shared" si="335"/>
        <v>0</v>
      </c>
      <c r="S1650" s="47">
        <f t="shared" si="336"/>
        <v>0</v>
      </c>
      <c r="T1650" s="47">
        <f t="shared" si="337"/>
        <v>-6.8258871127543086E-3</v>
      </c>
      <c r="U1650" s="47"/>
    </row>
    <row r="1651" spans="2:21">
      <c r="B1651" s="46">
        <f t="shared" si="333"/>
        <v>640</v>
      </c>
      <c r="C1651" s="47" t="e">
        <f>OutlineParameters!T1854</f>
        <v>#N/A</v>
      </c>
      <c r="D1651" s="47"/>
      <c r="E1651" s="47"/>
      <c r="F1651" s="47"/>
      <c r="G1651" s="47"/>
      <c r="H1651" s="47"/>
      <c r="I1651" s="47"/>
      <c r="J1651" s="47"/>
      <c r="K1651" s="47"/>
      <c r="L1651" s="47"/>
      <c r="M1651" s="47"/>
      <c r="N1651" s="47"/>
      <c r="O1651" s="47"/>
      <c r="P1651" s="47"/>
      <c r="Q1651" s="46">
        <f t="shared" si="334"/>
        <v>641</v>
      </c>
      <c r="R1651" s="47">
        <f t="shared" si="335"/>
        <v>0</v>
      </c>
      <c r="S1651" s="47">
        <f t="shared" si="336"/>
        <v>0</v>
      </c>
      <c r="T1651" s="47">
        <f t="shared" si="337"/>
        <v>-7.03431499722873E-3</v>
      </c>
      <c r="U1651" s="47"/>
    </row>
    <row r="1652" spans="2:21">
      <c r="B1652" s="46">
        <f t="shared" si="333"/>
        <v>641</v>
      </c>
      <c r="C1652" s="47" t="e">
        <f>OutlineParameters!T1855</f>
        <v>#N/A</v>
      </c>
      <c r="D1652" s="47"/>
      <c r="E1652" s="47"/>
      <c r="F1652" s="47"/>
      <c r="G1652" s="47"/>
      <c r="H1652" s="47"/>
      <c r="I1652" s="47"/>
      <c r="J1652" s="47"/>
      <c r="K1652" s="47"/>
      <c r="L1652" s="47"/>
      <c r="M1652" s="47"/>
      <c r="N1652" s="47"/>
      <c r="O1652" s="47"/>
      <c r="P1652" s="47"/>
      <c r="Q1652" s="46">
        <f t="shared" si="334"/>
        <v>642</v>
      </c>
      <c r="R1652" s="47">
        <f t="shared" si="335"/>
        <v>0</v>
      </c>
      <c r="S1652" s="47">
        <f t="shared" si="336"/>
        <v>0</v>
      </c>
      <c r="T1652" s="47">
        <f t="shared" si="337"/>
        <v>-7.2184655155396946E-3</v>
      </c>
      <c r="U1652" s="47"/>
    </row>
    <row r="1653" spans="2:21">
      <c r="B1653" s="46">
        <f t="shared" si="333"/>
        <v>642</v>
      </c>
      <c r="C1653" s="47" t="e">
        <f>OutlineParameters!T1856</f>
        <v>#N/A</v>
      </c>
      <c r="D1653" s="47"/>
      <c r="E1653" s="47"/>
      <c r="F1653" s="47"/>
      <c r="G1653" s="47"/>
      <c r="H1653" s="47"/>
      <c r="I1653" s="47"/>
      <c r="J1653" s="47"/>
      <c r="K1653" s="47"/>
      <c r="L1653" s="47"/>
      <c r="M1653" s="47"/>
      <c r="N1653" s="47"/>
      <c r="O1653" s="47"/>
      <c r="P1653" s="47"/>
      <c r="Q1653" s="46">
        <f t="shared" si="334"/>
        <v>643</v>
      </c>
      <c r="R1653" s="47">
        <f t="shared" si="335"/>
        <v>0</v>
      </c>
      <c r="S1653" s="47">
        <f t="shared" si="336"/>
        <v>0</v>
      </c>
      <c r="T1653" s="47">
        <f t="shared" si="337"/>
        <v>-7.3788904260091159E-3</v>
      </c>
      <c r="U1653" s="47"/>
    </row>
    <row r="1654" spans="2:21">
      <c r="B1654" s="46">
        <f t="shared" ref="B1654:B1717" si="338">B1653+1</f>
        <v>643</v>
      </c>
      <c r="C1654" s="47" t="e">
        <f>OutlineParameters!T1857</f>
        <v>#N/A</v>
      </c>
      <c r="D1654" s="47"/>
      <c r="E1654" s="47"/>
      <c r="F1654" s="47"/>
      <c r="G1654" s="47"/>
      <c r="H1654" s="47"/>
      <c r="I1654" s="47"/>
      <c r="J1654" s="47"/>
      <c r="K1654" s="47"/>
      <c r="L1654" s="47"/>
      <c r="M1654" s="47"/>
      <c r="N1654" s="47"/>
      <c r="O1654" s="47"/>
      <c r="P1654" s="47"/>
      <c r="Q1654" s="46">
        <f t="shared" si="334"/>
        <v>644</v>
      </c>
      <c r="R1654" s="47">
        <f t="shared" si="335"/>
        <v>0</v>
      </c>
      <c r="S1654" s="47">
        <f t="shared" si="336"/>
        <v>0</v>
      </c>
      <c r="T1654" s="47">
        <f t="shared" si="337"/>
        <v>-7.5161414869588591E-3</v>
      </c>
      <c r="U1654" s="47"/>
    </row>
    <row r="1655" spans="2:21">
      <c r="B1655" s="46">
        <f t="shared" si="338"/>
        <v>644</v>
      </c>
      <c r="C1655" s="47" t="e">
        <f>OutlineParameters!T1858</f>
        <v>#N/A</v>
      </c>
      <c r="D1655" s="47"/>
      <c r="E1655" s="47"/>
      <c r="F1655" s="47"/>
      <c r="G1655" s="47"/>
      <c r="H1655" s="47"/>
      <c r="I1655" s="47"/>
      <c r="J1655" s="47"/>
      <c r="K1655" s="47"/>
      <c r="L1655" s="47"/>
      <c r="M1655" s="47"/>
      <c r="N1655" s="47"/>
      <c r="O1655" s="47"/>
      <c r="P1655" s="47"/>
      <c r="Q1655" s="46">
        <f t="shared" si="334"/>
        <v>645</v>
      </c>
      <c r="R1655" s="47">
        <f t="shared" si="335"/>
        <v>0</v>
      </c>
      <c r="S1655" s="47">
        <f t="shared" si="336"/>
        <v>0</v>
      </c>
      <c r="T1655" s="47">
        <f t="shared" si="337"/>
        <v>-7.6307704567108586E-3</v>
      </c>
      <c r="U1655" s="47"/>
    </row>
    <row r="1656" spans="2:21">
      <c r="B1656" s="46">
        <f t="shared" si="338"/>
        <v>645</v>
      </c>
      <c r="C1656" s="47" t="e">
        <f>OutlineParameters!T1859</f>
        <v>#N/A</v>
      </c>
      <c r="D1656" s="47"/>
      <c r="E1656" s="47"/>
      <c r="F1656" s="47"/>
      <c r="G1656" s="47"/>
      <c r="H1656" s="47"/>
      <c r="I1656" s="47"/>
      <c r="J1656" s="47"/>
      <c r="K1656" s="47"/>
      <c r="L1656" s="47"/>
      <c r="M1656" s="47"/>
      <c r="N1656" s="47"/>
      <c r="O1656" s="47"/>
      <c r="P1656" s="47"/>
      <c r="Q1656" s="46">
        <f t="shared" si="334"/>
        <v>646</v>
      </c>
      <c r="R1656" s="47">
        <f t="shared" si="335"/>
        <v>0</v>
      </c>
      <c r="S1656" s="47">
        <f t="shared" si="336"/>
        <v>0</v>
      </c>
      <c r="T1656" s="47">
        <f t="shared" si="337"/>
        <v>-7.7233290935870072E-3</v>
      </c>
      <c r="U1656" s="47"/>
    </row>
    <row r="1657" spans="2:21">
      <c r="B1657" s="46">
        <f t="shared" si="338"/>
        <v>646</v>
      </c>
      <c r="C1657" s="47" t="e">
        <f>OutlineParameters!T1860</f>
        <v>#N/A</v>
      </c>
      <c r="D1657" s="47"/>
      <c r="E1657" s="47"/>
      <c r="F1657" s="47"/>
      <c r="G1657" s="47"/>
      <c r="H1657" s="47"/>
      <c r="I1657" s="47"/>
      <c r="J1657" s="47"/>
      <c r="K1657" s="47"/>
      <c r="L1657" s="47"/>
      <c r="M1657" s="47"/>
      <c r="N1657" s="47"/>
      <c r="O1657" s="47"/>
      <c r="P1657" s="47"/>
      <c r="Q1657" s="46">
        <f t="shared" si="334"/>
        <v>647</v>
      </c>
      <c r="R1657" s="47">
        <f t="shared" si="335"/>
        <v>0</v>
      </c>
      <c r="S1657" s="47">
        <f t="shared" si="336"/>
        <v>0</v>
      </c>
      <c r="T1657" s="47">
        <f t="shared" si="337"/>
        <v>-7.7943691559091491E-3</v>
      </c>
      <c r="U1657" s="47"/>
    </row>
    <row r="1658" spans="2:21">
      <c r="B1658" s="46">
        <f t="shared" si="338"/>
        <v>647</v>
      </c>
      <c r="C1658" s="47" t="e">
        <f>OutlineParameters!T1861</f>
        <v>#N/A</v>
      </c>
      <c r="D1658" s="47"/>
      <c r="E1658" s="47"/>
      <c r="F1658" s="47"/>
      <c r="G1658" s="47"/>
      <c r="H1658" s="47"/>
      <c r="I1658" s="47"/>
      <c r="J1658" s="47"/>
      <c r="K1658" s="47"/>
      <c r="L1658" s="47"/>
      <c r="M1658" s="47"/>
      <c r="N1658" s="47"/>
      <c r="O1658" s="47"/>
      <c r="P1658" s="47"/>
      <c r="Q1658" s="46">
        <f t="shared" si="334"/>
        <v>648</v>
      </c>
      <c r="R1658" s="47">
        <f t="shared" si="335"/>
        <v>0</v>
      </c>
      <c r="S1658" s="47">
        <f t="shared" si="336"/>
        <v>0</v>
      </c>
      <c r="T1658" s="47">
        <f t="shared" si="337"/>
        <v>-7.8444424019992395E-3</v>
      </c>
      <c r="U1658" s="47"/>
    </row>
    <row r="1659" spans="2:21">
      <c r="B1659" s="46">
        <f t="shared" si="338"/>
        <v>648</v>
      </c>
      <c r="C1659" s="47" t="e">
        <f>OutlineParameters!T1862</f>
        <v>#N/A</v>
      </c>
      <c r="D1659" s="47"/>
      <c r="E1659" s="47"/>
      <c r="F1659" s="47"/>
      <c r="G1659" s="47"/>
      <c r="H1659" s="47"/>
      <c r="I1659" s="47"/>
      <c r="J1659" s="47"/>
      <c r="K1659" s="47"/>
      <c r="L1659" s="47"/>
      <c r="M1659" s="47"/>
      <c r="N1659" s="47"/>
      <c r="O1659" s="47"/>
      <c r="P1659" s="47"/>
      <c r="Q1659" s="46">
        <f t="shared" si="334"/>
        <v>649</v>
      </c>
      <c r="R1659" s="47">
        <f t="shared" si="335"/>
        <v>0</v>
      </c>
      <c r="S1659" s="47">
        <f t="shared" si="336"/>
        <v>0</v>
      </c>
      <c r="T1659" s="47">
        <f t="shared" si="337"/>
        <v>-7.8741005901791644E-3</v>
      </c>
      <c r="U1659" s="47"/>
    </row>
    <row r="1660" spans="2:21">
      <c r="B1660" s="46">
        <f t="shared" si="338"/>
        <v>649</v>
      </c>
      <c r="C1660" s="47" t="e">
        <f>OutlineParameters!T1863</f>
        <v>#N/A</v>
      </c>
      <c r="D1660" s="47"/>
      <c r="E1660" s="47"/>
      <c r="F1660" s="47"/>
      <c r="G1660" s="47"/>
      <c r="H1660" s="47"/>
      <c r="I1660" s="47"/>
      <c r="J1660" s="47"/>
      <c r="K1660" s="47"/>
      <c r="L1660" s="47"/>
      <c r="M1660" s="47"/>
      <c r="N1660" s="47"/>
      <c r="O1660" s="47"/>
      <c r="P1660" s="47"/>
      <c r="Q1660" s="46">
        <f t="shared" si="334"/>
        <v>650</v>
      </c>
      <c r="R1660" s="47">
        <f t="shared" si="335"/>
        <v>0</v>
      </c>
      <c r="S1660" s="47">
        <f t="shared" si="336"/>
        <v>0</v>
      </c>
      <c r="T1660" s="47">
        <f t="shared" si="337"/>
        <v>-7.8838954787708096E-3</v>
      </c>
      <c r="U1660" s="47"/>
    </row>
    <row r="1661" spans="2:21">
      <c r="B1661" s="46">
        <f t="shared" si="338"/>
        <v>650</v>
      </c>
      <c r="C1661" s="47" t="e">
        <f>OutlineParameters!T1864</f>
        <v>#N/A</v>
      </c>
      <c r="D1661" s="47"/>
      <c r="E1661" s="47"/>
      <c r="F1661" s="47"/>
      <c r="G1661" s="47"/>
      <c r="H1661" s="47"/>
      <c r="I1661" s="47"/>
      <c r="J1661" s="47"/>
      <c r="K1661" s="47"/>
      <c r="L1661" s="47"/>
      <c r="M1661" s="47"/>
      <c r="N1661" s="47"/>
      <c r="O1661" s="47"/>
      <c r="P1661" s="47"/>
      <c r="Q1661" s="46">
        <f t="shared" si="334"/>
        <v>651</v>
      </c>
      <c r="R1661" s="47">
        <f t="shared" si="335"/>
        <v>0</v>
      </c>
      <c r="S1661" s="47">
        <f t="shared" si="336"/>
        <v>0</v>
      </c>
      <c r="T1661" s="47">
        <f t="shared" si="337"/>
        <v>-7.8743788260960609E-3</v>
      </c>
      <c r="U1661" s="47"/>
    </row>
    <row r="1662" spans="2:21">
      <c r="B1662" s="46">
        <f t="shared" si="338"/>
        <v>651</v>
      </c>
      <c r="C1662" s="47" t="e">
        <f>OutlineParameters!T1865</f>
        <v>#N/A</v>
      </c>
      <c r="D1662" s="47"/>
      <c r="E1662" s="47"/>
      <c r="F1662" s="47"/>
      <c r="G1662" s="47"/>
      <c r="H1662" s="47"/>
      <c r="I1662" s="47"/>
      <c r="J1662" s="47"/>
      <c r="K1662" s="47"/>
      <c r="L1662" s="47"/>
      <c r="M1662" s="47"/>
      <c r="N1662" s="47"/>
      <c r="O1662" s="47"/>
      <c r="P1662" s="47"/>
      <c r="Q1662" s="46">
        <f t="shared" si="334"/>
        <v>652</v>
      </c>
      <c r="R1662" s="47">
        <f t="shared" si="335"/>
        <v>0</v>
      </c>
      <c r="S1662" s="47">
        <f t="shared" si="336"/>
        <v>0</v>
      </c>
      <c r="T1662" s="47">
        <f t="shared" si="337"/>
        <v>-7.8461023904768459E-3</v>
      </c>
      <c r="U1662" s="47"/>
    </row>
    <row r="1663" spans="2:21">
      <c r="B1663" s="46">
        <f t="shared" si="338"/>
        <v>652</v>
      </c>
      <c r="C1663" s="47" t="e">
        <f>OutlineParameters!T1866</f>
        <v>#N/A</v>
      </c>
      <c r="D1663" s="47"/>
      <c r="E1663" s="47"/>
      <c r="F1663" s="47"/>
      <c r="G1663" s="47"/>
      <c r="H1663" s="47"/>
      <c r="I1663" s="47"/>
      <c r="J1663" s="47"/>
      <c r="K1663" s="47"/>
      <c r="L1663" s="47"/>
      <c r="M1663" s="47"/>
      <c r="N1663" s="47"/>
      <c r="O1663" s="47"/>
      <c r="P1663" s="47"/>
      <c r="Q1663" s="46">
        <f t="shared" si="334"/>
        <v>653</v>
      </c>
      <c r="R1663" s="47">
        <f t="shared" si="335"/>
        <v>0</v>
      </c>
      <c r="S1663" s="47">
        <f t="shared" si="336"/>
        <v>0</v>
      </c>
      <c r="T1663" s="47">
        <f t="shared" si="337"/>
        <v>-7.7996179302350366E-3</v>
      </c>
      <c r="U1663" s="47"/>
    </row>
    <row r="1664" spans="2:21">
      <c r="B1664" s="46">
        <f t="shared" si="338"/>
        <v>653</v>
      </c>
      <c r="C1664" s="47" t="e">
        <f>OutlineParameters!T1867</f>
        <v>#N/A</v>
      </c>
      <c r="D1664" s="47"/>
      <c r="E1664" s="47"/>
      <c r="F1664" s="47"/>
      <c r="G1664" s="47"/>
      <c r="H1664" s="47"/>
      <c r="I1664" s="47"/>
      <c r="J1664" s="47"/>
      <c r="K1664" s="47"/>
      <c r="L1664" s="47"/>
      <c r="M1664" s="47"/>
      <c r="N1664" s="47"/>
      <c r="O1664" s="47"/>
      <c r="P1664" s="47"/>
      <c r="Q1664" s="46">
        <f t="shared" si="334"/>
        <v>654</v>
      </c>
      <c r="R1664" s="47">
        <f t="shared" si="335"/>
        <v>0</v>
      </c>
      <c r="S1664" s="47">
        <f t="shared" si="336"/>
        <v>0</v>
      </c>
      <c r="T1664" s="47">
        <f t="shared" si="337"/>
        <v>-7.7354772036925257E-3</v>
      </c>
      <c r="U1664" s="47"/>
    </row>
    <row r="1665" spans="2:21">
      <c r="B1665" s="46">
        <f t="shared" si="338"/>
        <v>654</v>
      </c>
      <c r="C1665" s="47" t="e">
        <f>OutlineParameters!T1868</f>
        <v>#N/A</v>
      </c>
      <c r="D1665" s="47"/>
      <c r="E1665" s="47"/>
      <c r="F1665" s="47"/>
      <c r="G1665" s="47"/>
      <c r="H1665" s="47"/>
      <c r="I1665" s="47"/>
      <c r="J1665" s="47"/>
      <c r="K1665" s="47"/>
      <c r="L1665" s="47"/>
      <c r="M1665" s="47"/>
      <c r="N1665" s="47"/>
      <c r="O1665" s="47"/>
      <c r="P1665" s="47"/>
      <c r="Q1665" s="46">
        <f t="shared" si="334"/>
        <v>655</v>
      </c>
      <c r="R1665" s="47">
        <f t="shared" si="335"/>
        <v>0</v>
      </c>
      <c r="S1665" s="47">
        <f t="shared" si="336"/>
        <v>0</v>
      </c>
      <c r="T1665" s="47">
        <f t="shared" si="337"/>
        <v>-7.6542319691712338E-3</v>
      </c>
      <c r="U1665" s="47"/>
    </row>
    <row r="1666" spans="2:21">
      <c r="B1666" s="46">
        <f t="shared" si="338"/>
        <v>655</v>
      </c>
      <c r="C1666" s="47" t="e">
        <f>OutlineParameters!T1869</f>
        <v>#N/A</v>
      </c>
      <c r="D1666" s="47"/>
      <c r="E1666" s="47"/>
      <c r="F1666" s="47"/>
      <c r="G1666" s="47"/>
      <c r="H1666" s="47"/>
      <c r="I1666" s="47"/>
      <c r="J1666" s="47"/>
      <c r="K1666" s="47"/>
      <c r="L1666" s="47"/>
      <c r="M1666" s="47"/>
      <c r="N1666" s="47"/>
      <c r="O1666" s="47"/>
      <c r="P1666" s="47"/>
      <c r="Q1666" s="46">
        <f t="shared" si="334"/>
        <v>656</v>
      </c>
      <c r="R1666" s="47">
        <f t="shared" si="335"/>
        <v>0</v>
      </c>
      <c r="S1666" s="47">
        <f t="shared" si="336"/>
        <v>0</v>
      </c>
      <c r="T1666" s="47">
        <f t="shared" si="337"/>
        <v>-7.5564339849930398E-3</v>
      </c>
      <c r="U1666" s="47"/>
    </row>
    <row r="1667" spans="2:21">
      <c r="B1667" s="46">
        <f t="shared" si="338"/>
        <v>656</v>
      </c>
      <c r="C1667" s="47" t="e">
        <f>OutlineParameters!T1870</f>
        <v>#N/A</v>
      </c>
      <c r="D1667" s="47"/>
      <c r="E1667" s="47"/>
      <c r="F1667" s="47"/>
      <c r="G1667" s="47"/>
      <c r="H1667" s="47"/>
      <c r="I1667" s="47"/>
      <c r="J1667" s="47"/>
      <c r="K1667" s="47"/>
      <c r="L1667" s="47"/>
      <c r="M1667" s="47"/>
      <c r="N1667" s="47"/>
      <c r="O1667" s="47"/>
      <c r="P1667" s="47"/>
      <c r="Q1667" s="46">
        <f t="shared" si="334"/>
        <v>657</v>
      </c>
      <c r="R1667" s="47">
        <f t="shared" si="335"/>
        <v>0</v>
      </c>
      <c r="S1667" s="47">
        <f t="shared" si="336"/>
        <v>0</v>
      </c>
      <c r="T1667" s="47">
        <f t="shared" si="337"/>
        <v>-7.4426350094798366E-3</v>
      </c>
      <c r="U1667" s="47"/>
    </row>
    <row r="1668" spans="2:21">
      <c r="B1668" s="46">
        <f t="shared" si="338"/>
        <v>657</v>
      </c>
      <c r="C1668" s="47" t="e">
        <f>OutlineParameters!T1871</f>
        <v>#N/A</v>
      </c>
      <c r="D1668" s="47"/>
      <c r="E1668" s="47"/>
      <c r="F1668" s="47"/>
      <c r="G1668" s="47"/>
      <c r="H1668" s="47"/>
      <c r="I1668" s="47"/>
      <c r="J1668" s="47"/>
      <c r="K1668" s="47"/>
      <c r="L1668" s="47"/>
      <c r="M1668" s="47"/>
      <c r="N1668" s="47"/>
      <c r="O1668" s="47"/>
      <c r="P1668" s="47"/>
      <c r="Q1668" s="46">
        <f t="shared" si="334"/>
        <v>658</v>
      </c>
      <c r="R1668" s="47">
        <f t="shared" si="335"/>
        <v>0</v>
      </c>
      <c r="S1668" s="47">
        <f t="shared" si="336"/>
        <v>0</v>
      </c>
      <c r="T1668" s="47">
        <f t="shared" si="337"/>
        <v>-7.3133868009535447E-3</v>
      </c>
      <c r="U1668" s="47"/>
    </row>
    <row r="1669" spans="2:21">
      <c r="B1669" s="46">
        <f t="shared" si="338"/>
        <v>658</v>
      </c>
      <c r="C1669" s="47" t="e">
        <f>OutlineParameters!T1872</f>
        <v>#N/A</v>
      </c>
      <c r="D1669" s="47"/>
      <c r="E1669" s="47"/>
      <c r="F1669" s="47"/>
      <c r="G1669" s="47"/>
      <c r="H1669" s="47"/>
      <c r="I1669" s="47"/>
      <c r="J1669" s="47"/>
      <c r="K1669" s="47"/>
      <c r="L1669" s="47"/>
      <c r="M1669" s="47"/>
      <c r="N1669" s="47"/>
      <c r="O1669" s="47"/>
      <c r="P1669" s="47"/>
      <c r="Q1669" s="46">
        <f t="shared" si="334"/>
        <v>659</v>
      </c>
      <c r="R1669" s="47">
        <f t="shared" si="335"/>
        <v>0</v>
      </c>
      <c r="S1669" s="47">
        <f t="shared" si="336"/>
        <v>0</v>
      </c>
      <c r="T1669" s="47">
        <f t="shared" si="337"/>
        <v>-7.1692411177360291E-3</v>
      </c>
      <c r="U1669" s="47"/>
    </row>
    <row r="1670" spans="2:21">
      <c r="B1670" s="46">
        <f t="shared" si="338"/>
        <v>659</v>
      </c>
      <c r="C1670" s="47" t="e">
        <f>OutlineParameters!T1873</f>
        <v>#N/A</v>
      </c>
      <c r="D1670" s="47"/>
      <c r="E1670" s="47"/>
      <c r="F1670" s="47"/>
      <c r="G1670" s="47"/>
      <c r="H1670" s="47"/>
      <c r="I1670" s="47"/>
      <c r="J1670" s="47"/>
      <c r="K1670" s="47"/>
      <c r="L1670" s="47"/>
      <c r="M1670" s="47"/>
      <c r="N1670" s="47"/>
      <c r="O1670" s="47"/>
      <c r="P1670" s="47"/>
      <c r="Q1670" s="46">
        <f t="shared" si="334"/>
        <v>660</v>
      </c>
      <c r="R1670" s="47">
        <f t="shared" si="335"/>
        <v>0</v>
      </c>
      <c r="S1670" s="47">
        <f t="shared" si="336"/>
        <v>0</v>
      </c>
      <c r="T1670" s="47">
        <f t="shared" si="337"/>
        <v>-7.0107497181492104E-3</v>
      </c>
      <c r="U1670" s="47"/>
    </row>
    <row r="1671" spans="2:21">
      <c r="B1671" s="46">
        <f t="shared" si="338"/>
        <v>660</v>
      </c>
      <c r="C1671" s="47" t="e">
        <f>OutlineParameters!T1874</f>
        <v>#N/A</v>
      </c>
      <c r="D1671" s="47"/>
      <c r="E1671" s="47"/>
      <c r="F1671" s="47"/>
      <c r="G1671" s="47"/>
      <c r="H1671" s="47"/>
      <c r="I1671" s="47"/>
      <c r="J1671" s="47"/>
      <c r="K1671" s="47"/>
      <c r="L1671" s="47"/>
      <c r="M1671" s="47"/>
      <c r="N1671" s="47"/>
      <c r="O1671" s="47"/>
      <c r="P1671" s="47"/>
      <c r="Q1671" s="46">
        <f t="shared" si="334"/>
        <v>661</v>
      </c>
      <c r="R1671" s="47">
        <f t="shared" si="335"/>
        <v>0</v>
      </c>
      <c r="S1671" s="47">
        <f t="shared" si="336"/>
        <v>0</v>
      </c>
      <c r="T1671" s="47">
        <f t="shared" si="337"/>
        <v>-6.8384643605149814E-3</v>
      </c>
      <c r="U1671" s="47"/>
    </row>
    <row r="1672" spans="2:21">
      <c r="B1672" s="46">
        <f t="shared" si="338"/>
        <v>661</v>
      </c>
      <c r="C1672" s="47" t="e">
        <f>OutlineParameters!T1875</f>
        <v>#N/A</v>
      </c>
      <c r="D1672" s="47"/>
      <c r="E1672" s="47"/>
      <c r="F1672" s="47"/>
      <c r="G1672" s="47"/>
      <c r="H1672" s="47"/>
      <c r="I1672" s="47"/>
      <c r="J1672" s="47"/>
      <c r="K1672" s="47"/>
      <c r="L1672" s="47"/>
      <c r="M1672" s="47"/>
      <c r="N1672" s="47"/>
      <c r="O1672" s="47"/>
      <c r="P1672" s="47"/>
      <c r="Q1672" s="46">
        <f t="shared" si="334"/>
        <v>662</v>
      </c>
      <c r="R1672" s="47">
        <f t="shared" si="335"/>
        <v>0</v>
      </c>
      <c r="S1672" s="47">
        <f t="shared" si="336"/>
        <v>0</v>
      </c>
      <c r="T1672" s="47">
        <f t="shared" si="337"/>
        <v>-6.652936803155228E-3</v>
      </c>
      <c r="U1672" s="47"/>
    </row>
    <row r="1673" spans="2:21">
      <c r="B1673" s="46">
        <f t="shared" si="338"/>
        <v>662</v>
      </c>
      <c r="C1673" s="47" t="e">
        <f>OutlineParameters!T1876</f>
        <v>#N/A</v>
      </c>
      <c r="D1673" s="47"/>
      <c r="E1673" s="47"/>
      <c r="F1673" s="47"/>
      <c r="G1673" s="47"/>
      <c r="H1673" s="47"/>
      <c r="I1673" s="47"/>
      <c r="J1673" s="47"/>
      <c r="K1673" s="47"/>
      <c r="L1673" s="47"/>
      <c r="M1673" s="47"/>
      <c r="N1673" s="47"/>
      <c r="O1673" s="47"/>
      <c r="P1673" s="47"/>
      <c r="Q1673" s="46">
        <f t="shared" si="334"/>
        <v>663</v>
      </c>
      <c r="R1673" s="47">
        <f t="shared" si="335"/>
        <v>0</v>
      </c>
      <c r="S1673" s="47">
        <f t="shared" si="336"/>
        <v>0</v>
      </c>
      <c r="T1673" s="47">
        <f t="shared" si="337"/>
        <v>-6.4547188043918499E-3</v>
      </c>
      <c r="U1673" s="47"/>
    </row>
    <row r="1674" spans="2:21">
      <c r="B1674" s="46">
        <f t="shared" si="338"/>
        <v>663</v>
      </c>
      <c r="C1674" s="47" t="e">
        <f>OutlineParameters!T1877</f>
        <v>#N/A</v>
      </c>
      <c r="D1674" s="47"/>
      <c r="E1674" s="47"/>
      <c r="F1674" s="47"/>
      <c r="G1674" s="47"/>
      <c r="H1674" s="47"/>
      <c r="I1674" s="47"/>
      <c r="J1674" s="47"/>
      <c r="K1674" s="47"/>
      <c r="L1674" s="47"/>
      <c r="M1674" s="47"/>
      <c r="N1674" s="47"/>
      <c r="O1674" s="47"/>
      <c r="P1674" s="47"/>
      <c r="Q1674" s="46">
        <f t="shared" si="334"/>
        <v>664</v>
      </c>
      <c r="R1674" s="47">
        <f t="shared" si="335"/>
        <v>0</v>
      </c>
      <c r="S1674" s="47">
        <f t="shared" si="336"/>
        <v>0</v>
      </c>
      <c r="T1674" s="47">
        <f t="shared" si="337"/>
        <v>-6.2443621225467469E-3</v>
      </c>
      <c r="U1674" s="47"/>
    </row>
    <row r="1675" spans="2:21">
      <c r="B1675" s="46">
        <f t="shared" si="338"/>
        <v>664</v>
      </c>
      <c r="C1675" s="47" t="e">
        <f>OutlineParameters!T1878</f>
        <v>#N/A</v>
      </c>
      <c r="D1675" s="47"/>
      <c r="E1675" s="47"/>
      <c r="F1675" s="47"/>
      <c r="G1675" s="47"/>
      <c r="H1675" s="47"/>
      <c r="I1675" s="47"/>
      <c r="J1675" s="47"/>
      <c r="K1675" s="47"/>
      <c r="L1675" s="47"/>
      <c r="M1675" s="47"/>
      <c r="N1675" s="47"/>
      <c r="O1675" s="47"/>
      <c r="P1675" s="47"/>
      <c r="Q1675" s="46">
        <f t="shared" si="334"/>
        <v>665</v>
      </c>
      <c r="R1675" s="47">
        <f t="shared" si="335"/>
        <v>0</v>
      </c>
      <c r="S1675" s="47">
        <f t="shared" si="336"/>
        <v>0</v>
      </c>
      <c r="T1675" s="47">
        <f t="shared" si="337"/>
        <v>-6.0224185159418117E-3</v>
      </c>
      <c r="U1675" s="47"/>
    </row>
    <row r="1676" spans="2:21">
      <c r="B1676" s="46">
        <f t="shared" si="338"/>
        <v>665</v>
      </c>
      <c r="C1676" s="47" t="e">
        <f>OutlineParameters!T1879</f>
        <v>#N/A</v>
      </c>
      <c r="D1676" s="47"/>
      <c r="E1676" s="47"/>
      <c r="F1676" s="47"/>
      <c r="G1676" s="47"/>
      <c r="H1676" s="47"/>
      <c r="I1676" s="47"/>
      <c r="J1676" s="47"/>
      <c r="K1676" s="47"/>
      <c r="L1676" s="47"/>
      <c r="M1676" s="47"/>
      <c r="N1676" s="47"/>
      <c r="O1676" s="47"/>
      <c r="P1676" s="47"/>
      <c r="Q1676" s="46">
        <f t="shared" si="334"/>
        <v>666</v>
      </c>
      <c r="R1676" s="47">
        <f t="shared" si="335"/>
        <v>0</v>
      </c>
      <c r="S1676" s="47">
        <f t="shared" si="336"/>
        <v>0</v>
      </c>
      <c r="T1676" s="47">
        <f t="shared" si="337"/>
        <v>-5.789439742898958E-3</v>
      </c>
      <c r="U1676" s="47"/>
    </row>
    <row r="1677" spans="2:21">
      <c r="B1677" s="46">
        <f t="shared" si="338"/>
        <v>666</v>
      </c>
      <c r="C1677" s="47" t="e">
        <f>OutlineParameters!T1880</f>
        <v>#N/A</v>
      </c>
      <c r="D1677" s="47"/>
      <c r="E1677" s="47"/>
      <c r="F1677" s="47"/>
      <c r="G1677" s="47"/>
      <c r="H1677" s="47"/>
      <c r="I1677" s="47"/>
      <c r="J1677" s="47"/>
      <c r="K1677" s="47"/>
      <c r="L1677" s="47"/>
      <c r="M1677" s="47"/>
      <c r="N1677" s="47"/>
      <c r="O1677" s="47"/>
      <c r="P1677" s="47"/>
      <c r="Q1677" s="46">
        <f t="shared" si="334"/>
        <v>667</v>
      </c>
      <c r="R1677" s="47">
        <f t="shared" si="335"/>
        <v>0</v>
      </c>
      <c r="S1677" s="47">
        <f t="shared" si="336"/>
        <v>0</v>
      </c>
      <c r="T1677" s="47">
        <f t="shared" si="337"/>
        <v>-5.5459775617400647E-3</v>
      </c>
      <c r="U1677" s="47"/>
    </row>
    <row r="1678" spans="2:21">
      <c r="B1678" s="46">
        <f t="shared" si="338"/>
        <v>667</v>
      </c>
      <c r="C1678" s="47" t="e">
        <f>OutlineParameters!T1881</f>
        <v>#N/A</v>
      </c>
      <c r="D1678" s="47"/>
      <c r="E1678" s="47"/>
      <c r="F1678" s="47"/>
      <c r="G1678" s="47"/>
      <c r="H1678" s="47"/>
      <c r="I1678" s="47"/>
      <c r="J1678" s="47"/>
      <c r="K1678" s="47"/>
      <c r="L1678" s="47"/>
      <c r="M1678" s="47"/>
      <c r="N1678" s="47"/>
      <c r="O1678" s="47"/>
      <c r="P1678" s="47"/>
      <c r="Q1678" s="46">
        <f t="shared" si="334"/>
        <v>668</v>
      </c>
      <c r="R1678" s="47">
        <f t="shared" si="335"/>
        <v>0</v>
      </c>
      <c r="S1678" s="47">
        <f t="shared" si="336"/>
        <v>0</v>
      </c>
      <c r="T1678" s="47">
        <f t="shared" si="337"/>
        <v>-5.2925837307870281E-3</v>
      </c>
      <c r="U1678" s="47"/>
    </row>
    <row r="1679" spans="2:21">
      <c r="B1679" s="46">
        <f t="shared" si="338"/>
        <v>668</v>
      </c>
      <c r="C1679" s="47" t="e">
        <f>OutlineParameters!T1882</f>
        <v>#N/A</v>
      </c>
      <c r="D1679" s="47"/>
      <c r="E1679" s="47"/>
      <c r="F1679" s="47"/>
      <c r="G1679" s="47"/>
      <c r="H1679" s="47"/>
      <c r="I1679" s="47"/>
      <c r="J1679" s="47"/>
      <c r="K1679" s="47"/>
      <c r="L1679" s="47"/>
      <c r="M1679" s="47"/>
      <c r="N1679" s="47"/>
      <c r="O1679" s="47"/>
      <c r="P1679" s="47"/>
      <c r="Q1679" s="46">
        <f t="shared" si="334"/>
        <v>669</v>
      </c>
      <c r="R1679" s="47">
        <f t="shared" si="335"/>
        <v>0</v>
      </c>
      <c r="S1679" s="47">
        <f t="shared" si="336"/>
        <v>0</v>
      </c>
      <c r="T1679" s="47">
        <f t="shared" si="337"/>
        <v>-5.0298100083617479E-3</v>
      </c>
      <c r="U1679" s="47"/>
    </row>
    <row r="1680" spans="2:21">
      <c r="B1680" s="46">
        <f t="shared" si="338"/>
        <v>669</v>
      </c>
      <c r="C1680" s="47" t="e">
        <f>OutlineParameters!T1883</f>
        <v>#N/A</v>
      </c>
      <c r="D1680" s="47"/>
      <c r="E1680" s="47"/>
      <c r="F1680" s="47"/>
      <c r="G1680" s="47"/>
      <c r="H1680" s="47"/>
      <c r="I1680" s="47"/>
      <c r="J1680" s="47"/>
      <c r="K1680" s="47"/>
      <c r="L1680" s="47"/>
      <c r="M1680" s="47"/>
      <c r="N1680" s="47"/>
      <c r="O1680" s="47"/>
      <c r="P1680" s="47"/>
      <c r="Q1680" s="46">
        <f t="shared" si="334"/>
        <v>670</v>
      </c>
      <c r="R1680" s="47">
        <f t="shared" si="335"/>
        <v>0</v>
      </c>
      <c r="S1680" s="47">
        <f t="shared" si="336"/>
        <v>0</v>
      </c>
      <c r="T1680" s="47">
        <f t="shared" si="337"/>
        <v>-4.7582081527861239E-3</v>
      </c>
      <c r="U1680" s="47"/>
    </row>
    <row r="1681" spans="2:21">
      <c r="B1681" s="46">
        <f t="shared" si="338"/>
        <v>670</v>
      </c>
      <c r="C1681" s="47" t="e">
        <f>OutlineParameters!T1884</f>
        <v>#N/A</v>
      </c>
      <c r="D1681" s="47"/>
      <c r="E1681" s="47"/>
      <c r="F1681" s="47"/>
      <c r="G1681" s="47"/>
      <c r="H1681" s="47"/>
      <c r="I1681" s="47"/>
      <c r="J1681" s="47"/>
      <c r="K1681" s="47"/>
      <c r="L1681" s="47"/>
      <c r="M1681" s="47"/>
      <c r="N1681" s="47"/>
      <c r="O1681" s="47"/>
      <c r="P1681" s="47"/>
      <c r="Q1681" s="46">
        <f t="shared" si="334"/>
        <v>671</v>
      </c>
      <c r="R1681" s="47">
        <f t="shared" si="335"/>
        <v>0</v>
      </c>
      <c r="S1681" s="47">
        <f t="shared" si="336"/>
        <v>0</v>
      </c>
      <c r="T1681" s="47">
        <f t="shared" si="337"/>
        <v>-4.4783299223820558E-3</v>
      </c>
      <c r="U1681" s="47"/>
    </row>
    <row r="1682" spans="2:21">
      <c r="B1682" s="46">
        <f t="shared" si="338"/>
        <v>671</v>
      </c>
      <c r="C1682" s="47" t="e">
        <f>OutlineParameters!T1885</f>
        <v>#N/A</v>
      </c>
      <c r="D1682" s="47"/>
      <c r="E1682" s="47"/>
      <c r="F1682" s="47"/>
      <c r="G1682" s="47"/>
      <c r="H1682" s="47"/>
      <c r="I1682" s="47"/>
      <c r="J1682" s="47"/>
      <c r="K1682" s="47"/>
      <c r="L1682" s="47"/>
      <c r="M1682" s="47"/>
      <c r="N1682" s="47"/>
      <c r="O1682" s="47"/>
      <c r="P1682" s="47"/>
      <c r="Q1682" s="46">
        <f t="shared" si="334"/>
        <v>672</v>
      </c>
      <c r="R1682" s="47">
        <f t="shared" si="335"/>
        <v>0</v>
      </c>
      <c r="S1682" s="47">
        <f t="shared" si="336"/>
        <v>0</v>
      </c>
      <c r="T1682" s="47">
        <f t="shared" si="337"/>
        <v>-4.1907270754714294E-3</v>
      </c>
      <c r="U1682" s="47"/>
    </row>
    <row r="1683" spans="2:21">
      <c r="B1683" s="46">
        <f t="shared" si="338"/>
        <v>672</v>
      </c>
      <c r="C1683" s="47" t="e">
        <f>OutlineParameters!T1886</f>
        <v>#N/A</v>
      </c>
      <c r="D1683" s="47"/>
      <c r="E1683" s="47"/>
      <c r="F1683" s="47"/>
      <c r="G1683" s="47"/>
      <c r="H1683" s="47"/>
      <c r="I1683" s="47"/>
      <c r="J1683" s="47"/>
      <c r="K1683" s="47"/>
      <c r="L1683" s="47"/>
      <c r="M1683" s="47"/>
      <c r="N1683" s="47"/>
      <c r="O1683" s="47"/>
      <c r="P1683" s="47"/>
      <c r="Q1683" s="46">
        <f t="shared" si="334"/>
        <v>673</v>
      </c>
      <c r="R1683" s="47">
        <f t="shared" si="335"/>
        <v>0</v>
      </c>
      <c r="S1683" s="47">
        <f t="shared" si="336"/>
        <v>0</v>
      </c>
      <c r="T1683" s="47">
        <f t="shared" si="337"/>
        <v>-3.8959513703761481E-3</v>
      </c>
      <c r="U1683" s="47"/>
    </row>
    <row r="1684" spans="2:21">
      <c r="B1684" s="46">
        <f t="shared" si="338"/>
        <v>673</v>
      </c>
      <c r="C1684" s="47" t="e">
        <f>OutlineParameters!T1887</f>
        <v>#N/A</v>
      </c>
      <c r="D1684" s="47"/>
      <c r="E1684" s="47"/>
      <c r="F1684" s="47"/>
      <c r="G1684" s="47"/>
      <c r="H1684" s="47"/>
      <c r="I1684" s="47"/>
      <c r="J1684" s="47"/>
      <c r="K1684" s="47"/>
      <c r="L1684" s="47"/>
      <c r="M1684" s="47"/>
      <c r="N1684" s="47"/>
      <c r="O1684" s="47"/>
      <c r="P1684" s="47"/>
      <c r="Q1684" s="46">
        <f t="shared" si="334"/>
        <v>674</v>
      </c>
      <c r="R1684" s="47">
        <f t="shared" si="335"/>
        <v>0</v>
      </c>
      <c r="S1684" s="47">
        <f t="shared" si="336"/>
        <v>0</v>
      </c>
      <c r="T1684" s="47">
        <f t="shared" si="337"/>
        <v>-3.594554565418108E-3</v>
      </c>
      <c r="U1684" s="47"/>
    </row>
    <row r="1685" spans="2:21">
      <c r="B1685" s="46">
        <f t="shared" si="338"/>
        <v>674</v>
      </c>
      <c r="C1685" s="47" t="e">
        <f>OutlineParameters!T1888</f>
        <v>#N/A</v>
      </c>
      <c r="D1685" s="47"/>
      <c r="E1685" s="47"/>
      <c r="F1685" s="47"/>
      <c r="G1685" s="47"/>
      <c r="H1685" s="47"/>
      <c r="I1685" s="47"/>
      <c r="J1685" s="47"/>
      <c r="K1685" s="47"/>
      <c r="L1685" s="47"/>
      <c r="M1685" s="47"/>
      <c r="N1685" s="47"/>
      <c r="O1685" s="47"/>
      <c r="P1685" s="47"/>
      <c r="Q1685" s="46">
        <f t="shared" ref="Q1685:Q1748" si="339">B1686</f>
        <v>675</v>
      </c>
      <c r="R1685" s="47">
        <f t="shared" ref="R1685:R1748" si="340">VLOOKUP(-Q1685,$Q$110:$R$1009,2,FALSE)</f>
        <v>0</v>
      </c>
      <c r="S1685" s="47">
        <f t="shared" ref="S1685:S1748" si="341">VLOOKUP(-Q1685,$Q$110:$S$1009,3,FALSE)</f>
        <v>0</v>
      </c>
      <c r="T1685" s="47">
        <f t="shared" ref="T1685:T1748" si="342">VLOOKUP(-Q1685,$Q$110:$T$1009,4,FALSE)</f>
        <v>-3.2870884189192089E-3</v>
      </c>
      <c r="U1685" s="47"/>
    </row>
    <row r="1686" spans="2:21">
      <c r="B1686" s="46">
        <f t="shared" si="338"/>
        <v>675</v>
      </c>
      <c r="C1686" s="47" t="e">
        <f>OutlineParameters!T1889</f>
        <v>#N/A</v>
      </c>
      <c r="D1686" s="47"/>
      <c r="E1686" s="47"/>
      <c r="F1686" s="47"/>
      <c r="G1686" s="47"/>
      <c r="H1686" s="47"/>
      <c r="I1686" s="47"/>
      <c r="J1686" s="47"/>
      <c r="K1686" s="47"/>
      <c r="L1686" s="47"/>
      <c r="M1686" s="47"/>
      <c r="N1686" s="47"/>
      <c r="O1686" s="47"/>
      <c r="P1686" s="47"/>
      <c r="Q1686" s="46">
        <f t="shared" si="339"/>
        <v>676</v>
      </c>
      <c r="R1686" s="47">
        <f t="shared" si="340"/>
        <v>0</v>
      </c>
      <c r="S1686" s="47">
        <f t="shared" si="341"/>
        <v>0</v>
      </c>
      <c r="T1686" s="47">
        <f t="shared" si="342"/>
        <v>-2.9741046892013401E-3</v>
      </c>
      <c r="U1686" s="47"/>
    </row>
    <row r="1687" spans="2:21">
      <c r="B1687" s="46">
        <f t="shared" si="338"/>
        <v>676</v>
      </c>
      <c r="C1687" s="47" t="e">
        <f>OutlineParameters!T1890</f>
        <v>#N/A</v>
      </c>
      <c r="D1687" s="47"/>
      <c r="E1687" s="47"/>
      <c r="F1687" s="47"/>
      <c r="G1687" s="47"/>
      <c r="H1687" s="47"/>
      <c r="I1687" s="47"/>
      <c r="J1687" s="47"/>
      <c r="K1687" s="47"/>
      <c r="L1687" s="47"/>
      <c r="M1687" s="47"/>
      <c r="N1687" s="47"/>
      <c r="O1687" s="47"/>
      <c r="P1687" s="47"/>
      <c r="Q1687" s="46">
        <f t="shared" si="339"/>
        <v>677</v>
      </c>
      <c r="R1687" s="47">
        <f t="shared" si="340"/>
        <v>0</v>
      </c>
      <c r="S1687" s="47">
        <f t="shared" si="341"/>
        <v>0</v>
      </c>
      <c r="T1687" s="47">
        <f t="shared" si="342"/>
        <v>-2.6561551345864048E-3</v>
      </c>
      <c r="U1687" s="47"/>
    </row>
    <row r="1688" spans="2:21">
      <c r="B1688" s="46">
        <f t="shared" si="338"/>
        <v>677</v>
      </c>
      <c r="C1688" s="47" t="e">
        <f>OutlineParameters!T1891</f>
        <v>#N/A</v>
      </c>
      <c r="D1688" s="47"/>
      <c r="E1688" s="47"/>
      <c r="F1688" s="47"/>
      <c r="G1688" s="47"/>
      <c r="H1688" s="47"/>
      <c r="I1688" s="47"/>
      <c r="J1688" s="47"/>
      <c r="K1688" s="47"/>
      <c r="L1688" s="47"/>
      <c r="M1688" s="47"/>
      <c r="N1688" s="47"/>
      <c r="O1688" s="47"/>
      <c r="P1688" s="47"/>
      <c r="Q1688" s="46">
        <f t="shared" si="339"/>
        <v>678</v>
      </c>
      <c r="R1688" s="47">
        <f t="shared" si="340"/>
        <v>0</v>
      </c>
      <c r="S1688" s="47">
        <f t="shared" si="341"/>
        <v>0</v>
      </c>
      <c r="T1688" s="47">
        <f t="shared" si="342"/>
        <v>-2.3337915133962925E-3</v>
      </c>
      <c r="U1688" s="47"/>
    </row>
    <row r="1689" spans="2:21">
      <c r="B1689" s="46">
        <f t="shared" si="338"/>
        <v>678</v>
      </c>
      <c r="C1689" s="47" t="e">
        <f>OutlineParameters!T1892</f>
        <v>#N/A</v>
      </c>
      <c r="D1689" s="47"/>
      <c r="E1689" s="47"/>
      <c r="F1689" s="47"/>
      <c r="G1689" s="47"/>
      <c r="H1689" s="47"/>
      <c r="I1689" s="47"/>
      <c r="J1689" s="47"/>
      <c r="K1689" s="47"/>
      <c r="L1689" s="47"/>
      <c r="M1689" s="47"/>
      <c r="N1689" s="47"/>
      <c r="O1689" s="47"/>
      <c r="P1689" s="47"/>
      <c r="Q1689" s="46">
        <f t="shared" si="339"/>
        <v>679</v>
      </c>
      <c r="R1689" s="47">
        <f t="shared" si="340"/>
        <v>0</v>
      </c>
      <c r="S1689" s="47">
        <f t="shared" si="341"/>
        <v>0</v>
      </c>
      <c r="T1689" s="47">
        <f t="shared" si="342"/>
        <v>-2.0075655839529062E-3</v>
      </c>
      <c r="U1689" s="47"/>
    </row>
    <row r="1690" spans="2:21">
      <c r="B1690" s="46">
        <f t="shared" si="338"/>
        <v>679</v>
      </c>
      <c r="C1690" s="47" t="e">
        <f>OutlineParameters!T1893</f>
        <v>#N/A</v>
      </c>
      <c r="D1690" s="47"/>
      <c r="E1690" s="47"/>
      <c r="F1690" s="47"/>
      <c r="G1690" s="47"/>
      <c r="H1690" s="47"/>
      <c r="I1690" s="47"/>
      <c r="J1690" s="47"/>
      <c r="K1690" s="47"/>
      <c r="L1690" s="47"/>
      <c r="M1690" s="47"/>
      <c r="N1690" s="47"/>
      <c r="O1690" s="47"/>
      <c r="P1690" s="47"/>
      <c r="Q1690" s="46">
        <f t="shared" si="339"/>
        <v>680</v>
      </c>
      <c r="R1690" s="47">
        <f t="shared" si="340"/>
        <v>0</v>
      </c>
      <c r="S1690" s="47">
        <f t="shared" si="341"/>
        <v>0</v>
      </c>
      <c r="T1690" s="47">
        <f t="shared" si="342"/>
        <v>-1.6780291045781406E-3</v>
      </c>
      <c r="U1690" s="47"/>
    </row>
    <row r="1691" spans="2:21">
      <c r="B1691" s="46">
        <f t="shared" si="338"/>
        <v>680</v>
      </c>
      <c r="C1691" s="47" t="e">
        <f>OutlineParameters!T1894</f>
        <v>#N/A</v>
      </c>
      <c r="D1691" s="47"/>
      <c r="E1691" s="47"/>
      <c r="F1691" s="47"/>
      <c r="G1691" s="47"/>
      <c r="H1691" s="47"/>
      <c r="I1691" s="47"/>
      <c r="J1691" s="47"/>
      <c r="K1691" s="47"/>
      <c r="L1691" s="47"/>
      <c r="M1691" s="47"/>
      <c r="N1691" s="47"/>
      <c r="O1691" s="47"/>
      <c r="P1691" s="47"/>
      <c r="Q1691" s="46">
        <f t="shared" si="339"/>
        <v>681</v>
      </c>
      <c r="R1691" s="47">
        <f t="shared" si="340"/>
        <v>0</v>
      </c>
      <c r="S1691" s="47">
        <f t="shared" si="341"/>
        <v>0</v>
      </c>
      <c r="T1691" s="47">
        <f t="shared" si="342"/>
        <v>-1.3457338335938927E-3</v>
      </c>
      <c r="U1691" s="47"/>
    </row>
    <row r="1692" spans="2:21">
      <c r="B1692" s="46">
        <f t="shared" si="338"/>
        <v>681</v>
      </c>
      <c r="C1692" s="47" t="e">
        <f>OutlineParameters!T1895</f>
        <v>#N/A</v>
      </c>
      <c r="D1692" s="47"/>
      <c r="E1692" s="47"/>
      <c r="F1692" s="47"/>
      <c r="G1692" s="47"/>
      <c r="H1692" s="47"/>
      <c r="I1692" s="47"/>
      <c r="J1692" s="47"/>
      <c r="K1692" s="47"/>
      <c r="L1692" s="47"/>
      <c r="M1692" s="47"/>
      <c r="N1692" s="47"/>
      <c r="O1692" s="47"/>
      <c r="P1692" s="47"/>
      <c r="Q1692" s="46">
        <f t="shared" si="339"/>
        <v>682</v>
      </c>
      <c r="R1692" s="47">
        <f t="shared" si="340"/>
        <v>0</v>
      </c>
      <c r="S1692" s="47">
        <f t="shared" si="341"/>
        <v>0</v>
      </c>
      <c r="T1692" s="47">
        <f t="shared" si="342"/>
        <v>-1.011231529322058E-3</v>
      </c>
      <c r="U1692" s="47"/>
    </row>
    <row r="1693" spans="2:21">
      <c r="B1693" s="46">
        <f t="shared" si="338"/>
        <v>682</v>
      </c>
      <c r="C1693" s="47" t="e">
        <f>OutlineParameters!T1896</f>
        <v>#N/A</v>
      </c>
      <c r="D1693" s="47"/>
      <c r="E1693" s="47"/>
      <c r="F1693" s="47"/>
      <c r="G1693" s="47"/>
      <c r="H1693" s="47"/>
      <c r="I1693" s="47"/>
      <c r="J1693" s="47"/>
      <c r="K1693" s="47"/>
      <c r="L1693" s="47"/>
      <c r="M1693" s="47"/>
      <c r="N1693" s="47"/>
      <c r="O1693" s="47"/>
      <c r="P1693" s="47"/>
      <c r="Q1693" s="46">
        <f t="shared" si="339"/>
        <v>683</v>
      </c>
      <c r="R1693" s="47">
        <f t="shared" si="340"/>
        <v>0</v>
      </c>
      <c r="S1693" s="47">
        <f t="shared" si="341"/>
        <v>0</v>
      </c>
      <c r="T1693" s="47">
        <f t="shared" si="342"/>
        <v>-6.7507395008453317E-4</v>
      </c>
      <c r="U1693" s="47"/>
    </row>
    <row r="1694" spans="2:21">
      <c r="B1694" s="46">
        <f t="shared" si="338"/>
        <v>683</v>
      </c>
      <c r="C1694" s="47" t="e">
        <f>OutlineParameters!T1897</f>
        <v>#N/A</v>
      </c>
      <c r="D1694" s="47"/>
      <c r="E1694" s="47"/>
      <c r="F1694" s="47"/>
      <c r="G1694" s="47"/>
      <c r="H1694" s="47"/>
      <c r="I1694" s="47"/>
      <c r="J1694" s="47"/>
      <c r="K1694" s="47"/>
      <c r="L1694" s="47"/>
      <c r="M1694" s="47"/>
      <c r="N1694" s="47"/>
      <c r="O1694" s="47"/>
      <c r="P1694" s="47"/>
      <c r="Q1694" s="46">
        <f t="shared" si="339"/>
        <v>684</v>
      </c>
      <c r="R1694" s="47">
        <f t="shared" si="340"/>
        <v>0</v>
      </c>
      <c r="S1694" s="47">
        <f t="shared" si="341"/>
        <v>0</v>
      </c>
      <c r="T1694" s="47">
        <f t="shared" si="342"/>
        <v>-3.3781285420321429E-4</v>
      </c>
      <c r="U1694" s="47"/>
    </row>
    <row r="1695" spans="2:21">
      <c r="B1695" s="46">
        <f t="shared" si="338"/>
        <v>684</v>
      </c>
      <c r="C1695" s="47" t="e">
        <f>OutlineParameters!T1898</f>
        <v>#N/A</v>
      </c>
      <c r="D1695" s="47"/>
      <c r="E1695" s="47"/>
      <c r="F1695" s="47"/>
      <c r="G1695" s="47"/>
      <c r="H1695" s="47"/>
      <c r="I1695" s="47"/>
      <c r="J1695" s="47"/>
      <c r="K1695" s="47"/>
      <c r="L1695" s="47"/>
      <c r="M1695" s="47"/>
      <c r="N1695" s="47"/>
      <c r="O1695" s="47"/>
      <c r="P1695" s="47"/>
      <c r="Q1695" s="46">
        <f t="shared" si="339"/>
        <v>685</v>
      </c>
      <c r="R1695" s="47">
        <f t="shared" si="340"/>
        <v>0</v>
      </c>
      <c r="S1695" s="47">
        <f t="shared" si="341"/>
        <v>0</v>
      </c>
      <c r="T1695" s="47" t="e">
        <f t="shared" si="342"/>
        <v>#N/A</v>
      </c>
      <c r="U1695" s="47"/>
    </row>
    <row r="1696" spans="2:21">
      <c r="B1696" s="46">
        <f t="shared" si="338"/>
        <v>685</v>
      </c>
      <c r="C1696" s="47" t="e">
        <f>OutlineParameters!T1899</f>
        <v>#N/A</v>
      </c>
      <c r="D1696" s="47"/>
      <c r="E1696" s="47"/>
      <c r="F1696" s="47"/>
      <c r="G1696" s="47"/>
      <c r="H1696" s="47"/>
      <c r="I1696" s="47"/>
      <c r="J1696" s="47"/>
      <c r="K1696" s="47"/>
      <c r="L1696" s="47"/>
      <c r="M1696" s="47"/>
      <c r="N1696" s="47"/>
      <c r="O1696" s="47"/>
      <c r="P1696" s="47"/>
      <c r="Q1696" s="46">
        <f t="shared" si="339"/>
        <v>686</v>
      </c>
      <c r="R1696" s="47">
        <f t="shared" si="340"/>
        <v>0</v>
      </c>
      <c r="S1696" s="47">
        <f t="shared" si="341"/>
        <v>0</v>
      </c>
      <c r="T1696" s="47" t="e">
        <f t="shared" si="342"/>
        <v>#N/A</v>
      </c>
      <c r="U1696" s="47"/>
    </row>
    <row r="1697" spans="2:21">
      <c r="B1697" s="46">
        <f t="shared" si="338"/>
        <v>686</v>
      </c>
      <c r="C1697" s="47" t="e">
        <f>OutlineParameters!T1900</f>
        <v>#N/A</v>
      </c>
      <c r="D1697" s="47"/>
      <c r="E1697" s="47"/>
      <c r="F1697" s="47"/>
      <c r="G1697" s="47"/>
      <c r="H1697" s="47"/>
      <c r="I1697" s="47"/>
      <c r="J1697" s="47"/>
      <c r="K1697" s="47"/>
      <c r="L1697" s="47"/>
      <c r="M1697" s="47"/>
      <c r="N1697" s="47"/>
      <c r="O1697" s="47"/>
      <c r="P1697" s="47"/>
      <c r="Q1697" s="46">
        <f t="shared" si="339"/>
        <v>687</v>
      </c>
      <c r="R1697" s="47">
        <f t="shared" si="340"/>
        <v>0</v>
      </c>
      <c r="S1697" s="47">
        <f t="shared" si="341"/>
        <v>0</v>
      </c>
      <c r="T1697" s="47" t="e">
        <f t="shared" si="342"/>
        <v>#N/A</v>
      </c>
      <c r="U1697" s="47"/>
    </row>
    <row r="1698" spans="2:21">
      <c r="B1698" s="46">
        <f t="shared" si="338"/>
        <v>687</v>
      </c>
      <c r="C1698" s="47" t="e">
        <f>OutlineParameters!T1901</f>
        <v>#N/A</v>
      </c>
      <c r="D1698" s="47"/>
      <c r="E1698" s="47"/>
      <c r="F1698" s="47"/>
      <c r="G1698" s="47"/>
      <c r="H1698" s="47"/>
      <c r="I1698" s="47"/>
      <c r="J1698" s="47"/>
      <c r="K1698" s="47"/>
      <c r="L1698" s="47"/>
      <c r="M1698" s="47"/>
      <c r="N1698" s="47"/>
      <c r="O1698" s="47"/>
      <c r="P1698" s="47"/>
      <c r="Q1698" s="46">
        <f t="shared" si="339"/>
        <v>688</v>
      </c>
      <c r="R1698" s="47">
        <f t="shared" si="340"/>
        <v>0</v>
      </c>
      <c r="S1698" s="47">
        <f t="shared" si="341"/>
        <v>0</v>
      </c>
      <c r="T1698" s="47" t="e">
        <f t="shared" si="342"/>
        <v>#N/A</v>
      </c>
      <c r="U1698" s="47"/>
    </row>
    <row r="1699" spans="2:21">
      <c r="B1699" s="46">
        <f t="shared" si="338"/>
        <v>688</v>
      </c>
      <c r="C1699" s="47" t="e">
        <f>OutlineParameters!T1902</f>
        <v>#N/A</v>
      </c>
      <c r="D1699" s="47"/>
      <c r="E1699" s="47"/>
      <c r="F1699" s="47"/>
      <c r="G1699" s="47"/>
      <c r="H1699" s="47"/>
      <c r="I1699" s="47"/>
      <c r="J1699" s="47"/>
      <c r="K1699" s="47"/>
      <c r="L1699" s="47"/>
      <c r="M1699" s="47"/>
      <c r="N1699" s="47"/>
      <c r="O1699" s="47"/>
      <c r="P1699" s="47"/>
      <c r="Q1699" s="46">
        <f t="shared" si="339"/>
        <v>689</v>
      </c>
      <c r="R1699" s="47">
        <f t="shared" si="340"/>
        <v>0</v>
      </c>
      <c r="S1699" s="47">
        <f t="shared" si="341"/>
        <v>0</v>
      </c>
      <c r="T1699" s="47" t="e">
        <f t="shared" si="342"/>
        <v>#N/A</v>
      </c>
      <c r="U1699" s="47"/>
    </row>
    <row r="1700" spans="2:21">
      <c r="B1700" s="46">
        <f t="shared" si="338"/>
        <v>689</v>
      </c>
      <c r="C1700" s="47" t="e">
        <f>OutlineParameters!T1903</f>
        <v>#N/A</v>
      </c>
      <c r="D1700" s="47"/>
      <c r="E1700" s="47"/>
      <c r="F1700" s="47"/>
      <c r="G1700" s="47"/>
      <c r="H1700" s="47"/>
      <c r="I1700" s="47"/>
      <c r="J1700" s="47"/>
      <c r="K1700" s="47"/>
      <c r="L1700" s="47"/>
      <c r="M1700" s="47"/>
      <c r="N1700" s="47"/>
      <c r="O1700" s="47"/>
      <c r="P1700" s="47"/>
      <c r="Q1700" s="46">
        <f t="shared" si="339"/>
        <v>690</v>
      </c>
      <c r="R1700" s="47">
        <f t="shared" si="340"/>
        <v>0</v>
      </c>
      <c r="S1700" s="47">
        <f t="shared" si="341"/>
        <v>0</v>
      </c>
      <c r="T1700" s="47" t="e">
        <f t="shared" si="342"/>
        <v>#N/A</v>
      </c>
      <c r="U1700" s="47"/>
    </row>
    <row r="1701" spans="2:21">
      <c r="B1701" s="46">
        <f t="shared" si="338"/>
        <v>690</v>
      </c>
      <c r="C1701" s="47" t="e">
        <f>OutlineParameters!T1904</f>
        <v>#N/A</v>
      </c>
      <c r="D1701" s="47"/>
      <c r="E1701" s="47"/>
      <c r="F1701" s="47"/>
      <c r="G1701" s="47"/>
      <c r="H1701" s="47"/>
      <c r="I1701" s="47"/>
      <c r="J1701" s="47"/>
      <c r="K1701" s="47"/>
      <c r="L1701" s="47"/>
      <c r="M1701" s="47"/>
      <c r="N1701" s="47"/>
      <c r="O1701" s="47"/>
      <c r="P1701" s="47"/>
      <c r="Q1701" s="46">
        <f t="shared" si="339"/>
        <v>691</v>
      </c>
      <c r="R1701" s="47">
        <f t="shared" si="340"/>
        <v>0</v>
      </c>
      <c r="S1701" s="47">
        <f t="shared" si="341"/>
        <v>0</v>
      </c>
      <c r="T1701" s="47" t="e">
        <f t="shared" si="342"/>
        <v>#N/A</v>
      </c>
      <c r="U1701" s="47"/>
    </row>
    <row r="1702" spans="2:21">
      <c r="B1702" s="46">
        <f t="shared" si="338"/>
        <v>691</v>
      </c>
      <c r="C1702" s="47" t="e">
        <f>OutlineParameters!T1905</f>
        <v>#N/A</v>
      </c>
      <c r="D1702" s="47"/>
      <c r="E1702" s="47"/>
      <c r="F1702" s="47"/>
      <c r="G1702" s="47"/>
      <c r="H1702" s="47"/>
      <c r="I1702" s="47"/>
      <c r="J1702" s="47"/>
      <c r="K1702" s="47"/>
      <c r="L1702" s="47"/>
      <c r="M1702" s="47"/>
      <c r="N1702" s="47"/>
      <c r="O1702" s="47"/>
      <c r="P1702" s="47"/>
      <c r="Q1702" s="46">
        <f t="shared" si="339"/>
        <v>692</v>
      </c>
      <c r="R1702" s="47">
        <f t="shared" si="340"/>
        <v>0</v>
      </c>
      <c r="S1702" s="47">
        <f t="shared" si="341"/>
        <v>0</v>
      </c>
      <c r="T1702" s="47" t="e">
        <f t="shared" si="342"/>
        <v>#N/A</v>
      </c>
      <c r="U1702" s="47"/>
    </row>
    <row r="1703" spans="2:21">
      <c r="B1703" s="46">
        <f t="shared" si="338"/>
        <v>692</v>
      </c>
      <c r="C1703" s="47" t="e">
        <f>OutlineParameters!T1906</f>
        <v>#N/A</v>
      </c>
      <c r="D1703" s="47"/>
      <c r="E1703" s="47"/>
      <c r="F1703" s="47"/>
      <c r="G1703" s="47"/>
      <c r="H1703" s="47"/>
      <c r="I1703" s="47"/>
      <c r="J1703" s="47"/>
      <c r="K1703" s="47"/>
      <c r="L1703" s="47"/>
      <c r="M1703" s="47"/>
      <c r="N1703" s="47"/>
      <c r="O1703" s="47"/>
      <c r="P1703" s="47"/>
      <c r="Q1703" s="46">
        <f t="shared" si="339"/>
        <v>693</v>
      </c>
      <c r="R1703" s="47">
        <f t="shared" si="340"/>
        <v>0</v>
      </c>
      <c r="S1703" s="47">
        <f t="shared" si="341"/>
        <v>0</v>
      </c>
      <c r="T1703" s="47" t="e">
        <f t="shared" si="342"/>
        <v>#N/A</v>
      </c>
      <c r="U1703" s="47"/>
    </row>
    <row r="1704" spans="2:21">
      <c r="B1704" s="46">
        <f t="shared" si="338"/>
        <v>693</v>
      </c>
      <c r="C1704" s="47" t="e">
        <f>OutlineParameters!T1907</f>
        <v>#N/A</v>
      </c>
      <c r="D1704" s="47"/>
      <c r="E1704" s="47"/>
      <c r="F1704" s="47"/>
      <c r="G1704" s="47"/>
      <c r="H1704" s="47"/>
      <c r="I1704" s="47"/>
      <c r="J1704" s="47"/>
      <c r="K1704" s="47"/>
      <c r="L1704" s="47"/>
      <c r="M1704" s="47"/>
      <c r="N1704" s="47"/>
      <c r="O1704" s="47"/>
      <c r="P1704" s="47"/>
      <c r="Q1704" s="46">
        <f t="shared" si="339"/>
        <v>694</v>
      </c>
      <c r="R1704" s="47">
        <f t="shared" si="340"/>
        <v>0</v>
      </c>
      <c r="S1704" s="47">
        <f t="shared" si="341"/>
        <v>0</v>
      </c>
      <c r="T1704" s="47" t="e">
        <f t="shared" si="342"/>
        <v>#N/A</v>
      </c>
      <c r="U1704" s="47"/>
    </row>
    <row r="1705" spans="2:21">
      <c r="B1705" s="46">
        <f t="shared" si="338"/>
        <v>694</v>
      </c>
      <c r="C1705" s="47" t="e">
        <f>OutlineParameters!T1908</f>
        <v>#N/A</v>
      </c>
      <c r="D1705" s="47"/>
      <c r="E1705" s="47"/>
      <c r="F1705" s="47"/>
      <c r="G1705" s="47"/>
      <c r="H1705" s="47"/>
      <c r="I1705" s="47"/>
      <c r="J1705" s="47"/>
      <c r="K1705" s="47"/>
      <c r="L1705" s="47"/>
      <c r="M1705" s="47"/>
      <c r="N1705" s="47"/>
      <c r="O1705" s="47"/>
      <c r="P1705" s="47"/>
      <c r="Q1705" s="46">
        <f t="shared" si="339"/>
        <v>695</v>
      </c>
      <c r="R1705" s="47">
        <f t="shared" si="340"/>
        <v>0</v>
      </c>
      <c r="S1705" s="47">
        <f t="shared" si="341"/>
        <v>0</v>
      </c>
      <c r="T1705" s="47" t="e">
        <f t="shared" si="342"/>
        <v>#N/A</v>
      </c>
      <c r="U1705" s="47"/>
    </row>
    <row r="1706" spans="2:21">
      <c r="B1706" s="46">
        <f t="shared" si="338"/>
        <v>695</v>
      </c>
      <c r="C1706" s="47" t="e">
        <f>OutlineParameters!T1909</f>
        <v>#N/A</v>
      </c>
      <c r="D1706" s="47"/>
      <c r="E1706" s="47"/>
      <c r="F1706" s="47"/>
      <c r="G1706" s="47"/>
      <c r="H1706" s="47"/>
      <c r="I1706" s="47"/>
      <c r="J1706" s="47"/>
      <c r="K1706" s="47"/>
      <c r="L1706" s="47"/>
      <c r="M1706" s="47"/>
      <c r="N1706" s="47"/>
      <c r="O1706" s="47"/>
      <c r="P1706" s="47"/>
      <c r="Q1706" s="46">
        <f t="shared" si="339"/>
        <v>696</v>
      </c>
      <c r="R1706" s="47">
        <f t="shared" si="340"/>
        <v>0</v>
      </c>
      <c r="S1706" s="47">
        <f t="shared" si="341"/>
        <v>0</v>
      </c>
      <c r="T1706" s="47" t="e">
        <f t="shared" si="342"/>
        <v>#N/A</v>
      </c>
      <c r="U1706" s="47"/>
    </row>
    <row r="1707" spans="2:21">
      <c r="B1707" s="46">
        <f t="shared" si="338"/>
        <v>696</v>
      </c>
      <c r="C1707" s="47" t="e">
        <f>OutlineParameters!T1910</f>
        <v>#N/A</v>
      </c>
      <c r="D1707" s="47"/>
      <c r="E1707" s="47"/>
      <c r="F1707" s="47"/>
      <c r="G1707" s="47"/>
      <c r="H1707" s="47"/>
      <c r="I1707" s="47"/>
      <c r="J1707" s="47"/>
      <c r="K1707" s="47"/>
      <c r="L1707" s="47"/>
      <c r="M1707" s="47"/>
      <c r="N1707" s="47"/>
      <c r="O1707" s="47"/>
      <c r="P1707" s="47"/>
      <c r="Q1707" s="46">
        <f t="shared" si="339"/>
        <v>697</v>
      </c>
      <c r="R1707" s="47">
        <f t="shared" si="340"/>
        <v>0</v>
      </c>
      <c r="S1707" s="47">
        <f t="shared" si="341"/>
        <v>0</v>
      </c>
      <c r="T1707" s="47" t="e">
        <f t="shared" si="342"/>
        <v>#N/A</v>
      </c>
      <c r="U1707" s="47"/>
    </row>
    <row r="1708" spans="2:21">
      <c r="B1708" s="46">
        <f t="shared" si="338"/>
        <v>697</v>
      </c>
      <c r="C1708" s="47" t="e">
        <f>OutlineParameters!T1911</f>
        <v>#N/A</v>
      </c>
      <c r="D1708" s="47"/>
      <c r="E1708" s="47"/>
      <c r="F1708" s="47"/>
      <c r="G1708" s="47"/>
      <c r="H1708" s="47"/>
      <c r="I1708" s="47"/>
      <c r="J1708" s="47"/>
      <c r="K1708" s="47"/>
      <c r="L1708" s="47"/>
      <c r="M1708" s="47"/>
      <c r="N1708" s="47"/>
      <c r="O1708" s="47"/>
      <c r="P1708" s="47"/>
      <c r="Q1708" s="46">
        <f t="shared" si="339"/>
        <v>698</v>
      </c>
      <c r="R1708" s="47">
        <f t="shared" si="340"/>
        <v>0</v>
      </c>
      <c r="S1708" s="47">
        <f t="shared" si="341"/>
        <v>0</v>
      </c>
      <c r="T1708" s="47" t="e">
        <f t="shared" si="342"/>
        <v>#N/A</v>
      </c>
      <c r="U1708" s="47"/>
    </row>
    <row r="1709" spans="2:21">
      <c r="B1709" s="46">
        <f t="shared" si="338"/>
        <v>698</v>
      </c>
      <c r="C1709" s="47" t="e">
        <f>OutlineParameters!T1912</f>
        <v>#N/A</v>
      </c>
      <c r="D1709" s="47"/>
      <c r="E1709" s="47"/>
      <c r="F1709" s="47"/>
      <c r="G1709" s="47"/>
      <c r="H1709" s="47"/>
      <c r="I1709" s="47"/>
      <c r="J1709" s="47"/>
      <c r="K1709" s="47"/>
      <c r="L1709" s="47"/>
      <c r="M1709" s="47"/>
      <c r="N1709" s="47"/>
      <c r="O1709" s="47"/>
      <c r="P1709" s="47"/>
      <c r="Q1709" s="46">
        <f t="shared" si="339"/>
        <v>699</v>
      </c>
      <c r="R1709" s="47">
        <f t="shared" si="340"/>
        <v>0</v>
      </c>
      <c r="S1709" s="47">
        <f t="shared" si="341"/>
        <v>0</v>
      </c>
      <c r="T1709" s="47" t="e">
        <f t="shared" si="342"/>
        <v>#N/A</v>
      </c>
      <c r="U1709" s="47"/>
    </row>
    <row r="1710" spans="2:21">
      <c r="B1710" s="46">
        <f t="shared" si="338"/>
        <v>699</v>
      </c>
      <c r="C1710" s="47" t="e">
        <f>OutlineParameters!T1913</f>
        <v>#N/A</v>
      </c>
      <c r="D1710" s="47"/>
      <c r="E1710" s="47"/>
      <c r="F1710" s="47"/>
      <c r="G1710" s="47"/>
      <c r="H1710" s="47"/>
      <c r="I1710" s="47"/>
      <c r="J1710" s="47"/>
      <c r="K1710" s="47"/>
      <c r="L1710" s="47"/>
      <c r="M1710" s="47"/>
      <c r="N1710" s="47"/>
      <c r="O1710" s="47"/>
      <c r="P1710" s="47"/>
      <c r="Q1710" s="46">
        <f t="shared" si="339"/>
        <v>700</v>
      </c>
      <c r="R1710" s="47">
        <f t="shared" si="340"/>
        <v>0</v>
      </c>
      <c r="S1710" s="47">
        <f t="shared" si="341"/>
        <v>0</v>
      </c>
      <c r="T1710" s="47" t="e">
        <f t="shared" si="342"/>
        <v>#N/A</v>
      </c>
      <c r="U1710" s="47"/>
    </row>
    <row r="1711" spans="2:21">
      <c r="B1711" s="46">
        <f t="shared" si="338"/>
        <v>700</v>
      </c>
      <c r="C1711" s="47" t="e">
        <f>OutlineParameters!T1914</f>
        <v>#N/A</v>
      </c>
      <c r="D1711" s="47"/>
      <c r="E1711" s="47"/>
      <c r="F1711" s="47"/>
      <c r="G1711" s="47"/>
      <c r="H1711" s="47"/>
      <c r="I1711" s="47"/>
      <c r="J1711" s="47"/>
      <c r="K1711" s="47"/>
      <c r="L1711" s="47"/>
      <c r="M1711" s="47"/>
      <c r="N1711" s="47"/>
      <c r="O1711" s="47"/>
      <c r="P1711" s="47"/>
      <c r="Q1711" s="46">
        <f t="shared" si="339"/>
        <v>701</v>
      </c>
      <c r="R1711" s="47">
        <f t="shared" si="340"/>
        <v>0</v>
      </c>
      <c r="S1711" s="47">
        <f t="shared" si="341"/>
        <v>0</v>
      </c>
      <c r="T1711" s="47" t="e">
        <f t="shared" si="342"/>
        <v>#N/A</v>
      </c>
      <c r="U1711" s="47"/>
    </row>
    <row r="1712" spans="2:21">
      <c r="B1712" s="46">
        <f t="shared" si="338"/>
        <v>701</v>
      </c>
      <c r="C1712" s="47">
        <f>OutlineParameters!T1915</f>
        <v>0</v>
      </c>
      <c r="D1712" s="47"/>
      <c r="E1712" s="47"/>
      <c r="F1712" s="47"/>
      <c r="G1712" s="47"/>
      <c r="H1712" s="47"/>
      <c r="I1712" s="47"/>
      <c r="J1712" s="47"/>
      <c r="K1712" s="47"/>
      <c r="L1712" s="47"/>
      <c r="M1712" s="47"/>
      <c r="N1712" s="47"/>
      <c r="O1712" s="47"/>
      <c r="P1712" s="47"/>
      <c r="Q1712" s="46">
        <f t="shared" si="339"/>
        <v>702</v>
      </c>
      <c r="R1712" s="47">
        <f t="shared" si="340"/>
        <v>0</v>
      </c>
      <c r="S1712" s="47">
        <f t="shared" si="341"/>
        <v>0</v>
      </c>
      <c r="T1712" s="47" t="e">
        <f t="shared" si="342"/>
        <v>#N/A</v>
      </c>
      <c r="U1712" s="47"/>
    </row>
    <row r="1713" spans="2:21">
      <c r="B1713" s="46">
        <f t="shared" si="338"/>
        <v>702</v>
      </c>
      <c r="C1713" s="47">
        <f>OutlineParameters!T1916</f>
        <v>0</v>
      </c>
      <c r="D1713" s="47"/>
      <c r="E1713" s="47"/>
      <c r="F1713" s="47"/>
      <c r="G1713" s="47"/>
      <c r="H1713" s="47"/>
      <c r="I1713" s="47"/>
      <c r="J1713" s="47"/>
      <c r="K1713" s="47"/>
      <c r="L1713" s="47"/>
      <c r="M1713" s="47"/>
      <c r="N1713" s="47"/>
      <c r="O1713" s="47"/>
      <c r="P1713" s="47"/>
      <c r="Q1713" s="46">
        <f t="shared" si="339"/>
        <v>703</v>
      </c>
      <c r="R1713" s="47">
        <f t="shared" si="340"/>
        <v>0</v>
      </c>
      <c r="S1713" s="47">
        <f t="shared" si="341"/>
        <v>0</v>
      </c>
      <c r="T1713" s="47" t="e">
        <f t="shared" si="342"/>
        <v>#N/A</v>
      </c>
      <c r="U1713" s="47"/>
    </row>
    <row r="1714" spans="2:21">
      <c r="B1714" s="46">
        <f t="shared" si="338"/>
        <v>703</v>
      </c>
      <c r="C1714" s="47">
        <f>OutlineParameters!T1917</f>
        <v>0</v>
      </c>
      <c r="D1714" s="47"/>
      <c r="E1714" s="47"/>
      <c r="F1714" s="47"/>
      <c r="G1714" s="47"/>
      <c r="H1714" s="47"/>
      <c r="I1714" s="47"/>
      <c r="J1714" s="47"/>
      <c r="K1714" s="47"/>
      <c r="L1714" s="47"/>
      <c r="M1714" s="47"/>
      <c r="N1714" s="47"/>
      <c r="O1714" s="47"/>
      <c r="P1714" s="47"/>
      <c r="Q1714" s="46">
        <f t="shared" si="339"/>
        <v>704</v>
      </c>
      <c r="R1714" s="47">
        <f t="shared" si="340"/>
        <v>0</v>
      </c>
      <c r="S1714" s="47">
        <f t="shared" si="341"/>
        <v>0</v>
      </c>
      <c r="T1714" s="47" t="e">
        <f t="shared" si="342"/>
        <v>#N/A</v>
      </c>
      <c r="U1714" s="47"/>
    </row>
    <row r="1715" spans="2:21">
      <c r="B1715" s="46">
        <f t="shared" si="338"/>
        <v>704</v>
      </c>
      <c r="C1715" s="47">
        <f>OutlineParameters!T1918</f>
        <v>0</v>
      </c>
      <c r="D1715" s="47"/>
      <c r="E1715" s="47"/>
      <c r="F1715" s="47"/>
      <c r="G1715" s="47"/>
      <c r="H1715" s="47"/>
      <c r="I1715" s="47"/>
      <c r="J1715" s="47"/>
      <c r="K1715" s="47"/>
      <c r="L1715" s="47"/>
      <c r="M1715" s="47"/>
      <c r="N1715" s="47"/>
      <c r="O1715" s="47"/>
      <c r="P1715" s="47"/>
      <c r="Q1715" s="46">
        <f t="shared" si="339"/>
        <v>705</v>
      </c>
      <c r="R1715" s="47">
        <f t="shared" si="340"/>
        <v>0</v>
      </c>
      <c r="S1715" s="47">
        <f t="shared" si="341"/>
        <v>0</v>
      </c>
      <c r="T1715" s="47" t="e">
        <f t="shared" si="342"/>
        <v>#N/A</v>
      </c>
      <c r="U1715" s="47"/>
    </row>
    <row r="1716" spans="2:21">
      <c r="B1716" s="46">
        <f t="shared" si="338"/>
        <v>705</v>
      </c>
      <c r="C1716" s="47">
        <f>OutlineParameters!T1919</f>
        <v>0</v>
      </c>
      <c r="D1716" s="47"/>
      <c r="E1716" s="47"/>
      <c r="F1716" s="47"/>
      <c r="G1716" s="47"/>
      <c r="H1716" s="47"/>
      <c r="I1716" s="47"/>
      <c r="J1716" s="47"/>
      <c r="K1716" s="47"/>
      <c r="L1716" s="47"/>
      <c r="M1716" s="47"/>
      <c r="N1716" s="47"/>
      <c r="O1716" s="47"/>
      <c r="P1716" s="47"/>
      <c r="Q1716" s="46">
        <f t="shared" si="339"/>
        <v>706</v>
      </c>
      <c r="R1716" s="47">
        <f t="shared" si="340"/>
        <v>0</v>
      </c>
      <c r="S1716" s="47">
        <f t="shared" si="341"/>
        <v>0</v>
      </c>
      <c r="T1716" s="47" t="e">
        <f t="shared" si="342"/>
        <v>#N/A</v>
      </c>
      <c r="U1716" s="47"/>
    </row>
    <row r="1717" spans="2:21">
      <c r="B1717" s="46">
        <f t="shared" si="338"/>
        <v>706</v>
      </c>
      <c r="C1717" s="47">
        <f>OutlineParameters!T1920</f>
        <v>0</v>
      </c>
      <c r="D1717" s="47"/>
      <c r="E1717" s="47"/>
      <c r="F1717" s="47"/>
      <c r="G1717" s="47"/>
      <c r="H1717" s="47"/>
      <c r="I1717" s="47"/>
      <c r="J1717" s="47"/>
      <c r="K1717" s="47"/>
      <c r="L1717" s="47"/>
      <c r="M1717" s="47"/>
      <c r="N1717" s="47"/>
      <c r="O1717" s="47"/>
      <c r="P1717" s="47"/>
      <c r="Q1717" s="46">
        <f t="shared" si="339"/>
        <v>707</v>
      </c>
      <c r="R1717" s="47">
        <f t="shared" si="340"/>
        <v>0</v>
      </c>
      <c r="S1717" s="47">
        <f t="shared" si="341"/>
        <v>0</v>
      </c>
      <c r="T1717" s="47" t="e">
        <f t="shared" si="342"/>
        <v>#N/A</v>
      </c>
      <c r="U1717" s="47"/>
    </row>
    <row r="1718" spans="2:21">
      <c r="B1718" s="46">
        <f t="shared" ref="B1718:B1781" si="343">B1717+1</f>
        <v>707</v>
      </c>
      <c r="C1718" s="47">
        <f>OutlineParameters!T1921</f>
        <v>0</v>
      </c>
      <c r="D1718" s="47"/>
      <c r="E1718" s="47"/>
      <c r="F1718" s="47"/>
      <c r="G1718" s="47"/>
      <c r="H1718" s="47"/>
      <c r="I1718" s="47"/>
      <c r="J1718" s="47"/>
      <c r="K1718" s="47"/>
      <c r="L1718" s="47"/>
      <c r="M1718" s="47"/>
      <c r="N1718" s="47"/>
      <c r="O1718" s="47"/>
      <c r="P1718" s="47"/>
      <c r="Q1718" s="46">
        <f t="shared" si="339"/>
        <v>708</v>
      </c>
      <c r="R1718" s="47">
        <f t="shared" si="340"/>
        <v>0</v>
      </c>
      <c r="S1718" s="47">
        <f t="shared" si="341"/>
        <v>0</v>
      </c>
      <c r="T1718" s="47" t="e">
        <f t="shared" si="342"/>
        <v>#N/A</v>
      </c>
      <c r="U1718" s="47"/>
    </row>
    <row r="1719" spans="2:21">
      <c r="B1719" s="46">
        <f t="shared" si="343"/>
        <v>708</v>
      </c>
      <c r="C1719" s="47">
        <f>OutlineParameters!T1922</f>
        <v>0</v>
      </c>
      <c r="D1719" s="47"/>
      <c r="E1719" s="47"/>
      <c r="F1719" s="47"/>
      <c r="G1719" s="47"/>
      <c r="H1719" s="47"/>
      <c r="I1719" s="47"/>
      <c r="J1719" s="47"/>
      <c r="K1719" s="47"/>
      <c r="L1719" s="47"/>
      <c r="M1719" s="47"/>
      <c r="N1719" s="47"/>
      <c r="O1719" s="47"/>
      <c r="P1719" s="47"/>
      <c r="Q1719" s="46">
        <f t="shared" si="339"/>
        <v>709</v>
      </c>
      <c r="R1719" s="47">
        <f t="shared" si="340"/>
        <v>0</v>
      </c>
      <c r="S1719" s="47">
        <f t="shared" si="341"/>
        <v>0</v>
      </c>
      <c r="T1719" s="47" t="e">
        <f t="shared" si="342"/>
        <v>#N/A</v>
      </c>
      <c r="U1719" s="47"/>
    </row>
    <row r="1720" spans="2:21">
      <c r="B1720" s="46">
        <f t="shared" si="343"/>
        <v>709</v>
      </c>
      <c r="C1720" s="47">
        <f>OutlineParameters!T1923</f>
        <v>0</v>
      </c>
      <c r="D1720" s="47"/>
      <c r="E1720" s="47"/>
      <c r="F1720" s="47"/>
      <c r="G1720" s="47"/>
      <c r="H1720" s="47"/>
      <c r="I1720" s="47"/>
      <c r="J1720" s="47"/>
      <c r="K1720" s="47"/>
      <c r="L1720" s="47"/>
      <c r="M1720" s="47"/>
      <c r="N1720" s="47"/>
      <c r="O1720" s="47"/>
      <c r="P1720" s="47"/>
      <c r="Q1720" s="46">
        <f t="shared" si="339"/>
        <v>710</v>
      </c>
      <c r="R1720" s="47">
        <f t="shared" si="340"/>
        <v>0</v>
      </c>
      <c r="S1720" s="47">
        <f t="shared" si="341"/>
        <v>0</v>
      </c>
      <c r="T1720" s="47" t="e">
        <f t="shared" si="342"/>
        <v>#N/A</v>
      </c>
      <c r="U1720" s="47"/>
    </row>
    <row r="1721" spans="2:21">
      <c r="B1721" s="46">
        <f t="shared" si="343"/>
        <v>710</v>
      </c>
      <c r="C1721" s="47">
        <f>OutlineParameters!T1924</f>
        <v>0</v>
      </c>
      <c r="D1721" s="47"/>
      <c r="E1721" s="47"/>
      <c r="F1721" s="47"/>
      <c r="G1721" s="47"/>
      <c r="H1721" s="47"/>
      <c r="I1721" s="47"/>
      <c r="J1721" s="47"/>
      <c r="K1721" s="47"/>
      <c r="L1721" s="47"/>
      <c r="M1721" s="47"/>
      <c r="N1721" s="47"/>
      <c r="O1721" s="47"/>
      <c r="P1721" s="47"/>
      <c r="Q1721" s="46">
        <f t="shared" si="339"/>
        <v>711</v>
      </c>
      <c r="R1721" s="47">
        <f t="shared" si="340"/>
        <v>0</v>
      </c>
      <c r="S1721" s="47">
        <f t="shared" si="341"/>
        <v>0</v>
      </c>
      <c r="T1721" s="47" t="e">
        <f t="shared" si="342"/>
        <v>#N/A</v>
      </c>
      <c r="U1721" s="47"/>
    </row>
    <row r="1722" spans="2:21">
      <c r="B1722" s="46">
        <f t="shared" si="343"/>
        <v>711</v>
      </c>
      <c r="C1722" s="47">
        <f>OutlineParameters!T1925</f>
        <v>0</v>
      </c>
      <c r="D1722" s="47"/>
      <c r="E1722" s="47"/>
      <c r="F1722" s="47"/>
      <c r="G1722" s="47"/>
      <c r="H1722" s="47"/>
      <c r="I1722" s="47"/>
      <c r="J1722" s="47"/>
      <c r="K1722" s="47"/>
      <c r="L1722" s="47"/>
      <c r="M1722" s="47"/>
      <c r="N1722" s="47"/>
      <c r="O1722" s="47"/>
      <c r="P1722" s="47"/>
      <c r="Q1722" s="46">
        <f t="shared" si="339"/>
        <v>712</v>
      </c>
      <c r="R1722" s="47">
        <f t="shared" si="340"/>
        <v>0</v>
      </c>
      <c r="S1722" s="47">
        <f t="shared" si="341"/>
        <v>0</v>
      </c>
      <c r="T1722" s="47" t="e">
        <f t="shared" si="342"/>
        <v>#N/A</v>
      </c>
      <c r="U1722" s="47"/>
    </row>
    <row r="1723" spans="2:21">
      <c r="B1723" s="46">
        <f t="shared" si="343"/>
        <v>712</v>
      </c>
      <c r="C1723" s="47">
        <f>OutlineParameters!T1926</f>
        <v>0</v>
      </c>
      <c r="D1723" s="47"/>
      <c r="E1723" s="47"/>
      <c r="F1723" s="47"/>
      <c r="G1723" s="47"/>
      <c r="H1723" s="47"/>
      <c r="I1723" s="47"/>
      <c r="J1723" s="47"/>
      <c r="K1723" s="47"/>
      <c r="L1723" s="47"/>
      <c r="M1723" s="47"/>
      <c r="N1723" s="47"/>
      <c r="O1723" s="47"/>
      <c r="P1723" s="47"/>
      <c r="Q1723" s="46">
        <f t="shared" si="339"/>
        <v>713</v>
      </c>
      <c r="R1723" s="47">
        <f t="shared" si="340"/>
        <v>0</v>
      </c>
      <c r="S1723" s="47">
        <f t="shared" si="341"/>
        <v>0</v>
      </c>
      <c r="T1723" s="47" t="e">
        <f t="shared" si="342"/>
        <v>#N/A</v>
      </c>
      <c r="U1723" s="47"/>
    </row>
    <row r="1724" spans="2:21">
      <c r="B1724" s="46">
        <f t="shared" si="343"/>
        <v>713</v>
      </c>
      <c r="C1724" s="47">
        <f>OutlineParameters!T1927</f>
        <v>0</v>
      </c>
      <c r="D1724" s="47"/>
      <c r="E1724" s="47"/>
      <c r="F1724" s="47"/>
      <c r="G1724" s="47"/>
      <c r="H1724" s="47"/>
      <c r="I1724" s="47"/>
      <c r="J1724" s="47"/>
      <c r="K1724" s="47"/>
      <c r="L1724" s="47"/>
      <c r="M1724" s="47"/>
      <c r="N1724" s="47"/>
      <c r="O1724" s="47"/>
      <c r="P1724" s="47"/>
      <c r="Q1724" s="46">
        <f t="shared" si="339"/>
        <v>714</v>
      </c>
      <c r="R1724" s="47">
        <f t="shared" si="340"/>
        <v>0</v>
      </c>
      <c r="S1724" s="47">
        <f t="shared" si="341"/>
        <v>0</v>
      </c>
      <c r="T1724" s="47" t="e">
        <f t="shared" si="342"/>
        <v>#N/A</v>
      </c>
      <c r="U1724" s="47"/>
    </row>
    <row r="1725" spans="2:21">
      <c r="B1725" s="46">
        <f t="shared" si="343"/>
        <v>714</v>
      </c>
      <c r="C1725" s="47">
        <f>OutlineParameters!T1928</f>
        <v>0</v>
      </c>
      <c r="D1725" s="47"/>
      <c r="E1725" s="47"/>
      <c r="F1725" s="47"/>
      <c r="G1725" s="47"/>
      <c r="H1725" s="47"/>
      <c r="I1725" s="47"/>
      <c r="J1725" s="47"/>
      <c r="K1725" s="47"/>
      <c r="L1725" s="47"/>
      <c r="M1725" s="47"/>
      <c r="N1725" s="47"/>
      <c r="O1725" s="47"/>
      <c r="P1725" s="47"/>
      <c r="Q1725" s="46">
        <f t="shared" si="339"/>
        <v>715</v>
      </c>
      <c r="R1725" s="47">
        <f t="shared" si="340"/>
        <v>0</v>
      </c>
      <c r="S1725" s="47">
        <f t="shared" si="341"/>
        <v>0</v>
      </c>
      <c r="T1725" s="47" t="e">
        <f t="shared" si="342"/>
        <v>#N/A</v>
      </c>
      <c r="U1725" s="47"/>
    </row>
    <row r="1726" spans="2:21">
      <c r="B1726" s="46">
        <f t="shared" si="343"/>
        <v>715</v>
      </c>
      <c r="C1726" s="47">
        <f>OutlineParameters!T1929</f>
        <v>0</v>
      </c>
      <c r="D1726" s="47"/>
      <c r="E1726" s="47"/>
      <c r="F1726" s="47"/>
      <c r="G1726" s="47"/>
      <c r="H1726" s="47"/>
      <c r="I1726" s="47"/>
      <c r="J1726" s="47"/>
      <c r="K1726" s="47"/>
      <c r="L1726" s="47"/>
      <c r="M1726" s="47"/>
      <c r="N1726" s="47"/>
      <c r="O1726" s="47"/>
      <c r="P1726" s="47"/>
      <c r="Q1726" s="46">
        <f t="shared" si="339"/>
        <v>716</v>
      </c>
      <c r="R1726" s="47">
        <f t="shared" si="340"/>
        <v>0</v>
      </c>
      <c r="S1726" s="47">
        <f t="shared" si="341"/>
        <v>0</v>
      </c>
      <c r="T1726" s="47" t="e">
        <f t="shared" si="342"/>
        <v>#N/A</v>
      </c>
      <c r="U1726" s="47"/>
    </row>
    <row r="1727" spans="2:21">
      <c r="B1727" s="46">
        <f t="shared" si="343"/>
        <v>716</v>
      </c>
      <c r="C1727" s="47">
        <f>OutlineParameters!T1930</f>
        <v>0</v>
      </c>
      <c r="D1727" s="47"/>
      <c r="E1727" s="47"/>
      <c r="F1727" s="47"/>
      <c r="G1727" s="47"/>
      <c r="H1727" s="47"/>
      <c r="I1727" s="47"/>
      <c r="J1727" s="47"/>
      <c r="K1727" s="47"/>
      <c r="L1727" s="47"/>
      <c r="M1727" s="47"/>
      <c r="N1727" s="47"/>
      <c r="O1727" s="47"/>
      <c r="P1727" s="47"/>
      <c r="Q1727" s="46">
        <f t="shared" si="339"/>
        <v>717</v>
      </c>
      <c r="R1727" s="47">
        <f t="shared" si="340"/>
        <v>0</v>
      </c>
      <c r="S1727" s="47">
        <f t="shared" si="341"/>
        <v>0</v>
      </c>
      <c r="T1727" s="47" t="e">
        <f t="shared" si="342"/>
        <v>#N/A</v>
      </c>
      <c r="U1727" s="47"/>
    </row>
    <row r="1728" spans="2:21">
      <c r="B1728" s="46">
        <f t="shared" si="343"/>
        <v>717</v>
      </c>
      <c r="C1728" s="47">
        <f>OutlineParameters!T1931</f>
        <v>0</v>
      </c>
      <c r="D1728" s="47"/>
      <c r="E1728" s="47"/>
      <c r="F1728" s="47"/>
      <c r="G1728" s="47"/>
      <c r="H1728" s="47"/>
      <c r="I1728" s="47"/>
      <c r="J1728" s="47"/>
      <c r="K1728" s="47"/>
      <c r="L1728" s="47"/>
      <c r="M1728" s="47"/>
      <c r="N1728" s="47"/>
      <c r="O1728" s="47"/>
      <c r="P1728" s="47"/>
      <c r="Q1728" s="46">
        <f t="shared" si="339"/>
        <v>718</v>
      </c>
      <c r="R1728" s="47">
        <f t="shared" si="340"/>
        <v>0</v>
      </c>
      <c r="S1728" s="47">
        <f t="shared" si="341"/>
        <v>0</v>
      </c>
      <c r="T1728" s="47" t="e">
        <f t="shared" si="342"/>
        <v>#N/A</v>
      </c>
      <c r="U1728" s="47"/>
    </row>
    <row r="1729" spans="2:21">
      <c r="B1729" s="46">
        <f t="shared" si="343"/>
        <v>718</v>
      </c>
      <c r="C1729" s="47">
        <f>OutlineParameters!T1932</f>
        <v>0</v>
      </c>
      <c r="D1729" s="47"/>
      <c r="E1729" s="47"/>
      <c r="F1729" s="47"/>
      <c r="G1729" s="47"/>
      <c r="H1729" s="47"/>
      <c r="I1729" s="47"/>
      <c r="J1729" s="47"/>
      <c r="K1729" s="47"/>
      <c r="L1729" s="47"/>
      <c r="M1729" s="47"/>
      <c r="N1729" s="47"/>
      <c r="O1729" s="47"/>
      <c r="P1729" s="47"/>
      <c r="Q1729" s="46">
        <f t="shared" si="339"/>
        <v>719</v>
      </c>
      <c r="R1729" s="47">
        <f t="shared" si="340"/>
        <v>0</v>
      </c>
      <c r="S1729" s="47">
        <f t="shared" si="341"/>
        <v>0</v>
      </c>
      <c r="T1729" s="47" t="e">
        <f t="shared" si="342"/>
        <v>#N/A</v>
      </c>
      <c r="U1729" s="47"/>
    </row>
    <row r="1730" spans="2:21">
      <c r="B1730" s="46">
        <f t="shared" si="343"/>
        <v>719</v>
      </c>
      <c r="C1730" s="47">
        <f>OutlineParameters!T1933</f>
        <v>0</v>
      </c>
      <c r="D1730" s="47"/>
      <c r="E1730" s="47"/>
      <c r="F1730" s="47"/>
      <c r="G1730" s="47"/>
      <c r="H1730" s="47"/>
      <c r="I1730" s="47"/>
      <c r="J1730" s="47"/>
      <c r="K1730" s="47"/>
      <c r="L1730" s="47"/>
      <c r="M1730" s="47"/>
      <c r="N1730" s="47"/>
      <c r="O1730" s="47"/>
      <c r="P1730" s="47"/>
      <c r="Q1730" s="46">
        <f t="shared" si="339"/>
        <v>720</v>
      </c>
      <c r="R1730" s="47">
        <f t="shared" si="340"/>
        <v>0</v>
      </c>
      <c r="S1730" s="47">
        <f t="shared" si="341"/>
        <v>0</v>
      </c>
      <c r="T1730" s="47" t="e">
        <f t="shared" si="342"/>
        <v>#N/A</v>
      </c>
      <c r="U1730" s="47"/>
    </row>
    <row r="1731" spans="2:21">
      <c r="B1731" s="46">
        <f t="shared" si="343"/>
        <v>720</v>
      </c>
      <c r="C1731" s="47">
        <f>OutlineParameters!T1934</f>
        <v>0</v>
      </c>
      <c r="D1731" s="47"/>
      <c r="E1731" s="47"/>
      <c r="F1731" s="47"/>
      <c r="G1731" s="47"/>
      <c r="H1731" s="47"/>
      <c r="I1731" s="47"/>
      <c r="J1731" s="47"/>
      <c r="K1731" s="47"/>
      <c r="L1731" s="47"/>
      <c r="M1731" s="47"/>
      <c r="N1731" s="47"/>
      <c r="O1731" s="47"/>
      <c r="P1731" s="47"/>
      <c r="Q1731" s="46">
        <f t="shared" si="339"/>
        <v>721</v>
      </c>
      <c r="R1731" s="47">
        <f t="shared" si="340"/>
        <v>0</v>
      </c>
      <c r="S1731" s="47">
        <f t="shared" si="341"/>
        <v>0</v>
      </c>
      <c r="T1731" s="47" t="e">
        <f t="shared" si="342"/>
        <v>#N/A</v>
      </c>
      <c r="U1731" s="47"/>
    </row>
    <row r="1732" spans="2:21">
      <c r="B1732" s="46">
        <f t="shared" si="343"/>
        <v>721</v>
      </c>
      <c r="C1732" s="47">
        <f>OutlineParameters!T1935</f>
        <v>0</v>
      </c>
      <c r="D1732" s="47"/>
      <c r="E1732" s="47"/>
      <c r="F1732" s="47"/>
      <c r="G1732" s="47"/>
      <c r="H1732" s="47"/>
      <c r="I1732" s="47"/>
      <c r="J1732" s="47"/>
      <c r="K1732" s="47"/>
      <c r="L1732" s="47"/>
      <c r="M1732" s="47"/>
      <c r="N1732" s="47"/>
      <c r="O1732" s="47"/>
      <c r="P1732" s="47"/>
      <c r="Q1732" s="46">
        <f t="shared" si="339"/>
        <v>722</v>
      </c>
      <c r="R1732" s="47">
        <f t="shared" si="340"/>
        <v>0</v>
      </c>
      <c r="S1732" s="47">
        <f t="shared" si="341"/>
        <v>0</v>
      </c>
      <c r="T1732" s="47" t="e">
        <f t="shared" si="342"/>
        <v>#N/A</v>
      </c>
      <c r="U1732" s="47"/>
    </row>
    <row r="1733" spans="2:21">
      <c r="B1733" s="46">
        <f t="shared" si="343"/>
        <v>722</v>
      </c>
      <c r="C1733" s="47">
        <f>OutlineParameters!T1936</f>
        <v>0</v>
      </c>
      <c r="D1733" s="47"/>
      <c r="E1733" s="47"/>
      <c r="F1733" s="47"/>
      <c r="G1733" s="47"/>
      <c r="H1733" s="47"/>
      <c r="I1733" s="47"/>
      <c r="J1733" s="47"/>
      <c r="K1733" s="47"/>
      <c r="L1733" s="47"/>
      <c r="M1733" s="47"/>
      <c r="N1733" s="47"/>
      <c r="O1733" s="47"/>
      <c r="P1733" s="47"/>
      <c r="Q1733" s="46">
        <f t="shared" si="339"/>
        <v>723</v>
      </c>
      <c r="R1733" s="47">
        <f t="shared" si="340"/>
        <v>0</v>
      </c>
      <c r="S1733" s="47">
        <f t="shared" si="341"/>
        <v>0</v>
      </c>
      <c r="T1733" s="47" t="e">
        <f t="shared" si="342"/>
        <v>#N/A</v>
      </c>
      <c r="U1733" s="47"/>
    </row>
    <row r="1734" spans="2:21">
      <c r="B1734" s="46">
        <f t="shared" si="343"/>
        <v>723</v>
      </c>
      <c r="C1734" s="47">
        <f>OutlineParameters!T1937</f>
        <v>0</v>
      </c>
      <c r="D1734" s="47"/>
      <c r="E1734" s="47"/>
      <c r="F1734" s="47"/>
      <c r="G1734" s="47"/>
      <c r="H1734" s="47"/>
      <c r="I1734" s="47"/>
      <c r="J1734" s="47"/>
      <c r="K1734" s="47"/>
      <c r="L1734" s="47"/>
      <c r="M1734" s="47"/>
      <c r="N1734" s="47"/>
      <c r="O1734" s="47"/>
      <c r="P1734" s="47"/>
      <c r="Q1734" s="46">
        <f t="shared" si="339"/>
        <v>724</v>
      </c>
      <c r="R1734" s="47">
        <f t="shared" si="340"/>
        <v>0</v>
      </c>
      <c r="S1734" s="47">
        <f t="shared" si="341"/>
        <v>0</v>
      </c>
      <c r="T1734" s="47" t="e">
        <f t="shared" si="342"/>
        <v>#N/A</v>
      </c>
      <c r="U1734" s="47"/>
    </row>
    <row r="1735" spans="2:21">
      <c r="B1735" s="46">
        <f t="shared" si="343"/>
        <v>724</v>
      </c>
      <c r="C1735" s="47">
        <f>OutlineParameters!T1938</f>
        <v>0</v>
      </c>
      <c r="D1735" s="47"/>
      <c r="E1735" s="47"/>
      <c r="F1735" s="47"/>
      <c r="G1735" s="47"/>
      <c r="H1735" s="47"/>
      <c r="I1735" s="47"/>
      <c r="J1735" s="47"/>
      <c r="K1735" s="47"/>
      <c r="L1735" s="47"/>
      <c r="M1735" s="47"/>
      <c r="N1735" s="47"/>
      <c r="O1735" s="47"/>
      <c r="P1735" s="47"/>
      <c r="Q1735" s="46">
        <f t="shared" si="339"/>
        <v>725</v>
      </c>
      <c r="R1735" s="47">
        <f t="shared" si="340"/>
        <v>0</v>
      </c>
      <c r="S1735" s="47">
        <f t="shared" si="341"/>
        <v>0</v>
      </c>
      <c r="T1735" s="47" t="e">
        <f t="shared" si="342"/>
        <v>#N/A</v>
      </c>
      <c r="U1735" s="47"/>
    </row>
    <row r="1736" spans="2:21">
      <c r="B1736" s="46">
        <f t="shared" si="343"/>
        <v>725</v>
      </c>
      <c r="C1736" s="47">
        <f>OutlineParameters!T1939</f>
        <v>0</v>
      </c>
      <c r="D1736" s="47"/>
      <c r="E1736" s="47"/>
      <c r="F1736" s="47"/>
      <c r="G1736" s="47"/>
      <c r="H1736" s="47"/>
      <c r="I1736" s="47"/>
      <c r="J1736" s="47"/>
      <c r="K1736" s="47"/>
      <c r="L1736" s="47"/>
      <c r="M1736" s="47"/>
      <c r="N1736" s="47"/>
      <c r="O1736" s="47"/>
      <c r="P1736" s="47"/>
      <c r="Q1736" s="46">
        <f t="shared" si="339"/>
        <v>726</v>
      </c>
      <c r="R1736" s="47">
        <f t="shared" si="340"/>
        <v>0</v>
      </c>
      <c r="S1736" s="47">
        <f t="shared" si="341"/>
        <v>0</v>
      </c>
      <c r="T1736" s="47" t="e">
        <f t="shared" si="342"/>
        <v>#N/A</v>
      </c>
      <c r="U1736" s="47"/>
    </row>
    <row r="1737" spans="2:21">
      <c r="B1737" s="46">
        <f t="shared" si="343"/>
        <v>726</v>
      </c>
      <c r="C1737" s="47">
        <f>OutlineParameters!T1940</f>
        <v>0</v>
      </c>
      <c r="D1737" s="47"/>
      <c r="E1737" s="47"/>
      <c r="F1737" s="47"/>
      <c r="G1737" s="47"/>
      <c r="H1737" s="47"/>
      <c r="I1737" s="47"/>
      <c r="J1737" s="47"/>
      <c r="K1737" s="47"/>
      <c r="L1737" s="47"/>
      <c r="M1737" s="47"/>
      <c r="N1737" s="47"/>
      <c r="O1737" s="47"/>
      <c r="P1737" s="47"/>
      <c r="Q1737" s="46">
        <f t="shared" si="339"/>
        <v>727</v>
      </c>
      <c r="R1737" s="47">
        <f t="shared" si="340"/>
        <v>0</v>
      </c>
      <c r="S1737" s="47">
        <f t="shared" si="341"/>
        <v>0</v>
      </c>
      <c r="T1737" s="47" t="e">
        <f t="shared" si="342"/>
        <v>#N/A</v>
      </c>
      <c r="U1737" s="47"/>
    </row>
    <row r="1738" spans="2:21">
      <c r="B1738" s="46">
        <f t="shared" si="343"/>
        <v>727</v>
      </c>
      <c r="C1738" s="47">
        <f>OutlineParameters!T1941</f>
        <v>0</v>
      </c>
      <c r="D1738" s="47"/>
      <c r="E1738" s="47"/>
      <c r="F1738" s="47"/>
      <c r="G1738" s="47"/>
      <c r="H1738" s="47"/>
      <c r="I1738" s="47"/>
      <c r="J1738" s="47"/>
      <c r="K1738" s="47"/>
      <c r="L1738" s="47"/>
      <c r="M1738" s="47"/>
      <c r="N1738" s="47"/>
      <c r="O1738" s="47"/>
      <c r="P1738" s="47"/>
      <c r="Q1738" s="46">
        <f t="shared" si="339"/>
        <v>728</v>
      </c>
      <c r="R1738" s="47">
        <f t="shared" si="340"/>
        <v>0</v>
      </c>
      <c r="S1738" s="47">
        <f t="shared" si="341"/>
        <v>0</v>
      </c>
      <c r="T1738" s="47" t="e">
        <f t="shared" si="342"/>
        <v>#N/A</v>
      </c>
      <c r="U1738" s="47"/>
    </row>
    <row r="1739" spans="2:21">
      <c r="B1739" s="46">
        <f t="shared" si="343"/>
        <v>728</v>
      </c>
      <c r="C1739" s="47">
        <f>OutlineParameters!T1942</f>
        <v>0</v>
      </c>
      <c r="D1739" s="47"/>
      <c r="E1739" s="47"/>
      <c r="F1739" s="47"/>
      <c r="G1739" s="47"/>
      <c r="H1739" s="47"/>
      <c r="I1739" s="47"/>
      <c r="J1739" s="47"/>
      <c r="K1739" s="47"/>
      <c r="L1739" s="47"/>
      <c r="M1739" s="47"/>
      <c r="N1739" s="47"/>
      <c r="O1739" s="47"/>
      <c r="P1739" s="47"/>
      <c r="Q1739" s="46">
        <f t="shared" si="339"/>
        <v>729</v>
      </c>
      <c r="R1739" s="47">
        <f t="shared" si="340"/>
        <v>0</v>
      </c>
      <c r="S1739" s="47">
        <f t="shared" si="341"/>
        <v>0</v>
      </c>
      <c r="T1739" s="47" t="e">
        <f t="shared" si="342"/>
        <v>#N/A</v>
      </c>
      <c r="U1739" s="47"/>
    </row>
    <row r="1740" spans="2:21">
      <c r="B1740" s="46">
        <f t="shared" si="343"/>
        <v>729</v>
      </c>
      <c r="C1740" s="47">
        <f>OutlineParameters!T1943</f>
        <v>0</v>
      </c>
      <c r="D1740" s="47"/>
      <c r="E1740" s="47"/>
      <c r="F1740" s="47"/>
      <c r="G1740" s="47"/>
      <c r="H1740" s="47"/>
      <c r="I1740" s="47"/>
      <c r="J1740" s="47"/>
      <c r="K1740" s="47"/>
      <c r="L1740" s="47"/>
      <c r="M1740" s="47"/>
      <c r="N1740" s="47"/>
      <c r="O1740" s="47"/>
      <c r="P1740" s="47"/>
      <c r="Q1740" s="46">
        <f t="shared" si="339"/>
        <v>730</v>
      </c>
      <c r="R1740" s="47">
        <f t="shared" si="340"/>
        <v>0</v>
      </c>
      <c r="S1740" s="47">
        <f t="shared" si="341"/>
        <v>0</v>
      </c>
      <c r="T1740" s="47" t="e">
        <f t="shared" si="342"/>
        <v>#N/A</v>
      </c>
      <c r="U1740" s="47"/>
    </row>
    <row r="1741" spans="2:21">
      <c r="B1741" s="46">
        <f t="shared" si="343"/>
        <v>730</v>
      </c>
      <c r="C1741" s="47">
        <f>OutlineParameters!T1944</f>
        <v>0</v>
      </c>
      <c r="D1741" s="47"/>
      <c r="E1741" s="47"/>
      <c r="F1741" s="47"/>
      <c r="G1741" s="47"/>
      <c r="H1741" s="47"/>
      <c r="I1741" s="47"/>
      <c r="J1741" s="47"/>
      <c r="K1741" s="47"/>
      <c r="L1741" s="47"/>
      <c r="M1741" s="47"/>
      <c r="N1741" s="47"/>
      <c r="O1741" s="47"/>
      <c r="P1741" s="47"/>
      <c r="Q1741" s="46">
        <f t="shared" si="339"/>
        <v>731</v>
      </c>
      <c r="R1741" s="47">
        <f t="shared" si="340"/>
        <v>0</v>
      </c>
      <c r="S1741" s="47">
        <f t="shared" si="341"/>
        <v>0</v>
      </c>
      <c r="T1741" s="47" t="e">
        <f t="shared" si="342"/>
        <v>#N/A</v>
      </c>
      <c r="U1741" s="47"/>
    </row>
    <row r="1742" spans="2:21">
      <c r="B1742" s="46">
        <f t="shared" si="343"/>
        <v>731</v>
      </c>
      <c r="C1742" s="47">
        <f>OutlineParameters!T1945</f>
        <v>0</v>
      </c>
      <c r="D1742" s="47"/>
      <c r="E1742" s="47"/>
      <c r="F1742" s="47"/>
      <c r="G1742" s="47"/>
      <c r="H1742" s="47"/>
      <c r="I1742" s="47"/>
      <c r="J1742" s="47"/>
      <c r="K1742" s="47"/>
      <c r="L1742" s="47"/>
      <c r="M1742" s="47"/>
      <c r="N1742" s="47"/>
      <c r="O1742" s="47"/>
      <c r="P1742" s="47"/>
      <c r="Q1742" s="46">
        <f t="shared" si="339"/>
        <v>732</v>
      </c>
      <c r="R1742" s="47">
        <f t="shared" si="340"/>
        <v>0</v>
      </c>
      <c r="S1742" s="47">
        <f t="shared" si="341"/>
        <v>0</v>
      </c>
      <c r="T1742" s="47" t="e">
        <f t="shared" si="342"/>
        <v>#N/A</v>
      </c>
      <c r="U1742" s="47"/>
    </row>
    <row r="1743" spans="2:21">
      <c r="B1743" s="46">
        <f t="shared" si="343"/>
        <v>732</v>
      </c>
      <c r="C1743" s="47">
        <f>OutlineParameters!T1946</f>
        <v>0</v>
      </c>
      <c r="D1743" s="47"/>
      <c r="E1743" s="47"/>
      <c r="F1743" s="47"/>
      <c r="G1743" s="47"/>
      <c r="H1743" s="47"/>
      <c r="I1743" s="47"/>
      <c r="J1743" s="47"/>
      <c r="K1743" s="47"/>
      <c r="L1743" s="47"/>
      <c r="M1743" s="47"/>
      <c r="N1743" s="47"/>
      <c r="O1743" s="47"/>
      <c r="P1743" s="47"/>
      <c r="Q1743" s="46">
        <f t="shared" si="339"/>
        <v>733</v>
      </c>
      <c r="R1743" s="47">
        <f t="shared" si="340"/>
        <v>0</v>
      </c>
      <c r="S1743" s="47">
        <f t="shared" si="341"/>
        <v>0</v>
      </c>
      <c r="T1743" s="47" t="e">
        <f t="shared" si="342"/>
        <v>#N/A</v>
      </c>
      <c r="U1743" s="47"/>
    </row>
    <row r="1744" spans="2:21">
      <c r="B1744" s="46">
        <f t="shared" si="343"/>
        <v>733</v>
      </c>
      <c r="C1744" s="47">
        <f>OutlineParameters!T1947</f>
        <v>0</v>
      </c>
      <c r="D1744" s="47"/>
      <c r="E1744" s="47"/>
      <c r="F1744" s="47"/>
      <c r="G1744" s="47"/>
      <c r="H1744" s="47"/>
      <c r="I1744" s="47"/>
      <c r="J1744" s="47"/>
      <c r="K1744" s="47"/>
      <c r="L1744" s="47"/>
      <c r="M1744" s="47"/>
      <c r="N1744" s="47"/>
      <c r="O1744" s="47"/>
      <c r="P1744" s="47"/>
      <c r="Q1744" s="46">
        <f t="shared" si="339"/>
        <v>734</v>
      </c>
      <c r="R1744" s="47">
        <f t="shared" si="340"/>
        <v>0</v>
      </c>
      <c r="S1744" s="47">
        <f t="shared" si="341"/>
        <v>0</v>
      </c>
      <c r="T1744" s="47" t="e">
        <f t="shared" si="342"/>
        <v>#N/A</v>
      </c>
      <c r="U1744" s="47"/>
    </row>
    <row r="1745" spans="2:21">
      <c r="B1745" s="46">
        <f t="shared" si="343"/>
        <v>734</v>
      </c>
      <c r="C1745" s="47">
        <f>OutlineParameters!T1948</f>
        <v>0</v>
      </c>
      <c r="D1745" s="47"/>
      <c r="E1745" s="47"/>
      <c r="F1745" s="47"/>
      <c r="G1745" s="47"/>
      <c r="H1745" s="47"/>
      <c r="I1745" s="47"/>
      <c r="J1745" s="47"/>
      <c r="K1745" s="47"/>
      <c r="L1745" s="47"/>
      <c r="M1745" s="47"/>
      <c r="N1745" s="47"/>
      <c r="O1745" s="47"/>
      <c r="P1745" s="47"/>
      <c r="Q1745" s="46">
        <f t="shared" si="339"/>
        <v>735</v>
      </c>
      <c r="R1745" s="47">
        <f t="shared" si="340"/>
        <v>0</v>
      </c>
      <c r="S1745" s="47">
        <f t="shared" si="341"/>
        <v>0</v>
      </c>
      <c r="T1745" s="47" t="e">
        <f t="shared" si="342"/>
        <v>#N/A</v>
      </c>
      <c r="U1745" s="47"/>
    </row>
    <row r="1746" spans="2:21">
      <c r="B1746" s="46">
        <f t="shared" si="343"/>
        <v>735</v>
      </c>
      <c r="C1746" s="47">
        <f>OutlineParameters!T1949</f>
        <v>0</v>
      </c>
      <c r="D1746" s="47"/>
      <c r="E1746" s="47"/>
      <c r="F1746" s="47"/>
      <c r="G1746" s="47"/>
      <c r="H1746" s="47"/>
      <c r="I1746" s="47"/>
      <c r="J1746" s="47"/>
      <c r="K1746" s="47"/>
      <c r="L1746" s="47"/>
      <c r="M1746" s="47"/>
      <c r="N1746" s="47"/>
      <c r="O1746" s="47"/>
      <c r="P1746" s="47"/>
      <c r="Q1746" s="46">
        <f t="shared" si="339"/>
        <v>736</v>
      </c>
      <c r="R1746" s="47">
        <f t="shared" si="340"/>
        <v>0</v>
      </c>
      <c r="S1746" s="47">
        <f t="shared" si="341"/>
        <v>0</v>
      </c>
      <c r="T1746" s="47" t="e">
        <f t="shared" si="342"/>
        <v>#N/A</v>
      </c>
      <c r="U1746" s="47"/>
    </row>
    <row r="1747" spans="2:21">
      <c r="B1747" s="46">
        <f t="shared" si="343"/>
        <v>736</v>
      </c>
      <c r="C1747" s="47">
        <f>OutlineParameters!T1950</f>
        <v>0</v>
      </c>
      <c r="D1747" s="47"/>
      <c r="E1747" s="47"/>
      <c r="F1747" s="47"/>
      <c r="G1747" s="47"/>
      <c r="H1747" s="47"/>
      <c r="I1747" s="47"/>
      <c r="J1747" s="47"/>
      <c r="K1747" s="47"/>
      <c r="L1747" s="47"/>
      <c r="M1747" s="47"/>
      <c r="N1747" s="47"/>
      <c r="O1747" s="47"/>
      <c r="P1747" s="47"/>
      <c r="Q1747" s="46">
        <f t="shared" si="339"/>
        <v>737</v>
      </c>
      <c r="R1747" s="47">
        <f t="shared" si="340"/>
        <v>0</v>
      </c>
      <c r="S1747" s="47">
        <f t="shared" si="341"/>
        <v>0</v>
      </c>
      <c r="T1747" s="47" t="e">
        <f t="shared" si="342"/>
        <v>#N/A</v>
      </c>
      <c r="U1747" s="47"/>
    </row>
    <row r="1748" spans="2:21">
      <c r="B1748" s="46">
        <f t="shared" si="343"/>
        <v>737</v>
      </c>
      <c r="C1748" s="47">
        <f>OutlineParameters!T1951</f>
        <v>0</v>
      </c>
      <c r="D1748" s="47"/>
      <c r="E1748" s="47"/>
      <c r="F1748" s="47"/>
      <c r="G1748" s="47"/>
      <c r="H1748" s="47"/>
      <c r="I1748" s="47"/>
      <c r="J1748" s="47"/>
      <c r="K1748" s="47"/>
      <c r="L1748" s="47"/>
      <c r="M1748" s="47"/>
      <c r="N1748" s="47"/>
      <c r="O1748" s="47"/>
      <c r="P1748" s="47"/>
      <c r="Q1748" s="46">
        <f t="shared" si="339"/>
        <v>738</v>
      </c>
      <c r="R1748" s="47">
        <f t="shared" si="340"/>
        <v>0</v>
      </c>
      <c r="S1748" s="47">
        <f t="shared" si="341"/>
        <v>0</v>
      </c>
      <c r="T1748" s="47" t="e">
        <f t="shared" si="342"/>
        <v>#N/A</v>
      </c>
      <c r="U1748" s="47"/>
    </row>
    <row r="1749" spans="2:21">
      <c r="B1749" s="46">
        <f t="shared" si="343"/>
        <v>738</v>
      </c>
      <c r="C1749" s="47">
        <f>OutlineParameters!T1952</f>
        <v>0</v>
      </c>
      <c r="D1749" s="47"/>
      <c r="E1749" s="47"/>
      <c r="F1749" s="47"/>
      <c r="G1749" s="47"/>
      <c r="H1749" s="47"/>
      <c r="I1749" s="47"/>
      <c r="J1749" s="47"/>
      <c r="K1749" s="47"/>
      <c r="L1749" s="47"/>
      <c r="M1749" s="47"/>
      <c r="N1749" s="47"/>
      <c r="O1749" s="47"/>
      <c r="P1749" s="47"/>
      <c r="Q1749" s="46">
        <f t="shared" ref="Q1749:Q1812" si="344">B1750</f>
        <v>739</v>
      </c>
      <c r="R1749" s="47">
        <f t="shared" ref="R1749:R1812" si="345">VLOOKUP(-Q1749,$Q$110:$R$1009,2,FALSE)</f>
        <v>0</v>
      </c>
      <c r="S1749" s="47">
        <f t="shared" ref="S1749:S1812" si="346">VLOOKUP(-Q1749,$Q$110:$S$1009,3,FALSE)</f>
        <v>0</v>
      </c>
      <c r="T1749" s="47" t="e">
        <f t="shared" ref="T1749:T1812" si="347">VLOOKUP(-Q1749,$Q$110:$T$1009,4,FALSE)</f>
        <v>#N/A</v>
      </c>
      <c r="U1749" s="47"/>
    </row>
    <row r="1750" spans="2:21">
      <c r="B1750" s="46">
        <f t="shared" si="343"/>
        <v>739</v>
      </c>
      <c r="C1750" s="47">
        <f>OutlineParameters!T1953</f>
        <v>0</v>
      </c>
      <c r="D1750" s="47"/>
      <c r="E1750" s="47"/>
      <c r="F1750" s="47"/>
      <c r="G1750" s="47"/>
      <c r="H1750" s="47"/>
      <c r="I1750" s="47"/>
      <c r="J1750" s="47"/>
      <c r="K1750" s="47"/>
      <c r="L1750" s="47"/>
      <c r="M1750" s="47"/>
      <c r="N1750" s="47"/>
      <c r="O1750" s="47"/>
      <c r="P1750" s="47"/>
      <c r="Q1750" s="46">
        <f t="shared" si="344"/>
        <v>740</v>
      </c>
      <c r="R1750" s="47">
        <f t="shared" si="345"/>
        <v>0</v>
      </c>
      <c r="S1750" s="47">
        <f t="shared" si="346"/>
        <v>0</v>
      </c>
      <c r="T1750" s="47" t="e">
        <f t="shared" si="347"/>
        <v>#N/A</v>
      </c>
      <c r="U1750" s="47"/>
    </row>
    <row r="1751" spans="2:21">
      <c r="B1751" s="46">
        <f t="shared" si="343"/>
        <v>740</v>
      </c>
      <c r="C1751" s="47">
        <f>OutlineParameters!T1954</f>
        <v>0</v>
      </c>
      <c r="D1751" s="47"/>
      <c r="E1751" s="47"/>
      <c r="F1751" s="47"/>
      <c r="G1751" s="47"/>
      <c r="H1751" s="47"/>
      <c r="I1751" s="47"/>
      <c r="J1751" s="47"/>
      <c r="K1751" s="47"/>
      <c r="L1751" s="47"/>
      <c r="M1751" s="47"/>
      <c r="N1751" s="47"/>
      <c r="O1751" s="47"/>
      <c r="P1751" s="47"/>
      <c r="Q1751" s="46">
        <f t="shared" si="344"/>
        <v>741</v>
      </c>
      <c r="R1751" s="47">
        <f t="shared" si="345"/>
        <v>0</v>
      </c>
      <c r="S1751" s="47">
        <f t="shared" si="346"/>
        <v>0</v>
      </c>
      <c r="T1751" s="47" t="e">
        <f t="shared" si="347"/>
        <v>#N/A</v>
      </c>
      <c r="U1751" s="47"/>
    </row>
    <row r="1752" spans="2:21">
      <c r="B1752" s="46">
        <f t="shared" si="343"/>
        <v>741</v>
      </c>
      <c r="C1752" s="47">
        <f>OutlineParameters!T1955</f>
        <v>0</v>
      </c>
      <c r="D1752" s="47"/>
      <c r="E1752" s="47"/>
      <c r="F1752" s="47"/>
      <c r="G1752" s="47"/>
      <c r="H1752" s="47"/>
      <c r="I1752" s="47"/>
      <c r="J1752" s="47"/>
      <c r="K1752" s="47"/>
      <c r="L1752" s="47"/>
      <c r="M1752" s="47"/>
      <c r="N1752" s="47"/>
      <c r="O1752" s="47"/>
      <c r="P1752" s="47"/>
      <c r="Q1752" s="46">
        <f t="shared" si="344"/>
        <v>742</v>
      </c>
      <c r="R1752" s="47">
        <f t="shared" si="345"/>
        <v>0</v>
      </c>
      <c r="S1752" s="47">
        <f t="shared" si="346"/>
        <v>0</v>
      </c>
      <c r="T1752" s="47" t="e">
        <f t="shared" si="347"/>
        <v>#N/A</v>
      </c>
      <c r="U1752" s="47"/>
    </row>
    <row r="1753" spans="2:21">
      <c r="B1753" s="46">
        <f t="shared" si="343"/>
        <v>742</v>
      </c>
      <c r="C1753" s="47">
        <f>OutlineParameters!T1956</f>
        <v>0</v>
      </c>
      <c r="D1753" s="47"/>
      <c r="E1753" s="47"/>
      <c r="F1753" s="47"/>
      <c r="G1753" s="47"/>
      <c r="H1753" s="47"/>
      <c r="I1753" s="47"/>
      <c r="J1753" s="47"/>
      <c r="K1753" s="47"/>
      <c r="L1753" s="47"/>
      <c r="M1753" s="47"/>
      <c r="N1753" s="47"/>
      <c r="O1753" s="47"/>
      <c r="P1753" s="47"/>
      <c r="Q1753" s="46">
        <f t="shared" si="344"/>
        <v>743</v>
      </c>
      <c r="R1753" s="47">
        <f t="shared" si="345"/>
        <v>0</v>
      </c>
      <c r="S1753" s="47">
        <f t="shared" si="346"/>
        <v>0</v>
      </c>
      <c r="T1753" s="47" t="e">
        <f t="shared" si="347"/>
        <v>#N/A</v>
      </c>
      <c r="U1753" s="47"/>
    </row>
    <row r="1754" spans="2:21">
      <c r="B1754" s="46">
        <f t="shared" si="343"/>
        <v>743</v>
      </c>
      <c r="C1754" s="47">
        <f>OutlineParameters!T1957</f>
        <v>0</v>
      </c>
      <c r="D1754" s="47"/>
      <c r="E1754" s="47"/>
      <c r="F1754" s="47"/>
      <c r="G1754" s="47"/>
      <c r="H1754" s="47"/>
      <c r="I1754" s="47"/>
      <c r="J1754" s="47"/>
      <c r="K1754" s="47"/>
      <c r="L1754" s="47"/>
      <c r="M1754" s="47"/>
      <c r="N1754" s="47"/>
      <c r="O1754" s="47"/>
      <c r="P1754" s="47"/>
      <c r="Q1754" s="46">
        <f t="shared" si="344"/>
        <v>744</v>
      </c>
      <c r="R1754" s="47">
        <f t="shared" si="345"/>
        <v>0</v>
      </c>
      <c r="S1754" s="47">
        <f t="shared" si="346"/>
        <v>0</v>
      </c>
      <c r="T1754" s="47" t="e">
        <f t="shared" si="347"/>
        <v>#N/A</v>
      </c>
      <c r="U1754" s="47"/>
    </row>
    <row r="1755" spans="2:21">
      <c r="B1755" s="46">
        <f t="shared" si="343"/>
        <v>744</v>
      </c>
      <c r="C1755" s="47">
        <f>OutlineParameters!T1958</f>
        <v>0</v>
      </c>
      <c r="D1755" s="47"/>
      <c r="E1755" s="47"/>
      <c r="F1755" s="47"/>
      <c r="G1755" s="47"/>
      <c r="H1755" s="47"/>
      <c r="I1755" s="47"/>
      <c r="J1755" s="47"/>
      <c r="K1755" s="47"/>
      <c r="L1755" s="47"/>
      <c r="M1755" s="47"/>
      <c r="N1755" s="47"/>
      <c r="O1755" s="47"/>
      <c r="P1755" s="47"/>
      <c r="Q1755" s="46">
        <f t="shared" si="344"/>
        <v>745</v>
      </c>
      <c r="R1755" s="47">
        <f t="shared" si="345"/>
        <v>0</v>
      </c>
      <c r="S1755" s="47">
        <f t="shared" si="346"/>
        <v>0</v>
      </c>
      <c r="T1755" s="47" t="e">
        <f t="shared" si="347"/>
        <v>#N/A</v>
      </c>
      <c r="U1755" s="47"/>
    </row>
    <row r="1756" spans="2:21">
      <c r="B1756" s="46">
        <f t="shared" si="343"/>
        <v>745</v>
      </c>
      <c r="C1756" s="47">
        <f>OutlineParameters!T1959</f>
        <v>0</v>
      </c>
      <c r="D1756" s="47"/>
      <c r="E1756" s="47"/>
      <c r="F1756" s="47"/>
      <c r="G1756" s="47"/>
      <c r="H1756" s="47"/>
      <c r="I1756" s="47"/>
      <c r="J1756" s="47"/>
      <c r="K1756" s="47"/>
      <c r="L1756" s="47"/>
      <c r="M1756" s="47"/>
      <c r="N1756" s="47"/>
      <c r="O1756" s="47"/>
      <c r="P1756" s="47"/>
      <c r="Q1756" s="46">
        <f t="shared" si="344"/>
        <v>746</v>
      </c>
      <c r="R1756" s="47">
        <f t="shared" si="345"/>
        <v>0</v>
      </c>
      <c r="S1756" s="47">
        <f t="shared" si="346"/>
        <v>0</v>
      </c>
      <c r="T1756" s="47" t="e">
        <f t="shared" si="347"/>
        <v>#N/A</v>
      </c>
      <c r="U1756" s="47"/>
    </row>
    <row r="1757" spans="2:21">
      <c r="B1757" s="46">
        <f t="shared" si="343"/>
        <v>746</v>
      </c>
      <c r="C1757" s="47">
        <f>OutlineParameters!T1960</f>
        <v>0</v>
      </c>
      <c r="D1757" s="47"/>
      <c r="E1757" s="47"/>
      <c r="F1757" s="47"/>
      <c r="G1757" s="47"/>
      <c r="H1757" s="47"/>
      <c r="I1757" s="47"/>
      <c r="J1757" s="47"/>
      <c r="K1757" s="47"/>
      <c r="L1757" s="47"/>
      <c r="M1757" s="47"/>
      <c r="N1757" s="47"/>
      <c r="O1757" s="47"/>
      <c r="P1757" s="47"/>
      <c r="Q1757" s="46">
        <f t="shared" si="344"/>
        <v>747</v>
      </c>
      <c r="R1757" s="47">
        <f t="shared" si="345"/>
        <v>0</v>
      </c>
      <c r="S1757" s="47">
        <f t="shared" si="346"/>
        <v>0</v>
      </c>
      <c r="T1757" s="47" t="e">
        <f t="shared" si="347"/>
        <v>#N/A</v>
      </c>
      <c r="U1757" s="47"/>
    </row>
    <row r="1758" spans="2:21">
      <c r="B1758" s="46">
        <f t="shared" si="343"/>
        <v>747</v>
      </c>
      <c r="C1758" s="47">
        <f>OutlineParameters!T1961</f>
        <v>0</v>
      </c>
      <c r="D1758" s="47"/>
      <c r="E1758" s="47"/>
      <c r="F1758" s="47"/>
      <c r="G1758" s="47"/>
      <c r="H1758" s="47"/>
      <c r="I1758" s="47"/>
      <c r="J1758" s="47"/>
      <c r="K1758" s="47"/>
      <c r="L1758" s="47"/>
      <c r="M1758" s="47"/>
      <c r="N1758" s="47"/>
      <c r="O1758" s="47"/>
      <c r="P1758" s="47"/>
      <c r="Q1758" s="46">
        <f t="shared" si="344"/>
        <v>748</v>
      </c>
      <c r="R1758" s="47">
        <f t="shared" si="345"/>
        <v>0</v>
      </c>
      <c r="S1758" s="47">
        <f t="shared" si="346"/>
        <v>0</v>
      </c>
      <c r="T1758" s="47" t="e">
        <f t="shared" si="347"/>
        <v>#N/A</v>
      </c>
      <c r="U1758" s="47"/>
    </row>
    <row r="1759" spans="2:21">
      <c r="B1759" s="46">
        <f t="shared" si="343"/>
        <v>748</v>
      </c>
      <c r="C1759" s="47">
        <f>OutlineParameters!T1962</f>
        <v>0</v>
      </c>
      <c r="D1759" s="47"/>
      <c r="E1759" s="47"/>
      <c r="F1759" s="47"/>
      <c r="G1759" s="47"/>
      <c r="H1759" s="47"/>
      <c r="I1759" s="47"/>
      <c r="J1759" s="47"/>
      <c r="K1759" s="47"/>
      <c r="L1759" s="47"/>
      <c r="M1759" s="47"/>
      <c r="N1759" s="47"/>
      <c r="O1759" s="47"/>
      <c r="P1759" s="47"/>
      <c r="Q1759" s="46">
        <f t="shared" si="344"/>
        <v>749</v>
      </c>
      <c r="R1759" s="47">
        <f t="shared" si="345"/>
        <v>0</v>
      </c>
      <c r="S1759" s="47">
        <f t="shared" si="346"/>
        <v>0</v>
      </c>
      <c r="T1759" s="47" t="e">
        <f t="shared" si="347"/>
        <v>#N/A</v>
      </c>
      <c r="U1759" s="47"/>
    </row>
    <row r="1760" spans="2:21">
      <c r="B1760" s="46">
        <f t="shared" si="343"/>
        <v>749</v>
      </c>
      <c r="C1760" s="47">
        <f>OutlineParameters!T1963</f>
        <v>0</v>
      </c>
      <c r="D1760" s="47"/>
      <c r="E1760" s="47"/>
      <c r="F1760" s="47"/>
      <c r="G1760" s="47"/>
      <c r="H1760" s="47"/>
      <c r="I1760" s="47"/>
      <c r="J1760" s="47"/>
      <c r="K1760" s="47"/>
      <c r="L1760" s="47"/>
      <c r="M1760" s="47"/>
      <c r="N1760" s="47"/>
      <c r="O1760" s="47"/>
      <c r="P1760" s="47"/>
      <c r="Q1760" s="46">
        <f t="shared" si="344"/>
        <v>750</v>
      </c>
      <c r="R1760" s="47">
        <f t="shared" si="345"/>
        <v>0</v>
      </c>
      <c r="S1760" s="47">
        <f t="shared" si="346"/>
        <v>0</v>
      </c>
      <c r="T1760" s="47" t="e">
        <f t="shared" si="347"/>
        <v>#N/A</v>
      </c>
      <c r="U1760" s="47"/>
    </row>
    <row r="1761" spans="2:21">
      <c r="B1761" s="46">
        <f t="shared" si="343"/>
        <v>750</v>
      </c>
      <c r="C1761" s="47">
        <f>OutlineParameters!T1964</f>
        <v>0</v>
      </c>
      <c r="D1761" s="47"/>
      <c r="E1761" s="47"/>
      <c r="F1761" s="47"/>
      <c r="G1761" s="47"/>
      <c r="H1761" s="47"/>
      <c r="I1761" s="47"/>
      <c r="J1761" s="47"/>
      <c r="K1761" s="47"/>
      <c r="L1761" s="47"/>
      <c r="M1761" s="47"/>
      <c r="N1761" s="47"/>
      <c r="O1761" s="47"/>
      <c r="P1761" s="47"/>
      <c r="Q1761" s="46">
        <f t="shared" si="344"/>
        <v>751</v>
      </c>
      <c r="R1761" s="47">
        <f t="shared" si="345"/>
        <v>0</v>
      </c>
      <c r="S1761" s="47">
        <f t="shared" si="346"/>
        <v>0</v>
      </c>
      <c r="T1761" s="47" t="e">
        <f t="shared" si="347"/>
        <v>#N/A</v>
      </c>
      <c r="U1761" s="47"/>
    </row>
    <row r="1762" spans="2:21">
      <c r="B1762" s="46">
        <f t="shared" si="343"/>
        <v>751</v>
      </c>
      <c r="C1762" s="47">
        <f>OutlineParameters!T1965</f>
        <v>0</v>
      </c>
      <c r="D1762" s="47"/>
      <c r="E1762" s="47"/>
      <c r="F1762" s="47"/>
      <c r="G1762" s="47"/>
      <c r="H1762" s="47"/>
      <c r="I1762" s="47"/>
      <c r="J1762" s="47"/>
      <c r="K1762" s="47"/>
      <c r="L1762" s="47"/>
      <c r="M1762" s="47"/>
      <c r="N1762" s="47"/>
      <c r="O1762" s="47"/>
      <c r="P1762" s="47"/>
      <c r="Q1762" s="46">
        <f t="shared" si="344"/>
        <v>752</v>
      </c>
      <c r="R1762" s="47">
        <f t="shared" si="345"/>
        <v>0</v>
      </c>
      <c r="S1762" s="47">
        <f t="shared" si="346"/>
        <v>0</v>
      </c>
      <c r="T1762" s="47" t="e">
        <f t="shared" si="347"/>
        <v>#N/A</v>
      </c>
      <c r="U1762" s="47"/>
    </row>
    <row r="1763" spans="2:21">
      <c r="B1763" s="46">
        <f t="shared" si="343"/>
        <v>752</v>
      </c>
      <c r="C1763" s="47">
        <f>OutlineParameters!T1966</f>
        <v>0</v>
      </c>
      <c r="D1763" s="47"/>
      <c r="E1763" s="47"/>
      <c r="F1763" s="47"/>
      <c r="G1763" s="47"/>
      <c r="H1763" s="47"/>
      <c r="I1763" s="47"/>
      <c r="J1763" s="47"/>
      <c r="K1763" s="47"/>
      <c r="L1763" s="47"/>
      <c r="M1763" s="47"/>
      <c r="N1763" s="47"/>
      <c r="O1763" s="47"/>
      <c r="P1763" s="47"/>
      <c r="Q1763" s="46">
        <f t="shared" si="344"/>
        <v>753</v>
      </c>
      <c r="R1763" s="47">
        <f t="shared" si="345"/>
        <v>0</v>
      </c>
      <c r="S1763" s="47">
        <f t="shared" si="346"/>
        <v>0</v>
      </c>
      <c r="T1763" s="47" t="e">
        <f t="shared" si="347"/>
        <v>#N/A</v>
      </c>
      <c r="U1763" s="47"/>
    </row>
    <row r="1764" spans="2:21">
      <c r="B1764" s="46">
        <f t="shared" si="343"/>
        <v>753</v>
      </c>
      <c r="C1764" s="47">
        <f>OutlineParameters!T1967</f>
        <v>0</v>
      </c>
      <c r="D1764" s="47"/>
      <c r="E1764" s="47"/>
      <c r="F1764" s="47"/>
      <c r="G1764" s="47"/>
      <c r="H1764" s="47"/>
      <c r="I1764" s="47"/>
      <c r="J1764" s="47"/>
      <c r="K1764" s="47"/>
      <c r="L1764" s="47"/>
      <c r="M1764" s="47"/>
      <c r="N1764" s="47"/>
      <c r="O1764" s="47"/>
      <c r="P1764" s="47"/>
      <c r="Q1764" s="46">
        <f t="shared" si="344"/>
        <v>754</v>
      </c>
      <c r="R1764" s="47">
        <f t="shared" si="345"/>
        <v>0</v>
      </c>
      <c r="S1764" s="47">
        <f t="shared" si="346"/>
        <v>0</v>
      </c>
      <c r="T1764" s="47" t="e">
        <f t="shared" si="347"/>
        <v>#N/A</v>
      </c>
      <c r="U1764" s="47"/>
    </row>
    <row r="1765" spans="2:21">
      <c r="B1765" s="46">
        <f t="shared" si="343"/>
        <v>754</v>
      </c>
      <c r="C1765" s="47">
        <f>OutlineParameters!T1968</f>
        <v>0</v>
      </c>
      <c r="D1765" s="47"/>
      <c r="E1765" s="47"/>
      <c r="F1765" s="47"/>
      <c r="G1765" s="47"/>
      <c r="H1765" s="47"/>
      <c r="I1765" s="47"/>
      <c r="J1765" s="47"/>
      <c r="K1765" s="47"/>
      <c r="L1765" s="47"/>
      <c r="M1765" s="47"/>
      <c r="N1765" s="47"/>
      <c r="O1765" s="47"/>
      <c r="P1765" s="47"/>
      <c r="Q1765" s="46">
        <f t="shared" si="344"/>
        <v>755</v>
      </c>
      <c r="R1765" s="47">
        <f t="shared" si="345"/>
        <v>0</v>
      </c>
      <c r="S1765" s="47">
        <f t="shared" si="346"/>
        <v>0</v>
      </c>
      <c r="T1765" s="47" t="e">
        <f t="shared" si="347"/>
        <v>#N/A</v>
      </c>
      <c r="U1765" s="47"/>
    </row>
    <row r="1766" spans="2:21">
      <c r="B1766" s="46">
        <f t="shared" si="343"/>
        <v>755</v>
      </c>
      <c r="C1766" s="47">
        <f>OutlineParameters!T1969</f>
        <v>0</v>
      </c>
      <c r="D1766" s="47"/>
      <c r="E1766" s="47"/>
      <c r="F1766" s="47"/>
      <c r="G1766" s="47"/>
      <c r="H1766" s="47"/>
      <c r="I1766" s="47"/>
      <c r="J1766" s="47"/>
      <c r="K1766" s="47"/>
      <c r="L1766" s="47"/>
      <c r="M1766" s="47"/>
      <c r="N1766" s="47"/>
      <c r="O1766" s="47"/>
      <c r="P1766" s="47"/>
      <c r="Q1766" s="46">
        <f t="shared" si="344"/>
        <v>756</v>
      </c>
      <c r="R1766" s="47">
        <f t="shared" si="345"/>
        <v>0</v>
      </c>
      <c r="S1766" s="47">
        <f t="shared" si="346"/>
        <v>0</v>
      </c>
      <c r="T1766" s="47" t="e">
        <f t="shared" si="347"/>
        <v>#N/A</v>
      </c>
      <c r="U1766" s="47"/>
    </row>
    <row r="1767" spans="2:21">
      <c r="B1767" s="46">
        <f t="shared" si="343"/>
        <v>756</v>
      </c>
      <c r="C1767" s="47">
        <f>OutlineParameters!T1970</f>
        <v>0</v>
      </c>
      <c r="D1767" s="47"/>
      <c r="E1767" s="47"/>
      <c r="F1767" s="47"/>
      <c r="G1767" s="47"/>
      <c r="H1767" s="47"/>
      <c r="I1767" s="47"/>
      <c r="J1767" s="47"/>
      <c r="K1767" s="47"/>
      <c r="L1767" s="47"/>
      <c r="M1767" s="47"/>
      <c r="N1767" s="47"/>
      <c r="O1767" s="47"/>
      <c r="P1767" s="47"/>
      <c r="Q1767" s="46">
        <f t="shared" si="344"/>
        <v>757</v>
      </c>
      <c r="R1767" s="47">
        <f t="shared" si="345"/>
        <v>0</v>
      </c>
      <c r="S1767" s="47">
        <f t="shared" si="346"/>
        <v>0</v>
      </c>
      <c r="T1767" s="47" t="e">
        <f t="shared" si="347"/>
        <v>#N/A</v>
      </c>
      <c r="U1767" s="47"/>
    </row>
    <row r="1768" spans="2:21">
      <c r="B1768" s="46">
        <f t="shared" si="343"/>
        <v>757</v>
      </c>
      <c r="C1768" s="47">
        <f>OutlineParameters!T1971</f>
        <v>0</v>
      </c>
      <c r="D1768" s="47"/>
      <c r="E1768" s="47"/>
      <c r="F1768" s="47"/>
      <c r="G1768" s="47"/>
      <c r="H1768" s="47"/>
      <c r="I1768" s="47"/>
      <c r="J1768" s="47"/>
      <c r="K1768" s="47"/>
      <c r="L1768" s="47"/>
      <c r="M1768" s="47"/>
      <c r="N1768" s="47"/>
      <c r="O1768" s="47"/>
      <c r="P1768" s="47"/>
      <c r="Q1768" s="46">
        <f t="shared" si="344"/>
        <v>758</v>
      </c>
      <c r="R1768" s="47">
        <f t="shared" si="345"/>
        <v>0</v>
      </c>
      <c r="S1768" s="47">
        <f t="shared" si="346"/>
        <v>0</v>
      </c>
      <c r="T1768" s="47" t="e">
        <f t="shared" si="347"/>
        <v>#N/A</v>
      </c>
      <c r="U1768" s="47"/>
    </row>
    <row r="1769" spans="2:21">
      <c r="B1769" s="46">
        <f t="shared" si="343"/>
        <v>758</v>
      </c>
      <c r="C1769" s="47">
        <f>OutlineParameters!T1972</f>
        <v>0</v>
      </c>
      <c r="D1769" s="47"/>
      <c r="E1769" s="47"/>
      <c r="F1769" s="47"/>
      <c r="G1769" s="47"/>
      <c r="H1769" s="47"/>
      <c r="I1769" s="47"/>
      <c r="J1769" s="47"/>
      <c r="K1769" s="47"/>
      <c r="L1769" s="47"/>
      <c r="M1769" s="47"/>
      <c r="N1769" s="47"/>
      <c r="O1769" s="47"/>
      <c r="P1769" s="47"/>
      <c r="Q1769" s="46">
        <f t="shared" si="344"/>
        <v>759</v>
      </c>
      <c r="R1769" s="47">
        <f t="shared" si="345"/>
        <v>0</v>
      </c>
      <c r="S1769" s="47">
        <f t="shared" si="346"/>
        <v>0</v>
      </c>
      <c r="T1769" s="47" t="e">
        <f t="shared" si="347"/>
        <v>#N/A</v>
      </c>
      <c r="U1769" s="47"/>
    </row>
    <row r="1770" spans="2:21">
      <c r="B1770" s="46">
        <f t="shared" si="343"/>
        <v>759</v>
      </c>
      <c r="C1770" s="47">
        <f>OutlineParameters!T1973</f>
        <v>0</v>
      </c>
      <c r="D1770" s="47"/>
      <c r="E1770" s="47"/>
      <c r="F1770" s="47"/>
      <c r="G1770" s="47"/>
      <c r="H1770" s="47"/>
      <c r="I1770" s="47"/>
      <c r="J1770" s="47"/>
      <c r="K1770" s="47"/>
      <c r="L1770" s="47"/>
      <c r="M1770" s="47"/>
      <c r="N1770" s="47"/>
      <c r="O1770" s="47"/>
      <c r="P1770" s="47"/>
      <c r="Q1770" s="46">
        <f t="shared" si="344"/>
        <v>760</v>
      </c>
      <c r="R1770" s="47">
        <f t="shared" si="345"/>
        <v>0</v>
      </c>
      <c r="S1770" s="47">
        <f t="shared" si="346"/>
        <v>0</v>
      </c>
      <c r="T1770" s="47" t="e">
        <f t="shared" si="347"/>
        <v>#N/A</v>
      </c>
      <c r="U1770" s="47"/>
    </row>
    <row r="1771" spans="2:21">
      <c r="B1771" s="46">
        <f t="shared" si="343"/>
        <v>760</v>
      </c>
      <c r="C1771" s="47">
        <f>OutlineParameters!T1974</f>
        <v>0</v>
      </c>
      <c r="D1771" s="47"/>
      <c r="E1771" s="47"/>
      <c r="F1771" s="47"/>
      <c r="G1771" s="47"/>
      <c r="H1771" s="47"/>
      <c r="I1771" s="47"/>
      <c r="J1771" s="47"/>
      <c r="K1771" s="47"/>
      <c r="L1771" s="47"/>
      <c r="M1771" s="47"/>
      <c r="N1771" s="47"/>
      <c r="O1771" s="47"/>
      <c r="P1771" s="47"/>
      <c r="Q1771" s="46">
        <f t="shared" si="344"/>
        <v>761</v>
      </c>
      <c r="R1771" s="47">
        <f t="shared" si="345"/>
        <v>0</v>
      </c>
      <c r="S1771" s="47">
        <f t="shared" si="346"/>
        <v>0</v>
      </c>
      <c r="T1771" s="47" t="e">
        <f t="shared" si="347"/>
        <v>#N/A</v>
      </c>
      <c r="U1771" s="47"/>
    </row>
    <row r="1772" spans="2:21">
      <c r="B1772" s="46">
        <f t="shared" si="343"/>
        <v>761</v>
      </c>
      <c r="C1772" s="47">
        <f>OutlineParameters!T1975</f>
        <v>0</v>
      </c>
      <c r="D1772" s="47"/>
      <c r="E1772" s="47"/>
      <c r="F1772" s="47"/>
      <c r="G1772" s="47"/>
      <c r="H1772" s="47"/>
      <c r="I1772" s="47"/>
      <c r="J1772" s="47"/>
      <c r="K1772" s="47"/>
      <c r="L1772" s="47"/>
      <c r="M1772" s="47"/>
      <c r="N1772" s="47"/>
      <c r="O1772" s="47"/>
      <c r="P1772" s="47"/>
      <c r="Q1772" s="46">
        <f t="shared" si="344"/>
        <v>762</v>
      </c>
      <c r="R1772" s="47">
        <f t="shared" si="345"/>
        <v>0</v>
      </c>
      <c r="S1772" s="47">
        <f t="shared" si="346"/>
        <v>0</v>
      </c>
      <c r="T1772" s="47" t="e">
        <f t="shared" si="347"/>
        <v>#N/A</v>
      </c>
      <c r="U1772" s="47"/>
    </row>
    <row r="1773" spans="2:21">
      <c r="B1773" s="46">
        <f t="shared" si="343"/>
        <v>762</v>
      </c>
      <c r="C1773" s="47">
        <f>OutlineParameters!T1976</f>
        <v>0</v>
      </c>
      <c r="D1773" s="47"/>
      <c r="E1773" s="47"/>
      <c r="F1773" s="47"/>
      <c r="G1773" s="47"/>
      <c r="H1773" s="47"/>
      <c r="I1773" s="47"/>
      <c r="J1773" s="47"/>
      <c r="K1773" s="47"/>
      <c r="L1773" s="47"/>
      <c r="M1773" s="47"/>
      <c r="N1773" s="47"/>
      <c r="O1773" s="47"/>
      <c r="P1773" s="47"/>
      <c r="Q1773" s="46">
        <f t="shared" si="344"/>
        <v>763</v>
      </c>
      <c r="R1773" s="47">
        <f t="shared" si="345"/>
        <v>0</v>
      </c>
      <c r="S1773" s="47">
        <f t="shared" si="346"/>
        <v>0</v>
      </c>
      <c r="T1773" s="47" t="e">
        <f t="shared" si="347"/>
        <v>#N/A</v>
      </c>
      <c r="U1773" s="47"/>
    </row>
    <row r="1774" spans="2:21">
      <c r="B1774" s="46">
        <f t="shared" si="343"/>
        <v>763</v>
      </c>
      <c r="C1774" s="47">
        <f>OutlineParameters!T1977</f>
        <v>0</v>
      </c>
      <c r="D1774" s="47"/>
      <c r="E1774" s="47"/>
      <c r="F1774" s="47"/>
      <c r="G1774" s="47"/>
      <c r="H1774" s="47"/>
      <c r="I1774" s="47"/>
      <c r="J1774" s="47"/>
      <c r="K1774" s="47"/>
      <c r="L1774" s="47"/>
      <c r="M1774" s="47"/>
      <c r="N1774" s="47"/>
      <c r="O1774" s="47"/>
      <c r="P1774" s="47"/>
      <c r="Q1774" s="46">
        <f t="shared" si="344"/>
        <v>764</v>
      </c>
      <c r="R1774" s="47">
        <f t="shared" si="345"/>
        <v>0</v>
      </c>
      <c r="S1774" s="47">
        <f t="shared" si="346"/>
        <v>0</v>
      </c>
      <c r="T1774" s="47" t="e">
        <f t="shared" si="347"/>
        <v>#N/A</v>
      </c>
      <c r="U1774" s="47"/>
    </row>
    <row r="1775" spans="2:21">
      <c r="B1775" s="46">
        <f t="shared" si="343"/>
        <v>764</v>
      </c>
      <c r="C1775" s="47">
        <f>OutlineParameters!T1978</f>
        <v>0</v>
      </c>
      <c r="D1775" s="47"/>
      <c r="E1775" s="47"/>
      <c r="F1775" s="47"/>
      <c r="G1775" s="47"/>
      <c r="H1775" s="47"/>
      <c r="I1775" s="47"/>
      <c r="J1775" s="47"/>
      <c r="K1775" s="47"/>
      <c r="L1775" s="47"/>
      <c r="M1775" s="47"/>
      <c r="N1775" s="47"/>
      <c r="O1775" s="47"/>
      <c r="P1775" s="47"/>
      <c r="Q1775" s="46">
        <f t="shared" si="344"/>
        <v>765</v>
      </c>
      <c r="R1775" s="47">
        <f t="shared" si="345"/>
        <v>0</v>
      </c>
      <c r="S1775" s="47">
        <f t="shared" si="346"/>
        <v>0</v>
      </c>
      <c r="T1775" s="47" t="e">
        <f t="shared" si="347"/>
        <v>#N/A</v>
      </c>
      <c r="U1775" s="47"/>
    </row>
    <row r="1776" spans="2:21">
      <c r="B1776" s="46">
        <f t="shared" si="343"/>
        <v>765</v>
      </c>
      <c r="C1776" s="47">
        <f>OutlineParameters!T1979</f>
        <v>0</v>
      </c>
      <c r="D1776" s="47"/>
      <c r="E1776" s="47"/>
      <c r="F1776" s="47"/>
      <c r="G1776" s="47"/>
      <c r="H1776" s="47"/>
      <c r="I1776" s="47"/>
      <c r="J1776" s="47"/>
      <c r="K1776" s="47"/>
      <c r="L1776" s="47"/>
      <c r="M1776" s="47"/>
      <c r="N1776" s="47"/>
      <c r="O1776" s="47"/>
      <c r="P1776" s="47"/>
      <c r="Q1776" s="46">
        <f t="shared" si="344"/>
        <v>766</v>
      </c>
      <c r="R1776" s="47">
        <f t="shared" si="345"/>
        <v>0</v>
      </c>
      <c r="S1776" s="47">
        <f t="shared" si="346"/>
        <v>0</v>
      </c>
      <c r="T1776" s="47" t="e">
        <f t="shared" si="347"/>
        <v>#N/A</v>
      </c>
      <c r="U1776" s="47"/>
    </row>
    <row r="1777" spans="2:21">
      <c r="B1777" s="46">
        <f t="shared" si="343"/>
        <v>766</v>
      </c>
      <c r="C1777" s="47">
        <f>OutlineParameters!T1980</f>
        <v>0</v>
      </c>
      <c r="D1777" s="47"/>
      <c r="E1777" s="47"/>
      <c r="F1777" s="47"/>
      <c r="G1777" s="47"/>
      <c r="H1777" s="47"/>
      <c r="I1777" s="47"/>
      <c r="J1777" s="47"/>
      <c r="K1777" s="47"/>
      <c r="L1777" s="47"/>
      <c r="M1777" s="47"/>
      <c r="N1777" s="47"/>
      <c r="O1777" s="47"/>
      <c r="P1777" s="47"/>
      <c r="Q1777" s="46">
        <f t="shared" si="344"/>
        <v>767</v>
      </c>
      <c r="R1777" s="47">
        <f t="shared" si="345"/>
        <v>0</v>
      </c>
      <c r="S1777" s="47">
        <f t="shared" si="346"/>
        <v>0</v>
      </c>
      <c r="T1777" s="47" t="e">
        <f t="shared" si="347"/>
        <v>#N/A</v>
      </c>
      <c r="U1777" s="47"/>
    </row>
    <row r="1778" spans="2:21">
      <c r="B1778" s="46">
        <f t="shared" si="343"/>
        <v>767</v>
      </c>
      <c r="C1778" s="47">
        <f>OutlineParameters!T1981</f>
        <v>0</v>
      </c>
      <c r="D1778" s="47"/>
      <c r="E1778" s="47"/>
      <c r="F1778" s="47"/>
      <c r="G1778" s="47"/>
      <c r="H1778" s="47"/>
      <c r="I1778" s="47"/>
      <c r="J1778" s="47"/>
      <c r="K1778" s="47"/>
      <c r="L1778" s="47"/>
      <c r="M1778" s="47"/>
      <c r="N1778" s="47"/>
      <c r="O1778" s="47"/>
      <c r="P1778" s="47"/>
      <c r="Q1778" s="46">
        <f t="shared" si="344"/>
        <v>768</v>
      </c>
      <c r="R1778" s="47">
        <f t="shared" si="345"/>
        <v>0</v>
      </c>
      <c r="S1778" s="47">
        <f t="shared" si="346"/>
        <v>0</v>
      </c>
      <c r="T1778" s="47" t="e">
        <f t="shared" si="347"/>
        <v>#N/A</v>
      </c>
      <c r="U1778" s="47"/>
    </row>
    <row r="1779" spans="2:21">
      <c r="B1779" s="46">
        <f t="shared" si="343"/>
        <v>768</v>
      </c>
      <c r="C1779" s="47">
        <f>OutlineParameters!T1982</f>
        <v>0</v>
      </c>
      <c r="D1779" s="47"/>
      <c r="E1779" s="47"/>
      <c r="F1779" s="47"/>
      <c r="G1779" s="47"/>
      <c r="H1779" s="47"/>
      <c r="I1779" s="47"/>
      <c r="J1779" s="47"/>
      <c r="K1779" s="47"/>
      <c r="L1779" s="47"/>
      <c r="M1779" s="47"/>
      <c r="N1779" s="47"/>
      <c r="O1779" s="47"/>
      <c r="P1779" s="47"/>
      <c r="Q1779" s="46">
        <f t="shared" si="344"/>
        <v>769</v>
      </c>
      <c r="R1779" s="47">
        <f t="shared" si="345"/>
        <v>0</v>
      </c>
      <c r="S1779" s="47">
        <f t="shared" si="346"/>
        <v>0</v>
      </c>
      <c r="T1779" s="47" t="e">
        <f t="shared" si="347"/>
        <v>#N/A</v>
      </c>
      <c r="U1779" s="47"/>
    </row>
    <row r="1780" spans="2:21">
      <c r="B1780" s="46">
        <f t="shared" si="343"/>
        <v>769</v>
      </c>
      <c r="C1780" s="47">
        <f>OutlineParameters!T1983</f>
        <v>0</v>
      </c>
      <c r="D1780" s="47"/>
      <c r="E1780" s="47"/>
      <c r="F1780" s="47"/>
      <c r="G1780" s="47"/>
      <c r="H1780" s="47"/>
      <c r="I1780" s="47"/>
      <c r="J1780" s="47"/>
      <c r="K1780" s="47"/>
      <c r="L1780" s="47"/>
      <c r="M1780" s="47"/>
      <c r="N1780" s="47"/>
      <c r="O1780" s="47"/>
      <c r="P1780" s="47"/>
      <c r="Q1780" s="46">
        <f t="shared" si="344"/>
        <v>770</v>
      </c>
      <c r="R1780" s="47">
        <f t="shared" si="345"/>
        <v>0</v>
      </c>
      <c r="S1780" s="47">
        <f t="shared" si="346"/>
        <v>0</v>
      </c>
      <c r="T1780" s="47" t="e">
        <f t="shared" si="347"/>
        <v>#N/A</v>
      </c>
      <c r="U1780" s="47"/>
    </row>
    <row r="1781" spans="2:21">
      <c r="B1781" s="46">
        <f t="shared" si="343"/>
        <v>770</v>
      </c>
      <c r="C1781" s="47">
        <f>OutlineParameters!T1984</f>
        <v>0</v>
      </c>
      <c r="D1781" s="47"/>
      <c r="E1781" s="47"/>
      <c r="F1781" s="47"/>
      <c r="G1781" s="47"/>
      <c r="H1781" s="47"/>
      <c r="I1781" s="47"/>
      <c r="J1781" s="47"/>
      <c r="K1781" s="47"/>
      <c r="L1781" s="47"/>
      <c r="M1781" s="47"/>
      <c r="N1781" s="47"/>
      <c r="O1781" s="47"/>
      <c r="P1781" s="47"/>
      <c r="Q1781" s="46">
        <f t="shared" si="344"/>
        <v>771</v>
      </c>
      <c r="R1781" s="47">
        <f t="shared" si="345"/>
        <v>0</v>
      </c>
      <c r="S1781" s="47">
        <f t="shared" si="346"/>
        <v>0</v>
      </c>
      <c r="T1781" s="47" t="e">
        <f t="shared" si="347"/>
        <v>#N/A</v>
      </c>
      <c r="U1781" s="47"/>
    </row>
    <row r="1782" spans="2:21">
      <c r="B1782" s="46">
        <f t="shared" ref="B1782:B1845" si="348">B1781+1</f>
        <v>771</v>
      </c>
      <c r="C1782" s="47">
        <f>OutlineParameters!T1985</f>
        <v>0</v>
      </c>
      <c r="D1782" s="47"/>
      <c r="E1782" s="47"/>
      <c r="F1782" s="47"/>
      <c r="G1782" s="47"/>
      <c r="H1782" s="47"/>
      <c r="I1782" s="47"/>
      <c r="J1782" s="47"/>
      <c r="K1782" s="47"/>
      <c r="L1782" s="47"/>
      <c r="M1782" s="47"/>
      <c r="N1782" s="47"/>
      <c r="O1782" s="47"/>
      <c r="P1782" s="47"/>
      <c r="Q1782" s="46">
        <f t="shared" si="344"/>
        <v>772</v>
      </c>
      <c r="R1782" s="47">
        <f t="shared" si="345"/>
        <v>0</v>
      </c>
      <c r="S1782" s="47">
        <f t="shared" si="346"/>
        <v>0</v>
      </c>
      <c r="T1782" s="47" t="e">
        <f t="shared" si="347"/>
        <v>#N/A</v>
      </c>
      <c r="U1782" s="47"/>
    </row>
    <row r="1783" spans="2:21">
      <c r="B1783" s="46">
        <f t="shared" si="348"/>
        <v>772</v>
      </c>
      <c r="C1783" s="47">
        <f>OutlineParameters!T1986</f>
        <v>0</v>
      </c>
      <c r="D1783" s="47"/>
      <c r="E1783" s="47"/>
      <c r="F1783" s="47"/>
      <c r="G1783" s="47"/>
      <c r="H1783" s="47"/>
      <c r="I1783" s="47"/>
      <c r="J1783" s="47"/>
      <c r="K1783" s="47"/>
      <c r="L1783" s="47"/>
      <c r="M1783" s="47"/>
      <c r="N1783" s="47"/>
      <c r="O1783" s="47"/>
      <c r="P1783" s="47"/>
      <c r="Q1783" s="46">
        <f t="shared" si="344"/>
        <v>773</v>
      </c>
      <c r="R1783" s="47">
        <f t="shared" si="345"/>
        <v>0</v>
      </c>
      <c r="S1783" s="47">
        <f t="shared" si="346"/>
        <v>0</v>
      </c>
      <c r="T1783" s="47" t="e">
        <f t="shared" si="347"/>
        <v>#N/A</v>
      </c>
      <c r="U1783" s="47"/>
    </row>
    <row r="1784" spans="2:21">
      <c r="B1784" s="46">
        <f t="shared" si="348"/>
        <v>773</v>
      </c>
      <c r="C1784" s="47">
        <f>OutlineParameters!T1987</f>
        <v>0</v>
      </c>
      <c r="D1784" s="47"/>
      <c r="E1784" s="47"/>
      <c r="F1784" s="47"/>
      <c r="G1784" s="47"/>
      <c r="H1784" s="47"/>
      <c r="I1784" s="47"/>
      <c r="J1784" s="47"/>
      <c r="K1784" s="47"/>
      <c r="L1784" s="47"/>
      <c r="M1784" s="47"/>
      <c r="N1784" s="47"/>
      <c r="O1784" s="47"/>
      <c r="P1784" s="47"/>
      <c r="Q1784" s="46">
        <f t="shared" si="344"/>
        <v>774</v>
      </c>
      <c r="R1784" s="47">
        <f t="shared" si="345"/>
        <v>0</v>
      </c>
      <c r="S1784" s="47">
        <f t="shared" si="346"/>
        <v>0</v>
      </c>
      <c r="T1784" s="47" t="e">
        <f t="shared" si="347"/>
        <v>#N/A</v>
      </c>
      <c r="U1784" s="47"/>
    </row>
    <row r="1785" spans="2:21">
      <c r="B1785" s="46">
        <f t="shared" si="348"/>
        <v>774</v>
      </c>
      <c r="C1785" s="47">
        <f>OutlineParameters!T1988</f>
        <v>0</v>
      </c>
      <c r="D1785" s="47"/>
      <c r="E1785" s="47"/>
      <c r="F1785" s="47"/>
      <c r="G1785" s="47"/>
      <c r="H1785" s="47"/>
      <c r="I1785" s="47"/>
      <c r="J1785" s="47"/>
      <c r="K1785" s="47"/>
      <c r="L1785" s="47"/>
      <c r="M1785" s="47"/>
      <c r="N1785" s="47"/>
      <c r="O1785" s="47"/>
      <c r="P1785" s="47"/>
      <c r="Q1785" s="46">
        <f t="shared" si="344"/>
        <v>775</v>
      </c>
      <c r="R1785" s="47">
        <f t="shared" si="345"/>
        <v>0</v>
      </c>
      <c r="S1785" s="47">
        <f t="shared" si="346"/>
        <v>0</v>
      </c>
      <c r="T1785" s="47" t="e">
        <f t="shared" si="347"/>
        <v>#N/A</v>
      </c>
      <c r="U1785" s="47"/>
    </row>
    <row r="1786" spans="2:21">
      <c r="B1786" s="46">
        <f t="shared" si="348"/>
        <v>775</v>
      </c>
      <c r="C1786" s="47">
        <f>OutlineParameters!T1989</f>
        <v>0</v>
      </c>
      <c r="D1786" s="47"/>
      <c r="E1786" s="47"/>
      <c r="F1786" s="47"/>
      <c r="G1786" s="47"/>
      <c r="H1786" s="47"/>
      <c r="I1786" s="47"/>
      <c r="J1786" s="47"/>
      <c r="K1786" s="47"/>
      <c r="L1786" s="47"/>
      <c r="M1786" s="47"/>
      <c r="N1786" s="47"/>
      <c r="O1786" s="47"/>
      <c r="P1786" s="47"/>
      <c r="Q1786" s="46">
        <f t="shared" si="344"/>
        <v>776</v>
      </c>
      <c r="R1786" s="47">
        <f t="shared" si="345"/>
        <v>0</v>
      </c>
      <c r="S1786" s="47">
        <f t="shared" si="346"/>
        <v>0</v>
      </c>
      <c r="T1786" s="47" t="e">
        <f t="shared" si="347"/>
        <v>#N/A</v>
      </c>
      <c r="U1786" s="47"/>
    </row>
    <row r="1787" spans="2:21">
      <c r="B1787" s="46">
        <f t="shared" si="348"/>
        <v>776</v>
      </c>
      <c r="C1787" s="47">
        <f>OutlineParameters!T1990</f>
        <v>0</v>
      </c>
      <c r="D1787" s="47"/>
      <c r="E1787" s="47"/>
      <c r="F1787" s="47"/>
      <c r="G1787" s="47"/>
      <c r="H1787" s="47"/>
      <c r="I1787" s="47"/>
      <c r="J1787" s="47"/>
      <c r="K1787" s="47"/>
      <c r="L1787" s="47"/>
      <c r="M1787" s="47"/>
      <c r="N1787" s="47"/>
      <c r="O1787" s="47"/>
      <c r="P1787" s="47"/>
      <c r="Q1787" s="46">
        <f t="shared" si="344"/>
        <v>777</v>
      </c>
      <c r="R1787" s="47">
        <f t="shared" si="345"/>
        <v>0</v>
      </c>
      <c r="S1787" s="47">
        <f t="shared" si="346"/>
        <v>0</v>
      </c>
      <c r="T1787" s="47" t="e">
        <f t="shared" si="347"/>
        <v>#N/A</v>
      </c>
      <c r="U1787" s="47"/>
    </row>
    <row r="1788" spans="2:21">
      <c r="B1788" s="46">
        <f t="shared" si="348"/>
        <v>777</v>
      </c>
      <c r="C1788" s="47">
        <f>OutlineParameters!T1991</f>
        <v>0</v>
      </c>
      <c r="D1788" s="47"/>
      <c r="E1788" s="47"/>
      <c r="F1788" s="47"/>
      <c r="G1788" s="47"/>
      <c r="H1788" s="47"/>
      <c r="I1788" s="47"/>
      <c r="J1788" s="47"/>
      <c r="K1788" s="47"/>
      <c r="L1788" s="47"/>
      <c r="M1788" s="47"/>
      <c r="N1788" s="47"/>
      <c r="O1788" s="47"/>
      <c r="P1788" s="47"/>
      <c r="Q1788" s="46">
        <f t="shared" si="344"/>
        <v>778</v>
      </c>
      <c r="R1788" s="47">
        <f t="shared" si="345"/>
        <v>0</v>
      </c>
      <c r="S1788" s="47">
        <f t="shared" si="346"/>
        <v>0</v>
      </c>
      <c r="T1788" s="47" t="e">
        <f t="shared" si="347"/>
        <v>#N/A</v>
      </c>
      <c r="U1788" s="47"/>
    </row>
    <row r="1789" spans="2:21">
      <c r="B1789" s="46">
        <f t="shared" si="348"/>
        <v>778</v>
      </c>
      <c r="C1789" s="47">
        <f>OutlineParameters!T1992</f>
        <v>0</v>
      </c>
      <c r="D1789" s="47"/>
      <c r="E1789" s="47"/>
      <c r="F1789" s="47"/>
      <c r="G1789" s="47"/>
      <c r="H1789" s="47"/>
      <c r="I1789" s="47"/>
      <c r="J1789" s="47"/>
      <c r="K1789" s="47"/>
      <c r="L1789" s="47"/>
      <c r="M1789" s="47"/>
      <c r="N1789" s="47"/>
      <c r="O1789" s="47"/>
      <c r="P1789" s="47"/>
      <c r="Q1789" s="46">
        <f t="shared" si="344"/>
        <v>779</v>
      </c>
      <c r="R1789" s="47">
        <f t="shared" si="345"/>
        <v>0</v>
      </c>
      <c r="S1789" s="47">
        <f t="shared" si="346"/>
        <v>0</v>
      </c>
      <c r="T1789" s="47" t="e">
        <f t="shared" si="347"/>
        <v>#N/A</v>
      </c>
      <c r="U1789" s="47"/>
    </row>
    <row r="1790" spans="2:21">
      <c r="B1790" s="46">
        <f t="shared" si="348"/>
        <v>779</v>
      </c>
      <c r="C1790" s="47">
        <f>OutlineParameters!T1993</f>
        <v>0</v>
      </c>
      <c r="D1790" s="47"/>
      <c r="E1790" s="47"/>
      <c r="F1790" s="47"/>
      <c r="G1790" s="47"/>
      <c r="H1790" s="47"/>
      <c r="I1790" s="47"/>
      <c r="J1790" s="47"/>
      <c r="K1790" s="47"/>
      <c r="L1790" s="47"/>
      <c r="M1790" s="47"/>
      <c r="N1790" s="47"/>
      <c r="O1790" s="47"/>
      <c r="P1790" s="47"/>
      <c r="Q1790" s="46">
        <f t="shared" si="344"/>
        <v>780</v>
      </c>
      <c r="R1790" s="47">
        <f t="shared" si="345"/>
        <v>0</v>
      </c>
      <c r="S1790" s="47">
        <f t="shared" si="346"/>
        <v>0</v>
      </c>
      <c r="T1790" s="47" t="e">
        <f t="shared" si="347"/>
        <v>#N/A</v>
      </c>
      <c r="U1790" s="47"/>
    </row>
    <row r="1791" spans="2:21">
      <c r="B1791" s="46">
        <f t="shared" si="348"/>
        <v>780</v>
      </c>
      <c r="C1791" s="47">
        <f>OutlineParameters!T1994</f>
        <v>0</v>
      </c>
      <c r="D1791" s="47"/>
      <c r="E1791" s="47"/>
      <c r="F1791" s="47"/>
      <c r="G1791" s="47"/>
      <c r="H1791" s="47"/>
      <c r="I1791" s="47"/>
      <c r="J1791" s="47"/>
      <c r="K1791" s="47"/>
      <c r="L1791" s="47"/>
      <c r="M1791" s="47"/>
      <c r="N1791" s="47"/>
      <c r="O1791" s="47"/>
      <c r="P1791" s="47"/>
      <c r="Q1791" s="46">
        <f t="shared" si="344"/>
        <v>781</v>
      </c>
      <c r="R1791" s="47">
        <f t="shared" si="345"/>
        <v>0</v>
      </c>
      <c r="S1791" s="47">
        <f t="shared" si="346"/>
        <v>0</v>
      </c>
      <c r="T1791" s="47" t="e">
        <f t="shared" si="347"/>
        <v>#N/A</v>
      </c>
      <c r="U1791" s="47"/>
    </row>
    <row r="1792" spans="2:21">
      <c r="B1792" s="46">
        <f t="shared" si="348"/>
        <v>781</v>
      </c>
      <c r="C1792" s="47">
        <f>OutlineParameters!T1995</f>
        <v>0</v>
      </c>
      <c r="D1792" s="47"/>
      <c r="E1792" s="47"/>
      <c r="F1792" s="47"/>
      <c r="G1792" s="47"/>
      <c r="H1792" s="47"/>
      <c r="I1792" s="47"/>
      <c r="J1792" s="47"/>
      <c r="K1792" s="47"/>
      <c r="L1792" s="47"/>
      <c r="M1792" s="47"/>
      <c r="N1792" s="47"/>
      <c r="O1792" s="47"/>
      <c r="P1792" s="47"/>
      <c r="Q1792" s="46">
        <f t="shared" si="344"/>
        <v>782</v>
      </c>
      <c r="R1792" s="47">
        <f t="shared" si="345"/>
        <v>0</v>
      </c>
      <c r="S1792" s="47">
        <f t="shared" si="346"/>
        <v>0</v>
      </c>
      <c r="T1792" s="47" t="e">
        <f t="shared" si="347"/>
        <v>#N/A</v>
      </c>
      <c r="U1792" s="47"/>
    </row>
    <row r="1793" spans="2:21">
      <c r="B1793" s="46">
        <f t="shared" si="348"/>
        <v>782</v>
      </c>
      <c r="C1793" s="47">
        <f>OutlineParameters!T1996</f>
        <v>0</v>
      </c>
      <c r="D1793" s="47"/>
      <c r="E1793" s="47"/>
      <c r="F1793" s="47"/>
      <c r="G1793" s="47"/>
      <c r="H1793" s="47"/>
      <c r="I1793" s="47"/>
      <c r="J1793" s="47"/>
      <c r="K1793" s="47"/>
      <c r="L1793" s="47"/>
      <c r="M1793" s="47"/>
      <c r="N1793" s="47"/>
      <c r="O1793" s="47"/>
      <c r="P1793" s="47"/>
      <c r="Q1793" s="46">
        <f t="shared" si="344"/>
        <v>783</v>
      </c>
      <c r="R1793" s="47">
        <f t="shared" si="345"/>
        <v>0</v>
      </c>
      <c r="S1793" s="47">
        <f t="shared" si="346"/>
        <v>0</v>
      </c>
      <c r="T1793" s="47" t="e">
        <f t="shared" si="347"/>
        <v>#N/A</v>
      </c>
      <c r="U1793" s="47"/>
    </row>
    <row r="1794" spans="2:21">
      <c r="B1794" s="46">
        <f t="shared" si="348"/>
        <v>783</v>
      </c>
      <c r="C1794" s="47">
        <f>OutlineParameters!T1997</f>
        <v>0</v>
      </c>
      <c r="D1794" s="47"/>
      <c r="E1794" s="47"/>
      <c r="F1794" s="47"/>
      <c r="G1794" s="47"/>
      <c r="H1794" s="47"/>
      <c r="I1794" s="47"/>
      <c r="J1794" s="47"/>
      <c r="K1794" s="47"/>
      <c r="L1794" s="47"/>
      <c r="M1794" s="47"/>
      <c r="N1794" s="47"/>
      <c r="O1794" s="47"/>
      <c r="P1794" s="47"/>
      <c r="Q1794" s="46">
        <f t="shared" si="344"/>
        <v>784</v>
      </c>
      <c r="R1794" s="47">
        <f t="shared" si="345"/>
        <v>0</v>
      </c>
      <c r="S1794" s="47">
        <f t="shared" si="346"/>
        <v>0</v>
      </c>
      <c r="T1794" s="47" t="e">
        <f t="shared" si="347"/>
        <v>#N/A</v>
      </c>
      <c r="U1794" s="47"/>
    </row>
    <row r="1795" spans="2:21">
      <c r="B1795" s="46">
        <f t="shared" si="348"/>
        <v>784</v>
      </c>
      <c r="C1795" s="47">
        <f>OutlineParameters!T1998</f>
        <v>0</v>
      </c>
      <c r="D1795" s="47"/>
      <c r="E1795" s="47"/>
      <c r="F1795" s="47"/>
      <c r="G1795" s="47"/>
      <c r="H1795" s="47"/>
      <c r="I1795" s="47"/>
      <c r="J1795" s="47"/>
      <c r="K1795" s="47"/>
      <c r="L1795" s="47"/>
      <c r="M1795" s="47"/>
      <c r="N1795" s="47"/>
      <c r="O1795" s="47"/>
      <c r="P1795" s="47"/>
      <c r="Q1795" s="46">
        <f t="shared" si="344"/>
        <v>785</v>
      </c>
      <c r="R1795" s="47">
        <f t="shared" si="345"/>
        <v>0</v>
      </c>
      <c r="S1795" s="47">
        <f t="shared" si="346"/>
        <v>0</v>
      </c>
      <c r="T1795" s="47" t="e">
        <f t="shared" si="347"/>
        <v>#N/A</v>
      </c>
      <c r="U1795" s="47"/>
    </row>
    <row r="1796" spans="2:21">
      <c r="B1796" s="46">
        <f t="shared" si="348"/>
        <v>785</v>
      </c>
      <c r="C1796" s="47">
        <f>OutlineParameters!T1999</f>
        <v>0</v>
      </c>
      <c r="D1796" s="47"/>
      <c r="E1796" s="47"/>
      <c r="F1796" s="47"/>
      <c r="G1796" s="47"/>
      <c r="H1796" s="47"/>
      <c r="I1796" s="47"/>
      <c r="J1796" s="47"/>
      <c r="K1796" s="47"/>
      <c r="L1796" s="47"/>
      <c r="M1796" s="47"/>
      <c r="N1796" s="47"/>
      <c r="O1796" s="47"/>
      <c r="P1796" s="47"/>
      <c r="Q1796" s="46">
        <f t="shared" si="344"/>
        <v>786</v>
      </c>
      <c r="R1796" s="47">
        <f t="shared" si="345"/>
        <v>0</v>
      </c>
      <c r="S1796" s="47">
        <f t="shared" si="346"/>
        <v>0</v>
      </c>
      <c r="T1796" s="47" t="e">
        <f t="shared" si="347"/>
        <v>#N/A</v>
      </c>
      <c r="U1796" s="47"/>
    </row>
    <row r="1797" spans="2:21">
      <c r="B1797" s="46">
        <f t="shared" si="348"/>
        <v>786</v>
      </c>
      <c r="C1797" s="47">
        <f>OutlineParameters!T2000</f>
        <v>0</v>
      </c>
      <c r="D1797" s="47"/>
      <c r="E1797" s="47"/>
      <c r="F1797" s="47"/>
      <c r="G1797" s="47"/>
      <c r="H1797" s="47"/>
      <c r="I1797" s="47"/>
      <c r="J1797" s="47"/>
      <c r="K1797" s="47"/>
      <c r="L1797" s="47"/>
      <c r="M1797" s="47"/>
      <c r="N1797" s="47"/>
      <c r="O1797" s="47"/>
      <c r="P1797" s="47"/>
      <c r="Q1797" s="46">
        <f t="shared" si="344"/>
        <v>787</v>
      </c>
      <c r="R1797" s="47">
        <f t="shared" si="345"/>
        <v>0</v>
      </c>
      <c r="S1797" s="47">
        <f t="shared" si="346"/>
        <v>0</v>
      </c>
      <c r="T1797" s="47" t="e">
        <f t="shared" si="347"/>
        <v>#N/A</v>
      </c>
      <c r="U1797" s="47"/>
    </row>
    <row r="1798" spans="2:21">
      <c r="B1798" s="46">
        <f t="shared" si="348"/>
        <v>787</v>
      </c>
      <c r="C1798" s="47">
        <f>OutlineParameters!T2001</f>
        <v>0</v>
      </c>
      <c r="D1798" s="47"/>
      <c r="E1798" s="47"/>
      <c r="F1798" s="47"/>
      <c r="G1798" s="47"/>
      <c r="H1798" s="47"/>
      <c r="I1798" s="47"/>
      <c r="J1798" s="47"/>
      <c r="K1798" s="47"/>
      <c r="L1798" s="47"/>
      <c r="M1798" s="47"/>
      <c r="N1798" s="47"/>
      <c r="O1798" s="47"/>
      <c r="P1798" s="47"/>
      <c r="Q1798" s="46">
        <f t="shared" si="344"/>
        <v>788</v>
      </c>
      <c r="R1798" s="47">
        <f t="shared" si="345"/>
        <v>0</v>
      </c>
      <c r="S1798" s="47">
        <f t="shared" si="346"/>
        <v>0</v>
      </c>
      <c r="T1798" s="47" t="e">
        <f t="shared" si="347"/>
        <v>#N/A</v>
      </c>
      <c r="U1798" s="47"/>
    </row>
    <row r="1799" spans="2:21">
      <c r="B1799" s="46">
        <f t="shared" si="348"/>
        <v>788</v>
      </c>
      <c r="C1799" s="47">
        <f>OutlineParameters!T2002</f>
        <v>0</v>
      </c>
      <c r="D1799" s="47"/>
      <c r="E1799" s="47"/>
      <c r="F1799" s="47"/>
      <c r="G1799" s="47"/>
      <c r="H1799" s="47"/>
      <c r="I1799" s="47"/>
      <c r="J1799" s="47"/>
      <c r="K1799" s="47"/>
      <c r="L1799" s="47"/>
      <c r="M1799" s="47"/>
      <c r="N1799" s="47"/>
      <c r="O1799" s="47"/>
      <c r="P1799" s="47"/>
      <c r="Q1799" s="46">
        <f t="shared" si="344"/>
        <v>789</v>
      </c>
      <c r="R1799" s="47">
        <f t="shared" si="345"/>
        <v>0</v>
      </c>
      <c r="S1799" s="47">
        <f t="shared" si="346"/>
        <v>0</v>
      </c>
      <c r="T1799" s="47" t="e">
        <f t="shared" si="347"/>
        <v>#N/A</v>
      </c>
      <c r="U1799" s="47"/>
    </row>
    <row r="1800" spans="2:21">
      <c r="B1800" s="46">
        <f t="shared" si="348"/>
        <v>789</v>
      </c>
      <c r="C1800" s="47">
        <f>OutlineParameters!T2003</f>
        <v>0</v>
      </c>
      <c r="D1800" s="47"/>
      <c r="E1800" s="47"/>
      <c r="F1800" s="47"/>
      <c r="G1800" s="47"/>
      <c r="H1800" s="47"/>
      <c r="I1800" s="47"/>
      <c r="J1800" s="47"/>
      <c r="K1800" s="47"/>
      <c r="L1800" s="47"/>
      <c r="M1800" s="47"/>
      <c r="N1800" s="47"/>
      <c r="O1800" s="47"/>
      <c r="P1800" s="47"/>
      <c r="Q1800" s="46">
        <f t="shared" si="344"/>
        <v>790</v>
      </c>
      <c r="R1800" s="47">
        <f t="shared" si="345"/>
        <v>0</v>
      </c>
      <c r="S1800" s="47">
        <f t="shared" si="346"/>
        <v>0</v>
      </c>
      <c r="T1800" s="47" t="e">
        <f t="shared" si="347"/>
        <v>#N/A</v>
      </c>
      <c r="U1800" s="47"/>
    </row>
    <row r="1801" spans="2:21">
      <c r="B1801" s="46">
        <f t="shared" si="348"/>
        <v>790</v>
      </c>
      <c r="C1801" s="47">
        <f>OutlineParameters!T2004</f>
        <v>0</v>
      </c>
      <c r="D1801" s="47"/>
      <c r="E1801" s="47"/>
      <c r="F1801" s="47"/>
      <c r="G1801" s="47"/>
      <c r="H1801" s="47"/>
      <c r="I1801" s="47"/>
      <c r="J1801" s="47"/>
      <c r="K1801" s="47"/>
      <c r="L1801" s="47"/>
      <c r="M1801" s="47"/>
      <c r="N1801" s="47"/>
      <c r="O1801" s="47"/>
      <c r="P1801" s="47"/>
      <c r="Q1801" s="46">
        <f t="shared" si="344"/>
        <v>791</v>
      </c>
      <c r="R1801" s="47">
        <f t="shared" si="345"/>
        <v>0</v>
      </c>
      <c r="S1801" s="47">
        <f t="shared" si="346"/>
        <v>0</v>
      </c>
      <c r="T1801" s="47" t="e">
        <f t="shared" si="347"/>
        <v>#N/A</v>
      </c>
      <c r="U1801" s="47"/>
    </row>
    <row r="1802" spans="2:21">
      <c r="B1802" s="46">
        <f t="shared" si="348"/>
        <v>791</v>
      </c>
      <c r="C1802" s="47">
        <f>OutlineParameters!T2005</f>
        <v>0</v>
      </c>
      <c r="D1802" s="47"/>
      <c r="E1802" s="47"/>
      <c r="F1802" s="47"/>
      <c r="G1802" s="47"/>
      <c r="H1802" s="47"/>
      <c r="I1802" s="47"/>
      <c r="J1802" s="47"/>
      <c r="K1802" s="47"/>
      <c r="L1802" s="47"/>
      <c r="M1802" s="47"/>
      <c r="N1802" s="47"/>
      <c r="O1802" s="47"/>
      <c r="P1802" s="47"/>
      <c r="Q1802" s="46">
        <f t="shared" si="344"/>
        <v>792</v>
      </c>
      <c r="R1802" s="47">
        <f t="shared" si="345"/>
        <v>0</v>
      </c>
      <c r="S1802" s="47">
        <f t="shared" si="346"/>
        <v>0</v>
      </c>
      <c r="T1802" s="47" t="e">
        <f t="shared" si="347"/>
        <v>#N/A</v>
      </c>
      <c r="U1802" s="47"/>
    </row>
    <row r="1803" spans="2:21">
      <c r="B1803" s="46">
        <f t="shared" si="348"/>
        <v>792</v>
      </c>
      <c r="C1803" s="47">
        <f>OutlineParameters!T2006</f>
        <v>0</v>
      </c>
      <c r="D1803" s="47"/>
      <c r="E1803" s="47"/>
      <c r="F1803" s="47"/>
      <c r="G1803" s="47"/>
      <c r="H1803" s="47"/>
      <c r="I1803" s="47"/>
      <c r="J1803" s="47"/>
      <c r="K1803" s="47"/>
      <c r="L1803" s="47"/>
      <c r="M1803" s="47"/>
      <c r="N1803" s="47"/>
      <c r="O1803" s="47"/>
      <c r="P1803" s="47"/>
      <c r="Q1803" s="46">
        <f t="shared" si="344"/>
        <v>793</v>
      </c>
      <c r="R1803" s="47">
        <f t="shared" si="345"/>
        <v>0</v>
      </c>
      <c r="S1803" s="47">
        <f t="shared" si="346"/>
        <v>0</v>
      </c>
      <c r="T1803" s="47" t="e">
        <f t="shared" si="347"/>
        <v>#N/A</v>
      </c>
      <c r="U1803" s="47"/>
    </row>
    <row r="1804" spans="2:21">
      <c r="B1804" s="46">
        <f t="shared" si="348"/>
        <v>793</v>
      </c>
      <c r="C1804" s="47">
        <f>OutlineParameters!T2007</f>
        <v>0</v>
      </c>
      <c r="D1804" s="47"/>
      <c r="E1804" s="47"/>
      <c r="F1804" s="47"/>
      <c r="G1804" s="47"/>
      <c r="H1804" s="47"/>
      <c r="I1804" s="47"/>
      <c r="J1804" s="47"/>
      <c r="K1804" s="47"/>
      <c r="L1804" s="47"/>
      <c r="M1804" s="47"/>
      <c r="N1804" s="47"/>
      <c r="O1804" s="47"/>
      <c r="P1804" s="47"/>
      <c r="Q1804" s="46">
        <f t="shared" si="344"/>
        <v>794</v>
      </c>
      <c r="R1804" s="47">
        <f t="shared" si="345"/>
        <v>0</v>
      </c>
      <c r="S1804" s="47">
        <f t="shared" si="346"/>
        <v>0</v>
      </c>
      <c r="T1804" s="47" t="e">
        <f t="shared" si="347"/>
        <v>#N/A</v>
      </c>
      <c r="U1804" s="47"/>
    </row>
    <row r="1805" spans="2:21">
      <c r="B1805" s="46">
        <f t="shared" si="348"/>
        <v>794</v>
      </c>
      <c r="C1805" s="47">
        <f>OutlineParameters!T2008</f>
        <v>0</v>
      </c>
      <c r="D1805" s="47"/>
      <c r="E1805" s="47"/>
      <c r="F1805" s="47"/>
      <c r="G1805" s="47"/>
      <c r="H1805" s="47"/>
      <c r="I1805" s="47"/>
      <c r="J1805" s="47"/>
      <c r="K1805" s="47"/>
      <c r="L1805" s="47"/>
      <c r="M1805" s="47"/>
      <c r="N1805" s="47"/>
      <c r="O1805" s="47"/>
      <c r="P1805" s="47"/>
      <c r="Q1805" s="46">
        <f t="shared" si="344"/>
        <v>795</v>
      </c>
      <c r="R1805" s="47">
        <f t="shared" si="345"/>
        <v>0</v>
      </c>
      <c r="S1805" s="47">
        <f t="shared" si="346"/>
        <v>0</v>
      </c>
      <c r="T1805" s="47" t="e">
        <f t="shared" si="347"/>
        <v>#N/A</v>
      </c>
      <c r="U1805" s="47"/>
    </row>
    <row r="1806" spans="2:21">
      <c r="B1806" s="46">
        <f t="shared" si="348"/>
        <v>795</v>
      </c>
      <c r="C1806" s="47">
        <f>OutlineParameters!T2009</f>
        <v>0</v>
      </c>
      <c r="D1806" s="47"/>
      <c r="E1806" s="47"/>
      <c r="F1806" s="47"/>
      <c r="G1806" s="47"/>
      <c r="H1806" s="47"/>
      <c r="I1806" s="47"/>
      <c r="J1806" s="47"/>
      <c r="K1806" s="47"/>
      <c r="L1806" s="47"/>
      <c r="M1806" s="47"/>
      <c r="N1806" s="47"/>
      <c r="O1806" s="47"/>
      <c r="P1806" s="47"/>
      <c r="Q1806" s="46">
        <f t="shared" si="344"/>
        <v>796</v>
      </c>
      <c r="R1806" s="47">
        <f t="shared" si="345"/>
        <v>0</v>
      </c>
      <c r="S1806" s="47">
        <f t="shared" si="346"/>
        <v>0</v>
      </c>
      <c r="T1806" s="47" t="e">
        <f t="shared" si="347"/>
        <v>#N/A</v>
      </c>
      <c r="U1806" s="47"/>
    </row>
    <row r="1807" spans="2:21">
      <c r="B1807" s="46">
        <f t="shared" si="348"/>
        <v>796</v>
      </c>
      <c r="C1807" s="47">
        <f>OutlineParameters!T2010</f>
        <v>0</v>
      </c>
      <c r="D1807" s="47"/>
      <c r="E1807" s="47"/>
      <c r="F1807" s="47"/>
      <c r="G1807" s="47"/>
      <c r="H1807" s="47"/>
      <c r="I1807" s="47"/>
      <c r="J1807" s="47"/>
      <c r="K1807" s="47"/>
      <c r="L1807" s="47"/>
      <c r="M1807" s="47"/>
      <c r="N1807" s="47"/>
      <c r="O1807" s="47"/>
      <c r="P1807" s="47"/>
      <c r="Q1807" s="46">
        <f t="shared" si="344"/>
        <v>797</v>
      </c>
      <c r="R1807" s="47">
        <f t="shared" si="345"/>
        <v>0</v>
      </c>
      <c r="S1807" s="47">
        <f t="shared" si="346"/>
        <v>0</v>
      </c>
      <c r="T1807" s="47" t="e">
        <f t="shared" si="347"/>
        <v>#N/A</v>
      </c>
      <c r="U1807" s="47"/>
    </row>
    <row r="1808" spans="2:21">
      <c r="B1808" s="46">
        <f t="shared" si="348"/>
        <v>797</v>
      </c>
      <c r="C1808" s="47">
        <f>OutlineParameters!T2011</f>
        <v>0</v>
      </c>
      <c r="D1808" s="47"/>
      <c r="E1808" s="47"/>
      <c r="F1808" s="47"/>
      <c r="G1808" s="47"/>
      <c r="H1808" s="47"/>
      <c r="I1808" s="47"/>
      <c r="J1808" s="47"/>
      <c r="K1808" s="47"/>
      <c r="L1808" s="47"/>
      <c r="M1808" s="47"/>
      <c r="N1808" s="47"/>
      <c r="O1808" s="47"/>
      <c r="P1808" s="47"/>
      <c r="Q1808" s="46">
        <f t="shared" si="344"/>
        <v>798</v>
      </c>
      <c r="R1808" s="47">
        <f t="shared" si="345"/>
        <v>0</v>
      </c>
      <c r="S1808" s="47">
        <f t="shared" si="346"/>
        <v>0</v>
      </c>
      <c r="T1808" s="47" t="e">
        <f t="shared" si="347"/>
        <v>#N/A</v>
      </c>
      <c r="U1808" s="47"/>
    </row>
    <row r="1809" spans="2:21">
      <c r="B1809" s="46">
        <f t="shared" si="348"/>
        <v>798</v>
      </c>
      <c r="C1809" s="47">
        <f>OutlineParameters!T2012</f>
        <v>0</v>
      </c>
      <c r="D1809" s="47"/>
      <c r="E1809" s="47"/>
      <c r="F1809" s="47"/>
      <c r="G1809" s="47"/>
      <c r="H1809" s="47"/>
      <c r="I1809" s="47"/>
      <c r="J1809" s="47"/>
      <c r="K1809" s="47"/>
      <c r="L1809" s="47"/>
      <c r="M1809" s="47"/>
      <c r="N1809" s="47"/>
      <c r="O1809" s="47"/>
      <c r="P1809" s="47"/>
      <c r="Q1809" s="46">
        <f t="shared" si="344"/>
        <v>799</v>
      </c>
      <c r="R1809" s="47">
        <f t="shared" si="345"/>
        <v>0</v>
      </c>
      <c r="S1809" s="47">
        <f t="shared" si="346"/>
        <v>0</v>
      </c>
      <c r="T1809" s="47" t="e">
        <f t="shared" si="347"/>
        <v>#N/A</v>
      </c>
      <c r="U1809" s="47"/>
    </row>
    <row r="1810" spans="2:21">
      <c r="B1810" s="46">
        <f t="shared" si="348"/>
        <v>799</v>
      </c>
      <c r="C1810" s="47">
        <f>OutlineParameters!T2013</f>
        <v>0</v>
      </c>
      <c r="D1810" s="47"/>
      <c r="E1810" s="47"/>
      <c r="F1810" s="47"/>
      <c r="G1810" s="47"/>
      <c r="H1810" s="47"/>
      <c r="I1810" s="47"/>
      <c r="J1810" s="47"/>
      <c r="K1810" s="47"/>
      <c r="L1810" s="47"/>
      <c r="M1810" s="47"/>
      <c r="N1810" s="47"/>
      <c r="O1810" s="47"/>
      <c r="P1810" s="47"/>
      <c r="Q1810" s="46">
        <f t="shared" si="344"/>
        <v>800</v>
      </c>
      <c r="R1810" s="47">
        <f t="shared" si="345"/>
        <v>0</v>
      </c>
      <c r="S1810" s="47">
        <f t="shared" si="346"/>
        <v>0</v>
      </c>
      <c r="T1810" s="47" t="e">
        <f t="shared" si="347"/>
        <v>#N/A</v>
      </c>
      <c r="U1810" s="47"/>
    </row>
    <row r="1811" spans="2:21">
      <c r="B1811" s="46">
        <f t="shared" si="348"/>
        <v>800</v>
      </c>
      <c r="C1811" s="47">
        <f>OutlineParameters!T2014</f>
        <v>0</v>
      </c>
      <c r="D1811" s="47"/>
      <c r="E1811" s="47"/>
      <c r="F1811" s="47"/>
      <c r="G1811" s="47"/>
      <c r="H1811" s="47"/>
      <c r="I1811" s="47"/>
      <c r="J1811" s="47"/>
      <c r="K1811" s="47"/>
      <c r="L1811" s="47"/>
      <c r="M1811" s="47"/>
      <c r="N1811" s="47"/>
      <c r="O1811" s="47"/>
      <c r="P1811" s="47"/>
      <c r="Q1811" s="46">
        <f t="shared" si="344"/>
        <v>801</v>
      </c>
      <c r="R1811" s="47">
        <f t="shared" si="345"/>
        <v>0</v>
      </c>
      <c r="S1811" s="47">
        <f t="shared" si="346"/>
        <v>0</v>
      </c>
      <c r="T1811" s="47" t="e">
        <f t="shared" si="347"/>
        <v>#N/A</v>
      </c>
      <c r="U1811" s="47"/>
    </row>
    <row r="1812" spans="2:21">
      <c r="B1812" s="46">
        <f t="shared" si="348"/>
        <v>801</v>
      </c>
      <c r="C1812" s="47">
        <f>OutlineParameters!T2015</f>
        <v>0</v>
      </c>
      <c r="D1812" s="47"/>
      <c r="E1812" s="47"/>
      <c r="F1812" s="47"/>
      <c r="G1812" s="47"/>
      <c r="H1812" s="47"/>
      <c r="I1812" s="47"/>
      <c r="J1812" s="47"/>
      <c r="K1812" s="47"/>
      <c r="L1812" s="47"/>
      <c r="M1812" s="47"/>
      <c r="N1812" s="47"/>
      <c r="O1812" s="47"/>
      <c r="P1812" s="47"/>
      <c r="Q1812" s="46">
        <f t="shared" si="344"/>
        <v>802</v>
      </c>
      <c r="R1812" s="47">
        <f t="shared" si="345"/>
        <v>0</v>
      </c>
      <c r="S1812" s="47">
        <f t="shared" si="346"/>
        <v>0</v>
      </c>
      <c r="T1812" s="47" t="e">
        <f t="shared" si="347"/>
        <v>#N/A</v>
      </c>
      <c r="U1812" s="47"/>
    </row>
    <row r="1813" spans="2:21">
      <c r="B1813" s="46">
        <f t="shared" si="348"/>
        <v>802</v>
      </c>
      <c r="C1813" s="47">
        <f>OutlineParameters!T2016</f>
        <v>0</v>
      </c>
      <c r="D1813" s="47"/>
      <c r="E1813" s="47"/>
      <c r="F1813" s="47"/>
      <c r="G1813" s="47"/>
      <c r="H1813" s="47"/>
      <c r="I1813" s="47"/>
      <c r="J1813" s="47"/>
      <c r="K1813" s="47"/>
      <c r="L1813" s="47"/>
      <c r="M1813" s="47"/>
      <c r="N1813" s="47"/>
      <c r="O1813" s="47"/>
      <c r="P1813" s="47"/>
      <c r="Q1813" s="46">
        <f t="shared" ref="Q1813:Q1873" si="349">B1814</f>
        <v>803</v>
      </c>
      <c r="R1813" s="47">
        <f t="shared" ref="R1813:R1873" si="350">VLOOKUP(-Q1813,$Q$110:$R$1009,2,FALSE)</f>
        <v>0</v>
      </c>
      <c r="S1813" s="47">
        <f t="shared" ref="S1813:S1873" si="351">VLOOKUP(-Q1813,$Q$110:$S$1009,3,FALSE)</f>
        <v>0</v>
      </c>
      <c r="T1813" s="47" t="e">
        <f t="shared" ref="T1813:T1873" si="352">VLOOKUP(-Q1813,$Q$110:$T$1009,4,FALSE)</f>
        <v>#N/A</v>
      </c>
      <c r="U1813" s="47"/>
    </row>
    <row r="1814" spans="2:21">
      <c r="B1814" s="46">
        <f t="shared" si="348"/>
        <v>803</v>
      </c>
      <c r="C1814" s="47">
        <f>OutlineParameters!T2017</f>
        <v>0</v>
      </c>
      <c r="D1814" s="47"/>
      <c r="E1814" s="47"/>
      <c r="F1814" s="47"/>
      <c r="G1814" s="47"/>
      <c r="H1814" s="47"/>
      <c r="I1814" s="47"/>
      <c r="J1814" s="47"/>
      <c r="K1814" s="47"/>
      <c r="L1814" s="47"/>
      <c r="M1814" s="47"/>
      <c r="N1814" s="47"/>
      <c r="O1814" s="47"/>
      <c r="P1814" s="47"/>
      <c r="Q1814" s="46">
        <f t="shared" si="349"/>
        <v>804</v>
      </c>
      <c r="R1814" s="47">
        <f t="shared" si="350"/>
        <v>0</v>
      </c>
      <c r="S1814" s="47">
        <f t="shared" si="351"/>
        <v>0</v>
      </c>
      <c r="T1814" s="47" t="e">
        <f t="shared" si="352"/>
        <v>#N/A</v>
      </c>
      <c r="U1814" s="47"/>
    </row>
    <row r="1815" spans="2:21">
      <c r="B1815" s="46">
        <f t="shared" si="348"/>
        <v>804</v>
      </c>
      <c r="C1815" s="47">
        <f>OutlineParameters!T2018</f>
        <v>0</v>
      </c>
      <c r="D1815" s="47"/>
      <c r="E1815" s="47"/>
      <c r="F1815" s="47"/>
      <c r="G1815" s="47"/>
      <c r="H1815" s="47"/>
      <c r="I1815" s="47"/>
      <c r="J1815" s="47"/>
      <c r="K1815" s="47"/>
      <c r="L1815" s="47"/>
      <c r="M1815" s="47"/>
      <c r="N1815" s="47"/>
      <c r="O1815" s="47"/>
      <c r="P1815" s="47"/>
      <c r="Q1815" s="46">
        <f t="shared" si="349"/>
        <v>805</v>
      </c>
      <c r="R1815" s="47">
        <f t="shared" si="350"/>
        <v>0</v>
      </c>
      <c r="S1815" s="47">
        <f t="shared" si="351"/>
        <v>0</v>
      </c>
      <c r="T1815" s="47" t="e">
        <f t="shared" si="352"/>
        <v>#N/A</v>
      </c>
      <c r="U1815" s="47"/>
    </row>
    <row r="1816" spans="2:21">
      <c r="B1816" s="46">
        <f t="shared" si="348"/>
        <v>805</v>
      </c>
      <c r="C1816" s="47">
        <f>OutlineParameters!T2019</f>
        <v>0</v>
      </c>
      <c r="D1816" s="47"/>
      <c r="E1816" s="47"/>
      <c r="F1816" s="47"/>
      <c r="G1816" s="47"/>
      <c r="H1816" s="47"/>
      <c r="I1816" s="47"/>
      <c r="J1816" s="47"/>
      <c r="K1816" s="47"/>
      <c r="L1816" s="47"/>
      <c r="M1816" s="47"/>
      <c r="N1816" s="47"/>
      <c r="O1816" s="47"/>
      <c r="P1816" s="47"/>
      <c r="Q1816" s="46">
        <f t="shared" si="349"/>
        <v>806</v>
      </c>
      <c r="R1816" s="47">
        <f t="shared" si="350"/>
        <v>0</v>
      </c>
      <c r="S1816" s="47">
        <f t="shared" si="351"/>
        <v>0</v>
      </c>
      <c r="T1816" s="47" t="e">
        <f t="shared" si="352"/>
        <v>#N/A</v>
      </c>
      <c r="U1816" s="47"/>
    </row>
    <row r="1817" spans="2:21">
      <c r="B1817" s="46">
        <f t="shared" si="348"/>
        <v>806</v>
      </c>
      <c r="C1817" s="47">
        <f>OutlineParameters!T2020</f>
        <v>0</v>
      </c>
      <c r="D1817" s="47"/>
      <c r="E1817" s="47"/>
      <c r="F1817" s="47"/>
      <c r="G1817" s="47"/>
      <c r="H1817" s="47"/>
      <c r="I1817" s="47"/>
      <c r="J1817" s="47"/>
      <c r="K1817" s="47"/>
      <c r="L1817" s="47"/>
      <c r="M1817" s="47"/>
      <c r="N1817" s="47"/>
      <c r="O1817" s="47"/>
      <c r="P1817" s="47"/>
      <c r="Q1817" s="46">
        <f t="shared" si="349"/>
        <v>807</v>
      </c>
      <c r="R1817" s="47">
        <f t="shared" si="350"/>
        <v>0</v>
      </c>
      <c r="S1817" s="47">
        <f t="shared" si="351"/>
        <v>0</v>
      </c>
      <c r="T1817" s="47" t="e">
        <f t="shared" si="352"/>
        <v>#N/A</v>
      </c>
      <c r="U1817" s="47"/>
    </row>
    <row r="1818" spans="2:21">
      <c r="B1818" s="46">
        <f t="shared" si="348"/>
        <v>807</v>
      </c>
      <c r="C1818" s="47">
        <f>OutlineParameters!T2021</f>
        <v>0</v>
      </c>
      <c r="D1818" s="47"/>
      <c r="E1818" s="47"/>
      <c r="F1818" s="47"/>
      <c r="G1818" s="47"/>
      <c r="H1818" s="47"/>
      <c r="I1818" s="47"/>
      <c r="J1818" s="47"/>
      <c r="K1818" s="47"/>
      <c r="L1818" s="47"/>
      <c r="M1818" s="47"/>
      <c r="N1818" s="47"/>
      <c r="O1818" s="47"/>
      <c r="P1818" s="47"/>
      <c r="Q1818" s="46">
        <f t="shared" si="349"/>
        <v>808</v>
      </c>
      <c r="R1818" s="47">
        <f t="shared" si="350"/>
        <v>0</v>
      </c>
      <c r="S1818" s="47">
        <f t="shared" si="351"/>
        <v>0</v>
      </c>
      <c r="T1818" s="47" t="e">
        <f t="shared" si="352"/>
        <v>#N/A</v>
      </c>
      <c r="U1818" s="47"/>
    </row>
    <row r="1819" spans="2:21">
      <c r="B1819" s="46">
        <f t="shared" si="348"/>
        <v>808</v>
      </c>
      <c r="C1819" s="47">
        <f>OutlineParameters!T2022</f>
        <v>0</v>
      </c>
      <c r="D1819" s="47"/>
      <c r="E1819" s="47"/>
      <c r="F1819" s="47"/>
      <c r="G1819" s="47"/>
      <c r="H1819" s="47"/>
      <c r="I1819" s="47"/>
      <c r="J1819" s="47"/>
      <c r="K1819" s="47"/>
      <c r="L1819" s="47"/>
      <c r="M1819" s="47"/>
      <c r="N1819" s="47"/>
      <c r="O1819" s="47"/>
      <c r="P1819" s="47"/>
      <c r="Q1819" s="46">
        <f t="shared" si="349"/>
        <v>809</v>
      </c>
      <c r="R1819" s="47">
        <f t="shared" si="350"/>
        <v>0</v>
      </c>
      <c r="S1819" s="47">
        <f t="shared" si="351"/>
        <v>0</v>
      </c>
      <c r="T1819" s="47" t="e">
        <f t="shared" si="352"/>
        <v>#N/A</v>
      </c>
      <c r="U1819" s="47"/>
    </row>
    <row r="1820" spans="2:21">
      <c r="B1820" s="46">
        <f t="shared" si="348"/>
        <v>809</v>
      </c>
      <c r="C1820" s="47">
        <f>OutlineParameters!T2023</f>
        <v>0</v>
      </c>
      <c r="D1820" s="47"/>
      <c r="E1820" s="47"/>
      <c r="F1820" s="47"/>
      <c r="G1820" s="47"/>
      <c r="H1820" s="47"/>
      <c r="I1820" s="47"/>
      <c r="J1820" s="47"/>
      <c r="K1820" s="47"/>
      <c r="L1820" s="47"/>
      <c r="M1820" s="47"/>
      <c r="N1820" s="47"/>
      <c r="O1820" s="47"/>
      <c r="P1820" s="47"/>
      <c r="Q1820" s="46">
        <f t="shared" si="349"/>
        <v>810</v>
      </c>
      <c r="R1820" s="47">
        <f t="shared" si="350"/>
        <v>0</v>
      </c>
      <c r="S1820" s="47">
        <f t="shared" si="351"/>
        <v>0</v>
      </c>
      <c r="T1820" s="47" t="e">
        <f t="shared" si="352"/>
        <v>#N/A</v>
      </c>
      <c r="U1820" s="47"/>
    </row>
    <row r="1821" spans="2:21">
      <c r="B1821" s="46">
        <f t="shared" si="348"/>
        <v>810</v>
      </c>
      <c r="C1821" s="47">
        <f>OutlineParameters!T2024</f>
        <v>0</v>
      </c>
      <c r="D1821" s="47"/>
      <c r="E1821" s="47"/>
      <c r="F1821" s="47"/>
      <c r="G1821" s="47"/>
      <c r="H1821" s="47"/>
      <c r="I1821" s="47"/>
      <c r="J1821" s="47"/>
      <c r="K1821" s="47"/>
      <c r="L1821" s="47"/>
      <c r="M1821" s="47"/>
      <c r="N1821" s="47"/>
      <c r="O1821" s="47"/>
      <c r="P1821" s="47"/>
      <c r="Q1821" s="46">
        <f t="shared" si="349"/>
        <v>811</v>
      </c>
      <c r="R1821" s="47">
        <f t="shared" si="350"/>
        <v>0</v>
      </c>
      <c r="S1821" s="47">
        <f t="shared" si="351"/>
        <v>0</v>
      </c>
      <c r="T1821" s="47" t="e">
        <f t="shared" si="352"/>
        <v>#N/A</v>
      </c>
      <c r="U1821" s="47"/>
    </row>
    <row r="1822" spans="2:21">
      <c r="B1822" s="46">
        <f t="shared" si="348"/>
        <v>811</v>
      </c>
      <c r="C1822" s="47">
        <f>OutlineParameters!T2025</f>
        <v>0</v>
      </c>
      <c r="D1822" s="47"/>
      <c r="E1822" s="47"/>
      <c r="F1822" s="47"/>
      <c r="G1822" s="47"/>
      <c r="H1822" s="47"/>
      <c r="I1822" s="47"/>
      <c r="J1822" s="47"/>
      <c r="K1822" s="47"/>
      <c r="L1822" s="47"/>
      <c r="M1822" s="47"/>
      <c r="N1822" s="47"/>
      <c r="O1822" s="47"/>
      <c r="P1822" s="47"/>
      <c r="Q1822" s="46">
        <f t="shared" si="349"/>
        <v>812</v>
      </c>
      <c r="R1822" s="47">
        <f t="shared" si="350"/>
        <v>0</v>
      </c>
      <c r="S1822" s="47">
        <f t="shared" si="351"/>
        <v>0</v>
      </c>
      <c r="T1822" s="47" t="e">
        <f t="shared" si="352"/>
        <v>#N/A</v>
      </c>
      <c r="U1822" s="47"/>
    </row>
    <row r="1823" spans="2:21">
      <c r="B1823" s="46">
        <f t="shared" si="348"/>
        <v>812</v>
      </c>
      <c r="C1823" s="47">
        <f>OutlineParameters!T2026</f>
        <v>0</v>
      </c>
      <c r="D1823" s="47"/>
      <c r="E1823" s="47"/>
      <c r="F1823" s="47"/>
      <c r="G1823" s="47"/>
      <c r="H1823" s="47"/>
      <c r="I1823" s="47"/>
      <c r="J1823" s="47"/>
      <c r="K1823" s="47"/>
      <c r="L1823" s="47"/>
      <c r="M1823" s="47"/>
      <c r="N1823" s="47"/>
      <c r="O1823" s="47"/>
      <c r="P1823" s="47"/>
      <c r="Q1823" s="46">
        <f t="shared" si="349"/>
        <v>813</v>
      </c>
      <c r="R1823" s="47">
        <f t="shared" si="350"/>
        <v>0</v>
      </c>
      <c r="S1823" s="47">
        <f t="shared" si="351"/>
        <v>0</v>
      </c>
      <c r="T1823" s="47" t="e">
        <f t="shared" si="352"/>
        <v>#N/A</v>
      </c>
      <c r="U1823" s="47"/>
    </row>
    <row r="1824" spans="2:21">
      <c r="B1824" s="46">
        <f t="shared" si="348"/>
        <v>813</v>
      </c>
      <c r="C1824" s="47">
        <f>OutlineParameters!T2027</f>
        <v>0</v>
      </c>
      <c r="D1824" s="47"/>
      <c r="E1824" s="47"/>
      <c r="F1824" s="47"/>
      <c r="G1824" s="47"/>
      <c r="H1824" s="47"/>
      <c r="I1824" s="47"/>
      <c r="J1824" s="47"/>
      <c r="K1824" s="47"/>
      <c r="L1824" s="47"/>
      <c r="M1824" s="47"/>
      <c r="N1824" s="47"/>
      <c r="O1824" s="47"/>
      <c r="P1824" s="47"/>
      <c r="Q1824" s="46">
        <f t="shared" si="349"/>
        <v>814</v>
      </c>
      <c r="R1824" s="47">
        <f t="shared" si="350"/>
        <v>0</v>
      </c>
      <c r="S1824" s="47">
        <f t="shared" si="351"/>
        <v>0</v>
      </c>
      <c r="T1824" s="47" t="e">
        <f t="shared" si="352"/>
        <v>#N/A</v>
      </c>
      <c r="U1824" s="47"/>
    </row>
    <row r="1825" spans="2:21">
      <c r="B1825" s="46">
        <f t="shared" si="348"/>
        <v>814</v>
      </c>
      <c r="C1825" s="47">
        <f>OutlineParameters!T2028</f>
        <v>0</v>
      </c>
      <c r="D1825" s="47"/>
      <c r="E1825" s="47"/>
      <c r="F1825" s="47"/>
      <c r="G1825" s="47"/>
      <c r="H1825" s="47"/>
      <c r="I1825" s="47"/>
      <c r="J1825" s="47"/>
      <c r="K1825" s="47"/>
      <c r="L1825" s="47"/>
      <c r="M1825" s="47"/>
      <c r="N1825" s="47"/>
      <c r="O1825" s="47"/>
      <c r="P1825" s="47"/>
      <c r="Q1825" s="46">
        <f t="shared" si="349"/>
        <v>815</v>
      </c>
      <c r="R1825" s="47">
        <f t="shared" si="350"/>
        <v>0</v>
      </c>
      <c r="S1825" s="47">
        <f t="shared" si="351"/>
        <v>0</v>
      </c>
      <c r="T1825" s="47" t="e">
        <f t="shared" si="352"/>
        <v>#N/A</v>
      </c>
      <c r="U1825" s="47"/>
    </row>
    <row r="1826" spans="2:21">
      <c r="B1826" s="46">
        <f t="shared" si="348"/>
        <v>815</v>
      </c>
      <c r="C1826" s="47">
        <f>OutlineParameters!T2029</f>
        <v>0</v>
      </c>
      <c r="D1826" s="47"/>
      <c r="E1826" s="47"/>
      <c r="F1826" s="47"/>
      <c r="G1826" s="47"/>
      <c r="H1826" s="47"/>
      <c r="I1826" s="47"/>
      <c r="J1826" s="47"/>
      <c r="K1826" s="47"/>
      <c r="L1826" s="47"/>
      <c r="M1826" s="47"/>
      <c r="N1826" s="47"/>
      <c r="O1826" s="47"/>
      <c r="P1826" s="47"/>
      <c r="Q1826" s="46">
        <f t="shared" si="349"/>
        <v>816</v>
      </c>
      <c r="R1826" s="47">
        <f t="shared" si="350"/>
        <v>0</v>
      </c>
      <c r="S1826" s="47">
        <f t="shared" si="351"/>
        <v>0</v>
      </c>
      <c r="T1826" s="47" t="e">
        <f t="shared" si="352"/>
        <v>#N/A</v>
      </c>
      <c r="U1826" s="47"/>
    </row>
    <row r="1827" spans="2:21">
      <c r="B1827" s="46">
        <f t="shared" si="348"/>
        <v>816</v>
      </c>
      <c r="C1827" s="47">
        <f>OutlineParameters!T2030</f>
        <v>0</v>
      </c>
      <c r="D1827" s="47"/>
      <c r="E1827" s="47"/>
      <c r="F1827" s="47"/>
      <c r="G1827" s="47"/>
      <c r="H1827" s="47"/>
      <c r="I1827" s="47"/>
      <c r="J1827" s="47"/>
      <c r="K1827" s="47"/>
      <c r="L1827" s="47"/>
      <c r="M1827" s="47"/>
      <c r="N1827" s="47"/>
      <c r="O1827" s="47"/>
      <c r="P1827" s="47"/>
      <c r="Q1827" s="46">
        <f t="shared" si="349"/>
        <v>817</v>
      </c>
      <c r="R1827" s="47">
        <f t="shared" si="350"/>
        <v>0</v>
      </c>
      <c r="S1827" s="47">
        <f t="shared" si="351"/>
        <v>0</v>
      </c>
      <c r="T1827" s="47" t="e">
        <f t="shared" si="352"/>
        <v>#N/A</v>
      </c>
      <c r="U1827" s="47"/>
    </row>
    <row r="1828" spans="2:21">
      <c r="B1828" s="46">
        <f t="shared" si="348"/>
        <v>817</v>
      </c>
      <c r="C1828" s="47">
        <f>OutlineParameters!T2031</f>
        <v>0</v>
      </c>
      <c r="D1828" s="47"/>
      <c r="E1828" s="47"/>
      <c r="F1828" s="47"/>
      <c r="G1828" s="47"/>
      <c r="H1828" s="47"/>
      <c r="I1828" s="47"/>
      <c r="J1828" s="47"/>
      <c r="K1828" s="47"/>
      <c r="L1828" s="47"/>
      <c r="M1828" s="47"/>
      <c r="N1828" s="47"/>
      <c r="O1828" s="47"/>
      <c r="P1828" s="47"/>
      <c r="Q1828" s="46">
        <f t="shared" si="349"/>
        <v>818</v>
      </c>
      <c r="R1828" s="47">
        <f t="shared" si="350"/>
        <v>0</v>
      </c>
      <c r="S1828" s="47">
        <f t="shared" si="351"/>
        <v>0</v>
      </c>
      <c r="T1828" s="47" t="e">
        <f t="shared" si="352"/>
        <v>#N/A</v>
      </c>
      <c r="U1828" s="47"/>
    </row>
    <row r="1829" spans="2:21">
      <c r="B1829" s="46">
        <f t="shared" si="348"/>
        <v>818</v>
      </c>
      <c r="C1829" s="47">
        <f>OutlineParameters!T2032</f>
        <v>0</v>
      </c>
      <c r="D1829" s="47"/>
      <c r="E1829" s="47"/>
      <c r="F1829" s="47"/>
      <c r="G1829" s="47"/>
      <c r="H1829" s="47"/>
      <c r="I1829" s="47"/>
      <c r="J1829" s="47"/>
      <c r="K1829" s="47"/>
      <c r="L1829" s="47"/>
      <c r="M1829" s="47"/>
      <c r="N1829" s="47"/>
      <c r="O1829" s="47"/>
      <c r="P1829" s="47"/>
      <c r="Q1829" s="46">
        <f t="shared" si="349"/>
        <v>819</v>
      </c>
      <c r="R1829" s="47">
        <f t="shared" si="350"/>
        <v>0</v>
      </c>
      <c r="S1829" s="47">
        <f t="shared" si="351"/>
        <v>0</v>
      </c>
      <c r="T1829" s="47" t="e">
        <f t="shared" si="352"/>
        <v>#N/A</v>
      </c>
      <c r="U1829" s="47"/>
    </row>
    <row r="1830" spans="2:21">
      <c r="B1830" s="46">
        <f t="shared" si="348"/>
        <v>819</v>
      </c>
      <c r="C1830" s="47">
        <f>OutlineParameters!T2033</f>
        <v>0</v>
      </c>
      <c r="D1830" s="47"/>
      <c r="E1830" s="47"/>
      <c r="F1830" s="47"/>
      <c r="G1830" s="47"/>
      <c r="H1830" s="47"/>
      <c r="I1830" s="47"/>
      <c r="J1830" s="47"/>
      <c r="K1830" s="47"/>
      <c r="L1830" s="47"/>
      <c r="M1830" s="47"/>
      <c r="N1830" s="47"/>
      <c r="O1830" s="47"/>
      <c r="P1830" s="47"/>
      <c r="Q1830" s="46">
        <f t="shared" si="349"/>
        <v>820</v>
      </c>
      <c r="R1830" s="47">
        <f t="shared" si="350"/>
        <v>0</v>
      </c>
      <c r="S1830" s="47">
        <f t="shared" si="351"/>
        <v>0</v>
      </c>
      <c r="T1830" s="47" t="e">
        <f t="shared" si="352"/>
        <v>#N/A</v>
      </c>
      <c r="U1830" s="47"/>
    </row>
    <row r="1831" spans="2:21">
      <c r="B1831" s="46">
        <f t="shared" si="348"/>
        <v>820</v>
      </c>
      <c r="C1831" s="47">
        <f>OutlineParameters!T2034</f>
        <v>0</v>
      </c>
      <c r="D1831" s="47"/>
      <c r="E1831" s="47"/>
      <c r="F1831" s="47"/>
      <c r="G1831" s="47"/>
      <c r="H1831" s="47"/>
      <c r="I1831" s="47"/>
      <c r="J1831" s="47"/>
      <c r="K1831" s="47"/>
      <c r="L1831" s="47"/>
      <c r="M1831" s="47"/>
      <c r="N1831" s="47"/>
      <c r="O1831" s="47"/>
      <c r="P1831" s="47"/>
      <c r="Q1831" s="46">
        <f t="shared" si="349"/>
        <v>821</v>
      </c>
      <c r="R1831" s="47">
        <f t="shared" si="350"/>
        <v>0</v>
      </c>
      <c r="S1831" s="47">
        <f t="shared" si="351"/>
        <v>0</v>
      </c>
      <c r="T1831" s="47" t="e">
        <f t="shared" si="352"/>
        <v>#N/A</v>
      </c>
      <c r="U1831" s="47"/>
    </row>
    <row r="1832" spans="2:21">
      <c r="B1832" s="46">
        <f t="shared" si="348"/>
        <v>821</v>
      </c>
      <c r="C1832" s="47">
        <f>OutlineParameters!T2035</f>
        <v>0</v>
      </c>
      <c r="D1832" s="47"/>
      <c r="E1832" s="47"/>
      <c r="F1832" s="47"/>
      <c r="G1832" s="47"/>
      <c r="H1832" s="47"/>
      <c r="I1832" s="47"/>
      <c r="J1832" s="47"/>
      <c r="K1832" s="47"/>
      <c r="L1832" s="47"/>
      <c r="M1832" s="47"/>
      <c r="N1832" s="47"/>
      <c r="O1832" s="47"/>
      <c r="P1832" s="47"/>
      <c r="Q1832" s="46">
        <f t="shared" si="349"/>
        <v>822</v>
      </c>
      <c r="R1832" s="47">
        <f t="shared" si="350"/>
        <v>0</v>
      </c>
      <c r="S1832" s="47">
        <f t="shared" si="351"/>
        <v>0</v>
      </c>
      <c r="T1832" s="47" t="e">
        <f t="shared" si="352"/>
        <v>#N/A</v>
      </c>
      <c r="U1832" s="47"/>
    </row>
    <row r="1833" spans="2:21">
      <c r="B1833" s="46">
        <f t="shared" si="348"/>
        <v>822</v>
      </c>
      <c r="C1833" s="47">
        <f>OutlineParameters!T2036</f>
        <v>0</v>
      </c>
      <c r="D1833" s="47"/>
      <c r="E1833" s="47"/>
      <c r="F1833" s="47"/>
      <c r="G1833" s="47"/>
      <c r="H1833" s="47"/>
      <c r="I1833" s="47"/>
      <c r="J1833" s="47"/>
      <c r="K1833" s="47"/>
      <c r="L1833" s="47"/>
      <c r="M1833" s="47"/>
      <c r="N1833" s="47"/>
      <c r="O1833" s="47"/>
      <c r="P1833" s="47"/>
      <c r="Q1833" s="46">
        <f t="shared" si="349"/>
        <v>823</v>
      </c>
      <c r="R1833" s="47">
        <f t="shared" si="350"/>
        <v>0</v>
      </c>
      <c r="S1833" s="47">
        <f t="shared" si="351"/>
        <v>0</v>
      </c>
      <c r="T1833" s="47" t="e">
        <f t="shared" si="352"/>
        <v>#N/A</v>
      </c>
      <c r="U1833" s="47"/>
    </row>
    <row r="1834" spans="2:21">
      <c r="B1834" s="46">
        <f t="shared" si="348"/>
        <v>823</v>
      </c>
      <c r="C1834" s="47">
        <f>OutlineParameters!T2037</f>
        <v>0</v>
      </c>
      <c r="D1834" s="47"/>
      <c r="E1834" s="47"/>
      <c r="F1834" s="47"/>
      <c r="G1834" s="47"/>
      <c r="H1834" s="47"/>
      <c r="I1834" s="47"/>
      <c r="J1834" s="47"/>
      <c r="K1834" s="47"/>
      <c r="L1834" s="47"/>
      <c r="M1834" s="47"/>
      <c r="N1834" s="47"/>
      <c r="O1834" s="47"/>
      <c r="P1834" s="47"/>
      <c r="Q1834" s="46">
        <f t="shared" si="349"/>
        <v>824</v>
      </c>
      <c r="R1834" s="47">
        <f t="shared" si="350"/>
        <v>0</v>
      </c>
      <c r="S1834" s="47">
        <f t="shared" si="351"/>
        <v>0</v>
      </c>
      <c r="T1834" s="47" t="e">
        <f t="shared" si="352"/>
        <v>#N/A</v>
      </c>
      <c r="U1834" s="47"/>
    </row>
    <row r="1835" spans="2:21">
      <c r="B1835" s="46">
        <f t="shared" si="348"/>
        <v>824</v>
      </c>
      <c r="C1835" s="47">
        <f>OutlineParameters!T2038</f>
        <v>0</v>
      </c>
      <c r="D1835" s="47"/>
      <c r="E1835" s="47"/>
      <c r="F1835" s="47"/>
      <c r="G1835" s="47"/>
      <c r="H1835" s="47"/>
      <c r="I1835" s="47"/>
      <c r="J1835" s="47"/>
      <c r="K1835" s="47"/>
      <c r="L1835" s="47"/>
      <c r="M1835" s="47"/>
      <c r="N1835" s="47"/>
      <c r="O1835" s="47"/>
      <c r="P1835" s="47"/>
      <c r="Q1835" s="46">
        <f t="shared" si="349"/>
        <v>825</v>
      </c>
      <c r="R1835" s="47">
        <f t="shared" si="350"/>
        <v>0</v>
      </c>
      <c r="S1835" s="47">
        <f t="shared" si="351"/>
        <v>0</v>
      </c>
      <c r="T1835" s="47" t="e">
        <f t="shared" si="352"/>
        <v>#N/A</v>
      </c>
      <c r="U1835" s="47"/>
    </row>
    <row r="1836" spans="2:21">
      <c r="B1836" s="46">
        <f t="shared" si="348"/>
        <v>825</v>
      </c>
      <c r="C1836" s="47">
        <f>OutlineParameters!T2039</f>
        <v>0</v>
      </c>
      <c r="D1836" s="47"/>
      <c r="E1836" s="47"/>
      <c r="F1836" s="47"/>
      <c r="G1836" s="47"/>
      <c r="H1836" s="47"/>
      <c r="I1836" s="47"/>
      <c r="J1836" s="47"/>
      <c r="K1836" s="47"/>
      <c r="L1836" s="47"/>
      <c r="M1836" s="47"/>
      <c r="N1836" s="47"/>
      <c r="O1836" s="47"/>
      <c r="P1836" s="47"/>
      <c r="Q1836" s="46">
        <f t="shared" si="349"/>
        <v>826</v>
      </c>
      <c r="R1836" s="47">
        <f t="shared" si="350"/>
        <v>0</v>
      </c>
      <c r="S1836" s="47">
        <f t="shared" si="351"/>
        <v>0</v>
      </c>
      <c r="T1836" s="47" t="e">
        <f t="shared" si="352"/>
        <v>#N/A</v>
      </c>
      <c r="U1836" s="47"/>
    </row>
    <row r="1837" spans="2:21">
      <c r="B1837" s="46">
        <f t="shared" si="348"/>
        <v>826</v>
      </c>
      <c r="C1837" s="47">
        <f>OutlineParameters!T2040</f>
        <v>0</v>
      </c>
      <c r="D1837" s="47"/>
      <c r="E1837" s="47"/>
      <c r="F1837" s="47"/>
      <c r="G1837" s="47"/>
      <c r="H1837" s="47"/>
      <c r="I1837" s="47"/>
      <c r="J1837" s="47"/>
      <c r="K1837" s="47"/>
      <c r="L1837" s="47"/>
      <c r="M1837" s="47"/>
      <c r="N1837" s="47"/>
      <c r="O1837" s="47"/>
      <c r="P1837" s="47"/>
      <c r="Q1837" s="46">
        <f t="shared" si="349"/>
        <v>827</v>
      </c>
      <c r="R1837" s="47">
        <f t="shared" si="350"/>
        <v>0</v>
      </c>
      <c r="S1837" s="47">
        <f t="shared" si="351"/>
        <v>0</v>
      </c>
      <c r="T1837" s="47" t="e">
        <f t="shared" si="352"/>
        <v>#N/A</v>
      </c>
      <c r="U1837" s="47"/>
    </row>
    <row r="1838" spans="2:21">
      <c r="B1838" s="46">
        <f t="shared" si="348"/>
        <v>827</v>
      </c>
      <c r="C1838" s="47">
        <f>OutlineParameters!T2041</f>
        <v>0</v>
      </c>
      <c r="D1838" s="47"/>
      <c r="E1838" s="47"/>
      <c r="F1838" s="47"/>
      <c r="G1838" s="47"/>
      <c r="H1838" s="47"/>
      <c r="I1838" s="47"/>
      <c r="J1838" s="47"/>
      <c r="K1838" s="47"/>
      <c r="L1838" s="47"/>
      <c r="M1838" s="47"/>
      <c r="N1838" s="47"/>
      <c r="O1838" s="47"/>
      <c r="P1838" s="47"/>
      <c r="Q1838" s="46">
        <f t="shared" si="349"/>
        <v>828</v>
      </c>
      <c r="R1838" s="47">
        <f t="shared" si="350"/>
        <v>0</v>
      </c>
      <c r="S1838" s="47">
        <f t="shared" si="351"/>
        <v>0</v>
      </c>
      <c r="T1838" s="47" t="e">
        <f t="shared" si="352"/>
        <v>#N/A</v>
      </c>
      <c r="U1838" s="47"/>
    </row>
    <row r="1839" spans="2:21">
      <c r="B1839" s="46">
        <f t="shared" si="348"/>
        <v>828</v>
      </c>
      <c r="C1839" s="47">
        <f>OutlineParameters!T2042</f>
        <v>0</v>
      </c>
      <c r="D1839" s="47"/>
      <c r="E1839" s="47"/>
      <c r="F1839" s="47"/>
      <c r="G1839" s="47"/>
      <c r="H1839" s="47"/>
      <c r="I1839" s="47"/>
      <c r="J1839" s="47"/>
      <c r="K1839" s="47"/>
      <c r="L1839" s="47"/>
      <c r="M1839" s="47"/>
      <c r="N1839" s="47"/>
      <c r="O1839" s="47"/>
      <c r="P1839" s="47"/>
      <c r="Q1839" s="46">
        <f t="shared" si="349"/>
        <v>829</v>
      </c>
      <c r="R1839" s="47">
        <f t="shared" si="350"/>
        <v>0</v>
      </c>
      <c r="S1839" s="47">
        <f t="shared" si="351"/>
        <v>0</v>
      </c>
      <c r="T1839" s="47" t="e">
        <f t="shared" si="352"/>
        <v>#N/A</v>
      </c>
      <c r="U1839" s="47"/>
    </row>
    <row r="1840" spans="2:21">
      <c r="B1840" s="46">
        <f t="shared" si="348"/>
        <v>829</v>
      </c>
      <c r="C1840" s="47">
        <f>OutlineParameters!T2043</f>
        <v>0</v>
      </c>
      <c r="D1840" s="47"/>
      <c r="E1840" s="47"/>
      <c r="F1840" s="47"/>
      <c r="G1840" s="47"/>
      <c r="H1840" s="47"/>
      <c r="I1840" s="47"/>
      <c r="J1840" s="47"/>
      <c r="K1840" s="47"/>
      <c r="L1840" s="47"/>
      <c r="M1840" s="47"/>
      <c r="N1840" s="47"/>
      <c r="O1840" s="47"/>
      <c r="P1840" s="47"/>
      <c r="Q1840" s="46">
        <f t="shared" si="349"/>
        <v>830</v>
      </c>
      <c r="R1840" s="47">
        <f t="shared" si="350"/>
        <v>0</v>
      </c>
      <c r="S1840" s="47">
        <f t="shared" si="351"/>
        <v>0</v>
      </c>
      <c r="T1840" s="47" t="e">
        <f t="shared" si="352"/>
        <v>#N/A</v>
      </c>
      <c r="U1840" s="47"/>
    </row>
    <row r="1841" spans="2:21">
      <c r="B1841" s="46">
        <f t="shared" si="348"/>
        <v>830</v>
      </c>
      <c r="C1841" s="47">
        <f>OutlineParameters!T2044</f>
        <v>0</v>
      </c>
      <c r="D1841" s="47"/>
      <c r="E1841" s="47"/>
      <c r="F1841" s="47"/>
      <c r="G1841" s="47"/>
      <c r="H1841" s="47"/>
      <c r="I1841" s="47"/>
      <c r="J1841" s="47"/>
      <c r="K1841" s="47"/>
      <c r="L1841" s="47"/>
      <c r="M1841" s="47"/>
      <c r="N1841" s="47"/>
      <c r="O1841" s="47"/>
      <c r="P1841" s="47"/>
      <c r="Q1841" s="46">
        <f t="shared" si="349"/>
        <v>831</v>
      </c>
      <c r="R1841" s="47">
        <f t="shared" si="350"/>
        <v>0</v>
      </c>
      <c r="S1841" s="47">
        <f t="shared" si="351"/>
        <v>0</v>
      </c>
      <c r="T1841" s="47" t="e">
        <f t="shared" si="352"/>
        <v>#N/A</v>
      </c>
      <c r="U1841" s="47"/>
    </row>
    <row r="1842" spans="2:21">
      <c r="B1842" s="46">
        <f t="shared" si="348"/>
        <v>831</v>
      </c>
      <c r="C1842" s="47">
        <f>OutlineParameters!T2045</f>
        <v>0</v>
      </c>
      <c r="D1842" s="47"/>
      <c r="E1842" s="47"/>
      <c r="F1842" s="47"/>
      <c r="G1842" s="47"/>
      <c r="H1842" s="47"/>
      <c r="I1842" s="47"/>
      <c r="J1842" s="47"/>
      <c r="K1842" s="47"/>
      <c r="L1842" s="47"/>
      <c r="M1842" s="47"/>
      <c r="N1842" s="47"/>
      <c r="O1842" s="47"/>
      <c r="P1842" s="47"/>
      <c r="Q1842" s="46">
        <f t="shared" si="349"/>
        <v>832</v>
      </c>
      <c r="R1842" s="47">
        <f t="shared" si="350"/>
        <v>0</v>
      </c>
      <c r="S1842" s="47">
        <f t="shared" si="351"/>
        <v>0</v>
      </c>
      <c r="T1842" s="47" t="e">
        <f t="shared" si="352"/>
        <v>#N/A</v>
      </c>
      <c r="U1842" s="47"/>
    </row>
    <row r="1843" spans="2:21">
      <c r="B1843" s="46">
        <f t="shared" si="348"/>
        <v>832</v>
      </c>
      <c r="C1843" s="47">
        <f>OutlineParameters!T2046</f>
        <v>0</v>
      </c>
      <c r="D1843" s="47"/>
      <c r="E1843" s="47"/>
      <c r="F1843" s="47"/>
      <c r="G1843" s="47"/>
      <c r="H1843" s="47"/>
      <c r="I1843" s="47"/>
      <c r="J1843" s="47"/>
      <c r="K1843" s="47"/>
      <c r="L1843" s="47"/>
      <c r="M1843" s="47"/>
      <c r="N1843" s="47"/>
      <c r="O1843" s="47"/>
      <c r="P1843" s="47"/>
      <c r="Q1843" s="46">
        <f t="shared" si="349"/>
        <v>833</v>
      </c>
      <c r="R1843" s="47">
        <f t="shared" si="350"/>
        <v>0</v>
      </c>
      <c r="S1843" s="47">
        <f t="shared" si="351"/>
        <v>0</v>
      </c>
      <c r="T1843" s="47" t="e">
        <f t="shared" si="352"/>
        <v>#N/A</v>
      </c>
      <c r="U1843" s="47"/>
    </row>
    <row r="1844" spans="2:21">
      <c r="B1844" s="46">
        <f t="shared" si="348"/>
        <v>833</v>
      </c>
      <c r="C1844" s="47">
        <f>OutlineParameters!T2047</f>
        <v>0</v>
      </c>
      <c r="D1844" s="47"/>
      <c r="E1844" s="47"/>
      <c r="F1844" s="47"/>
      <c r="G1844" s="47"/>
      <c r="H1844" s="47"/>
      <c r="I1844" s="47"/>
      <c r="J1844" s="47"/>
      <c r="K1844" s="47"/>
      <c r="L1844" s="47"/>
      <c r="M1844" s="47"/>
      <c r="N1844" s="47"/>
      <c r="O1844" s="47"/>
      <c r="P1844" s="47"/>
      <c r="Q1844" s="46">
        <f t="shared" si="349"/>
        <v>834</v>
      </c>
      <c r="R1844" s="47">
        <f t="shared" si="350"/>
        <v>0</v>
      </c>
      <c r="S1844" s="47">
        <f t="shared" si="351"/>
        <v>0</v>
      </c>
      <c r="T1844" s="47" t="e">
        <f t="shared" si="352"/>
        <v>#N/A</v>
      </c>
      <c r="U1844" s="47"/>
    </row>
    <row r="1845" spans="2:21">
      <c r="B1845" s="46">
        <f t="shared" si="348"/>
        <v>834</v>
      </c>
      <c r="C1845" s="47">
        <f>OutlineParameters!T2048</f>
        <v>0</v>
      </c>
      <c r="D1845" s="47"/>
      <c r="E1845" s="47"/>
      <c r="F1845" s="47"/>
      <c r="G1845" s="47"/>
      <c r="H1845" s="47"/>
      <c r="I1845" s="47"/>
      <c r="J1845" s="47"/>
      <c r="K1845" s="47"/>
      <c r="L1845" s="47"/>
      <c r="M1845" s="47"/>
      <c r="N1845" s="47"/>
      <c r="O1845" s="47"/>
      <c r="P1845" s="47"/>
      <c r="Q1845" s="46">
        <f t="shared" si="349"/>
        <v>835</v>
      </c>
      <c r="R1845" s="47">
        <f t="shared" si="350"/>
        <v>0</v>
      </c>
      <c r="S1845" s="47">
        <f t="shared" si="351"/>
        <v>0</v>
      </c>
      <c r="T1845" s="47" t="e">
        <f t="shared" si="352"/>
        <v>#N/A</v>
      </c>
      <c r="U1845" s="47"/>
    </row>
    <row r="1846" spans="2:21">
      <c r="B1846" s="46">
        <f t="shared" ref="B1846:B1909" si="353">B1845+1</f>
        <v>835</v>
      </c>
      <c r="C1846" s="47">
        <f>OutlineParameters!T2049</f>
        <v>0</v>
      </c>
      <c r="D1846" s="47"/>
      <c r="E1846" s="47"/>
      <c r="F1846" s="47"/>
      <c r="G1846" s="47"/>
      <c r="H1846" s="47"/>
      <c r="I1846" s="47"/>
      <c r="J1846" s="47"/>
      <c r="K1846" s="47"/>
      <c r="L1846" s="47"/>
      <c r="M1846" s="47"/>
      <c r="N1846" s="47"/>
      <c r="O1846" s="47"/>
      <c r="P1846" s="47"/>
      <c r="Q1846" s="46">
        <f t="shared" si="349"/>
        <v>836</v>
      </c>
      <c r="R1846" s="47">
        <f t="shared" si="350"/>
        <v>0</v>
      </c>
      <c r="S1846" s="47">
        <f t="shared" si="351"/>
        <v>0</v>
      </c>
      <c r="T1846" s="47" t="e">
        <f t="shared" si="352"/>
        <v>#N/A</v>
      </c>
      <c r="U1846" s="47"/>
    </row>
    <row r="1847" spans="2:21">
      <c r="B1847" s="46">
        <f t="shared" si="353"/>
        <v>836</v>
      </c>
      <c r="C1847" s="47">
        <f>OutlineParameters!T2050</f>
        <v>0</v>
      </c>
      <c r="D1847" s="47"/>
      <c r="E1847" s="47"/>
      <c r="F1847" s="47"/>
      <c r="G1847" s="47"/>
      <c r="H1847" s="47"/>
      <c r="I1847" s="47"/>
      <c r="J1847" s="47"/>
      <c r="K1847" s="47"/>
      <c r="L1847" s="47"/>
      <c r="M1847" s="47"/>
      <c r="N1847" s="47"/>
      <c r="O1847" s="47"/>
      <c r="P1847" s="47"/>
      <c r="Q1847" s="46">
        <f t="shared" si="349"/>
        <v>837</v>
      </c>
      <c r="R1847" s="47">
        <f t="shared" si="350"/>
        <v>0</v>
      </c>
      <c r="S1847" s="47">
        <f t="shared" si="351"/>
        <v>0</v>
      </c>
      <c r="T1847" s="47" t="e">
        <f t="shared" si="352"/>
        <v>#N/A</v>
      </c>
      <c r="U1847" s="47"/>
    </row>
    <row r="1848" spans="2:21">
      <c r="B1848" s="46">
        <f t="shared" si="353"/>
        <v>837</v>
      </c>
      <c r="C1848" s="47">
        <f>OutlineParameters!T2051</f>
        <v>0</v>
      </c>
      <c r="D1848" s="47"/>
      <c r="E1848" s="47"/>
      <c r="F1848" s="47"/>
      <c r="G1848" s="47"/>
      <c r="H1848" s="47"/>
      <c r="I1848" s="47"/>
      <c r="J1848" s="47"/>
      <c r="K1848" s="47"/>
      <c r="L1848" s="47"/>
      <c r="M1848" s="47"/>
      <c r="N1848" s="47"/>
      <c r="O1848" s="47"/>
      <c r="P1848" s="47"/>
      <c r="Q1848" s="46">
        <f t="shared" si="349"/>
        <v>838</v>
      </c>
      <c r="R1848" s="47">
        <f t="shared" si="350"/>
        <v>0</v>
      </c>
      <c r="S1848" s="47">
        <f t="shared" si="351"/>
        <v>0</v>
      </c>
      <c r="T1848" s="47" t="e">
        <f t="shared" si="352"/>
        <v>#N/A</v>
      </c>
      <c r="U1848" s="47"/>
    </row>
    <row r="1849" spans="2:21">
      <c r="B1849" s="46">
        <f t="shared" si="353"/>
        <v>838</v>
      </c>
      <c r="C1849" s="47">
        <f>OutlineParameters!T2052</f>
        <v>0</v>
      </c>
      <c r="D1849" s="47"/>
      <c r="E1849" s="47"/>
      <c r="F1849" s="47"/>
      <c r="G1849" s="47"/>
      <c r="H1849" s="47"/>
      <c r="I1849" s="47"/>
      <c r="J1849" s="47"/>
      <c r="K1849" s="47"/>
      <c r="L1849" s="47"/>
      <c r="M1849" s="47"/>
      <c r="N1849" s="47"/>
      <c r="O1849" s="47"/>
      <c r="P1849" s="47"/>
      <c r="Q1849" s="46">
        <f t="shared" si="349"/>
        <v>839</v>
      </c>
      <c r="R1849" s="47">
        <f t="shared" si="350"/>
        <v>0</v>
      </c>
      <c r="S1849" s="47">
        <f t="shared" si="351"/>
        <v>0</v>
      </c>
      <c r="T1849" s="47" t="e">
        <f t="shared" si="352"/>
        <v>#N/A</v>
      </c>
      <c r="U1849" s="47"/>
    </row>
    <row r="1850" spans="2:21">
      <c r="B1850" s="46">
        <f t="shared" si="353"/>
        <v>839</v>
      </c>
      <c r="C1850" s="47">
        <f>OutlineParameters!T2053</f>
        <v>0</v>
      </c>
      <c r="D1850" s="47"/>
      <c r="E1850" s="47"/>
      <c r="F1850" s="47"/>
      <c r="G1850" s="47"/>
      <c r="H1850" s="47"/>
      <c r="I1850" s="47"/>
      <c r="J1850" s="47"/>
      <c r="K1850" s="47"/>
      <c r="L1850" s="47"/>
      <c r="M1850" s="47"/>
      <c r="N1850" s="47"/>
      <c r="O1850" s="47"/>
      <c r="P1850" s="47"/>
      <c r="Q1850" s="46">
        <f t="shared" si="349"/>
        <v>840</v>
      </c>
      <c r="R1850" s="47">
        <f t="shared" si="350"/>
        <v>0</v>
      </c>
      <c r="S1850" s="47">
        <f t="shared" si="351"/>
        <v>0</v>
      </c>
      <c r="T1850" s="47" t="e">
        <f t="shared" si="352"/>
        <v>#N/A</v>
      </c>
      <c r="U1850" s="47"/>
    </row>
    <row r="1851" spans="2:21">
      <c r="B1851" s="46">
        <f t="shared" si="353"/>
        <v>840</v>
      </c>
      <c r="C1851" s="47">
        <f>OutlineParameters!T2054</f>
        <v>0</v>
      </c>
      <c r="D1851" s="47"/>
      <c r="E1851" s="47"/>
      <c r="F1851" s="47"/>
      <c r="G1851" s="47"/>
      <c r="H1851" s="47"/>
      <c r="I1851" s="47"/>
      <c r="J1851" s="47"/>
      <c r="K1851" s="47"/>
      <c r="L1851" s="47"/>
      <c r="M1851" s="47"/>
      <c r="N1851" s="47"/>
      <c r="O1851" s="47"/>
      <c r="P1851" s="47"/>
      <c r="Q1851" s="46">
        <f t="shared" si="349"/>
        <v>841</v>
      </c>
      <c r="R1851" s="47">
        <f t="shared" si="350"/>
        <v>0</v>
      </c>
      <c r="S1851" s="47">
        <f t="shared" si="351"/>
        <v>0</v>
      </c>
      <c r="T1851" s="47" t="e">
        <f t="shared" si="352"/>
        <v>#N/A</v>
      </c>
      <c r="U1851" s="47"/>
    </row>
    <row r="1852" spans="2:21">
      <c r="B1852" s="46">
        <f t="shared" si="353"/>
        <v>841</v>
      </c>
      <c r="C1852" s="47">
        <f>OutlineParameters!T2055</f>
        <v>0</v>
      </c>
      <c r="D1852" s="47"/>
      <c r="E1852" s="47"/>
      <c r="F1852" s="47"/>
      <c r="G1852" s="47"/>
      <c r="H1852" s="47"/>
      <c r="I1852" s="47"/>
      <c r="J1852" s="47"/>
      <c r="K1852" s="47"/>
      <c r="L1852" s="47"/>
      <c r="M1852" s="47"/>
      <c r="N1852" s="47"/>
      <c r="O1852" s="47"/>
      <c r="P1852" s="47"/>
      <c r="Q1852" s="46">
        <f t="shared" si="349"/>
        <v>842</v>
      </c>
      <c r="R1852" s="47">
        <f t="shared" si="350"/>
        <v>0</v>
      </c>
      <c r="S1852" s="47">
        <f t="shared" si="351"/>
        <v>0</v>
      </c>
      <c r="T1852" s="47" t="e">
        <f t="shared" si="352"/>
        <v>#N/A</v>
      </c>
      <c r="U1852" s="47"/>
    </row>
    <row r="1853" spans="2:21">
      <c r="B1853" s="46">
        <f t="shared" si="353"/>
        <v>842</v>
      </c>
      <c r="C1853" s="47">
        <f>OutlineParameters!T2056</f>
        <v>0</v>
      </c>
      <c r="D1853" s="47"/>
      <c r="E1853" s="47"/>
      <c r="F1853" s="47"/>
      <c r="G1853" s="47"/>
      <c r="H1853" s="47"/>
      <c r="I1853" s="47"/>
      <c r="J1853" s="47"/>
      <c r="K1853" s="47"/>
      <c r="L1853" s="47"/>
      <c r="M1853" s="47"/>
      <c r="N1853" s="47"/>
      <c r="O1853" s="47"/>
      <c r="P1853" s="47"/>
      <c r="Q1853" s="46">
        <f t="shared" si="349"/>
        <v>843</v>
      </c>
      <c r="R1853" s="47">
        <f t="shared" si="350"/>
        <v>0</v>
      </c>
      <c r="S1853" s="47">
        <f t="shared" si="351"/>
        <v>0</v>
      </c>
      <c r="T1853" s="47" t="e">
        <f t="shared" si="352"/>
        <v>#N/A</v>
      </c>
      <c r="U1853" s="47"/>
    </row>
    <row r="1854" spans="2:21">
      <c r="B1854" s="46">
        <f t="shared" si="353"/>
        <v>843</v>
      </c>
      <c r="C1854" s="47">
        <f>OutlineParameters!T2057</f>
        <v>0</v>
      </c>
      <c r="D1854" s="47"/>
      <c r="E1854" s="47"/>
      <c r="F1854" s="47"/>
      <c r="G1854" s="47"/>
      <c r="H1854" s="47"/>
      <c r="I1854" s="47"/>
      <c r="J1854" s="47"/>
      <c r="K1854" s="47"/>
      <c r="L1854" s="47"/>
      <c r="M1854" s="47"/>
      <c r="N1854" s="47"/>
      <c r="O1854" s="47"/>
      <c r="P1854" s="47"/>
      <c r="Q1854" s="46">
        <f t="shared" si="349"/>
        <v>844</v>
      </c>
      <c r="R1854" s="47">
        <f t="shared" si="350"/>
        <v>0</v>
      </c>
      <c r="S1854" s="47">
        <f t="shared" si="351"/>
        <v>0</v>
      </c>
      <c r="T1854" s="47" t="e">
        <f t="shared" si="352"/>
        <v>#N/A</v>
      </c>
      <c r="U1854" s="47"/>
    </row>
    <row r="1855" spans="2:21">
      <c r="B1855" s="46">
        <f t="shared" si="353"/>
        <v>844</v>
      </c>
      <c r="C1855" s="47">
        <f>OutlineParameters!T2058</f>
        <v>0</v>
      </c>
      <c r="D1855" s="47"/>
      <c r="E1855" s="47"/>
      <c r="F1855" s="47"/>
      <c r="G1855" s="47"/>
      <c r="H1855" s="47"/>
      <c r="I1855" s="47"/>
      <c r="J1855" s="47"/>
      <c r="K1855" s="47"/>
      <c r="L1855" s="47"/>
      <c r="M1855" s="47"/>
      <c r="N1855" s="47"/>
      <c r="O1855" s="47"/>
      <c r="P1855" s="47"/>
      <c r="Q1855" s="46">
        <f t="shared" si="349"/>
        <v>845</v>
      </c>
      <c r="R1855" s="47">
        <f t="shared" si="350"/>
        <v>0</v>
      </c>
      <c r="S1855" s="47">
        <f t="shared" si="351"/>
        <v>0</v>
      </c>
      <c r="T1855" s="47" t="e">
        <f t="shared" si="352"/>
        <v>#N/A</v>
      </c>
      <c r="U1855" s="47"/>
    </row>
    <row r="1856" spans="2:21">
      <c r="B1856" s="46">
        <f t="shared" si="353"/>
        <v>845</v>
      </c>
      <c r="C1856" s="47">
        <f>OutlineParameters!T2059</f>
        <v>0</v>
      </c>
      <c r="D1856" s="47"/>
      <c r="E1856" s="47"/>
      <c r="F1856" s="47"/>
      <c r="G1856" s="47"/>
      <c r="H1856" s="47"/>
      <c r="I1856" s="47"/>
      <c r="J1856" s="47"/>
      <c r="K1856" s="47"/>
      <c r="L1856" s="47"/>
      <c r="M1856" s="47"/>
      <c r="N1856" s="47"/>
      <c r="O1856" s="47"/>
      <c r="P1856" s="47"/>
      <c r="Q1856" s="46">
        <f t="shared" si="349"/>
        <v>846</v>
      </c>
      <c r="R1856" s="47">
        <f t="shared" si="350"/>
        <v>0</v>
      </c>
      <c r="S1856" s="47">
        <f t="shared" si="351"/>
        <v>0</v>
      </c>
      <c r="T1856" s="47" t="e">
        <f t="shared" si="352"/>
        <v>#N/A</v>
      </c>
      <c r="U1856" s="47"/>
    </row>
    <row r="1857" spans="2:21">
      <c r="B1857" s="46">
        <f t="shared" si="353"/>
        <v>846</v>
      </c>
      <c r="C1857" s="47">
        <f>OutlineParameters!T2060</f>
        <v>0</v>
      </c>
      <c r="D1857" s="47"/>
      <c r="E1857" s="47"/>
      <c r="F1857" s="47"/>
      <c r="G1857" s="47"/>
      <c r="H1857" s="47"/>
      <c r="I1857" s="47"/>
      <c r="J1857" s="47"/>
      <c r="K1857" s="47"/>
      <c r="L1857" s="47"/>
      <c r="M1857" s="47"/>
      <c r="N1857" s="47"/>
      <c r="O1857" s="47"/>
      <c r="P1857" s="47"/>
      <c r="Q1857" s="46">
        <f t="shared" si="349"/>
        <v>847</v>
      </c>
      <c r="R1857" s="47">
        <f t="shared" si="350"/>
        <v>0</v>
      </c>
      <c r="S1857" s="47">
        <f t="shared" si="351"/>
        <v>0</v>
      </c>
      <c r="T1857" s="47" t="e">
        <f t="shared" si="352"/>
        <v>#N/A</v>
      </c>
      <c r="U1857" s="47"/>
    </row>
    <row r="1858" spans="2:21">
      <c r="B1858" s="46">
        <f t="shared" si="353"/>
        <v>847</v>
      </c>
      <c r="C1858" s="47">
        <f>OutlineParameters!T2061</f>
        <v>0</v>
      </c>
      <c r="D1858" s="47"/>
      <c r="E1858" s="47"/>
      <c r="F1858" s="47"/>
      <c r="G1858" s="47"/>
      <c r="H1858" s="47"/>
      <c r="I1858" s="47"/>
      <c r="J1858" s="47"/>
      <c r="K1858" s="47"/>
      <c r="L1858" s="47"/>
      <c r="M1858" s="47"/>
      <c r="N1858" s="47"/>
      <c r="O1858" s="47"/>
      <c r="P1858" s="47"/>
      <c r="Q1858" s="46">
        <f t="shared" si="349"/>
        <v>848</v>
      </c>
      <c r="R1858" s="47">
        <f t="shared" si="350"/>
        <v>0</v>
      </c>
      <c r="S1858" s="47">
        <f t="shared" si="351"/>
        <v>0</v>
      </c>
      <c r="T1858" s="47" t="e">
        <f t="shared" si="352"/>
        <v>#N/A</v>
      </c>
      <c r="U1858" s="47"/>
    </row>
    <row r="1859" spans="2:21">
      <c r="B1859" s="46">
        <f t="shared" si="353"/>
        <v>848</v>
      </c>
      <c r="C1859" s="47">
        <f>OutlineParameters!T2062</f>
        <v>0</v>
      </c>
      <c r="D1859" s="47"/>
      <c r="E1859" s="47"/>
      <c r="F1859" s="47"/>
      <c r="G1859" s="47"/>
      <c r="H1859" s="47"/>
      <c r="I1859" s="47"/>
      <c r="J1859" s="47"/>
      <c r="K1859" s="47"/>
      <c r="L1859" s="47"/>
      <c r="M1859" s="47"/>
      <c r="N1859" s="47"/>
      <c r="O1859" s="47"/>
      <c r="P1859" s="47"/>
      <c r="Q1859" s="46">
        <f t="shared" si="349"/>
        <v>849</v>
      </c>
      <c r="R1859" s="47">
        <f t="shared" si="350"/>
        <v>0</v>
      </c>
      <c r="S1859" s="47">
        <f t="shared" si="351"/>
        <v>0</v>
      </c>
      <c r="T1859" s="47" t="e">
        <f t="shared" si="352"/>
        <v>#N/A</v>
      </c>
      <c r="U1859" s="47"/>
    </row>
    <row r="1860" spans="2:21">
      <c r="B1860" s="46">
        <f t="shared" si="353"/>
        <v>849</v>
      </c>
      <c r="C1860" s="47">
        <f>OutlineParameters!T2063</f>
        <v>0</v>
      </c>
      <c r="D1860" s="47"/>
      <c r="E1860" s="47"/>
      <c r="F1860" s="47"/>
      <c r="G1860" s="47"/>
      <c r="H1860" s="47"/>
      <c r="I1860" s="47"/>
      <c r="J1860" s="47"/>
      <c r="K1860" s="47"/>
      <c r="L1860" s="47"/>
      <c r="M1860" s="47"/>
      <c r="N1860" s="47"/>
      <c r="O1860" s="47"/>
      <c r="P1860" s="47"/>
      <c r="Q1860" s="46">
        <f t="shared" si="349"/>
        <v>850</v>
      </c>
      <c r="R1860" s="47">
        <f t="shared" si="350"/>
        <v>0</v>
      </c>
      <c r="S1860" s="47">
        <f t="shared" si="351"/>
        <v>0</v>
      </c>
      <c r="T1860" s="47" t="e">
        <f t="shared" si="352"/>
        <v>#N/A</v>
      </c>
      <c r="U1860" s="47"/>
    </row>
    <row r="1861" spans="2:21">
      <c r="B1861" s="46">
        <f t="shared" si="353"/>
        <v>850</v>
      </c>
      <c r="C1861" s="47">
        <f>OutlineParameters!T2064</f>
        <v>0</v>
      </c>
      <c r="D1861" s="47"/>
      <c r="E1861" s="47"/>
      <c r="F1861" s="47"/>
      <c r="G1861" s="47"/>
      <c r="H1861" s="47"/>
      <c r="I1861" s="47"/>
      <c r="J1861" s="47"/>
      <c r="K1861" s="47"/>
      <c r="L1861" s="47"/>
      <c r="M1861" s="47"/>
      <c r="N1861" s="47"/>
      <c r="O1861" s="47"/>
      <c r="P1861" s="47"/>
      <c r="Q1861" s="46">
        <f t="shared" si="349"/>
        <v>851</v>
      </c>
      <c r="R1861" s="47">
        <f t="shared" si="350"/>
        <v>0</v>
      </c>
      <c r="S1861" s="47">
        <f t="shared" si="351"/>
        <v>0</v>
      </c>
      <c r="T1861" s="47" t="e">
        <f t="shared" si="352"/>
        <v>#N/A</v>
      </c>
      <c r="U1861" s="47"/>
    </row>
    <row r="1862" spans="2:21">
      <c r="B1862" s="46">
        <f t="shared" si="353"/>
        <v>851</v>
      </c>
      <c r="C1862" s="47">
        <f>OutlineParameters!T2065</f>
        <v>0</v>
      </c>
      <c r="D1862" s="47"/>
      <c r="E1862" s="47"/>
      <c r="F1862" s="47"/>
      <c r="G1862" s="47"/>
      <c r="H1862" s="47"/>
      <c r="I1862" s="47"/>
      <c r="J1862" s="47"/>
      <c r="K1862" s="47"/>
      <c r="L1862" s="47"/>
      <c r="M1862" s="47"/>
      <c r="N1862" s="47"/>
      <c r="O1862" s="47"/>
      <c r="P1862" s="47"/>
      <c r="Q1862" s="46">
        <f t="shared" si="349"/>
        <v>852</v>
      </c>
      <c r="R1862" s="47">
        <f t="shared" si="350"/>
        <v>0</v>
      </c>
      <c r="S1862" s="47">
        <f t="shared" si="351"/>
        <v>0</v>
      </c>
      <c r="T1862" s="47" t="e">
        <f t="shared" si="352"/>
        <v>#N/A</v>
      </c>
      <c r="U1862" s="47"/>
    </row>
    <row r="1863" spans="2:21">
      <c r="B1863" s="46">
        <f t="shared" si="353"/>
        <v>852</v>
      </c>
      <c r="C1863" s="47">
        <f>OutlineParameters!T2066</f>
        <v>0</v>
      </c>
      <c r="D1863" s="47"/>
      <c r="E1863" s="47"/>
      <c r="F1863" s="47"/>
      <c r="G1863" s="47"/>
      <c r="H1863" s="47"/>
      <c r="I1863" s="47"/>
      <c r="J1863" s="47"/>
      <c r="K1863" s="47"/>
      <c r="L1863" s="47"/>
      <c r="M1863" s="47"/>
      <c r="N1863" s="47"/>
      <c r="O1863" s="47"/>
      <c r="P1863" s="47"/>
      <c r="Q1863" s="46">
        <f t="shared" si="349"/>
        <v>853</v>
      </c>
      <c r="R1863" s="47">
        <f t="shared" si="350"/>
        <v>0</v>
      </c>
      <c r="S1863" s="47">
        <f t="shared" si="351"/>
        <v>0</v>
      </c>
      <c r="T1863" s="47" t="e">
        <f t="shared" si="352"/>
        <v>#N/A</v>
      </c>
      <c r="U1863" s="47"/>
    </row>
    <row r="1864" spans="2:21">
      <c r="B1864" s="46">
        <f t="shared" si="353"/>
        <v>853</v>
      </c>
      <c r="C1864" s="47">
        <f>OutlineParameters!T2067</f>
        <v>0</v>
      </c>
      <c r="D1864" s="47"/>
      <c r="E1864" s="47"/>
      <c r="F1864" s="47"/>
      <c r="G1864" s="47"/>
      <c r="H1864" s="47"/>
      <c r="I1864" s="47"/>
      <c r="J1864" s="47"/>
      <c r="K1864" s="47"/>
      <c r="L1864" s="47"/>
      <c r="M1864" s="47"/>
      <c r="N1864" s="47"/>
      <c r="O1864" s="47"/>
      <c r="P1864" s="47"/>
      <c r="Q1864" s="46">
        <f t="shared" si="349"/>
        <v>854</v>
      </c>
      <c r="R1864" s="47">
        <f t="shared" si="350"/>
        <v>0</v>
      </c>
      <c r="S1864" s="47">
        <f t="shared" si="351"/>
        <v>0</v>
      </c>
      <c r="T1864" s="47" t="e">
        <f t="shared" si="352"/>
        <v>#N/A</v>
      </c>
      <c r="U1864" s="47"/>
    </row>
    <row r="1865" spans="2:21">
      <c r="B1865" s="46">
        <f t="shared" si="353"/>
        <v>854</v>
      </c>
      <c r="C1865" s="47">
        <f>OutlineParameters!T2068</f>
        <v>0</v>
      </c>
      <c r="D1865" s="47"/>
      <c r="E1865" s="47"/>
      <c r="F1865" s="47"/>
      <c r="G1865" s="47"/>
      <c r="H1865" s="47"/>
      <c r="I1865" s="47"/>
      <c r="J1865" s="47"/>
      <c r="K1865" s="47"/>
      <c r="L1865" s="47"/>
      <c r="M1865" s="47"/>
      <c r="N1865" s="47"/>
      <c r="O1865" s="47"/>
      <c r="P1865" s="47"/>
      <c r="Q1865" s="46">
        <f t="shared" si="349"/>
        <v>855</v>
      </c>
      <c r="R1865" s="47">
        <f t="shared" si="350"/>
        <v>0</v>
      </c>
      <c r="S1865" s="47">
        <f t="shared" si="351"/>
        <v>0</v>
      </c>
      <c r="T1865" s="47" t="e">
        <f t="shared" si="352"/>
        <v>#N/A</v>
      </c>
      <c r="U1865" s="47"/>
    </row>
    <row r="1866" spans="2:21">
      <c r="B1866" s="46">
        <f t="shared" si="353"/>
        <v>855</v>
      </c>
      <c r="C1866" s="47">
        <f>OutlineParameters!T2069</f>
        <v>0</v>
      </c>
      <c r="D1866" s="47"/>
      <c r="E1866" s="47"/>
      <c r="F1866" s="47"/>
      <c r="G1866" s="47"/>
      <c r="H1866" s="47"/>
      <c r="I1866" s="47"/>
      <c r="J1866" s="47"/>
      <c r="K1866" s="47"/>
      <c r="L1866" s="47"/>
      <c r="M1866" s="47"/>
      <c r="N1866" s="47"/>
      <c r="O1866" s="47"/>
      <c r="P1866" s="47"/>
      <c r="Q1866" s="46">
        <f t="shared" si="349"/>
        <v>856</v>
      </c>
      <c r="R1866" s="47">
        <f t="shared" si="350"/>
        <v>0</v>
      </c>
      <c r="S1866" s="47">
        <f t="shared" si="351"/>
        <v>0</v>
      </c>
      <c r="T1866" s="47" t="e">
        <f t="shared" si="352"/>
        <v>#N/A</v>
      </c>
      <c r="U1866" s="47"/>
    </row>
    <row r="1867" spans="2:21">
      <c r="B1867" s="46">
        <f t="shared" si="353"/>
        <v>856</v>
      </c>
      <c r="C1867" s="47">
        <f>OutlineParameters!T2070</f>
        <v>0</v>
      </c>
      <c r="D1867" s="47"/>
      <c r="E1867" s="47"/>
      <c r="F1867" s="47"/>
      <c r="G1867" s="47"/>
      <c r="H1867" s="47"/>
      <c r="I1867" s="47"/>
      <c r="J1867" s="47"/>
      <c r="K1867" s="47"/>
      <c r="L1867" s="47"/>
      <c r="M1867" s="47"/>
      <c r="N1867" s="47"/>
      <c r="O1867" s="47"/>
      <c r="P1867" s="47"/>
      <c r="Q1867" s="46">
        <f t="shared" si="349"/>
        <v>857</v>
      </c>
      <c r="R1867" s="47">
        <f t="shared" si="350"/>
        <v>0</v>
      </c>
      <c r="S1867" s="47">
        <f t="shared" si="351"/>
        <v>0</v>
      </c>
      <c r="T1867" s="47" t="e">
        <f t="shared" si="352"/>
        <v>#N/A</v>
      </c>
      <c r="U1867" s="47"/>
    </row>
    <row r="1868" spans="2:21">
      <c r="B1868" s="46">
        <f t="shared" si="353"/>
        <v>857</v>
      </c>
      <c r="C1868" s="47">
        <f>OutlineParameters!T2071</f>
        <v>0</v>
      </c>
      <c r="D1868" s="47"/>
      <c r="E1868" s="47"/>
      <c r="F1868" s="47"/>
      <c r="G1868" s="47"/>
      <c r="H1868" s="47"/>
      <c r="I1868" s="47"/>
      <c r="J1868" s="47"/>
      <c r="K1868" s="47"/>
      <c r="L1868" s="47"/>
      <c r="M1868" s="47"/>
      <c r="N1868" s="47"/>
      <c r="O1868" s="47"/>
      <c r="P1868" s="47"/>
      <c r="Q1868" s="46">
        <f t="shared" si="349"/>
        <v>858</v>
      </c>
      <c r="R1868" s="47">
        <f t="shared" si="350"/>
        <v>0</v>
      </c>
      <c r="S1868" s="47">
        <f t="shared" si="351"/>
        <v>0</v>
      </c>
      <c r="T1868" s="47" t="e">
        <f t="shared" si="352"/>
        <v>#N/A</v>
      </c>
      <c r="U1868" s="47"/>
    </row>
    <row r="1869" spans="2:21">
      <c r="B1869" s="46">
        <f t="shared" si="353"/>
        <v>858</v>
      </c>
      <c r="C1869" s="47">
        <f>OutlineParameters!T2072</f>
        <v>0</v>
      </c>
      <c r="D1869" s="47"/>
      <c r="E1869" s="47"/>
      <c r="F1869" s="47"/>
      <c r="G1869" s="47"/>
      <c r="H1869" s="47"/>
      <c r="I1869" s="47"/>
      <c r="J1869" s="47"/>
      <c r="K1869" s="47"/>
      <c r="L1869" s="47"/>
      <c r="M1869" s="47"/>
      <c r="N1869" s="47"/>
      <c r="O1869" s="47"/>
      <c r="P1869" s="47"/>
      <c r="Q1869" s="46">
        <f t="shared" si="349"/>
        <v>859</v>
      </c>
      <c r="R1869" s="47">
        <f t="shared" si="350"/>
        <v>0</v>
      </c>
      <c r="S1869" s="47">
        <f t="shared" si="351"/>
        <v>0</v>
      </c>
      <c r="T1869" s="47" t="e">
        <f t="shared" si="352"/>
        <v>#N/A</v>
      </c>
      <c r="U1869" s="47"/>
    </row>
    <row r="1870" spans="2:21">
      <c r="B1870" s="46">
        <f t="shared" si="353"/>
        <v>859</v>
      </c>
      <c r="C1870" s="47">
        <f>OutlineParameters!T2073</f>
        <v>0</v>
      </c>
      <c r="D1870" s="47"/>
      <c r="E1870" s="47"/>
      <c r="F1870" s="47"/>
      <c r="G1870" s="47"/>
      <c r="H1870" s="47"/>
      <c r="I1870" s="47"/>
      <c r="J1870" s="47"/>
      <c r="K1870" s="47"/>
      <c r="L1870" s="47"/>
      <c r="M1870" s="47"/>
      <c r="N1870" s="47"/>
      <c r="O1870" s="47"/>
      <c r="P1870" s="47"/>
      <c r="Q1870" s="46">
        <f t="shared" si="349"/>
        <v>860</v>
      </c>
      <c r="R1870" s="47">
        <f t="shared" si="350"/>
        <v>0</v>
      </c>
      <c r="S1870" s="47">
        <f t="shared" si="351"/>
        <v>0</v>
      </c>
      <c r="T1870" s="47" t="e">
        <f t="shared" si="352"/>
        <v>#N/A</v>
      </c>
      <c r="U1870" s="47"/>
    </row>
    <row r="1871" spans="2:21">
      <c r="B1871" s="46">
        <f t="shared" si="353"/>
        <v>860</v>
      </c>
      <c r="C1871" s="47">
        <f>OutlineParameters!T2074</f>
        <v>0</v>
      </c>
      <c r="D1871" s="47"/>
      <c r="E1871" s="47"/>
      <c r="F1871" s="47"/>
      <c r="G1871" s="47"/>
      <c r="H1871" s="47"/>
      <c r="I1871" s="47"/>
      <c r="J1871" s="47"/>
      <c r="K1871" s="47"/>
      <c r="L1871" s="47"/>
      <c r="M1871" s="47"/>
      <c r="N1871" s="47"/>
      <c r="O1871" s="47"/>
      <c r="P1871" s="47"/>
      <c r="Q1871" s="46">
        <f t="shared" si="349"/>
        <v>861</v>
      </c>
      <c r="R1871" s="47">
        <f t="shared" si="350"/>
        <v>0</v>
      </c>
      <c r="S1871" s="47">
        <f t="shared" si="351"/>
        <v>0</v>
      </c>
      <c r="T1871" s="47" t="e">
        <f t="shared" si="352"/>
        <v>#N/A</v>
      </c>
      <c r="U1871" s="47"/>
    </row>
    <row r="1872" spans="2:21">
      <c r="B1872" s="46">
        <f t="shared" si="353"/>
        <v>861</v>
      </c>
      <c r="C1872" s="47">
        <f>OutlineParameters!T2075</f>
        <v>0</v>
      </c>
      <c r="D1872" s="47"/>
      <c r="E1872" s="47"/>
      <c r="F1872" s="47"/>
      <c r="G1872" s="47"/>
      <c r="H1872" s="47"/>
      <c r="I1872" s="47"/>
      <c r="J1872" s="47"/>
      <c r="K1872" s="47"/>
      <c r="L1872" s="47"/>
      <c r="M1872" s="47"/>
      <c r="N1872" s="47"/>
      <c r="O1872" s="47"/>
      <c r="P1872" s="47"/>
      <c r="Q1872" s="46">
        <f t="shared" si="349"/>
        <v>862</v>
      </c>
      <c r="R1872" s="47">
        <f t="shared" si="350"/>
        <v>0</v>
      </c>
      <c r="S1872" s="47">
        <f t="shared" si="351"/>
        <v>0</v>
      </c>
      <c r="T1872" s="47" t="e">
        <f t="shared" si="352"/>
        <v>#N/A</v>
      </c>
      <c r="U1872" s="47"/>
    </row>
    <row r="1873" spans="2:21">
      <c r="B1873" s="46">
        <f t="shared" si="353"/>
        <v>862</v>
      </c>
      <c r="C1873" s="47">
        <f>OutlineParameters!T2076</f>
        <v>0</v>
      </c>
      <c r="D1873" s="47"/>
      <c r="E1873" s="47"/>
      <c r="F1873" s="47"/>
      <c r="G1873" s="47"/>
      <c r="H1873" s="47"/>
      <c r="I1873" s="47"/>
      <c r="J1873" s="47"/>
      <c r="K1873" s="47"/>
      <c r="L1873" s="47"/>
      <c r="M1873" s="47"/>
      <c r="N1873" s="47"/>
      <c r="O1873" s="47"/>
      <c r="P1873" s="47"/>
      <c r="Q1873" s="46">
        <f t="shared" si="349"/>
        <v>863</v>
      </c>
      <c r="R1873" s="47">
        <f t="shared" si="350"/>
        <v>0</v>
      </c>
      <c r="S1873" s="47">
        <f t="shared" si="351"/>
        <v>0</v>
      </c>
      <c r="T1873" s="47" t="e">
        <f t="shared" si="352"/>
        <v>#N/A</v>
      </c>
      <c r="U1873" s="47"/>
    </row>
    <row r="1874" spans="2:21">
      <c r="B1874" s="46">
        <f t="shared" si="353"/>
        <v>863</v>
      </c>
      <c r="C1874" s="47">
        <f>OutlineParameters!T2077</f>
        <v>0</v>
      </c>
      <c r="D1874" s="47"/>
      <c r="E1874" s="47"/>
      <c r="F1874" s="47"/>
      <c r="G1874" s="47"/>
      <c r="H1874" s="47"/>
      <c r="I1874" s="47"/>
      <c r="J1874" s="47"/>
      <c r="K1874" s="47"/>
      <c r="L1874" s="47"/>
      <c r="M1874" s="47"/>
      <c r="N1874" s="47"/>
      <c r="O1874" s="47"/>
      <c r="P1874" s="47"/>
      <c r="Q1874" s="46">
        <f t="shared" ref="Q1874:Q1883" si="354">B1875</f>
        <v>864</v>
      </c>
      <c r="R1874" s="47">
        <f t="shared" ref="R1874:R1883" si="355">VLOOKUP(-Q1874,$Q$110:$R$1009,2,FALSE)</f>
        <v>0</v>
      </c>
      <c r="S1874" s="47">
        <f t="shared" ref="S1874:S1883" si="356">VLOOKUP(-Q1874,$Q$110:$S$1009,3,FALSE)</f>
        <v>0</v>
      </c>
      <c r="T1874" s="47" t="e">
        <f t="shared" ref="T1874:T1883" si="357">VLOOKUP(-Q1874,$Q$110:$T$1009,4,FALSE)</f>
        <v>#N/A</v>
      </c>
      <c r="U1874" s="47"/>
    </row>
    <row r="1875" spans="2:21">
      <c r="B1875" s="46">
        <f t="shared" si="353"/>
        <v>864</v>
      </c>
      <c r="C1875" s="47">
        <f>OutlineParameters!T2078</f>
        <v>0</v>
      </c>
      <c r="D1875" s="47"/>
      <c r="E1875" s="47"/>
      <c r="F1875" s="47"/>
      <c r="G1875" s="47"/>
      <c r="H1875" s="47"/>
      <c r="I1875" s="47"/>
      <c r="J1875" s="47"/>
      <c r="K1875" s="47"/>
      <c r="L1875" s="47"/>
      <c r="M1875" s="47"/>
      <c r="N1875" s="47"/>
      <c r="O1875" s="47"/>
      <c r="P1875" s="47"/>
      <c r="Q1875" s="46">
        <f t="shared" si="354"/>
        <v>865</v>
      </c>
      <c r="R1875" s="47">
        <f t="shared" si="355"/>
        <v>0</v>
      </c>
      <c r="S1875" s="47">
        <f t="shared" si="356"/>
        <v>0</v>
      </c>
      <c r="T1875" s="47" t="e">
        <f t="shared" si="357"/>
        <v>#N/A</v>
      </c>
      <c r="U1875" s="47"/>
    </row>
    <row r="1876" spans="2:21">
      <c r="B1876" s="46">
        <f t="shared" si="353"/>
        <v>865</v>
      </c>
      <c r="C1876" s="47">
        <f>OutlineParameters!T2079</f>
        <v>0</v>
      </c>
      <c r="D1876" s="47"/>
      <c r="E1876" s="47"/>
      <c r="F1876" s="47"/>
      <c r="G1876" s="47"/>
      <c r="H1876" s="47"/>
      <c r="I1876" s="47"/>
      <c r="J1876" s="47"/>
      <c r="K1876" s="47"/>
      <c r="L1876" s="47"/>
      <c r="M1876" s="47"/>
      <c r="N1876" s="47"/>
      <c r="O1876" s="47"/>
      <c r="P1876" s="47"/>
      <c r="Q1876" s="46">
        <f t="shared" si="354"/>
        <v>866</v>
      </c>
      <c r="R1876" s="47">
        <f t="shared" si="355"/>
        <v>0</v>
      </c>
      <c r="S1876" s="47">
        <f t="shared" si="356"/>
        <v>0</v>
      </c>
      <c r="T1876" s="47" t="e">
        <f t="shared" si="357"/>
        <v>#N/A</v>
      </c>
      <c r="U1876" s="47"/>
    </row>
    <row r="1877" spans="2:21">
      <c r="B1877" s="46">
        <f t="shared" si="353"/>
        <v>866</v>
      </c>
      <c r="C1877" s="47">
        <f>OutlineParameters!T2080</f>
        <v>0</v>
      </c>
      <c r="D1877" s="47"/>
      <c r="E1877" s="47"/>
      <c r="F1877" s="47"/>
      <c r="G1877" s="47"/>
      <c r="H1877" s="47"/>
      <c r="I1877" s="47"/>
      <c r="J1877" s="47"/>
      <c r="K1877" s="47"/>
      <c r="L1877" s="47"/>
      <c r="M1877" s="47"/>
      <c r="N1877" s="47"/>
      <c r="O1877" s="47"/>
      <c r="P1877" s="47"/>
      <c r="Q1877" s="46">
        <f t="shared" si="354"/>
        <v>867</v>
      </c>
      <c r="R1877" s="47">
        <f t="shared" si="355"/>
        <v>0</v>
      </c>
      <c r="S1877" s="47">
        <f t="shared" si="356"/>
        <v>0</v>
      </c>
      <c r="T1877" s="47" t="e">
        <f t="shared" si="357"/>
        <v>#N/A</v>
      </c>
      <c r="U1877" s="47"/>
    </row>
    <row r="1878" spans="2:21">
      <c r="B1878" s="46">
        <f t="shared" si="353"/>
        <v>867</v>
      </c>
      <c r="C1878" s="47">
        <f>OutlineParameters!T2081</f>
        <v>0</v>
      </c>
      <c r="D1878" s="47"/>
      <c r="E1878" s="47"/>
      <c r="F1878" s="47"/>
      <c r="G1878" s="47"/>
      <c r="H1878" s="47"/>
      <c r="I1878" s="47"/>
      <c r="J1878" s="47"/>
      <c r="K1878" s="47"/>
      <c r="L1878" s="47"/>
      <c r="M1878" s="47"/>
      <c r="N1878" s="47"/>
      <c r="O1878" s="47"/>
      <c r="P1878" s="47"/>
      <c r="Q1878" s="46">
        <f t="shared" si="354"/>
        <v>868</v>
      </c>
      <c r="R1878" s="47">
        <f t="shared" si="355"/>
        <v>0</v>
      </c>
      <c r="S1878" s="47">
        <f t="shared" si="356"/>
        <v>0</v>
      </c>
      <c r="T1878" s="47" t="e">
        <f t="shared" si="357"/>
        <v>#N/A</v>
      </c>
      <c r="U1878" s="47"/>
    </row>
    <row r="1879" spans="2:21">
      <c r="B1879" s="46">
        <f t="shared" si="353"/>
        <v>868</v>
      </c>
      <c r="C1879" s="47">
        <f>OutlineParameters!T2082</f>
        <v>0</v>
      </c>
      <c r="D1879" s="47"/>
      <c r="E1879" s="47"/>
      <c r="F1879" s="47"/>
      <c r="G1879" s="47"/>
      <c r="H1879" s="47"/>
      <c r="I1879" s="47"/>
      <c r="J1879" s="47"/>
      <c r="K1879" s="47"/>
      <c r="L1879" s="47"/>
      <c r="M1879" s="47"/>
      <c r="N1879" s="47"/>
      <c r="O1879" s="47"/>
      <c r="P1879" s="47"/>
      <c r="Q1879" s="46">
        <f t="shared" si="354"/>
        <v>869</v>
      </c>
      <c r="R1879" s="47">
        <f t="shared" si="355"/>
        <v>0</v>
      </c>
      <c r="S1879" s="47">
        <f t="shared" si="356"/>
        <v>0</v>
      </c>
      <c r="T1879" s="47" t="e">
        <f t="shared" si="357"/>
        <v>#N/A</v>
      </c>
      <c r="U1879" s="47"/>
    </row>
    <row r="1880" spans="2:21">
      <c r="B1880" s="46">
        <f t="shared" si="353"/>
        <v>869</v>
      </c>
      <c r="C1880" s="47">
        <f>OutlineParameters!T2083</f>
        <v>0</v>
      </c>
      <c r="D1880" s="47"/>
      <c r="E1880" s="47"/>
      <c r="F1880" s="47"/>
      <c r="G1880" s="47"/>
      <c r="H1880" s="47"/>
      <c r="I1880" s="47"/>
      <c r="J1880" s="47"/>
      <c r="K1880" s="47"/>
      <c r="L1880" s="47"/>
      <c r="M1880" s="47"/>
      <c r="N1880" s="47"/>
      <c r="O1880" s="47"/>
      <c r="P1880" s="47"/>
      <c r="Q1880" s="46">
        <f t="shared" si="354"/>
        <v>870</v>
      </c>
      <c r="R1880" s="47">
        <f t="shared" si="355"/>
        <v>0</v>
      </c>
      <c r="S1880" s="47">
        <f t="shared" si="356"/>
        <v>0</v>
      </c>
      <c r="T1880" s="47" t="e">
        <f t="shared" si="357"/>
        <v>#N/A</v>
      </c>
      <c r="U1880" s="47"/>
    </row>
    <row r="1881" spans="2:21">
      <c r="B1881" s="46">
        <f t="shared" si="353"/>
        <v>870</v>
      </c>
      <c r="C1881" s="47">
        <f>OutlineParameters!T2084</f>
        <v>0</v>
      </c>
      <c r="D1881" s="47"/>
      <c r="E1881" s="47"/>
      <c r="F1881" s="47"/>
      <c r="G1881" s="47"/>
      <c r="H1881" s="47"/>
      <c r="I1881" s="47"/>
      <c r="J1881" s="47"/>
      <c r="K1881" s="47"/>
      <c r="L1881" s="47"/>
      <c r="M1881" s="47"/>
      <c r="N1881" s="47"/>
      <c r="O1881" s="47"/>
      <c r="P1881" s="47"/>
      <c r="Q1881" s="46">
        <f t="shared" si="354"/>
        <v>871</v>
      </c>
      <c r="R1881" s="47">
        <f t="shared" si="355"/>
        <v>0</v>
      </c>
      <c r="S1881" s="47">
        <f t="shared" si="356"/>
        <v>0</v>
      </c>
      <c r="T1881" s="47" t="e">
        <f t="shared" si="357"/>
        <v>#N/A</v>
      </c>
      <c r="U1881" s="47"/>
    </row>
    <row r="1882" spans="2:21">
      <c r="B1882" s="46">
        <f t="shared" si="353"/>
        <v>871</v>
      </c>
      <c r="C1882" s="47">
        <f>OutlineParameters!T2085</f>
        <v>0</v>
      </c>
      <c r="D1882" s="47"/>
      <c r="E1882" s="47"/>
      <c r="F1882" s="47"/>
      <c r="G1882" s="47"/>
      <c r="H1882" s="47"/>
      <c r="I1882" s="47"/>
      <c r="J1882" s="47"/>
      <c r="K1882" s="47"/>
      <c r="L1882" s="47"/>
      <c r="M1882" s="47"/>
      <c r="N1882" s="47"/>
      <c r="O1882" s="47"/>
      <c r="P1882" s="47"/>
      <c r="Q1882" s="46">
        <f t="shared" si="354"/>
        <v>872</v>
      </c>
      <c r="R1882" s="47">
        <f t="shared" si="355"/>
        <v>0</v>
      </c>
      <c r="S1882" s="47">
        <f t="shared" si="356"/>
        <v>0</v>
      </c>
      <c r="T1882" s="47" t="e">
        <f t="shared" si="357"/>
        <v>#N/A</v>
      </c>
      <c r="U1882" s="47"/>
    </row>
    <row r="1883" spans="2:21">
      <c r="B1883" s="46">
        <f t="shared" si="353"/>
        <v>872</v>
      </c>
      <c r="C1883" s="47">
        <f>OutlineParameters!T2086</f>
        <v>0</v>
      </c>
      <c r="D1883" s="47"/>
      <c r="E1883" s="47"/>
      <c r="F1883" s="47"/>
      <c r="G1883" s="47"/>
      <c r="H1883" s="47"/>
      <c r="I1883" s="47"/>
      <c r="J1883" s="47"/>
      <c r="K1883" s="47"/>
      <c r="L1883" s="47"/>
      <c r="M1883" s="47"/>
      <c r="N1883" s="47"/>
      <c r="O1883" s="47"/>
      <c r="P1883" s="47"/>
      <c r="Q1883" s="46">
        <f t="shared" si="354"/>
        <v>873</v>
      </c>
      <c r="R1883" s="47">
        <f t="shared" si="355"/>
        <v>0</v>
      </c>
      <c r="S1883" s="47">
        <f t="shared" si="356"/>
        <v>0</v>
      </c>
      <c r="T1883" s="47" t="e">
        <f t="shared" si="357"/>
        <v>#N/A</v>
      </c>
      <c r="U1883" s="47"/>
    </row>
    <row r="1884" spans="2:21">
      <c r="B1884" s="46">
        <f t="shared" si="353"/>
        <v>873</v>
      </c>
      <c r="C1884" s="47">
        <f>OutlineParameters!T2087</f>
        <v>0</v>
      </c>
      <c r="D1884" s="47"/>
      <c r="E1884" s="47"/>
      <c r="F1884" s="47"/>
      <c r="G1884" s="47"/>
      <c r="H1884" s="47"/>
      <c r="I1884" s="47"/>
      <c r="J1884" s="47"/>
      <c r="K1884" s="47"/>
      <c r="L1884" s="47"/>
      <c r="M1884" s="47"/>
      <c r="N1884" s="47"/>
      <c r="O1884" s="47"/>
      <c r="P1884" s="47"/>
      <c r="Q1884" s="46">
        <f t="shared" ref="Q1884:Q1910" si="358">B1885</f>
        <v>874</v>
      </c>
      <c r="R1884" s="47">
        <f t="shared" ref="R1884:R1910" si="359">VLOOKUP(-Q1884,$Q$110:$R$1009,2,FALSE)</f>
        <v>0</v>
      </c>
      <c r="S1884" s="47">
        <f t="shared" ref="S1884:S1910" si="360">VLOOKUP(-Q1884,$Q$110:$S$1009,3,FALSE)</f>
        <v>0</v>
      </c>
      <c r="T1884" s="47" t="e">
        <f t="shared" ref="T1884:T1910" si="361">VLOOKUP(-Q1884,$Q$110:$T$1009,4,FALSE)</f>
        <v>#N/A</v>
      </c>
      <c r="U1884" s="47"/>
    </row>
    <row r="1885" spans="2:21">
      <c r="B1885" s="46">
        <f t="shared" si="353"/>
        <v>874</v>
      </c>
      <c r="C1885" s="47">
        <f>OutlineParameters!T2088</f>
        <v>0</v>
      </c>
      <c r="D1885" s="47"/>
      <c r="E1885" s="47"/>
      <c r="F1885" s="47"/>
      <c r="G1885" s="47"/>
      <c r="H1885" s="47"/>
      <c r="I1885" s="47"/>
      <c r="J1885" s="47"/>
      <c r="K1885" s="47"/>
      <c r="L1885" s="47"/>
      <c r="M1885" s="47"/>
      <c r="N1885" s="47"/>
      <c r="O1885" s="47"/>
      <c r="P1885" s="47"/>
      <c r="Q1885" s="46">
        <f t="shared" si="358"/>
        <v>875</v>
      </c>
      <c r="R1885" s="47">
        <f t="shared" si="359"/>
        <v>0</v>
      </c>
      <c r="S1885" s="47">
        <f t="shared" si="360"/>
        <v>0</v>
      </c>
      <c r="T1885" s="47" t="e">
        <f t="shared" si="361"/>
        <v>#N/A</v>
      </c>
      <c r="U1885" s="47"/>
    </row>
    <row r="1886" spans="2:21">
      <c r="B1886" s="46">
        <f t="shared" si="353"/>
        <v>875</v>
      </c>
      <c r="C1886" s="47">
        <f>OutlineParameters!T2089</f>
        <v>0</v>
      </c>
      <c r="D1886" s="47"/>
      <c r="E1886" s="47"/>
      <c r="F1886" s="47"/>
      <c r="G1886" s="47"/>
      <c r="H1886" s="47"/>
      <c r="I1886" s="47"/>
      <c r="J1886" s="47"/>
      <c r="K1886" s="47"/>
      <c r="L1886" s="47"/>
      <c r="M1886" s="47"/>
      <c r="N1886" s="47"/>
      <c r="O1886" s="47"/>
      <c r="P1886" s="47"/>
      <c r="Q1886" s="46">
        <f t="shared" si="358"/>
        <v>876</v>
      </c>
      <c r="R1886" s="47">
        <f t="shared" si="359"/>
        <v>0</v>
      </c>
      <c r="S1886" s="47">
        <f t="shared" si="360"/>
        <v>0</v>
      </c>
      <c r="T1886" s="47" t="e">
        <f t="shared" si="361"/>
        <v>#N/A</v>
      </c>
      <c r="U1886" s="47"/>
    </row>
    <row r="1887" spans="2:21">
      <c r="B1887" s="46">
        <f t="shared" si="353"/>
        <v>876</v>
      </c>
      <c r="C1887" s="47">
        <f>OutlineParameters!T2090</f>
        <v>0</v>
      </c>
      <c r="D1887" s="47"/>
      <c r="E1887" s="47"/>
      <c r="F1887" s="47"/>
      <c r="G1887" s="47"/>
      <c r="H1887" s="47"/>
      <c r="I1887" s="47"/>
      <c r="J1887" s="47"/>
      <c r="K1887" s="47"/>
      <c r="L1887" s="47"/>
      <c r="M1887" s="47"/>
      <c r="N1887" s="47"/>
      <c r="O1887" s="47"/>
      <c r="P1887" s="47"/>
      <c r="Q1887" s="46">
        <f t="shared" si="358"/>
        <v>877</v>
      </c>
      <c r="R1887" s="47">
        <f t="shared" si="359"/>
        <v>0</v>
      </c>
      <c r="S1887" s="47">
        <f t="shared" si="360"/>
        <v>0</v>
      </c>
      <c r="T1887" s="47" t="e">
        <f t="shared" si="361"/>
        <v>#N/A</v>
      </c>
      <c r="U1887" s="47"/>
    </row>
    <row r="1888" spans="2:21">
      <c r="B1888" s="46">
        <f t="shared" si="353"/>
        <v>877</v>
      </c>
      <c r="C1888" s="47">
        <f>OutlineParameters!T2091</f>
        <v>0</v>
      </c>
      <c r="D1888" s="47"/>
      <c r="E1888" s="47"/>
      <c r="F1888" s="47"/>
      <c r="G1888" s="47"/>
      <c r="H1888" s="47"/>
      <c r="I1888" s="47"/>
      <c r="J1888" s="47"/>
      <c r="K1888" s="47"/>
      <c r="L1888" s="47"/>
      <c r="M1888" s="47"/>
      <c r="N1888" s="47"/>
      <c r="O1888" s="47"/>
      <c r="P1888" s="47"/>
      <c r="Q1888" s="46">
        <f t="shared" si="358"/>
        <v>878</v>
      </c>
      <c r="R1888" s="47">
        <f t="shared" si="359"/>
        <v>0</v>
      </c>
      <c r="S1888" s="47">
        <f t="shared" si="360"/>
        <v>0</v>
      </c>
      <c r="T1888" s="47" t="e">
        <f t="shared" si="361"/>
        <v>#N/A</v>
      </c>
      <c r="U1888" s="47"/>
    </row>
    <row r="1889" spans="2:21">
      <c r="B1889" s="46">
        <f t="shared" si="353"/>
        <v>878</v>
      </c>
      <c r="C1889" s="47">
        <f>OutlineParameters!T2092</f>
        <v>0</v>
      </c>
      <c r="D1889" s="47"/>
      <c r="E1889" s="47"/>
      <c r="F1889" s="47"/>
      <c r="G1889" s="47"/>
      <c r="H1889" s="47"/>
      <c r="I1889" s="47"/>
      <c r="J1889" s="47"/>
      <c r="K1889" s="47"/>
      <c r="L1889" s="47"/>
      <c r="M1889" s="47"/>
      <c r="N1889" s="47"/>
      <c r="O1889" s="47"/>
      <c r="P1889" s="47"/>
      <c r="Q1889" s="46">
        <f t="shared" si="358"/>
        <v>879</v>
      </c>
      <c r="R1889" s="47">
        <f t="shared" si="359"/>
        <v>0</v>
      </c>
      <c r="S1889" s="47">
        <f t="shared" si="360"/>
        <v>0</v>
      </c>
      <c r="T1889" s="47" t="e">
        <f t="shared" si="361"/>
        <v>#N/A</v>
      </c>
      <c r="U1889" s="47"/>
    </row>
    <row r="1890" spans="2:21">
      <c r="B1890" s="46">
        <f t="shared" si="353"/>
        <v>879</v>
      </c>
      <c r="C1890" s="47">
        <f>OutlineParameters!T2093</f>
        <v>0</v>
      </c>
      <c r="D1890" s="47"/>
      <c r="E1890" s="47"/>
      <c r="F1890" s="47"/>
      <c r="G1890" s="47"/>
      <c r="H1890" s="47"/>
      <c r="I1890" s="47"/>
      <c r="J1890" s="47"/>
      <c r="K1890" s="47"/>
      <c r="L1890" s="47"/>
      <c r="M1890" s="47"/>
      <c r="N1890" s="47"/>
      <c r="O1890" s="47"/>
      <c r="P1890" s="47"/>
      <c r="Q1890" s="46">
        <f t="shared" si="358"/>
        <v>880</v>
      </c>
      <c r="R1890" s="47">
        <f t="shared" si="359"/>
        <v>0</v>
      </c>
      <c r="S1890" s="47">
        <f t="shared" si="360"/>
        <v>0</v>
      </c>
      <c r="T1890" s="47" t="e">
        <f t="shared" si="361"/>
        <v>#N/A</v>
      </c>
      <c r="U1890" s="47"/>
    </row>
    <row r="1891" spans="2:21">
      <c r="B1891" s="46">
        <f t="shared" si="353"/>
        <v>880</v>
      </c>
      <c r="C1891" s="47">
        <f>OutlineParameters!T2094</f>
        <v>0</v>
      </c>
      <c r="D1891" s="47"/>
      <c r="E1891" s="47"/>
      <c r="F1891" s="47"/>
      <c r="G1891" s="47"/>
      <c r="H1891" s="47"/>
      <c r="I1891" s="47"/>
      <c r="J1891" s="47"/>
      <c r="K1891" s="47"/>
      <c r="L1891" s="47"/>
      <c r="M1891" s="47"/>
      <c r="N1891" s="47"/>
      <c r="O1891" s="47"/>
      <c r="P1891" s="47"/>
      <c r="Q1891" s="46">
        <f t="shared" si="358"/>
        <v>881</v>
      </c>
      <c r="R1891" s="47">
        <f t="shared" si="359"/>
        <v>0</v>
      </c>
      <c r="S1891" s="47">
        <f t="shared" si="360"/>
        <v>0</v>
      </c>
      <c r="T1891" s="47" t="e">
        <f t="shared" si="361"/>
        <v>#N/A</v>
      </c>
      <c r="U1891" s="47"/>
    </row>
    <row r="1892" spans="2:21">
      <c r="B1892" s="46">
        <f t="shared" si="353"/>
        <v>881</v>
      </c>
      <c r="C1892" s="47">
        <f>OutlineParameters!T2095</f>
        <v>0</v>
      </c>
      <c r="D1892" s="47"/>
      <c r="E1892" s="47"/>
      <c r="F1892" s="47"/>
      <c r="G1892" s="47"/>
      <c r="H1892" s="47"/>
      <c r="I1892" s="47"/>
      <c r="J1892" s="47"/>
      <c r="K1892" s="47"/>
      <c r="L1892" s="47"/>
      <c r="M1892" s="47"/>
      <c r="N1892" s="47"/>
      <c r="O1892" s="47"/>
      <c r="P1892" s="47"/>
      <c r="Q1892" s="46">
        <f t="shared" si="358"/>
        <v>882</v>
      </c>
      <c r="R1892" s="47">
        <f t="shared" si="359"/>
        <v>0</v>
      </c>
      <c r="S1892" s="47">
        <f t="shared" si="360"/>
        <v>0</v>
      </c>
      <c r="T1892" s="47" t="e">
        <f t="shared" si="361"/>
        <v>#N/A</v>
      </c>
      <c r="U1892" s="47"/>
    </row>
    <row r="1893" spans="2:21">
      <c r="B1893" s="46">
        <f t="shared" si="353"/>
        <v>882</v>
      </c>
      <c r="C1893" s="47">
        <f>OutlineParameters!T2096</f>
        <v>0</v>
      </c>
      <c r="D1893" s="47"/>
      <c r="E1893" s="47"/>
      <c r="F1893" s="47"/>
      <c r="G1893" s="47"/>
      <c r="H1893" s="47"/>
      <c r="I1893" s="47"/>
      <c r="J1893" s="47"/>
      <c r="K1893" s="47"/>
      <c r="L1893" s="47"/>
      <c r="M1893" s="47"/>
      <c r="N1893" s="47"/>
      <c r="O1893" s="47"/>
      <c r="P1893" s="47"/>
      <c r="Q1893" s="46">
        <f t="shared" si="358"/>
        <v>883</v>
      </c>
      <c r="R1893" s="47">
        <f t="shared" si="359"/>
        <v>0</v>
      </c>
      <c r="S1893" s="47">
        <f t="shared" si="360"/>
        <v>0</v>
      </c>
      <c r="T1893" s="47" t="e">
        <f t="shared" si="361"/>
        <v>#N/A</v>
      </c>
      <c r="U1893" s="47"/>
    </row>
    <row r="1894" spans="2:21">
      <c r="B1894" s="46">
        <f t="shared" si="353"/>
        <v>883</v>
      </c>
      <c r="C1894" s="47">
        <f>OutlineParameters!T2097</f>
        <v>0</v>
      </c>
      <c r="D1894" s="47"/>
      <c r="E1894" s="47"/>
      <c r="F1894" s="47"/>
      <c r="G1894" s="47"/>
      <c r="H1894" s="47"/>
      <c r="I1894" s="47"/>
      <c r="J1894" s="47"/>
      <c r="K1894" s="47"/>
      <c r="L1894" s="47"/>
      <c r="M1894" s="47"/>
      <c r="N1894" s="47"/>
      <c r="O1894" s="47"/>
      <c r="P1894" s="47"/>
      <c r="Q1894" s="46">
        <f t="shared" si="358"/>
        <v>884</v>
      </c>
      <c r="R1894" s="47">
        <f t="shared" si="359"/>
        <v>0</v>
      </c>
      <c r="S1894" s="47">
        <f t="shared" si="360"/>
        <v>0</v>
      </c>
      <c r="T1894" s="47" t="e">
        <f t="shared" si="361"/>
        <v>#N/A</v>
      </c>
      <c r="U1894" s="47"/>
    </row>
    <row r="1895" spans="2:21">
      <c r="B1895" s="46">
        <f t="shared" si="353"/>
        <v>884</v>
      </c>
      <c r="C1895" s="47">
        <f>OutlineParameters!T2098</f>
        <v>0</v>
      </c>
      <c r="D1895" s="47"/>
      <c r="E1895" s="47"/>
      <c r="F1895" s="47"/>
      <c r="G1895" s="47"/>
      <c r="H1895" s="47"/>
      <c r="I1895" s="47"/>
      <c r="J1895" s="47"/>
      <c r="K1895" s="47"/>
      <c r="L1895" s="47"/>
      <c r="M1895" s="47"/>
      <c r="N1895" s="47"/>
      <c r="O1895" s="47"/>
      <c r="P1895" s="47"/>
      <c r="Q1895" s="46">
        <f t="shared" si="358"/>
        <v>885</v>
      </c>
      <c r="R1895" s="47">
        <f t="shared" si="359"/>
        <v>0</v>
      </c>
      <c r="S1895" s="47">
        <f t="shared" si="360"/>
        <v>0</v>
      </c>
      <c r="T1895" s="47" t="e">
        <f t="shared" si="361"/>
        <v>#N/A</v>
      </c>
      <c r="U1895" s="47"/>
    </row>
    <row r="1896" spans="2:21">
      <c r="B1896" s="46">
        <f t="shared" si="353"/>
        <v>885</v>
      </c>
      <c r="C1896" s="47">
        <f>OutlineParameters!T2099</f>
        <v>0</v>
      </c>
      <c r="D1896" s="47"/>
      <c r="E1896" s="47"/>
      <c r="F1896" s="47"/>
      <c r="G1896" s="47"/>
      <c r="H1896" s="47"/>
      <c r="I1896" s="47"/>
      <c r="J1896" s="47"/>
      <c r="K1896" s="47"/>
      <c r="L1896" s="47"/>
      <c r="M1896" s="47"/>
      <c r="N1896" s="47"/>
      <c r="O1896" s="47"/>
      <c r="P1896" s="47"/>
      <c r="Q1896" s="46">
        <f t="shared" si="358"/>
        <v>886</v>
      </c>
      <c r="R1896" s="47">
        <f t="shared" si="359"/>
        <v>0</v>
      </c>
      <c r="S1896" s="47">
        <f t="shared" si="360"/>
        <v>0</v>
      </c>
      <c r="T1896" s="47" t="e">
        <f t="shared" si="361"/>
        <v>#N/A</v>
      </c>
      <c r="U1896" s="47"/>
    </row>
    <row r="1897" spans="2:21">
      <c r="B1897" s="46">
        <f t="shared" si="353"/>
        <v>886</v>
      </c>
      <c r="C1897" s="47">
        <f>OutlineParameters!T2100</f>
        <v>0</v>
      </c>
      <c r="D1897" s="47"/>
      <c r="E1897" s="47"/>
      <c r="F1897" s="47"/>
      <c r="G1897" s="47"/>
      <c r="H1897" s="47"/>
      <c r="I1897" s="47"/>
      <c r="J1897" s="47"/>
      <c r="K1897" s="47"/>
      <c r="L1897" s="47"/>
      <c r="M1897" s="47"/>
      <c r="N1897" s="47"/>
      <c r="O1897" s="47"/>
      <c r="P1897" s="47"/>
      <c r="Q1897" s="46">
        <f t="shared" si="358"/>
        <v>887</v>
      </c>
      <c r="R1897" s="47">
        <f t="shared" si="359"/>
        <v>0</v>
      </c>
      <c r="S1897" s="47">
        <f t="shared" si="360"/>
        <v>0</v>
      </c>
      <c r="T1897" s="47" t="e">
        <f t="shared" si="361"/>
        <v>#N/A</v>
      </c>
      <c r="U1897" s="47"/>
    </row>
    <row r="1898" spans="2:21">
      <c r="B1898" s="46">
        <f t="shared" si="353"/>
        <v>887</v>
      </c>
      <c r="C1898" s="47">
        <f>OutlineParameters!T2101</f>
        <v>0</v>
      </c>
      <c r="D1898" s="47"/>
      <c r="E1898" s="47"/>
      <c r="F1898" s="47"/>
      <c r="G1898" s="47"/>
      <c r="H1898" s="47"/>
      <c r="I1898" s="47"/>
      <c r="J1898" s="47"/>
      <c r="K1898" s="47"/>
      <c r="L1898" s="47"/>
      <c r="M1898" s="47"/>
      <c r="N1898" s="47"/>
      <c r="O1898" s="47"/>
      <c r="P1898" s="47"/>
      <c r="Q1898" s="46">
        <f t="shared" si="358"/>
        <v>888</v>
      </c>
      <c r="R1898" s="47">
        <f t="shared" si="359"/>
        <v>0</v>
      </c>
      <c r="S1898" s="47">
        <f t="shared" si="360"/>
        <v>0</v>
      </c>
      <c r="T1898" s="47" t="e">
        <f t="shared" si="361"/>
        <v>#N/A</v>
      </c>
      <c r="U1898" s="47"/>
    </row>
    <row r="1899" spans="2:21">
      <c r="B1899" s="46">
        <f t="shared" si="353"/>
        <v>888</v>
      </c>
      <c r="C1899" s="47">
        <f>OutlineParameters!T2102</f>
        <v>0</v>
      </c>
      <c r="D1899" s="47"/>
      <c r="E1899" s="47"/>
      <c r="F1899" s="47"/>
      <c r="G1899" s="47"/>
      <c r="H1899" s="47"/>
      <c r="I1899" s="47"/>
      <c r="J1899" s="47"/>
      <c r="K1899" s="47"/>
      <c r="L1899" s="47"/>
      <c r="M1899" s="47"/>
      <c r="N1899" s="47"/>
      <c r="O1899" s="47"/>
      <c r="P1899" s="47"/>
      <c r="Q1899" s="46">
        <f t="shared" si="358"/>
        <v>889</v>
      </c>
      <c r="R1899" s="47">
        <f t="shared" si="359"/>
        <v>0</v>
      </c>
      <c r="S1899" s="47">
        <f t="shared" si="360"/>
        <v>0</v>
      </c>
      <c r="T1899" s="47" t="e">
        <f t="shared" si="361"/>
        <v>#N/A</v>
      </c>
      <c r="U1899" s="47"/>
    </row>
    <row r="1900" spans="2:21">
      <c r="B1900" s="46">
        <f t="shared" si="353"/>
        <v>889</v>
      </c>
      <c r="C1900" s="47">
        <f>OutlineParameters!T2103</f>
        <v>0</v>
      </c>
      <c r="D1900" s="47"/>
      <c r="E1900" s="47"/>
      <c r="F1900" s="47"/>
      <c r="G1900" s="47"/>
      <c r="H1900" s="47"/>
      <c r="I1900" s="47"/>
      <c r="J1900" s="47"/>
      <c r="K1900" s="47"/>
      <c r="L1900" s="47"/>
      <c r="M1900" s="47"/>
      <c r="N1900" s="47"/>
      <c r="O1900" s="47"/>
      <c r="P1900" s="47"/>
      <c r="Q1900" s="46">
        <f t="shared" si="358"/>
        <v>890</v>
      </c>
      <c r="R1900" s="47">
        <f t="shared" si="359"/>
        <v>0</v>
      </c>
      <c r="S1900" s="47">
        <f t="shared" si="360"/>
        <v>0</v>
      </c>
      <c r="T1900" s="47" t="e">
        <f t="shared" si="361"/>
        <v>#N/A</v>
      </c>
      <c r="U1900" s="47"/>
    </row>
    <row r="1901" spans="2:21">
      <c r="B1901" s="46">
        <f t="shared" si="353"/>
        <v>890</v>
      </c>
      <c r="C1901" s="47">
        <f>OutlineParameters!T2104</f>
        <v>0</v>
      </c>
      <c r="D1901" s="47"/>
      <c r="E1901" s="47"/>
      <c r="F1901" s="47"/>
      <c r="G1901" s="47"/>
      <c r="H1901" s="47"/>
      <c r="I1901" s="47"/>
      <c r="J1901" s="47"/>
      <c r="K1901" s="47"/>
      <c r="L1901" s="47"/>
      <c r="M1901" s="47"/>
      <c r="N1901" s="47"/>
      <c r="O1901" s="47"/>
      <c r="P1901" s="47"/>
      <c r="Q1901" s="46">
        <f t="shared" si="358"/>
        <v>891</v>
      </c>
      <c r="R1901" s="47">
        <f t="shared" si="359"/>
        <v>0</v>
      </c>
      <c r="S1901" s="47">
        <f t="shared" si="360"/>
        <v>0</v>
      </c>
      <c r="T1901" s="47" t="e">
        <f t="shared" si="361"/>
        <v>#N/A</v>
      </c>
      <c r="U1901" s="47"/>
    </row>
    <row r="1902" spans="2:21">
      <c r="B1902" s="46">
        <f t="shared" si="353"/>
        <v>891</v>
      </c>
      <c r="C1902" s="47">
        <f>OutlineParameters!T2105</f>
        <v>0</v>
      </c>
      <c r="D1902" s="47"/>
      <c r="E1902" s="47"/>
      <c r="F1902" s="47"/>
      <c r="G1902" s="47"/>
      <c r="H1902" s="47"/>
      <c r="I1902" s="47"/>
      <c r="J1902" s="47"/>
      <c r="K1902" s="47"/>
      <c r="L1902" s="47"/>
      <c r="M1902" s="47"/>
      <c r="N1902" s="47"/>
      <c r="O1902" s="47"/>
      <c r="P1902" s="47"/>
      <c r="Q1902" s="46">
        <f t="shared" si="358"/>
        <v>892</v>
      </c>
      <c r="R1902" s="47">
        <f t="shared" si="359"/>
        <v>0</v>
      </c>
      <c r="S1902" s="47">
        <f t="shared" si="360"/>
        <v>0</v>
      </c>
      <c r="T1902" s="47" t="e">
        <f t="shared" si="361"/>
        <v>#N/A</v>
      </c>
      <c r="U1902" s="47"/>
    </row>
    <row r="1903" spans="2:21">
      <c r="B1903" s="46">
        <f t="shared" si="353"/>
        <v>892</v>
      </c>
      <c r="C1903" s="47">
        <f>OutlineParameters!T2106</f>
        <v>0</v>
      </c>
      <c r="D1903" s="47"/>
      <c r="E1903" s="47"/>
      <c r="F1903" s="47"/>
      <c r="G1903" s="47"/>
      <c r="H1903" s="47"/>
      <c r="I1903" s="47"/>
      <c r="J1903" s="47"/>
      <c r="K1903" s="47"/>
      <c r="L1903" s="47"/>
      <c r="M1903" s="47"/>
      <c r="N1903" s="47"/>
      <c r="O1903" s="47"/>
      <c r="P1903" s="47"/>
      <c r="Q1903" s="46">
        <f t="shared" si="358"/>
        <v>893</v>
      </c>
      <c r="R1903" s="47">
        <f t="shared" si="359"/>
        <v>0</v>
      </c>
      <c r="S1903" s="47">
        <f t="shared" si="360"/>
        <v>0</v>
      </c>
      <c r="T1903" s="47" t="e">
        <f t="shared" si="361"/>
        <v>#N/A</v>
      </c>
      <c r="U1903" s="47"/>
    </row>
    <row r="1904" spans="2:21">
      <c r="B1904" s="46">
        <f t="shared" si="353"/>
        <v>893</v>
      </c>
      <c r="C1904" s="47">
        <f>OutlineParameters!T2107</f>
        <v>0</v>
      </c>
      <c r="D1904" s="47"/>
      <c r="E1904" s="47"/>
      <c r="F1904" s="47"/>
      <c r="G1904" s="47"/>
      <c r="H1904" s="47"/>
      <c r="I1904" s="47"/>
      <c r="J1904" s="47"/>
      <c r="K1904" s="47"/>
      <c r="L1904" s="47"/>
      <c r="M1904" s="47"/>
      <c r="N1904" s="47"/>
      <c r="O1904" s="47"/>
      <c r="P1904" s="47"/>
      <c r="Q1904" s="46">
        <f t="shared" si="358"/>
        <v>894</v>
      </c>
      <c r="R1904" s="47">
        <f t="shared" si="359"/>
        <v>0</v>
      </c>
      <c r="S1904" s="47">
        <f t="shared" si="360"/>
        <v>0</v>
      </c>
      <c r="T1904" s="47" t="e">
        <f t="shared" si="361"/>
        <v>#N/A</v>
      </c>
      <c r="U1904" s="47"/>
    </row>
    <row r="1905" spans="2:21">
      <c r="B1905" s="46">
        <f t="shared" si="353"/>
        <v>894</v>
      </c>
      <c r="C1905" s="47">
        <f>OutlineParameters!T2108</f>
        <v>0</v>
      </c>
      <c r="D1905" s="47"/>
      <c r="E1905" s="47"/>
      <c r="F1905" s="47"/>
      <c r="G1905" s="47"/>
      <c r="H1905" s="47"/>
      <c r="I1905" s="47"/>
      <c r="J1905" s="47"/>
      <c r="K1905" s="47"/>
      <c r="L1905" s="47"/>
      <c r="M1905" s="47"/>
      <c r="N1905" s="47"/>
      <c r="O1905" s="47"/>
      <c r="P1905" s="47"/>
      <c r="Q1905" s="46">
        <f t="shared" si="358"/>
        <v>895</v>
      </c>
      <c r="R1905" s="47">
        <f t="shared" si="359"/>
        <v>0</v>
      </c>
      <c r="S1905" s="47">
        <f t="shared" si="360"/>
        <v>0</v>
      </c>
      <c r="T1905" s="47" t="e">
        <f t="shared" si="361"/>
        <v>#N/A</v>
      </c>
      <c r="U1905" s="47"/>
    </row>
    <row r="1906" spans="2:21">
      <c r="B1906" s="46">
        <f t="shared" si="353"/>
        <v>895</v>
      </c>
      <c r="C1906" s="47">
        <f>OutlineParameters!T2109</f>
        <v>0</v>
      </c>
      <c r="D1906" s="47"/>
      <c r="E1906" s="47"/>
      <c r="F1906" s="47"/>
      <c r="G1906" s="47"/>
      <c r="H1906" s="47"/>
      <c r="I1906" s="47"/>
      <c r="J1906" s="47"/>
      <c r="K1906" s="47"/>
      <c r="L1906" s="47"/>
      <c r="M1906" s="47"/>
      <c r="N1906" s="47"/>
      <c r="O1906" s="47"/>
      <c r="P1906" s="47"/>
      <c r="Q1906" s="46">
        <f t="shared" si="358"/>
        <v>896</v>
      </c>
      <c r="R1906" s="47">
        <f t="shared" si="359"/>
        <v>0</v>
      </c>
      <c r="S1906" s="47">
        <f t="shared" si="360"/>
        <v>0</v>
      </c>
      <c r="T1906" s="47" t="e">
        <f t="shared" si="361"/>
        <v>#N/A</v>
      </c>
      <c r="U1906" s="47"/>
    </row>
    <row r="1907" spans="2:21">
      <c r="B1907" s="46">
        <f t="shared" si="353"/>
        <v>896</v>
      </c>
      <c r="C1907" s="47">
        <f>OutlineParameters!T2110</f>
        <v>0</v>
      </c>
      <c r="D1907" s="47"/>
      <c r="E1907" s="47"/>
      <c r="F1907" s="47"/>
      <c r="G1907" s="47"/>
      <c r="H1907" s="47"/>
      <c r="I1907" s="47"/>
      <c r="J1907" s="47"/>
      <c r="K1907" s="47"/>
      <c r="L1907" s="47"/>
      <c r="M1907" s="47"/>
      <c r="N1907" s="47"/>
      <c r="O1907" s="47"/>
      <c r="P1907" s="47"/>
      <c r="Q1907" s="46">
        <f t="shared" si="358"/>
        <v>897</v>
      </c>
      <c r="R1907" s="47">
        <f t="shared" si="359"/>
        <v>0</v>
      </c>
      <c r="S1907" s="47">
        <f t="shared" si="360"/>
        <v>0</v>
      </c>
      <c r="T1907" s="47" t="e">
        <f t="shared" si="361"/>
        <v>#N/A</v>
      </c>
      <c r="U1907" s="47"/>
    </row>
    <row r="1908" spans="2:21">
      <c r="B1908" s="46">
        <f t="shared" si="353"/>
        <v>897</v>
      </c>
      <c r="C1908" s="47">
        <f>OutlineParameters!T2111</f>
        <v>0</v>
      </c>
      <c r="D1908" s="47"/>
      <c r="E1908" s="47"/>
      <c r="F1908" s="47"/>
      <c r="G1908" s="47"/>
      <c r="H1908" s="47"/>
      <c r="I1908" s="47"/>
      <c r="J1908" s="47"/>
      <c r="K1908" s="47"/>
      <c r="L1908" s="47"/>
      <c r="M1908" s="47"/>
      <c r="N1908" s="47"/>
      <c r="O1908" s="47"/>
      <c r="P1908" s="47"/>
      <c r="Q1908" s="46">
        <f t="shared" si="358"/>
        <v>898</v>
      </c>
      <c r="R1908" s="47">
        <f t="shared" si="359"/>
        <v>0</v>
      </c>
      <c r="S1908" s="47">
        <f t="shared" si="360"/>
        <v>0</v>
      </c>
      <c r="T1908" s="47" t="e">
        <f t="shared" si="361"/>
        <v>#N/A</v>
      </c>
      <c r="U1908" s="47"/>
    </row>
    <row r="1909" spans="2:21">
      <c r="B1909" s="46">
        <f t="shared" si="353"/>
        <v>898</v>
      </c>
      <c r="C1909" s="47">
        <f>OutlineParameters!T2112</f>
        <v>0</v>
      </c>
      <c r="D1909" s="47"/>
      <c r="E1909" s="47"/>
      <c r="F1909" s="47"/>
      <c r="G1909" s="47"/>
      <c r="H1909" s="47"/>
      <c r="Q1909" s="46">
        <f t="shared" si="358"/>
        <v>899</v>
      </c>
      <c r="R1909" s="47">
        <f t="shared" si="359"/>
        <v>0</v>
      </c>
      <c r="S1909" s="47">
        <f t="shared" si="360"/>
        <v>0</v>
      </c>
      <c r="T1909" s="47" t="e">
        <f t="shared" si="361"/>
        <v>#N/A</v>
      </c>
    </row>
    <row r="1910" spans="2:21">
      <c r="B1910" s="46">
        <f t="shared" ref="B1910:B1911" si="362">B1909+1</f>
        <v>899</v>
      </c>
      <c r="C1910" s="47">
        <f>OutlineParameters!T2113</f>
        <v>0</v>
      </c>
      <c r="Q1910" s="46">
        <f t="shared" si="358"/>
        <v>900</v>
      </c>
      <c r="R1910" s="47">
        <f t="shared" si="359"/>
        <v>0</v>
      </c>
      <c r="S1910" s="47">
        <f t="shared" si="360"/>
        <v>0</v>
      </c>
      <c r="T1910" s="47" t="e">
        <f t="shared" si="361"/>
        <v>#N/A</v>
      </c>
    </row>
    <row r="1911" spans="2:21">
      <c r="B1911" s="46">
        <f t="shared" si="362"/>
        <v>900</v>
      </c>
      <c r="C1911" s="47">
        <f>OutlineParameters!T2114</f>
        <v>0</v>
      </c>
    </row>
    <row r="1912" spans="2:21">
      <c r="B1912" s="47"/>
      <c r="C1912" s="47">
        <f>OutlineParameters!T2115</f>
        <v>0</v>
      </c>
    </row>
    <row r="1913" spans="2:21">
      <c r="B1913" s="47"/>
    </row>
  </sheetData>
  <sheetProtection selectLockedCells="1"/>
  <mergeCells count="4">
    <mergeCell ref="A7:F7"/>
    <mergeCell ref="G30:H30"/>
    <mergeCell ref="A11:H11"/>
    <mergeCell ref="I1:Q1"/>
  </mergeCells>
  <phoneticPr fontId="10" type="noConversion"/>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sheetPr codeName="Sheet16">
    <tabColor theme="3" tint="0.39997558519241921"/>
  </sheetPr>
  <dimension ref="A1:Q1014"/>
  <sheetViews>
    <sheetView zoomScale="90" zoomScaleNormal="90" workbookViewId="0">
      <pane ySplit="1" topLeftCell="A2" activePane="bottomLeft" state="frozen"/>
      <selection pane="bottomLeft" activeCell="R11" sqref="R11"/>
    </sheetView>
  </sheetViews>
  <sheetFormatPr defaultRowHeight="15"/>
  <cols>
    <col min="1" max="1" width="9.140625" style="85"/>
    <col min="2" max="2" width="17.42578125" style="85" customWidth="1"/>
    <col min="3" max="3" width="12.28515625" style="85" customWidth="1"/>
    <col min="4" max="6" width="9.140625" style="85"/>
    <col min="7" max="11" width="9.28515625" style="85" bestFit="1" customWidth="1"/>
    <col min="12" max="13" width="9.5703125" style="85" bestFit="1" customWidth="1"/>
    <col min="14" max="17" width="9.28515625" style="85" bestFit="1" customWidth="1"/>
    <col min="18" max="16384" width="9.140625" style="85"/>
  </cols>
  <sheetData>
    <row r="1" spans="1:1" ht="28.5">
      <c r="A1" s="572" t="s">
        <v>627</v>
      </c>
    </row>
    <row r="3" spans="1:1">
      <c r="A3" s="85" t="s">
        <v>628</v>
      </c>
    </row>
    <row r="4" spans="1:1">
      <c r="A4" s="85" t="s">
        <v>629</v>
      </c>
    </row>
    <row r="5" spans="1:1">
      <c r="A5" s="85" t="s">
        <v>630</v>
      </c>
    </row>
    <row r="6" spans="1:1">
      <c r="A6" s="85" t="s">
        <v>631</v>
      </c>
    </row>
    <row r="31" spans="2:3">
      <c r="B31" s="105" t="s">
        <v>548</v>
      </c>
      <c r="C31" s="62">
        <v>1</v>
      </c>
    </row>
    <row r="32" spans="2:3">
      <c r="B32" s="105"/>
      <c r="C32" s="95"/>
    </row>
    <row r="33" spans="2:10">
      <c r="B33" s="105"/>
      <c r="C33" s="95"/>
    </row>
    <row r="34" spans="2:10">
      <c r="B34" s="105"/>
      <c r="C34" s="95"/>
    </row>
    <row r="36" spans="2:10" ht="33" customHeight="1">
      <c r="B36" s="97"/>
      <c r="C36" s="573" t="s">
        <v>614</v>
      </c>
      <c r="E36" s="96" t="s">
        <v>616</v>
      </c>
      <c r="F36" s="97"/>
      <c r="G36" s="97"/>
      <c r="H36" s="97"/>
      <c r="I36" s="97"/>
      <c r="J36" s="97"/>
    </row>
    <row r="37" spans="2:10" ht="44.25" customHeight="1">
      <c r="B37" s="574" t="s">
        <v>613</v>
      </c>
      <c r="C37" s="575" t="s">
        <v>615</v>
      </c>
      <c r="D37" s="105"/>
      <c r="E37" s="96">
        <v>1</v>
      </c>
      <c r="F37" s="96">
        <v>2</v>
      </c>
      <c r="G37" s="96">
        <v>3</v>
      </c>
      <c r="H37" s="96">
        <v>4</v>
      </c>
      <c r="I37" s="96">
        <v>5</v>
      </c>
      <c r="J37" s="96">
        <v>6</v>
      </c>
    </row>
    <row r="38" spans="2:10">
      <c r="B38" s="576">
        <v>1</v>
      </c>
      <c r="C38" s="577">
        <f t="shared" ref="C38:C50" si="0">INDEX(E38:J38,1,$C$31)</f>
        <v>5.0000000000000001E-3</v>
      </c>
      <c r="E38" s="589">
        <v>5.0000000000000001E-3</v>
      </c>
      <c r="F38" s="589">
        <v>5.0000000000000001E-3</v>
      </c>
      <c r="G38" s="590">
        <v>0.01</v>
      </c>
      <c r="H38" s="590"/>
      <c r="I38" s="590"/>
      <c r="J38" s="590"/>
    </row>
    <row r="39" spans="2:10">
      <c r="B39" s="576">
        <v>2</v>
      </c>
      <c r="C39" s="577">
        <f t="shared" si="0"/>
        <v>0.1</v>
      </c>
      <c r="E39" s="589">
        <v>0.1</v>
      </c>
      <c r="F39" s="589">
        <f>0.5/3</f>
        <v>0.16666666666666666</v>
      </c>
      <c r="G39" s="590">
        <v>0.3</v>
      </c>
      <c r="H39" s="590"/>
      <c r="I39" s="590"/>
      <c r="J39" s="590"/>
    </row>
    <row r="40" spans="2:10">
      <c r="B40" s="576">
        <v>3</v>
      </c>
      <c r="C40" s="577">
        <f t="shared" si="0"/>
        <v>0.2</v>
      </c>
      <c r="E40" s="589">
        <v>0.2</v>
      </c>
      <c r="F40" s="589">
        <f>F39*2</f>
        <v>0.33333333333333331</v>
      </c>
      <c r="G40" s="590">
        <v>0.5</v>
      </c>
      <c r="H40" s="590"/>
      <c r="I40" s="590"/>
      <c r="J40" s="590"/>
    </row>
    <row r="41" spans="2:10">
      <c r="B41" s="576">
        <v>4</v>
      </c>
      <c r="C41" s="577">
        <f t="shared" si="0"/>
        <v>0.3</v>
      </c>
      <c r="E41" s="589">
        <v>0.3</v>
      </c>
      <c r="F41" s="589">
        <v>0.5</v>
      </c>
      <c r="G41" s="590">
        <v>0.8</v>
      </c>
      <c r="H41" s="590"/>
      <c r="I41" s="590"/>
      <c r="J41" s="590"/>
    </row>
    <row r="42" spans="2:10">
      <c r="B42" s="576">
        <v>5</v>
      </c>
      <c r="C42" s="577">
        <f t="shared" si="0"/>
        <v>0.4</v>
      </c>
      <c r="E42" s="589">
        <v>0.4</v>
      </c>
      <c r="F42" s="589">
        <f>F41+$F$39</f>
        <v>0.66666666666666663</v>
      </c>
      <c r="G42" s="590">
        <v>0.995</v>
      </c>
      <c r="H42" s="590"/>
      <c r="I42" s="590"/>
      <c r="J42" s="590"/>
    </row>
    <row r="43" spans="2:10">
      <c r="B43" s="576">
        <v>6</v>
      </c>
      <c r="C43" s="577">
        <f t="shared" si="0"/>
        <v>0.5</v>
      </c>
      <c r="E43" s="589">
        <v>0.5</v>
      </c>
      <c r="F43" s="589">
        <f>F42+$F$39</f>
        <v>0.83333333333333326</v>
      </c>
      <c r="G43" s="590">
        <v>-0.01</v>
      </c>
      <c r="H43" s="590"/>
      <c r="I43" s="590"/>
      <c r="J43" s="590"/>
    </row>
    <row r="44" spans="2:10">
      <c r="B44" s="576">
        <v>7</v>
      </c>
      <c r="C44" s="577">
        <f t="shared" si="0"/>
        <v>0.6</v>
      </c>
      <c r="E44" s="589">
        <v>0.6</v>
      </c>
      <c r="F44" s="589">
        <v>0.995</v>
      </c>
      <c r="G44" s="590">
        <v>-0.01</v>
      </c>
      <c r="H44" s="590"/>
      <c r="I44" s="590"/>
      <c r="J44" s="590"/>
    </row>
    <row r="45" spans="2:10">
      <c r="B45" s="576">
        <v>8</v>
      </c>
      <c r="C45" s="577">
        <f t="shared" si="0"/>
        <v>0.7</v>
      </c>
      <c r="E45" s="589">
        <v>0.7</v>
      </c>
      <c r="F45" s="589">
        <v>-0.01</v>
      </c>
      <c r="G45" s="590">
        <v>-0.01</v>
      </c>
      <c r="H45" s="590"/>
      <c r="I45" s="590"/>
      <c r="J45" s="590"/>
    </row>
    <row r="46" spans="2:10">
      <c r="B46" s="576">
        <v>9</v>
      </c>
      <c r="C46" s="577">
        <f t="shared" si="0"/>
        <v>0.8</v>
      </c>
      <c r="E46" s="589">
        <v>0.8</v>
      </c>
      <c r="F46" s="589">
        <v>-0.01</v>
      </c>
      <c r="G46" s="590">
        <v>-0.01</v>
      </c>
      <c r="H46" s="590"/>
      <c r="I46" s="590"/>
      <c r="J46" s="590"/>
    </row>
    <row r="47" spans="2:10">
      <c r="B47" s="576">
        <v>10</v>
      </c>
      <c r="C47" s="577">
        <f t="shared" si="0"/>
        <v>0.9</v>
      </c>
      <c r="E47" s="589">
        <v>0.9</v>
      </c>
      <c r="F47" s="589">
        <v>-0.01</v>
      </c>
      <c r="G47" s="590">
        <v>-0.01</v>
      </c>
      <c r="H47" s="590"/>
      <c r="I47" s="590"/>
      <c r="J47" s="590"/>
    </row>
    <row r="48" spans="2:10">
      <c r="B48" s="576">
        <v>11</v>
      </c>
      <c r="C48" s="577">
        <f t="shared" si="0"/>
        <v>0.995</v>
      </c>
      <c r="E48" s="591">
        <v>0.995</v>
      </c>
      <c r="F48" s="589">
        <v>-0.01</v>
      </c>
      <c r="G48" s="590">
        <v>-0.01</v>
      </c>
      <c r="H48" s="590"/>
      <c r="I48" s="590"/>
      <c r="J48" s="590"/>
    </row>
    <row r="49" spans="2:17">
      <c r="B49" s="576" t="s">
        <v>617</v>
      </c>
      <c r="C49" s="578">
        <f t="shared" si="0"/>
        <v>20</v>
      </c>
      <c r="E49" s="592">
        <v>20</v>
      </c>
      <c r="F49" s="592">
        <v>20</v>
      </c>
      <c r="G49" s="62">
        <v>20</v>
      </c>
      <c r="H49" s="62"/>
      <c r="I49" s="62"/>
      <c r="J49" s="62"/>
    </row>
    <row r="50" spans="2:17">
      <c r="B50" s="576" t="s">
        <v>626</v>
      </c>
      <c r="C50" s="578">
        <f t="shared" si="0"/>
        <v>0</v>
      </c>
      <c r="E50" s="592">
        <v>0</v>
      </c>
      <c r="F50" s="592">
        <v>0</v>
      </c>
      <c r="G50" s="62">
        <v>0</v>
      </c>
      <c r="H50" s="62"/>
      <c r="I50" s="62"/>
      <c r="J50" s="62"/>
    </row>
    <row r="51" spans="2:17">
      <c r="B51" s="579"/>
    </row>
    <row r="53" spans="2:17">
      <c r="B53" s="580" t="s">
        <v>92</v>
      </c>
      <c r="C53" s="580">
        <f>length</f>
        <v>1200</v>
      </c>
      <c r="D53" s="105" t="s">
        <v>0</v>
      </c>
    </row>
    <row r="54" spans="2:17">
      <c r="B54" s="580" t="s">
        <v>624</v>
      </c>
      <c r="C54" s="580">
        <f>RockerTableWidth/2</f>
        <v>435</v>
      </c>
      <c r="D54" s="105" t="s">
        <v>0</v>
      </c>
    </row>
    <row r="55" spans="2:17">
      <c r="B55" s="580"/>
      <c r="C55" s="580"/>
      <c r="D55" s="581" t="s">
        <v>603</v>
      </c>
      <c r="E55" s="581" t="s">
        <v>604</v>
      </c>
      <c r="F55" s="581" t="s">
        <v>605</v>
      </c>
      <c r="G55" s="581" t="s">
        <v>606</v>
      </c>
      <c r="H55" s="581" t="s">
        <v>607</v>
      </c>
      <c r="I55" s="581" t="s">
        <v>608</v>
      </c>
      <c r="J55" s="581" t="s">
        <v>609</v>
      </c>
      <c r="K55" s="581" t="s">
        <v>610</v>
      </c>
      <c r="L55" s="581" t="s">
        <v>611</v>
      </c>
      <c r="M55" s="581" t="s">
        <v>612</v>
      </c>
      <c r="N55" s="581" t="s">
        <v>623</v>
      </c>
    </row>
    <row r="56" spans="2:17">
      <c r="B56" s="580" t="s">
        <v>618</v>
      </c>
      <c r="C56" s="582" t="s">
        <v>0</v>
      </c>
      <c r="D56" s="582">
        <f>ROUND($C$53*C38-$C$53/2,0)</f>
        <v>-594</v>
      </c>
      <c r="E56" s="583">
        <f>ROUND(C53*C39-$C$53/2,0)</f>
        <v>-480</v>
      </c>
      <c r="F56" s="583">
        <f>ROUND(C53*C40-$C$53/2,0)</f>
        <v>-360</v>
      </c>
      <c r="G56" s="583">
        <f>ROUND(C53*C41-$C$53/2,0)</f>
        <v>-240</v>
      </c>
      <c r="H56" s="583">
        <f>ROUND(C53*C42-$C$53/2,0)</f>
        <v>-120</v>
      </c>
      <c r="I56" s="583">
        <f>ROUND(C53*C43-$C$53/2,0)</f>
        <v>0</v>
      </c>
      <c r="J56" s="583">
        <f>ROUND(C53*C44-$C$53/2,0)</f>
        <v>120</v>
      </c>
      <c r="K56" s="583">
        <f>ROUND(C53*C45-$C$53/2,0)</f>
        <v>240</v>
      </c>
      <c r="L56" s="583">
        <f>ROUND(C53*C46-$C$53/2,0)</f>
        <v>360</v>
      </c>
      <c r="M56" s="583">
        <f>ROUND(C53*C47-$C$53/2,0)</f>
        <v>480</v>
      </c>
      <c r="N56" s="583">
        <f>ROUND(C53*C48-$C$53/2,0)</f>
        <v>594</v>
      </c>
      <c r="Q56" s="584"/>
    </row>
    <row r="57" spans="2:17">
      <c r="B57" s="580" t="s">
        <v>619</v>
      </c>
      <c r="C57" s="582" t="s">
        <v>0</v>
      </c>
      <c r="D57" s="585">
        <f>VLOOKUP(D$56,RockerConcaveParameters!$Q$110:$S$1510,2,FALSE)</f>
        <v>45.516409971339236</v>
      </c>
      <c r="E57" s="585">
        <f>VLOOKUP(E$56,RockerConcaveParameters!$Q$110:$S$1510,2,FALSE)</f>
        <v>38.753816219325813</v>
      </c>
      <c r="F57" s="585">
        <f>VLOOKUP(F$56,RockerConcaveParameters!$Q$110:$S$1510,2,FALSE)</f>
        <v>33.07500935286911</v>
      </c>
      <c r="G57" s="585">
        <f>VLOOKUP(G$56,RockerConcaveParameters!$Q$110:$S$1510,2,FALSE)</f>
        <v>27.7451430255147</v>
      </c>
      <c r="H57" s="585">
        <f>VLOOKUP(H$56,RockerConcaveParameters!$Q$110:$S$1510,2,FALSE)</f>
        <v>24.299273742570261</v>
      </c>
      <c r="I57" s="585">
        <f>VLOOKUP(I$56,RockerConcaveParameters!$Q$110:$S$1510,2,FALSE)</f>
        <v>22.347386877828054</v>
      </c>
      <c r="J57" s="585">
        <f>VLOOKUP(J$56,RockerConcaveParameters!$Q$110:$S$1510,2,FALSE)</f>
        <v>24.299273742570261</v>
      </c>
      <c r="K57" s="585">
        <f>VLOOKUP(K$56,RockerConcaveParameters!$Q$110:$S$1510,2,FALSE)</f>
        <v>27.7451430255147</v>
      </c>
      <c r="L57" s="585">
        <f>VLOOKUP(L$56,RockerConcaveParameters!$Q$110:$S$1510,2,FALSE)</f>
        <v>33.07500935286911</v>
      </c>
      <c r="M57" s="585">
        <f>VLOOKUP(M$56,RockerConcaveParameters!$Q$110:$S$1510,2,FALSE)</f>
        <v>38.753816219325813</v>
      </c>
      <c r="N57" s="585" t="e">
        <f>VLOOKUP(N$56,RockerConcaveParameters!$Q$110:$S$1510,2,FALSE)</f>
        <v>#N/A</v>
      </c>
    </row>
    <row r="58" spans="2:17">
      <c r="B58" s="580" t="s">
        <v>620</v>
      </c>
      <c r="C58" s="582" t="s">
        <v>0</v>
      </c>
      <c r="D58" s="585">
        <f>VLOOKUP(D$56,RockerConcaveParameters!$Q$110:$S$1510,3,FALSE)</f>
        <v>44.74697098057856</v>
      </c>
      <c r="E58" s="585">
        <f>VLOOKUP(E$56,RockerConcaveParameters!$Q$110:$S$1510,3,FALSE)</f>
        <v>34.674852017242763</v>
      </c>
      <c r="F58" s="585">
        <f>VLOOKUP(F$56,RockerConcaveParameters!$Q$110:$S$1510,3,FALSE)</f>
        <v>22.916995633138761</v>
      </c>
      <c r="G58" s="585">
        <f>VLOOKUP(G$56,RockerConcaveParameters!$Q$110:$S$1510,3,FALSE)</f>
        <v>11.373923771752818</v>
      </c>
      <c r="H58" s="585">
        <f>VLOOKUP(H$56,RockerConcaveParameters!$Q$110:$S$1510,3,FALSE)</f>
        <v>4.4308663854910719</v>
      </c>
      <c r="I58" s="585">
        <f>VLOOKUP(I$56,RockerConcaveParameters!$Q$110:$S$1510,3,FALSE)</f>
        <v>-1.4549657857529006</v>
      </c>
      <c r="J58" s="585">
        <f>VLOOKUP(J$56,RockerConcaveParameters!$Q$110:$S$1510,3,FALSE)</f>
        <v>4.4308663854910719</v>
      </c>
      <c r="K58" s="585">
        <f>VLOOKUP(K$56,RockerConcaveParameters!$Q$110:$S$1510,3,FALSE)</f>
        <v>11.373923771752818</v>
      </c>
      <c r="L58" s="585">
        <f>VLOOKUP(L$56,RockerConcaveParameters!$Q$110:$S$1510,3,FALSE)</f>
        <v>22.916995633138761</v>
      </c>
      <c r="M58" s="585">
        <f>VLOOKUP(M$56,RockerConcaveParameters!$Q$110:$S$1510,3,FALSE)</f>
        <v>34.674852017242763</v>
      </c>
      <c r="N58" s="585" t="e">
        <f>VLOOKUP(N$56,RockerConcaveParameters!$Q$110:$S$1510,3,FALSE)</f>
        <v>#N/A</v>
      </c>
    </row>
    <row r="59" spans="2:17">
      <c r="B59" s="580" t="s">
        <v>621</v>
      </c>
      <c r="C59" s="582"/>
      <c r="D59" s="586">
        <f>D57-D58</f>
        <v>0.76943899076067623</v>
      </c>
      <c r="E59" s="586">
        <f t="shared" ref="E59:N59" si="1">E57-E58</f>
        <v>4.0789642020830499</v>
      </c>
      <c r="F59" s="586">
        <f t="shared" si="1"/>
        <v>10.158013719730349</v>
      </c>
      <c r="G59" s="586">
        <f t="shared" si="1"/>
        <v>16.371219253761883</v>
      </c>
      <c r="H59" s="586">
        <f t="shared" si="1"/>
        <v>19.868407357079189</v>
      </c>
      <c r="I59" s="586">
        <f t="shared" si="1"/>
        <v>23.802352663580955</v>
      </c>
      <c r="J59" s="586">
        <f t="shared" si="1"/>
        <v>19.868407357079189</v>
      </c>
      <c r="K59" s="586">
        <f t="shared" si="1"/>
        <v>16.371219253761883</v>
      </c>
      <c r="L59" s="586">
        <f t="shared" si="1"/>
        <v>10.158013719730349</v>
      </c>
      <c r="M59" s="586">
        <f t="shared" si="1"/>
        <v>4.0789642020830499</v>
      </c>
      <c r="N59" s="586" t="e">
        <f t="shared" si="1"/>
        <v>#N/A</v>
      </c>
    </row>
    <row r="60" spans="2:17">
      <c r="B60" s="580" t="s">
        <v>622</v>
      </c>
      <c r="C60" s="582" t="s">
        <v>0</v>
      </c>
      <c r="D60" s="585">
        <f>VLOOKUP(D$56,RockerConcaveParameters!$B$111:$C$1511,2,FALSE)</f>
        <v>82.125201778386028</v>
      </c>
      <c r="E60" s="585">
        <f>VLOOKUP(E$56,RockerConcaveParameters!$B$111:$C$1511,2,FALSE)</f>
        <v>153.25931728108074</v>
      </c>
      <c r="F60" s="585">
        <f>VLOOKUP(F$56,RockerConcaveParameters!$B$111:$C$1511,2,FALSE)</f>
        <v>176.79637688249829</v>
      </c>
      <c r="G60" s="585">
        <f>VLOOKUP(G$56,RockerConcaveParameters!$B$111:$C$1511,2,FALSE)</f>
        <v>190.1741079955234</v>
      </c>
      <c r="H60" s="585">
        <f>VLOOKUP(H$56,RockerConcaveParameters!$B$111:$C$1511,2,FALSE)</f>
        <v>198.10497312961795</v>
      </c>
      <c r="I60" s="585">
        <f>VLOOKUP(I$56,RockerConcaveParameters!$B$111:$C$1511,2,FALSE)</f>
        <v>193.19712986716317</v>
      </c>
      <c r="J60" s="585">
        <f>VLOOKUP(J$56,RockerConcaveParameters!$B$111:$C$1511,2,FALSE)</f>
        <v>182.17650127178817</v>
      </c>
      <c r="K60" s="585">
        <f>VLOOKUP(K$56,RockerConcaveParameters!$B$111:$C$1511,2,FALSE)</f>
        <v>162.30905122470213</v>
      </c>
      <c r="L60" s="585">
        <f>VLOOKUP(L$56,RockerConcaveParameters!$B$111:$C$1511,2,FALSE)</f>
        <v>133.25652508303006</v>
      </c>
      <c r="M60" s="585" t="e">
        <f>VLOOKUP(M$56,RockerConcaveParameters!$B$111:$C$1511,2,FALSE)</f>
        <v>#N/A</v>
      </c>
      <c r="N60" s="585" t="e">
        <f>VLOOKUP(N$56,RockerConcaveParameters!$B$111:$C$1511,2,FALSE)</f>
        <v>#N/A</v>
      </c>
    </row>
    <row r="62" spans="2:17">
      <c r="B62" s="587" t="s">
        <v>638</v>
      </c>
    </row>
    <row r="63" spans="2:17">
      <c r="C63" s="581" t="s">
        <v>5</v>
      </c>
      <c r="D63" s="581" t="s">
        <v>603</v>
      </c>
      <c r="E63" s="581" t="s">
        <v>604</v>
      </c>
      <c r="F63" s="581" t="s">
        <v>605</v>
      </c>
      <c r="G63" s="581" t="s">
        <v>606</v>
      </c>
      <c r="H63" s="581" t="s">
        <v>607</v>
      </c>
      <c r="I63" s="581" t="s">
        <v>608</v>
      </c>
      <c r="J63" s="581" t="s">
        <v>609</v>
      </c>
      <c r="K63" s="581" t="s">
        <v>610</v>
      </c>
      <c r="L63" s="581" t="s">
        <v>611</v>
      </c>
      <c r="M63" s="581" t="s">
        <v>612</v>
      </c>
      <c r="N63" s="581" t="s">
        <v>623</v>
      </c>
    </row>
    <row r="64" spans="2:17">
      <c r="C64" s="85">
        <f>-RockerTableWidth/2</f>
        <v>-435</v>
      </c>
      <c r="D64" s="588">
        <f t="shared" ref="D64:N73" si="2">IF($C$50&gt;0,IF(ABS($C64)&lt;D$60,D$57-3*D$59/($C$54^3)*($C$54*$C64^2/2-ABS($C64^3)/6),NA()),D$57-3*D$59/($C$54^3)*($C$54*$C64^2/2-ABS($C64^3)/6))</f>
        <v>44.74697098057856</v>
      </c>
      <c r="E64" s="588">
        <f t="shared" si="2"/>
        <v>34.674852017242763</v>
      </c>
      <c r="F64" s="588">
        <f t="shared" si="2"/>
        <v>22.916995633138761</v>
      </c>
      <c r="G64" s="588">
        <f t="shared" si="2"/>
        <v>11.373923771752818</v>
      </c>
      <c r="H64" s="588">
        <f t="shared" si="2"/>
        <v>4.4308663854910719</v>
      </c>
      <c r="I64" s="588">
        <f t="shared" si="2"/>
        <v>-1.454965785752897</v>
      </c>
      <c r="J64" s="588">
        <f t="shared" si="2"/>
        <v>4.4308663854910719</v>
      </c>
      <c r="K64" s="588">
        <f t="shared" si="2"/>
        <v>11.373923771752818</v>
      </c>
      <c r="L64" s="588">
        <f t="shared" si="2"/>
        <v>22.916995633138761</v>
      </c>
      <c r="M64" s="588">
        <f t="shared" si="2"/>
        <v>34.674852017242763</v>
      </c>
      <c r="N64" s="588" t="e">
        <f t="shared" si="2"/>
        <v>#N/A</v>
      </c>
    </row>
    <row r="65" spans="3:14">
      <c r="C65" s="85">
        <f>IF(C64&gt;=$C$54,NA(),C64+1)</f>
        <v>-434</v>
      </c>
      <c r="D65" s="588">
        <f t="shared" si="2"/>
        <v>44.74962421380387</v>
      </c>
      <c r="E65" s="588">
        <f t="shared" si="2"/>
        <v>34.688917386265857</v>
      </c>
      <c r="F65" s="588">
        <f t="shared" si="2"/>
        <v>22.952023204951399</v>
      </c>
      <c r="G65" s="588">
        <f t="shared" si="2"/>
        <v>11.430376152493132</v>
      </c>
      <c r="H65" s="588">
        <f t="shared" si="2"/>
        <v>4.4993780143099116</v>
      </c>
      <c r="I65" s="588">
        <f t="shared" si="2"/>
        <v>-1.3728888521872449</v>
      </c>
      <c r="J65" s="588">
        <f t="shared" si="2"/>
        <v>4.4993780143099116</v>
      </c>
      <c r="K65" s="588">
        <f t="shared" si="2"/>
        <v>11.430376152493132</v>
      </c>
      <c r="L65" s="588">
        <f t="shared" si="2"/>
        <v>22.952023204951399</v>
      </c>
      <c r="M65" s="588">
        <f t="shared" si="2"/>
        <v>34.688917386265857</v>
      </c>
      <c r="N65" s="588" t="e">
        <f t="shared" si="2"/>
        <v>#N/A</v>
      </c>
    </row>
    <row r="66" spans="3:14">
      <c r="C66" s="85">
        <f t="shared" ref="C66:C129" si="3">IF(C65&gt;=$C$54,NA(),C65+1)</f>
        <v>-433</v>
      </c>
      <c r="D66" s="588">
        <f t="shared" si="2"/>
        <v>44.752277418985969</v>
      </c>
      <c r="E66" s="588">
        <f t="shared" si="2"/>
        <v>34.702982606625781</v>
      </c>
      <c r="F66" s="588">
        <f t="shared" si="2"/>
        <v>22.987050406541986</v>
      </c>
      <c r="G66" s="588">
        <f t="shared" si="2"/>
        <v>11.486827936563024</v>
      </c>
      <c r="H66" s="588">
        <f t="shared" si="2"/>
        <v>4.5678889189987437</v>
      </c>
      <c r="I66" s="588">
        <f t="shared" si="2"/>
        <v>-1.2908127861293579</v>
      </c>
      <c r="J66" s="588">
        <f t="shared" si="2"/>
        <v>4.5678889189987437</v>
      </c>
      <c r="K66" s="588">
        <f t="shared" si="2"/>
        <v>11.486827936563024</v>
      </c>
      <c r="L66" s="588">
        <f t="shared" si="2"/>
        <v>22.987050406541986</v>
      </c>
      <c r="M66" s="588">
        <f t="shared" si="2"/>
        <v>34.702982606625781</v>
      </c>
      <c r="N66" s="588" t="e">
        <f t="shared" si="2"/>
        <v>#N/A</v>
      </c>
    </row>
    <row r="67" spans="3:14">
      <c r="C67" s="85">
        <f t="shared" si="3"/>
        <v>-432</v>
      </c>
      <c r="D67" s="588">
        <f t="shared" si="2"/>
        <v>44.754930568081654</v>
      </c>
      <c r="E67" s="588">
        <f t="shared" si="2"/>
        <v>34.717047529659375</v>
      </c>
      <c r="F67" s="588">
        <f t="shared" si="2"/>
        <v>23.022076867688479</v>
      </c>
      <c r="G67" s="588">
        <f t="shared" si="2"/>
        <v>11.543278527292081</v>
      </c>
      <c r="H67" s="588">
        <f t="shared" si="2"/>
        <v>4.6363983754275857</v>
      </c>
      <c r="I67" s="588">
        <f t="shared" si="2"/>
        <v>-1.2087384550869906</v>
      </c>
      <c r="J67" s="588">
        <f t="shared" si="2"/>
        <v>4.6363983754275857</v>
      </c>
      <c r="K67" s="588">
        <f t="shared" si="2"/>
        <v>11.543278527292081</v>
      </c>
      <c r="L67" s="588">
        <f t="shared" si="2"/>
        <v>23.022076867688479</v>
      </c>
      <c r="M67" s="588">
        <f t="shared" si="2"/>
        <v>34.717047529659375</v>
      </c>
      <c r="N67" s="588" t="e">
        <f t="shared" si="2"/>
        <v>#N/A</v>
      </c>
    </row>
    <row r="68" spans="3:14">
      <c r="C68" s="85">
        <f t="shared" si="3"/>
        <v>-431</v>
      </c>
      <c r="D68" s="588">
        <f t="shared" si="2"/>
        <v>44.757583633047723</v>
      </c>
      <c r="E68" s="588">
        <f t="shared" si="2"/>
        <v>34.731112006703469</v>
      </c>
      <c r="F68" s="588">
        <f t="shared" si="2"/>
        <v>23.057102218168829</v>
      </c>
      <c r="G68" s="588">
        <f t="shared" si="2"/>
        <v>11.599727328009873</v>
      </c>
      <c r="H68" s="588">
        <f t="shared" si="2"/>
        <v>4.7049056594664336</v>
      </c>
      <c r="I68" s="588">
        <f t="shared" si="2"/>
        <v>-1.1266667265679082</v>
      </c>
      <c r="J68" s="588">
        <f t="shared" si="2"/>
        <v>4.7049056594664336</v>
      </c>
      <c r="K68" s="588">
        <f t="shared" si="2"/>
        <v>11.599727328009873</v>
      </c>
      <c r="L68" s="588">
        <f t="shared" si="2"/>
        <v>23.057102218168829</v>
      </c>
      <c r="M68" s="588">
        <f t="shared" si="2"/>
        <v>34.731112006703469</v>
      </c>
      <c r="N68" s="588" t="e">
        <f t="shared" si="2"/>
        <v>#N/A</v>
      </c>
    </row>
    <row r="69" spans="3:14">
      <c r="C69" s="85">
        <f t="shared" si="3"/>
        <v>-430</v>
      </c>
      <c r="D69" s="588">
        <f t="shared" si="2"/>
        <v>44.760236585840957</v>
      </c>
      <c r="E69" s="588">
        <f t="shared" si="2"/>
        <v>34.745175889094902</v>
      </c>
      <c r="F69" s="588">
        <f t="shared" si="2"/>
        <v>23.092126087760985</v>
      </c>
      <c r="G69" s="588">
        <f t="shared" si="2"/>
        <v>11.656173742045979</v>
      </c>
      <c r="H69" s="588">
        <f t="shared" si="2"/>
        <v>4.7734100469852798</v>
      </c>
      <c r="I69" s="588">
        <f t="shared" si="2"/>
        <v>-1.044598468079883</v>
      </c>
      <c r="J69" s="588">
        <f t="shared" si="2"/>
        <v>4.7734100469852798</v>
      </c>
      <c r="K69" s="588">
        <f t="shared" si="2"/>
        <v>11.656173742045979</v>
      </c>
      <c r="L69" s="588">
        <f t="shared" si="2"/>
        <v>23.092126087760985</v>
      </c>
      <c r="M69" s="588">
        <f t="shared" si="2"/>
        <v>34.745175889094902</v>
      </c>
      <c r="N69" s="588" t="e">
        <f t="shared" si="2"/>
        <v>#N/A</v>
      </c>
    </row>
    <row r="70" spans="3:14">
      <c r="C70" s="85">
        <f t="shared" si="3"/>
        <v>-429</v>
      </c>
      <c r="D70" s="588">
        <f t="shared" si="2"/>
        <v>44.762889398418167</v>
      </c>
      <c r="E70" s="588">
        <f t="shared" si="2"/>
        <v>34.759239028170505</v>
      </c>
      <c r="F70" s="588">
        <f t="shared" si="2"/>
        <v>23.127148106242903</v>
      </c>
      <c r="G70" s="588">
        <f t="shared" si="2"/>
        <v>11.712617172729985</v>
      </c>
      <c r="H70" s="588">
        <f t="shared" si="2"/>
        <v>4.8419108138541347</v>
      </c>
      <c r="I70" s="588">
        <f t="shared" si="2"/>
        <v>-0.96253454713066233</v>
      </c>
      <c r="J70" s="588">
        <f t="shared" si="2"/>
        <v>4.8419108138541347</v>
      </c>
      <c r="K70" s="588">
        <f t="shared" si="2"/>
        <v>11.712617172729985</v>
      </c>
      <c r="L70" s="588">
        <f t="shared" si="2"/>
        <v>23.127148106242903</v>
      </c>
      <c r="M70" s="588">
        <f t="shared" si="2"/>
        <v>34.759239028170505</v>
      </c>
      <c r="N70" s="588" t="e">
        <f t="shared" si="2"/>
        <v>#N/A</v>
      </c>
    </row>
    <row r="71" spans="3:14">
      <c r="C71" s="85">
        <f t="shared" si="3"/>
        <v>-428</v>
      </c>
      <c r="D71" s="588">
        <f t="shared" si="2"/>
        <v>44.765542042736129</v>
      </c>
      <c r="E71" s="588">
        <f t="shared" si="2"/>
        <v>34.773301275267109</v>
      </c>
      <c r="F71" s="588">
        <f t="shared" si="2"/>
        <v>23.162167903392533</v>
      </c>
      <c r="G71" s="588">
        <f t="shared" si="2"/>
        <v>11.769057023391465</v>
      </c>
      <c r="H71" s="588">
        <f t="shared" si="2"/>
        <v>4.9104072359430013</v>
      </c>
      <c r="I71" s="588">
        <f t="shared" si="2"/>
        <v>-0.88047583122801498</v>
      </c>
      <c r="J71" s="588">
        <f t="shared" si="2"/>
        <v>4.9104072359430013</v>
      </c>
      <c r="K71" s="588">
        <f t="shared" si="2"/>
        <v>11.769057023391465</v>
      </c>
      <c r="L71" s="588">
        <f t="shared" si="2"/>
        <v>23.162167903392533</v>
      </c>
      <c r="M71" s="588">
        <f t="shared" si="2"/>
        <v>34.773301275267109</v>
      </c>
      <c r="N71" s="588" t="e">
        <f t="shared" si="2"/>
        <v>#N/A</v>
      </c>
    </row>
    <row r="72" spans="3:14">
      <c r="C72" s="85">
        <f t="shared" si="3"/>
        <v>-427</v>
      </c>
      <c r="D72" s="588">
        <f t="shared" si="2"/>
        <v>44.768194490751647</v>
      </c>
      <c r="E72" s="588">
        <f t="shared" si="2"/>
        <v>34.787362481721551</v>
      </c>
      <c r="F72" s="588">
        <f t="shared" si="2"/>
        <v>23.197185108987824</v>
      </c>
      <c r="G72" s="588">
        <f t="shared" si="2"/>
        <v>11.825492697359996</v>
      </c>
      <c r="H72" s="588">
        <f t="shared" si="2"/>
        <v>4.9788985891218687</v>
      </c>
      <c r="I72" s="588">
        <f t="shared" si="2"/>
        <v>-0.79842318787970612</v>
      </c>
      <c r="J72" s="588">
        <f t="shared" si="2"/>
        <v>4.9788985891218687</v>
      </c>
      <c r="K72" s="588">
        <f t="shared" si="2"/>
        <v>11.825492697359996</v>
      </c>
      <c r="L72" s="588">
        <f t="shared" si="2"/>
        <v>23.197185108987824</v>
      </c>
      <c r="M72" s="588">
        <f t="shared" si="2"/>
        <v>34.787362481721551</v>
      </c>
      <c r="N72" s="588" t="e">
        <f t="shared" si="2"/>
        <v>#N/A</v>
      </c>
    </row>
    <row r="73" spans="3:14">
      <c r="C73" s="85">
        <f t="shared" si="3"/>
        <v>-426</v>
      </c>
      <c r="D73" s="588">
        <f t="shared" si="2"/>
        <v>44.770846714421509</v>
      </c>
      <c r="E73" s="588">
        <f t="shared" si="2"/>
        <v>34.801422498870664</v>
      </c>
      <c r="F73" s="588">
        <f t="shared" si="2"/>
        <v>23.232199352806731</v>
      </c>
      <c r="G73" s="588">
        <f t="shared" si="2"/>
        <v>11.881923597965164</v>
      </c>
      <c r="H73" s="588">
        <f t="shared" si="2"/>
        <v>5.0473841492607505</v>
      </c>
      <c r="I73" s="588">
        <f t="shared" si="2"/>
        <v>-0.71637748459349027</v>
      </c>
      <c r="J73" s="588">
        <f t="shared" si="2"/>
        <v>5.0473841492607505</v>
      </c>
      <c r="K73" s="588">
        <f t="shared" si="2"/>
        <v>11.881923597965164</v>
      </c>
      <c r="L73" s="588">
        <f t="shared" si="2"/>
        <v>23.232199352806731</v>
      </c>
      <c r="M73" s="588">
        <f t="shared" si="2"/>
        <v>34.801422498870664</v>
      </c>
      <c r="N73" s="588" t="e">
        <f t="shared" si="2"/>
        <v>#N/A</v>
      </c>
    </row>
    <row r="74" spans="3:14">
      <c r="C74" s="85">
        <f t="shared" si="3"/>
        <v>-425</v>
      </c>
      <c r="D74" s="588">
        <f t="shared" ref="D74:N83" si="4">IF($C$50&gt;0,IF(ABS($C74)&lt;D$60,D$57-3*D$59/($C$54^3)*($C$54*$C74^2/2-ABS($C74^3)/6),NA()),D$57-3*D$59/($C$54^3)*($C$54*$C74^2/2-ABS($C74^3)/6))</f>
        <v>44.773498685702513</v>
      </c>
      <c r="E74" s="588">
        <f t="shared" si="4"/>
        <v>34.815481178051279</v>
      </c>
      <c r="F74" s="588">
        <f t="shared" si="4"/>
        <v>23.267210264627209</v>
      </c>
      <c r="G74" s="588">
        <f t="shared" si="4"/>
        <v>11.938349128536547</v>
      </c>
      <c r="H74" s="588">
        <f t="shared" si="4"/>
        <v>5.1158631922296465</v>
      </c>
      <c r="I74" s="588">
        <f t="shared" si="4"/>
        <v>-0.63433958887713615</v>
      </c>
      <c r="J74" s="588">
        <f t="shared" si="4"/>
        <v>5.1158631922296465</v>
      </c>
      <c r="K74" s="588">
        <f t="shared" si="4"/>
        <v>11.938349128536547</v>
      </c>
      <c r="L74" s="588">
        <f t="shared" si="4"/>
        <v>23.267210264627209</v>
      </c>
      <c r="M74" s="588">
        <f t="shared" si="4"/>
        <v>34.815481178051279</v>
      </c>
      <c r="N74" s="588" t="e">
        <f t="shared" si="4"/>
        <v>#N/A</v>
      </c>
    </row>
    <row r="75" spans="3:14">
      <c r="C75" s="85">
        <f t="shared" si="3"/>
        <v>-424</v>
      </c>
      <c r="D75" s="588">
        <f t="shared" si="4"/>
        <v>44.776150376551449</v>
      </c>
      <c r="E75" s="588">
        <f t="shared" si="4"/>
        <v>34.82953837060024</v>
      </c>
      <c r="F75" s="588">
        <f t="shared" si="4"/>
        <v>23.302217474227206</v>
      </c>
      <c r="G75" s="588">
        <f t="shared" si="4"/>
        <v>11.994768692403717</v>
      </c>
      <c r="H75" s="588">
        <f t="shared" si="4"/>
        <v>5.1843349938985455</v>
      </c>
      <c r="I75" s="588">
        <f t="shared" si="4"/>
        <v>-0.55231036823840896</v>
      </c>
      <c r="J75" s="588">
        <f t="shared" si="4"/>
        <v>5.1843349938985455</v>
      </c>
      <c r="K75" s="588">
        <f t="shared" si="4"/>
        <v>11.994768692403717</v>
      </c>
      <c r="L75" s="588">
        <f t="shared" si="4"/>
        <v>23.302217474227206</v>
      </c>
      <c r="M75" s="588">
        <f t="shared" si="4"/>
        <v>34.82953837060024</v>
      </c>
      <c r="N75" s="588" t="e">
        <f t="shared" si="4"/>
        <v>#N/A</v>
      </c>
    </row>
    <row r="76" spans="3:14">
      <c r="C76" s="85">
        <f t="shared" si="3"/>
        <v>-423</v>
      </c>
      <c r="D76" s="588">
        <f t="shared" si="4"/>
        <v>44.778801758925113</v>
      </c>
      <c r="E76" s="588">
        <f t="shared" si="4"/>
        <v>34.843593927854371</v>
      </c>
      <c r="F76" s="588">
        <f t="shared" si="4"/>
        <v>23.337220611384677</v>
      </c>
      <c r="G76" s="588">
        <f t="shared" si="4"/>
        <v>12.051181692896263</v>
      </c>
      <c r="H76" s="588">
        <f t="shared" si="4"/>
        <v>5.2527988301374684</v>
      </c>
      <c r="I76" s="588">
        <f t="shared" si="4"/>
        <v>-0.47029069018505965</v>
      </c>
      <c r="J76" s="588">
        <f t="shared" si="4"/>
        <v>5.2527988301374684</v>
      </c>
      <c r="K76" s="588">
        <f t="shared" si="4"/>
        <v>12.051181692896263</v>
      </c>
      <c r="L76" s="588">
        <f t="shared" si="4"/>
        <v>23.337220611384677</v>
      </c>
      <c r="M76" s="588">
        <f t="shared" si="4"/>
        <v>34.843593927854371</v>
      </c>
      <c r="N76" s="588" t="e">
        <f t="shared" si="4"/>
        <v>#N/A</v>
      </c>
    </row>
    <row r="77" spans="3:14">
      <c r="C77" s="85">
        <f t="shared" si="3"/>
        <v>-422</v>
      </c>
      <c r="D77" s="588">
        <f t="shared" si="4"/>
        <v>44.781452804780294</v>
      </c>
      <c r="E77" s="588">
        <f t="shared" si="4"/>
        <v>34.857647701150512</v>
      </c>
      <c r="F77" s="588">
        <f t="shared" si="4"/>
        <v>23.372219305877572</v>
      </c>
      <c r="G77" s="588">
        <f t="shared" si="4"/>
        <v>12.107587533343761</v>
      </c>
      <c r="H77" s="588">
        <f t="shared" si="4"/>
        <v>5.3212539768164007</v>
      </c>
      <c r="I77" s="588">
        <f t="shared" si="4"/>
        <v>-0.38828142222485695</v>
      </c>
      <c r="J77" s="588">
        <f t="shared" si="4"/>
        <v>5.3212539768164007</v>
      </c>
      <c r="K77" s="588">
        <f t="shared" si="4"/>
        <v>12.107587533343761</v>
      </c>
      <c r="L77" s="588">
        <f t="shared" si="4"/>
        <v>23.372219305877572</v>
      </c>
      <c r="M77" s="588">
        <f t="shared" si="4"/>
        <v>34.857647701150512</v>
      </c>
      <c r="N77" s="588" t="e">
        <f t="shared" si="4"/>
        <v>#N/A</v>
      </c>
    </row>
    <row r="78" spans="3:14">
      <c r="C78" s="85">
        <f t="shared" si="3"/>
        <v>-421</v>
      </c>
      <c r="D78" s="588">
        <f t="shared" si="4"/>
        <v>44.784103486073782</v>
      </c>
      <c r="E78" s="588">
        <f t="shared" si="4"/>
        <v>34.871699541825485</v>
      </c>
      <c r="F78" s="588">
        <f t="shared" si="4"/>
        <v>23.407213187483837</v>
      </c>
      <c r="G78" s="588">
        <f t="shared" si="4"/>
        <v>12.163985617075783</v>
      </c>
      <c r="H78" s="588">
        <f t="shared" si="4"/>
        <v>5.389699709805349</v>
      </c>
      <c r="I78" s="588">
        <f t="shared" si="4"/>
        <v>-0.30628343186556606</v>
      </c>
      <c r="J78" s="588">
        <f t="shared" si="4"/>
        <v>5.389699709805349</v>
      </c>
      <c r="K78" s="588">
        <f t="shared" si="4"/>
        <v>12.163985617075783</v>
      </c>
      <c r="L78" s="588">
        <f t="shared" si="4"/>
        <v>23.407213187483837</v>
      </c>
      <c r="M78" s="588">
        <f t="shared" si="4"/>
        <v>34.871699541825485</v>
      </c>
      <c r="N78" s="588" t="e">
        <f t="shared" si="4"/>
        <v>#N/A</v>
      </c>
    </row>
    <row r="79" spans="3:14">
      <c r="C79" s="85">
        <f t="shared" si="3"/>
        <v>-420</v>
      </c>
      <c r="D79" s="588">
        <f t="shared" si="4"/>
        <v>44.786753774762381</v>
      </c>
      <c r="E79" s="588">
        <f t="shared" si="4"/>
        <v>34.885749301216144</v>
      </c>
      <c r="F79" s="588">
        <f t="shared" si="4"/>
        <v>23.442201885981433</v>
      </c>
      <c r="G79" s="588">
        <f t="shared" si="4"/>
        <v>12.220375347421918</v>
      </c>
      <c r="H79" s="588">
        <f t="shared" si="4"/>
        <v>5.4581353049743164</v>
      </c>
      <c r="I79" s="588">
        <f t="shared" si="4"/>
        <v>-0.22429758661494148</v>
      </c>
      <c r="J79" s="588">
        <f t="shared" si="4"/>
        <v>5.4581353049743164</v>
      </c>
      <c r="K79" s="588">
        <f t="shared" si="4"/>
        <v>12.220375347421918</v>
      </c>
      <c r="L79" s="588">
        <f t="shared" si="4"/>
        <v>23.442201885981433</v>
      </c>
      <c r="M79" s="588">
        <f t="shared" si="4"/>
        <v>34.885749301216144</v>
      </c>
      <c r="N79" s="588" t="e">
        <f t="shared" si="4"/>
        <v>#N/A</v>
      </c>
    </row>
    <row r="80" spans="3:14">
      <c r="C80" s="85">
        <f t="shared" si="3"/>
        <v>-419</v>
      </c>
      <c r="D80" s="588">
        <f t="shared" si="4"/>
        <v>44.789403642802874</v>
      </c>
      <c r="E80" s="588">
        <f t="shared" si="4"/>
        <v>34.899796830659305</v>
      </c>
      <c r="F80" s="588">
        <f t="shared" si="4"/>
        <v>23.477185031148313</v>
      </c>
      <c r="G80" s="588">
        <f t="shared" si="4"/>
        <v>12.276756127711742</v>
      </c>
      <c r="H80" s="588">
        <f t="shared" si="4"/>
        <v>5.5265600381933062</v>
      </c>
      <c r="I80" s="588">
        <f t="shared" si="4"/>
        <v>-0.14232475398075195</v>
      </c>
      <c r="J80" s="588">
        <f t="shared" si="4"/>
        <v>5.5265600381933062</v>
      </c>
      <c r="K80" s="588">
        <f t="shared" si="4"/>
        <v>12.276756127711742</v>
      </c>
      <c r="L80" s="588">
        <f t="shared" si="4"/>
        <v>23.477185031148313</v>
      </c>
      <c r="M80" s="588">
        <f t="shared" si="4"/>
        <v>34.899796830659305</v>
      </c>
      <c r="N80" s="588" t="e">
        <f t="shared" si="4"/>
        <v>#N/A</v>
      </c>
    </row>
    <row r="81" spans="3:14">
      <c r="C81" s="85">
        <f t="shared" si="3"/>
        <v>-418</v>
      </c>
      <c r="D81" s="588">
        <f t="shared" si="4"/>
        <v>44.792053062152064</v>
      </c>
      <c r="E81" s="588">
        <f t="shared" si="4"/>
        <v>34.913841981491814</v>
      </c>
      <c r="F81" s="588">
        <f t="shared" si="4"/>
        <v>23.512162252762423</v>
      </c>
      <c r="G81" s="588">
        <f t="shared" si="4"/>
        <v>12.33312736127483</v>
      </c>
      <c r="H81" s="588">
        <f t="shared" si="4"/>
        <v>5.5949731853323073</v>
      </c>
      <c r="I81" s="588">
        <f t="shared" si="4"/>
        <v>-6.0365801470762648E-2</v>
      </c>
      <c r="J81" s="588">
        <f t="shared" si="4"/>
        <v>5.5949731853323073</v>
      </c>
      <c r="K81" s="588">
        <f t="shared" si="4"/>
        <v>12.33312736127483</v>
      </c>
      <c r="L81" s="588">
        <f t="shared" si="4"/>
        <v>23.512162252762423</v>
      </c>
      <c r="M81" s="588">
        <f t="shared" si="4"/>
        <v>34.913841981491814</v>
      </c>
      <c r="N81" s="588" t="e">
        <f t="shared" si="4"/>
        <v>#N/A</v>
      </c>
    </row>
    <row r="82" spans="3:14">
      <c r="C82" s="85">
        <f t="shared" si="3"/>
        <v>-417</v>
      </c>
      <c r="D82" s="588">
        <f t="shared" si="4"/>
        <v>44.794702004766741</v>
      </c>
      <c r="E82" s="588">
        <f t="shared" si="4"/>
        <v>34.927884605050494</v>
      </c>
      <c r="F82" s="588">
        <f t="shared" si="4"/>
        <v>23.547133180601712</v>
      </c>
      <c r="G82" s="588">
        <f t="shared" si="4"/>
        <v>12.389488451440769</v>
      </c>
      <c r="H82" s="588">
        <f t="shared" si="4"/>
        <v>5.6633740222613369</v>
      </c>
      <c r="I82" s="588">
        <f t="shared" si="4"/>
        <v>2.1578403407279012E-2</v>
      </c>
      <c r="J82" s="588">
        <f t="shared" si="4"/>
        <v>5.6633740222613369</v>
      </c>
      <c r="K82" s="588">
        <f t="shared" si="4"/>
        <v>12.389488451440769</v>
      </c>
      <c r="L82" s="588">
        <f t="shared" si="4"/>
        <v>23.547133180601712</v>
      </c>
      <c r="M82" s="588">
        <f t="shared" si="4"/>
        <v>34.927884605050494</v>
      </c>
      <c r="N82" s="588" t="e">
        <f t="shared" si="4"/>
        <v>#N/A</v>
      </c>
    </row>
    <row r="83" spans="3:14">
      <c r="C83" s="85">
        <f t="shared" si="3"/>
        <v>-416</v>
      </c>
      <c r="D83" s="588">
        <f t="shared" si="4"/>
        <v>44.797350442603694</v>
      </c>
      <c r="E83" s="588">
        <f t="shared" si="4"/>
        <v>34.941924552672184</v>
      </c>
      <c r="F83" s="588">
        <f t="shared" si="4"/>
        <v>23.582097444444145</v>
      </c>
      <c r="G83" s="588">
        <f t="shared" si="4"/>
        <v>12.445838801539134</v>
      </c>
      <c r="H83" s="588">
        <f t="shared" si="4"/>
        <v>5.7317618248503877</v>
      </c>
      <c r="I83" s="588">
        <f t="shared" si="4"/>
        <v>0.10350699314559719</v>
      </c>
      <c r="J83" s="588">
        <f t="shared" si="4"/>
        <v>5.7317618248503877</v>
      </c>
      <c r="K83" s="588">
        <f t="shared" si="4"/>
        <v>12.445838801539134</v>
      </c>
      <c r="L83" s="588">
        <f t="shared" si="4"/>
        <v>23.582097444444145</v>
      </c>
      <c r="M83" s="588">
        <f t="shared" si="4"/>
        <v>34.941924552672184</v>
      </c>
      <c r="N83" s="588" t="e">
        <f t="shared" si="4"/>
        <v>#N/A</v>
      </c>
    </row>
    <row r="84" spans="3:14">
      <c r="C84" s="85">
        <f t="shared" si="3"/>
        <v>-415</v>
      </c>
      <c r="D84" s="588">
        <f t="shared" ref="D84:N93" si="5">IF($C$50&gt;0,IF(ABS($C84)&lt;D$60,D$57-3*D$59/($C$54^3)*($C$54*$C84^2/2-ABS($C84^3)/6),NA()),D$57-3*D$59/($C$54^3)*($C$54*$C84^2/2-ABS($C84^3)/6))</f>
        <v>44.799998347619713</v>
      </c>
      <c r="E84" s="588">
        <f t="shared" si="5"/>
        <v>34.955961675693722</v>
      </c>
      <c r="F84" s="588">
        <f t="shared" si="5"/>
        <v>23.61705467406766</v>
      </c>
      <c r="G84" s="588">
        <f t="shared" si="5"/>
        <v>12.5021778148995</v>
      </c>
      <c r="H84" s="588">
        <f t="shared" si="5"/>
        <v>5.8001358689694555</v>
      </c>
      <c r="I84" s="588">
        <f t="shared" si="5"/>
        <v>0.18541910023643027</v>
      </c>
      <c r="J84" s="588">
        <f t="shared" si="5"/>
        <v>5.8001358689694555</v>
      </c>
      <c r="K84" s="588">
        <f t="shared" si="5"/>
        <v>12.5021778148995</v>
      </c>
      <c r="L84" s="588">
        <f t="shared" si="5"/>
        <v>23.61705467406766</v>
      </c>
      <c r="M84" s="588">
        <f t="shared" si="5"/>
        <v>34.955961675693722</v>
      </c>
      <c r="N84" s="588" t="e">
        <f t="shared" si="5"/>
        <v>#N/A</v>
      </c>
    </row>
    <row r="85" spans="3:14">
      <c r="C85" s="85">
        <f t="shared" si="3"/>
        <v>-414</v>
      </c>
      <c r="D85" s="588">
        <f t="shared" si="5"/>
        <v>44.802645691771602</v>
      </c>
      <c r="E85" s="588">
        <f t="shared" si="5"/>
        <v>34.969995825451939</v>
      </c>
      <c r="F85" s="588">
        <f t="shared" si="5"/>
        <v>23.652004499250218</v>
      </c>
      <c r="G85" s="588">
        <f t="shared" si="5"/>
        <v>12.558504894851454</v>
      </c>
      <c r="H85" s="588">
        <f t="shared" si="5"/>
        <v>5.8684954304885579</v>
      </c>
      <c r="I85" s="588">
        <f t="shared" si="5"/>
        <v>0.26731385717202372</v>
      </c>
      <c r="J85" s="588">
        <f t="shared" si="5"/>
        <v>5.8684954304885579</v>
      </c>
      <c r="K85" s="588">
        <f t="shared" si="5"/>
        <v>12.558504894851454</v>
      </c>
      <c r="L85" s="588">
        <f t="shared" si="5"/>
        <v>23.652004499250218</v>
      </c>
      <c r="M85" s="588">
        <f t="shared" si="5"/>
        <v>34.969995825451939</v>
      </c>
      <c r="N85" s="588" t="e">
        <f t="shared" si="5"/>
        <v>#N/A</v>
      </c>
    </row>
    <row r="86" spans="3:14">
      <c r="C86" s="85">
        <f t="shared" si="3"/>
        <v>-413</v>
      </c>
      <c r="D86" s="588">
        <f t="shared" si="5"/>
        <v>44.80529244701615</v>
      </c>
      <c r="E86" s="588">
        <f t="shared" si="5"/>
        <v>34.984026853283666</v>
      </c>
      <c r="F86" s="588">
        <f t="shared" si="5"/>
        <v>23.686946549769765</v>
      </c>
      <c r="G86" s="588">
        <f t="shared" si="5"/>
        <v>12.614819444724574</v>
      </c>
      <c r="H86" s="588">
        <f t="shared" si="5"/>
        <v>5.9368397852776837</v>
      </c>
      <c r="I86" s="588">
        <f t="shared" si="5"/>
        <v>0.34919039644461236</v>
      </c>
      <c r="J86" s="588">
        <f t="shared" si="5"/>
        <v>5.9368397852776837</v>
      </c>
      <c r="K86" s="588">
        <f t="shared" si="5"/>
        <v>12.614819444724574</v>
      </c>
      <c r="L86" s="588">
        <f t="shared" si="5"/>
        <v>23.686946549769765</v>
      </c>
      <c r="M86" s="588">
        <f t="shared" si="5"/>
        <v>34.984026853283666</v>
      </c>
      <c r="N86" s="588" t="e">
        <f t="shared" si="5"/>
        <v>#N/A</v>
      </c>
    </row>
    <row r="87" spans="3:14">
      <c r="C87" s="85">
        <f t="shared" si="3"/>
        <v>-412</v>
      </c>
      <c r="D87" s="588">
        <f t="shared" si="5"/>
        <v>44.807938585310147</v>
      </c>
      <c r="E87" s="588">
        <f t="shared" si="5"/>
        <v>34.998054610525742</v>
      </c>
      <c r="F87" s="588">
        <f t="shared" si="5"/>
        <v>23.721880455404261</v>
      </c>
      <c r="G87" s="588">
        <f t="shared" si="5"/>
        <v>12.671120867848432</v>
      </c>
      <c r="H87" s="588">
        <f t="shared" si="5"/>
        <v>6.0051682092068326</v>
      </c>
      <c r="I87" s="588">
        <f t="shared" si="5"/>
        <v>0.43104785054642392</v>
      </c>
      <c r="J87" s="588">
        <f t="shared" si="5"/>
        <v>6.0051682092068326</v>
      </c>
      <c r="K87" s="588">
        <f t="shared" si="5"/>
        <v>12.671120867848432</v>
      </c>
      <c r="L87" s="588">
        <f t="shared" si="5"/>
        <v>23.721880455404261</v>
      </c>
      <c r="M87" s="588">
        <f t="shared" si="5"/>
        <v>34.998054610525742</v>
      </c>
      <c r="N87" s="588" t="e">
        <f t="shared" si="5"/>
        <v>#N/A</v>
      </c>
    </row>
    <row r="88" spans="3:14">
      <c r="C88" s="85">
        <f t="shared" si="3"/>
        <v>-411</v>
      </c>
      <c r="D88" s="588">
        <f t="shared" si="5"/>
        <v>44.81058407861039</v>
      </c>
      <c r="E88" s="588">
        <f t="shared" si="5"/>
        <v>35.012078948514997</v>
      </c>
      <c r="F88" s="588">
        <f t="shared" si="5"/>
        <v>23.756805845931648</v>
      </c>
      <c r="G88" s="588">
        <f t="shared" si="5"/>
        <v>12.727408567552615</v>
      </c>
      <c r="H88" s="588">
        <f t="shared" si="5"/>
        <v>6.0734799781460147</v>
      </c>
      <c r="I88" s="588">
        <f t="shared" si="5"/>
        <v>0.51288535196971452</v>
      </c>
      <c r="J88" s="588">
        <f t="shared" si="5"/>
        <v>6.0734799781460147</v>
      </c>
      <c r="K88" s="588">
        <f t="shared" si="5"/>
        <v>12.727408567552615</v>
      </c>
      <c r="L88" s="588">
        <f t="shared" si="5"/>
        <v>23.756805845931648</v>
      </c>
      <c r="M88" s="588">
        <f t="shared" si="5"/>
        <v>35.012078948514997</v>
      </c>
      <c r="N88" s="588" t="e">
        <f t="shared" si="5"/>
        <v>#N/A</v>
      </c>
    </row>
    <row r="89" spans="3:14">
      <c r="C89" s="85">
        <f t="shared" si="3"/>
        <v>-410</v>
      </c>
      <c r="D89" s="588">
        <f t="shared" si="5"/>
        <v>44.813228898873668</v>
      </c>
      <c r="E89" s="588">
        <f t="shared" si="5"/>
        <v>35.02609971858827</v>
      </c>
      <c r="F89" s="588">
        <f t="shared" si="5"/>
        <v>23.791722351129884</v>
      </c>
      <c r="G89" s="588">
        <f t="shared" si="5"/>
        <v>12.7836819471667</v>
      </c>
      <c r="H89" s="588">
        <f t="shared" si="5"/>
        <v>6.1417743679652261</v>
      </c>
      <c r="I89" s="588">
        <f t="shared" si="5"/>
        <v>0.59470203320671189</v>
      </c>
      <c r="J89" s="588">
        <f t="shared" si="5"/>
        <v>6.1417743679652261</v>
      </c>
      <c r="K89" s="588">
        <f t="shared" si="5"/>
        <v>12.7836819471667</v>
      </c>
      <c r="L89" s="588">
        <f t="shared" si="5"/>
        <v>23.791722351129884</v>
      </c>
      <c r="M89" s="588">
        <f t="shared" si="5"/>
        <v>35.02609971858827</v>
      </c>
      <c r="N89" s="588" t="e">
        <f t="shared" si="5"/>
        <v>#N/A</v>
      </c>
    </row>
    <row r="90" spans="3:14">
      <c r="C90" s="85">
        <f t="shared" si="3"/>
        <v>-409</v>
      </c>
      <c r="D90" s="588">
        <f t="shared" si="5"/>
        <v>44.815873018056777</v>
      </c>
      <c r="E90" s="588">
        <f t="shared" si="5"/>
        <v>35.040116772082385</v>
      </c>
      <c r="F90" s="588">
        <f t="shared" si="5"/>
        <v>23.826629600776922</v>
      </c>
      <c r="G90" s="588">
        <f t="shared" si="5"/>
        <v>12.839940410020262</v>
      </c>
      <c r="H90" s="588">
        <f t="shared" si="5"/>
        <v>6.2100506545344629</v>
      </c>
      <c r="I90" s="588">
        <f t="shared" si="5"/>
        <v>0.67649702674964729</v>
      </c>
      <c r="J90" s="588">
        <f t="shared" si="5"/>
        <v>6.2100506545344629</v>
      </c>
      <c r="K90" s="588">
        <f t="shared" si="5"/>
        <v>12.839940410020262</v>
      </c>
      <c r="L90" s="588">
        <f t="shared" si="5"/>
        <v>23.826629600776922</v>
      </c>
      <c r="M90" s="588">
        <f t="shared" si="5"/>
        <v>35.040116772082385</v>
      </c>
      <c r="N90" s="588" t="e">
        <f t="shared" si="5"/>
        <v>#N/A</v>
      </c>
    </row>
    <row r="91" spans="3:14">
      <c r="C91" s="85">
        <f t="shared" si="3"/>
        <v>-408</v>
      </c>
      <c r="D91" s="588">
        <f t="shared" si="5"/>
        <v>44.818516408116515</v>
      </c>
      <c r="E91" s="588">
        <f t="shared" si="5"/>
        <v>35.054129960334187</v>
      </c>
      <c r="F91" s="588">
        <f t="shared" si="5"/>
        <v>23.861527224650715</v>
      </c>
      <c r="G91" s="588">
        <f t="shared" si="5"/>
        <v>12.896183359442887</v>
      </c>
      <c r="H91" s="588">
        <f t="shared" si="5"/>
        <v>6.2783081137237389</v>
      </c>
      <c r="I91" s="588">
        <f t="shared" si="5"/>
        <v>0.75826946509077331</v>
      </c>
      <c r="J91" s="588">
        <f t="shared" si="5"/>
        <v>6.2783081137237389</v>
      </c>
      <c r="K91" s="588">
        <f t="shared" si="5"/>
        <v>12.896183359442887</v>
      </c>
      <c r="L91" s="588">
        <f t="shared" si="5"/>
        <v>23.861527224650715</v>
      </c>
      <c r="M91" s="588">
        <f t="shared" si="5"/>
        <v>35.054129960334187</v>
      </c>
      <c r="N91" s="588" t="e">
        <f t="shared" si="5"/>
        <v>#N/A</v>
      </c>
    </row>
    <row r="92" spans="3:14">
      <c r="C92" s="85">
        <f t="shared" si="3"/>
        <v>-407</v>
      </c>
      <c r="D92" s="588">
        <f t="shared" si="5"/>
        <v>44.821159041009672</v>
      </c>
      <c r="E92" s="588">
        <f t="shared" si="5"/>
        <v>35.0681391346805</v>
      </c>
      <c r="F92" s="588">
        <f t="shared" si="5"/>
        <v>23.896414852529205</v>
      </c>
      <c r="G92" s="588">
        <f t="shared" si="5"/>
        <v>12.952410198764152</v>
      </c>
      <c r="H92" s="588">
        <f t="shared" si="5"/>
        <v>6.3465460214030465</v>
      </c>
      <c r="I92" s="588">
        <f t="shared" si="5"/>
        <v>0.84001848072231766</v>
      </c>
      <c r="J92" s="588">
        <f t="shared" si="5"/>
        <v>6.3465460214030465</v>
      </c>
      <c r="K92" s="588">
        <f t="shared" si="5"/>
        <v>12.952410198764152</v>
      </c>
      <c r="L92" s="588">
        <f t="shared" si="5"/>
        <v>23.896414852529205</v>
      </c>
      <c r="M92" s="588">
        <f t="shared" si="5"/>
        <v>35.0681391346805</v>
      </c>
      <c r="N92" s="588" t="e">
        <f t="shared" si="5"/>
        <v>#N/A</v>
      </c>
    </row>
    <row r="93" spans="3:14">
      <c r="C93" s="85">
        <f t="shared" si="3"/>
        <v>-406</v>
      </c>
      <c r="D93" s="588">
        <f t="shared" si="5"/>
        <v>44.823800888693036</v>
      </c>
      <c r="E93" s="588">
        <f t="shared" si="5"/>
        <v>35.08214414645817</v>
      </c>
      <c r="F93" s="588">
        <f t="shared" si="5"/>
        <v>23.931292114190356</v>
      </c>
      <c r="G93" s="588">
        <f t="shared" si="5"/>
        <v>13.008620331313631</v>
      </c>
      <c r="H93" s="588">
        <f t="shared" si="5"/>
        <v>6.4147636534423853</v>
      </c>
      <c r="I93" s="588">
        <f t="shared" si="5"/>
        <v>0.92174320613651517</v>
      </c>
      <c r="J93" s="588">
        <f t="shared" si="5"/>
        <v>6.4147636534423853</v>
      </c>
      <c r="K93" s="588">
        <f t="shared" si="5"/>
        <v>13.008620331313631</v>
      </c>
      <c r="L93" s="588">
        <f t="shared" si="5"/>
        <v>23.931292114190356</v>
      </c>
      <c r="M93" s="588">
        <f t="shared" si="5"/>
        <v>35.08214414645817</v>
      </c>
      <c r="N93" s="588" t="e">
        <f t="shared" si="5"/>
        <v>#N/A</v>
      </c>
    </row>
    <row r="94" spans="3:14">
      <c r="C94" s="85">
        <f t="shared" si="3"/>
        <v>-405</v>
      </c>
      <c r="D94" s="588">
        <f t="shared" ref="D94:N103" si="6">IF($C$50&gt;0,IF(ABS($C94)&lt;D$60,D$57-3*D$59/($C$54^3)*($C$54*$C94^2/2-ABS($C94^3)/6),NA()),D$57-3*D$59/($C$54^3)*($C$54*$C94^2/2-ABS($C94^3)/6))</f>
        <v>44.826441923123404</v>
      </c>
      <c r="E94" s="588">
        <f t="shared" si="6"/>
        <v>35.09614484700402</v>
      </c>
      <c r="F94" s="588">
        <f t="shared" si="6"/>
        <v>23.966158639412114</v>
      </c>
      <c r="G94" s="588">
        <f t="shared" si="6"/>
        <v>13.064813160420911</v>
      </c>
      <c r="H94" s="588">
        <f t="shared" si="6"/>
        <v>6.4829602857117656</v>
      </c>
      <c r="I94" s="588">
        <f t="shared" si="6"/>
        <v>1.0034427738256184</v>
      </c>
      <c r="J94" s="588">
        <f t="shared" si="6"/>
        <v>6.4829602857117656</v>
      </c>
      <c r="K94" s="588">
        <f t="shared" si="6"/>
        <v>13.064813160420911</v>
      </c>
      <c r="L94" s="588">
        <f t="shared" si="6"/>
        <v>23.966158639412114</v>
      </c>
      <c r="M94" s="588">
        <f t="shared" si="6"/>
        <v>35.09614484700402</v>
      </c>
      <c r="N94" s="588" t="e">
        <f t="shared" si="6"/>
        <v>#N/A</v>
      </c>
    </row>
    <row r="95" spans="3:14">
      <c r="C95" s="85">
        <f t="shared" si="3"/>
        <v>-404</v>
      </c>
      <c r="D95" s="588">
        <f t="shared" si="6"/>
        <v>44.829082116257567</v>
      </c>
      <c r="E95" s="588">
        <f t="shared" si="6"/>
        <v>35.110141087654881</v>
      </c>
      <c r="F95" s="588">
        <f t="shared" si="6"/>
        <v>24.00101405797243</v>
      </c>
      <c r="G95" s="588">
        <f t="shared" si="6"/>
        <v>13.120988089415569</v>
      </c>
      <c r="H95" s="588">
        <f t="shared" si="6"/>
        <v>6.5511351940811835</v>
      </c>
      <c r="I95" s="588">
        <f t="shared" si="6"/>
        <v>1.0851163162818551</v>
      </c>
      <c r="J95" s="588">
        <f t="shared" si="6"/>
        <v>6.5511351940811835</v>
      </c>
      <c r="K95" s="588">
        <f t="shared" si="6"/>
        <v>13.120988089415569</v>
      </c>
      <c r="L95" s="588">
        <f t="shared" si="6"/>
        <v>24.00101405797243</v>
      </c>
      <c r="M95" s="588">
        <f t="shared" si="6"/>
        <v>35.110141087654881</v>
      </c>
      <c r="N95" s="588" t="e">
        <f t="shared" si="6"/>
        <v>#N/A</v>
      </c>
    </row>
    <row r="96" spans="3:14">
      <c r="C96" s="85">
        <f t="shared" si="3"/>
        <v>-403</v>
      </c>
      <c r="D96" s="588">
        <f t="shared" si="6"/>
        <v>44.83172144005232</v>
      </c>
      <c r="E96" s="588">
        <f t="shared" si="6"/>
        <v>35.1241327197476</v>
      </c>
      <c r="F96" s="588">
        <f t="shared" si="6"/>
        <v>24.035857999649259</v>
      </c>
      <c r="G96" s="588">
        <f t="shared" si="6"/>
        <v>13.177144521627179</v>
      </c>
      <c r="H96" s="588">
        <f t="shared" si="6"/>
        <v>6.6192876544206349</v>
      </c>
      <c r="I96" s="588">
        <f t="shared" si="6"/>
        <v>1.1667629659974565</v>
      </c>
      <c r="J96" s="588">
        <f t="shared" si="6"/>
        <v>6.6192876544206349</v>
      </c>
      <c r="K96" s="588">
        <f t="shared" si="6"/>
        <v>13.177144521627179</v>
      </c>
      <c r="L96" s="588">
        <f t="shared" si="6"/>
        <v>24.035857999649259</v>
      </c>
      <c r="M96" s="588">
        <f t="shared" si="6"/>
        <v>35.1241327197476</v>
      </c>
      <c r="N96" s="588" t="e">
        <f t="shared" si="6"/>
        <v>#N/A</v>
      </c>
    </row>
    <row r="97" spans="3:14">
      <c r="C97" s="85">
        <f t="shared" si="3"/>
        <v>-402</v>
      </c>
      <c r="D97" s="588">
        <f t="shared" si="6"/>
        <v>44.83435986646446</v>
      </c>
      <c r="E97" s="588">
        <f t="shared" si="6"/>
        <v>35.138119594619006</v>
      </c>
      <c r="F97" s="588">
        <f t="shared" si="6"/>
        <v>24.070690094220552</v>
      </c>
      <c r="G97" s="588">
        <f t="shared" si="6"/>
        <v>13.233281860385327</v>
      </c>
      <c r="H97" s="588">
        <f t="shared" si="6"/>
        <v>6.6874169426001302</v>
      </c>
      <c r="I97" s="588">
        <f t="shared" si="6"/>
        <v>1.2483818554646717</v>
      </c>
      <c r="J97" s="588">
        <f t="shared" si="6"/>
        <v>6.6874169426001302</v>
      </c>
      <c r="K97" s="588">
        <f t="shared" si="6"/>
        <v>13.233281860385327</v>
      </c>
      <c r="L97" s="588">
        <f t="shared" si="6"/>
        <v>24.070690094220552</v>
      </c>
      <c r="M97" s="588">
        <f t="shared" si="6"/>
        <v>35.138119594619006</v>
      </c>
      <c r="N97" s="588" t="e">
        <f t="shared" si="6"/>
        <v>#N/A</v>
      </c>
    </row>
    <row r="98" spans="3:14">
      <c r="C98" s="85">
        <f t="shared" si="3"/>
        <v>-401</v>
      </c>
      <c r="D98" s="588">
        <f t="shared" si="6"/>
        <v>44.836997367450778</v>
      </c>
      <c r="E98" s="588">
        <f t="shared" si="6"/>
        <v>35.152101563605932</v>
      </c>
      <c r="F98" s="588">
        <f t="shared" si="6"/>
        <v>24.105509971464262</v>
      </c>
      <c r="G98" s="588">
        <f t="shared" si="6"/>
        <v>13.289399509019592</v>
      </c>
      <c r="H98" s="588">
        <f t="shared" si="6"/>
        <v>6.7555223344896653</v>
      </c>
      <c r="I98" s="588">
        <f t="shared" si="6"/>
        <v>1.329972117175739</v>
      </c>
      <c r="J98" s="588">
        <f t="shared" si="6"/>
        <v>6.7555223344896653</v>
      </c>
      <c r="K98" s="588">
        <f t="shared" si="6"/>
        <v>13.289399509019592</v>
      </c>
      <c r="L98" s="588">
        <f t="shared" si="6"/>
        <v>24.105509971464262</v>
      </c>
      <c r="M98" s="588">
        <f t="shared" si="6"/>
        <v>35.152101563605932</v>
      </c>
      <c r="N98" s="588" t="e">
        <f t="shared" si="6"/>
        <v>#N/A</v>
      </c>
    </row>
    <row r="99" spans="3:14">
      <c r="C99" s="85">
        <f t="shared" si="3"/>
        <v>-400</v>
      </c>
      <c r="D99" s="588">
        <f t="shared" si="6"/>
        <v>44.839633914968068</v>
      </c>
      <c r="E99" s="588">
        <f t="shared" si="6"/>
        <v>35.166078478045208</v>
      </c>
      <c r="F99" s="588">
        <f t="shared" si="6"/>
        <v>24.140317261158337</v>
      </c>
      <c r="G99" s="588">
        <f t="shared" si="6"/>
        <v>13.345496870859543</v>
      </c>
      <c r="H99" s="588">
        <f t="shared" si="6"/>
        <v>6.8236031059592399</v>
      </c>
      <c r="I99" s="588">
        <f t="shared" si="6"/>
        <v>1.4115328836228827</v>
      </c>
      <c r="J99" s="588">
        <f t="shared" si="6"/>
        <v>6.8236031059592399</v>
      </c>
      <c r="K99" s="588">
        <f t="shared" si="6"/>
        <v>13.345496870859543</v>
      </c>
      <c r="L99" s="588">
        <f t="shared" si="6"/>
        <v>24.140317261158337</v>
      </c>
      <c r="M99" s="588">
        <f t="shared" si="6"/>
        <v>35.166078478045208</v>
      </c>
      <c r="N99" s="588" t="e">
        <f t="shared" si="6"/>
        <v>#N/A</v>
      </c>
    </row>
    <row r="100" spans="3:14">
      <c r="C100" s="85">
        <f t="shared" si="3"/>
        <v>-399</v>
      </c>
      <c r="D100" s="588">
        <f t="shared" si="6"/>
        <v>44.842269480973115</v>
      </c>
      <c r="E100" s="588">
        <f t="shared" si="6"/>
        <v>35.180050189273672</v>
      </c>
      <c r="F100" s="588">
        <f t="shared" si="6"/>
        <v>24.175111593080736</v>
      </c>
      <c r="G100" s="588">
        <f t="shared" si="6"/>
        <v>13.401573349234775</v>
      </c>
      <c r="H100" s="588">
        <f t="shared" si="6"/>
        <v>6.8916585328788642</v>
      </c>
      <c r="I100" s="588">
        <f t="shared" si="6"/>
        <v>1.4930632872983551</v>
      </c>
      <c r="J100" s="588">
        <f t="shared" si="6"/>
        <v>6.8916585328788642</v>
      </c>
      <c r="K100" s="588">
        <f t="shared" si="6"/>
        <v>13.401573349234775</v>
      </c>
      <c r="L100" s="588">
        <f t="shared" si="6"/>
        <v>24.175111593080736</v>
      </c>
      <c r="M100" s="588">
        <f t="shared" si="6"/>
        <v>35.180050189273672</v>
      </c>
      <c r="N100" s="588" t="e">
        <f t="shared" si="6"/>
        <v>#N/A</v>
      </c>
    </row>
    <row r="101" spans="3:14">
      <c r="C101" s="85">
        <f t="shared" si="3"/>
        <v>-398</v>
      </c>
      <c r="D101" s="588">
        <f t="shared" si="6"/>
        <v>44.844904037422729</v>
      </c>
      <c r="E101" s="588">
        <f t="shared" si="6"/>
        <v>35.194016548628156</v>
      </c>
      <c r="F101" s="588">
        <f t="shared" si="6"/>
        <v>24.209892597009407</v>
      </c>
      <c r="G101" s="588">
        <f t="shared" si="6"/>
        <v>13.457628347474857</v>
      </c>
      <c r="H101" s="588">
        <f t="shared" si="6"/>
        <v>6.9596878911185307</v>
      </c>
      <c r="I101" s="588">
        <f t="shared" si="6"/>
        <v>1.5745624606943913</v>
      </c>
      <c r="J101" s="588">
        <f t="shared" si="6"/>
        <v>6.9596878911185307</v>
      </c>
      <c r="K101" s="588">
        <f t="shared" si="6"/>
        <v>13.457628347474857</v>
      </c>
      <c r="L101" s="588">
        <f t="shared" si="6"/>
        <v>24.209892597009407</v>
      </c>
      <c r="M101" s="588">
        <f t="shared" si="6"/>
        <v>35.194016548628156</v>
      </c>
      <c r="N101" s="588" t="e">
        <f t="shared" si="6"/>
        <v>#N/A</v>
      </c>
    </row>
    <row r="102" spans="3:14">
      <c r="C102" s="85">
        <f t="shared" si="3"/>
        <v>-397</v>
      </c>
      <c r="D102" s="588">
        <f t="shared" si="6"/>
        <v>44.847537556273686</v>
      </c>
      <c r="E102" s="588">
        <f t="shared" si="6"/>
        <v>35.207977407445497</v>
      </c>
      <c r="F102" s="588">
        <f t="shared" si="6"/>
        <v>24.244659902722297</v>
      </c>
      <c r="G102" s="588">
        <f t="shared" si="6"/>
        <v>13.513661268909367</v>
      </c>
      <c r="H102" s="588">
        <f t="shared" si="6"/>
        <v>7.027690456548239</v>
      </c>
      <c r="I102" s="588">
        <f t="shared" si="6"/>
        <v>1.6560295363032189</v>
      </c>
      <c r="J102" s="588">
        <f t="shared" si="6"/>
        <v>7.027690456548239</v>
      </c>
      <c r="K102" s="588">
        <f t="shared" si="6"/>
        <v>13.513661268909367</v>
      </c>
      <c r="L102" s="588">
        <f t="shared" si="6"/>
        <v>24.244659902722297</v>
      </c>
      <c r="M102" s="588">
        <f t="shared" si="6"/>
        <v>35.207977407445497</v>
      </c>
      <c r="N102" s="588" t="e">
        <f t="shared" si="6"/>
        <v>#N/A</v>
      </c>
    </row>
    <row r="103" spans="3:14">
      <c r="C103" s="85">
        <f t="shared" si="3"/>
        <v>-396</v>
      </c>
      <c r="D103" s="588">
        <f t="shared" si="6"/>
        <v>44.850170009482781</v>
      </c>
      <c r="E103" s="588">
        <f t="shared" si="6"/>
        <v>35.221932617062528</v>
      </c>
      <c r="F103" s="588">
        <f t="shared" si="6"/>
        <v>24.279413139997366</v>
      </c>
      <c r="G103" s="588">
        <f t="shared" si="6"/>
        <v>13.56967151686789</v>
      </c>
      <c r="H103" s="588">
        <f t="shared" si="6"/>
        <v>7.0956655050379993</v>
      </c>
      <c r="I103" s="588">
        <f t="shared" si="6"/>
        <v>1.7374636466170905</v>
      </c>
      <c r="J103" s="588">
        <f t="shared" si="6"/>
        <v>7.0956655050379993</v>
      </c>
      <c r="K103" s="588">
        <f t="shared" si="6"/>
        <v>13.56967151686789</v>
      </c>
      <c r="L103" s="588">
        <f t="shared" si="6"/>
        <v>24.279413139997366</v>
      </c>
      <c r="M103" s="588">
        <f t="shared" si="6"/>
        <v>35.221932617062528</v>
      </c>
      <c r="N103" s="588" t="e">
        <f t="shared" si="6"/>
        <v>#N/A</v>
      </c>
    </row>
    <row r="104" spans="3:14">
      <c r="C104" s="85">
        <f t="shared" si="3"/>
        <v>-395</v>
      </c>
      <c r="D104" s="588">
        <f t="shared" ref="D104:N113" si="7">IF($C$50&gt;0,IF(ABS($C104)&lt;D$60,D$57-3*D$59/($C$54^3)*($C$54*$C104^2/2-ABS($C104^3)/6),NA()),D$57-3*D$59/($C$54^3)*($C$54*$C104^2/2-ABS($C104^3)/6))</f>
        <v>44.852801369006819</v>
      </c>
      <c r="E104" s="588">
        <f t="shared" si="7"/>
        <v>35.235882028816086</v>
      </c>
      <c r="F104" s="588">
        <f t="shared" si="7"/>
        <v>24.314151938612568</v>
      </c>
      <c r="G104" s="588">
        <f t="shared" si="7"/>
        <v>13.625658494680005</v>
      </c>
      <c r="H104" s="588">
        <f t="shared" si="7"/>
        <v>7.1636123124578113</v>
      </c>
      <c r="I104" s="588">
        <f t="shared" si="7"/>
        <v>1.8188639241282338</v>
      </c>
      <c r="J104" s="588">
        <f t="shared" si="7"/>
        <v>7.1636123124578113</v>
      </c>
      <c r="K104" s="588">
        <f t="shared" si="7"/>
        <v>13.625658494680005</v>
      </c>
      <c r="L104" s="588">
        <f t="shared" si="7"/>
        <v>24.314151938612568</v>
      </c>
      <c r="M104" s="588">
        <f t="shared" si="7"/>
        <v>35.235882028816086</v>
      </c>
      <c r="N104" s="588" t="e">
        <f t="shared" si="7"/>
        <v>#N/A</v>
      </c>
    </row>
    <row r="105" spans="3:14">
      <c r="C105" s="85">
        <f t="shared" si="3"/>
        <v>-394</v>
      </c>
      <c r="D105" s="588">
        <f t="shared" si="7"/>
        <v>44.85543160680259</v>
      </c>
      <c r="E105" s="588">
        <f t="shared" si="7"/>
        <v>35.249825494042994</v>
      </c>
      <c r="F105" s="588">
        <f t="shared" si="7"/>
        <v>24.348875928345841</v>
      </c>
      <c r="G105" s="588">
        <f t="shared" si="7"/>
        <v>13.681621605675284</v>
      </c>
      <c r="H105" s="588">
        <f t="shared" si="7"/>
        <v>7.2315301546776638</v>
      </c>
      <c r="I105" s="588">
        <f t="shared" si="7"/>
        <v>1.9002295013288872</v>
      </c>
      <c r="J105" s="588">
        <f t="shared" si="7"/>
        <v>7.2315301546776638</v>
      </c>
      <c r="K105" s="588">
        <f t="shared" si="7"/>
        <v>13.681621605675284</v>
      </c>
      <c r="L105" s="588">
        <f t="shared" si="7"/>
        <v>24.348875928345841</v>
      </c>
      <c r="M105" s="588">
        <f t="shared" si="7"/>
        <v>35.249825494042994</v>
      </c>
      <c r="N105" s="588" t="e">
        <f t="shared" si="7"/>
        <v>#N/A</v>
      </c>
    </row>
    <row r="106" spans="3:14">
      <c r="C106" s="85">
        <f t="shared" si="3"/>
        <v>-393</v>
      </c>
      <c r="D106" s="588">
        <f t="shared" si="7"/>
        <v>44.858060694826882</v>
      </c>
      <c r="E106" s="588">
        <f t="shared" si="7"/>
        <v>35.263762864080093</v>
      </c>
      <c r="F106" s="588">
        <f t="shared" si="7"/>
        <v>24.383584738975152</v>
      </c>
      <c r="G106" s="588">
        <f t="shared" si="7"/>
        <v>13.737560253183315</v>
      </c>
      <c r="H106" s="588">
        <f t="shared" si="7"/>
        <v>7.2994183075675743</v>
      </c>
      <c r="I106" s="588">
        <f t="shared" si="7"/>
        <v>1.9815595107112927</v>
      </c>
      <c r="J106" s="588">
        <f t="shared" si="7"/>
        <v>7.2994183075675743</v>
      </c>
      <c r="K106" s="588">
        <f t="shared" si="7"/>
        <v>13.737560253183315</v>
      </c>
      <c r="L106" s="588">
        <f t="shared" si="7"/>
        <v>24.383584738975152</v>
      </c>
      <c r="M106" s="588">
        <f t="shared" si="7"/>
        <v>35.263762864080093</v>
      </c>
      <c r="N106" s="588" t="e">
        <f t="shared" si="7"/>
        <v>#N/A</v>
      </c>
    </row>
    <row r="107" spans="3:14">
      <c r="C107" s="85">
        <f t="shared" si="3"/>
        <v>-392</v>
      </c>
      <c r="D107" s="588">
        <f t="shared" si="7"/>
        <v>44.860688605036486</v>
      </c>
      <c r="E107" s="588">
        <f t="shared" si="7"/>
        <v>35.277693990264225</v>
      </c>
      <c r="F107" s="588">
        <f t="shared" si="7"/>
        <v>24.418278000278448</v>
      </c>
      <c r="G107" s="588">
        <f t="shared" si="7"/>
        <v>13.793473840533673</v>
      </c>
      <c r="H107" s="588">
        <f t="shared" si="7"/>
        <v>7.3672760469975387</v>
      </c>
      <c r="I107" s="588">
        <f t="shared" si="7"/>
        <v>2.0628530847676885</v>
      </c>
      <c r="J107" s="588">
        <f t="shared" si="7"/>
        <v>7.3672760469975387</v>
      </c>
      <c r="K107" s="588">
        <f t="shared" si="7"/>
        <v>13.793473840533673</v>
      </c>
      <c r="L107" s="588">
        <f t="shared" si="7"/>
        <v>24.418278000278448</v>
      </c>
      <c r="M107" s="588">
        <f t="shared" si="7"/>
        <v>35.277693990264225</v>
      </c>
      <c r="N107" s="588" t="e">
        <f t="shared" si="7"/>
        <v>#N/A</v>
      </c>
    </row>
    <row r="108" spans="3:14">
      <c r="C108" s="85">
        <f t="shared" si="3"/>
        <v>-391</v>
      </c>
      <c r="D108" s="588">
        <f t="shared" si="7"/>
        <v>44.863315309388199</v>
      </c>
      <c r="E108" s="588">
        <f t="shared" si="7"/>
        <v>35.291618723932203</v>
      </c>
      <c r="F108" s="588">
        <f t="shared" si="7"/>
        <v>24.452955342033675</v>
      </c>
      <c r="G108" s="588">
        <f t="shared" si="7"/>
        <v>13.849361771055936</v>
      </c>
      <c r="H108" s="588">
        <f t="shared" si="7"/>
        <v>7.4351026488375496</v>
      </c>
      <c r="I108" s="588">
        <f t="shared" si="7"/>
        <v>2.1441093559903059</v>
      </c>
      <c r="J108" s="588">
        <f t="shared" si="7"/>
        <v>7.4351026488375496</v>
      </c>
      <c r="K108" s="588">
        <f t="shared" si="7"/>
        <v>13.849361771055936</v>
      </c>
      <c r="L108" s="588">
        <f t="shared" si="7"/>
        <v>24.452955342033675</v>
      </c>
      <c r="M108" s="588">
        <f t="shared" si="7"/>
        <v>35.291618723932203</v>
      </c>
      <c r="N108" s="588" t="e">
        <f t="shared" si="7"/>
        <v>#N/A</v>
      </c>
    </row>
    <row r="109" spans="3:14">
      <c r="C109" s="85">
        <f t="shared" si="3"/>
        <v>-390</v>
      </c>
      <c r="D109" s="588">
        <f t="shared" si="7"/>
        <v>44.865940779838823</v>
      </c>
      <c r="E109" s="588">
        <f t="shared" si="7"/>
        <v>35.305536916420884</v>
      </c>
      <c r="F109" s="588">
        <f t="shared" si="7"/>
        <v>24.487616394018794</v>
      </c>
      <c r="G109" s="588">
        <f t="shared" si="7"/>
        <v>13.905223448079688</v>
      </c>
      <c r="H109" s="588">
        <f t="shared" si="7"/>
        <v>7.5028973889576207</v>
      </c>
      <c r="I109" s="588">
        <f t="shared" si="7"/>
        <v>2.2253274568713906</v>
      </c>
      <c r="J109" s="588">
        <f t="shared" si="7"/>
        <v>7.5028973889576207</v>
      </c>
      <c r="K109" s="588">
        <f t="shared" si="7"/>
        <v>13.905223448079688</v>
      </c>
      <c r="L109" s="588">
        <f t="shared" si="7"/>
        <v>24.487616394018794</v>
      </c>
      <c r="M109" s="588">
        <f t="shared" si="7"/>
        <v>35.305536916420884</v>
      </c>
      <c r="N109" s="588" t="e">
        <f t="shared" si="7"/>
        <v>#N/A</v>
      </c>
    </row>
    <row r="110" spans="3:14">
      <c r="C110" s="85">
        <f t="shared" si="3"/>
        <v>-389</v>
      </c>
      <c r="D110" s="588">
        <f t="shared" si="7"/>
        <v>44.868564988345135</v>
      </c>
      <c r="E110" s="588">
        <f t="shared" si="7"/>
        <v>35.319448419067086</v>
      </c>
      <c r="F110" s="588">
        <f t="shared" si="7"/>
        <v>24.522260786011756</v>
      </c>
      <c r="G110" s="588">
        <f t="shared" si="7"/>
        <v>13.961058274934505</v>
      </c>
      <c r="H110" s="588">
        <f t="shared" si="7"/>
        <v>7.5706595432277481</v>
      </c>
      <c r="I110" s="588">
        <f t="shared" si="7"/>
        <v>2.3065065199031771</v>
      </c>
      <c r="J110" s="588">
        <f t="shared" si="7"/>
        <v>7.5706595432277481</v>
      </c>
      <c r="K110" s="588">
        <f t="shared" si="7"/>
        <v>13.961058274934505</v>
      </c>
      <c r="L110" s="588">
        <f t="shared" si="7"/>
        <v>24.522260786011756</v>
      </c>
      <c r="M110" s="588">
        <f t="shared" si="7"/>
        <v>35.319448419067086</v>
      </c>
      <c r="N110" s="588" t="e">
        <f t="shared" si="7"/>
        <v>#N/A</v>
      </c>
    </row>
    <row r="111" spans="3:14">
      <c r="C111" s="85">
        <f t="shared" si="3"/>
        <v>-388</v>
      </c>
      <c r="D111" s="588">
        <f t="shared" si="7"/>
        <v>44.871187906863938</v>
      </c>
      <c r="E111" s="588">
        <f t="shared" si="7"/>
        <v>35.333353083207655</v>
      </c>
      <c r="F111" s="588">
        <f t="shared" si="7"/>
        <v>24.556888147790502</v>
      </c>
      <c r="G111" s="588">
        <f t="shared" si="7"/>
        <v>14.016865654949962</v>
      </c>
      <c r="H111" s="588">
        <f t="shared" si="7"/>
        <v>7.6383883875179279</v>
      </c>
      <c r="I111" s="588">
        <f t="shared" si="7"/>
        <v>2.3876456775778969</v>
      </c>
      <c r="J111" s="588">
        <f t="shared" si="7"/>
        <v>7.6383883875179279</v>
      </c>
      <c r="K111" s="588">
        <f t="shared" si="7"/>
        <v>14.016865654949962</v>
      </c>
      <c r="L111" s="588">
        <f t="shared" si="7"/>
        <v>24.556888147790502</v>
      </c>
      <c r="M111" s="588">
        <f t="shared" si="7"/>
        <v>35.333353083207655</v>
      </c>
      <c r="N111" s="588" t="e">
        <f t="shared" si="7"/>
        <v>#N/A</v>
      </c>
    </row>
    <row r="112" spans="3:14">
      <c r="C112" s="85">
        <f t="shared" si="3"/>
        <v>-387</v>
      </c>
      <c r="D112" s="588">
        <f t="shared" si="7"/>
        <v>44.873809507352028</v>
      </c>
      <c r="E112" s="588">
        <f t="shared" si="7"/>
        <v>35.347250760179413</v>
      </c>
      <c r="F112" s="588">
        <f t="shared" si="7"/>
        <v>24.591498109132999</v>
      </c>
      <c r="G112" s="588">
        <f t="shared" si="7"/>
        <v>14.072644991455647</v>
      </c>
      <c r="H112" s="588">
        <f t="shared" si="7"/>
        <v>7.7060831976981703</v>
      </c>
      <c r="I112" s="588">
        <f t="shared" si="7"/>
        <v>2.468744062387799</v>
      </c>
      <c r="J112" s="588">
        <f t="shared" si="7"/>
        <v>7.7060831976981703</v>
      </c>
      <c r="K112" s="588">
        <f t="shared" si="7"/>
        <v>14.072644991455647</v>
      </c>
      <c r="L112" s="588">
        <f t="shared" si="7"/>
        <v>24.591498109132999</v>
      </c>
      <c r="M112" s="588">
        <f t="shared" si="7"/>
        <v>35.347250760179413</v>
      </c>
      <c r="N112" s="588" t="e">
        <f t="shared" si="7"/>
        <v>#N/A</v>
      </c>
    </row>
    <row r="113" spans="3:14">
      <c r="C113" s="85">
        <f t="shared" si="3"/>
        <v>-386</v>
      </c>
      <c r="D113" s="588">
        <f t="shared" si="7"/>
        <v>44.87642976176619</v>
      </c>
      <c r="E113" s="588">
        <f t="shared" si="7"/>
        <v>35.361141301319201</v>
      </c>
      <c r="F113" s="588">
        <f t="shared" si="7"/>
        <v>24.626090299817186</v>
      </c>
      <c r="G113" s="588">
        <f t="shared" si="7"/>
        <v>14.128395687781135</v>
      </c>
      <c r="H113" s="588">
        <f t="shared" si="7"/>
        <v>7.7737432496384713</v>
      </c>
      <c r="I113" s="588">
        <f t="shared" si="7"/>
        <v>2.5498008068251181</v>
      </c>
      <c r="J113" s="588">
        <f t="shared" si="7"/>
        <v>7.7737432496384713</v>
      </c>
      <c r="K113" s="588">
        <f t="shared" si="7"/>
        <v>14.128395687781135</v>
      </c>
      <c r="L113" s="588">
        <f t="shared" si="7"/>
        <v>24.626090299817186</v>
      </c>
      <c r="M113" s="588">
        <f t="shared" si="7"/>
        <v>35.361141301319201</v>
      </c>
      <c r="N113" s="588" t="e">
        <f t="shared" si="7"/>
        <v>#N/A</v>
      </c>
    </row>
    <row r="114" spans="3:14">
      <c r="C114" s="85">
        <f t="shared" si="3"/>
        <v>-385</v>
      </c>
      <c r="D114" s="588">
        <f t="shared" ref="D114:N123" si="8">IF($C$50&gt;0,IF(ABS($C114)&lt;D$60,D$57-3*D$59/($C$54^3)*($C$54*$C114^2/2-ABS($C114^3)/6),NA()),D$57-3*D$59/($C$54^3)*($C$54*$C114^2/2-ABS($C114^3)/6))</f>
        <v>44.879048642063218</v>
      </c>
      <c r="E114" s="588">
        <f t="shared" si="8"/>
        <v>35.375024557963847</v>
      </c>
      <c r="F114" s="588">
        <f t="shared" si="8"/>
        <v>24.660664349621022</v>
      </c>
      <c r="G114" s="588">
        <f t="shared" si="8"/>
        <v>14.184117147256002</v>
      </c>
      <c r="H114" s="588">
        <f t="shared" si="8"/>
        <v>7.8413678192088305</v>
      </c>
      <c r="I114" s="588">
        <f t="shared" si="8"/>
        <v>2.6308150433820821</v>
      </c>
      <c r="J114" s="588">
        <f t="shared" si="8"/>
        <v>7.8413678192088305</v>
      </c>
      <c r="K114" s="588">
        <f t="shared" si="8"/>
        <v>14.184117147256002</v>
      </c>
      <c r="L114" s="588">
        <f t="shared" si="8"/>
        <v>24.660664349621022</v>
      </c>
      <c r="M114" s="588">
        <f t="shared" si="8"/>
        <v>35.375024557963847</v>
      </c>
      <c r="N114" s="588" t="e">
        <f t="shared" si="8"/>
        <v>#N/A</v>
      </c>
    </row>
    <row r="115" spans="3:14">
      <c r="C115" s="85">
        <f t="shared" si="3"/>
        <v>-384</v>
      </c>
      <c r="D115" s="588">
        <f t="shared" si="8"/>
        <v>44.88166612019991</v>
      </c>
      <c r="E115" s="588">
        <f t="shared" si="8"/>
        <v>35.388900381450199</v>
      </c>
      <c r="F115" s="588">
        <f t="shared" si="8"/>
        <v>24.695219888322463</v>
      </c>
      <c r="G115" s="588">
        <f t="shared" si="8"/>
        <v>14.239808773209832</v>
      </c>
      <c r="H115" s="588">
        <f t="shared" si="8"/>
        <v>7.9089561822792582</v>
      </c>
      <c r="I115" s="588">
        <f t="shared" si="8"/>
        <v>2.7117859045509434</v>
      </c>
      <c r="J115" s="588">
        <f t="shared" si="8"/>
        <v>7.9089561822792582</v>
      </c>
      <c r="K115" s="588">
        <f t="shared" si="8"/>
        <v>14.239808773209832</v>
      </c>
      <c r="L115" s="588">
        <f t="shared" si="8"/>
        <v>24.695219888322463</v>
      </c>
      <c r="M115" s="588">
        <f t="shared" si="8"/>
        <v>35.388900381450199</v>
      </c>
      <c r="N115" s="588" t="e">
        <f t="shared" si="8"/>
        <v>#N/A</v>
      </c>
    </row>
    <row r="116" spans="3:14">
      <c r="C116" s="85">
        <f t="shared" si="3"/>
        <v>-383</v>
      </c>
      <c r="D116" s="588">
        <f t="shared" si="8"/>
        <v>44.884282168133062</v>
      </c>
      <c r="E116" s="588">
        <f t="shared" si="8"/>
        <v>35.402768623115072</v>
      </c>
      <c r="F116" s="588">
        <f t="shared" si="8"/>
        <v>24.729756545699452</v>
      </c>
      <c r="G116" s="588">
        <f t="shared" si="8"/>
        <v>14.295469968972204</v>
      </c>
      <c r="H116" s="588">
        <f t="shared" si="8"/>
        <v>7.9765076147197469</v>
      </c>
      <c r="I116" s="588">
        <f t="shared" si="8"/>
        <v>2.7927125228239333</v>
      </c>
      <c r="J116" s="588">
        <f t="shared" si="8"/>
        <v>7.9765076147197469</v>
      </c>
      <c r="K116" s="588">
        <f t="shared" si="8"/>
        <v>14.295469968972204</v>
      </c>
      <c r="L116" s="588">
        <f t="shared" si="8"/>
        <v>24.729756545699452</v>
      </c>
      <c r="M116" s="588">
        <f t="shared" si="8"/>
        <v>35.402768623115072</v>
      </c>
      <c r="N116" s="588" t="e">
        <f t="shared" si="8"/>
        <v>#N/A</v>
      </c>
    </row>
    <row r="117" spans="3:14">
      <c r="C117" s="85">
        <f t="shared" si="3"/>
        <v>-382</v>
      </c>
      <c r="D117" s="588">
        <f t="shared" si="8"/>
        <v>44.886896757819457</v>
      </c>
      <c r="E117" s="588">
        <f t="shared" si="8"/>
        <v>35.416629134295313</v>
      </c>
      <c r="F117" s="588">
        <f t="shared" si="8"/>
        <v>24.764273951529944</v>
      </c>
      <c r="G117" s="588">
        <f t="shared" si="8"/>
        <v>14.351100137872692</v>
      </c>
      <c r="H117" s="588">
        <f t="shared" si="8"/>
        <v>8.0440213924002961</v>
      </c>
      <c r="I117" s="588">
        <f t="shared" si="8"/>
        <v>2.8735940306932797</v>
      </c>
      <c r="J117" s="588">
        <f t="shared" si="8"/>
        <v>8.0440213924002961</v>
      </c>
      <c r="K117" s="588">
        <f t="shared" si="8"/>
        <v>14.351100137872692</v>
      </c>
      <c r="L117" s="588">
        <f t="shared" si="8"/>
        <v>24.764273951529944</v>
      </c>
      <c r="M117" s="588">
        <f t="shared" si="8"/>
        <v>35.416629134295313</v>
      </c>
      <c r="N117" s="588" t="e">
        <f t="shared" si="8"/>
        <v>#N/A</v>
      </c>
    </row>
    <row r="118" spans="3:14">
      <c r="C118" s="85">
        <f t="shared" si="3"/>
        <v>-381</v>
      </c>
      <c r="D118" s="588">
        <f t="shared" si="8"/>
        <v>44.889509861215899</v>
      </c>
      <c r="E118" s="588">
        <f t="shared" si="8"/>
        <v>35.430481766327752</v>
      </c>
      <c r="F118" s="588">
        <f t="shared" si="8"/>
        <v>24.798771735591899</v>
      </c>
      <c r="G118" s="588">
        <f t="shared" si="8"/>
        <v>14.406698683240883</v>
      </c>
      <c r="H118" s="588">
        <f t="shared" si="8"/>
        <v>8.1114967911909162</v>
      </c>
      <c r="I118" s="588">
        <f t="shared" si="8"/>
        <v>2.9544295606512421</v>
      </c>
      <c r="J118" s="588">
        <f t="shared" si="8"/>
        <v>8.1114967911909162</v>
      </c>
      <c r="K118" s="588">
        <f t="shared" si="8"/>
        <v>14.406698683240883</v>
      </c>
      <c r="L118" s="588">
        <f t="shared" si="8"/>
        <v>24.798771735591899</v>
      </c>
      <c r="M118" s="588">
        <f t="shared" si="8"/>
        <v>35.430481766327752</v>
      </c>
      <c r="N118" s="588" t="e">
        <f t="shared" si="8"/>
        <v>#N/A</v>
      </c>
    </row>
    <row r="119" spans="3:14">
      <c r="C119" s="85">
        <f t="shared" si="3"/>
        <v>-380</v>
      </c>
      <c r="D119" s="588">
        <f t="shared" si="8"/>
        <v>44.892121450279177</v>
      </c>
      <c r="E119" s="588">
        <f t="shared" si="8"/>
        <v>35.44432637054922</v>
      </c>
      <c r="F119" s="588">
        <f t="shared" si="8"/>
        <v>24.833249527663256</v>
      </c>
      <c r="G119" s="588">
        <f t="shared" si="8"/>
        <v>14.462265008406352</v>
      </c>
      <c r="H119" s="588">
        <f t="shared" si="8"/>
        <v>8.178933086961603</v>
      </c>
      <c r="I119" s="588">
        <f t="shared" si="8"/>
        <v>3.0352182451900411</v>
      </c>
      <c r="J119" s="588">
        <f t="shared" si="8"/>
        <v>8.178933086961603</v>
      </c>
      <c r="K119" s="588">
        <f t="shared" si="8"/>
        <v>14.462265008406352</v>
      </c>
      <c r="L119" s="588">
        <f t="shared" si="8"/>
        <v>24.833249527663256</v>
      </c>
      <c r="M119" s="588">
        <f t="shared" si="8"/>
        <v>35.44432637054922</v>
      </c>
      <c r="N119" s="588" t="e">
        <f t="shared" si="8"/>
        <v>#N/A</v>
      </c>
    </row>
    <row r="120" spans="3:14">
      <c r="C120" s="85">
        <f t="shared" si="3"/>
        <v>-379</v>
      </c>
      <c r="D120" s="588">
        <f t="shared" si="8"/>
        <v>44.894731496966074</v>
      </c>
      <c r="E120" s="588">
        <f t="shared" si="8"/>
        <v>35.458162798296556</v>
      </c>
      <c r="F120" s="588">
        <f t="shared" si="8"/>
        <v>24.867706957521975</v>
      </c>
      <c r="G120" s="588">
        <f t="shared" si="8"/>
        <v>14.517798516698674</v>
      </c>
      <c r="H120" s="588">
        <f t="shared" si="8"/>
        <v>8.2463295555823564</v>
      </c>
      <c r="I120" s="588">
        <f t="shared" si="8"/>
        <v>3.1159592168019152</v>
      </c>
      <c r="J120" s="588">
        <f t="shared" si="8"/>
        <v>8.2463295555823564</v>
      </c>
      <c r="K120" s="588">
        <f t="shared" si="8"/>
        <v>14.517798516698674</v>
      </c>
      <c r="L120" s="588">
        <f t="shared" si="8"/>
        <v>24.867706957521975</v>
      </c>
      <c r="M120" s="588">
        <f t="shared" si="8"/>
        <v>35.458162798296556</v>
      </c>
      <c r="N120" s="588" t="e">
        <f t="shared" si="8"/>
        <v>#N/A</v>
      </c>
    </row>
    <row r="121" spans="3:14">
      <c r="C121" s="85">
        <f t="shared" si="3"/>
        <v>-378</v>
      </c>
      <c r="D121" s="588">
        <f t="shared" si="8"/>
        <v>44.8973399732334</v>
      </c>
      <c r="E121" s="588">
        <f t="shared" si="8"/>
        <v>35.471990900906597</v>
      </c>
      <c r="F121" s="588">
        <f t="shared" si="8"/>
        <v>24.902143654946002</v>
      </c>
      <c r="G121" s="588">
        <f t="shared" si="8"/>
        <v>14.573298611447438</v>
      </c>
      <c r="H121" s="588">
        <f t="shared" si="8"/>
        <v>8.3136854729231811</v>
      </c>
      <c r="I121" s="588">
        <f t="shared" si="8"/>
        <v>3.1966516079791134</v>
      </c>
      <c r="J121" s="588">
        <f t="shared" si="8"/>
        <v>8.3136854729231811</v>
      </c>
      <c r="K121" s="588">
        <f t="shared" si="8"/>
        <v>14.573298611447438</v>
      </c>
      <c r="L121" s="588">
        <f t="shared" si="8"/>
        <v>24.902143654946002</v>
      </c>
      <c r="M121" s="588">
        <f t="shared" si="8"/>
        <v>35.471990900906597</v>
      </c>
      <c r="N121" s="588" t="e">
        <f t="shared" si="8"/>
        <v>#N/A</v>
      </c>
    </row>
    <row r="122" spans="3:14">
      <c r="C122" s="85">
        <f t="shared" si="3"/>
        <v>-377</v>
      </c>
      <c r="D122" s="588">
        <f t="shared" si="8"/>
        <v>44.899946851037939</v>
      </c>
      <c r="E122" s="588">
        <f t="shared" si="8"/>
        <v>35.485810529716161</v>
      </c>
      <c r="F122" s="588">
        <f t="shared" si="8"/>
        <v>24.936559249713298</v>
      </c>
      <c r="G122" s="588">
        <f t="shared" si="8"/>
        <v>14.628764695982218</v>
      </c>
      <c r="H122" s="588">
        <f t="shared" si="8"/>
        <v>8.3810001148540785</v>
      </c>
      <c r="I122" s="588">
        <f t="shared" si="8"/>
        <v>3.2772945512138669</v>
      </c>
      <c r="J122" s="588">
        <f t="shared" si="8"/>
        <v>8.3810001148540785</v>
      </c>
      <c r="K122" s="588">
        <f t="shared" si="8"/>
        <v>14.628764695982218</v>
      </c>
      <c r="L122" s="588">
        <f t="shared" si="8"/>
        <v>24.936559249713298</v>
      </c>
      <c r="M122" s="588">
        <f t="shared" si="8"/>
        <v>35.485810529716161</v>
      </c>
      <c r="N122" s="588" t="e">
        <f t="shared" si="8"/>
        <v>#N/A</v>
      </c>
    </row>
    <row r="123" spans="3:14">
      <c r="C123" s="85">
        <f t="shared" si="3"/>
        <v>-376</v>
      </c>
      <c r="D123" s="588">
        <f t="shared" si="8"/>
        <v>44.902552102336486</v>
      </c>
      <c r="E123" s="588">
        <f t="shared" si="8"/>
        <v>35.499621536062101</v>
      </c>
      <c r="F123" s="588">
        <f t="shared" si="8"/>
        <v>24.970953371601809</v>
      </c>
      <c r="G123" s="588">
        <f t="shared" si="8"/>
        <v>14.684196173632587</v>
      </c>
      <c r="H123" s="588">
        <f t="shared" si="8"/>
        <v>8.4482727572450411</v>
      </c>
      <c r="I123" s="588">
        <f t="shared" si="8"/>
        <v>3.3578871789984035</v>
      </c>
      <c r="J123" s="588">
        <f t="shared" si="8"/>
        <v>8.4482727572450411</v>
      </c>
      <c r="K123" s="588">
        <f t="shared" si="8"/>
        <v>14.684196173632587</v>
      </c>
      <c r="L123" s="588">
        <f t="shared" si="8"/>
        <v>24.970953371601809</v>
      </c>
      <c r="M123" s="588">
        <f t="shared" si="8"/>
        <v>35.499621536062101</v>
      </c>
      <c r="N123" s="588" t="e">
        <f t="shared" si="8"/>
        <v>#N/A</v>
      </c>
    </row>
    <row r="124" spans="3:14">
      <c r="C124" s="85">
        <f t="shared" si="3"/>
        <v>-375</v>
      </c>
      <c r="D124" s="588">
        <f t="shared" ref="D124:N133" si="9">IF($C$50&gt;0,IF(ABS($C124)&lt;D$60,D$57-3*D$59/($C$54^3)*($C$54*$C124^2/2-ABS($C124^3)/6),NA()),D$57-3*D$59/($C$54^3)*($C$54*$C124^2/2-ABS($C124^3)/6))</f>
        <v>44.905155699085839</v>
      </c>
      <c r="E124" s="588">
        <f t="shared" si="9"/>
        <v>35.513423771281239</v>
      </c>
      <c r="F124" s="588">
        <f t="shared" si="9"/>
        <v>25.005325650389487</v>
      </c>
      <c r="G124" s="588">
        <f t="shared" si="9"/>
        <v>14.739592447728137</v>
      </c>
      <c r="H124" s="588">
        <f t="shared" si="9"/>
        <v>8.5155026759660846</v>
      </c>
      <c r="I124" s="588">
        <f t="shared" si="9"/>
        <v>3.4384286238249828</v>
      </c>
      <c r="J124" s="588">
        <f t="shared" si="9"/>
        <v>8.5155026759660846</v>
      </c>
      <c r="K124" s="588">
        <f t="shared" si="9"/>
        <v>14.739592447728137</v>
      </c>
      <c r="L124" s="588">
        <f t="shared" si="9"/>
        <v>25.005325650389487</v>
      </c>
      <c r="M124" s="588">
        <f t="shared" si="9"/>
        <v>35.513423771281239</v>
      </c>
      <c r="N124" s="588" t="e">
        <f t="shared" si="9"/>
        <v>#N/A</v>
      </c>
    </row>
    <row r="125" spans="3:14">
      <c r="C125" s="85">
        <f t="shared" si="3"/>
        <v>-374</v>
      </c>
      <c r="D125" s="588">
        <f t="shared" si="9"/>
        <v>44.907757613242786</v>
      </c>
      <c r="E125" s="588">
        <f t="shared" si="9"/>
        <v>35.527217086710415</v>
      </c>
      <c r="F125" s="588">
        <f t="shared" si="9"/>
        <v>25.039675715854287</v>
      </c>
      <c r="G125" s="588">
        <f t="shared" si="9"/>
        <v>14.794952921598439</v>
      </c>
      <c r="H125" s="588">
        <f t="shared" si="9"/>
        <v>8.5826891468872013</v>
      </c>
      <c r="I125" s="588">
        <f t="shared" si="9"/>
        <v>3.5189180181858255</v>
      </c>
      <c r="J125" s="588">
        <f t="shared" si="9"/>
        <v>8.5826891468872013</v>
      </c>
      <c r="K125" s="588">
        <f t="shared" si="9"/>
        <v>14.794952921598439</v>
      </c>
      <c r="L125" s="588">
        <f t="shared" si="9"/>
        <v>25.039675715854287</v>
      </c>
      <c r="M125" s="588">
        <f t="shared" si="9"/>
        <v>35.527217086710415</v>
      </c>
      <c r="N125" s="588" t="e">
        <f t="shared" si="9"/>
        <v>#N/A</v>
      </c>
    </row>
    <row r="126" spans="3:14">
      <c r="C126" s="85">
        <f t="shared" si="3"/>
        <v>-373</v>
      </c>
      <c r="D126" s="588">
        <f t="shared" si="9"/>
        <v>44.910357816764112</v>
      </c>
      <c r="E126" s="588">
        <f t="shared" si="9"/>
        <v>35.541001333686459</v>
      </c>
      <c r="F126" s="588">
        <f t="shared" si="9"/>
        <v>25.074003197774154</v>
      </c>
      <c r="G126" s="588">
        <f t="shared" si="9"/>
        <v>14.85027699857307</v>
      </c>
      <c r="H126" s="588">
        <f t="shared" si="9"/>
        <v>8.6498314458783891</v>
      </c>
      <c r="I126" s="588">
        <f t="shared" si="9"/>
        <v>3.5993544945731699</v>
      </c>
      <c r="J126" s="588">
        <f t="shared" si="9"/>
        <v>8.6498314458783891</v>
      </c>
      <c r="K126" s="588">
        <f t="shared" si="9"/>
        <v>14.85027699857307</v>
      </c>
      <c r="L126" s="588">
        <f t="shared" si="9"/>
        <v>25.074003197774154</v>
      </c>
      <c r="M126" s="588">
        <f t="shared" si="9"/>
        <v>35.541001333686459</v>
      </c>
      <c r="N126" s="588" t="e">
        <f t="shared" si="9"/>
        <v>#N/A</v>
      </c>
    </row>
    <row r="127" spans="3:14">
      <c r="C127" s="85">
        <f t="shared" si="3"/>
        <v>-372</v>
      </c>
      <c r="D127" s="588">
        <f t="shared" si="9"/>
        <v>44.912956281606625</v>
      </c>
      <c r="E127" s="588">
        <f t="shared" si="9"/>
        <v>35.554776363546203</v>
      </c>
      <c r="F127" s="588">
        <f t="shared" si="9"/>
        <v>25.108307725927052</v>
      </c>
      <c r="G127" s="588">
        <f t="shared" si="9"/>
        <v>14.905564081981618</v>
      </c>
      <c r="H127" s="588">
        <f t="shared" si="9"/>
        <v>8.7169288488096601</v>
      </c>
      <c r="I127" s="588">
        <f t="shared" si="9"/>
        <v>3.6797371854792686</v>
      </c>
      <c r="J127" s="588">
        <f t="shared" si="9"/>
        <v>8.7169288488096601</v>
      </c>
      <c r="K127" s="588">
        <f t="shared" si="9"/>
        <v>14.905564081981618</v>
      </c>
      <c r="L127" s="588">
        <f t="shared" si="9"/>
        <v>25.108307725927052</v>
      </c>
      <c r="M127" s="588">
        <f t="shared" si="9"/>
        <v>35.554776363546203</v>
      </c>
      <c r="N127" s="588" t="e">
        <f t="shared" si="9"/>
        <v>#N/A</v>
      </c>
    </row>
    <row r="128" spans="3:14">
      <c r="C128" s="85">
        <f t="shared" si="3"/>
        <v>-371</v>
      </c>
      <c r="D128" s="588">
        <f t="shared" si="9"/>
        <v>44.915552979727117</v>
      </c>
      <c r="E128" s="588">
        <f t="shared" si="9"/>
        <v>35.568542027626492</v>
      </c>
      <c r="F128" s="588">
        <f t="shared" si="9"/>
        <v>25.142588930090923</v>
      </c>
      <c r="G128" s="588">
        <f t="shared" si="9"/>
        <v>14.960813575153656</v>
      </c>
      <c r="H128" s="588">
        <f t="shared" si="9"/>
        <v>8.7839806315510085</v>
      </c>
      <c r="I128" s="588">
        <f t="shared" si="9"/>
        <v>3.7600652233963459</v>
      </c>
      <c r="J128" s="588">
        <f t="shared" si="9"/>
        <v>8.7839806315510085</v>
      </c>
      <c r="K128" s="588">
        <f t="shared" si="9"/>
        <v>14.960813575153656</v>
      </c>
      <c r="L128" s="588">
        <f t="shared" si="9"/>
        <v>25.142588930090923</v>
      </c>
      <c r="M128" s="588">
        <f t="shared" si="9"/>
        <v>35.568542027626492</v>
      </c>
      <c r="N128" s="588" t="e">
        <f t="shared" si="9"/>
        <v>#N/A</v>
      </c>
    </row>
    <row r="129" spans="3:14">
      <c r="C129" s="85">
        <f t="shared" si="3"/>
        <v>-370</v>
      </c>
      <c r="D129" s="588">
        <f t="shared" si="9"/>
        <v>44.918147883082369</v>
      </c>
      <c r="E129" s="588">
        <f t="shared" si="9"/>
        <v>35.582298177264143</v>
      </c>
      <c r="F129" s="588">
        <f t="shared" si="9"/>
        <v>25.176846440043718</v>
      </c>
      <c r="G129" s="588">
        <f t="shared" si="9"/>
        <v>15.016024881418762</v>
      </c>
      <c r="H129" s="588">
        <f t="shared" si="9"/>
        <v>8.8509860699724321</v>
      </c>
      <c r="I129" s="588">
        <f t="shared" si="9"/>
        <v>3.8403377408166364</v>
      </c>
      <c r="J129" s="588">
        <f t="shared" si="9"/>
        <v>8.8509860699724321</v>
      </c>
      <c r="K129" s="588">
        <f t="shared" si="9"/>
        <v>15.016024881418762</v>
      </c>
      <c r="L129" s="588">
        <f t="shared" si="9"/>
        <v>25.176846440043718</v>
      </c>
      <c r="M129" s="588">
        <f t="shared" si="9"/>
        <v>35.582298177264143</v>
      </c>
      <c r="N129" s="588" t="e">
        <f t="shared" si="9"/>
        <v>#N/A</v>
      </c>
    </row>
    <row r="130" spans="3:14">
      <c r="C130" s="85">
        <f t="shared" ref="C130:C193" si="10">IF(C129&gt;=$C$54,NA(),C129+1)</f>
        <v>-369</v>
      </c>
      <c r="D130" s="588">
        <f t="shared" si="9"/>
        <v>44.920740963629186</v>
      </c>
      <c r="E130" s="588">
        <f t="shared" si="9"/>
        <v>35.596044663796008</v>
      </c>
      <c r="F130" s="588">
        <f t="shared" si="9"/>
        <v>25.2110798855634</v>
      </c>
      <c r="G130" s="588">
        <f t="shared" si="9"/>
        <v>15.07119740410652</v>
      </c>
      <c r="H130" s="588">
        <f t="shared" si="9"/>
        <v>8.9179444399439411</v>
      </c>
      <c r="I130" s="588">
        <f t="shared" si="9"/>
        <v>3.9205538702323892</v>
      </c>
      <c r="J130" s="588">
        <f t="shared" si="9"/>
        <v>8.9179444399439411</v>
      </c>
      <c r="K130" s="588">
        <f t="shared" si="9"/>
        <v>15.07119740410652</v>
      </c>
      <c r="L130" s="588">
        <f t="shared" si="9"/>
        <v>25.2110798855634</v>
      </c>
      <c r="M130" s="588">
        <f t="shared" si="9"/>
        <v>35.596044663796008</v>
      </c>
      <c r="N130" s="588" t="e">
        <f t="shared" si="9"/>
        <v>#N/A</v>
      </c>
    </row>
    <row r="131" spans="3:14">
      <c r="C131" s="85">
        <f t="shared" si="10"/>
        <v>-368</v>
      </c>
      <c r="D131" s="588">
        <f t="shared" si="9"/>
        <v>44.923332193324356</v>
      </c>
      <c r="E131" s="588">
        <f t="shared" si="9"/>
        <v>35.609781338558903</v>
      </c>
      <c r="F131" s="588">
        <f t="shared" si="9"/>
        <v>25.245288896427912</v>
      </c>
      <c r="G131" s="588">
        <f t="shared" si="9"/>
        <v>15.126330546546505</v>
      </c>
      <c r="H131" s="588">
        <f t="shared" si="9"/>
        <v>8.9848550173355317</v>
      </c>
      <c r="I131" s="588">
        <f t="shared" si="9"/>
        <v>4.0007127441358392</v>
      </c>
      <c r="J131" s="588">
        <f t="shared" si="9"/>
        <v>8.9848550173355317</v>
      </c>
      <c r="K131" s="588">
        <f t="shared" si="9"/>
        <v>15.126330546546505</v>
      </c>
      <c r="L131" s="588">
        <f t="shared" si="9"/>
        <v>25.245288896427912</v>
      </c>
      <c r="M131" s="588">
        <f t="shared" si="9"/>
        <v>35.609781338558903</v>
      </c>
      <c r="N131" s="588" t="e">
        <f t="shared" si="9"/>
        <v>#N/A</v>
      </c>
    </row>
    <row r="132" spans="3:14">
      <c r="C132" s="85">
        <f t="shared" si="10"/>
        <v>-367</v>
      </c>
      <c r="D132" s="588">
        <f t="shared" si="9"/>
        <v>44.925921544124677</v>
      </c>
      <c r="E132" s="588">
        <f t="shared" si="9"/>
        <v>35.623508052889683</v>
      </c>
      <c r="F132" s="588">
        <f t="shared" si="9"/>
        <v>25.279473102415206</v>
      </c>
      <c r="G132" s="588">
        <f t="shared" si="9"/>
        <v>15.181423712068302</v>
      </c>
      <c r="H132" s="588">
        <f t="shared" si="9"/>
        <v>9.0517170780172069</v>
      </c>
      <c r="I132" s="588">
        <f t="shared" si="9"/>
        <v>4.0808134950192212</v>
      </c>
      <c r="J132" s="588">
        <f t="shared" si="9"/>
        <v>9.0517170780172069</v>
      </c>
      <c r="K132" s="588">
        <f t="shared" si="9"/>
        <v>15.181423712068302</v>
      </c>
      <c r="L132" s="588">
        <f t="shared" si="9"/>
        <v>25.279473102415206</v>
      </c>
      <c r="M132" s="588">
        <f t="shared" si="9"/>
        <v>35.623508052889683</v>
      </c>
      <c r="N132" s="588" t="e">
        <f t="shared" si="9"/>
        <v>#N/A</v>
      </c>
    </row>
    <row r="133" spans="3:14">
      <c r="C133" s="85">
        <f t="shared" si="10"/>
        <v>-366</v>
      </c>
      <c r="D133" s="588">
        <f t="shared" si="9"/>
        <v>44.92850898798693</v>
      </c>
      <c r="E133" s="588">
        <f t="shared" si="9"/>
        <v>35.637224658125163</v>
      </c>
      <c r="F133" s="588">
        <f t="shared" si="9"/>
        <v>25.313632133303237</v>
      </c>
      <c r="G133" s="588">
        <f t="shared" si="9"/>
        <v>15.236476304001483</v>
      </c>
      <c r="H133" s="588">
        <f t="shared" si="9"/>
        <v>9.1185298978589646</v>
      </c>
      <c r="I133" s="588">
        <f t="shared" si="9"/>
        <v>4.1608552553747735</v>
      </c>
      <c r="J133" s="588">
        <f t="shared" si="9"/>
        <v>9.1185298978589646</v>
      </c>
      <c r="K133" s="588">
        <f t="shared" si="9"/>
        <v>15.236476304001483</v>
      </c>
      <c r="L133" s="588">
        <f t="shared" si="9"/>
        <v>25.313632133303237</v>
      </c>
      <c r="M133" s="588">
        <f t="shared" si="9"/>
        <v>35.637224658125163</v>
      </c>
      <c r="N133" s="588" t="e">
        <f t="shared" si="9"/>
        <v>#N/A</v>
      </c>
    </row>
    <row r="134" spans="3:14">
      <c r="C134" s="85">
        <f t="shared" si="10"/>
        <v>-365</v>
      </c>
      <c r="D134" s="588">
        <f t="shared" ref="D134:N143" si="11">IF($C$50&gt;0,IF(ABS($C134)&lt;D$60,D$57-3*D$59/($C$54^3)*($C$54*$C134^2/2-ABS($C134^3)/6),NA()),D$57-3*D$59/($C$54^3)*($C$54*$C134^2/2-ABS($C134^3)/6))</f>
        <v>44.931094496867921</v>
      </c>
      <c r="E134" s="588">
        <f t="shared" si="11"/>
        <v>35.650931005602182</v>
      </c>
      <c r="F134" s="588">
        <f t="shared" si="11"/>
        <v>25.347765618869957</v>
      </c>
      <c r="G134" s="588">
        <f t="shared" si="11"/>
        <v>15.291487725675632</v>
      </c>
      <c r="H134" s="588">
        <f t="shared" si="11"/>
        <v>9.1852927527308061</v>
      </c>
      <c r="I134" s="588">
        <f t="shared" si="11"/>
        <v>4.2408371576947346</v>
      </c>
      <c r="J134" s="588">
        <f t="shared" si="11"/>
        <v>9.1852927527308061</v>
      </c>
      <c r="K134" s="588">
        <f t="shared" si="11"/>
        <v>15.291487725675632</v>
      </c>
      <c r="L134" s="588">
        <f t="shared" si="11"/>
        <v>25.347765618869957</v>
      </c>
      <c r="M134" s="588">
        <f t="shared" si="11"/>
        <v>35.650931005602182</v>
      </c>
      <c r="N134" s="588" t="e">
        <f t="shared" si="11"/>
        <v>#N/A</v>
      </c>
    </row>
    <row r="135" spans="3:14">
      <c r="C135" s="85">
        <f t="shared" si="10"/>
        <v>-364</v>
      </c>
      <c r="D135" s="588">
        <f t="shared" si="11"/>
        <v>44.933678042724445</v>
      </c>
      <c r="E135" s="588">
        <f t="shared" si="11"/>
        <v>35.664626946657577</v>
      </c>
      <c r="F135" s="588">
        <f t="shared" si="11"/>
        <v>25.381873188893316</v>
      </c>
      <c r="G135" s="588">
        <f t="shared" si="11"/>
        <v>15.346457380420329</v>
      </c>
      <c r="H135" s="588">
        <f t="shared" si="11"/>
        <v>9.25200491850274</v>
      </c>
      <c r="I135" s="588">
        <f t="shared" si="11"/>
        <v>4.3207583344713427</v>
      </c>
      <c r="J135" s="588">
        <f t="shared" si="11"/>
        <v>9.25200491850274</v>
      </c>
      <c r="K135" s="588">
        <f t="shared" si="11"/>
        <v>15.346457380420329</v>
      </c>
      <c r="L135" s="588">
        <f t="shared" si="11"/>
        <v>25.381873188893316</v>
      </c>
      <c r="M135" s="588">
        <f t="shared" si="11"/>
        <v>35.664626946657577</v>
      </c>
      <c r="N135" s="588" t="e">
        <f t="shared" si="11"/>
        <v>#N/A</v>
      </c>
    </row>
    <row r="136" spans="3:14">
      <c r="C136" s="85">
        <f t="shared" si="10"/>
        <v>-363</v>
      </c>
      <c r="D136" s="588">
        <f t="shared" si="11"/>
        <v>44.936259597513285</v>
      </c>
      <c r="E136" s="588">
        <f t="shared" si="11"/>
        <v>35.678312332628181</v>
      </c>
      <c r="F136" s="588">
        <f t="shared" si="11"/>
        <v>25.415954473151267</v>
      </c>
      <c r="G136" s="588">
        <f t="shared" si="11"/>
        <v>15.401384671565147</v>
      </c>
      <c r="H136" s="588">
        <f t="shared" si="11"/>
        <v>9.3186656710447586</v>
      </c>
      <c r="I136" s="588">
        <f t="shared" si="11"/>
        <v>4.4006179181968328</v>
      </c>
      <c r="J136" s="588">
        <f t="shared" si="11"/>
        <v>9.3186656710447586</v>
      </c>
      <c r="K136" s="588">
        <f t="shared" si="11"/>
        <v>15.401384671565147</v>
      </c>
      <c r="L136" s="588">
        <f t="shared" si="11"/>
        <v>25.415954473151267</v>
      </c>
      <c r="M136" s="588">
        <f t="shared" si="11"/>
        <v>35.678312332628181</v>
      </c>
      <c r="N136" s="588" t="e">
        <f t="shared" si="11"/>
        <v>#N/A</v>
      </c>
    </row>
    <row r="137" spans="3:14">
      <c r="C137" s="85">
        <f t="shared" si="10"/>
        <v>-362</v>
      </c>
      <c r="D137" s="588">
        <f t="shared" si="11"/>
        <v>44.938839133191237</v>
      </c>
      <c r="E137" s="588">
        <f t="shared" si="11"/>
        <v>35.691987014850824</v>
      </c>
      <c r="F137" s="588">
        <f t="shared" si="11"/>
        <v>25.450009101421763</v>
      </c>
      <c r="G137" s="588">
        <f t="shared" si="11"/>
        <v>15.456269002439671</v>
      </c>
      <c r="H137" s="588">
        <f t="shared" si="11"/>
        <v>9.385274286226867</v>
      </c>
      <c r="I137" s="588">
        <f t="shared" si="11"/>
        <v>4.4804150413634467</v>
      </c>
      <c r="J137" s="588">
        <f t="shared" si="11"/>
        <v>9.385274286226867</v>
      </c>
      <c r="K137" s="588">
        <f t="shared" si="11"/>
        <v>15.456269002439671</v>
      </c>
      <c r="L137" s="588">
        <f t="shared" si="11"/>
        <v>25.450009101421763</v>
      </c>
      <c r="M137" s="588">
        <f t="shared" si="11"/>
        <v>35.691987014850824</v>
      </c>
      <c r="N137" s="588" t="e">
        <f t="shared" si="11"/>
        <v>#N/A</v>
      </c>
    </row>
    <row r="138" spans="3:14">
      <c r="C138" s="85">
        <f t="shared" si="10"/>
        <v>-361</v>
      </c>
      <c r="D138" s="588">
        <f t="shared" si="11"/>
        <v>44.941416621715092</v>
      </c>
      <c r="E138" s="588">
        <f t="shared" si="11"/>
        <v>35.705650844662351</v>
      </c>
      <c r="F138" s="588">
        <f t="shared" si="11"/>
        <v>25.484036703482754</v>
      </c>
      <c r="G138" s="588">
        <f t="shared" si="11"/>
        <v>15.51110977637348</v>
      </c>
      <c r="H138" s="588">
        <f t="shared" si="11"/>
        <v>9.45183003991907</v>
      </c>
      <c r="I138" s="588">
        <f t="shared" si="11"/>
        <v>4.5601488364634228</v>
      </c>
      <c r="J138" s="588">
        <f t="shared" si="11"/>
        <v>9.45183003991907</v>
      </c>
      <c r="K138" s="588">
        <f t="shared" si="11"/>
        <v>15.51110977637348</v>
      </c>
      <c r="L138" s="588">
        <f t="shared" si="11"/>
        <v>25.484036703482754</v>
      </c>
      <c r="M138" s="588">
        <f t="shared" si="11"/>
        <v>35.705650844662351</v>
      </c>
      <c r="N138" s="588" t="e">
        <f t="shared" si="11"/>
        <v>#N/A</v>
      </c>
    </row>
    <row r="139" spans="3:14">
      <c r="C139" s="85">
        <f t="shared" si="10"/>
        <v>-360</v>
      </c>
      <c r="D139" s="588">
        <f t="shared" si="11"/>
        <v>44.943992035041653</v>
      </c>
      <c r="E139" s="588">
        <f t="shared" si="11"/>
        <v>35.71930367339958</v>
      </c>
      <c r="F139" s="588">
        <f t="shared" si="11"/>
        <v>25.518036909112194</v>
      </c>
      <c r="G139" s="588">
        <f t="shared" si="11"/>
        <v>15.56590639669615</v>
      </c>
      <c r="H139" s="588">
        <f t="shared" si="11"/>
        <v>9.5183322079913619</v>
      </c>
      <c r="I139" s="588">
        <f t="shared" si="11"/>
        <v>4.639818435988996</v>
      </c>
      <c r="J139" s="588">
        <f t="shared" si="11"/>
        <v>9.5183322079913619</v>
      </c>
      <c r="K139" s="588">
        <f t="shared" si="11"/>
        <v>15.56590639669615</v>
      </c>
      <c r="L139" s="588">
        <f t="shared" si="11"/>
        <v>25.518036909112194</v>
      </c>
      <c r="M139" s="588">
        <f t="shared" si="11"/>
        <v>35.71930367339958</v>
      </c>
      <c r="N139" s="588" t="e">
        <f t="shared" si="11"/>
        <v>#N/A</v>
      </c>
    </row>
    <row r="140" spans="3:14">
      <c r="C140" s="85">
        <f t="shared" si="10"/>
        <v>-359</v>
      </c>
      <c r="D140" s="588">
        <f t="shared" si="11"/>
        <v>44.946565345127709</v>
      </c>
      <c r="E140" s="588">
        <f t="shared" si="11"/>
        <v>35.732945352399362</v>
      </c>
      <c r="F140" s="588">
        <f t="shared" si="11"/>
        <v>25.552009348088031</v>
      </c>
      <c r="G140" s="588">
        <f t="shared" si="11"/>
        <v>15.620658266737262</v>
      </c>
      <c r="H140" s="588">
        <f t="shared" si="11"/>
        <v>9.5847800663137459</v>
      </c>
      <c r="I140" s="588">
        <f t="shared" si="11"/>
        <v>4.7194229724324046</v>
      </c>
      <c r="J140" s="588">
        <f t="shared" si="11"/>
        <v>9.5847800663137459</v>
      </c>
      <c r="K140" s="588">
        <f t="shared" si="11"/>
        <v>15.620658266737262</v>
      </c>
      <c r="L140" s="588">
        <f t="shared" si="11"/>
        <v>25.552009348088031</v>
      </c>
      <c r="M140" s="588">
        <f t="shared" si="11"/>
        <v>35.732945352399362</v>
      </c>
      <c r="N140" s="588" t="e">
        <f t="shared" si="11"/>
        <v>#N/A</v>
      </c>
    </row>
    <row r="141" spans="3:14">
      <c r="C141" s="85">
        <f t="shared" si="10"/>
        <v>-358</v>
      </c>
      <c r="D141" s="588">
        <f t="shared" si="11"/>
        <v>44.949136523930051</v>
      </c>
      <c r="E141" s="588">
        <f t="shared" si="11"/>
        <v>35.746575732998515</v>
      </c>
      <c r="F141" s="588">
        <f t="shared" si="11"/>
        <v>25.585953650188223</v>
      </c>
      <c r="G141" s="588">
        <f t="shared" si="11"/>
        <v>15.675364789826396</v>
      </c>
      <c r="H141" s="588">
        <f t="shared" si="11"/>
        <v>9.6511728907562286</v>
      </c>
      <c r="I141" s="588">
        <f t="shared" si="11"/>
        <v>4.798961578285887</v>
      </c>
      <c r="J141" s="588">
        <f t="shared" si="11"/>
        <v>9.6511728907562286</v>
      </c>
      <c r="K141" s="588">
        <f t="shared" si="11"/>
        <v>15.675364789826396</v>
      </c>
      <c r="L141" s="588">
        <f t="shared" si="11"/>
        <v>25.585953650188223</v>
      </c>
      <c r="M141" s="588">
        <f t="shared" si="11"/>
        <v>35.746575732998515</v>
      </c>
      <c r="N141" s="588" t="e">
        <f t="shared" si="11"/>
        <v>#N/A</v>
      </c>
    </row>
    <row r="142" spans="3:14">
      <c r="C142" s="85">
        <f t="shared" si="10"/>
        <v>-357</v>
      </c>
      <c r="D142" s="588">
        <f t="shared" si="11"/>
        <v>44.951705543405467</v>
      </c>
      <c r="E142" s="588">
        <f t="shared" si="11"/>
        <v>35.760194666533884</v>
      </c>
      <c r="F142" s="588">
        <f t="shared" si="11"/>
        <v>25.619869445190719</v>
      </c>
      <c r="G142" s="588">
        <f t="shared" si="11"/>
        <v>15.730025369293131</v>
      </c>
      <c r="H142" s="588">
        <f t="shared" si="11"/>
        <v>9.7175099571888044</v>
      </c>
      <c r="I142" s="588">
        <f t="shared" si="11"/>
        <v>4.878433386041678</v>
      </c>
      <c r="J142" s="588">
        <f t="shared" si="11"/>
        <v>9.7175099571888044</v>
      </c>
      <c r="K142" s="588">
        <f t="shared" si="11"/>
        <v>15.730025369293131</v>
      </c>
      <c r="L142" s="588">
        <f t="shared" si="11"/>
        <v>25.619869445190719</v>
      </c>
      <c r="M142" s="588">
        <f t="shared" si="11"/>
        <v>35.760194666533884</v>
      </c>
      <c r="N142" s="588" t="e">
        <f t="shared" si="11"/>
        <v>#N/A</v>
      </c>
    </row>
    <row r="143" spans="3:14">
      <c r="C143" s="85">
        <f t="shared" si="10"/>
        <v>-356</v>
      </c>
      <c r="D143" s="588">
        <f t="shared" si="11"/>
        <v>44.954272375510762</v>
      </c>
      <c r="E143" s="588">
        <f t="shared" si="11"/>
        <v>35.773802004342301</v>
      </c>
      <c r="F143" s="588">
        <f t="shared" si="11"/>
        <v>25.653756362873473</v>
      </c>
      <c r="G143" s="588">
        <f t="shared" si="11"/>
        <v>15.784639408467044</v>
      </c>
      <c r="H143" s="588">
        <f t="shared" si="11"/>
        <v>9.7837905414814763</v>
      </c>
      <c r="I143" s="588">
        <f t="shared" si="11"/>
        <v>4.9578375281920195</v>
      </c>
      <c r="J143" s="588">
        <f t="shared" si="11"/>
        <v>9.7837905414814763</v>
      </c>
      <c r="K143" s="588">
        <f t="shared" si="11"/>
        <v>15.784639408467044</v>
      </c>
      <c r="L143" s="588">
        <f t="shared" si="11"/>
        <v>25.653756362873473</v>
      </c>
      <c r="M143" s="588">
        <f t="shared" si="11"/>
        <v>35.773802004342301</v>
      </c>
      <c r="N143" s="588" t="e">
        <f t="shared" si="11"/>
        <v>#N/A</v>
      </c>
    </row>
    <row r="144" spans="3:14">
      <c r="C144" s="85">
        <f t="shared" si="10"/>
        <v>-355</v>
      </c>
      <c r="D144" s="588">
        <f t="shared" ref="D144:N153" si="12">IF($C$50&gt;0,IF(ABS($C144)&lt;D$60,D$57-3*D$59/($C$54^3)*($C$54*$C144^2/2-ABS($C144^3)/6),NA()),D$57-3*D$59/($C$54^3)*($C$54*$C144^2/2-ABS($C144^3)/6))</f>
        <v>44.956836992202717</v>
      </c>
      <c r="E144" s="588">
        <f t="shared" si="12"/>
        <v>35.787397597760595</v>
      </c>
      <c r="F144" s="588">
        <f t="shared" si="12"/>
        <v>25.687614033014434</v>
      </c>
      <c r="G144" s="588">
        <f t="shared" si="12"/>
        <v>15.839206310677719</v>
      </c>
      <c r="H144" s="588">
        <f t="shared" si="12"/>
        <v>9.8500139195042511</v>
      </c>
      <c r="I144" s="588">
        <f t="shared" si="12"/>
        <v>5.0371731372291499</v>
      </c>
      <c r="J144" s="588">
        <f t="shared" si="12"/>
        <v>9.8500139195042511</v>
      </c>
      <c r="K144" s="588">
        <f t="shared" si="12"/>
        <v>15.839206310677719</v>
      </c>
      <c r="L144" s="588">
        <f t="shared" si="12"/>
        <v>25.687614033014434</v>
      </c>
      <c r="M144" s="588">
        <f t="shared" si="12"/>
        <v>35.787397597760595</v>
      </c>
      <c r="N144" s="588" t="e">
        <f t="shared" si="12"/>
        <v>#N/A</v>
      </c>
    </row>
    <row r="145" spans="3:14">
      <c r="C145" s="85">
        <f t="shared" si="10"/>
        <v>-354</v>
      </c>
      <c r="D145" s="588">
        <f t="shared" si="12"/>
        <v>44.959399365438138</v>
      </c>
      <c r="E145" s="588">
        <f t="shared" si="12"/>
        <v>35.800981298125599</v>
      </c>
      <c r="F145" s="588">
        <f t="shared" si="12"/>
        <v>25.721442085391551</v>
      </c>
      <c r="G145" s="588">
        <f t="shared" si="12"/>
        <v>15.893725479254728</v>
      </c>
      <c r="H145" s="588">
        <f t="shared" si="12"/>
        <v>9.9161793671271212</v>
      </c>
      <c r="I145" s="588">
        <f t="shared" si="12"/>
        <v>5.1164393456453041</v>
      </c>
      <c r="J145" s="588">
        <f t="shared" si="12"/>
        <v>9.9161793671271212</v>
      </c>
      <c r="K145" s="588">
        <f t="shared" si="12"/>
        <v>15.893725479254728</v>
      </c>
      <c r="L145" s="588">
        <f t="shared" si="12"/>
        <v>25.721442085391551</v>
      </c>
      <c r="M145" s="588">
        <f t="shared" si="12"/>
        <v>35.800981298125599</v>
      </c>
      <c r="N145" s="588" t="e">
        <f t="shared" si="12"/>
        <v>#N/A</v>
      </c>
    </row>
    <row r="146" spans="3:14">
      <c r="C146" s="85">
        <f t="shared" si="10"/>
        <v>-353</v>
      </c>
      <c r="D146" s="588">
        <f t="shared" si="12"/>
        <v>44.961959467173806</v>
      </c>
      <c r="E146" s="588">
        <f t="shared" si="12"/>
        <v>35.814552956774158</v>
      </c>
      <c r="F146" s="588">
        <f t="shared" si="12"/>
        <v>25.755240149782782</v>
      </c>
      <c r="G146" s="588">
        <f t="shared" si="12"/>
        <v>15.948196317527657</v>
      </c>
      <c r="H146" s="588">
        <f t="shared" si="12"/>
        <v>9.9822861602200934</v>
      </c>
      <c r="I146" s="588">
        <f t="shared" si="12"/>
        <v>5.1956352859327204</v>
      </c>
      <c r="J146" s="588">
        <f t="shared" si="12"/>
        <v>9.9822861602200934</v>
      </c>
      <c r="K146" s="588">
        <f t="shared" si="12"/>
        <v>15.948196317527657</v>
      </c>
      <c r="L146" s="588">
        <f t="shared" si="12"/>
        <v>25.755240149782782</v>
      </c>
      <c r="M146" s="588">
        <f t="shared" si="12"/>
        <v>35.814552956774158</v>
      </c>
      <c r="N146" s="588" t="e">
        <f t="shared" si="12"/>
        <v>#N/A</v>
      </c>
    </row>
    <row r="147" spans="3:14">
      <c r="C147" s="85">
        <f t="shared" si="10"/>
        <v>-352</v>
      </c>
      <c r="D147" s="588">
        <f t="shared" si="12"/>
        <v>44.964517269366524</v>
      </c>
      <c r="E147" s="588">
        <f t="shared" si="12"/>
        <v>35.828112425043095</v>
      </c>
      <c r="F147" s="588">
        <f t="shared" si="12"/>
        <v>25.78900785596608</v>
      </c>
      <c r="G147" s="588">
        <f t="shared" si="12"/>
        <v>16.002618228826083</v>
      </c>
      <c r="H147" s="588">
        <f t="shared" si="12"/>
        <v>10.048333574653169</v>
      </c>
      <c r="I147" s="588">
        <f t="shared" si="12"/>
        <v>5.2747600905836372</v>
      </c>
      <c r="J147" s="588">
        <f t="shared" si="12"/>
        <v>10.048333574653169</v>
      </c>
      <c r="K147" s="588">
        <f t="shared" si="12"/>
        <v>16.002618228826083</v>
      </c>
      <c r="L147" s="588">
        <f t="shared" si="12"/>
        <v>25.78900785596608</v>
      </c>
      <c r="M147" s="588">
        <f t="shared" si="12"/>
        <v>35.828112425043095</v>
      </c>
      <c r="N147" s="588" t="e">
        <f t="shared" si="12"/>
        <v>#N/A</v>
      </c>
    </row>
    <row r="148" spans="3:14">
      <c r="C148" s="85">
        <f t="shared" si="10"/>
        <v>-351</v>
      </c>
      <c r="D148" s="588">
        <f t="shared" si="12"/>
        <v>44.967072743973084</v>
      </c>
      <c r="E148" s="588">
        <f t="shared" si="12"/>
        <v>35.841659554269249</v>
      </c>
      <c r="F148" s="588">
        <f t="shared" si="12"/>
        <v>25.822744833719391</v>
      </c>
      <c r="G148" s="588">
        <f t="shared" si="12"/>
        <v>16.056990616479581</v>
      </c>
      <c r="H148" s="588">
        <f t="shared" si="12"/>
        <v>10.114320886296346</v>
      </c>
      <c r="I148" s="588">
        <f t="shared" si="12"/>
        <v>5.3538128920902928</v>
      </c>
      <c r="J148" s="588">
        <f t="shared" si="12"/>
        <v>10.114320886296346</v>
      </c>
      <c r="K148" s="588">
        <f t="shared" si="12"/>
        <v>16.056990616479581</v>
      </c>
      <c r="L148" s="588">
        <f t="shared" si="12"/>
        <v>25.822744833719391</v>
      </c>
      <c r="M148" s="588">
        <f t="shared" si="12"/>
        <v>35.841659554269249</v>
      </c>
      <c r="N148" s="588" t="e">
        <f t="shared" si="12"/>
        <v>#N/A</v>
      </c>
    </row>
    <row r="149" spans="3:14">
      <c r="C149" s="85">
        <f t="shared" si="10"/>
        <v>-350</v>
      </c>
      <c r="D149" s="588">
        <f t="shared" si="12"/>
        <v>44.969625862950274</v>
      </c>
      <c r="E149" s="588">
        <f t="shared" si="12"/>
        <v>35.855194195789451</v>
      </c>
      <c r="F149" s="588">
        <f t="shared" si="12"/>
        <v>25.856450712820671</v>
      </c>
      <c r="G149" s="588">
        <f t="shared" si="12"/>
        <v>16.111312883817739</v>
      </c>
      <c r="H149" s="588">
        <f t="shared" si="12"/>
        <v>10.180247371019627</v>
      </c>
      <c r="I149" s="588">
        <f t="shared" si="12"/>
        <v>5.4327928229449221</v>
      </c>
      <c r="J149" s="588">
        <f t="shared" si="12"/>
        <v>10.180247371019627</v>
      </c>
      <c r="K149" s="588">
        <f t="shared" si="12"/>
        <v>16.111312883817739</v>
      </c>
      <c r="L149" s="588">
        <f t="shared" si="12"/>
        <v>25.856450712820671</v>
      </c>
      <c r="M149" s="588">
        <f t="shared" si="12"/>
        <v>35.855194195789451</v>
      </c>
      <c r="N149" s="588" t="e">
        <f t="shared" si="12"/>
        <v>#N/A</v>
      </c>
    </row>
    <row r="150" spans="3:14">
      <c r="C150" s="85">
        <f t="shared" si="10"/>
        <v>-349</v>
      </c>
      <c r="D150" s="588">
        <f t="shared" si="12"/>
        <v>44.972176598254883</v>
      </c>
      <c r="E150" s="588">
        <f t="shared" si="12"/>
        <v>35.86871620094054</v>
      </c>
      <c r="F150" s="588">
        <f t="shared" si="12"/>
        <v>25.890125123047874</v>
      </c>
      <c r="G150" s="588">
        <f t="shared" si="12"/>
        <v>16.165584434170128</v>
      </c>
      <c r="H150" s="588">
        <f t="shared" si="12"/>
        <v>10.246112304693018</v>
      </c>
      <c r="I150" s="588">
        <f t="shared" si="12"/>
        <v>5.5116990156397705</v>
      </c>
      <c r="J150" s="588">
        <f t="shared" si="12"/>
        <v>10.246112304693018</v>
      </c>
      <c r="K150" s="588">
        <f t="shared" si="12"/>
        <v>16.165584434170128</v>
      </c>
      <c r="L150" s="588">
        <f t="shared" si="12"/>
        <v>25.890125123047874</v>
      </c>
      <c r="M150" s="588">
        <f t="shared" si="12"/>
        <v>35.86871620094054</v>
      </c>
      <c r="N150" s="588" t="e">
        <f t="shared" si="12"/>
        <v>#N/A</v>
      </c>
    </row>
    <row r="151" spans="3:14">
      <c r="C151" s="85">
        <f t="shared" si="10"/>
        <v>-348</v>
      </c>
      <c r="D151" s="588">
        <f t="shared" si="12"/>
        <v>44.974724921843723</v>
      </c>
      <c r="E151" s="588">
        <f t="shared" si="12"/>
        <v>35.882225421059346</v>
      </c>
      <c r="F151" s="588">
        <f t="shared" si="12"/>
        <v>25.923767694178945</v>
      </c>
      <c r="G151" s="588">
        <f t="shared" si="12"/>
        <v>16.219804670866331</v>
      </c>
      <c r="H151" s="588">
        <f t="shared" si="12"/>
        <v>10.311914963186512</v>
      </c>
      <c r="I151" s="588">
        <f t="shared" si="12"/>
        <v>5.5905306026670658</v>
      </c>
      <c r="J151" s="588">
        <f t="shared" si="12"/>
        <v>10.311914963186512</v>
      </c>
      <c r="K151" s="588">
        <f t="shared" si="12"/>
        <v>16.219804670866331</v>
      </c>
      <c r="L151" s="588">
        <f t="shared" si="12"/>
        <v>25.923767694178945</v>
      </c>
      <c r="M151" s="588">
        <f t="shared" si="12"/>
        <v>35.882225421059346</v>
      </c>
      <c r="N151" s="588" t="e">
        <f t="shared" si="12"/>
        <v>#N/A</v>
      </c>
    </row>
    <row r="152" spans="3:14">
      <c r="C152" s="85">
        <f t="shared" si="10"/>
        <v>-347</v>
      </c>
      <c r="D152" s="588">
        <f t="shared" si="12"/>
        <v>44.977270805673569</v>
      </c>
      <c r="E152" s="588">
        <f t="shared" si="12"/>
        <v>35.8957217074827</v>
      </c>
      <c r="F152" s="588">
        <f t="shared" si="12"/>
        <v>25.957378055991839</v>
      </c>
      <c r="G152" s="588">
        <f t="shared" si="12"/>
        <v>16.27397299723593</v>
      </c>
      <c r="H152" s="588">
        <f t="shared" si="12"/>
        <v>10.377654622370116</v>
      </c>
      <c r="I152" s="588">
        <f t="shared" si="12"/>
        <v>5.6692867165190499</v>
      </c>
      <c r="J152" s="588">
        <f t="shared" si="12"/>
        <v>10.377654622370116</v>
      </c>
      <c r="K152" s="588">
        <f t="shared" si="12"/>
        <v>16.27397299723593</v>
      </c>
      <c r="L152" s="588">
        <f t="shared" si="12"/>
        <v>25.957378055991839</v>
      </c>
      <c r="M152" s="588">
        <f t="shared" si="12"/>
        <v>35.8957217074827</v>
      </c>
      <c r="N152" s="588" t="e">
        <f t="shared" si="12"/>
        <v>#N/A</v>
      </c>
    </row>
    <row r="153" spans="3:14">
      <c r="C153" s="85">
        <f t="shared" si="10"/>
        <v>-346</v>
      </c>
      <c r="D153" s="588">
        <f t="shared" si="12"/>
        <v>44.979814221701218</v>
      </c>
      <c r="E153" s="588">
        <f t="shared" si="12"/>
        <v>35.909204911547448</v>
      </c>
      <c r="F153" s="588">
        <f t="shared" si="12"/>
        <v>25.990955838264512</v>
      </c>
      <c r="G153" s="588">
        <f t="shared" si="12"/>
        <v>16.328088816608499</v>
      </c>
      <c r="H153" s="588">
        <f t="shared" si="12"/>
        <v>10.44333055811383</v>
      </c>
      <c r="I153" s="588">
        <f t="shared" si="12"/>
        <v>5.7479664896879648</v>
      </c>
      <c r="J153" s="588">
        <f t="shared" si="12"/>
        <v>10.44333055811383</v>
      </c>
      <c r="K153" s="588">
        <f t="shared" si="12"/>
        <v>16.328088816608499</v>
      </c>
      <c r="L153" s="588">
        <f t="shared" si="12"/>
        <v>25.990955838264512</v>
      </c>
      <c r="M153" s="588">
        <f t="shared" si="12"/>
        <v>35.909204911547448</v>
      </c>
      <c r="N153" s="588" t="e">
        <f t="shared" si="12"/>
        <v>#N/A</v>
      </c>
    </row>
    <row r="154" spans="3:14">
      <c r="C154" s="85">
        <f t="shared" si="10"/>
        <v>-345</v>
      </c>
      <c r="D154" s="588">
        <f t="shared" ref="D154:N163" si="13">IF($C$50&gt;0,IF(ABS($C154)&lt;D$60,D$57-3*D$59/($C$54^3)*($C$54*$C154^2/2-ABS($C154^3)/6),NA()),D$57-3*D$59/($C$54^3)*($C$54*$C154^2/2-ABS($C154^3)/6))</f>
        <v>44.982355141883467</v>
      </c>
      <c r="E154" s="588">
        <f t="shared" si="13"/>
        <v>35.922674884590407</v>
      </c>
      <c r="F154" s="588">
        <f t="shared" si="13"/>
        <v>26.024500670774913</v>
      </c>
      <c r="G154" s="588">
        <f t="shared" si="13"/>
        <v>16.382151532313621</v>
      </c>
      <c r="H154" s="588">
        <f t="shared" si="13"/>
        <v>10.508942046287654</v>
      </c>
      <c r="I154" s="588">
        <f t="shared" si="13"/>
        <v>5.8265690546660416</v>
      </c>
      <c r="J154" s="588">
        <f t="shared" si="13"/>
        <v>10.508942046287654</v>
      </c>
      <c r="K154" s="588">
        <f t="shared" si="13"/>
        <v>16.382151532313621</v>
      </c>
      <c r="L154" s="588">
        <f t="shared" si="13"/>
        <v>26.024500670774913</v>
      </c>
      <c r="M154" s="588">
        <f t="shared" si="13"/>
        <v>35.922674884590407</v>
      </c>
      <c r="N154" s="588" t="e">
        <f t="shared" si="13"/>
        <v>#N/A</v>
      </c>
    </row>
    <row r="155" spans="3:14">
      <c r="C155" s="85">
        <f t="shared" si="10"/>
        <v>-344</v>
      </c>
      <c r="D155" s="588">
        <f t="shared" si="13"/>
        <v>44.984893538177111</v>
      </c>
      <c r="E155" s="588">
        <f t="shared" si="13"/>
        <v>35.936131477948422</v>
      </c>
      <c r="F155" s="588">
        <f t="shared" si="13"/>
        <v>26.058012183300995</v>
      </c>
      <c r="G155" s="588">
        <f t="shared" si="13"/>
        <v>16.436160547680871</v>
      </c>
      <c r="H155" s="588">
        <f t="shared" si="13"/>
        <v>10.57448836276159</v>
      </c>
      <c r="I155" s="588">
        <f t="shared" si="13"/>
        <v>5.9050935439455188</v>
      </c>
      <c r="J155" s="588">
        <f t="shared" si="13"/>
        <v>10.57448836276159</v>
      </c>
      <c r="K155" s="588">
        <f t="shared" si="13"/>
        <v>16.436160547680871</v>
      </c>
      <c r="L155" s="588">
        <f t="shared" si="13"/>
        <v>26.058012183300995</v>
      </c>
      <c r="M155" s="588">
        <f t="shared" si="13"/>
        <v>35.936131477948422</v>
      </c>
      <c r="N155" s="588" t="e">
        <f t="shared" si="13"/>
        <v>#N/A</v>
      </c>
    </row>
    <row r="156" spans="3:14">
      <c r="C156" s="85">
        <f t="shared" si="10"/>
        <v>-343</v>
      </c>
      <c r="D156" s="588">
        <f t="shared" si="13"/>
        <v>44.987429382538934</v>
      </c>
      <c r="E156" s="588">
        <f t="shared" si="13"/>
        <v>35.949574542958324</v>
      </c>
      <c r="F156" s="588">
        <f t="shared" si="13"/>
        <v>26.091490005620706</v>
      </c>
      <c r="G156" s="588">
        <f t="shared" si="13"/>
        <v>16.49011526603983</v>
      </c>
      <c r="H156" s="588">
        <f t="shared" si="13"/>
        <v>10.63996878340564</v>
      </c>
      <c r="I156" s="588">
        <f t="shared" si="13"/>
        <v>5.9835390900186454</v>
      </c>
      <c r="J156" s="588">
        <f t="shared" si="13"/>
        <v>10.63996878340564</v>
      </c>
      <c r="K156" s="588">
        <f t="shared" si="13"/>
        <v>16.49011526603983</v>
      </c>
      <c r="L156" s="588">
        <f t="shared" si="13"/>
        <v>26.091490005620706</v>
      </c>
      <c r="M156" s="588">
        <f t="shared" si="13"/>
        <v>35.949574542958324</v>
      </c>
      <c r="N156" s="588" t="e">
        <f t="shared" si="13"/>
        <v>#N/A</v>
      </c>
    </row>
    <row r="157" spans="3:14">
      <c r="C157" s="85">
        <f t="shared" si="10"/>
        <v>-342</v>
      </c>
      <c r="D157" s="588">
        <f t="shared" si="13"/>
        <v>44.989962646925747</v>
      </c>
      <c r="E157" s="588">
        <f t="shared" si="13"/>
        <v>35.963003930956944</v>
      </c>
      <c r="F157" s="588">
        <f t="shared" si="13"/>
        <v>26.124933767512005</v>
      </c>
      <c r="G157" s="588">
        <f t="shared" si="13"/>
        <v>16.54401509072008</v>
      </c>
      <c r="H157" s="588">
        <f t="shared" si="13"/>
        <v>10.705382584089804</v>
      </c>
      <c r="I157" s="588">
        <f t="shared" si="13"/>
        <v>6.061904825377642</v>
      </c>
      <c r="J157" s="588">
        <f t="shared" si="13"/>
        <v>10.705382584089804</v>
      </c>
      <c r="K157" s="588">
        <f t="shared" si="13"/>
        <v>16.54401509072008</v>
      </c>
      <c r="L157" s="588">
        <f t="shared" si="13"/>
        <v>26.124933767512005</v>
      </c>
      <c r="M157" s="588">
        <f t="shared" si="13"/>
        <v>35.963003930956944</v>
      </c>
      <c r="N157" s="588" t="e">
        <f t="shared" si="13"/>
        <v>#N/A</v>
      </c>
    </row>
    <row r="158" spans="3:14">
      <c r="C158" s="85">
        <f t="shared" si="10"/>
        <v>-341</v>
      </c>
      <c r="D158" s="588">
        <f t="shared" si="13"/>
        <v>44.992493303294324</v>
      </c>
      <c r="E158" s="588">
        <f t="shared" si="13"/>
        <v>35.976419493281121</v>
      </c>
      <c r="F158" s="588">
        <f t="shared" si="13"/>
        <v>26.158343098752837</v>
      </c>
      <c r="G158" s="588">
        <f t="shared" si="13"/>
        <v>16.597859425051194</v>
      </c>
      <c r="H158" s="588">
        <f t="shared" si="13"/>
        <v>10.770729040684083</v>
      </c>
      <c r="I158" s="588">
        <f t="shared" si="13"/>
        <v>6.1401898825147576</v>
      </c>
      <c r="J158" s="588">
        <f t="shared" si="13"/>
        <v>10.770729040684083</v>
      </c>
      <c r="K158" s="588">
        <f t="shared" si="13"/>
        <v>16.597859425051194</v>
      </c>
      <c r="L158" s="588">
        <f t="shared" si="13"/>
        <v>26.158343098752837</v>
      </c>
      <c r="M158" s="588">
        <f t="shared" si="13"/>
        <v>35.976419493281121</v>
      </c>
      <c r="N158" s="588" t="e">
        <f t="shared" si="13"/>
        <v>#N/A</v>
      </c>
    </row>
    <row r="159" spans="3:14">
      <c r="C159" s="85">
        <f t="shared" si="10"/>
        <v>-340</v>
      </c>
      <c r="D159" s="588">
        <f t="shared" si="13"/>
        <v>44.995021323601463</v>
      </c>
      <c r="E159" s="588">
        <f t="shared" si="13"/>
        <v>35.989821081267685</v>
      </c>
      <c r="F159" s="588">
        <f t="shared" si="13"/>
        <v>26.191717629121158</v>
      </c>
      <c r="G159" s="588">
        <f t="shared" si="13"/>
        <v>16.65164767236276</v>
      </c>
      <c r="H159" s="588">
        <f t="shared" si="13"/>
        <v>10.836007429058483</v>
      </c>
      <c r="I159" s="588">
        <f t="shared" si="13"/>
        <v>6.2183933939222307</v>
      </c>
      <c r="J159" s="588">
        <f t="shared" si="13"/>
        <v>10.836007429058483</v>
      </c>
      <c r="K159" s="588">
        <f t="shared" si="13"/>
        <v>16.65164767236276</v>
      </c>
      <c r="L159" s="588">
        <f t="shared" si="13"/>
        <v>26.191717629121158</v>
      </c>
      <c r="M159" s="588">
        <f t="shared" si="13"/>
        <v>35.989821081267685</v>
      </c>
      <c r="N159" s="588" t="e">
        <f t="shared" si="13"/>
        <v>#N/A</v>
      </c>
    </row>
    <row r="160" spans="3:14">
      <c r="C160" s="85">
        <f t="shared" si="10"/>
        <v>-339</v>
      </c>
      <c r="D160" s="588">
        <f t="shared" si="13"/>
        <v>44.997546679803968</v>
      </c>
      <c r="E160" s="588">
        <f t="shared" si="13"/>
        <v>36.003208546253475</v>
      </c>
      <c r="F160" s="588">
        <f t="shared" si="13"/>
        <v>26.225056988394918</v>
      </c>
      <c r="G160" s="588">
        <f t="shared" si="13"/>
        <v>16.705379235984349</v>
      </c>
      <c r="H160" s="588">
        <f t="shared" si="13"/>
        <v>10.901217025082998</v>
      </c>
      <c r="I160" s="588">
        <f t="shared" si="13"/>
        <v>6.2965144920922889</v>
      </c>
      <c r="J160" s="588">
        <f t="shared" si="13"/>
        <v>10.901217025082998</v>
      </c>
      <c r="K160" s="588">
        <f t="shared" si="13"/>
        <v>16.705379235984349</v>
      </c>
      <c r="L160" s="588">
        <f t="shared" si="13"/>
        <v>26.225056988394918</v>
      </c>
      <c r="M160" s="588">
        <f t="shared" si="13"/>
        <v>36.003208546253475</v>
      </c>
      <c r="N160" s="588" t="e">
        <f t="shared" si="13"/>
        <v>#N/A</v>
      </c>
    </row>
    <row r="161" spans="3:14">
      <c r="C161" s="85">
        <f t="shared" si="10"/>
        <v>-338</v>
      </c>
      <c r="D161" s="588">
        <f t="shared" si="13"/>
        <v>45.00006934385862</v>
      </c>
      <c r="E161" s="588">
        <f t="shared" si="13"/>
        <v>36.016581739575322</v>
      </c>
      <c r="F161" s="588">
        <f t="shared" si="13"/>
        <v>26.258360806352073</v>
      </c>
      <c r="G161" s="588">
        <f t="shared" si="13"/>
        <v>16.759053519245548</v>
      </c>
      <c r="H161" s="588">
        <f t="shared" si="13"/>
        <v>10.966357104627631</v>
      </c>
      <c r="I161" s="588">
        <f t="shared" si="13"/>
        <v>6.3745523095171812</v>
      </c>
      <c r="J161" s="588">
        <f t="shared" si="13"/>
        <v>10.966357104627631</v>
      </c>
      <c r="K161" s="588">
        <f t="shared" si="13"/>
        <v>16.759053519245548</v>
      </c>
      <c r="L161" s="588">
        <f t="shared" si="13"/>
        <v>26.258360806352073</v>
      </c>
      <c r="M161" s="588">
        <f t="shared" si="13"/>
        <v>36.016581739575322</v>
      </c>
      <c r="N161" s="588" t="e">
        <f t="shared" si="13"/>
        <v>#N/A</v>
      </c>
    </row>
    <row r="162" spans="3:14">
      <c r="C162" s="85">
        <f t="shared" si="10"/>
        <v>-337</v>
      </c>
      <c r="D162" s="588">
        <f t="shared" si="13"/>
        <v>45.002589287722216</v>
      </c>
      <c r="E162" s="588">
        <f t="shared" si="13"/>
        <v>36.029940512570057</v>
      </c>
      <c r="F162" s="588">
        <f t="shared" si="13"/>
        <v>26.291628712770571</v>
      </c>
      <c r="G162" s="588">
        <f t="shared" si="13"/>
        <v>16.81266992547593</v>
      </c>
      <c r="H162" s="588">
        <f t="shared" si="13"/>
        <v>11.031426943562389</v>
      </c>
      <c r="I162" s="588">
        <f t="shared" si="13"/>
        <v>6.4525059786891426</v>
      </c>
      <c r="J162" s="588">
        <f t="shared" si="13"/>
        <v>11.031426943562389</v>
      </c>
      <c r="K162" s="588">
        <f t="shared" si="13"/>
        <v>16.81266992547593</v>
      </c>
      <c r="L162" s="588">
        <f t="shared" si="13"/>
        <v>26.291628712770571</v>
      </c>
      <c r="M162" s="588">
        <f t="shared" si="13"/>
        <v>36.029940512570057</v>
      </c>
      <c r="N162" s="588" t="e">
        <f t="shared" si="13"/>
        <v>#N/A</v>
      </c>
    </row>
    <row r="163" spans="3:14">
      <c r="C163" s="85">
        <f t="shared" si="10"/>
        <v>-336</v>
      </c>
      <c r="D163" s="588">
        <f t="shared" si="13"/>
        <v>45.005106483351547</v>
      </c>
      <c r="E163" s="588">
        <f t="shared" si="13"/>
        <v>36.043284716574519</v>
      </c>
      <c r="F163" s="588">
        <f t="shared" si="13"/>
        <v>26.324860337428362</v>
      </c>
      <c r="G163" s="588">
        <f t="shared" si="13"/>
        <v>16.866227858005075</v>
      </c>
      <c r="H163" s="588">
        <f t="shared" si="13"/>
        <v>11.096425817757266</v>
      </c>
      <c r="I163" s="588">
        <f t="shared" si="13"/>
        <v>6.5303746321004059</v>
      </c>
      <c r="J163" s="588">
        <f t="shared" si="13"/>
        <v>11.096425817757266</v>
      </c>
      <c r="K163" s="588">
        <f t="shared" si="13"/>
        <v>16.866227858005075</v>
      </c>
      <c r="L163" s="588">
        <f t="shared" si="13"/>
        <v>26.324860337428362</v>
      </c>
      <c r="M163" s="588">
        <f t="shared" si="13"/>
        <v>36.043284716574519</v>
      </c>
      <c r="N163" s="588" t="e">
        <f t="shared" si="13"/>
        <v>#N/A</v>
      </c>
    </row>
    <row r="164" spans="3:14">
      <c r="C164" s="85">
        <f t="shared" si="10"/>
        <v>-335</v>
      </c>
      <c r="D164" s="588">
        <f t="shared" ref="D164:N173" si="14">IF($C$50&gt;0,IF(ABS($C164)&lt;D$60,D$57-3*D$59/($C$54^3)*($C$54*$C164^2/2-ABS($C164^3)/6),NA()),D$57-3*D$59/($C$54^3)*($C$54*$C164^2/2-ABS($C164^3)/6))</f>
        <v>45.007620902703415</v>
      </c>
      <c r="E164" s="588">
        <f t="shared" si="14"/>
        <v>36.056614202925537</v>
      </c>
      <c r="F164" s="588">
        <f t="shared" si="14"/>
        <v>26.358055310103403</v>
      </c>
      <c r="G164" s="588">
        <f t="shared" si="14"/>
        <v>16.919726720162561</v>
      </c>
      <c r="H164" s="588">
        <f t="shared" si="14"/>
        <v>11.161353003082267</v>
      </c>
      <c r="I164" s="588">
        <f t="shared" si="14"/>
        <v>6.6081574022432115</v>
      </c>
      <c r="J164" s="588">
        <f t="shared" si="14"/>
        <v>11.161353003082267</v>
      </c>
      <c r="K164" s="588">
        <f t="shared" si="14"/>
        <v>16.919726720162561</v>
      </c>
      <c r="L164" s="588">
        <f t="shared" si="14"/>
        <v>26.358055310103403</v>
      </c>
      <c r="M164" s="588">
        <f t="shared" si="14"/>
        <v>36.056614202925537</v>
      </c>
      <c r="N164" s="588" t="e">
        <f t="shared" si="14"/>
        <v>#N/A</v>
      </c>
    </row>
    <row r="165" spans="3:14">
      <c r="C165" s="85">
        <f t="shared" si="10"/>
        <v>-334</v>
      </c>
      <c r="D165" s="588">
        <f t="shared" si="14"/>
        <v>45.010132517734604</v>
      </c>
      <c r="E165" s="588">
        <f t="shared" si="14"/>
        <v>36.069928822959952</v>
      </c>
      <c r="F165" s="588">
        <f t="shared" si="14"/>
        <v>26.391213260573647</v>
      </c>
      <c r="G165" s="588">
        <f t="shared" si="14"/>
        <v>16.973165915277974</v>
      </c>
      <c r="H165" s="588">
        <f t="shared" si="14"/>
        <v>11.226207775407394</v>
      </c>
      <c r="I165" s="588">
        <f t="shared" si="14"/>
        <v>6.6858534216098029</v>
      </c>
      <c r="J165" s="588">
        <f t="shared" si="14"/>
        <v>11.226207775407394</v>
      </c>
      <c r="K165" s="588">
        <f t="shared" si="14"/>
        <v>16.973165915277974</v>
      </c>
      <c r="L165" s="588">
        <f t="shared" si="14"/>
        <v>26.391213260573647</v>
      </c>
      <c r="M165" s="588">
        <f t="shared" si="14"/>
        <v>36.069928822959952</v>
      </c>
      <c r="N165" s="588" t="e">
        <f t="shared" si="14"/>
        <v>#N/A</v>
      </c>
    </row>
    <row r="166" spans="3:14">
      <c r="C166" s="85">
        <f t="shared" si="10"/>
        <v>-333</v>
      </c>
      <c r="D166" s="588">
        <f t="shared" si="14"/>
        <v>45.012641300401917</v>
      </c>
      <c r="E166" s="588">
        <f t="shared" si="14"/>
        <v>36.083228428014593</v>
      </c>
      <c r="F166" s="588">
        <f t="shared" si="14"/>
        <v>26.42433381861704</v>
      </c>
      <c r="G166" s="588">
        <f t="shared" si="14"/>
        <v>17.026544846680888</v>
      </c>
      <c r="H166" s="588">
        <f t="shared" si="14"/>
        <v>11.290989410602645</v>
      </c>
      <c r="I166" s="588">
        <f t="shared" si="14"/>
        <v>6.7634618226924097</v>
      </c>
      <c r="J166" s="588">
        <f t="shared" si="14"/>
        <v>11.290989410602645</v>
      </c>
      <c r="K166" s="588">
        <f t="shared" si="14"/>
        <v>17.026544846680888</v>
      </c>
      <c r="L166" s="588">
        <f t="shared" si="14"/>
        <v>26.42433381861704</v>
      </c>
      <c r="M166" s="588">
        <f t="shared" si="14"/>
        <v>36.083228428014593</v>
      </c>
      <c r="N166" s="588" t="e">
        <f t="shared" si="14"/>
        <v>#N/A</v>
      </c>
    </row>
    <row r="167" spans="3:14">
      <c r="C167" s="85">
        <f t="shared" si="10"/>
        <v>-332</v>
      </c>
      <c r="D167" s="588">
        <f t="shared" si="14"/>
        <v>45.015147222662137</v>
      </c>
      <c r="E167" s="588">
        <f t="shared" si="14"/>
        <v>36.096512869426292</v>
      </c>
      <c r="F167" s="588">
        <f t="shared" si="14"/>
        <v>26.457416614011539</v>
      </c>
      <c r="G167" s="588">
        <f t="shared" si="14"/>
        <v>17.079862917700883</v>
      </c>
      <c r="H167" s="588">
        <f t="shared" si="14"/>
        <v>11.355697184538023</v>
      </c>
      <c r="I167" s="588">
        <f t="shared" si="14"/>
        <v>6.840981737983272</v>
      </c>
      <c r="J167" s="588">
        <f t="shared" si="14"/>
        <v>11.355697184538023</v>
      </c>
      <c r="K167" s="588">
        <f t="shared" si="14"/>
        <v>17.079862917700883</v>
      </c>
      <c r="L167" s="588">
        <f t="shared" si="14"/>
        <v>26.457416614011539</v>
      </c>
      <c r="M167" s="588">
        <f t="shared" si="14"/>
        <v>36.096512869426292</v>
      </c>
      <c r="N167" s="588" t="e">
        <f t="shared" si="14"/>
        <v>#N/A</v>
      </c>
    </row>
    <row r="168" spans="3:14">
      <c r="C168" s="85">
        <f t="shared" si="10"/>
        <v>-331</v>
      </c>
      <c r="D168" s="588">
        <f t="shared" si="14"/>
        <v>45.017650256472059</v>
      </c>
      <c r="E168" s="588">
        <f t="shared" si="14"/>
        <v>36.109781998531886</v>
      </c>
      <c r="F168" s="588">
        <f t="shared" si="14"/>
        <v>26.490461276535093</v>
      </c>
      <c r="G168" s="588">
        <f t="shared" si="14"/>
        <v>17.133119531667539</v>
      </c>
      <c r="H168" s="588">
        <f t="shared" si="14"/>
        <v>11.420330373083532</v>
      </c>
      <c r="I168" s="588">
        <f t="shared" si="14"/>
        <v>6.9184122999746318</v>
      </c>
      <c r="J168" s="588">
        <f t="shared" si="14"/>
        <v>11.420330373083532</v>
      </c>
      <c r="K168" s="588">
        <f t="shared" si="14"/>
        <v>17.133119531667539</v>
      </c>
      <c r="L168" s="588">
        <f t="shared" si="14"/>
        <v>26.490461276535093</v>
      </c>
      <c r="M168" s="588">
        <f t="shared" si="14"/>
        <v>36.109781998531886</v>
      </c>
      <c r="N168" s="588" t="e">
        <f t="shared" si="14"/>
        <v>#N/A</v>
      </c>
    </row>
    <row r="169" spans="3:14">
      <c r="C169" s="85">
        <f t="shared" si="10"/>
        <v>-330</v>
      </c>
      <c r="D169" s="588">
        <f t="shared" si="14"/>
        <v>45.020150373788475</v>
      </c>
      <c r="E169" s="588">
        <f t="shared" si="14"/>
        <v>36.123035666668208</v>
      </c>
      <c r="F169" s="588">
        <f t="shared" si="14"/>
        <v>26.523467435965653</v>
      </c>
      <c r="G169" s="588">
        <f t="shared" si="14"/>
        <v>17.186314091910432</v>
      </c>
      <c r="H169" s="588">
        <f t="shared" si="14"/>
        <v>11.484888252109167</v>
      </c>
      <c r="I169" s="588">
        <f t="shared" si="14"/>
        <v>6.9957526411587203</v>
      </c>
      <c r="J169" s="588">
        <f t="shared" si="14"/>
        <v>11.484888252109167</v>
      </c>
      <c r="K169" s="588">
        <f t="shared" si="14"/>
        <v>17.186314091910432</v>
      </c>
      <c r="L169" s="588">
        <f t="shared" si="14"/>
        <v>26.523467435965653</v>
      </c>
      <c r="M169" s="588">
        <f t="shared" si="14"/>
        <v>36.123035666668208</v>
      </c>
      <c r="N169" s="588" t="e">
        <f t="shared" si="14"/>
        <v>#N/A</v>
      </c>
    </row>
    <row r="170" spans="3:14">
      <c r="C170" s="85">
        <f t="shared" si="10"/>
        <v>-329</v>
      </c>
      <c r="D170" s="588">
        <f t="shared" si="14"/>
        <v>45.022647546568187</v>
      </c>
      <c r="E170" s="588">
        <f t="shared" si="14"/>
        <v>36.136273725172089</v>
      </c>
      <c r="F170" s="588">
        <f t="shared" si="14"/>
        <v>26.556434722081175</v>
      </c>
      <c r="G170" s="588">
        <f t="shared" si="14"/>
        <v>17.239446001759148</v>
      </c>
      <c r="H170" s="588">
        <f t="shared" si="14"/>
        <v>11.549370097484934</v>
      </c>
      <c r="I170" s="588">
        <f t="shared" si="14"/>
        <v>7.0730018940277795</v>
      </c>
      <c r="J170" s="588">
        <f t="shared" si="14"/>
        <v>11.549370097484934</v>
      </c>
      <c r="K170" s="588">
        <f t="shared" si="14"/>
        <v>17.239446001759148</v>
      </c>
      <c r="L170" s="588">
        <f t="shared" si="14"/>
        <v>26.556434722081175</v>
      </c>
      <c r="M170" s="588">
        <f t="shared" si="14"/>
        <v>36.136273725172089</v>
      </c>
      <c r="N170" s="588" t="e">
        <f t="shared" si="14"/>
        <v>#N/A</v>
      </c>
    </row>
    <row r="171" spans="3:14">
      <c r="C171" s="85">
        <f t="shared" si="10"/>
        <v>-328</v>
      </c>
      <c r="D171" s="588">
        <f t="shared" si="14"/>
        <v>45.025141746767986</v>
      </c>
      <c r="E171" s="588">
        <f t="shared" si="14"/>
        <v>36.149496025380373</v>
      </c>
      <c r="F171" s="588">
        <f t="shared" si="14"/>
        <v>26.589362764659612</v>
      </c>
      <c r="G171" s="588">
        <f t="shared" si="14"/>
        <v>17.292514664543262</v>
      </c>
      <c r="H171" s="588">
        <f t="shared" si="14"/>
        <v>11.613775185080835</v>
      </c>
      <c r="I171" s="588">
        <f t="shared" si="14"/>
        <v>7.1501591910740494</v>
      </c>
      <c r="J171" s="588">
        <f t="shared" si="14"/>
        <v>11.613775185080835</v>
      </c>
      <c r="K171" s="588">
        <f t="shared" si="14"/>
        <v>17.292514664543262</v>
      </c>
      <c r="L171" s="588">
        <f t="shared" si="14"/>
        <v>26.589362764659612</v>
      </c>
      <c r="M171" s="588">
        <f t="shared" si="14"/>
        <v>36.149496025380373</v>
      </c>
      <c r="N171" s="588" t="e">
        <f t="shared" si="14"/>
        <v>#N/A</v>
      </c>
    </row>
    <row r="172" spans="3:14">
      <c r="C172" s="85">
        <f t="shared" si="10"/>
        <v>-327</v>
      </c>
      <c r="D172" s="588">
        <f t="shared" si="14"/>
        <v>45.02763294634466</v>
      </c>
      <c r="E172" s="588">
        <f t="shared" si="14"/>
        <v>36.162702418629877</v>
      </c>
      <c r="F172" s="588">
        <f t="shared" si="14"/>
        <v>26.62225119347891</v>
      </c>
      <c r="G172" s="588">
        <f t="shared" si="14"/>
        <v>17.345519483592348</v>
      </c>
      <c r="H172" s="588">
        <f t="shared" si="14"/>
        <v>11.678102790766866</v>
      </c>
      <c r="I172" s="588">
        <f t="shared" si="14"/>
        <v>7.2272236647897632</v>
      </c>
      <c r="J172" s="588">
        <f t="shared" si="14"/>
        <v>11.678102790766866</v>
      </c>
      <c r="K172" s="588">
        <f t="shared" si="14"/>
        <v>17.345519483592348</v>
      </c>
      <c r="L172" s="588">
        <f t="shared" si="14"/>
        <v>26.62225119347891</v>
      </c>
      <c r="M172" s="588">
        <f t="shared" si="14"/>
        <v>36.162702418629877</v>
      </c>
      <c r="N172" s="588" t="e">
        <f t="shared" si="14"/>
        <v>#N/A</v>
      </c>
    </row>
    <row r="173" spans="3:14">
      <c r="C173" s="85">
        <f t="shared" si="10"/>
        <v>-326</v>
      </c>
      <c r="D173" s="588">
        <f t="shared" si="14"/>
        <v>45.030121117255</v>
      </c>
      <c r="E173" s="588">
        <f t="shared" si="14"/>
        <v>36.175892756257454</v>
      </c>
      <c r="F173" s="588">
        <f t="shared" si="14"/>
        <v>26.655099638317022</v>
      </c>
      <c r="G173" s="588">
        <f t="shared" si="14"/>
        <v>17.398459862235995</v>
      </c>
      <c r="H173" s="588">
        <f t="shared" si="14"/>
        <v>11.742352190413031</v>
      </c>
      <c r="I173" s="588">
        <f t="shared" si="14"/>
        <v>7.3041944476671592</v>
      </c>
      <c r="J173" s="588">
        <f t="shared" si="14"/>
        <v>11.742352190413031</v>
      </c>
      <c r="K173" s="588">
        <f t="shared" si="14"/>
        <v>17.398459862235995</v>
      </c>
      <c r="L173" s="588">
        <f t="shared" si="14"/>
        <v>26.655099638317022</v>
      </c>
      <c r="M173" s="588">
        <f t="shared" si="14"/>
        <v>36.175892756257454</v>
      </c>
      <c r="N173" s="588" t="e">
        <f t="shared" si="14"/>
        <v>#N/A</v>
      </c>
    </row>
    <row r="174" spans="3:14">
      <c r="C174" s="85">
        <f t="shared" si="10"/>
        <v>-325</v>
      </c>
      <c r="D174" s="588">
        <f t="shared" ref="D174:N183" si="15">IF($C$50&gt;0,IF(ABS($C174)&lt;D$60,D$57-3*D$59/($C$54^3)*($C$54*$C174^2/2-ABS($C174^3)/6),NA()),D$57-3*D$59/($C$54^3)*($C$54*$C174^2/2-ABS($C174^3)/6))</f>
        <v>45.032606231455809</v>
      </c>
      <c r="E174" s="588">
        <f t="shared" si="15"/>
        <v>36.189066889599928</v>
      </c>
      <c r="F174" s="588">
        <f t="shared" si="15"/>
        <v>26.687907728951906</v>
      </c>
      <c r="G174" s="588">
        <f t="shared" si="15"/>
        <v>17.451335203803779</v>
      </c>
      <c r="H174" s="588">
        <f t="shared" si="15"/>
        <v>11.806522659889335</v>
      </c>
      <c r="I174" s="588">
        <f t="shared" si="15"/>
        <v>7.3810706721984793</v>
      </c>
      <c r="J174" s="588">
        <f t="shared" si="15"/>
        <v>11.806522659889335</v>
      </c>
      <c r="K174" s="588">
        <f t="shared" si="15"/>
        <v>17.451335203803779</v>
      </c>
      <c r="L174" s="588">
        <f t="shared" si="15"/>
        <v>26.687907728951906</v>
      </c>
      <c r="M174" s="588">
        <f t="shared" si="15"/>
        <v>36.189066889599928</v>
      </c>
      <c r="N174" s="588" t="e">
        <f t="shared" si="15"/>
        <v>#N/A</v>
      </c>
    </row>
    <row r="175" spans="3:14">
      <c r="C175" s="85">
        <f t="shared" si="10"/>
        <v>-324</v>
      </c>
      <c r="D175" s="588">
        <f t="shared" si="15"/>
        <v>45.035088260903869</v>
      </c>
      <c r="E175" s="588">
        <f t="shared" si="15"/>
        <v>36.202224669994131</v>
      </c>
      <c r="F175" s="588">
        <f t="shared" si="15"/>
        <v>26.720675095161507</v>
      </c>
      <c r="G175" s="588">
        <f t="shared" si="15"/>
        <v>17.504144911625275</v>
      </c>
      <c r="H175" s="588">
        <f t="shared" si="15"/>
        <v>11.870613475065774</v>
      </c>
      <c r="I175" s="588">
        <f t="shared" si="15"/>
        <v>7.4578514708759549</v>
      </c>
      <c r="J175" s="588">
        <f t="shared" si="15"/>
        <v>11.870613475065774</v>
      </c>
      <c r="K175" s="588">
        <f t="shared" si="15"/>
        <v>17.504144911625275</v>
      </c>
      <c r="L175" s="588">
        <f t="shared" si="15"/>
        <v>26.720675095161507</v>
      </c>
      <c r="M175" s="588">
        <f t="shared" si="15"/>
        <v>36.202224669994131</v>
      </c>
      <c r="N175" s="588" t="e">
        <f t="shared" si="15"/>
        <v>#N/A</v>
      </c>
    </row>
    <row r="176" spans="3:14">
      <c r="C176" s="85">
        <f t="shared" si="10"/>
        <v>-323</v>
      </c>
      <c r="D176" s="588">
        <f t="shared" si="15"/>
        <v>45.037567177555985</v>
      </c>
      <c r="E176" s="588">
        <f t="shared" si="15"/>
        <v>36.215365948776899</v>
      </c>
      <c r="F176" s="588">
        <f t="shared" si="15"/>
        <v>26.753401366723782</v>
      </c>
      <c r="G176" s="588">
        <f t="shared" si="15"/>
        <v>17.556888389030064</v>
      </c>
      <c r="H176" s="588">
        <f t="shared" si="15"/>
        <v>11.934623911812352</v>
      </c>
      <c r="I176" s="588">
        <f t="shared" si="15"/>
        <v>7.5345359761918278</v>
      </c>
      <c r="J176" s="588">
        <f t="shared" si="15"/>
        <v>11.934623911812352</v>
      </c>
      <c r="K176" s="588">
        <f t="shared" si="15"/>
        <v>17.556888389030064</v>
      </c>
      <c r="L176" s="588">
        <f t="shared" si="15"/>
        <v>26.753401366723782</v>
      </c>
      <c r="M176" s="588">
        <f t="shared" si="15"/>
        <v>36.215365948776899</v>
      </c>
      <c r="N176" s="588" t="e">
        <f t="shared" si="15"/>
        <v>#N/A</v>
      </c>
    </row>
    <row r="177" spans="3:14">
      <c r="C177" s="85">
        <f t="shared" si="10"/>
        <v>-322</v>
      </c>
      <c r="D177" s="588">
        <f t="shared" si="15"/>
        <v>45.040042953368939</v>
      </c>
      <c r="E177" s="588">
        <f t="shared" si="15"/>
        <v>36.228490577285065</v>
      </c>
      <c r="F177" s="588">
        <f t="shared" si="15"/>
        <v>26.786086173416681</v>
      </c>
      <c r="G177" s="588">
        <f t="shared" si="15"/>
        <v>17.609565039347729</v>
      </c>
      <c r="H177" s="588">
        <f t="shared" si="15"/>
        <v>11.998553245999071</v>
      </c>
      <c r="I177" s="588">
        <f t="shared" si="15"/>
        <v>7.6111233206383382</v>
      </c>
      <c r="J177" s="588">
        <f t="shared" si="15"/>
        <v>11.998553245999071</v>
      </c>
      <c r="K177" s="588">
        <f t="shared" si="15"/>
        <v>17.609565039347729</v>
      </c>
      <c r="L177" s="588">
        <f t="shared" si="15"/>
        <v>26.786086173416681</v>
      </c>
      <c r="M177" s="588">
        <f t="shared" si="15"/>
        <v>36.228490577285065</v>
      </c>
      <c r="N177" s="588" t="e">
        <f t="shared" si="15"/>
        <v>#N/A</v>
      </c>
    </row>
    <row r="178" spans="3:14">
      <c r="C178" s="85">
        <f t="shared" si="10"/>
        <v>-321</v>
      </c>
      <c r="D178" s="588">
        <f t="shared" si="15"/>
        <v>45.042515560299535</v>
      </c>
      <c r="E178" s="588">
        <f t="shared" si="15"/>
        <v>36.241598406855466</v>
      </c>
      <c r="F178" s="588">
        <f t="shared" si="15"/>
        <v>26.818729145018157</v>
      </c>
      <c r="G178" s="588">
        <f t="shared" si="15"/>
        <v>17.662174265907844</v>
      </c>
      <c r="H178" s="588">
        <f t="shared" si="15"/>
        <v>12.062400753495927</v>
      </c>
      <c r="I178" s="588">
        <f t="shared" si="15"/>
        <v>7.6876126367077191</v>
      </c>
      <c r="J178" s="588">
        <f t="shared" si="15"/>
        <v>12.062400753495927</v>
      </c>
      <c r="K178" s="588">
        <f t="shared" si="15"/>
        <v>17.662174265907844</v>
      </c>
      <c r="L178" s="588">
        <f t="shared" si="15"/>
        <v>26.818729145018157</v>
      </c>
      <c r="M178" s="588">
        <f t="shared" si="15"/>
        <v>36.241598406855466</v>
      </c>
      <c r="N178" s="588" t="e">
        <f t="shared" si="15"/>
        <v>#N/A</v>
      </c>
    </row>
    <row r="179" spans="3:14">
      <c r="C179" s="85">
        <f t="shared" si="10"/>
        <v>-320</v>
      </c>
      <c r="D179" s="588">
        <f t="shared" si="15"/>
        <v>45.044984970304554</v>
      </c>
      <c r="E179" s="588">
        <f t="shared" si="15"/>
        <v>36.254689288824935</v>
      </c>
      <c r="F179" s="588">
        <f t="shared" si="15"/>
        <v>26.851329911306159</v>
      </c>
      <c r="G179" s="588">
        <f t="shared" si="15"/>
        <v>17.714715472039991</v>
      </c>
      <c r="H179" s="588">
        <f t="shared" si="15"/>
        <v>12.126165710172927</v>
      </c>
      <c r="I179" s="588">
        <f t="shared" si="15"/>
        <v>7.7640030568922089</v>
      </c>
      <c r="J179" s="588">
        <f t="shared" si="15"/>
        <v>12.126165710172927</v>
      </c>
      <c r="K179" s="588">
        <f t="shared" si="15"/>
        <v>17.714715472039991</v>
      </c>
      <c r="L179" s="588">
        <f t="shared" si="15"/>
        <v>26.851329911306159</v>
      </c>
      <c r="M179" s="588">
        <f t="shared" si="15"/>
        <v>36.254689288824935</v>
      </c>
      <c r="N179" s="588" t="e">
        <f t="shared" si="15"/>
        <v>#N/A</v>
      </c>
    </row>
    <row r="180" spans="3:14">
      <c r="C180" s="85">
        <f t="shared" si="10"/>
        <v>-319</v>
      </c>
      <c r="D180" s="588">
        <f t="shared" si="15"/>
        <v>45.047451155340802</v>
      </c>
      <c r="E180" s="588">
        <f t="shared" si="15"/>
        <v>36.267763074530308</v>
      </c>
      <c r="F180" s="588">
        <f t="shared" si="15"/>
        <v>26.883888102058641</v>
      </c>
      <c r="G180" s="588">
        <f t="shared" si="15"/>
        <v>17.767188061073753</v>
      </c>
      <c r="H180" s="588">
        <f t="shared" si="15"/>
        <v>12.189847391900072</v>
      </c>
      <c r="I180" s="588">
        <f t="shared" si="15"/>
        <v>7.8402937136840496</v>
      </c>
      <c r="J180" s="588">
        <f t="shared" si="15"/>
        <v>12.189847391900072</v>
      </c>
      <c r="K180" s="588">
        <f t="shared" si="15"/>
        <v>17.767188061073753</v>
      </c>
      <c r="L180" s="588">
        <f t="shared" si="15"/>
        <v>26.883888102058641</v>
      </c>
      <c r="M180" s="588">
        <f t="shared" si="15"/>
        <v>36.267763074530308</v>
      </c>
      <c r="N180" s="588" t="e">
        <f t="shared" si="15"/>
        <v>#N/A</v>
      </c>
    </row>
    <row r="181" spans="3:14">
      <c r="C181" s="85">
        <f t="shared" si="10"/>
        <v>-318</v>
      </c>
      <c r="D181" s="588">
        <f t="shared" si="15"/>
        <v>45.049914087365067</v>
      </c>
      <c r="E181" s="588">
        <f t="shared" si="15"/>
        <v>36.28081961530841</v>
      </c>
      <c r="F181" s="588">
        <f t="shared" si="15"/>
        <v>26.916403347053556</v>
      </c>
      <c r="G181" s="588">
        <f t="shared" si="15"/>
        <v>17.819591436338705</v>
      </c>
      <c r="H181" s="588">
        <f t="shared" si="15"/>
        <v>12.25344507454736</v>
      </c>
      <c r="I181" s="588">
        <f t="shared" si="15"/>
        <v>7.9164837395754741</v>
      </c>
      <c r="J181" s="588">
        <f t="shared" si="15"/>
        <v>12.25344507454736</v>
      </c>
      <c r="K181" s="588">
        <f t="shared" si="15"/>
        <v>17.819591436338705</v>
      </c>
      <c r="L181" s="588">
        <f t="shared" si="15"/>
        <v>26.916403347053556</v>
      </c>
      <c r="M181" s="588">
        <f t="shared" si="15"/>
        <v>36.28081961530841</v>
      </c>
      <c r="N181" s="588" t="e">
        <f t="shared" si="15"/>
        <v>#N/A</v>
      </c>
    </row>
    <row r="182" spans="3:14">
      <c r="C182" s="85">
        <f t="shared" si="10"/>
        <v>-317</v>
      </c>
      <c r="D182" s="588">
        <f t="shared" si="15"/>
        <v>45.05237373833414</v>
      </c>
      <c r="E182" s="588">
        <f t="shared" si="15"/>
        <v>36.293858762496086</v>
      </c>
      <c r="F182" s="588">
        <f t="shared" si="15"/>
        <v>26.948875276068858</v>
      </c>
      <c r="G182" s="588">
        <f t="shared" si="15"/>
        <v>17.871925001164421</v>
      </c>
      <c r="H182" s="588">
        <f t="shared" si="15"/>
        <v>12.316958033984791</v>
      </c>
      <c r="I182" s="588">
        <f t="shared" si="15"/>
        <v>7.9925722670587227</v>
      </c>
      <c r="J182" s="588">
        <f t="shared" si="15"/>
        <v>12.316958033984791</v>
      </c>
      <c r="K182" s="588">
        <f t="shared" si="15"/>
        <v>17.871925001164421</v>
      </c>
      <c r="L182" s="588">
        <f t="shared" si="15"/>
        <v>26.948875276068858</v>
      </c>
      <c r="M182" s="588">
        <f t="shared" si="15"/>
        <v>36.293858762496086</v>
      </c>
      <c r="N182" s="588" t="e">
        <f t="shared" si="15"/>
        <v>#N/A</v>
      </c>
    </row>
    <row r="183" spans="3:14">
      <c r="C183" s="85">
        <f t="shared" si="10"/>
        <v>-316</v>
      </c>
      <c r="D183" s="588">
        <f t="shared" si="15"/>
        <v>45.054830080204816</v>
      </c>
      <c r="E183" s="588">
        <f t="shared" si="15"/>
        <v>36.306880367430168</v>
      </c>
      <c r="F183" s="588">
        <f t="shared" si="15"/>
        <v>26.981303518882491</v>
      </c>
      <c r="G183" s="588">
        <f t="shared" si="15"/>
        <v>17.92418815888049</v>
      </c>
      <c r="H183" s="588">
        <f t="shared" si="15"/>
        <v>12.380385546082374</v>
      </c>
      <c r="I183" s="588">
        <f t="shared" si="15"/>
        <v>8.0685584286260337</v>
      </c>
      <c r="J183" s="588">
        <f t="shared" si="15"/>
        <v>12.380385546082374</v>
      </c>
      <c r="K183" s="588">
        <f t="shared" si="15"/>
        <v>17.92418815888049</v>
      </c>
      <c r="L183" s="588">
        <f t="shared" si="15"/>
        <v>26.981303518882491</v>
      </c>
      <c r="M183" s="588">
        <f t="shared" si="15"/>
        <v>36.306880367430168</v>
      </c>
      <c r="N183" s="588" t="e">
        <f t="shared" si="15"/>
        <v>#N/A</v>
      </c>
    </row>
    <row r="184" spans="3:14">
      <c r="C184" s="85">
        <f t="shared" si="10"/>
        <v>-315</v>
      </c>
      <c r="D184" s="588">
        <f t="shared" ref="D184:N193" si="16">IF($C$50&gt;0,IF(ABS($C184)&lt;D$60,D$57-3*D$59/($C$54^3)*($C$54*$C184^2/2-ABS($C184^3)/6),NA()),D$57-3*D$59/($C$54^3)*($C$54*$C184^2/2-ABS($C184^3)/6))</f>
        <v>45.057283084933886</v>
      </c>
      <c r="E184" s="588">
        <f t="shared" si="16"/>
        <v>36.319884281447479</v>
      </c>
      <c r="F184" s="588">
        <f t="shared" si="16"/>
        <v>27.013687705272417</v>
      </c>
      <c r="G184" s="588">
        <f t="shared" si="16"/>
        <v>17.976380312816488</v>
      </c>
      <c r="H184" s="588">
        <f t="shared" si="16"/>
        <v>12.443726886710103</v>
      </c>
      <c r="I184" s="588">
        <f t="shared" si="16"/>
        <v>8.1444413567696436</v>
      </c>
      <c r="J184" s="588">
        <f t="shared" si="16"/>
        <v>12.443726886710103</v>
      </c>
      <c r="K184" s="588">
        <f t="shared" si="16"/>
        <v>17.976380312816488</v>
      </c>
      <c r="L184" s="588">
        <f t="shared" si="16"/>
        <v>27.013687705272417</v>
      </c>
      <c r="M184" s="588">
        <f t="shared" si="16"/>
        <v>36.319884281447479</v>
      </c>
      <c r="N184" s="588" t="e">
        <f t="shared" si="16"/>
        <v>#N/A</v>
      </c>
    </row>
    <row r="185" spans="3:14">
      <c r="C185" s="85">
        <f t="shared" si="10"/>
        <v>-314</v>
      </c>
      <c r="D185" s="588">
        <f t="shared" si="16"/>
        <v>45.059732724478145</v>
      </c>
      <c r="E185" s="588">
        <f t="shared" si="16"/>
        <v>36.332870355884864</v>
      </c>
      <c r="F185" s="588">
        <f t="shared" si="16"/>
        <v>27.046027465016579</v>
      </c>
      <c r="G185" s="588">
        <f t="shared" si="16"/>
        <v>18.028500866301989</v>
      </c>
      <c r="H185" s="588">
        <f t="shared" si="16"/>
        <v>12.506981331737979</v>
      </c>
      <c r="I185" s="588">
        <f t="shared" si="16"/>
        <v>8.2202201839817892</v>
      </c>
      <c r="J185" s="588">
        <f t="shared" si="16"/>
        <v>12.506981331737979</v>
      </c>
      <c r="K185" s="588">
        <f t="shared" si="16"/>
        <v>18.028500866301989</v>
      </c>
      <c r="L185" s="588">
        <f t="shared" si="16"/>
        <v>27.046027465016579</v>
      </c>
      <c r="M185" s="588">
        <f t="shared" si="16"/>
        <v>36.332870355884864</v>
      </c>
      <c r="N185" s="588" t="e">
        <f t="shared" si="16"/>
        <v>#N/A</v>
      </c>
    </row>
    <row r="186" spans="3:14">
      <c r="C186" s="85">
        <f t="shared" si="10"/>
        <v>-313</v>
      </c>
      <c r="D186" s="588">
        <f t="shared" si="16"/>
        <v>45.062178970794385</v>
      </c>
      <c r="E186" s="588">
        <f t="shared" si="16"/>
        <v>36.345838442079156</v>
      </c>
      <c r="F186" s="588">
        <f t="shared" si="16"/>
        <v>27.078322427892935</v>
      </c>
      <c r="G186" s="588">
        <f t="shared" si="16"/>
        <v>18.080549222666583</v>
      </c>
      <c r="H186" s="588">
        <f t="shared" si="16"/>
        <v>12.570148157036009</v>
      </c>
      <c r="I186" s="588">
        <f t="shared" si="16"/>
        <v>8.2958940427547123</v>
      </c>
      <c r="J186" s="588">
        <f t="shared" si="16"/>
        <v>12.570148157036009</v>
      </c>
      <c r="K186" s="588">
        <f t="shared" si="16"/>
        <v>18.080549222666583</v>
      </c>
      <c r="L186" s="588">
        <f t="shared" si="16"/>
        <v>27.078322427892935</v>
      </c>
      <c r="M186" s="588">
        <f t="shared" si="16"/>
        <v>36.345838442079156</v>
      </c>
      <c r="N186" s="588" t="e">
        <f t="shared" si="16"/>
        <v>#N/A</v>
      </c>
    </row>
    <row r="187" spans="3:14">
      <c r="C187" s="85">
        <f t="shared" si="10"/>
        <v>-312</v>
      </c>
      <c r="D187" s="588">
        <f t="shared" si="16"/>
        <v>45.064621795839408</v>
      </c>
      <c r="E187" s="588">
        <f t="shared" si="16"/>
        <v>36.358788391367192</v>
      </c>
      <c r="F187" s="588">
        <f t="shared" si="16"/>
        <v>27.110572223679434</v>
      </c>
      <c r="G187" s="588">
        <f t="shared" si="16"/>
        <v>18.132524785239838</v>
      </c>
      <c r="H187" s="588">
        <f t="shared" si="16"/>
        <v>12.63322663847419</v>
      </c>
      <c r="I187" s="588">
        <f t="shared" si="16"/>
        <v>8.371462065580646</v>
      </c>
      <c r="J187" s="588">
        <f t="shared" si="16"/>
        <v>12.63322663847419</v>
      </c>
      <c r="K187" s="588">
        <f t="shared" si="16"/>
        <v>18.132524785239838</v>
      </c>
      <c r="L187" s="588">
        <f t="shared" si="16"/>
        <v>27.110572223679434</v>
      </c>
      <c r="M187" s="588">
        <f t="shared" si="16"/>
        <v>36.358788391367192</v>
      </c>
      <c r="N187" s="588" t="e">
        <f t="shared" si="16"/>
        <v>#N/A</v>
      </c>
    </row>
    <row r="188" spans="3:14">
      <c r="C188" s="85">
        <f t="shared" si="10"/>
        <v>-311</v>
      </c>
      <c r="D188" s="588">
        <f t="shared" si="16"/>
        <v>45.067061171569996</v>
      </c>
      <c r="E188" s="588">
        <f t="shared" si="16"/>
        <v>36.371720055085795</v>
      </c>
      <c r="F188" s="588">
        <f t="shared" si="16"/>
        <v>27.14277648215403</v>
      </c>
      <c r="G188" s="588">
        <f t="shared" si="16"/>
        <v>18.184426957351338</v>
      </c>
      <c r="H188" s="588">
        <f t="shared" si="16"/>
        <v>12.696216051922523</v>
      </c>
      <c r="I188" s="588">
        <f t="shared" si="16"/>
        <v>8.4469233849518304</v>
      </c>
      <c r="J188" s="588">
        <f t="shared" si="16"/>
        <v>12.696216051922523</v>
      </c>
      <c r="K188" s="588">
        <f t="shared" si="16"/>
        <v>18.184426957351338</v>
      </c>
      <c r="L188" s="588">
        <f t="shared" si="16"/>
        <v>27.14277648215403</v>
      </c>
      <c r="M188" s="588">
        <f t="shared" si="16"/>
        <v>36.371720055085795</v>
      </c>
      <c r="N188" s="588" t="e">
        <f t="shared" si="16"/>
        <v>#N/A</v>
      </c>
    </row>
    <row r="189" spans="3:14">
      <c r="C189" s="85">
        <f t="shared" si="10"/>
        <v>-310</v>
      </c>
      <c r="D189" s="588">
        <f t="shared" si="16"/>
        <v>45.069497069942948</v>
      </c>
      <c r="E189" s="588">
        <f t="shared" si="16"/>
        <v>36.384633284571805</v>
      </c>
      <c r="F189" s="588">
        <f t="shared" si="16"/>
        <v>27.174934833094675</v>
      </c>
      <c r="G189" s="588">
        <f t="shared" si="16"/>
        <v>18.236255142330663</v>
      </c>
      <c r="H189" s="588">
        <f t="shared" si="16"/>
        <v>12.759115673251012</v>
      </c>
      <c r="I189" s="588">
        <f t="shared" si="16"/>
        <v>8.5222771333605056</v>
      </c>
      <c r="J189" s="588">
        <f t="shared" si="16"/>
        <v>12.759115673251012</v>
      </c>
      <c r="K189" s="588">
        <f t="shared" si="16"/>
        <v>18.236255142330663</v>
      </c>
      <c r="L189" s="588">
        <f t="shared" si="16"/>
        <v>27.174934833094675</v>
      </c>
      <c r="M189" s="588">
        <f t="shared" si="16"/>
        <v>36.384633284571805</v>
      </c>
      <c r="N189" s="588" t="e">
        <f t="shared" si="16"/>
        <v>#N/A</v>
      </c>
    </row>
    <row r="190" spans="3:14">
      <c r="C190" s="85">
        <f t="shared" si="10"/>
        <v>-309</v>
      </c>
      <c r="D190" s="588">
        <f t="shared" si="16"/>
        <v>45.071929462915051</v>
      </c>
      <c r="E190" s="588">
        <f t="shared" si="16"/>
        <v>36.397527931162053</v>
      </c>
      <c r="F190" s="588">
        <f t="shared" si="16"/>
        <v>27.20704690627932</v>
      </c>
      <c r="G190" s="588">
        <f t="shared" si="16"/>
        <v>18.28800874350739</v>
      </c>
      <c r="H190" s="588">
        <f t="shared" si="16"/>
        <v>12.821924778329656</v>
      </c>
      <c r="I190" s="588">
        <f t="shared" si="16"/>
        <v>8.597522443298903</v>
      </c>
      <c r="J190" s="588">
        <f t="shared" si="16"/>
        <v>12.821924778329656</v>
      </c>
      <c r="K190" s="588">
        <f t="shared" si="16"/>
        <v>18.28800874350739</v>
      </c>
      <c r="L190" s="588">
        <f t="shared" si="16"/>
        <v>27.20704690627932</v>
      </c>
      <c r="M190" s="588">
        <f t="shared" si="16"/>
        <v>36.397527931162053</v>
      </c>
      <c r="N190" s="588" t="e">
        <f t="shared" si="16"/>
        <v>#N/A</v>
      </c>
    </row>
    <row r="191" spans="3:14">
      <c r="C191" s="85">
        <f t="shared" si="10"/>
        <v>-308</v>
      </c>
      <c r="D191" s="588">
        <f t="shared" si="16"/>
        <v>45.074358322443103</v>
      </c>
      <c r="E191" s="588">
        <f t="shared" si="16"/>
        <v>36.410403846193375</v>
      </c>
      <c r="F191" s="588">
        <f t="shared" si="16"/>
        <v>27.239112331485916</v>
      </c>
      <c r="G191" s="588">
        <f t="shared" si="16"/>
        <v>18.339687164211099</v>
      </c>
      <c r="H191" s="588">
        <f t="shared" si="16"/>
        <v>12.884642643028455</v>
      </c>
      <c r="I191" s="588">
        <f t="shared" si="16"/>
        <v>8.6726584472592663</v>
      </c>
      <c r="J191" s="588">
        <f t="shared" si="16"/>
        <v>12.884642643028455</v>
      </c>
      <c r="K191" s="588">
        <f t="shared" si="16"/>
        <v>18.339687164211099</v>
      </c>
      <c r="L191" s="588">
        <f t="shared" si="16"/>
        <v>27.239112331485916</v>
      </c>
      <c r="M191" s="588">
        <f t="shared" si="16"/>
        <v>36.410403846193375</v>
      </c>
      <c r="N191" s="588" t="e">
        <f t="shared" si="16"/>
        <v>#N/A</v>
      </c>
    </row>
    <row r="192" spans="3:14">
      <c r="C192" s="85">
        <f t="shared" si="10"/>
        <v>-307</v>
      </c>
      <c r="D192" s="588">
        <f t="shared" si="16"/>
        <v>45.076783620483901</v>
      </c>
      <c r="E192" s="588">
        <f t="shared" si="16"/>
        <v>36.423260881002612</v>
      </c>
      <c r="F192" s="588">
        <f t="shared" si="16"/>
        <v>27.271130738492417</v>
      </c>
      <c r="G192" s="588">
        <f t="shared" si="16"/>
        <v>18.391289807771376</v>
      </c>
      <c r="H192" s="588">
        <f t="shared" si="16"/>
        <v>12.947268543217417</v>
      </c>
      <c r="I192" s="588">
        <f t="shared" si="16"/>
        <v>8.7476842777338319</v>
      </c>
      <c r="J192" s="588">
        <f t="shared" si="16"/>
        <v>12.947268543217417</v>
      </c>
      <c r="K192" s="588">
        <f t="shared" si="16"/>
        <v>18.391289807771376</v>
      </c>
      <c r="L192" s="588">
        <f t="shared" si="16"/>
        <v>27.271130738492417</v>
      </c>
      <c r="M192" s="588">
        <f t="shared" si="16"/>
        <v>36.423260881002612</v>
      </c>
      <c r="N192" s="588" t="e">
        <f t="shared" si="16"/>
        <v>#N/A</v>
      </c>
    </row>
    <row r="193" spans="3:14">
      <c r="C193" s="85">
        <f t="shared" si="10"/>
        <v>-306</v>
      </c>
      <c r="D193" s="588">
        <f t="shared" si="16"/>
        <v>45.079205328994234</v>
      </c>
      <c r="E193" s="588">
        <f t="shared" si="16"/>
        <v>36.436098886926587</v>
      </c>
      <c r="F193" s="588">
        <f t="shared" si="16"/>
        <v>27.303101757076774</v>
      </c>
      <c r="G193" s="588">
        <f t="shared" si="16"/>
        <v>18.44281607751779</v>
      </c>
      <c r="H193" s="588">
        <f t="shared" si="16"/>
        <v>13.009801754766533</v>
      </c>
      <c r="I193" s="588">
        <f t="shared" si="16"/>
        <v>8.8225990672148367</v>
      </c>
      <c r="J193" s="588">
        <f t="shared" si="16"/>
        <v>13.009801754766533</v>
      </c>
      <c r="K193" s="588">
        <f t="shared" si="16"/>
        <v>18.44281607751779</v>
      </c>
      <c r="L193" s="588">
        <f t="shared" si="16"/>
        <v>27.303101757076774</v>
      </c>
      <c r="M193" s="588">
        <f t="shared" si="16"/>
        <v>36.436098886926587</v>
      </c>
      <c r="N193" s="588" t="e">
        <f t="shared" si="16"/>
        <v>#N/A</v>
      </c>
    </row>
    <row r="194" spans="3:14">
      <c r="C194" s="85">
        <f t="shared" ref="C194:C257" si="17">IF(C193&gt;=$C$54,NA(),C193+1)</f>
        <v>-305</v>
      </c>
      <c r="D194" s="588">
        <f t="shared" ref="D194:N203" si="18">IF($C$50&gt;0,IF(ABS($C194)&lt;D$60,D$57-3*D$59/($C$54^3)*($C$54*$C194^2/2-ABS($C194^3)/6),NA()),D$57-3*D$59/($C$54^3)*($C$54*$C194^2/2-ABS($C194^3)/6))</f>
        <v>45.081623419930892</v>
      </c>
      <c r="E194" s="588">
        <f t="shared" si="18"/>
        <v>36.448917715302137</v>
      </c>
      <c r="F194" s="588">
        <f t="shared" si="18"/>
        <v>27.335025017016939</v>
      </c>
      <c r="G194" s="588">
        <f t="shared" si="18"/>
        <v>18.494265376779921</v>
      </c>
      <c r="H194" s="588">
        <f t="shared" si="18"/>
        <v>13.072241553545812</v>
      </c>
      <c r="I194" s="588">
        <f t="shared" si="18"/>
        <v>8.897401948194517</v>
      </c>
      <c r="J194" s="588">
        <f t="shared" si="18"/>
        <v>13.072241553545812</v>
      </c>
      <c r="K194" s="588">
        <f t="shared" si="18"/>
        <v>18.494265376779921</v>
      </c>
      <c r="L194" s="588">
        <f t="shared" si="18"/>
        <v>27.335025017016939</v>
      </c>
      <c r="M194" s="588">
        <f t="shared" si="18"/>
        <v>36.448917715302137</v>
      </c>
      <c r="N194" s="588" t="e">
        <f t="shared" si="18"/>
        <v>#N/A</v>
      </c>
    </row>
    <row r="195" spans="3:14">
      <c r="C195" s="85">
        <f t="shared" si="17"/>
        <v>-304</v>
      </c>
      <c r="D195" s="588">
        <f t="shared" si="18"/>
        <v>45.084037865250679</v>
      </c>
      <c r="E195" s="588">
        <f t="shared" si="18"/>
        <v>36.461717217466102</v>
      </c>
      <c r="F195" s="588">
        <f t="shared" si="18"/>
        <v>27.366900148090863</v>
      </c>
      <c r="G195" s="588">
        <f t="shared" si="18"/>
        <v>18.545637108887355</v>
      </c>
      <c r="H195" s="588">
        <f t="shared" si="18"/>
        <v>13.134587215425254</v>
      </c>
      <c r="I195" s="588">
        <f t="shared" si="18"/>
        <v>8.9720920531651167</v>
      </c>
      <c r="J195" s="588">
        <f t="shared" si="18"/>
        <v>13.134587215425254</v>
      </c>
      <c r="K195" s="588">
        <f t="shared" si="18"/>
        <v>18.545637108887355</v>
      </c>
      <c r="L195" s="588">
        <f t="shared" si="18"/>
        <v>27.366900148090863</v>
      </c>
      <c r="M195" s="588">
        <f t="shared" si="18"/>
        <v>36.461717217466102</v>
      </c>
      <c r="N195" s="588" t="e">
        <f t="shared" si="18"/>
        <v>#N/A</v>
      </c>
    </row>
    <row r="196" spans="3:14">
      <c r="C196" s="85">
        <f t="shared" si="17"/>
        <v>-303</v>
      </c>
      <c r="D196" s="588">
        <f t="shared" si="18"/>
        <v>45.086448636910376</v>
      </c>
      <c r="E196" s="588">
        <f t="shared" si="18"/>
        <v>36.474497244755305</v>
      </c>
      <c r="F196" s="588">
        <f t="shared" si="18"/>
        <v>27.398726780076501</v>
      </c>
      <c r="G196" s="588">
        <f t="shared" si="18"/>
        <v>18.596930677169667</v>
      </c>
      <c r="H196" s="588">
        <f t="shared" si="18"/>
        <v>13.196838016274858</v>
      </c>
      <c r="I196" s="588">
        <f t="shared" si="18"/>
        <v>9.0466685146188652</v>
      </c>
      <c r="J196" s="588">
        <f t="shared" si="18"/>
        <v>13.196838016274858</v>
      </c>
      <c r="K196" s="588">
        <f t="shared" si="18"/>
        <v>18.596930677169667</v>
      </c>
      <c r="L196" s="588">
        <f t="shared" si="18"/>
        <v>27.398726780076501</v>
      </c>
      <c r="M196" s="588">
        <f t="shared" si="18"/>
        <v>36.474497244755305</v>
      </c>
      <c r="N196" s="588" t="e">
        <f t="shared" si="18"/>
        <v>#N/A</v>
      </c>
    </row>
    <row r="197" spans="3:14">
      <c r="C197" s="85">
        <f t="shared" si="17"/>
        <v>-302</v>
      </c>
      <c r="D197" s="588">
        <f t="shared" si="18"/>
        <v>45.088855706866781</v>
      </c>
      <c r="E197" s="588">
        <f t="shared" si="18"/>
        <v>36.487257648506592</v>
      </c>
      <c r="F197" s="588">
        <f t="shared" si="18"/>
        <v>27.430504542751798</v>
      </c>
      <c r="G197" s="588">
        <f t="shared" si="18"/>
        <v>18.648145484956437</v>
      </c>
      <c r="H197" s="588">
        <f t="shared" si="18"/>
        <v>13.258993231964626</v>
      </c>
      <c r="I197" s="588">
        <f t="shared" si="18"/>
        <v>9.1211304650480063</v>
      </c>
      <c r="J197" s="588">
        <f t="shared" si="18"/>
        <v>13.258993231964626</v>
      </c>
      <c r="K197" s="588">
        <f t="shared" si="18"/>
        <v>18.648145484956437</v>
      </c>
      <c r="L197" s="588">
        <f t="shared" si="18"/>
        <v>27.430504542751798</v>
      </c>
      <c r="M197" s="588">
        <f t="shared" si="18"/>
        <v>36.487257648506592</v>
      </c>
      <c r="N197" s="588" t="e">
        <f t="shared" si="18"/>
        <v>#N/A</v>
      </c>
    </row>
    <row r="198" spans="3:14">
      <c r="C198" s="85">
        <f t="shared" si="17"/>
        <v>-301</v>
      </c>
      <c r="D198" s="588">
        <f t="shared" si="18"/>
        <v>45.091259047076683</v>
      </c>
      <c r="E198" s="588">
        <f t="shared" si="18"/>
        <v>36.499998280056786</v>
      </c>
      <c r="F198" s="588">
        <f t="shared" si="18"/>
        <v>27.462233065894718</v>
      </c>
      <c r="G198" s="588">
        <f t="shared" si="18"/>
        <v>18.699280935577249</v>
      </c>
      <c r="H198" s="588">
        <f t="shared" si="18"/>
        <v>13.321052138364562</v>
      </c>
      <c r="I198" s="588">
        <f t="shared" si="18"/>
        <v>9.1954770369447782</v>
      </c>
      <c r="J198" s="588">
        <f t="shared" si="18"/>
        <v>13.321052138364562</v>
      </c>
      <c r="K198" s="588">
        <f t="shared" si="18"/>
        <v>18.699280935577249</v>
      </c>
      <c r="L198" s="588">
        <f t="shared" si="18"/>
        <v>27.462233065894718</v>
      </c>
      <c r="M198" s="588">
        <f t="shared" si="18"/>
        <v>36.499998280056786</v>
      </c>
      <c r="N198" s="588" t="e">
        <f t="shared" si="18"/>
        <v>#N/A</v>
      </c>
    </row>
    <row r="199" spans="3:14">
      <c r="C199" s="85">
        <f t="shared" si="17"/>
        <v>-300</v>
      </c>
      <c r="D199" s="588">
        <f t="shared" si="18"/>
        <v>45.093658629496886</v>
      </c>
      <c r="E199" s="588">
        <f t="shared" si="18"/>
        <v>36.512718990742727</v>
      </c>
      <c r="F199" s="588">
        <f t="shared" si="18"/>
        <v>27.493911979283205</v>
      </c>
      <c r="G199" s="588">
        <f t="shared" si="18"/>
        <v>18.750336432361671</v>
      </c>
      <c r="H199" s="588">
        <f t="shared" si="18"/>
        <v>13.383014011344663</v>
      </c>
      <c r="I199" s="588">
        <f t="shared" si="18"/>
        <v>9.2697073628014124</v>
      </c>
      <c r="J199" s="588">
        <f t="shared" si="18"/>
        <v>13.383014011344663</v>
      </c>
      <c r="K199" s="588">
        <f t="shared" si="18"/>
        <v>18.750336432361671</v>
      </c>
      <c r="L199" s="588">
        <f t="shared" si="18"/>
        <v>27.493911979283205</v>
      </c>
      <c r="M199" s="588">
        <f t="shared" si="18"/>
        <v>36.512718990742727</v>
      </c>
      <c r="N199" s="588" t="e">
        <f t="shared" si="18"/>
        <v>#N/A</v>
      </c>
    </row>
    <row r="200" spans="3:14">
      <c r="C200" s="85">
        <f t="shared" si="17"/>
        <v>-299</v>
      </c>
      <c r="D200" s="588">
        <f t="shared" si="18"/>
        <v>45.096054426084173</v>
      </c>
      <c r="E200" s="588">
        <f t="shared" si="18"/>
        <v>36.525419631901251</v>
      </c>
      <c r="F200" s="588">
        <f t="shared" si="18"/>
        <v>27.52554091269521</v>
      </c>
      <c r="G200" s="588">
        <f t="shared" si="18"/>
        <v>18.801311378639291</v>
      </c>
      <c r="H200" s="588">
        <f t="shared" si="18"/>
        <v>13.444878126774931</v>
      </c>
      <c r="I200" s="588">
        <f t="shared" si="18"/>
        <v>9.3438205751101524</v>
      </c>
      <c r="J200" s="588">
        <f t="shared" si="18"/>
        <v>13.444878126774931</v>
      </c>
      <c r="K200" s="588">
        <f t="shared" si="18"/>
        <v>18.801311378639291</v>
      </c>
      <c r="L200" s="588">
        <f t="shared" si="18"/>
        <v>27.52554091269521</v>
      </c>
      <c r="M200" s="588">
        <f t="shared" si="18"/>
        <v>36.525419631901251</v>
      </c>
      <c r="N200" s="588" t="e">
        <f t="shared" si="18"/>
        <v>#N/A</v>
      </c>
    </row>
    <row r="201" spans="3:14">
      <c r="C201" s="85">
        <f t="shared" si="17"/>
        <v>-298</v>
      </c>
      <c r="D201" s="588">
        <f t="shared" si="18"/>
        <v>45.098446408795347</v>
      </c>
      <c r="E201" s="588">
        <f t="shared" si="18"/>
        <v>36.538100054869183</v>
      </c>
      <c r="F201" s="588">
        <f t="shared" si="18"/>
        <v>27.557119495908687</v>
      </c>
      <c r="G201" s="588">
        <f t="shared" si="18"/>
        <v>18.852205177739684</v>
      </c>
      <c r="H201" s="588">
        <f t="shared" si="18"/>
        <v>13.506643760525371</v>
      </c>
      <c r="I201" s="588">
        <f t="shared" si="18"/>
        <v>9.4178158063632367</v>
      </c>
      <c r="J201" s="588">
        <f t="shared" si="18"/>
        <v>13.506643760525371</v>
      </c>
      <c r="K201" s="588">
        <f t="shared" si="18"/>
        <v>18.852205177739684</v>
      </c>
      <c r="L201" s="588">
        <f t="shared" si="18"/>
        <v>27.557119495908687</v>
      </c>
      <c r="M201" s="588">
        <f t="shared" si="18"/>
        <v>36.538100054869183</v>
      </c>
      <c r="N201" s="588" t="e">
        <f t="shared" si="18"/>
        <v>#N/A</v>
      </c>
    </row>
    <row r="202" spans="3:14">
      <c r="C202" s="85">
        <f t="shared" si="17"/>
        <v>-297</v>
      </c>
      <c r="D202" s="588">
        <f t="shared" si="18"/>
        <v>45.100834549587191</v>
      </c>
      <c r="E202" s="588">
        <f t="shared" si="18"/>
        <v>36.550760110983369</v>
      </c>
      <c r="F202" s="588">
        <f t="shared" si="18"/>
        <v>27.588647358701589</v>
      </c>
      <c r="G202" s="588">
        <f t="shared" si="18"/>
        <v>18.903017232992433</v>
      </c>
      <c r="H202" s="588">
        <f t="shared" si="18"/>
        <v>13.568310188465979</v>
      </c>
      <c r="I202" s="588">
        <f t="shared" si="18"/>
        <v>9.4916921890528982</v>
      </c>
      <c r="J202" s="588">
        <f t="shared" si="18"/>
        <v>13.568310188465979</v>
      </c>
      <c r="K202" s="588">
        <f t="shared" si="18"/>
        <v>18.903017232992433</v>
      </c>
      <c r="L202" s="588">
        <f t="shared" si="18"/>
        <v>27.588647358701589</v>
      </c>
      <c r="M202" s="588">
        <f t="shared" si="18"/>
        <v>36.550760110983369</v>
      </c>
      <c r="N202" s="588" t="e">
        <f t="shared" si="18"/>
        <v>#N/A</v>
      </c>
    </row>
    <row r="203" spans="3:14">
      <c r="C203" s="85">
        <f t="shared" si="17"/>
        <v>-296</v>
      </c>
      <c r="D203" s="588">
        <f t="shared" si="18"/>
        <v>45.103218820416508</v>
      </c>
      <c r="E203" s="588">
        <f t="shared" si="18"/>
        <v>36.563399651580632</v>
      </c>
      <c r="F203" s="588">
        <f t="shared" si="18"/>
        <v>27.620124130851863</v>
      </c>
      <c r="G203" s="588">
        <f t="shared" si="18"/>
        <v>18.953746947727112</v>
      </c>
      <c r="H203" s="588">
        <f t="shared" si="18"/>
        <v>13.62987668646676</v>
      </c>
      <c r="I203" s="588">
        <f t="shared" si="18"/>
        <v>9.5654488556713773</v>
      </c>
      <c r="J203" s="588">
        <f t="shared" si="18"/>
        <v>13.62987668646676</v>
      </c>
      <c r="K203" s="588">
        <f t="shared" si="18"/>
        <v>18.953746947727112</v>
      </c>
      <c r="L203" s="588">
        <f t="shared" si="18"/>
        <v>27.620124130851863</v>
      </c>
      <c r="M203" s="588">
        <f t="shared" si="18"/>
        <v>36.563399651580632</v>
      </c>
      <c r="N203" s="588" t="e">
        <f t="shared" si="18"/>
        <v>#N/A</v>
      </c>
    </row>
    <row r="204" spans="3:14">
      <c r="C204" s="85">
        <f t="shared" si="17"/>
        <v>-295</v>
      </c>
      <c r="D204" s="588">
        <f t="shared" ref="D204:N213" si="19">IF($C$50&gt;0,IF(ABS($C204)&lt;D$60,D$57-3*D$59/($C$54^3)*($C$54*$C204^2/2-ABS($C204^3)/6),NA()),D$57-3*D$59/($C$54^3)*($C$54*$C204^2/2-ABS($C204^3)/6))</f>
        <v>45.105599193240081</v>
      </c>
      <c r="E204" s="588">
        <f t="shared" si="19"/>
        <v>36.576018527997817</v>
      </c>
      <c r="F204" s="588">
        <f t="shared" si="19"/>
        <v>27.651549442137473</v>
      </c>
      <c r="G204" s="588">
        <f t="shared" si="19"/>
        <v>19.00439372527331</v>
      </c>
      <c r="H204" s="588">
        <f t="shared" si="19"/>
        <v>13.691342530397716</v>
      </c>
      <c r="I204" s="588">
        <f t="shared" si="19"/>
        <v>9.6390849387109139</v>
      </c>
      <c r="J204" s="588">
        <f t="shared" si="19"/>
        <v>13.691342530397716</v>
      </c>
      <c r="K204" s="588">
        <f t="shared" si="19"/>
        <v>19.00439372527331</v>
      </c>
      <c r="L204" s="588">
        <f t="shared" si="19"/>
        <v>27.651549442137473</v>
      </c>
      <c r="M204" s="588">
        <f t="shared" si="19"/>
        <v>36.576018527997817</v>
      </c>
      <c r="N204" s="588" t="e">
        <f t="shared" si="19"/>
        <v>#N/A</v>
      </c>
    </row>
    <row r="205" spans="3:14">
      <c r="C205" s="85">
        <f t="shared" si="17"/>
        <v>-294</v>
      </c>
      <c r="D205" s="588">
        <f t="shared" si="19"/>
        <v>45.107975640014708</v>
      </c>
      <c r="E205" s="588">
        <f t="shared" si="19"/>
        <v>36.588616591571743</v>
      </c>
      <c r="F205" s="588">
        <f t="shared" si="19"/>
        <v>27.68292292233636</v>
      </c>
      <c r="G205" s="588">
        <f t="shared" si="19"/>
        <v>19.054956968960596</v>
      </c>
      <c r="H205" s="588">
        <f t="shared" si="19"/>
        <v>13.752706996128843</v>
      </c>
      <c r="I205" s="588">
        <f t="shared" si="19"/>
        <v>9.7125995706637411</v>
      </c>
      <c r="J205" s="588">
        <f t="shared" si="19"/>
        <v>13.752706996128843</v>
      </c>
      <c r="K205" s="588">
        <f t="shared" si="19"/>
        <v>19.054956968960596</v>
      </c>
      <c r="L205" s="588">
        <f t="shared" si="19"/>
        <v>27.68292292233636</v>
      </c>
      <c r="M205" s="588">
        <f t="shared" si="19"/>
        <v>36.588616591571743</v>
      </c>
      <c r="N205" s="588" t="e">
        <f t="shared" si="19"/>
        <v>#N/A</v>
      </c>
    </row>
    <row r="206" spans="3:14">
      <c r="C206" s="85">
        <f t="shared" si="17"/>
        <v>-293</v>
      </c>
      <c r="D206" s="588">
        <f t="shared" si="19"/>
        <v>45.110348132697183</v>
      </c>
      <c r="E206" s="588">
        <f t="shared" si="19"/>
        <v>36.60119369363926</v>
      </c>
      <c r="F206" s="588">
        <f t="shared" si="19"/>
        <v>27.714244201226478</v>
      </c>
      <c r="G206" s="588">
        <f t="shared" si="19"/>
        <v>19.105436082118551</v>
      </c>
      <c r="H206" s="588">
        <f t="shared" si="19"/>
        <v>13.813969359530148</v>
      </c>
      <c r="I206" s="588">
        <f t="shared" si="19"/>
        <v>9.7859918840221027</v>
      </c>
      <c r="J206" s="588">
        <f t="shared" si="19"/>
        <v>13.813969359530148</v>
      </c>
      <c r="K206" s="588">
        <f t="shared" si="19"/>
        <v>19.105436082118551</v>
      </c>
      <c r="L206" s="588">
        <f t="shared" si="19"/>
        <v>27.714244201226478</v>
      </c>
      <c r="M206" s="588">
        <f t="shared" si="19"/>
        <v>36.60119369363926</v>
      </c>
      <c r="N206" s="588" t="e">
        <f t="shared" si="19"/>
        <v>#N/A</v>
      </c>
    </row>
    <row r="207" spans="3:14">
      <c r="C207" s="85">
        <f t="shared" si="17"/>
        <v>-292</v>
      </c>
      <c r="D207" s="588">
        <f t="shared" si="19"/>
        <v>45.112716643244298</v>
      </c>
      <c r="E207" s="588">
        <f t="shared" si="19"/>
        <v>36.613749685537186</v>
      </c>
      <c r="F207" s="588">
        <f t="shared" si="19"/>
        <v>27.745512908585781</v>
      </c>
      <c r="G207" s="588">
        <f t="shared" si="19"/>
        <v>19.155830468076758</v>
      </c>
      <c r="H207" s="588">
        <f t="shared" si="19"/>
        <v>13.875128896471628</v>
      </c>
      <c r="I207" s="588">
        <f t="shared" si="19"/>
        <v>9.85926101127823</v>
      </c>
      <c r="J207" s="588">
        <f t="shared" si="19"/>
        <v>13.875128896471628</v>
      </c>
      <c r="K207" s="588">
        <f t="shared" si="19"/>
        <v>19.155830468076758</v>
      </c>
      <c r="L207" s="588">
        <f t="shared" si="19"/>
        <v>27.745512908585781</v>
      </c>
      <c r="M207" s="588">
        <f t="shared" si="19"/>
        <v>36.613749685537186</v>
      </c>
      <c r="N207" s="588" t="e">
        <f t="shared" si="19"/>
        <v>#N/A</v>
      </c>
    </row>
    <row r="208" spans="3:14">
      <c r="C208" s="85">
        <f t="shared" si="17"/>
        <v>-291</v>
      </c>
      <c r="D208" s="588">
        <f t="shared" si="19"/>
        <v>45.115081143612848</v>
      </c>
      <c r="E208" s="588">
        <f t="shared" si="19"/>
        <v>36.626284418602374</v>
      </c>
      <c r="F208" s="588">
        <f t="shared" si="19"/>
        <v>27.776728674192217</v>
      </c>
      <c r="G208" s="588">
        <f t="shared" si="19"/>
        <v>19.206139530164798</v>
      </c>
      <c r="H208" s="588">
        <f t="shared" si="19"/>
        <v>13.936184882823287</v>
      </c>
      <c r="I208" s="588">
        <f t="shared" si="19"/>
        <v>9.9324060849243665</v>
      </c>
      <c r="J208" s="588">
        <f t="shared" si="19"/>
        <v>13.936184882823287</v>
      </c>
      <c r="K208" s="588">
        <f t="shared" si="19"/>
        <v>19.206139530164798</v>
      </c>
      <c r="L208" s="588">
        <f t="shared" si="19"/>
        <v>27.776728674192217</v>
      </c>
      <c r="M208" s="588">
        <f t="shared" si="19"/>
        <v>36.626284418602374</v>
      </c>
      <c r="N208" s="588" t="e">
        <f t="shared" si="19"/>
        <v>#N/A</v>
      </c>
    </row>
    <row r="209" spans="3:14">
      <c r="C209" s="85">
        <f t="shared" si="17"/>
        <v>-290</v>
      </c>
      <c r="D209" s="588">
        <f t="shared" si="19"/>
        <v>45.117441605759623</v>
      </c>
      <c r="E209" s="588">
        <f t="shared" si="19"/>
        <v>36.63879774417164</v>
      </c>
      <c r="F209" s="588">
        <f t="shared" si="19"/>
        <v>27.807891127823744</v>
      </c>
      <c r="G209" s="588">
        <f t="shared" si="19"/>
        <v>19.256362671712242</v>
      </c>
      <c r="H209" s="588">
        <f t="shared" si="19"/>
        <v>13.997136594455126</v>
      </c>
      <c r="I209" s="588">
        <f t="shared" si="19"/>
        <v>10.005426237452747</v>
      </c>
      <c r="J209" s="588">
        <f t="shared" si="19"/>
        <v>13.997136594455126</v>
      </c>
      <c r="K209" s="588">
        <f t="shared" si="19"/>
        <v>19.256362671712242</v>
      </c>
      <c r="L209" s="588">
        <f t="shared" si="19"/>
        <v>27.807891127823744</v>
      </c>
      <c r="M209" s="588">
        <f t="shared" si="19"/>
        <v>36.63879774417164</v>
      </c>
      <c r="N209" s="588" t="e">
        <f t="shared" si="19"/>
        <v>#N/A</v>
      </c>
    </row>
    <row r="210" spans="3:14">
      <c r="C210" s="85">
        <f t="shared" si="17"/>
        <v>-289</v>
      </c>
      <c r="D210" s="588">
        <f t="shared" si="19"/>
        <v>45.119798001641421</v>
      </c>
      <c r="E210" s="588">
        <f t="shared" si="19"/>
        <v>36.651289513581823</v>
      </c>
      <c r="F210" s="588">
        <f t="shared" si="19"/>
        <v>27.838999899258312</v>
      </c>
      <c r="G210" s="588">
        <f t="shared" si="19"/>
        <v>19.306499296048674</v>
      </c>
      <c r="H210" s="588">
        <f t="shared" si="19"/>
        <v>14.057983307237144</v>
      </c>
      <c r="I210" s="588">
        <f t="shared" si="19"/>
        <v>10.078320601355607</v>
      </c>
      <c r="J210" s="588">
        <f t="shared" si="19"/>
        <v>14.057983307237144</v>
      </c>
      <c r="K210" s="588">
        <f t="shared" si="19"/>
        <v>19.306499296048674</v>
      </c>
      <c r="L210" s="588">
        <f t="shared" si="19"/>
        <v>27.838999899258312</v>
      </c>
      <c r="M210" s="588">
        <f t="shared" si="19"/>
        <v>36.651289513581823</v>
      </c>
      <c r="N210" s="588" t="e">
        <f t="shared" si="19"/>
        <v>#N/A</v>
      </c>
    </row>
    <row r="211" spans="3:14">
      <c r="C211" s="85">
        <f t="shared" si="17"/>
        <v>-288</v>
      </c>
      <c r="D211" s="588">
        <f t="shared" si="19"/>
        <v>45.122150303215037</v>
      </c>
      <c r="E211" s="588">
        <f t="shared" si="19"/>
        <v>36.663759578169767</v>
      </c>
      <c r="F211" s="588">
        <f t="shared" si="19"/>
        <v>27.870054618273869</v>
      </c>
      <c r="G211" s="588">
        <f t="shared" si="19"/>
        <v>19.356548806503675</v>
      </c>
      <c r="H211" s="588">
        <f t="shared" si="19"/>
        <v>14.118724297039346</v>
      </c>
      <c r="I211" s="588">
        <f t="shared" si="19"/>
        <v>10.151088309125191</v>
      </c>
      <c r="J211" s="588">
        <f t="shared" si="19"/>
        <v>14.118724297039346</v>
      </c>
      <c r="K211" s="588">
        <f t="shared" si="19"/>
        <v>19.356548806503675</v>
      </c>
      <c r="L211" s="588">
        <f t="shared" si="19"/>
        <v>27.870054618273869</v>
      </c>
      <c r="M211" s="588">
        <f t="shared" si="19"/>
        <v>36.663759578169767</v>
      </c>
      <c r="N211" s="588" t="e">
        <f t="shared" si="19"/>
        <v>#N/A</v>
      </c>
    </row>
    <row r="212" spans="3:14">
      <c r="C212" s="85">
        <f t="shared" si="17"/>
        <v>-287</v>
      </c>
      <c r="D212" s="588">
        <f t="shared" si="19"/>
        <v>45.124498482437254</v>
      </c>
      <c r="E212" s="588">
        <f t="shared" si="19"/>
        <v>36.67620778927229</v>
      </c>
      <c r="F212" s="588">
        <f t="shared" si="19"/>
        <v>27.901054914648373</v>
      </c>
      <c r="G212" s="588">
        <f t="shared" si="19"/>
        <v>19.406510606406822</v>
      </c>
      <c r="H212" s="588">
        <f t="shared" si="19"/>
        <v>14.17935883973173</v>
      </c>
      <c r="I212" s="588">
        <f t="shared" si="19"/>
        <v>10.223728493253731</v>
      </c>
      <c r="J212" s="588">
        <f t="shared" si="19"/>
        <v>14.17935883973173</v>
      </c>
      <c r="K212" s="588">
        <f t="shared" si="19"/>
        <v>19.406510606406822</v>
      </c>
      <c r="L212" s="588">
        <f t="shared" si="19"/>
        <v>27.901054914648373</v>
      </c>
      <c r="M212" s="588">
        <f t="shared" si="19"/>
        <v>36.67620778927229</v>
      </c>
      <c r="N212" s="588" t="e">
        <f t="shared" si="19"/>
        <v>#N/A</v>
      </c>
    </row>
    <row r="213" spans="3:14">
      <c r="C213" s="85">
        <f t="shared" si="17"/>
        <v>-286</v>
      </c>
      <c r="D213" s="588">
        <f t="shared" si="19"/>
        <v>45.126842511264869</v>
      </c>
      <c r="E213" s="588">
        <f t="shared" si="19"/>
        <v>36.688633998226237</v>
      </c>
      <c r="F213" s="588">
        <f t="shared" si="19"/>
        <v>27.93200041815977</v>
      </c>
      <c r="G213" s="588">
        <f t="shared" si="19"/>
        <v>19.456384099087693</v>
      </c>
      <c r="H213" s="588">
        <f t="shared" si="19"/>
        <v>14.239886211184299</v>
      </c>
      <c r="I213" s="588">
        <f t="shared" si="19"/>
        <v>10.296240286233466</v>
      </c>
      <c r="J213" s="588">
        <f t="shared" si="19"/>
        <v>14.239886211184299</v>
      </c>
      <c r="K213" s="588">
        <f t="shared" si="19"/>
        <v>19.456384099087693</v>
      </c>
      <c r="L213" s="588">
        <f t="shared" si="19"/>
        <v>27.93200041815977</v>
      </c>
      <c r="M213" s="588">
        <f t="shared" si="19"/>
        <v>36.688633998226237</v>
      </c>
      <c r="N213" s="588" t="e">
        <f t="shared" si="19"/>
        <v>#N/A</v>
      </c>
    </row>
    <row r="214" spans="3:14">
      <c r="C214" s="85">
        <f t="shared" si="17"/>
        <v>-285</v>
      </c>
      <c r="D214" s="588">
        <f t="shared" ref="D214:N223" si="20">IF($C$50&gt;0,IF(ABS($C214)&lt;D$60,D$57-3*D$59/($C$54^3)*($C$54*$C214^2/2-ABS($C214^3)/6),NA()),D$57-3*D$59/($C$54^3)*($C$54*$C214^2/2-ABS($C214^3)/6))</f>
        <v>45.129182361654685</v>
      </c>
      <c r="E214" s="588">
        <f t="shared" si="20"/>
        <v>36.701038056368439</v>
      </c>
      <c r="F214" s="588">
        <f t="shared" si="20"/>
        <v>27.96289075858602</v>
      </c>
      <c r="G214" s="588">
        <f t="shared" si="20"/>
        <v>19.506168687875871</v>
      </c>
      <c r="H214" s="588">
        <f t="shared" si="20"/>
        <v>14.300305687267052</v>
      </c>
      <c r="I214" s="588">
        <f t="shared" si="20"/>
        <v>10.368622820556636</v>
      </c>
      <c r="J214" s="588">
        <f t="shared" si="20"/>
        <v>14.300305687267052</v>
      </c>
      <c r="K214" s="588">
        <f t="shared" si="20"/>
        <v>19.506168687875871</v>
      </c>
      <c r="L214" s="588">
        <f t="shared" si="20"/>
        <v>27.96289075858602</v>
      </c>
      <c r="M214" s="588">
        <f t="shared" si="20"/>
        <v>36.701038056368439</v>
      </c>
      <c r="N214" s="588" t="e">
        <f t="shared" si="20"/>
        <v>#N/A</v>
      </c>
    </row>
    <row r="215" spans="3:14">
      <c r="C215" s="85">
        <f t="shared" si="17"/>
        <v>-284</v>
      </c>
      <c r="D215" s="588">
        <f t="shared" si="20"/>
        <v>45.131518005563485</v>
      </c>
      <c r="E215" s="588">
        <f t="shared" si="20"/>
        <v>36.713419815035735</v>
      </c>
      <c r="F215" s="588">
        <f t="shared" si="20"/>
        <v>27.993725565705066</v>
      </c>
      <c r="G215" s="588">
        <f t="shared" si="20"/>
        <v>19.555863776100935</v>
      </c>
      <c r="H215" s="588">
        <f t="shared" si="20"/>
        <v>14.360616543849993</v>
      </c>
      <c r="I215" s="588">
        <f t="shared" si="20"/>
        <v>10.440875228715479</v>
      </c>
      <c r="J215" s="588">
        <f t="shared" si="20"/>
        <v>14.360616543849993</v>
      </c>
      <c r="K215" s="588">
        <f t="shared" si="20"/>
        <v>19.555863776100935</v>
      </c>
      <c r="L215" s="588">
        <f t="shared" si="20"/>
        <v>27.993725565705066</v>
      </c>
      <c r="M215" s="588">
        <f t="shared" si="20"/>
        <v>36.713419815035735</v>
      </c>
      <c r="N215" s="588" t="e">
        <f t="shared" si="20"/>
        <v>#N/A</v>
      </c>
    </row>
    <row r="216" spans="3:14">
      <c r="C216" s="85">
        <f t="shared" si="17"/>
        <v>-283</v>
      </c>
      <c r="D216" s="588">
        <f t="shared" si="20"/>
        <v>45.13384941494806</v>
      </c>
      <c r="E216" s="588">
        <f t="shared" si="20"/>
        <v>36.725779125564948</v>
      </c>
      <c r="F216" s="588">
        <f t="shared" si="20"/>
        <v>28.024504469294865</v>
      </c>
      <c r="G216" s="588">
        <f t="shared" si="20"/>
        <v>19.605468767092461</v>
      </c>
      <c r="H216" s="588">
        <f t="shared" si="20"/>
        <v>14.420818056803121</v>
      </c>
      <c r="I216" s="588">
        <f t="shared" si="20"/>
        <v>10.512996643202227</v>
      </c>
      <c r="J216" s="588">
        <f t="shared" si="20"/>
        <v>14.420818056803121</v>
      </c>
      <c r="K216" s="588">
        <f t="shared" si="20"/>
        <v>19.605468767092461</v>
      </c>
      <c r="L216" s="588">
        <f t="shared" si="20"/>
        <v>28.024504469294865</v>
      </c>
      <c r="M216" s="588">
        <f t="shared" si="20"/>
        <v>36.725779125564948</v>
      </c>
      <c r="N216" s="588" t="e">
        <f t="shared" si="20"/>
        <v>#N/A</v>
      </c>
    </row>
    <row r="217" spans="3:14">
      <c r="C217" s="85">
        <f t="shared" si="17"/>
        <v>-282</v>
      </c>
      <c r="D217" s="588">
        <f t="shared" si="20"/>
        <v>45.136176561765211</v>
      </c>
      <c r="E217" s="588">
        <f t="shared" si="20"/>
        <v>36.738115839292917</v>
      </c>
      <c r="F217" s="588">
        <f t="shared" si="20"/>
        <v>28.055227099133369</v>
      </c>
      <c r="G217" s="588">
        <f t="shared" si="20"/>
        <v>19.654983064180026</v>
      </c>
      <c r="H217" s="588">
        <f t="shared" si="20"/>
        <v>14.48090950199644</v>
      </c>
      <c r="I217" s="588">
        <f t="shared" si="20"/>
        <v>10.584986196509124</v>
      </c>
      <c r="J217" s="588">
        <f t="shared" si="20"/>
        <v>14.48090950199644</v>
      </c>
      <c r="K217" s="588">
        <f t="shared" si="20"/>
        <v>19.654983064180026</v>
      </c>
      <c r="L217" s="588">
        <f t="shared" si="20"/>
        <v>28.055227099133369</v>
      </c>
      <c r="M217" s="588">
        <f t="shared" si="20"/>
        <v>36.738115839292917</v>
      </c>
      <c r="N217" s="588" t="e">
        <f t="shared" si="20"/>
        <v>#N/A</v>
      </c>
    </row>
    <row r="218" spans="3:14">
      <c r="C218" s="85">
        <f t="shared" si="17"/>
        <v>-281</v>
      </c>
      <c r="D218" s="588">
        <f t="shared" si="20"/>
        <v>45.13849941797173</v>
      </c>
      <c r="E218" s="588">
        <f t="shared" si="20"/>
        <v>36.750429807556479</v>
      </c>
      <c r="F218" s="588">
        <f t="shared" si="20"/>
        <v>28.085893084998531</v>
      </c>
      <c r="G218" s="588">
        <f t="shared" si="20"/>
        <v>19.704406070693217</v>
      </c>
      <c r="H218" s="588">
        <f t="shared" si="20"/>
        <v>14.540890155299948</v>
      </c>
      <c r="I218" s="588">
        <f t="shared" si="20"/>
        <v>10.656843021128408</v>
      </c>
      <c r="J218" s="588">
        <f t="shared" si="20"/>
        <v>14.540890155299948</v>
      </c>
      <c r="K218" s="588">
        <f t="shared" si="20"/>
        <v>19.704406070693217</v>
      </c>
      <c r="L218" s="588">
        <f t="shared" si="20"/>
        <v>28.085893084998531</v>
      </c>
      <c r="M218" s="588">
        <f t="shared" si="20"/>
        <v>36.750429807556479</v>
      </c>
      <c r="N218" s="588" t="e">
        <f t="shared" si="20"/>
        <v>#N/A</v>
      </c>
    </row>
    <row r="219" spans="3:14">
      <c r="C219" s="85">
        <f t="shared" si="17"/>
        <v>-280</v>
      </c>
      <c r="D219" s="588">
        <f t="shared" si="20"/>
        <v>45.140817955524405</v>
      </c>
      <c r="E219" s="588">
        <f t="shared" si="20"/>
        <v>36.762720881692459</v>
      </c>
      <c r="F219" s="588">
        <f t="shared" si="20"/>
        <v>28.116502056668295</v>
      </c>
      <c r="G219" s="588">
        <f t="shared" si="20"/>
        <v>19.753737189961605</v>
      </c>
      <c r="H219" s="588">
        <f t="shared" si="20"/>
        <v>14.600759292583648</v>
      </c>
      <c r="I219" s="588">
        <f t="shared" si="20"/>
        <v>10.728566249552312</v>
      </c>
      <c r="J219" s="588">
        <f t="shared" si="20"/>
        <v>14.600759292583648</v>
      </c>
      <c r="K219" s="588">
        <f t="shared" si="20"/>
        <v>19.753737189961605</v>
      </c>
      <c r="L219" s="588">
        <f t="shared" si="20"/>
        <v>28.116502056668295</v>
      </c>
      <c r="M219" s="588">
        <f t="shared" si="20"/>
        <v>36.762720881692459</v>
      </c>
      <c r="N219" s="588" t="e">
        <f t="shared" si="20"/>
        <v>#N/A</v>
      </c>
    </row>
    <row r="220" spans="3:14">
      <c r="C220" s="85">
        <f t="shared" si="17"/>
        <v>-279</v>
      </c>
      <c r="D220" s="588">
        <f t="shared" si="20"/>
        <v>45.14313214638004</v>
      </c>
      <c r="E220" s="588">
        <f t="shared" si="20"/>
        <v>36.774988913037703</v>
      </c>
      <c r="F220" s="588">
        <f t="shared" si="20"/>
        <v>28.147053643920625</v>
      </c>
      <c r="G220" s="588">
        <f t="shared" si="20"/>
        <v>19.802975825314775</v>
      </c>
      <c r="H220" s="588">
        <f t="shared" si="20"/>
        <v>14.660516189717542</v>
      </c>
      <c r="I220" s="588">
        <f t="shared" si="20"/>
        <v>10.800155014273077</v>
      </c>
      <c r="J220" s="588">
        <f t="shared" si="20"/>
        <v>14.660516189717542</v>
      </c>
      <c r="K220" s="588">
        <f t="shared" si="20"/>
        <v>19.802975825314775</v>
      </c>
      <c r="L220" s="588">
        <f t="shared" si="20"/>
        <v>28.147053643920625</v>
      </c>
      <c r="M220" s="588">
        <f t="shared" si="20"/>
        <v>36.774988913037703</v>
      </c>
      <c r="N220" s="588" t="e">
        <f t="shared" si="20"/>
        <v>#N/A</v>
      </c>
    </row>
    <row r="221" spans="3:14">
      <c r="C221" s="85">
        <f t="shared" si="17"/>
        <v>-278</v>
      </c>
      <c r="D221" s="588">
        <f t="shared" si="20"/>
        <v>45.145441962495411</v>
      </c>
      <c r="E221" s="588">
        <f t="shared" si="20"/>
        <v>36.787233752929041</v>
      </c>
      <c r="F221" s="588">
        <f t="shared" si="20"/>
        <v>28.177547476533466</v>
      </c>
      <c r="G221" s="588">
        <f t="shared" si="20"/>
        <v>19.852121380082306</v>
      </c>
      <c r="H221" s="588">
        <f t="shared" si="20"/>
        <v>14.720160122571629</v>
      </c>
      <c r="I221" s="588">
        <f t="shared" si="20"/>
        <v>10.871608447782942</v>
      </c>
      <c r="J221" s="588">
        <f t="shared" si="20"/>
        <v>14.720160122571629</v>
      </c>
      <c r="K221" s="588">
        <f t="shared" si="20"/>
        <v>19.852121380082306</v>
      </c>
      <c r="L221" s="588">
        <f t="shared" si="20"/>
        <v>28.177547476533466</v>
      </c>
      <c r="M221" s="588">
        <f t="shared" si="20"/>
        <v>36.787233752929041</v>
      </c>
      <c r="N221" s="588" t="e">
        <f t="shared" si="20"/>
        <v>#N/A</v>
      </c>
    </row>
    <row r="222" spans="3:14">
      <c r="C222" s="85">
        <f t="shared" si="17"/>
        <v>-277</v>
      </c>
      <c r="D222" s="588">
        <f t="shared" si="20"/>
        <v>45.147747375827329</v>
      </c>
      <c r="E222" s="588">
        <f t="shared" si="20"/>
        <v>36.799455252703304</v>
      </c>
      <c r="F222" s="588">
        <f t="shared" si="20"/>
        <v>28.207983184284771</v>
      </c>
      <c r="G222" s="588">
        <f t="shared" si="20"/>
        <v>19.901173257593772</v>
      </c>
      <c r="H222" s="588">
        <f t="shared" si="20"/>
        <v>14.779690367015911</v>
      </c>
      <c r="I222" s="588">
        <f t="shared" si="20"/>
        <v>10.942925682574138</v>
      </c>
      <c r="J222" s="588">
        <f t="shared" si="20"/>
        <v>14.779690367015911</v>
      </c>
      <c r="K222" s="588">
        <f t="shared" si="20"/>
        <v>19.901173257593772</v>
      </c>
      <c r="L222" s="588">
        <f t="shared" si="20"/>
        <v>28.207983184284771</v>
      </c>
      <c r="M222" s="588">
        <f t="shared" si="20"/>
        <v>36.799455252703304</v>
      </c>
      <c r="N222" s="588" t="e">
        <f t="shared" si="20"/>
        <v>#N/A</v>
      </c>
    </row>
    <row r="223" spans="3:14">
      <c r="C223" s="85">
        <f t="shared" si="17"/>
        <v>-276</v>
      </c>
      <c r="D223" s="588">
        <f t="shared" si="20"/>
        <v>45.150048358332576</v>
      </c>
      <c r="E223" s="588">
        <f t="shared" si="20"/>
        <v>36.811653263697323</v>
      </c>
      <c r="F223" s="588">
        <f t="shared" si="20"/>
        <v>28.238360396952491</v>
      </c>
      <c r="G223" s="588">
        <f t="shared" si="20"/>
        <v>19.950130861178756</v>
      </c>
      <c r="H223" s="588">
        <f t="shared" si="20"/>
        <v>14.839106198920392</v>
      </c>
      <c r="I223" s="588">
        <f t="shared" si="20"/>
        <v>11.014105851138913</v>
      </c>
      <c r="J223" s="588">
        <f t="shared" si="20"/>
        <v>14.839106198920392</v>
      </c>
      <c r="K223" s="588">
        <f t="shared" si="20"/>
        <v>19.950130861178756</v>
      </c>
      <c r="L223" s="588">
        <f t="shared" si="20"/>
        <v>28.238360396952491</v>
      </c>
      <c r="M223" s="588">
        <f t="shared" si="20"/>
        <v>36.811653263697323</v>
      </c>
      <c r="N223" s="588" t="e">
        <f t="shared" si="20"/>
        <v>#N/A</v>
      </c>
    </row>
    <row r="224" spans="3:14">
      <c r="C224" s="85">
        <f t="shared" si="17"/>
        <v>-275</v>
      </c>
      <c r="D224" s="588">
        <f t="shared" ref="D224:N233" si="21">IF($C$50&gt;0,IF(ABS($C224)&lt;D$60,D$57-3*D$59/($C$54^3)*($C$54*$C224^2/2-ABS($C224^3)/6),NA()),D$57-3*D$59/($C$54^3)*($C$54*$C224^2/2-ABS($C224^3)/6))</f>
        <v>45.152344881967956</v>
      </c>
      <c r="E224" s="588">
        <f t="shared" si="21"/>
        <v>36.823827637247938</v>
      </c>
      <c r="F224" s="588">
        <f t="shared" si="21"/>
        <v>28.268678744314581</v>
      </c>
      <c r="G224" s="588">
        <f t="shared" si="21"/>
        <v>19.998993594166841</v>
      </c>
      <c r="H224" s="588">
        <f t="shared" si="21"/>
        <v>14.898406894155071</v>
      </c>
      <c r="I224" s="588">
        <f t="shared" si="21"/>
        <v>11.085148085969498</v>
      </c>
      <c r="J224" s="588">
        <f t="shared" si="21"/>
        <v>14.898406894155071</v>
      </c>
      <c r="K224" s="588">
        <f t="shared" si="21"/>
        <v>19.998993594166841</v>
      </c>
      <c r="L224" s="588">
        <f t="shared" si="21"/>
        <v>28.268678744314581</v>
      </c>
      <c r="M224" s="588">
        <f t="shared" si="21"/>
        <v>36.823827637247938</v>
      </c>
      <c r="N224" s="588" t="e">
        <f t="shared" si="21"/>
        <v>#N/A</v>
      </c>
    </row>
    <row r="225" spans="3:14">
      <c r="C225" s="85">
        <f t="shared" si="17"/>
        <v>-274</v>
      </c>
      <c r="D225" s="588">
        <f t="shared" si="21"/>
        <v>45.154636918690244</v>
      </c>
      <c r="E225" s="588">
        <f t="shared" si="21"/>
        <v>36.835978224691985</v>
      </c>
      <c r="F225" s="588">
        <f t="shared" si="21"/>
        <v>28.298937856148989</v>
      </c>
      <c r="G225" s="588">
        <f t="shared" si="21"/>
        <v>20.0477608598876</v>
      </c>
      <c r="H225" s="588">
        <f t="shared" si="21"/>
        <v>14.957591728589948</v>
      </c>
      <c r="I225" s="588">
        <f t="shared" si="21"/>
        <v>11.156051519558131</v>
      </c>
      <c r="J225" s="588">
        <f t="shared" si="21"/>
        <v>14.957591728589948</v>
      </c>
      <c r="K225" s="588">
        <f t="shared" si="21"/>
        <v>20.0477608598876</v>
      </c>
      <c r="L225" s="588">
        <f t="shared" si="21"/>
        <v>28.298937856148989</v>
      </c>
      <c r="M225" s="588">
        <f t="shared" si="21"/>
        <v>36.835978224691985</v>
      </c>
      <c r="N225" s="588" t="e">
        <f t="shared" si="21"/>
        <v>#N/A</v>
      </c>
    </row>
    <row r="226" spans="3:14">
      <c r="C226" s="85">
        <f t="shared" si="17"/>
        <v>-273</v>
      </c>
      <c r="D226" s="588">
        <f t="shared" si="21"/>
        <v>45.156924440456251</v>
      </c>
      <c r="E226" s="588">
        <f t="shared" si="21"/>
        <v>36.848104877366289</v>
      </c>
      <c r="F226" s="588">
        <f t="shared" si="21"/>
        <v>28.32913736223367</v>
      </c>
      <c r="G226" s="588">
        <f t="shared" si="21"/>
        <v>20.096432061670615</v>
      </c>
      <c r="H226" s="588">
        <f t="shared" si="21"/>
        <v>15.016659978095026</v>
      </c>
      <c r="I226" s="588">
        <f t="shared" si="21"/>
        <v>11.226815284397054</v>
      </c>
      <c r="J226" s="588">
        <f t="shared" si="21"/>
        <v>15.016659978095026</v>
      </c>
      <c r="K226" s="588">
        <f t="shared" si="21"/>
        <v>20.096432061670615</v>
      </c>
      <c r="L226" s="588">
        <f t="shared" si="21"/>
        <v>28.32913736223367</v>
      </c>
      <c r="M226" s="588">
        <f t="shared" si="21"/>
        <v>36.848104877366289</v>
      </c>
      <c r="N226" s="588" t="e">
        <f t="shared" si="21"/>
        <v>#N/A</v>
      </c>
    </row>
    <row r="227" spans="3:14">
      <c r="C227" s="85">
        <f t="shared" si="17"/>
        <v>-272</v>
      </c>
      <c r="D227" s="588">
        <f t="shared" si="21"/>
        <v>45.159207419222767</v>
      </c>
      <c r="E227" s="588">
        <f t="shared" si="21"/>
        <v>36.860207446607689</v>
      </c>
      <c r="F227" s="588">
        <f t="shared" si="21"/>
        <v>28.359276892346575</v>
      </c>
      <c r="G227" s="588">
        <f t="shared" si="21"/>
        <v>20.145006602845466</v>
      </c>
      <c r="H227" s="588">
        <f t="shared" si="21"/>
        <v>15.075610918540306</v>
      </c>
      <c r="I227" s="588">
        <f t="shared" si="21"/>
        <v>11.2974385129785</v>
      </c>
      <c r="J227" s="588">
        <f t="shared" si="21"/>
        <v>15.075610918540306</v>
      </c>
      <c r="K227" s="588">
        <f t="shared" si="21"/>
        <v>20.145006602845466</v>
      </c>
      <c r="L227" s="588">
        <f t="shared" si="21"/>
        <v>28.359276892346575</v>
      </c>
      <c r="M227" s="588">
        <f t="shared" si="21"/>
        <v>36.860207446607689</v>
      </c>
      <c r="N227" s="588" t="e">
        <f t="shared" si="21"/>
        <v>#N/A</v>
      </c>
    </row>
    <row r="228" spans="3:14">
      <c r="C228" s="85">
        <f t="shared" si="17"/>
        <v>-271</v>
      </c>
      <c r="D228" s="588">
        <f t="shared" si="21"/>
        <v>45.161485826946574</v>
      </c>
      <c r="E228" s="588">
        <f t="shared" si="21"/>
        <v>36.872285783753021</v>
      </c>
      <c r="F228" s="588">
        <f t="shared" si="21"/>
        <v>28.389356076265656</v>
      </c>
      <c r="G228" s="588">
        <f t="shared" si="21"/>
        <v>20.193483886741728</v>
      </c>
      <c r="H228" s="588">
        <f t="shared" si="21"/>
        <v>15.134443825795787</v>
      </c>
      <c r="I228" s="588">
        <f t="shared" si="21"/>
        <v>11.367920337794709</v>
      </c>
      <c r="J228" s="588">
        <f t="shared" si="21"/>
        <v>15.134443825795787</v>
      </c>
      <c r="K228" s="588">
        <f t="shared" si="21"/>
        <v>20.193483886741728</v>
      </c>
      <c r="L228" s="588">
        <f t="shared" si="21"/>
        <v>28.389356076265656</v>
      </c>
      <c r="M228" s="588">
        <f t="shared" si="21"/>
        <v>36.872285783753021</v>
      </c>
      <c r="N228" s="588" t="e">
        <f t="shared" si="21"/>
        <v>#N/A</v>
      </c>
    </row>
    <row r="229" spans="3:14">
      <c r="C229" s="85">
        <f t="shared" si="17"/>
        <v>-270</v>
      </c>
      <c r="D229" s="588">
        <f t="shared" si="21"/>
        <v>45.163759635584476</v>
      </c>
      <c r="E229" s="588">
        <f t="shared" si="21"/>
        <v>36.884339740139119</v>
      </c>
      <c r="F229" s="588">
        <f t="shared" si="21"/>
        <v>28.419374543768868</v>
      </c>
      <c r="G229" s="588">
        <f t="shared" si="21"/>
        <v>20.241863316688985</v>
      </c>
      <c r="H229" s="588">
        <f t="shared" si="21"/>
        <v>15.193157975731474</v>
      </c>
      <c r="I229" s="588">
        <f t="shared" si="21"/>
        <v>11.438259891337919</v>
      </c>
      <c r="J229" s="588">
        <f t="shared" si="21"/>
        <v>15.193157975731474</v>
      </c>
      <c r="K229" s="588">
        <f t="shared" si="21"/>
        <v>20.241863316688985</v>
      </c>
      <c r="L229" s="588">
        <f t="shared" si="21"/>
        <v>28.419374543768868</v>
      </c>
      <c r="M229" s="588">
        <f t="shared" si="21"/>
        <v>36.884339740139119</v>
      </c>
      <c r="N229" s="588" t="e">
        <f t="shared" si="21"/>
        <v>#N/A</v>
      </c>
    </row>
    <row r="230" spans="3:14">
      <c r="C230" s="85">
        <f t="shared" si="17"/>
        <v>-269</v>
      </c>
      <c r="D230" s="588">
        <f t="shared" si="21"/>
        <v>45.166028817093263</v>
      </c>
      <c r="E230" s="588">
        <f t="shared" si="21"/>
        <v>36.896369167102812</v>
      </c>
      <c r="F230" s="588">
        <f t="shared" si="21"/>
        <v>28.449331924634155</v>
      </c>
      <c r="G230" s="588">
        <f t="shared" si="21"/>
        <v>20.290144296016816</v>
      </c>
      <c r="H230" s="588">
        <f t="shared" si="21"/>
        <v>15.251752644217367</v>
      </c>
      <c r="I230" s="588">
        <f t="shared" si="21"/>
        <v>11.508456306100369</v>
      </c>
      <c r="J230" s="588">
        <f t="shared" si="21"/>
        <v>15.251752644217367</v>
      </c>
      <c r="K230" s="588">
        <f t="shared" si="21"/>
        <v>20.290144296016816</v>
      </c>
      <c r="L230" s="588">
        <f t="shared" si="21"/>
        <v>28.449331924634155</v>
      </c>
      <c r="M230" s="588">
        <f t="shared" si="21"/>
        <v>36.896369167102812</v>
      </c>
      <c r="N230" s="588" t="e">
        <f t="shared" si="21"/>
        <v>#N/A</v>
      </c>
    </row>
    <row r="231" spans="3:14">
      <c r="C231" s="85">
        <f t="shared" si="17"/>
        <v>-268</v>
      </c>
      <c r="D231" s="588">
        <f t="shared" si="21"/>
        <v>45.168293343429731</v>
      </c>
      <c r="E231" s="588">
        <f t="shared" si="21"/>
        <v>36.908373915980931</v>
      </c>
      <c r="F231" s="588">
        <f t="shared" si="21"/>
        <v>28.479227848639479</v>
      </c>
      <c r="G231" s="588">
        <f t="shared" si="21"/>
        <v>20.338326228054797</v>
      </c>
      <c r="H231" s="588">
        <f t="shared" si="21"/>
        <v>15.310227107123465</v>
      </c>
      <c r="I231" s="588">
        <f t="shared" si="21"/>
        <v>11.578508714574294</v>
      </c>
      <c r="J231" s="588">
        <f t="shared" si="21"/>
        <v>15.310227107123465</v>
      </c>
      <c r="K231" s="588">
        <f t="shared" si="21"/>
        <v>20.338326228054797</v>
      </c>
      <c r="L231" s="588">
        <f t="shared" si="21"/>
        <v>28.479227848639479</v>
      </c>
      <c r="M231" s="588">
        <f t="shared" si="21"/>
        <v>36.908373915980931</v>
      </c>
      <c r="N231" s="588" t="e">
        <f t="shared" si="21"/>
        <v>#N/A</v>
      </c>
    </row>
    <row r="232" spans="3:14">
      <c r="C232" s="85">
        <f t="shared" si="17"/>
        <v>-267</v>
      </c>
      <c r="D232" s="588">
        <f t="shared" si="21"/>
        <v>45.17055318655067</v>
      </c>
      <c r="E232" s="588">
        <f t="shared" si="21"/>
        <v>36.920353838110323</v>
      </c>
      <c r="F232" s="588">
        <f t="shared" si="21"/>
        <v>28.509061945562785</v>
      </c>
      <c r="G232" s="588">
        <f t="shared" si="21"/>
        <v>20.386408516132509</v>
      </c>
      <c r="H232" s="588">
        <f t="shared" si="21"/>
        <v>15.368580640319772</v>
      </c>
      <c r="I232" s="588">
        <f t="shared" si="21"/>
        <v>11.648416249251934</v>
      </c>
      <c r="J232" s="588">
        <f t="shared" si="21"/>
        <v>15.368580640319772</v>
      </c>
      <c r="K232" s="588">
        <f t="shared" si="21"/>
        <v>20.386408516132509</v>
      </c>
      <c r="L232" s="588">
        <f t="shared" si="21"/>
        <v>28.509061945562785</v>
      </c>
      <c r="M232" s="588">
        <f t="shared" si="21"/>
        <v>36.920353838110323</v>
      </c>
      <c r="N232" s="588" t="e">
        <f t="shared" si="21"/>
        <v>#N/A</v>
      </c>
    </row>
    <row r="233" spans="3:14">
      <c r="C233" s="85">
        <f t="shared" si="17"/>
        <v>-266</v>
      </c>
      <c r="D233" s="588">
        <f t="shared" si="21"/>
        <v>45.172808318412869</v>
      </c>
      <c r="E233" s="588">
        <f t="shared" si="21"/>
        <v>36.932308784827811</v>
      </c>
      <c r="F233" s="588">
        <f t="shared" si="21"/>
        <v>28.538833845182026</v>
      </c>
      <c r="G233" s="588">
        <f t="shared" si="21"/>
        <v>20.43439056357953</v>
      </c>
      <c r="H233" s="588">
        <f t="shared" si="21"/>
        <v>15.42681251967629</v>
      </c>
      <c r="I233" s="588">
        <f t="shared" si="21"/>
        <v>11.718178042625524</v>
      </c>
      <c r="J233" s="588">
        <f t="shared" si="21"/>
        <v>15.42681251967629</v>
      </c>
      <c r="K233" s="588">
        <f t="shared" si="21"/>
        <v>20.43439056357953</v>
      </c>
      <c r="L233" s="588">
        <f t="shared" si="21"/>
        <v>28.538833845182026</v>
      </c>
      <c r="M233" s="588">
        <f t="shared" si="21"/>
        <v>36.932308784827811</v>
      </c>
      <c r="N233" s="588" t="e">
        <f t="shared" si="21"/>
        <v>#N/A</v>
      </c>
    </row>
    <row r="234" spans="3:14">
      <c r="C234" s="85">
        <f t="shared" si="17"/>
        <v>-265</v>
      </c>
      <c r="D234" s="588">
        <f t="shared" ref="D234:N243" si="22">IF($C$50&gt;0,IF(ABS($C234)&lt;D$60,D$57-3*D$59/($C$54^3)*($C$54*$C234^2/2-ABS($C234^3)/6),NA()),D$57-3*D$59/($C$54^3)*($C$54*$C234^2/2-ABS($C234^3)/6))</f>
        <v>45.175058710973133</v>
      </c>
      <c r="E234" s="588">
        <f t="shared" si="22"/>
        <v>36.944238607470233</v>
      </c>
      <c r="F234" s="588">
        <f t="shared" si="22"/>
        <v>28.568543177275156</v>
      </c>
      <c r="G234" s="588">
        <f t="shared" si="22"/>
        <v>20.482271773725444</v>
      </c>
      <c r="H234" s="588">
        <f t="shared" si="22"/>
        <v>15.484922021063015</v>
      </c>
      <c r="I234" s="588">
        <f t="shared" si="22"/>
        <v>11.787793227187304</v>
      </c>
      <c r="J234" s="588">
        <f t="shared" si="22"/>
        <v>15.484922021063015</v>
      </c>
      <c r="K234" s="588">
        <f t="shared" si="22"/>
        <v>20.482271773725444</v>
      </c>
      <c r="L234" s="588">
        <f t="shared" si="22"/>
        <v>28.568543177275156</v>
      </c>
      <c r="M234" s="588">
        <f t="shared" si="22"/>
        <v>36.944238607470233</v>
      </c>
      <c r="N234" s="588" t="e">
        <f t="shared" si="22"/>
        <v>#N/A</v>
      </c>
    </row>
    <row r="235" spans="3:14">
      <c r="C235" s="85">
        <f t="shared" si="17"/>
        <v>-264</v>
      </c>
      <c r="D235" s="588">
        <f t="shared" si="22"/>
        <v>45.177304336188243</v>
      </c>
      <c r="E235" s="588">
        <f t="shared" si="22"/>
        <v>36.956143157374427</v>
      </c>
      <c r="F235" s="588">
        <f t="shared" si="22"/>
        <v>28.598189571620125</v>
      </c>
      <c r="G235" s="588">
        <f t="shared" si="22"/>
        <v>20.530051549899824</v>
      </c>
      <c r="H235" s="588">
        <f t="shared" si="22"/>
        <v>15.542908420349955</v>
      </c>
      <c r="I235" s="588">
        <f t="shared" si="22"/>
        <v>11.857260935429514</v>
      </c>
      <c r="J235" s="588">
        <f t="shared" si="22"/>
        <v>15.542908420349955</v>
      </c>
      <c r="K235" s="588">
        <f t="shared" si="22"/>
        <v>20.530051549899824</v>
      </c>
      <c r="L235" s="588">
        <f t="shared" si="22"/>
        <v>28.598189571620125</v>
      </c>
      <c r="M235" s="588">
        <f t="shared" si="22"/>
        <v>36.956143157374427</v>
      </c>
      <c r="N235" s="588" t="e">
        <f t="shared" si="22"/>
        <v>#N/A</v>
      </c>
    </row>
    <row r="236" spans="3:14">
      <c r="C236" s="85">
        <f t="shared" si="17"/>
        <v>-263</v>
      </c>
      <c r="D236" s="588">
        <f t="shared" si="22"/>
        <v>45.179545166015004</v>
      </c>
      <c r="E236" s="588">
        <f t="shared" si="22"/>
        <v>36.968022285877218</v>
      </c>
      <c r="F236" s="588">
        <f t="shared" si="22"/>
        <v>28.627772657994889</v>
      </c>
      <c r="G236" s="588">
        <f t="shared" si="22"/>
        <v>20.577729295432249</v>
      </c>
      <c r="H236" s="588">
        <f t="shared" si="22"/>
        <v>15.600770993407105</v>
      </c>
      <c r="I236" s="588">
        <f t="shared" si="22"/>
        <v>11.926580299844389</v>
      </c>
      <c r="J236" s="588">
        <f t="shared" si="22"/>
        <v>15.600770993407105</v>
      </c>
      <c r="K236" s="588">
        <f t="shared" si="22"/>
        <v>20.577729295432249</v>
      </c>
      <c r="L236" s="588">
        <f t="shared" si="22"/>
        <v>28.627772657994889</v>
      </c>
      <c r="M236" s="588">
        <f t="shared" si="22"/>
        <v>36.968022285877218</v>
      </c>
      <c r="N236" s="588" t="e">
        <f t="shared" si="22"/>
        <v>#N/A</v>
      </c>
    </row>
    <row r="237" spans="3:14">
      <c r="C237" s="85">
        <f t="shared" si="17"/>
        <v>-262</v>
      </c>
      <c r="D237" s="588">
        <f t="shared" si="22"/>
        <v>45.181781172410197</v>
      </c>
      <c r="E237" s="588">
        <f t="shared" si="22"/>
        <v>36.979875844315444</v>
      </c>
      <c r="F237" s="588">
        <f t="shared" si="22"/>
        <v>28.657292066177398</v>
      </c>
      <c r="G237" s="588">
        <f t="shared" si="22"/>
        <v>20.625304413652305</v>
      </c>
      <c r="H237" s="588">
        <f t="shared" si="22"/>
        <v>15.658509016104469</v>
      </c>
      <c r="I237" s="588">
        <f t="shared" si="22"/>
        <v>11.995750452924165</v>
      </c>
      <c r="J237" s="588">
        <f t="shared" si="22"/>
        <v>15.658509016104469</v>
      </c>
      <c r="K237" s="588">
        <f t="shared" si="22"/>
        <v>20.625304413652305</v>
      </c>
      <c r="L237" s="588">
        <f t="shared" si="22"/>
        <v>28.657292066177398</v>
      </c>
      <c r="M237" s="588">
        <f t="shared" si="22"/>
        <v>36.979875844315444</v>
      </c>
      <c r="N237" s="588" t="e">
        <f t="shared" si="22"/>
        <v>#N/A</v>
      </c>
    </row>
    <row r="238" spans="3:14">
      <c r="C238" s="85">
        <f t="shared" si="17"/>
        <v>-261</v>
      </c>
      <c r="D238" s="588">
        <f t="shared" si="22"/>
        <v>45.18401232733062</v>
      </c>
      <c r="E238" s="588">
        <f t="shared" si="22"/>
        <v>36.991703684025936</v>
      </c>
      <c r="F238" s="588">
        <f t="shared" si="22"/>
        <v>28.686747425945597</v>
      </c>
      <c r="G238" s="588">
        <f t="shared" si="22"/>
        <v>20.672776307889567</v>
      </c>
      <c r="H238" s="588">
        <f t="shared" si="22"/>
        <v>15.716121764312051</v>
      </c>
      <c r="I238" s="588">
        <f t="shared" si="22"/>
        <v>12.064770527161082</v>
      </c>
      <c r="J238" s="588">
        <f t="shared" si="22"/>
        <v>15.716121764312051</v>
      </c>
      <c r="K238" s="588">
        <f t="shared" si="22"/>
        <v>20.672776307889567</v>
      </c>
      <c r="L238" s="588">
        <f t="shared" si="22"/>
        <v>28.686747425945597</v>
      </c>
      <c r="M238" s="588">
        <f t="shared" si="22"/>
        <v>36.991703684025936</v>
      </c>
      <c r="N238" s="588" t="e">
        <f t="shared" si="22"/>
        <v>#N/A</v>
      </c>
    </row>
    <row r="239" spans="3:14">
      <c r="C239" s="85">
        <f t="shared" si="17"/>
        <v>-260</v>
      </c>
      <c r="D239" s="588">
        <f t="shared" si="22"/>
        <v>45.186238602733077</v>
      </c>
      <c r="E239" s="588">
        <f t="shared" si="22"/>
        <v>37.003505656345531</v>
      </c>
      <c r="F239" s="588">
        <f t="shared" si="22"/>
        <v>28.716138367077448</v>
      </c>
      <c r="G239" s="588">
        <f t="shared" si="22"/>
        <v>20.720144381473613</v>
      </c>
      <c r="H239" s="588">
        <f t="shared" si="22"/>
        <v>15.77360851389985</v>
      </c>
      <c r="I239" s="588">
        <f t="shared" si="22"/>
        <v>12.13363965504738</v>
      </c>
      <c r="J239" s="588">
        <f t="shared" si="22"/>
        <v>15.77360851389985</v>
      </c>
      <c r="K239" s="588">
        <f t="shared" si="22"/>
        <v>20.720144381473613</v>
      </c>
      <c r="L239" s="588">
        <f t="shared" si="22"/>
        <v>28.716138367077448</v>
      </c>
      <c r="M239" s="588">
        <f t="shared" si="22"/>
        <v>37.003505656345531</v>
      </c>
      <c r="N239" s="588" t="e">
        <f t="shared" si="22"/>
        <v>#N/A</v>
      </c>
    </row>
    <row r="240" spans="3:14">
      <c r="C240" s="85">
        <f t="shared" si="17"/>
        <v>-259</v>
      </c>
      <c r="D240" s="588">
        <f t="shared" si="22"/>
        <v>45.188459970574343</v>
      </c>
      <c r="E240" s="588">
        <f t="shared" si="22"/>
        <v>37.015281612611069</v>
      </c>
      <c r="F240" s="588">
        <f t="shared" si="22"/>
        <v>28.7454645193509</v>
      </c>
      <c r="G240" s="588">
        <f t="shared" si="22"/>
        <v>20.767408037734025</v>
      </c>
      <c r="H240" s="588">
        <f t="shared" si="22"/>
        <v>15.830968540737864</v>
      </c>
      <c r="I240" s="588">
        <f t="shared" si="22"/>
        <v>12.202356969075293</v>
      </c>
      <c r="J240" s="588">
        <f t="shared" si="22"/>
        <v>15.830968540737864</v>
      </c>
      <c r="K240" s="588">
        <f t="shared" si="22"/>
        <v>20.767408037734025</v>
      </c>
      <c r="L240" s="588">
        <f t="shared" si="22"/>
        <v>28.7454645193509</v>
      </c>
      <c r="M240" s="588">
        <f t="shared" si="22"/>
        <v>37.015281612611069</v>
      </c>
      <c r="N240" s="588" t="e">
        <f t="shared" si="22"/>
        <v>#N/A</v>
      </c>
    </row>
    <row r="241" spans="3:14">
      <c r="C241" s="85">
        <f t="shared" si="17"/>
        <v>-258</v>
      </c>
      <c r="D241" s="588">
        <f t="shared" si="22"/>
        <v>45.190676402811221</v>
      </c>
      <c r="E241" s="588">
        <f t="shared" si="22"/>
        <v>37.027031404159374</v>
      </c>
      <c r="F241" s="588">
        <f t="shared" si="22"/>
        <v>28.774725512543906</v>
      </c>
      <c r="G241" s="588">
        <f t="shared" si="22"/>
        <v>20.814566680000379</v>
      </c>
      <c r="H241" s="588">
        <f t="shared" si="22"/>
        <v>15.888201120696099</v>
      </c>
      <c r="I241" s="588">
        <f t="shared" si="22"/>
        <v>12.270921601737061</v>
      </c>
      <c r="J241" s="588">
        <f t="shared" si="22"/>
        <v>15.888201120696099</v>
      </c>
      <c r="K241" s="588">
        <f t="shared" si="22"/>
        <v>20.814566680000379</v>
      </c>
      <c r="L241" s="588">
        <f t="shared" si="22"/>
        <v>28.774725512543906</v>
      </c>
      <c r="M241" s="588">
        <f t="shared" si="22"/>
        <v>37.027031404159374</v>
      </c>
      <c r="N241" s="588" t="e">
        <f t="shared" si="22"/>
        <v>#N/A</v>
      </c>
    </row>
    <row r="242" spans="3:14">
      <c r="C242" s="85">
        <f t="shared" si="17"/>
        <v>-257</v>
      </c>
      <c r="D242" s="588">
        <f t="shared" si="22"/>
        <v>45.192887871400508</v>
      </c>
      <c r="E242" s="588">
        <f t="shared" si="22"/>
        <v>37.038754882327282</v>
      </c>
      <c r="F242" s="588">
        <f t="shared" si="22"/>
        <v>28.803920976434412</v>
      </c>
      <c r="G242" s="588">
        <f t="shared" si="22"/>
        <v>20.861619711602259</v>
      </c>
      <c r="H242" s="588">
        <f t="shared" si="22"/>
        <v>15.945305529644555</v>
      </c>
      <c r="I242" s="588">
        <f t="shared" si="22"/>
        <v>12.339332685524921</v>
      </c>
      <c r="J242" s="588">
        <f t="shared" si="22"/>
        <v>15.945305529644555</v>
      </c>
      <c r="K242" s="588">
        <f t="shared" si="22"/>
        <v>20.861619711602259</v>
      </c>
      <c r="L242" s="588">
        <f t="shared" si="22"/>
        <v>28.803920976434412</v>
      </c>
      <c r="M242" s="588">
        <f t="shared" si="22"/>
        <v>37.038754882327282</v>
      </c>
      <c r="N242" s="588" t="e">
        <f t="shared" si="22"/>
        <v>#N/A</v>
      </c>
    </row>
    <row r="243" spans="3:14">
      <c r="C243" s="85">
        <f t="shared" si="17"/>
        <v>-256</v>
      </c>
      <c r="D243" s="588">
        <f t="shared" si="22"/>
        <v>45.195094348298987</v>
      </c>
      <c r="E243" s="588">
        <f t="shared" si="22"/>
        <v>37.050451898451634</v>
      </c>
      <c r="F243" s="588">
        <f t="shared" si="22"/>
        <v>28.833050540800375</v>
      </c>
      <c r="G243" s="588">
        <f t="shared" si="22"/>
        <v>20.908566535869241</v>
      </c>
      <c r="H243" s="588">
        <f t="shared" si="22"/>
        <v>16.00228104345323</v>
      </c>
      <c r="I243" s="588">
        <f t="shared" si="22"/>
        <v>12.407589352931112</v>
      </c>
      <c r="J243" s="588">
        <f t="shared" si="22"/>
        <v>16.00228104345323</v>
      </c>
      <c r="K243" s="588">
        <f t="shared" si="22"/>
        <v>20.908566535869241</v>
      </c>
      <c r="L243" s="588">
        <f t="shared" si="22"/>
        <v>28.833050540800375</v>
      </c>
      <c r="M243" s="588">
        <f t="shared" si="22"/>
        <v>37.050451898451634</v>
      </c>
      <c r="N243" s="588" t="e">
        <f t="shared" si="22"/>
        <v>#N/A</v>
      </c>
    </row>
    <row r="244" spans="3:14">
      <c r="C244" s="85">
        <f t="shared" si="17"/>
        <v>-255</v>
      </c>
      <c r="D244" s="588">
        <f t="shared" ref="D244:N253" si="23">IF($C$50&gt;0,IF(ABS($C244)&lt;D$60,D$57-3*D$59/($C$54^3)*($C$54*$C244^2/2-ABS($C244^3)/6),NA()),D$57-3*D$59/($C$54^3)*($C$54*$C244^2/2-ABS($C244^3)/6))</f>
        <v>45.197295805463462</v>
      </c>
      <c r="E244" s="588">
        <f t="shared" si="23"/>
        <v>37.062122303869252</v>
      </c>
      <c r="F244" s="588">
        <f t="shared" si="23"/>
        <v>28.862113835419748</v>
      </c>
      <c r="G244" s="588">
        <f t="shared" si="23"/>
        <v>20.955406556130903</v>
      </c>
      <c r="H244" s="588">
        <f t="shared" si="23"/>
        <v>16.059126937992133</v>
      </c>
      <c r="I244" s="588">
        <f t="shared" si="23"/>
        <v>12.47569073644787</v>
      </c>
      <c r="J244" s="588">
        <f t="shared" si="23"/>
        <v>16.059126937992133</v>
      </c>
      <c r="K244" s="588">
        <f t="shared" si="23"/>
        <v>20.955406556130903</v>
      </c>
      <c r="L244" s="588">
        <f t="shared" si="23"/>
        <v>28.862113835419748</v>
      </c>
      <c r="M244" s="588">
        <f t="shared" si="23"/>
        <v>37.062122303869252</v>
      </c>
      <c r="N244" s="588" t="e">
        <f t="shared" si="23"/>
        <v>#N/A</v>
      </c>
    </row>
    <row r="245" spans="3:14">
      <c r="C245" s="85">
        <f t="shared" si="17"/>
        <v>-254</v>
      </c>
      <c r="D245" s="588">
        <f t="shared" si="23"/>
        <v>45.199492214850721</v>
      </c>
      <c r="E245" s="588">
        <f t="shared" si="23"/>
        <v>37.073765949916982</v>
      </c>
      <c r="F245" s="588">
        <f t="shared" si="23"/>
        <v>28.891110490070481</v>
      </c>
      <c r="G245" s="588">
        <f t="shared" si="23"/>
        <v>21.002139175716827</v>
      </c>
      <c r="H245" s="588">
        <f t="shared" si="23"/>
        <v>16.115842489131257</v>
      </c>
      <c r="I245" s="588">
        <f t="shared" si="23"/>
        <v>12.543635968567434</v>
      </c>
      <c r="J245" s="588">
        <f t="shared" si="23"/>
        <v>16.115842489131257</v>
      </c>
      <c r="K245" s="588">
        <f t="shared" si="23"/>
        <v>21.002139175716827</v>
      </c>
      <c r="L245" s="588">
        <f t="shared" si="23"/>
        <v>28.891110490070481</v>
      </c>
      <c r="M245" s="588">
        <f t="shared" si="23"/>
        <v>37.073765949916982</v>
      </c>
      <c r="N245" s="588" t="e">
        <f t="shared" si="23"/>
        <v>#N/A</v>
      </c>
    </row>
    <row r="246" spans="3:14">
      <c r="C246" s="85">
        <f t="shared" si="17"/>
        <v>-253</v>
      </c>
      <c r="D246" s="588">
        <f t="shared" si="23"/>
        <v>45.201683548417556</v>
      </c>
      <c r="E246" s="588">
        <f t="shared" si="23"/>
        <v>37.085382687931649</v>
      </c>
      <c r="F246" s="588">
        <f t="shared" si="23"/>
        <v>28.920040134530524</v>
      </c>
      <c r="G246" s="588">
        <f t="shared" si="23"/>
        <v>21.048763797956589</v>
      </c>
      <c r="H246" s="588">
        <f t="shared" si="23"/>
        <v>16.172426972740602</v>
      </c>
      <c r="I246" s="588">
        <f t="shared" si="23"/>
        <v>12.61142418178204</v>
      </c>
      <c r="J246" s="588">
        <f t="shared" si="23"/>
        <v>16.172426972740602</v>
      </c>
      <c r="K246" s="588">
        <f t="shared" si="23"/>
        <v>21.048763797956589</v>
      </c>
      <c r="L246" s="588">
        <f t="shared" si="23"/>
        <v>28.920040134530524</v>
      </c>
      <c r="M246" s="588">
        <f t="shared" si="23"/>
        <v>37.085382687931649</v>
      </c>
      <c r="N246" s="588" t="e">
        <f t="shared" si="23"/>
        <v>#N/A</v>
      </c>
    </row>
    <row r="247" spans="3:14">
      <c r="C247" s="85">
        <f t="shared" si="17"/>
        <v>-252</v>
      </c>
      <c r="D247" s="588">
        <f t="shared" si="23"/>
        <v>45.203869778120755</v>
      </c>
      <c r="E247" s="588">
        <f t="shared" si="23"/>
        <v>37.096972369250089</v>
      </c>
      <c r="F247" s="588">
        <f t="shared" si="23"/>
        <v>28.948902398577832</v>
      </c>
      <c r="G247" s="588">
        <f t="shared" si="23"/>
        <v>21.09527982617977</v>
      </c>
      <c r="H247" s="588">
        <f t="shared" si="23"/>
        <v>16.228879664690183</v>
      </c>
      <c r="I247" s="588">
        <f t="shared" si="23"/>
        <v>12.679054508583928</v>
      </c>
      <c r="J247" s="588">
        <f t="shared" si="23"/>
        <v>16.228879664690183</v>
      </c>
      <c r="K247" s="588">
        <f t="shared" si="23"/>
        <v>21.09527982617977</v>
      </c>
      <c r="L247" s="588">
        <f t="shared" si="23"/>
        <v>28.948902398577832</v>
      </c>
      <c r="M247" s="588">
        <f t="shared" si="23"/>
        <v>37.096972369250089</v>
      </c>
      <c r="N247" s="588" t="e">
        <f t="shared" si="23"/>
        <v>#N/A</v>
      </c>
    </row>
    <row r="248" spans="3:14">
      <c r="C248" s="85">
        <f t="shared" si="17"/>
        <v>-251</v>
      </c>
      <c r="D248" s="588">
        <f t="shared" si="23"/>
        <v>45.206050875917121</v>
      </c>
      <c r="E248" s="588">
        <f t="shared" si="23"/>
        <v>37.108534845209142</v>
      </c>
      <c r="F248" s="588">
        <f t="shared" si="23"/>
        <v>28.977696911990357</v>
      </c>
      <c r="G248" s="588">
        <f t="shared" si="23"/>
        <v>21.141686663715952</v>
      </c>
      <c r="H248" s="588">
        <f t="shared" si="23"/>
        <v>16.285199840849984</v>
      </c>
      <c r="I248" s="588">
        <f t="shared" si="23"/>
        <v>12.746526081465337</v>
      </c>
      <c r="J248" s="588">
        <f t="shared" si="23"/>
        <v>16.285199840849984</v>
      </c>
      <c r="K248" s="588">
        <f t="shared" si="23"/>
        <v>21.141686663715952</v>
      </c>
      <c r="L248" s="588">
        <f t="shared" si="23"/>
        <v>28.977696911990357</v>
      </c>
      <c r="M248" s="588">
        <f t="shared" si="23"/>
        <v>37.108534845209142</v>
      </c>
      <c r="N248" s="588" t="e">
        <f t="shared" si="23"/>
        <v>#N/A</v>
      </c>
    </row>
    <row r="249" spans="3:14">
      <c r="C249" s="85">
        <f t="shared" si="17"/>
        <v>-250</v>
      </c>
      <c r="D249" s="588">
        <f t="shared" si="23"/>
        <v>45.208226813763446</v>
      </c>
      <c r="E249" s="588">
        <f t="shared" si="23"/>
        <v>37.120069967145632</v>
      </c>
      <c r="F249" s="588">
        <f t="shared" si="23"/>
        <v>29.00642330454605</v>
      </c>
      <c r="G249" s="588">
        <f t="shared" si="23"/>
        <v>21.187983713894713</v>
      </c>
      <c r="H249" s="588">
        <f t="shared" si="23"/>
        <v>16.341386777090019</v>
      </c>
      <c r="I249" s="588">
        <f t="shared" si="23"/>
        <v>12.8138380329185</v>
      </c>
      <c r="J249" s="588">
        <f t="shared" si="23"/>
        <v>16.341386777090019</v>
      </c>
      <c r="K249" s="588">
        <f t="shared" si="23"/>
        <v>21.187983713894713</v>
      </c>
      <c r="L249" s="588">
        <f t="shared" si="23"/>
        <v>29.00642330454605</v>
      </c>
      <c r="M249" s="588">
        <f t="shared" si="23"/>
        <v>37.120069967145632</v>
      </c>
      <c r="N249" s="588" t="e">
        <f t="shared" si="23"/>
        <v>#N/A</v>
      </c>
    </row>
    <row r="250" spans="3:14">
      <c r="C250" s="85">
        <f t="shared" si="17"/>
        <v>-249</v>
      </c>
      <c r="D250" s="588">
        <f t="shared" si="23"/>
        <v>45.210397563616525</v>
      </c>
      <c r="E250" s="588">
        <f t="shared" si="23"/>
        <v>37.131577586396403</v>
      </c>
      <c r="F250" s="588">
        <f t="shared" si="23"/>
        <v>29.035081206022863</v>
      </c>
      <c r="G250" s="588">
        <f t="shared" si="23"/>
        <v>21.234170380045629</v>
      </c>
      <c r="H250" s="588">
        <f t="shared" si="23"/>
        <v>16.397439749280281</v>
      </c>
      <c r="I250" s="588">
        <f t="shared" si="23"/>
        <v>12.880989495435658</v>
      </c>
      <c r="J250" s="588">
        <f t="shared" si="23"/>
        <v>16.397439749280281</v>
      </c>
      <c r="K250" s="588">
        <f t="shared" si="23"/>
        <v>21.234170380045629</v>
      </c>
      <c r="L250" s="588">
        <f t="shared" si="23"/>
        <v>29.035081206022863</v>
      </c>
      <c r="M250" s="588">
        <f t="shared" si="23"/>
        <v>37.131577586396403</v>
      </c>
      <c r="N250" s="588" t="e">
        <f t="shared" si="23"/>
        <v>#N/A</v>
      </c>
    </row>
    <row r="251" spans="3:14">
      <c r="C251" s="85">
        <f t="shared" si="17"/>
        <v>-248</v>
      </c>
      <c r="D251" s="588">
        <f t="shared" si="23"/>
        <v>45.21256309743314</v>
      </c>
      <c r="E251" s="588">
        <f t="shared" si="23"/>
        <v>37.143057554298281</v>
      </c>
      <c r="F251" s="588">
        <f t="shared" si="23"/>
        <v>29.063670246198747</v>
      </c>
      <c r="G251" s="588">
        <f t="shared" si="23"/>
        <v>21.280246065498282</v>
      </c>
      <c r="H251" s="588">
        <f t="shared" si="23"/>
        <v>16.453358033290776</v>
      </c>
      <c r="I251" s="588">
        <f t="shared" si="23"/>
        <v>12.947979601509051</v>
      </c>
      <c r="J251" s="588">
        <f t="shared" si="23"/>
        <v>16.453358033290776</v>
      </c>
      <c r="K251" s="588">
        <f t="shared" si="23"/>
        <v>21.280246065498282</v>
      </c>
      <c r="L251" s="588">
        <f t="shared" si="23"/>
        <v>29.063670246198747</v>
      </c>
      <c r="M251" s="588">
        <f t="shared" si="23"/>
        <v>37.143057554298281</v>
      </c>
      <c r="N251" s="588" t="e">
        <f t="shared" si="23"/>
        <v>#N/A</v>
      </c>
    </row>
    <row r="252" spans="3:14">
      <c r="C252" s="85">
        <f t="shared" si="17"/>
        <v>-247</v>
      </c>
      <c r="D252" s="588">
        <f t="shared" si="23"/>
        <v>45.214723387170096</v>
      </c>
      <c r="E252" s="588">
        <f t="shared" si="23"/>
        <v>37.154509722188102</v>
      </c>
      <c r="F252" s="588">
        <f t="shared" si="23"/>
        <v>29.092190054851656</v>
      </c>
      <c r="G252" s="588">
        <f t="shared" si="23"/>
        <v>21.326210173582247</v>
      </c>
      <c r="H252" s="588">
        <f t="shared" si="23"/>
        <v>16.509140904991504</v>
      </c>
      <c r="I252" s="588">
        <f t="shared" si="23"/>
        <v>13.014807483630912</v>
      </c>
      <c r="J252" s="588">
        <f t="shared" si="23"/>
        <v>16.509140904991504</v>
      </c>
      <c r="K252" s="588">
        <f t="shared" si="23"/>
        <v>21.326210173582247</v>
      </c>
      <c r="L252" s="588">
        <f t="shared" si="23"/>
        <v>29.092190054851656</v>
      </c>
      <c r="M252" s="588">
        <f t="shared" si="23"/>
        <v>37.154509722188102</v>
      </c>
      <c r="N252" s="588" t="e">
        <f t="shared" si="23"/>
        <v>#N/A</v>
      </c>
    </row>
    <row r="253" spans="3:14">
      <c r="C253" s="85">
        <f t="shared" si="17"/>
        <v>-246</v>
      </c>
      <c r="D253" s="588">
        <f t="shared" si="23"/>
        <v>45.216878404784183</v>
      </c>
      <c r="E253" s="588">
        <f t="shared" si="23"/>
        <v>37.165933941402706</v>
      </c>
      <c r="F253" s="588">
        <f t="shared" si="23"/>
        <v>29.120640261759544</v>
      </c>
      <c r="G253" s="588">
        <f t="shared" si="23"/>
        <v>21.372062107627112</v>
      </c>
      <c r="H253" s="588">
        <f t="shared" si="23"/>
        <v>16.564787640252469</v>
      </c>
      <c r="I253" s="588">
        <f t="shared" si="23"/>
        <v>13.081472274293482</v>
      </c>
      <c r="J253" s="588">
        <f t="shared" si="23"/>
        <v>16.564787640252469</v>
      </c>
      <c r="K253" s="588">
        <f t="shared" si="23"/>
        <v>21.372062107627112</v>
      </c>
      <c r="L253" s="588">
        <f t="shared" si="23"/>
        <v>29.120640261759544</v>
      </c>
      <c r="M253" s="588">
        <f t="shared" si="23"/>
        <v>37.165933941402706</v>
      </c>
      <c r="N253" s="588" t="e">
        <f t="shared" si="23"/>
        <v>#N/A</v>
      </c>
    </row>
    <row r="254" spans="3:14">
      <c r="C254" s="85">
        <f t="shared" si="17"/>
        <v>-245</v>
      </c>
      <c r="D254" s="588">
        <f t="shared" ref="D254:N263" si="24">IF($C$50&gt;0,IF(ABS($C254)&lt;D$60,D$57-3*D$59/($C$54^3)*($C$54*$C254^2/2-ABS($C254^3)/6),NA()),D$57-3*D$59/($C$54^3)*($C$54*$C254^2/2-ABS($C254^3)/6))</f>
        <v>45.219028122232189</v>
      </c>
      <c r="E254" s="588">
        <f t="shared" si="24"/>
        <v>37.177330063278916</v>
      </c>
      <c r="F254" s="588">
        <f t="shared" si="24"/>
        <v>29.149020496700359</v>
      </c>
      <c r="G254" s="588">
        <f t="shared" si="24"/>
        <v>21.41780127096245</v>
      </c>
      <c r="H254" s="588">
        <f t="shared" si="24"/>
        <v>16.620297514943665</v>
      </c>
      <c r="I254" s="588">
        <f t="shared" si="24"/>
        <v>13.147973105988999</v>
      </c>
      <c r="J254" s="588">
        <f t="shared" si="24"/>
        <v>16.620297514943665</v>
      </c>
      <c r="K254" s="588">
        <f t="shared" si="24"/>
        <v>21.41780127096245</v>
      </c>
      <c r="L254" s="588">
        <f t="shared" si="24"/>
        <v>29.149020496700359</v>
      </c>
      <c r="M254" s="588">
        <f t="shared" si="24"/>
        <v>37.177330063278916</v>
      </c>
      <c r="N254" s="588" t="e">
        <f t="shared" si="24"/>
        <v>#N/A</v>
      </c>
    </row>
    <row r="255" spans="3:14">
      <c r="C255" s="85">
        <f t="shared" si="17"/>
        <v>-244</v>
      </c>
      <c r="D255" s="588">
        <f t="shared" si="24"/>
        <v>45.221172511470918</v>
      </c>
      <c r="E255" s="588">
        <f t="shared" si="24"/>
        <v>37.188697939153577</v>
      </c>
      <c r="F255" s="588">
        <f t="shared" si="24"/>
        <v>29.177330389452052</v>
      </c>
      <c r="G255" s="588">
        <f t="shared" si="24"/>
        <v>21.463427066917838</v>
      </c>
      <c r="H255" s="588">
        <f t="shared" si="24"/>
        <v>16.675669804935097</v>
      </c>
      <c r="I255" s="588">
        <f t="shared" si="24"/>
        <v>13.214309111209698</v>
      </c>
      <c r="J255" s="588">
        <f t="shared" si="24"/>
        <v>16.675669804935097</v>
      </c>
      <c r="K255" s="588">
        <f t="shared" si="24"/>
        <v>21.463427066917838</v>
      </c>
      <c r="L255" s="588">
        <f t="shared" si="24"/>
        <v>29.177330389452052</v>
      </c>
      <c r="M255" s="588">
        <f t="shared" si="24"/>
        <v>37.188697939153577</v>
      </c>
      <c r="N255" s="588" t="e">
        <f t="shared" si="24"/>
        <v>#N/A</v>
      </c>
    </row>
    <row r="256" spans="3:14">
      <c r="C256" s="85">
        <f t="shared" si="17"/>
        <v>-243</v>
      </c>
      <c r="D256" s="588">
        <f t="shared" si="24"/>
        <v>45.223311544457147</v>
      </c>
      <c r="E256" s="588">
        <f t="shared" si="24"/>
        <v>37.200037420363515</v>
      </c>
      <c r="F256" s="588">
        <f t="shared" si="24"/>
        <v>29.205569569792576</v>
      </c>
      <c r="G256" s="588">
        <f t="shared" si="24"/>
        <v>21.508938898822858</v>
      </c>
      <c r="H256" s="588">
        <f t="shared" si="24"/>
        <v>16.730903786096771</v>
      </c>
      <c r="I256" s="588">
        <f t="shared" si="24"/>
        <v>13.280479422447819</v>
      </c>
      <c r="J256" s="588">
        <f t="shared" si="24"/>
        <v>16.730903786096771</v>
      </c>
      <c r="K256" s="588">
        <f t="shared" si="24"/>
        <v>21.508938898822858</v>
      </c>
      <c r="L256" s="588">
        <f t="shared" si="24"/>
        <v>29.205569569792576</v>
      </c>
      <c r="M256" s="588">
        <f t="shared" si="24"/>
        <v>37.200037420363515</v>
      </c>
      <c r="N256" s="588" t="e">
        <f t="shared" si="24"/>
        <v>#N/A</v>
      </c>
    </row>
    <row r="257" spans="3:14">
      <c r="C257" s="85">
        <f t="shared" si="17"/>
        <v>-242</v>
      </c>
      <c r="D257" s="588">
        <f t="shared" si="24"/>
        <v>45.225445193147685</v>
      </c>
      <c r="E257" s="588">
        <f t="shared" si="24"/>
        <v>37.211348358245566</v>
      </c>
      <c r="F257" s="588">
        <f t="shared" si="24"/>
        <v>29.233737667499888</v>
      </c>
      <c r="G257" s="588">
        <f t="shared" si="24"/>
        <v>21.554336170007094</v>
      </c>
      <c r="H257" s="588">
        <f t="shared" si="24"/>
        <v>16.785998734298683</v>
      </c>
      <c r="I257" s="588">
        <f t="shared" si="24"/>
        <v>13.346483172195601</v>
      </c>
      <c r="J257" s="588">
        <f t="shared" si="24"/>
        <v>16.785998734298683</v>
      </c>
      <c r="K257" s="588">
        <f t="shared" si="24"/>
        <v>21.554336170007094</v>
      </c>
      <c r="L257" s="588">
        <f t="shared" si="24"/>
        <v>29.233737667499888</v>
      </c>
      <c r="M257" s="588">
        <f t="shared" si="24"/>
        <v>37.211348358245566</v>
      </c>
      <c r="N257" s="588" t="e">
        <f t="shared" si="24"/>
        <v>#N/A</v>
      </c>
    </row>
    <row r="258" spans="3:14">
      <c r="C258" s="85">
        <f t="shared" ref="C258:C321" si="25">IF(C257&gt;=$C$54,NA(),C257+1)</f>
        <v>-241</v>
      </c>
      <c r="D258" s="588">
        <f t="shared" si="24"/>
        <v>45.227573429499323</v>
      </c>
      <c r="E258" s="588">
        <f t="shared" si="24"/>
        <v>37.222630604136562</v>
      </c>
      <c r="F258" s="588">
        <f t="shared" si="24"/>
        <v>29.261834312351933</v>
      </c>
      <c r="G258" s="588">
        <f t="shared" si="24"/>
        <v>21.599618283800115</v>
      </c>
      <c r="H258" s="588">
        <f t="shared" si="24"/>
        <v>16.840953925410833</v>
      </c>
      <c r="I258" s="588">
        <f t="shared" si="24"/>
        <v>13.412319492945278</v>
      </c>
      <c r="J258" s="588">
        <f t="shared" si="24"/>
        <v>16.840953925410833</v>
      </c>
      <c r="K258" s="588">
        <f t="shared" si="24"/>
        <v>21.599618283800115</v>
      </c>
      <c r="L258" s="588">
        <f t="shared" si="24"/>
        <v>29.261834312351933</v>
      </c>
      <c r="M258" s="588">
        <f t="shared" si="24"/>
        <v>37.222630604136562</v>
      </c>
      <c r="N258" s="588" t="e">
        <f t="shared" si="24"/>
        <v>#N/A</v>
      </c>
    </row>
    <row r="259" spans="3:14">
      <c r="C259" s="85">
        <f t="shared" si="25"/>
        <v>-240</v>
      </c>
      <c r="D259" s="588">
        <f t="shared" si="24"/>
        <v>45.229696225468842</v>
      </c>
      <c r="E259" s="588">
        <f t="shared" si="24"/>
        <v>37.233884009373341</v>
      </c>
      <c r="F259" s="588">
        <f t="shared" si="24"/>
        <v>29.289859134126669</v>
      </c>
      <c r="G259" s="588">
        <f t="shared" si="24"/>
        <v>21.644784643531512</v>
      </c>
      <c r="H259" s="588">
        <f t="shared" si="24"/>
        <v>16.895768635303227</v>
      </c>
      <c r="I259" s="588">
        <f t="shared" si="24"/>
        <v>13.47798751718909</v>
      </c>
      <c r="J259" s="588">
        <f t="shared" si="24"/>
        <v>16.895768635303227</v>
      </c>
      <c r="K259" s="588">
        <f t="shared" si="24"/>
        <v>21.644784643531512</v>
      </c>
      <c r="L259" s="588">
        <f t="shared" si="24"/>
        <v>29.289859134126669</v>
      </c>
      <c r="M259" s="588">
        <f t="shared" si="24"/>
        <v>37.233884009373341</v>
      </c>
      <c r="N259" s="588" t="e">
        <f t="shared" si="24"/>
        <v>#N/A</v>
      </c>
    </row>
    <row r="260" spans="3:14">
      <c r="C260" s="85">
        <f t="shared" si="25"/>
        <v>-239</v>
      </c>
      <c r="D260" s="588">
        <f t="shared" si="24"/>
        <v>45.231813553013048</v>
      </c>
      <c r="E260" s="588">
        <f t="shared" si="24"/>
        <v>37.245108425292742</v>
      </c>
      <c r="F260" s="588">
        <f t="shared" si="24"/>
        <v>29.317811762602044</v>
      </c>
      <c r="G260" s="588">
        <f t="shared" si="24"/>
        <v>21.689834652530855</v>
      </c>
      <c r="H260" s="588">
        <f t="shared" si="24"/>
        <v>16.950442139845865</v>
      </c>
      <c r="I260" s="588">
        <f t="shared" si="24"/>
        <v>13.543486377419276</v>
      </c>
      <c r="J260" s="588">
        <f t="shared" si="24"/>
        <v>16.950442139845865</v>
      </c>
      <c r="K260" s="588">
        <f t="shared" si="24"/>
        <v>21.689834652530855</v>
      </c>
      <c r="L260" s="588">
        <f t="shared" si="24"/>
        <v>29.317811762602044</v>
      </c>
      <c r="M260" s="588">
        <f t="shared" si="24"/>
        <v>37.245108425292742</v>
      </c>
      <c r="N260" s="588" t="e">
        <f t="shared" si="24"/>
        <v>#N/A</v>
      </c>
    </row>
    <row r="261" spans="3:14">
      <c r="C261" s="85">
        <f t="shared" si="25"/>
        <v>-238</v>
      </c>
      <c r="D261" s="588">
        <f t="shared" si="24"/>
        <v>45.233925384088728</v>
      </c>
      <c r="E261" s="588">
        <f t="shared" si="24"/>
        <v>37.256303703231588</v>
      </c>
      <c r="F261" s="588">
        <f t="shared" si="24"/>
        <v>29.34569182755601</v>
      </c>
      <c r="G261" s="588">
        <f t="shared" si="24"/>
        <v>21.734767714127727</v>
      </c>
      <c r="H261" s="588">
        <f t="shared" si="24"/>
        <v>17.004973714908743</v>
      </c>
      <c r="I261" s="588">
        <f t="shared" si="24"/>
        <v>13.608815206128071</v>
      </c>
      <c r="J261" s="588">
        <f t="shared" si="24"/>
        <v>17.004973714908743</v>
      </c>
      <c r="K261" s="588">
        <f t="shared" si="24"/>
        <v>21.734767714127727</v>
      </c>
      <c r="L261" s="588">
        <f t="shared" si="24"/>
        <v>29.34569182755601</v>
      </c>
      <c r="M261" s="588">
        <f t="shared" si="24"/>
        <v>37.256303703231588</v>
      </c>
      <c r="N261" s="588" t="e">
        <f t="shared" si="24"/>
        <v>#N/A</v>
      </c>
    </row>
    <row r="262" spans="3:14">
      <c r="C262" s="85">
        <f t="shared" si="25"/>
        <v>-237</v>
      </c>
      <c r="D262" s="588">
        <f t="shared" si="24"/>
        <v>45.23603169065268</v>
      </c>
      <c r="E262" s="588">
        <f t="shared" si="24"/>
        <v>37.26746969452671</v>
      </c>
      <c r="F262" s="588">
        <f t="shared" si="24"/>
        <v>29.373498958766522</v>
      </c>
      <c r="G262" s="588">
        <f t="shared" si="24"/>
        <v>21.779583231651706</v>
      </c>
      <c r="H262" s="588">
        <f t="shared" si="24"/>
        <v>17.059362636361868</v>
      </c>
      <c r="I262" s="588">
        <f t="shared" si="24"/>
        <v>13.673973135807717</v>
      </c>
      <c r="J262" s="588">
        <f t="shared" si="24"/>
        <v>17.059362636361868</v>
      </c>
      <c r="K262" s="588">
        <f t="shared" si="24"/>
        <v>21.779583231651706</v>
      </c>
      <c r="L262" s="588">
        <f t="shared" si="24"/>
        <v>29.373498958766522</v>
      </c>
      <c r="M262" s="588">
        <f t="shared" si="24"/>
        <v>37.26746969452671</v>
      </c>
      <c r="N262" s="588" t="e">
        <f t="shared" si="24"/>
        <v>#N/A</v>
      </c>
    </row>
    <row r="263" spans="3:14">
      <c r="C263" s="85">
        <f t="shared" si="25"/>
        <v>-236</v>
      </c>
      <c r="D263" s="588">
        <f t="shared" si="24"/>
        <v>45.238132444661694</v>
      </c>
      <c r="E263" s="588">
        <f t="shared" si="24"/>
        <v>37.278606250514962</v>
      </c>
      <c r="F263" s="588">
        <f t="shared" si="24"/>
        <v>29.40123278601153</v>
      </c>
      <c r="G263" s="588">
        <f t="shared" si="24"/>
        <v>21.824280608432375</v>
      </c>
      <c r="H263" s="588">
        <f t="shared" si="24"/>
        <v>17.113608180075243</v>
      </c>
      <c r="I263" s="588">
        <f t="shared" si="24"/>
        <v>13.738959298950448</v>
      </c>
      <c r="J263" s="588">
        <f t="shared" si="24"/>
        <v>17.113608180075243</v>
      </c>
      <c r="K263" s="588">
        <f t="shared" si="24"/>
        <v>21.824280608432375</v>
      </c>
      <c r="L263" s="588">
        <f t="shared" si="24"/>
        <v>29.40123278601153</v>
      </c>
      <c r="M263" s="588">
        <f t="shared" si="24"/>
        <v>37.278606250514962</v>
      </c>
      <c r="N263" s="588" t="e">
        <f t="shared" si="24"/>
        <v>#N/A</v>
      </c>
    </row>
    <row r="264" spans="3:14">
      <c r="C264" s="85">
        <f t="shared" si="25"/>
        <v>-235</v>
      </c>
      <c r="D264" s="588">
        <f t="shared" ref="D264:N273" si="26">IF($C$50&gt;0,IF(ABS($C264)&lt;D$60,D$57-3*D$59/($C$54^3)*($C$54*$C264^2/2-ABS($C264^3)/6),NA()),D$57-3*D$59/($C$54^3)*($C$54*$C264^2/2-ABS($C264^3)/6))</f>
        <v>45.240227618072559</v>
      </c>
      <c r="E264" s="588">
        <f t="shared" si="26"/>
        <v>37.289713222533152</v>
      </c>
      <c r="F264" s="588">
        <f t="shared" si="26"/>
        <v>29.428892939068984</v>
      </c>
      <c r="G264" s="588">
        <f t="shared" si="26"/>
        <v>21.868859247799307</v>
      </c>
      <c r="H264" s="588">
        <f t="shared" si="26"/>
        <v>17.16770962191886</v>
      </c>
      <c r="I264" s="588">
        <f t="shared" si="26"/>
        <v>13.803772828048501</v>
      </c>
      <c r="J264" s="588">
        <f t="shared" si="26"/>
        <v>17.16770962191886</v>
      </c>
      <c r="K264" s="588">
        <f t="shared" si="26"/>
        <v>21.868859247799307</v>
      </c>
      <c r="L264" s="588">
        <f t="shared" si="26"/>
        <v>29.428892939068984</v>
      </c>
      <c r="M264" s="588">
        <f t="shared" si="26"/>
        <v>37.289713222533152</v>
      </c>
      <c r="N264" s="588" t="e">
        <f t="shared" si="26"/>
        <v>#N/A</v>
      </c>
    </row>
    <row r="265" spans="3:14">
      <c r="C265" s="85">
        <f t="shared" si="25"/>
        <v>-234</v>
      </c>
      <c r="D265" s="588">
        <f t="shared" si="26"/>
        <v>45.242317182842079</v>
      </c>
      <c r="E265" s="588">
        <f t="shared" si="26"/>
        <v>37.300790461918133</v>
      </c>
      <c r="F265" s="588">
        <f t="shared" si="26"/>
        <v>29.45647904771684</v>
      </c>
      <c r="G265" s="588">
        <f t="shared" si="26"/>
        <v>21.913318553082085</v>
      </c>
      <c r="H265" s="588">
        <f t="shared" si="26"/>
        <v>17.221666237762733</v>
      </c>
      <c r="I265" s="588">
        <f t="shared" si="26"/>
        <v>13.868412855594119</v>
      </c>
      <c r="J265" s="588">
        <f t="shared" si="26"/>
        <v>17.221666237762733</v>
      </c>
      <c r="K265" s="588">
        <f t="shared" si="26"/>
        <v>21.913318553082085</v>
      </c>
      <c r="L265" s="588">
        <f t="shared" si="26"/>
        <v>29.45647904771684</v>
      </c>
      <c r="M265" s="588">
        <f t="shared" si="26"/>
        <v>37.300790461918133</v>
      </c>
      <c r="N265" s="588" t="e">
        <f t="shared" si="26"/>
        <v>#N/A</v>
      </c>
    </row>
    <row r="266" spans="3:14">
      <c r="C266" s="85">
        <f t="shared" si="25"/>
        <v>-233</v>
      </c>
      <c r="D266" s="588">
        <f t="shared" si="26"/>
        <v>45.244401110927036</v>
      </c>
      <c r="E266" s="588">
        <f t="shared" si="26"/>
        <v>37.311837820006737</v>
      </c>
      <c r="F266" s="588">
        <f t="shared" si="26"/>
        <v>29.483990741733049</v>
      </c>
      <c r="G266" s="588">
        <f t="shared" si="26"/>
        <v>21.957657927610288</v>
      </c>
      <c r="H266" s="588">
        <f t="shared" si="26"/>
        <v>17.275477303476851</v>
      </c>
      <c r="I266" s="588">
        <f t="shared" si="26"/>
        <v>13.932878514079535</v>
      </c>
      <c r="J266" s="588">
        <f t="shared" si="26"/>
        <v>17.275477303476851</v>
      </c>
      <c r="K266" s="588">
        <f t="shared" si="26"/>
        <v>21.957657927610288</v>
      </c>
      <c r="L266" s="588">
        <f t="shared" si="26"/>
        <v>29.483990741733049</v>
      </c>
      <c r="M266" s="588">
        <f t="shared" si="26"/>
        <v>37.311837820006737</v>
      </c>
      <c r="N266" s="588" t="e">
        <f t="shared" si="26"/>
        <v>#N/A</v>
      </c>
    </row>
    <row r="267" spans="3:14">
      <c r="C267" s="85">
        <f t="shared" si="25"/>
        <v>-232</v>
      </c>
      <c r="D267" s="588">
        <f t="shared" si="26"/>
        <v>45.246479374284235</v>
      </c>
      <c r="E267" s="588">
        <f t="shared" si="26"/>
        <v>37.322855148135787</v>
      </c>
      <c r="F267" s="588">
        <f t="shared" si="26"/>
        <v>29.511427650895559</v>
      </c>
      <c r="G267" s="588">
        <f t="shared" si="26"/>
        <v>22.001876774713494</v>
      </c>
      <c r="H267" s="588">
        <f t="shared" si="26"/>
        <v>17.329142094931221</v>
      </c>
      <c r="I267" s="588">
        <f t="shared" si="26"/>
        <v>13.997168935996989</v>
      </c>
      <c r="J267" s="588">
        <f t="shared" si="26"/>
        <v>17.329142094931221</v>
      </c>
      <c r="K267" s="588">
        <f t="shared" si="26"/>
        <v>22.001876774713494</v>
      </c>
      <c r="L267" s="588">
        <f t="shared" si="26"/>
        <v>29.511427650895559</v>
      </c>
      <c r="M267" s="588">
        <f t="shared" si="26"/>
        <v>37.322855148135787</v>
      </c>
      <c r="N267" s="588" t="e">
        <f t="shared" si="26"/>
        <v>#N/A</v>
      </c>
    </row>
    <row r="268" spans="3:14">
      <c r="C268" s="85">
        <f t="shared" si="25"/>
        <v>-231</v>
      </c>
      <c r="D268" s="588">
        <f t="shared" si="26"/>
        <v>45.248551944870457</v>
      </c>
      <c r="E268" s="588">
        <f t="shared" si="26"/>
        <v>37.333842297642128</v>
      </c>
      <c r="F268" s="588">
        <f t="shared" si="26"/>
        <v>29.538789404982328</v>
      </c>
      <c r="G268" s="588">
        <f t="shared" si="26"/>
        <v>22.045974497721282</v>
      </c>
      <c r="H268" s="588">
        <f t="shared" si="26"/>
        <v>17.382659887995846</v>
      </c>
      <c r="I268" s="588">
        <f t="shared" si="26"/>
        <v>14.061283253838717</v>
      </c>
      <c r="J268" s="588">
        <f t="shared" si="26"/>
        <v>17.382659887995846</v>
      </c>
      <c r="K268" s="588">
        <f t="shared" si="26"/>
        <v>22.045974497721282</v>
      </c>
      <c r="L268" s="588">
        <f t="shared" si="26"/>
        <v>29.538789404982328</v>
      </c>
      <c r="M268" s="588">
        <f t="shared" si="26"/>
        <v>37.333842297642128</v>
      </c>
      <c r="N268" s="588" t="e">
        <f t="shared" si="26"/>
        <v>#N/A</v>
      </c>
    </row>
    <row r="269" spans="3:14">
      <c r="C269" s="85">
        <f t="shared" si="25"/>
        <v>-230</v>
      </c>
      <c r="D269" s="588">
        <f t="shared" si="26"/>
        <v>45.250618794642499</v>
      </c>
      <c r="E269" s="588">
        <f t="shared" si="26"/>
        <v>37.344799119862586</v>
      </c>
      <c r="F269" s="588">
        <f t="shared" si="26"/>
        <v>29.566075633771305</v>
      </c>
      <c r="G269" s="588">
        <f t="shared" si="26"/>
        <v>22.089950499963237</v>
      </c>
      <c r="H269" s="588">
        <f t="shared" si="26"/>
        <v>17.436029958540722</v>
      </c>
      <c r="I269" s="588">
        <f t="shared" si="26"/>
        <v>14.125220600096959</v>
      </c>
      <c r="J269" s="588">
        <f t="shared" si="26"/>
        <v>17.436029958540722</v>
      </c>
      <c r="K269" s="588">
        <f t="shared" si="26"/>
        <v>22.089950499963237</v>
      </c>
      <c r="L269" s="588">
        <f t="shared" si="26"/>
        <v>29.566075633771305</v>
      </c>
      <c r="M269" s="588">
        <f t="shared" si="26"/>
        <v>37.344799119862586</v>
      </c>
      <c r="N269" s="588" t="e">
        <f t="shared" si="26"/>
        <v>#N/A</v>
      </c>
    </row>
    <row r="270" spans="3:14">
      <c r="C270" s="85">
        <f t="shared" si="25"/>
        <v>-229</v>
      </c>
      <c r="D270" s="588">
        <f t="shared" si="26"/>
        <v>45.252679895557158</v>
      </c>
      <c r="E270" s="588">
        <f t="shared" si="26"/>
        <v>37.355725466134004</v>
      </c>
      <c r="F270" s="588">
        <f t="shared" si="26"/>
        <v>29.59328596704044</v>
      </c>
      <c r="G270" s="588">
        <f t="shared" si="26"/>
        <v>22.13380418476893</v>
      </c>
      <c r="H270" s="588">
        <f t="shared" si="26"/>
        <v>17.489251582435855</v>
      </c>
      <c r="I270" s="588">
        <f t="shared" si="26"/>
        <v>14.188980107263951</v>
      </c>
      <c r="J270" s="588">
        <f t="shared" si="26"/>
        <v>17.489251582435855</v>
      </c>
      <c r="K270" s="588">
        <f t="shared" si="26"/>
        <v>22.13380418476893</v>
      </c>
      <c r="L270" s="588">
        <f t="shared" si="26"/>
        <v>29.59328596704044</v>
      </c>
      <c r="M270" s="588">
        <f t="shared" si="26"/>
        <v>37.355725466134004</v>
      </c>
      <c r="N270" s="588" t="e">
        <f t="shared" si="26"/>
        <v>#N/A</v>
      </c>
    </row>
    <row r="271" spans="3:14">
      <c r="C271" s="85">
        <f t="shared" si="25"/>
        <v>-228</v>
      </c>
      <c r="D271" s="588">
        <f t="shared" si="26"/>
        <v>45.254735219571231</v>
      </c>
      <c r="E271" s="588">
        <f t="shared" si="26"/>
        <v>37.366621187793207</v>
      </c>
      <c r="F271" s="588">
        <f t="shared" si="26"/>
        <v>29.62042003456769</v>
      </c>
      <c r="G271" s="588">
        <f t="shared" si="26"/>
        <v>22.177534955467944</v>
      </c>
      <c r="H271" s="588">
        <f t="shared" si="26"/>
        <v>17.542324035551246</v>
      </c>
      <c r="I271" s="588">
        <f t="shared" si="26"/>
        <v>14.252560907831933</v>
      </c>
      <c r="J271" s="588">
        <f t="shared" si="26"/>
        <v>17.542324035551246</v>
      </c>
      <c r="K271" s="588">
        <f t="shared" si="26"/>
        <v>22.177534955467944</v>
      </c>
      <c r="L271" s="588">
        <f t="shared" si="26"/>
        <v>29.62042003456769</v>
      </c>
      <c r="M271" s="588">
        <f t="shared" si="26"/>
        <v>37.366621187793207</v>
      </c>
      <c r="N271" s="588" t="e">
        <f t="shared" si="26"/>
        <v>#N/A</v>
      </c>
    </row>
    <row r="272" spans="3:14">
      <c r="C272" s="85">
        <f t="shared" si="25"/>
        <v>-227</v>
      </c>
      <c r="D272" s="588">
        <f t="shared" si="26"/>
        <v>45.2567847386415</v>
      </c>
      <c r="E272" s="588">
        <f t="shared" si="26"/>
        <v>37.377486136177033</v>
      </c>
      <c r="F272" s="588">
        <f t="shared" si="26"/>
        <v>29.647477466131001</v>
      </c>
      <c r="G272" s="588">
        <f t="shared" si="26"/>
        <v>22.221142215389861</v>
      </c>
      <c r="H272" s="588">
        <f t="shared" si="26"/>
        <v>17.595246593756894</v>
      </c>
      <c r="I272" s="588">
        <f t="shared" si="26"/>
        <v>14.315962134293143</v>
      </c>
      <c r="J272" s="588">
        <f t="shared" si="26"/>
        <v>17.595246593756894</v>
      </c>
      <c r="K272" s="588">
        <f t="shared" si="26"/>
        <v>22.221142215389861</v>
      </c>
      <c r="L272" s="588">
        <f t="shared" si="26"/>
        <v>29.647477466131001</v>
      </c>
      <c r="M272" s="588">
        <f t="shared" si="26"/>
        <v>37.377486136177033</v>
      </c>
      <c r="N272" s="588" t="e">
        <f t="shared" si="26"/>
        <v>#N/A</v>
      </c>
    </row>
    <row r="273" spans="3:14">
      <c r="C273" s="85">
        <f t="shared" si="25"/>
        <v>-226</v>
      </c>
      <c r="D273" s="588">
        <f t="shared" si="26"/>
        <v>45.258828424724761</v>
      </c>
      <c r="E273" s="588">
        <f t="shared" si="26"/>
        <v>37.388320162622314</v>
      </c>
      <c r="F273" s="588">
        <f t="shared" si="26"/>
        <v>29.674457891508332</v>
      </c>
      <c r="G273" s="588">
        <f t="shared" si="26"/>
        <v>22.264625367864252</v>
      </c>
      <c r="H273" s="588">
        <f t="shared" si="26"/>
        <v>17.648018532922798</v>
      </c>
      <c r="I273" s="588">
        <f t="shared" si="26"/>
        <v>14.379182919139815</v>
      </c>
      <c r="J273" s="588">
        <f t="shared" si="26"/>
        <v>17.648018532922798</v>
      </c>
      <c r="K273" s="588">
        <f t="shared" si="26"/>
        <v>22.264625367864252</v>
      </c>
      <c r="L273" s="588">
        <f t="shared" si="26"/>
        <v>29.674457891508332</v>
      </c>
      <c r="M273" s="588">
        <f t="shared" si="26"/>
        <v>37.388320162622314</v>
      </c>
      <c r="N273" s="588" t="e">
        <f t="shared" si="26"/>
        <v>#N/A</v>
      </c>
    </row>
    <row r="274" spans="3:14">
      <c r="C274" s="85">
        <f t="shared" si="25"/>
        <v>-225</v>
      </c>
      <c r="D274" s="588">
        <f t="shared" ref="D274:N283" si="27">IF($C$50&gt;0,IF(ABS($C274)&lt;D$60,D$57-3*D$59/($C$54^3)*($C$54*$C274^2/2-ABS($C274^3)/6),NA()),D$57-3*D$59/($C$54^3)*($C$54*$C274^2/2-ABS($C274^3)/6))</f>
        <v>45.260866249777813</v>
      </c>
      <c r="E274" s="588">
        <f t="shared" si="27"/>
        <v>37.399123118465887</v>
      </c>
      <c r="F274" s="588">
        <f t="shared" si="27"/>
        <v>29.701360940477628</v>
      </c>
      <c r="G274" s="588">
        <f t="shared" si="27"/>
        <v>22.307983816220705</v>
      </c>
      <c r="H274" s="588">
        <f t="shared" si="27"/>
        <v>17.700639128918965</v>
      </c>
      <c r="I274" s="588">
        <f t="shared" si="27"/>
        <v>14.442222394864189</v>
      </c>
      <c r="J274" s="588">
        <f t="shared" si="27"/>
        <v>17.700639128918965</v>
      </c>
      <c r="K274" s="588">
        <f t="shared" si="27"/>
        <v>22.307983816220705</v>
      </c>
      <c r="L274" s="588">
        <f t="shared" si="27"/>
        <v>29.701360940477628</v>
      </c>
      <c r="M274" s="588">
        <f t="shared" si="27"/>
        <v>37.399123118465887</v>
      </c>
      <c r="N274" s="588" t="e">
        <f t="shared" si="27"/>
        <v>#N/A</v>
      </c>
    </row>
    <row r="275" spans="3:14">
      <c r="C275" s="85">
        <f t="shared" si="25"/>
        <v>-224</v>
      </c>
      <c r="D275" s="588">
        <f t="shared" si="27"/>
        <v>45.26289818575745</v>
      </c>
      <c r="E275" s="588">
        <f t="shared" si="27"/>
        <v>37.409894855044584</v>
      </c>
      <c r="F275" s="588">
        <f t="shared" si="27"/>
        <v>29.728186242816847</v>
      </c>
      <c r="G275" s="588">
        <f t="shared" si="27"/>
        <v>22.351216963788794</v>
      </c>
      <c r="H275" s="588">
        <f t="shared" si="27"/>
        <v>17.753107657615395</v>
      </c>
      <c r="I275" s="588">
        <f t="shared" si="27"/>
        <v>14.505079693958503</v>
      </c>
      <c r="J275" s="588">
        <f t="shared" si="27"/>
        <v>17.753107657615395</v>
      </c>
      <c r="K275" s="588">
        <f t="shared" si="27"/>
        <v>22.351216963788794</v>
      </c>
      <c r="L275" s="588">
        <f t="shared" si="27"/>
        <v>29.728186242816847</v>
      </c>
      <c r="M275" s="588">
        <f t="shared" si="27"/>
        <v>37.409894855044584</v>
      </c>
      <c r="N275" s="588" t="e">
        <f t="shared" si="27"/>
        <v>#N/A</v>
      </c>
    </row>
    <row r="276" spans="3:14">
      <c r="C276" s="85">
        <f t="shared" si="25"/>
        <v>-223</v>
      </c>
      <c r="D276" s="588">
        <f t="shared" si="27"/>
        <v>45.264924204620456</v>
      </c>
      <c r="E276" s="588">
        <f t="shared" si="27"/>
        <v>37.420635223695243</v>
      </c>
      <c r="F276" s="588">
        <f t="shared" si="27"/>
        <v>29.754933428303936</v>
      </c>
      <c r="G276" s="588">
        <f t="shared" si="27"/>
        <v>22.394324213898102</v>
      </c>
      <c r="H276" s="588">
        <f t="shared" si="27"/>
        <v>17.805423394882084</v>
      </c>
      <c r="I276" s="588">
        <f t="shared" si="27"/>
        <v>14.567753948914994</v>
      </c>
      <c r="J276" s="588">
        <f t="shared" si="27"/>
        <v>17.805423394882084</v>
      </c>
      <c r="K276" s="588">
        <f t="shared" si="27"/>
        <v>22.394324213898102</v>
      </c>
      <c r="L276" s="588">
        <f t="shared" si="27"/>
        <v>29.754933428303936</v>
      </c>
      <c r="M276" s="588">
        <f t="shared" si="27"/>
        <v>37.420635223695243</v>
      </c>
      <c r="N276" s="588" t="e">
        <f t="shared" si="27"/>
        <v>#N/A</v>
      </c>
    </row>
    <row r="277" spans="3:14">
      <c r="C277" s="85">
        <f t="shared" si="25"/>
        <v>-222</v>
      </c>
      <c r="D277" s="588">
        <f t="shared" si="27"/>
        <v>45.266944278323635</v>
      </c>
      <c r="E277" s="588">
        <f t="shared" si="27"/>
        <v>37.431344075754687</v>
      </c>
      <c r="F277" s="588">
        <f t="shared" si="27"/>
        <v>29.781602126716852</v>
      </c>
      <c r="G277" s="588">
        <f t="shared" si="27"/>
        <v>22.437304969878205</v>
      </c>
      <c r="H277" s="588">
        <f t="shared" si="27"/>
        <v>17.857585616589041</v>
      </c>
      <c r="I277" s="588">
        <f t="shared" si="27"/>
        <v>14.630244292225903</v>
      </c>
      <c r="J277" s="588">
        <f t="shared" si="27"/>
        <v>17.857585616589041</v>
      </c>
      <c r="K277" s="588">
        <f t="shared" si="27"/>
        <v>22.437304969878205</v>
      </c>
      <c r="L277" s="588">
        <f t="shared" si="27"/>
        <v>29.781602126716852</v>
      </c>
      <c r="M277" s="588">
        <f t="shared" si="27"/>
        <v>37.431344075754687</v>
      </c>
      <c r="N277" s="588" t="e">
        <f t="shared" si="27"/>
        <v>#N/A</v>
      </c>
    </row>
    <row r="278" spans="3:14">
      <c r="C278" s="85">
        <f t="shared" si="25"/>
        <v>-221</v>
      </c>
      <c r="D278" s="588">
        <f t="shared" si="27"/>
        <v>45.268958378823775</v>
      </c>
      <c r="E278" s="588">
        <f t="shared" si="27"/>
        <v>37.442021262559763</v>
      </c>
      <c r="F278" s="588">
        <f t="shared" si="27"/>
        <v>29.80819196783354</v>
      </c>
      <c r="G278" s="588">
        <f t="shared" si="27"/>
        <v>22.480158635058682</v>
      </c>
      <c r="H278" s="588">
        <f t="shared" si="27"/>
        <v>17.909593598606261</v>
      </c>
      <c r="I278" s="588">
        <f t="shared" si="27"/>
        <v>14.692549856383465</v>
      </c>
      <c r="J278" s="588">
        <f t="shared" si="27"/>
        <v>17.909593598606261</v>
      </c>
      <c r="K278" s="588">
        <f t="shared" si="27"/>
        <v>22.480158635058682</v>
      </c>
      <c r="L278" s="588">
        <f t="shared" si="27"/>
        <v>29.80819196783354</v>
      </c>
      <c r="M278" s="588">
        <f t="shared" si="27"/>
        <v>37.442021262559763</v>
      </c>
      <c r="N278" s="588" t="e">
        <f t="shared" si="27"/>
        <v>#N/A</v>
      </c>
    </row>
    <row r="279" spans="3:14">
      <c r="C279" s="85">
        <f t="shared" si="25"/>
        <v>-220</v>
      </c>
      <c r="D279" s="588">
        <f t="shared" si="27"/>
        <v>45.270966478077668</v>
      </c>
      <c r="E279" s="588">
        <f t="shared" si="27"/>
        <v>37.452666635447294</v>
      </c>
      <c r="F279" s="588">
        <f t="shared" si="27"/>
        <v>29.834702581431959</v>
      </c>
      <c r="G279" s="588">
        <f t="shared" si="27"/>
        <v>22.522884612769115</v>
      </c>
      <c r="H279" s="588">
        <f t="shared" si="27"/>
        <v>17.961446616803748</v>
      </c>
      <c r="I279" s="588">
        <f t="shared" si="27"/>
        <v>14.754669773879916</v>
      </c>
      <c r="J279" s="588">
        <f t="shared" si="27"/>
        <v>17.961446616803748</v>
      </c>
      <c r="K279" s="588">
        <f t="shared" si="27"/>
        <v>22.522884612769115</v>
      </c>
      <c r="L279" s="588">
        <f t="shared" si="27"/>
        <v>29.834702581431959</v>
      </c>
      <c r="M279" s="588">
        <f t="shared" si="27"/>
        <v>37.452666635447294</v>
      </c>
      <c r="N279" s="588" t="e">
        <f t="shared" si="27"/>
        <v>#N/A</v>
      </c>
    </row>
    <row r="280" spans="3:14">
      <c r="C280" s="85">
        <f t="shared" si="25"/>
        <v>-219</v>
      </c>
      <c r="D280" s="588">
        <f t="shared" si="27"/>
        <v>45.272968548042101</v>
      </c>
      <c r="E280" s="588">
        <f t="shared" si="27"/>
        <v>37.463280045754118</v>
      </c>
      <c r="F280" s="588">
        <f t="shared" si="27"/>
        <v>29.861133597290056</v>
      </c>
      <c r="G280" s="588">
        <f t="shared" si="27"/>
        <v>22.565482306339081</v>
      </c>
      <c r="H280" s="588">
        <f t="shared" si="27"/>
        <v>18.013143947051503</v>
      </c>
      <c r="I280" s="588">
        <f t="shared" si="27"/>
        <v>14.816603177207497</v>
      </c>
      <c r="J280" s="588">
        <f t="shared" si="27"/>
        <v>18.013143947051503</v>
      </c>
      <c r="K280" s="588">
        <f t="shared" si="27"/>
        <v>22.565482306339081</v>
      </c>
      <c r="L280" s="588">
        <f t="shared" si="27"/>
        <v>29.861133597290056</v>
      </c>
      <c r="M280" s="588">
        <f t="shared" si="27"/>
        <v>37.463280045754118</v>
      </c>
      <c r="N280" s="588" t="e">
        <f t="shared" si="27"/>
        <v>#N/A</v>
      </c>
    </row>
    <row r="281" spans="3:14">
      <c r="C281" s="85">
        <f t="shared" si="25"/>
        <v>-218</v>
      </c>
      <c r="D281" s="588">
        <f t="shared" si="27"/>
        <v>45.274964560673887</v>
      </c>
      <c r="E281" s="588">
        <f t="shared" si="27"/>
        <v>37.473861344817074</v>
      </c>
      <c r="F281" s="588">
        <f t="shared" si="27"/>
        <v>29.88748464518579</v>
      </c>
      <c r="G281" s="588">
        <f t="shared" si="27"/>
        <v>22.607951119098161</v>
      </c>
      <c r="H281" s="588">
        <f t="shared" si="27"/>
        <v>18.064684865219526</v>
      </c>
      <c r="I281" s="588">
        <f t="shared" si="27"/>
        <v>14.878349198858446</v>
      </c>
      <c r="J281" s="588">
        <f t="shared" si="27"/>
        <v>18.064684865219526</v>
      </c>
      <c r="K281" s="588">
        <f t="shared" si="27"/>
        <v>22.607951119098161</v>
      </c>
      <c r="L281" s="588">
        <f t="shared" si="27"/>
        <v>29.88748464518579</v>
      </c>
      <c r="M281" s="588">
        <f t="shared" si="27"/>
        <v>37.473861344817074</v>
      </c>
      <c r="N281" s="588" t="e">
        <f t="shared" si="27"/>
        <v>#N/A</v>
      </c>
    </row>
    <row r="282" spans="3:14">
      <c r="C282" s="85">
        <f t="shared" si="25"/>
        <v>-217</v>
      </c>
      <c r="D282" s="588">
        <f t="shared" si="27"/>
        <v>45.2769544879298</v>
      </c>
      <c r="E282" s="588">
        <f t="shared" si="27"/>
        <v>37.484410383972993</v>
      </c>
      <c r="F282" s="588">
        <f t="shared" si="27"/>
        <v>29.913755354897102</v>
      </c>
      <c r="G282" s="588">
        <f t="shared" si="27"/>
        <v>22.650290454375934</v>
      </c>
      <c r="H282" s="588">
        <f t="shared" si="27"/>
        <v>18.116068647177819</v>
      </c>
      <c r="I282" s="588">
        <f t="shared" si="27"/>
        <v>14.939906971324998</v>
      </c>
      <c r="J282" s="588">
        <f t="shared" si="27"/>
        <v>18.116068647177819</v>
      </c>
      <c r="K282" s="588">
        <f t="shared" si="27"/>
        <v>22.650290454375934</v>
      </c>
      <c r="L282" s="588">
        <f t="shared" si="27"/>
        <v>29.913755354897102</v>
      </c>
      <c r="M282" s="588">
        <f t="shared" si="27"/>
        <v>37.484410383972993</v>
      </c>
      <c r="N282" s="588" t="e">
        <f t="shared" si="27"/>
        <v>#N/A</v>
      </c>
    </row>
    <row r="283" spans="3:14">
      <c r="C283" s="85">
        <f t="shared" si="25"/>
        <v>-216</v>
      </c>
      <c r="D283" s="588">
        <f t="shared" si="27"/>
        <v>45.278938301766637</v>
      </c>
      <c r="E283" s="588">
        <f t="shared" si="27"/>
        <v>37.494927014558705</v>
      </c>
      <c r="F283" s="588">
        <f t="shared" si="27"/>
        <v>29.939945356201953</v>
      </c>
      <c r="G283" s="588">
        <f t="shared" si="27"/>
        <v>22.692499715501974</v>
      </c>
      <c r="H283" s="588">
        <f t="shared" si="27"/>
        <v>18.167294568796386</v>
      </c>
      <c r="I283" s="588">
        <f t="shared" si="27"/>
        <v>15.001275627099393</v>
      </c>
      <c r="J283" s="588">
        <f t="shared" si="27"/>
        <v>18.167294568796386</v>
      </c>
      <c r="K283" s="588">
        <f t="shared" si="27"/>
        <v>22.692499715501974</v>
      </c>
      <c r="L283" s="588">
        <f t="shared" si="27"/>
        <v>29.939945356201953</v>
      </c>
      <c r="M283" s="588">
        <f t="shared" si="27"/>
        <v>37.494927014558705</v>
      </c>
      <c r="N283" s="588" t="e">
        <f t="shared" si="27"/>
        <v>#N/A</v>
      </c>
    </row>
    <row r="284" spans="3:14">
      <c r="C284" s="85">
        <f t="shared" si="25"/>
        <v>-215</v>
      </c>
      <c r="D284" s="588">
        <f t="shared" ref="D284:N293" si="28">IF($C$50&gt;0,IF(ABS($C284)&lt;D$60,D$57-3*D$59/($C$54^3)*($C$54*$C284^2/2-ABS($C284^3)/6),NA()),D$57-3*D$59/($C$54^3)*($C$54*$C284^2/2-ABS($C284^3)/6))</f>
        <v>45.280915974141202</v>
      </c>
      <c r="E284" s="588">
        <f t="shared" si="28"/>
        <v>37.505411087911043</v>
      </c>
      <c r="F284" s="588">
        <f t="shared" si="28"/>
        <v>29.966054278878293</v>
      </c>
      <c r="G284" s="588">
        <f t="shared" si="28"/>
        <v>22.734578305805869</v>
      </c>
      <c r="H284" s="588">
        <f t="shared" si="28"/>
        <v>18.218361905945223</v>
      </c>
      <c r="I284" s="588">
        <f t="shared" si="28"/>
        <v>15.06245429867387</v>
      </c>
      <c r="J284" s="588">
        <f t="shared" si="28"/>
        <v>18.218361905945223</v>
      </c>
      <c r="K284" s="588">
        <f t="shared" si="28"/>
        <v>22.734578305805869</v>
      </c>
      <c r="L284" s="588">
        <f t="shared" si="28"/>
        <v>29.966054278878293</v>
      </c>
      <c r="M284" s="588">
        <f t="shared" si="28"/>
        <v>37.505411087911043</v>
      </c>
      <c r="N284" s="588" t="e">
        <f t="shared" si="28"/>
        <v>#N/A</v>
      </c>
    </row>
    <row r="285" spans="3:14">
      <c r="C285" s="85">
        <f t="shared" si="25"/>
        <v>-214</v>
      </c>
      <c r="D285" s="588">
        <f t="shared" si="28"/>
        <v>45.282887477010277</v>
      </c>
      <c r="E285" s="588">
        <f t="shared" si="28"/>
        <v>37.51586245536685</v>
      </c>
      <c r="F285" s="588">
        <f t="shared" si="28"/>
        <v>29.992081752704074</v>
      </c>
      <c r="G285" s="588">
        <f t="shared" si="28"/>
        <v>22.776525628617193</v>
      </c>
      <c r="H285" s="588">
        <f t="shared" si="28"/>
        <v>18.269269934494336</v>
      </c>
      <c r="I285" s="588">
        <f t="shared" si="28"/>
        <v>15.123442118540662</v>
      </c>
      <c r="J285" s="588">
        <f t="shared" si="28"/>
        <v>18.269269934494336</v>
      </c>
      <c r="K285" s="588">
        <f t="shared" si="28"/>
        <v>22.776525628617193</v>
      </c>
      <c r="L285" s="588">
        <f t="shared" si="28"/>
        <v>29.992081752704074</v>
      </c>
      <c r="M285" s="588">
        <f t="shared" si="28"/>
        <v>37.51586245536685</v>
      </c>
      <c r="N285" s="588" t="e">
        <f t="shared" si="28"/>
        <v>#N/A</v>
      </c>
    </row>
    <row r="286" spans="3:14">
      <c r="C286" s="85">
        <f t="shared" si="25"/>
        <v>-213</v>
      </c>
      <c r="D286" s="588">
        <f t="shared" si="28"/>
        <v>45.28485278233066</v>
      </c>
      <c r="E286" s="588">
        <f t="shared" si="28"/>
        <v>37.526280968262952</v>
      </c>
      <c r="F286" s="588">
        <f t="shared" si="28"/>
        <v>30.018027407457247</v>
      </c>
      <c r="G286" s="588">
        <f t="shared" si="28"/>
        <v>22.818341087265527</v>
      </c>
      <c r="H286" s="588">
        <f t="shared" si="28"/>
        <v>18.320017930313725</v>
      </c>
      <c r="I286" s="588">
        <f t="shared" si="28"/>
        <v>15.184238219192011</v>
      </c>
      <c r="J286" s="588">
        <f t="shared" si="28"/>
        <v>18.320017930313725</v>
      </c>
      <c r="K286" s="588">
        <f t="shared" si="28"/>
        <v>22.818341087265527</v>
      </c>
      <c r="L286" s="588">
        <f t="shared" si="28"/>
        <v>30.018027407457247</v>
      </c>
      <c r="M286" s="588">
        <f t="shared" si="28"/>
        <v>37.526280968262952</v>
      </c>
      <c r="N286" s="588" t="e">
        <f t="shared" si="28"/>
        <v>#N/A</v>
      </c>
    </row>
    <row r="287" spans="3:14">
      <c r="C287" s="85">
        <f t="shared" si="25"/>
        <v>-212</v>
      </c>
      <c r="D287" s="588">
        <f t="shared" si="28"/>
        <v>45.286811862059139</v>
      </c>
      <c r="E287" s="588">
        <f t="shared" si="28"/>
        <v>37.536666477936187</v>
      </c>
      <c r="F287" s="588">
        <f t="shared" si="28"/>
        <v>30.04389087291576</v>
      </c>
      <c r="G287" s="588">
        <f t="shared" si="28"/>
        <v>22.860024085080447</v>
      </c>
      <c r="H287" s="588">
        <f t="shared" si="28"/>
        <v>18.370605169273386</v>
      </c>
      <c r="I287" s="588">
        <f t="shared" si="28"/>
        <v>15.244841733120154</v>
      </c>
      <c r="J287" s="588">
        <f t="shared" si="28"/>
        <v>18.370605169273386</v>
      </c>
      <c r="K287" s="588">
        <f t="shared" si="28"/>
        <v>22.860024085080447</v>
      </c>
      <c r="L287" s="588">
        <f t="shared" si="28"/>
        <v>30.04389087291576</v>
      </c>
      <c r="M287" s="588">
        <f t="shared" si="28"/>
        <v>37.536666477936187</v>
      </c>
      <c r="N287" s="588" t="e">
        <f t="shared" si="28"/>
        <v>#N/A</v>
      </c>
    </row>
    <row r="288" spans="3:14">
      <c r="C288" s="85">
        <f t="shared" si="25"/>
        <v>-211</v>
      </c>
      <c r="D288" s="588">
        <f t="shared" si="28"/>
        <v>45.288764688152519</v>
      </c>
      <c r="E288" s="588">
        <f t="shared" si="28"/>
        <v>37.547018835723385</v>
      </c>
      <c r="F288" s="588">
        <f t="shared" si="28"/>
        <v>30.069671778857575</v>
      </c>
      <c r="G288" s="588">
        <f t="shared" si="28"/>
        <v>22.90157402539154</v>
      </c>
      <c r="H288" s="588">
        <f t="shared" si="28"/>
        <v>18.421030927243329</v>
      </c>
      <c r="I288" s="588">
        <f t="shared" si="28"/>
        <v>15.305251792817328</v>
      </c>
      <c r="J288" s="588">
        <f t="shared" si="28"/>
        <v>18.421030927243329</v>
      </c>
      <c r="K288" s="588">
        <f t="shared" si="28"/>
        <v>22.90157402539154</v>
      </c>
      <c r="L288" s="588">
        <f t="shared" si="28"/>
        <v>30.069671778857575</v>
      </c>
      <c r="M288" s="588">
        <f t="shared" si="28"/>
        <v>37.547018835723385</v>
      </c>
      <c r="N288" s="588" t="e">
        <f t="shared" si="28"/>
        <v>#N/A</v>
      </c>
    </row>
    <row r="289" spans="3:14">
      <c r="C289" s="85">
        <f t="shared" si="25"/>
        <v>-210</v>
      </c>
      <c r="D289" s="588">
        <f t="shared" si="28"/>
        <v>45.290711232567581</v>
      </c>
      <c r="E289" s="588">
        <f t="shared" si="28"/>
        <v>37.557337892961378</v>
      </c>
      <c r="F289" s="588">
        <f t="shared" si="28"/>
        <v>30.095369755060634</v>
      </c>
      <c r="G289" s="588">
        <f t="shared" si="28"/>
        <v>22.942990311528373</v>
      </c>
      <c r="H289" s="588">
        <f t="shared" si="28"/>
        <v>18.471294480093547</v>
      </c>
      <c r="I289" s="588">
        <f t="shared" si="28"/>
        <v>15.365467530775771</v>
      </c>
      <c r="J289" s="588">
        <f t="shared" si="28"/>
        <v>18.471294480093547</v>
      </c>
      <c r="K289" s="588">
        <f t="shared" si="28"/>
        <v>22.942990311528373</v>
      </c>
      <c r="L289" s="588">
        <f t="shared" si="28"/>
        <v>30.095369755060634</v>
      </c>
      <c r="M289" s="588">
        <f t="shared" si="28"/>
        <v>37.557337892961378</v>
      </c>
      <c r="N289" s="588" t="e">
        <f t="shared" si="28"/>
        <v>#N/A</v>
      </c>
    </row>
    <row r="290" spans="3:14">
      <c r="C290" s="85">
        <f t="shared" si="25"/>
        <v>-209</v>
      </c>
      <c r="D290" s="588">
        <f t="shared" si="28"/>
        <v>45.292651467261123</v>
      </c>
      <c r="E290" s="588">
        <f t="shared" si="28"/>
        <v>37.567623500987011</v>
      </c>
      <c r="F290" s="588">
        <f t="shared" si="28"/>
        <v>30.120984431302894</v>
      </c>
      <c r="G290" s="588">
        <f t="shared" si="28"/>
        <v>22.984272346820536</v>
      </c>
      <c r="H290" s="588">
        <f t="shared" si="28"/>
        <v>18.521395103694051</v>
      </c>
      <c r="I290" s="588">
        <f t="shared" si="28"/>
        <v>15.425488079487721</v>
      </c>
      <c r="J290" s="588">
        <f t="shared" si="28"/>
        <v>18.521395103694051</v>
      </c>
      <c r="K290" s="588">
        <f t="shared" si="28"/>
        <v>22.984272346820536</v>
      </c>
      <c r="L290" s="588">
        <f t="shared" si="28"/>
        <v>30.120984431302894</v>
      </c>
      <c r="M290" s="588">
        <f t="shared" si="28"/>
        <v>37.567623500987011</v>
      </c>
      <c r="N290" s="588" t="e">
        <f t="shared" si="28"/>
        <v>#N/A</v>
      </c>
    </row>
    <row r="291" spans="3:14">
      <c r="C291" s="85">
        <f t="shared" si="25"/>
        <v>-208</v>
      </c>
      <c r="D291" s="588">
        <f t="shared" si="28"/>
        <v>45.294585364189942</v>
      </c>
      <c r="E291" s="588">
        <f t="shared" si="28"/>
        <v>37.577875511137108</v>
      </c>
      <c r="F291" s="588">
        <f t="shared" si="28"/>
        <v>30.146515437362307</v>
      </c>
      <c r="G291" s="588">
        <f t="shared" si="28"/>
        <v>23.025419534597603</v>
      </c>
      <c r="H291" s="588">
        <f t="shared" si="28"/>
        <v>18.571332073914832</v>
      </c>
      <c r="I291" s="588">
        <f t="shared" si="28"/>
        <v>15.485312571445418</v>
      </c>
      <c r="J291" s="588">
        <f t="shared" si="28"/>
        <v>18.571332073914832</v>
      </c>
      <c r="K291" s="588">
        <f t="shared" si="28"/>
        <v>23.025419534597603</v>
      </c>
      <c r="L291" s="588">
        <f t="shared" si="28"/>
        <v>30.146515437362307</v>
      </c>
      <c r="M291" s="588">
        <f t="shared" si="28"/>
        <v>37.577875511137108</v>
      </c>
      <c r="N291" s="588" t="e">
        <f t="shared" si="28"/>
        <v>#N/A</v>
      </c>
    </row>
    <row r="292" spans="3:14">
      <c r="C292" s="85">
        <f t="shared" si="25"/>
        <v>-207</v>
      </c>
      <c r="D292" s="588">
        <f t="shared" si="28"/>
        <v>45.296512895310826</v>
      </c>
      <c r="E292" s="588">
        <f t="shared" si="28"/>
        <v>37.588093774748508</v>
      </c>
      <c r="F292" s="588">
        <f t="shared" si="28"/>
        <v>30.171962403016824</v>
      </c>
      <c r="G292" s="588">
        <f t="shared" si="28"/>
        <v>23.066431278189157</v>
      </c>
      <c r="H292" s="588">
        <f t="shared" si="28"/>
        <v>18.621104666625897</v>
      </c>
      <c r="I292" s="588">
        <f t="shared" si="28"/>
        <v>15.544940139141094</v>
      </c>
      <c r="J292" s="588">
        <f t="shared" si="28"/>
        <v>18.621104666625897</v>
      </c>
      <c r="K292" s="588">
        <f t="shared" si="28"/>
        <v>23.066431278189157</v>
      </c>
      <c r="L292" s="588">
        <f t="shared" si="28"/>
        <v>30.171962403016824</v>
      </c>
      <c r="M292" s="588">
        <f t="shared" si="28"/>
        <v>37.588093774748508</v>
      </c>
      <c r="N292" s="588" t="e">
        <f t="shared" si="28"/>
        <v>#N/A</v>
      </c>
    </row>
    <row r="293" spans="3:14">
      <c r="C293" s="85">
        <f t="shared" si="25"/>
        <v>-206</v>
      </c>
      <c r="D293" s="588">
        <f t="shared" si="28"/>
        <v>45.298434032580566</v>
      </c>
      <c r="E293" s="588">
        <f t="shared" si="28"/>
        <v>37.598278143158041</v>
      </c>
      <c r="F293" s="588">
        <f t="shared" si="28"/>
        <v>30.197324958044398</v>
      </c>
      <c r="G293" s="588">
        <f t="shared" si="28"/>
        <v>23.107306980924768</v>
      </c>
      <c r="H293" s="588">
        <f t="shared" si="28"/>
        <v>18.670712157697245</v>
      </c>
      <c r="I293" s="588">
        <f t="shared" si="28"/>
        <v>15.604369915066993</v>
      </c>
      <c r="J293" s="588">
        <f t="shared" si="28"/>
        <v>18.670712157697245</v>
      </c>
      <c r="K293" s="588">
        <f t="shared" si="28"/>
        <v>23.107306980924768</v>
      </c>
      <c r="L293" s="588">
        <f t="shared" si="28"/>
        <v>30.197324958044398</v>
      </c>
      <c r="M293" s="588">
        <f t="shared" si="28"/>
        <v>37.598278143158041</v>
      </c>
      <c r="N293" s="588" t="e">
        <f t="shared" si="28"/>
        <v>#N/A</v>
      </c>
    </row>
    <row r="294" spans="3:14">
      <c r="C294" s="85">
        <f t="shared" si="25"/>
        <v>-205</v>
      </c>
      <c r="D294" s="588">
        <f t="shared" ref="D294:N303" si="29">IF($C$50&gt;0,IF(ABS($C294)&lt;D$60,D$57-3*D$59/($C$54^3)*($C$54*$C294^2/2-ABS($C294^3)/6),NA()),D$57-3*D$59/($C$54^3)*($C$54*$C294^2/2-ABS($C294^3)/6))</f>
        <v>45.300348747955958</v>
      </c>
      <c r="E294" s="588">
        <f t="shared" si="29"/>
        <v>37.608428467702545</v>
      </c>
      <c r="F294" s="588">
        <f t="shared" si="29"/>
        <v>30.222602732222981</v>
      </c>
      <c r="G294" s="588">
        <f t="shared" si="29"/>
        <v>23.148046046134031</v>
      </c>
      <c r="H294" s="588">
        <f t="shared" si="29"/>
        <v>18.720153822998881</v>
      </c>
      <c r="I294" s="588">
        <f t="shared" si="29"/>
        <v>15.66360103171535</v>
      </c>
      <c r="J294" s="588">
        <f t="shared" si="29"/>
        <v>18.720153822998881</v>
      </c>
      <c r="K294" s="588">
        <f t="shared" si="29"/>
        <v>23.148046046134031</v>
      </c>
      <c r="L294" s="588">
        <f t="shared" si="29"/>
        <v>30.222602732222981</v>
      </c>
      <c r="M294" s="588">
        <f t="shared" si="29"/>
        <v>37.608428467702545</v>
      </c>
      <c r="N294" s="588" t="e">
        <f t="shared" si="29"/>
        <v>#N/A</v>
      </c>
    </row>
    <row r="295" spans="3:14">
      <c r="C295" s="85">
        <f t="shared" si="25"/>
        <v>-204</v>
      </c>
      <c r="D295" s="588">
        <f t="shared" si="29"/>
        <v>45.302257013393806</v>
      </c>
      <c r="E295" s="588">
        <f t="shared" si="29"/>
        <v>37.618544599718852</v>
      </c>
      <c r="F295" s="588">
        <f t="shared" si="29"/>
        <v>30.247795355330521</v>
      </c>
      <c r="G295" s="588">
        <f t="shared" si="29"/>
        <v>23.188647877146511</v>
      </c>
      <c r="H295" s="588">
        <f t="shared" si="29"/>
        <v>18.7694289384008</v>
      </c>
      <c r="I295" s="588">
        <f t="shared" si="29"/>
        <v>15.722632621578402</v>
      </c>
      <c r="J295" s="588">
        <f t="shared" si="29"/>
        <v>18.7694289384008</v>
      </c>
      <c r="K295" s="588">
        <f t="shared" si="29"/>
        <v>23.188647877146511</v>
      </c>
      <c r="L295" s="588">
        <f t="shared" si="29"/>
        <v>30.247795355330521</v>
      </c>
      <c r="M295" s="588">
        <f t="shared" si="29"/>
        <v>37.618544599718852</v>
      </c>
      <c r="N295" s="588" t="e">
        <f t="shared" si="29"/>
        <v>#N/A</v>
      </c>
    </row>
    <row r="296" spans="3:14">
      <c r="C296" s="85">
        <f t="shared" si="25"/>
        <v>-203</v>
      </c>
      <c r="D296" s="588">
        <f t="shared" si="29"/>
        <v>45.304158800850885</v>
      </c>
      <c r="E296" s="588">
        <f t="shared" si="29"/>
        <v>37.628626390543793</v>
      </c>
      <c r="F296" s="588">
        <f t="shared" si="29"/>
        <v>30.272902457144976</v>
      </c>
      <c r="G296" s="588">
        <f t="shared" si="29"/>
        <v>23.229111877291793</v>
      </c>
      <c r="H296" s="588">
        <f t="shared" si="29"/>
        <v>18.818536779773009</v>
      </c>
      <c r="I296" s="588">
        <f t="shared" si="29"/>
        <v>15.781463817148389</v>
      </c>
      <c r="J296" s="588">
        <f t="shared" si="29"/>
        <v>18.818536779773009</v>
      </c>
      <c r="K296" s="588">
        <f t="shared" si="29"/>
        <v>23.229111877291793</v>
      </c>
      <c r="L296" s="588">
        <f t="shared" si="29"/>
        <v>30.272902457144976</v>
      </c>
      <c r="M296" s="588">
        <f t="shared" si="29"/>
        <v>37.628626390543793</v>
      </c>
      <c r="N296" s="588" t="e">
        <f t="shared" si="29"/>
        <v>#N/A</v>
      </c>
    </row>
    <row r="297" spans="3:14">
      <c r="C297" s="85">
        <f t="shared" si="25"/>
        <v>-202</v>
      </c>
      <c r="D297" s="588">
        <f t="shared" si="29"/>
        <v>45.306054082284</v>
      </c>
      <c r="E297" s="588">
        <f t="shared" si="29"/>
        <v>37.638673691514207</v>
      </c>
      <c r="F297" s="588">
        <f t="shared" si="29"/>
        <v>30.297923667444294</v>
      </c>
      <c r="G297" s="588">
        <f t="shared" si="29"/>
        <v>23.269437449899456</v>
      </c>
      <c r="H297" s="588">
        <f t="shared" si="29"/>
        <v>18.867476622985507</v>
      </c>
      <c r="I297" s="588">
        <f t="shared" si="29"/>
        <v>15.84009375091755</v>
      </c>
      <c r="J297" s="588">
        <f t="shared" si="29"/>
        <v>18.867476622985507</v>
      </c>
      <c r="K297" s="588">
        <f t="shared" si="29"/>
        <v>23.269437449899456</v>
      </c>
      <c r="L297" s="588">
        <f t="shared" si="29"/>
        <v>30.297923667444294</v>
      </c>
      <c r="M297" s="588">
        <f t="shared" si="29"/>
        <v>37.638673691514207</v>
      </c>
      <c r="N297" s="588" t="e">
        <f t="shared" si="29"/>
        <v>#N/A</v>
      </c>
    </row>
    <row r="298" spans="3:14">
      <c r="C298" s="85">
        <f t="shared" si="25"/>
        <v>-201</v>
      </c>
      <c r="D298" s="588">
        <f t="shared" si="29"/>
        <v>45.307942829649939</v>
      </c>
      <c r="E298" s="588">
        <f t="shared" si="29"/>
        <v>37.648686353966923</v>
      </c>
      <c r="F298" s="588">
        <f t="shared" si="29"/>
        <v>30.322858616006428</v>
      </c>
      <c r="G298" s="588">
        <f t="shared" si="29"/>
        <v>23.309623998299077</v>
      </c>
      <c r="H298" s="588">
        <f t="shared" si="29"/>
        <v>18.916247743908293</v>
      </c>
      <c r="I298" s="588">
        <f t="shared" si="29"/>
        <v>15.898521555378117</v>
      </c>
      <c r="J298" s="588">
        <f t="shared" si="29"/>
        <v>18.916247743908293</v>
      </c>
      <c r="K298" s="588">
        <f t="shared" si="29"/>
        <v>23.309623998299077</v>
      </c>
      <c r="L298" s="588">
        <f t="shared" si="29"/>
        <v>30.322858616006428</v>
      </c>
      <c r="M298" s="588">
        <f t="shared" si="29"/>
        <v>37.648686353966923</v>
      </c>
      <c r="N298" s="588" t="e">
        <f t="shared" si="29"/>
        <v>#N/A</v>
      </c>
    </row>
    <row r="299" spans="3:14">
      <c r="C299" s="85">
        <f t="shared" si="25"/>
        <v>-200</v>
      </c>
      <c r="D299" s="588">
        <f t="shared" si="29"/>
        <v>45.309825014905492</v>
      </c>
      <c r="E299" s="588">
        <f t="shared" si="29"/>
        <v>37.658664229238781</v>
      </c>
      <c r="F299" s="588">
        <f t="shared" si="29"/>
        <v>30.347706932609331</v>
      </c>
      <c r="G299" s="588">
        <f t="shared" si="29"/>
        <v>23.349670925820242</v>
      </c>
      <c r="H299" s="588">
        <f t="shared" si="29"/>
        <v>18.964849418411372</v>
      </c>
      <c r="I299" s="588">
        <f t="shared" si="29"/>
        <v>15.956746363022333</v>
      </c>
      <c r="J299" s="588">
        <f t="shared" si="29"/>
        <v>18.964849418411372</v>
      </c>
      <c r="K299" s="588">
        <f t="shared" si="29"/>
        <v>23.349670925820242</v>
      </c>
      <c r="L299" s="588">
        <f t="shared" si="29"/>
        <v>30.347706932609331</v>
      </c>
      <c r="M299" s="588">
        <f t="shared" si="29"/>
        <v>37.658664229238781</v>
      </c>
      <c r="N299" s="588" t="e">
        <f t="shared" si="29"/>
        <v>#N/A</v>
      </c>
    </row>
    <row r="300" spans="3:14">
      <c r="C300" s="85">
        <f t="shared" si="25"/>
        <v>-199</v>
      </c>
      <c r="D300" s="588">
        <f t="shared" si="29"/>
        <v>45.311700610007463</v>
      </c>
      <c r="E300" s="588">
        <f t="shared" si="29"/>
        <v>37.668607168666604</v>
      </c>
      <c r="F300" s="588">
        <f t="shared" si="29"/>
        <v>30.372468247030952</v>
      </c>
      <c r="G300" s="588">
        <f t="shared" si="29"/>
        <v>23.38957763579252</v>
      </c>
      <c r="H300" s="588">
        <f t="shared" si="29"/>
        <v>19.013280922364743</v>
      </c>
      <c r="I300" s="588">
        <f t="shared" si="29"/>
        <v>16.014767306342435</v>
      </c>
      <c r="J300" s="588">
        <f t="shared" si="29"/>
        <v>19.013280922364743</v>
      </c>
      <c r="K300" s="588">
        <f t="shared" si="29"/>
        <v>23.38957763579252</v>
      </c>
      <c r="L300" s="588">
        <f t="shared" si="29"/>
        <v>30.372468247030952</v>
      </c>
      <c r="M300" s="588">
        <f t="shared" si="29"/>
        <v>37.668607168666604</v>
      </c>
      <c r="N300" s="588" t="e">
        <f t="shared" si="29"/>
        <v>#N/A</v>
      </c>
    </row>
    <row r="301" spans="3:14">
      <c r="C301" s="85">
        <f t="shared" si="25"/>
        <v>-198</v>
      </c>
      <c r="D301" s="588">
        <f t="shared" si="29"/>
        <v>45.313569586912642</v>
      </c>
      <c r="E301" s="588">
        <f t="shared" si="29"/>
        <v>37.678515023587238</v>
      </c>
      <c r="F301" s="588">
        <f t="shared" si="29"/>
        <v>30.397142189049248</v>
      </c>
      <c r="G301" s="588">
        <f t="shared" si="29"/>
        <v>23.429343531545499</v>
      </c>
      <c r="H301" s="588">
        <f t="shared" si="29"/>
        <v>19.061541531638408</v>
      </c>
      <c r="I301" s="588">
        <f t="shared" si="29"/>
        <v>16.072583517830658</v>
      </c>
      <c r="J301" s="588">
        <f t="shared" si="29"/>
        <v>19.061541531638408</v>
      </c>
      <c r="K301" s="588">
        <f t="shared" si="29"/>
        <v>23.429343531545499</v>
      </c>
      <c r="L301" s="588">
        <f t="shared" si="29"/>
        <v>30.397142189049248</v>
      </c>
      <c r="M301" s="588">
        <f t="shared" si="29"/>
        <v>37.678515023587238</v>
      </c>
      <c r="N301" s="588" t="e">
        <f t="shared" si="29"/>
        <v>#N/A</v>
      </c>
    </row>
    <row r="302" spans="3:14">
      <c r="C302" s="85">
        <f t="shared" si="25"/>
        <v>-197</v>
      </c>
      <c r="D302" s="588">
        <f t="shared" si="29"/>
        <v>45.315431917577818</v>
      </c>
      <c r="E302" s="588">
        <f t="shared" si="29"/>
        <v>37.688387645337514</v>
      </c>
      <c r="F302" s="588">
        <f t="shared" si="29"/>
        <v>30.421728388442169</v>
      </c>
      <c r="G302" s="588">
        <f t="shared" si="29"/>
        <v>23.468968016408752</v>
      </c>
      <c r="H302" s="588">
        <f t="shared" si="29"/>
        <v>19.109630522102371</v>
      </c>
      <c r="I302" s="588">
        <f t="shared" si="29"/>
        <v>16.130194129979241</v>
      </c>
      <c r="J302" s="588">
        <f t="shared" si="29"/>
        <v>19.109630522102371</v>
      </c>
      <c r="K302" s="588">
        <f t="shared" si="29"/>
        <v>23.468968016408752</v>
      </c>
      <c r="L302" s="588">
        <f t="shared" si="29"/>
        <v>30.421728388442169</v>
      </c>
      <c r="M302" s="588">
        <f t="shared" si="29"/>
        <v>37.688387645337514</v>
      </c>
      <c r="N302" s="588" t="e">
        <f t="shared" si="29"/>
        <v>#N/A</v>
      </c>
    </row>
    <row r="303" spans="3:14">
      <c r="C303" s="85">
        <f t="shared" si="25"/>
        <v>-196</v>
      </c>
      <c r="D303" s="588">
        <f t="shared" si="29"/>
        <v>45.317287573959788</v>
      </c>
      <c r="E303" s="588">
        <f t="shared" si="29"/>
        <v>37.698224885254263</v>
      </c>
      <c r="F303" s="588">
        <f t="shared" si="29"/>
        <v>30.446226474987661</v>
      </c>
      <c r="G303" s="588">
        <f t="shared" si="29"/>
        <v>23.508450493711862</v>
      </c>
      <c r="H303" s="588">
        <f t="shared" si="29"/>
        <v>19.157547169626625</v>
      </c>
      <c r="I303" s="588">
        <f t="shared" si="29"/>
        <v>16.187598275280422</v>
      </c>
      <c r="J303" s="588">
        <f t="shared" si="29"/>
        <v>19.157547169626625</v>
      </c>
      <c r="K303" s="588">
        <f t="shared" si="29"/>
        <v>23.508450493711862</v>
      </c>
      <c r="L303" s="588">
        <f t="shared" si="29"/>
        <v>30.446226474987661</v>
      </c>
      <c r="M303" s="588">
        <f t="shared" si="29"/>
        <v>37.698224885254263</v>
      </c>
      <c r="N303" s="588" t="e">
        <f t="shared" si="29"/>
        <v>#N/A</v>
      </c>
    </row>
    <row r="304" spans="3:14">
      <c r="C304" s="85">
        <f t="shared" si="25"/>
        <v>-195</v>
      </c>
      <c r="D304" s="588">
        <f t="shared" ref="D304:N313" si="30">IF($C$50&gt;0,IF(ABS($C304)&lt;D$60,D$57-3*D$59/($C$54^3)*($C$54*$C304^2/2-ABS($C304^3)/6),NA()),D$57-3*D$59/($C$54^3)*($C$54*$C304^2/2-ABS($C304^3)/6))</f>
        <v>45.319136528015342</v>
      </c>
      <c r="E304" s="588">
        <f t="shared" si="30"/>
        <v>37.708026594674315</v>
      </c>
      <c r="F304" s="588">
        <f t="shared" si="30"/>
        <v>30.470636078463688</v>
      </c>
      <c r="G304" s="588">
        <f t="shared" si="30"/>
        <v>23.547790366784408</v>
      </c>
      <c r="H304" s="588">
        <f t="shared" si="30"/>
        <v>19.205290750081183</v>
      </c>
      <c r="I304" s="588">
        <f t="shared" si="30"/>
        <v>16.244795086226443</v>
      </c>
      <c r="J304" s="588">
        <f t="shared" si="30"/>
        <v>19.205290750081183</v>
      </c>
      <c r="K304" s="588">
        <f t="shared" si="30"/>
        <v>23.547790366784408</v>
      </c>
      <c r="L304" s="588">
        <f t="shared" si="30"/>
        <v>30.470636078463688</v>
      </c>
      <c r="M304" s="588">
        <f t="shared" si="30"/>
        <v>37.708026594674315</v>
      </c>
      <c r="N304" s="588" t="e">
        <f t="shared" si="30"/>
        <v>#N/A</v>
      </c>
    </row>
    <row r="305" spans="3:14">
      <c r="C305" s="85">
        <f t="shared" si="25"/>
        <v>-194</v>
      </c>
      <c r="D305" s="588">
        <f t="shared" si="30"/>
        <v>45.320978751701269</v>
      </c>
      <c r="E305" s="588">
        <f t="shared" si="30"/>
        <v>37.717792624934518</v>
      </c>
      <c r="F305" s="588">
        <f t="shared" si="30"/>
        <v>30.494956828648192</v>
      </c>
      <c r="G305" s="588">
        <f t="shared" si="30"/>
        <v>23.586987038955968</v>
      </c>
      <c r="H305" s="588">
        <f t="shared" si="30"/>
        <v>19.252860539336034</v>
      </c>
      <c r="I305" s="588">
        <f t="shared" si="30"/>
        <v>16.301783695309538</v>
      </c>
      <c r="J305" s="588">
        <f t="shared" si="30"/>
        <v>19.252860539336034</v>
      </c>
      <c r="K305" s="588">
        <f t="shared" si="30"/>
        <v>23.586987038955968</v>
      </c>
      <c r="L305" s="588">
        <f t="shared" si="30"/>
        <v>30.494956828648192</v>
      </c>
      <c r="M305" s="588">
        <f t="shared" si="30"/>
        <v>37.717792624934518</v>
      </c>
      <c r="N305" s="588" t="e">
        <f t="shared" si="30"/>
        <v>#N/A</v>
      </c>
    </row>
    <row r="306" spans="3:14">
      <c r="C306" s="85">
        <f t="shared" si="25"/>
        <v>-193</v>
      </c>
      <c r="D306" s="588">
        <f t="shared" si="30"/>
        <v>45.322814216974372</v>
      </c>
      <c r="E306" s="588">
        <f t="shared" si="30"/>
        <v>37.727522827371693</v>
      </c>
      <c r="F306" s="588">
        <f t="shared" si="30"/>
        <v>30.519188355319127</v>
      </c>
      <c r="G306" s="588">
        <f t="shared" si="30"/>
        <v>23.626039913556124</v>
      </c>
      <c r="H306" s="588">
        <f t="shared" si="30"/>
        <v>19.300255813261188</v>
      </c>
      <c r="I306" s="588">
        <f t="shared" si="30"/>
        <v>16.358563235021943</v>
      </c>
      <c r="J306" s="588">
        <f t="shared" si="30"/>
        <v>19.300255813261188</v>
      </c>
      <c r="K306" s="588">
        <f t="shared" si="30"/>
        <v>23.626039913556124</v>
      </c>
      <c r="L306" s="588">
        <f t="shared" si="30"/>
        <v>30.519188355319127</v>
      </c>
      <c r="M306" s="588">
        <f t="shared" si="30"/>
        <v>37.727522827371693</v>
      </c>
      <c r="N306" s="588" t="e">
        <f t="shared" si="30"/>
        <v>#N/A</v>
      </c>
    </row>
    <row r="307" spans="3:14">
      <c r="C307" s="85">
        <f t="shared" si="25"/>
        <v>-192</v>
      </c>
      <c r="D307" s="588">
        <f t="shared" si="30"/>
        <v>45.324642895791442</v>
      </c>
      <c r="E307" s="588">
        <f t="shared" si="30"/>
        <v>37.737217053322674</v>
      </c>
      <c r="F307" s="588">
        <f t="shared" si="30"/>
        <v>30.543330288254445</v>
      </c>
      <c r="G307" s="588">
        <f t="shared" si="30"/>
        <v>23.66494839391445</v>
      </c>
      <c r="H307" s="588">
        <f t="shared" si="30"/>
        <v>19.347475847726642</v>
      </c>
      <c r="I307" s="588">
        <f t="shared" si="30"/>
        <v>16.415132837855896</v>
      </c>
      <c r="J307" s="588">
        <f t="shared" si="30"/>
        <v>19.347475847726642</v>
      </c>
      <c r="K307" s="588">
        <f t="shared" si="30"/>
        <v>23.66494839391445</v>
      </c>
      <c r="L307" s="588">
        <f t="shared" si="30"/>
        <v>30.543330288254445</v>
      </c>
      <c r="M307" s="588">
        <f t="shared" si="30"/>
        <v>37.737217053322674</v>
      </c>
      <c r="N307" s="588" t="e">
        <f t="shared" si="30"/>
        <v>#N/A</v>
      </c>
    </row>
    <row r="308" spans="3:14">
      <c r="C308" s="85">
        <f t="shared" si="25"/>
        <v>-191</v>
      </c>
      <c r="D308" s="588">
        <f t="shared" si="30"/>
        <v>45.326464760109268</v>
      </c>
      <c r="E308" s="588">
        <f t="shared" si="30"/>
        <v>37.746875154124304</v>
      </c>
      <c r="F308" s="588">
        <f t="shared" si="30"/>
        <v>30.567382257232104</v>
      </c>
      <c r="G308" s="588">
        <f t="shared" si="30"/>
        <v>23.70371188336053</v>
      </c>
      <c r="H308" s="588">
        <f t="shared" si="30"/>
        <v>19.394519918602398</v>
      </c>
      <c r="I308" s="588">
        <f t="shared" si="30"/>
        <v>16.471491636303639</v>
      </c>
      <c r="J308" s="588">
        <f t="shared" si="30"/>
        <v>19.394519918602398</v>
      </c>
      <c r="K308" s="588">
        <f t="shared" si="30"/>
        <v>23.70371188336053</v>
      </c>
      <c r="L308" s="588">
        <f t="shared" si="30"/>
        <v>30.567382257232104</v>
      </c>
      <c r="M308" s="588">
        <f t="shared" si="30"/>
        <v>37.746875154124304</v>
      </c>
      <c r="N308" s="588" t="e">
        <f t="shared" si="30"/>
        <v>#N/A</v>
      </c>
    </row>
    <row r="309" spans="3:14">
      <c r="C309" s="85">
        <f t="shared" si="25"/>
        <v>-190</v>
      </c>
      <c r="D309" s="588">
        <f t="shared" si="30"/>
        <v>45.328279781884653</v>
      </c>
      <c r="E309" s="588">
        <f t="shared" si="30"/>
        <v>37.756496981113408</v>
      </c>
      <c r="F309" s="588">
        <f t="shared" si="30"/>
        <v>30.591343892030046</v>
      </c>
      <c r="G309" s="588">
        <f t="shared" si="30"/>
        <v>23.742329785223941</v>
      </c>
      <c r="H309" s="588">
        <f t="shared" si="30"/>
        <v>19.441387301758461</v>
      </c>
      <c r="I309" s="588">
        <f t="shared" si="30"/>
        <v>16.527638762857407</v>
      </c>
      <c r="J309" s="588">
        <f t="shared" si="30"/>
        <v>19.441387301758461</v>
      </c>
      <c r="K309" s="588">
        <f t="shared" si="30"/>
        <v>23.742329785223941</v>
      </c>
      <c r="L309" s="588">
        <f t="shared" si="30"/>
        <v>30.591343892030046</v>
      </c>
      <c r="M309" s="588">
        <f t="shared" si="30"/>
        <v>37.756496981113408</v>
      </c>
      <c r="N309" s="588" t="e">
        <f t="shared" si="30"/>
        <v>#N/A</v>
      </c>
    </row>
    <row r="310" spans="3:14">
      <c r="C310" s="85">
        <f t="shared" si="25"/>
        <v>-189</v>
      </c>
      <c r="D310" s="588">
        <f t="shared" si="30"/>
        <v>45.330087933074374</v>
      </c>
      <c r="E310" s="588">
        <f t="shared" si="30"/>
        <v>37.766082385626824</v>
      </c>
      <c r="F310" s="588">
        <f t="shared" si="30"/>
        <v>30.615214822426232</v>
      </c>
      <c r="G310" s="588">
        <f t="shared" si="30"/>
        <v>23.780801502834262</v>
      </c>
      <c r="H310" s="588">
        <f t="shared" si="30"/>
        <v>19.488077273064828</v>
      </c>
      <c r="I310" s="588">
        <f t="shared" si="30"/>
        <v>16.583573350009441</v>
      </c>
      <c r="J310" s="588">
        <f t="shared" si="30"/>
        <v>19.488077273064828</v>
      </c>
      <c r="K310" s="588">
        <f t="shared" si="30"/>
        <v>23.780801502834262</v>
      </c>
      <c r="L310" s="588">
        <f t="shared" si="30"/>
        <v>30.615214822426232</v>
      </c>
      <c r="M310" s="588">
        <f t="shared" si="30"/>
        <v>37.766082385626824</v>
      </c>
      <c r="N310" s="588" t="e">
        <f t="shared" si="30"/>
        <v>#N/A</v>
      </c>
    </row>
    <row r="311" spans="3:14">
      <c r="C311" s="85">
        <f t="shared" si="25"/>
        <v>-188</v>
      </c>
      <c r="D311" s="588">
        <f t="shared" si="30"/>
        <v>45.331889185635234</v>
      </c>
      <c r="E311" s="588">
        <f t="shared" si="30"/>
        <v>37.77563121900139</v>
      </c>
      <c r="F311" s="588">
        <f t="shared" si="30"/>
        <v>30.63899467819861</v>
      </c>
      <c r="G311" s="588">
        <f t="shared" si="30"/>
        <v>23.819126439521074</v>
      </c>
      <c r="H311" s="588">
        <f t="shared" si="30"/>
        <v>19.534589108391501</v>
      </c>
      <c r="I311" s="588">
        <f t="shared" si="30"/>
        <v>16.639294530251973</v>
      </c>
      <c r="J311" s="588">
        <f t="shared" si="30"/>
        <v>19.534589108391501</v>
      </c>
      <c r="K311" s="588">
        <f t="shared" si="30"/>
        <v>23.819126439521074</v>
      </c>
      <c r="L311" s="588">
        <f t="shared" si="30"/>
        <v>30.63899467819861</v>
      </c>
      <c r="M311" s="588">
        <f t="shared" si="30"/>
        <v>37.77563121900139</v>
      </c>
      <c r="N311" s="588" t="e">
        <f t="shared" si="30"/>
        <v>#N/A</v>
      </c>
    </row>
    <row r="312" spans="3:14">
      <c r="C312" s="85">
        <f t="shared" si="25"/>
        <v>-187</v>
      </c>
      <c r="D312" s="588">
        <f t="shared" si="30"/>
        <v>45.333683511524029</v>
      </c>
      <c r="E312" s="588">
        <f t="shared" si="30"/>
        <v>37.785143332573931</v>
      </c>
      <c r="F312" s="588">
        <f t="shared" si="30"/>
        <v>30.662683089125132</v>
      </c>
      <c r="G312" s="588">
        <f t="shared" si="30"/>
        <v>23.857303998613954</v>
      </c>
      <c r="H312" s="588">
        <f t="shared" si="30"/>
        <v>19.580922083608485</v>
      </c>
      <c r="I312" s="588">
        <f t="shared" si="30"/>
        <v>16.694801436077245</v>
      </c>
      <c r="J312" s="588">
        <f t="shared" si="30"/>
        <v>19.580922083608485</v>
      </c>
      <c r="K312" s="588">
        <f t="shared" si="30"/>
        <v>23.857303998613954</v>
      </c>
      <c r="L312" s="588">
        <f t="shared" si="30"/>
        <v>30.662683089125132</v>
      </c>
      <c r="M312" s="588">
        <f t="shared" si="30"/>
        <v>37.785143332573931</v>
      </c>
      <c r="N312" s="588" t="e">
        <f t="shared" si="30"/>
        <v>#N/A</v>
      </c>
    </row>
    <row r="313" spans="3:14">
      <c r="C313" s="85">
        <f t="shared" si="25"/>
        <v>-186</v>
      </c>
      <c r="D313" s="588">
        <f t="shared" si="30"/>
        <v>45.335470882697543</v>
      </c>
      <c r="E313" s="588">
        <f t="shared" si="30"/>
        <v>37.794618577681284</v>
      </c>
      <c r="F313" s="588">
        <f t="shared" si="30"/>
        <v>30.686279684983749</v>
      </c>
      <c r="G313" s="588">
        <f t="shared" si="30"/>
        <v>23.895333583442483</v>
      </c>
      <c r="H313" s="588">
        <f t="shared" si="30"/>
        <v>19.627075474585773</v>
      </c>
      <c r="I313" s="588">
        <f t="shared" si="30"/>
        <v>16.750093199977492</v>
      </c>
      <c r="J313" s="588">
        <f t="shared" si="30"/>
        <v>19.627075474585773</v>
      </c>
      <c r="K313" s="588">
        <f t="shared" si="30"/>
        <v>23.895333583442483</v>
      </c>
      <c r="L313" s="588">
        <f t="shared" si="30"/>
        <v>30.686279684983749</v>
      </c>
      <c r="M313" s="588">
        <f t="shared" si="30"/>
        <v>37.794618577681284</v>
      </c>
      <c r="N313" s="588" t="e">
        <f t="shared" si="30"/>
        <v>#N/A</v>
      </c>
    </row>
    <row r="314" spans="3:14">
      <c r="C314" s="85">
        <f t="shared" si="25"/>
        <v>-185</v>
      </c>
      <c r="D314" s="588">
        <f t="shared" ref="D314:N323" si="31">IF($C$50&gt;0,IF(ABS($C314)&lt;D$60,D$57-3*D$59/($C$54^3)*($C$54*$C314^2/2-ABS($C314^3)/6),NA()),D$57-3*D$59/($C$54^3)*($C$54*$C314^2/2-ABS($C314^3)/6))</f>
        <v>45.337251271112578</v>
      </c>
      <c r="E314" s="588">
        <f t="shared" si="31"/>
        <v>37.804056805660288</v>
      </c>
      <c r="F314" s="588">
        <f t="shared" si="31"/>
        <v>30.709784095552415</v>
      </c>
      <c r="G314" s="588">
        <f t="shared" si="31"/>
        <v>23.933214597336239</v>
      </c>
      <c r="H314" s="588">
        <f t="shared" si="31"/>
        <v>19.673048557193372</v>
      </c>
      <c r="I314" s="588">
        <f t="shared" si="31"/>
        <v>16.805168954444955</v>
      </c>
      <c r="J314" s="588">
        <f t="shared" si="31"/>
        <v>19.673048557193372</v>
      </c>
      <c r="K314" s="588">
        <f t="shared" si="31"/>
        <v>23.933214597336239</v>
      </c>
      <c r="L314" s="588">
        <f t="shared" si="31"/>
        <v>30.709784095552415</v>
      </c>
      <c r="M314" s="588">
        <f t="shared" si="31"/>
        <v>37.804056805660288</v>
      </c>
      <c r="N314" s="588" t="e">
        <f t="shared" si="31"/>
        <v>#N/A</v>
      </c>
    </row>
    <row r="315" spans="3:14">
      <c r="C315" s="85">
        <f t="shared" si="25"/>
        <v>-184</v>
      </c>
      <c r="D315" s="588">
        <f t="shared" si="31"/>
        <v>45.339024648725925</v>
      </c>
      <c r="E315" s="588">
        <f t="shared" si="31"/>
        <v>37.813457867847774</v>
      </c>
      <c r="F315" s="588">
        <f t="shared" si="31"/>
        <v>30.733195950609083</v>
      </c>
      <c r="G315" s="588">
        <f t="shared" si="31"/>
        <v>23.970946443624801</v>
      </c>
      <c r="H315" s="588">
        <f t="shared" si="31"/>
        <v>19.718840607301281</v>
      </c>
      <c r="I315" s="588">
        <f t="shared" si="31"/>
        <v>16.86002783197187</v>
      </c>
      <c r="J315" s="588">
        <f t="shared" si="31"/>
        <v>19.718840607301281</v>
      </c>
      <c r="K315" s="588">
        <f t="shared" si="31"/>
        <v>23.970946443624801</v>
      </c>
      <c r="L315" s="588">
        <f t="shared" si="31"/>
        <v>30.733195950609083</v>
      </c>
      <c r="M315" s="588">
        <f t="shared" si="31"/>
        <v>37.813457867847774</v>
      </c>
      <c r="N315" s="588" t="e">
        <f t="shared" si="31"/>
        <v>#N/A</v>
      </c>
    </row>
    <row r="316" spans="3:14">
      <c r="C316" s="85">
        <f t="shared" si="25"/>
        <v>-183</v>
      </c>
      <c r="D316" s="588">
        <f t="shared" si="31"/>
        <v>45.34079098749438</v>
      </c>
      <c r="E316" s="588">
        <f t="shared" si="31"/>
        <v>37.822821615580573</v>
      </c>
      <c r="F316" s="588">
        <f t="shared" si="31"/>
        <v>30.7565148799317</v>
      </c>
      <c r="G316" s="588">
        <f t="shared" si="31"/>
        <v>24.00852852563775</v>
      </c>
      <c r="H316" s="588">
        <f t="shared" si="31"/>
        <v>19.764450900779508</v>
      </c>
      <c r="I316" s="588">
        <f t="shared" si="31"/>
        <v>16.914668965050478</v>
      </c>
      <c r="J316" s="588">
        <f t="shared" si="31"/>
        <v>19.764450900779508</v>
      </c>
      <c r="K316" s="588">
        <f t="shared" si="31"/>
        <v>24.00852852563775</v>
      </c>
      <c r="L316" s="588">
        <f t="shared" si="31"/>
        <v>30.7565148799317</v>
      </c>
      <c r="M316" s="588">
        <f t="shared" si="31"/>
        <v>37.822821615580573</v>
      </c>
      <c r="N316" s="588" t="e">
        <f t="shared" si="31"/>
        <v>#N/A</v>
      </c>
    </row>
    <row r="317" spans="3:14">
      <c r="C317" s="85">
        <f t="shared" si="25"/>
        <v>-182</v>
      </c>
      <c r="D317" s="588">
        <f t="shared" si="31"/>
        <v>45.342550259374725</v>
      </c>
      <c r="E317" s="588">
        <f t="shared" si="31"/>
        <v>37.832147900195515</v>
      </c>
      <c r="F317" s="588">
        <f t="shared" si="31"/>
        <v>30.779740513298222</v>
      </c>
      <c r="G317" s="588">
        <f t="shared" si="31"/>
        <v>24.045960246704663</v>
      </c>
      <c r="H317" s="588">
        <f t="shared" si="31"/>
        <v>19.809878713498044</v>
      </c>
      <c r="I317" s="588">
        <f t="shared" si="31"/>
        <v>16.96909148617301</v>
      </c>
      <c r="J317" s="588">
        <f t="shared" si="31"/>
        <v>19.809878713498044</v>
      </c>
      <c r="K317" s="588">
        <f t="shared" si="31"/>
        <v>24.045960246704663</v>
      </c>
      <c r="L317" s="588">
        <f t="shared" si="31"/>
        <v>30.779740513298222</v>
      </c>
      <c r="M317" s="588">
        <f t="shared" si="31"/>
        <v>37.832147900195515</v>
      </c>
      <c r="N317" s="588" t="e">
        <f t="shared" si="31"/>
        <v>#N/A</v>
      </c>
    </row>
    <row r="318" spans="3:14">
      <c r="C318" s="85">
        <f t="shared" si="25"/>
        <v>-181</v>
      </c>
      <c r="D318" s="588">
        <f t="shared" si="31"/>
        <v>45.344302436323765</v>
      </c>
      <c r="E318" s="588">
        <f t="shared" si="31"/>
        <v>37.841436573029448</v>
      </c>
      <c r="F318" s="588">
        <f t="shared" si="31"/>
        <v>30.802872480486602</v>
      </c>
      <c r="G318" s="588">
        <f t="shared" si="31"/>
        <v>24.08324101015512</v>
      </c>
      <c r="H318" s="588">
        <f t="shared" si="31"/>
        <v>19.855123321326897</v>
      </c>
      <c r="I318" s="588">
        <f t="shared" si="31"/>
        <v>17.023294527831709</v>
      </c>
      <c r="J318" s="588">
        <f t="shared" si="31"/>
        <v>19.855123321326897</v>
      </c>
      <c r="K318" s="588">
        <f t="shared" si="31"/>
        <v>24.08324101015512</v>
      </c>
      <c r="L318" s="588">
        <f t="shared" si="31"/>
        <v>30.802872480486602</v>
      </c>
      <c r="M318" s="588">
        <f t="shared" si="31"/>
        <v>37.841436573029448</v>
      </c>
      <c r="N318" s="588" t="e">
        <f t="shared" si="31"/>
        <v>#N/A</v>
      </c>
    </row>
    <row r="319" spans="3:14">
      <c r="C319" s="85">
        <f t="shared" si="25"/>
        <v>-180</v>
      </c>
      <c r="D319" s="588">
        <f t="shared" si="31"/>
        <v>45.34604749029829</v>
      </c>
      <c r="E319" s="588">
        <f t="shared" si="31"/>
        <v>37.850687485419193</v>
      </c>
      <c r="F319" s="588">
        <f t="shared" si="31"/>
        <v>30.825910411274791</v>
      </c>
      <c r="G319" s="588">
        <f t="shared" si="31"/>
        <v>24.120370219318701</v>
      </c>
      <c r="H319" s="588">
        <f t="shared" si="31"/>
        <v>19.900184000136065</v>
      </c>
      <c r="I319" s="588">
        <f t="shared" si="31"/>
        <v>17.077277222518809</v>
      </c>
      <c r="J319" s="588">
        <f t="shared" si="31"/>
        <v>19.900184000136065</v>
      </c>
      <c r="K319" s="588">
        <f t="shared" si="31"/>
        <v>24.120370219318701</v>
      </c>
      <c r="L319" s="588">
        <f t="shared" si="31"/>
        <v>30.825910411274791</v>
      </c>
      <c r="M319" s="588">
        <f t="shared" si="31"/>
        <v>37.850687485419193</v>
      </c>
      <c r="N319" s="588" t="e">
        <f t="shared" si="31"/>
        <v>#N/A</v>
      </c>
    </row>
    <row r="320" spans="3:14">
      <c r="C320" s="85">
        <f t="shared" si="25"/>
        <v>-179</v>
      </c>
      <c r="D320" s="588">
        <f t="shared" si="31"/>
        <v>45.347785393255087</v>
      </c>
      <c r="E320" s="588">
        <f t="shared" si="31"/>
        <v>37.859900488701598</v>
      </c>
      <c r="F320" s="588">
        <f t="shared" si="31"/>
        <v>30.848853935440737</v>
      </c>
      <c r="G320" s="588">
        <f t="shared" si="31"/>
        <v>24.157347277524988</v>
      </c>
      <c r="H320" s="588">
        <f t="shared" si="31"/>
        <v>19.945060025795549</v>
      </c>
      <c r="I320" s="588">
        <f t="shared" si="31"/>
        <v>17.131038702726553</v>
      </c>
      <c r="J320" s="588">
        <f t="shared" si="31"/>
        <v>19.945060025795549</v>
      </c>
      <c r="K320" s="588">
        <f t="shared" si="31"/>
        <v>24.157347277524988</v>
      </c>
      <c r="L320" s="588">
        <f t="shared" si="31"/>
        <v>30.848853935440737</v>
      </c>
      <c r="M320" s="588">
        <f t="shared" si="31"/>
        <v>37.859900488701598</v>
      </c>
      <c r="N320" s="588" t="e">
        <f t="shared" si="31"/>
        <v>#N/A</v>
      </c>
    </row>
    <row r="321" spans="3:14">
      <c r="C321" s="85">
        <f t="shared" si="25"/>
        <v>-178</v>
      </c>
      <c r="D321" s="588">
        <f t="shared" si="31"/>
        <v>45.349516117150962</v>
      </c>
      <c r="E321" s="588">
        <f t="shared" si="31"/>
        <v>37.869075434213478</v>
      </c>
      <c r="F321" s="588">
        <f t="shared" si="31"/>
        <v>30.871702682762397</v>
      </c>
      <c r="G321" s="588">
        <f t="shared" si="31"/>
        <v>24.194171588103554</v>
      </c>
      <c r="H321" s="588">
        <f t="shared" si="31"/>
        <v>19.989750674175355</v>
      </c>
      <c r="I321" s="588">
        <f t="shared" si="31"/>
        <v>17.184578100947178</v>
      </c>
      <c r="J321" s="588">
        <f t="shared" si="31"/>
        <v>19.989750674175355</v>
      </c>
      <c r="K321" s="588">
        <f t="shared" si="31"/>
        <v>24.194171588103554</v>
      </c>
      <c r="L321" s="588">
        <f t="shared" si="31"/>
        <v>30.871702682762397</v>
      </c>
      <c r="M321" s="588">
        <f t="shared" si="31"/>
        <v>37.869075434213478</v>
      </c>
      <c r="N321" s="588" t="e">
        <f t="shared" si="31"/>
        <v>#N/A</v>
      </c>
    </row>
    <row r="322" spans="3:14">
      <c r="C322" s="85">
        <f t="shared" ref="C322:C385" si="32">IF(C321&gt;=$C$54,NA(),C321+1)</f>
        <v>-177</v>
      </c>
      <c r="D322" s="588">
        <f t="shared" si="31"/>
        <v>45.351239633942697</v>
      </c>
      <c r="E322" s="588">
        <f t="shared" si="31"/>
        <v>37.878212173291679</v>
      </c>
      <c r="F322" s="588">
        <f t="shared" si="31"/>
        <v>30.894456283017721</v>
      </c>
      <c r="G322" s="588">
        <f t="shared" si="31"/>
        <v>24.230842554383983</v>
      </c>
      <c r="H322" s="588">
        <f t="shared" si="31"/>
        <v>20.034255221145482</v>
      </c>
      <c r="I322" s="588">
        <f t="shared" si="31"/>
        <v>17.237894549672916</v>
      </c>
      <c r="J322" s="588">
        <f t="shared" si="31"/>
        <v>20.034255221145482</v>
      </c>
      <c r="K322" s="588">
        <f t="shared" si="31"/>
        <v>24.230842554383983</v>
      </c>
      <c r="L322" s="588">
        <f t="shared" si="31"/>
        <v>30.894456283017721</v>
      </c>
      <c r="M322" s="588">
        <f t="shared" si="31"/>
        <v>37.878212173291679</v>
      </c>
      <c r="N322" s="588" t="e">
        <f t="shared" si="31"/>
        <v>#N/A</v>
      </c>
    </row>
    <row r="323" spans="3:14">
      <c r="C323" s="85">
        <f t="shared" si="32"/>
        <v>-176</v>
      </c>
      <c r="D323" s="588">
        <f t="shared" si="31"/>
        <v>45.352955915587088</v>
      </c>
      <c r="E323" s="588">
        <f t="shared" si="31"/>
        <v>37.887310557273032</v>
      </c>
      <c r="F323" s="588">
        <f t="shared" si="31"/>
        <v>30.917114365984659</v>
      </c>
      <c r="G323" s="588">
        <f t="shared" si="31"/>
        <v>24.267359579695853</v>
      </c>
      <c r="H323" s="588">
        <f t="shared" si="31"/>
        <v>20.078572942575928</v>
      </c>
      <c r="I323" s="588">
        <f t="shared" si="31"/>
        <v>17.290987181396012</v>
      </c>
      <c r="J323" s="588">
        <f t="shared" si="31"/>
        <v>20.078572942575928</v>
      </c>
      <c r="K323" s="588">
        <f t="shared" si="31"/>
        <v>24.267359579695853</v>
      </c>
      <c r="L323" s="588">
        <f t="shared" si="31"/>
        <v>30.917114365984659</v>
      </c>
      <c r="M323" s="588">
        <f t="shared" si="31"/>
        <v>37.887310557273032</v>
      </c>
      <c r="N323" s="588" t="e">
        <f t="shared" si="31"/>
        <v>#N/A</v>
      </c>
    </row>
    <row r="324" spans="3:14">
      <c r="C324" s="85">
        <f t="shared" si="32"/>
        <v>-175</v>
      </c>
      <c r="D324" s="588">
        <f t="shared" ref="D324:N333" si="33">IF($C$50&gt;0,IF(ABS($C324)&lt;D$60,D$57-3*D$59/($C$54^3)*($C$54*$C324^2/2-ABS($C324^3)/6),NA()),D$57-3*D$59/($C$54^3)*($C$54*$C324^2/2-ABS($C324^3)/6))</f>
        <v>45.354664934040933</v>
      </c>
      <c r="E324" s="588">
        <f t="shared" si="33"/>
        <v>37.896370437494376</v>
      </c>
      <c r="F324" s="588">
        <f t="shared" si="33"/>
        <v>30.939676561441168</v>
      </c>
      <c r="G324" s="588">
        <f t="shared" si="33"/>
        <v>24.303722067368742</v>
      </c>
      <c r="H324" s="588">
        <f t="shared" si="33"/>
        <v>20.122703114336698</v>
      </c>
      <c r="I324" s="588">
        <f t="shared" si="33"/>
        <v>17.343855128608698</v>
      </c>
      <c r="J324" s="588">
        <f t="shared" si="33"/>
        <v>20.122703114336698</v>
      </c>
      <c r="K324" s="588">
        <f t="shared" si="33"/>
        <v>24.303722067368742</v>
      </c>
      <c r="L324" s="588">
        <f t="shared" si="33"/>
        <v>30.939676561441168</v>
      </c>
      <c r="M324" s="588">
        <f t="shared" si="33"/>
        <v>37.896370437494376</v>
      </c>
      <c r="N324" s="588" t="e">
        <f t="shared" si="33"/>
        <v>#N/A</v>
      </c>
    </row>
    <row r="325" spans="3:14">
      <c r="C325" s="85">
        <f t="shared" si="32"/>
        <v>-174</v>
      </c>
      <c r="D325" s="588">
        <f t="shared" si="33"/>
        <v>45.356366661261013</v>
      </c>
      <c r="E325" s="588">
        <f t="shared" si="33"/>
        <v>37.905391665292541</v>
      </c>
      <c r="F325" s="588">
        <f t="shared" si="33"/>
        <v>30.962142499165196</v>
      </c>
      <c r="G325" s="588">
        <f t="shared" si="33"/>
        <v>24.339929420732229</v>
      </c>
      <c r="H325" s="588">
        <f t="shared" si="33"/>
        <v>20.166645012297788</v>
      </c>
      <c r="I325" s="588">
        <f t="shared" si="33"/>
        <v>17.396497523803216</v>
      </c>
      <c r="J325" s="588">
        <f t="shared" si="33"/>
        <v>20.166645012297788</v>
      </c>
      <c r="K325" s="588">
        <f t="shared" si="33"/>
        <v>24.339929420732229</v>
      </c>
      <c r="L325" s="588">
        <f t="shared" si="33"/>
        <v>30.962142499165196</v>
      </c>
      <c r="M325" s="588">
        <f t="shared" si="33"/>
        <v>37.905391665292541</v>
      </c>
      <c r="N325" s="588" t="e">
        <f t="shared" si="33"/>
        <v>#N/A</v>
      </c>
    </row>
    <row r="326" spans="3:14">
      <c r="C326" s="85">
        <f t="shared" si="32"/>
        <v>-173</v>
      </c>
      <c r="D326" s="588">
        <f t="shared" si="33"/>
        <v>45.35806106920414</v>
      </c>
      <c r="E326" s="588">
        <f t="shared" si="33"/>
        <v>37.914374092004358</v>
      </c>
      <c r="F326" s="588">
        <f t="shared" si="33"/>
        <v>30.984511808934698</v>
      </c>
      <c r="G326" s="588">
        <f t="shared" si="33"/>
        <v>24.375981043115893</v>
      </c>
      <c r="H326" s="588">
        <f t="shared" si="33"/>
        <v>20.210397912329206</v>
      </c>
      <c r="I326" s="588">
        <f t="shared" si="33"/>
        <v>17.4489134994718</v>
      </c>
      <c r="J326" s="588">
        <f t="shared" si="33"/>
        <v>20.210397912329206</v>
      </c>
      <c r="K326" s="588">
        <f t="shared" si="33"/>
        <v>24.375981043115893</v>
      </c>
      <c r="L326" s="588">
        <f t="shared" si="33"/>
        <v>30.984511808934698</v>
      </c>
      <c r="M326" s="588">
        <f t="shared" si="33"/>
        <v>37.914374092004358</v>
      </c>
      <c r="N326" s="588" t="e">
        <f t="shared" si="33"/>
        <v>#N/A</v>
      </c>
    </row>
    <row r="327" spans="3:14">
      <c r="C327" s="85">
        <f t="shared" si="32"/>
        <v>-172</v>
      </c>
      <c r="D327" s="588">
        <f t="shared" si="33"/>
        <v>45.359748129827089</v>
      </c>
      <c r="E327" s="588">
        <f t="shared" si="33"/>
        <v>37.92331756896666</v>
      </c>
      <c r="F327" s="588">
        <f t="shared" si="33"/>
        <v>31.006784120527623</v>
      </c>
      <c r="G327" s="588">
        <f t="shared" si="33"/>
        <v>24.411876337849318</v>
      </c>
      <c r="H327" s="588">
        <f t="shared" si="33"/>
        <v>20.253961090300951</v>
      </c>
      <c r="I327" s="588">
        <f t="shared" si="33"/>
        <v>17.501102188106692</v>
      </c>
      <c r="J327" s="588">
        <f t="shared" si="33"/>
        <v>20.253961090300951</v>
      </c>
      <c r="K327" s="588">
        <f t="shared" si="33"/>
        <v>24.411876337849318</v>
      </c>
      <c r="L327" s="588">
        <f t="shared" si="33"/>
        <v>31.006784120527623</v>
      </c>
      <c r="M327" s="588">
        <f t="shared" si="33"/>
        <v>37.92331756896666</v>
      </c>
      <c r="N327" s="588" t="e">
        <f t="shared" si="33"/>
        <v>#N/A</v>
      </c>
    </row>
    <row r="328" spans="3:14">
      <c r="C328" s="85">
        <f t="shared" si="32"/>
        <v>-171</v>
      </c>
      <c r="D328" s="588">
        <f t="shared" si="33"/>
        <v>45.361427815086664</v>
      </c>
      <c r="E328" s="588">
        <f t="shared" si="33"/>
        <v>37.932221947516283</v>
      </c>
      <c r="F328" s="588">
        <f t="shared" si="33"/>
        <v>31.028959063721924</v>
      </c>
      <c r="G328" s="588">
        <f t="shared" si="33"/>
        <v>24.447614708262076</v>
      </c>
      <c r="H328" s="588">
        <f t="shared" si="33"/>
        <v>20.297333822083026</v>
      </c>
      <c r="I328" s="588">
        <f t="shared" si="33"/>
        <v>17.553062722200128</v>
      </c>
      <c r="J328" s="588">
        <f t="shared" si="33"/>
        <v>20.297333822083026</v>
      </c>
      <c r="K328" s="588">
        <f t="shared" si="33"/>
        <v>24.447614708262076</v>
      </c>
      <c r="L328" s="588">
        <f t="shared" si="33"/>
        <v>31.028959063721924</v>
      </c>
      <c r="M328" s="588">
        <f t="shared" si="33"/>
        <v>37.932221947516283</v>
      </c>
      <c r="N328" s="588" t="e">
        <f t="shared" si="33"/>
        <v>#N/A</v>
      </c>
    </row>
    <row r="329" spans="3:14">
      <c r="C329" s="85">
        <f t="shared" si="32"/>
        <v>-170</v>
      </c>
      <c r="D329" s="588">
        <f t="shared" si="33"/>
        <v>45.363100096939661</v>
      </c>
      <c r="E329" s="588">
        <f t="shared" si="33"/>
        <v>37.941087078990066</v>
      </c>
      <c r="F329" s="588">
        <f t="shared" si="33"/>
        <v>31.051036268295555</v>
      </c>
      <c r="G329" s="588">
        <f t="shared" si="33"/>
        <v>24.483195557683754</v>
      </c>
      <c r="H329" s="588">
        <f t="shared" si="33"/>
        <v>20.340515383545423</v>
      </c>
      <c r="I329" s="588">
        <f t="shared" si="33"/>
        <v>17.604794234244345</v>
      </c>
      <c r="J329" s="588">
        <f t="shared" si="33"/>
        <v>20.340515383545423</v>
      </c>
      <c r="K329" s="588">
        <f t="shared" si="33"/>
        <v>24.483195557683754</v>
      </c>
      <c r="L329" s="588">
        <f t="shared" si="33"/>
        <v>31.051036268295555</v>
      </c>
      <c r="M329" s="588">
        <f t="shared" si="33"/>
        <v>37.941087078990066</v>
      </c>
      <c r="N329" s="588" t="e">
        <f t="shared" si="33"/>
        <v>#N/A</v>
      </c>
    </row>
    <row r="330" spans="3:14">
      <c r="C330" s="85">
        <f t="shared" si="32"/>
        <v>-169</v>
      </c>
      <c r="D330" s="588">
        <f t="shared" si="33"/>
        <v>45.364764947342863</v>
      </c>
      <c r="E330" s="588">
        <f t="shared" si="33"/>
        <v>37.94991281472484</v>
      </c>
      <c r="F330" s="588">
        <f t="shared" si="33"/>
        <v>31.073015364026464</v>
      </c>
      <c r="G330" s="588">
        <f t="shared" si="33"/>
        <v>24.518618289443925</v>
      </c>
      <c r="H330" s="588">
        <f t="shared" si="33"/>
        <v>20.383505050558156</v>
      </c>
      <c r="I330" s="588">
        <f t="shared" si="33"/>
        <v>17.656295856731582</v>
      </c>
      <c r="J330" s="588">
        <f t="shared" si="33"/>
        <v>20.383505050558156</v>
      </c>
      <c r="K330" s="588">
        <f t="shared" si="33"/>
        <v>24.518618289443925</v>
      </c>
      <c r="L330" s="588">
        <f t="shared" si="33"/>
        <v>31.073015364026464</v>
      </c>
      <c r="M330" s="588">
        <f t="shared" si="33"/>
        <v>37.94991281472484</v>
      </c>
      <c r="N330" s="588" t="e">
        <f t="shared" si="33"/>
        <v>#N/A</v>
      </c>
    </row>
    <row r="331" spans="3:14">
      <c r="C331" s="85">
        <f t="shared" si="32"/>
        <v>-168</v>
      </c>
      <c r="D331" s="588">
        <f t="shared" si="33"/>
        <v>45.366422338253066</v>
      </c>
      <c r="E331" s="588">
        <f t="shared" si="33"/>
        <v>37.958699006057437</v>
      </c>
      <c r="F331" s="588">
        <f t="shared" si="33"/>
        <v>31.094895980692606</v>
      </c>
      <c r="G331" s="588">
        <f t="shared" si="33"/>
        <v>24.553882306872172</v>
      </c>
      <c r="H331" s="588">
        <f t="shared" si="33"/>
        <v>20.426302098991215</v>
      </c>
      <c r="I331" s="588">
        <f t="shared" si="33"/>
        <v>17.707566722154077</v>
      </c>
      <c r="J331" s="588">
        <f t="shared" si="33"/>
        <v>20.426302098991215</v>
      </c>
      <c r="K331" s="588">
        <f t="shared" si="33"/>
        <v>24.553882306872172</v>
      </c>
      <c r="L331" s="588">
        <f t="shared" si="33"/>
        <v>31.094895980692606</v>
      </c>
      <c r="M331" s="588">
        <f t="shared" si="33"/>
        <v>37.958699006057437</v>
      </c>
      <c r="N331" s="588" t="e">
        <f t="shared" si="33"/>
        <v>#N/A</v>
      </c>
    </row>
    <row r="332" spans="3:14">
      <c r="C332" s="85">
        <f t="shared" si="32"/>
        <v>-167</v>
      </c>
      <c r="D332" s="588">
        <f t="shared" si="33"/>
        <v>45.368072241627068</v>
      </c>
      <c r="E332" s="588">
        <f t="shared" si="33"/>
        <v>37.967445504324694</v>
      </c>
      <c r="F332" s="588">
        <f t="shared" si="33"/>
        <v>31.116677748071933</v>
      </c>
      <c r="G332" s="588">
        <f t="shared" si="33"/>
        <v>24.58898701329807</v>
      </c>
      <c r="H332" s="588">
        <f t="shared" si="33"/>
        <v>20.468905804714609</v>
      </c>
      <c r="I332" s="588">
        <f t="shared" si="33"/>
        <v>17.758605963004065</v>
      </c>
      <c r="J332" s="588">
        <f t="shared" si="33"/>
        <v>20.468905804714609</v>
      </c>
      <c r="K332" s="588">
        <f t="shared" si="33"/>
        <v>24.58898701329807</v>
      </c>
      <c r="L332" s="588">
        <f t="shared" si="33"/>
        <v>31.116677748071933</v>
      </c>
      <c r="M332" s="588">
        <f t="shared" si="33"/>
        <v>37.967445504324694</v>
      </c>
      <c r="N332" s="588" t="e">
        <f t="shared" si="33"/>
        <v>#N/A</v>
      </c>
    </row>
    <row r="333" spans="3:14">
      <c r="C333" s="85">
        <f t="shared" si="32"/>
        <v>-166</v>
      </c>
      <c r="D333" s="588">
        <f t="shared" si="33"/>
        <v>45.369714629421658</v>
      </c>
      <c r="E333" s="588">
        <f t="shared" si="33"/>
        <v>37.976152160863442</v>
      </c>
      <c r="F333" s="588">
        <f t="shared" si="33"/>
        <v>31.138360295942395</v>
      </c>
      <c r="G333" s="588">
        <f t="shared" si="33"/>
        <v>24.6239318120512</v>
      </c>
      <c r="H333" s="588">
        <f t="shared" si="33"/>
        <v>20.511315443598338</v>
      </c>
      <c r="I333" s="588">
        <f t="shared" si="33"/>
        <v>17.809412711773788</v>
      </c>
      <c r="J333" s="588">
        <f t="shared" si="33"/>
        <v>20.511315443598338</v>
      </c>
      <c r="K333" s="588">
        <f t="shared" si="33"/>
        <v>24.6239318120512</v>
      </c>
      <c r="L333" s="588">
        <f t="shared" si="33"/>
        <v>31.138360295942395</v>
      </c>
      <c r="M333" s="588">
        <f t="shared" si="33"/>
        <v>37.976152160863442</v>
      </c>
      <c r="N333" s="588" t="e">
        <f t="shared" si="33"/>
        <v>#N/A</v>
      </c>
    </row>
    <row r="334" spans="3:14">
      <c r="C334" s="85">
        <f t="shared" si="32"/>
        <v>-165</v>
      </c>
      <c r="D334" s="588">
        <f t="shared" ref="D334:N343" si="34">IF($C$50&gt;0,IF(ABS($C334)&lt;D$60,D$57-3*D$59/($C$54^3)*($C$54*$C334^2/2-ABS($C334^3)/6),NA()),D$57-3*D$59/($C$54^3)*($C$54*$C334^2/2-ABS($C334^3)/6))</f>
        <v>45.371349473593632</v>
      </c>
      <c r="E334" s="588">
        <f t="shared" si="34"/>
        <v>37.984818827010514</v>
      </c>
      <c r="F334" s="588">
        <f t="shared" si="34"/>
        <v>31.159943254081945</v>
      </c>
      <c r="G334" s="588">
        <f t="shared" si="34"/>
        <v>24.658716106461146</v>
      </c>
      <c r="H334" s="588">
        <f t="shared" si="34"/>
        <v>20.553530291512402</v>
      </c>
      <c r="I334" s="588">
        <f t="shared" si="34"/>
        <v>17.859986100955481</v>
      </c>
      <c r="J334" s="588">
        <f t="shared" si="34"/>
        <v>20.553530291512402</v>
      </c>
      <c r="K334" s="588">
        <f t="shared" si="34"/>
        <v>24.658716106461146</v>
      </c>
      <c r="L334" s="588">
        <f t="shared" si="34"/>
        <v>31.159943254081945</v>
      </c>
      <c r="M334" s="588">
        <f t="shared" si="34"/>
        <v>37.984818827010514</v>
      </c>
      <c r="N334" s="588" t="e">
        <f t="shared" si="34"/>
        <v>#N/A</v>
      </c>
    </row>
    <row r="335" spans="3:14">
      <c r="C335" s="85">
        <f t="shared" si="32"/>
        <v>-164</v>
      </c>
      <c r="D335" s="588">
        <f t="shared" si="34"/>
        <v>45.372976746099781</v>
      </c>
      <c r="E335" s="588">
        <f t="shared" si="34"/>
        <v>37.993445354102747</v>
      </c>
      <c r="F335" s="588">
        <f t="shared" si="34"/>
        <v>31.181426252268537</v>
      </c>
      <c r="G335" s="588">
        <f t="shared" si="34"/>
        <v>24.693339299857481</v>
      </c>
      <c r="H335" s="588">
        <f t="shared" si="34"/>
        <v>20.5955496243268</v>
      </c>
      <c r="I335" s="588">
        <f t="shared" si="34"/>
        <v>17.910325263041379</v>
      </c>
      <c r="J335" s="588">
        <f t="shared" si="34"/>
        <v>20.5955496243268</v>
      </c>
      <c r="K335" s="588">
        <f t="shared" si="34"/>
        <v>24.693339299857481</v>
      </c>
      <c r="L335" s="588">
        <f t="shared" si="34"/>
        <v>31.181426252268537</v>
      </c>
      <c r="M335" s="588">
        <f t="shared" si="34"/>
        <v>37.993445354102747</v>
      </c>
      <c r="N335" s="588" t="e">
        <f t="shared" si="34"/>
        <v>#N/A</v>
      </c>
    </row>
    <row r="336" spans="3:14">
      <c r="C336" s="85">
        <f t="shared" si="32"/>
        <v>-163</v>
      </c>
      <c r="D336" s="588">
        <f t="shared" si="34"/>
        <v>45.3745964188969</v>
      </c>
      <c r="E336" s="588">
        <f t="shared" si="34"/>
        <v>38.002031593476971</v>
      </c>
      <c r="F336" s="588">
        <f t="shared" si="34"/>
        <v>31.20280892028012</v>
      </c>
      <c r="G336" s="588">
        <f t="shared" si="34"/>
        <v>24.727800795569788</v>
      </c>
      <c r="H336" s="588">
        <f t="shared" si="34"/>
        <v>20.637372717911539</v>
      </c>
      <c r="I336" s="588">
        <f t="shared" si="34"/>
        <v>17.960429330523727</v>
      </c>
      <c r="J336" s="588">
        <f t="shared" si="34"/>
        <v>20.637372717911539</v>
      </c>
      <c r="K336" s="588">
        <f t="shared" si="34"/>
        <v>24.727800795569788</v>
      </c>
      <c r="L336" s="588">
        <f t="shared" si="34"/>
        <v>31.20280892028012</v>
      </c>
      <c r="M336" s="588">
        <f t="shared" si="34"/>
        <v>38.002031593476971</v>
      </c>
      <c r="N336" s="588" t="e">
        <f t="shared" si="34"/>
        <v>#N/A</v>
      </c>
    </row>
    <row r="337" spans="3:14">
      <c r="C337" s="85">
        <f t="shared" si="32"/>
        <v>-162</v>
      </c>
      <c r="D337" s="588">
        <f t="shared" si="34"/>
        <v>45.376208463941779</v>
      </c>
      <c r="E337" s="588">
        <f t="shared" si="34"/>
        <v>38.010577396470026</v>
      </c>
      <c r="F337" s="588">
        <f t="shared" si="34"/>
        <v>31.224090887894647</v>
      </c>
      <c r="G337" s="588">
        <f t="shared" si="34"/>
        <v>24.762099996927642</v>
      </c>
      <c r="H337" s="588">
        <f t="shared" si="34"/>
        <v>20.678998848136615</v>
      </c>
      <c r="I337" s="588">
        <f t="shared" si="34"/>
        <v>18.01029743589476</v>
      </c>
      <c r="J337" s="588">
        <f t="shared" si="34"/>
        <v>20.678998848136615</v>
      </c>
      <c r="K337" s="588">
        <f t="shared" si="34"/>
        <v>24.762099996927642</v>
      </c>
      <c r="L337" s="588">
        <f t="shared" si="34"/>
        <v>31.224090887894647</v>
      </c>
      <c r="M337" s="588">
        <f t="shared" si="34"/>
        <v>38.010577396470026</v>
      </c>
      <c r="N337" s="588" t="e">
        <f t="shared" si="34"/>
        <v>#N/A</v>
      </c>
    </row>
    <row r="338" spans="3:14">
      <c r="C338" s="85">
        <f t="shared" si="32"/>
        <v>-161</v>
      </c>
      <c r="D338" s="588">
        <f t="shared" si="34"/>
        <v>45.377812853191216</v>
      </c>
      <c r="E338" s="588">
        <f t="shared" si="34"/>
        <v>38.019082614418735</v>
      </c>
      <c r="F338" s="588">
        <f t="shared" si="34"/>
        <v>31.245271784890072</v>
      </c>
      <c r="G338" s="588">
        <f t="shared" si="34"/>
        <v>24.796236307260628</v>
      </c>
      <c r="H338" s="588">
        <f t="shared" si="34"/>
        <v>20.720427290872031</v>
      </c>
      <c r="I338" s="588">
        <f t="shared" si="34"/>
        <v>18.059928711646712</v>
      </c>
      <c r="J338" s="588">
        <f t="shared" si="34"/>
        <v>20.720427290872031</v>
      </c>
      <c r="K338" s="588">
        <f t="shared" si="34"/>
        <v>24.796236307260628</v>
      </c>
      <c r="L338" s="588">
        <f t="shared" si="34"/>
        <v>31.245271784890072</v>
      </c>
      <c r="M338" s="588">
        <f t="shared" si="34"/>
        <v>38.019082614418735</v>
      </c>
      <c r="N338" s="588" t="e">
        <f t="shared" si="34"/>
        <v>#N/A</v>
      </c>
    </row>
    <row r="339" spans="3:14">
      <c r="C339" s="85">
        <f t="shared" si="32"/>
        <v>-160</v>
      </c>
      <c r="D339" s="588">
        <f t="shared" si="34"/>
        <v>45.379409558601999</v>
      </c>
      <c r="E339" s="588">
        <f t="shared" si="34"/>
        <v>38.027547098659952</v>
      </c>
      <c r="F339" s="588">
        <f t="shared" si="34"/>
        <v>31.266351241044344</v>
      </c>
      <c r="G339" s="588">
        <f t="shared" si="34"/>
        <v>24.830209129898321</v>
      </c>
      <c r="H339" s="588">
        <f t="shared" si="34"/>
        <v>20.761657321987787</v>
      </c>
      <c r="I339" s="588">
        <f t="shared" si="34"/>
        <v>18.109322290271827</v>
      </c>
      <c r="J339" s="588">
        <f t="shared" si="34"/>
        <v>20.761657321987787</v>
      </c>
      <c r="K339" s="588">
        <f t="shared" si="34"/>
        <v>24.830209129898321</v>
      </c>
      <c r="L339" s="588">
        <f t="shared" si="34"/>
        <v>31.266351241044344</v>
      </c>
      <c r="M339" s="588">
        <f t="shared" si="34"/>
        <v>38.027547098659952</v>
      </c>
      <c r="N339" s="588" t="e">
        <f t="shared" si="34"/>
        <v>#N/A</v>
      </c>
    </row>
    <row r="340" spans="3:14">
      <c r="C340" s="85">
        <f t="shared" si="32"/>
        <v>-159</v>
      </c>
      <c r="D340" s="588">
        <f t="shared" si="34"/>
        <v>45.380998552130926</v>
      </c>
      <c r="E340" s="588">
        <f t="shared" si="34"/>
        <v>38.035970700530491</v>
      </c>
      <c r="F340" s="588">
        <f t="shared" si="34"/>
        <v>31.287328886135416</v>
      </c>
      <c r="G340" s="588">
        <f t="shared" si="34"/>
        <v>24.864017868170301</v>
      </c>
      <c r="H340" s="588">
        <f t="shared" si="34"/>
        <v>20.802688217353886</v>
      </c>
      <c r="I340" s="588">
        <f t="shared" si="34"/>
        <v>18.158477304262334</v>
      </c>
      <c r="J340" s="588">
        <f t="shared" si="34"/>
        <v>20.802688217353886</v>
      </c>
      <c r="K340" s="588">
        <f t="shared" si="34"/>
        <v>24.864017868170301</v>
      </c>
      <c r="L340" s="588">
        <f t="shared" si="34"/>
        <v>31.287328886135416</v>
      </c>
      <c r="M340" s="588">
        <f t="shared" si="34"/>
        <v>38.035970700530491</v>
      </c>
      <c r="N340" s="588" t="e">
        <f t="shared" si="34"/>
        <v>#N/A</v>
      </c>
    </row>
    <row r="341" spans="3:14">
      <c r="C341" s="85">
        <f t="shared" si="32"/>
        <v>-158</v>
      </c>
      <c r="D341" s="588">
        <f t="shared" si="34"/>
        <v>45.382579805734792</v>
      </c>
      <c r="E341" s="588">
        <f t="shared" si="34"/>
        <v>38.044353271367193</v>
      </c>
      <c r="F341" s="588">
        <f t="shared" si="34"/>
        <v>31.308204349941242</v>
      </c>
      <c r="G341" s="588">
        <f t="shared" si="34"/>
        <v>24.897661925406148</v>
      </c>
      <c r="H341" s="588">
        <f t="shared" si="34"/>
        <v>20.843519252840331</v>
      </c>
      <c r="I341" s="588">
        <f t="shared" si="34"/>
        <v>18.20739288611048</v>
      </c>
      <c r="J341" s="588">
        <f t="shared" si="34"/>
        <v>20.843519252840331</v>
      </c>
      <c r="K341" s="588">
        <f t="shared" si="34"/>
        <v>24.897661925406148</v>
      </c>
      <c r="L341" s="588">
        <f t="shared" si="34"/>
        <v>31.308204349941242</v>
      </c>
      <c r="M341" s="588">
        <f t="shared" si="34"/>
        <v>38.044353271367193</v>
      </c>
      <c r="N341" s="588" t="e">
        <f t="shared" si="34"/>
        <v>#N/A</v>
      </c>
    </row>
    <row r="342" spans="3:14">
      <c r="C342" s="85">
        <f t="shared" si="32"/>
        <v>-157</v>
      </c>
      <c r="D342" s="588">
        <f t="shared" si="34"/>
        <v>45.384153291370382</v>
      </c>
      <c r="E342" s="588">
        <f t="shared" si="34"/>
        <v>38.052694662506894</v>
      </c>
      <c r="F342" s="588">
        <f t="shared" si="34"/>
        <v>31.328977262239768</v>
      </c>
      <c r="G342" s="588">
        <f t="shared" si="34"/>
        <v>24.931140704935441</v>
      </c>
      <c r="H342" s="588">
        <f t="shared" si="34"/>
        <v>20.884149704317117</v>
      </c>
      <c r="I342" s="588">
        <f t="shared" si="34"/>
        <v>18.256068168308502</v>
      </c>
      <c r="J342" s="588">
        <f t="shared" si="34"/>
        <v>20.884149704317117</v>
      </c>
      <c r="K342" s="588">
        <f t="shared" si="34"/>
        <v>24.931140704935441</v>
      </c>
      <c r="L342" s="588">
        <f t="shared" si="34"/>
        <v>31.328977262239768</v>
      </c>
      <c r="M342" s="588">
        <f t="shared" si="34"/>
        <v>38.052694662506894</v>
      </c>
      <c r="N342" s="588" t="e">
        <f t="shared" si="34"/>
        <v>#N/A</v>
      </c>
    </row>
    <row r="343" spans="3:14">
      <c r="C343" s="85">
        <f t="shared" si="32"/>
        <v>-156</v>
      </c>
      <c r="D343" s="588">
        <f t="shared" si="34"/>
        <v>45.385718980994497</v>
      </c>
      <c r="E343" s="588">
        <f t="shared" si="34"/>
        <v>38.06099472528642</v>
      </c>
      <c r="F343" s="588">
        <f t="shared" si="34"/>
        <v>31.349647252808953</v>
      </c>
      <c r="G343" s="588">
        <f t="shared" si="34"/>
        <v>24.964453610087759</v>
      </c>
      <c r="H343" s="588">
        <f t="shared" si="34"/>
        <v>20.924578847654253</v>
      </c>
      <c r="I343" s="588">
        <f t="shared" si="34"/>
        <v>18.304502283348629</v>
      </c>
      <c r="J343" s="588">
        <f t="shared" si="34"/>
        <v>20.924578847654253</v>
      </c>
      <c r="K343" s="588">
        <f t="shared" si="34"/>
        <v>24.964453610087759</v>
      </c>
      <c r="L343" s="588">
        <f t="shared" si="34"/>
        <v>31.349647252808953</v>
      </c>
      <c r="M343" s="588">
        <f t="shared" si="34"/>
        <v>38.06099472528642</v>
      </c>
      <c r="N343" s="588" t="e">
        <f t="shared" si="34"/>
        <v>#N/A</v>
      </c>
    </row>
    <row r="344" spans="3:14">
      <c r="C344" s="85">
        <f t="shared" si="32"/>
        <v>-155</v>
      </c>
      <c r="D344" s="588">
        <f t="shared" ref="D344:N353" si="35">IF($C$50&gt;0,IF(ABS($C344)&lt;D$60,D$57-3*D$59/($C$54^3)*($C$54*$C344^2/2-ABS($C344^3)/6),NA()),D$57-3*D$59/($C$54^3)*($C$54*$C344^2/2-ABS($C344^3)/6))</f>
        <v>45.387276846563928</v>
      </c>
      <c r="E344" s="588">
        <f t="shared" si="35"/>
        <v>38.069253311042615</v>
      </c>
      <c r="F344" s="588">
        <f t="shared" si="35"/>
        <v>31.370213951426749</v>
      </c>
      <c r="G344" s="588">
        <f t="shared" si="35"/>
        <v>24.99760004419268</v>
      </c>
      <c r="H344" s="588">
        <f t="shared" si="35"/>
        <v>20.964805958721733</v>
      </c>
      <c r="I344" s="588">
        <f t="shared" si="35"/>
        <v>18.35269436372311</v>
      </c>
      <c r="J344" s="588">
        <f t="shared" si="35"/>
        <v>20.964805958721733</v>
      </c>
      <c r="K344" s="588">
        <f t="shared" si="35"/>
        <v>24.99760004419268</v>
      </c>
      <c r="L344" s="588">
        <f t="shared" si="35"/>
        <v>31.370213951426749</v>
      </c>
      <c r="M344" s="588">
        <f t="shared" si="35"/>
        <v>38.069253311042615</v>
      </c>
      <c r="N344" s="588" t="e">
        <f t="shared" si="35"/>
        <v>#N/A</v>
      </c>
    </row>
    <row r="345" spans="3:14">
      <c r="C345" s="85">
        <f t="shared" si="32"/>
        <v>-154</v>
      </c>
      <c r="D345" s="588">
        <f t="shared" si="35"/>
        <v>45.388826860035465</v>
      </c>
      <c r="E345" s="588">
        <f t="shared" si="35"/>
        <v>38.077470271112311</v>
      </c>
      <c r="F345" s="588">
        <f t="shared" si="35"/>
        <v>31.390676987871103</v>
      </c>
      <c r="G345" s="588">
        <f t="shared" si="35"/>
        <v>25.030579410579787</v>
      </c>
      <c r="H345" s="588">
        <f t="shared" si="35"/>
        <v>21.004830313389565</v>
      </c>
      <c r="I345" s="588">
        <f t="shared" si="35"/>
        <v>18.400643541924175</v>
      </c>
      <c r="J345" s="588">
        <f t="shared" si="35"/>
        <v>21.004830313389565</v>
      </c>
      <c r="K345" s="588">
        <f t="shared" si="35"/>
        <v>25.030579410579787</v>
      </c>
      <c r="L345" s="588">
        <f t="shared" si="35"/>
        <v>31.390676987871103</v>
      </c>
      <c r="M345" s="588">
        <f t="shared" si="35"/>
        <v>38.077470271112311</v>
      </c>
      <c r="N345" s="588" t="e">
        <f t="shared" si="35"/>
        <v>#N/A</v>
      </c>
    </row>
    <row r="346" spans="3:14">
      <c r="C346" s="85">
        <f t="shared" si="32"/>
        <v>-153</v>
      </c>
      <c r="D346" s="588">
        <f t="shared" si="35"/>
        <v>45.390368993365904</v>
      </c>
      <c r="E346" s="588">
        <f t="shared" si="35"/>
        <v>38.085645456832339</v>
      </c>
      <c r="F346" s="588">
        <f t="shared" si="35"/>
        <v>31.411035991919967</v>
      </c>
      <c r="G346" s="588">
        <f t="shared" si="35"/>
        <v>25.063391112578653</v>
      </c>
      <c r="H346" s="588">
        <f t="shared" si="35"/>
        <v>21.044651187527744</v>
      </c>
      <c r="I346" s="588">
        <f t="shared" si="35"/>
        <v>18.448348950444064</v>
      </c>
      <c r="J346" s="588">
        <f t="shared" si="35"/>
        <v>21.044651187527744</v>
      </c>
      <c r="K346" s="588">
        <f t="shared" si="35"/>
        <v>25.063391112578653</v>
      </c>
      <c r="L346" s="588">
        <f t="shared" si="35"/>
        <v>31.411035991919967</v>
      </c>
      <c r="M346" s="588">
        <f t="shared" si="35"/>
        <v>38.085645456832339</v>
      </c>
      <c r="N346" s="588" t="e">
        <f t="shared" si="35"/>
        <v>#N/A</v>
      </c>
    </row>
    <row r="347" spans="3:14">
      <c r="C347" s="85">
        <f t="shared" si="32"/>
        <v>-152</v>
      </c>
      <c r="D347" s="588">
        <f t="shared" si="35"/>
        <v>45.391903218512034</v>
      </c>
      <c r="E347" s="588">
        <f t="shared" si="35"/>
        <v>38.093778719539536</v>
      </c>
      <c r="F347" s="588">
        <f t="shared" si="35"/>
        <v>31.431290593351299</v>
      </c>
      <c r="G347" s="588">
        <f t="shared" si="35"/>
        <v>25.096034553518862</v>
      </c>
      <c r="H347" s="588">
        <f t="shared" si="35"/>
        <v>21.084267857006274</v>
      </c>
      <c r="I347" s="588">
        <f t="shared" si="35"/>
        <v>18.495809721775014</v>
      </c>
      <c r="J347" s="588">
        <f t="shared" si="35"/>
        <v>21.084267857006274</v>
      </c>
      <c r="K347" s="588">
        <f t="shared" si="35"/>
        <v>25.096034553518862</v>
      </c>
      <c r="L347" s="588">
        <f t="shared" si="35"/>
        <v>31.431290593351299</v>
      </c>
      <c r="M347" s="588">
        <f t="shared" si="35"/>
        <v>38.093778719539536</v>
      </c>
      <c r="N347" s="588" t="e">
        <f t="shared" si="35"/>
        <v>#N/A</v>
      </c>
    </row>
    <row r="348" spans="3:14">
      <c r="C348" s="85">
        <f t="shared" si="32"/>
        <v>-151</v>
      </c>
      <c r="D348" s="588">
        <f t="shared" si="35"/>
        <v>45.39342950743066</v>
      </c>
      <c r="E348" s="588">
        <f t="shared" si="35"/>
        <v>38.101869910570734</v>
      </c>
      <c r="F348" s="588">
        <f t="shared" si="35"/>
        <v>31.451440421943044</v>
      </c>
      <c r="G348" s="588">
        <f t="shared" si="35"/>
        <v>25.128509136729996</v>
      </c>
      <c r="H348" s="588">
        <f t="shared" si="35"/>
        <v>21.123679597695162</v>
      </c>
      <c r="I348" s="588">
        <f t="shared" si="35"/>
        <v>18.543024988409268</v>
      </c>
      <c r="J348" s="588">
        <f t="shared" si="35"/>
        <v>21.123679597695162</v>
      </c>
      <c r="K348" s="588">
        <f t="shared" si="35"/>
        <v>25.128509136729996</v>
      </c>
      <c r="L348" s="588">
        <f t="shared" si="35"/>
        <v>31.451440421943044</v>
      </c>
      <c r="M348" s="588">
        <f t="shared" si="35"/>
        <v>38.101869910570734</v>
      </c>
      <c r="N348" s="588" t="e">
        <f t="shared" si="35"/>
        <v>#N/A</v>
      </c>
    </row>
    <row r="349" spans="3:14">
      <c r="C349" s="85">
        <f t="shared" si="32"/>
        <v>-150</v>
      </c>
      <c r="D349" s="588">
        <f t="shared" si="35"/>
        <v>45.394947832078564</v>
      </c>
      <c r="E349" s="588">
        <f t="shared" si="35"/>
        <v>38.109918881262765</v>
      </c>
      <c r="F349" s="588">
        <f t="shared" si="35"/>
        <v>31.471485107473161</v>
      </c>
      <c r="G349" s="588">
        <f t="shared" si="35"/>
        <v>25.160814265541628</v>
      </c>
      <c r="H349" s="588">
        <f t="shared" si="35"/>
        <v>21.162885685464399</v>
      </c>
      <c r="I349" s="588">
        <f t="shared" si="35"/>
        <v>18.589993882839057</v>
      </c>
      <c r="J349" s="588">
        <f t="shared" si="35"/>
        <v>21.162885685464399</v>
      </c>
      <c r="K349" s="588">
        <f t="shared" si="35"/>
        <v>25.160814265541628</v>
      </c>
      <c r="L349" s="588">
        <f t="shared" si="35"/>
        <v>31.471485107473161</v>
      </c>
      <c r="M349" s="588">
        <f t="shared" si="35"/>
        <v>38.109918881262765</v>
      </c>
      <c r="N349" s="588" t="e">
        <f t="shared" si="35"/>
        <v>#N/A</v>
      </c>
    </row>
    <row r="350" spans="3:14">
      <c r="C350" s="85">
        <f t="shared" si="32"/>
        <v>-149</v>
      </c>
      <c r="D350" s="588">
        <f t="shared" si="35"/>
        <v>45.396458164412536</v>
      </c>
      <c r="E350" s="588">
        <f t="shared" si="35"/>
        <v>38.117925482952458</v>
      </c>
      <c r="F350" s="588">
        <f t="shared" si="35"/>
        <v>31.491424279719595</v>
      </c>
      <c r="G350" s="588">
        <f t="shared" si="35"/>
        <v>25.192949343283338</v>
      </c>
      <c r="H350" s="588">
        <f t="shared" si="35"/>
        <v>21.201885396183989</v>
      </c>
      <c r="I350" s="588">
        <f t="shared" si="35"/>
        <v>18.636715537556622</v>
      </c>
      <c r="J350" s="588">
        <f t="shared" si="35"/>
        <v>21.201885396183989</v>
      </c>
      <c r="K350" s="588">
        <f t="shared" si="35"/>
        <v>25.192949343283338</v>
      </c>
      <c r="L350" s="588">
        <f t="shared" si="35"/>
        <v>31.491424279719595</v>
      </c>
      <c r="M350" s="588">
        <f t="shared" si="35"/>
        <v>38.117925482952458</v>
      </c>
      <c r="N350" s="588" t="e">
        <f t="shared" si="35"/>
        <v>#N/A</v>
      </c>
    </row>
    <row r="351" spans="3:14">
      <c r="C351" s="85">
        <f t="shared" si="32"/>
        <v>-148</v>
      </c>
      <c r="D351" s="588">
        <f t="shared" si="35"/>
        <v>45.397960476389386</v>
      </c>
      <c r="E351" s="588">
        <f t="shared" si="35"/>
        <v>38.12588956697666</v>
      </c>
      <c r="F351" s="588">
        <f t="shared" si="35"/>
        <v>31.511257568460302</v>
      </c>
      <c r="G351" s="588">
        <f t="shared" si="35"/>
        <v>25.224913773284712</v>
      </c>
      <c r="H351" s="588">
        <f t="shared" si="35"/>
        <v>21.240678005723939</v>
      </c>
      <c r="I351" s="588">
        <f t="shared" si="35"/>
        <v>18.683189085054199</v>
      </c>
      <c r="J351" s="588">
        <f t="shared" si="35"/>
        <v>21.240678005723939</v>
      </c>
      <c r="K351" s="588">
        <f t="shared" si="35"/>
        <v>25.224913773284712</v>
      </c>
      <c r="L351" s="588">
        <f t="shared" si="35"/>
        <v>31.511257568460302</v>
      </c>
      <c r="M351" s="588">
        <f t="shared" si="35"/>
        <v>38.12588956697666</v>
      </c>
      <c r="N351" s="588" t="e">
        <f t="shared" si="35"/>
        <v>#N/A</v>
      </c>
    </row>
    <row r="352" spans="3:14">
      <c r="C352" s="85">
        <f t="shared" si="32"/>
        <v>-147</v>
      </c>
      <c r="D352" s="588">
        <f t="shared" si="35"/>
        <v>45.39945473996589</v>
      </c>
      <c r="E352" s="588">
        <f t="shared" si="35"/>
        <v>38.133810984672202</v>
      </c>
      <c r="F352" s="588">
        <f t="shared" si="35"/>
        <v>31.530984603473232</v>
      </c>
      <c r="G352" s="588">
        <f t="shared" si="35"/>
        <v>25.25670695887532</v>
      </c>
      <c r="H352" s="588">
        <f t="shared" si="35"/>
        <v>21.279262789954245</v>
      </c>
      <c r="I352" s="588">
        <f t="shared" si="35"/>
        <v>18.729413657824029</v>
      </c>
      <c r="J352" s="588">
        <f t="shared" si="35"/>
        <v>21.279262789954245</v>
      </c>
      <c r="K352" s="588">
        <f t="shared" si="35"/>
        <v>25.25670695887532</v>
      </c>
      <c r="L352" s="588">
        <f t="shared" si="35"/>
        <v>31.530984603473232</v>
      </c>
      <c r="M352" s="588">
        <f t="shared" si="35"/>
        <v>38.133810984672202</v>
      </c>
      <c r="N352" s="588" t="e">
        <f t="shared" si="35"/>
        <v>#N/A</v>
      </c>
    </row>
    <row r="353" spans="3:14">
      <c r="C353" s="85">
        <f t="shared" si="32"/>
        <v>-146</v>
      </c>
      <c r="D353" s="588">
        <f t="shared" si="35"/>
        <v>45.400940927098851</v>
      </c>
      <c r="E353" s="588">
        <f t="shared" si="35"/>
        <v>38.141689587375907</v>
      </c>
      <c r="F353" s="588">
        <f t="shared" si="35"/>
        <v>31.550605014536341</v>
      </c>
      <c r="G353" s="588">
        <f t="shared" si="35"/>
        <v>25.288328303384745</v>
      </c>
      <c r="H353" s="588">
        <f t="shared" si="35"/>
        <v>21.317639024744913</v>
      </c>
      <c r="I353" s="588">
        <f t="shared" si="35"/>
        <v>18.775388388358348</v>
      </c>
      <c r="J353" s="588">
        <f t="shared" si="35"/>
        <v>21.317639024744913</v>
      </c>
      <c r="K353" s="588">
        <f t="shared" si="35"/>
        <v>25.288328303384745</v>
      </c>
      <c r="L353" s="588">
        <f t="shared" si="35"/>
        <v>31.550605014536341</v>
      </c>
      <c r="M353" s="588">
        <f t="shared" si="35"/>
        <v>38.141689587375907</v>
      </c>
      <c r="N353" s="588" t="e">
        <f t="shared" si="35"/>
        <v>#N/A</v>
      </c>
    </row>
    <row r="354" spans="3:14">
      <c r="C354" s="85">
        <f t="shared" si="32"/>
        <v>-145</v>
      </c>
      <c r="D354" s="588">
        <f t="shared" ref="D354:N363" si="36">IF($C$50&gt;0,IF(ABS($C354)&lt;D$60,D$57-3*D$59/($C$54^3)*($C$54*$C354^2/2-ABS($C354^3)/6),NA()),D$57-3*D$59/($C$54^3)*($C$54*$C354^2/2-ABS($C354^3)/6))</f>
        <v>45.40241900974506</v>
      </c>
      <c r="E354" s="588">
        <f t="shared" si="36"/>
        <v>38.149525226424622</v>
      </c>
      <c r="F354" s="588">
        <f t="shared" si="36"/>
        <v>31.570118431427577</v>
      </c>
      <c r="G354" s="588">
        <f t="shared" si="36"/>
        <v>25.319777210142568</v>
      </c>
      <c r="H354" s="588">
        <f t="shared" si="36"/>
        <v>21.355805985965937</v>
      </c>
      <c r="I354" s="588">
        <f t="shared" si="36"/>
        <v>18.821112409149393</v>
      </c>
      <c r="J354" s="588">
        <f t="shared" si="36"/>
        <v>21.355805985965937</v>
      </c>
      <c r="K354" s="588">
        <f t="shared" si="36"/>
        <v>25.319777210142568</v>
      </c>
      <c r="L354" s="588">
        <f t="shared" si="36"/>
        <v>31.570118431427577</v>
      </c>
      <c r="M354" s="588">
        <f t="shared" si="36"/>
        <v>38.149525226424622</v>
      </c>
      <c r="N354" s="588" t="e">
        <f t="shared" si="36"/>
        <v>#N/A</v>
      </c>
    </row>
    <row r="355" spans="3:14">
      <c r="C355" s="85">
        <f t="shared" si="32"/>
        <v>-144</v>
      </c>
      <c r="D355" s="588">
        <f t="shared" si="36"/>
        <v>45.403888959861312</v>
      </c>
      <c r="E355" s="588">
        <f t="shared" si="36"/>
        <v>38.157317753155169</v>
      </c>
      <c r="F355" s="588">
        <f t="shared" si="36"/>
        <v>31.589524483924894</v>
      </c>
      <c r="G355" s="588">
        <f t="shared" si="36"/>
        <v>25.351053082478369</v>
      </c>
      <c r="H355" s="588">
        <f t="shared" si="36"/>
        <v>21.393762949487321</v>
      </c>
      <c r="I355" s="588">
        <f t="shared" si="36"/>
        <v>18.866584852689407</v>
      </c>
      <c r="J355" s="588">
        <f t="shared" si="36"/>
        <v>21.393762949487321</v>
      </c>
      <c r="K355" s="588">
        <f t="shared" si="36"/>
        <v>25.351053082478369</v>
      </c>
      <c r="L355" s="588">
        <f t="shared" si="36"/>
        <v>31.589524483924894</v>
      </c>
      <c r="M355" s="588">
        <f t="shared" si="36"/>
        <v>38.157317753155169</v>
      </c>
      <c r="N355" s="588" t="e">
        <f t="shared" si="36"/>
        <v>#N/A</v>
      </c>
    </row>
    <row r="356" spans="3:14">
      <c r="C356" s="85">
        <f t="shared" si="32"/>
        <v>-143</v>
      </c>
      <c r="D356" s="588">
        <f t="shared" si="36"/>
        <v>45.405350749404398</v>
      </c>
      <c r="E356" s="588">
        <f t="shared" si="36"/>
        <v>38.165067018904395</v>
      </c>
      <c r="F356" s="588">
        <f t="shared" si="36"/>
        <v>31.608822801806241</v>
      </c>
      <c r="G356" s="588">
        <f t="shared" si="36"/>
        <v>25.382155323721722</v>
      </c>
      <c r="H356" s="588">
        <f t="shared" si="36"/>
        <v>21.431509191179071</v>
      </c>
      <c r="I356" s="588">
        <f t="shared" si="36"/>
        <v>18.911804851470617</v>
      </c>
      <c r="J356" s="588">
        <f t="shared" si="36"/>
        <v>21.431509191179071</v>
      </c>
      <c r="K356" s="588">
        <f t="shared" si="36"/>
        <v>25.382155323721722</v>
      </c>
      <c r="L356" s="588">
        <f t="shared" si="36"/>
        <v>31.608822801806241</v>
      </c>
      <c r="M356" s="588">
        <f t="shared" si="36"/>
        <v>38.165067018904395</v>
      </c>
      <c r="N356" s="588" t="e">
        <f t="shared" si="36"/>
        <v>#N/A</v>
      </c>
    </row>
    <row r="357" spans="3:14">
      <c r="C357" s="85">
        <f t="shared" si="32"/>
        <v>-142</v>
      </c>
      <c r="D357" s="588">
        <f t="shared" si="36"/>
        <v>45.406804350331107</v>
      </c>
      <c r="E357" s="588">
        <f t="shared" si="36"/>
        <v>38.172772875009123</v>
      </c>
      <c r="F357" s="588">
        <f t="shared" si="36"/>
        <v>31.628013014849575</v>
      </c>
      <c r="G357" s="588">
        <f t="shared" si="36"/>
        <v>25.41308333720221</v>
      </c>
      <c r="H357" s="588">
        <f t="shared" si="36"/>
        <v>21.469043986911185</v>
      </c>
      <c r="I357" s="588">
        <f t="shared" si="36"/>
        <v>18.956771537985272</v>
      </c>
      <c r="J357" s="588">
        <f t="shared" si="36"/>
        <v>21.469043986911185</v>
      </c>
      <c r="K357" s="588">
        <f t="shared" si="36"/>
        <v>25.41308333720221</v>
      </c>
      <c r="L357" s="588">
        <f t="shared" si="36"/>
        <v>31.628013014849575</v>
      </c>
      <c r="M357" s="588">
        <f t="shared" si="36"/>
        <v>38.172772875009123</v>
      </c>
      <c r="N357" s="588" t="e">
        <f t="shared" si="36"/>
        <v>#N/A</v>
      </c>
    </row>
    <row r="358" spans="3:14">
      <c r="C358" s="85">
        <f t="shared" si="32"/>
        <v>-141</v>
      </c>
      <c r="D358" s="588">
        <f t="shared" si="36"/>
        <v>45.408249734598236</v>
      </c>
      <c r="E358" s="588">
        <f t="shared" si="36"/>
        <v>38.180435172806192</v>
      </c>
      <c r="F358" s="588">
        <f t="shared" si="36"/>
        <v>31.647094752832842</v>
      </c>
      <c r="G358" s="588">
        <f t="shared" si="36"/>
        <v>25.443836526249413</v>
      </c>
      <c r="H358" s="588">
        <f t="shared" si="36"/>
        <v>21.506366612553659</v>
      </c>
      <c r="I358" s="588">
        <f t="shared" si="36"/>
        <v>19.001484044725601</v>
      </c>
      <c r="J358" s="588">
        <f t="shared" si="36"/>
        <v>21.506366612553659</v>
      </c>
      <c r="K358" s="588">
        <f t="shared" si="36"/>
        <v>25.443836526249413</v>
      </c>
      <c r="L358" s="588">
        <f t="shared" si="36"/>
        <v>31.647094752832842</v>
      </c>
      <c r="M358" s="588">
        <f t="shared" si="36"/>
        <v>38.180435172806192</v>
      </c>
      <c r="N358" s="588" t="e">
        <f t="shared" si="36"/>
        <v>#N/A</v>
      </c>
    </row>
    <row r="359" spans="3:14">
      <c r="C359" s="85">
        <f t="shared" si="32"/>
        <v>-140</v>
      </c>
      <c r="D359" s="588">
        <f t="shared" si="36"/>
        <v>45.409686874162581</v>
      </c>
      <c r="E359" s="588">
        <f t="shared" si="36"/>
        <v>38.188053763632432</v>
      </c>
      <c r="F359" s="588">
        <f t="shared" si="36"/>
        <v>31.666067645534</v>
      </c>
      <c r="G359" s="588">
        <f t="shared" si="36"/>
        <v>25.474414294192904</v>
      </c>
      <c r="H359" s="588">
        <f t="shared" si="36"/>
        <v>21.543476343976504</v>
      </c>
      <c r="I359" s="588">
        <f t="shared" si="36"/>
        <v>19.045941504183851</v>
      </c>
      <c r="J359" s="588">
        <f t="shared" si="36"/>
        <v>21.543476343976504</v>
      </c>
      <c r="K359" s="588">
        <f t="shared" si="36"/>
        <v>25.474414294192904</v>
      </c>
      <c r="L359" s="588">
        <f t="shared" si="36"/>
        <v>31.666067645534</v>
      </c>
      <c r="M359" s="588">
        <f t="shared" si="36"/>
        <v>38.188053763632432</v>
      </c>
      <c r="N359" s="588" t="e">
        <f t="shared" si="36"/>
        <v>#N/A</v>
      </c>
    </row>
    <row r="360" spans="3:14">
      <c r="C360" s="85">
        <f t="shared" si="32"/>
        <v>-139</v>
      </c>
      <c r="D360" s="588">
        <f t="shared" si="36"/>
        <v>45.411115740980939</v>
      </c>
      <c r="E360" s="588">
        <f t="shared" si="36"/>
        <v>38.195628498824682</v>
      </c>
      <c r="F360" s="588">
        <f t="shared" si="36"/>
        <v>31.684931322731</v>
      </c>
      <c r="G360" s="588">
        <f t="shared" si="36"/>
        <v>25.504816044362272</v>
      </c>
      <c r="H360" s="588">
        <f t="shared" si="36"/>
        <v>21.580372457049712</v>
      </c>
      <c r="I360" s="588">
        <f t="shared" si="36"/>
        <v>19.090143048852251</v>
      </c>
      <c r="J360" s="588">
        <f t="shared" si="36"/>
        <v>21.580372457049712</v>
      </c>
      <c r="K360" s="588">
        <f t="shared" si="36"/>
        <v>25.504816044362272</v>
      </c>
      <c r="L360" s="588">
        <f t="shared" si="36"/>
        <v>31.684931322731</v>
      </c>
      <c r="M360" s="588">
        <f t="shared" si="36"/>
        <v>38.195628498824682</v>
      </c>
      <c r="N360" s="588" t="e">
        <f t="shared" si="36"/>
        <v>#N/A</v>
      </c>
    </row>
    <row r="361" spans="3:14">
      <c r="C361" s="85">
        <f t="shared" si="32"/>
        <v>-138</v>
      </c>
      <c r="D361" s="588">
        <f t="shared" si="36"/>
        <v>45.412536307010086</v>
      </c>
      <c r="E361" s="588">
        <f t="shared" si="36"/>
        <v>38.203159229719773</v>
      </c>
      <c r="F361" s="588">
        <f t="shared" si="36"/>
        <v>31.703685414201789</v>
      </c>
      <c r="G361" s="588">
        <f t="shared" si="36"/>
        <v>25.535041180087092</v>
      </c>
      <c r="H361" s="588">
        <f t="shared" si="36"/>
        <v>21.617054227643294</v>
      </c>
      <c r="I361" s="588">
        <f t="shared" si="36"/>
        <v>19.134087811223043</v>
      </c>
      <c r="J361" s="588">
        <f t="shared" si="36"/>
        <v>21.617054227643294</v>
      </c>
      <c r="K361" s="588">
        <f t="shared" si="36"/>
        <v>25.535041180087092</v>
      </c>
      <c r="L361" s="588">
        <f t="shared" si="36"/>
        <v>31.703685414201789</v>
      </c>
      <c r="M361" s="588">
        <f t="shared" si="36"/>
        <v>38.203159229719773</v>
      </c>
      <c r="N361" s="588" t="e">
        <f t="shared" si="36"/>
        <v>#N/A</v>
      </c>
    </row>
    <row r="362" spans="3:14">
      <c r="C362" s="85">
        <f t="shared" si="32"/>
        <v>-137</v>
      </c>
      <c r="D362" s="588">
        <f t="shared" si="36"/>
        <v>45.413948544206839</v>
      </c>
      <c r="E362" s="588">
        <f t="shared" si="36"/>
        <v>38.210645807654544</v>
      </c>
      <c r="F362" s="588">
        <f t="shared" si="36"/>
        <v>31.722329549724321</v>
      </c>
      <c r="G362" s="588">
        <f t="shared" si="36"/>
        <v>25.565089104696938</v>
      </c>
      <c r="H362" s="588">
        <f t="shared" si="36"/>
        <v>21.653520931627241</v>
      </c>
      <c r="I362" s="588">
        <f t="shared" si="36"/>
        <v>19.177774923788466</v>
      </c>
      <c r="J362" s="588">
        <f t="shared" si="36"/>
        <v>21.653520931627241</v>
      </c>
      <c r="K362" s="588">
        <f t="shared" si="36"/>
        <v>25.565089104696938</v>
      </c>
      <c r="L362" s="588">
        <f t="shared" si="36"/>
        <v>31.722329549724321</v>
      </c>
      <c r="M362" s="588">
        <f t="shared" si="36"/>
        <v>38.210645807654544</v>
      </c>
      <c r="N362" s="588" t="e">
        <f t="shared" si="36"/>
        <v>#N/A</v>
      </c>
    </row>
    <row r="363" spans="3:14">
      <c r="C363" s="85">
        <f t="shared" si="32"/>
        <v>-136</v>
      </c>
      <c r="D363" s="588">
        <f t="shared" si="36"/>
        <v>45.415352424527967</v>
      </c>
      <c r="E363" s="588">
        <f t="shared" si="36"/>
        <v>38.218088083965824</v>
      </c>
      <c r="F363" s="588">
        <f t="shared" si="36"/>
        <v>31.740863359076553</v>
      </c>
      <c r="G363" s="588">
        <f t="shared" si="36"/>
        <v>25.594959221521396</v>
      </c>
      <c r="H363" s="588">
        <f t="shared" si="36"/>
        <v>21.689771844871565</v>
      </c>
      <c r="I363" s="588">
        <f t="shared" si="36"/>
        <v>19.221203519040753</v>
      </c>
      <c r="J363" s="588">
        <f t="shared" si="36"/>
        <v>21.689771844871565</v>
      </c>
      <c r="K363" s="588">
        <f t="shared" si="36"/>
        <v>25.594959221521396</v>
      </c>
      <c r="L363" s="588">
        <f t="shared" si="36"/>
        <v>31.740863359076553</v>
      </c>
      <c r="M363" s="588">
        <f t="shared" si="36"/>
        <v>38.218088083965824</v>
      </c>
      <c r="N363" s="588" t="e">
        <f t="shared" si="36"/>
        <v>#N/A</v>
      </c>
    </row>
    <row r="364" spans="3:14">
      <c r="C364" s="85">
        <f t="shared" si="32"/>
        <v>-135</v>
      </c>
      <c r="D364" s="588">
        <f t="shared" ref="D364:N373" si="37">IF($C$50&gt;0,IF(ABS($C364)&lt;D$60,D$57-3*D$59/($C$54^3)*($C$54*$C364^2/2-ABS($C364^3)/6),NA()),D$57-3*D$59/($C$54^3)*($C$54*$C364^2/2-ABS($C364^3)/6))</f>
        <v>45.41674791993028</v>
      </c>
      <c r="E364" s="588">
        <f t="shared" si="37"/>
        <v>38.225485909990439</v>
      </c>
      <c r="F364" s="588">
        <f t="shared" si="37"/>
        <v>31.759286472036433</v>
      </c>
      <c r="G364" s="588">
        <f t="shared" si="37"/>
        <v>25.624650933890042</v>
      </c>
      <c r="H364" s="588">
        <f t="shared" si="37"/>
        <v>21.725806243246257</v>
      </c>
      <c r="I364" s="588">
        <f t="shared" si="37"/>
        <v>19.264372729472147</v>
      </c>
      <c r="J364" s="588">
        <f t="shared" si="37"/>
        <v>21.725806243246257</v>
      </c>
      <c r="K364" s="588">
        <f t="shared" si="37"/>
        <v>25.624650933890042</v>
      </c>
      <c r="L364" s="588">
        <f t="shared" si="37"/>
        <v>31.759286472036433</v>
      </c>
      <c r="M364" s="588">
        <f t="shared" si="37"/>
        <v>38.225485909990439</v>
      </c>
      <c r="N364" s="588" t="e">
        <f t="shared" si="37"/>
        <v>#N/A</v>
      </c>
    </row>
    <row r="365" spans="3:14">
      <c r="C365" s="85">
        <f t="shared" si="32"/>
        <v>-134</v>
      </c>
      <c r="D365" s="588">
        <f t="shared" si="37"/>
        <v>45.418135002370569</v>
      </c>
      <c r="E365" s="588">
        <f t="shared" si="37"/>
        <v>38.232839137065241</v>
      </c>
      <c r="F365" s="588">
        <f t="shared" si="37"/>
        <v>31.777598518381911</v>
      </c>
      <c r="G365" s="588">
        <f t="shared" si="37"/>
        <v>25.654163645132456</v>
      </c>
      <c r="H365" s="588">
        <f t="shared" si="37"/>
        <v>21.761623402621321</v>
      </c>
      <c r="I365" s="588">
        <f t="shared" si="37"/>
        <v>19.307281687574882</v>
      </c>
      <c r="J365" s="588">
        <f t="shared" si="37"/>
        <v>21.761623402621321</v>
      </c>
      <c r="K365" s="588">
        <f t="shared" si="37"/>
        <v>25.654163645132456</v>
      </c>
      <c r="L365" s="588">
        <f t="shared" si="37"/>
        <v>31.777598518381911</v>
      </c>
      <c r="M365" s="588">
        <f t="shared" si="37"/>
        <v>38.232839137065241</v>
      </c>
      <c r="N365" s="588" t="e">
        <f t="shared" si="37"/>
        <v>#N/A</v>
      </c>
    </row>
    <row r="366" spans="3:14">
      <c r="C366" s="85">
        <f t="shared" si="32"/>
        <v>-133</v>
      </c>
      <c r="D366" s="588">
        <f t="shared" si="37"/>
        <v>45.419513643805622</v>
      </c>
      <c r="E366" s="588">
        <f t="shared" si="37"/>
        <v>38.240147616527054</v>
      </c>
      <c r="F366" s="588">
        <f t="shared" si="37"/>
        <v>31.795799127890941</v>
      </c>
      <c r="G366" s="588">
        <f t="shared" si="37"/>
        <v>25.683496758578219</v>
      </c>
      <c r="H366" s="588">
        <f t="shared" si="37"/>
        <v>21.797222598866764</v>
      </c>
      <c r="I366" s="588">
        <f t="shared" si="37"/>
        <v>19.349929525841201</v>
      </c>
      <c r="J366" s="588">
        <f t="shared" si="37"/>
        <v>21.797222598866764</v>
      </c>
      <c r="K366" s="588">
        <f t="shared" si="37"/>
        <v>25.683496758578219</v>
      </c>
      <c r="L366" s="588">
        <f t="shared" si="37"/>
        <v>31.795799127890941</v>
      </c>
      <c r="M366" s="588">
        <f t="shared" si="37"/>
        <v>38.240147616527054</v>
      </c>
      <c r="N366" s="588" t="e">
        <f t="shared" si="37"/>
        <v>#N/A</v>
      </c>
    </row>
    <row r="367" spans="3:14">
      <c r="C367" s="85">
        <f t="shared" si="32"/>
        <v>-132</v>
      </c>
      <c r="D367" s="588">
        <f t="shared" si="37"/>
        <v>45.420883816192237</v>
      </c>
      <c r="E367" s="588">
        <f t="shared" si="37"/>
        <v>38.247411199712708</v>
      </c>
      <c r="F367" s="588">
        <f t="shared" si="37"/>
        <v>31.81388793034148</v>
      </c>
      <c r="G367" s="588">
        <f t="shared" si="37"/>
        <v>25.712649677556907</v>
      </c>
      <c r="H367" s="588">
        <f t="shared" si="37"/>
        <v>21.832603107852581</v>
      </c>
      <c r="I367" s="588">
        <f t="shared" si="37"/>
        <v>19.392315376763335</v>
      </c>
      <c r="J367" s="588">
        <f t="shared" si="37"/>
        <v>21.832603107852581</v>
      </c>
      <c r="K367" s="588">
        <f t="shared" si="37"/>
        <v>25.712649677556907</v>
      </c>
      <c r="L367" s="588">
        <f t="shared" si="37"/>
        <v>31.81388793034148</v>
      </c>
      <c r="M367" s="588">
        <f t="shared" si="37"/>
        <v>38.247411199712708</v>
      </c>
      <c r="N367" s="588" t="e">
        <f t="shared" si="37"/>
        <v>#N/A</v>
      </c>
    </row>
    <row r="368" spans="3:14">
      <c r="C368" s="85">
        <f t="shared" si="32"/>
        <v>-131</v>
      </c>
      <c r="D368" s="588">
        <f t="shared" si="37"/>
        <v>45.422245491487203</v>
      </c>
      <c r="E368" s="588">
        <f t="shared" si="37"/>
        <v>38.254629737959043</v>
      </c>
      <c r="F368" s="588">
        <f t="shared" si="37"/>
        <v>31.831864555511469</v>
      </c>
      <c r="G368" s="588">
        <f t="shared" si="37"/>
        <v>25.741621805398101</v>
      </c>
      <c r="H368" s="588">
        <f t="shared" si="37"/>
        <v>21.867764205448776</v>
      </c>
      <c r="I368" s="588">
        <f t="shared" si="37"/>
        <v>19.434438372833526</v>
      </c>
      <c r="J368" s="588">
        <f t="shared" si="37"/>
        <v>21.867764205448776</v>
      </c>
      <c r="K368" s="588">
        <f t="shared" si="37"/>
        <v>25.741621805398101</v>
      </c>
      <c r="L368" s="588">
        <f t="shared" si="37"/>
        <v>31.831864555511469</v>
      </c>
      <c r="M368" s="588">
        <f t="shared" si="37"/>
        <v>38.254629737959043</v>
      </c>
      <c r="N368" s="588" t="e">
        <f t="shared" si="37"/>
        <v>#N/A</v>
      </c>
    </row>
    <row r="369" spans="3:14">
      <c r="C369" s="85">
        <f t="shared" si="32"/>
        <v>-130</v>
      </c>
      <c r="D369" s="588">
        <f t="shared" si="37"/>
        <v>45.42359864164731</v>
      </c>
      <c r="E369" s="588">
        <f t="shared" si="37"/>
        <v>38.261803082602889</v>
      </c>
      <c r="F369" s="588">
        <f t="shared" si="37"/>
        <v>31.84972863317887</v>
      </c>
      <c r="G369" s="588">
        <f t="shared" si="37"/>
        <v>25.77041254543138</v>
      </c>
      <c r="H369" s="588">
        <f t="shared" si="37"/>
        <v>21.902705167525347</v>
      </c>
      <c r="I369" s="588">
        <f t="shared" si="37"/>
        <v>19.476297646544012</v>
      </c>
      <c r="J369" s="588">
        <f t="shared" si="37"/>
        <v>21.902705167525347</v>
      </c>
      <c r="K369" s="588">
        <f t="shared" si="37"/>
        <v>25.77041254543138</v>
      </c>
      <c r="L369" s="588">
        <f t="shared" si="37"/>
        <v>31.84972863317887</v>
      </c>
      <c r="M369" s="588">
        <f t="shared" si="37"/>
        <v>38.261803082602889</v>
      </c>
      <c r="N369" s="588" t="e">
        <f t="shared" si="37"/>
        <v>#N/A</v>
      </c>
    </row>
    <row r="370" spans="3:14">
      <c r="C370" s="85">
        <f t="shared" si="32"/>
        <v>-129</v>
      </c>
      <c r="D370" s="588">
        <f t="shared" si="37"/>
        <v>45.424943238629368</v>
      </c>
      <c r="E370" s="588">
        <f t="shared" si="37"/>
        <v>38.268931084981084</v>
      </c>
      <c r="F370" s="588">
        <f t="shared" si="37"/>
        <v>31.867479793121632</v>
      </c>
      <c r="G370" s="588">
        <f t="shared" si="37"/>
        <v>25.799021300986325</v>
      </c>
      <c r="H370" s="588">
        <f t="shared" si="37"/>
        <v>21.9374252699523</v>
      </c>
      <c r="I370" s="588">
        <f t="shared" si="37"/>
        <v>19.517892330387031</v>
      </c>
      <c r="J370" s="588">
        <f t="shared" si="37"/>
        <v>21.9374252699523</v>
      </c>
      <c r="K370" s="588">
        <f t="shared" si="37"/>
        <v>25.799021300986325</v>
      </c>
      <c r="L370" s="588">
        <f t="shared" si="37"/>
        <v>31.867479793121632</v>
      </c>
      <c r="M370" s="588">
        <f t="shared" si="37"/>
        <v>38.268931084981084</v>
      </c>
      <c r="N370" s="588" t="e">
        <f t="shared" si="37"/>
        <v>#N/A</v>
      </c>
    </row>
    <row r="371" spans="3:14">
      <c r="C371" s="85">
        <f t="shared" si="32"/>
        <v>-128</v>
      </c>
      <c r="D371" s="588">
        <f t="shared" si="37"/>
        <v>45.426279254390145</v>
      </c>
      <c r="E371" s="588">
        <f t="shared" si="37"/>
        <v>38.27601359643046</v>
      </c>
      <c r="F371" s="588">
        <f t="shared" si="37"/>
        <v>31.885117665117704</v>
      </c>
      <c r="G371" s="588">
        <f t="shared" si="37"/>
        <v>25.827447475392511</v>
      </c>
      <c r="H371" s="588">
        <f t="shared" si="37"/>
        <v>21.971923788599636</v>
      </c>
      <c r="I371" s="588">
        <f t="shared" si="37"/>
        <v>19.559221556854816</v>
      </c>
      <c r="J371" s="588">
        <f t="shared" si="37"/>
        <v>21.971923788599636</v>
      </c>
      <c r="K371" s="588">
        <f t="shared" si="37"/>
        <v>25.827447475392511</v>
      </c>
      <c r="L371" s="588">
        <f t="shared" si="37"/>
        <v>31.885117665117704</v>
      </c>
      <c r="M371" s="588">
        <f t="shared" si="37"/>
        <v>38.27601359643046</v>
      </c>
      <c r="N371" s="588" t="e">
        <f t="shared" si="37"/>
        <v>#N/A</v>
      </c>
    </row>
    <row r="372" spans="3:14">
      <c r="C372" s="85">
        <f t="shared" si="32"/>
        <v>-127</v>
      </c>
      <c r="D372" s="588">
        <f t="shared" si="37"/>
        <v>45.427606660886461</v>
      </c>
      <c r="E372" s="588">
        <f t="shared" si="37"/>
        <v>38.283050468287847</v>
      </c>
      <c r="F372" s="588">
        <f t="shared" si="37"/>
        <v>31.90264187894504</v>
      </c>
      <c r="G372" s="588">
        <f t="shared" si="37"/>
        <v>25.855690471979521</v>
      </c>
      <c r="H372" s="588">
        <f t="shared" si="37"/>
        <v>22.006199999337351</v>
      </c>
      <c r="I372" s="588">
        <f t="shared" si="37"/>
        <v>19.60028445843961</v>
      </c>
      <c r="J372" s="588">
        <f t="shared" si="37"/>
        <v>22.006199999337351</v>
      </c>
      <c r="K372" s="588">
        <f t="shared" si="37"/>
        <v>25.855690471979521</v>
      </c>
      <c r="L372" s="588">
        <f t="shared" si="37"/>
        <v>31.90264187894504</v>
      </c>
      <c r="M372" s="588">
        <f t="shared" si="37"/>
        <v>38.283050468287847</v>
      </c>
      <c r="N372" s="588" t="e">
        <f t="shared" si="37"/>
        <v>#N/A</v>
      </c>
    </row>
    <row r="373" spans="3:14">
      <c r="C373" s="85">
        <f t="shared" si="32"/>
        <v>-126</v>
      </c>
      <c r="D373" s="588">
        <f t="shared" si="37"/>
        <v>45.42892543007509</v>
      </c>
      <c r="E373" s="588">
        <f t="shared" si="37"/>
        <v>38.290041551890084</v>
      </c>
      <c r="F373" s="588">
        <f t="shared" si="37"/>
        <v>31.920052064381593</v>
      </c>
      <c r="G373" s="588">
        <f t="shared" si="37"/>
        <v>25.883749694076933</v>
      </c>
      <c r="H373" s="588">
        <f t="shared" si="37"/>
        <v>22.040253178035453</v>
      </c>
      <c r="I373" s="588">
        <f t="shared" si="37"/>
        <v>19.641080167633653</v>
      </c>
      <c r="J373" s="588">
        <f t="shared" si="37"/>
        <v>22.040253178035453</v>
      </c>
      <c r="K373" s="588">
        <f t="shared" si="37"/>
        <v>25.883749694076933</v>
      </c>
      <c r="L373" s="588">
        <f t="shared" si="37"/>
        <v>31.920052064381593</v>
      </c>
      <c r="M373" s="588">
        <f t="shared" si="37"/>
        <v>38.290041551890084</v>
      </c>
      <c r="N373" s="588" t="e">
        <f t="shared" si="37"/>
        <v>#N/A</v>
      </c>
    </row>
    <row r="374" spans="3:14">
      <c r="C374" s="85">
        <f t="shared" si="32"/>
        <v>-125</v>
      </c>
      <c r="D374" s="588">
        <f t="shared" ref="D374:N383" si="38">IF($C$50&gt;0,IF(ABS($C374)&lt;D$60,D$57-3*D$59/($C$54^3)*($C$54*$C374^2/2-ABS($C374^3)/6),NA()),D$57-3*D$59/($C$54^3)*($C$54*$C374^2/2-ABS($C374^3)/6))</f>
        <v>45.430235533912828</v>
      </c>
      <c r="E374" s="588">
        <f t="shared" si="38"/>
        <v>38.29698669857401</v>
      </c>
      <c r="F374" s="588">
        <f t="shared" si="38"/>
        <v>31.937347851205317</v>
      </c>
      <c r="G374" s="588">
        <f t="shared" si="38"/>
        <v>25.911624545014323</v>
      </c>
      <c r="H374" s="588">
        <f t="shared" si="38"/>
        <v>22.074082600563937</v>
      </c>
      <c r="I374" s="588">
        <f t="shared" si="38"/>
        <v>19.681607816929173</v>
      </c>
      <c r="J374" s="588">
        <f t="shared" si="38"/>
        <v>22.074082600563937</v>
      </c>
      <c r="K374" s="588">
        <f t="shared" si="38"/>
        <v>25.911624545014323</v>
      </c>
      <c r="L374" s="588">
        <f t="shared" si="38"/>
        <v>31.937347851205317</v>
      </c>
      <c r="M374" s="588">
        <f t="shared" si="38"/>
        <v>38.29698669857401</v>
      </c>
      <c r="N374" s="588" t="e">
        <f t="shared" si="38"/>
        <v>#N/A</v>
      </c>
    </row>
    <row r="375" spans="3:14">
      <c r="C375" s="85">
        <f t="shared" si="32"/>
        <v>-124</v>
      </c>
      <c r="D375" s="588">
        <f t="shared" si="38"/>
        <v>45.43153694435648</v>
      </c>
      <c r="E375" s="588">
        <f t="shared" si="38"/>
        <v>38.303885759676447</v>
      </c>
      <c r="F375" s="588">
        <f t="shared" si="38"/>
        <v>31.954528869194156</v>
      </c>
      <c r="G375" s="588">
        <f t="shared" si="38"/>
        <v>25.939314428121278</v>
      </c>
      <c r="H375" s="588">
        <f t="shared" si="38"/>
        <v>22.107687542792807</v>
      </c>
      <c r="I375" s="588">
        <f t="shared" si="38"/>
        <v>19.721866538818418</v>
      </c>
      <c r="J375" s="588">
        <f t="shared" si="38"/>
        <v>22.107687542792807</v>
      </c>
      <c r="K375" s="588">
        <f t="shared" si="38"/>
        <v>25.939314428121278</v>
      </c>
      <c r="L375" s="588">
        <f t="shared" si="38"/>
        <v>31.954528869194156</v>
      </c>
      <c r="M375" s="588">
        <f t="shared" si="38"/>
        <v>38.303885759676447</v>
      </c>
      <c r="N375" s="588" t="e">
        <f t="shared" si="38"/>
        <v>#N/A</v>
      </c>
    </row>
    <row r="376" spans="3:14">
      <c r="C376" s="85">
        <f t="shared" si="32"/>
        <v>-123</v>
      </c>
      <c r="D376" s="588">
        <f t="shared" si="38"/>
        <v>45.432829633362829</v>
      </c>
      <c r="E376" s="588">
        <f t="shared" si="38"/>
        <v>38.310738586534235</v>
      </c>
      <c r="F376" s="588">
        <f t="shared" si="38"/>
        <v>31.971594748126073</v>
      </c>
      <c r="G376" s="588">
        <f t="shared" si="38"/>
        <v>25.96681874672737</v>
      </c>
      <c r="H376" s="588">
        <f t="shared" si="38"/>
        <v>22.141067280592068</v>
      </c>
      <c r="I376" s="588">
        <f t="shared" si="38"/>
        <v>19.761855465793619</v>
      </c>
      <c r="J376" s="588">
        <f t="shared" si="38"/>
        <v>22.141067280592068</v>
      </c>
      <c r="K376" s="588">
        <f t="shared" si="38"/>
        <v>25.96681874672737</v>
      </c>
      <c r="L376" s="588">
        <f t="shared" si="38"/>
        <v>31.971594748126073</v>
      </c>
      <c r="M376" s="588">
        <f t="shared" si="38"/>
        <v>38.310738586534235</v>
      </c>
      <c r="N376" s="588" t="e">
        <f t="shared" si="38"/>
        <v>#N/A</v>
      </c>
    </row>
    <row r="377" spans="3:14">
      <c r="C377" s="85">
        <f t="shared" si="32"/>
        <v>-122</v>
      </c>
      <c r="D377" s="588">
        <f t="shared" si="38"/>
        <v>45.434113572888663</v>
      </c>
      <c r="E377" s="588">
        <f t="shared" si="38"/>
        <v>38.317545030484212</v>
      </c>
      <c r="F377" s="588">
        <f t="shared" si="38"/>
        <v>31.988545117779012</v>
      </c>
      <c r="G377" s="588">
        <f t="shared" si="38"/>
        <v>25.994136904162183</v>
      </c>
      <c r="H377" s="588">
        <f t="shared" si="38"/>
        <v>22.174221089831715</v>
      </c>
      <c r="I377" s="588">
        <f t="shared" si="38"/>
        <v>19.80157373034702</v>
      </c>
      <c r="J377" s="588">
        <f t="shared" si="38"/>
        <v>22.174221089831715</v>
      </c>
      <c r="K377" s="588">
        <f t="shared" si="38"/>
        <v>25.994136904162183</v>
      </c>
      <c r="L377" s="588">
        <f t="shared" si="38"/>
        <v>31.988545117779012</v>
      </c>
      <c r="M377" s="588">
        <f t="shared" si="38"/>
        <v>38.317545030484212</v>
      </c>
      <c r="N377" s="588" t="e">
        <f t="shared" si="38"/>
        <v>#N/A</v>
      </c>
    </row>
    <row r="378" spans="3:14">
      <c r="C378" s="85">
        <f t="shared" si="32"/>
        <v>-121</v>
      </c>
      <c r="D378" s="588">
        <f t="shared" si="38"/>
        <v>45.435388734890786</v>
      </c>
      <c r="E378" s="588">
        <f t="shared" si="38"/>
        <v>38.324304942863208</v>
      </c>
      <c r="F378" s="588">
        <f t="shared" si="38"/>
        <v>32.005379607930927</v>
      </c>
      <c r="G378" s="588">
        <f t="shared" si="38"/>
        <v>26.021268303755292</v>
      </c>
      <c r="H378" s="588">
        <f t="shared" si="38"/>
        <v>22.207148246381749</v>
      </c>
      <c r="I378" s="588">
        <f t="shared" si="38"/>
        <v>19.84102046497085</v>
      </c>
      <c r="J378" s="588">
        <f t="shared" si="38"/>
        <v>22.207148246381749</v>
      </c>
      <c r="K378" s="588">
        <f t="shared" si="38"/>
        <v>26.021268303755292</v>
      </c>
      <c r="L378" s="588">
        <f t="shared" si="38"/>
        <v>32.005379607930927</v>
      </c>
      <c r="M378" s="588">
        <f t="shared" si="38"/>
        <v>38.324304942863208</v>
      </c>
      <c r="N378" s="588" t="e">
        <f t="shared" si="38"/>
        <v>#N/A</v>
      </c>
    </row>
    <row r="379" spans="3:14">
      <c r="C379" s="85">
        <f t="shared" si="32"/>
        <v>-120</v>
      </c>
      <c r="D379" s="588">
        <f t="shared" si="38"/>
        <v>45.436655091325996</v>
      </c>
      <c r="E379" s="588">
        <f t="shared" si="38"/>
        <v>38.331018175008047</v>
      </c>
      <c r="F379" s="588">
        <f t="shared" si="38"/>
        <v>32.02209784835977</v>
      </c>
      <c r="G379" s="588">
        <f t="shared" si="38"/>
        <v>26.048212348836277</v>
      </c>
      <c r="H379" s="588">
        <f t="shared" si="38"/>
        <v>22.239848026112178</v>
      </c>
      <c r="I379" s="588">
        <f t="shared" si="38"/>
        <v>19.880194802157355</v>
      </c>
      <c r="J379" s="588">
        <f t="shared" si="38"/>
        <v>22.239848026112178</v>
      </c>
      <c r="K379" s="588">
        <f t="shared" si="38"/>
        <v>26.048212348836277</v>
      </c>
      <c r="L379" s="588">
        <f t="shared" si="38"/>
        <v>32.02209784835977</v>
      </c>
      <c r="M379" s="588">
        <f t="shared" si="38"/>
        <v>38.331018175008047</v>
      </c>
      <c r="N379" s="588" t="e">
        <f t="shared" si="38"/>
        <v>#N/A</v>
      </c>
    </row>
    <row r="380" spans="3:14">
      <c r="C380" s="85">
        <f t="shared" si="32"/>
        <v>-119</v>
      </c>
      <c r="D380" s="588">
        <f t="shared" si="38"/>
        <v>45.437912614151067</v>
      </c>
      <c r="E380" s="588">
        <f t="shared" si="38"/>
        <v>38.337684578255583</v>
      </c>
      <c r="F380" s="588">
        <f t="shared" si="38"/>
        <v>32.03869946884349</v>
      </c>
      <c r="G380" s="588">
        <f t="shared" si="38"/>
        <v>26.074968442734722</v>
      </c>
      <c r="H380" s="588">
        <f t="shared" si="38"/>
        <v>22.272319704892997</v>
      </c>
      <c r="I380" s="588">
        <f t="shared" si="38"/>
        <v>19.919095874398771</v>
      </c>
      <c r="J380" s="588">
        <f t="shared" si="38"/>
        <v>22.272319704892997</v>
      </c>
      <c r="K380" s="588">
        <f t="shared" si="38"/>
        <v>26.074968442734722</v>
      </c>
      <c r="L380" s="588">
        <f t="shared" si="38"/>
        <v>32.03869946884349</v>
      </c>
      <c r="M380" s="588">
        <f t="shared" si="38"/>
        <v>38.337684578255583</v>
      </c>
      <c r="N380" s="588" t="e">
        <f t="shared" si="38"/>
        <v>#N/A</v>
      </c>
    </row>
    <row r="381" spans="3:14">
      <c r="C381" s="85">
        <f t="shared" si="32"/>
        <v>-118</v>
      </c>
      <c r="D381" s="588">
        <f t="shared" si="38"/>
        <v>45.43916127532281</v>
      </c>
      <c r="E381" s="588">
        <f t="shared" si="38"/>
        <v>38.344304003942632</v>
      </c>
      <c r="F381" s="588">
        <f t="shared" si="38"/>
        <v>32.055184099160044</v>
      </c>
      <c r="G381" s="588">
        <f t="shared" si="38"/>
        <v>26.101535988780199</v>
      </c>
      <c r="H381" s="588">
        <f t="shared" si="38"/>
        <v>22.30456255859421</v>
      </c>
      <c r="I381" s="588">
        <f t="shared" si="38"/>
        <v>19.957722814187335</v>
      </c>
      <c r="J381" s="588">
        <f t="shared" si="38"/>
        <v>22.30456255859421</v>
      </c>
      <c r="K381" s="588">
        <f t="shared" si="38"/>
        <v>26.101535988780199</v>
      </c>
      <c r="L381" s="588">
        <f t="shared" si="38"/>
        <v>32.055184099160044</v>
      </c>
      <c r="M381" s="588">
        <f t="shared" si="38"/>
        <v>38.344304003942632</v>
      </c>
      <c r="N381" s="588" t="e">
        <f t="shared" si="38"/>
        <v>#N/A</v>
      </c>
    </row>
    <row r="382" spans="3:14">
      <c r="C382" s="85">
        <f t="shared" si="32"/>
        <v>-117</v>
      </c>
      <c r="D382" s="588">
        <f t="shared" si="38"/>
        <v>45.440401046798009</v>
      </c>
      <c r="E382" s="588">
        <f t="shared" si="38"/>
        <v>38.350876303406039</v>
      </c>
      <c r="F382" s="588">
        <f t="shared" si="38"/>
        <v>32.071551369087388</v>
      </c>
      <c r="G382" s="588">
        <f t="shared" si="38"/>
        <v>26.127914390302294</v>
      </c>
      <c r="H382" s="588">
        <f t="shared" si="38"/>
        <v>22.33657586308582</v>
      </c>
      <c r="I382" s="588">
        <f t="shared" si="38"/>
        <v>19.996074754015282</v>
      </c>
      <c r="J382" s="588">
        <f t="shared" si="38"/>
        <v>22.33657586308582</v>
      </c>
      <c r="K382" s="588">
        <f t="shared" si="38"/>
        <v>26.127914390302294</v>
      </c>
      <c r="L382" s="588">
        <f t="shared" si="38"/>
        <v>32.071551369087388</v>
      </c>
      <c r="M382" s="588">
        <f t="shared" si="38"/>
        <v>38.350876303406039</v>
      </c>
      <c r="N382" s="588" t="e">
        <f t="shared" si="38"/>
        <v>#N/A</v>
      </c>
    </row>
    <row r="383" spans="3:14">
      <c r="C383" s="85">
        <f t="shared" si="32"/>
        <v>-116</v>
      </c>
      <c r="D383" s="588">
        <f t="shared" si="38"/>
        <v>45.441631900533459</v>
      </c>
      <c r="E383" s="588">
        <f t="shared" si="38"/>
        <v>38.357401327982629</v>
      </c>
      <c r="F383" s="588">
        <f t="shared" si="38"/>
        <v>32.087800908403466</v>
      </c>
      <c r="G383" s="588">
        <f t="shared" si="38"/>
        <v>26.154103050630582</v>
      </c>
      <c r="H383" s="588">
        <f t="shared" si="38"/>
        <v>22.368358894237826</v>
      </c>
      <c r="I383" s="588">
        <f t="shared" si="38"/>
        <v>20.034150826374855</v>
      </c>
      <c r="J383" s="588">
        <f t="shared" si="38"/>
        <v>22.368358894237826</v>
      </c>
      <c r="K383" s="588">
        <f t="shared" si="38"/>
        <v>26.154103050630582</v>
      </c>
      <c r="L383" s="588">
        <f t="shared" si="38"/>
        <v>32.087800908403466</v>
      </c>
      <c r="M383" s="588">
        <f t="shared" si="38"/>
        <v>38.357401327982629</v>
      </c>
      <c r="N383" s="588" t="e">
        <f t="shared" si="38"/>
        <v>#N/A</v>
      </c>
    </row>
    <row r="384" spans="3:14">
      <c r="C384" s="85">
        <f t="shared" si="32"/>
        <v>-115</v>
      </c>
      <c r="D384" s="588">
        <f t="shared" ref="D384:N393" si="39">IF($C$50&gt;0,IF(ABS($C384)&lt;D$60,D$57-3*D$59/($C$54^3)*($C$54*$C384^2/2-ABS($C384^3)/6),NA()),D$57-3*D$59/($C$54^3)*($C$54*$C384^2/2-ABS($C384^3)/6))</f>
        <v>45.44285380848595</v>
      </c>
      <c r="E384" s="588">
        <f t="shared" si="39"/>
        <v>38.363878929009246</v>
      </c>
      <c r="F384" s="588">
        <f t="shared" si="39"/>
        <v>32.103932346886225</v>
      </c>
      <c r="G384" s="588">
        <f t="shared" si="39"/>
        <v>26.180101373094644</v>
      </c>
      <c r="H384" s="588">
        <f t="shared" si="39"/>
        <v>22.399910927920224</v>
      </c>
      <c r="I384" s="588">
        <f t="shared" si="39"/>
        <v>20.071950163758284</v>
      </c>
      <c r="J384" s="588">
        <f t="shared" si="39"/>
        <v>22.399910927920224</v>
      </c>
      <c r="K384" s="588">
        <f t="shared" si="39"/>
        <v>26.180101373094644</v>
      </c>
      <c r="L384" s="588">
        <f t="shared" si="39"/>
        <v>32.103932346886225</v>
      </c>
      <c r="M384" s="588">
        <f t="shared" si="39"/>
        <v>38.363878929009246</v>
      </c>
      <c r="N384" s="588" t="e">
        <f t="shared" si="39"/>
        <v>#N/A</v>
      </c>
    </row>
    <row r="385" spans="3:14">
      <c r="C385" s="85">
        <f t="shared" si="32"/>
        <v>-114</v>
      </c>
      <c r="D385" s="588">
        <f t="shared" si="39"/>
        <v>45.444066742612286</v>
      </c>
      <c r="E385" s="588">
        <f t="shared" si="39"/>
        <v>38.370308957822715</v>
      </c>
      <c r="F385" s="588">
        <f t="shared" si="39"/>
        <v>32.119945314313632</v>
      </c>
      <c r="G385" s="588">
        <f t="shared" si="39"/>
        <v>26.205908761024059</v>
      </c>
      <c r="H385" s="588">
        <f t="shared" si="39"/>
        <v>22.431231240003026</v>
      </c>
      <c r="I385" s="588">
        <f t="shared" si="39"/>
        <v>20.109471898657816</v>
      </c>
      <c r="J385" s="588">
        <f t="shared" si="39"/>
        <v>22.431231240003026</v>
      </c>
      <c r="K385" s="588">
        <f t="shared" si="39"/>
        <v>26.205908761024059</v>
      </c>
      <c r="L385" s="588">
        <f t="shared" si="39"/>
        <v>32.119945314313632</v>
      </c>
      <c r="M385" s="588">
        <f t="shared" si="39"/>
        <v>38.370308957822715</v>
      </c>
      <c r="N385" s="588" t="e">
        <f t="shared" si="39"/>
        <v>#N/A</v>
      </c>
    </row>
    <row r="386" spans="3:14">
      <c r="C386" s="85">
        <f t="shared" ref="C386:C449" si="40">IF(C385&gt;=$C$54,NA(),C385+1)</f>
        <v>-113</v>
      </c>
      <c r="D386" s="588">
        <f t="shared" si="39"/>
        <v>45.445270674869249</v>
      </c>
      <c r="E386" s="588">
        <f t="shared" si="39"/>
        <v>38.376691265759881</v>
      </c>
      <c r="F386" s="588">
        <f t="shared" si="39"/>
        <v>32.135839440463627</v>
      </c>
      <c r="G386" s="588">
        <f t="shared" si="39"/>
        <v>26.231524617748406</v>
      </c>
      <c r="H386" s="588">
        <f t="shared" si="39"/>
        <v>22.462319106356226</v>
      </c>
      <c r="I386" s="588">
        <f t="shared" si="39"/>
        <v>20.146715163565688</v>
      </c>
      <c r="J386" s="588">
        <f t="shared" si="39"/>
        <v>22.462319106356226</v>
      </c>
      <c r="K386" s="588">
        <f t="shared" si="39"/>
        <v>26.231524617748406</v>
      </c>
      <c r="L386" s="588">
        <f t="shared" si="39"/>
        <v>32.135839440463627</v>
      </c>
      <c r="M386" s="588">
        <f t="shared" si="39"/>
        <v>38.376691265759881</v>
      </c>
      <c r="N386" s="588" t="e">
        <f t="shared" si="39"/>
        <v>#N/A</v>
      </c>
    </row>
    <row r="387" spans="3:14">
      <c r="C387" s="85">
        <f t="shared" si="40"/>
        <v>-112</v>
      </c>
      <c r="D387" s="588">
        <f t="shared" si="39"/>
        <v>45.446465577213644</v>
      </c>
      <c r="E387" s="588">
        <f t="shared" si="39"/>
        <v>38.383025704157568</v>
      </c>
      <c r="F387" s="588">
        <f t="shared" si="39"/>
        <v>32.15161435511417</v>
      </c>
      <c r="G387" s="588">
        <f t="shared" si="39"/>
        <v>26.256948346597262</v>
      </c>
      <c r="H387" s="588">
        <f t="shared" si="39"/>
        <v>22.493173802849828</v>
      </c>
      <c r="I387" s="588">
        <f t="shared" si="39"/>
        <v>20.183679090974127</v>
      </c>
      <c r="J387" s="588">
        <f t="shared" si="39"/>
        <v>22.493173802849828</v>
      </c>
      <c r="K387" s="588">
        <f t="shared" si="39"/>
        <v>26.256948346597262</v>
      </c>
      <c r="L387" s="588">
        <f t="shared" si="39"/>
        <v>32.15161435511417</v>
      </c>
      <c r="M387" s="588">
        <f t="shared" si="39"/>
        <v>38.383025704157568</v>
      </c>
      <c r="N387" s="588" t="e">
        <f t="shared" si="39"/>
        <v>#N/A</v>
      </c>
    </row>
    <row r="388" spans="3:14">
      <c r="C388" s="85">
        <f t="shared" si="40"/>
        <v>-111</v>
      </c>
      <c r="D388" s="588">
        <f t="shared" si="39"/>
        <v>45.447651421602252</v>
      </c>
      <c r="E388" s="588">
        <f t="shared" si="39"/>
        <v>38.389312124352607</v>
      </c>
      <c r="F388" s="588">
        <f t="shared" si="39"/>
        <v>32.167269688043213</v>
      </c>
      <c r="G388" s="588">
        <f t="shared" si="39"/>
        <v>26.282179350900208</v>
      </c>
      <c r="H388" s="588">
        <f t="shared" si="39"/>
        <v>22.523794605353832</v>
      </c>
      <c r="I388" s="588">
        <f t="shared" si="39"/>
        <v>20.220362813375385</v>
      </c>
      <c r="J388" s="588">
        <f t="shared" si="39"/>
        <v>22.523794605353832</v>
      </c>
      <c r="K388" s="588">
        <f t="shared" si="39"/>
        <v>26.282179350900208</v>
      </c>
      <c r="L388" s="588">
        <f t="shared" si="39"/>
        <v>32.167269688043213</v>
      </c>
      <c r="M388" s="588">
        <f t="shared" si="39"/>
        <v>38.389312124352607</v>
      </c>
      <c r="N388" s="588" t="e">
        <f t="shared" si="39"/>
        <v>#N/A</v>
      </c>
    </row>
    <row r="389" spans="3:14">
      <c r="C389" s="85">
        <f t="shared" si="40"/>
        <v>-110</v>
      </c>
      <c r="D389" s="588">
        <f t="shared" si="39"/>
        <v>45.448828179991871</v>
      </c>
      <c r="E389" s="588">
        <f t="shared" si="39"/>
        <v>38.395550377681843</v>
      </c>
      <c r="F389" s="588">
        <f t="shared" si="39"/>
        <v>32.182805069028696</v>
      </c>
      <c r="G389" s="588">
        <f t="shared" si="39"/>
        <v>26.307217033986827</v>
      </c>
      <c r="H389" s="588">
        <f t="shared" si="39"/>
        <v>22.554180789738236</v>
      </c>
      <c r="I389" s="588">
        <f t="shared" si="39"/>
        <v>20.25676546326169</v>
      </c>
      <c r="J389" s="588">
        <f t="shared" si="39"/>
        <v>22.554180789738236</v>
      </c>
      <c r="K389" s="588">
        <f t="shared" si="39"/>
        <v>26.307217033986827</v>
      </c>
      <c r="L389" s="588">
        <f t="shared" si="39"/>
        <v>32.182805069028696</v>
      </c>
      <c r="M389" s="588">
        <f t="shared" si="39"/>
        <v>38.395550377681843</v>
      </c>
      <c r="N389" s="588" t="e">
        <f t="shared" si="39"/>
        <v>#N/A</v>
      </c>
    </row>
    <row r="390" spans="3:14">
      <c r="C390" s="85">
        <f t="shared" si="40"/>
        <v>-109</v>
      </c>
      <c r="D390" s="588">
        <f t="shared" si="39"/>
        <v>45.44999582433929</v>
      </c>
      <c r="E390" s="588">
        <f t="shared" si="39"/>
        <v>38.401740315482101</v>
      </c>
      <c r="F390" s="588">
        <f t="shared" si="39"/>
        <v>32.198220127848579</v>
      </c>
      <c r="G390" s="588">
        <f t="shared" si="39"/>
        <v>26.332060799186692</v>
      </c>
      <c r="H390" s="588">
        <f t="shared" si="39"/>
        <v>22.584331631873049</v>
      </c>
      <c r="I390" s="588">
        <f t="shared" si="39"/>
        <v>20.292886173125282</v>
      </c>
      <c r="J390" s="588">
        <f t="shared" si="39"/>
        <v>22.584331631873049</v>
      </c>
      <c r="K390" s="588">
        <f t="shared" si="39"/>
        <v>26.332060799186692</v>
      </c>
      <c r="L390" s="588">
        <f t="shared" si="39"/>
        <v>32.198220127848579</v>
      </c>
      <c r="M390" s="588">
        <f t="shared" si="39"/>
        <v>38.401740315482101</v>
      </c>
      <c r="N390" s="588" t="e">
        <f t="shared" si="39"/>
        <v>#N/A</v>
      </c>
    </row>
    <row r="391" spans="3:14">
      <c r="C391" s="85">
        <f t="shared" si="40"/>
        <v>-108</v>
      </c>
      <c r="D391" s="588">
        <f t="shared" si="39"/>
        <v>45.451154326601312</v>
      </c>
      <c r="E391" s="588">
        <f t="shared" si="39"/>
        <v>38.407881789090226</v>
      </c>
      <c r="F391" s="588">
        <f t="shared" si="39"/>
        <v>32.213514494280822</v>
      </c>
      <c r="G391" s="588">
        <f t="shared" si="39"/>
        <v>26.356710049829385</v>
      </c>
      <c r="H391" s="588">
        <f t="shared" si="39"/>
        <v>22.614246407628265</v>
      </c>
      <c r="I391" s="588">
        <f t="shared" si="39"/>
        <v>20.328724075458403</v>
      </c>
      <c r="J391" s="588">
        <f t="shared" si="39"/>
        <v>22.614246407628265</v>
      </c>
      <c r="K391" s="588">
        <f t="shared" si="39"/>
        <v>26.356710049829385</v>
      </c>
      <c r="L391" s="588">
        <f t="shared" si="39"/>
        <v>32.213514494280822</v>
      </c>
      <c r="M391" s="588">
        <f t="shared" si="39"/>
        <v>38.407881789090226</v>
      </c>
      <c r="N391" s="588" t="e">
        <f t="shared" si="39"/>
        <v>#N/A</v>
      </c>
    </row>
    <row r="392" spans="3:14">
      <c r="C392" s="85">
        <f t="shared" si="40"/>
        <v>-107</v>
      </c>
      <c r="D392" s="588">
        <f t="shared" si="39"/>
        <v>45.452303658734721</v>
      </c>
      <c r="E392" s="588">
        <f t="shared" si="39"/>
        <v>38.413974649843034</v>
      </c>
      <c r="F392" s="588">
        <f t="shared" si="39"/>
        <v>32.228687798103365</v>
      </c>
      <c r="G392" s="588">
        <f t="shared" si="39"/>
        <v>26.381164189244487</v>
      </c>
      <c r="H392" s="588">
        <f t="shared" si="39"/>
        <v>22.643924392873892</v>
      </c>
      <c r="I392" s="588">
        <f t="shared" si="39"/>
        <v>20.364278302753284</v>
      </c>
      <c r="J392" s="588">
        <f t="shared" si="39"/>
        <v>22.643924392873892</v>
      </c>
      <c r="K392" s="588">
        <f t="shared" si="39"/>
        <v>26.381164189244487</v>
      </c>
      <c r="L392" s="588">
        <f t="shared" si="39"/>
        <v>32.228687798103365</v>
      </c>
      <c r="M392" s="588">
        <f t="shared" si="39"/>
        <v>38.413974649843034</v>
      </c>
      <c r="N392" s="588" t="e">
        <f t="shared" si="39"/>
        <v>#N/A</v>
      </c>
    </row>
    <row r="393" spans="3:14">
      <c r="C393" s="85">
        <f t="shared" si="40"/>
        <v>-106</v>
      </c>
      <c r="D393" s="588">
        <f t="shared" si="39"/>
        <v>45.453443792696319</v>
      </c>
      <c r="E393" s="588">
        <f t="shared" si="39"/>
        <v>38.420018749077379</v>
      </c>
      <c r="F393" s="588">
        <f t="shared" si="39"/>
        <v>32.243739669094161</v>
      </c>
      <c r="G393" s="588">
        <f t="shared" si="39"/>
        <v>26.405422620761573</v>
      </c>
      <c r="H393" s="588">
        <f t="shared" si="39"/>
        <v>22.673364863479925</v>
      </c>
      <c r="I393" s="588">
        <f t="shared" si="39"/>
        <v>20.399547987502167</v>
      </c>
      <c r="J393" s="588">
        <f t="shared" si="39"/>
        <v>22.673364863479925</v>
      </c>
      <c r="K393" s="588">
        <f t="shared" si="39"/>
        <v>26.405422620761573</v>
      </c>
      <c r="L393" s="588">
        <f t="shared" si="39"/>
        <v>32.243739669094161</v>
      </c>
      <c r="M393" s="588">
        <f t="shared" si="39"/>
        <v>38.420018749077379</v>
      </c>
      <c r="N393" s="588" t="e">
        <f t="shared" si="39"/>
        <v>#N/A</v>
      </c>
    </row>
    <row r="394" spans="3:14">
      <c r="C394" s="85">
        <f t="shared" si="40"/>
        <v>-105</v>
      </c>
      <c r="D394" s="588">
        <f t="shared" ref="D394:N403" si="41">IF($C$50&gt;0,IF(ABS($C394)&lt;D$60,D$57-3*D$59/($C$54^3)*($C$54*$C394^2/2-ABS($C394^3)/6),NA()),D$57-3*D$59/($C$54^3)*($C$54*$C394^2/2-ABS($C394^3)/6))</f>
        <v>45.45457470044289</v>
      </c>
      <c r="E394" s="588">
        <f t="shared" si="41"/>
        <v>38.426013938130076</v>
      </c>
      <c r="F394" s="588">
        <f t="shared" si="41"/>
        <v>32.25866973703117</v>
      </c>
      <c r="G394" s="588">
        <f t="shared" si="41"/>
        <v>26.429484747710227</v>
      </c>
      <c r="H394" s="588">
        <f t="shared" si="41"/>
        <v>22.702567095316368</v>
      </c>
      <c r="I394" s="588">
        <f t="shared" si="41"/>
        <v>20.43453226219729</v>
      </c>
      <c r="J394" s="588">
        <f t="shared" si="41"/>
        <v>22.702567095316368</v>
      </c>
      <c r="K394" s="588">
        <f t="shared" si="41"/>
        <v>26.429484747710227</v>
      </c>
      <c r="L394" s="588">
        <f t="shared" si="41"/>
        <v>32.25866973703117</v>
      </c>
      <c r="M394" s="588">
        <f t="shared" si="41"/>
        <v>38.426013938130076</v>
      </c>
      <c r="N394" s="588" t="e">
        <f t="shared" si="41"/>
        <v>#N/A</v>
      </c>
    </row>
    <row r="395" spans="3:14">
      <c r="C395" s="85">
        <f t="shared" si="40"/>
        <v>-104</v>
      </c>
      <c r="D395" s="588">
        <f t="shared" si="41"/>
        <v>45.455696353931238</v>
      </c>
      <c r="E395" s="588">
        <f t="shared" si="41"/>
        <v>38.431960068337972</v>
      </c>
      <c r="F395" s="588">
        <f t="shared" si="41"/>
        <v>32.273477631692337</v>
      </c>
      <c r="G395" s="588">
        <f t="shared" si="41"/>
        <v>26.453349973420025</v>
      </c>
      <c r="H395" s="588">
        <f t="shared" si="41"/>
        <v>22.731530364253221</v>
      </c>
      <c r="I395" s="588">
        <f t="shared" si="41"/>
        <v>20.469230259330892</v>
      </c>
      <c r="J395" s="588">
        <f t="shared" si="41"/>
        <v>22.731530364253221</v>
      </c>
      <c r="K395" s="588">
        <f t="shared" si="41"/>
        <v>26.453349973420025</v>
      </c>
      <c r="L395" s="588">
        <f t="shared" si="41"/>
        <v>32.273477631692337</v>
      </c>
      <c r="M395" s="588">
        <f t="shared" si="41"/>
        <v>38.431960068337972</v>
      </c>
      <c r="N395" s="588" t="e">
        <f t="shared" si="41"/>
        <v>#N/A</v>
      </c>
    </row>
    <row r="396" spans="3:14">
      <c r="C396" s="85">
        <f t="shared" si="40"/>
        <v>-103</v>
      </c>
      <c r="D396" s="588">
        <f t="shared" si="41"/>
        <v>45.456808725118144</v>
      </c>
      <c r="E396" s="588">
        <f t="shared" si="41"/>
        <v>38.437856991037904</v>
      </c>
      <c r="F396" s="588">
        <f t="shared" si="41"/>
        <v>32.288162982855617</v>
      </c>
      <c r="G396" s="588">
        <f t="shared" si="41"/>
        <v>26.477017701220547</v>
      </c>
      <c r="H396" s="588">
        <f t="shared" si="41"/>
        <v>22.760253946160489</v>
      </c>
      <c r="I396" s="588">
        <f t="shared" si="41"/>
        <v>20.503641111395208</v>
      </c>
      <c r="J396" s="588">
        <f t="shared" si="41"/>
        <v>22.760253946160489</v>
      </c>
      <c r="K396" s="588">
        <f t="shared" si="41"/>
        <v>26.477017701220547</v>
      </c>
      <c r="L396" s="588">
        <f t="shared" si="41"/>
        <v>32.288162982855617</v>
      </c>
      <c r="M396" s="588">
        <f t="shared" si="41"/>
        <v>38.437856991037904</v>
      </c>
      <c r="N396" s="588" t="e">
        <f t="shared" si="41"/>
        <v>#N/A</v>
      </c>
    </row>
    <row r="397" spans="3:14">
      <c r="C397" s="85">
        <f t="shared" si="40"/>
        <v>-102</v>
      </c>
      <c r="D397" s="588">
        <f t="shared" si="41"/>
        <v>45.457911785960405</v>
      </c>
      <c r="E397" s="588">
        <f t="shared" si="41"/>
        <v>38.44370455756669</v>
      </c>
      <c r="F397" s="588">
        <f t="shared" si="41"/>
        <v>32.302725420298962</v>
      </c>
      <c r="G397" s="588">
        <f t="shared" si="41"/>
        <v>26.500487334441374</v>
      </c>
      <c r="H397" s="588">
        <f t="shared" si="41"/>
        <v>22.788737116908166</v>
      </c>
      <c r="I397" s="588">
        <f t="shared" si="41"/>
        <v>20.537763950882475</v>
      </c>
      <c r="J397" s="588">
        <f t="shared" si="41"/>
        <v>22.788737116908166</v>
      </c>
      <c r="K397" s="588">
        <f t="shared" si="41"/>
        <v>26.500487334441374</v>
      </c>
      <c r="L397" s="588">
        <f t="shared" si="41"/>
        <v>32.302725420298962</v>
      </c>
      <c r="M397" s="588">
        <f t="shared" si="41"/>
        <v>38.44370455756669</v>
      </c>
      <c r="N397" s="588" t="e">
        <f t="shared" si="41"/>
        <v>#N/A</v>
      </c>
    </row>
    <row r="398" spans="3:14">
      <c r="C398" s="85">
        <f t="shared" si="40"/>
        <v>-101</v>
      </c>
      <c r="D398" s="588">
        <f t="shared" si="41"/>
        <v>45.459005508414826</v>
      </c>
      <c r="E398" s="588">
        <f t="shared" si="41"/>
        <v>38.449502619261175</v>
      </c>
      <c r="F398" s="588">
        <f t="shared" si="41"/>
        <v>32.317164573800326</v>
      </c>
      <c r="G398" s="588">
        <f t="shared" si="41"/>
        <v>26.523758276412082</v>
      </c>
      <c r="H398" s="588">
        <f t="shared" si="41"/>
        <v>22.816979152366262</v>
      </c>
      <c r="I398" s="588">
        <f t="shared" si="41"/>
        <v>20.571597910284932</v>
      </c>
      <c r="J398" s="588">
        <f t="shared" si="41"/>
        <v>22.816979152366262</v>
      </c>
      <c r="K398" s="588">
        <f t="shared" si="41"/>
        <v>26.523758276412082</v>
      </c>
      <c r="L398" s="588">
        <f t="shared" si="41"/>
        <v>32.317164573800326</v>
      </c>
      <c r="M398" s="588">
        <f t="shared" si="41"/>
        <v>38.449502619261175</v>
      </c>
      <c r="N398" s="588" t="e">
        <f t="shared" si="41"/>
        <v>#N/A</v>
      </c>
    </row>
    <row r="399" spans="3:14">
      <c r="C399" s="85">
        <f t="shared" si="40"/>
        <v>-100</v>
      </c>
      <c r="D399" s="588">
        <f t="shared" si="41"/>
        <v>45.460089864438181</v>
      </c>
      <c r="E399" s="588">
        <f t="shared" si="41"/>
        <v>38.455251027458196</v>
      </c>
      <c r="F399" s="588">
        <f t="shared" si="41"/>
        <v>32.331480073137655</v>
      </c>
      <c r="G399" s="588">
        <f t="shared" si="41"/>
        <v>26.546829930462252</v>
      </c>
      <c r="H399" s="588">
        <f t="shared" si="41"/>
        <v>22.844979328404772</v>
      </c>
      <c r="I399" s="588">
        <f t="shared" si="41"/>
        <v>20.605142122094819</v>
      </c>
      <c r="J399" s="588">
        <f t="shared" si="41"/>
        <v>22.844979328404772</v>
      </c>
      <c r="K399" s="588">
        <f t="shared" si="41"/>
        <v>26.546829930462252</v>
      </c>
      <c r="L399" s="588">
        <f t="shared" si="41"/>
        <v>32.331480073137655</v>
      </c>
      <c r="M399" s="588">
        <f t="shared" si="41"/>
        <v>38.455251027458196</v>
      </c>
      <c r="N399" s="588" t="e">
        <f t="shared" si="41"/>
        <v>#N/A</v>
      </c>
    </row>
    <row r="400" spans="3:14">
      <c r="C400" s="85">
        <f t="shared" si="40"/>
        <v>-99</v>
      </c>
      <c r="D400" s="588">
        <f t="shared" si="41"/>
        <v>45.461164825987275</v>
      </c>
      <c r="E400" s="588">
        <f t="shared" si="41"/>
        <v>38.460949633494579</v>
      </c>
      <c r="F400" s="588">
        <f t="shared" si="41"/>
        <v>32.345671548088902</v>
      </c>
      <c r="G400" s="588">
        <f t="shared" si="41"/>
        <v>26.569701699921463</v>
      </c>
      <c r="H400" s="588">
        <f t="shared" si="41"/>
        <v>22.872736920893701</v>
      </c>
      <c r="I400" s="588">
        <f t="shared" si="41"/>
        <v>20.638395718804372</v>
      </c>
      <c r="J400" s="588">
        <f t="shared" si="41"/>
        <v>22.872736920893701</v>
      </c>
      <c r="K400" s="588">
        <f t="shared" si="41"/>
        <v>26.569701699921463</v>
      </c>
      <c r="L400" s="588">
        <f t="shared" si="41"/>
        <v>32.345671548088902</v>
      </c>
      <c r="M400" s="588">
        <f t="shared" si="41"/>
        <v>38.460949633494579</v>
      </c>
      <c r="N400" s="588" t="e">
        <f t="shared" si="41"/>
        <v>#N/A</v>
      </c>
    </row>
    <row r="401" spans="3:14">
      <c r="C401" s="85">
        <f t="shared" si="40"/>
        <v>-98</v>
      </c>
      <c r="D401" s="588">
        <f t="shared" si="41"/>
        <v>45.462230365018904</v>
      </c>
      <c r="E401" s="588">
        <f t="shared" si="41"/>
        <v>38.466598288707154</v>
      </c>
      <c r="F401" s="588">
        <f t="shared" si="41"/>
        <v>32.359738628432027</v>
      </c>
      <c r="G401" s="588">
        <f t="shared" si="41"/>
        <v>26.592372988119294</v>
      </c>
      <c r="H401" s="588">
        <f t="shared" si="41"/>
        <v>22.900251205703047</v>
      </c>
      <c r="I401" s="588">
        <f t="shared" si="41"/>
        <v>20.67135783290583</v>
      </c>
      <c r="J401" s="588">
        <f t="shared" si="41"/>
        <v>22.900251205703047</v>
      </c>
      <c r="K401" s="588">
        <f t="shared" si="41"/>
        <v>26.592372988119294</v>
      </c>
      <c r="L401" s="588">
        <f t="shared" si="41"/>
        <v>32.359738628432027</v>
      </c>
      <c r="M401" s="588">
        <f t="shared" si="41"/>
        <v>38.466598288707154</v>
      </c>
      <c r="N401" s="588" t="e">
        <f t="shared" si="41"/>
        <v>#N/A</v>
      </c>
    </row>
    <row r="402" spans="3:14">
      <c r="C402" s="85">
        <f t="shared" si="40"/>
        <v>-97</v>
      </c>
      <c r="D402" s="588">
        <f t="shared" si="41"/>
        <v>45.46328645348985</v>
      </c>
      <c r="E402" s="588">
        <f t="shared" si="41"/>
        <v>38.472196844432773</v>
      </c>
      <c r="F402" s="588">
        <f t="shared" si="41"/>
        <v>32.373680943944969</v>
      </c>
      <c r="G402" s="588">
        <f t="shared" si="41"/>
        <v>26.614843198385323</v>
      </c>
      <c r="H402" s="588">
        <f t="shared" si="41"/>
        <v>22.927521458702813</v>
      </c>
      <c r="I402" s="588">
        <f t="shared" si="41"/>
        <v>20.704027596891429</v>
      </c>
      <c r="J402" s="588">
        <f t="shared" si="41"/>
        <v>22.927521458702813</v>
      </c>
      <c r="K402" s="588">
        <f t="shared" si="41"/>
        <v>26.614843198385323</v>
      </c>
      <c r="L402" s="588">
        <f t="shared" si="41"/>
        <v>32.373680943944969</v>
      </c>
      <c r="M402" s="588">
        <f t="shared" si="41"/>
        <v>38.472196844432773</v>
      </c>
      <c r="N402" s="588" t="e">
        <f t="shared" si="41"/>
        <v>#N/A</v>
      </c>
    </row>
    <row r="403" spans="3:14">
      <c r="C403" s="85">
        <f t="shared" si="40"/>
        <v>-96</v>
      </c>
      <c r="D403" s="588">
        <f t="shared" si="41"/>
        <v>45.464333063356918</v>
      </c>
      <c r="E403" s="588">
        <f t="shared" si="41"/>
        <v>38.477745152008247</v>
      </c>
      <c r="F403" s="588">
        <f t="shared" si="41"/>
        <v>32.387498124405695</v>
      </c>
      <c r="G403" s="588">
        <f t="shared" si="41"/>
        <v>26.637111734049135</v>
      </c>
      <c r="H403" s="588">
        <f t="shared" si="41"/>
        <v>22.954546955762996</v>
      </c>
      <c r="I403" s="588">
        <f t="shared" si="41"/>
        <v>20.736404143253406</v>
      </c>
      <c r="J403" s="588">
        <f t="shared" si="41"/>
        <v>22.954546955762996</v>
      </c>
      <c r="K403" s="588">
        <f t="shared" si="41"/>
        <v>26.637111734049135</v>
      </c>
      <c r="L403" s="588">
        <f t="shared" si="41"/>
        <v>32.387498124405695</v>
      </c>
      <c r="M403" s="588">
        <f t="shared" si="41"/>
        <v>38.477745152008247</v>
      </c>
      <c r="N403" s="588" t="e">
        <f t="shared" si="41"/>
        <v>#N/A</v>
      </c>
    </row>
    <row r="404" spans="3:14">
      <c r="C404" s="85">
        <f t="shared" si="40"/>
        <v>-95</v>
      </c>
      <c r="D404" s="588">
        <f t="shared" ref="D404:N413" si="42">IF($C$50&gt;0,IF(ABS($C404)&lt;D$60,D$57-3*D$59/($C$54^3)*($C$54*$C404^2/2-ABS($C404^3)/6),NA()),D$57-3*D$59/($C$54^3)*($C$54*$C404^2/2-ABS($C404^3)/6))</f>
        <v>45.465370166576896</v>
      </c>
      <c r="E404" s="588">
        <f t="shared" si="42"/>
        <v>38.483243062770427</v>
      </c>
      <c r="F404" s="588">
        <f t="shared" si="42"/>
        <v>32.401189799592146</v>
      </c>
      <c r="G404" s="588">
        <f t="shared" si="42"/>
        <v>26.659177998440303</v>
      </c>
      <c r="H404" s="588">
        <f t="shared" si="42"/>
        <v>22.981326972753607</v>
      </c>
      <c r="I404" s="588">
        <f t="shared" si="42"/>
        <v>20.768486604484</v>
      </c>
      <c r="J404" s="588">
        <f t="shared" si="42"/>
        <v>22.981326972753607</v>
      </c>
      <c r="K404" s="588">
        <f t="shared" si="42"/>
        <v>26.659177998440303</v>
      </c>
      <c r="L404" s="588">
        <f t="shared" si="42"/>
        <v>32.401189799592146</v>
      </c>
      <c r="M404" s="588">
        <f t="shared" si="42"/>
        <v>38.483243062770427</v>
      </c>
      <c r="N404" s="588" t="e">
        <f t="shared" si="42"/>
        <v>#N/A</v>
      </c>
    </row>
    <row r="405" spans="3:14">
      <c r="C405" s="85">
        <f t="shared" si="40"/>
        <v>-94</v>
      </c>
      <c r="D405" s="588">
        <f t="shared" si="42"/>
        <v>45.466397735106568</v>
      </c>
      <c r="E405" s="588">
        <f t="shared" si="42"/>
        <v>38.488690428056145</v>
      </c>
      <c r="F405" s="588">
        <f t="shared" si="42"/>
        <v>32.414755599282273</v>
      </c>
      <c r="G405" s="588">
        <f t="shared" si="42"/>
        <v>26.681041394888407</v>
      </c>
      <c r="H405" s="588">
        <f t="shared" si="42"/>
        <v>23.00786078554464</v>
      </c>
      <c r="I405" s="588">
        <f t="shared" si="42"/>
        <v>20.800274113075449</v>
      </c>
      <c r="J405" s="588">
        <f t="shared" si="42"/>
        <v>23.00786078554464</v>
      </c>
      <c r="K405" s="588">
        <f t="shared" si="42"/>
        <v>26.681041394888407</v>
      </c>
      <c r="L405" s="588">
        <f t="shared" si="42"/>
        <v>32.414755599282273</v>
      </c>
      <c r="M405" s="588">
        <f t="shared" si="42"/>
        <v>38.488690428056145</v>
      </c>
      <c r="N405" s="588" t="e">
        <f t="shared" si="42"/>
        <v>#N/A</v>
      </c>
    </row>
    <row r="406" spans="3:14">
      <c r="C406" s="85">
        <f t="shared" si="40"/>
        <v>-93</v>
      </c>
      <c r="D406" s="588">
        <f t="shared" si="42"/>
        <v>45.467415740902744</v>
      </c>
      <c r="E406" s="588">
        <f t="shared" si="42"/>
        <v>38.494087099202225</v>
      </c>
      <c r="F406" s="588">
        <f t="shared" si="42"/>
        <v>32.428195153254038</v>
      </c>
      <c r="G406" s="588">
        <f t="shared" si="42"/>
        <v>26.702701326723027</v>
      </c>
      <c r="H406" s="588">
        <f t="shared" si="42"/>
        <v>23.034147670006096</v>
      </c>
      <c r="I406" s="588">
        <f t="shared" si="42"/>
        <v>20.831765801519992</v>
      </c>
      <c r="J406" s="588">
        <f t="shared" si="42"/>
        <v>23.034147670006096</v>
      </c>
      <c r="K406" s="588">
        <f t="shared" si="42"/>
        <v>26.702701326723027</v>
      </c>
      <c r="L406" s="588">
        <f t="shared" si="42"/>
        <v>32.428195153254038</v>
      </c>
      <c r="M406" s="588">
        <f t="shared" si="42"/>
        <v>38.494087099202225</v>
      </c>
      <c r="N406" s="588" t="e">
        <f t="shared" si="42"/>
        <v>#N/A</v>
      </c>
    </row>
    <row r="407" spans="3:14">
      <c r="C407" s="85">
        <f t="shared" si="40"/>
        <v>-92</v>
      </c>
      <c r="D407" s="588">
        <f t="shared" si="42"/>
        <v>45.468424155922207</v>
      </c>
      <c r="E407" s="588">
        <f t="shared" si="42"/>
        <v>38.499432927545513</v>
      </c>
      <c r="F407" s="588">
        <f t="shared" si="42"/>
        <v>32.441508091285385</v>
      </c>
      <c r="G407" s="588">
        <f t="shared" si="42"/>
        <v>26.724157197273744</v>
      </c>
      <c r="H407" s="588">
        <f t="shared" si="42"/>
        <v>23.060186902007977</v>
      </c>
      <c r="I407" s="588">
        <f t="shared" si="42"/>
        <v>20.862960802309868</v>
      </c>
      <c r="J407" s="588">
        <f t="shared" si="42"/>
        <v>23.060186902007977</v>
      </c>
      <c r="K407" s="588">
        <f t="shared" si="42"/>
        <v>26.724157197273744</v>
      </c>
      <c r="L407" s="588">
        <f t="shared" si="42"/>
        <v>32.441508091285385</v>
      </c>
      <c r="M407" s="588">
        <f t="shared" si="42"/>
        <v>38.499432927545513</v>
      </c>
      <c r="N407" s="588" t="e">
        <f t="shared" si="42"/>
        <v>#N/A</v>
      </c>
    </row>
    <row r="408" spans="3:14">
      <c r="C408" s="85">
        <f t="shared" si="40"/>
        <v>-91</v>
      </c>
      <c r="D408" s="588">
        <f t="shared" si="42"/>
        <v>45.469422952121761</v>
      </c>
      <c r="E408" s="588">
        <f t="shared" si="42"/>
        <v>38.504727764422832</v>
      </c>
      <c r="F408" s="588">
        <f t="shared" si="42"/>
        <v>32.454694043154269</v>
      </c>
      <c r="G408" s="588">
        <f t="shared" si="42"/>
        <v>26.745408409870137</v>
      </c>
      <c r="H408" s="588">
        <f t="shared" si="42"/>
        <v>23.085977757420288</v>
      </c>
      <c r="I408" s="588">
        <f t="shared" si="42"/>
        <v>20.89385824793731</v>
      </c>
      <c r="J408" s="588">
        <f t="shared" si="42"/>
        <v>23.085977757420288</v>
      </c>
      <c r="K408" s="588">
        <f t="shared" si="42"/>
        <v>26.745408409870137</v>
      </c>
      <c r="L408" s="588">
        <f t="shared" si="42"/>
        <v>32.454694043154269</v>
      </c>
      <c r="M408" s="588">
        <f t="shared" si="42"/>
        <v>38.504727764422832</v>
      </c>
      <c r="N408" s="588" t="e">
        <f t="shared" si="42"/>
        <v>#N/A</v>
      </c>
    </row>
    <row r="409" spans="3:14">
      <c r="C409" s="85">
        <f t="shared" si="40"/>
        <v>-90</v>
      </c>
      <c r="D409" s="588">
        <f t="shared" si="42"/>
        <v>45.47041210145818</v>
      </c>
      <c r="E409" s="588">
        <f t="shared" si="42"/>
        <v>38.509971461171027</v>
      </c>
      <c r="F409" s="588">
        <f t="shared" si="42"/>
        <v>32.467752638638643</v>
      </c>
      <c r="G409" s="588">
        <f t="shared" si="42"/>
        <v>26.766454367841781</v>
      </c>
      <c r="H409" s="588">
        <f t="shared" si="42"/>
        <v>23.111519512113027</v>
      </c>
      <c r="I409" s="588">
        <f t="shared" si="42"/>
        <v>20.924457270894557</v>
      </c>
      <c r="J409" s="588">
        <f t="shared" si="42"/>
        <v>23.111519512113027</v>
      </c>
      <c r="K409" s="588">
        <f t="shared" si="42"/>
        <v>26.766454367841781</v>
      </c>
      <c r="L409" s="588">
        <f t="shared" si="42"/>
        <v>32.467752638638643</v>
      </c>
      <c r="M409" s="588">
        <f t="shared" si="42"/>
        <v>38.509971461171027</v>
      </c>
      <c r="N409" s="588" t="e">
        <f t="shared" si="42"/>
        <v>#N/A</v>
      </c>
    </row>
    <row r="410" spans="3:14">
      <c r="C410" s="85">
        <f t="shared" si="40"/>
        <v>-89</v>
      </c>
      <c r="D410" s="588">
        <f t="shared" si="42"/>
        <v>45.471391575888269</v>
      </c>
      <c r="E410" s="588">
        <f t="shared" si="42"/>
        <v>38.515163869126923</v>
      </c>
      <c r="F410" s="588">
        <f t="shared" si="42"/>
        <v>32.480683507516453</v>
      </c>
      <c r="G410" s="588">
        <f t="shared" si="42"/>
        <v>26.787294474518259</v>
      </c>
      <c r="H410" s="588">
        <f t="shared" si="42"/>
        <v>23.136811441956198</v>
      </c>
      <c r="I410" s="588">
        <f t="shared" si="42"/>
        <v>20.954757003673851</v>
      </c>
      <c r="J410" s="588">
        <f t="shared" si="42"/>
        <v>23.136811441956198</v>
      </c>
      <c r="K410" s="588">
        <f t="shared" si="42"/>
        <v>26.787294474518259</v>
      </c>
      <c r="L410" s="588">
        <f t="shared" si="42"/>
        <v>32.480683507516453</v>
      </c>
      <c r="M410" s="588">
        <f t="shared" si="42"/>
        <v>38.515163869126923</v>
      </c>
      <c r="N410" s="588" t="e">
        <f t="shared" si="42"/>
        <v>#N/A</v>
      </c>
    </row>
    <row r="411" spans="3:14">
      <c r="C411" s="85">
        <f t="shared" si="40"/>
        <v>-88</v>
      </c>
      <c r="D411" s="588">
        <f t="shared" si="42"/>
        <v>45.472361347368825</v>
      </c>
      <c r="E411" s="588">
        <f t="shared" si="42"/>
        <v>38.520304839627357</v>
      </c>
      <c r="F411" s="588">
        <f t="shared" si="42"/>
        <v>32.493486279565658</v>
      </c>
      <c r="G411" s="588">
        <f t="shared" si="42"/>
        <v>26.807928133229151</v>
      </c>
      <c r="H411" s="588">
        <f t="shared" si="42"/>
        <v>23.161852822819796</v>
      </c>
      <c r="I411" s="588">
        <f t="shared" si="42"/>
        <v>20.984756578767428</v>
      </c>
      <c r="J411" s="588">
        <f t="shared" si="42"/>
        <v>23.161852822819796</v>
      </c>
      <c r="K411" s="588">
        <f t="shared" si="42"/>
        <v>26.807928133229151</v>
      </c>
      <c r="L411" s="588">
        <f t="shared" si="42"/>
        <v>32.493486279565658</v>
      </c>
      <c r="M411" s="588">
        <f t="shared" si="42"/>
        <v>38.520304839627357</v>
      </c>
      <c r="N411" s="588" t="e">
        <f t="shared" si="42"/>
        <v>#N/A</v>
      </c>
    </row>
    <row r="412" spans="3:14">
      <c r="C412" s="85">
        <f t="shared" si="40"/>
        <v>-87</v>
      </c>
      <c r="D412" s="588">
        <f t="shared" si="42"/>
        <v>45.473321387856636</v>
      </c>
      <c r="E412" s="588">
        <f t="shared" si="42"/>
        <v>38.525394224009162</v>
      </c>
      <c r="F412" s="588">
        <f t="shared" si="42"/>
        <v>32.506160584564213</v>
      </c>
      <c r="G412" s="588">
        <f t="shared" si="42"/>
        <v>26.828354747304033</v>
      </c>
      <c r="H412" s="588">
        <f t="shared" si="42"/>
        <v>23.186642930573825</v>
      </c>
      <c r="I412" s="588">
        <f t="shared" si="42"/>
        <v>21.014455128667521</v>
      </c>
      <c r="J412" s="588">
        <f t="shared" si="42"/>
        <v>23.186642930573825</v>
      </c>
      <c r="K412" s="588">
        <f t="shared" si="42"/>
        <v>26.828354747304033</v>
      </c>
      <c r="L412" s="588">
        <f t="shared" si="42"/>
        <v>32.506160584564213</v>
      </c>
      <c r="M412" s="588">
        <f t="shared" si="42"/>
        <v>38.525394224009162</v>
      </c>
      <c r="N412" s="588" t="e">
        <f t="shared" si="42"/>
        <v>#N/A</v>
      </c>
    </row>
    <row r="413" spans="3:14">
      <c r="C413" s="85">
        <f t="shared" si="40"/>
        <v>-86</v>
      </c>
      <c r="D413" s="588">
        <f t="shared" si="42"/>
        <v>45.4742716693085</v>
      </c>
      <c r="E413" s="588">
        <f t="shared" si="42"/>
        <v>38.530431873609174</v>
      </c>
      <c r="F413" s="588">
        <f t="shared" si="42"/>
        <v>32.518706052290057</v>
      </c>
      <c r="G413" s="588">
        <f t="shared" si="42"/>
        <v>26.848573720072491</v>
      </c>
      <c r="H413" s="588">
        <f t="shared" si="42"/>
        <v>23.211181041088292</v>
      </c>
      <c r="I413" s="588">
        <f t="shared" si="42"/>
        <v>21.043851785866373</v>
      </c>
      <c r="J413" s="588">
        <f t="shared" si="42"/>
        <v>23.211181041088292</v>
      </c>
      <c r="K413" s="588">
        <f t="shared" si="42"/>
        <v>26.848573720072491</v>
      </c>
      <c r="L413" s="588">
        <f t="shared" si="42"/>
        <v>32.518706052290057</v>
      </c>
      <c r="M413" s="588">
        <f t="shared" si="42"/>
        <v>38.530431873609174</v>
      </c>
      <c r="N413" s="588" t="e">
        <f t="shared" si="42"/>
        <v>#N/A</v>
      </c>
    </row>
    <row r="414" spans="3:14">
      <c r="C414" s="85">
        <f t="shared" si="40"/>
        <v>-85</v>
      </c>
      <c r="D414" s="588">
        <f t="shared" ref="D414:N423" si="43">IF($C$50&gt;0,IF(ABS($C414)&lt;D$60,D$57-3*D$59/($C$54^3)*($C$54*$C414^2/2-ABS($C414^3)/6),NA()),D$57-3*D$59/($C$54^3)*($C$54*$C414^2/2-ABS($C414^3)/6))</f>
        <v>45.475212163681199</v>
      </c>
      <c r="E414" s="588">
        <f t="shared" si="43"/>
        <v>38.535417639764226</v>
      </c>
      <c r="F414" s="588">
        <f t="shared" si="43"/>
        <v>32.531122312521148</v>
      </c>
      <c r="G414" s="588">
        <f t="shared" si="43"/>
        <v>26.868584454864095</v>
      </c>
      <c r="H414" s="588">
        <f t="shared" si="43"/>
        <v>23.235466430233188</v>
      </c>
      <c r="I414" s="588">
        <f t="shared" si="43"/>
        <v>21.072945682856222</v>
      </c>
      <c r="J414" s="588">
        <f t="shared" si="43"/>
        <v>23.235466430233188</v>
      </c>
      <c r="K414" s="588">
        <f t="shared" si="43"/>
        <v>26.868584454864095</v>
      </c>
      <c r="L414" s="588">
        <f t="shared" si="43"/>
        <v>32.531122312521148</v>
      </c>
      <c r="M414" s="588">
        <f t="shared" si="43"/>
        <v>38.535417639764226</v>
      </c>
      <c r="N414" s="588" t="e">
        <f t="shared" si="43"/>
        <v>#N/A</v>
      </c>
    </row>
    <row r="415" spans="3:14">
      <c r="C415" s="85">
        <f t="shared" si="40"/>
        <v>-84</v>
      </c>
      <c r="D415" s="588">
        <f t="shared" si="43"/>
        <v>45.476142842931537</v>
      </c>
      <c r="E415" s="588">
        <f t="shared" si="43"/>
        <v>38.540351373811149</v>
      </c>
      <c r="F415" s="588">
        <f t="shared" si="43"/>
        <v>32.543408995035442</v>
      </c>
      <c r="G415" s="588">
        <f t="shared" si="43"/>
        <v>26.888386355008429</v>
      </c>
      <c r="H415" s="588">
        <f t="shared" si="43"/>
        <v>23.259498373878525</v>
      </c>
      <c r="I415" s="588">
        <f t="shared" si="43"/>
        <v>21.101735952129303</v>
      </c>
      <c r="J415" s="588">
        <f t="shared" si="43"/>
        <v>23.259498373878525</v>
      </c>
      <c r="K415" s="588">
        <f t="shared" si="43"/>
        <v>26.888386355008429</v>
      </c>
      <c r="L415" s="588">
        <f t="shared" si="43"/>
        <v>32.543408995035442</v>
      </c>
      <c r="M415" s="588">
        <f t="shared" si="43"/>
        <v>38.540351373811149</v>
      </c>
      <c r="N415" s="588" t="e">
        <f t="shared" si="43"/>
        <v>#N/A</v>
      </c>
    </row>
    <row r="416" spans="3:14">
      <c r="C416" s="85">
        <f t="shared" si="40"/>
        <v>-83</v>
      </c>
      <c r="D416" s="588">
        <f t="shared" si="43"/>
        <v>45.477063679016304</v>
      </c>
      <c r="E416" s="588">
        <f t="shared" si="43"/>
        <v>38.545232927086786</v>
      </c>
      <c r="F416" s="588">
        <f t="shared" si="43"/>
        <v>32.55556572961089</v>
      </c>
      <c r="G416" s="588">
        <f t="shared" si="43"/>
        <v>26.907978823835069</v>
      </c>
      <c r="H416" s="588">
        <f t="shared" si="43"/>
        <v>23.283276147894298</v>
      </c>
      <c r="I416" s="588">
        <f t="shared" si="43"/>
        <v>21.130221726177854</v>
      </c>
      <c r="J416" s="588">
        <f t="shared" si="43"/>
        <v>23.283276147894298</v>
      </c>
      <c r="K416" s="588">
        <f t="shared" si="43"/>
        <v>26.907978823835069</v>
      </c>
      <c r="L416" s="588">
        <f t="shared" si="43"/>
        <v>32.55556572961089</v>
      </c>
      <c r="M416" s="588">
        <f t="shared" si="43"/>
        <v>38.545232927086786</v>
      </c>
      <c r="N416" s="588" t="e">
        <f t="shared" si="43"/>
        <v>#N/A</v>
      </c>
    </row>
    <row r="417" spans="3:14">
      <c r="C417" s="85">
        <f t="shared" si="40"/>
        <v>-82</v>
      </c>
      <c r="D417" s="588">
        <f t="shared" si="43"/>
        <v>45.477974643892288</v>
      </c>
      <c r="E417" s="588">
        <f t="shared" si="43"/>
        <v>38.550062150927957</v>
      </c>
      <c r="F417" s="588">
        <f t="shared" si="43"/>
        <v>32.56759214602544</v>
      </c>
      <c r="G417" s="588">
        <f t="shared" si="43"/>
        <v>26.9273612646736</v>
      </c>
      <c r="H417" s="588">
        <f t="shared" si="43"/>
        <v>23.306799028150508</v>
      </c>
      <c r="I417" s="588">
        <f t="shared" si="43"/>
        <v>21.158402137494114</v>
      </c>
      <c r="J417" s="588">
        <f t="shared" si="43"/>
        <v>23.306799028150508</v>
      </c>
      <c r="K417" s="588">
        <f t="shared" si="43"/>
        <v>26.9273612646736</v>
      </c>
      <c r="L417" s="588">
        <f t="shared" si="43"/>
        <v>32.56759214602544</v>
      </c>
      <c r="M417" s="588">
        <f t="shared" si="43"/>
        <v>38.550062150927957</v>
      </c>
      <c r="N417" s="588" t="e">
        <f t="shared" si="43"/>
        <v>#N/A</v>
      </c>
    </row>
    <row r="418" spans="3:14">
      <c r="C418" s="85">
        <f t="shared" si="40"/>
        <v>-81</v>
      </c>
      <c r="D418" s="588">
        <f t="shared" si="43"/>
        <v>45.478875709516295</v>
      </c>
      <c r="E418" s="588">
        <f t="shared" si="43"/>
        <v>38.554838896671505</v>
      </c>
      <c r="F418" s="588">
        <f t="shared" si="43"/>
        <v>32.579487874057051</v>
      </c>
      <c r="G418" s="588">
        <f t="shared" si="43"/>
        <v>26.946533080853598</v>
      </c>
      <c r="H418" s="588">
        <f t="shared" si="43"/>
        <v>23.330066290517159</v>
      </c>
      <c r="I418" s="588">
        <f t="shared" si="43"/>
        <v>21.186276318570322</v>
      </c>
      <c r="J418" s="588">
        <f t="shared" si="43"/>
        <v>23.330066290517159</v>
      </c>
      <c r="K418" s="588">
        <f t="shared" si="43"/>
        <v>26.946533080853598</v>
      </c>
      <c r="L418" s="588">
        <f t="shared" si="43"/>
        <v>32.579487874057051</v>
      </c>
      <c r="M418" s="588">
        <f t="shared" si="43"/>
        <v>38.554838896671505</v>
      </c>
      <c r="N418" s="588" t="e">
        <f t="shared" si="43"/>
        <v>#N/A</v>
      </c>
    </row>
    <row r="419" spans="3:14">
      <c r="C419" s="85">
        <f t="shared" si="40"/>
        <v>-80</v>
      </c>
      <c r="D419" s="588">
        <f t="shared" si="43"/>
        <v>45.479766847845106</v>
      </c>
      <c r="E419" s="588">
        <f t="shared" si="43"/>
        <v>38.55956301565427</v>
      </c>
      <c r="F419" s="588">
        <f t="shared" si="43"/>
        <v>32.591252543483662</v>
      </c>
      <c r="G419" s="588">
        <f t="shared" si="43"/>
        <v>26.965493675704643</v>
      </c>
      <c r="H419" s="588">
        <f t="shared" si="43"/>
        <v>23.353077210864249</v>
      </c>
      <c r="I419" s="588">
        <f t="shared" si="43"/>
        <v>21.213843401898714</v>
      </c>
      <c r="J419" s="588">
        <f t="shared" si="43"/>
        <v>23.353077210864249</v>
      </c>
      <c r="K419" s="588">
        <f t="shared" si="43"/>
        <v>26.965493675704643</v>
      </c>
      <c r="L419" s="588">
        <f t="shared" si="43"/>
        <v>32.591252543483662</v>
      </c>
      <c r="M419" s="588">
        <f t="shared" si="43"/>
        <v>38.55956301565427</v>
      </c>
      <c r="N419" s="588" t="e">
        <f t="shared" si="43"/>
        <v>#N/A</v>
      </c>
    </row>
    <row r="420" spans="3:14">
      <c r="C420" s="85">
        <f t="shared" si="40"/>
        <v>-79</v>
      </c>
      <c r="D420" s="588">
        <f t="shared" si="43"/>
        <v>45.480648030835518</v>
      </c>
      <c r="E420" s="588">
        <f t="shared" si="43"/>
        <v>38.564234359213067</v>
      </c>
      <c r="F420" s="588">
        <f t="shared" si="43"/>
        <v>32.602885784083242</v>
      </c>
      <c r="G420" s="588">
        <f t="shared" si="43"/>
        <v>26.984242452556312</v>
      </c>
      <c r="H420" s="588">
        <f t="shared" si="43"/>
        <v>23.375831065061782</v>
      </c>
      <c r="I420" s="588">
        <f t="shared" si="43"/>
        <v>21.241102519971527</v>
      </c>
      <c r="J420" s="588">
        <f t="shared" si="43"/>
        <v>23.375831065061782</v>
      </c>
      <c r="K420" s="588">
        <f t="shared" si="43"/>
        <v>26.984242452556312</v>
      </c>
      <c r="L420" s="588">
        <f t="shared" si="43"/>
        <v>32.602885784083242</v>
      </c>
      <c r="M420" s="588">
        <f t="shared" si="43"/>
        <v>38.564234359213067</v>
      </c>
      <c r="N420" s="588" t="e">
        <f t="shared" si="43"/>
        <v>#N/A</v>
      </c>
    </row>
    <row r="421" spans="3:14">
      <c r="C421" s="85">
        <f t="shared" si="40"/>
        <v>-78</v>
      </c>
      <c r="D421" s="588">
        <f t="shared" si="43"/>
        <v>45.481519230444327</v>
      </c>
      <c r="E421" s="588">
        <f t="shared" si="43"/>
        <v>38.56885277868475</v>
      </c>
      <c r="F421" s="588">
        <f t="shared" si="43"/>
        <v>32.614387225633727</v>
      </c>
      <c r="G421" s="588">
        <f t="shared" si="43"/>
        <v>27.002778814738186</v>
      </c>
      <c r="H421" s="588">
        <f t="shared" si="43"/>
        <v>23.398327128979759</v>
      </c>
      <c r="I421" s="588">
        <f t="shared" si="43"/>
        <v>21.268052805281002</v>
      </c>
      <c r="J421" s="588">
        <f t="shared" si="43"/>
        <v>23.398327128979759</v>
      </c>
      <c r="K421" s="588">
        <f t="shared" si="43"/>
        <v>27.002778814738186</v>
      </c>
      <c r="L421" s="588">
        <f t="shared" si="43"/>
        <v>32.614387225633727</v>
      </c>
      <c r="M421" s="588">
        <f t="shared" si="43"/>
        <v>38.56885277868475</v>
      </c>
      <c r="N421" s="588" t="e">
        <f t="shared" si="43"/>
        <v>#N/A</v>
      </c>
    </row>
    <row r="422" spans="3:14">
      <c r="C422" s="85">
        <f t="shared" si="40"/>
        <v>-77</v>
      </c>
      <c r="D422" s="588">
        <f t="shared" si="43"/>
        <v>45.482380418628324</v>
      </c>
      <c r="E422" s="588">
        <f t="shared" si="43"/>
        <v>38.573418125406143</v>
      </c>
      <c r="F422" s="588">
        <f t="shared" si="43"/>
        <v>32.625756497913081</v>
      </c>
      <c r="G422" s="588">
        <f t="shared" si="43"/>
        <v>27.021102165579844</v>
      </c>
      <c r="H422" s="588">
        <f t="shared" si="43"/>
        <v>23.42056467848818</v>
      </c>
      <c r="I422" s="588">
        <f t="shared" si="43"/>
        <v>21.294693390319374</v>
      </c>
      <c r="J422" s="588">
        <f t="shared" si="43"/>
        <v>23.42056467848818</v>
      </c>
      <c r="K422" s="588">
        <f t="shared" si="43"/>
        <v>27.021102165579844</v>
      </c>
      <c r="L422" s="588">
        <f t="shared" si="43"/>
        <v>32.625756497913081</v>
      </c>
      <c r="M422" s="588">
        <f t="shared" si="43"/>
        <v>38.573418125406143</v>
      </c>
      <c r="N422" s="588" t="e">
        <f t="shared" si="43"/>
        <v>#N/A</v>
      </c>
    </row>
    <row r="423" spans="3:14">
      <c r="C423" s="85">
        <f t="shared" si="40"/>
        <v>-76</v>
      </c>
      <c r="D423" s="588">
        <f t="shared" si="43"/>
        <v>45.483231567344305</v>
      </c>
      <c r="E423" s="588">
        <f t="shared" si="43"/>
        <v>38.577930250714076</v>
      </c>
      <c r="F423" s="588">
        <f t="shared" si="43"/>
        <v>32.636993230699254</v>
      </c>
      <c r="G423" s="588">
        <f t="shared" si="43"/>
        <v>27.039211908410866</v>
      </c>
      <c r="H423" s="588">
        <f t="shared" si="43"/>
        <v>23.442542989457049</v>
      </c>
      <c r="I423" s="588">
        <f t="shared" si="43"/>
        <v>21.321023407578881</v>
      </c>
      <c r="J423" s="588">
        <f t="shared" si="43"/>
        <v>23.442542989457049</v>
      </c>
      <c r="K423" s="588">
        <f t="shared" si="43"/>
        <v>27.039211908410866</v>
      </c>
      <c r="L423" s="588">
        <f t="shared" si="43"/>
        <v>32.636993230699254</v>
      </c>
      <c r="M423" s="588">
        <f t="shared" si="43"/>
        <v>38.577930250714076</v>
      </c>
      <c r="N423" s="588" t="e">
        <f t="shared" si="43"/>
        <v>#N/A</v>
      </c>
    </row>
    <row r="424" spans="3:14">
      <c r="C424" s="85">
        <f t="shared" si="40"/>
        <v>-75</v>
      </c>
      <c r="D424" s="588">
        <f t="shared" ref="D424:N433" si="44">IF($C$50&gt;0,IF(ABS($C424)&lt;D$60,D$57-3*D$59/($C$54^3)*($C$54*$C424^2/2-ABS($C424^3)/6),NA()),D$57-3*D$59/($C$54^3)*($C$54*$C424^2/2-ABS($C424^3)/6))</f>
        <v>45.484072648549059</v>
      </c>
      <c r="E424" s="588">
        <f t="shared" si="44"/>
        <v>38.582389005945387</v>
      </c>
      <c r="F424" s="588">
        <f t="shared" si="44"/>
        <v>32.648097053770186</v>
      </c>
      <c r="G424" s="588">
        <f t="shared" si="44"/>
        <v>27.057107446560831</v>
      </c>
      <c r="H424" s="588">
        <f t="shared" si="44"/>
        <v>23.464261337756362</v>
      </c>
      <c r="I424" s="588">
        <f t="shared" si="44"/>
        <v>21.347041989551762</v>
      </c>
      <c r="J424" s="588">
        <f t="shared" si="44"/>
        <v>23.464261337756362</v>
      </c>
      <c r="K424" s="588">
        <f t="shared" si="44"/>
        <v>27.057107446560831</v>
      </c>
      <c r="L424" s="588">
        <f t="shared" si="44"/>
        <v>32.648097053770186</v>
      </c>
      <c r="M424" s="588">
        <f t="shared" si="44"/>
        <v>38.582389005945387</v>
      </c>
      <c r="N424" s="588" t="e">
        <f t="shared" si="44"/>
        <v>#N/A</v>
      </c>
    </row>
    <row r="425" spans="3:14">
      <c r="C425" s="85">
        <f t="shared" si="40"/>
        <v>-74</v>
      </c>
      <c r="D425" s="588">
        <f t="shared" si="44"/>
        <v>45.484903634199377</v>
      </c>
      <c r="E425" s="588">
        <f t="shared" si="44"/>
        <v>38.586794242436916</v>
      </c>
      <c r="F425" s="588">
        <f t="shared" si="44"/>
        <v>32.659067596903846</v>
      </c>
      <c r="G425" s="588">
        <f t="shared" si="44"/>
        <v>27.074788183359317</v>
      </c>
      <c r="H425" s="588">
        <f t="shared" si="44"/>
        <v>23.485718999256125</v>
      </c>
      <c r="I425" s="588">
        <f t="shared" si="44"/>
        <v>21.372748268730255</v>
      </c>
      <c r="J425" s="588">
        <f t="shared" si="44"/>
        <v>23.485718999256125</v>
      </c>
      <c r="K425" s="588">
        <f t="shared" si="44"/>
        <v>27.074788183359317</v>
      </c>
      <c r="L425" s="588">
        <f t="shared" si="44"/>
        <v>32.659067596903846</v>
      </c>
      <c r="M425" s="588">
        <f t="shared" si="44"/>
        <v>38.586794242436916</v>
      </c>
      <c r="N425" s="588" t="e">
        <f t="shared" si="44"/>
        <v>#N/A</v>
      </c>
    </row>
    <row r="426" spans="3:14">
      <c r="C426" s="85">
        <f t="shared" si="40"/>
        <v>-73</v>
      </c>
      <c r="D426" s="588">
        <f t="shared" si="44"/>
        <v>45.485724496252061</v>
      </c>
      <c r="E426" s="588">
        <f t="shared" si="44"/>
        <v>38.591145811525493</v>
      </c>
      <c r="F426" s="588">
        <f t="shared" si="44"/>
        <v>32.669904489878178</v>
      </c>
      <c r="G426" s="588">
        <f t="shared" si="44"/>
        <v>27.092253522135902</v>
      </c>
      <c r="H426" s="588">
        <f t="shared" si="44"/>
        <v>23.506915249826339</v>
      </c>
      <c r="I426" s="588">
        <f t="shared" si="44"/>
        <v>21.398141377606596</v>
      </c>
      <c r="J426" s="588">
        <f t="shared" si="44"/>
        <v>23.506915249826339</v>
      </c>
      <c r="K426" s="588">
        <f t="shared" si="44"/>
        <v>27.092253522135902</v>
      </c>
      <c r="L426" s="588">
        <f t="shared" si="44"/>
        <v>32.669904489878178</v>
      </c>
      <c r="M426" s="588">
        <f t="shared" si="44"/>
        <v>38.591145811525493</v>
      </c>
      <c r="N426" s="588" t="e">
        <f t="shared" si="44"/>
        <v>#N/A</v>
      </c>
    </row>
    <row r="427" spans="3:14">
      <c r="C427" s="85">
        <f t="shared" si="40"/>
        <v>-72</v>
      </c>
      <c r="D427" s="588">
        <f t="shared" si="44"/>
        <v>45.486535206663895</v>
      </c>
      <c r="E427" s="588">
        <f t="shared" si="44"/>
        <v>38.595443564547949</v>
      </c>
      <c r="F427" s="588">
        <f t="shared" si="44"/>
        <v>32.680607362471129</v>
      </c>
      <c r="G427" s="588">
        <f t="shared" si="44"/>
        <v>27.109502866220168</v>
      </c>
      <c r="H427" s="588">
        <f t="shared" si="44"/>
        <v>23.527849365337001</v>
      </c>
      <c r="I427" s="588">
        <f t="shared" si="44"/>
        <v>21.423220448673025</v>
      </c>
      <c r="J427" s="588">
        <f t="shared" si="44"/>
        <v>23.527849365337001</v>
      </c>
      <c r="K427" s="588">
        <f t="shared" si="44"/>
        <v>27.109502866220168</v>
      </c>
      <c r="L427" s="588">
        <f t="shared" si="44"/>
        <v>32.680607362471129</v>
      </c>
      <c r="M427" s="588">
        <f t="shared" si="44"/>
        <v>38.595443564547949</v>
      </c>
      <c r="N427" s="588" t="e">
        <f t="shared" si="44"/>
        <v>#N/A</v>
      </c>
    </row>
    <row r="428" spans="3:14">
      <c r="C428" s="85">
        <f t="shared" si="40"/>
        <v>-71</v>
      </c>
      <c r="D428" s="588">
        <f t="shared" si="44"/>
        <v>45.487335737391682</v>
      </c>
      <c r="E428" s="588">
        <f t="shared" si="44"/>
        <v>38.599687352841116</v>
      </c>
      <c r="F428" s="588">
        <f t="shared" si="44"/>
        <v>32.691175844460659</v>
      </c>
      <c r="G428" s="588">
        <f t="shared" si="44"/>
        <v>27.126535618941695</v>
      </c>
      <c r="H428" s="588">
        <f t="shared" si="44"/>
        <v>23.548520621658117</v>
      </c>
      <c r="I428" s="588">
        <f t="shared" si="44"/>
        <v>21.447984614421777</v>
      </c>
      <c r="J428" s="588">
        <f t="shared" si="44"/>
        <v>23.548520621658117</v>
      </c>
      <c r="K428" s="588">
        <f t="shared" si="44"/>
        <v>27.126535618941695</v>
      </c>
      <c r="L428" s="588">
        <f t="shared" si="44"/>
        <v>32.691175844460659</v>
      </c>
      <c r="M428" s="588">
        <f t="shared" si="44"/>
        <v>38.599687352841116</v>
      </c>
      <c r="N428" s="588" t="e">
        <f t="shared" si="44"/>
        <v>#N/A</v>
      </c>
    </row>
    <row r="429" spans="3:14">
      <c r="C429" s="85">
        <f t="shared" si="40"/>
        <v>-70</v>
      </c>
      <c r="D429" s="588">
        <f t="shared" si="44"/>
        <v>45.488126060392204</v>
      </c>
      <c r="E429" s="588">
        <f t="shared" si="44"/>
        <v>38.603877027741838</v>
      </c>
      <c r="F429" s="588">
        <f t="shared" si="44"/>
        <v>32.701609565624722</v>
      </c>
      <c r="G429" s="588">
        <f t="shared" si="44"/>
        <v>27.143351183630063</v>
      </c>
      <c r="H429" s="588">
        <f t="shared" si="44"/>
        <v>23.568928294659685</v>
      </c>
      <c r="I429" s="588">
        <f t="shared" si="44"/>
        <v>21.472433007345096</v>
      </c>
      <c r="J429" s="588">
        <f t="shared" si="44"/>
        <v>23.568928294659685</v>
      </c>
      <c r="K429" s="588">
        <f t="shared" si="44"/>
        <v>27.143351183630063</v>
      </c>
      <c r="L429" s="588">
        <f t="shared" si="44"/>
        <v>32.701609565624722</v>
      </c>
      <c r="M429" s="588">
        <f t="shared" si="44"/>
        <v>38.603877027741838</v>
      </c>
      <c r="N429" s="588" t="e">
        <f t="shared" si="44"/>
        <v>#N/A</v>
      </c>
    </row>
    <row r="430" spans="3:14">
      <c r="C430" s="85">
        <f t="shared" si="40"/>
        <v>-69</v>
      </c>
      <c r="D430" s="588">
        <f t="shared" si="44"/>
        <v>45.488906147622266</v>
      </c>
      <c r="E430" s="588">
        <f t="shared" si="44"/>
        <v>38.60801244058694</v>
      </c>
      <c r="F430" s="588">
        <f t="shared" si="44"/>
        <v>32.711908155741256</v>
      </c>
      <c r="G430" s="588">
        <f t="shared" si="44"/>
        <v>27.159948963614845</v>
      </c>
      <c r="H430" s="588">
        <f t="shared" si="44"/>
        <v>23.589071660211708</v>
      </c>
      <c r="I430" s="588">
        <f t="shared" si="44"/>
        <v>21.496564759935211</v>
      </c>
      <c r="J430" s="588">
        <f t="shared" si="44"/>
        <v>23.589071660211708</v>
      </c>
      <c r="K430" s="588">
        <f t="shared" si="44"/>
        <v>27.159948963614845</v>
      </c>
      <c r="L430" s="588">
        <f t="shared" si="44"/>
        <v>32.711908155741256</v>
      </c>
      <c r="M430" s="588">
        <f t="shared" si="44"/>
        <v>38.60801244058694</v>
      </c>
      <c r="N430" s="588" t="e">
        <f t="shared" si="44"/>
        <v>#N/A</v>
      </c>
    </row>
    <row r="431" spans="3:14">
      <c r="C431" s="85">
        <f t="shared" si="40"/>
        <v>-68</v>
      </c>
      <c r="D431" s="588">
        <f t="shared" si="44"/>
        <v>45.48967597103865</v>
      </c>
      <c r="E431" s="588">
        <f t="shared" si="44"/>
        <v>38.61209344271326</v>
      </c>
      <c r="F431" s="588">
        <f t="shared" si="44"/>
        <v>32.722071244588228</v>
      </c>
      <c r="G431" s="588">
        <f t="shared" si="44"/>
        <v>27.176328362225625</v>
      </c>
      <c r="H431" s="588">
        <f t="shared" si="44"/>
        <v>23.608949994184186</v>
      </c>
      <c r="I431" s="588">
        <f t="shared" si="44"/>
        <v>21.520379004684365</v>
      </c>
      <c r="J431" s="588">
        <f t="shared" si="44"/>
        <v>23.608949994184186</v>
      </c>
      <c r="K431" s="588">
        <f t="shared" si="44"/>
        <v>27.176328362225625</v>
      </c>
      <c r="L431" s="588">
        <f t="shared" si="44"/>
        <v>32.722071244588228</v>
      </c>
      <c r="M431" s="588">
        <f t="shared" si="44"/>
        <v>38.61209344271326</v>
      </c>
      <c r="N431" s="588" t="e">
        <f t="shared" si="44"/>
        <v>#N/A</v>
      </c>
    </row>
    <row r="432" spans="3:14">
      <c r="C432" s="85">
        <f t="shared" si="40"/>
        <v>-67</v>
      </c>
      <c r="D432" s="588">
        <f t="shared" si="44"/>
        <v>45.49043550259816</v>
      </c>
      <c r="E432" s="588">
        <f t="shared" si="44"/>
        <v>38.616119885457628</v>
      </c>
      <c r="F432" s="588">
        <f t="shared" si="44"/>
        <v>32.732098461943586</v>
      </c>
      <c r="G432" s="588">
        <f t="shared" si="44"/>
        <v>27.19248878279198</v>
      </c>
      <c r="H432" s="588">
        <f t="shared" si="44"/>
        <v>23.62856257244712</v>
      </c>
      <c r="I432" s="588">
        <f t="shared" si="44"/>
        <v>21.543874874084796</v>
      </c>
      <c r="J432" s="588">
        <f t="shared" si="44"/>
        <v>23.62856257244712</v>
      </c>
      <c r="K432" s="588">
        <f t="shared" si="44"/>
        <v>27.19248878279198</v>
      </c>
      <c r="L432" s="588">
        <f t="shared" si="44"/>
        <v>32.732098461943586</v>
      </c>
      <c r="M432" s="588">
        <f t="shared" si="44"/>
        <v>38.616119885457628</v>
      </c>
      <c r="N432" s="588" t="e">
        <f t="shared" si="44"/>
        <v>#N/A</v>
      </c>
    </row>
    <row r="433" spans="3:14">
      <c r="C433" s="85">
        <f t="shared" si="40"/>
        <v>-66</v>
      </c>
      <c r="D433" s="588">
        <f t="shared" si="44"/>
        <v>45.491184714257578</v>
      </c>
      <c r="E433" s="588">
        <f t="shared" si="44"/>
        <v>38.620091620156877</v>
      </c>
      <c r="F433" s="588">
        <f t="shared" si="44"/>
        <v>32.741989437585282</v>
      </c>
      <c r="G433" s="588">
        <f t="shared" si="44"/>
        <v>27.208429628643493</v>
      </c>
      <c r="H433" s="588">
        <f t="shared" si="44"/>
        <v>23.647908670870514</v>
      </c>
      <c r="I433" s="588">
        <f t="shared" si="44"/>
        <v>21.56705150062874</v>
      </c>
      <c r="J433" s="588">
        <f t="shared" si="44"/>
        <v>23.647908670870514</v>
      </c>
      <c r="K433" s="588">
        <f t="shared" si="44"/>
        <v>27.208429628643493</v>
      </c>
      <c r="L433" s="588">
        <f t="shared" si="44"/>
        <v>32.741989437585282</v>
      </c>
      <c r="M433" s="588">
        <f t="shared" si="44"/>
        <v>38.620091620156877</v>
      </c>
      <c r="N433" s="588" t="e">
        <f t="shared" si="44"/>
        <v>#N/A</v>
      </c>
    </row>
    <row r="434" spans="3:14">
      <c r="C434" s="85">
        <f t="shared" si="40"/>
        <v>-65</v>
      </c>
      <c r="D434" s="588">
        <f t="shared" ref="D434:N443" si="45">IF($C$50&gt;0,IF(ABS($C434)&lt;D$60,D$57-3*D$59/($C$54^3)*($C$54*$C434^2/2-ABS($C434^3)/6),NA()),D$57-3*D$59/($C$54^3)*($C$54*$C434^2/2-ABS($C434^3)/6))</f>
        <v>45.491923577973708</v>
      </c>
      <c r="E434" s="588">
        <f t="shared" si="45"/>
        <v>38.624008498147852</v>
      </c>
      <c r="F434" s="588">
        <f t="shared" si="45"/>
        <v>32.751743801291262</v>
      </c>
      <c r="G434" s="588">
        <f t="shared" si="45"/>
        <v>27.224150303109738</v>
      </c>
      <c r="H434" s="588">
        <f t="shared" si="45"/>
        <v>23.666987565324369</v>
      </c>
      <c r="I434" s="588">
        <f t="shared" si="45"/>
        <v>21.589908016808433</v>
      </c>
      <c r="J434" s="588">
        <f t="shared" si="45"/>
        <v>23.666987565324369</v>
      </c>
      <c r="K434" s="588">
        <f t="shared" si="45"/>
        <v>27.224150303109738</v>
      </c>
      <c r="L434" s="588">
        <f t="shared" si="45"/>
        <v>32.751743801291262</v>
      </c>
      <c r="M434" s="588">
        <f t="shared" si="45"/>
        <v>38.624008498147852</v>
      </c>
      <c r="N434" s="588" t="e">
        <f t="shared" si="45"/>
        <v>#N/A</v>
      </c>
    </row>
    <row r="435" spans="3:14">
      <c r="C435" s="85">
        <f t="shared" si="40"/>
        <v>-64</v>
      </c>
      <c r="D435" s="588">
        <f t="shared" si="45"/>
        <v>45.492652065703339</v>
      </c>
      <c r="E435" s="588">
        <f t="shared" si="45"/>
        <v>38.627870370767376</v>
      </c>
      <c r="F435" s="588">
        <f t="shared" si="45"/>
        <v>32.76136118283948</v>
      </c>
      <c r="G435" s="588">
        <f t="shared" si="45"/>
        <v>27.239650209520299</v>
      </c>
      <c r="H435" s="588">
        <f t="shared" si="45"/>
        <v>23.685798531678685</v>
      </c>
      <c r="I435" s="588">
        <f t="shared" si="45"/>
        <v>21.612443555116119</v>
      </c>
      <c r="J435" s="588">
        <f t="shared" si="45"/>
        <v>23.685798531678685</v>
      </c>
      <c r="K435" s="588">
        <f t="shared" si="45"/>
        <v>27.239650209520299</v>
      </c>
      <c r="L435" s="588">
        <f t="shared" si="45"/>
        <v>32.76136118283948</v>
      </c>
      <c r="M435" s="588">
        <f t="shared" si="45"/>
        <v>38.627870370767376</v>
      </c>
      <c r="N435" s="588" t="e">
        <f t="shared" si="45"/>
        <v>#N/A</v>
      </c>
    </row>
    <row r="436" spans="3:14">
      <c r="C436" s="85">
        <f t="shared" si="40"/>
        <v>-63</v>
      </c>
      <c r="D436" s="588">
        <f t="shared" si="45"/>
        <v>45.493370149403262</v>
      </c>
      <c r="E436" s="588">
        <f t="shared" si="45"/>
        <v>38.63167708935228</v>
      </c>
      <c r="F436" s="588">
        <f t="shared" si="45"/>
        <v>32.770841212007895</v>
      </c>
      <c r="G436" s="588">
        <f t="shared" si="45"/>
        <v>27.254928751204755</v>
      </c>
      <c r="H436" s="588">
        <f t="shared" si="45"/>
        <v>23.704340845803461</v>
      </c>
      <c r="I436" s="588">
        <f t="shared" si="45"/>
        <v>21.634657248044032</v>
      </c>
      <c r="J436" s="588">
        <f t="shared" si="45"/>
        <v>23.704340845803461</v>
      </c>
      <c r="K436" s="588">
        <f t="shared" si="45"/>
        <v>27.254928751204755</v>
      </c>
      <c r="L436" s="588">
        <f t="shared" si="45"/>
        <v>32.770841212007895</v>
      </c>
      <c r="M436" s="588">
        <f t="shared" si="45"/>
        <v>38.63167708935228</v>
      </c>
      <c r="N436" s="588" t="e">
        <f t="shared" si="45"/>
        <v>#N/A</v>
      </c>
    </row>
    <row r="437" spans="3:14">
      <c r="C437" s="85">
        <f t="shared" si="40"/>
        <v>-62</v>
      </c>
      <c r="D437" s="588">
        <f t="shared" si="45"/>
        <v>45.494077801030265</v>
      </c>
      <c r="E437" s="588">
        <f t="shared" si="45"/>
        <v>38.63542850523941</v>
      </c>
      <c r="F437" s="588">
        <f t="shared" si="45"/>
        <v>32.780183518574454</v>
      </c>
      <c r="G437" s="588">
        <f t="shared" si="45"/>
        <v>27.269985331492681</v>
      </c>
      <c r="H437" s="588">
        <f t="shared" si="45"/>
        <v>23.722613783568701</v>
      </c>
      <c r="I437" s="588">
        <f t="shared" si="45"/>
        <v>21.656548228084411</v>
      </c>
      <c r="J437" s="588">
        <f t="shared" si="45"/>
        <v>23.722613783568701</v>
      </c>
      <c r="K437" s="588">
        <f t="shared" si="45"/>
        <v>27.269985331492681</v>
      </c>
      <c r="L437" s="588">
        <f t="shared" si="45"/>
        <v>32.780183518574454</v>
      </c>
      <c r="M437" s="588">
        <f t="shared" si="45"/>
        <v>38.63542850523941</v>
      </c>
      <c r="N437" s="588" t="e">
        <f t="shared" si="45"/>
        <v>#N/A</v>
      </c>
    </row>
    <row r="438" spans="3:14">
      <c r="C438" s="85">
        <f t="shared" si="40"/>
        <v>-61</v>
      </c>
      <c r="D438" s="588">
        <f t="shared" si="45"/>
        <v>45.49477499254116</v>
      </c>
      <c r="E438" s="588">
        <f t="shared" si="45"/>
        <v>38.639124469765598</v>
      </c>
      <c r="F438" s="588">
        <f t="shared" si="45"/>
        <v>32.789387732317103</v>
      </c>
      <c r="G438" s="588">
        <f t="shared" si="45"/>
        <v>27.284819353713658</v>
      </c>
      <c r="H438" s="588">
        <f t="shared" si="45"/>
        <v>23.740616620844403</v>
      </c>
      <c r="I438" s="588">
        <f t="shared" si="45"/>
        <v>21.67811562772949</v>
      </c>
      <c r="J438" s="588">
        <f t="shared" si="45"/>
        <v>23.740616620844403</v>
      </c>
      <c r="K438" s="588">
        <f t="shared" si="45"/>
        <v>27.284819353713658</v>
      </c>
      <c r="L438" s="588">
        <f t="shared" si="45"/>
        <v>32.789387732317103</v>
      </c>
      <c r="M438" s="588">
        <f t="shared" si="45"/>
        <v>38.639124469765598</v>
      </c>
      <c r="N438" s="588" t="e">
        <f t="shared" si="45"/>
        <v>#N/A</v>
      </c>
    </row>
    <row r="439" spans="3:14">
      <c r="C439" s="85">
        <f t="shared" si="40"/>
        <v>-60</v>
      </c>
      <c r="D439" s="588">
        <f t="shared" si="45"/>
        <v>45.495461695892722</v>
      </c>
      <c r="E439" s="588">
        <f t="shared" si="45"/>
        <v>38.642764834267666</v>
      </c>
      <c r="F439" s="588">
        <f t="shared" si="45"/>
        <v>32.798453483013809</v>
      </c>
      <c r="G439" s="588">
        <f t="shared" si="45"/>
        <v>27.299430221197266</v>
      </c>
      <c r="H439" s="588">
        <f t="shared" si="45"/>
        <v>23.758348633500574</v>
      </c>
      <c r="I439" s="588">
        <f t="shared" si="45"/>
        <v>21.699358579471511</v>
      </c>
      <c r="J439" s="588">
        <f t="shared" si="45"/>
        <v>23.758348633500574</v>
      </c>
      <c r="K439" s="588">
        <f t="shared" si="45"/>
        <v>27.299430221197266</v>
      </c>
      <c r="L439" s="588">
        <f t="shared" si="45"/>
        <v>32.798453483013809</v>
      </c>
      <c r="M439" s="588">
        <f t="shared" si="45"/>
        <v>38.642764834267666</v>
      </c>
      <c r="N439" s="588" t="e">
        <f t="shared" si="45"/>
        <v>#N/A</v>
      </c>
    </row>
    <row r="440" spans="3:14">
      <c r="C440" s="85">
        <f t="shared" si="40"/>
        <v>-59</v>
      </c>
      <c r="D440" s="588">
        <f t="shared" si="45"/>
        <v>45.496137883041747</v>
      </c>
      <c r="E440" s="588">
        <f t="shared" si="45"/>
        <v>38.646349450082461</v>
      </c>
      <c r="F440" s="588">
        <f t="shared" si="45"/>
        <v>32.807380400442511</v>
      </c>
      <c r="G440" s="588">
        <f t="shared" si="45"/>
        <v>27.313817337273086</v>
      </c>
      <c r="H440" s="588">
        <f t="shared" si="45"/>
        <v>23.775809097407212</v>
      </c>
      <c r="I440" s="588">
        <f t="shared" si="45"/>
        <v>21.720276215802709</v>
      </c>
      <c r="J440" s="588">
        <f t="shared" si="45"/>
        <v>23.775809097407212</v>
      </c>
      <c r="K440" s="588">
        <f t="shared" si="45"/>
        <v>27.313817337273086</v>
      </c>
      <c r="L440" s="588">
        <f t="shared" si="45"/>
        <v>32.807380400442511</v>
      </c>
      <c r="M440" s="588">
        <f t="shared" si="45"/>
        <v>38.646349450082461</v>
      </c>
      <c r="N440" s="588" t="e">
        <f t="shared" si="45"/>
        <v>#N/A</v>
      </c>
    </row>
    <row r="441" spans="3:14">
      <c r="C441" s="85">
        <f t="shared" si="40"/>
        <v>-58</v>
      </c>
      <c r="D441" s="588">
        <f t="shared" si="45"/>
        <v>45.49680352594504</v>
      </c>
      <c r="E441" s="588">
        <f t="shared" si="45"/>
        <v>38.649878168546806</v>
      </c>
      <c r="F441" s="588">
        <f t="shared" si="45"/>
        <v>32.816168114381163</v>
      </c>
      <c r="G441" s="588">
        <f t="shared" si="45"/>
        <v>27.327980105270694</v>
      </c>
      <c r="H441" s="588">
        <f t="shared" si="45"/>
        <v>23.792997288434318</v>
      </c>
      <c r="I441" s="588">
        <f t="shared" si="45"/>
        <v>21.740867669215323</v>
      </c>
      <c r="J441" s="588">
        <f t="shared" si="45"/>
        <v>23.792997288434318</v>
      </c>
      <c r="K441" s="588">
        <f t="shared" si="45"/>
        <v>27.327980105270694</v>
      </c>
      <c r="L441" s="588">
        <f t="shared" si="45"/>
        <v>32.816168114381163</v>
      </c>
      <c r="M441" s="588">
        <f t="shared" si="45"/>
        <v>38.649878168546806</v>
      </c>
      <c r="N441" s="588" t="e">
        <f t="shared" si="45"/>
        <v>#N/A</v>
      </c>
    </row>
    <row r="442" spans="3:14">
      <c r="C442" s="85">
        <f t="shared" si="40"/>
        <v>-57</v>
      </c>
      <c r="D442" s="588">
        <f t="shared" si="45"/>
        <v>45.497458596559383</v>
      </c>
      <c r="E442" s="588">
        <f t="shared" si="45"/>
        <v>38.653350840997547</v>
      </c>
      <c r="F442" s="588">
        <f t="shared" si="45"/>
        <v>32.824816254607725</v>
      </c>
      <c r="G442" s="588">
        <f t="shared" si="45"/>
        <v>27.341917928519671</v>
      </c>
      <c r="H442" s="588">
        <f t="shared" si="45"/>
        <v>23.809912482451892</v>
      </c>
      <c r="I442" s="588">
        <f t="shared" si="45"/>
        <v>21.761132072201594</v>
      </c>
      <c r="J442" s="588">
        <f t="shared" si="45"/>
        <v>23.809912482451892</v>
      </c>
      <c r="K442" s="588">
        <f t="shared" si="45"/>
        <v>27.341917928519671</v>
      </c>
      <c r="L442" s="588">
        <f t="shared" si="45"/>
        <v>32.824816254607725</v>
      </c>
      <c r="M442" s="588">
        <f t="shared" si="45"/>
        <v>38.653350840997547</v>
      </c>
      <c r="N442" s="588" t="e">
        <f t="shared" si="45"/>
        <v>#N/A</v>
      </c>
    </row>
    <row r="443" spans="3:14">
      <c r="C443" s="85">
        <f t="shared" si="40"/>
        <v>-56</v>
      </c>
      <c r="D443" s="588">
        <f t="shared" si="45"/>
        <v>45.498103066841566</v>
      </c>
      <c r="E443" s="588">
        <f t="shared" si="45"/>
        <v>38.656767318771507</v>
      </c>
      <c r="F443" s="588">
        <f t="shared" si="45"/>
        <v>32.833324450900143</v>
      </c>
      <c r="G443" s="588">
        <f t="shared" si="45"/>
        <v>27.355630210349595</v>
      </c>
      <c r="H443" s="588">
        <f t="shared" si="45"/>
        <v>23.826553955329938</v>
      </c>
      <c r="I443" s="588">
        <f t="shared" si="45"/>
        <v>21.781068557253754</v>
      </c>
      <c r="J443" s="588">
        <f t="shared" si="45"/>
        <v>23.826553955329938</v>
      </c>
      <c r="K443" s="588">
        <f t="shared" si="45"/>
        <v>27.355630210349595</v>
      </c>
      <c r="L443" s="588">
        <f t="shared" si="45"/>
        <v>32.833324450900143</v>
      </c>
      <c r="M443" s="588">
        <f t="shared" si="45"/>
        <v>38.656767318771507</v>
      </c>
      <c r="N443" s="588" t="e">
        <f t="shared" si="45"/>
        <v>#N/A</v>
      </c>
    </row>
    <row r="444" spans="3:14">
      <c r="C444" s="85">
        <f t="shared" si="40"/>
        <v>-55</v>
      </c>
      <c r="D444" s="588">
        <f t="shared" ref="D444:N453" si="46">IF($C$50&gt;0,IF(ABS($C444)&lt;D$60,D$57-3*D$59/($C$54^3)*($C$54*$C444^2/2-ABS($C444^3)/6),NA()),D$57-3*D$59/($C$54^3)*($C$54*$C444^2/2-ABS($C444^3)/6))</f>
        <v>45.498736908748398</v>
      </c>
      <c r="E444" s="588">
        <f t="shared" si="46"/>
        <v>38.660127453205526</v>
      </c>
      <c r="F444" s="588">
        <f t="shared" si="46"/>
        <v>32.841692333036363</v>
      </c>
      <c r="G444" s="588">
        <f t="shared" si="46"/>
        <v>27.369116354090046</v>
      </c>
      <c r="H444" s="588">
        <f t="shared" si="46"/>
        <v>23.842920982938455</v>
      </c>
      <c r="I444" s="588">
        <f t="shared" si="46"/>
        <v>21.800676256864048</v>
      </c>
      <c r="J444" s="588">
        <f t="shared" si="46"/>
        <v>23.842920982938455</v>
      </c>
      <c r="K444" s="588">
        <f t="shared" si="46"/>
        <v>27.369116354090046</v>
      </c>
      <c r="L444" s="588">
        <f t="shared" si="46"/>
        <v>32.841692333036363</v>
      </c>
      <c r="M444" s="588">
        <f t="shared" si="46"/>
        <v>38.660127453205526</v>
      </c>
      <c r="N444" s="588" t="e">
        <f t="shared" si="46"/>
        <v>#N/A</v>
      </c>
    </row>
    <row r="445" spans="3:14">
      <c r="C445" s="85">
        <f t="shared" si="40"/>
        <v>-54</v>
      </c>
      <c r="D445" s="588">
        <f t="shared" si="46"/>
        <v>45.499360094236657</v>
      </c>
      <c r="E445" s="588">
        <f t="shared" si="46"/>
        <v>38.66343109563644</v>
      </c>
      <c r="F445" s="588">
        <f t="shared" si="46"/>
        <v>32.849919530794352</v>
      </c>
      <c r="G445" s="588">
        <f t="shared" si="46"/>
        <v>27.382375763070606</v>
      </c>
      <c r="H445" s="588">
        <f t="shared" si="46"/>
        <v>23.859012841147447</v>
      </c>
      <c r="I445" s="588">
        <f t="shared" si="46"/>
        <v>21.819954303524703</v>
      </c>
      <c r="J445" s="588">
        <f t="shared" si="46"/>
        <v>23.859012841147447</v>
      </c>
      <c r="K445" s="588">
        <f t="shared" si="46"/>
        <v>27.382375763070606</v>
      </c>
      <c r="L445" s="588">
        <f t="shared" si="46"/>
        <v>32.849919530794352</v>
      </c>
      <c r="M445" s="588">
        <f t="shared" si="46"/>
        <v>38.66343109563644</v>
      </c>
      <c r="N445" s="588" t="e">
        <f t="shared" si="46"/>
        <v>#N/A</v>
      </c>
    </row>
    <row r="446" spans="3:14">
      <c r="C446" s="85">
        <f t="shared" si="40"/>
        <v>-53</v>
      </c>
      <c r="D446" s="588">
        <f t="shared" si="46"/>
        <v>45.499972595263145</v>
      </c>
      <c r="E446" s="588">
        <f t="shared" si="46"/>
        <v>38.666678097401075</v>
      </c>
      <c r="F446" s="588">
        <f t="shared" si="46"/>
        <v>32.85800567395205</v>
      </c>
      <c r="G446" s="588">
        <f t="shared" si="46"/>
        <v>27.395407840620848</v>
      </c>
      <c r="H446" s="588">
        <f t="shared" si="46"/>
        <v>23.874828805826912</v>
      </c>
      <c r="I446" s="588">
        <f t="shared" si="46"/>
        <v>21.83890182972797</v>
      </c>
      <c r="J446" s="588">
        <f t="shared" si="46"/>
        <v>23.874828805826912</v>
      </c>
      <c r="K446" s="588">
        <f t="shared" si="46"/>
        <v>27.395407840620848</v>
      </c>
      <c r="L446" s="588">
        <f t="shared" si="46"/>
        <v>32.85800567395205</v>
      </c>
      <c r="M446" s="588">
        <f t="shared" si="46"/>
        <v>38.666678097401075</v>
      </c>
      <c r="N446" s="588" t="e">
        <f t="shared" si="46"/>
        <v>#N/A</v>
      </c>
    </row>
    <row r="447" spans="3:14">
      <c r="C447" s="85">
        <f t="shared" si="40"/>
        <v>-52</v>
      </c>
      <c r="D447" s="588">
        <f t="shared" si="46"/>
        <v>45.500574383784652</v>
      </c>
      <c r="E447" s="588">
        <f t="shared" si="46"/>
        <v>38.669868309836268</v>
      </c>
      <c r="F447" s="588">
        <f t="shared" si="46"/>
        <v>32.865950392287409</v>
      </c>
      <c r="G447" s="588">
        <f t="shared" si="46"/>
        <v>27.408211990070356</v>
      </c>
      <c r="H447" s="588">
        <f t="shared" si="46"/>
        <v>23.890368152846854</v>
      </c>
      <c r="I447" s="588">
        <f t="shared" si="46"/>
        <v>21.857517967966075</v>
      </c>
      <c r="J447" s="588">
        <f t="shared" si="46"/>
        <v>23.890368152846854</v>
      </c>
      <c r="K447" s="588">
        <f t="shared" si="46"/>
        <v>27.408211990070356</v>
      </c>
      <c r="L447" s="588">
        <f t="shared" si="46"/>
        <v>32.865950392287409</v>
      </c>
      <c r="M447" s="588">
        <f t="shared" si="46"/>
        <v>38.669868309836268</v>
      </c>
      <c r="N447" s="588" t="e">
        <f t="shared" si="46"/>
        <v>#N/A</v>
      </c>
    </row>
    <row r="448" spans="3:14">
      <c r="C448" s="85">
        <f t="shared" si="40"/>
        <v>-51</v>
      </c>
      <c r="D448" s="588">
        <f t="shared" si="46"/>
        <v>45.501165431757968</v>
      </c>
      <c r="E448" s="588">
        <f t="shared" si="46"/>
        <v>38.673001584278857</v>
      </c>
      <c r="F448" s="588">
        <f t="shared" si="46"/>
        <v>32.873753315578384</v>
      </c>
      <c r="G448" s="588">
        <f t="shared" si="46"/>
        <v>27.420787614748708</v>
      </c>
      <c r="H448" s="588">
        <f t="shared" si="46"/>
        <v>23.905630158077273</v>
      </c>
      <c r="I448" s="588">
        <f t="shared" si="46"/>
        <v>21.875801850731264</v>
      </c>
      <c r="J448" s="588">
        <f t="shared" si="46"/>
        <v>23.905630158077273</v>
      </c>
      <c r="K448" s="588">
        <f t="shared" si="46"/>
        <v>27.420787614748708</v>
      </c>
      <c r="L448" s="588">
        <f t="shared" si="46"/>
        <v>32.873753315578384</v>
      </c>
      <c r="M448" s="588">
        <f t="shared" si="46"/>
        <v>38.673001584278857</v>
      </c>
      <c r="N448" s="588" t="e">
        <f t="shared" si="46"/>
        <v>#N/A</v>
      </c>
    </row>
    <row r="449" spans="3:14">
      <c r="C449" s="85">
        <f t="shared" si="40"/>
        <v>-50</v>
      </c>
      <c r="D449" s="588">
        <f t="shared" si="46"/>
        <v>45.501745711139897</v>
      </c>
      <c r="E449" s="588">
        <f t="shared" si="46"/>
        <v>38.676077772065675</v>
      </c>
      <c r="F449" s="588">
        <f t="shared" si="46"/>
        <v>32.881414073602933</v>
      </c>
      <c r="G449" s="588">
        <f t="shared" si="46"/>
        <v>27.433134117985485</v>
      </c>
      <c r="H449" s="588">
        <f t="shared" si="46"/>
        <v>23.920614097388167</v>
      </c>
      <c r="I449" s="588">
        <f t="shared" si="46"/>
        <v>21.893752610515769</v>
      </c>
      <c r="J449" s="588">
        <f t="shared" si="46"/>
        <v>23.920614097388167</v>
      </c>
      <c r="K449" s="588">
        <f t="shared" si="46"/>
        <v>27.433134117985485</v>
      </c>
      <c r="L449" s="588">
        <f t="shared" si="46"/>
        <v>32.881414073602933</v>
      </c>
      <c r="M449" s="588">
        <f t="shared" si="46"/>
        <v>38.676077772065675</v>
      </c>
      <c r="N449" s="588" t="e">
        <f t="shared" si="46"/>
        <v>#N/A</v>
      </c>
    </row>
    <row r="450" spans="3:14">
      <c r="C450" s="85">
        <f t="shared" ref="C450:C513" si="47">IF(C449&gt;=$C$54,NA(),C449+1)</f>
        <v>-49</v>
      </c>
      <c r="D450" s="588">
        <f t="shared" si="46"/>
        <v>45.50231519388722</v>
      </c>
      <c r="E450" s="588">
        <f t="shared" si="46"/>
        <v>38.679096724533551</v>
      </c>
      <c r="F450" s="588">
        <f t="shared" si="46"/>
        <v>32.888932296138996</v>
      </c>
      <c r="G450" s="588">
        <f t="shared" si="46"/>
        <v>27.44525090311026</v>
      </c>
      <c r="H450" s="588">
        <f t="shared" si="46"/>
        <v>23.935319246649545</v>
      </c>
      <c r="I450" s="588">
        <f t="shared" si="46"/>
        <v>21.911369379811834</v>
      </c>
      <c r="J450" s="588">
        <f t="shared" si="46"/>
        <v>23.935319246649545</v>
      </c>
      <c r="K450" s="588">
        <f t="shared" si="46"/>
        <v>27.44525090311026</v>
      </c>
      <c r="L450" s="588">
        <f t="shared" si="46"/>
        <v>32.888932296138996</v>
      </c>
      <c r="M450" s="588">
        <f t="shared" si="46"/>
        <v>38.679096724533551</v>
      </c>
      <c r="N450" s="588" t="e">
        <f t="shared" si="46"/>
        <v>#N/A</v>
      </c>
    </row>
    <row r="451" spans="3:14">
      <c r="C451" s="85">
        <f t="shared" si="47"/>
        <v>-48</v>
      </c>
      <c r="D451" s="588">
        <f t="shared" si="46"/>
        <v>45.502873851956736</v>
      </c>
      <c r="E451" s="588">
        <f t="shared" si="46"/>
        <v>38.682058293019324</v>
      </c>
      <c r="F451" s="588">
        <f t="shared" si="46"/>
        <v>32.896307612964534</v>
      </c>
      <c r="G451" s="588">
        <f t="shared" si="46"/>
        <v>27.457137373452621</v>
      </c>
      <c r="H451" s="588">
        <f t="shared" si="46"/>
        <v>23.949744881731402</v>
      </c>
      <c r="I451" s="588">
        <f t="shared" si="46"/>
        <v>21.928651291111692</v>
      </c>
      <c r="J451" s="588">
        <f t="shared" si="46"/>
        <v>23.949744881731402</v>
      </c>
      <c r="K451" s="588">
        <f t="shared" si="46"/>
        <v>27.457137373452621</v>
      </c>
      <c r="L451" s="588">
        <f t="shared" si="46"/>
        <v>32.896307612964534</v>
      </c>
      <c r="M451" s="588">
        <f t="shared" si="46"/>
        <v>38.682058293019324</v>
      </c>
      <c r="N451" s="588" t="e">
        <f t="shared" si="46"/>
        <v>#N/A</v>
      </c>
    </row>
    <row r="452" spans="3:14">
      <c r="C452" s="85">
        <f t="shared" si="47"/>
        <v>-47</v>
      </c>
      <c r="D452" s="588">
        <f t="shared" si="46"/>
        <v>45.503421657305239</v>
      </c>
      <c r="E452" s="588">
        <f t="shared" si="46"/>
        <v>38.684962328859825</v>
      </c>
      <c r="F452" s="588">
        <f t="shared" si="46"/>
        <v>32.9035396538575</v>
      </c>
      <c r="G452" s="588">
        <f t="shared" si="46"/>
        <v>27.46879293234214</v>
      </c>
      <c r="H452" s="588">
        <f t="shared" si="46"/>
        <v>23.96389027850374</v>
      </c>
      <c r="I452" s="588">
        <f t="shared" si="46"/>
        <v>21.945597476907579</v>
      </c>
      <c r="J452" s="588">
        <f t="shared" si="46"/>
        <v>23.96389027850374</v>
      </c>
      <c r="K452" s="588">
        <f t="shared" si="46"/>
        <v>27.46879293234214</v>
      </c>
      <c r="L452" s="588">
        <f t="shared" si="46"/>
        <v>32.9035396538575</v>
      </c>
      <c r="M452" s="588">
        <f t="shared" si="46"/>
        <v>38.684962328859825</v>
      </c>
      <c r="N452" s="588" t="e">
        <f t="shared" si="46"/>
        <v>#N/A</v>
      </c>
    </row>
    <row r="453" spans="3:14">
      <c r="C453" s="85">
        <f t="shared" si="47"/>
        <v>-46</v>
      </c>
      <c r="D453" s="588">
        <f t="shared" si="46"/>
        <v>45.50395858188952</v>
      </c>
      <c r="E453" s="588">
        <f t="shared" si="46"/>
        <v>38.687808683391893</v>
      </c>
      <c r="F453" s="588">
        <f t="shared" si="46"/>
        <v>32.910628048595839</v>
      </c>
      <c r="G453" s="588">
        <f t="shared" si="46"/>
        <v>27.480216983108402</v>
      </c>
      <c r="H453" s="588">
        <f t="shared" si="46"/>
        <v>23.97775471283656</v>
      </c>
      <c r="I453" s="588">
        <f t="shared" si="46"/>
        <v>21.96220706969174</v>
      </c>
      <c r="J453" s="588">
        <f t="shared" si="46"/>
        <v>23.97775471283656</v>
      </c>
      <c r="K453" s="588">
        <f t="shared" si="46"/>
        <v>27.480216983108402</v>
      </c>
      <c r="L453" s="588">
        <f t="shared" si="46"/>
        <v>32.910628048595839</v>
      </c>
      <c r="M453" s="588">
        <f t="shared" si="46"/>
        <v>38.687808683391893</v>
      </c>
      <c r="N453" s="588" t="e">
        <f t="shared" si="46"/>
        <v>#N/A</v>
      </c>
    </row>
    <row r="454" spans="3:14">
      <c r="C454" s="85">
        <f t="shared" si="47"/>
        <v>-45</v>
      </c>
      <c r="D454" s="588">
        <f t="shared" ref="D454:N463" si="48">IF($C$50&gt;0,IF(ABS($C454)&lt;D$60,D$57-3*D$59/($C$54^3)*($C$54*$C454^2/2-ABS($C454^3)/6),NA()),D$57-3*D$59/($C$54^3)*($C$54*$C454^2/2-ABS($C454^3)/6))</f>
        <v>45.504484597666369</v>
      </c>
      <c r="E454" s="588">
        <f t="shared" si="48"/>
        <v>38.690597207952351</v>
      </c>
      <c r="F454" s="588">
        <f t="shared" si="48"/>
        <v>32.917572426957506</v>
      </c>
      <c r="G454" s="588">
        <f t="shared" si="48"/>
        <v>27.491408929080979</v>
      </c>
      <c r="H454" s="588">
        <f t="shared" si="48"/>
        <v>23.991337460599865</v>
      </c>
      <c r="I454" s="588">
        <f t="shared" si="48"/>
        <v>21.978479201956407</v>
      </c>
      <c r="J454" s="588">
        <f t="shared" si="48"/>
        <v>23.991337460599865</v>
      </c>
      <c r="K454" s="588">
        <f t="shared" si="48"/>
        <v>27.491408929080979</v>
      </c>
      <c r="L454" s="588">
        <f t="shared" si="48"/>
        <v>32.917572426957506</v>
      </c>
      <c r="M454" s="588">
        <f t="shared" si="48"/>
        <v>38.690597207952351</v>
      </c>
      <c r="N454" s="588" t="e">
        <f t="shared" si="48"/>
        <v>#N/A</v>
      </c>
    </row>
    <row r="455" spans="3:14">
      <c r="C455" s="85">
        <f t="shared" si="47"/>
        <v>-44</v>
      </c>
      <c r="D455" s="588">
        <f t="shared" si="48"/>
        <v>45.50499967659259</v>
      </c>
      <c r="E455" s="588">
        <f t="shared" si="48"/>
        <v>38.693327753878044</v>
      </c>
      <c r="F455" s="588">
        <f t="shared" si="48"/>
        <v>32.924372418720452</v>
      </c>
      <c r="G455" s="588">
        <f t="shared" si="48"/>
        <v>27.50236817358946</v>
      </c>
      <c r="H455" s="588">
        <f t="shared" si="48"/>
        <v>24.004637797663658</v>
      </c>
      <c r="I455" s="588">
        <f t="shared" si="48"/>
        <v>21.99441300619382</v>
      </c>
      <c r="J455" s="588">
        <f t="shared" si="48"/>
        <v>24.004637797663658</v>
      </c>
      <c r="K455" s="588">
        <f t="shared" si="48"/>
        <v>27.50236817358946</v>
      </c>
      <c r="L455" s="588">
        <f t="shared" si="48"/>
        <v>32.924372418720452</v>
      </c>
      <c r="M455" s="588">
        <f t="shared" si="48"/>
        <v>38.693327753878044</v>
      </c>
      <c r="N455" s="588" t="e">
        <f t="shared" si="48"/>
        <v>#N/A</v>
      </c>
    </row>
    <row r="456" spans="3:14">
      <c r="C456" s="85">
        <f t="shared" si="47"/>
        <v>-43</v>
      </c>
      <c r="D456" s="588">
        <f t="shared" si="48"/>
        <v>45.505503790624964</v>
      </c>
      <c r="E456" s="588">
        <f t="shared" si="48"/>
        <v>38.696000172505798</v>
      </c>
      <c r="F456" s="588">
        <f t="shared" si="48"/>
        <v>32.931027653662639</v>
      </c>
      <c r="G456" s="588">
        <f t="shared" si="48"/>
        <v>27.513094119963416</v>
      </c>
      <c r="H456" s="588">
        <f t="shared" si="48"/>
        <v>24.017654999897939</v>
      </c>
      <c r="I456" s="588">
        <f t="shared" si="48"/>
        <v>22.010007614896217</v>
      </c>
      <c r="J456" s="588">
        <f t="shared" si="48"/>
        <v>24.017654999897939</v>
      </c>
      <c r="K456" s="588">
        <f t="shared" si="48"/>
        <v>27.513094119963416</v>
      </c>
      <c r="L456" s="588">
        <f t="shared" si="48"/>
        <v>32.931027653662639</v>
      </c>
      <c r="M456" s="588">
        <f t="shared" si="48"/>
        <v>38.696000172505798</v>
      </c>
      <c r="N456" s="588" t="e">
        <f t="shared" si="48"/>
        <v>#N/A</v>
      </c>
    </row>
    <row r="457" spans="3:14">
      <c r="C457" s="85">
        <f t="shared" si="47"/>
        <v>-42</v>
      </c>
      <c r="D457" s="588">
        <f t="shared" si="48"/>
        <v>45.505996911720288</v>
      </c>
      <c r="E457" s="588">
        <f t="shared" si="48"/>
        <v>38.698614315172449</v>
      </c>
      <c r="F457" s="588">
        <f t="shared" si="48"/>
        <v>32.937537761561998</v>
      </c>
      <c r="G457" s="588">
        <f t="shared" si="48"/>
        <v>27.523586171532425</v>
      </c>
      <c r="H457" s="588">
        <f t="shared" si="48"/>
        <v>24.030388343172707</v>
      </c>
      <c r="I457" s="588">
        <f t="shared" si="48"/>
        <v>22.025262160555833</v>
      </c>
      <c r="J457" s="588">
        <f t="shared" si="48"/>
        <v>24.030388343172707</v>
      </c>
      <c r="K457" s="588">
        <f t="shared" si="48"/>
        <v>27.523586171532425</v>
      </c>
      <c r="L457" s="588">
        <f t="shared" si="48"/>
        <v>32.937537761561998</v>
      </c>
      <c r="M457" s="588">
        <f t="shared" si="48"/>
        <v>38.698614315172449</v>
      </c>
      <c r="N457" s="588" t="e">
        <f t="shared" si="48"/>
        <v>#N/A</v>
      </c>
    </row>
    <row r="458" spans="3:14">
      <c r="C458" s="85">
        <f t="shared" si="47"/>
        <v>-41</v>
      </c>
      <c r="D458" s="588">
        <f t="shared" si="48"/>
        <v>45.506479011835367</v>
      </c>
      <c r="E458" s="588">
        <f t="shared" si="48"/>
        <v>38.701170033214837</v>
      </c>
      <c r="F458" s="588">
        <f t="shared" si="48"/>
        <v>32.943902372196504</v>
      </c>
      <c r="G458" s="588">
        <f t="shared" si="48"/>
        <v>27.533843731626074</v>
      </c>
      <c r="H458" s="588">
        <f t="shared" si="48"/>
        <v>24.042837103357961</v>
      </c>
      <c r="I458" s="588">
        <f t="shared" si="48"/>
        <v>22.04017577566491</v>
      </c>
      <c r="J458" s="588">
        <f t="shared" si="48"/>
        <v>24.042837103357961</v>
      </c>
      <c r="K458" s="588">
        <f t="shared" si="48"/>
        <v>27.533843731626074</v>
      </c>
      <c r="L458" s="588">
        <f t="shared" si="48"/>
        <v>32.943902372196504</v>
      </c>
      <c r="M458" s="588">
        <f t="shared" si="48"/>
        <v>38.701170033214837</v>
      </c>
      <c r="N458" s="588" t="e">
        <f t="shared" si="48"/>
        <v>#N/A</v>
      </c>
    </row>
    <row r="459" spans="3:14">
      <c r="C459" s="85">
        <f t="shared" si="47"/>
        <v>-40</v>
      </c>
      <c r="D459" s="588">
        <f t="shared" si="48"/>
        <v>45.506950062926975</v>
      </c>
      <c r="E459" s="588">
        <f t="shared" si="48"/>
        <v>38.703667177969791</v>
      </c>
      <c r="F459" s="588">
        <f t="shared" si="48"/>
        <v>32.950121115344089</v>
      </c>
      <c r="G459" s="588">
        <f t="shared" si="48"/>
        <v>27.543866203573941</v>
      </c>
      <c r="H459" s="588">
        <f t="shared" si="48"/>
        <v>24.055000556323709</v>
      </c>
      <c r="I459" s="588">
        <f t="shared" si="48"/>
        <v>22.054747592715682</v>
      </c>
      <c r="J459" s="588">
        <f t="shared" si="48"/>
        <v>24.055000556323709</v>
      </c>
      <c r="K459" s="588">
        <f t="shared" si="48"/>
        <v>27.543866203573941</v>
      </c>
      <c r="L459" s="588">
        <f t="shared" si="48"/>
        <v>32.950121115344089</v>
      </c>
      <c r="M459" s="588">
        <f t="shared" si="48"/>
        <v>38.703667177969791</v>
      </c>
      <c r="N459" s="588" t="e">
        <f t="shared" si="48"/>
        <v>#N/A</v>
      </c>
    </row>
    <row r="460" spans="3:14">
      <c r="C460" s="85">
        <f t="shared" si="47"/>
        <v>-39</v>
      </c>
      <c r="D460" s="588">
        <f t="shared" si="48"/>
        <v>45.507410036951917</v>
      </c>
      <c r="E460" s="588">
        <f t="shared" si="48"/>
        <v>38.706105600774144</v>
      </c>
      <c r="F460" s="588">
        <f t="shared" si="48"/>
        <v>32.95619362078272</v>
      </c>
      <c r="G460" s="588">
        <f t="shared" si="48"/>
        <v>27.553652990705601</v>
      </c>
      <c r="H460" s="588">
        <f t="shared" si="48"/>
        <v>24.066877977939949</v>
      </c>
      <c r="I460" s="588">
        <f t="shared" si="48"/>
        <v>22.068976744200391</v>
      </c>
      <c r="J460" s="588">
        <f t="shared" si="48"/>
        <v>24.066877977939949</v>
      </c>
      <c r="K460" s="588">
        <f t="shared" si="48"/>
        <v>27.553652990705601</v>
      </c>
      <c r="L460" s="588">
        <f t="shared" si="48"/>
        <v>32.95619362078272</v>
      </c>
      <c r="M460" s="588">
        <f t="shared" si="48"/>
        <v>38.706105600774144</v>
      </c>
      <c r="N460" s="588" t="e">
        <f t="shared" si="48"/>
        <v>#N/A</v>
      </c>
    </row>
    <row r="461" spans="3:14">
      <c r="C461" s="85">
        <f t="shared" si="47"/>
        <v>-38</v>
      </c>
      <c r="D461" s="588">
        <f t="shared" si="48"/>
        <v>45.507858905866989</v>
      </c>
      <c r="E461" s="588">
        <f t="shared" si="48"/>
        <v>38.708485152964734</v>
      </c>
      <c r="F461" s="588">
        <f t="shared" si="48"/>
        <v>32.962119518290343</v>
      </c>
      <c r="G461" s="588">
        <f t="shared" si="48"/>
        <v>27.563203496350631</v>
      </c>
      <c r="H461" s="588">
        <f t="shared" si="48"/>
        <v>24.078468644076679</v>
      </c>
      <c r="I461" s="588">
        <f t="shared" si="48"/>
        <v>22.082862362611273</v>
      </c>
      <c r="J461" s="588">
        <f t="shared" si="48"/>
        <v>24.078468644076679</v>
      </c>
      <c r="K461" s="588">
        <f t="shared" si="48"/>
        <v>27.563203496350631</v>
      </c>
      <c r="L461" s="588">
        <f t="shared" si="48"/>
        <v>32.962119518290343</v>
      </c>
      <c r="M461" s="588">
        <f t="shared" si="48"/>
        <v>38.708485152964734</v>
      </c>
      <c r="N461" s="588" t="e">
        <f t="shared" si="48"/>
        <v>#N/A</v>
      </c>
    </row>
    <row r="462" spans="3:14">
      <c r="C462" s="85">
        <f t="shared" si="47"/>
        <v>-37</v>
      </c>
      <c r="D462" s="588">
        <f t="shared" si="48"/>
        <v>45.508296641628974</v>
      </c>
      <c r="E462" s="588">
        <f t="shared" si="48"/>
        <v>38.710805685878391</v>
      </c>
      <c r="F462" s="588">
        <f t="shared" si="48"/>
        <v>32.967898437644912</v>
      </c>
      <c r="G462" s="588">
        <f t="shared" si="48"/>
        <v>27.572517123838619</v>
      </c>
      <c r="H462" s="588">
        <f t="shared" si="48"/>
        <v>24.089771830603908</v>
      </c>
      <c r="I462" s="588">
        <f t="shared" si="48"/>
        <v>22.096403580440562</v>
      </c>
      <c r="J462" s="588">
        <f t="shared" si="48"/>
        <v>24.089771830603908</v>
      </c>
      <c r="K462" s="588">
        <f t="shared" si="48"/>
        <v>27.572517123838619</v>
      </c>
      <c r="L462" s="588">
        <f t="shared" si="48"/>
        <v>32.967898437644912</v>
      </c>
      <c r="M462" s="588">
        <f t="shared" si="48"/>
        <v>38.710805685878391</v>
      </c>
      <c r="N462" s="588" t="e">
        <f t="shared" si="48"/>
        <v>#N/A</v>
      </c>
    </row>
    <row r="463" spans="3:14">
      <c r="C463" s="85">
        <f t="shared" si="47"/>
        <v>-36</v>
      </c>
      <c r="D463" s="588">
        <f t="shared" si="48"/>
        <v>45.508723216194667</v>
      </c>
      <c r="E463" s="588">
        <f t="shared" si="48"/>
        <v>38.713067050851947</v>
      </c>
      <c r="F463" s="588">
        <f t="shared" si="48"/>
        <v>32.973530008624373</v>
      </c>
      <c r="G463" s="588">
        <f t="shared" si="48"/>
        <v>27.581593276499138</v>
      </c>
      <c r="H463" s="588">
        <f t="shared" si="48"/>
        <v>24.100786813391629</v>
      </c>
      <c r="I463" s="588">
        <f t="shared" si="48"/>
        <v>22.1095995301805</v>
      </c>
      <c r="J463" s="588">
        <f t="shared" si="48"/>
        <v>24.100786813391629</v>
      </c>
      <c r="K463" s="588">
        <f t="shared" si="48"/>
        <v>27.581593276499138</v>
      </c>
      <c r="L463" s="588">
        <f t="shared" si="48"/>
        <v>32.973530008624373</v>
      </c>
      <c r="M463" s="588">
        <f t="shared" si="48"/>
        <v>38.713067050851947</v>
      </c>
      <c r="N463" s="588" t="e">
        <f t="shared" si="48"/>
        <v>#N/A</v>
      </c>
    </row>
    <row r="464" spans="3:14">
      <c r="C464" s="85">
        <f t="shared" si="47"/>
        <v>-35</v>
      </c>
      <c r="D464" s="588">
        <f t="shared" ref="D464:N473" si="49">IF($C$50&gt;0,IF(ABS($C464)&lt;D$60,D$57-3*D$59/($C$54^3)*($C$54*$C464^2/2-ABS($C464^3)/6),NA()),D$57-3*D$59/($C$54^3)*($C$54*$C464^2/2-ABS($C464^3)/6))</f>
        <v>45.509138601520867</v>
      </c>
      <c r="E464" s="588">
        <f t="shared" si="49"/>
        <v>38.71526909922224</v>
      </c>
      <c r="F464" s="588">
        <f t="shared" si="49"/>
        <v>32.979013861006685</v>
      </c>
      <c r="G464" s="588">
        <f t="shared" si="49"/>
        <v>27.590431357661767</v>
      </c>
      <c r="H464" s="588">
        <f t="shared" si="49"/>
        <v>24.111512868309848</v>
      </c>
      <c r="I464" s="588">
        <f t="shared" si="49"/>
        <v>22.122449344323325</v>
      </c>
      <c r="J464" s="588">
        <f t="shared" si="49"/>
        <v>24.111512868309848</v>
      </c>
      <c r="K464" s="588">
        <f t="shared" si="49"/>
        <v>27.590431357661767</v>
      </c>
      <c r="L464" s="588">
        <f t="shared" si="49"/>
        <v>32.979013861006685</v>
      </c>
      <c r="M464" s="588">
        <f t="shared" si="49"/>
        <v>38.71526909922224</v>
      </c>
      <c r="N464" s="588" t="e">
        <f t="shared" si="49"/>
        <v>#N/A</v>
      </c>
    </row>
    <row r="465" spans="3:14">
      <c r="C465" s="85">
        <f t="shared" si="47"/>
        <v>-34</v>
      </c>
      <c r="D465" s="588">
        <f t="shared" si="49"/>
        <v>45.509542769564369</v>
      </c>
      <c r="E465" s="588">
        <f t="shared" si="49"/>
        <v>38.717411682326102</v>
      </c>
      <c r="F465" s="588">
        <f t="shared" si="49"/>
        <v>32.984349624569795</v>
      </c>
      <c r="G465" s="588">
        <f t="shared" si="49"/>
        <v>27.599030770656089</v>
      </c>
      <c r="H465" s="588">
        <f t="shared" si="49"/>
        <v>24.121949271228566</v>
      </c>
      <c r="I465" s="588">
        <f t="shared" si="49"/>
        <v>22.134952155361272</v>
      </c>
      <c r="J465" s="588">
        <f t="shared" si="49"/>
        <v>24.121949271228566</v>
      </c>
      <c r="K465" s="588">
        <f t="shared" si="49"/>
        <v>27.599030770656089</v>
      </c>
      <c r="L465" s="588">
        <f t="shared" si="49"/>
        <v>32.984349624569795</v>
      </c>
      <c r="M465" s="588">
        <f t="shared" si="49"/>
        <v>38.717411682326102</v>
      </c>
      <c r="N465" s="588" t="e">
        <f t="shared" si="49"/>
        <v>#N/A</v>
      </c>
    </row>
    <row r="466" spans="3:14">
      <c r="C466" s="85">
        <f t="shared" si="47"/>
        <v>-33</v>
      </c>
      <c r="D466" s="588">
        <f t="shared" si="49"/>
        <v>45.509935692281957</v>
      </c>
      <c r="E466" s="588">
        <f t="shared" si="49"/>
        <v>38.719494651500369</v>
      </c>
      <c r="F466" s="588">
        <f t="shared" si="49"/>
        <v>32.989536929091663</v>
      </c>
      <c r="G466" s="588">
        <f t="shared" si="49"/>
        <v>27.607390918811678</v>
      </c>
      <c r="H466" s="588">
        <f t="shared" si="49"/>
        <v>24.132095298017784</v>
      </c>
      <c r="I466" s="588">
        <f t="shared" si="49"/>
        <v>22.147107095786584</v>
      </c>
      <c r="J466" s="588">
        <f t="shared" si="49"/>
        <v>24.132095298017784</v>
      </c>
      <c r="K466" s="588">
        <f t="shared" si="49"/>
        <v>27.607390918811678</v>
      </c>
      <c r="L466" s="588">
        <f t="shared" si="49"/>
        <v>32.989536929091663</v>
      </c>
      <c r="M466" s="588">
        <f t="shared" si="49"/>
        <v>38.719494651500369</v>
      </c>
      <c r="N466" s="588" t="e">
        <f t="shared" si="49"/>
        <v>#N/A</v>
      </c>
    </row>
    <row r="467" spans="3:14">
      <c r="C467" s="85">
        <f t="shared" si="47"/>
        <v>-32</v>
      </c>
      <c r="D467" s="588">
        <f t="shared" si="49"/>
        <v>45.510317341630433</v>
      </c>
      <c r="E467" s="588">
        <f t="shared" si="49"/>
        <v>38.721517858081874</v>
      </c>
      <c r="F467" s="588">
        <f t="shared" si="49"/>
        <v>32.994575404350229</v>
      </c>
      <c r="G467" s="588">
        <f t="shared" si="49"/>
        <v>27.61551120545812</v>
      </c>
      <c r="H467" s="588">
        <f t="shared" si="49"/>
        <v>24.1419502245475</v>
      </c>
      <c r="I467" s="588">
        <f t="shared" si="49"/>
        <v>22.158913298091491</v>
      </c>
      <c r="J467" s="588">
        <f t="shared" si="49"/>
        <v>24.1419502245475</v>
      </c>
      <c r="K467" s="588">
        <f t="shared" si="49"/>
        <v>27.61551120545812</v>
      </c>
      <c r="L467" s="588">
        <f t="shared" si="49"/>
        <v>32.994575404350229</v>
      </c>
      <c r="M467" s="588">
        <f t="shared" si="49"/>
        <v>38.721517858081874</v>
      </c>
      <c r="N467" s="588" t="e">
        <f t="shared" si="49"/>
        <v>#N/A</v>
      </c>
    </row>
    <row r="468" spans="3:14">
      <c r="C468" s="85">
        <f t="shared" si="47"/>
        <v>-31</v>
      </c>
      <c r="D468" s="588">
        <f t="shared" si="49"/>
        <v>45.510687689566581</v>
      </c>
      <c r="E468" s="588">
        <f t="shared" si="49"/>
        <v>38.723481153407455</v>
      </c>
      <c r="F468" s="588">
        <f t="shared" si="49"/>
        <v>32.999464680123452</v>
      </c>
      <c r="G468" s="588">
        <f t="shared" si="49"/>
        <v>27.623391033924985</v>
      </c>
      <c r="H468" s="588">
        <f t="shared" si="49"/>
        <v>24.15151332668772</v>
      </c>
      <c r="I468" s="588">
        <f t="shared" si="49"/>
        <v>22.170369894768239</v>
      </c>
      <c r="J468" s="588">
        <f t="shared" si="49"/>
        <v>24.15151332668772</v>
      </c>
      <c r="K468" s="588">
        <f t="shared" si="49"/>
        <v>27.623391033924985</v>
      </c>
      <c r="L468" s="588">
        <f t="shared" si="49"/>
        <v>32.999464680123452</v>
      </c>
      <c r="M468" s="588">
        <f t="shared" si="49"/>
        <v>38.723481153407455</v>
      </c>
      <c r="N468" s="588" t="e">
        <f t="shared" si="49"/>
        <v>#N/A</v>
      </c>
    </row>
    <row r="469" spans="3:14">
      <c r="C469" s="85">
        <f t="shared" si="47"/>
        <v>-30</v>
      </c>
      <c r="D469" s="588">
        <f t="shared" si="49"/>
        <v>45.511046708047203</v>
      </c>
      <c r="E469" s="588">
        <f t="shared" si="49"/>
        <v>38.725384388813936</v>
      </c>
      <c r="F469" s="588">
        <f t="shared" si="49"/>
        <v>33.004204386189286</v>
      </c>
      <c r="G469" s="588">
        <f t="shared" si="49"/>
        <v>27.631029807541864</v>
      </c>
      <c r="H469" s="588">
        <f t="shared" si="49"/>
        <v>24.160783880308443</v>
      </c>
      <c r="I469" s="588">
        <f t="shared" si="49"/>
        <v>22.181476018309059</v>
      </c>
      <c r="J469" s="588">
        <f t="shared" si="49"/>
        <v>24.160783880308443</v>
      </c>
      <c r="K469" s="588">
        <f t="shared" si="49"/>
        <v>27.631029807541864</v>
      </c>
      <c r="L469" s="588">
        <f t="shared" si="49"/>
        <v>33.004204386189286</v>
      </c>
      <c r="M469" s="588">
        <f t="shared" si="49"/>
        <v>38.725384388813936</v>
      </c>
      <c r="N469" s="588" t="e">
        <f t="shared" si="49"/>
        <v>#N/A</v>
      </c>
    </row>
    <row r="470" spans="3:14">
      <c r="C470" s="85">
        <f t="shared" si="47"/>
        <v>-29</v>
      </c>
      <c r="D470" s="588">
        <f t="shared" si="49"/>
        <v>45.511394369029091</v>
      </c>
      <c r="E470" s="588">
        <f t="shared" si="49"/>
        <v>38.727227415638161</v>
      </c>
      <c r="F470" s="588">
        <f t="shared" si="49"/>
        <v>33.008794152325684</v>
      </c>
      <c r="G470" s="588">
        <f t="shared" si="49"/>
        <v>27.638426929638328</v>
      </c>
      <c r="H470" s="588">
        <f t="shared" si="49"/>
        <v>24.16976116127967</v>
      </c>
      <c r="I470" s="588">
        <f t="shared" si="49"/>
        <v>22.192230801206193</v>
      </c>
      <c r="J470" s="588">
        <f t="shared" si="49"/>
        <v>24.16976116127967</v>
      </c>
      <c r="K470" s="588">
        <f t="shared" si="49"/>
        <v>27.638426929638328</v>
      </c>
      <c r="L470" s="588">
        <f t="shared" si="49"/>
        <v>33.008794152325684</v>
      </c>
      <c r="M470" s="588">
        <f t="shared" si="49"/>
        <v>38.727227415638161</v>
      </c>
      <c r="N470" s="588" t="e">
        <f t="shared" si="49"/>
        <v>#N/A</v>
      </c>
    </row>
    <row r="471" spans="3:14">
      <c r="C471" s="85">
        <f t="shared" si="47"/>
        <v>-28</v>
      </c>
      <c r="D471" s="588">
        <f t="shared" si="49"/>
        <v>45.511730644469033</v>
      </c>
      <c r="E471" s="588">
        <f t="shared" si="49"/>
        <v>38.729010085216956</v>
      </c>
      <c r="F471" s="588">
        <f t="shared" si="49"/>
        <v>33.013233608310586</v>
      </c>
      <c r="G471" s="588">
        <f t="shared" si="49"/>
        <v>27.645581803543955</v>
      </c>
      <c r="H471" s="588">
        <f t="shared" si="49"/>
        <v>24.178444445471403</v>
      </c>
      <c r="I471" s="588">
        <f t="shared" si="49"/>
        <v>22.202633375951876</v>
      </c>
      <c r="J471" s="588">
        <f t="shared" si="49"/>
        <v>24.178444445471403</v>
      </c>
      <c r="K471" s="588">
        <f t="shared" si="49"/>
        <v>27.645581803543955</v>
      </c>
      <c r="L471" s="588">
        <f t="shared" si="49"/>
        <v>33.013233608310586</v>
      </c>
      <c r="M471" s="588">
        <f t="shared" si="49"/>
        <v>38.729010085216956</v>
      </c>
      <c r="N471" s="588" t="e">
        <f t="shared" si="49"/>
        <v>#N/A</v>
      </c>
    </row>
    <row r="472" spans="3:14">
      <c r="C472" s="85">
        <f t="shared" si="47"/>
        <v>-27</v>
      </c>
      <c r="D472" s="588">
        <f t="shared" si="49"/>
        <v>45.512055506323833</v>
      </c>
      <c r="E472" s="588">
        <f t="shared" si="49"/>
        <v>38.730732248887158</v>
      </c>
      <c r="F472" s="588">
        <f t="shared" si="49"/>
        <v>33.017522383921957</v>
      </c>
      <c r="G472" s="588">
        <f t="shared" si="49"/>
        <v>27.65249383258833</v>
      </c>
      <c r="H472" s="588">
        <f t="shared" si="49"/>
        <v>24.186833008753641</v>
      </c>
      <c r="I472" s="588">
        <f t="shared" si="49"/>
        <v>22.21268287503835</v>
      </c>
      <c r="J472" s="588">
        <f t="shared" si="49"/>
        <v>24.186833008753641</v>
      </c>
      <c r="K472" s="588">
        <f t="shared" si="49"/>
        <v>27.65249383258833</v>
      </c>
      <c r="L472" s="588">
        <f t="shared" si="49"/>
        <v>33.017522383921957</v>
      </c>
      <c r="M472" s="588">
        <f t="shared" si="49"/>
        <v>38.730732248887158</v>
      </c>
      <c r="N472" s="588" t="e">
        <f t="shared" si="49"/>
        <v>#N/A</v>
      </c>
    </row>
    <row r="473" spans="3:14">
      <c r="C473" s="85">
        <f t="shared" si="47"/>
        <v>-26</v>
      </c>
      <c r="D473" s="588">
        <f t="shared" si="49"/>
        <v>45.512368926550266</v>
      </c>
      <c r="E473" s="588">
        <f t="shared" si="49"/>
        <v>38.732393757985605</v>
      </c>
      <c r="F473" s="588">
        <f t="shared" si="49"/>
        <v>33.021660108937745</v>
      </c>
      <c r="G473" s="588">
        <f t="shared" si="49"/>
        <v>27.65916242010103</v>
      </c>
      <c r="H473" s="588">
        <f t="shared" si="49"/>
        <v>24.194926126996389</v>
      </c>
      <c r="I473" s="588">
        <f t="shared" si="49"/>
        <v>22.22237843095785</v>
      </c>
      <c r="J473" s="588">
        <f t="shared" si="49"/>
        <v>24.194926126996389</v>
      </c>
      <c r="K473" s="588">
        <f t="shared" si="49"/>
        <v>27.65916242010103</v>
      </c>
      <c r="L473" s="588">
        <f t="shared" si="49"/>
        <v>33.021660108937745</v>
      </c>
      <c r="M473" s="588">
        <f t="shared" si="49"/>
        <v>38.732393757985605</v>
      </c>
      <c r="N473" s="588" t="e">
        <f t="shared" si="49"/>
        <v>#N/A</v>
      </c>
    </row>
    <row r="474" spans="3:14">
      <c r="C474" s="85">
        <f t="shared" si="47"/>
        <v>-25</v>
      </c>
      <c r="D474" s="588">
        <f t="shared" ref="D474:N483" si="50">IF($C$50&gt;0,IF(ABS($C474)&lt;D$60,D$57-3*D$59/($C$54^3)*($C$54*$C474^2/2-ABS($C474^3)/6),NA()),D$57-3*D$59/($C$54^3)*($C$54*$C474^2/2-ABS($C474^3)/6))</f>
        <v>45.512670877105144</v>
      </c>
      <c r="E474" s="588">
        <f t="shared" si="50"/>
        <v>38.733994463849122</v>
      </c>
      <c r="F474" s="588">
        <f t="shared" si="50"/>
        <v>33.025646413135902</v>
      </c>
      <c r="G474" s="588">
        <f t="shared" si="50"/>
        <v>27.665586969411635</v>
      </c>
      <c r="H474" s="588">
        <f t="shared" si="50"/>
        <v>24.202723076069649</v>
      </c>
      <c r="I474" s="588">
        <f t="shared" si="50"/>
        <v>22.23171917620261</v>
      </c>
      <c r="J474" s="588">
        <f t="shared" si="50"/>
        <v>24.202723076069649</v>
      </c>
      <c r="K474" s="588">
        <f t="shared" si="50"/>
        <v>27.665586969411635</v>
      </c>
      <c r="L474" s="588">
        <f t="shared" si="50"/>
        <v>33.025646413135902</v>
      </c>
      <c r="M474" s="588">
        <f t="shared" si="50"/>
        <v>38.733994463849122</v>
      </c>
      <c r="N474" s="588" t="e">
        <f t="shared" si="50"/>
        <v>#N/A</v>
      </c>
    </row>
    <row r="475" spans="3:14">
      <c r="C475" s="85">
        <f t="shared" si="47"/>
        <v>-24</v>
      </c>
      <c r="D475" s="588">
        <f t="shared" si="50"/>
        <v>45.512961329945249</v>
      </c>
      <c r="E475" s="588">
        <f t="shared" si="50"/>
        <v>38.735534217814553</v>
      </c>
      <c r="F475" s="588">
        <f t="shared" si="50"/>
        <v>33.029480926294376</v>
      </c>
      <c r="G475" s="588">
        <f t="shared" si="50"/>
        <v>27.67176688384972</v>
      </c>
      <c r="H475" s="588">
        <f t="shared" si="50"/>
        <v>24.210223131843414</v>
      </c>
      <c r="I475" s="588">
        <f t="shared" si="50"/>
        <v>22.240704243264876</v>
      </c>
      <c r="J475" s="588">
        <f t="shared" si="50"/>
        <v>24.210223131843414</v>
      </c>
      <c r="K475" s="588">
        <f t="shared" si="50"/>
        <v>27.67176688384972</v>
      </c>
      <c r="L475" s="588">
        <f t="shared" si="50"/>
        <v>33.029480926294376</v>
      </c>
      <c r="M475" s="588">
        <f t="shared" si="50"/>
        <v>38.735534217814553</v>
      </c>
      <c r="N475" s="588" t="e">
        <f t="shared" si="50"/>
        <v>#N/A</v>
      </c>
    </row>
    <row r="476" spans="3:14">
      <c r="C476" s="85">
        <f t="shared" si="47"/>
        <v>-23</v>
      </c>
      <c r="D476" s="588">
        <f t="shared" si="50"/>
        <v>45.513240257027377</v>
      </c>
      <c r="E476" s="588">
        <f t="shared" si="50"/>
        <v>38.737012871218724</v>
      </c>
      <c r="F476" s="588">
        <f t="shared" si="50"/>
        <v>33.033163278191125</v>
      </c>
      <c r="G476" s="588">
        <f t="shared" si="50"/>
        <v>27.677701566744869</v>
      </c>
      <c r="H476" s="588">
        <f t="shared" si="50"/>
        <v>24.217425570187693</v>
      </c>
      <c r="I476" s="588">
        <f t="shared" si="50"/>
        <v>22.249332764636879</v>
      </c>
      <c r="J476" s="588">
        <f t="shared" si="50"/>
        <v>24.217425570187693</v>
      </c>
      <c r="K476" s="588">
        <f t="shared" si="50"/>
        <v>27.677701566744869</v>
      </c>
      <c r="L476" s="588">
        <f t="shared" si="50"/>
        <v>33.033163278191125</v>
      </c>
      <c r="M476" s="588">
        <f t="shared" si="50"/>
        <v>38.737012871218724</v>
      </c>
      <c r="N476" s="588" t="e">
        <f t="shared" si="50"/>
        <v>#N/A</v>
      </c>
    </row>
    <row r="477" spans="3:14">
      <c r="C477" s="85">
        <f t="shared" si="47"/>
        <v>-22</v>
      </c>
      <c r="D477" s="588">
        <f t="shared" si="50"/>
        <v>45.513507630308318</v>
      </c>
      <c r="E477" s="588">
        <f t="shared" si="50"/>
        <v>38.738430275398478</v>
      </c>
      <c r="F477" s="588">
        <f t="shared" si="50"/>
        <v>33.036693098604097</v>
      </c>
      <c r="G477" s="588">
        <f t="shared" si="50"/>
        <v>27.683390421426658</v>
      </c>
      <c r="H477" s="588">
        <f t="shared" si="50"/>
        <v>24.224329666972487</v>
      </c>
      <c r="I477" s="588">
        <f t="shared" si="50"/>
        <v>22.257603872810861</v>
      </c>
      <c r="J477" s="588">
        <f t="shared" si="50"/>
        <v>24.224329666972487</v>
      </c>
      <c r="K477" s="588">
        <f t="shared" si="50"/>
        <v>27.683390421426658</v>
      </c>
      <c r="L477" s="588">
        <f t="shared" si="50"/>
        <v>33.036693098604097</v>
      </c>
      <c r="M477" s="588">
        <f t="shared" si="50"/>
        <v>38.738430275398478</v>
      </c>
      <c r="N477" s="588" t="e">
        <f t="shared" si="50"/>
        <v>#N/A</v>
      </c>
    </row>
    <row r="478" spans="3:14">
      <c r="C478" s="85">
        <f t="shared" si="47"/>
        <v>-21</v>
      </c>
      <c r="D478" s="588">
        <f t="shared" si="50"/>
        <v>45.513763421744869</v>
      </c>
      <c r="E478" s="588">
        <f t="shared" si="50"/>
        <v>38.739786281690634</v>
      </c>
      <c r="F478" s="588">
        <f t="shared" si="50"/>
        <v>33.040070017311244</v>
      </c>
      <c r="G478" s="588">
        <f t="shared" si="50"/>
        <v>27.688832851224667</v>
      </c>
      <c r="H478" s="588">
        <f t="shared" si="50"/>
        <v>24.230934698067795</v>
      </c>
      <c r="I478" s="588">
        <f t="shared" si="50"/>
        <v>22.265516700279058</v>
      </c>
      <c r="J478" s="588">
        <f t="shared" si="50"/>
        <v>24.230934698067795</v>
      </c>
      <c r="K478" s="588">
        <f t="shared" si="50"/>
        <v>27.688832851224667</v>
      </c>
      <c r="L478" s="588">
        <f t="shared" si="50"/>
        <v>33.040070017311244</v>
      </c>
      <c r="M478" s="588">
        <f t="shared" si="50"/>
        <v>38.739786281690634</v>
      </c>
      <c r="N478" s="588" t="e">
        <f t="shared" si="50"/>
        <v>#N/A</v>
      </c>
    </row>
    <row r="479" spans="3:14">
      <c r="C479" s="85">
        <f t="shared" si="47"/>
        <v>-20</v>
      </c>
      <c r="D479" s="588">
        <f t="shared" si="50"/>
        <v>45.514007603293827</v>
      </c>
      <c r="E479" s="588">
        <f t="shared" si="50"/>
        <v>38.741080741432043</v>
      </c>
      <c r="F479" s="588">
        <f t="shared" si="50"/>
        <v>33.04329366409052</v>
      </c>
      <c r="G479" s="588">
        <f t="shared" si="50"/>
        <v>27.694028259468478</v>
      </c>
      <c r="H479" s="588">
        <f t="shared" si="50"/>
        <v>24.237239939343617</v>
      </c>
      <c r="I479" s="588">
        <f t="shared" si="50"/>
        <v>22.273070379533706</v>
      </c>
      <c r="J479" s="588">
        <f t="shared" si="50"/>
        <v>24.237239939343617</v>
      </c>
      <c r="K479" s="588">
        <f t="shared" si="50"/>
        <v>27.694028259468478</v>
      </c>
      <c r="L479" s="588">
        <f t="shared" si="50"/>
        <v>33.04329366409052</v>
      </c>
      <c r="M479" s="588">
        <f t="shared" si="50"/>
        <v>38.741080741432043</v>
      </c>
      <c r="N479" s="588" t="e">
        <f t="shared" si="50"/>
        <v>#N/A</v>
      </c>
    </row>
    <row r="480" spans="3:14">
      <c r="C480" s="85">
        <f t="shared" si="47"/>
        <v>-19</v>
      </c>
      <c r="D480" s="588">
        <f t="shared" si="50"/>
        <v>45.514240146911987</v>
      </c>
      <c r="E480" s="588">
        <f t="shared" si="50"/>
        <v>38.742313505959523</v>
      </c>
      <c r="F480" s="588">
        <f t="shared" si="50"/>
        <v>33.046363668719877</v>
      </c>
      <c r="G480" s="588">
        <f t="shared" si="50"/>
        <v>27.698976049487669</v>
      </c>
      <c r="H480" s="588">
        <f t="shared" si="50"/>
        <v>24.243244666669955</v>
      </c>
      <c r="I480" s="588">
        <f t="shared" si="50"/>
        <v>22.280264043067046</v>
      </c>
      <c r="J480" s="588">
        <f t="shared" si="50"/>
        <v>24.243244666669955</v>
      </c>
      <c r="K480" s="588">
        <f t="shared" si="50"/>
        <v>27.698976049487669</v>
      </c>
      <c r="L480" s="588">
        <f t="shared" si="50"/>
        <v>33.046363668719877</v>
      </c>
      <c r="M480" s="588">
        <f t="shared" si="50"/>
        <v>38.742313505959523</v>
      </c>
      <c r="N480" s="588" t="e">
        <f t="shared" si="50"/>
        <v>#N/A</v>
      </c>
    </row>
    <row r="481" spans="3:14">
      <c r="C481" s="85">
        <f t="shared" si="47"/>
        <v>-18</v>
      </c>
      <c r="D481" s="588">
        <f t="shared" si="50"/>
        <v>45.514461024556127</v>
      </c>
      <c r="E481" s="588">
        <f t="shared" si="50"/>
        <v>38.743484426609925</v>
      </c>
      <c r="F481" s="588">
        <f t="shared" si="50"/>
        <v>33.04927966097727</v>
      </c>
      <c r="G481" s="588">
        <f t="shared" si="50"/>
        <v>27.703675624611819</v>
      </c>
      <c r="H481" s="588">
        <f t="shared" si="50"/>
        <v>24.248948155916814</v>
      </c>
      <c r="I481" s="588">
        <f t="shared" si="50"/>
        <v>22.287096823371318</v>
      </c>
      <c r="J481" s="588">
        <f t="shared" si="50"/>
        <v>24.248948155916814</v>
      </c>
      <c r="K481" s="588">
        <f t="shared" si="50"/>
        <v>27.703675624611819</v>
      </c>
      <c r="L481" s="588">
        <f t="shared" si="50"/>
        <v>33.04927966097727</v>
      </c>
      <c r="M481" s="588">
        <f t="shared" si="50"/>
        <v>38.743484426609925</v>
      </c>
      <c r="N481" s="588" t="e">
        <f t="shared" si="50"/>
        <v>#N/A</v>
      </c>
    </row>
    <row r="482" spans="3:14">
      <c r="C482" s="85">
        <f t="shared" si="47"/>
        <v>-17</v>
      </c>
      <c r="D482" s="588">
        <f t="shared" si="50"/>
        <v>45.514670208183055</v>
      </c>
      <c r="E482" s="588">
        <f t="shared" si="50"/>
        <v>38.744593354720067</v>
      </c>
      <c r="F482" s="588">
        <f t="shared" si="50"/>
        <v>33.052041270640643</v>
      </c>
      <c r="G482" s="588">
        <f t="shared" si="50"/>
        <v>27.708126388170506</v>
      </c>
      <c r="H482" s="588">
        <f t="shared" si="50"/>
        <v>24.254349682954189</v>
      </c>
      <c r="I482" s="588">
        <f t="shared" si="50"/>
        <v>22.29356785293875</v>
      </c>
      <c r="J482" s="588">
        <f t="shared" si="50"/>
        <v>24.254349682954189</v>
      </c>
      <c r="K482" s="588">
        <f t="shared" si="50"/>
        <v>27.708126388170506</v>
      </c>
      <c r="L482" s="588">
        <f t="shared" si="50"/>
        <v>33.052041270640643</v>
      </c>
      <c r="M482" s="588">
        <f t="shared" si="50"/>
        <v>38.744593354720067</v>
      </c>
      <c r="N482" s="588" t="e">
        <f t="shared" si="50"/>
        <v>#N/A</v>
      </c>
    </row>
    <row r="483" spans="3:14">
      <c r="C483" s="85">
        <f t="shared" si="47"/>
        <v>-16</v>
      </c>
      <c r="D483" s="588">
        <f t="shared" si="50"/>
        <v>45.514867669749556</v>
      </c>
      <c r="E483" s="588">
        <f t="shared" si="50"/>
        <v>38.745640141626787</v>
      </c>
      <c r="F483" s="588">
        <f t="shared" si="50"/>
        <v>33.054648127487958</v>
      </c>
      <c r="G483" s="588">
        <f t="shared" si="50"/>
        <v>27.712327743493308</v>
      </c>
      <c r="H483" s="588">
        <f t="shared" si="50"/>
        <v>24.259448523652086</v>
      </c>
      <c r="I483" s="588">
        <f t="shared" si="50"/>
        <v>22.299676264261592</v>
      </c>
      <c r="J483" s="588">
        <f t="shared" si="50"/>
        <v>24.259448523652086</v>
      </c>
      <c r="K483" s="588">
        <f t="shared" si="50"/>
        <v>27.712327743493308</v>
      </c>
      <c r="L483" s="588">
        <f t="shared" si="50"/>
        <v>33.054648127487958</v>
      </c>
      <c r="M483" s="588">
        <f t="shared" si="50"/>
        <v>38.745640141626787</v>
      </c>
      <c r="N483" s="588" t="e">
        <f t="shared" si="50"/>
        <v>#N/A</v>
      </c>
    </row>
    <row r="484" spans="3:14">
      <c r="C484" s="85">
        <f t="shared" si="47"/>
        <v>-15</v>
      </c>
      <c r="D484" s="588">
        <f t="shared" ref="D484:N493" si="51">IF($C$50&gt;0,IF(ABS($C484)&lt;D$60,D$57-3*D$59/($C$54^3)*($C$54*$C484^2/2-ABS($C484^3)/6),NA()),D$57-3*D$59/($C$54^3)*($C$54*$C484^2/2-ABS($C484^3)/6))</f>
        <v>45.515053381212425</v>
      </c>
      <c r="E484" s="588">
        <f t="shared" si="51"/>
        <v>38.74662463866693</v>
      </c>
      <c r="F484" s="588">
        <f t="shared" si="51"/>
        <v>33.057099861297154</v>
      </c>
      <c r="G484" s="588">
        <f t="shared" si="51"/>
        <v>27.716279093909804</v>
      </c>
      <c r="H484" s="588">
        <f t="shared" si="51"/>
        <v>24.264243953880506</v>
      </c>
      <c r="I484" s="588">
        <f t="shared" si="51"/>
        <v>22.305421189832074</v>
      </c>
      <c r="J484" s="588">
        <f t="shared" si="51"/>
        <v>24.264243953880506</v>
      </c>
      <c r="K484" s="588">
        <f t="shared" si="51"/>
        <v>27.716279093909804</v>
      </c>
      <c r="L484" s="588">
        <f t="shared" si="51"/>
        <v>33.057099861297154</v>
      </c>
      <c r="M484" s="588">
        <f t="shared" si="51"/>
        <v>38.74662463866693</v>
      </c>
      <c r="N484" s="588" t="e">
        <f t="shared" si="51"/>
        <v>#N/A</v>
      </c>
    </row>
    <row r="485" spans="3:14">
      <c r="C485" s="85">
        <f t="shared" si="47"/>
        <v>-14</v>
      </c>
      <c r="D485" s="588">
        <f t="shared" si="51"/>
        <v>45.51522731452846</v>
      </c>
      <c r="E485" s="588">
        <f t="shared" si="51"/>
        <v>38.747546697177313</v>
      </c>
      <c r="F485" s="588">
        <f t="shared" si="51"/>
        <v>33.059396101846197</v>
      </c>
      <c r="G485" s="588">
        <f t="shared" si="51"/>
        <v>27.719979842749581</v>
      </c>
      <c r="H485" s="588">
        <f t="shared" si="51"/>
        <v>24.268735249509451</v>
      </c>
      <c r="I485" s="588">
        <f t="shared" si="51"/>
        <v>22.310801762142436</v>
      </c>
      <c r="J485" s="588">
        <f t="shared" si="51"/>
        <v>24.268735249509451</v>
      </c>
      <c r="K485" s="588">
        <f t="shared" si="51"/>
        <v>27.719979842749581</v>
      </c>
      <c r="L485" s="588">
        <f t="shared" si="51"/>
        <v>33.059396101846197</v>
      </c>
      <c r="M485" s="588">
        <f t="shared" si="51"/>
        <v>38.747546697177313</v>
      </c>
      <c r="N485" s="588" t="e">
        <f t="shared" si="51"/>
        <v>#N/A</v>
      </c>
    </row>
    <row r="486" spans="3:14">
      <c r="C486" s="85">
        <f t="shared" si="47"/>
        <v>-13</v>
      </c>
      <c r="D486" s="588">
        <f t="shared" si="51"/>
        <v>45.515389441654456</v>
      </c>
      <c r="E486" s="588">
        <f t="shared" si="51"/>
        <v>38.748406168494782</v>
      </c>
      <c r="F486" s="588">
        <f t="shared" si="51"/>
        <v>33.061536478913027</v>
      </c>
      <c r="G486" s="588">
        <f t="shared" si="51"/>
        <v>27.723429393342208</v>
      </c>
      <c r="H486" s="588">
        <f t="shared" si="51"/>
        <v>24.272921686408917</v>
      </c>
      <c r="I486" s="588">
        <f t="shared" si="51"/>
        <v>22.315817113684915</v>
      </c>
      <c r="J486" s="588">
        <f t="shared" si="51"/>
        <v>24.272921686408917</v>
      </c>
      <c r="K486" s="588">
        <f t="shared" si="51"/>
        <v>27.723429393342208</v>
      </c>
      <c r="L486" s="588">
        <f t="shared" si="51"/>
        <v>33.061536478913027</v>
      </c>
      <c r="M486" s="588">
        <f t="shared" si="51"/>
        <v>38.748406168494782</v>
      </c>
      <c r="N486" s="588" t="e">
        <f t="shared" si="51"/>
        <v>#N/A</v>
      </c>
    </row>
    <row r="487" spans="3:14">
      <c r="C487" s="85">
        <f t="shared" si="47"/>
        <v>-12</v>
      </c>
      <c r="D487" s="588">
        <f t="shared" si="51"/>
        <v>45.51553973454719</v>
      </c>
      <c r="E487" s="588">
        <f t="shared" si="51"/>
        <v>38.749202903956167</v>
      </c>
      <c r="F487" s="588">
        <f t="shared" si="51"/>
        <v>33.063520622275604</v>
      </c>
      <c r="G487" s="588">
        <f t="shared" si="51"/>
        <v>27.726627149017272</v>
      </c>
      <c r="H487" s="588">
        <f t="shared" si="51"/>
        <v>24.276802540448909</v>
      </c>
      <c r="I487" s="588">
        <f t="shared" si="51"/>
        <v>22.32046637695175</v>
      </c>
      <c r="J487" s="588">
        <f t="shared" si="51"/>
        <v>24.276802540448909</v>
      </c>
      <c r="K487" s="588">
        <f t="shared" si="51"/>
        <v>27.726627149017272</v>
      </c>
      <c r="L487" s="588">
        <f t="shared" si="51"/>
        <v>33.063520622275604</v>
      </c>
      <c r="M487" s="588">
        <f t="shared" si="51"/>
        <v>38.749202903956167</v>
      </c>
      <c r="N487" s="588" t="e">
        <f t="shared" si="51"/>
        <v>#N/A</v>
      </c>
    </row>
    <row r="488" spans="3:14">
      <c r="C488" s="85">
        <f t="shared" si="47"/>
        <v>-11</v>
      </c>
      <c r="D488" s="588">
        <f t="shared" si="51"/>
        <v>45.515678165163472</v>
      </c>
      <c r="E488" s="588">
        <f t="shared" si="51"/>
        <v>38.749936754898307</v>
      </c>
      <c r="F488" s="588">
        <f t="shared" si="51"/>
        <v>33.065348161711874</v>
      </c>
      <c r="G488" s="588">
        <f t="shared" si="51"/>
        <v>27.729572513104348</v>
      </c>
      <c r="H488" s="588">
        <f t="shared" si="51"/>
        <v>24.280377087499428</v>
      </c>
      <c r="I488" s="588">
        <f t="shared" si="51"/>
        <v>22.324748684435175</v>
      </c>
      <c r="J488" s="588">
        <f t="shared" si="51"/>
        <v>24.280377087499428</v>
      </c>
      <c r="K488" s="588">
        <f t="shared" si="51"/>
        <v>27.729572513104348</v>
      </c>
      <c r="L488" s="588">
        <f t="shared" si="51"/>
        <v>33.065348161711874</v>
      </c>
      <c r="M488" s="588">
        <f t="shared" si="51"/>
        <v>38.749936754898307</v>
      </c>
      <c r="N488" s="588" t="e">
        <f t="shared" si="51"/>
        <v>#N/A</v>
      </c>
    </row>
    <row r="489" spans="3:14">
      <c r="C489" s="85">
        <f t="shared" si="47"/>
        <v>-10</v>
      </c>
      <c r="D489" s="588">
        <f t="shared" si="51"/>
        <v>45.515804705460091</v>
      </c>
      <c r="E489" s="588">
        <f t="shared" si="51"/>
        <v>38.750607572658026</v>
      </c>
      <c r="F489" s="588">
        <f t="shared" si="51"/>
        <v>33.067018726999798</v>
      </c>
      <c r="G489" s="588">
        <f t="shared" si="51"/>
        <v>27.732264888933017</v>
      </c>
      <c r="H489" s="588">
        <f t="shared" si="51"/>
        <v>24.283644603430474</v>
      </c>
      <c r="I489" s="588">
        <f t="shared" si="51"/>
        <v>22.328663168627436</v>
      </c>
      <c r="J489" s="588">
        <f t="shared" si="51"/>
        <v>24.283644603430474</v>
      </c>
      <c r="K489" s="588">
        <f t="shared" si="51"/>
        <v>27.732264888933017</v>
      </c>
      <c r="L489" s="588">
        <f t="shared" si="51"/>
        <v>33.067018726999798</v>
      </c>
      <c r="M489" s="588">
        <f t="shared" si="51"/>
        <v>38.750607572658026</v>
      </c>
      <c r="N489" s="588" t="e">
        <f t="shared" si="51"/>
        <v>#N/A</v>
      </c>
    </row>
    <row r="490" spans="3:14">
      <c r="C490" s="85">
        <f t="shared" si="47"/>
        <v>-9</v>
      </c>
      <c r="D490" s="588">
        <f t="shared" si="51"/>
        <v>45.515919327393839</v>
      </c>
      <c r="E490" s="588">
        <f t="shared" si="51"/>
        <v>38.751215208572162</v>
      </c>
      <c r="F490" s="588">
        <f t="shared" si="51"/>
        <v>33.068531947917315</v>
      </c>
      <c r="G490" s="588">
        <f t="shared" si="51"/>
        <v>27.734703679832855</v>
      </c>
      <c r="H490" s="588">
        <f t="shared" si="51"/>
        <v>24.286604364112051</v>
      </c>
      <c r="I490" s="588">
        <f t="shared" si="51"/>
        <v>22.332208962020765</v>
      </c>
      <c r="J490" s="588">
        <f t="shared" si="51"/>
        <v>24.286604364112051</v>
      </c>
      <c r="K490" s="588">
        <f t="shared" si="51"/>
        <v>27.734703679832855</v>
      </c>
      <c r="L490" s="588">
        <f t="shared" si="51"/>
        <v>33.068531947917315</v>
      </c>
      <c r="M490" s="588">
        <f t="shared" si="51"/>
        <v>38.751215208572162</v>
      </c>
      <c r="N490" s="588" t="e">
        <f t="shared" si="51"/>
        <v>#N/A</v>
      </c>
    </row>
    <row r="491" spans="3:14">
      <c r="C491" s="85">
        <f t="shared" si="47"/>
        <v>-8</v>
      </c>
      <c r="D491" s="588">
        <f t="shared" si="51"/>
        <v>45.51602200292151</v>
      </c>
      <c r="E491" s="588">
        <f t="shared" si="51"/>
        <v>38.751759513977554</v>
      </c>
      <c r="F491" s="588">
        <f t="shared" si="51"/>
        <v>33.069887454242391</v>
      </c>
      <c r="G491" s="588">
        <f t="shared" si="51"/>
        <v>27.736888289133447</v>
      </c>
      <c r="H491" s="588">
        <f t="shared" si="51"/>
        <v>24.289255645414158</v>
      </c>
      <c r="I491" s="588">
        <f t="shared" si="51"/>
        <v>22.335385197107399</v>
      </c>
      <c r="J491" s="588">
        <f t="shared" si="51"/>
        <v>24.289255645414158</v>
      </c>
      <c r="K491" s="588">
        <f t="shared" si="51"/>
        <v>27.736888289133447</v>
      </c>
      <c r="L491" s="588">
        <f t="shared" si="51"/>
        <v>33.069887454242391</v>
      </c>
      <c r="M491" s="588">
        <f t="shared" si="51"/>
        <v>38.751759513977554</v>
      </c>
      <c r="N491" s="588" t="e">
        <f t="shared" si="51"/>
        <v>#N/A</v>
      </c>
    </row>
    <row r="492" spans="3:14">
      <c r="C492" s="85">
        <f t="shared" si="47"/>
        <v>-7</v>
      </c>
      <c r="D492" s="588">
        <f t="shared" si="51"/>
        <v>45.516112703999887</v>
      </c>
      <c r="E492" s="588">
        <f t="shared" si="51"/>
        <v>38.752240340211024</v>
      </c>
      <c r="F492" s="588">
        <f t="shared" si="51"/>
        <v>33.071084875752973</v>
      </c>
      <c r="G492" s="588">
        <f t="shared" si="51"/>
        <v>27.738818120164368</v>
      </c>
      <c r="H492" s="588">
        <f t="shared" si="51"/>
        <v>24.291597723206795</v>
      </c>
      <c r="I492" s="588">
        <f t="shared" si="51"/>
        <v>22.338191006379578</v>
      </c>
      <c r="J492" s="588">
        <f t="shared" si="51"/>
        <v>24.291597723206795</v>
      </c>
      <c r="K492" s="588">
        <f t="shared" si="51"/>
        <v>27.738818120164368</v>
      </c>
      <c r="L492" s="588">
        <f t="shared" si="51"/>
        <v>33.071084875752973</v>
      </c>
      <c r="M492" s="588">
        <f t="shared" si="51"/>
        <v>38.752240340211024</v>
      </c>
      <c r="N492" s="588" t="e">
        <f t="shared" si="51"/>
        <v>#N/A</v>
      </c>
    </row>
    <row r="493" spans="3:14">
      <c r="C493" s="85">
        <f t="shared" si="47"/>
        <v>-6</v>
      </c>
      <c r="D493" s="588">
        <f t="shared" si="51"/>
        <v>45.516191402585783</v>
      </c>
      <c r="E493" s="588">
        <f t="shared" si="51"/>
        <v>38.752657538609427</v>
      </c>
      <c r="F493" s="588">
        <f t="shared" si="51"/>
        <v>33.072123842227008</v>
      </c>
      <c r="G493" s="588">
        <f t="shared" si="51"/>
        <v>27.740492576255196</v>
      </c>
      <c r="H493" s="588">
        <f t="shared" si="51"/>
        <v>24.293629873359968</v>
      </c>
      <c r="I493" s="588">
        <f t="shared" si="51"/>
        <v>22.340625522329539</v>
      </c>
      <c r="J493" s="588">
        <f t="shared" si="51"/>
        <v>24.293629873359968</v>
      </c>
      <c r="K493" s="588">
        <f t="shared" si="51"/>
        <v>27.740492576255196</v>
      </c>
      <c r="L493" s="588">
        <f t="shared" si="51"/>
        <v>33.072123842227008</v>
      </c>
      <c r="M493" s="588">
        <f t="shared" si="51"/>
        <v>38.752657538609427</v>
      </c>
      <c r="N493" s="588" t="e">
        <f t="shared" si="51"/>
        <v>#N/A</v>
      </c>
    </row>
    <row r="494" spans="3:14">
      <c r="C494" s="85">
        <f t="shared" si="47"/>
        <v>-5</v>
      </c>
      <c r="D494" s="588">
        <f t="shared" ref="D494:N503" si="52">IF($C$50&gt;0,IF(ABS($C494)&lt;D$60,D$57-3*D$59/($C$54^3)*($C$54*$C494^2/2-ABS($C494^3)/6),NA()),D$57-3*D$59/($C$54^3)*($C$54*$C494^2/2-ABS($C494^3)/6))</f>
        <v>45.516258070635978</v>
      </c>
      <c r="E494" s="588">
        <f t="shared" si="52"/>
        <v>38.75301096050957</v>
      </c>
      <c r="F494" s="588">
        <f t="shared" si="52"/>
        <v>33.073003983442447</v>
      </c>
      <c r="G494" s="588">
        <f t="shared" si="52"/>
        <v>27.741911060735514</v>
      </c>
      <c r="H494" s="588">
        <f t="shared" si="52"/>
        <v>24.295351371743674</v>
      </c>
      <c r="I494" s="588">
        <f t="shared" si="52"/>
        <v>22.342687877449521</v>
      </c>
      <c r="J494" s="588">
        <f t="shared" si="52"/>
        <v>24.295351371743674</v>
      </c>
      <c r="K494" s="588">
        <f t="shared" si="52"/>
        <v>27.741911060735514</v>
      </c>
      <c r="L494" s="588">
        <f t="shared" si="52"/>
        <v>33.073003983442447</v>
      </c>
      <c r="M494" s="588">
        <f t="shared" si="52"/>
        <v>38.75301096050957</v>
      </c>
      <c r="N494" s="588" t="e">
        <f t="shared" si="52"/>
        <v>#N/A</v>
      </c>
    </row>
    <row r="495" spans="3:14">
      <c r="C495" s="85">
        <f t="shared" si="47"/>
        <v>-4</v>
      </c>
      <c r="D495" s="588">
        <f t="shared" si="52"/>
        <v>45.516312680107262</v>
      </c>
      <c r="E495" s="588">
        <f t="shared" si="52"/>
        <v>38.753300457248308</v>
      </c>
      <c r="F495" s="588">
        <f t="shared" si="52"/>
        <v>33.073724929177253</v>
      </c>
      <c r="G495" s="588">
        <f t="shared" si="52"/>
        <v>27.743072976934897</v>
      </c>
      <c r="H495" s="588">
        <f t="shared" si="52"/>
        <v>24.296761494227916</v>
      </c>
      <c r="I495" s="588">
        <f t="shared" si="52"/>
        <v>22.344377204231758</v>
      </c>
      <c r="J495" s="588">
        <f t="shared" si="52"/>
        <v>24.296761494227916</v>
      </c>
      <c r="K495" s="588">
        <f t="shared" si="52"/>
        <v>27.743072976934897</v>
      </c>
      <c r="L495" s="588">
        <f t="shared" si="52"/>
        <v>33.073724929177253</v>
      </c>
      <c r="M495" s="588">
        <f t="shared" si="52"/>
        <v>38.753300457248308</v>
      </c>
      <c r="N495" s="588" t="e">
        <f t="shared" si="52"/>
        <v>#N/A</v>
      </c>
    </row>
    <row r="496" spans="3:14">
      <c r="C496" s="85">
        <f t="shared" si="47"/>
        <v>-3</v>
      </c>
      <c r="D496" s="588">
        <f t="shared" si="52"/>
        <v>45.51635520295644</v>
      </c>
      <c r="E496" s="588">
        <f t="shared" si="52"/>
        <v>38.753525880162471</v>
      </c>
      <c r="F496" s="588">
        <f t="shared" si="52"/>
        <v>33.07428630920937</v>
      </c>
      <c r="G496" s="588">
        <f t="shared" si="52"/>
        <v>27.74397772818293</v>
      </c>
      <c r="H496" s="588">
        <f t="shared" si="52"/>
        <v>24.297859516682692</v>
      </c>
      <c r="I496" s="588">
        <f t="shared" si="52"/>
        <v>22.345692635168497</v>
      </c>
      <c r="J496" s="588">
        <f t="shared" si="52"/>
        <v>24.297859516682692</v>
      </c>
      <c r="K496" s="588">
        <f t="shared" si="52"/>
        <v>27.74397772818293</v>
      </c>
      <c r="L496" s="588">
        <f t="shared" si="52"/>
        <v>33.07428630920937</v>
      </c>
      <c r="M496" s="588">
        <f t="shared" si="52"/>
        <v>38.753525880162471</v>
      </c>
      <c r="N496" s="588" t="e">
        <f t="shared" si="52"/>
        <v>#N/A</v>
      </c>
    </row>
    <row r="497" spans="3:14">
      <c r="C497" s="85">
        <f t="shared" si="47"/>
        <v>-2</v>
      </c>
      <c r="D497" s="588">
        <f t="shared" si="52"/>
        <v>45.516385611140301</v>
      </c>
      <c r="E497" s="588">
        <f t="shared" si="52"/>
        <v>38.753687080588882</v>
      </c>
      <c r="F497" s="588">
        <f t="shared" si="52"/>
        <v>33.074687753316745</v>
      </c>
      <c r="G497" s="588">
        <f t="shared" si="52"/>
        <v>27.744624717809188</v>
      </c>
      <c r="H497" s="588">
        <f t="shared" si="52"/>
        <v>24.29864471497801</v>
      </c>
      <c r="I497" s="588">
        <f t="shared" si="52"/>
        <v>22.346633302751965</v>
      </c>
      <c r="J497" s="588">
        <f t="shared" si="52"/>
        <v>24.29864471497801</v>
      </c>
      <c r="K497" s="588">
        <f t="shared" si="52"/>
        <v>27.744624717809188</v>
      </c>
      <c r="L497" s="588">
        <f t="shared" si="52"/>
        <v>33.074687753316745</v>
      </c>
      <c r="M497" s="588">
        <f t="shared" si="52"/>
        <v>38.753687080588882</v>
      </c>
      <c r="N497" s="588" t="e">
        <f t="shared" si="52"/>
        <v>#N/A</v>
      </c>
    </row>
    <row r="498" spans="3:14">
      <c r="C498" s="85">
        <f t="shared" si="47"/>
        <v>-1</v>
      </c>
      <c r="D498" s="588">
        <f t="shared" si="52"/>
        <v>45.516403876615634</v>
      </c>
      <c r="E498" s="588">
        <f t="shared" si="52"/>
        <v>38.753783909864389</v>
      </c>
      <c r="F498" s="588">
        <f t="shared" si="52"/>
        <v>33.074928891277345</v>
      </c>
      <c r="G498" s="588">
        <f t="shared" si="52"/>
        <v>27.745013349143253</v>
      </c>
      <c r="H498" s="588">
        <f t="shared" si="52"/>
        <v>24.299116364983863</v>
      </c>
      <c r="I498" s="588">
        <f t="shared" si="52"/>
        <v>22.347198339474403</v>
      </c>
      <c r="J498" s="588">
        <f t="shared" si="52"/>
        <v>24.299116364983863</v>
      </c>
      <c r="K498" s="588">
        <f t="shared" si="52"/>
        <v>27.745013349143253</v>
      </c>
      <c r="L498" s="588">
        <f t="shared" si="52"/>
        <v>33.074928891277345</v>
      </c>
      <c r="M498" s="588">
        <f t="shared" si="52"/>
        <v>38.753783909864389</v>
      </c>
      <c r="N498" s="588" t="e">
        <f t="shared" si="52"/>
        <v>#N/A</v>
      </c>
    </row>
    <row r="499" spans="3:14">
      <c r="C499" s="85">
        <f t="shared" si="47"/>
        <v>0</v>
      </c>
      <c r="D499" s="588">
        <f t="shared" si="52"/>
        <v>45.516409971339236</v>
      </c>
      <c r="E499" s="588">
        <f t="shared" si="52"/>
        <v>38.753816219325813</v>
      </c>
      <c r="F499" s="588">
        <f t="shared" si="52"/>
        <v>33.07500935286911</v>
      </c>
      <c r="G499" s="588">
        <f t="shared" si="52"/>
        <v>27.7451430255147</v>
      </c>
      <c r="H499" s="588">
        <f t="shared" si="52"/>
        <v>24.299273742570261</v>
      </c>
      <c r="I499" s="588">
        <f t="shared" si="52"/>
        <v>22.347386877828054</v>
      </c>
      <c r="J499" s="588">
        <f t="shared" si="52"/>
        <v>24.299273742570261</v>
      </c>
      <c r="K499" s="588">
        <f t="shared" si="52"/>
        <v>27.7451430255147</v>
      </c>
      <c r="L499" s="588">
        <f t="shared" si="52"/>
        <v>33.07500935286911</v>
      </c>
      <c r="M499" s="588">
        <f t="shared" si="52"/>
        <v>38.753816219325813</v>
      </c>
      <c r="N499" s="588" t="e">
        <f t="shared" si="52"/>
        <v>#N/A</v>
      </c>
    </row>
    <row r="500" spans="3:14">
      <c r="C500" s="85">
        <f t="shared" si="47"/>
        <v>1</v>
      </c>
      <c r="D500" s="588">
        <f t="shared" si="52"/>
        <v>45.516403876615634</v>
      </c>
      <c r="E500" s="588">
        <f t="shared" si="52"/>
        <v>38.753783909864389</v>
      </c>
      <c r="F500" s="588">
        <f t="shared" si="52"/>
        <v>33.074928891277345</v>
      </c>
      <c r="G500" s="588">
        <f t="shared" si="52"/>
        <v>27.745013349143253</v>
      </c>
      <c r="H500" s="588">
        <f t="shared" si="52"/>
        <v>24.299116364983863</v>
      </c>
      <c r="I500" s="588">
        <f t="shared" si="52"/>
        <v>22.347198339474403</v>
      </c>
      <c r="J500" s="588">
        <f t="shared" si="52"/>
        <v>24.299116364983863</v>
      </c>
      <c r="K500" s="588">
        <f t="shared" si="52"/>
        <v>27.745013349143253</v>
      </c>
      <c r="L500" s="588">
        <f t="shared" si="52"/>
        <v>33.074928891277345</v>
      </c>
      <c r="M500" s="588">
        <f t="shared" si="52"/>
        <v>38.753783909864389</v>
      </c>
      <c r="N500" s="588" t="e">
        <f t="shared" si="52"/>
        <v>#N/A</v>
      </c>
    </row>
    <row r="501" spans="3:14">
      <c r="C501" s="85">
        <f t="shared" si="47"/>
        <v>2</v>
      </c>
      <c r="D501" s="588">
        <f t="shared" si="52"/>
        <v>45.516385611140301</v>
      </c>
      <c r="E501" s="588">
        <f t="shared" si="52"/>
        <v>38.753687080588882</v>
      </c>
      <c r="F501" s="588">
        <f t="shared" si="52"/>
        <v>33.074687753316745</v>
      </c>
      <c r="G501" s="588">
        <f t="shared" si="52"/>
        <v>27.744624717809188</v>
      </c>
      <c r="H501" s="588">
        <f t="shared" si="52"/>
        <v>24.29864471497801</v>
      </c>
      <c r="I501" s="588">
        <f t="shared" si="52"/>
        <v>22.346633302751965</v>
      </c>
      <c r="J501" s="588">
        <f t="shared" si="52"/>
        <v>24.29864471497801</v>
      </c>
      <c r="K501" s="588">
        <f t="shared" si="52"/>
        <v>27.744624717809188</v>
      </c>
      <c r="L501" s="588">
        <f t="shared" si="52"/>
        <v>33.074687753316745</v>
      </c>
      <c r="M501" s="588">
        <f t="shared" si="52"/>
        <v>38.753687080588882</v>
      </c>
      <c r="N501" s="588" t="e">
        <f t="shared" si="52"/>
        <v>#N/A</v>
      </c>
    </row>
    <row r="502" spans="3:14">
      <c r="C502" s="85">
        <f t="shared" si="47"/>
        <v>3</v>
      </c>
      <c r="D502" s="588">
        <f t="shared" si="52"/>
        <v>45.51635520295644</v>
      </c>
      <c r="E502" s="588">
        <f t="shared" si="52"/>
        <v>38.753525880162471</v>
      </c>
      <c r="F502" s="588">
        <f t="shared" si="52"/>
        <v>33.07428630920937</v>
      </c>
      <c r="G502" s="588">
        <f t="shared" si="52"/>
        <v>27.74397772818293</v>
      </c>
      <c r="H502" s="588">
        <f t="shared" si="52"/>
        <v>24.297859516682692</v>
      </c>
      <c r="I502" s="588">
        <f t="shared" si="52"/>
        <v>22.345692635168497</v>
      </c>
      <c r="J502" s="588">
        <f t="shared" si="52"/>
        <v>24.297859516682692</v>
      </c>
      <c r="K502" s="588">
        <f t="shared" si="52"/>
        <v>27.74397772818293</v>
      </c>
      <c r="L502" s="588">
        <f t="shared" si="52"/>
        <v>33.07428630920937</v>
      </c>
      <c r="M502" s="588">
        <f t="shared" si="52"/>
        <v>38.753525880162471</v>
      </c>
      <c r="N502" s="588" t="e">
        <f t="shared" si="52"/>
        <v>#N/A</v>
      </c>
    </row>
    <row r="503" spans="3:14">
      <c r="C503" s="85">
        <f t="shared" si="47"/>
        <v>4</v>
      </c>
      <c r="D503" s="588">
        <f t="shared" si="52"/>
        <v>45.516312680107262</v>
      </c>
      <c r="E503" s="588">
        <f t="shared" si="52"/>
        <v>38.753300457248308</v>
      </c>
      <c r="F503" s="588">
        <f t="shared" si="52"/>
        <v>33.073724929177253</v>
      </c>
      <c r="G503" s="588">
        <f t="shared" si="52"/>
        <v>27.743072976934897</v>
      </c>
      <c r="H503" s="588">
        <f t="shared" si="52"/>
        <v>24.296761494227916</v>
      </c>
      <c r="I503" s="588">
        <f t="shared" si="52"/>
        <v>22.344377204231758</v>
      </c>
      <c r="J503" s="588">
        <f t="shared" si="52"/>
        <v>24.296761494227916</v>
      </c>
      <c r="K503" s="588">
        <f t="shared" si="52"/>
        <v>27.743072976934897</v>
      </c>
      <c r="L503" s="588">
        <f t="shared" si="52"/>
        <v>33.073724929177253</v>
      </c>
      <c r="M503" s="588">
        <f t="shared" si="52"/>
        <v>38.753300457248308</v>
      </c>
      <c r="N503" s="588" t="e">
        <f t="shared" si="52"/>
        <v>#N/A</v>
      </c>
    </row>
    <row r="504" spans="3:14">
      <c r="C504" s="85">
        <f t="shared" si="47"/>
        <v>5</v>
      </c>
      <c r="D504" s="588">
        <f t="shared" ref="D504:N513" si="53">IF($C$50&gt;0,IF(ABS($C504)&lt;D$60,D$57-3*D$59/($C$54^3)*($C$54*$C504^2/2-ABS($C504^3)/6),NA()),D$57-3*D$59/($C$54^3)*($C$54*$C504^2/2-ABS($C504^3)/6))</f>
        <v>45.516258070635978</v>
      </c>
      <c r="E504" s="588">
        <f t="shared" si="53"/>
        <v>38.75301096050957</v>
      </c>
      <c r="F504" s="588">
        <f t="shared" si="53"/>
        <v>33.073003983442447</v>
      </c>
      <c r="G504" s="588">
        <f t="shared" si="53"/>
        <v>27.741911060735514</v>
      </c>
      <c r="H504" s="588">
        <f t="shared" si="53"/>
        <v>24.295351371743674</v>
      </c>
      <c r="I504" s="588">
        <f t="shared" si="53"/>
        <v>22.342687877449521</v>
      </c>
      <c r="J504" s="588">
        <f t="shared" si="53"/>
        <v>24.295351371743674</v>
      </c>
      <c r="K504" s="588">
        <f t="shared" si="53"/>
        <v>27.741911060735514</v>
      </c>
      <c r="L504" s="588">
        <f t="shared" si="53"/>
        <v>33.073003983442447</v>
      </c>
      <c r="M504" s="588">
        <f t="shared" si="53"/>
        <v>38.75301096050957</v>
      </c>
      <c r="N504" s="588" t="e">
        <f t="shared" si="53"/>
        <v>#N/A</v>
      </c>
    </row>
    <row r="505" spans="3:14">
      <c r="C505" s="85">
        <f t="shared" si="47"/>
        <v>6</v>
      </c>
      <c r="D505" s="588">
        <f t="shared" si="53"/>
        <v>45.516191402585783</v>
      </c>
      <c r="E505" s="588">
        <f t="shared" si="53"/>
        <v>38.752657538609427</v>
      </c>
      <c r="F505" s="588">
        <f t="shared" si="53"/>
        <v>33.072123842227008</v>
      </c>
      <c r="G505" s="588">
        <f t="shared" si="53"/>
        <v>27.740492576255196</v>
      </c>
      <c r="H505" s="588">
        <f t="shared" si="53"/>
        <v>24.293629873359968</v>
      </c>
      <c r="I505" s="588">
        <f t="shared" si="53"/>
        <v>22.340625522329539</v>
      </c>
      <c r="J505" s="588">
        <f t="shared" si="53"/>
        <v>24.293629873359968</v>
      </c>
      <c r="K505" s="588">
        <f t="shared" si="53"/>
        <v>27.740492576255196</v>
      </c>
      <c r="L505" s="588">
        <f t="shared" si="53"/>
        <v>33.072123842227008</v>
      </c>
      <c r="M505" s="588">
        <f t="shared" si="53"/>
        <v>38.752657538609427</v>
      </c>
      <c r="N505" s="588" t="e">
        <f t="shared" si="53"/>
        <v>#N/A</v>
      </c>
    </row>
    <row r="506" spans="3:14">
      <c r="C506" s="85">
        <f t="shared" si="47"/>
        <v>7</v>
      </c>
      <c r="D506" s="588">
        <f t="shared" si="53"/>
        <v>45.516112703999887</v>
      </c>
      <c r="E506" s="588">
        <f t="shared" si="53"/>
        <v>38.752240340211024</v>
      </c>
      <c r="F506" s="588">
        <f t="shared" si="53"/>
        <v>33.071084875752973</v>
      </c>
      <c r="G506" s="588">
        <f t="shared" si="53"/>
        <v>27.738818120164368</v>
      </c>
      <c r="H506" s="588">
        <f t="shared" si="53"/>
        <v>24.291597723206795</v>
      </c>
      <c r="I506" s="588">
        <f t="shared" si="53"/>
        <v>22.338191006379578</v>
      </c>
      <c r="J506" s="588">
        <f t="shared" si="53"/>
        <v>24.291597723206795</v>
      </c>
      <c r="K506" s="588">
        <f t="shared" si="53"/>
        <v>27.738818120164368</v>
      </c>
      <c r="L506" s="588">
        <f t="shared" si="53"/>
        <v>33.071084875752973</v>
      </c>
      <c r="M506" s="588">
        <f t="shared" si="53"/>
        <v>38.752240340211024</v>
      </c>
      <c r="N506" s="588" t="e">
        <f t="shared" si="53"/>
        <v>#N/A</v>
      </c>
    </row>
    <row r="507" spans="3:14">
      <c r="C507" s="85">
        <f t="shared" si="47"/>
        <v>8</v>
      </c>
      <c r="D507" s="588">
        <f t="shared" si="53"/>
        <v>45.51602200292151</v>
      </c>
      <c r="E507" s="588">
        <f t="shared" si="53"/>
        <v>38.751759513977554</v>
      </c>
      <c r="F507" s="588">
        <f t="shared" si="53"/>
        <v>33.069887454242391</v>
      </c>
      <c r="G507" s="588">
        <f t="shared" si="53"/>
        <v>27.736888289133447</v>
      </c>
      <c r="H507" s="588">
        <f t="shared" si="53"/>
        <v>24.289255645414158</v>
      </c>
      <c r="I507" s="588">
        <f t="shared" si="53"/>
        <v>22.335385197107399</v>
      </c>
      <c r="J507" s="588">
        <f t="shared" si="53"/>
        <v>24.289255645414158</v>
      </c>
      <c r="K507" s="588">
        <f t="shared" si="53"/>
        <v>27.736888289133447</v>
      </c>
      <c r="L507" s="588">
        <f t="shared" si="53"/>
        <v>33.069887454242391</v>
      </c>
      <c r="M507" s="588">
        <f t="shared" si="53"/>
        <v>38.751759513977554</v>
      </c>
      <c r="N507" s="588" t="e">
        <f t="shared" si="53"/>
        <v>#N/A</v>
      </c>
    </row>
    <row r="508" spans="3:14">
      <c r="C508" s="85">
        <f t="shared" si="47"/>
        <v>9</v>
      </c>
      <c r="D508" s="588">
        <f t="shared" si="53"/>
        <v>45.515919327393839</v>
      </c>
      <c r="E508" s="588">
        <f t="shared" si="53"/>
        <v>38.751215208572162</v>
      </c>
      <c r="F508" s="588">
        <f t="shared" si="53"/>
        <v>33.068531947917315</v>
      </c>
      <c r="G508" s="588">
        <f t="shared" si="53"/>
        <v>27.734703679832855</v>
      </c>
      <c r="H508" s="588">
        <f t="shared" si="53"/>
        <v>24.286604364112051</v>
      </c>
      <c r="I508" s="588">
        <f t="shared" si="53"/>
        <v>22.332208962020765</v>
      </c>
      <c r="J508" s="588">
        <f t="shared" si="53"/>
        <v>24.286604364112051</v>
      </c>
      <c r="K508" s="588">
        <f t="shared" si="53"/>
        <v>27.734703679832855</v>
      </c>
      <c r="L508" s="588">
        <f t="shared" si="53"/>
        <v>33.068531947917315</v>
      </c>
      <c r="M508" s="588">
        <f t="shared" si="53"/>
        <v>38.751215208572162</v>
      </c>
      <c r="N508" s="588" t="e">
        <f t="shared" si="53"/>
        <v>#N/A</v>
      </c>
    </row>
    <row r="509" spans="3:14">
      <c r="C509" s="85">
        <f t="shared" si="47"/>
        <v>10</v>
      </c>
      <c r="D509" s="588">
        <f t="shared" si="53"/>
        <v>45.515804705460091</v>
      </c>
      <c r="E509" s="588">
        <f t="shared" si="53"/>
        <v>38.750607572658026</v>
      </c>
      <c r="F509" s="588">
        <f t="shared" si="53"/>
        <v>33.067018726999798</v>
      </c>
      <c r="G509" s="588">
        <f t="shared" si="53"/>
        <v>27.732264888933017</v>
      </c>
      <c r="H509" s="588">
        <f t="shared" si="53"/>
        <v>24.283644603430474</v>
      </c>
      <c r="I509" s="588">
        <f t="shared" si="53"/>
        <v>22.328663168627436</v>
      </c>
      <c r="J509" s="588">
        <f t="shared" si="53"/>
        <v>24.283644603430474</v>
      </c>
      <c r="K509" s="588">
        <f t="shared" si="53"/>
        <v>27.732264888933017</v>
      </c>
      <c r="L509" s="588">
        <f t="shared" si="53"/>
        <v>33.067018726999798</v>
      </c>
      <c r="M509" s="588">
        <f t="shared" si="53"/>
        <v>38.750607572658026</v>
      </c>
      <c r="N509" s="588" t="e">
        <f t="shared" si="53"/>
        <v>#N/A</v>
      </c>
    </row>
    <row r="510" spans="3:14">
      <c r="C510" s="85">
        <f t="shared" si="47"/>
        <v>11</v>
      </c>
      <c r="D510" s="588">
        <f t="shared" si="53"/>
        <v>45.515678165163472</v>
      </c>
      <c r="E510" s="588">
        <f t="shared" si="53"/>
        <v>38.749936754898307</v>
      </c>
      <c r="F510" s="588">
        <f t="shared" si="53"/>
        <v>33.065348161711874</v>
      </c>
      <c r="G510" s="588">
        <f t="shared" si="53"/>
        <v>27.729572513104348</v>
      </c>
      <c r="H510" s="588">
        <f t="shared" si="53"/>
        <v>24.280377087499428</v>
      </c>
      <c r="I510" s="588">
        <f t="shared" si="53"/>
        <v>22.324748684435175</v>
      </c>
      <c r="J510" s="588">
        <f t="shared" si="53"/>
        <v>24.280377087499428</v>
      </c>
      <c r="K510" s="588">
        <f t="shared" si="53"/>
        <v>27.729572513104348</v>
      </c>
      <c r="L510" s="588">
        <f t="shared" si="53"/>
        <v>33.065348161711874</v>
      </c>
      <c r="M510" s="588">
        <f t="shared" si="53"/>
        <v>38.749936754898307</v>
      </c>
      <c r="N510" s="588" t="e">
        <f t="shared" si="53"/>
        <v>#N/A</v>
      </c>
    </row>
    <row r="511" spans="3:14">
      <c r="C511" s="85">
        <f t="shared" si="47"/>
        <v>12</v>
      </c>
      <c r="D511" s="588">
        <f t="shared" si="53"/>
        <v>45.51553973454719</v>
      </c>
      <c r="E511" s="588">
        <f t="shared" si="53"/>
        <v>38.749202903956167</v>
      </c>
      <c r="F511" s="588">
        <f t="shared" si="53"/>
        <v>33.063520622275604</v>
      </c>
      <c r="G511" s="588">
        <f t="shared" si="53"/>
        <v>27.726627149017272</v>
      </c>
      <c r="H511" s="588">
        <f t="shared" si="53"/>
        <v>24.276802540448909</v>
      </c>
      <c r="I511" s="588">
        <f t="shared" si="53"/>
        <v>22.32046637695175</v>
      </c>
      <c r="J511" s="588">
        <f t="shared" si="53"/>
        <v>24.276802540448909</v>
      </c>
      <c r="K511" s="588">
        <f t="shared" si="53"/>
        <v>27.726627149017272</v>
      </c>
      <c r="L511" s="588">
        <f t="shared" si="53"/>
        <v>33.063520622275604</v>
      </c>
      <c r="M511" s="588">
        <f t="shared" si="53"/>
        <v>38.749202903956167</v>
      </c>
      <c r="N511" s="588" t="e">
        <f t="shared" si="53"/>
        <v>#N/A</v>
      </c>
    </row>
    <row r="512" spans="3:14">
      <c r="C512" s="85">
        <f t="shared" si="47"/>
        <v>13</v>
      </c>
      <c r="D512" s="588">
        <f t="shared" si="53"/>
        <v>45.515389441654456</v>
      </c>
      <c r="E512" s="588">
        <f t="shared" si="53"/>
        <v>38.748406168494782</v>
      </c>
      <c r="F512" s="588">
        <f t="shared" si="53"/>
        <v>33.061536478913027</v>
      </c>
      <c r="G512" s="588">
        <f t="shared" si="53"/>
        <v>27.723429393342208</v>
      </c>
      <c r="H512" s="588">
        <f t="shared" si="53"/>
        <v>24.272921686408917</v>
      </c>
      <c r="I512" s="588">
        <f t="shared" si="53"/>
        <v>22.315817113684915</v>
      </c>
      <c r="J512" s="588">
        <f t="shared" si="53"/>
        <v>24.272921686408917</v>
      </c>
      <c r="K512" s="588">
        <f t="shared" si="53"/>
        <v>27.723429393342208</v>
      </c>
      <c r="L512" s="588">
        <f t="shared" si="53"/>
        <v>33.061536478913027</v>
      </c>
      <c r="M512" s="588">
        <f t="shared" si="53"/>
        <v>38.748406168494782</v>
      </c>
      <c r="N512" s="588" t="e">
        <f t="shared" si="53"/>
        <v>#N/A</v>
      </c>
    </row>
    <row r="513" spans="3:14">
      <c r="C513" s="85">
        <f t="shared" si="47"/>
        <v>14</v>
      </c>
      <c r="D513" s="588">
        <f t="shared" si="53"/>
        <v>45.51522731452846</v>
      </c>
      <c r="E513" s="588">
        <f t="shared" si="53"/>
        <v>38.747546697177313</v>
      </c>
      <c r="F513" s="588">
        <f t="shared" si="53"/>
        <v>33.059396101846197</v>
      </c>
      <c r="G513" s="588">
        <f t="shared" si="53"/>
        <v>27.719979842749581</v>
      </c>
      <c r="H513" s="588">
        <f t="shared" si="53"/>
        <v>24.268735249509451</v>
      </c>
      <c r="I513" s="588">
        <f t="shared" si="53"/>
        <v>22.310801762142436</v>
      </c>
      <c r="J513" s="588">
        <f t="shared" si="53"/>
        <v>24.268735249509451</v>
      </c>
      <c r="K513" s="588">
        <f t="shared" si="53"/>
        <v>27.719979842749581</v>
      </c>
      <c r="L513" s="588">
        <f t="shared" si="53"/>
        <v>33.059396101846197</v>
      </c>
      <c r="M513" s="588">
        <f t="shared" si="53"/>
        <v>38.747546697177313</v>
      </c>
      <c r="N513" s="588" t="e">
        <f t="shared" si="53"/>
        <v>#N/A</v>
      </c>
    </row>
    <row r="514" spans="3:14">
      <c r="C514" s="85">
        <f t="shared" ref="C514:C577" si="54">IF(C513&gt;=$C$54,NA(),C513+1)</f>
        <v>15</v>
      </c>
      <c r="D514" s="588">
        <f t="shared" ref="D514:N523" si="55">IF($C$50&gt;0,IF(ABS($C514)&lt;D$60,D$57-3*D$59/($C$54^3)*($C$54*$C514^2/2-ABS($C514^3)/6),NA()),D$57-3*D$59/($C$54^3)*($C$54*$C514^2/2-ABS($C514^3)/6))</f>
        <v>45.515053381212425</v>
      </c>
      <c r="E514" s="588">
        <f t="shared" si="55"/>
        <v>38.74662463866693</v>
      </c>
      <c r="F514" s="588">
        <f t="shared" si="55"/>
        <v>33.057099861297154</v>
      </c>
      <c r="G514" s="588">
        <f t="shared" si="55"/>
        <v>27.716279093909804</v>
      </c>
      <c r="H514" s="588">
        <f t="shared" si="55"/>
        <v>24.264243953880506</v>
      </c>
      <c r="I514" s="588">
        <f t="shared" si="55"/>
        <v>22.305421189832074</v>
      </c>
      <c r="J514" s="588">
        <f t="shared" si="55"/>
        <v>24.264243953880506</v>
      </c>
      <c r="K514" s="588">
        <f t="shared" si="55"/>
        <v>27.716279093909804</v>
      </c>
      <c r="L514" s="588">
        <f t="shared" si="55"/>
        <v>33.057099861297154</v>
      </c>
      <c r="M514" s="588">
        <f t="shared" si="55"/>
        <v>38.74662463866693</v>
      </c>
      <c r="N514" s="588" t="e">
        <f t="shared" si="55"/>
        <v>#N/A</v>
      </c>
    </row>
    <row r="515" spans="3:14">
      <c r="C515" s="85">
        <f t="shared" si="54"/>
        <v>16</v>
      </c>
      <c r="D515" s="588">
        <f t="shared" si="55"/>
        <v>45.514867669749556</v>
      </c>
      <c r="E515" s="588">
        <f t="shared" si="55"/>
        <v>38.745640141626787</v>
      </c>
      <c r="F515" s="588">
        <f t="shared" si="55"/>
        <v>33.054648127487958</v>
      </c>
      <c r="G515" s="588">
        <f t="shared" si="55"/>
        <v>27.712327743493308</v>
      </c>
      <c r="H515" s="588">
        <f t="shared" si="55"/>
        <v>24.259448523652086</v>
      </c>
      <c r="I515" s="588">
        <f t="shared" si="55"/>
        <v>22.299676264261592</v>
      </c>
      <c r="J515" s="588">
        <f t="shared" si="55"/>
        <v>24.259448523652086</v>
      </c>
      <c r="K515" s="588">
        <f t="shared" si="55"/>
        <v>27.712327743493308</v>
      </c>
      <c r="L515" s="588">
        <f t="shared" si="55"/>
        <v>33.054648127487958</v>
      </c>
      <c r="M515" s="588">
        <f t="shared" si="55"/>
        <v>38.745640141626787</v>
      </c>
      <c r="N515" s="588" t="e">
        <f t="shared" si="55"/>
        <v>#N/A</v>
      </c>
    </row>
    <row r="516" spans="3:14">
      <c r="C516" s="85">
        <f t="shared" si="54"/>
        <v>17</v>
      </c>
      <c r="D516" s="588">
        <f t="shared" si="55"/>
        <v>45.514670208183055</v>
      </c>
      <c r="E516" s="588">
        <f t="shared" si="55"/>
        <v>38.744593354720067</v>
      </c>
      <c r="F516" s="588">
        <f t="shared" si="55"/>
        <v>33.052041270640643</v>
      </c>
      <c r="G516" s="588">
        <f t="shared" si="55"/>
        <v>27.708126388170506</v>
      </c>
      <c r="H516" s="588">
        <f t="shared" si="55"/>
        <v>24.254349682954189</v>
      </c>
      <c r="I516" s="588">
        <f t="shared" si="55"/>
        <v>22.29356785293875</v>
      </c>
      <c r="J516" s="588">
        <f t="shared" si="55"/>
        <v>24.254349682954189</v>
      </c>
      <c r="K516" s="588">
        <f t="shared" si="55"/>
        <v>27.708126388170506</v>
      </c>
      <c r="L516" s="588">
        <f t="shared" si="55"/>
        <v>33.052041270640643</v>
      </c>
      <c r="M516" s="588">
        <f t="shared" si="55"/>
        <v>38.744593354720067</v>
      </c>
      <c r="N516" s="588" t="e">
        <f t="shared" si="55"/>
        <v>#N/A</v>
      </c>
    </row>
    <row r="517" spans="3:14">
      <c r="C517" s="85">
        <f t="shared" si="54"/>
        <v>18</v>
      </c>
      <c r="D517" s="588">
        <f t="shared" si="55"/>
        <v>45.514461024556127</v>
      </c>
      <c r="E517" s="588">
        <f t="shared" si="55"/>
        <v>38.743484426609925</v>
      </c>
      <c r="F517" s="588">
        <f t="shared" si="55"/>
        <v>33.04927966097727</v>
      </c>
      <c r="G517" s="588">
        <f t="shared" si="55"/>
        <v>27.703675624611819</v>
      </c>
      <c r="H517" s="588">
        <f t="shared" si="55"/>
        <v>24.248948155916814</v>
      </c>
      <c r="I517" s="588">
        <f t="shared" si="55"/>
        <v>22.287096823371318</v>
      </c>
      <c r="J517" s="588">
        <f t="shared" si="55"/>
        <v>24.248948155916814</v>
      </c>
      <c r="K517" s="588">
        <f t="shared" si="55"/>
        <v>27.703675624611819</v>
      </c>
      <c r="L517" s="588">
        <f t="shared" si="55"/>
        <v>33.04927966097727</v>
      </c>
      <c r="M517" s="588">
        <f t="shared" si="55"/>
        <v>38.743484426609925</v>
      </c>
      <c r="N517" s="588" t="e">
        <f t="shared" si="55"/>
        <v>#N/A</v>
      </c>
    </row>
    <row r="518" spans="3:14">
      <c r="C518" s="85">
        <f t="shared" si="54"/>
        <v>19</v>
      </c>
      <c r="D518" s="588">
        <f t="shared" si="55"/>
        <v>45.514240146911987</v>
      </c>
      <c r="E518" s="588">
        <f t="shared" si="55"/>
        <v>38.742313505959523</v>
      </c>
      <c r="F518" s="588">
        <f t="shared" si="55"/>
        <v>33.046363668719877</v>
      </c>
      <c r="G518" s="588">
        <f t="shared" si="55"/>
        <v>27.698976049487669</v>
      </c>
      <c r="H518" s="588">
        <f t="shared" si="55"/>
        <v>24.243244666669955</v>
      </c>
      <c r="I518" s="588">
        <f t="shared" si="55"/>
        <v>22.280264043067046</v>
      </c>
      <c r="J518" s="588">
        <f t="shared" si="55"/>
        <v>24.243244666669955</v>
      </c>
      <c r="K518" s="588">
        <f t="shared" si="55"/>
        <v>27.698976049487669</v>
      </c>
      <c r="L518" s="588">
        <f t="shared" si="55"/>
        <v>33.046363668719877</v>
      </c>
      <c r="M518" s="588">
        <f t="shared" si="55"/>
        <v>38.742313505959523</v>
      </c>
      <c r="N518" s="588" t="e">
        <f t="shared" si="55"/>
        <v>#N/A</v>
      </c>
    </row>
    <row r="519" spans="3:14">
      <c r="C519" s="85">
        <f t="shared" si="54"/>
        <v>20</v>
      </c>
      <c r="D519" s="588">
        <f t="shared" si="55"/>
        <v>45.514007603293827</v>
      </c>
      <c r="E519" s="588">
        <f t="shared" si="55"/>
        <v>38.741080741432043</v>
      </c>
      <c r="F519" s="588">
        <f t="shared" si="55"/>
        <v>33.04329366409052</v>
      </c>
      <c r="G519" s="588">
        <f t="shared" si="55"/>
        <v>27.694028259468478</v>
      </c>
      <c r="H519" s="588">
        <f t="shared" si="55"/>
        <v>24.237239939343617</v>
      </c>
      <c r="I519" s="588">
        <f t="shared" si="55"/>
        <v>22.273070379533706</v>
      </c>
      <c r="J519" s="588">
        <f t="shared" si="55"/>
        <v>24.237239939343617</v>
      </c>
      <c r="K519" s="588">
        <f t="shared" si="55"/>
        <v>27.694028259468478</v>
      </c>
      <c r="L519" s="588">
        <f t="shared" si="55"/>
        <v>33.04329366409052</v>
      </c>
      <c r="M519" s="588">
        <f t="shared" si="55"/>
        <v>38.741080741432043</v>
      </c>
      <c r="N519" s="588" t="e">
        <f t="shared" si="55"/>
        <v>#N/A</v>
      </c>
    </row>
    <row r="520" spans="3:14">
      <c r="C520" s="85">
        <f t="shared" si="54"/>
        <v>21</v>
      </c>
      <c r="D520" s="588">
        <f t="shared" si="55"/>
        <v>45.513763421744869</v>
      </c>
      <c r="E520" s="588">
        <f t="shared" si="55"/>
        <v>38.739786281690634</v>
      </c>
      <c r="F520" s="588">
        <f t="shared" si="55"/>
        <v>33.040070017311244</v>
      </c>
      <c r="G520" s="588">
        <f t="shared" si="55"/>
        <v>27.688832851224667</v>
      </c>
      <c r="H520" s="588">
        <f t="shared" si="55"/>
        <v>24.230934698067795</v>
      </c>
      <c r="I520" s="588">
        <f t="shared" si="55"/>
        <v>22.265516700279058</v>
      </c>
      <c r="J520" s="588">
        <f t="shared" si="55"/>
        <v>24.230934698067795</v>
      </c>
      <c r="K520" s="588">
        <f t="shared" si="55"/>
        <v>27.688832851224667</v>
      </c>
      <c r="L520" s="588">
        <f t="shared" si="55"/>
        <v>33.040070017311244</v>
      </c>
      <c r="M520" s="588">
        <f t="shared" si="55"/>
        <v>38.739786281690634</v>
      </c>
      <c r="N520" s="588" t="e">
        <f t="shared" si="55"/>
        <v>#N/A</v>
      </c>
    </row>
    <row r="521" spans="3:14">
      <c r="C521" s="85">
        <f t="shared" si="54"/>
        <v>22</v>
      </c>
      <c r="D521" s="588">
        <f t="shared" si="55"/>
        <v>45.513507630308318</v>
      </c>
      <c r="E521" s="588">
        <f t="shared" si="55"/>
        <v>38.738430275398478</v>
      </c>
      <c r="F521" s="588">
        <f t="shared" si="55"/>
        <v>33.036693098604097</v>
      </c>
      <c r="G521" s="588">
        <f t="shared" si="55"/>
        <v>27.683390421426658</v>
      </c>
      <c r="H521" s="588">
        <f t="shared" si="55"/>
        <v>24.224329666972487</v>
      </c>
      <c r="I521" s="588">
        <f t="shared" si="55"/>
        <v>22.257603872810861</v>
      </c>
      <c r="J521" s="588">
        <f t="shared" si="55"/>
        <v>24.224329666972487</v>
      </c>
      <c r="K521" s="588">
        <f t="shared" si="55"/>
        <v>27.683390421426658</v>
      </c>
      <c r="L521" s="588">
        <f t="shared" si="55"/>
        <v>33.036693098604097</v>
      </c>
      <c r="M521" s="588">
        <f t="shared" si="55"/>
        <v>38.738430275398478</v>
      </c>
      <c r="N521" s="588" t="e">
        <f t="shared" si="55"/>
        <v>#N/A</v>
      </c>
    </row>
    <row r="522" spans="3:14">
      <c r="C522" s="85">
        <f t="shared" si="54"/>
        <v>23</v>
      </c>
      <c r="D522" s="588">
        <f t="shared" si="55"/>
        <v>45.513240257027377</v>
      </c>
      <c r="E522" s="588">
        <f t="shared" si="55"/>
        <v>38.737012871218724</v>
      </c>
      <c r="F522" s="588">
        <f t="shared" si="55"/>
        <v>33.033163278191125</v>
      </c>
      <c r="G522" s="588">
        <f t="shared" si="55"/>
        <v>27.677701566744869</v>
      </c>
      <c r="H522" s="588">
        <f t="shared" si="55"/>
        <v>24.217425570187693</v>
      </c>
      <c r="I522" s="588">
        <f t="shared" si="55"/>
        <v>22.249332764636879</v>
      </c>
      <c r="J522" s="588">
        <f t="shared" si="55"/>
        <v>24.217425570187693</v>
      </c>
      <c r="K522" s="588">
        <f t="shared" si="55"/>
        <v>27.677701566744869</v>
      </c>
      <c r="L522" s="588">
        <f t="shared" si="55"/>
        <v>33.033163278191125</v>
      </c>
      <c r="M522" s="588">
        <f t="shared" si="55"/>
        <v>38.737012871218724</v>
      </c>
      <c r="N522" s="588" t="e">
        <f t="shared" si="55"/>
        <v>#N/A</v>
      </c>
    </row>
    <row r="523" spans="3:14">
      <c r="C523" s="85">
        <f t="shared" si="54"/>
        <v>24</v>
      </c>
      <c r="D523" s="588">
        <f t="shared" si="55"/>
        <v>45.512961329945249</v>
      </c>
      <c r="E523" s="588">
        <f t="shared" si="55"/>
        <v>38.735534217814553</v>
      </c>
      <c r="F523" s="588">
        <f t="shared" si="55"/>
        <v>33.029480926294376</v>
      </c>
      <c r="G523" s="588">
        <f t="shared" si="55"/>
        <v>27.67176688384972</v>
      </c>
      <c r="H523" s="588">
        <f t="shared" si="55"/>
        <v>24.210223131843414</v>
      </c>
      <c r="I523" s="588">
        <f t="shared" si="55"/>
        <v>22.240704243264876</v>
      </c>
      <c r="J523" s="588">
        <f t="shared" si="55"/>
        <v>24.210223131843414</v>
      </c>
      <c r="K523" s="588">
        <f t="shared" si="55"/>
        <v>27.67176688384972</v>
      </c>
      <c r="L523" s="588">
        <f t="shared" si="55"/>
        <v>33.029480926294376</v>
      </c>
      <c r="M523" s="588">
        <f t="shared" si="55"/>
        <v>38.735534217814553</v>
      </c>
      <c r="N523" s="588" t="e">
        <f t="shared" si="55"/>
        <v>#N/A</v>
      </c>
    </row>
    <row r="524" spans="3:14">
      <c r="C524" s="85">
        <f t="shared" si="54"/>
        <v>25</v>
      </c>
      <c r="D524" s="588">
        <f t="shared" ref="D524:N533" si="56">IF($C$50&gt;0,IF(ABS($C524)&lt;D$60,D$57-3*D$59/($C$54^3)*($C$54*$C524^2/2-ABS($C524^3)/6),NA()),D$57-3*D$59/($C$54^3)*($C$54*$C524^2/2-ABS($C524^3)/6))</f>
        <v>45.512670877105144</v>
      </c>
      <c r="E524" s="588">
        <f t="shared" si="56"/>
        <v>38.733994463849122</v>
      </c>
      <c r="F524" s="588">
        <f t="shared" si="56"/>
        <v>33.025646413135902</v>
      </c>
      <c r="G524" s="588">
        <f t="shared" si="56"/>
        <v>27.665586969411635</v>
      </c>
      <c r="H524" s="588">
        <f t="shared" si="56"/>
        <v>24.202723076069649</v>
      </c>
      <c r="I524" s="588">
        <f t="shared" si="56"/>
        <v>22.23171917620261</v>
      </c>
      <c r="J524" s="588">
        <f t="shared" si="56"/>
        <v>24.202723076069649</v>
      </c>
      <c r="K524" s="588">
        <f t="shared" si="56"/>
        <v>27.665586969411635</v>
      </c>
      <c r="L524" s="588">
        <f t="shared" si="56"/>
        <v>33.025646413135902</v>
      </c>
      <c r="M524" s="588">
        <f t="shared" si="56"/>
        <v>38.733994463849122</v>
      </c>
      <c r="N524" s="588" t="e">
        <f t="shared" si="56"/>
        <v>#N/A</v>
      </c>
    </row>
    <row r="525" spans="3:14">
      <c r="C525" s="85">
        <f t="shared" si="54"/>
        <v>26</v>
      </c>
      <c r="D525" s="588">
        <f t="shared" si="56"/>
        <v>45.512368926550266</v>
      </c>
      <c r="E525" s="588">
        <f t="shared" si="56"/>
        <v>38.732393757985605</v>
      </c>
      <c r="F525" s="588">
        <f t="shared" si="56"/>
        <v>33.021660108937745</v>
      </c>
      <c r="G525" s="588">
        <f t="shared" si="56"/>
        <v>27.65916242010103</v>
      </c>
      <c r="H525" s="588">
        <f t="shared" si="56"/>
        <v>24.194926126996389</v>
      </c>
      <c r="I525" s="588">
        <f t="shared" si="56"/>
        <v>22.22237843095785</v>
      </c>
      <c r="J525" s="588">
        <f t="shared" si="56"/>
        <v>24.194926126996389</v>
      </c>
      <c r="K525" s="588">
        <f t="shared" si="56"/>
        <v>27.65916242010103</v>
      </c>
      <c r="L525" s="588">
        <f t="shared" si="56"/>
        <v>33.021660108937745</v>
      </c>
      <c r="M525" s="588">
        <f t="shared" si="56"/>
        <v>38.732393757985605</v>
      </c>
      <c r="N525" s="588" t="e">
        <f t="shared" si="56"/>
        <v>#N/A</v>
      </c>
    </row>
    <row r="526" spans="3:14">
      <c r="C526" s="85">
        <f t="shared" si="54"/>
        <v>27</v>
      </c>
      <c r="D526" s="588">
        <f t="shared" si="56"/>
        <v>45.512055506323833</v>
      </c>
      <c r="E526" s="588">
        <f t="shared" si="56"/>
        <v>38.730732248887158</v>
      </c>
      <c r="F526" s="588">
        <f t="shared" si="56"/>
        <v>33.017522383921957</v>
      </c>
      <c r="G526" s="588">
        <f t="shared" si="56"/>
        <v>27.65249383258833</v>
      </c>
      <c r="H526" s="588">
        <f t="shared" si="56"/>
        <v>24.186833008753641</v>
      </c>
      <c r="I526" s="588">
        <f t="shared" si="56"/>
        <v>22.21268287503835</v>
      </c>
      <c r="J526" s="588">
        <f t="shared" si="56"/>
        <v>24.186833008753641</v>
      </c>
      <c r="K526" s="588">
        <f t="shared" si="56"/>
        <v>27.65249383258833</v>
      </c>
      <c r="L526" s="588">
        <f t="shared" si="56"/>
        <v>33.017522383921957</v>
      </c>
      <c r="M526" s="588">
        <f t="shared" si="56"/>
        <v>38.730732248887158</v>
      </c>
      <c r="N526" s="588" t="e">
        <f t="shared" si="56"/>
        <v>#N/A</v>
      </c>
    </row>
    <row r="527" spans="3:14">
      <c r="C527" s="85">
        <f t="shared" si="54"/>
        <v>28</v>
      </c>
      <c r="D527" s="588">
        <f t="shared" si="56"/>
        <v>45.511730644469033</v>
      </c>
      <c r="E527" s="588">
        <f t="shared" si="56"/>
        <v>38.729010085216956</v>
      </c>
      <c r="F527" s="588">
        <f t="shared" si="56"/>
        <v>33.013233608310586</v>
      </c>
      <c r="G527" s="588">
        <f t="shared" si="56"/>
        <v>27.645581803543955</v>
      </c>
      <c r="H527" s="588">
        <f t="shared" si="56"/>
        <v>24.178444445471403</v>
      </c>
      <c r="I527" s="588">
        <f t="shared" si="56"/>
        <v>22.202633375951876</v>
      </c>
      <c r="J527" s="588">
        <f t="shared" si="56"/>
        <v>24.178444445471403</v>
      </c>
      <c r="K527" s="588">
        <f t="shared" si="56"/>
        <v>27.645581803543955</v>
      </c>
      <c r="L527" s="588">
        <f t="shared" si="56"/>
        <v>33.013233608310586</v>
      </c>
      <c r="M527" s="588">
        <f t="shared" si="56"/>
        <v>38.729010085216956</v>
      </c>
      <c r="N527" s="588" t="e">
        <f t="shared" si="56"/>
        <v>#N/A</v>
      </c>
    </row>
    <row r="528" spans="3:14">
      <c r="C528" s="85">
        <f t="shared" si="54"/>
        <v>29</v>
      </c>
      <c r="D528" s="588">
        <f t="shared" si="56"/>
        <v>45.511394369029091</v>
      </c>
      <c r="E528" s="588">
        <f t="shared" si="56"/>
        <v>38.727227415638161</v>
      </c>
      <c r="F528" s="588">
        <f t="shared" si="56"/>
        <v>33.008794152325684</v>
      </c>
      <c r="G528" s="588">
        <f t="shared" si="56"/>
        <v>27.638426929638328</v>
      </c>
      <c r="H528" s="588">
        <f t="shared" si="56"/>
        <v>24.16976116127967</v>
      </c>
      <c r="I528" s="588">
        <f t="shared" si="56"/>
        <v>22.192230801206193</v>
      </c>
      <c r="J528" s="588">
        <f t="shared" si="56"/>
        <v>24.16976116127967</v>
      </c>
      <c r="K528" s="588">
        <f t="shared" si="56"/>
        <v>27.638426929638328</v>
      </c>
      <c r="L528" s="588">
        <f t="shared" si="56"/>
        <v>33.008794152325684</v>
      </c>
      <c r="M528" s="588">
        <f t="shared" si="56"/>
        <v>38.727227415638161</v>
      </c>
      <c r="N528" s="588" t="e">
        <f t="shared" si="56"/>
        <v>#N/A</v>
      </c>
    </row>
    <row r="529" spans="3:14">
      <c r="C529" s="85">
        <f t="shared" si="54"/>
        <v>30</v>
      </c>
      <c r="D529" s="588">
        <f t="shared" si="56"/>
        <v>45.511046708047203</v>
      </c>
      <c r="E529" s="588">
        <f t="shared" si="56"/>
        <v>38.725384388813936</v>
      </c>
      <c r="F529" s="588">
        <f t="shared" si="56"/>
        <v>33.004204386189286</v>
      </c>
      <c r="G529" s="588">
        <f t="shared" si="56"/>
        <v>27.631029807541864</v>
      </c>
      <c r="H529" s="588">
        <f t="shared" si="56"/>
        <v>24.160783880308443</v>
      </c>
      <c r="I529" s="588">
        <f t="shared" si="56"/>
        <v>22.181476018309059</v>
      </c>
      <c r="J529" s="588">
        <f t="shared" si="56"/>
        <v>24.160783880308443</v>
      </c>
      <c r="K529" s="588">
        <f t="shared" si="56"/>
        <v>27.631029807541864</v>
      </c>
      <c r="L529" s="588">
        <f t="shared" si="56"/>
        <v>33.004204386189286</v>
      </c>
      <c r="M529" s="588">
        <f t="shared" si="56"/>
        <v>38.725384388813936</v>
      </c>
      <c r="N529" s="588" t="e">
        <f t="shared" si="56"/>
        <v>#N/A</v>
      </c>
    </row>
    <row r="530" spans="3:14">
      <c r="C530" s="85">
        <f t="shared" si="54"/>
        <v>31</v>
      </c>
      <c r="D530" s="588">
        <f t="shared" si="56"/>
        <v>45.510687689566581</v>
      </c>
      <c r="E530" s="588">
        <f t="shared" si="56"/>
        <v>38.723481153407455</v>
      </c>
      <c r="F530" s="588">
        <f t="shared" si="56"/>
        <v>32.999464680123452</v>
      </c>
      <c r="G530" s="588">
        <f t="shared" si="56"/>
        <v>27.623391033924985</v>
      </c>
      <c r="H530" s="588">
        <f t="shared" si="56"/>
        <v>24.15151332668772</v>
      </c>
      <c r="I530" s="588">
        <f t="shared" si="56"/>
        <v>22.170369894768239</v>
      </c>
      <c r="J530" s="588">
        <f t="shared" si="56"/>
        <v>24.15151332668772</v>
      </c>
      <c r="K530" s="588">
        <f t="shared" si="56"/>
        <v>27.623391033924985</v>
      </c>
      <c r="L530" s="588">
        <f t="shared" si="56"/>
        <v>32.999464680123452</v>
      </c>
      <c r="M530" s="588">
        <f t="shared" si="56"/>
        <v>38.723481153407455</v>
      </c>
      <c r="N530" s="588" t="e">
        <f t="shared" si="56"/>
        <v>#N/A</v>
      </c>
    </row>
    <row r="531" spans="3:14">
      <c r="C531" s="85">
        <f t="shared" si="54"/>
        <v>32</v>
      </c>
      <c r="D531" s="588">
        <f t="shared" si="56"/>
        <v>45.510317341630433</v>
      </c>
      <c r="E531" s="588">
        <f t="shared" si="56"/>
        <v>38.721517858081874</v>
      </c>
      <c r="F531" s="588">
        <f t="shared" si="56"/>
        <v>32.994575404350229</v>
      </c>
      <c r="G531" s="588">
        <f t="shared" si="56"/>
        <v>27.61551120545812</v>
      </c>
      <c r="H531" s="588">
        <f t="shared" si="56"/>
        <v>24.1419502245475</v>
      </c>
      <c r="I531" s="588">
        <f t="shared" si="56"/>
        <v>22.158913298091491</v>
      </c>
      <c r="J531" s="588">
        <f t="shared" si="56"/>
        <v>24.1419502245475</v>
      </c>
      <c r="K531" s="588">
        <f t="shared" si="56"/>
        <v>27.61551120545812</v>
      </c>
      <c r="L531" s="588">
        <f t="shared" si="56"/>
        <v>32.994575404350229</v>
      </c>
      <c r="M531" s="588">
        <f t="shared" si="56"/>
        <v>38.721517858081874</v>
      </c>
      <c r="N531" s="588" t="e">
        <f t="shared" si="56"/>
        <v>#N/A</v>
      </c>
    </row>
    <row r="532" spans="3:14">
      <c r="C532" s="85">
        <f t="shared" si="54"/>
        <v>33</v>
      </c>
      <c r="D532" s="588">
        <f t="shared" si="56"/>
        <v>45.509935692281957</v>
      </c>
      <c r="E532" s="588">
        <f t="shared" si="56"/>
        <v>38.719494651500369</v>
      </c>
      <c r="F532" s="588">
        <f t="shared" si="56"/>
        <v>32.989536929091663</v>
      </c>
      <c r="G532" s="588">
        <f t="shared" si="56"/>
        <v>27.607390918811678</v>
      </c>
      <c r="H532" s="588">
        <f t="shared" si="56"/>
        <v>24.132095298017784</v>
      </c>
      <c r="I532" s="588">
        <f t="shared" si="56"/>
        <v>22.147107095786584</v>
      </c>
      <c r="J532" s="588">
        <f t="shared" si="56"/>
        <v>24.132095298017784</v>
      </c>
      <c r="K532" s="588">
        <f t="shared" si="56"/>
        <v>27.607390918811678</v>
      </c>
      <c r="L532" s="588">
        <f t="shared" si="56"/>
        <v>32.989536929091663</v>
      </c>
      <c r="M532" s="588">
        <f t="shared" si="56"/>
        <v>38.719494651500369</v>
      </c>
      <c r="N532" s="588" t="e">
        <f t="shared" si="56"/>
        <v>#N/A</v>
      </c>
    </row>
    <row r="533" spans="3:14">
      <c r="C533" s="85">
        <f t="shared" si="54"/>
        <v>34</v>
      </c>
      <c r="D533" s="588">
        <f t="shared" si="56"/>
        <v>45.509542769564369</v>
      </c>
      <c r="E533" s="588">
        <f t="shared" si="56"/>
        <v>38.717411682326102</v>
      </c>
      <c r="F533" s="588">
        <f t="shared" si="56"/>
        <v>32.984349624569795</v>
      </c>
      <c r="G533" s="588">
        <f t="shared" si="56"/>
        <v>27.599030770656089</v>
      </c>
      <c r="H533" s="588">
        <f t="shared" si="56"/>
        <v>24.121949271228566</v>
      </c>
      <c r="I533" s="588">
        <f t="shared" si="56"/>
        <v>22.134952155361272</v>
      </c>
      <c r="J533" s="588">
        <f t="shared" si="56"/>
        <v>24.121949271228566</v>
      </c>
      <c r="K533" s="588">
        <f t="shared" si="56"/>
        <v>27.599030770656089</v>
      </c>
      <c r="L533" s="588">
        <f t="shared" si="56"/>
        <v>32.984349624569795</v>
      </c>
      <c r="M533" s="588">
        <f t="shared" si="56"/>
        <v>38.717411682326102</v>
      </c>
      <c r="N533" s="588" t="e">
        <f t="shared" si="56"/>
        <v>#N/A</v>
      </c>
    </row>
    <row r="534" spans="3:14">
      <c r="C534" s="85">
        <f t="shared" si="54"/>
        <v>35</v>
      </c>
      <c r="D534" s="588">
        <f t="shared" ref="D534:N543" si="57">IF($C$50&gt;0,IF(ABS($C534)&lt;D$60,D$57-3*D$59/($C$54^3)*($C$54*$C534^2/2-ABS($C534^3)/6),NA()),D$57-3*D$59/($C$54^3)*($C$54*$C534^2/2-ABS($C534^3)/6))</f>
        <v>45.509138601520867</v>
      </c>
      <c r="E534" s="588">
        <f t="shared" si="57"/>
        <v>38.71526909922224</v>
      </c>
      <c r="F534" s="588">
        <f t="shared" si="57"/>
        <v>32.979013861006685</v>
      </c>
      <c r="G534" s="588">
        <f t="shared" si="57"/>
        <v>27.590431357661767</v>
      </c>
      <c r="H534" s="588">
        <f t="shared" si="57"/>
        <v>24.111512868309848</v>
      </c>
      <c r="I534" s="588">
        <f t="shared" si="57"/>
        <v>22.122449344323325</v>
      </c>
      <c r="J534" s="588">
        <f t="shared" si="57"/>
        <v>24.111512868309848</v>
      </c>
      <c r="K534" s="588">
        <f t="shared" si="57"/>
        <v>27.590431357661767</v>
      </c>
      <c r="L534" s="588">
        <f t="shared" si="57"/>
        <v>32.979013861006685</v>
      </c>
      <c r="M534" s="588">
        <f t="shared" si="57"/>
        <v>38.71526909922224</v>
      </c>
      <c r="N534" s="588" t="e">
        <f t="shared" si="57"/>
        <v>#N/A</v>
      </c>
    </row>
    <row r="535" spans="3:14">
      <c r="C535" s="85">
        <f t="shared" si="54"/>
        <v>36</v>
      </c>
      <c r="D535" s="588">
        <f t="shared" si="57"/>
        <v>45.508723216194667</v>
      </c>
      <c r="E535" s="588">
        <f t="shared" si="57"/>
        <v>38.713067050851947</v>
      </c>
      <c r="F535" s="588">
        <f t="shared" si="57"/>
        <v>32.973530008624373</v>
      </c>
      <c r="G535" s="588">
        <f t="shared" si="57"/>
        <v>27.581593276499138</v>
      </c>
      <c r="H535" s="588">
        <f t="shared" si="57"/>
        <v>24.100786813391629</v>
      </c>
      <c r="I535" s="588">
        <f t="shared" si="57"/>
        <v>22.1095995301805</v>
      </c>
      <c r="J535" s="588">
        <f t="shared" si="57"/>
        <v>24.100786813391629</v>
      </c>
      <c r="K535" s="588">
        <f t="shared" si="57"/>
        <v>27.581593276499138</v>
      </c>
      <c r="L535" s="588">
        <f t="shared" si="57"/>
        <v>32.973530008624373</v>
      </c>
      <c r="M535" s="588">
        <f t="shared" si="57"/>
        <v>38.713067050851947</v>
      </c>
      <c r="N535" s="588" t="e">
        <f t="shared" si="57"/>
        <v>#N/A</v>
      </c>
    </row>
    <row r="536" spans="3:14">
      <c r="C536" s="85">
        <f t="shared" si="54"/>
        <v>37</v>
      </c>
      <c r="D536" s="588">
        <f t="shared" si="57"/>
        <v>45.508296641628974</v>
      </c>
      <c r="E536" s="588">
        <f t="shared" si="57"/>
        <v>38.710805685878391</v>
      </c>
      <c r="F536" s="588">
        <f t="shared" si="57"/>
        <v>32.967898437644912</v>
      </c>
      <c r="G536" s="588">
        <f t="shared" si="57"/>
        <v>27.572517123838619</v>
      </c>
      <c r="H536" s="588">
        <f t="shared" si="57"/>
        <v>24.089771830603908</v>
      </c>
      <c r="I536" s="588">
        <f t="shared" si="57"/>
        <v>22.096403580440562</v>
      </c>
      <c r="J536" s="588">
        <f t="shared" si="57"/>
        <v>24.089771830603908</v>
      </c>
      <c r="K536" s="588">
        <f t="shared" si="57"/>
        <v>27.572517123838619</v>
      </c>
      <c r="L536" s="588">
        <f t="shared" si="57"/>
        <v>32.967898437644912</v>
      </c>
      <c r="M536" s="588">
        <f t="shared" si="57"/>
        <v>38.710805685878391</v>
      </c>
      <c r="N536" s="588" t="e">
        <f t="shared" si="57"/>
        <v>#N/A</v>
      </c>
    </row>
    <row r="537" spans="3:14">
      <c r="C537" s="85">
        <f t="shared" si="54"/>
        <v>38</v>
      </c>
      <c r="D537" s="588">
        <f t="shared" si="57"/>
        <v>45.507858905866989</v>
      </c>
      <c r="E537" s="588">
        <f t="shared" si="57"/>
        <v>38.708485152964734</v>
      </c>
      <c r="F537" s="588">
        <f t="shared" si="57"/>
        <v>32.962119518290343</v>
      </c>
      <c r="G537" s="588">
        <f t="shared" si="57"/>
        <v>27.563203496350631</v>
      </c>
      <c r="H537" s="588">
        <f t="shared" si="57"/>
        <v>24.078468644076679</v>
      </c>
      <c r="I537" s="588">
        <f t="shared" si="57"/>
        <v>22.082862362611273</v>
      </c>
      <c r="J537" s="588">
        <f t="shared" si="57"/>
        <v>24.078468644076679</v>
      </c>
      <c r="K537" s="588">
        <f t="shared" si="57"/>
        <v>27.563203496350631</v>
      </c>
      <c r="L537" s="588">
        <f t="shared" si="57"/>
        <v>32.962119518290343</v>
      </c>
      <c r="M537" s="588">
        <f t="shared" si="57"/>
        <v>38.708485152964734</v>
      </c>
      <c r="N537" s="588" t="e">
        <f t="shared" si="57"/>
        <v>#N/A</v>
      </c>
    </row>
    <row r="538" spans="3:14">
      <c r="C538" s="85">
        <f t="shared" si="54"/>
        <v>39</v>
      </c>
      <c r="D538" s="588">
        <f t="shared" si="57"/>
        <v>45.507410036951917</v>
      </c>
      <c r="E538" s="588">
        <f t="shared" si="57"/>
        <v>38.706105600774144</v>
      </c>
      <c r="F538" s="588">
        <f t="shared" si="57"/>
        <v>32.95619362078272</v>
      </c>
      <c r="G538" s="588">
        <f t="shared" si="57"/>
        <v>27.553652990705601</v>
      </c>
      <c r="H538" s="588">
        <f t="shared" si="57"/>
        <v>24.066877977939949</v>
      </c>
      <c r="I538" s="588">
        <f t="shared" si="57"/>
        <v>22.068976744200391</v>
      </c>
      <c r="J538" s="588">
        <f t="shared" si="57"/>
        <v>24.066877977939949</v>
      </c>
      <c r="K538" s="588">
        <f t="shared" si="57"/>
        <v>27.553652990705601</v>
      </c>
      <c r="L538" s="588">
        <f t="shared" si="57"/>
        <v>32.95619362078272</v>
      </c>
      <c r="M538" s="588">
        <f t="shared" si="57"/>
        <v>38.706105600774144</v>
      </c>
      <c r="N538" s="588" t="e">
        <f t="shared" si="57"/>
        <v>#N/A</v>
      </c>
    </row>
    <row r="539" spans="3:14">
      <c r="C539" s="85">
        <f t="shared" si="54"/>
        <v>40</v>
      </c>
      <c r="D539" s="588">
        <f t="shared" si="57"/>
        <v>45.506950062926975</v>
      </c>
      <c r="E539" s="588">
        <f t="shared" si="57"/>
        <v>38.703667177969791</v>
      </c>
      <c r="F539" s="588">
        <f t="shared" si="57"/>
        <v>32.950121115344089</v>
      </c>
      <c r="G539" s="588">
        <f t="shared" si="57"/>
        <v>27.543866203573941</v>
      </c>
      <c r="H539" s="588">
        <f t="shared" si="57"/>
        <v>24.055000556323709</v>
      </c>
      <c r="I539" s="588">
        <f t="shared" si="57"/>
        <v>22.054747592715682</v>
      </c>
      <c r="J539" s="588">
        <f t="shared" si="57"/>
        <v>24.055000556323709</v>
      </c>
      <c r="K539" s="588">
        <f t="shared" si="57"/>
        <v>27.543866203573941</v>
      </c>
      <c r="L539" s="588">
        <f t="shared" si="57"/>
        <v>32.950121115344089</v>
      </c>
      <c r="M539" s="588">
        <f t="shared" si="57"/>
        <v>38.703667177969791</v>
      </c>
      <c r="N539" s="588" t="e">
        <f t="shared" si="57"/>
        <v>#N/A</v>
      </c>
    </row>
    <row r="540" spans="3:14">
      <c r="C540" s="85">
        <f t="shared" si="54"/>
        <v>41</v>
      </c>
      <c r="D540" s="588">
        <f t="shared" si="57"/>
        <v>45.506479011835367</v>
      </c>
      <c r="E540" s="588">
        <f t="shared" si="57"/>
        <v>38.701170033214837</v>
      </c>
      <c r="F540" s="588">
        <f t="shared" si="57"/>
        <v>32.943902372196504</v>
      </c>
      <c r="G540" s="588">
        <f t="shared" si="57"/>
        <v>27.533843731626074</v>
      </c>
      <c r="H540" s="588">
        <f t="shared" si="57"/>
        <v>24.042837103357961</v>
      </c>
      <c r="I540" s="588">
        <f t="shared" si="57"/>
        <v>22.04017577566491</v>
      </c>
      <c r="J540" s="588">
        <f t="shared" si="57"/>
        <v>24.042837103357961</v>
      </c>
      <c r="K540" s="588">
        <f t="shared" si="57"/>
        <v>27.533843731626074</v>
      </c>
      <c r="L540" s="588">
        <f t="shared" si="57"/>
        <v>32.943902372196504</v>
      </c>
      <c r="M540" s="588">
        <f t="shared" si="57"/>
        <v>38.701170033214837</v>
      </c>
      <c r="N540" s="588" t="e">
        <f t="shared" si="57"/>
        <v>#N/A</v>
      </c>
    </row>
    <row r="541" spans="3:14">
      <c r="C541" s="85">
        <f t="shared" si="54"/>
        <v>42</v>
      </c>
      <c r="D541" s="588">
        <f t="shared" si="57"/>
        <v>45.505996911720288</v>
      </c>
      <c r="E541" s="588">
        <f t="shared" si="57"/>
        <v>38.698614315172449</v>
      </c>
      <c r="F541" s="588">
        <f t="shared" si="57"/>
        <v>32.937537761561998</v>
      </c>
      <c r="G541" s="588">
        <f t="shared" si="57"/>
        <v>27.523586171532425</v>
      </c>
      <c r="H541" s="588">
        <f t="shared" si="57"/>
        <v>24.030388343172707</v>
      </c>
      <c r="I541" s="588">
        <f t="shared" si="57"/>
        <v>22.025262160555833</v>
      </c>
      <c r="J541" s="588">
        <f t="shared" si="57"/>
        <v>24.030388343172707</v>
      </c>
      <c r="K541" s="588">
        <f t="shared" si="57"/>
        <v>27.523586171532425</v>
      </c>
      <c r="L541" s="588">
        <f t="shared" si="57"/>
        <v>32.937537761561998</v>
      </c>
      <c r="M541" s="588">
        <f t="shared" si="57"/>
        <v>38.698614315172449</v>
      </c>
      <c r="N541" s="588" t="e">
        <f t="shared" si="57"/>
        <v>#N/A</v>
      </c>
    </row>
    <row r="542" spans="3:14">
      <c r="C542" s="85">
        <f t="shared" si="54"/>
        <v>43</v>
      </c>
      <c r="D542" s="588">
        <f t="shared" si="57"/>
        <v>45.505503790624964</v>
      </c>
      <c r="E542" s="588">
        <f t="shared" si="57"/>
        <v>38.696000172505798</v>
      </c>
      <c r="F542" s="588">
        <f t="shared" si="57"/>
        <v>32.931027653662639</v>
      </c>
      <c r="G542" s="588">
        <f t="shared" si="57"/>
        <v>27.513094119963416</v>
      </c>
      <c r="H542" s="588">
        <f t="shared" si="57"/>
        <v>24.017654999897939</v>
      </c>
      <c r="I542" s="588">
        <f t="shared" si="57"/>
        <v>22.010007614896217</v>
      </c>
      <c r="J542" s="588">
        <f t="shared" si="57"/>
        <v>24.017654999897939</v>
      </c>
      <c r="K542" s="588">
        <f t="shared" si="57"/>
        <v>27.513094119963416</v>
      </c>
      <c r="L542" s="588">
        <f t="shared" si="57"/>
        <v>32.931027653662639</v>
      </c>
      <c r="M542" s="588">
        <f t="shared" si="57"/>
        <v>38.696000172505798</v>
      </c>
      <c r="N542" s="588" t="e">
        <f t="shared" si="57"/>
        <v>#N/A</v>
      </c>
    </row>
    <row r="543" spans="3:14">
      <c r="C543" s="85">
        <f t="shared" si="54"/>
        <v>44</v>
      </c>
      <c r="D543" s="588">
        <f t="shared" si="57"/>
        <v>45.50499967659259</v>
      </c>
      <c r="E543" s="588">
        <f t="shared" si="57"/>
        <v>38.693327753878044</v>
      </c>
      <c r="F543" s="588">
        <f t="shared" si="57"/>
        <v>32.924372418720452</v>
      </c>
      <c r="G543" s="588">
        <f t="shared" si="57"/>
        <v>27.50236817358946</v>
      </c>
      <c r="H543" s="588">
        <f t="shared" si="57"/>
        <v>24.004637797663658</v>
      </c>
      <c r="I543" s="588">
        <f t="shared" si="57"/>
        <v>21.99441300619382</v>
      </c>
      <c r="J543" s="588">
        <f t="shared" si="57"/>
        <v>24.004637797663658</v>
      </c>
      <c r="K543" s="588">
        <f t="shared" si="57"/>
        <v>27.50236817358946</v>
      </c>
      <c r="L543" s="588">
        <f t="shared" si="57"/>
        <v>32.924372418720452</v>
      </c>
      <c r="M543" s="588">
        <f t="shared" si="57"/>
        <v>38.693327753878044</v>
      </c>
      <c r="N543" s="588" t="e">
        <f t="shared" si="57"/>
        <v>#N/A</v>
      </c>
    </row>
    <row r="544" spans="3:14">
      <c r="C544" s="85">
        <f t="shared" si="54"/>
        <v>45</v>
      </c>
      <c r="D544" s="588">
        <f t="shared" ref="D544:N553" si="58">IF($C$50&gt;0,IF(ABS($C544)&lt;D$60,D$57-3*D$59/($C$54^3)*($C$54*$C544^2/2-ABS($C544^3)/6),NA()),D$57-3*D$59/($C$54^3)*($C$54*$C544^2/2-ABS($C544^3)/6))</f>
        <v>45.504484597666369</v>
      </c>
      <c r="E544" s="588">
        <f t="shared" si="58"/>
        <v>38.690597207952351</v>
      </c>
      <c r="F544" s="588">
        <f t="shared" si="58"/>
        <v>32.917572426957506</v>
      </c>
      <c r="G544" s="588">
        <f t="shared" si="58"/>
        <v>27.491408929080979</v>
      </c>
      <c r="H544" s="588">
        <f t="shared" si="58"/>
        <v>23.991337460599865</v>
      </c>
      <c r="I544" s="588">
        <f t="shared" si="58"/>
        <v>21.978479201956407</v>
      </c>
      <c r="J544" s="588">
        <f t="shared" si="58"/>
        <v>23.991337460599865</v>
      </c>
      <c r="K544" s="588">
        <f t="shared" si="58"/>
        <v>27.491408929080979</v>
      </c>
      <c r="L544" s="588">
        <f t="shared" si="58"/>
        <v>32.917572426957506</v>
      </c>
      <c r="M544" s="588">
        <f t="shared" si="58"/>
        <v>38.690597207952351</v>
      </c>
      <c r="N544" s="588" t="e">
        <f t="shared" si="58"/>
        <v>#N/A</v>
      </c>
    </row>
    <row r="545" spans="3:14">
      <c r="C545" s="85">
        <f t="shared" si="54"/>
        <v>46</v>
      </c>
      <c r="D545" s="588">
        <f t="shared" si="58"/>
        <v>45.50395858188952</v>
      </c>
      <c r="E545" s="588">
        <f t="shared" si="58"/>
        <v>38.687808683391893</v>
      </c>
      <c r="F545" s="588">
        <f t="shared" si="58"/>
        <v>32.910628048595839</v>
      </c>
      <c r="G545" s="588">
        <f t="shared" si="58"/>
        <v>27.480216983108402</v>
      </c>
      <c r="H545" s="588">
        <f t="shared" si="58"/>
        <v>23.97775471283656</v>
      </c>
      <c r="I545" s="588">
        <f t="shared" si="58"/>
        <v>21.96220706969174</v>
      </c>
      <c r="J545" s="588">
        <f t="shared" si="58"/>
        <v>23.97775471283656</v>
      </c>
      <c r="K545" s="588">
        <f t="shared" si="58"/>
        <v>27.480216983108402</v>
      </c>
      <c r="L545" s="588">
        <f t="shared" si="58"/>
        <v>32.910628048595839</v>
      </c>
      <c r="M545" s="588">
        <f t="shared" si="58"/>
        <v>38.687808683391893</v>
      </c>
      <c r="N545" s="588" t="e">
        <f t="shared" si="58"/>
        <v>#N/A</v>
      </c>
    </row>
    <row r="546" spans="3:14">
      <c r="C546" s="85">
        <f t="shared" si="54"/>
        <v>47</v>
      </c>
      <c r="D546" s="588">
        <f t="shared" si="58"/>
        <v>45.503421657305239</v>
      </c>
      <c r="E546" s="588">
        <f t="shared" si="58"/>
        <v>38.684962328859825</v>
      </c>
      <c r="F546" s="588">
        <f t="shared" si="58"/>
        <v>32.9035396538575</v>
      </c>
      <c r="G546" s="588">
        <f t="shared" si="58"/>
        <v>27.46879293234214</v>
      </c>
      <c r="H546" s="588">
        <f t="shared" si="58"/>
        <v>23.96389027850374</v>
      </c>
      <c r="I546" s="588">
        <f t="shared" si="58"/>
        <v>21.945597476907579</v>
      </c>
      <c r="J546" s="588">
        <f t="shared" si="58"/>
        <v>23.96389027850374</v>
      </c>
      <c r="K546" s="588">
        <f t="shared" si="58"/>
        <v>27.46879293234214</v>
      </c>
      <c r="L546" s="588">
        <f t="shared" si="58"/>
        <v>32.9035396538575</v>
      </c>
      <c r="M546" s="588">
        <f t="shared" si="58"/>
        <v>38.684962328859825</v>
      </c>
      <c r="N546" s="588" t="e">
        <f t="shared" si="58"/>
        <v>#N/A</v>
      </c>
    </row>
    <row r="547" spans="3:14">
      <c r="C547" s="85">
        <f t="shared" si="54"/>
        <v>48</v>
      </c>
      <c r="D547" s="588">
        <f t="shared" si="58"/>
        <v>45.502873851956736</v>
      </c>
      <c r="E547" s="588">
        <f t="shared" si="58"/>
        <v>38.682058293019324</v>
      </c>
      <c r="F547" s="588">
        <f t="shared" si="58"/>
        <v>32.896307612964534</v>
      </c>
      <c r="G547" s="588">
        <f t="shared" si="58"/>
        <v>27.457137373452621</v>
      </c>
      <c r="H547" s="588">
        <f t="shared" si="58"/>
        <v>23.949744881731402</v>
      </c>
      <c r="I547" s="588">
        <f t="shared" si="58"/>
        <v>21.928651291111692</v>
      </c>
      <c r="J547" s="588">
        <f t="shared" si="58"/>
        <v>23.949744881731402</v>
      </c>
      <c r="K547" s="588">
        <f t="shared" si="58"/>
        <v>27.457137373452621</v>
      </c>
      <c r="L547" s="588">
        <f t="shared" si="58"/>
        <v>32.896307612964534</v>
      </c>
      <c r="M547" s="588">
        <f t="shared" si="58"/>
        <v>38.682058293019324</v>
      </c>
      <c r="N547" s="588" t="e">
        <f t="shared" si="58"/>
        <v>#N/A</v>
      </c>
    </row>
    <row r="548" spans="3:14">
      <c r="C548" s="85">
        <f t="shared" si="54"/>
        <v>49</v>
      </c>
      <c r="D548" s="588">
        <f t="shared" si="58"/>
        <v>45.50231519388722</v>
      </c>
      <c r="E548" s="588">
        <f t="shared" si="58"/>
        <v>38.679096724533551</v>
      </c>
      <c r="F548" s="588">
        <f t="shared" si="58"/>
        <v>32.888932296138996</v>
      </c>
      <c r="G548" s="588">
        <f t="shared" si="58"/>
        <v>27.44525090311026</v>
      </c>
      <c r="H548" s="588">
        <f t="shared" si="58"/>
        <v>23.935319246649545</v>
      </c>
      <c r="I548" s="588">
        <f t="shared" si="58"/>
        <v>21.911369379811834</v>
      </c>
      <c r="J548" s="588">
        <f t="shared" si="58"/>
        <v>23.935319246649545</v>
      </c>
      <c r="K548" s="588">
        <f t="shared" si="58"/>
        <v>27.44525090311026</v>
      </c>
      <c r="L548" s="588">
        <f t="shared" si="58"/>
        <v>32.888932296138996</v>
      </c>
      <c r="M548" s="588">
        <f t="shared" si="58"/>
        <v>38.679096724533551</v>
      </c>
      <c r="N548" s="588" t="e">
        <f t="shared" si="58"/>
        <v>#N/A</v>
      </c>
    </row>
    <row r="549" spans="3:14">
      <c r="C549" s="85">
        <f t="shared" si="54"/>
        <v>50</v>
      </c>
      <c r="D549" s="588">
        <f t="shared" si="58"/>
        <v>45.501745711139897</v>
      </c>
      <c r="E549" s="588">
        <f t="shared" si="58"/>
        <v>38.676077772065675</v>
      </c>
      <c r="F549" s="588">
        <f t="shared" si="58"/>
        <v>32.881414073602933</v>
      </c>
      <c r="G549" s="588">
        <f t="shared" si="58"/>
        <v>27.433134117985485</v>
      </c>
      <c r="H549" s="588">
        <f t="shared" si="58"/>
        <v>23.920614097388167</v>
      </c>
      <c r="I549" s="588">
        <f t="shared" si="58"/>
        <v>21.893752610515769</v>
      </c>
      <c r="J549" s="588">
        <f t="shared" si="58"/>
        <v>23.920614097388167</v>
      </c>
      <c r="K549" s="588">
        <f t="shared" si="58"/>
        <v>27.433134117985485</v>
      </c>
      <c r="L549" s="588">
        <f t="shared" si="58"/>
        <v>32.881414073602933</v>
      </c>
      <c r="M549" s="588">
        <f t="shared" si="58"/>
        <v>38.676077772065675</v>
      </c>
      <c r="N549" s="588" t="e">
        <f t="shared" si="58"/>
        <v>#N/A</v>
      </c>
    </row>
    <row r="550" spans="3:14">
      <c r="C550" s="85">
        <f t="shared" si="54"/>
        <v>51</v>
      </c>
      <c r="D550" s="588">
        <f t="shared" si="58"/>
        <v>45.501165431757968</v>
      </c>
      <c r="E550" s="588">
        <f t="shared" si="58"/>
        <v>38.673001584278857</v>
      </c>
      <c r="F550" s="588">
        <f t="shared" si="58"/>
        <v>32.873753315578384</v>
      </c>
      <c r="G550" s="588">
        <f t="shared" si="58"/>
        <v>27.420787614748708</v>
      </c>
      <c r="H550" s="588">
        <f t="shared" si="58"/>
        <v>23.905630158077273</v>
      </c>
      <c r="I550" s="588">
        <f t="shared" si="58"/>
        <v>21.875801850731264</v>
      </c>
      <c r="J550" s="588">
        <f t="shared" si="58"/>
        <v>23.905630158077273</v>
      </c>
      <c r="K550" s="588">
        <f t="shared" si="58"/>
        <v>27.420787614748708</v>
      </c>
      <c r="L550" s="588">
        <f t="shared" si="58"/>
        <v>32.873753315578384</v>
      </c>
      <c r="M550" s="588">
        <f t="shared" si="58"/>
        <v>38.673001584278857</v>
      </c>
      <c r="N550" s="588" t="e">
        <f t="shared" si="58"/>
        <v>#N/A</v>
      </c>
    </row>
    <row r="551" spans="3:14">
      <c r="C551" s="85">
        <f t="shared" si="54"/>
        <v>52</v>
      </c>
      <c r="D551" s="588">
        <f t="shared" si="58"/>
        <v>45.500574383784652</v>
      </c>
      <c r="E551" s="588">
        <f t="shared" si="58"/>
        <v>38.669868309836268</v>
      </c>
      <c r="F551" s="588">
        <f t="shared" si="58"/>
        <v>32.865950392287409</v>
      </c>
      <c r="G551" s="588">
        <f t="shared" si="58"/>
        <v>27.408211990070356</v>
      </c>
      <c r="H551" s="588">
        <f t="shared" si="58"/>
        <v>23.890368152846854</v>
      </c>
      <c r="I551" s="588">
        <f t="shared" si="58"/>
        <v>21.857517967966075</v>
      </c>
      <c r="J551" s="588">
        <f t="shared" si="58"/>
        <v>23.890368152846854</v>
      </c>
      <c r="K551" s="588">
        <f t="shared" si="58"/>
        <v>27.408211990070356</v>
      </c>
      <c r="L551" s="588">
        <f t="shared" si="58"/>
        <v>32.865950392287409</v>
      </c>
      <c r="M551" s="588">
        <f t="shared" si="58"/>
        <v>38.669868309836268</v>
      </c>
      <c r="N551" s="588" t="e">
        <f t="shared" si="58"/>
        <v>#N/A</v>
      </c>
    </row>
    <row r="552" spans="3:14">
      <c r="C552" s="85">
        <f t="shared" si="54"/>
        <v>53</v>
      </c>
      <c r="D552" s="588">
        <f t="shared" si="58"/>
        <v>45.499972595263145</v>
      </c>
      <c r="E552" s="588">
        <f t="shared" si="58"/>
        <v>38.666678097401075</v>
      </c>
      <c r="F552" s="588">
        <f t="shared" si="58"/>
        <v>32.85800567395205</v>
      </c>
      <c r="G552" s="588">
        <f t="shared" si="58"/>
        <v>27.395407840620848</v>
      </c>
      <c r="H552" s="588">
        <f t="shared" si="58"/>
        <v>23.874828805826912</v>
      </c>
      <c r="I552" s="588">
        <f t="shared" si="58"/>
        <v>21.83890182972797</v>
      </c>
      <c r="J552" s="588">
        <f t="shared" si="58"/>
        <v>23.874828805826912</v>
      </c>
      <c r="K552" s="588">
        <f t="shared" si="58"/>
        <v>27.395407840620848</v>
      </c>
      <c r="L552" s="588">
        <f t="shared" si="58"/>
        <v>32.85800567395205</v>
      </c>
      <c r="M552" s="588">
        <f t="shared" si="58"/>
        <v>38.666678097401075</v>
      </c>
      <c r="N552" s="588" t="e">
        <f t="shared" si="58"/>
        <v>#N/A</v>
      </c>
    </row>
    <row r="553" spans="3:14">
      <c r="C553" s="85">
        <f t="shared" si="54"/>
        <v>54</v>
      </c>
      <c r="D553" s="588">
        <f t="shared" si="58"/>
        <v>45.499360094236657</v>
      </c>
      <c r="E553" s="588">
        <f t="shared" si="58"/>
        <v>38.66343109563644</v>
      </c>
      <c r="F553" s="588">
        <f t="shared" si="58"/>
        <v>32.849919530794352</v>
      </c>
      <c r="G553" s="588">
        <f t="shared" si="58"/>
        <v>27.382375763070606</v>
      </c>
      <c r="H553" s="588">
        <f t="shared" si="58"/>
        <v>23.859012841147447</v>
      </c>
      <c r="I553" s="588">
        <f t="shared" si="58"/>
        <v>21.819954303524703</v>
      </c>
      <c r="J553" s="588">
        <f t="shared" si="58"/>
        <v>23.859012841147447</v>
      </c>
      <c r="K553" s="588">
        <f t="shared" si="58"/>
        <v>27.382375763070606</v>
      </c>
      <c r="L553" s="588">
        <f t="shared" si="58"/>
        <v>32.849919530794352</v>
      </c>
      <c r="M553" s="588">
        <f t="shared" si="58"/>
        <v>38.66343109563644</v>
      </c>
      <c r="N553" s="588" t="e">
        <f t="shared" si="58"/>
        <v>#N/A</v>
      </c>
    </row>
    <row r="554" spans="3:14">
      <c r="C554" s="85">
        <f t="shared" si="54"/>
        <v>55</v>
      </c>
      <c r="D554" s="588">
        <f t="shared" ref="D554:N563" si="59">IF($C$50&gt;0,IF(ABS($C554)&lt;D$60,D$57-3*D$59/($C$54^3)*($C$54*$C554^2/2-ABS($C554^3)/6),NA()),D$57-3*D$59/($C$54^3)*($C$54*$C554^2/2-ABS($C554^3)/6))</f>
        <v>45.498736908748398</v>
      </c>
      <c r="E554" s="588">
        <f t="shared" si="59"/>
        <v>38.660127453205526</v>
      </c>
      <c r="F554" s="588">
        <f t="shared" si="59"/>
        <v>32.841692333036363</v>
      </c>
      <c r="G554" s="588">
        <f t="shared" si="59"/>
        <v>27.369116354090046</v>
      </c>
      <c r="H554" s="588">
        <f t="shared" si="59"/>
        <v>23.842920982938455</v>
      </c>
      <c r="I554" s="588">
        <f t="shared" si="59"/>
        <v>21.800676256864048</v>
      </c>
      <c r="J554" s="588">
        <f t="shared" si="59"/>
        <v>23.842920982938455</v>
      </c>
      <c r="K554" s="588">
        <f t="shared" si="59"/>
        <v>27.369116354090046</v>
      </c>
      <c r="L554" s="588">
        <f t="shared" si="59"/>
        <v>32.841692333036363</v>
      </c>
      <c r="M554" s="588">
        <f t="shared" si="59"/>
        <v>38.660127453205526</v>
      </c>
      <c r="N554" s="588" t="e">
        <f t="shared" si="59"/>
        <v>#N/A</v>
      </c>
    </row>
    <row r="555" spans="3:14">
      <c r="C555" s="85">
        <f t="shared" si="54"/>
        <v>56</v>
      </c>
      <c r="D555" s="588">
        <f t="shared" si="59"/>
        <v>45.498103066841566</v>
      </c>
      <c r="E555" s="588">
        <f t="shared" si="59"/>
        <v>38.656767318771507</v>
      </c>
      <c r="F555" s="588">
        <f t="shared" si="59"/>
        <v>32.833324450900143</v>
      </c>
      <c r="G555" s="588">
        <f t="shared" si="59"/>
        <v>27.355630210349595</v>
      </c>
      <c r="H555" s="588">
        <f t="shared" si="59"/>
        <v>23.826553955329938</v>
      </c>
      <c r="I555" s="588">
        <f t="shared" si="59"/>
        <v>21.781068557253754</v>
      </c>
      <c r="J555" s="588">
        <f t="shared" si="59"/>
        <v>23.826553955329938</v>
      </c>
      <c r="K555" s="588">
        <f t="shared" si="59"/>
        <v>27.355630210349595</v>
      </c>
      <c r="L555" s="588">
        <f t="shared" si="59"/>
        <v>32.833324450900143</v>
      </c>
      <c r="M555" s="588">
        <f t="shared" si="59"/>
        <v>38.656767318771507</v>
      </c>
      <c r="N555" s="588" t="e">
        <f t="shared" si="59"/>
        <v>#N/A</v>
      </c>
    </row>
    <row r="556" spans="3:14">
      <c r="C556" s="85">
        <f t="shared" si="54"/>
        <v>57</v>
      </c>
      <c r="D556" s="588">
        <f t="shared" si="59"/>
        <v>45.497458596559383</v>
      </c>
      <c r="E556" s="588">
        <f t="shared" si="59"/>
        <v>38.653350840997547</v>
      </c>
      <c r="F556" s="588">
        <f t="shared" si="59"/>
        <v>32.824816254607725</v>
      </c>
      <c r="G556" s="588">
        <f t="shared" si="59"/>
        <v>27.341917928519671</v>
      </c>
      <c r="H556" s="588">
        <f t="shared" si="59"/>
        <v>23.809912482451892</v>
      </c>
      <c r="I556" s="588">
        <f t="shared" si="59"/>
        <v>21.761132072201594</v>
      </c>
      <c r="J556" s="588">
        <f t="shared" si="59"/>
        <v>23.809912482451892</v>
      </c>
      <c r="K556" s="588">
        <f t="shared" si="59"/>
        <v>27.341917928519671</v>
      </c>
      <c r="L556" s="588">
        <f t="shared" si="59"/>
        <v>32.824816254607725</v>
      </c>
      <c r="M556" s="588">
        <f t="shared" si="59"/>
        <v>38.653350840997547</v>
      </c>
      <c r="N556" s="588" t="e">
        <f t="shared" si="59"/>
        <v>#N/A</v>
      </c>
    </row>
    <row r="557" spans="3:14">
      <c r="C557" s="85">
        <f t="shared" si="54"/>
        <v>58</v>
      </c>
      <c r="D557" s="588">
        <f t="shared" si="59"/>
        <v>45.49680352594504</v>
      </c>
      <c r="E557" s="588">
        <f t="shared" si="59"/>
        <v>38.649878168546806</v>
      </c>
      <c r="F557" s="588">
        <f t="shared" si="59"/>
        <v>32.816168114381163</v>
      </c>
      <c r="G557" s="588">
        <f t="shared" si="59"/>
        <v>27.327980105270694</v>
      </c>
      <c r="H557" s="588">
        <f t="shared" si="59"/>
        <v>23.792997288434318</v>
      </c>
      <c r="I557" s="588">
        <f t="shared" si="59"/>
        <v>21.740867669215323</v>
      </c>
      <c r="J557" s="588">
        <f t="shared" si="59"/>
        <v>23.792997288434318</v>
      </c>
      <c r="K557" s="588">
        <f t="shared" si="59"/>
        <v>27.327980105270694</v>
      </c>
      <c r="L557" s="588">
        <f t="shared" si="59"/>
        <v>32.816168114381163</v>
      </c>
      <c r="M557" s="588">
        <f t="shared" si="59"/>
        <v>38.649878168546806</v>
      </c>
      <c r="N557" s="588" t="e">
        <f t="shared" si="59"/>
        <v>#N/A</v>
      </c>
    </row>
    <row r="558" spans="3:14">
      <c r="C558" s="85">
        <f t="shared" si="54"/>
        <v>59</v>
      </c>
      <c r="D558" s="588">
        <f t="shared" si="59"/>
        <v>45.496137883041747</v>
      </c>
      <c r="E558" s="588">
        <f t="shared" si="59"/>
        <v>38.646349450082461</v>
      </c>
      <c r="F558" s="588">
        <f t="shared" si="59"/>
        <v>32.807380400442511</v>
      </c>
      <c r="G558" s="588">
        <f t="shared" si="59"/>
        <v>27.313817337273086</v>
      </c>
      <c r="H558" s="588">
        <f t="shared" si="59"/>
        <v>23.775809097407212</v>
      </c>
      <c r="I558" s="588">
        <f t="shared" si="59"/>
        <v>21.720276215802709</v>
      </c>
      <c r="J558" s="588">
        <f t="shared" si="59"/>
        <v>23.775809097407212</v>
      </c>
      <c r="K558" s="588">
        <f t="shared" si="59"/>
        <v>27.313817337273086</v>
      </c>
      <c r="L558" s="588">
        <f t="shared" si="59"/>
        <v>32.807380400442511</v>
      </c>
      <c r="M558" s="588">
        <f t="shared" si="59"/>
        <v>38.646349450082461</v>
      </c>
      <c r="N558" s="588" t="e">
        <f t="shared" si="59"/>
        <v>#N/A</v>
      </c>
    </row>
    <row r="559" spans="3:14">
      <c r="C559" s="85">
        <f t="shared" si="54"/>
        <v>60</v>
      </c>
      <c r="D559" s="588">
        <f t="shared" si="59"/>
        <v>45.495461695892722</v>
      </c>
      <c r="E559" s="588">
        <f t="shared" si="59"/>
        <v>38.642764834267666</v>
      </c>
      <c r="F559" s="588">
        <f t="shared" si="59"/>
        <v>32.798453483013809</v>
      </c>
      <c r="G559" s="588">
        <f t="shared" si="59"/>
        <v>27.299430221197266</v>
      </c>
      <c r="H559" s="588">
        <f t="shared" si="59"/>
        <v>23.758348633500574</v>
      </c>
      <c r="I559" s="588">
        <f t="shared" si="59"/>
        <v>21.699358579471511</v>
      </c>
      <c r="J559" s="588">
        <f t="shared" si="59"/>
        <v>23.758348633500574</v>
      </c>
      <c r="K559" s="588">
        <f t="shared" si="59"/>
        <v>27.299430221197266</v>
      </c>
      <c r="L559" s="588">
        <f t="shared" si="59"/>
        <v>32.798453483013809</v>
      </c>
      <c r="M559" s="588">
        <f t="shared" si="59"/>
        <v>38.642764834267666</v>
      </c>
      <c r="N559" s="588" t="e">
        <f t="shared" si="59"/>
        <v>#N/A</v>
      </c>
    </row>
    <row r="560" spans="3:14">
      <c r="C560" s="85">
        <f t="shared" si="54"/>
        <v>61</v>
      </c>
      <c r="D560" s="588">
        <f t="shared" si="59"/>
        <v>45.49477499254116</v>
      </c>
      <c r="E560" s="588">
        <f t="shared" si="59"/>
        <v>38.639124469765598</v>
      </c>
      <c r="F560" s="588">
        <f t="shared" si="59"/>
        <v>32.789387732317103</v>
      </c>
      <c r="G560" s="588">
        <f t="shared" si="59"/>
        <v>27.284819353713658</v>
      </c>
      <c r="H560" s="588">
        <f t="shared" si="59"/>
        <v>23.740616620844403</v>
      </c>
      <c r="I560" s="588">
        <f t="shared" si="59"/>
        <v>21.67811562772949</v>
      </c>
      <c r="J560" s="588">
        <f t="shared" si="59"/>
        <v>23.740616620844403</v>
      </c>
      <c r="K560" s="588">
        <f t="shared" si="59"/>
        <v>27.284819353713658</v>
      </c>
      <c r="L560" s="588">
        <f t="shared" si="59"/>
        <v>32.789387732317103</v>
      </c>
      <c r="M560" s="588">
        <f t="shared" si="59"/>
        <v>38.639124469765598</v>
      </c>
      <c r="N560" s="588" t="e">
        <f t="shared" si="59"/>
        <v>#N/A</v>
      </c>
    </row>
    <row r="561" spans="3:14">
      <c r="C561" s="85">
        <f t="shared" si="54"/>
        <v>62</v>
      </c>
      <c r="D561" s="588">
        <f t="shared" si="59"/>
        <v>45.494077801030265</v>
      </c>
      <c r="E561" s="588">
        <f t="shared" si="59"/>
        <v>38.63542850523941</v>
      </c>
      <c r="F561" s="588">
        <f t="shared" si="59"/>
        <v>32.780183518574454</v>
      </c>
      <c r="G561" s="588">
        <f t="shared" si="59"/>
        <v>27.269985331492681</v>
      </c>
      <c r="H561" s="588">
        <f t="shared" si="59"/>
        <v>23.722613783568701</v>
      </c>
      <c r="I561" s="588">
        <f t="shared" si="59"/>
        <v>21.656548228084411</v>
      </c>
      <c r="J561" s="588">
        <f t="shared" si="59"/>
        <v>23.722613783568701</v>
      </c>
      <c r="K561" s="588">
        <f t="shared" si="59"/>
        <v>27.269985331492681</v>
      </c>
      <c r="L561" s="588">
        <f t="shared" si="59"/>
        <v>32.780183518574454</v>
      </c>
      <c r="M561" s="588">
        <f t="shared" si="59"/>
        <v>38.63542850523941</v>
      </c>
      <c r="N561" s="588" t="e">
        <f t="shared" si="59"/>
        <v>#N/A</v>
      </c>
    </row>
    <row r="562" spans="3:14">
      <c r="C562" s="85">
        <f t="shared" si="54"/>
        <v>63</v>
      </c>
      <c r="D562" s="588">
        <f t="shared" si="59"/>
        <v>45.493370149403262</v>
      </c>
      <c r="E562" s="588">
        <f t="shared" si="59"/>
        <v>38.63167708935228</v>
      </c>
      <c r="F562" s="588">
        <f t="shared" si="59"/>
        <v>32.770841212007895</v>
      </c>
      <c r="G562" s="588">
        <f t="shared" si="59"/>
        <v>27.254928751204755</v>
      </c>
      <c r="H562" s="588">
        <f t="shared" si="59"/>
        <v>23.704340845803461</v>
      </c>
      <c r="I562" s="588">
        <f t="shared" si="59"/>
        <v>21.634657248044032</v>
      </c>
      <c r="J562" s="588">
        <f t="shared" si="59"/>
        <v>23.704340845803461</v>
      </c>
      <c r="K562" s="588">
        <f t="shared" si="59"/>
        <v>27.254928751204755</v>
      </c>
      <c r="L562" s="588">
        <f t="shared" si="59"/>
        <v>32.770841212007895</v>
      </c>
      <c r="M562" s="588">
        <f t="shared" si="59"/>
        <v>38.63167708935228</v>
      </c>
      <c r="N562" s="588" t="e">
        <f t="shared" si="59"/>
        <v>#N/A</v>
      </c>
    </row>
    <row r="563" spans="3:14">
      <c r="C563" s="85">
        <f t="shared" si="54"/>
        <v>64</v>
      </c>
      <c r="D563" s="588">
        <f t="shared" si="59"/>
        <v>45.492652065703339</v>
      </c>
      <c r="E563" s="588">
        <f t="shared" si="59"/>
        <v>38.627870370767376</v>
      </c>
      <c r="F563" s="588">
        <f t="shared" si="59"/>
        <v>32.76136118283948</v>
      </c>
      <c r="G563" s="588">
        <f t="shared" si="59"/>
        <v>27.239650209520299</v>
      </c>
      <c r="H563" s="588">
        <f t="shared" si="59"/>
        <v>23.685798531678685</v>
      </c>
      <c r="I563" s="588">
        <f t="shared" si="59"/>
        <v>21.612443555116119</v>
      </c>
      <c r="J563" s="588">
        <f t="shared" si="59"/>
        <v>23.685798531678685</v>
      </c>
      <c r="K563" s="588">
        <f t="shared" si="59"/>
        <v>27.239650209520299</v>
      </c>
      <c r="L563" s="588">
        <f t="shared" si="59"/>
        <v>32.76136118283948</v>
      </c>
      <c r="M563" s="588">
        <f t="shared" si="59"/>
        <v>38.627870370767376</v>
      </c>
      <c r="N563" s="588" t="e">
        <f t="shared" si="59"/>
        <v>#N/A</v>
      </c>
    </row>
    <row r="564" spans="3:14">
      <c r="C564" s="85">
        <f t="shared" si="54"/>
        <v>65</v>
      </c>
      <c r="D564" s="588">
        <f t="shared" ref="D564:N573" si="60">IF($C$50&gt;0,IF(ABS($C564)&lt;D$60,D$57-3*D$59/($C$54^3)*($C$54*$C564^2/2-ABS($C564^3)/6),NA()),D$57-3*D$59/($C$54^3)*($C$54*$C564^2/2-ABS($C564^3)/6))</f>
        <v>45.491923577973708</v>
      </c>
      <c r="E564" s="588">
        <f t="shared" si="60"/>
        <v>38.624008498147852</v>
      </c>
      <c r="F564" s="588">
        <f t="shared" si="60"/>
        <v>32.751743801291262</v>
      </c>
      <c r="G564" s="588">
        <f t="shared" si="60"/>
        <v>27.224150303109738</v>
      </c>
      <c r="H564" s="588">
        <f t="shared" si="60"/>
        <v>23.666987565324369</v>
      </c>
      <c r="I564" s="588">
        <f t="shared" si="60"/>
        <v>21.589908016808433</v>
      </c>
      <c r="J564" s="588">
        <f t="shared" si="60"/>
        <v>23.666987565324369</v>
      </c>
      <c r="K564" s="588">
        <f t="shared" si="60"/>
        <v>27.224150303109738</v>
      </c>
      <c r="L564" s="588">
        <f t="shared" si="60"/>
        <v>32.751743801291262</v>
      </c>
      <c r="M564" s="588">
        <f t="shared" si="60"/>
        <v>38.624008498147852</v>
      </c>
      <c r="N564" s="588" t="e">
        <f t="shared" si="60"/>
        <v>#N/A</v>
      </c>
    </row>
    <row r="565" spans="3:14">
      <c r="C565" s="85">
        <f t="shared" si="54"/>
        <v>66</v>
      </c>
      <c r="D565" s="588">
        <f t="shared" si="60"/>
        <v>45.491184714257578</v>
      </c>
      <c r="E565" s="588">
        <f t="shared" si="60"/>
        <v>38.620091620156877</v>
      </c>
      <c r="F565" s="588">
        <f t="shared" si="60"/>
        <v>32.741989437585282</v>
      </c>
      <c r="G565" s="588">
        <f t="shared" si="60"/>
        <v>27.208429628643493</v>
      </c>
      <c r="H565" s="588">
        <f t="shared" si="60"/>
        <v>23.647908670870514</v>
      </c>
      <c r="I565" s="588">
        <f t="shared" si="60"/>
        <v>21.56705150062874</v>
      </c>
      <c r="J565" s="588">
        <f t="shared" si="60"/>
        <v>23.647908670870514</v>
      </c>
      <c r="K565" s="588">
        <f t="shared" si="60"/>
        <v>27.208429628643493</v>
      </c>
      <c r="L565" s="588">
        <f t="shared" si="60"/>
        <v>32.741989437585282</v>
      </c>
      <c r="M565" s="588">
        <f t="shared" si="60"/>
        <v>38.620091620156877</v>
      </c>
      <c r="N565" s="588" t="e">
        <f t="shared" si="60"/>
        <v>#N/A</v>
      </c>
    </row>
    <row r="566" spans="3:14">
      <c r="C566" s="85">
        <f t="shared" si="54"/>
        <v>67</v>
      </c>
      <c r="D566" s="588">
        <f t="shared" si="60"/>
        <v>45.49043550259816</v>
      </c>
      <c r="E566" s="588">
        <f t="shared" si="60"/>
        <v>38.616119885457628</v>
      </c>
      <c r="F566" s="588">
        <f t="shared" si="60"/>
        <v>32.732098461943586</v>
      </c>
      <c r="G566" s="588">
        <f t="shared" si="60"/>
        <v>27.19248878279198</v>
      </c>
      <c r="H566" s="588">
        <f t="shared" si="60"/>
        <v>23.62856257244712</v>
      </c>
      <c r="I566" s="588">
        <f t="shared" si="60"/>
        <v>21.543874874084796</v>
      </c>
      <c r="J566" s="588">
        <f t="shared" si="60"/>
        <v>23.62856257244712</v>
      </c>
      <c r="K566" s="588">
        <f t="shared" si="60"/>
        <v>27.19248878279198</v>
      </c>
      <c r="L566" s="588">
        <f t="shared" si="60"/>
        <v>32.732098461943586</v>
      </c>
      <c r="M566" s="588">
        <f t="shared" si="60"/>
        <v>38.616119885457628</v>
      </c>
      <c r="N566" s="588" t="e">
        <f t="shared" si="60"/>
        <v>#N/A</v>
      </c>
    </row>
    <row r="567" spans="3:14">
      <c r="C567" s="85">
        <f t="shared" si="54"/>
        <v>68</v>
      </c>
      <c r="D567" s="588">
        <f t="shared" si="60"/>
        <v>45.48967597103865</v>
      </c>
      <c r="E567" s="588">
        <f t="shared" si="60"/>
        <v>38.61209344271326</v>
      </c>
      <c r="F567" s="588">
        <f t="shared" si="60"/>
        <v>32.722071244588228</v>
      </c>
      <c r="G567" s="588">
        <f t="shared" si="60"/>
        <v>27.176328362225625</v>
      </c>
      <c r="H567" s="588">
        <f t="shared" si="60"/>
        <v>23.608949994184186</v>
      </c>
      <c r="I567" s="588">
        <f t="shared" si="60"/>
        <v>21.520379004684365</v>
      </c>
      <c r="J567" s="588">
        <f t="shared" si="60"/>
        <v>23.608949994184186</v>
      </c>
      <c r="K567" s="588">
        <f t="shared" si="60"/>
        <v>27.176328362225625</v>
      </c>
      <c r="L567" s="588">
        <f t="shared" si="60"/>
        <v>32.722071244588228</v>
      </c>
      <c r="M567" s="588">
        <f t="shared" si="60"/>
        <v>38.61209344271326</v>
      </c>
      <c r="N567" s="588" t="e">
        <f t="shared" si="60"/>
        <v>#N/A</v>
      </c>
    </row>
    <row r="568" spans="3:14">
      <c r="C568" s="85">
        <f t="shared" si="54"/>
        <v>69</v>
      </c>
      <c r="D568" s="588">
        <f t="shared" si="60"/>
        <v>45.488906147622266</v>
      </c>
      <c r="E568" s="588">
        <f t="shared" si="60"/>
        <v>38.60801244058694</v>
      </c>
      <c r="F568" s="588">
        <f t="shared" si="60"/>
        <v>32.711908155741256</v>
      </c>
      <c r="G568" s="588">
        <f t="shared" si="60"/>
        <v>27.159948963614845</v>
      </c>
      <c r="H568" s="588">
        <f t="shared" si="60"/>
        <v>23.589071660211708</v>
      </c>
      <c r="I568" s="588">
        <f t="shared" si="60"/>
        <v>21.496564759935211</v>
      </c>
      <c r="J568" s="588">
        <f t="shared" si="60"/>
        <v>23.589071660211708</v>
      </c>
      <c r="K568" s="588">
        <f t="shared" si="60"/>
        <v>27.159948963614845</v>
      </c>
      <c r="L568" s="588">
        <f t="shared" si="60"/>
        <v>32.711908155741256</v>
      </c>
      <c r="M568" s="588">
        <f t="shared" si="60"/>
        <v>38.60801244058694</v>
      </c>
      <c r="N568" s="588" t="e">
        <f t="shared" si="60"/>
        <v>#N/A</v>
      </c>
    </row>
    <row r="569" spans="3:14">
      <c r="C569" s="85">
        <f t="shared" si="54"/>
        <v>70</v>
      </c>
      <c r="D569" s="588">
        <f t="shared" si="60"/>
        <v>45.488126060392204</v>
      </c>
      <c r="E569" s="588">
        <f t="shared" si="60"/>
        <v>38.603877027741838</v>
      </c>
      <c r="F569" s="588">
        <f t="shared" si="60"/>
        <v>32.701609565624722</v>
      </c>
      <c r="G569" s="588">
        <f t="shared" si="60"/>
        <v>27.143351183630063</v>
      </c>
      <c r="H569" s="588">
        <f t="shared" si="60"/>
        <v>23.568928294659685</v>
      </c>
      <c r="I569" s="588">
        <f t="shared" si="60"/>
        <v>21.472433007345096</v>
      </c>
      <c r="J569" s="588">
        <f t="shared" si="60"/>
        <v>23.568928294659685</v>
      </c>
      <c r="K569" s="588">
        <f t="shared" si="60"/>
        <v>27.143351183630063</v>
      </c>
      <c r="L569" s="588">
        <f t="shared" si="60"/>
        <v>32.701609565624722</v>
      </c>
      <c r="M569" s="588">
        <f t="shared" si="60"/>
        <v>38.603877027741838</v>
      </c>
      <c r="N569" s="588" t="e">
        <f t="shared" si="60"/>
        <v>#N/A</v>
      </c>
    </row>
    <row r="570" spans="3:14">
      <c r="C570" s="85">
        <f t="shared" si="54"/>
        <v>71</v>
      </c>
      <c r="D570" s="588">
        <f t="shared" si="60"/>
        <v>45.487335737391682</v>
      </c>
      <c r="E570" s="588">
        <f t="shared" si="60"/>
        <v>38.599687352841116</v>
      </c>
      <c r="F570" s="588">
        <f t="shared" si="60"/>
        <v>32.691175844460659</v>
      </c>
      <c r="G570" s="588">
        <f t="shared" si="60"/>
        <v>27.126535618941695</v>
      </c>
      <c r="H570" s="588">
        <f t="shared" si="60"/>
        <v>23.548520621658117</v>
      </c>
      <c r="I570" s="588">
        <f t="shared" si="60"/>
        <v>21.447984614421777</v>
      </c>
      <c r="J570" s="588">
        <f t="shared" si="60"/>
        <v>23.548520621658117</v>
      </c>
      <c r="K570" s="588">
        <f t="shared" si="60"/>
        <v>27.126535618941695</v>
      </c>
      <c r="L570" s="588">
        <f t="shared" si="60"/>
        <v>32.691175844460659</v>
      </c>
      <c r="M570" s="588">
        <f t="shared" si="60"/>
        <v>38.599687352841116</v>
      </c>
      <c r="N570" s="588" t="e">
        <f t="shared" si="60"/>
        <v>#N/A</v>
      </c>
    </row>
    <row r="571" spans="3:14">
      <c r="C571" s="85">
        <f t="shared" si="54"/>
        <v>72</v>
      </c>
      <c r="D571" s="588">
        <f t="shared" si="60"/>
        <v>45.486535206663895</v>
      </c>
      <c r="E571" s="588">
        <f t="shared" si="60"/>
        <v>38.595443564547949</v>
      </c>
      <c r="F571" s="588">
        <f t="shared" si="60"/>
        <v>32.680607362471129</v>
      </c>
      <c r="G571" s="588">
        <f t="shared" si="60"/>
        <v>27.109502866220168</v>
      </c>
      <c r="H571" s="588">
        <f t="shared" si="60"/>
        <v>23.527849365337001</v>
      </c>
      <c r="I571" s="588">
        <f t="shared" si="60"/>
        <v>21.423220448673025</v>
      </c>
      <c r="J571" s="588">
        <f t="shared" si="60"/>
        <v>23.527849365337001</v>
      </c>
      <c r="K571" s="588">
        <f t="shared" si="60"/>
        <v>27.109502866220168</v>
      </c>
      <c r="L571" s="588">
        <f t="shared" si="60"/>
        <v>32.680607362471129</v>
      </c>
      <c r="M571" s="588">
        <f t="shared" si="60"/>
        <v>38.595443564547949</v>
      </c>
      <c r="N571" s="588" t="e">
        <f t="shared" si="60"/>
        <v>#N/A</v>
      </c>
    </row>
    <row r="572" spans="3:14">
      <c r="C572" s="85">
        <f t="shared" si="54"/>
        <v>73</v>
      </c>
      <c r="D572" s="588">
        <f t="shared" si="60"/>
        <v>45.485724496252061</v>
      </c>
      <c r="E572" s="588">
        <f t="shared" si="60"/>
        <v>38.591145811525493</v>
      </c>
      <c r="F572" s="588">
        <f t="shared" si="60"/>
        <v>32.669904489878178</v>
      </c>
      <c r="G572" s="588">
        <f t="shared" si="60"/>
        <v>27.092253522135902</v>
      </c>
      <c r="H572" s="588">
        <f t="shared" si="60"/>
        <v>23.506915249826339</v>
      </c>
      <c r="I572" s="588">
        <f t="shared" si="60"/>
        <v>21.398141377606596</v>
      </c>
      <c r="J572" s="588">
        <f t="shared" si="60"/>
        <v>23.506915249826339</v>
      </c>
      <c r="K572" s="588">
        <f t="shared" si="60"/>
        <v>27.092253522135902</v>
      </c>
      <c r="L572" s="588">
        <f t="shared" si="60"/>
        <v>32.669904489878178</v>
      </c>
      <c r="M572" s="588">
        <f t="shared" si="60"/>
        <v>38.591145811525493</v>
      </c>
      <c r="N572" s="588" t="e">
        <f t="shared" si="60"/>
        <v>#N/A</v>
      </c>
    </row>
    <row r="573" spans="3:14">
      <c r="C573" s="85">
        <f t="shared" si="54"/>
        <v>74</v>
      </c>
      <c r="D573" s="588">
        <f t="shared" si="60"/>
        <v>45.484903634199377</v>
      </c>
      <c r="E573" s="588">
        <f t="shared" si="60"/>
        <v>38.586794242436916</v>
      </c>
      <c r="F573" s="588">
        <f t="shared" si="60"/>
        <v>32.659067596903846</v>
      </c>
      <c r="G573" s="588">
        <f t="shared" si="60"/>
        <v>27.074788183359317</v>
      </c>
      <c r="H573" s="588">
        <f t="shared" si="60"/>
        <v>23.485718999256125</v>
      </c>
      <c r="I573" s="588">
        <f t="shared" si="60"/>
        <v>21.372748268730255</v>
      </c>
      <c r="J573" s="588">
        <f t="shared" si="60"/>
        <v>23.485718999256125</v>
      </c>
      <c r="K573" s="588">
        <f t="shared" si="60"/>
        <v>27.074788183359317</v>
      </c>
      <c r="L573" s="588">
        <f t="shared" si="60"/>
        <v>32.659067596903846</v>
      </c>
      <c r="M573" s="588">
        <f t="shared" si="60"/>
        <v>38.586794242436916</v>
      </c>
      <c r="N573" s="588" t="e">
        <f t="shared" si="60"/>
        <v>#N/A</v>
      </c>
    </row>
    <row r="574" spans="3:14">
      <c r="C574" s="85">
        <f t="shared" si="54"/>
        <v>75</v>
      </c>
      <c r="D574" s="588">
        <f t="shared" ref="D574:N583" si="61">IF($C$50&gt;0,IF(ABS($C574)&lt;D$60,D$57-3*D$59/($C$54^3)*($C$54*$C574^2/2-ABS($C574^3)/6),NA()),D$57-3*D$59/($C$54^3)*($C$54*$C574^2/2-ABS($C574^3)/6))</f>
        <v>45.484072648549059</v>
      </c>
      <c r="E574" s="588">
        <f t="shared" si="61"/>
        <v>38.582389005945387</v>
      </c>
      <c r="F574" s="588">
        <f t="shared" si="61"/>
        <v>32.648097053770186</v>
      </c>
      <c r="G574" s="588">
        <f t="shared" si="61"/>
        <v>27.057107446560831</v>
      </c>
      <c r="H574" s="588">
        <f t="shared" si="61"/>
        <v>23.464261337756362</v>
      </c>
      <c r="I574" s="588">
        <f t="shared" si="61"/>
        <v>21.347041989551762</v>
      </c>
      <c r="J574" s="588">
        <f t="shared" si="61"/>
        <v>23.464261337756362</v>
      </c>
      <c r="K574" s="588">
        <f t="shared" si="61"/>
        <v>27.057107446560831</v>
      </c>
      <c r="L574" s="588">
        <f t="shared" si="61"/>
        <v>32.648097053770186</v>
      </c>
      <c r="M574" s="588">
        <f t="shared" si="61"/>
        <v>38.582389005945387</v>
      </c>
      <c r="N574" s="588" t="e">
        <f t="shared" si="61"/>
        <v>#N/A</v>
      </c>
    </row>
    <row r="575" spans="3:14">
      <c r="C575" s="85">
        <f t="shared" si="54"/>
        <v>76</v>
      </c>
      <c r="D575" s="588">
        <f t="shared" si="61"/>
        <v>45.483231567344305</v>
      </c>
      <c r="E575" s="588">
        <f t="shared" si="61"/>
        <v>38.577930250714076</v>
      </c>
      <c r="F575" s="588">
        <f t="shared" si="61"/>
        <v>32.636993230699254</v>
      </c>
      <c r="G575" s="588">
        <f t="shared" si="61"/>
        <v>27.039211908410866</v>
      </c>
      <c r="H575" s="588">
        <f t="shared" si="61"/>
        <v>23.442542989457049</v>
      </c>
      <c r="I575" s="588">
        <f t="shared" si="61"/>
        <v>21.321023407578881</v>
      </c>
      <c r="J575" s="588">
        <f t="shared" si="61"/>
        <v>23.442542989457049</v>
      </c>
      <c r="K575" s="588">
        <f t="shared" si="61"/>
        <v>27.039211908410866</v>
      </c>
      <c r="L575" s="588">
        <f t="shared" si="61"/>
        <v>32.636993230699254</v>
      </c>
      <c r="M575" s="588">
        <f t="shared" si="61"/>
        <v>38.577930250714076</v>
      </c>
      <c r="N575" s="588" t="e">
        <f t="shared" si="61"/>
        <v>#N/A</v>
      </c>
    </row>
    <row r="576" spans="3:14">
      <c r="C576" s="85">
        <f t="shared" si="54"/>
        <v>77</v>
      </c>
      <c r="D576" s="588">
        <f t="shared" si="61"/>
        <v>45.482380418628324</v>
      </c>
      <c r="E576" s="588">
        <f t="shared" si="61"/>
        <v>38.573418125406143</v>
      </c>
      <c r="F576" s="588">
        <f t="shared" si="61"/>
        <v>32.625756497913081</v>
      </c>
      <c r="G576" s="588">
        <f t="shared" si="61"/>
        <v>27.021102165579844</v>
      </c>
      <c r="H576" s="588">
        <f t="shared" si="61"/>
        <v>23.42056467848818</v>
      </c>
      <c r="I576" s="588">
        <f t="shared" si="61"/>
        <v>21.294693390319374</v>
      </c>
      <c r="J576" s="588">
        <f t="shared" si="61"/>
        <v>23.42056467848818</v>
      </c>
      <c r="K576" s="588">
        <f t="shared" si="61"/>
        <v>27.021102165579844</v>
      </c>
      <c r="L576" s="588">
        <f t="shared" si="61"/>
        <v>32.625756497913081</v>
      </c>
      <c r="M576" s="588">
        <f t="shared" si="61"/>
        <v>38.573418125406143</v>
      </c>
      <c r="N576" s="588" t="e">
        <f t="shared" si="61"/>
        <v>#N/A</v>
      </c>
    </row>
    <row r="577" spans="3:14">
      <c r="C577" s="85">
        <f t="shared" si="54"/>
        <v>78</v>
      </c>
      <c r="D577" s="588">
        <f t="shared" si="61"/>
        <v>45.481519230444327</v>
      </c>
      <c r="E577" s="588">
        <f t="shared" si="61"/>
        <v>38.56885277868475</v>
      </c>
      <c r="F577" s="588">
        <f t="shared" si="61"/>
        <v>32.614387225633727</v>
      </c>
      <c r="G577" s="588">
        <f t="shared" si="61"/>
        <v>27.002778814738186</v>
      </c>
      <c r="H577" s="588">
        <f t="shared" si="61"/>
        <v>23.398327128979759</v>
      </c>
      <c r="I577" s="588">
        <f t="shared" si="61"/>
        <v>21.268052805281002</v>
      </c>
      <c r="J577" s="588">
        <f t="shared" si="61"/>
        <v>23.398327128979759</v>
      </c>
      <c r="K577" s="588">
        <f t="shared" si="61"/>
        <v>27.002778814738186</v>
      </c>
      <c r="L577" s="588">
        <f t="shared" si="61"/>
        <v>32.614387225633727</v>
      </c>
      <c r="M577" s="588">
        <f t="shared" si="61"/>
        <v>38.56885277868475</v>
      </c>
      <c r="N577" s="588" t="e">
        <f t="shared" si="61"/>
        <v>#N/A</v>
      </c>
    </row>
    <row r="578" spans="3:14">
      <c r="C578" s="85">
        <f t="shared" ref="C578:C641" si="62">IF(C577&gt;=$C$54,NA(),C577+1)</f>
        <v>79</v>
      </c>
      <c r="D578" s="588">
        <f t="shared" si="61"/>
        <v>45.480648030835518</v>
      </c>
      <c r="E578" s="588">
        <f t="shared" si="61"/>
        <v>38.564234359213067</v>
      </c>
      <c r="F578" s="588">
        <f t="shared" si="61"/>
        <v>32.602885784083242</v>
      </c>
      <c r="G578" s="588">
        <f t="shared" si="61"/>
        <v>26.984242452556312</v>
      </c>
      <c r="H578" s="588">
        <f t="shared" si="61"/>
        <v>23.375831065061782</v>
      </c>
      <c r="I578" s="588">
        <f t="shared" si="61"/>
        <v>21.241102519971527</v>
      </c>
      <c r="J578" s="588">
        <f t="shared" si="61"/>
        <v>23.375831065061782</v>
      </c>
      <c r="K578" s="588">
        <f t="shared" si="61"/>
        <v>26.984242452556312</v>
      </c>
      <c r="L578" s="588">
        <f t="shared" si="61"/>
        <v>32.602885784083242</v>
      </c>
      <c r="M578" s="588">
        <f t="shared" si="61"/>
        <v>38.564234359213067</v>
      </c>
      <c r="N578" s="588" t="e">
        <f t="shared" si="61"/>
        <v>#N/A</v>
      </c>
    </row>
    <row r="579" spans="3:14">
      <c r="C579" s="85">
        <f t="shared" si="62"/>
        <v>80</v>
      </c>
      <c r="D579" s="588">
        <f t="shared" si="61"/>
        <v>45.479766847845106</v>
      </c>
      <c r="E579" s="588">
        <f t="shared" si="61"/>
        <v>38.55956301565427</v>
      </c>
      <c r="F579" s="588">
        <f t="shared" si="61"/>
        <v>32.591252543483662</v>
      </c>
      <c r="G579" s="588">
        <f t="shared" si="61"/>
        <v>26.965493675704643</v>
      </c>
      <c r="H579" s="588">
        <f t="shared" si="61"/>
        <v>23.353077210864249</v>
      </c>
      <c r="I579" s="588">
        <f t="shared" si="61"/>
        <v>21.213843401898714</v>
      </c>
      <c r="J579" s="588">
        <f t="shared" si="61"/>
        <v>23.353077210864249</v>
      </c>
      <c r="K579" s="588">
        <f t="shared" si="61"/>
        <v>26.965493675704643</v>
      </c>
      <c r="L579" s="588">
        <f t="shared" si="61"/>
        <v>32.591252543483662</v>
      </c>
      <c r="M579" s="588">
        <f t="shared" si="61"/>
        <v>38.55956301565427</v>
      </c>
      <c r="N579" s="588" t="e">
        <f t="shared" si="61"/>
        <v>#N/A</v>
      </c>
    </row>
    <row r="580" spans="3:14">
      <c r="C580" s="85">
        <f t="shared" si="62"/>
        <v>81</v>
      </c>
      <c r="D580" s="588">
        <f t="shared" si="61"/>
        <v>45.478875709516295</v>
      </c>
      <c r="E580" s="588">
        <f t="shared" si="61"/>
        <v>38.554838896671505</v>
      </c>
      <c r="F580" s="588">
        <f t="shared" si="61"/>
        <v>32.579487874057051</v>
      </c>
      <c r="G580" s="588">
        <f t="shared" si="61"/>
        <v>26.946533080853598</v>
      </c>
      <c r="H580" s="588">
        <f t="shared" si="61"/>
        <v>23.330066290517159</v>
      </c>
      <c r="I580" s="588">
        <f t="shared" si="61"/>
        <v>21.186276318570322</v>
      </c>
      <c r="J580" s="588">
        <f t="shared" si="61"/>
        <v>23.330066290517159</v>
      </c>
      <c r="K580" s="588">
        <f t="shared" si="61"/>
        <v>26.946533080853598</v>
      </c>
      <c r="L580" s="588">
        <f t="shared" si="61"/>
        <v>32.579487874057051</v>
      </c>
      <c r="M580" s="588">
        <f t="shared" si="61"/>
        <v>38.554838896671505</v>
      </c>
      <c r="N580" s="588" t="e">
        <f t="shared" si="61"/>
        <v>#N/A</v>
      </c>
    </row>
    <row r="581" spans="3:14">
      <c r="C581" s="85">
        <f t="shared" si="62"/>
        <v>82</v>
      </c>
      <c r="D581" s="588">
        <f t="shared" si="61"/>
        <v>45.477974643892288</v>
      </c>
      <c r="E581" s="588">
        <f t="shared" si="61"/>
        <v>38.550062150927957</v>
      </c>
      <c r="F581" s="588">
        <f t="shared" si="61"/>
        <v>32.56759214602544</v>
      </c>
      <c r="G581" s="588">
        <f t="shared" si="61"/>
        <v>26.9273612646736</v>
      </c>
      <c r="H581" s="588">
        <f t="shared" si="61"/>
        <v>23.306799028150508</v>
      </c>
      <c r="I581" s="588">
        <f t="shared" si="61"/>
        <v>21.158402137494114</v>
      </c>
      <c r="J581" s="588">
        <f t="shared" si="61"/>
        <v>23.306799028150508</v>
      </c>
      <c r="K581" s="588">
        <f t="shared" si="61"/>
        <v>26.9273612646736</v>
      </c>
      <c r="L581" s="588">
        <f t="shared" si="61"/>
        <v>32.56759214602544</v>
      </c>
      <c r="M581" s="588">
        <f t="shared" si="61"/>
        <v>38.550062150927957</v>
      </c>
      <c r="N581" s="588" t="e">
        <f t="shared" si="61"/>
        <v>#N/A</v>
      </c>
    </row>
    <row r="582" spans="3:14">
      <c r="C582" s="85">
        <f t="shared" si="62"/>
        <v>83</v>
      </c>
      <c r="D582" s="588">
        <f t="shared" si="61"/>
        <v>45.477063679016304</v>
      </c>
      <c r="E582" s="588">
        <f t="shared" si="61"/>
        <v>38.545232927086786</v>
      </c>
      <c r="F582" s="588">
        <f t="shared" si="61"/>
        <v>32.55556572961089</v>
      </c>
      <c r="G582" s="588">
        <f t="shared" si="61"/>
        <v>26.907978823835069</v>
      </c>
      <c r="H582" s="588">
        <f t="shared" si="61"/>
        <v>23.283276147894298</v>
      </c>
      <c r="I582" s="588">
        <f t="shared" si="61"/>
        <v>21.130221726177854</v>
      </c>
      <c r="J582" s="588">
        <f t="shared" si="61"/>
        <v>23.283276147894298</v>
      </c>
      <c r="K582" s="588">
        <f t="shared" si="61"/>
        <v>26.907978823835069</v>
      </c>
      <c r="L582" s="588">
        <f t="shared" si="61"/>
        <v>32.55556572961089</v>
      </c>
      <c r="M582" s="588">
        <f t="shared" si="61"/>
        <v>38.545232927086786</v>
      </c>
      <c r="N582" s="588" t="e">
        <f t="shared" si="61"/>
        <v>#N/A</v>
      </c>
    </row>
    <row r="583" spans="3:14">
      <c r="C583" s="85">
        <f t="shared" si="62"/>
        <v>84</v>
      </c>
      <c r="D583" s="588">
        <f t="shared" si="61"/>
        <v>45.476142842931537</v>
      </c>
      <c r="E583" s="588">
        <f t="shared" si="61"/>
        <v>38.540351373811149</v>
      </c>
      <c r="F583" s="588">
        <f t="shared" si="61"/>
        <v>32.543408995035442</v>
      </c>
      <c r="G583" s="588">
        <f t="shared" si="61"/>
        <v>26.888386355008429</v>
      </c>
      <c r="H583" s="588">
        <f t="shared" si="61"/>
        <v>23.259498373878525</v>
      </c>
      <c r="I583" s="588">
        <f t="shared" si="61"/>
        <v>21.101735952129303</v>
      </c>
      <c r="J583" s="588">
        <f t="shared" si="61"/>
        <v>23.259498373878525</v>
      </c>
      <c r="K583" s="588">
        <f t="shared" si="61"/>
        <v>26.888386355008429</v>
      </c>
      <c r="L583" s="588">
        <f t="shared" si="61"/>
        <v>32.543408995035442</v>
      </c>
      <c r="M583" s="588">
        <f t="shared" si="61"/>
        <v>38.540351373811149</v>
      </c>
      <c r="N583" s="588" t="e">
        <f t="shared" si="61"/>
        <v>#N/A</v>
      </c>
    </row>
    <row r="584" spans="3:14">
      <c r="C584" s="85">
        <f t="shared" si="62"/>
        <v>85</v>
      </c>
      <c r="D584" s="588">
        <f t="shared" ref="D584:N593" si="63">IF($C$50&gt;0,IF(ABS($C584)&lt;D$60,D$57-3*D$59/($C$54^3)*($C$54*$C584^2/2-ABS($C584^3)/6),NA()),D$57-3*D$59/($C$54^3)*($C$54*$C584^2/2-ABS($C584^3)/6))</f>
        <v>45.475212163681199</v>
      </c>
      <c r="E584" s="588">
        <f t="shared" si="63"/>
        <v>38.535417639764226</v>
      </c>
      <c r="F584" s="588">
        <f t="shared" si="63"/>
        <v>32.531122312521148</v>
      </c>
      <c r="G584" s="588">
        <f t="shared" si="63"/>
        <v>26.868584454864095</v>
      </c>
      <c r="H584" s="588">
        <f t="shared" si="63"/>
        <v>23.235466430233188</v>
      </c>
      <c r="I584" s="588">
        <f t="shared" si="63"/>
        <v>21.072945682856222</v>
      </c>
      <c r="J584" s="588">
        <f t="shared" si="63"/>
        <v>23.235466430233188</v>
      </c>
      <c r="K584" s="588">
        <f t="shared" si="63"/>
        <v>26.868584454864095</v>
      </c>
      <c r="L584" s="588">
        <f t="shared" si="63"/>
        <v>32.531122312521148</v>
      </c>
      <c r="M584" s="588">
        <f t="shared" si="63"/>
        <v>38.535417639764226</v>
      </c>
      <c r="N584" s="588" t="e">
        <f t="shared" si="63"/>
        <v>#N/A</v>
      </c>
    </row>
    <row r="585" spans="3:14">
      <c r="C585" s="85">
        <f t="shared" si="62"/>
        <v>86</v>
      </c>
      <c r="D585" s="588">
        <f t="shared" si="63"/>
        <v>45.4742716693085</v>
      </c>
      <c r="E585" s="588">
        <f t="shared" si="63"/>
        <v>38.530431873609174</v>
      </c>
      <c r="F585" s="588">
        <f t="shared" si="63"/>
        <v>32.518706052290057</v>
      </c>
      <c r="G585" s="588">
        <f t="shared" si="63"/>
        <v>26.848573720072491</v>
      </c>
      <c r="H585" s="588">
        <f t="shared" si="63"/>
        <v>23.211181041088292</v>
      </c>
      <c r="I585" s="588">
        <f t="shared" si="63"/>
        <v>21.043851785866373</v>
      </c>
      <c r="J585" s="588">
        <f t="shared" si="63"/>
        <v>23.211181041088292</v>
      </c>
      <c r="K585" s="588">
        <f t="shared" si="63"/>
        <v>26.848573720072491</v>
      </c>
      <c r="L585" s="588">
        <f t="shared" si="63"/>
        <v>32.518706052290057</v>
      </c>
      <c r="M585" s="588">
        <f t="shared" si="63"/>
        <v>38.530431873609174</v>
      </c>
      <c r="N585" s="588" t="e">
        <f t="shared" si="63"/>
        <v>#N/A</v>
      </c>
    </row>
    <row r="586" spans="3:14">
      <c r="C586" s="85">
        <f t="shared" si="62"/>
        <v>87</v>
      </c>
      <c r="D586" s="588">
        <f t="shared" si="63"/>
        <v>45.473321387856636</v>
      </c>
      <c r="E586" s="588">
        <f t="shared" si="63"/>
        <v>38.525394224009162</v>
      </c>
      <c r="F586" s="588">
        <f t="shared" si="63"/>
        <v>32.506160584564213</v>
      </c>
      <c r="G586" s="588">
        <f t="shared" si="63"/>
        <v>26.828354747304033</v>
      </c>
      <c r="H586" s="588">
        <f t="shared" si="63"/>
        <v>23.186642930573825</v>
      </c>
      <c r="I586" s="588">
        <f t="shared" si="63"/>
        <v>21.014455128667521</v>
      </c>
      <c r="J586" s="588">
        <f t="shared" si="63"/>
        <v>23.186642930573825</v>
      </c>
      <c r="K586" s="588">
        <f t="shared" si="63"/>
        <v>26.828354747304033</v>
      </c>
      <c r="L586" s="588">
        <f t="shared" si="63"/>
        <v>32.506160584564213</v>
      </c>
      <c r="M586" s="588">
        <f t="shared" si="63"/>
        <v>38.525394224009162</v>
      </c>
      <c r="N586" s="588" t="e">
        <f t="shared" si="63"/>
        <v>#N/A</v>
      </c>
    </row>
    <row r="587" spans="3:14">
      <c r="C587" s="85">
        <f t="shared" si="62"/>
        <v>88</v>
      </c>
      <c r="D587" s="588">
        <f t="shared" si="63"/>
        <v>45.472361347368825</v>
      </c>
      <c r="E587" s="588">
        <f t="shared" si="63"/>
        <v>38.520304839627357</v>
      </c>
      <c r="F587" s="588">
        <f t="shared" si="63"/>
        <v>32.493486279565658</v>
      </c>
      <c r="G587" s="588">
        <f t="shared" si="63"/>
        <v>26.807928133229151</v>
      </c>
      <c r="H587" s="588">
        <f t="shared" si="63"/>
        <v>23.161852822819796</v>
      </c>
      <c r="I587" s="588">
        <f t="shared" si="63"/>
        <v>20.984756578767428</v>
      </c>
      <c r="J587" s="588">
        <f t="shared" si="63"/>
        <v>23.161852822819796</v>
      </c>
      <c r="K587" s="588">
        <f t="shared" si="63"/>
        <v>26.807928133229151</v>
      </c>
      <c r="L587" s="588">
        <f t="shared" si="63"/>
        <v>32.493486279565658</v>
      </c>
      <c r="M587" s="588">
        <f t="shared" si="63"/>
        <v>38.520304839627357</v>
      </c>
      <c r="N587" s="588" t="e">
        <f t="shared" si="63"/>
        <v>#N/A</v>
      </c>
    </row>
    <row r="588" spans="3:14">
      <c r="C588" s="85">
        <f t="shared" si="62"/>
        <v>89</v>
      </c>
      <c r="D588" s="588">
        <f t="shared" si="63"/>
        <v>45.471391575888269</v>
      </c>
      <c r="E588" s="588">
        <f t="shared" si="63"/>
        <v>38.515163869126923</v>
      </c>
      <c r="F588" s="588">
        <f t="shared" si="63"/>
        <v>32.480683507516453</v>
      </c>
      <c r="G588" s="588">
        <f t="shared" si="63"/>
        <v>26.787294474518259</v>
      </c>
      <c r="H588" s="588">
        <f t="shared" si="63"/>
        <v>23.136811441956198</v>
      </c>
      <c r="I588" s="588">
        <f t="shared" si="63"/>
        <v>20.954757003673851</v>
      </c>
      <c r="J588" s="588">
        <f t="shared" si="63"/>
        <v>23.136811441956198</v>
      </c>
      <c r="K588" s="588">
        <f t="shared" si="63"/>
        <v>26.787294474518259</v>
      </c>
      <c r="L588" s="588">
        <f t="shared" si="63"/>
        <v>32.480683507516453</v>
      </c>
      <c r="M588" s="588">
        <f t="shared" si="63"/>
        <v>38.515163869126923</v>
      </c>
      <c r="N588" s="588" t="e">
        <f t="shared" si="63"/>
        <v>#N/A</v>
      </c>
    </row>
    <row r="589" spans="3:14">
      <c r="C589" s="85">
        <f t="shared" si="62"/>
        <v>90</v>
      </c>
      <c r="D589" s="588">
        <f t="shared" si="63"/>
        <v>45.47041210145818</v>
      </c>
      <c r="E589" s="588">
        <f t="shared" si="63"/>
        <v>38.509971461171027</v>
      </c>
      <c r="F589" s="588">
        <f t="shared" si="63"/>
        <v>32.467752638638643</v>
      </c>
      <c r="G589" s="588">
        <f t="shared" si="63"/>
        <v>26.766454367841781</v>
      </c>
      <c r="H589" s="588">
        <f t="shared" si="63"/>
        <v>23.111519512113027</v>
      </c>
      <c r="I589" s="588">
        <f t="shared" si="63"/>
        <v>20.924457270894557</v>
      </c>
      <c r="J589" s="588">
        <f t="shared" si="63"/>
        <v>23.111519512113027</v>
      </c>
      <c r="K589" s="588">
        <f t="shared" si="63"/>
        <v>26.766454367841781</v>
      </c>
      <c r="L589" s="588">
        <f t="shared" si="63"/>
        <v>32.467752638638643</v>
      </c>
      <c r="M589" s="588">
        <f t="shared" si="63"/>
        <v>38.509971461171027</v>
      </c>
      <c r="N589" s="588" t="e">
        <f t="shared" si="63"/>
        <v>#N/A</v>
      </c>
    </row>
    <row r="590" spans="3:14">
      <c r="C590" s="85">
        <f t="shared" si="62"/>
        <v>91</v>
      </c>
      <c r="D590" s="588">
        <f t="shared" si="63"/>
        <v>45.469422952121761</v>
      </c>
      <c r="E590" s="588">
        <f t="shared" si="63"/>
        <v>38.504727764422832</v>
      </c>
      <c r="F590" s="588">
        <f t="shared" si="63"/>
        <v>32.454694043154269</v>
      </c>
      <c r="G590" s="588">
        <f t="shared" si="63"/>
        <v>26.745408409870137</v>
      </c>
      <c r="H590" s="588">
        <f t="shared" si="63"/>
        <v>23.085977757420288</v>
      </c>
      <c r="I590" s="588">
        <f t="shared" si="63"/>
        <v>20.89385824793731</v>
      </c>
      <c r="J590" s="588">
        <f t="shared" si="63"/>
        <v>23.085977757420288</v>
      </c>
      <c r="K590" s="588">
        <f t="shared" si="63"/>
        <v>26.745408409870137</v>
      </c>
      <c r="L590" s="588">
        <f t="shared" si="63"/>
        <v>32.454694043154269</v>
      </c>
      <c r="M590" s="588">
        <f t="shared" si="63"/>
        <v>38.504727764422832</v>
      </c>
      <c r="N590" s="588" t="e">
        <f t="shared" si="63"/>
        <v>#N/A</v>
      </c>
    </row>
    <row r="591" spans="3:14">
      <c r="C591" s="85">
        <f t="shared" si="62"/>
        <v>92</v>
      </c>
      <c r="D591" s="588">
        <f t="shared" si="63"/>
        <v>45.468424155922207</v>
      </c>
      <c r="E591" s="588">
        <f t="shared" si="63"/>
        <v>38.499432927545513</v>
      </c>
      <c r="F591" s="588">
        <f t="shared" si="63"/>
        <v>32.441508091285385</v>
      </c>
      <c r="G591" s="588">
        <f t="shared" si="63"/>
        <v>26.724157197273744</v>
      </c>
      <c r="H591" s="588">
        <f t="shared" si="63"/>
        <v>23.060186902007977</v>
      </c>
      <c r="I591" s="588">
        <f t="shared" si="63"/>
        <v>20.862960802309868</v>
      </c>
      <c r="J591" s="588">
        <f t="shared" si="63"/>
        <v>23.060186902007977</v>
      </c>
      <c r="K591" s="588">
        <f t="shared" si="63"/>
        <v>26.724157197273744</v>
      </c>
      <c r="L591" s="588">
        <f t="shared" si="63"/>
        <v>32.441508091285385</v>
      </c>
      <c r="M591" s="588">
        <f t="shared" si="63"/>
        <v>38.499432927545513</v>
      </c>
      <c r="N591" s="588" t="e">
        <f t="shared" si="63"/>
        <v>#N/A</v>
      </c>
    </row>
    <row r="592" spans="3:14">
      <c r="C592" s="85">
        <f t="shared" si="62"/>
        <v>93</v>
      </c>
      <c r="D592" s="588">
        <f t="shared" si="63"/>
        <v>45.467415740902744</v>
      </c>
      <c r="E592" s="588">
        <f t="shared" si="63"/>
        <v>38.494087099202225</v>
      </c>
      <c r="F592" s="588">
        <f t="shared" si="63"/>
        <v>32.428195153254038</v>
      </c>
      <c r="G592" s="588">
        <f t="shared" si="63"/>
        <v>26.702701326723027</v>
      </c>
      <c r="H592" s="588">
        <f t="shared" si="63"/>
        <v>23.034147670006096</v>
      </c>
      <c r="I592" s="588">
        <f t="shared" si="63"/>
        <v>20.831765801519992</v>
      </c>
      <c r="J592" s="588">
        <f t="shared" si="63"/>
        <v>23.034147670006096</v>
      </c>
      <c r="K592" s="588">
        <f t="shared" si="63"/>
        <v>26.702701326723027</v>
      </c>
      <c r="L592" s="588">
        <f t="shared" si="63"/>
        <v>32.428195153254038</v>
      </c>
      <c r="M592" s="588">
        <f t="shared" si="63"/>
        <v>38.494087099202225</v>
      </c>
      <c r="N592" s="588" t="e">
        <f t="shared" si="63"/>
        <v>#N/A</v>
      </c>
    </row>
    <row r="593" spans="3:14">
      <c r="C593" s="85">
        <f t="shared" si="62"/>
        <v>94</v>
      </c>
      <c r="D593" s="588">
        <f t="shared" si="63"/>
        <v>45.466397735106568</v>
      </c>
      <c r="E593" s="588">
        <f t="shared" si="63"/>
        <v>38.488690428056145</v>
      </c>
      <c r="F593" s="588">
        <f t="shared" si="63"/>
        <v>32.414755599282273</v>
      </c>
      <c r="G593" s="588">
        <f t="shared" si="63"/>
        <v>26.681041394888407</v>
      </c>
      <c r="H593" s="588">
        <f t="shared" si="63"/>
        <v>23.00786078554464</v>
      </c>
      <c r="I593" s="588">
        <f t="shared" si="63"/>
        <v>20.800274113075449</v>
      </c>
      <c r="J593" s="588">
        <f t="shared" si="63"/>
        <v>23.00786078554464</v>
      </c>
      <c r="K593" s="588">
        <f t="shared" si="63"/>
        <v>26.681041394888407</v>
      </c>
      <c r="L593" s="588">
        <f t="shared" si="63"/>
        <v>32.414755599282273</v>
      </c>
      <c r="M593" s="588">
        <f t="shared" si="63"/>
        <v>38.488690428056145</v>
      </c>
      <c r="N593" s="588" t="e">
        <f t="shared" si="63"/>
        <v>#N/A</v>
      </c>
    </row>
    <row r="594" spans="3:14">
      <c r="C594" s="85">
        <f t="shared" si="62"/>
        <v>95</v>
      </c>
      <c r="D594" s="588">
        <f t="shared" ref="D594:N603" si="64">IF($C$50&gt;0,IF(ABS($C594)&lt;D$60,D$57-3*D$59/($C$54^3)*($C$54*$C594^2/2-ABS($C594^3)/6),NA()),D$57-3*D$59/($C$54^3)*($C$54*$C594^2/2-ABS($C594^3)/6))</f>
        <v>45.465370166576896</v>
      </c>
      <c r="E594" s="588">
        <f t="shared" si="64"/>
        <v>38.483243062770427</v>
      </c>
      <c r="F594" s="588">
        <f t="shared" si="64"/>
        <v>32.401189799592146</v>
      </c>
      <c r="G594" s="588">
        <f t="shared" si="64"/>
        <v>26.659177998440303</v>
      </c>
      <c r="H594" s="588">
        <f t="shared" si="64"/>
        <v>22.981326972753607</v>
      </c>
      <c r="I594" s="588">
        <f t="shared" si="64"/>
        <v>20.768486604484</v>
      </c>
      <c r="J594" s="588">
        <f t="shared" si="64"/>
        <v>22.981326972753607</v>
      </c>
      <c r="K594" s="588">
        <f t="shared" si="64"/>
        <v>26.659177998440303</v>
      </c>
      <c r="L594" s="588">
        <f t="shared" si="64"/>
        <v>32.401189799592146</v>
      </c>
      <c r="M594" s="588">
        <f t="shared" si="64"/>
        <v>38.483243062770427</v>
      </c>
      <c r="N594" s="588" t="e">
        <f t="shared" si="64"/>
        <v>#N/A</v>
      </c>
    </row>
    <row r="595" spans="3:14">
      <c r="C595" s="85">
        <f t="shared" si="62"/>
        <v>96</v>
      </c>
      <c r="D595" s="588">
        <f t="shared" si="64"/>
        <v>45.464333063356918</v>
      </c>
      <c r="E595" s="588">
        <f t="shared" si="64"/>
        <v>38.477745152008247</v>
      </c>
      <c r="F595" s="588">
        <f t="shared" si="64"/>
        <v>32.387498124405695</v>
      </c>
      <c r="G595" s="588">
        <f t="shared" si="64"/>
        <v>26.637111734049135</v>
      </c>
      <c r="H595" s="588">
        <f t="shared" si="64"/>
        <v>22.954546955762996</v>
      </c>
      <c r="I595" s="588">
        <f t="shared" si="64"/>
        <v>20.736404143253406</v>
      </c>
      <c r="J595" s="588">
        <f t="shared" si="64"/>
        <v>22.954546955762996</v>
      </c>
      <c r="K595" s="588">
        <f t="shared" si="64"/>
        <v>26.637111734049135</v>
      </c>
      <c r="L595" s="588">
        <f t="shared" si="64"/>
        <v>32.387498124405695</v>
      </c>
      <c r="M595" s="588">
        <f t="shared" si="64"/>
        <v>38.477745152008247</v>
      </c>
      <c r="N595" s="588" t="e">
        <f t="shared" si="64"/>
        <v>#N/A</v>
      </c>
    </row>
    <row r="596" spans="3:14">
      <c r="C596" s="85">
        <f t="shared" si="62"/>
        <v>97</v>
      </c>
      <c r="D596" s="588">
        <f t="shared" si="64"/>
        <v>45.46328645348985</v>
      </c>
      <c r="E596" s="588">
        <f t="shared" si="64"/>
        <v>38.472196844432773</v>
      </c>
      <c r="F596" s="588">
        <f t="shared" si="64"/>
        <v>32.373680943944969</v>
      </c>
      <c r="G596" s="588">
        <f t="shared" si="64"/>
        <v>26.614843198385323</v>
      </c>
      <c r="H596" s="588">
        <f t="shared" si="64"/>
        <v>22.927521458702813</v>
      </c>
      <c r="I596" s="588">
        <f t="shared" si="64"/>
        <v>20.704027596891429</v>
      </c>
      <c r="J596" s="588">
        <f t="shared" si="64"/>
        <v>22.927521458702813</v>
      </c>
      <c r="K596" s="588">
        <f t="shared" si="64"/>
        <v>26.614843198385323</v>
      </c>
      <c r="L596" s="588">
        <f t="shared" si="64"/>
        <v>32.373680943944969</v>
      </c>
      <c r="M596" s="588">
        <f t="shared" si="64"/>
        <v>38.472196844432773</v>
      </c>
      <c r="N596" s="588" t="e">
        <f t="shared" si="64"/>
        <v>#N/A</v>
      </c>
    </row>
    <row r="597" spans="3:14">
      <c r="C597" s="85">
        <f t="shared" si="62"/>
        <v>98</v>
      </c>
      <c r="D597" s="588">
        <f t="shared" si="64"/>
        <v>45.462230365018904</v>
      </c>
      <c r="E597" s="588">
        <f t="shared" si="64"/>
        <v>38.466598288707154</v>
      </c>
      <c r="F597" s="588">
        <f t="shared" si="64"/>
        <v>32.359738628432027</v>
      </c>
      <c r="G597" s="588">
        <f t="shared" si="64"/>
        <v>26.592372988119294</v>
      </c>
      <c r="H597" s="588">
        <f t="shared" si="64"/>
        <v>22.900251205703047</v>
      </c>
      <c r="I597" s="588">
        <f t="shared" si="64"/>
        <v>20.67135783290583</v>
      </c>
      <c r="J597" s="588">
        <f t="shared" si="64"/>
        <v>22.900251205703047</v>
      </c>
      <c r="K597" s="588">
        <f t="shared" si="64"/>
        <v>26.592372988119294</v>
      </c>
      <c r="L597" s="588">
        <f t="shared" si="64"/>
        <v>32.359738628432027</v>
      </c>
      <c r="M597" s="588">
        <f t="shared" si="64"/>
        <v>38.466598288707154</v>
      </c>
      <c r="N597" s="588" t="e">
        <f t="shared" si="64"/>
        <v>#N/A</v>
      </c>
    </row>
    <row r="598" spans="3:14">
      <c r="C598" s="85">
        <f t="shared" si="62"/>
        <v>99</v>
      </c>
      <c r="D598" s="588">
        <f t="shared" si="64"/>
        <v>45.461164825987275</v>
      </c>
      <c r="E598" s="588">
        <f t="shared" si="64"/>
        <v>38.460949633494579</v>
      </c>
      <c r="F598" s="588">
        <f t="shared" si="64"/>
        <v>32.345671548088902</v>
      </c>
      <c r="G598" s="588">
        <f t="shared" si="64"/>
        <v>26.569701699921463</v>
      </c>
      <c r="H598" s="588">
        <f t="shared" si="64"/>
        <v>22.872736920893701</v>
      </c>
      <c r="I598" s="588">
        <f t="shared" si="64"/>
        <v>20.638395718804372</v>
      </c>
      <c r="J598" s="588">
        <f t="shared" si="64"/>
        <v>22.872736920893701</v>
      </c>
      <c r="K598" s="588">
        <f t="shared" si="64"/>
        <v>26.569701699921463</v>
      </c>
      <c r="L598" s="588">
        <f t="shared" si="64"/>
        <v>32.345671548088902</v>
      </c>
      <c r="M598" s="588">
        <f t="shared" si="64"/>
        <v>38.460949633494579</v>
      </c>
      <c r="N598" s="588" t="e">
        <f t="shared" si="64"/>
        <v>#N/A</v>
      </c>
    </row>
    <row r="599" spans="3:14">
      <c r="C599" s="85">
        <f t="shared" si="62"/>
        <v>100</v>
      </c>
      <c r="D599" s="588">
        <f t="shared" si="64"/>
        <v>45.460089864438181</v>
      </c>
      <c r="E599" s="588">
        <f t="shared" si="64"/>
        <v>38.455251027458196</v>
      </c>
      <c r="F599" s="588">
        <f t="shared" si="64"/>
        <v>32.331480073137655</v>
      </c>
      <c r="G599" s="588">
        <f t="shared" si="64"/>
        <v>26.546829930462252</v>
      </c>
      <c r="H599" s="588">
        <f t="shared" si="64"/>
        <v>22.844979328404772</v>
      </c>
      <c r="I599" s="588">
        <f t="shared" si="64"/>
        <v>20.605142122094819</v>
      </c>
      <c r="J599" s="588">
        <f t="shared" si="64"/>
        <v>22.844979328404772</v>
      </c>
      <c r="K599" s="588">
        <f t="shared" si="64"/>
        <v>26.546829930462252</v>
      </c>
      <c r="L599" s="588">
        <f t="shared" si="64"/>
        <v>32.331480073137655</v>
      </c>
      <c r="M599" s="588">
        <f t="shared" si="64"/>
        <v>38.455251027458196</v>
      </c>
      <c r="N599" s="588" t="e">
        <f t="shared" si="64"/>
        <v>#N/A</v>
      </c>
    </row>
    <row r="600" spans="3:14">
      <c r="C600" s="85">
        <f t="shared" si="62"/>
        <v>101</v>
      </c>
      <c r="D600" s="588">
        <f t="shared" si="64"/>
        <v>45.459005508414826</v>
      </c>
      <c r="E600" s="588">
        <f t="shared" si="64"/>
        <v>38.449502619261175</v>
      </c>
      <c r="F600" s="588">
        <f t="shared" si="64"/>
        <v>32.317164573800326</v>
      </c>
      <c r="G600" s="588">
        <f t="shared" si="64"/>
        <v>26.523758276412082</v>
      </c>
      <c r="H600" s="588">
        <f t="shared" si="64"/>
        <v>22.816979152366262</v>
      </c>
      <c r="I600" s="588">
        <f t="shared" si="64"/>
        <v>20.571597910284932</v>
      </c>
      <c r="J600" s="588">
        <f t="shared" si="64"/>
        <v>22.816979152366262</v>
      </c>
      <c r="K600" s="588">
        <f t="shared" si="64"/>
        <v>26.523758276412082</v>
      </c>
      <c r="L600" s="588">
        <f t="shared" si="64"/>
        <v>32.317164573800326</v>
      </c>
      <c r="M600" s="588">
        <f t="shared" si="64"/>
        <v>38.449502619261175</v>
      </c>
      <c r="N600" s="588" t="e">
        <f t="shared" si="64"/>
        <v>#N/A</v>
      </c>
    </row>
    <row r="601" spans="3:14">
      <c r="C601" s="85">
        <f t="shared" si="62"/>
        <v>102</v>
      </c>
      <c r="D601" s="588">
        <f t="shared" si="64"/>
        <v>45.457911785960405</v>
      </c>
      <c r="E601" s="588">
        <f t="shared" si="64"/>
        <v>38.44370455756669</v>
      </c>
      <c r="F601" s="588">
        <f t="shared" si="64"/>
        <v>32.302725420298962</v>
      </c>
      <c r="G601" s="588">
        <f t="shared" si="64"/>
        <v>26.500487334441374</v>
      </c>
      <c r="H601" s="588">
        <f t="shared" si="64"/>
        <v>22.788737116908166</v>
      </c>
      <c r="I601" s="588">
        <f t="shared" si="64"/>
        <v>20.537763950882475</v>
      </c>
      <c r="J601" s="588">
        <f t="shared" si="64"/>
        <v>22.788737116908166</v>
      </c>
      <c r="K601" s="588">
        <f t="shared" si="64"/>
        <v>26.500487334441374</v>
      </c>
      <c r="L601" s="588">
        <f t="shared" si="64"/>
        <v>32.302725420298962</v>
      </c>
      <c r="M601" s="588">
        <f t="shared" si="64"/>
        <v>38.44370455756669</v>
      </c>
      <c r="N601" s="588" t="e">
        <f t="shared" si="64"/>
        <v>#N/A</v>
      </c>
    </row>
    <row r="602" spans="3:14">
      <c r="C602" s="85">
        <f t="shared" si="62"/>
        <v>103</v>
      </c>
      <c r="D602" s="588">
        <f t="shared" si="64"/>
        <v>45.456808725118144</v>
      </c>
      <c r="E602" s="588">
        <f t="shared" si="64"/>
        <v>38.437856991037904</v>
      </c>
      <c r="F602" s="588">
        <f t="shared" si="64"/>
        <v>32.288162982855617</v>
      </c>
      <c r="G602" s="588">
        <f t="shared" si="64"/>
        <v>26.477017701220547</v>
      </c>
      <c r="H602" s="588">
        <f t="shared" si="64"/>
        <v>22.760253946160489</v>
      </c>
      <c r="I602" s="588">
        <f t="shared" si="64"/>
        <v>20.503641111395208</v>
      </c>
      <c r="J602" s="588">
        <f t="shared" si="64"/>
        <v>22.760253946160489</v>
      </c>
      <c r="K602" s="588">
        <f t="shared" si="64"/>
        <v>26.477017701220547</v>
      </c>
      <c r="L602" s="588">
        <f t="shared" si="64"/>
        <v>32.288162982855617</v>
      </c>
      <c r="M602" s="588">
        <f t="shared" si="64"/>
        <v>38.437856991037904</v>
      </c>
      <c r="N602" s="588" t="e">
        <f t="shared" si="64"/>
        <v>#N/A</v>
      </c>
    </row>
    <row r="603" spans="3:14">
      <c r="C603" s="85">
        <f t="shared" si="62"/>
        <v>104</v>
      </c>
      <c r="D603" s="588">
        <f t="shared" si="64"/>
        <v>45.455696353931238</v>
      </c>
      <c r="E603" s="588">
        <f t="shared" si="64"/>
        <v>38.431960068337972</v>
      </c>
      <c r="F603" s="588">
        <f t="shared" si="64"/>
        <v>32.273477631692337</v>
      </c>
      <c r="G603" s="588">
        <f t="shared" si="64"/>
        <v>26.453349973420025</v>
      </c>
      <c r="H603" s="588">
        <f t="shared" si="64"/>
        <v>22.731530364253221</v>
      </c>
      <c r="I603" s="588">
        <f t="shared" si="64"/>
        <v>20.469230259330892</v>
      </c>
      <c r="J603" s="588">
        <f t="shared" si="64"/>
        <v>22.731530364253221</v>
      </c>
      <c r="K603" s="588">
        <f t="shared" si="64"/>
        <v>26.453349973420025</v>
      </c>
      <c r="L603" s="588">
        <f t="shared" si="64"/>
        <v>32.273477631692337</v>
      </c>
      <c r="M603" s="588">
        <f t="shared" si="64"/>
        <v>38.431960068337972</v>
      </c>
      <c r="N603" s="588" t="e">
        <f t="shared" si="64"/>
        <v>#N/A</v>
      </c>
    </row>
    <row r="604" spans="3:14">
      <c r="C604" s="85">
        <f t="shared" si="62"/>
        <v>105</v>
      </c>
      <c r="D604" s="588">
        <f t="shared" ref="D604:N613" si="65">IF($C$50&gt;0,IF(ABS($C604)&lt;D$60,D$57-3*D$59/($C$54^3)*($C$54*$C604^2/2-ABS($C604^3)/6),NA()),D$57-3*D$59/($C$54^3)*($C$54*$C604^2/2-ABS($C604^3)/6))</f>
        <v>45.45457470044289</v>
      </c>
      <c r="E604" s="588">
        <f t="shared" si="65"/>
        <v>38.426013938130076</v>
      </c>
      <c r="F604" s="588">
        <f t="shared" si="65"/>
        <v>32.25866973703117</v>
      </c>
      <c r="G604" s="588">
        <f t="shared" si="65"/>
        <v>26.429484747710227</v>
      </c>
      <c r="H604" s="588">
        <f t="shared" si="65"/>
        <v>22.702567095316368</v>
      </c>
      <c r="I604" s="588">
        <f t="shared" si="65"/>
        <v>20.43453226219729</v>
      </c>
      <c r="J604" s="588">
        <f t="shared" si="65"/>
        <v>22.702567095316368</v>
      </c>
      <c r="K604" s="588">
        <f t="shared" si="65"/>
        <v>26.429484747710227</v>
      </c>
      <c r="L604" s="588">
        <f t="shared" si="65"/>
        <v>32.25866973703117</v>
      </c>
      <c r="M604" s="588">
        <f t="shared" si="65"/>
        <v>38.426013938130076</v>
      </c>
      <c r="N604" s="588" t="e">
        <f t="shared" si="65"/>
        <v>#N/A</v>
      </c>
    </row>
    <row r="605" spans="3:14">
      <c r="C605" s="85">
        <f t="shared" si="62"/>
        <v>106</v>
      </c>
      <c r="D605" s="588">
        <f t="shared" si="65"/>
        <v>45.453443792696319</v>
      </c>
      <c r="E605" s="588">
        <f t="shared" si="65"/>
        <v>38.420018749077379</v>
      </c>
      <c r="F605" s="588">
        <f t="shared" si="65"/>
        <v>32.243739669094161</v>
      </c>
      <c r="G605" s="588">
        <f t="shared" si="65"/>
        <v>26.405422620761573</v>
      </c>
      <c r="H605" s="588">
        <f t="shared" si="65"/>
        <v>22.673364863479925</v>
      </c>
      <c r="I605" s="588">
        <f t="shared" si="65"/>
        <v>20.399547987502167</v>
      </c>
      <c r="J605" s="588">
        <f t="shared" si="65"/>
        <v>22.673364863479925</v>
      </c>
      <c r="K605" s="588">
        <f t="shared" si="65"/>
        <v>26.405422620761573</v>
      </c>
      <c r="L605" s="588">
        <f t="shared" si="65"/>
        <v>32.243739669094161</v>
      </c>
      <c r="M605" s="588">
        <f t="shared" si="65"/>
        <v>38.420018749077379</v>
      </c>
      <c r="N605" s="588" t="e">
        <f t="shared" si="65"/>
        <v>#N/A</v>
      </c>
    </row>
    <row r="606" spans="3:14">
      <c r="C606" s="85">
        <f t="shared" si="62"/>
        <v>107</v>
      </c>
      <c r="D606" s="588">
        <f t="shared" si="65"/>
        <v>45.452303658734721</v>
      </c>
      <c r="E606" s="588">
        <f t="shared" si="65"/>
        <v>38.413974649843034</v>
      </c>
      <c r="F606" s="588">
        <f t="shared" si="65"/>
        <v>32.228687798103365</v>
      </c>
      <c r="G606" s="588">
        <f t="shared" si="65"/>
        <v>26.381164189244487</v>
      </c>
      <c r="H606" s="588">
        <f t="shared" si="65"/>
        <v>22.643924392873892</v>
      </c>
      <c r="I606" s="588">
        <f t="shared" si="65"/>
        <v>20.364278302753284</v>
      </c>
      <c r="J606" s="588">
        <f t="shared" si="65"/>
        <v>22.643924392873892</v>
      </c>
      <c r="K606" s="588">
        <f t="shared" si="65"/>
        <v>26.381164189244487</v>
      </c>
      <c r="L606" s="588">
        <f t="shared" si="65"/>
        <v>32.228687798103365</v>
      </c>
      <c r="M606" s="588">
        <f t="shared" si="65"/>
        <v>38.413974649843034</v>
      </c>
      <c r="N606" s="588" t="e">
        <f t="shared" si="65"/>
        <v>#N/A</v>
      </c>
    </row>
    <row r="607" spans="3:14">
      <c r="C607" s="85">
        <f t="shared" si="62"/>
        <v>108</v>
      </c>
      <c r="D607" s="588">
        <f t="shared" si="65"/>
        <v>45.451154326601312</v>
      </c>
      <c r="E607" s="588">
        <f t="shared" si="65"/>
        <v>38.407881789090226</v>
      </c>
      <c r="F607" s="588">
        <f t="shared" si="65"/>
        <v>32.213514494280822</v>
      </c>
      <c r="G607" s="588">
        <f t="shared" si="65"/>
        <v>26.356710049829385</v>
      </c>
      <c r="H607" s="588">
        <f t="shared" si="65"/>
        <v>22.614246407628265</v>
      </c>
      <c r="I607" s="588">
        <f t="shared" si="65"/>
        <v>20.328724075458403</v>
      </c>
      <c r="J607" s="588">
        <f t="shared" si="65"/>
        <v>22.614246407628265</v>
      </c>
      <c r="K607" s="588">
        <f t="shared" si="65"/>
        <v>26.356710049829385</v>
      </c>
      <c r="L607" s="588">
        <f t="shared" si="65"/>
        <v>32.213514494280822</v>
      </c>
      <c r="M607" s="588">
        <f t="shared" si="65"/>
        <v>38.407881789090226</v>
      </c>
      <c r="N607" s="588" t="e">
        <f t="shared" si="65"/>
        <v>#N/A</v>
      </c>
    </row>
    <row r="608" spans="3:14">
      <c r="C608" s="85">
        <f t="shared" si="62"/>
        <v>109</v>
      </c>
      <c r="D608" s="588">
        <f t="shared" si="65"/>
        <v>45.44999582433929</v>
      </c>
      <c r="E608" s="588">
        <f t="shared" si="65"/>
        <v>38.401740315482101</v>
      </c>
      <c r="F608" s="588">
        <f t="shared" si="65"/>
        <v>32.198220127848579</v>
      </c>
      <c r="G608" s="588">
        <f t="shared" si="65"/>
        <v>26.332060799186692</v>
      </c>
      <c r="H608" s="588">
        <f t="shared" si="65"/>
        <v>22.584331631873049</v>
      </c>
      <c r="I608" s="588">
        <f t="shared" si="65"/>
        <v>20.292886173125282</v>
      </c>
      <c r="J608" s="588">
        <f t="shared" si="65"/>
        <v>22.584331631873049</v>
      </c>
      <c r="K608" s="588">
        <f t="shared" si="65"/>
        <v>26.332060799186692</v>
      </c>
      <c r="L608" s="588">
        <f t="shared" si="65"/>
        <v>32.198220127848579</v>
      </c>
      <c r="M608" s="588">
        <f t="shared" si="65"/>
        <v>38.401740315482101</v>
      </c>
      <c r="N608" s="588" t="e">
        <f t="shared" si="65"/>
        <v>#N/A</v>
      </c>
    </row>
    <row r="609" spans="3:14">
      <c r="C609" s="85">
        <f t="shared" si="62"/>
        <v>110</v>
      </c>
      <c r="D609" s="588">
        <f t="shared" si="65"/>
        <v>45.448828179991871</v>
      </c>
      <c r="E609" s="588">
        <f t="shared" si="65"/>
        <v>38.395550377681843</v>
      </c>
      <c r="F609" s="588">
        <f t="shared" si="65"/>
        <v>32.182805069028696</v>
      </c>
      <c r="G609" s="588">
        <f t="shared" si="65"/>
        <v>26.307217033986827</v>
      </c>
      <c r="H609" s="588">
        <f t="shared" si="65"/>
        <v>22.554180789738236</v>
      </c>
      <c r="I609" s="588">
        <f t="shared" si="65"/>
        <v>20.25676546326169</v>
      </c>
      <c r="J609" s="588">
        <f t="shared" si="65"/>
        <v>22.554180789738236</v>
      </c>
      <c r="K609" s="588">
        <f t="shared" si="65"/>
        <v>26.307217033986827</v>
      </c>
      <c r="L609" s="588">
        <f t="shared" si="65"/>
        <v>32.182805069028696</v>
      </c>
      <c r="M609" s="588">
        <f t="shared" si="65"/>
        <v>38.395550377681843</v>
      </c>
      <c r="N609" s="588" t="e">
        <f t="shared" si="65"/>
        <v>#N/A</v>
      </c>
    </row>
    <row r="610" spans="3:14">
      <c r="C610" s="85">
        <f t="shared" si="62"/>
        <v>111</v>
      </c>
      <c r="D610" s="588">
        <f t="shared" si="65"/>
        <v>45.447651421602252</v>
      </c>
      <c r="E610" s="588">
        <f t="shared" si="65"/>
        <v>38.389312124352607</v>
      </c>
      <c r="F610" s="588">
        <f t="shared" si="65"/>
        <v>32.167269688043213</v>
      </c>
      <c r="G610" s="588">
        <f t="shared" si="65"/>
        <v>26.282179350900208</v>
      </c>
      <c r="H610" s="588">
        <f t="shared" si="65"/>
        <v>22.523794605353832</v>
      </c>
      <c r="I610" s="588">
        <f t="shared" si="65"/>
        <v>20.220362813375385</v>
      </c>
      <c r="J610" s="588">
        <f t="shared" si="65"/>
        <v>22.523794605353832</v>
      </c>
      <c r="K610" s="588">
        <f t="shared" si="65"/>
        <v>26.282179350900208</v>
      </c>
      <c r="L610" s="588">
        <f t="shared" si="65"/>
        <v>32.167269688043213</v>
      </c>
      <c r="M610" s="588">
        <f t="shared" si="65"/>
        <v>38.389312124352607</v>
      </c>
      <c r="N610" s="588" t="e">
        <f t="shared" si="65"/>
        <v>#N/A</v>
      </c>
    </row>
    <row r="611" spans="3:14">
      <c r="C611" s="85">
        <f t="shared" si="62"/>
        <v>112</v>
      </c>
      <c r="D611" s="588">
        <f t="shared" si="65"/>
        <v>45.446465577213644</v>
      </c>
      <c r="E611" s="588">
        <f t="shared" si="65"/>
        <v>38.383025704157568</v>
      </c>
      <c r="F611" s="588">
        <f t="shared" si="65"/>
        <v>32.15161435511417</v>
      </c>
      <c r="G611" s="588">
        <f t="shared" si="65"/>
        <v>26.256948346597262</v>
      </c>
      <c r="H611" s="588">
        <f t="shared" si="65"/>
        <v>22.493173802849828</v>
      </c>
      <c r="I611" s="588">
        <f t="shared" si="65"/>
        <v>20.183679090974127</v>
      </c>
      <c r="J611" s="588">
        <f t="shared" si="65"/>
        <v>22.493173802849828</v>
      </c>
      <c r="K611" s="588">
        <f t="shared" si="65"/>
        <v>26.256948346597262</v>
      </c>
      <c r="L611" s="588">
        <f t="shared" si="65"/>
        <v>32.15161435511417</v>
      </c>
      <c r="M611" s="588">
        <f t="shared" si="65"/>
        <v>38.383025704157568</v>
      </c>
      <c r="N611" s="588" t="e">
        <f t="shared" si="65"/>
        <v>#N/A</v>
      </c>
    </row>
    <row r="612" spans="3:14">
      <c r="C612" s="85">
        <f t="shared" si="62"/>
        <v>113</v>
      </c>
      <c r="D612" s="588">
        <f t="shared" si="65"/>
        <v>45.445270674869249</v>
      </c>
      <c r="E612" s="588">
        <f t="shared" si="65"/>
        <v>38.376691265759881</v>
      </c>
      <c r="F612" s="588">
        <f t="shared" si="65"/>
        <v>32.135839440463627</v>
      </c>
      <c r="G612" s="588">
        <f t="shared" si="65"/>
        <v>26.231524617748406</v>
      </c>
      <c r="H612" s="588">
        <f t="shared" si="65"/>
        <v>22.462319106356226</v>
      </c>
      <c r="I612" s="588">
        <f t="shared" si="65"/>
        <v>20.146715163565688</v>
      </c>
      <c r="J612" s="588">
        <f t="shared" si="65"/>
        <v>22.462319106356226</v>
      </c>
      <c r="K612" s="588">
        <f t="shared" si="65"/>
        <v>26.231524617748406</v>
      </c>
      <c r="L612" s="588">
        <f t="shared" si="65"/>
        <v>32.135839440463627</v>
      </c>
      <c r="M612" s="588">
        <f t="shared" si="65"/>
        <v>38.376691265759881</v>
      </c>
      <c r="N612" s="588" t="e">
        <f t="shared" si="65"/>
        <v>#N/A</v>
      </c>
    </row>
    <row r="613" spans="3:14">
      <c r="C613" s="85">
        <f t="shared" si="62"/>
        <v>114</v>
      </c>
      <c r="D613" s="588">
        <f t="shared" si="65"/>
        <v>45.444066742612286</v>
      </c>
      <c r="E613" s="588">
        <f t="shared" si="65"/>
        <v>38.370308957822715</v>
      </c>
      <c r="F613" s="588">
        <f t="shared" si="65"/>
        <v>32.119945314313632</v>
      </c>
      <c r="G613" s="588">
        <f t="shared" si="65"/>
        <v>26.205908761024059</v>
      </c>
      <c r="H613" s="588">
        <f t="shared" si="65"/>
        <v>22.431231240003026</v>
      </c>
      <c r="I613" s="588">
        <f t="shared" si="65"/>
        <v>20.109471898657816</v>
      </c>
      <c r="J613" s="588">
        <f t="shared" si="65"/>
        <v>22.431231240003026</v>
      </c>
      <c r="K613" s="588">
        <f t="shared" si="65"/>
        <v>26.205908761024059</v>
      </c>
      <c r="L613" s="588">
        <f t="shared" si="65"/>
        <v>32.119945314313632</v>
      </c>
      <c r="M613" s="588">
        <f t="shared" si="65"/>
        <v>38.370308957822715</v>
      </c>
      <c r="N613" s="588" t="e">
        <f t="shared" si="65"/>
        <v>#N/A</v>
      </c>
    </row>
    <row r="614" spans="3:14">
      <c r="C614" s="85">
        <f t="shared" si="62"/>
        <v>115</v>
      </c>
      <c r="D614" s="588">
        <f t="shared" ref="D614:N623" si="66">IF($C$50&gt;0,IF(ABS($C614)&lt;D$60,D$57-3*D$59/($C$54^3)*($C$54*$C614^2/2-ABS($C614^3)/6),NA()),D$57-3*D$59/($C$54^3)*($C$54*$C614^2/2-ABS($C614^3)/6))</f>
        <v>45.44285380848595</v>
      </c>
      <c r="E614" s="588">
        <f t="shared" si="66"/>
        <v>38.363878929009246</v>
      </c>
      <c r="F614" s="588">
        <f t="shared" si="66"/>
        <v>32.103932346886225</v>
      </c>
      <c r="G614" s="588">
        <f t="shared" si="66"/>
        <v>26.180101373094644</v>
      </c>
      <c r="H614" s="588">
        <f t="shared" si="66"/>
        <v>22.399910927920224</v>
      </c>
      <c r="I614" s="588">
        <f t="shared" si="66"/>
        <v>20.071950163758284</v>
      </c>
      <c r="J614" s="588">
        <f t="shared" si="66"/>
        <v>22.399910927920224</v>
      </c>
      <c r="K614" s="588">
        <f t="shared" si="66"/>
        <v>26.180101373094644</v>
      </c>
      <c r="L614" s="588">
        <f t="shared" si="66"/>
        <v>32.103932346886225</v>
      </c>
      <c r="M614" s="588">
        <f t="shared" si="66"/>
        <v>38.363878929009246</v>
      </c>
      <c r="N614" s="588" t="e">
        <f t="shared" si="66"/>
        <v>#N/A</v>
      </c>
    </row>
    <row r="615" spans="3:14">
      <c r="C615" s="85">
        <f t="shared" si="62"/>
        <v>116</v>
      </c>
      <c r="D615" s="588">
        <f t="shared" si="66"/>
        <v>45.441631900533459</v>
      </c>
      <c r="E615" s="588">
        <f t="shared" si="66"/>
        <v>38.357401327982629</v>
      </c>
      <c r="F615" s="588">
        <f t="shared" si="66"/>
        <v>32.087800908403466</v>
      </c>
      <c r="G615" s="588">
        <f t="shared" si="66"/>
        <v>26.154103050630582</v>
      </c>
      <c r="H615" s="588">
        <f t="shared" si="66"/>
        <v>22.368358894237826</v>
      </c>
      <c r="I615" s="588">
        <f t="shared" si="66"/>
        <v>20.034150826374855</v>
      </c>
      <c r="J615" s="588">
        <f t="shared" si="66"/>
        <v>22.368358894237826</v>
      </c>
      <c r="K615" s="588">
        <f t="shared" si="66"/>
        <v>26.154103050630582</v>
      </c>
      <c r="L615" s="588">
        <f t="shared" si="66"/>
        <v>32.087800908403466</v>
      </c>
      <c r="M615" s="588">
        <f t="shared" si="66"/>
        <v>38.357401327982629</v>
      </c>
      <c r="N615" s="588" t="e">
        <f t="shared" si="66"/>
        <v>#N/A</v>
      </c>
    </row>
    <row r="616" spans="3:14">
      <c r="C616" s="85">
        <f t="shared" si="62"/>
        <v>117</v>
      </c>
      <c r="D616" s="588">
        <f t="shared" si="66"/>
        <v>45.440401046798009</v>
      </c>
      <c r="E616" s="588">
        <f t="shared" si="66"/>
        <v>38.350876303406039</v>
      </c>
      <c r="F616" s="588">
        <f t="shared" si="66"/>
        <v>32.071551369087388</v>
      </c>
      <c r="G616" s="588">
        <f t="shared" si="66"/>
        <v>26.127914390302294</v>
      </c>
      <c r="H616" s="588">
        <f t="shared" si="66"/>
        <v>22.33657586308582</v>
      </c>
      <c r="I616" s="588">
        <f t="shared" si="66"/>
        <v>19.996074754015282</v>
      </c>
      <c r="J616" s="588">
        <f t="shared" si="66"/>
        <v>22.33657586308582</v>
      </c>
      <c r="K616" s="588">
        <f t="shared" si="66"/>
        <v>26.127914390302294</v>
      </c>
      <c r="L616" s="588">
        <f t="shared" si="66"/>
        <v>32.071551369087388</v>
      </c>
      <c r="M616" s="588">
        <f t="shared" si="66"/>
        <v>38.350876303406039</v>
      </c>
      <c r="N616" s="588" t="e">
        <f t="shared" si="66"/>
        <v>#N/A</v>
      </c>
    </row>
    <row r="617" spans="3:14">
      <c r="C617" s="85">
        <f t="shared" si="62"/>
        <v>118</v>
      </c>
      <c r="D617" s="588">
        <f t="shared" si="66"/>
        <v>45.43916127532281</v>
      </c>
      <c r="E617" s="588">
        <f t="shared" si="66"/>
        <v>38.344304003942632</v>
      </c>
      <c r="F617" s="588">
        <f t="shared" si="66"/>
        <v>32.055184099160044</v>
      </c>
      <c r="G617" s="588">
        <f t="shared" si="66"/>
        <v>26.101535988780199</v>
      </c>
      <c r="H617" s="588">
        <f t="shared" si="66"/>
        <v>22.30456255859421</v>
      </c>
      <c r="I617" s="588">
        <f t="shared" si="66"/>
        <v>19.957722814187335</v>
      </c>
      <c r="J617" s="588">
        <f t="shared" si="66"/>
        <v>22.30456255859421</v>
      </c>
      <c r="K617" s="588">
        <f t="shared" si="66"/>
        <v>26.101535988780199</v>
      </c>
      <c r="L617" s="588">
        <f t="shared" si="66"/>
        <v>32.055184099160044</v>
      </c>
      <c r="M617" s="588">
        <f t="shared" si="66"/>
        <v>38.344304003942632</v>
      </c>
      <c r="N617" s="588" t="e">
        <f t="shared" si="66"/>
        <v>#N/A</v>
      </c>
    </row>
    <row r="618" spans="3:14">
      <c r="C618" s="85">
        <f t="shared" si="62"/>
        <v>119</v>
      </c>
      <c r="D618" s="588">
        <f t="shared" si="66"/>
        <v>45.437912614151067</v>
      </c>
      <c r="E618" s="588">
        <f t="shared" si="66"/>
        <v>38.337684578255583</v>
      </c>
      <c r="F618" s="588">
        <f t="shared" si="66"/>
        <v>32.03869946884349</v>
      </c>
      <c r="G618" s="588">
        <f t="shared" si="66"/>
        <v>26.074968442734722</v>
      </c>
      <c r="H618" s="588">
        <f t="shared" si="66"/>
        <v>22.272319704892997</v>
      </c>
      <c r="I618" s="588">
        <f t="shared" si="66"/>
        <v>19.919095874398771</v>
      </c>
      <c r="J618" s="588">
        <f t="shared" si="66"/>
        <v>22.272319704892997</v>
      </c>
      <c r="K618" s="588">
        <f t="shared" si="66"/>
        <v>26.074968442734722</v>
      </c>
      <c r="L618" s="588">
        <f t="shared" si="66"/>
        <v>32.03869946884349</v>
      </c>
      <c r="M618" s="588">
        <f t="shared" si="66"/>
        <v>38.337684578255583</v>
      </c>
      <c r="N618" s="588" t="e">
        <f t="shared" si="66"/>
        <v>#N/A</v>
      </c>
    </row>
    <row r="619" spans="3:14">
      <c r="C619" s="85">
        <f t="shared" si="62"/>
        <v>120</v>
      </c>
      <c r="D619" s="588">
        <f t="shared" si="66"/>
        <v>45.436655091325996</v>
      </c>
      <c r="E619" s="588">
        <f t="shared" si="66"/>
        <v>38.331018175008047</v>
      </c>
      <c r="F619" s="588">
        <f t="shared" si="66"/>
        <v>32.02209784835977</v>
      </c>
      <c r="G619" s="588">
        <f t="shared" si="66"/>
        <v>26.048212348836277</v>
      </c>
      <c r="H619" s="588">
        <f t="shared" si="66"/>
        <v>22.239848026112178</v>
      </c>
      <c r="I619" s="588">
        <f t="shared" si="66"/>
        <v>19.880194802157355</v>
      </c>
      <c r="J619" s="588">
        <f t="shared" si="66"/>
        <v>22.239848026112178</v>
      </c>
      <c r="K619" s="588">
        <f t="shared" si="66"/>
        <v>26.048212348836277</v>
      </c>
      <c r="L619" s="588">
        <f t="shared" si="66"/>
        <v>32.02209784835977</v>
      </c>
      <c r="M619" s="588">
        <f t="shared" si="66"/>
        <v>38.331018175008047</v>
      </c>
      <c r="N619" s="588" t="e">
        <f t="shared" si="66"/>
        <v>#N/A</v>
      </c>
    </row>
    <row r="620" spans="3:14">
      <c r="C620" s="85">
        <f t="shared" si="62"/>
        <v>121</v>
      </c>
      <c r="D620" s="588">
        <f t="shared" si="66"/>
        <v>45.435388734890786</v>
      </c>
      <c r="E620" s="588">
        <f t="shared" si="66"/>
        <v>38.324304942863208</v>
      </c>
      <c r="F620" s="588">
        <f t="shared" si="66"/>
        <v>32.005379607930927</v>
      </c>
      <c r="G620" s="588">
        <f t="shared" si="66"/>
        <v>26.021268303755292</v>
      </c>
      <c r="H620" s="588">
        <f t="shared" si="66"/>
        <v>22.207148246381749</v>
      </c>
      <c r="I620" s="588">
        <f t="shared" si="66"/>
        <v>19.84102046497085</v>
      </c>
      <c r="J620" s="588">
        <f t="shared" si="66"/>
        <v>22.207148246381749</v>
      </c>
      <c r="K620" s="588">
        <f t="shared" si="66"/>
        <v>26.021268303755292</v>
      </c>
      <c r="L620" s="588">
        <f t="shared" si="66"/>
        <v>32.005379607930927</v>
      </c>
      <c r="M620" s="588">
        <f t="shared" si="66"/>
        <v>38.324304942863208</v>
      </c>
      <c r="N620" s="588" t="e">
        <f t="shared" si="66"/>
        <v>#N/A</v>
      </c>
    </row>
    <row r="621" spans="3:14">
      <c r="C621" s="85">
        <f t="shared" si="62"/>
        <v>122</v>
      </c>
      <c r="D621" s="588">
        <f t="shared" si="66"/>
        <v>45.434113572888663</v>
      </c>
      <c r="E621" s="588">
        <f t="shared" si="66"/>
        <v>38.317545030484212</v>
      </c>
      <c r="F621" s="588">
        <f t="shared" si="66"/>
        <v>31.988545117779012</v>
      </c>
      <c r="G621" s="588">
        <f t="shared" si="66"/>
        <v>25.994136904162183</v>
      </c>
      <c r="H621" s="588">
        <f t="shared" si="66"/>
        <v>22.174221089831715</v>
      </c>
      <c r="I621" s="588">
        <f t="shared" si="66"/>
        <v>19.80157373034702</v>
      </c>
      <c r="J621" s="588">
        <f t="shared" si="66"/>
        <v>22.174221089831715</v>
      </c>
      <c r="K621" s="588">
        <f t="shared" si="66"/>
        <v>25.994136904162183</v>
      </c>
      <c r="L621" s="588">
        <f t="shared" si="66"/>
        <v>31.988545117779012</v>
      </c>
      <c r="M621" s="588">
        <f t="shared" si="66"/>
        <v>38.317545030484212</v>
      </c>
      <c r="N621" s="588" t="e">
        <f t="shared" si="66"/>
        <v>#N/A</v>
      </c>
    </row>
    <row r="622" spans="3:14">
      <c r="C622" s="85">
        <f t="shared" si="62"/>
        <v>123</v>
      </c>
      <c r="D622" s="588">
        <f t="shared" si="66"/>
        <v>45.432829633362829</v>
      </c>
      <c r="E622" s="588">
        <f t="shared" si="66"/>
        <v>38.310738586534235</v>
      </c>
      <c r="F622" s="588">
        <f t="shared" si="66"/>
        <v>31.971594748126073</v>
      </c>
      <c r="G622" s="588">
        <f t="shared" si="66"/>
        <v>25.96681874672737</v>
      </c>
      <c r="H622" s="588">
        <f t="shared" si="66"/>
        <v>22.141067280592068</v>
      </c>
      <c r="I622" s="588">
        <f t="shared" si="66"/>
        <v>19.761855465793619</v>
      </c>
      <c r="J622" s="588">
        <f t="shared" si="66"/>
        <v>22.141067280592068</v>
      </c>
      <c r="K622" s="588">
        <f t="shared" si="66"/>
        <v>25.96681874672737</v>
      </c>
      <c r="L622" s="588">
        <f t="shared" si="66"/>
        <v>31.971594748126073</v>
      </c>
      <c r="M622" s="588">
        <f t="shared" si="66"/>
        <v>38.310738586534235</v>
      </c>
      <c r="N622" s="588" t="e">
        <f t="shared" si="66"/>
        <v>#N/A</v>
      </c>
    </row>
    <row r="623" spans="3:14">
      <c r="C623" s="85">
        <f t="shared" si="62"/>
        <v>124</v>
      </c>
      <c r="D623" s="588">
        <f t="shared" si="66"/>
        <v>45.43153694435648</v>
      </c>
      <c r="E623" s="588">
        <f t="shared" si="66"/>
        <v>38.303885759676447</v>
      </c>
      <c r="F623" s="588">
        <f t="shared" si="66"/>
        <v>31.954528869194156</v>
      </c>
      <c r="G623" s="588">
        <f t="shared" si="66"/>
        <v>25.939314428121278</v>
      </c>
      <c r="H623" s="588">
        <f t="shared" si="66"/>
        <v>22.107687542792807</v>
      </c>
      <c r="I623" s="588">
        <f t="shared" si="66"/>
        <v>19.721866538818418</v>
      </c>
      <c r="J623" s="588">
        <f t="shared" si="66"/>
        <v>22.107687542792807</v>
      </c>
      <c r="K623" s="588">
        <f t="shared" si="66"/>
        <v>25.939314428121278</v>
      </c>
      <c r="L623" s="588">
        <f t="shared" si="66"/>
        <v>31.954528869194156</v>
      </c>
      <c r="M623" s="588">
        <f t="shared" si="66"/>
        <v>38.303885759676447</v>
      </c>
      <c r="N623" s="588" t="e">
        <f t="shared" si="66"/>
        <v>#N/A</v>
      </c>
    </row>
    <row r="624" spans="3:14">
      <c r="C624" s="85">
        <f t="shared" si="62"/>
        <v>125</v>
      </c>
      <c r="D624" s="588">
        <f t="shared" ref="D624:N633" si="67">IF($C$50&gt;0,IF(ABS($C624)&lt;D$60,D$57-3*D$59/($C$54^3)*($C$54*$C624^2/2-ABS($C624^3)/6),NA()),D$57-3*D$59/($C$54^3)*($C$54*$C624^2/2-ABS($C624^3)/6))</f>
        <v>45.430235533912828</v>
      </c>
      <c r="E624" s="588">
        <f t="shared" si="67"/>
        <v>38.29698669857401</v>
      </c>
      <c r="F624" s="588">
        <f t="shared" si="67"/>
        <v>31.937347851205317</v>
      </c>
      <c r="G624" s="588">
        <f t="shared" si="67"/>
        <v>25.911624545014323</v>
      </c>
      <c r="H624" s="588">
        <f t="shared" si="67"/>
        <v>22.074082600563937</v>
      </c>
      <c r="I624" s="588">
        <f t="shared" si="67"/>
        <v>19.681607816929173</v>
      </c>
      <c r="J624" s="588">
        <f t="shared" si="67"/>
        <v>22.074082600563937</v>
      </c>
      <c r="K624" s="588">
        <f t="shared" si="67"/>
        <v>25.911624545014323</v>
      </c>
      <c r="L624" s="588">
        <f t="shared" si="67"/>
        <v>31.937347851205317</v>
      </c>
      <c r="M624" s="588">
        <f t="shared" si="67"/>
        <v>38.29698669857401</v>
      </c>
      <c r="N624" s="588" t="e">
        <f t="shared" si="67"/>
        <v>#N/A</v>
      </c>
    </row>
    <row r="625" spans="3:14">
      <c r="C625" s="85">
        <f t="shared" si="62"/>
        <v>126</v>
      </c>
      <c r="D625" s="588">
        <f t="shared" si="67"/>
        <v>45.42892543007509</v>
      </c>
      <c r="E625" s="588">
        <f t="shared" si="67"/>
        <v>38.290041551890084</v>
      </c>
      <c r="F625" s="588">
        <f t="shared" si="67"/>
        <v>31.920052064381593</v>
      </c>
      <c r="G625" s="588">
        <f t="shared" si="67"/>
        <v>25.883749694076933</v>
      </c>
      <c r="H625" s="588">
        <f t="shared" si="67"/>
        <v>22.040253178035453</v>
      </c>
      <c r="I625" s="588">
        <f t="shared" si="67"/>
        <v>19.641080167633653</v>
      </c>
      <c r="J625" s="588">
        <f t="shared" si="67"/>
        <v>22.040253178035453</v>
      </c>
      <c r="K625" s="588">
        <f t="shared" si="67"/>
        <v>25.883749694076933</v>
      </c>
      <c r="L625" s="588">
        <f t="shared" si="67"/>
        <v>31.920052064381593</v>
      </c>
      <c r="M625" s="588">
        <f t="shared" si="67"/>
        <v>38.290041551890084</v>
      </c>
      <c r="N625" s="588" t="e">
        <f t="shared" si="67"/>
        <v>#N/A</v>
      </c>
    </row>
    <row r="626" spans="3:14">
      <c r="C626" s="85">
        <f t="shared" si="62"/>
        <v>127</v>
      </c>
      <c r="D626" s="588">
        <f t="shared" si="67"/>
        <v>45.427606660886461</v>
      </c>
      <c r="E626" s="588">
        <f t="shared" si="67"/>
        <v>38.283050468287847</v>
      </c>
      <c r="F626" s="588">
        <f t="shared" si="67"/>
        <v>31.90264187894504</v>
      </c>
      <c r="G626" s="588">
        <f t="shared" si="67"/>
        <v>25.855690471979521</v>
      </c>
      <c r="H626" s="588">
        <f t="shared" si="67"/>
        <v>22.006199999337351</v>
      </c>
      <c r="I626" s="588">
        <f t="shared" si="67"/>
        <v>19.60028445843961</v>
      </c>
      <c r="J626" s="588">
        <f t="shared" si="67"/>
        <v>22.006199999337351</v>
      </c>
      <c r="K626" s="588">
        <f t="shared" si="67"/>
        <v>25.855690471979521</v>
      </c>
      <c r="L626" s="588">
        <f t="shared" si="67"/>
        <v>31.90264187894504</v>
      </c>
      <c r="M626" s="588">
        <f t="shared" si="67"/>
        <v>38.283050468287847</v>
      </c>
      <c r="N626" s="588" t="e">
        <f t="shared" si="67"/>
        <v>#N/A</v>
      </c>
    </row>
    <row r="627" spans="3:14">
      <c r="C627" s="85">
        <f t="shared" si="62"/>
        <v>128</v>
      </c>
      <c r="D627" s="588">
        <f t="shared" si="67"/>
        <v>45.426279254390145</v>
      </c>
      <c r="E627" s="588">
        <f t="shared" si="67"/>
        <v>38.27601359643046</v>
      </c>
      <c r="F627" s="588">
        <f t="shared" si="67"/>
        <v>31.885117665117704</v>
      </c>
      <c r="G627" s="588">
        <f t="shared" si="67"/>
        <v>25.827447475392511</v>
      </c>
      <c r="H627" s="588">
        <f t="shared" si="67"/>
        <v>21.971923788599636</v>
      </c>
      <c r="I627" s="588">
        <f t="shared" si="67"/>
        <v>19.559221556854816</v>
      </c>
      <c r="J627" s="588">
        <f t="shared" si="67"/>
        <v>21.971923788599636</v>
      </c>
      <c r="K627" s="588">
        <f t="shared" si="67"/>
        <v>25.827447475392511</v>
      </c>
      <c r="L627" s="588">
        <f t="shared" si="67"/>
        <v>31.885117665117704</v>
      </c>
      <c r="M627" s="588">
        <f t="shared" si="67"/>
        <v>38.27601359643046</v>
      </c>
      <c r="N627" s="588" t="e">
        <f t="shared" si="67"/>
        <v>#N/A</v>
      </c>
    </row>
    <row r="628" spans="3:14">
      <c r="C628" s="85">
        <f t="shared" si="62"/>
        <v>129</v>
      </c>
      <c r="D628" s="588">
        <f t="shared" si="67"/>
        <v>45.424943238629368</v>
      </c>
      <c r="E628" s="588">
        <f t="shared" si="67"/>
        <v>38.268931084981084</v>
      </c>
      <c r="F628" s="588">
        <f t="shared" si="67"/>
        <v>31.867479793121632</v>
      </c>
      <c r="G628" s="588">
        <f t="shared" si="67"/>
        <v>25.799021300986325</v>
      </c>
      <c r="H628" s="588">
        <f t="shared" si="67"/>
        <v>21.9374252699523</v>
      </c>
      <c r="I628" s="588">
        <f t="shared" si="67"/>
        <v>19.517892330387031</v>
      </c>
      <c r="J628" s="588">
        <f t="shared" si="67"/>
        <v>21.9374252699523</v>
      </c>
      <c r="K628" s="588">
        <f t="shared" si="67"/>
        <v>25.799021300986325</v>
      </c>
      <c r="L628" s="588">
        <f t="shared" si="67"/>
        <v>31.867479793121632</v>
      </c>
      <c r="M628" s="588">
        <f t="shared" si="67"/>
        <v>38.268931084981084</v>
      </c>
      <c r="N628" s="588" t="e">
        <f t="shared" si="67"/>
        <v>#N/A</v>
      </c>
    </row>
    <row r="629" spans="3:14">
      <c r="C629" s="85">
        <f t="shared" si="62"/>
        <v>130</v>
      </c>
      <c r="D629" s="588">
        <f t="shared" si="67"/>
        <v>45.42359864164731</v>
      </c>
      <c r="E629" s="588">
        <f t="shared" si="67"/>
        <v>38.261803082602889</v>
      </c>
      <c r="F629" s="588">
        <f t="shared" si="67"/>
        <v>31.84972863317887</v>
      </c>
      <c r="G629" s="588">
        <f t="shared" si="67"/>
        <v>25.77041254543138</v>
      </c>
      <c r="H629" s="588">
        <f t="shared" si="67"/>
        <v>21.902705167525347</v>
      </c>
      <c r="I629" s="588">
        <f t="shared" si="67"/>
        <v>19.476297646544012</v>
      </c>
      <c r="J629" s="588">
        <f t="shared" si="67"/>
        <v>21.902705167525347</v>
      </c>
      <c r="K629" s="588">
        <f t="shared" si="67"/>
        <v>25.77041254543138</v>
      </c>
      <c r="L629" s="588">
        <f t="shared" si="67"/>
        <v>31.84972863317887</v>
      </c>
      <c r="M629" s="588">
        <f t="shared" si="67"/>
        <v>38.261803082602889</v>
      </c>
      <c r="N629" s="588" t="e">
        <f t="shared" si="67"/>
        <v>#N/A</v>
      </c>
    </row>
    <row r="630" spans="3:14">
      <c r="C630" s="85">
        <f t="shared" si="62"/>
        <v>131</v>
      </c>
      <c r="D630" s="588">
        <f t="shared" si="67"/>
        <v>45.422245491487203</v>
      </c>
      <c r="E630" s="588">
        <f t="shared" si="67"/>
        <v>38.254629737959043</v>
      </c>
      <c r="F630" s="588">
        <f t="shared" si="67"/>
        <v>31.831864555511469</v>
      </c>
      <c r="G630" s="588">
        <f t="shared" si="67"/>
        <v>25.741621805398101</v>
      </c>
      <c r="H630" s="588">
        <f t="shared" si="67"/>
        <v>21.867764205448776</v>
      </c>
      <c r="I630" s="588">
        <f t="shared" si="67"/>
        <v>19.434438372833526</v>
      </c>
      <c r="J630" s="588">
        <f t="shared" si="67"/>
        <v>21.867764205448776</v>
      </c>
      <c r="K630" s="588">
        <f t="shared" si="67"/>
        <v>25.741621805398101</v>
      </c>
      <c r="L630" s="588">
        <f t="shared" si="67"/>
        <v>31.831864555511469</v>
      </c>
      <c r="M630" s="588">
        <f t="shared" si="67"/>
        <v>38.254629737959043</v>
      </c>
      <c r="N630" s="588" t="e">
        <f t="shared" si="67"/>
        <v>#N/A</v>
      </c>
    </row>
    <row r="631" spans="3:14">
      <c r="C631" s="85">
        <f t="shared" si="62"/>
        <v>132</v>
      </c>
      <c r="D631" s="588">
        <f t="shared" si="67"/>
        <v>45.420883816192237</v>
      </c>
      <c r="E631" s="588">
        <f t="shared" si="67"/>
        <v>38.247411199712708</v>
      </c>
      <c r="F631" s="588">
        <f t="shared" si="67"/>
        <v>31.81388793034148</v>
      </c>
      <c r="G631" s="588">
        <f t="shared" si="67"/>
        <v>25.712649677556907</v>
      </c>
      <c r="H631" s="588">
        <f t="shared" si="67"/>
        <v>21.832603107852581</v>
      </c>
      <c r="I631" s="588">
        <f t="shared" si="67"/>
        <v>19.392315376763335</v>
      </c>
      <c r="J631" s="588">
        <f t="shared" si="67"/>
        <v>21.832603107852581</v>
      </c>
      <c r="K631" s="588">
        <f t="shared" si="67"/>
        <v>25.712649677556907</v>
      </c>
      <c r="L631" s="588">
        <f t="shared" si="67"/>
        <v>31.81388793034148</v>
      </c>
      <c r="M631" s="588">
        <f t="shared" si="67"/>
        <v>38.247411199712708</v>
      </c>
      <c r="N631" s="588" t="e">
        <f t="shared" si="67"/>
        <v>#N/A</v>
      </c>
    </row>
    <row r="632" spans="3:14">
      <c r="C632" s="85">
        <f t="shared" si="62"/>
        <v>133</v>
      </c>
      <c r="D632" s="588">
        <f t="shared" si="67"/>
        <v>45.419513643805622</v>
      </c>
      <c r="E632" s="588">
        <f t="shared" si="67"/>
        <v>38.240147616527054</v>
      </c>
      <c r="F632" s="588">
        <f t="shared" si="67"/>
        <v>31.795799127890941</v>
      </c>
      <c r="G632" s="588">
        <f t="shared" si="67"/>
        <v>25.683496758578219</v>
      </c>
      <c r="H632" s="588">
        <f t="shared" si="67"/>
        <v>21.797222598866764</v>
      </c>
      <c r="I632" s="588">
        <f t="shared" si="67"/>
        <v>19.349929525841201</v>
      </c>
      <c r="J632" s="588">
        <f t="shared" si="67"/>
        <v>21.797222598866764</v>
      </c>
      <c r="K632" s="588">
        <f t="shared" si="67"/>
        <v>25.683496758578219</v>
      </c>
      <c r="L632" s="588">
        <f t="shared" si="67"/>
        <v>31.795799127890941</v>
      </c>
      <c r="M632" s="588">
        <f t="shared" si="67"/>
        <v>38.240147616527054</v>
      </c>
      <c r="N632" s="588" t="e">
        <f t="shared" si="67"/>
        <v>#N/A</v>
      </c>
    </row>
    <row r="633" spans="3:14">
      <c r="C633" s="85">
        <f t="shared" si="62"/>
        <v>134</v>
      </c>
      <c r="D633" s="588">
        <f t="shared" si="67"/>
        <v>45.418135002370569</v>
      </c>
      <c r="E633" s="588">
        <f t="shared" si="67"/>
        <v>38.232839137065241</v>
      </c>
      <c r="F633" s="588">
        <f t="shared" si="67"/>
        <v>31.777598518381911</v>
      </c>
      <c r="G633" s="588">
        <f t="shared" si="67"/>
        <v>25.654163645132456</v>
      </c>
      <c r="H633" s="588">
        <f t="shared" si="67"/>
        <v>21.761623402621321</v>
      </c>
      <c r="I633" s="588">
        <f t="shared" si="67"/>
        <v>19.307281687574882</v>
      </c>
      <c r="J633" s="588">
        <f t="shared" si="67"/>
        <v>21.761623402621321</v>
      </c>
      <c r="K633" s="588">
        <f t="shared" si="67"/>
        <v>25.654163645132456</v>
      </c>
      <c r="L633" s="588">
        <f t="shared" si="67"/>
        <v>31.777598518381911</v>
      </c>
      <c r="M633" s="588">
        <f t="shared" si="67"/>
        <v>38.232839137065241</v>
      </c>
      <c r="N633" s="588" t="e">
        <f t="shared" si="67"/>
        <v>#N/A</v>
      </c>
    </row>
    <row r="634" spans="3:14">
      <c r="C634" s="85">
        <f t="shared" si="62"/>
        <v>135</v>
      </c>
      <c r="D634" s="588">
        <f t="shared" ref="D634:N643" si="68">IF($C$50&gt;0,IF(ABS($C634)&lt;D$60,D$57-3*D$59/($C$54^3)*($C$54*$C634^2/2-ABS($C634^3)/6),NA()),D$57-3*D$59/($C$54^3)*($C$54*$C634^2/2-ABS($C634^3)/6))</f>
        <v>45.41674791993028</v>
      </c>
      <c r="E634" s="588">
        <f t="shared" si="68"/>
        <v>38.225485909990439</v>
      </c>
      <c r="F634" s="588">
        <f t="shared" si="68"/>
        <v>31.759286472036433</v>
      </c>
      <c r="G634" s="588">
        <f t="shared" si="68"/>
        <v>25.624650933890042</v>
      </c>
      <c r="H634" s="588">
        <f t="shared" si="68"/>
        <v>21.725806243246257</v>
      </c>
      <c r="I634" s="588">
        <f t="shared" si="68"/>
        <v>19.264372729472147</v>
      </c>
      <c r="J634" s="588">
        <f t="shared" si="68"/>
        <v>21.725806243246257</v>
      </c>
      <c r="K634" s="588">
        <f t="shared" si="68"/>
        <v>25.624650933890042</v>
      </c>
      <c r="L634" s="588">
        <f t="shared" si="68"/>
        <v>31.759286472036433</v>
      </c>
      <c r="M634" s="588">
        <f t="shared" si="68"/>
        <v>38.225485909990439</v>
      </c>
      <c r="N634" s="588" t="e">
        <f t="shared" si="68"/>
        <v>#N/A</v>
      </c>
    </row>
    <row r="635" spans="3:14">
      <c r="C635" s="85">
        <f t="shared" si="62"/>
        <v>136</v>
      </c>
      <c r="D635" s="588">
        <f t="shared" si="68"/>
        <v>45.415352424527967</v>
      </c>
      <c r="E635" s="588">
        <f t="shared" si="68"/>
        <v>38.218088083965824</v>
      </c>
      <c r="F635" s="588">
        <f t="shared" si="68"/>
        <v>31.740863359076553</v>
      </c>
      <c r="G635" s="588">
        <f t="shared" si="68"/>
        <v>25.594959221521396</v>
      </c>
      <c r="H635" s="588">
        <f t="shared" si="68"/>
        <v>21.689771844871565</v>
      </c>
      <c r="I635" s="588">
        <f t="shared" si="68"/>
        <v>19.221203519040753</v>
      </c>
      <c r="J635" s="588">
        <f t="shared" si="68"/>
        <v>21.689771844871565</v>
      </c>
      <c r="K635" s="588">
        <f t="shared" si="68"/>
        <v>25.594959221521396</v>
      </c>
      <c r="L635" s="588">
        <f t="shared" si="68"/>
        <v>31.740863359076553</v>
      </c>
      <c r="M635" s="588">
        <f t="shared" si="68"/>
        <v>38.218088083965824</v>
      </c>
      <c r="N635" s="588" t="e">
        <f t="shared" si="68"/>
        <v>#N/A</v>
      </c>
    </row>
    <row r="636" spans="3:14">
      <c r="C636" s="85">
        <f t="shared" si="62"/>
        <v>137</v>
      </c>
      <c r="D636" s="588">
        <f t="shared" si="68"/>
        <v>45.413948544206839</v>
      </c>
      <c r="E636" s="588">
        <f t="shared" si="68"/>
        <v>38.210645807654544</v>
      </c>
      <c r="F636" s="588">
        <f t="shared" si="68"/>
        <v>31.722329549724321</v>
      </c>
      <c r="G636" s="588">
        <f t="shared" si="68"/>
        <v>25.565089104696938</v>
      </c>
      <c r="H636" s="588">
        <f t="shared" si="68"/>
        <v>21.653520931627241</v>
      </c>
      <c r="I636" s="588">
        <f t="shared" si="68"/>
        <v>19.177774923788466</v>
      </c>
      <c r="J636" s="588">
        <f t="shared" si="68"/>
        <v>21.653520931627241</v>
      </c>
      <c r="K636" s="588">
        <f t="shared" si="68"/>
        <v>25.565089104696938</v>
      </c>
      <c r="L636" s="588">
        <f t="shared" si="68"/>
        <v>31.722329549724321</v>
      </c>
      <c r="M636" s="588">
        <f t="shared" si="68"/>
        <v>38.210645807654544</v>
      </c>
      <c r="N636" s="588" t="e">
        <f t="shared" si="68"/>
        <v>#N/A</v>
      </c>
    </row>
    <row r="637" spans="3:14">
      <c r="C637" s="85">
        <f t="shared" si="62"/>
        <v>138</v>
      </c>
      <c r="D637" s="588">
        <f t="shared" si="68"/>
        <v>45.412536307010086</v>
      </c>
      <c r="E637" s="588">
        <f t="shared" si="68"/>
        <v>38.203159229719773</v>
      </c>
      <c r="F637" s="588">
        <f t="shared" si="68"/>
        <v>31.703685414201789</v>
      </c>
      <c r="G637" s="588">
        <f t="shared" si="68"/>
        <v>25.535041180087092</v>
      </c>
      <c r="H637" s="588">
        <f t="shared" si="68"/>
        <v>21.617054227643294</v>
      </c>
      <c r="I637" s="588">
        <f t="shared" si="68"/>
        <v>19.134087811223043</v>
      </c>
      <c r="J637" s="588">
        <f t="shared" si="68"/>
        <v>21.617054227643294</v>
      </c>
      <c r="K637" s="588">
        <f t="shared" si="68"/>
        <v>25.535041180087092</v>
      </c>
      <c r="L637" s="588">
        <f t="shared" si="68"/>
        <v>31.703685414201789</v>
      </c>
      <c r="M637" s="588">
        <f t="shared" si="68"/>
        <v>38.203159229719773</v>
      </c>
      <c r="N637" s="588" t="e">
        <f t="shared" si="68"/>
        <v>#N/A</v>
      </c>
    </row>
    <row r="638" spans="3:14">
      <c r="C638" s="85">
        <f t="shared" si="62"/>
        <v>139</v>
      </c>
      <c r="D638" s="588">
        <f t="shared" si="68"/>
        <v>45.411115740980939</v>
      </c>
      <c r="E638" s="588">
        <f t="shared" si="68"/>
        <v>38.195628498824682</v>
      </c>
      <c r="F638" s="588">
        <f t="shared" si="68"/>
        <v>31.684931322731</v>
      </c>
      <c r="G638" s="588">
        <f t="shared" si="68"/>
        <v>25.504816044362272</v>
      </c>
      <c r="H638" s="588">
        <f t="shared" si="68"/>
        <v>21.580372457049712</v>
      </c>
      <c r="I638" s="588">
        <f t="shared" si="68"/>
        <v>19.090143048852251</v>
      </c>
      <c r="J638" s="588">
        <f t="shared" si="68"/>
        <v>21.580372457049712</v>
      </c>
      <c r="K638" s="588">
        <f t="shared" si="68"/>
        <v>25.504816044362272</v>
      </c>
      <c r="L638" s="588">
        <f t="shared" si="68"/>
        <v>31.684931322731</v>
      </c>
      <c r="M638" s="588">
        <f t="shared" si="68"/>
        <v>38.195628498824682</v>
      </c>
      <c r="N638" s="588" t="e">
        <f t="shared" si="68"/>
        <v>#N/A</v>
      </c>
    </row>
    <row r="639" spans="3:14">
      <c r="C639" s="85">
        <f t="shared" si="62"/>
        <v>140</v>
      </c>
      <c r="D639" s="588">
        <f t="shared" si="68"/>
        <v>45.409686874162581</v>
      </c>
      <c r="E639" s="588">
        <f t="shared" si="68"/>
        <v>38.188053763632432</v>
      </c>
      <c r="F639" s="588">
        <f t="shared" si="68"/>
        <v>31.666067645534</v>
      </c>
      <c r="G639" s="588">
        <f t="shared" si="68"/>
        <v>25.474414294192904</v>
      </c>
      <c r="H639" s="588">
        <f t="shared" si="68"/>
        <v>21.543476343976504</v>
      </c>
      <c r="I639" s="588">
        <f t="shared" si="68"/>
        <v>19.045941504183851</v>
      </c>
      <c r="J639" s="588">
        <f t="shared" si="68"/>
        <v>21.543476343976504</v>
      </c>
      <c r="K639" s="588">
        <f t="shared" si="68"/>
        <v>25.474414294192904</v>
      </c>
      <c r="L639" s="588">
        <f t="shared" si="68"/>
        <v>31.666067645534</v>
      </c>
      <c r="M639" s="588">
        <f t="shared" si="68"/>
        <v>38.188053763632432</v>
      </c>
      <c r="N639" s="588" t="e">
        <f t="shared" si="68"/>
        <v>#N/A</v>
      </c>
    </row>
    <row r="640" spans="3:14">
      <c r="C640" s="85">
        <f t="shared" si="62"/>
        <v>141</v>
      </c>
      <c r="D640" s="588">
        <f t="shared" si="68"/>
        <v>45.408249734598236</v>
      </c>
      <c r="E640" s="588">
        <f t="shared" si="68"/>
        <v>38.180435172806192</v>
      </c>
      <c r="F640" s="588">
        <f t="shared" si="68"/>
        <v>31.647094752832842</v>
      </c>
      <c r="G640" s="588">
        <f t="shared" si="68"/>
        <v>25.443836526249413</v>
      </c>
      <c r="H640" s="588">
        <f t="shared" si="68"/>
        <v>21.506366612553659</v>
      </c>
      <c r="I640" s="588">
        <f t="shared" si="68"/>
        <v>19.001484044725601</v>
      </c>
      <c r="J640" s="588">
        <f t="shared" si="68"/>
        <v>21.506366612553659</v>
      </c>
      <c r="K640" s="588">
        <f t="shared" si="68"/>
        <v>25.443836526249413</v>
      </c>
      <c r="L640" s="588">
        <f t="shared" si="68"/>
        <v>31.647094752832842</v>
      </c>
      <c r="M640" s="588">
        <f t="shared" si="68"/>
        <v>38.180435172806192</v>
      </c>
      <c r="N640" s="588" t="e">
        <f t="shared" si="68"/>
        <v>#N/A</v>
      </c>
    </row>
    <row r="641" spans="3:14">
      <c r="C641" s="85">
        <f t="shared" si="62"/>
        <v>142</v>
      </c>
      <c r="D641" s="588">
        <f t="shared" si="68"/>
        <v>45.406804350331107</v>
      </c>
      <c r="E641" s="588">
        <f t="shared" si="68"/>
        <v>38.172772875009123</v>
      </c>
      <c r="F641" s="588">
        <f t="shared" si="68"/>
        <v>31.628013014849575</v>
      </c>
      <c r="G641" s="588">
        <f t="shared" si="68"/>
        <v>25.41308333720221</v>
      </c>
      <c r="H641" s="588">
        <f t="shared" si="68"/>
        <v>21.469043986911185</v>
      </c>
      <c r="I641" s="588">
        <f t="shared" si="68"/>
        <v>18.956771537985272</v>
      </c>
      <c r="J641" s="588">
        <f t="shared" si="68"/>
        <v>21.469043986911185</v>
      </c>
      <c r="K641" s="588">
        <f t="shared" si="68"/>
        <v>25.41308333720221</v>
      </c>
      <c r="L641" s="588">
        <f t="shared" si="68"/>
        <v>31.628013014849575</v>
      </c>
      <c r="M641" s="588">
        <f t="shared" si="68"/>
        <v>38.172772875009123</v>
      </c>
      <c r="N641" s="588" t="e">
        <f t="shared" si="68"/>
        <v>#N/A</v>
      </c>
    </row>
    <row r="642" spans="3:14">
      <c r="C642" s="85">
        <f t="shared" ref="C642:C705" si="69">IF(C641&gt;=$C$54,NA(),C641+1)</f>
        <v>143</v>
      </c>
      <c r="D642" s="588">
        <f t="shared" si="68"/>
        <v>45.405350749404398</v>
      </c>
      <c r="E642" s="588">
        <f t="shared" si="68"/>
        <v>38.165067018904395</v>
      </c>
      <c r="F642" s="588">
        <f t="shared" si="68"/>
        <v>31.608822801806241</v>
      </c>
      <c r="G642" s="588">
        <f t="shared" si="68"/>
        <v>25.382155323721722</v>
      </c>
      <c r="H642" s="588">
        <f t="shared" si="68"/>
        <v>21.431509191179071</v>
      </c>
      <c r="I642" s="588">
        <f t="shared" si="68"/>
        <v>18.911804851470617</v>
      </c>
      <c r="J642" s="588">
        <f t="shared" si="68"/>
        <v>21.431509191179071</v>
      </c>
      <c r="K642" s="588">
        <f t="shared" si="68"/>
        <v>25.382155323721722</v>
      </c>
      <c r="L642" s="588">
        <f t="shared" si="68"/>
        <v>31.608822801806241</v>
      </c>
      <c r="M642" s="588">
        <f t="shared" si="68"/>
        <v>38.165067018904395</v>
      </c>
      <c r="N642" s="588" t="e">
        <f t="shared" si="68"/>
        <v>#N/A</v>
      </c>
    </row>
    <row r="643" spans="3:14">
      <c r="C643" s="85">
        <f t="shared" si="69"/>
        <v>144</v>
      </c>
      <c r="D643" s="588">
        <f t="shared" si="68"/>
        <v>45.403888959861312</v>
      </c>
      <c r="E643" s="588">
        <f t="shared" si="68"/>
        <v>38.157317753155169</v>
      </c>
      <c r="F643" s="588">
        <f t="shared" si="68"/>
        <v>31.589524483924894</v>
      </c>
      <c r="G643" s="588">
        <f t="shared" si="68"/>
        <v>25.351053082478369</v>
      </c>
      <c r="H643" s="588">
        <f t="shared" si="68"/>
        <v>21.393762949487321</v>
      </c>
      <c r="I643" s="588">
        <f t="shared" si="68"/>
        <v>18.866584852689407</v>
      </c>
      <c r="J643" s="588">
        <f t="shared" si="68"/>
        <v>21.393762949487321</v>
      </c>
      <c r="K643" s="588">
        <f t="shared" si="68"/>
        <v>25.351053082478369</v>
      </c>
      <c r="L643" s="588">
        <f t="shared" si="68"/>
        <v>31.589524483924894</v>
      </c>
      <c r="M643" s="588">
        <f t="shared" si="68"/>
        <v>38.157317753155169</v>
      </c>
      <c r="N643" s="588" t="e">
        <f t="shared" si="68"/>
        <v>#N/A</v>
      </c>
    </row>
    <row r="644" spans="3:14">
      <c r="C644" s="85">
        <f t="shared" si="69"/>
        <v>145</v>
      </c>
      <c r="D644" s="588">
        <f t="shared" ref="D644:N653" si="70">IF($C$50&gt;0,IF(ABS($C644)&lt;D$60,D$57-3*D$59/($C$54^3)*($C$54*$C644^2/2-ABS($C644^3)/6),NA()),D$57-3*D$59/($C$54^3)*($C$54*$C644^2/2-ABS($C644^3)/6))</f>
        <v>45.40241900974506</v>
      </c>
      <c r="E644" s="588">
        <f t="shared" si="70"/>
        <v>38.149525226424622</v>
      </c>
      <c r="F644" s="588">
        <f t="shared" si="70"/>
        <v>31.570118431427577</v>
      </c>
      <c r="G644" s="588">
        <f t="shared" si="70"/>
        <v>25.319777210142568</v>
      </c>
      <c r="H644" s="588">
        <f t="shared" si="70"/>
        <v>21.355805985965937</v>
      </c>
      <c r="I644" s="588">
        <f t="shared" si="70"/>
        <v>18.821112409149393</v>
      </c>
      <c r="J644" s="588">
        <f t="shared" si="70"/>
        <v>21.355805985965937</v>
      </c>
      <c r="K644" s="588">
        <f t="shared" si="70"/>
        <v>25.319777210142568</v>
      </c>
      <c r="L644" s="588">
        <f t="shared" si="70"/>
        <v>31.570118431427577</v>
      </c>
      <c r="M644" s="588">
        <f t="shared" si="70"/>
        <v>38.149525226424622</v>
      </c>
      <c r="N644" s="588" t="e">
        <f t="shared" si="70"/>
        <v>#N/A</v>
      </c>
    </row>
    <row r="645" spans="3:14">
      <c r="C645" s="85">
        <f t="shared" si="69"/>
        <v>146</v>
      </c>
      <c r="D645" s="588">
        <f t="shared" si="70"/>
        <v>45.400940927098851</v>
      </c>
      <c r="E645" s="588">
        <f t="shared" si="70"/>
        <v>38.141689587375907</v>
      </c>
      <c r="F645" s="588">
        <f t="shared" si="70"/>
        <v>31.550605014536341</v>
      </c>
      <c r="G645" s="588">
        <f t="shared" si="70"/>
        <v>25.288328303384745</v>
      </c>
      <c r="H645" s="588">
        <f t="shared" si="70"/>
        <v>21.317639024744913</v>
      </c>
      <c r="I645" s="588">
        <f t="shared" si="70"/>
        <v>18.775388388358348</v>
      </c>
      <c r="J645" s="588">
        <f t="shared" si="70"/>
        <v>21.317639024744913</v>
      </c>
      <c r="K645" s="588">
        <f t="shared" si="70"/>
        <v>25.288328303384745</v>
      </c>
      <c r="L645" s="588">
        <f t="shared" si="70"/>
        <v>31.550605014536341</v>
      </c>
      <c r="M645" s="588">
        <f t="shared" si="70"/>
        <v>38.141689587375907</v>
      </c>
      <c r="N645" s="588" t="e">
        <f t="shared" si="70"/>
        <v>#N/A</v>
      </c>
    </row>
    <row r="646" spans="3:14">
      <c r="C646" s="85">
        <f t="shared" si="69"/>
        <v>147</v>
      </c>
      <c r="D646" s="588">
        <f t="shared" si="70"/>
        <v>45.39945473996589</v>
      </c>
      <c r="E646" s="588">
        <f t="shared" si="70"/>
        <v>38.133810984672202</v>
      </c>
      <c r="F646" s="588">
        <f t="shared" si="70"/>
        <v>31.530984603473232</v>
      </c>
      <c r="G646" s="588">
        <f t="shared" si="70"/>
        <v>25.25670695887532</v>
      </c>
      <c r="H646" s="588">
        <f t="shared" si="70"/>
        <v>21.279262789954245</v>
      </c>
      <c r="I646" s="588">
        <f t="shared" si="70"/>
        <v>18.729413657824029</v>
      </c>
      <c r="J646" s="588">
        <f t="shared" si="70"/>
        <v>21.279262789954245</v>
      </c>
      <c r="K646" s="588">
        <f t="shared" si="70"/>
        <v>25.25670695887532</v>
      </c>
      <c r="L646" s="588">
        <f t="shared" si="70"/>
        <v>31.530984603473232</v>
      </c>
      <c r="M646" s="588">
        <f t="shared" si="70"/>
        <v>38.133810984672202</v>
      </c>
      <c r="N646" s="588" t="e">
        <f t="shared" si="70"/>
        <v>#N/A</v>
      </c>
    </row>
    <row r="647" spans="3:14">
      <c r="C647" s="85">
        <f t="shared" si="69"/>
        <v>148</v>
      </c>
      <c r="D647" s="588">
        <f t="shared" si="70"/>
        <v>45.397960476389386</v>
      </c>
      <c r="E647" s="588">
        <f t="shared" si="70"/>
        <v>38.12588956697666</v>
      </c>
      <c r="F647" s="588">
        <f t="shared" si="70"/>
        <v>31.511257568460302</v>
      </c>
      <c r="G647" s="588">
        <f t="shared" si="70"/>
        <v>25.224913773284712</v>
      </c>
      <c r="H647" s="588">
        <f t="shared" si="70"/>
        <v>21.240678005723939</v>
      </c>
      <c r="I647" s="588">
        <f t="shared" si="70"/>
        <v>18.683189085054199</v>
      </c>
      <c r="J647" s="588">
        <f t="shared" si="70"/>
        <v>21.240678005723939</v>
      </c>
      <c r="K647" s="588">
        <f t="shared" si="70"/>
        <v>25.224913773284712</v>
      </c>
      <c r="L647" s="588">
        <f t="shared" si="70"/>
        <v>31.511257568460302</v>
      </c>
      <c r="M647" s="588">
        <f t="shared" si="70"/>
        <v>38.12588956697666</v>
      </c>
      <c r="N647" s="588" t="e">
        <f t="shared" si="70"/>
        <v>#N/A</v>
      </c>
    </row>
    <row r="648" spans="3:14">
      <c r="C648" s="85">
        <f t="shared" si="69"/>
        <v>149</v>
      </c>
      <c r="D648" s="588">
        <f t="shared" si="70"/>
        <v>45.396458164412536</v>
      </c>
      <c r="E648" s="588">
        <f t="shared" si="70"/>
        <v>38.117925482952458</v>
      </c>
      <c r="F648" s="588">
        <f t="shared" si="70"/>
        <v>31.491424279719595</v>
      </c>
      <c r="G648" s="588">
        <f t="shared" si="70"/>
        <v>25.192949343283338</v>
      </c>
      <c r="H648" s="588">
        <f t="shared" si="70"/>
        <v>21.201885396183989</v>
      </c>
      <c r="I648" s="588">
        <f t="shared" si="70"/>
        <v>18.636715537556622</v>
      </c>
      <c r="J648" s="588">
        <f t="shared" si="70"/>
        <v>21.201885396183989</v>
      </c>
      <c r="K648" s="588">
        <f t="shared" si="70"/>
        <v>25.192949343283338</v>
      </c>
      <c r="L648" s="588">
        <f t="shared" si="70"/>
        <v>31.491424279719595</v>
      </c>
      <c r="M648" s="588">
        <f t="shared" si="70"/>
        <v>38.117925482952458</v>
      </c>
      <c r="N648" s="588" t="e">
        <f t="shared" si="70"/>
        <v>#N/A</v>
      </c>
    </row>
    <row r="649" spans="3:14">
      <c r="C649" s="85">
        <f t="shared" si="69"/>
        <v>150</v>
      </c>
      <c r="D649" s="588">
        <f t="shared" si="70"/>
        <v>45.394947832078564</v>
      </c>
      <c r="E649" s="588">
        <f t="shared" si="70"/>
        <v>38.109918881262765</v>
      </c>
      <c r="F649" s="588">
        <f t="shared" si="70"/>
        <v>31.471485107473161</v>
      </c>
      <c r="G649" s="588">
        <f t="shared" si="70"/>
        <v>25.160814265541628</v>
      </c>
      <c r="H649" s="588">
        <f t="shared" si="70"/>
        <v>21.162885685464399</v>
      </c>
      <c r="I649" s="588">
        <f t="shared" si="70"/>
        <v>18.589993882839057</v>
      </c>
      <c r="J649" s="588">
        <f t="shared" si="70"/>
        <v>21.162885685464399</v>
      </c>
      <c r="K649" s="588">
        <f t="shared" si="70"/>
        <v>25.160814265541628</v>
      </c>
      <c r="L649" s="588">
        <f t="shared" si="70"/>
        <v>31.471485107473161</v>
      </c>
      <c r="M649" s="588">
        <f t="shared" si="70"/>
        <v>38.109918881262765</v>
      </c>
      <c r="N649" s="588" t="e">
        <f t="shared" si="70"/>
        <v>#N/A</v>
      </c>
    </row>
    <row r="650" spans="3:14">
      <c r="C650" s="85">
        <f t="shared" si="69"/>
        <v>151</v>
      </c>
      <c r="D650" s="588">
        <f t="shared" si="70"/>
        <v>45.39342950743066</v>
      </c>
      <c r="E650" s="588">
        <f t="shared" si="70"/>
        <v>38.101869910570734</v>
      </c>
      <c r="F650" s="588">
        <f t="shared" si="70"/>
        <v>31.451440421943044</v>
      </c>
      <c r="G650" s="588">
        <f t="shared" si="70"/>
        <v>25.128509136729996</v>
      </c>
      <c r="H650" s="588">
        <f t="shared" si="70"/>
        <v>21.123679597695162</v>
      </c>
      <c r="I650" s="588">
        <f t="shared" si="70"/>
        <v>18.543024988409268</v>
      </c>
      <c r="J650" s="588">
        <f t="shared" si="70"/>
        <v>21.123679597695162</v>
      </c>
      <c r="K650" s="588">
        <f t="shared" si="70"/>
        <v>25.128509136729996</v>
      </c>
      <c r="L650" s="588">
        <f t="shared" si="70"/>
        <v>31.451440421943044</v>
      </c>
      <c r="M650" s="588">
        <f t="shared" si="70"/>
        <v>38.101869910570734</v>
      </c>
      <c r="N650" s="588" t="e">
        <f t="shared" si="70"/>
        <v>#N/A</v>
      </c>
    </row>
    <row r="651" spans="3:14">
      <c r="C651" s="85">
        <f t="shared" si="69"/>
        <v>152</v>
      </c>
      <c r="D651" s="588">
        <f t="shared" si="70"/>
        <v>45.391903218512034</v>
      </c>
      <c r="E651" s="588">
        <f t="shared" si="70"/>
        <v>38.093778719539536</v>
      </c>
      <c r="F651" s="588">
        <f t="shared" si="70"/>
        <v>31.431290593351299</v>
      </c>
      <c r="G651" s="588">
        <f t="shared" si="70"/>
        <v>25.096034553518862</v>
      </c>
      <c r="H651" s="588">
        <f t="shared" si="70"/>
        <v>21.084267857006274</v>
      </c>
      <c r="I651" s="588">
        <f t="shared" si="70"/>
        <v>18.495809721775014</v>
      </c>
      <c r="J651" s="588">
        <f t="shared" si="70"/>
        <v>21.084267857006274</v>
      </c>
      <c r="K651" s="588">
        <f t="shared" si="70"/>
        <v>25.096034553518862</v>
      </c>
      <c r="L651" s="588">
        <f t="shared" si="70"/>
        <v>31.431290593351299</v>
      </c>
      <c r="M651" s="588">
        <f t="shared" si="70"/>
        <v>38.093778719539536</v>
      </c>
      <c r="N651" s="588" t="e">
        <f t="shared" si="70"/>
        <v>#N/A</v>
      </c>
    </row>
    <row r="652" spans="3:14">
      <c r="C652" s="85">
        <f t="shared" si="69"/>
        <v>153</v>
      </c>
      <c r="D652" s="588">
        <f t="shared" si="70"/>
        <v>45.390368993365904</v>
      </c>
      <c r="E652" s="588">
        <f t="shared" si="70"/>
        <v>38.085645456832339</v>
      </c>
      <c r="F652" s="588">
        <f t="shared" si="70"/>
        <v>31.411035991919967</v>
      </c>
      <c r="G652" s="588">
        <f t="shared" si="70"/>
        <v>25.063391112578653</v>
      </c>
      <c r="H652" s="588">
        <f t="shared" si="70"/>
        <v>21.044651187527744</v>
      </c>
      <c r="I652" s="588">
        <f t="shared" si="70"/>
        <v>18.448348950444064</v>
      </c>
      <c r="J652" s="588">
        <f t="shared" si="70"/>
        <v>21.044651187527744</v>
      </c>
      <c r="K652" s="588">
        <f t="shared" si="70"/>
        <v>25.063391112578653</v>
      </c>
      <c r="L652" s="588">
        <f t="shared" si="70"/>
        <v>31.411035991919967</v>
      </c>
      <c r="M652" s="588">
        <f t="shared" si="70"/>
        <v>38.085645456832339</v>
      </c>
      <c r="N652" s="588" t="e">
        <f t="shared" si="70"/>
        <v>#N/A</v>
      </c>
    </row>
    <row r="653" spans="3:14">
      <c r="C653" s="85">
        <f t="shared" si="69"/>
        <v>154</v>
      </c>
      <c r="D653" s="588">
        <f t="shared" si="70"/>
        <v>45.388826860035465</v>
      </c>
      <c r="E653" s="588">
        <f t="shared" si="70"/>
        <v>38.077470271112311</v>
      </c>
      <c r="F653" s="588">
        <f t="shared" si="70"/>
        <v>31.390676987871103</v>
      </c>
      <c r="G653" s="588">
        <f t="shared" si="70"/>
        <v>25.030579410579787</v>
      </c>
      <c r="H653" s="588">
        <f t="shared" si="70"/>
        <v>21.004830313389565</v>
      </c>
      <c r="I653" s="588">
        <f t="shared" si="70"/>
        <v>18.400643541924175</v>
      </c>
      <c r="J653" s="588">
        <f t="shared" si="70"/>
        <v>21.004830313389565</v>
      </c>
      <c r="K653" s="588">
        <f t="shared" si="70"/>
        <v>25.030579410579787</v>
      </c>
      <c r="L653" s="588">
        <f t="shared" si="70"/>
        <v>31.390676987871103</v>
      </c>
      <c r="M653" s="588">
        <f t="shared" si="70"/>
        <v>38.077470271112311</v>
      </c>
      <c r="N653" s="588" t="e">
        <f t="shared" si="70"/>
        <v>#N/A</v>
      </c>
    </row>
    <row r="654" spans="3:14">
      <c r="C654" s="85">
        <f t="shared" si="69"/>
        <v>155</v>
      </c>
      <c r="D654" s="588">
        <f t="shared" ref="D654:N663" si="71">IF($C$50&gt;0,IF(ABS($C654)&lt;D$60,D$57-3*D$59/($C$54^3)*($C$54*$C654^2/2-ABS($C654^3)/6),NA()),D$57-3*D$59/($C$54^3)*($C$54*$C654^2/2-ABS($C654^3)/6))</f>
        <v>45.387276846563928</v>
      </c>
      <c r="E654" s="588">
        <f t="shared" si="71"/>
        <v>38.069253311042615</v>
      </c>
      <c r="F654" s="588">
        <f t="shared" si="71"/>
        <v>31.370213951426749</v>
      </c>
      <c r="G654" s="588">
        <f t="shared" si="71"/>
        <v>24.99760004419268</v>
      </c>
      <c r="H654" s="588">
        <f t="shared" si="71"/>
        <v>20.964805958721733</v>
      </c>
      <c r="I654" s="588">
        <f t="shared" si="71"/>
        <v>18.35269436372311</v>
      </c>
      <c r="J654" s="588">
        <f t="shared" si="71"/>
        <v>20.964805958721733</v>
      </c>
      <c r="K654" s="588">
        <f t="shared" si="71"/>
        <v>24.99760004419268</v>
      </c>
      <c r="L654" s="588">
        <f t="shared" si="71"/>
        <v>31.370213951426749</v>
      </c>
      <c r="M654" s="588">
        <f t="shared" si="71"/>
        <v>38.069253311042615</v>
      </c>
      <c r="N654" s="588" t="e">
        <f t="shared" si="71"/>
        <v>#N/A</v>
      </c>
    </row>
    <row r="655" spans="3:14">
      <c r="C655" s="85">
        <f t="shared" si="69"/>
        <v>156</v>
      </c>
      <c r="D655" s="588">
        <f t="shared" si="71"/>
        <v>45.385718980994497</v>
      </c>
      <c r="E655" s="588">
        <f t="shared" si="71"/>
        <v>38.06099472528642</v>
      </c>
      <c r="F655" s="588">
        <f t="shared" si="71"/>
        <v>31.349647252808953</v>
      </c>
      <c r="G655" s="588">
        <f t="shared" si="71"/>
        <v>24.964453610087759</v>
      </c>
      <c r="H655" s="588">
        <f t="shared" si="71"/>
        <v>20.924578847654253</v>
      </c>
      <c r="I655" s="588">
        <f t="shared" si="71"/>
        <v>18.304502283348629</v>
      </c>
      <c r="J655" s="588">
        <f t="shared" si="71"/>
        <v>20.924578847654253</v>
      </c>
      <c r="K655" s="588">
        <f t="shared" si="71"/>
        <v>24.964453610087759</v>
      </c>
      <c r="L655" s="588">
        <f t="shared" si="71"/>
        <v>31.349647252808953</v>
      </c>
      <c r="M655" s="588">
        <f t="shared" si="71"/>
        <v>38.06099472528642</v>
      </c>
      <c r="N655" s="588" t="e">
        <f t="shared" si="71"/>
        <v>#N/A</v>
      </c>
    </row>
    <row r="656" spans="3:14">
      <c r="C656" s="85">
        <f t="shared" si="69"/>
        <v>157</v>
      </c>
      <c r="D656" s="588">
        <f t="shared" si="71"/>
        <v>45.384153291370382</v>
      </c>
      <c r="E656" s="588">
        <f t="shared" si="71"/>
        <v>38.052694662506894</v>
      </c>
      <c r="F656" s="588">
        <f t="shared" si="71"/>
        <v>31.328977262239768</v>
      </c>
      <c r="G656" s="588">
        <f t="shared" si="71"/>
        <v>24.931140704935441</v>
      </c>
      <c r="H656" s="588">
        <f t="shared" si="71"/>
        <v>20.884149704317117</v>
      </c>
      <c r="I656" s="588">
        <f t="shared" si="71"/>
        <v>18.256068168308502</v>
      </c>
      <c r="J656" s="588">
        <f t="shared" si="71"/>
        <v>20.884149704317117</v>
      </c>
      <c r="K656" s="588">
        <f t="shared" si="71"/>
        <v>24.931140704935441</v>
      </c>
      <c r="L656" s="588">
        <f t="shared" si="71"/>
        <v>31.328977262239768</v>
      </c>
      <c r="M656" s="588">
        <f t="shared" si="71"/>
        <v>38.052694662506894</v>
      </c>
      <c r="N656" s="588" t="e">
        <f t="shared" si="71"/>
        <v>#N/A</v>
      </c>
    </row>
    <row r="657" spans="3:14">
      <c r="C657" s="85">
        <f t="shared" si="69"/>
        <v>158</v>
      </c>
      <c r="D657" s="588">
        <f t="shared" si="71"/>
        <v>45.382579805734792</v>
      </c>
      <c r="E657" s="588">
        <f t="shared" si="71"/>
        <v>38.044353271367193</v>
      </c>
      <c r="F657" s="588">
        <f t="shared" si="71"/>
        <v>31.308204349941242</v>
      </c>
      <c r="G657" s="588">
        <f t="shared" si="71"/>
        <v>24.897661925406148</v>
      </c>
      <c r="H657" s="588">
        <f t="shared" si="71"/>
        <v>20.843519252840331</v>
      </c>
      <c r="I657" s="588">
        <f t="shared" si="71"/>
        <v>18.20739288611048</v>
      </c>
      <c r="J657" s="588">
        <f t="shared" si="71"/>
        <v>20.843519252840331</v>
      </c>
      <c r="K657" s="588">
        <f t="shared" si="71"/>
        <v>24.897661925406148</v>
      </c>
      <c r="L657" s="588">
        <f t="shared" si="71"/>
        <v>31.308204349941242</v>
      </c>
      <c r="M657" s="588">
        <f t="shared" si="71"/>
        <v>38.044353271367193</v>
      </c>
      <c r="N657" s="588" t="e">
        <f t="shared" si="71"/>
        <v>#N/A</v>
      </c>
    </row>
    <row r="658" spans="3:14">
      <c r="C658" s="85">
        <f t="shared" si="69"/>
        <v>159</v>
      </c>
      <c r="D658" s="588">
        <f t="shared" si="71"/>
        <v>45.380998552130926</v>
      </c>
      <c r="E658" s="588">
        <f t="shared" si="71"/>
        <v>38.035970700530491</v>
      </c>
      <c r="F658" s="588">
        <f t="shared" si="71"/>
        <v>31.287328886135416</v>
      </c>
      <c r="G658" s="588">
        <f t="shared" si="71"/>
        <v>24.864017868170301</v>
      </c>
      <c r="H658" s="588">
        <f t="shared" si="71"/>
        <v>20.802688217353886</v>
      </c>
      <c r="I658" s="588">
        <f t="shared" si="71"/>
        <v>18.158477304262334</v>
      </c>
      <c r="J658" s="588">
        <f t="shared" si="71"/>
        <v>20.802688217353886</v>
      </c>
      <c r="K658" s="588">
        <f t="shared" si="71"/>
        <v>24.864017868170301</v>
      </c>
      <c r="L658" s="588">
        <f t="shared" si="71"/>
        <v>31.287328886135416</v>
      </c>
      <c r="M658" s="588">
        <f t="shared" si="71"/>
        <v>38.035970700530491</v>
      </c>
      <c r="N658" s="588" t="e">
        <f t="shared" si="71"/>
        <v>#N/A</v>
      </c>
    </row>
    <row r="659" spans="3:14">
      <c r="C659" s="85">
        <f t="shared" si="69"/>
        <v>160</v>
      </c>
      <c r="D659" s="588">
        <f t="shared" si="71"/>
        <v>45.379409558601999</v>
      </c>
      <c r="E659" s="588">
        <f t="shared" si="71"/>
        <v>38.027547098659952</v>
      </c>
      <c r="F659" s="588">
        <f t="shared" si="71"/>
        <v>31.266351241044344</v>
      </c>
      <c r="G659" s="588">
        <f t="shared" si="71"/>
        <v>24.830209129898321</v>
      </c>
      <c r="H659" s="588">
        <f t="shared" si="71"/>
        <v>20.761657321987787</v>
      </c>
      <c r="I659" s="588">
        <f t="shared" si="71"/>
        <v>18.109322290271827</v>
      </c>
      <c r="J659" s="588">
        <f t="shared" si="71"/>
        <v>20.761657321987787</v>
      </c>
      <c r="K659" s="588">
        <f t="shared" si="71"/>
        <v>24.830209129898321</v>
      </c>
      <c r="L659" s="588">
        <f t="shared" si="71"/>
        <v>31.266351241044344</v>
      </c>
      <c r="M659" s="588">
        <f t="shared" si="71"/>
        <v>38.027547098659952</v>
      </c>
      <c r="N659" s="588" t="e">
        <f t="shared" si="71"/>
        <v>#N/A</v>
      </c>
    </row>
    <row r="660" spans="3:14">
      <c r="C660" s="85">
        <f t="shared" si="69"/>
        <v>161</v>
      </c>
      <c r="D660" s="588">
        <f t="shared" si="71"/>
        <v>45.377812853191216</v>
      </c>
      <c r="E660" s="588">
        <f t="shared" si="71"/>
        <v>38.019082614418735</v>
      </c>
      <c r="F660" s="588">
        <f t="shared" si="71"/>
        <v>31.245271784890072</v>
      </c>
      <c r="G660" s="588">
        <f t="shared" si="71"/>
        <v>24.796236307260628</v>
      </c>
      <c r="H660" s="588">
        <f t="shared" si="71"/>
        <v>20.720427290872031</v>
      </c>
      <c r="I660" s="588">
        <f t="shared" si="71"/>
        <v>18.059928711646712</v>
      </c>
      <c r="J660" s="588">
        <f t="shared" si="71"/>
        <v>20.720427290872031</v>
      </c>
      <c r="K660" s="588">
        <f t="shared" si="71"/>
        <v>24.796236307260628</v>
      </c>
      <c r="L660" s="588">
        <f t="shared" si="71"/>
        <v>31.245271784890072</v>
      </c>
      <c r="M660" s="588">
        <f t="shared" si="71"/>
        <v>38.019082614418735</v>
      </c>
      <c r="N660" s="588" t="e">
        <f t="shared" si="71"/>
        <v>#N/A</v>
      </c>
    </row>
    <row r="661" spans="3:14">
      <c r="C661" s="85">
        <f t="shared" si="69"/>
        <v>162</v>
      </c>
      <c r="D661" s="588">
        <f t="shared" si="71"/>
        <v>45.376208463941779</v>
      </c>
      <c r="E661" s="588">
        <f t="shared" si="71"/>
        <v>38.010577396470026</v>
      </c>
      <c r="F661" s="588">
        <f t="shared" si="71"/>
        <v>31.224090887894647</v>
      </c>
      <c r="G661" s="588">
        <f t="shared" si="71"/>
        <v>24.762099996927642</v>
      </c>
      <c r="H661" s="588">
        <f t="shared" si="71"/>
        <v>20.678998848136615</v>
      </c>
      <c r="I661" s="588">
        <f t="shared" si="71"/>
        <v>18.01029743589476</v>
      </c>
      <c r="J661" s="588">
        <f t="shared" si="71"/>
        <v>20.678998848136615</v>
      </c>
      <c r="K661" s="588">
        <f t="shared" si="71"/>
        <v>24.762099996927642</v>
      </c>
      <c r="L661" s="588">
        <f t="shared" si="71"/>
        <v>31.224090887894647</v>
      </c>
      <c r="M661" s="588">
        <f t="shared" si="71"/>
        <v>38.010577396470026</v>
      </c>
      <c r="N661" s="588" t="e">
        <f t="shared" si="71"/>
        <v>#N/A</v>
      </c>
    </row>
    <row r="662" spans="3:14">
      <c r="C662" s="85">
        <f t="shared" si="69"/>
        <v>163</v>
      </c>
      <c r="D662" s="588">
        <f t="shared" si="71"/>
        <v>45.3745964188969</v>
      </c>
      <c r="E662" s="588">
        <f t="shared" si="71"/>
        <v>38.002031593476971</v>
      </c>
      <c r="F662" s="588">
        <f t="shared" si="71"/>
        <v>31.20280892028012</v>
      </c>
      <c r="G662" s="588">
        <f t="shared" si="71"/>
        <v>24.727800795569788</v>
      </c>
      <c r="H662" s="588">
        <f t="shared" si="71"/>
        <v>20.637372717911539</v>
      </c>
      <c r="I662" s="588">
        <f t="shared" si="71"/>
        <v>17.960429330523727</v>
      </c>
      <c r="J662" s="588">
        <f t="shared" si="71"/>
        <v>20.637372717911539</v>
      </c>
      <c r="K662" s="588">
        <f t="shared" si="71"/>
        <v>24.727800795569788</v>
      </c>
      <c r="L662" s="588">
        <f t="shared" si="71"/>
        <v>31.20280892028012</v>
      </c>
      <c r="M662" s="588">
        <f t="shared" si="71"/>
        <v>38.002031593476971</v>
      </c>
      <c r="N662" s="588" t="e">
        <f t="shared" si="71"/>
        <v>#N/A</v>
      </c>
    </row>
    <row r="663" spans="3:14">
      <c r="C663" s="85">
        <f t="shared" si="69"/>
        <v>164</v>
      </c>
      <c r="D663" s="588">
        <f t="shared" si="71"/>
        <v>45.372976746099781</v>
      </c>
      <c r="E663" s="588">
        <f t="shared" si="71"/>
        <v>37.993445354102747</v>
      </c>
      <c r="F663" s="588">
        <f t="shared" si="71"/>
        <v>31.181426252268537</v>
      </c>
      <c r="G663" s="588">
        <f t="shared" si="71"/>
        <v>24.693339299857481</v>
      </c>
      <c r="H663" s="588">
        <f t="shared" si="71"/>
        <v>20.5955496243268</v>
      </c>
      <c r="I663" s="588">
        <f t="shared" si="71"/>
        <v>17.910325263041379</v>
      </c>
      <c r="J663" s="588">
        <f t="shared" si="71"/>
        <v>20.5955496243268</v>
      </c>
      <c r="K663" s="588">
        <f t="shared" si="71"/>
        <v>24.693339299857481</v>
      </c>
      <c r="L663" s="588">
        <f t="shared" si="71"/>
        <v>31.181426252268537</v>
      </c>
      <c r="M663" s="588">
        <f t="shared" si="71"/>
        <v>37.993445354102747</v>
      </c>
      <c r="N663" s="588" t="e">
        <f t="shared" si="71"/>
        <v>#N/A</v>
      </c>
    </row>
    <row r="664" spans="3:14">
      <c r="C664" s="85">
        <f t="shared" si="69"/>
        <v>165</v>
      </c>
      <c r="D664" s="588">
        <f t="shared" ref="D664:N673" si="72">IF($C$50&gt;0,IF(ABS($C664)&lt;D$60,D$57-3*D$59/($C$54^3)*($C$54*$C664^2/2-ABS($C664^3)/6),NA()),D$57-3*D$59/($C$54^3)*($C$54*$C664^2/2-ABS($C664^3)/6))</f>
        <v>45.371349473593632</v>
      </c>
      <c r="E664" s="588">
        <f t="shared" si="72"/>
        <v>37.984818827010514</v>
      </c>
      <c r="F664" s="588">
        <f t="shared" si="72"/>
        <v>31.159943254081945</v>
      </c>
      <c r="G664" s="588">
        <f t="shared" si="72"/>
        <v>24.658716106461146</v>
      </c>
      <c r="H664" s="588">
        <f t="shared" si="72"/>
        <v>20.553530291512402</v>
      </c>
      <c r="I664" s="588">
        <f t="shared" si="72"/>
        <v>17.859986100955481</v>
      </c>
      <c r="J664" s="588">
        <f t="shared" si="72"/>
        <v>20.553530291512402</v>
      </c>
      <c r="K664" s="588">
        <f t="shared" si="72"/>
        <v>24.658716106461146</v>
      </c>
      <c r="L664" s="588">
        <f t="shared" si="72"/>
        <v>31.159943254081945</v>
      </c>
      <c r="M664" s="588">
        <f t="shared" si="72"/>
        <v>37.984818827010514</v>
      </c>
      <c r="N664" s="588" t="e">
        <f t="shared" si="72"/>
        <v>#N/A</v>
      </c>
    </row>
    <row r="665" spans="3:14">
      <c r="C665" s="85">
        <f t="shared" si="69"/>
        <v>166</v>
      </c>
      <c r="D665" s="588">
        <f t="shared" si="72"/>
        <v>45.369714629421658</v>
      </c>
      <c r="E665" s="588">
        <f t="shared" si="72"/>
        <v>37.976152160863442</v>
      </c>
      <c r="F665" s="588">
        <f t="shared" si="72"/>
        <v>31.138360295942395</v>
      </c>
      <c r="G665" s="588">
        <f t="shared" si="72"/>
        <v>24.6239318120512</v>
      </c>
      <c r="H665" s="588">
        <f t="shared" si="72"/>
        <v>20.511315443598338</v>
      </c>
      <c r="I665" s="588">
        <f t="shared" si="72"/>
        <v>17.809412711773788</v>
      </c>
      <c r="J665" s="588">
        <f t="shared" si="72"/>
        <v>20.511315443598338</v>
      </c>
      <c r="K665" s="588">
        <f t="shared" si="72"/>
        <v>24.6239318120512</v>
      </c>
      <c r="L665" s="588">
        <f t="shared" si="72"/>
        <v>31.138360295942395</v>
      </c>
      <c r="M665" s="588">
        <f t="shared" si="72"/>
        <v>37.976152160863442</v>
      </c>
      <c r="N665" s="588" t="e">
        <f t="shared" si="72"/>
        <v>#N/A</v>
      </c>
    </row>
    <row r="666" spans="3:14">
      <c r="C666" s="85">
        <f t="shared" si="69"/>
        <v>167</v>
      </c>
      <c r="D666" s="588">
        <f t="shared" si="72"/>
        <v>45.368072241627068</v>
      </c>
      <c r="E666" s="588">
        <f t="shared" si="72"/>
        <v>37.967445504324694</v>
      </c>
      <c r="F666" s="588">
        <f t="shared" si="72"/>
        <v>31.116677748071933</v>
      </c>
      <c r="G666" s="588">
        <f t="shared" si="72"/>
        <v>24.58898701329807</v>
      </c>
      <c r="H666" s="588">
        <f t="shared" si="72"/>
        <v>20.468905804714609</v>
      </c>
      <c r="I666" s="588">
        <f t="shared" si="72"/>
        <v>17.758605963004065</v>
      </c>
      <c r="J666" s="588">
        <f t="shared" si="72"/>
        <v>20.468905804714609</v>
      </c>
      <c r="K666" s="588">
        <f t="shared" si="72"/>
        <v>24.58898701329807</v>
      </c>
      <c r="L666" s="588">
        <f t="shared" si="72"/>
        <v>31.116677748071933</v>
      </c>
      <c r="M666" s="588">
        <f t="shared" si="72"/>
        <v>37.967445504324694</v>
      </c>
      <c r="N666" s="588" t="e">
        <f t="shared" si="72"/>
        <v>#N/A</v>
      </c>
    </row>
    <row r="667" spans="3:14">
      <c r="C667" s="85">
        <f t="shared" si="69"/>
        <v>168</v>
      </c>
      <c r="D667" s="588">
        <f t="shared" si="72"/>
        <v>45.366422338253066</v>
      </c>
      <c r="E667" s="588">
        <f t="shared" si="72"/>
        <v>37.958699006057437</v>
      </c>
      <c r="F667" s="588">
        <f t="shared" si="72"/>
        <v>31.094895980692606</v>
      </c>
      <c r="G667" s="588">
        <f t="shared" si="72"/>
        <v>24.553882306872172</v>
      </c>
      <c r="H667" s="588">
        <f t="shared" si="72"/>
        <v>20.426302098991215</v>
      </c>
      <c r="I667" s="588">
        <f t="shared" si="72"/>
        <v>17.707566722154077</v>
      </c>
      <c r="J667" s="588">
        <f t="shared" si="72"/>
        <v>20.426302098991215</v>
      </c>
      <c r="K667" s="588">
        <f t="shared" si="72"/>
        <v>24.553882306872172</v>
      </c>
      <c r="L667" s="588">
        <f t="shared" si="72"/>
        <v>31.094895980692606</v>
      </c>
      <c r="M667" s="588">
        <f t="shared" si="72"/>
        <v>37.958699006057437</v>
      </c>
      <c r="N667" s="588" t="e">
        <f t="shared" si="72"/>
        <v>#N/A</v>
      </c>
    </row>
    <row r="668" spans="3:14">
      <c r="C668" s="85">
        <f t="shared" si="69"/>
        <v>169</v>
      </c>
      <c r="D668" s="588">
        <f t="shared" si="72"/>
        <v>45.364764947342863</v>
      </c>
      <c r="E668" s="588">
        <f t="shared" si="72"/>
        <v>37.94991281472484</v>
      </c>
      <c r="F668" s="588">
        <f t="shared" si="72"/>
        <v>31.073015364026464</v>
      </c>
      <c r="G668" s="588">
        <f t="shared" si="72"/>
        <v>24.518618289443925</v>
      </c>
      <c r="H668" s="588">
        <f t="shared" si="72"/>
        <v>20.383505050558156</v>
      </c>
      <c r="I668" s="588">
        <f t="shared" si="72"/>
        <v>17.656295856731582</v>
      </c>
      <c r="J668" s="588">
        <f t="shared" si="72"/>
        <v>20.383505050558156</v>
      </c>
      <c r="K668" s="588">
        <f t="shared" si="72"/>
        <v>24.518618289443925</v>
      </c>
      <c r="L668" s="588">
        <f t="shared" si="72"/>
        <v>31.073015364026464</v>
      </c>
      <c r="M668" s="588">
        <f t="shared" si="72"/>
        <v>37.94991281472484</v>
      </c>
      <c r="N668" s="588" t="e">
        <f t="shared" si="72"/>
        <v>#N/A</v>
      </c>
    </row>
    <row r="669" spans="3:14">
      <c r="C669" s="85">
        <f t="shared" si="69"/>
        <v>170</v>
      </c>
      <c r="D669" s="588">
        <f t="shared" si="72"/>
        <v>45.363100096939661</v>
      </c>
      <c r="E669" s="588">
        <f t="shared" si="72"/>
        <v>37.941087078990066</v>
      </c>
      <c r="F669" s="588">
        <f t="shared" si="72"/>
        <v>31.051036268295555</v>
      </c>
      <c r="G669" s="588">
        <f t="shared" si="72"/>
        <v>24.483195557683754</v>
      </c>
      <c r="H669" s="588">
        <f t="shared" si="72"/>
        <v>20.340515383545423</v>
      </c>
      <c r="I669" s="588">
        <f t="shared" si="72"/>
        <v>17.604794234244345</v>
      </c>
      <c r="J669" s="588">
        <f t="shared" si="72"/>
        <v>20.340515383545423</v>
      </c>
      <c r="K669" s="588">
        <f t="shared" si="72"/>
        <v>24.483195557683754</v>
      </c>
      <c r="L669" s="588">
        <f t="shared" si="72"/>
        <v>31.051036268295555</v>
      </c>
      <c r="M669" s="588">
        <f t="shared" si="72"/>
        <v>37.941087078990066</v>
      </c>
      <c r="N669" s="588" t="e">
        <f t="shared" si="72"/>
        <v>#N/A</v>
      </c>
    </row>
    <row r="670" spans="3:14">
      <c r="C670" s="85">
        <f t="shared" si="69"/>
        <v>171</v>
      </c>
      <c r="D670" s="588">
        <f t="shared" si="72"/>
        <v>45.361427815086664</v>
      </c>
      <c r="E670" s="588">
        <f t="shared" si="72"/>
        <v>37.932221947516283</v>
      </c>
      <c r="F670" s="588">
        <f t="shared" si="72"/>
        <v>31.028959063721924</v>
      </c>
      <c r="G670" s="588">
        <f t="shared" si="72"/>
        <v>24.447614708262076</v>
      </c>
      <c r="H670" s="588">
        <f t="shared" si="72"/>
        <v>20.297333822083026</v>
      </c>
      <c r="I670" s="588">
        <f t="shared" si="72"/>
        <v>17.553062722200128</v>
      </c>
      <c r="J670" s="588">
        <f t="shared" si="72"/>
        <v>20.297333822083026</v>
      </c>
      <c r="K670" s="588">
        <f t="shared" si="72"/>
        <v>24.447614708262076</v>
      </c>
      <c r="L670" s="588">
        <f t="shared" si="72"/>
        <v>31.028959063721924</v>
      </c>
      <c r="M670" s="588">
        <f t="shared" si="72"/>
        <v>37.932221947516283</v>
      </c>
      <c r="N670" s="588" t="e">
        <f t="shared" si="72"/>
        <v>#N/A</v>
      </c>
    </row>
    <row r="671" spans="3:14">
      <c r="C671" s="85">
        <f t="shared" si="69"/>
        <v>172</v>
      </c>
      <c r="D671" s="588">
        <f t="shared" si="72"/>
        <v>45.359748129827089</v>
      </c>
      <c r="E671" s="588">
        <f t="shared" si="72"/>
        <v>37.92331756896666</v>
      </c>
      <c r="F671" s="588">
        <f t="shared" si="72"/>
        <v>31.006784120527623</v>
      </c>
      <c r="G671" s="588">
        <f t="shared" si="72"/>
        <v>24.411876337849318</v>
      </c>
      <c r="H671" s="588">
        <f t="shared" si="72"/>
        <v>20.253961090300951</v>
      </c>
      <c r="I671" s="588">
        <f t="shared" si="72"/>
        <v>17.501102188106692</v>
      </c>
      <c r="J671" s="588">
        <f t="shared" si="72"/>
        <v>20.253961090300951</v>
      </c>
      <c r="K671" s="588">
        <f t="shared" si="72"/>
        <v>24.411876337849318</v>
      </c>
      <c r="L671" s="588">
        <f t="shared" si="72"/>
        <v>31.006784120527623</v>
      </c>
      <c r="M671" s="588">
        <f t="shared" si="72"/>
        <v>37.92331756896666</v>
      </c>
      <c r="N671" s="588" t="e">
        <f t="shared" si="72"/>
        <v>#N/A</v>
      </c>
    </row>
    <row r="672" spans="3:14">
      <c r="C672" s="85">
        <f t="shared" si="69"/>
        <v>173</v>
      </c>
      <c r="D672" s="588">
        <f t="shared" si="72"/>
        <v>45.35806106920414</v>
      </c>
      <c r="E672" s="588">
        <f t="shared" si="72"/>
        <v>37.914374092004358</v>
      </c>
      <c r="F672" s="588">
        <f t="shared" si="72"/>
        <v>30.984511808934698</v>
      </c>
      <c r="G672" s="588">
        <f t="shared" si="72"/>
        <v>24.375981043115893</v>
      </c>
      <c r="H672" s="588">
        <f t="shared" si="72"/>
        <v>20.210397912329206</v>
      </c>
      <c r="I672" s="588">
        <f t="shared" si="72"/>
        <v>17.4489134994718</v>
      </c>
      <c r="J672" s="588">
        <f t="shared" si="72"/>
        <v>20.210397912329206</v>
      </c>
      <c r="K672" s="588">
        <f t="shared" si="72"/>
        <v>24.375981043115893</v>
      </c>
      <c r="L672" s="588">
        <f t="shared" si="72"/>
        <v>30.984511808934698</v>
      </c>
      <c r="M672" s="588">
        <f t="shared" si="72"/>
        <v>37.914374092004358</v>
      </c>
      <c r="N672" s="588" t="e">
        <f t="shared" si="72"/>
        <v>#N/A</v>
      </c>
    </row>
    <row r="673" spans="3:14">
      <c r="C673" s="85">
        <f t="shared" si="69"/>
        <v>174</v>
      </c>
      <c r="D673" s="588">
        <f t="shared" si="72"/>
        <v>45.356366661261013</v>
      </c>
      <c r="E673" s="588">
        <f t="shared" si="72"/>
        <v>37.905391665292541</v>
      </c>
      <c r="F673" s="588">
        <f t="shared" si="72"/>
        <v>30.962142499165196</v>
      </c>
      <c r="G673" s="588">
        <f t="shared" si="72"/>
        <v>24.339929420732229</v>
      </c>
      <c r="H673" s="588">
        <f t="shared" si="72"/>
        <v>20.166645012297788</v>
      </c>
      <c r="I673" s="588">
        <f t="shared" si="72"/>
        <v>17.396497523803216</v>
      </c>
      <c r="J673" s="588">
        <f t="shared" si="72"/>
        <v>20.166645012297788</v>
      </c>
      <c r="K673" s="588">
        <f t="shared" si="72"/>
        <v>24.339929420732229</v>
      </c>
      <c r="L673" s="588">
        <f t="shared" si="72"/>
        <v>30.962142499165196</v>
      </c>
      <c r="M673" s="588">
        <f t="shared" si="72"/>
        <v>37.905391665292541</v>
      </c>
      <c r="N673" s="588" t="e">
        <f t="shared" si="72"/>
        <v>#N/A</v>
      </c>
    </row>
    <row r="674" spans="3:14">
      <c r="C674" s="85">
        <f t="shared" si="69"/>
        <v>175</v>
      </c>
      <c r="D674" s="588">
        <f t="shared" ref="D674:N683" si="73">IF($C$50&gt;0,IF(ABS($C674)&lt;D$60,D$57-3*D$59/($C$54^3)*($C$54*$C674^2/2-ABS($C674^3)/6),NA()),D$57-3*D$59/($C$54^3)*($C$54*$C674^2/2-ABS($C674^3)/6))</f>
        <v>45.354664934040933</v>
      </c>
      <c r="E674" s="588">
        <f t="shared" si="73"/>
        <v>37.896370437494376</v>
      </c>
      <c r="F674" s="588">
        <f t="shared" si="73"/>
        <v>30.939676561441168</v>
      </c>
      <c r="G674" s="588">
        <f t="shared" si="73"/>
        <v>24.303722067368742</v>
      </c>
      <c r="H674" s="588">
        <f t="shared" si="73"/>
        <v>20.122703114336698</v>
      </c>
      <c r="I674" s="588">
        <f t="shared" si="73"/>
        <v>17.343855128608698</v>
      </c>
      <c r="J674" s="588">
        <f t="shared" si="73"/>
        <v>20.122703114336698</v>
      </c>
      <c r="K674" s="588">
        <f t="shared" si="73"/>
        <v>24.303722067368742</v>
      </c>
      <c r="L674" s="588">
        <f t="shared" si="73"/>
        <v>30.939676561441168</v>
      </c>
      <c r="M674" s="588">
        <f t="shared" si="73"/>
        <v>37.896370437494376</v>
      </c>
      <c r="N674" s="588" t="e">
        <f t="shared" si="73"/>
        <v>#N/A</v>
      </c>
    </row>
    <row r="675" spans="3:14">
      <c r="C675" s="85">
        <f t="shared" si="69"/>
        <v>176</v>
      </c>
      <c r="D675" s="588">
        <f t="shared" si="73"/>
        <v>45.352955915587088</v>
      </c>
      <c r="E675" s="588">
        <f t="shared" si="73"/>
        <v>37.887310557273032</v>
      </c>
      <c r="F675" s="588">
        <f t="shared" si="73"/>
        <v>30.917114365984659</v>
      </c>
      <c r="G675" s="588">
        <f t="shared" si="73"/>
        <v>24.267359579695853</v>
      </c>
      <c r="H675" s="588">
        <f t="shared" si="73"/>
        <v>20.078572942575928</v>
      </c>
      <c r="I675" s="588">
        <f t="shared" si="73"/>
        <v>17.290987181396012</v>
      </c>
      <c r="J675" s="588">
        <f t="shared" si="73"/>
        <v>20.078572942575928</v>
      </c>
      <c r="K675" s="588">
        <f t="shared" si="73"/>
        <v>24.267359579695853</v>
      </c>
      <c r="L675" s="588">
        <f t="shared" si="73"/>
        <v>30.917114365984659</v>
      </c>
      <c r="M675" s="588">
        <f t="shared" si="73"/>
        <v>37.887310557273032</v>
      </c>
      <c r="N675" s="588" t="e">
        <f t="shared" si="73"/>
        <v>#N/A</v>
      </c>
    </row>
    <row r="676" spans="3:14">
      <c r="C676" s="85">
        <f t="shared" si="69"/>
        <v>177</v>
      </c>
      <c r="D676" s="588">
        <f t="shared" si="73"/>
        <v>45.351239633942697</v>
      </c>
      <c r="E676" s="588">
        <f t="shared" si="73"/>
        <v>37.878212173291679</v>
      </c>
      <c r="F676" s="588">
        <f t="shared" si="73"/>
        <v>30.894456283017721</v>
      </c>
      <c r="G676" s="588">
        <f t="shared" si="73"/>
        <v>24.230842554383983</v>
      </c>
      <c r="H676" s="588">
        <f t="shared" si="73"/>
        <v>20.034255221145482</v>
      </c>
      <c r="I676" s="588">
        <f t="shared" si="73"/>
        <v>17.237894549672916</v>
      </c>
      <c r="J676" s="588">
        <f t="shared" si="73"/>
        <v>20.034255221145482</v>
      </c>
      <c r="K676" s="588">
        <f t="shared" si="73"/>
        <v>24.230842554383983</v>
      </c>
      <c r="L676" s="588">
        <f t="shared" si="73"/>
        <v>30.894456283017721</v>
      </c>
      <c r="M676" s="588">
        <f t="shared" si="73"/>
        <v>37.878212173291679</v>
      </c>
      <c r="N676" s="588" t="e">
        <f t="shared" si="73"/>
        <v>#N/A</v>
      </c>
    </row>
    <row r="677" spans="3:14">
      <c r="C677" s="85">
        <f t="shared" si="69"/>
        <v>178</v>
      </c>
      <c r="D677" s="588">
        <f t="shared" si="73"/>
        <v>45.349516117150962</v>
      </c>
      <c r="E677" s="588">
        <f t="shared" si="73"/>
        <v>37.869075434213478</v>
      </c>
      <c r="F677" s="588">
        <f t="shared" si="73"/>
        <v>30.871702682762397</v>
      </c>
      <c r="G677" s="588">
        <f t="shared" si="73"/>
        <v>24.194171588103554</v>
      </c>
      <c r="H677" s="588">
        <f t="shared" si="73"/>
        <v>19.989750674175355</v>
      </c>
      <c r="I677" s="588">
        <f t="shared" si="73"/>
        <v>17.184578100947178</v>
      </c>
      <c r="J677" s="588">
        <f t="shared" si="73"/>
        <v>19.989750674175355</v>
      </c>
      <c r="K677" s="588">
        <f t="shared" si="73"/>
        <v>24.194171588103554</v>
      </c>
      <c r="L677" s="588">
        <f t="shared" si="73"/>
        <v>30.871702682762397</v>
      </c>
      <c r="M677" s="588">
        <f t="shared" si="73"/>
        <v>37.869075434213478</v>
      </c>
      <c r="N677" s="588" t="e">
        <f t="shared" si="73"/>
        <v>#N/A</v>
      </c>
    </row>
    <row r="678" spans="3:14">
      <c r="C678" s="85">
        <f t="shared" si="69"/>
        <v>179</v>
      </c>
      <c r="D678" s="588">
        <f t="shared" si="73"/>
        <v>45.347785393255087</v>
      </c>
      <c r="E678" s="588">
        <f t="shared" si="73"/>
        <v>37.859900488701598</v>
      </c>
      <c r="F678" s="588">
        <f t="shared" si="73"/>
        <v>30.848853935440737</v>
      </c>
      <c r="G678" s="588">
        <f t="shared" si="73"/>
        <v>24.157347277524988</v>
      </c>
      <c r="H678" s="588">
        <f t="shared" si="73"/>
        <v>19.945060025795549</v>
      </c>
      <c r="I678" s="588">
        <f t="shared" si="73"/>
        <v>17.131038702726553</v>
      </c>
      <c r="J678" s="588">
        <f t="shared" si="73"/>
        <v>19.945060025795549</v>
      </c>
      <c r="K678" s="588">
        <f t="shared" si="73"/>
        <v>24.157347277524988</v>
      </c>
      <c r="L678" s="588">
        <f t="shared" si="73"/>
        <v>30.848853935440737</v>
      </c>
      <c r="M678" s="588">
        <f t="shared" si="73"/>
        <v>37.859900488701598</v>
      </c>
      <c r="N678" s="588" t="e">
        <f t="shared" si="73"/>
        <v>#N/A</v>
      </c>
    </row>
    <row r="679" spans="3:14">
      <c r="C679" s="85">
        <f t="shared" si="69"/>
        <v>180</v>
      </c>
      <c r="D679" s="588">
        <f t="shared" si="73"/>
        <v>45.34604749029829</v>
      </c>
      <c r="E679" s="588">
        <f t="shared" si="73"/>
        <v>37.850687485419193</v>
      </c>
      <c r="F679" s="588">
        <f t="shared" si="73"/>
        <v>30.825910411274791</v>
      </c>
      <c r="G679" s="588">
        <f t="shared" si="73"/>
        <v>24.120370219318701</v>
      </c>
      <c r="H679" s="588">
        <f t="shared" si="73"/>
        <v>19.900184000136065</v>
      </c>
      <c r="I679" s="588">
        <f t="shared" si="73"/>
        <v>17.077277222518809</v>
      </c>
      <c r="J679" s="588">
        <f t="shared" si="73"/>
        <v>19.900184000136065</v>
      </c>
      <c r="K679" s="588">
        <f t="shared" si="73"/>
        <v>24.120370219318701</v>
      </c>
      <c r="L679" s="588">
        <f t="shared" si="73"/>
        <v>30.825910411274791</v>
      </c>
      <c r="M679" s="588">
        <f t="shared" si="73"/>
        <v>37.850687485419193</v>
      </c>
      <c r="N679" s="588" t="e">
        <f t="shared" si="73"/>
        <v>#N/A</v>
      </c>
    </row>
    <row r="680" spans="3:14">
      <c r="C680" s="85">
        <f t="shared" si="69"/>
        <v>181</v>
      </c>
      <c r="D680" s="588">
        <f t="shared" si="73"/>
        <v>45.344302436323765</v>
      </c>
      <c r="E680" s="588">
        <f t="shared" si="73"/>
        <v>37.841436573029448</v>
      </c>
      <c r="F680" s="588">
        <f t="shared" si="73"/>
        <v>30.802872480486602</v>
      </c>
      <c r="G680" s="588">
        <f t="shared" si="73"/>
        <v>24.08324101015512</v>
      </c>
      <c r="H680" s="588">
        <f t="shared" si="73"/>
        <v>19.855123321326897</v>
      </c>
      <c r="I680" s="588">
        <f t="shared" si="73"/>
        <v>17.023294527831709</v>
      </c>
      <c r="J680" s="588">
        <f t="shared" si="73"/>
        <v>19.855123321326897</v>
      </c>
      <c r="K680" s="588">
        <f t="shared" si="73"/>
        <v>24.08324101015512</v>
      </c>
      <c r="L680" s="588">
        <f t="shared" si="73"/>
        <v>30.802872480486602</v>
      </c>
      <c r="M680" s="588">
        <f t="shared" si="73"/>
        <v>37.841436573029448</v>
      </c>
      <c r="N680" s="588" t="e">
        <f t="shared" si="73"/>
        <v>#N/A</v>
      </c>
    </row>
    <row r="681" spans="3:14">
      <c r="C681" s="85">
        <f t="shared" si="69"/>
        <v>182</v>
      </c>
      <c r="D681" s="588">
        <f t="shared" si="73"/>
        <v>45.342550259374725</v>
      </c>
      <c r="E681" s="588">
        <f t="shared" si="73"/>
        <v>37.832147900195515</v>
      </c>
      <c r="F681" s="588">
        <f t="shared" si="73"/>
        <v>30.779740513298222</v>
      </c>
      <c r="G681" s="588">
        <f t="shared" si="73"/>
        <v>24.045960246704663</v>
      </c>
      <c r="H681" s="588">
        <f t="shared" si="73"/>
        <v>19.809878713498044</v>
      </c>
      <c r="I681" s="588">
        <f t="shared" si="73"/>
        <v>16.96909148617301</v>
      </c>
      <c r="J681" s="588">
        <f t="shared" si="73"/>
        <v>19.809878713498044</v>
      </c>
      <c r="K681" s="588">
        <f t="shared" si="73"/>
        <v>24.045960246704663</v>
      </c>
      <c r="L681" s="588">
        <f t="shared" si="73"/>
        <v>30.779740513298222</v>
      </c>
      <c r="M681" s="588">
        <f t="shared" si="73"/>
        <v>37.832147900195515</v>
      </c>
      <c r="N681" s="588" t="e">
        <f t="shared" si="73"/>
        <v>#N/A</v>
      </c>
    </row>
    <row r="682" spans="3:14">
      <c r="C682" s="85">
        <f t="shared" si="69"/>
        <v>183</v>
      </c>
      <c r="D682" s="588">
        <f t="shared" si="73"/>
        <v>45.34079098749438</v>
      </c>
      <c r="E682" s="588">
        <f t="shared" si="73"/>
        <v>37.822821615580573</v>
      </c>
      <c r="F682" s="588">
        <f t="shared" si="73"/>
        <v>30.7565148799317</v>
      </c>
      <c r="G682" s="588">
        <f t="shared" si="73"/>
        <v>24.00852852563775</v>
      </c>
      <c r="H682" s="588">
        <f t="shared" si="73"/>
        <v>19.764450900779508</v>
      </c>
      <c r="I682" s="588">
        <f t="shared" si="73"/>
        <v>16.914668965050478</v>
      </c>
      <c r="J682" s="588">
        <f t="shared" si="73"/>
        <v>19.764450900779508</v>
      </c>
      <c r="K682" s="588">
        <f t="shared" si="73"/>
        <v>24.00852852563775</v>
      </c>
      <c r="L682" s="588">
        <f t="shared" si="73"/>
        <v>30.7565148799317</v>
      </c>
      <c r="M682" s="588">
        <f t="shared" si="73"/>
        <v>37.822821615580573</v>
      </c>
      <c r="N682" s="588" t="e">
        <f t="shared" si="73"/>
        <v>#N/A</v>
      </c>
    </row>
    <row r="683" spans="3:14">
      <c r="C683" s="85">
        <f t="shared" si="69"/>
        <v>184</v>
      </c>
      <c r="D683" s="588">
        <f t="shared" si="73"/>
        <v>45.339024648725925</v>
      </c>
      <c r="E683" s="588">
        <f t="shared" si="73"/>
        <v>37.813457867847774</v>
      </c>
      <c r="F683" s="588">
        <f t="shared" si="73"/>
        <v>30.733195950609083</v>
      </c>
      <c r="G683" s="588">
        <f t="shared" si="73"/>
        <v>23.970946443624801</v>
      </c>
      <c r="H683" s="588">
        <f t="shared" si="73"/>
        <v>19.718840607301281</v>
      </c>
      <c r="I683" s="588">
        <f t="shared" si="73"/>
        <v>16.86002783197187</v>
      </c>
      <c r="J683" s="588">
        <f t="shared" si="73"/>
        <v>19.718840607301281</v>
      </c>
      <c r="K683" s="588">
        <f t="shared" si="73"/>
        <v>23.970946443624801</v>
      </c>
      <c r="L683" s="588">
        <f t="shared" si="73"/>
        <v>30.733195950609083</v>
      </c>
      <c r="M683" s="588">
        <f t="shared" si="73"/>
        <v>37.813457867847774</v>
      </c>
      <c r="N683" s="588" t="e">
        <f t="shared" si="73"/>
        <v>#N/A</v>
      </c>
    </row>
    <row r="684" spans="3:14">
      <c r="C684" s="85">
        <f t="shared" si="69"/>
        <v>185</v>
      </c>
      <c r="D684" s="588">
        <f t="shared" ref="D684:N693" si="74">IF($C$50&gt;0,IF(ABS($C684)&lt;D$60,D$57-3*D$59/($C$54^3)*($C$54*$C684^2/2-ABS($C684^3)/6),NA()),D$57-3*D$59/($C$54^3)*($C$54*$C684^2/2-ABS($C684^3)/6))</f>
        <v>45.337251271112578</v>
      </c>
      <c r="E684" s="588">
        <f t="shared" si="74"/>
        <v>37.804056805660288</v>
      </c>
      <c r="F684" s="588">
        <f t="shared" si="74"/>
        <v>30.709784095552415</v>
      </c>
      <c r="G684" s="588">
        <f t="shared" si="74"/>
        <v>23.933214597336239</v>
      </c>
      <c r="H684" s="588">
        <f t="shared" si="74"/>
        <v>19.673048557193372</v>
      </c>
      <c r="I684" s="588">
        <f t="shared" si="74"/>
        <v>16.805168954444955</v>
      </c>
      <c r="J684" s="588">
        <f t="shared" si="74"/>
        <v>19.673048557193372</v>
      </c>
      <c r="K684" s="588">
        <f t="shared" si="74"/>
        <v>23.933214597336239</v>
      </c>
      <c r="L684" s="588">
        <f t="shared" si="74"/>
        <v>30.709784095552415</v>
      </c>
      <c r="M684" s="588">
        <f t="shared" si="74"/>
        <v>37.804056805660288</v>
      </c>
      <c r="N684" s="588" t="e">
        <f t="shared" si="74"/>
        <v>#N/A</v>
      </c>
    </row>
    <row r="685" spans="3:14">
      <c r="C685" s="85">
        <f t="shared" si="69"/>
        <v>186</v>
      </c>
      <c r="D685" s="588">
        <f t="shared" si="74"/>
        <v>45.335470882697543</v>
      </c>
      <c r="E685" s="588">
        <f t="shared" si="74"/>
        <v>37.794618577681284</v>
      </c>
      <c r="F685" s="588">
        <f t="shared" si="74"/>
        <v>30.686279684983749</v>
      </c>
      <c r="G685" s="588">
        <f t="shared" si="74"/>
        <v>23.895333583442483</v>
      </c>
      <c r="H685" s="588">
        <f t="shared" si="74"/>
        <v>19.627075474585773</v>
      </c>
      <c r="I685" s="588">
        <f t="shared" si="74"/>
        <v>16.750093199977492</v>
      </c>
      <c r="J685" s="588">
        <f t="shared" si="74"/>
        <v>19.627075474585773</v>
      </c>
      <c r="K685" s="588">
        <f t="shared" si="74"/>
        <v>23.895333583442483</v>
      </c>
      <c r="L685" s="588">
        <f t="shared" si="74"/>
        <v>30.686279684983749</v>
      </c>
      <c r="M685" s="588">
        <f t="shared" si="74"/>
        <v>37.794618577681284</v>
      </c>
      <c r="N685" s="588" t="e">
        <f t="shared" si="74"/>
        <v>#N/A</v>
      </c>
    </row>
    <row r="686" spans="3:14">
      <c r="C686" s="85">
        <f t="shared" si="69"/>
        <v>187</v>
      </c>
      <c r="D686" s="588">
        <f t="shared" si="74"/>
        <v>45.333683511524029</v>
      </c>
      <c r="E686" s="588">
        <f t="shared" si="74"/>
        <v>37.785143332573931</v>
      </c>
      <c r="F686" s="588">
        <f t="shared" si="74"/>
        <v>30.662683089125132</v>
      </c>
      <c r="G686" s="588">
        <f t="shared" si="74"/>
        <v>23.857303998613954</v>
      </c>
      <c r="H686" s="588">
        <f t="shared" si="74"/>
        <v>19.580922083608485</v>
      </c>
      <c r="I686" s="588">
        <f t="shared" si="74"/>
        <v>16.694801436077245</v>
      </c>
      <c r="J686" s="588">
        <f t="shared" si="74"/>
        <v>19.580922083608485</v>
      </c>
      <c r="K686" s="588">
        <f t="shared" si="74"/>
        <v>23.857303998613954</v>
      </c>
      <c r="L686" s="588">
        <f t="shared" si="74"/>
        <v>30.662683089125132</v>
      </c>
      <c r="M686" s="588">
        <f t="shared" si="74"/>
        <v>37.785143332573931</v>
      </c>
      <c r="N686" s="588" t="e">
        <f t="shared" si="74"/>
        <v>#N/A</v>
      </c>
    </row>
    <row r="687" spans="3:14">
      <c r="C687" s="85">
        <f t="shared" si="69"/>
        <v>188</v>
      </c>
      <c r="D687" s="588">
        <f t="shared" si="74"/>
        <v>45.331889185635234</v>
      </c>
      <c r="E687" s="588">
        <f t="shared" si="74"/>
        <v>37.77563121900139</v>
      </c>
      <c r="F687" s="588">
        <f t="shared" si="74"/>
        <v>30.63899467819861</v>
      </c>
      <c r="G687" s="588">
        <f t="shared" si="74"/>
        <v>23.819126439521074</v>
      </c>
      <c r="H687" s="588">
        <f t="shared" si="74"/>
        <v>19.534589108391501</v>
      </c>
      <c r="I687" s="588">
        <f t="shared" si="74"/>
        <v>16.639294530251973</v>
      </c>
      <c r="J687" s="588">
        <f t="shared" si="74"/>
        <v>19.534589108391501</v>
      </c>
      <c r="K687" s="588">
        <f t="shared" si="74"/>
        <v>23.819126439521074</v>
      </c>
      <c r="L687" s="588">
        <f t="shared" si="74"/>
        <v>30.63899467819861</v>
      </c>
      <c r="M687" s="588">
        <f t="shared" si="74"/>
        <v>37.77563121900139</v>
      </c>
      <c r="N687" s="588" t="e">
        <f t="shared" si="74"/>
        <v>#N/A</v>
      </c>
    </row>
    <row r="688" spans="3:14">
      <c r="C688" s="85">
        <f t="shared" si="69"/>
        <v>189</v>
      </c>
      <c r="D688" s="588">
        <f t="shared" si="74"/>
        <v>45.330087933074374</v>
      </c>
      <c r="E688" s="588">
        <f t="shared" si="74"/>
        <v>37.766082385626824</v>
      </c>
      <c r="F688" s="588">
        <f t="shared" si="74"/>
        <v>30.615214822426232</v>
      </c>
      <c r="G688" s="588">
        <f t="shared" si="74"/>
        <v>23.780801502834262</v>
      </c>
      <c r="H688" s="588">
        <f t="shared" si="74"/>
        <v>19.488077273064828</v>
      </c>
      <c r="I688" s="588">
        <f t="shared" si="74"/>
        <v>16.583573350009441</v>
      </c>
      <c r="J688" s="588">
        <f t="shared" si="74"/>
        <v>19.488077273064828</v>
      </c>
      <c r="K688" s="588">
        <f t="shared" si="74"/>
        <v>23.780801502834262</v>
      </c>
      <c r="L688" s="588">
        <f t="shared" si="74"/>
        <v>30.615214822426232</v>
      </c>
      <c r="M688" s="588">
        <f t="shared" si="74"/>
        <v>37.766082385626824</v>
      </c>
      <c r="N688" s="588" t="e">
        <f t="shared" si="74"/>
        <v>#N/A</v>
      </c>
    </row>
    <row r="689" spans="3:14">
      <c r="C689" s="85">
        <f t="shared" si="69"/>
        <v>190</v>
      </c>
      <c r="D689" s="588">
        <f t="shared" si="74"/>
        <v>45.328279781884653</v>
      </c>
      <c r="E689" s="588">
        <f t="shared" si="74"/>
        <v>37.756496981113408</v>
      </c>
      <c r="F689" s="588">
        <f t="shared" si="74"/>
        <v>30.591343892030046</v>
      </c>
      <c r="G689" s="588">
        <f t="shared" si="74"/>
        <v>23.742329785223941</v>
      </c>
      <c r="H689" s="588">
        <f t="shared" si="74"/>
        <v>19.441387301758461</v>
      </c>
      <c r="I689" s="588">
        <f t="shared" si="74"/>
        <v>16.527638762857407</v>
      </c>
      <c r="J689" s="588">
        <f t="shared" si="74"/>
        <v>19.441387301758461</v>
      </c>
      <c r="K689" s="588">
        <f t="shared" si="74"/>
        <v>23.742329785223941</v>
      </c>
      <c r="L689" s="588">
        <f t="shared" si="74"/>
        <v>30.591343892030046</v>
      </c>
      <c r="M689" s="588">
        <f t="shared" si="74"/>
        <v>37.756496981113408</v>
      </c>
      <c r="N689" s="588" t="e">
        <f t="shared" si="74"/>
        <v>#N/A</v>
      </c>
    </row>
    <row r="690" spans="3:14">
      <c r="C690" s="85">
        <f t="shared" si="69"/>
        <v>191</v>
      </c>
      <c r="D690" s="588">
        <f t="shared" si="74"/>
        <v>45.326464760109268</v>
      </c>
      <c r="E690" s="588">
        <f t="shared" si="74"/>
        <v>37.746875154124304</v>
      </c>
      <c r="F690" s="588">
        <f t="shared" si="74"/>
        <v>30.567382257232104</v>
      </c>
      <c r="G690" s="588">
        <f t="shared" si="74"/>
        <v>23.70371188336053</v>
      </c>
      <c r="H690" s="588">
        <f t="shared" si="74"/>
        <v>19.394519918602398</v>
      </c>
      <c r="I690" s="588">
        <f t="shared" si="74"/>
        <v>16.471491636303639</v>
      </c>
      <c r="J690" s="588">
        <f t="shared" si="74"/>
        <v>19.394519918602398</v>
      </c>
      <c r="K690" s="588">
        <f t="shared" si="74"/>
        <v>23.70371188336053</v>
      </c>
      <c r="L690" s="588">
        <f t="shared" si="74"/>
        <v>30.567382257232104</v>
      </c>
      <c r="M690" s="588">
        <f t="shared" si="74"/>
        <v>37.746875154124304</v>
      </c>
      <c r="N690" s="588" t="e">
        <f t="shared" si="74"/>
        <v>#N/A</v>
      </c>
    </row>
    <row r="691" spans="3:14">
      <c r="C691" s="85">
        <f t="shared" si="69"/>
        <v>192</v>
      </c>
      <c r="D691" s="588">
        <f t="shared" si="74"/>
        <v>45.324642895791442</v>
      </c>
      <c r="E691" s="588">
        <f t="shared" si="74"/>
        <v>37.737217053322674</v>
      </c>
      <c r="F691" s="588">
        <f t="shared" si="74"/>
        <v>30.543330288254445</v>
      </c>
      <c r="G691" s="588">
        <f t="shared" si="74"/>
        <v>23.66494839391445</v>
      </c>
      <c r="H691" s="588">
        <f t="shared" si="74"/>
        <v>19.347475847726642</v>
      </c>
      <c r="I691" s="588">
        <f t="shared" si="74"/>
        <v>16.415132837855896</v>
      </c>
      <c r="J691" s="588">
        <f t="shared" si="74"/>
        <v>19.347475847726642</v>
      </c>
      <c r="K691" s="588">
        <f t="shared" si="74"/>
        <v>23.66494839391445</v>
      </c>
      <c r="L691" s="588">
        <f t="shared" si="74"/>
        <v>30.543330288254445</v>
      </c>
      <c r="M691" s="588">
        <f t="shared" si="74"/>
        <v>37.737217053322674</v>
      </c>
      <c r="N691" s="588" t="e">
        <f t="shared" si="74"/>
        <v>#N/A</v>
      </c>
    </row>
    <row r="692" spans="3:14">
      <c r="C692" s="85">
        <f t="shared" si="69"/>
        <v>193</v>
      </c>
      <c r="D692" s="588">
        <f t="shared" si="74"/>
        <v>45.322814216974372</v>
      </c>
      <c r="E692" s="588">
        <f t="shared" si="74"/>
        <v>37.727522827371693</v>
      </c>
      <c r="F692" s="588">
        <f t="shared" si="74"/>
        <v>30.519188355319127</v>
      </c>
      <c r="G692" s="588">
        <f t="shared" si="74"/>
        <v>23.626039913556124</v>
      </c>
      <c r="H692" s="588">
        <f t="shared" si="74"/>
        <v>19.300255813261188</v>
      </c>
      <c r="I692" s="588">
        <f t="shared" si="74"/>
        <v>16.358563235021943</v>
      </c>
      <c r="J692" s="588">
        <f t="shared" si="74"/>
        <v>19.300255813261188</v>
      </c>
      <c r="K692" s="588">
        <f t="shared" si="74"/>
        <v>23.626039913556124</v>
      </c>
      <c r="L692" s="588">
        <f t="shared" si="74"/>
        <v>30.519188355319127</v>
      </c>
      <c r="M692" s="588">
        <f t="shared" si="74"/>
        <v>37.727522827371693</v>
      </c>
      <c r="N692" s="588" t="e">
        <f t="shared" si="74"/>
        <v>#N/A</v>
      </c>
    </row>
    <row r="693" spans="3:14">
      <c r="C693" s="85">
        <f t="shared" si="69"/>
        <v>194</v>
      </c>
      <c r="D693" s="588">
        <f t="shared" si="74"/>
        <v>45.320978751701269</v>
      </c>
      <c r="E693" s="588">
        <f t="shared" si="74"/>
        <v>37.717792624934518</v>
      </c>
      <c r="F693" s="588">
        <f t="shared" si="74"/>
        <v>30.494956828648192</v>
      </c>
      <c r="G693" s="588">
        <f t="shared" si="74"/>
        <v>23.586987038955968</v>
      </c>
      <c r="H693" s="588">
        <f t="shared" si="74"/>
        <v>19.252860539336034</v>
      </c>
      <c r="I693" s="588">
        <f t="shared" si="74"/>
        <v>16.301783695309538</v>
      </c>
      <c r="J693" s="588">
        <f t="shared" si="74"/>
        <v>19.252860539336034</v>
      </c>
      <c r="K693" s="588">
        <f t="shared" si="74"/>
        <v>23.586987038955968</v>
      </c>
      <c r="L693" s="588">
        <f t="shared" si="74"/>
        <v>30.494956828648192</v>
      </c>
      <c r="M693" s="588">
        <f t="shared" si="74"/>
        <v>37.717792624934518</v>
      </c>
      <c r="N693" s="588" t="e">
        <f t="shared" si="74"/>
        <v>#N/A</v>
      </c>
    </row>
    <row r="694" spans="3:14">
      <c r="C694" s="85">
        <f t="shared" si="69"/>
        <v>195</v>
      </c>
      <c r="D694" s="588">
        <f t="shared" ref="D694:N703" si="75">IF($C$50&gt;0,IF(ABS($C694)&lt;D$60,D$57-3*D$59/($C$54^3)*($C$54*$C694^2/2-ABS($C694^3)/6),NA()),D$57-3*D$59/($C$54^3)*($C$54*$C694^2/2-ABS($C694^3)/6))</f>
        <v>45.319136528015342</v>
      </c>
      <c r="E694" s="588">
        <f t="shared" si="75"/>
        <v>37.708026594674315</v>
      </c>
      <c r="F694" s="588">
        <f t="shared" si="75"/>
        <v>30.470636078463688</v>
      </c>
      <c r="G694" s="588">
        <f t="shared" si="75"/>
        <v>23.547790366784408</v>
      </c>
      <c r="H694" s="588">
        <f t="shared" si="75"/>
        <v>19.205290750081183</v>
      </c>
      <c r="I694" s="588">
        <f t="shared" si="75"/>
        <v>16.244795086226443</v>
      </c>
      <c r="J694" s="588">
        <f t="shared" si="75"/>
        <v>19.205290750081183</v>
      </c>
      <c r="K694" s="588">
        <f t="shared" si="75"/>
        <v>23.547790366784408</v>
      </c>
      <c r="L694" s="588">
        <f t="shared" si="75"/>
        <v>30.470636078463688</v>
      </c>
      <c r="M694" s="588">
        <f t="shared" si="75"/>
        <v>37.708026594674315</v>
      </c>
      <c r="N694" s="588" t="e">
        <f t="shared" si="75"/>
        <v>#N/A</v>
      </c>
    </row>
    <row r="695" spans="3:14">
      <c r="C695" s="85">
        <f t="shared" si="69"/>
        <v>196</v>
      </c>
      <c r="D695" s="588">
        <f t="shared" si="75"/>
        <v>45.317287573959788</v>
      </c>
      <c r="E695" s="588">
        <f t="shared" si="75"/>
        <v>37.698224885254263</v>
      </c>
      <c r="F695" s="588">
        <f t="shared" si="75"/>
        <v>30.446226474987661</v>
      </c>
      <c r="G695" s="588">
        <f t="shared" si="75"/>
        <v>23.508450493711862</v>
      </c>
      <c r="H695" s="588">
        <f t="shared" si="75"/>
        <v>19.157547169626625</v>
      </c>
      <c r="I695" s="588">
        <f t="shared" si="75"/>
        <v>16.187598275280422</v>
      </c>
      <c r="J695" s="588">
        <f t="shared" si="75"/>
        <v>19.157547169626625</v>
      </c>
      <c r="K695" s="588">
        <f t="shared" si="75"/>
        <v>23.508450493711862</v>
      </c>
      <c r="L695" s="588">
        <f t="shared" si="75"/>
        <v>30.446226474987661</v>
      </c>
      <c r="M695" s="588">
        <f t="shared" si="75"/>
        <v>37.698224885254263</v>
      </c>
      <c r="N695" s="588" t="e">
        <f t="shared" si="75"/>
        <v>#N/A</v>
      </c>
    </row>
    <row r="696" spans="3:14">
      <c r="C696" s="85">
        <f t="shared" si="69"/>
        <v>197</v>
      </c>
      <c r="D696" s="588">
        <f t="shared" si="75"/>
        <v>45.315431917577818</v>
      </c>
      <c r="E696" s="588">
        <f t="shared" si="75"/>
        <v>37.688387645337514</v>
      </c>
      <c r="F696" s="588">
        <f t="shared" si="75"/>
        <v>30.421728388442169</v>
      </c>
      <c r="G696" s="588">
        <f t="shared" si="75"/>
        <v>23.468968016408752</v>
      </c>
      <c r="H696" s="588">
        <f t="shared" si="75"/>
        <v>19.109630522102371</v>
      </c>
      <c r="I696" s="588">
        <f t="shared" si="75"/>
        <v>16.130194129979241</v>
      </c>
      <c r="J696" s="588">
        <f t="shared" si="75"/>
        <v>19.109630522102371</v>
      </c>
      <c r="K696" s="588">
        <f t="shared" si="75"/>
        <v>23.468968016408752</v>
      </c>
      <c r="L696" s="588">
        <f t="shared" si="75"/>
        <v>30.421728388442169</v>
      </c>
      <c r="M696" s="588">
        <f t="shared" si="75"/>
        <v>37.688387645337514</v>
      </c>
      <c r="N696" s="588" t="e">
        <f t="shared" si="75"/>
        <v>#N/A</v>
      </c>
    </row>
    <row r="697" spans="3:14">
      <c r="C697" s="85">
        <f t="shared" si="69"/>
        <v>198</v>
      </c>
      <c r="D697" s="588">
        <f t="shared" si="75"/>
        <v>45.313569586912642</v>
      </c>
      <c r="E697" s="588">
        <f t="shared" si="75"/>
        <v>37.678515023587238</v>
      </c>
      <c r="F697" s="588">
        <f t="shared" si="75"/>
        <v>30.397142189049248</v>
      </c>
      <c r="G697" s="588">
        <f t="shared" si="75"/>
        <v>23.429343531545499</v>
      </c>
      <c r="H697" s="588">
        <f t="shared" si="75"/>
        <v>19.061541531638408</v>
      </c>
      <c r="I697" s="588">
        <f t="shared" si="75"/>
        <v>16.072583517830658</v>
      </c>
      <c r="J697" s="588">
        <f t="shared" si="75"/>
        <v>19.061541531638408</v>
      </c>
      <c r="K697" s="588">
        <f t="shared" si="75"/>
        <v>23.429343531545499</v>
      </c>
      <c r="L697" s="588">
        <f t="shared" si="75"/>
        <v>30.397142189049248</v>
      </c>
      <c r="M697" s="588">
        <f t="shared" si="75"/>
        <v>37.678515023587238</v>
      </c>
      <c r="N697" s="588" t="e">
        <f t="shared" si="75"/>
        <v>#N/A</v>
      </c>
    </row>
    <row r="698" spans="3:14">
      <c r="C698" s="85">
        <f t="shared" si="69"/>
        <v>199</v>
      </c>
      <c r="D698" s="588">
        <f t="shared" si="75"/>
        <v>45.311700610007463</v>
      </c>
      <c r="E698" s="588">
        <f t="shared" si="75"/>
        <v>37.668607168666604</v>
      </c>
      <c r="F698" s="588">
        <f t="shared" si="75"/>
        <v>30.372468247030952</v>
      </c>
      <c r="G698" s="588">
        <f t="shared" si="75"/>
        <v>23.38957763579252</v>
      </c>
      <c r="H698" s="588">
        <f t="shared" si="75"/>
        <v>19.013280922364743</v>
      </c>
      <c r="I698" s="588">
        <f t="shared" si="75"/>
        <v>16.014767306342435</v>
      </c>
      <c r="J698" s="588">
        <f t="shared" si="75"/>
        <v>19.013280922364743</v>
      </c>
      <c r="K698" s="588">
        <f t="shared" si="75"/>
        <v>23.38957763579252</v>
      </c>
      <c r="L698" s="588">
        <f t="shared" si="75"/>
        <v>30.372468247030952</v>
      </c>
      <c r="M698" s="588">
        <f t="shared" si="75"/>
        <v>37.668607168666604</v>
      </c>
      <c r="N698" s="588" t="e">
        <f t="shared" si="75"/>
        <v>#N/A</v>
      </c>
    </row>
    <row r="699" spans="3:14">
      <c r="C699" s="85">
        <f t="shared" si="69"/>
        <v>200</v>
      </c>
      <c r="D699" s="588">
        <f t="shared" si="75"/>
        <v>45.309825014905492</v>
      </c>
      <c r="E699" s="588">
        <f t="shared" si="75"/>
        <v>37.658664229238781</v>
      </c>
      <c r="F699" s="588">
        <f t="shared" si="75"/>
        <v>30.347706932609331</v>
      </c>
      <c r="G699" s="588">
        <f t="shared" si="75"/>
        <v>23.349670925820242</v>
      </c>
      <c r="H699" s="588">
        <f t="shared" si="75"/>
        <v>18.964849418411372</v>
      </c>
      <c r="I699" s="588">
        <f t="shared" si="75"/>
        <v>15.956746363022333</v>
      </c>
      <c r="J699" s="588">
        <f t="shared" si="75"/>
        <v>18.964849418411372</v>
      </c>
      <c r="K699" s="588">
        <f t="shared" si="75"/>
        <v>23.349670925820242</v>
      </c>
      <c r="L699" s="588">
        <f t="shared" si="75"/>
        <v>30.347706932609331</v>
      </c>
      <c r="M699" s="588">
        <f t="shared" si="75"/>
        <v>37.658664229238781</v>
      </c>
      <c r="N699" s="588" t="e">
        <f t="shared" si="75"/>
        <v>#N/A</v>
      </c>
    </row>
    <row r="700" spans="3:14">
      <c r="C700" s="85">
        <f t="shared" si="69"/>
        <v>201</v>
      </c>
      <c r="D700" s="588">
        <f t="shared" si="75"/>
        <v>45.307942829649939</v>
      </c>
      <c r="E700" s="588">
        <f t="shared" si="75"/>
        <v>37.648686353966923</v>
      </c>
      <c r="F700" s="588">
        <f t="shared" si="75"/>
        <v>30.322858616006428</v>
      </c>
      <c r="G700" s="588">
        <f t="shared" si="75"/>
        <v>23.309623998299077</v>
      </c>
      <c r="H700" s="588">
        <f t="shared" si="75"/>
        <v>18.916247743908293</v>
      </c>
      <c r="I700" s="588">
        <f t="shared" si="75"/>
        <v>15.898521555378117</v>
      </c>
      <c r="J700" s="588">
        <f t="shared" si="75"/>
        <v>18.916247743908293</v>
      </c>
      <c r="K700" s="588">
        <f t="shared" si="75"/>
        <v>23.309623998299077</v>
      </c>
      <c r="L700" s="588">
        <f t="shared" si="75"/>
        <v>30.322858616006428</v>
      </c>
      <c r="M700" s="588">
        <f t="shared" si="75"/>
        <v>37.648686353966923</v>
      </c>
      <c r="N700" s="588" t="e">
        <f t="shared" si="75"/>
        <v>#N/A</v>
      </c>
    </row>
    <row r="701" spans="3:14">
      <c r="C701" s="85">
        <f t="shared" si="69"/>
        <v>202</v>
      </c>
      <c r="D701" s="588">
        <f t="shared" si="75"/>
        <v>45.306054082284</v>
      </c>
      <c r="E701" s="588">
        <f t="shared" si="75"/>
        <v>37.638673691514207</v>
      </c>
      <c r="F701" s="588">
        <f t="shared" si="75"/>
        <v>30.297923667444294</v>
      </c>
      <c r="G701" s="588">
        <f t="shared" si="75"/>
        <v>23.269437449899456</v>
      </c>
      <c r="H701" s="588">
        <f t="shared" si="75"/>
        <v>18.867476622985507</v>
      </c>
      <c r="I701" s="588">
        <f t="shared" si="75"/>
        <v>15.84009375091755</v>
      </c>
      <c r="J701" s="588">
        <f t="shared" si="75"/>
        <v>18.867476622985507</v>
      </c>
      <c r="K701" s="588">
        <f t="shared" si="75"/>
        <v>23.269437449899456</v>
      </c>
      <c r="L701" s="588">
        <f t="shared" si="75"/>
        <v>30.297923667444294</v>
      </c>
      <c r="M701" s="588">
        <f t="shared" si="75"/>
        <v>37.638673691514207</v>
      </c>
      <c r="N701" s="588" t="e">
        <f t="shared" si="75"/>
        <v>#N/A</v>
      </c>
    </row>
    <row r="702" spans="3:14">
      <c r="C702" s="85">
        <f t="shared" si="69"/>
        <v>203</v>
      </c>
      <c r="D702" s="588">
        <f t="shared" si="75"/>
        <v>45.304158800850885</v>
      </c>
      <c r="E702" s="588">
        <f t="shared" si="75"/>
        <v>37.628626390543793</v>
      </c>
      <c r="F702" s="588">
        <f t="shared" si="75"/>
        <v>30.272902457144976</v>
      </c>
      <c r="G702" s="588">
        <f t="shared" si="75"/>
        <v>23.229111877291793</v>
      </c>
      <c r="H702" s="588">
        <f t="shared" si="75"/>
        <v>18.818536779773009</v>
      </c>
      <c r="I702" s="588">
        <f t="shared" si="75"/>
        <v>15.781463817148389</v>
      </c>
      <c r="J702" s="588">
        <f t="shared" si="75"/>
        <v>18.818536779773009</v>
      </c>
      <c r="K702" s="588">
        <f t="shared" si="75"/>
        <v>23.229111877291793</v>
      </c>
      <c r="L702" s="588">
        <f t="shared" si="75"/>
        <v>30.272902457144976</v>
      </c>
      <c r="M702" s="588">
        <f t="shared" si="75"/>
        <v>37.628626390543793</v>
      </c>
      <c r="N702" s="588" t="e">
        <f t="shared" si="75"/>
        <v>#N/A</v>
      </c>
    </row>
    <row r="703" spans="3:14">
      <c r="C703" s="85">
        <f t="shared" si="69"/>
        <v>204</v>
      </c>
      <c r="D703" s="588">
        <f t="shared" si="75"/>
        <v>45.302257013393806</v>
      </c>
      <c r="E703" s="588">
        <f t="shared" si="75"/>
        <v>37.618544599718852</v>
      </c>
      <c r="F703" s="588">
        <f t="shared" si="75"/>
        <v>30.247795355330521</v>
      </c>
      <c r="G703" s="588">
        <f t="shared" si="75"/>
        <v>23.188647877146511</v>
      </c>
      <c r="H703" s="588">
        <f t="shared" si="75"/>
        <v>18.7694289384008</v>
      </c>
      <c r="I703" s="588">
        <f t="shared" si="75"/>
        <v>15.722632621578402</v>
      </c>
      <c r="J703" s="588">
        <f t="shared" si="75"/>
        <v>18.7694289384008</v>
      </c>
      <c r="K703" s="588">
        <f t="shared" si="75"/>
        <v>23.188647877146511</v>
      </c>
      <c r="L703" s="588">
        <f t="shared" si="75"/>
        <v>30.247795355330521</v>
      </c>
      <c r="M703" s="588">
        <f t="shared" si="75"/>
        <v>37.618544599718852</v>
      </c>
      <c r="N703" s="588" t="e">
        <f t="shared" si="75"/>
        <v>#N/A</v>
      </c>
    </row>
    <row r="704" spans="3:14">
      <c r="C704" s="85">
        <f t="shared" si="69"/>
        <v>205</v>
      </c>
      <c r="D704" s="588">
        <f t="shared" ref="D704:N713" si="76">IF($C$50&gt;0,IF(ABS($C704)&lt;D$60,D$57-3*D$59/($C$54^3)*($C$54*$C704^2/2-ABS($C704^3)/6),NA()),D$57-3*D$59/($C$54^3)*($C$54*$C704^2/2-ABS($C704^3)/6))</f>
        <v>45.300348747955958</v>
      </c>
      <c r="E704" s="588">
        <f t="shared" si="76"/>
        <v>37.608428467702545</v>
      </c>
      <c r="F704" s="588">
        <f t="shared" si="76"/>
        <v>30.222602732222981</v>
      </c>
      <c r="G704" s="588">
        <f t="shared" si="76"/>
        <v>23.148046046134031</v>
      </c>
      <c r="H704" s="588">
        <f t="shared" si="76"/>
        <v>18.720153822998881</v>
      </c>
      <c r="I704" s="588">
        <f t="shared" si="76"/>
        <v>15.66360103171535</v>
      </c>
      <c r="J704" s="588">
        <f t="shared" si="76"/>
        <v>18.720153822998881</v>
      </c>
      <c r="K704" s="588">
        <f t="shared" si="76"/>
        <v>23.148046046134031</v>
      </c>
      <c r="L704" s="588">
        <f t="shared" si="76"/>
        <v>30.222602732222981</v>
      </c>
      <c r="M704" s="588">
        <f t="shared" si="76"/>
        <v>37.608428467702545</v>
      </c>
      <c r="N704" s="588" t="e">
        <f t="shared" si="76"/>
        <v>#N/A</v>
      </c>
    </row>
    <row r="705" spans="3:14">
      <c r="C705" s="85">
        <f t="shared" si="69"/>
        <v>206</v>
      </c>
      <c r="D705" s="588">
        <f t="shared" si="76"/>
        <v>45.298434032580566</v>
      </c>
      <c r="E705" s="588">
        <f t="shared" si="76"/>
        <v>37.598278143158041</v>
      </c>
      <c r="F705" s="588">
        <f t="shared" si="76"/>
        <v>30.197324958044398</v>
      </c>
      <c r="G705" s="588">
        <f t="shared" si="76"/>
        <v>23.107306980924768</v>
      </c>
      <c r="H705" s="588">
        <f t="shared" si="76"/>
        <v>18.670712157697245</v>
      </c>
      <c r="I705" s="588">
        <f t="shared" si="76"/>
        <v>15.604369915066993</v>
      </c>
      <c r="J705" s="588">
        <f t="shared" si="76"/>
        <v>18.670712157697245</v>
      </c>
      <c r="K705" s="588">
        <f t="shared" si="76"/>
        <v>23.107306980924768</v>
      </c>
      <c r="L705" s="588">
        <f t="shared" si="76"/>
        <v>30.197324958044398</v>
      </c>
      <c r="M705" s="588">
        <f t="shared" si="76"/>
        <v>37.598278143158041</v>
      </c>
      <c r="N705" s="588" t="e">
        <f t="shared" si="76"/>
        <v>#N/A</v>
      </c>
    </row>
    <row r="706" spans="3:14">
      <c r="C706" s="85">
        <f t="shared" ref="C706:C769" si="77">IF(C705&gt;=$C$54,NA(),C705+1)</f>
        <v>207</v>
      </c>
      <c r="D706" s="588">
        <f t="shared" si="76"/>
        <v>45.296512895310826</v>
      </c>
      <c r="E706" s="588">
        <f t="shared" si="76"/>
        <v>37.588093774748508</v>
      </c>
      <c r="F706" s="588">
        <f t="shared" si="76"/>
        <v>30.171962403016824</v>
      </c>
      <c r="G706" s="588">
        <f t="shared" si="76"/>
        <v>23.066431278189157</v>
      </c>
      <c r="H706" s="588">
        <f t="shared" si="76"/>
        <v>18.621104666625897</v>
      </c>
      <c r="I706" s="588">
        <f t="shared" si="76"/>
        <v>15.544940139141094</v>
      </c>
      <c r="J706" s="588">
        <f t="shared" si="76"/>
        <v>18.621104666625897</v>
      </c>
      <c r="K706" s="588">
        <f t="shared" si="76"/>
        <v>23.066431278189157</v>
      </c>
      <c r="L706" s="588">
        <f t="shared" si="76"/>
        <v>30.171962403016824</v>
      </c>
      <c r="M706" s="588">
        <f t="shared" si="76"/>
        <v>37.588093774748508</v>
      </c>
      <c r="N706" s="588" t="e">
        <f t="shared" si="76"/>
        <v>#N/A</v>
      </c>
    </row>
    <row r="707" spans="3:14">
      <c r="C707" s="85">
        <f t="shared" si="77"/>
        <v>208</v>
      </c>
      <c r="D707" s="588">
        <f t="shared" si="76"/>
        <v>45.294585364189942</v>
      </c>
      <c r="E707" s="588">
        <f t="shared" si="76"/>
        <v>37.577875511137108</v>
      </c>
      <c r="F707" s="588">
        <f t="shared" si="76"/>
        <v>30.146515437362307</v>
      </c>
      <c r="G707" s="588">
        <f t="shared" si="76"/>
        <v>23.025419534597603</v>
      </c>
      <c r="H707" s="588">
        <f t="shared" si="76"/>
        <v>18.571332073914832</v>
      </c>
      <c r="I707" s="588">
        <f t="shared" si="76"/>
        <v>15.485312571445418</v>
      </c>
      <c r="J707" s="588">
        <f t="shared" si="76"/>
        <v>18.571332073914832</v>
      </c>
      <c r="K707" s="588">
        <f t="shared" si="76"/>
        <v>23.025419534597603</v>
      </c>
      <c r="L707" s="588">
        <f t="shared" si="76"/>
        <v>30.146515437362307</v>
      </c>
      <c r="M707" s="588">
        <f t="shared" si="76"/>
        <v>37.577875511137108</v>
      </c>
      <c r="N707" s="588" t="e">
        <f t="shared" si="76"/>
        <v>#N/A</v>
      </c>
    </row>
    <row r="708" spans="3:14">
      <c r="C708" s="85">
        <f t="shared" si="77"/>
        <v>209</v>
      </c>
      <c r="D708" s="588">
        <f t="shared" si="76"/>
        <v>45.292651467261123</v>
      </c>
      <c r="E708" s="588">
        <f t="shared" si="76"/>
        <v>37.567623500987011</v>
      </c>
      <c r="F708" s="588">
        <f t="shared" si="76"/>
        <v>30.120984431302894</v>
      </c>
      <c r="G708" s="588">
        <f t="shared" si="76"/>
        <v>22.984272346820536</v>
      </c>
      <c r="H708" s="588">
        <f t="shared" si="76"/>
        <v>18.521395103694051</v>
      </c>
      <c r="I708" s="588">
        <f t="shared" si="76"/>
        <v>15.425488079487721</v>
      </c>
      <c r="J708" s="588">
        <f t="shared" si="76"/>
        <v>18.521395103694051</v>
      </c>
      <c r="K708" s="588">
        <f t="shared" si="76"/>
        <v>22.984272346820536</v>
      </c>
      <c r="L708" s="588">
        <f t="shared" si="76"/>
        <v>30.120984431302894</v>
      </c>
      <c r="M708" s="588">
        <f t="shared" si="76"/>
        <v>37.567623500987011</v>
      </c>
      <c r="N708" s="588" t="e">
        <f t="shared" si="76"/>
        <v>#N/A</v>
      </c>
    </row>
    <row r="709" spans="3:14">
      <c r="C709" s="85">
        <f t="shared" si="77"/>
        <v>210</v>
      </c>
      <c r="D709" s="588">
        <f t="shared" si="76"/>
        <v>45.290711232567581</v>
      </c>
      <c r="E709" s="588">
        <f t="shared" si="76"/>
        <v>37.557337892961378</v>
      </c>
      <c r="F709" s="588">
        <f t="shared" si="76"/>
        <v>30.095369755060634</v>
      </c>
      <c r="G709" s="588">
        <f t="shared" si="76"/>
        <v>22.942990311528373</v>
      </c>
      <c r="H709" s="588">
        <f t="shared" si="76"/>
        <v>18.471294480093547</v>
      </c>
      <c r="I709" s="588">
        <f t="shared" si="76"/>
        <v>15.365467530775771</v>
      </c>
      <c r="J709" s="588">
        <f t="shared" si="76"/>
        <v>18.471294480093547</v>
      </c>
      <c r="K709" s="588">
        <f t="shared" si="76"/>
        <v>22.942990311528373</v>
      </c>
      <c r="L709" s="588">
        <f t="shared" si="76"/>
        <v>30.095369755060634</v>
      </c>
      <c r="M709" s="588">
        <f t="shared" si="76"/>
        <v>37.557337892961378</v>
      </c>
      <c r="N709" s="588" t="e">
        <f t="shared" si="76"/>
        <v>#N/A</v>
      </c>
    </row>
    <row r="710" spans="3:14">
      <c r="C710" s="85">
        <f t="shared" si="77"/>
        <v>211</v>
      </c>
      <c r="D710" s="588">
        <f t="shared" si="76"/>
        <v>45.288764688152519</v>
      </c>
      <c r="E710" s="588">
        <f t="shared" si="76"/>
        <v>37.547018835723385</v>
      </c>
      <c r="F710" s="588">
        <f t="shared" si="76"/>
        <v>30.069671778857575</v>
      </c>
      <c r="G710" s="588">
        <f t="shared" si="76"/>
        <v>22.90157402539154</v>
      </c>
      <c r="H710" s="588">
        <f t="shared" si="76"/>
        <v>18.421030927243329</v>
      </c>
      <c r="I710" s="588">
        <f t="shared" si="76"/>
        <v>15.305251792817328</v>
      </c>
      <c r="J710" s="588">
        <f t="shared" si="76"/>
        <v>18.421030927243329</v>
      </c>
      <c r="K710" s="588">
        <f t="shared" si="76"/>
        <v>22.90157402539154</v>
      </c>
      <c r="L710" s="588">
        <f t="shared" si="76"/>
        <v>30.069671778857575</v>
      </c>
      <c r="M710" s="588">
        <f t="shared" si="76"/>
        <v>37.547018835723385</v>
      </c>
      <c r="N710" s="588" t="e">
        <f t="shared" si="76"/>
        <v>#N/A</v>
      </c>
    </row>
    <row r="711" spans="3:14">
      <c r="C711" s="85">
        <f t="shared" si="77"/>
        <v>212</v>
      </c>
      <c r="D711" s="588">
        <f t="shared" si="76"/>
        <v>45.286811862059139</v>
      </c>
      <c r="E711" s="588">
        <f t="shared" si="76"/>
        <v>37.536666477936187</v>
      </c>
      <c r="F711" s="588">
        <f t="shared" si="76"/>
        <v>30.04389087291576</v>
      </c>
      <c r="G711" s="588">
        <f t="shared" si="76"/>
        <v>22.860024085080447</v>
      </c>
      <c r="H711" s="588">
        <f t="shared" si="76"/>
        <v>18.370605169273386</v>
      </c>
      <c r="I711" s="588">
        <f t="shared" si="76"/>
        <v>15.244841733120154</v>
      </c>
      <c r="J711" s="588">
        <f t="shared" si="76"/>
        <v>18.370605169273386</v>
      </c>
      <c r="K711" s="588">
        <f t="shared" si="76"/>
        <v>22.860024085080447</v>
      </c>
      <c r="L711" s="588">
        <f t="shared" si="76"/>
        <v>30.04389087291576</v>
      </c>
      <c r="M711" s="588">
        <f t="shared" si="76"/>
        <v>37.536666477936187</v>
      </c>
      <c r="N711" s="588" t="e">
        <f t="shared" si="76"/>
        <v>#N/A</v>
      </c>
    </row>
    <row r="712" spans="3:14">
      <c r="C712" s="85">
        <f t="shared" si="77"/>
        <v>213</v>
      </c>
      <c r="D712" s="588">
        <f t="shared" si="76"/>
        <v>45.28485278233066</v>
      </c>
      <c r="E712" s="588">
        <f t="shared" si="76"/>
        <v>37.526280968262952</v>
      </c>
      <c r="F712" s="588">
        <f t="shared" si="76"/>
        <v>30.018027407457247</v>
      </c>
      <c r="G712" s="588">
        <f t="shared" si="76"/>
        <v>22.818341087265527</v>
      </c>
      <c r="H712" s="588">
        <f t="shared" si="76"/>
        <v>18.320017930313725</v>
      </c>
      <c r="I712" s="588">
        <f t="shared" si="76"/>
        <v>15.184238219192011</v>
      </c>
      <c r="J712" s="588">
        <f t="shared" si="76"/>
        <v>18.320017930313725</v>
      </c>
      <c r="K712" s="588">
        <f t="shared" si="76"/>
        <v>22.818341087265527</v>
      </c>
      <c r="L712" s="588">
        <f t="shared" si="76"/>
        <v>30.018027407457247</v>
      </c>
      <c r="M712" s="588">
        <f t="shared" si="76"/>
        <v>37.526280968262952</v>
      </c>
      <c r="N712" s="588" t="e">
        <f t="shared" si="76"/>
        <v>#N/A</v>
      </c>
    </row>
    <row r="713" spans="3:14">
      <c r="C713" s="85">
        <f t="shared" si="77"/>
        <v>214</v>
      </c>
      <c r="D713" s="588">
        <f t="shared" si="76"/>
        <v>45.282887477010277</v>
      </c>
      <c r="E713" s="588">
        <f t="shared" si="76"/>
        <v>37.51586245536685</v>
      </c>
      <c r="F713" s="588">
        <f t="shared" si="76"/>
        <v>29.992081752704074</v>
      </c>
      <c r="G713" s="588">
        <f t="shared" si="76"/>
        <v>22.776525628617193</v>
      </c>
      <c r="H713" s="588">
        <f t="shared" si="76"/>
        <v>18.269269934494336</v>
      </c>
      <c r="I713" s="588">
        <f t="shared" si="76"/>
        <v>15.123442118540662</v>
      </c>
      <c r="J713" s="588">
        <f t="shared" si="76"/>
        <v>18.269269934494336</v>
      </c>
      <c r="K713" s="588">
        <f t="shared" si="76"/>
        <v>22.776525628617193</v>
      </c>
      <c r="L713" s="588">
        <f t="shared" si="76"/>
        <v>29.992081752704074</v>
      </c>
      <c r="M713" s="588">
        <f t="shared" si="76"/>
        <v>37.51586245536685</v>
      </c>
      <c r="N713" s="588" t="e">
        <f t="shared" si="76"/>
        <v>#N/A</v>
      </c>
    </row>
    <row r="714" spans="3:14">
      <c r="C714" s="85">
        <f t="shared" si="77"/>
        <v>215</v>
      </c>
      <c r="D714" s="588">
        <f t="shared" ref="D714:N723" si="78">IF($C$50&gt;0,IF(ABS($C714)&lt;D$60,D$57-3*D$59/($C$54^3)*($C$54*$C714^2/2-ABS($C714^3)/6),NA()),D$57-3*D$59/($C$54^3)*($C$54*$C714^2/2-ABS($C714^3)/6))</f>
        <v>45.280915974141202</v>
      </c>
      <c r="E714" s="588">
        <f t="shared" si="78"/>
        <v>37.505411087911043</v>
      </c>
      <c r="F714" s="588">
        <f t="shared" si="78"/>
        <v>29.966054278878293</v>
      </c>
      <c r="G714" s="588">
        <f t="shared" si="78"/>
        <v>22.734578305805869</v>
      </c>
      <c r="H714" s="588">
        <f t="shared" si="78"/>
        <v>18.218361905945223</v>
      </c>
      <c r="I714" s="588">
        <f t="shared" si="78"/>
        <v>15.06245429867387</v>
      </c>
      <c r="J714" s="588">
        <f t="shared" si="78"/>
        <v>18.218361905945223</v>
      </c>
      <c r="K714" s="588">
        <f t="shared" si="78"/>
        <v>22.734578305805869</v>
      </c>
      <c r="L714" s="588">
        <f t="shared" si="78"/>
        <v>29.966054278878293</v>
      </c>
      <c r="M714" s="588">
        <f t="shared" si="78"/>
        <v>37.505411087911043</v>
      </c>
      <c r="N714" s="588" t="e">
        <f t="shared" si="78"/>
        <v>#N/A</v>
      </c>
    </row>
    <row r="715" spans="3:14">
      <c r="C715" s="85">
        <f t="shared" si="77"/>
        <v>216</v>
      </c>
      <c r="D715" s="588">
        <f t="shared" si="78"/>
        <v>45.278938301766637</v>
      </c>
      <c r="E715" s="588">
        <f t="shared" si="78"/>
        <v>37.494927014558705</v>
      </c>
      <c r="F715" s="588">
        <f t="shared" si="78"/>
        <v>29.939945356201953</v>
      </c>
      <c r="G715" s="588">
        <f t="shared" si="78"/>
        <v>22.692499715501974</v>
      </c>
      <c r="H715" s="588">
        <f t="shared" si="78"/>
        <v>18.167294568796386</v>
      </c>
      <c r="I715" s="588">
        <f t="shared" si="78"/>
        <v>15.001275627099393</v>
      </c>
      <c r="J715" s="588">
        <f t="shared" si="78"/>
        <v>18.167294568796386</v>
      </c>
      <c r="K715" s="588">
        <f t="shared" si="78"/>
        <v>22.692499715501974</v>
      </c>
      <c r="L715" s="588">
        <f t="shared" si="78"/>
        <v>29.939945356201953</v>
      </c>
      <c r="M715" s="588">
        <f t="shared" si="78"/>
        <v>37.494927014558705</v>
      </c>
      <c r="N715" s="588" t="e">
        <f t="shared" si="78"/>
        <v>#N/A</v>
      </c>
    </row>
    <row r="716" spans="3:14">
      <c r="C716" s="85">
        <f t="shared" si="77"/>
        <v>217</v>
      </c>
      <c r="D716" s="588">
        <f t="shared" si="78"/>
        <v>45.2769544879298</v>
      </c>
      <c r="E716" s="588">
        <f t="shared" si="78"/>
        <v>37.484410383972993</v>
      </c>
      <c r="F716" s="588">
        <f t="shared" si="78"/>
        <v>29.913755354897102</v>
      </c>
      <c r="G716" s="588">
        <f t="shared" si="78"/>
        <v>22.650290454375934</v>
      </c>
      <c r="H716" s="588">
        <f t="shared" si="78"/>
        <v>18.116068647177819</v>
      </c>
      <c r="I716" s="588">
        <f t="shared" si="78"/>
        <v>14.939906971324998</v>
      </c>
      <c r="J716" s="588">
        <f t="shared" si="78"/>
        <v>18.116068647177819</v>
      </c>
      <c r="K716" s="588">
        <f t="shared" si="78"/>
        <v>22.650290454375934</v>
      </c>
      <c r="L716" s="588">
        <f t="shared" si="78"/>
        <v>29.913755354897102</v>
      </c>
      <c r="M716" s="588">
        <f t="shared" si="78"/>
        <v>37.484410383972993</v>
      </c>
      <c r="N716" s="588" t="e">
        <f t="shared" si="78"/>
        <v>#N/A</v>
      </c>
    </row>
    <row r="717" spans="3:14">
      <c r="C717" s="85">
        <f t="shared" si="77"/>
        <v>218</v>
      </c>
      <c r="D717" s="588">
        <f t="shared" si="78"/>
        <v>45.274964560673887</v>
      </c>
      <c r="E717" s="588">
        <f t="shared" si="78"/>
        <v>37.473861344817074</v>
      </c>
      <c r="F717" s="588">
        <f t="shared" si="78"/>
        <v>29.88748464518579</v>
      </c>
      <c r="G717" s="588">
        <f t="shared" si="78"/>
        <v>22.607951119098161</v>
      </c>
      <c r="H717" s="588">
        <f t="shared" si="78"/>
        <v>18.064684865219526</v>
      </c>
      <c r="I717" s="588">
        <f t="shared" si="78"/>
        <v>14.878349198858446</v>
      </c>
      <c r="J717" s="588">
        <f t="shared" si="78"/>
        <v>18.064684865219526</v>
      </c>
      <c r="K717" s="588">
        <f t="shared" si="78"/>
        <v>22.607951119098161</v>
      </c>
      <c r="L717" s="588">
        <f t="shared" si="78"/>
        <v>29.88748464518579</v>
      </c>
      <c r="M717" s="588">
        <f t="shared" si="78"/>
        <v>37.473861344817074</v>
      </c>
      <c r="N717" s="588" t="e">
        <f t="shared" si="78"/>
        <v>#N/A</v>
      </c>
    </row>
    <row r="718" spans="3:14">
      <c r="C718" s="85">
        <f t="shared" si="77"/>
        <v>219</v>
      </c>
      <c r="D718" s="588">
        <f t="shared" si="78"/>
        <v>45.272968548042101</v>
      </c>
      <c r="E718" s="588">
        <f t="shared" si="78"/>
        <v>37.463280045754118</v>
      </c>
      <c r="F718" s="588">
        <f t="shared" si="78"/>
        <v>29.861133597290056</v>
      </c>
      <c r="G718" s="588">
        <f t="shared" si="78"/>
        <v>22.565482306339081</v>
      </c>
      <c r="H718" s="588">
        <f t="shared" si="78"/>
        <v>18.013143947051503</v>
      </c>
      <c r="I718" s="588">
        <f t="shared" si="78"/>
        <v>14.816603177207497</v>
      </c>
      <c r="J718" s="588">
        <f t="shared" si="78"/>
        <v>18.013143947051503</v>
      </c>
      <c r="K718" s="588">
        <f t="shared" si="78"/>
        <v>22.565482306339081</v>
      </c>
      <c r="L718" s="588">
        <f t="shared" si="78"/>
        <v>29.861133597290056</v>
      </c>
      <c r="M718" s="588">
        <f t="shared" si="78"/>
        <v>37.463280045754118</v>
      </c>
      <c r="N718" s="588" t="e">
        <f t="shared" si="78"/>
        <v>#N/A</v>
      </c>
    </row>
    <row r="719" spans="3:14">
      <c r="C719" s="85">
        <f t="shared" si="77"/>
        <v>220</v>
      </c>
      <c r="D719" s="588">
        <f t="shared" si="78"/>
        <v>45.270966478077668</v>
      </c>
      <c r="E719" s="588">
        <f t="shared" si="78"/>
        <v>37.452666635447294</v>
      </c>
      <c r="F719" s="588">
        <f t="shared" si="78"/>
        <v>29.834702581431959</v>
      </c>
      <c r="G719" s="588">
        <f t="shared" si="78"/>
        <v>22.522884612769115</v>
      </c>
      <c r="H719" s="588">
        <f t="shared" si="78"/>
        <v>17.961446616803748</v>
      </c>
      <c r="I719" s="588">
        <f t="shared" si="78"/>
        <v>14.754669773879916</v>
      </c>
      <c r="J719" s="588">
        <f t="shared" si="78"/>
        <v>17.961446616803748</v>
      </c>
      <c r="K719" s="588">
        <f t="shared" si="78"/>
        <v>22.522884612769115</v>
      </c>
      <c r="L719" s="588">
        <f t="shared" si="78"/>
        <v>29.834702581431959</v>
      </c>
      <c r="M719" s="588">
        <f t="shared" si="78"/>
        <v>37.452666635447294</v>
      </c>
      <c r="N719" s="588" t="e">
        <f t="shared" si="78"/>
        <v>#N/A</v>
      </c>
    </row>
    <row r="720" spans="3:14">
      <c r="C720" s="85">
        <f t="shared" si="77"/>
        <v>221</v>
      </c>
      <c r="D720" s="588">
        <f t="shared" si="78"/>
        <v>45.268958378823775</v>
      </c>
      <c r="E720" s="588">
        <f t="shared" si="78"/>
        <v>37.442021262559763</v>
      </c>
      <c r="F720" s="588">
        <f t="shared" si="78"/>
        <v>29.80819196783354</v>
      </c>
      <c r="G720" s="588">
        <f t="shared" si="78"/>
        <v>22.480158635058682</v>
      </c>
      <c r="H720" s="588">
        <f t="shared" si="78"/>
        <v>17.909593598606261</v>
      </c>
      <c r="I720" s="588">
        <f t="shared" si="78"/>
        <v>14.692549856383465</v>
      </c>
      <c r="J720" s="588">
        <f t="shared" si="78"/>
        <v>17.909593598606261</v>
      </c>
      <c r="K720" s="588">
        <f t="shared" si="78"/>
        <v>22.480158635058682</v>
      </c>
      <c r="L720" s="588">
        <f t="shared" si="78"/>
        <v>29.80819196783354</v>
      </c>
      <c r="M720" s="588">
        <f t="shared" si="78"/>
        <v>37.442021262559763</v>
      </c>
      <c r="N720" s="588" t="e">
        <f t="shared" si="78"/>
        <v>#N/A</v>
      </c>
    </row>
    <row r="721" spans="3:14">
      <c r="C721" s="85">
        <f t="shared" si="77"/>
        <v>222</v>
      </c>
      <c r="D721" s="588">
        <f t="shared" si="78"/>
        <v>45.266944278323635</v>
      </c>
      <c r="E721" s="588">
        <f t="shared" si="78"/>
        <v>37.431344075754687</v>
      </c>
      <c r="F721" s="588">
        <f t="shared" si="78"/>
        <v>29.781602126716852</v>
      </c>
      <c r="G721" s="588">
        <f t="shared" si="78"/>
        <v>22.437304969878205</v>
      </c>
      <c r="H721" s="588">
        <f t="shared" si="78"/>
        <v>17.857585616589041</v>
      </c>
      <c r="I721" s="588">
        <f t="shared" si="78"/>
        <v>14.630244292225903</v>
      </c>
      <c r="J721" s="588">
        <f t="shared" si="78"/>
        <v>17.857585616589041</v>
      </c>
      <c r="K721" s="588">
        <f t="shared" si="78"/>
        <v>22.437304969878205</v>
      </c>
      <c r="L721" s="588">
        <f t="shared" si="78"/>
        <v>29.781602126716852</v>
      </c>
      <c r="M721" s="588">
        <f t="shared" si="78"/>
        <v>37.431344075754687</v>
      </c>
      <c r="N721" s="588" t="e">
        <f t="shared" si="78"/>
        <v>#N/A</v>
      </c>
    </row>
    <row r="722" spans="3:14">
      <c r="C722" s="85">
        <f t="shared" si="77"/>
        <v>223</v>
      </c>
      <c r="D722" s="588">
        <f t="shared" si="78"/>
        <v>45.264924204620456</v>
      </c>
      <c r="E722" s="588">
        <f t="shared" si="78"/>
        <v>37.420635223695243</v>
      </c>
      <c r="F722" s="588">
        <f t="shared" si="78"/>
        <v>29.754933428303936</v>
      </c>
      <c r="G722" s="588">
        <f t="shared" si="78"/>
        <v>22.394324213898102</v>
      </c>
      <c r="H722" s="588">
        <f t="shared" si="78"/>
        <v>17.805423394882084</v>
      </c>
      <c r="I722" s="588">
        <f t="shared" si="78"/>
        <v>14.567753948914994</v>
      </c>
      <c r="J722" s="588">
        <f t="shared" si="78"/>
        <v>17.805423394882084</v>
      </c>
      <c r="K722" s="588">
        <f t="shared" si="78"/>
        <v>22.394324213898102</v>
      </c>
      <c r="L722" s="588">
        <f t="shared" si="78"/>
        <v>29.754933428303936</v>
      </c>
      <c r="M722" s="588">
        <f t="shared" si="78"/>
        <v>37.420635223695243</v>
      </c>
      <c r="N722" s="588" t="e">
        <f t="shared" si="78"/>
        <v>#N/A</v>
      </c>
    </row>
    <row r="723" spans="3:14">
      <c r="C723" s="85">
        <f t="shared" si="77"/>
        <v>224</v>
      </c>
      <c r="D723" s="588">
        <f t="shared" si="78"/>
        <v>45.26289818575745</v>
      </c>
      <c r="E723" s="588">
        <f t="shared" si="78"/>
        <v>37.409894855044584</v>
      </c>
      <c r="F723" s="588">
        <f t="shared" si="78"/>
        <v>29.728186242816847</v>
      </c>
      <c r="G723" s="588">
        <f t="shared" si="78"/>
        <v>22.351216963788794</v>
      </c>
      <c r="H723" s="588">
        <f t="shared" si="78"/>
        <v>17.753107657615395</v>
      </c>
      <c r="I723" s="588">
        <f t="shared" si="78"/>
        <v>14.505079693958503</v>
      </c>
      <c r="J723" s="588">
        <f t="shared" si="78"/>
        <v>17.753107657615395</v>
      </c>
      <c r="K723" s="588">
        <f t="shared" si="78"/>
        <v>22.351216963788794</v>
      </c>
      <c r="L723" s="588">
        <f t="shared" si="78"/>
        <v>29.728186242816847</v>
      </c>
      <c r="M723" s="588">
        <f t="shared" si="78"/>
        <v>37.409894855044584</v>
      </c>
      <c r="N723" s="588" t="e">
        <f t="shared" si="78"/>
        <v>#N/A</v>
      </c>
    </row>
    <row r="724" spans="3:14">
      <c r="C724" s="85">
        <f t="shared" si="77"/>
        <v>225</v>
      </c>
      <c r="D724" s="588">
        <f t="shared" ref="D724:N733" si="79">IF($C$50&gt;0,IF(ABS($C724)&lt;D$60,D$57-3*D$59/($C$54^3)*($C$54*$C724^2/2-ABS($C724^3)/6),NA()),D$57-3*D$59/($C$54^3)*($C$54*$C724^2/2-ABS($C724^3)/6))</f>
        <v>45.260866249777813</v>
      </c>
      <c r="E724" s="588">
        <f t="shared" si="79"/>
        <v>37.399123118465887</v>
      </c>
      <c r="F724" s="588">
        <f t="shared" si="79"/>
        <v>29.701360940477628</v>
      </c>
      <c r="G724" s="588">
        <f t="shared" si="79"/>
        <v>22.307983816220705</v>
      </c>
      <c r="H724" s="588">
        <f t="shared" si="79"/>
        <v>17.700639128918965</v>
      </c>
      <c r="I724" s="588">
        <f t="shared" si="79"/>
        <v>14.442222394864189</v>
      </c>
      <c r="J724" s="588">
        <f t="shared" si="79"/>
        <v>17.700639128918965</v>
      </c>
      <c r="K724" s="588">
        <f t="shared" si="79"/>
        <v>22.307983816220705</v>
      </c>
      <c r="L724" s="588">
        <f t="shared" si="79"/>
        <v>29.701360940477628</v>
      </c>
      <c r="M724" s="588">
        <f t="shared" si="79"/>
        <v>37.399123118465887</v>
      </c>
      <c r="N724" s="588" t="e">
        <f t="shared" si="79"/>
        <v>#N/A</v>
      </c>
    </row>
    <row r="725" spans="3:14">
      <c r="C725" s="85">
        <f t="shared" si="77"/>
        <v>226</v>
      </c>
      <c r="D725" s="588">
        <f t="shared" si="79"/>
        <v>45.258828424724761</v>
      </c>
      <c r="E725" s="588">
        <f t="shared" si="79"/>
        <v>37.388320162622314</v>
      </c>
      <c r="F725" s="588">
        <f t="shared" si="79"/>
        <v>29.674457891508332</v>
      </c>
      <c r="G725" s="588">
        <f t="shared" si="79"/>
        <v>22.264625367864252</v>
      </c>
      <c r="H725" s="588">
        <f t="shared" si="79"/>
        <v>17.648018532922798</v>
      </c>
      <c r="I725" s="588">
        <f t="shared" si="79"/>
        <v>14.379182919139815</v>
      </c>
      <c r="J725" s="588">
        <f t="shared" si="79"/>
        <v>17.648018532922798</v>
      </c>
      <c r="K725" s="588">
        <f t="shared" si="79"/>
        <v>22.264625367864252</v>
      </c>
      <c r="L725" s="588">
        <f t="shared" si="79"/>
        <v>29.674457891508332</v>
      </c>
      <c r="M725" s="588">
        <f t="shared" si="79"/>
        <v>37.388320162622314</v>
      </c>
      <c r="N725" s="588" t="e">
        <f t="shared" si="79"/>
        <v>#N/A</v>
      </c>
    </row>
    <row r="726" spans="3:14">
      <c r="C726" s="85">
        <f t="shared" si="77"/>
        <v>227</v>
      </c>
      <c r="D726" s="588">
        <f t="shared" si="79"/>
        <v>45.2567847386415</v>
      </c>
      <c r="E726" s="588">
        <f t="shared" si="79"/>
        <v>37.377486136177033</v>
      </c>
      <c r="F726" s="588">
        <f t="shared" si="79"/>
        <v>29.647477466131001</v>
      </c>
      <c r="G726" s="588">
        <f t="shared" si="79"/>
        <v>22.221142215389861</v>
      </c>
      <c r="H726" s="588">
        <f t="shared" si="79"/>
        <v>17.595246593756894</v>
      </c>
      <c r="I726" s="588">
        <f t="shared" si="79"/>
        <v>14.315962134293143</v>
      </c>
      <c r="J726" s="588">
        <f t="shared" si="79"/>
        <v>17.595246593756894</v>
      </c>
      <c r="K726" s="588">
        <f t="shared" si="79"/>
        <v>22.221142215389861</v>
      </c>
      <c r="L726" s="588">
        <f t="shared" si="79"/>
        <v>29.647477466131001</v>
      </c>
      <c r="M726" s="588">
        <f t="shared" si="79"/>
        <v>37.377486136177033</v>
      </c>
      <c r="N726" s="588" t="e">
        <f t="shared" si="79"/>
        <v>#N/A</v>
      </c>
    </row>
    <row r="727" spans="3:14">
      <c r="C727" s="85">
        <f t="shared" si="77"/>
        <v>228</v>
      </c>
      <c r="D727" s="588">
        <f t="shared" si="79"/>
        <v>45.254735219571231</v>
      </c>
      <c r="E727" s="588">
        <f t="shared" si="79"/>
        <v>37.366621187793207</v>
      </c>
      <c r="F727" s="588">
        <f t="shared" si="79"/>
        <v>29.62042003456769</v>
      </c>
      <c r="G727" s="588">
        <f t="shared" si="79"/>
        <v>22.177534955467944</v>
      </c>
      <c r="H727" s="588">
        <f t="shared" si="79"/>
        <v>17.542324035551246</v>
      </c>
      <c r="I727" s="588">
        <f t="shared" si="79"/>
        <v>14.252560907831933</v>
      </c>
      <c r="J727" s="588">
        <f t="shared" si="79"/>
        <v>17.542324035551246</v>
      </c>
      <c r="K727" s="588">
        <f t="shared" si="79"/>
        <v>22.177534955467944</v>
      </c>
      <c r="L727" s="588">
        <f t="shared" si="79"/>
        <v>29.62042003456769</v>
      </c>
      <c r="M727" s="588">
        <f t="shared" si="79"/>
        <v>37.366621187793207</v>
      </c>
      <c r="N727" s="588" t="e">
        <f t="shared" si="79"/>
        <v>#N/A</v>
      </c>
    </row>
    <row r="728" spans="3:14">
      <c r="C728" s="85">
        <f t="shared" si="77"/>
        <v>229</v>
      </c>
      <c r="D728" s="588">
        <f t="shared" si="79"/>
        <v>45.252679895557158</v>
      </c>
      <c r="E728" s="588">
        <f t="shared" si="79"/>
        <v>37.355725466134004</v>
      </c>
      <c r="F728" s="588">
        <f t="shared" si="79"/>
        <v>29.59328596704044</v>
      </c>
      <c r="G728" s="588">
        <f t="shared" si="79"/>
        <v>22.13380418476893</v>
      </c>
      <c r="H728" s="588">
        <f t="shared" si="79"/>
        <v>17.489251582435855</v>
      </c>
      <c r="I728" s="588">
        <f t="shared" si="79"/>
        <v>14.188980107263951</v>
      </c>
      <c r="J728" s="588">
        <f t="shared" si="79"/>
        <v>17.489251582435855</v>
      </c>
      <c r="K728" s="588">
        <f t="shared" si="79"/>
        <v>22.13380418476893</v>
      </c>
      <c r="L728" s="588">
        <f t="shared" si="79"/>
        <v>29.59328596704044</v>
      </c>
      <c r="M728" s="588">
        <f t="shared" si="79"/>
        <v>37.355725466134004</v>
      </c>
      <c r="N728" s="588" t="e">
        <f t="shared" si="79"/>
        <v>#N/A</v>
      </c>
    </row>
    <row r="729" spans="3:14">
      <c r="C729" s="85">
        <f t="shared" si="77"/>
        <v>230</v>
      </c>
      <c r="D729" s="588">
        <f t="shared" si="79"/>
        <v>45.250618794642499</v>
      </c>
      <c r="E729" s="588">
        <f t="shared" si="79"/>
        <v>37.344799119862586</v>
      </c>
      <c r="F729" s="588">
        <f t="shared" si="79"/>
        <v>29.566075633771305</v>
      </c>
      <c r="G729" s="588">
        <f t="shared" si="79"/>
        <v>22.089950499963237</v>
      </c>
      <c r="H729" s="588">
        <f t="shared" si="79"/>
        <v>17.436029958540722</v>
      </c>
      <c r="I729" s="588">
        <f t="shared" si="79"/>
        <v>14.125220600096959</v>
      </c>
      <c r="J729" s="588">
        <f t="shared" si="79"/>
        <v>17.436029958540722</v>
      </c>
      <c r="K729" s="588">
        <f t="shared" si="79"/>
        <v>22.089950499963237</v>
      </c>
      <c r="L729" s="588">
        <f t="shared" si="79"/>
        <v>29.566075633771305</v>
      </c>
      <c r="M729" s="588">
        <f t="shared" si="79"/>
        <v>37.344799119862586</v>
      </c>
      <c r="N729" s="588" t="e">
        <f t="shared" si="79"/>
        <v>#N/A</v>
      </c>
    </row>
    <row r="730" spans="3:14">
      <c r="C730" s="85">
        <f t="shared" si="77"/>
        <v>231</v>
      </c>
      <c r="D730" s="588">
        <f t="shared" si="79"/>
        <v>45.248551944870457</v>
      </c>
      <c r="E730" s="588">
        <f t="shared" si="79"/>
        <v>37.333842297642128</v>
      </c>
      <c r="F730" s="588">
        <f t="shared" si="79"/>
        <v>29.538789404982328</v>
      </c>
      <c r="G730" s="588">
        <f t="shared" si="79"/>
        <v>22.045974497721282</v>
      </c>
      <c r="H730" s="588">
        <f t="shared" si="79"/>
        <v>17.382659887995846</v>
      </c>
      <c r="I730" s="588">
        <f t="shared" si="79"/>
        <v>14.061283253838717</v>
      </c>
      <c r="J730" s="588">
        <f t="shared" si="79"/>
        <v>17.382659887995846</v>
      </c>
      <c r="K730" s="588">
        <f t="shared" si="79"/>
        <v>22.045974497721282</v>
      </c>
      <c r="L730" s="588">
        <f t="shared" si="79"/>
        <v>29.538789404982328</v>
      </c>
      <c r="M730" s="588">
        <f t="shared" si="79"/>
        <v>37.333842297642128</v>
      </c>
      <c r="N730" s="588" t="e">
        <f t="shared" si="79"/>
        <v>#N/A</v>
      </c>
    </row>
    <row r="731" spans="3:14">
      <c r="C731" s="85">
        <f t="shared" si="77"/>
        <v>232</v>
      </c>
      <c r="D731" s="588">
        <f t="shared" si="79"/>
        <v>45.246479374284235</v>
      </c>
      <c r="E731" s="588">
        <f t="shared" si="79"/>
        <v>37.322855148135787</v>
      </c>
      <c r="F731" s="588">
        <f t="shared" si="79"/>
        <v>29.511427650895559</v>
      </c>
      <c r="G731" s="588">
        <f t="shared" si="79"/>
        <v>22.001876774713494</v>
      </c>
      <c r="H731" s="588">
        <f t="shared" si="79"/>
        <v>17.329142094931221</v>
      </c>
      <c r="I731" s="588">
        <f t="shared" si="79"/>
        <v>13.997168935996989</v>
      </c>
      <c r="J731" s="588">
        <f t="shared" si="79"/>
        <v>17.329142094931221</v>
      </c>
      <c r="K731" s="588">
        <f t="shared" si="79"/>
        <v>22.001876774713494</v>
      </c>
      <c r="L731" s="588">
        <f t="shared" si="79"/>
        <v>29.511427650895559</v>
      </c>
      <c r="M731" s="588">
        <f t="shared" si="79"/>
        <v>37.322855148135787</v>
      </c>
      <c r="N731" s="588" t="e">
        <f t="shared" si="79"/>
        <v>#N/A</v>
      </c>
    </row>
    <row r="732" spans="3:14">
      <c r="C732" s="85">
        <f t="shared" si="77"/>
        <v>233</v>
      </c>
      <c r="D732" s="588">
        <f t="shared" si="79"/>
        <v>45.244401110927036</v>
      </c>
      <c r="E732" s="588">
        <f t="shared" si="79"/>
        <v>37.311837820006737</v>
      </c>
      <c r="F732" s="588">
        <f t="shared" si="79"/>
        <v>29.483990741733049</v>
      </c>
      <c r="G732" s="588">
        <f t="shared" si="79"/>
        <v>21.957657927610288</v>
      </c>
      <c r="H732" s="588">
        <f t="shared" si="79"/>
        <v>17.275477303476851</v>
      </c>
      <c r="I732" s="588">
        <f t="shared" si="79"/>
        <v>13.932878514079535</v>
      </c>
      <c r="J732" s="588">
        <f t="shared" si="79"/>
        <v>17.275477303476851</v>
      </c>
      <c r="K732" s="588">
        <f t="shared" si="79"/>
        <v>21.957657927610288</v>
      </c>
      <c r="L732" s="588">
        <f t="shared" si="79"/>
        <v>29.483990741733049</v>
      </c>
      <c r="M732" s="588">
        <f t="shared" si="79"/>
        <v>37.311837820006737</v>
      </c>
      <c r="N732" s="588" t="e">
        <f t="shared" si="79"/>
        <v>#N/A</v>
      </c>
    </row>
    <row r="733" spans="3:14">
      <c r="C733" s="85">
        <f t="shared" si="77"/>
        <v>234</v>
      </c>
      <c r="D733" s="588">
        <f t="shared" si="79"/>
        <v>45.242317182842079</v>
      </c>
      <c r="E733" s="588">
        <f t="shared" si="79"/>
        <v>37.300790461918133</v>
      </c>
      <c r="F733" s="588">
        <f t="shared" si="79"/>
        <v>29.45647904771684</v>
      </c>
      <c r="G733" s="588">
        <f t="shared" si="79"/>
        <v>21.913318553082085</v>
      </c>
      <c r="H733" s="588">
        <f t="shared" si="79"/>
        <v>17.221666237762733</v>
      </c>
      <c r="I733" s="588">
        <f t="shared" si="79"/>
        <v>13.868412855594119</v>
      </c>
      <c r="J733" s="588">
        <f t="shared" si="79"/>
        <v>17.221666237762733</v>
      </c>
      <c r="K733" s="588">
        <f t="shared" si="79"/>
        <v>21.913318553082085</v>
      </c>
      <c r="L733" s="588">
        <f t="shared" si="79"/>
        <v>29.45647904771684</v>
      </c>
      <c r="M733" s="588">
        <f t="shared" si="79"/>
        <v>37.300790461918133</v>
      </c>
      <c r="N733" s="588" t="e">
        <f t="shared" si="79"/>
        <v>#N/A</v>
      </c>
    </row>
    <row r="734" spans="3:14">
      <c r="C734" s="85">
        <f t="shared" si="77"/>
        <v>235</v>
      </c>
      <c r="D734" s="588">
        <f t="shared" ref="D734:N743" si="80">IF($C$50&gt;0,IF(ABS($C734)&lt;D$60,D$57-3*D$59/($C$54^3)*($C$54*$C734^2/2-ABS($C734^3)/6),NA()),D$57-3*D$59/($C$54^3)*($C$54*$C734^2/2-ABS($C734^3)/6))</f>
        <v>45.240227618072559</v>
      </c>
      <c r="E734" s="588">
        <f t="shared" si="80"/>
        <v>37.289713222533152</v>
      </c>
      <c r="F734" s="588">
        <f t="shared" si="80"/>
        <v>29.428892939068984</v>
      </c>
      <c r="G734" s="588">
        <f t="shared" si="80"/>
        <v>21.868859247799307</v>
      </c>
      <c r="H734" s="588">
        <f t="shared" si="80"/>
        <v>17.16770962191886</v>
      </c>
      <c r="I734" s="588">
        <f t="shared" si="80"/>
        <v>13.803772828048501</v>
      </c>
      <c r="J734" s="588">
        <f t="shared" si="80"/>
        <v>17.16770962191886</v>
      </c>
      <c r="K734" s="588">
        <f t="shared" si="80"/>
        <v>21.868859247799307</v>
      </c>
      <c r="L734" s="588">
        <f t="shared" si="80"/>
        <v>29.428892939068984</v>
      </c>
      <c r="M734" s="588">
        <f t="shared" si="80"/>
        <v>37.289713222533152</v>
      </c>
      <c r="N734" s="588" t="e">
        <f t="shared" si="80"/>
        <v>#N/A</v>
      </c>
    </row>
    <row r="735" spans="3:14">
      <c r="C735" s="85">
        <f t="shared" si="77"/>
        <v>236</v>
      </c>
      <c r="D735" s="588">
        <f t="shared" si="80"/>
        <v>45.238132444661694</v>
      </c>
      <c r="E735" s="588">
        <f t="shared" si="80"/>
        <v>37.278606250514962</v>
      </c>
      <c r="F735" s="588">
        <f t="shared" si="80"/>
        <v>29.40123278601153</v>
      </c>
      <c r="G735" s="588">
        <f t="shared" si="80"/>
        <v>21.824280608432375</v>
      </c>
      <c r="H735" s="588">
        <f t="shared" si="80"/>
        <v>17.113608180075243</v>
      </c>
      <c r="I735" s="588">
        <f t="shared" si="80"/>
        <v>13.738959298950448</v>
      </c>
      <c r="J735" s="588">
        <f t="shared" si="80"/>
        <v>17.113608180075243</v>
      </c>
      <c r="K735" s="588">
        <f t="shared" si="80"/>
        <v>21.824280608432375</v>
      </c>
      <c r="L735" s="588">
        <f t="shared" si="80"/>
        <v>29.40123278601153</v>
      </c>
      <c r="M735" s="588">
        <f t="shared" si="80"/>
        <v>37.278606250514962</v>
      </c>
      <c r="N735" s="588" t="e">
        <f t="shared" si="80"/>
        <v>#N/A</v>
      </c>
    </row>
    <row r="736" spans="3:14">
      <c r="C736" s="85">
        <f t="shared" si="77"/>
        <v>237</v>
      </c>
      <c r="D736" s="588">
        <f t="shared" si="80"/>
        <v>45.23603169065268</v>
      </c>
      <c r="E736" s="588">
        <f t="shared" si="80"/>
        <v>37.26746969452671</v>
      </c>
      <c r="F736" s="588">
        <f t="shared" si="80"/>
        <v>29.373498958766522</v>
      </c>
      <c r="G736" s="588">
        <f t="shared" si="80"/>
        <v>21.779583231651706</v>
      </c>
      <c r="H736" s="588">
        <f t="shared" si="80"/>
        <v>17.059362636361868</v>
      </c>
      <c r="I736" s="588">
        <f t="shared" si="80"/>
        <v>13.673973135807717</v>
      </c>
      <c r="J736" s="588">
        <f t="shared" si="80"/>
        <v>17.059362636361868</v>
      </c>
      <c r="K736" s="588">
        <f t="shared" si="80"/>
        <v>21.779583231651706</v>
      </c>
      <c r="L736" s="588">
        <f t="shared" si="80"/>
        <v>29.373498958766522</v>
      </c>
      <c r="M736" s="588">
        <f t="shared" si="80"/>
        <v>37.26746969452671</v>
      </c>
      <c r="N736" s="588" t="e">
        <f t="shared" si="80"/>
        <v>#N/A</v>
      </c>
    </row>
    <row r="737" spans="3:14">
      <c r="C737" s="85">
        <f t="shared" si="77"/>
        <v>238</v>
      </c>
      <c r="D737" s="588">
        <f t="shared" si="80"/>
        <v>45.233925384088728</v>
      </c>
      <c r="E737" s="588">
        <f t="shared" si="80"/>
        <v>37.256303703231588</v>
      </c>
      <c r="F737" s="588">
        <f t="shared" si="80"/>
        <v>29.34569182755601</v>
      </c>
      <c r="G737" s="588">
        <f t="shared" si="80"/>
        <v>21.734767714127727</v>
      </c>
      <c r="H737" s="588">
        <f t="shared" si="80"/>
        <v>17.004973714908743</v>
      </c>
      <c r="I737" s="588">
        <f t="shared" si="80"/>
        <v>13.608815206128071</v>
      </c>
      <c r="J737" s="588">
        <f t="shared" si="80"/>
        <v>17.004973714908743</v>
      </c>
      <c r="K737" s="588">
        <f t="shared" si="80"/>
        <v>21.734767714127727</v>
      </c>
      <c r="L737" s="588">
        <f t="shared" si="80"/>
        <v>29.34569182755601</v>
      </c>
      <c r="M737" s="588">
        <f t="shared" si="80"/>
        <v>37.256303703231588</v>
      </c>
      <c r="N737" s="588" t="e">
        <f t="shared" si="80"/>
        <v>#N/A</v>
      </c>
    </row>
    <row r="738" spans="3:14">
      <c r="C738" s="85">
        <f t="shared" si="77"/>
        <v>239</v>
      </c>
      <c r="D738" s="588">
        <f t="shared" si="80"/>
        <v>45.231813553013048</v>
      </c>
      <c r="E738" s="588">
        <f t="shared" si="80"/>
        <v>37.245108425292742</v>
      </c>
      <c r="F738" s="588">
        <f t="shared" si="80"/>
        <v>29.317811762602044</v>
      </c>
      <c r="G738" s="588">
        <f t="shared" si="80"/>
        <v>21.689834652530855</v>
      </c>
      <c r="H738" s="588">
        <f t="shared" si="80"/>
        <v>16.950442139845865</v>
      </c>
      <c r="I738" s="588">
        <f t="shared" si="80"/>
        <v>13.543486377419276</v>
      </c>
      <c r="J738" s="588">
        <f t="shared" si="80"/>
        <v>16.950442139845865</v>
      </c>
      <c r="K738" s="588">
        <f t="shared" si="80"/>
        <v>21.689834652530855</v>
      </c>
      <c r="L738" s="588">
        <f t="shared" si="80"/>
        <v>29.317811762602044</v>
      </c>
      <c r="M738" s="588">
        <f t="shared" si="80"/>
        <v>37.245108425292742</v>
      </c>
      <c r="N738" s="588" t="e">
        <f t="shared" si="80"/>
        <v>#N/A</v>
      </c>
    </row>
    <row r="739" spans="3:14">
      <c r="C739" s="85">
        <f t="shared" si="77"/>
        <v>240</v>
      </c>
      <c r="D739" s="588">
        <f t="shared" si="80"/>
        <v>45.229696225468842</v>
      </c>
      <c r="E739" s="588">
        <f t="shared" si="80"/>
        <v>37.233884009373341</v>
      </c>
      <c r="F739" s="588">
        <f t="shared" si="80"/>
        <v>29.289859134126669</v>
      </c>
      <c r="G739" s="588">
        <f t="shared" si="80"/>
        <v>21.644784643531512</v>
      </c>
      <c r="H739" s="588">
        <f t="shared" si="80"/>
        <v>16.895768635303227</v>
      </c>
      <c r="I739" s="588">
        <f t="shared" si="80"/>
        <v>13.47798751718909</v>
      </c>
      <c r="J739" s="588">
        <f t="shared" si="80"/>
        <v>16.895768635303227</v>
      </c>
      <c r="K739" s="588">
        <f t="shared" si="80"/>
        <v>21.644784643531512</v>
      </c>
      <c r="L739" s="588">
        <f t="shared" si="80"/>
        <v>29.289859134126669</v>
      </c>
      <c r="M739" s="588">
        <f t="shared" si="80"/>
        <v>37.233884009373341</v>
      </c>
      <c r="N739" s="588" t="e">
        <f t="shared" si="80"/>
        <v>#N/A</v>
      </c>
    </row>
    <row r="740" spans="3:14">
      <c r="C740" s="85">
        <f t="shared" si="77"/>
        <v>241</v>
      </c>
      <c r="D740" s="588">
        <f t="shared" si="80"/>
        <v>45.227573429499323</v>
      </c>
      <c r="E740" s="588">
        <f t="shared" si="80"/>
        <v>37.222630604136562</v>
      </c>
      <c r="F740" s="588">
        <f t="shared" si="80"/>
        <v>29.261834312351933</v>
      </c>
      <c r="G740" s="588">
        <f t="shared" si="80"/>
        <v>21.599618283800115</v>
      </c>
      <c r="H740" s="588">
        <f t="shared" si="80"/>
        <v>16.840953925410833</v>
      </c>
      <c r="I740" s="588">
        <f t="shared" si="80"/>
        <v>13.412319492945278</v>
      </c>
      <c r="J740" s="588">
        <f t="shared" si="80"/>
        <v>16.840953925410833</v>
      </c>
      <c r="K740" s="588">
        <f t="shared" si="80"/>
        <v>21.599618283800115</v>
      </c>
      <c r="L740" s="588">
        <f t="shared" si="80"/>
        <v>29.261834312351933</v>
      </c>
      <c r="M740" s="588">
        <f t="shared" si="80"/>
        <v>37.222630604136562</v>
      </c>
      <c r="N740" s="588" t="e">
        <f t="shared" si="80"/>
        <v>#N/A</v>
      </c>
    </row>
    <row r="741" spans="3:14">
      <c r="C741" s="85">
        <f t="shared" si="77"/>
        <v>242</v>
      </c>
      <c r="D741" s="588">
        <f t="shared" si="80"/>
        <v>45.225445193147685</v>
      </c>
      <c r="E741" s="588">
        <f t="shared" si="80"/>
        <v>37.211348358245566</v>
      </c>
      <c r="F741" s="588">
        <f t="shared" si="80"/>
        <v>29.233737667499888</v>
      </c>
      <c r="G741" s="588">
        <f t="shared" si="80"/>
        <v>21.554336170007094</v>
      </c>
      <c r="H741" s="588">
        <f t="shared" si="80"/>
        <v>16.785998734298683</v>
      </c>
      <c r="I741" s="588">
        <f t="shared" si="80"/>
        <v>13.346483172195601</v>
      </c>
      <c r="J741" s="588">
        <f t="shared" si="80"/>
        <v>16.785998734298683</v>
      </c>
      <c r="K741" s="588">
        <f t="shared" si="80"/>
        <v>21.554336170007094</v>
      </c>
      <c r="L741" s="588">
        <f t="shared" si="80"/>
        <v>29.233737667499888</v>
      </c>
      <c r="M741" s="588">
        <f t="shared" si="80"/>
        <v>37.211348358245566</v>
      </c>
      <c r="N741" s="588" t="e">
        <f t="shared" si="80"/>
        <v>#N/A</v>
      </c>
    </row>
    <row r="742" spans="3:14">
      <c r="C742" s="85">
        <f t="shared" si="77"/>
        <v>243</v>
      </c>
      <c r="D742" s="588">
        <f t="shared" si="80"/>
        <v>45.223311544457147</v>
      </c>
      <c r="E742" s="588">
        <f t="shared" si="80"/>
        <v>37.200037420363515</v>
      </c>
      <c r="F742" s="588">
        <f t="shared" si="80"/>
        <v>29.205569569792576</v>
      </c>
      <c r="G742" s="588">
        <f t="shared" si="80"/>
        <v>21.508938898822858</v>
      </c>
      <c r="H742" s="588">
        <f t="shared" si="80"/>
        <v>16.730903786096771</v>
      </c>
      <c r="I742" s="588">
        <f t="shared" si="80"/>
        <v>13.280479422447819</v>
      </c>
      <c r="J742" s="588">
        <f t="shared" si="80"/>
        <v>16.730903786096771</v>
      </c>
      <c r="K742" s="588">
        <f t="shared" si="80"/>
        <v>21.508938898822858</v>
      </c>
      <c r="L742" s="588">
        <f t="shared" si="80"/>
        <v>29.205569569792576</v>
      </c>
      <c r="M742" s="588">
        <f t="shared" si="80"/>
        <v>37.200037420363515</v>
      </c>
      <c r="N742" s="588" t="e">
        <f t="shared" si="80"/>
        <v>#N/A</v>
      </c>
    </row>
    <row r="743" spans="3:14">
      <c r="C743" s="85">
        <f t="shared" si="77"/>
        <v>244</v>
      </c>
      <c r="D743" s="588">
        <f t="shared" si="80"/>
        <v>45.221172511470918</v>
      </c>
      <c r="E743" s="588">
        <f t="shared" si="80"/>
        <v>37.188697939153577</v>
      </c>
      <c r="F743" s="588">
        <f t="shared" si="80"/>
        <v>29.177330389452052</v>
      </c>
      <c r="G743" s="588">
        <f t="shared" si="80"/>
        <v>21.463427066917838</v>
      </c>
      <c r="H743" s="588">
        <f t="shared" si="80"/>
        <v>16.675669804935097</v>
      </c>
      <c r="I743" s="588">
        <f t="shared" si="80"/>
        <v>13.214309111209698</v>
      </c>
      <c r="J743" s="588">
        <f t="shared" si="80"/>
        <v>16.675669804935097</v>
      </c>
      <c r="K743" s="588">
        <f t="shared" si="80"/>
        <v>21.463427066917838</v>
      </c>
      <c r="L743" s="588">
        <f t="shared" si="80"/>
        <v>29.177330389452052</v>
      </c>
      <c r="M743" s="588">
        <f t="shared" si="80"/>
        <v>37.188697939153577</v>
      </c>
      <c r="N743" s="588" t="e">
        <f t="shared" si="80"/>
        <v>#N/A</v>
      </c>
    </row>
    <row r="744" spans="3:14">
      <c r="C744" s="85">
        <f t="shared" si="77"/>
        <v>245</v>
      </c>
      <c r="D744" s="588">
        <f t="shared" ref="D744:N753" si="81">IF($C$50&gt;0,IF(ABS($C744)&lt;D$60,D$57-3*D$59/($C$54^3)*($C$54*$C744^2/2-ABS($C744^3)/6),NA()),D$57-3*D$59/($C$54^3)*($C$54*$C744^2/2-ABS($C744^3)/6))</f>
        <v>45.219028122232189</v>
      </c>
      <c r="E744" s="588">
        <f t="shared" si="81"/>
        <v>37.177330063278916</v>
      </c>
      <c r="F744" s="588">
        <f t="shared" si="81"/>
        <v>29.149020496700359</v>
      </c>
      <c r="G744" s="588">
        <f t="shared" si="81"/>
        <v>21.41780127096245</v>
      </c>
      <c r="H744" s="588">
        <f t="shared" si="81"/>
        <v>16.620297514943665</v>
      </c>
      <c r="I744" s="588">
        <f t="shared" si="81"/>
        <v>13.147973105988999</v>
      </c>
      <c r="J744" s="588">
        <f t="shared" si="81"/>
        <v>16.620297514943665</v>
      </c>
      <c r="K744" s="588">
        <f t="shared" si="81"/>
        <v>21.41780127096245</v>
      </c>
      <c r="L744" s="588">
        <f t="shared" si="81"/>
        <v>29.149020496700359</v>
      </c>
      <c r="M744" s="588">
        <f t="shared" si="81"/>
        <v>37.177330063278916</v>
      </c>
      <c r="N744" s="588" t="e">
        <f t="shared" si="81"/>
        <v>#N/A</v>
      </c>
    </row>
    <row r="745" spans="3:14">
      <c r="C745" s="85">
        <f t="shared" si="77"/>
        <v>246</v>
      </c>
      <c r="D745" s="588">
        <f t="shared" si="81"/>
        <v>45.216878404784183</v>
      </c>
      <c r="E745" s="588">
        <f t="shared" si="81"/>
        <v>37.165933941402706</v>
      </c>
      <c r="F745" s="588">
        <f t="shared" si="81"/>
        <v>29.120640261759544</v>
      </c>
      <c r="G745" s="588">
        <f t="shared" si="81"/>
        <v>21.372062107627112</v>
      </c>
      <c r="H745" s="588">
        <f t="shared" si="81"/>
        <v>16.564787640252469</v>
      </c>
      <c r="I745" s="588">
        <f t="shared" si="81"/>
        <v>13.081472274293482</v>
      </c>
      <c r="J745" s="588">
        <f t="shared" si="81"/>
        <v>16.564787640252469</v>
      </c>
      <c r="K745" s="588">
        <f t="shared" si="81"/>
        <v>21.372062107627112</v>
      </c>
      <c r="L745" s="588">
        <f t="shared" si="81"/>
        <v>29.120640261759544</v>
      </c>
      <c r="M745" s="588">
        <f t="shared" si="81"/>
        <v>37.165933941402706</v>
      </c>
      <c r="N745" s="588" t="e">
        <f t="shared" si="81"/>
        <v>#N/A</v>
      </c>
    </row>
    <row r="746" spans="3:14">
      <c r="C746" s="85">
        <f t="shared" si="77"/>
        <v>247</v>
      </c>
      <c r="D746" s="588">
        <f t="shared" si="81"/>
        <v>45.214723387170096</v>
      </c>
      <c r="E746" s="588">
        <f t="shared" si="81"/>
        <v>37.154509722188102</v>
      </c>
      <c r="F746" s="588">
        <f t="shared" si="81"/>
        <v>29.092190054851656</v>
      </c>
      <c r="G746" s="588">
        <f t="shared" si="81"/>
        <v>21.326210173582247</v>
      </c>
      <c r="H746" s="588">
        <f t="shared" si="81"/>
        <v>16.509140904991504</v>
      </c>
      <c r="I746" s="588">
        <f t="shared" si="81"/>
        <v>13.014807483630912</v>
      </c>
      <c r="J746" s="588">
        <f t="shared" si="81"/>
        <v>16.509140904991504</v>
      </c>
      <c r="K746" s="588">
        <f t="shared" si="81"/>
        <v>21.326210173582247</v>
      </c>
      <c r="L746" s="588">
        <f t="shared" si="81"/>
        <v>29.092190054851656</v>
      </c>
      <c r="M746" s="588">
        <f t="shared" si="81"/>
        <v>37.154509722188102</v>
      </c>
      <c r="N746" s="588" t="e">
        <f t="shared" si="81"/>
        <v>#N/A</v>
      </c>
    </row>
    <row r="747" spans="3:14">
      <c r="C747" s="85">
        <f t="shared" si="77"/>
        <v>248</v>
      </c>
      <c r="D747" s="588">
        <f t="shared" si="81"/>
        <v>45.21256309743314</v>
      </c>
      <c r="E747" s="588">
        <f t="shared" si="81"/>
        <v>37.143057554298281</v>
      </c>
      <c r="F747" s="588">
        <f t="shared" si="81"/>
        <v>29.063670246198747</v>
      </c>
      <c r="G747" s="588">
        <f t="shared" si="81"/>
        <v>21.280246065498282</v>
      </c>
      <c r="H747" s="588">
        <f t="shared" si="81"/>
        <v>16.453358033290776</v>
      </c>
      <c r="I747" s="588">
        <f t="shared" si="81"/>
        <v>12.947979601509051</v>
      </c>
      <c r="J747" s="588">
        <f t="shared" si="81"/>
        <v>16.453358033290776</v>
      </c>
      <c r="K747" s="588">
        <f t="shared" si="81"/>
        <v>21.280246065498282</v>
      </c>
      <c r="L747" s="588">
        <f t="shared" si="81"/>
        <v>29.063670246198747</v>
      </c>
      <c r="M747" s="588">
        <f t="shared" si="81"/>
        <v>37.143057554298281</v>
      </c>
      <c r="N747" s="588" t="e">
        <f t="shared" si="81"/>
        <v>#N/A</v>
      </c>
    </row>
    <row r="748" spans="3:14">
      <c r="C748" s="85">
        <f t="shared" si="77"/>
        <v>249</v>
      </c>
      <c r="D748" s="588">
        <f t="shared" si="81"/>
        <v>45.210397563616525</v>
      </c>
      <c r="E748" s="588">
        <f t="shared" si="81"/>
        <v>37.131577586396403</v>
      </c>
      <c r="F748" s="588">
        <f t="shared" si="81"/>
        <v>29.035081206022863</v>
      </c>
      <c r="G748" s="588">
        <f t="shared" si="81"/>
        <v>21.234170380045629</v>
      </c>
      <c r="H748" s="588">
        <f t="shared" si="81"/>
        <v>16.397439749280281</v>
      </c>
      <c r="I748" s="588">
        <f t="shared" si="81"/>
        <v>12.880989495435658</v>
      </c>
      <c r="J748" s="588">
        <f t="shared" si="81"/>
        <v>16.397439749280281</v>
      </c>
      <c r="K748" s="588">
        <f t="shared" si="81"/>
        <v>21.234170380045629</v>
      </c>
      <c r="L748" s="588">
        <f t="shared" si="81"/>
        <v>29.035081206022863</v>
      </c>
      <c r="M748" s="588">
        <f t="shared" si="81"/>
        <v>37.131577586396403</v>
      </c>
      <c r="N748" s="588" t="e">
        <f t="shared" si="81"/>
        <v>#N/A</v>
      </c>
    </row>
    <row r="749" spans="3:14">
      <c r="C749" s="85">
        <f t="shared" si="77"/>
        <v>250</v>
      </c>
      <c r="D749" s="588">
        <f t="shared" si="81"/>
        <v>45.208226813763446</v>
      </c>
      <c r="E749" s="588">
        <f t="shared" si="81"/>
        <v>37.120069967145632</v>
      </c>
      <c r="F749" s="588">
        <f t="shared" si="81"/>
        <v>29.00642330454605</v>
      </c>
      <c r="G749" s="588">
        <f t="shared" si="81"/>
        <v>21.187983713894713</v>
      </c>
      <c r="H749" s="588">
        <f t="shared" si="81"/>
        <v>16.341386777090019</v>
      </c>
      <c r="I749" s="588">
        <f t="shared" si="81"/>
        <v>12.8138380329185</v>
      </c>
      <c r="J749" s="588">
        <f t="shared" si="81"/>
        <v>16.341386777090019</v>
      </c>
      <c r="K749" s="588">
        <f t="shared" si="81"/>
        <v>21.187983713894713</v>
      </c>
      <c r="L749" s="588">
        <f t="shared" si="81"/>
        <v>29.00642330454605</v>
      </c>
      <c r="M749" s="588">
        <f t="shared" si="81"/>
        <v>37.120069967145632</v>
      </c>
      <c r="N749" s="588" t="e">
        <f t="shared" si="81"/>
        <v>#N/A</v>
      </c>
    </row>
    <row r="750" spans="3:14">
      <c r="C750" s="85">
        <f t="shared" si="77"/>
        <v>251</v>
      </c>
      <c r="D750" s="588">
        <f t="shared" si="81"/>
        <v>45.206050875917121</v>
      </c>
      <c r="E750" s="588">
        <f t="shared" si="81"/>
        <v>37.108534845209142</v>
      </c>
      <c r="F750" s="588">
        <f t="shared" si="81"/>
        <v>28.977696911990357</v>
      </c>
      <c r="G750" s="588">
        <f t="shared" si="81"/>
        <v>21.141686663715952</v>
      </c>
      <c r="H750" s="588">
        <f t="shared" si="81"/>
        <v>16.285199840849984</v>
      </c>
      <c r="I750" s="588">
        <f t="shared" si="81"/>
        <v>12.746526081465337</v>
      </c>
      <c r="J750" s="588">
        <f t="shared" si="81"/>
        <v>16.285199840849984</v>
      </c>
      <c r="K750" s="588">
        <f t="shared" si="81"/>
        <v>21.141686663715952</v>
      </c>
      <c r="L750" s="588">
        <f t="shared" si="81"/>
        <v>28.977696911990357</v>
      </c>
      <c r="M750" s="588">
        <f t="shared" si="81"/>
        <v>37.108534845209142</v>
      </c>
      <c r="N750" s="588" t="e">
        <f t="shared" si="81"/>
        <v>#N/A</v>
      </c>
    </row>
    <row r="751" spans="3:14">
      <c r="C751" s="85">
        <f t="shared" si="77"/>
        <v>252</v>
      </c>
      <c r="D751" s="588">
        <f t="shared" si="81"/>
        <v>45.203869778120755</v>
      </c>
      <c r="E751" s="588">
        <f t="shared" si="81"/>
        <v>37.096972369250089</v>
      </c>
      <c r="F751" s="588">
        <f t="shared" si="81"/>
        <v>28.948902398577832</v>
      </c>
      <c r="G751" s="588">
        <f t="shared" si="81"/>
        <v>21.09527982617977</v>
      </c>
      <c r="H751" s="588">
        <f t="shared" si="81"/>
        <v>16.228879664690183</v>
      </c>
      <c r="I751" s="588">
        <f t="shared" si="81"/>
        <v>12.679054508583928</v>
      </c>
      <c r="J751" s="588">
        <f t="shared" si="81"/>
        <v>16.228879664690183</v>
      </c>
      <c r="K751" s="588">
        <f t="shared" si="81"/>
        <v>21.09527982617977</v>
      </c>
      <c r="L751" s="588">
        <f t="shared" si="81"/>
        <v>28.948902398577832</v>
      </c>
      <c r="M751" s="588">
        <f t="shared" si="81"/>
        <v>37.096972369250089</v>
      </c>
      <c r="N751" s="588" t="e">
        <f t="shared" si="81"/>
        <v>#N/A</v>
      </c>
    </row>
    <row r="752" spans="3:14">
      <c r="C752" s="85">
        <f t="shared" si="77"/>
        <v>253</v>
      </c>
      <c r="D752" s="588">
        <f t="shared" si="81"/>
        <v>45.201683548417556</v>
      </c>
      <c r="E752" s="588">
        <f t="shared" si="81"/>
        <v>37.085382687931649</v>
      </c>
      <c r="F752" s="588">
        <f t="shared" si="81"/>
        <v>28.920040134530524</v>
      </c>
      <c r="G752" s="588">
        <f t="shared" si="81"/>
        <v>21.048763797956589</v>
      </c>
      <c r="H752" s="588">
        <f t="shared" si="81"/>
        <v>16.172426972740602</v>
      </c>
      <c r="I752" s="588">
        <f t="shared" si="81"/>
        <v>12.61142418178204</v>
      </c>
      <c r="J752" s="588">
        <f t="shared" si="81"/>
        <v>16.172426972740602</v>
      </c>
      <c r="K752" s="588">
        <f t="shared" si="81"/>
        <v>21.048763797956589</v>
      </c>
      <c r="L752" s="588">
        <f t="shared" si="81"/>
        <v>28.920040134530524</v>
      </c>
      <c r="M752" s="588">
        <f t="shared" si="81"/>
        <v>37.085382687931649</v>
      </c>
      <c r="N752" s="588" t="e">
        <f t="shared" si="81"/>
        <v>#N/A</v>
      </c>
    </row>
    <row r="753" spans="3:14">
      <c r="C753" s="85">
        <f t="shared" si="77"/>
        <v>254</v>
      </c>
      <c r="D753" s="588">
        <f t="shared" si="81"/>
        <v>45.199492214850721</v>
      </c>
      <c r="E753" s="588">
        <f t="shared" si="81"/>
        <v>37.073765949916982</v>
      </c>
      <c r="F753" s="588">
        <f t="shared" si="81"/>
        <v>28.891110490070481</v>
      </c>
      <c r="G753" s="588">
        <f t="shared" si="81"/>
        <v>21.002139175716827</v>
      </c>
      <c r="H753" s="588">
        <f t="shared" si="81"/>
        <v>16.115842489131257</v>
      </c>
      <c r="I753" s="588">
        <f t="shared" si="81"/>
        <v>12.543635968567434</v>
      </c>
      <c r="J753" s="588">
        <f t="shared" si="81"/>
        <v>16.115842489131257</v>
      </c>
      <c r="K753" s="588">
        <f t="shared" si="81"/>
        <v>21.002139175716827</v>
      </c>
      <c r="L753" s="588">
        <f t="shared" si="81"/>
        <v>28.891110490070481</v>
      </c>
      <c r="M753" s="588">
        <f t="shared" si="81"/>
        <v>37.073765949916982</v>
      </c>
      <c r="N753" s="588" t="e">
        <f t="shared" si="81"/>
        <v>#N/A</v>
      </c>
    </row>
    <row r="754" spans="3:14">
      <c r="C754" s="85">
        <f t="shared" si="77"/>
        <v>255</v>
      </c>
      <c r="D754" s="588">
        <f t="shared" ref="D754:N763" si="82">IF($C$50&gt;0,IF(ABS($C754)&lt;D$60,D$57-3*D$59/($C$54^3)*($C$54*$C754^2/2-ABS($C754^3)/6),NA()),D$57-3*D$59/($C$54^3)*($C$54*$C754^2/2-ABS($C754^3)/6))</f>
        <v>45.197295805463462</v>
      </c>
      <c r="E754" s="588">
        <f t="shared" si="82"/>
        <v>37.062122303869252</v>
      </c>
      <c r="F754" s="588">
        <f t="shared" si="82"/>
        <v>28.862113835419748</v>
      </c>
      <c r="G754" s="588">
        <f t="shared" si="82"/>
        <v>20.955406556130903</v>
      </c>
      <c r="H754" s="588">
        <f t="shared" si="82"/>
        <v>16.059126937992133</v>
      </c>
      <c r="I754" s="588">
        <f t="shared" si="82"/>
        <v>12.47569073644787</v>
      </c>
      <c r="J754" s="588">
        <f t="shared" si="82"/>
        <v>16.059126937992133</v>
      </c>
      <c r="K754" s="588">
        <f t="shared" si="82"/>
        <v>20.955406556130903</v>
      </c>
      <c r="L754" s="588">
        <f t="shared" si="82"/>
        <v>28.862113835419748</v>
      </c>
      <c r="M754" s="588">
        <f t="shared" si="82"/>
        <v>37.062122303869252</v>
      </c>
      <c r="N754" s="588" t="e">
        <f t="shared" si="82"/>
        <v>#N/A</v>
      </c>
    </row>
    <row r="755" spans="3:14">
      <c r="C755" s="85">
        <f t="shared" si="77"/>
        <v>256</v>
      </c>
      <c r="D755" s="588">
        <f t="shared" si="82"/>
        <v>45.195094348298987</v>
      </c>
      <c r="E755" s="588">
        <f t="shared" si="82"/>
        <v>37.050451898451634</v>
      </c>
      <c r="F755" s="588">
        <f t="shared" si="82"/>
        <v>28.833050540800375</v>
      </c>
      <c r="G755" s="588">
        <f t="shared" si="82"/>
        <v>20.908566535869241</v>
      </c>
      <c r="H755" s="588">
        <f t="shared" si="82"/>
        <v>16.00228104345323</v>
      </c>
      <c r="I755" s="588">
        <f t="shared" si="82"/>
        <v>12.407589352931112</v>
      </c>
      <c r="J755" s="588">
        <f t="shared" si="82"/>
        <v>16.00228104345323</v>
      </c>
      <c r="K755" s="588">
        <f t="shared" si="82"/>
        <v>20.908566535869241</v>
      </c>
      <c r="L755" s="588">
        <f t="shared" si="82"/>
        <v>28.833050540800375</v>
      </c>
      <c r="M755" s="588">
        <f t="shared" si="82"/>
        <v>37.050451898451634</v>
      </c>
      <c r="N755" s="588" t="e">
        <f t="shared" si="82"/>
        <v>#N/A</v>
      </c>
    </row>
    <row r="756" spans="3:14">
      <c r="C756" s="85">
        <f t="shared" si="77"/>
        <v>257</v>
      </c>
      <c r="D756" s="588">
        <f t="shared" si="82"/>
        <v>45.192887871400508</v>
      </c>
      <c r="E756" s="588">
        <f t="shared" si="82"/>
        <v>37.038754882327282</v>
      </c>
      <c r="F756" s="588">
        <f t="shared" si="82"/>
        <v>28.803920976434412</v>
      </c>
      <c r="G756" s="588">
        <f t="shared" si="82"/>
        <v>20.861619711602259</v>
      </c>
      <c r="H756" s="588">
        <f t="shared" si="82"/>
        <v>15.945305529644555</v>
      </c>
      <c r="I756" s="588">
        <f t="shared" si="82"/>
        <v>12.339332685524921</v>
      </c>
      <c r="J756" s="588">
        <f t="shared" si="82"/>
        <v>15.945305529644555</v>
      </c>
      <c r="K756" s="588">
        <f t="shared" si="82"/>
        <v>20.861619711602259</v>
      </c>
      <c r="L756" s="588">
        <f t="shared" si="82"/>
        <v>28.803920976434412</v>
      </c>
      <c r="M756" s="588">
        <f t="shared" si="82"/>
        <v>37.038754882327282</v>
      </c>
      <c r="N756" s="588" t="e">
        <f t="shared" si="82"/>
        <v>#N/A</v>
      </c>
    </row>
    <row r="757" spans="3:14">
      <c r="C757" s="85">
        <f t="shared" si="77"/>
        <v>258</v>
      </c>
      <c r="D757" s="588">
        <f t="shared" si="82"/>
        <v>45.190676402811221</v>
      </c>
      <c r="E757" s="588">
        <f t="shared" si="82"/>
        <v>37.027031404159374</v>
      </c>
      <c r="F757" s="588">
        <f t="shared" si="82"/>
        <v>28.774725512543906</v>
      </c>
      <c r="G757" s="588">
        <f t="shared" si="82"/>
        <v>20.814566680000379</v>
      </c>
      <c r="H757" s="588">
        <f t="shared" si="82"/>
        <v>15.888201120696099</v>
      </c>
      <c r="I757" s="588">
        <f t="shared" si="82"/>
        <v>12.270921601737061</v>
      </c>
      <c r="J757" s="588">
        <f t="shared" si="82"/>
        <v>15.888201120696099</v>
      </c>
      <c r="K757" s="588">
        <f t="shared" si="82"/>
        <v>20.814566680000379</v>
      </c>
      <c r="L757" s="588">
        <f t="shared" si="82"/>
        <v>28.774725512543906</v>
      </c>
      <c r="M757" s="588">
        <f t="shared" si="82"/>
        <v>37.027031404159374</v>
      </c>
      <c r="N757" s="588" t="e">
        <f t="shared" si="82"/>
        <v>#N/A</v>
      </c>
    </row>
    <row r="758" spans="3:14">
      <c r="C758" s="85">
        <f t="shared" si="77"/>
        <v>259</v>
      </c>
      <c r="D758" s="588">
        <f t="shared" si="82"/>
        <v>45.188459970574343</v>
      </c>
      <c r="E758" s="588">
        <f t="shared" si="82"/>
        <v>37.015281612611069</v>
      </c>
      <c r="F758" s="588">
        <f t="shared" si="82"/>
        <v>28.7454645193509</v>
      </c>
      <c r="G758" s="588">
        <f t="shared" si="82"/>
        <v>20.767408037734025</v>
      </c>
      <c r="H758" s="588">
        <f t="shared" si="82"/>
        <v>15.830968540737864</v>
      </c>
      <c r="I758" s="588">
        <f t="shared" si="82"/>
        <v>12.202356969075293</v>
      </c>
      <c r="J758" s="588">
        <f t="shared" si="82"/>
        <v>15.830968540737864</v>
      </c>
      <c r="K758" s="588">
        <f t="shared" si="82"/>
        <v>20.767408037734025</v>
      </c>
      <c r="L758" s="588">
        <f t="shared" si="82"/>
        <v>28.7454645193509</v>
      </c>
      <c r="M758" s="588">
        <f t="shared" si="82"/>
        <v>37.015281612611069</v>
      </c>
      <c r="N758" s="588" t="e">
        <f t="shared" si="82"/>
        <v>#N/A</v>
      </c>
    </row>
    <row r="759" spans="3:14">
      <c r="C759" s="85">
        <f t="shared" si="77"/>
        <v>260</v>
      </c>
      <c r="D759" s="588">
        <f t="shared" si="82"/>
        <v>45.186238602733077</v>
      </c>
      <c r="E759" s="588">
        <f t="shared" si="82"/>
        <v>37.003505656345531</v>
      </c>
      <c r="F759" s="588">
        <f t="shared" si="82"/>
        <v>28.716138367077448</v>
      </c>
      <c r="G759" s="588">
        <f t="shared" si="82"/>
        <v>20.720144381473613</v>
      </c>
      <c r="H759" s="588">
        <f t="shared" si="82"/>
        <v>15.77360851389985</v>
      </c>
      <c r="I759" s="588">
        <f t="shared" si="82"/>
        <v>12.13363965504738</v>
      </c>
      <c r="J759" s="588">
        <f t="shared" si="82"/>
        <v>15.77360851389985</v>
      </c>
      <c r="K759" s="588">
        <f t="shared" si="82"/>
        <v>20.720144381473613</v>
      </c>
      <c r="L759" s="588">
        <f t="shared" si="82"/>
        <v>28.716138367077448</v>
      </c>
      <c r="M759" s="588">
        <f t="shared" si="82"/>
        <v>37.003505656345531</v>
      </c>
      <c r="N759" s="588" t="e">
        <f t="shared" si="82"/>
        <v>#N/A</v>
      </c>
    </row>
    <row r="760" spans="3:14">
      <c r="C760" s="85">
        <f t="shared" si="77"/>
        <v>261</v>
      </c>
      <c r="D760" s="588">
        <f t="shared" si="82"/>
        <v>45.18401232733062</v>
      </c>
      <c r="E760" s="588">
        <f t="shared" si="82"/>
        <v>36.991703684025936</v>
      </c>
      <c r="F760" s="588">
        <f t="shared" si="82"/>
        <v>28.686747425945597</v>
      </c>
      <c r="G760" s="588">
        <f t="shared" si="82"/>
        <v>20.672776307889567</v>
      </c>
      <c r="H760" s="588">
        <f t="shared" si="82"/>
        <v>15.716121764312051</v>
      </c>
      <c r="I760" s="588">
        <f t="shared" si="82"/>
        <v>12.064770527161082</v>
      </c>
      <c r="J760" s="588">
        <f t="shared" si="82"/>
        <v>15.716121764312051</v>
      </c>
      <c r="K760" s="588">
        <f t="shared" si="82"/>
        <v>20.672776307889567</v>
      </c>
      <c r="L760" s="588">
        <f t="shared" si="82"/>
        <v>28.686747425945597</v>
      </c>
      <c r="M760" s="588">
        <f t="shared" si="82"/>
        <v>36.991703684025936</v>
      </c>
      <c r="N760" s="588" t="e">
        <f t="shared" si="82"/>
        <v>#N/A</v>
      </c>
    </row>
    <row r="761" spans="3:14">
      <c r="C761" s="85">
        <f t="shared" si="77"/>
        <v>262</v>
      </c>
      <c r="D761" s="588">
        <f t="shared" si="82"/>
        <v>45.181781172410197</v>
      </c>
      <c r="E761" s="588">
        <f t="shared" si="82"/>
        <v>36.979875844315444</v>
      </c>
      <c r="F761" s="588">
        <f t="shared" si="82"/>
        <v>28.657292066177398</v>
      </c>
      <c r="G761" s="588">
        <f t="shared" si="82"/>
        <v>20.625304413652305</v>
      </c>
      <c r="H761" s="588">
        <f t="shared" si="82"/>
        <v>15.658509016104469</v>
      </c>
      <c r="I761" s="588">
        <f t="shared" si="82"/>
        <v>11.995750452924165</v>
      </c>
      <c r="J761" s="588">
        <f t="shared" si="82"/>
        <v>15.658509016104469</v>
      </c>
      <c r="K761" s="588">
        <f t="shared" si="82"/>
        <v>20.625304413652305</v>
      </c>
      <c r="L761" s="588">
        <f t="shared" si="82"/>
        <v>28.657292066177398</v>
      </c>
      <c r="M761" s="588">
        <f t="shared" si="82"/>
        <v>36.979875844315444</v>
      </c>
      <c r="N761" s="588" t="e">
        <f t="shared" si="82"/>
        <v>#N/A</v>
      </c>
    </row>
    <row r="762" spans="3:14">
      <c r="C762" s="85">
        <f t="shared" si="77"/>
        <v>263</v>
      </c>
      <c r="D762" s="588">
        <f t="shared" si="82"/>
        <v>45.179545166015004</v>
      </c>
      <c r="E762" s="588">
        <f t="shared" si="82"/>
        <v>36.968022285877218</v>
      </c>
      <c r="F762" s="588">
        <f t="shared" si="82"/>
        <v>28.627772657994889</v>
      </c>
      <c r="G762" s="588">
        <f t="shared" si="82"/>
        <v>20.577729295432249</v>
      </c>
      <c r="H762" s="588">
        <f t="shared" si="82"/>
        <v>15.600770993407105</v>
      </c>
      <c r="I762" s="588">
        <f t="shared" si="82"/>
        <v>11.926580299844389</v>
      </c>
      <c r="J762" s="588">
        <f t="shared" si="82"/>
        <v>15.600770993407105</v>
      </c>
      <c r="K762" s="588">
        <f t="shared" si="82"/>
        <v>20.577729295432249</v>
      </c>
      <c r="L762" s="588">
        <f t="shared" si="82"/>
        <v>28.627772657994889</v>
      </c>
      <c r="M762" s="588">
        <f t="shared" si="82"/>
        <v>36.968022285877218</v>
      </c>
      <c r="N762" s="588" t="e">
        <f t="shared" si="82"/>
        <v>#N/A</v>
      </c>
    </row>
    <row r="763" spans="3:14">
      <c r="C763" s="85">
        <f t="shared" si="77"/>
        <v>264</v>
      </c>
      <c r="D763" s="588">
        <f t="shared" si="82"/>
        <v>45.177304336188243</v>
      </c>
      <c r="E763" s="588">
        <f t="shared" si="82"/>
        <v>36.956143157374427</v>
      </c>
      <c r="F763" s="588">
        <f t="shared" si="82"/>
        <v>28.598189571620125</v>
      </c>
      <c r="G763" s="588">
        <f t="shared" si="82"/>
        <v>20.530051549899824</v>
      </c>
      <c r="H763" s="588">
        <f t="shared" si="82"/>
        <v>15.542908420349955</v>
      </c>
      <c r="I763" s="588">
        <f t="shared" si="82"/>
        <v>11.857260935429514</v>
      </c>
      <c r="J763" s="588">
        <f t="shared" si="82"/>
        <v>15.542908420349955</v>
      </c>
      <c r="K763" s="588">
        <f t="shared" si="82"/>
        <v>20.530051549899824</v>
      </c>
      <c r="L763" s="588">
        <f t="shared" si="82"/>
        <v>28.598189571620125</v>
      </c>
      <c r="M763" s="588">
        <f t="shared" si="82"/>
        <v>36.956143157374427</v>
      </c>
      <c r="N763" s="588" t="e">
        <f t="shared" si="82"/>
        <v>#N/A</v>
      </c>
    </row>
    <row r="764" spans="3:14">
      <c r="C764" s="85">
        <f t="shared" si="77"/>
        <v>265</v>
      </c>
      <c r="D764" s="588">
        <f t="shared" ref="D764:N773" si="83">IF($C$50&gt;0,IF(ABS($C764)&lt;D$60,D$57-3*D$59/($C$54^3)*($C$54*$C764^2/2-ABS($C764^3)/6),NA()),D$57-3*D$59/($C$54^3)*($C$54*$C764^2/2-ABS($C764^3)/6))</f>
        <v>45.175058710973133</v>
      </c>
      <c r="E764" s="588">
        <f t="shared" si="83"/>
        <v>36.944238607470233</v>
      </c>
      <c r="F764" s="588">
        <f t="shared" si="83"/>
        <v>28.568543177275156</v>
      </c>
      <c r="G764" s="588">
        <f t="shared" si="83"/>
        <v>20.482271773725444</v>
      </c>
      <c r="H764" s="588">
        <f t="shared" si="83"/>
        <v>15.484922021063015</v>
      </c>
      <c r="I764" s="588">
        <f t="shared" si="83"/>
        <v>11.787793227187304</v>
      </c>
      <c r="J764" s="588">
        <f t="shared" si="83"/>
        <v>15.484922021063015</v>
      </c>
      <c r="K764" s="588">
        <f t="shared" si="83"/>
        <v>20.482271773725444</v>
      </c>
      <c r="L764" s="588">
        <f t="shared" si="83"/>
        <v>28.568543177275156</v>
      </c>
      <c r="M764" s="588">
        <f t="shared" si="83"/>
        <v>36.944238607470233</v>
      </c>
      <c r="N764" s="588" t="e">
        <f t="shared" si="83"/>
        <v>#N/A</v>
      </c>
    </row>
    <row r="765" spans="3:14">
      <c r="C765" s="85">
        <f t="shared" si="77"/>
        <v>266</v>
      </c>
      <c r="D765" s="588">
        <f t="shared" si="83"/>
        <v>45.172808318412869</v>
      </c>
      <c r="E765" s="588">
        <f t="shared" si="83"/>
        <v>36.932308784827811</v>
      </c>
      <c r="F765" s="588">
        <f t="shared" si="83"/>
        <v>28.538833845182026</v>
      </c>
      <c r="G765" s="588">
        <f t="shared" si="83"/>
        <v>20.43439056357953</v>
      </c>
      <c r="H765" s="588">
        <f t="shared" si="83"/>
        <v>15.42681251967629</v>
      </c>
      <c r="I765" s="588">
        <f t="shared" si="83"/>
        <v>11.718178042625524</v>
      </c>
      <c r="J765" s="588">
        <f t="shared" si="83"/>
        <v>15.42681251967629</v>
      </c>
      <c r="K765" s="588">
        <f t="shared" si="83"/>
        <v>20.43439056357953</v>
      </c>
      <c r="L765" s="588">
        <f t="shared" si="83"/>
        <v>28.538833845182026</v>
      </c>
      <c r="M765" s="588">
        <f t="shared" si="83"/>
        <v>36.932308784827811</v>
      </c>
      <c r="N765" s="588" t="e">
        <f t="shared" si="83"/>
        <v>#N/A</v>
      </c>
    </row>
    <row r="766" spans="3:14">
      <c r="C766" s="85">
        <f t="shared" si="77"/>
        <v>267</v>
      </c>
      <c r="D766" s="588">
        <f t="shared" si="83"/>
        <v>45.17055318655067</v>
      </c>
      <c r="E766" s="588">
        <f t="shared" si="83"/>
        <v>36.920353838110323</v>
      </c>
      <c r="F766" s="588">
        <f t="shared" si="83"/>
        <v>28.509061945562785</v>
      </c>
      <c r="G766" s="588">
        <f t="shared" si="83"/>
        <v>20.386408516132509</v>
      </c>
      <c r="H766" s="588">
        <f t="shared" si="83"/>
        <v>15.368580640319772</v>
      </c>
      <c r="I766" s="588">
        <f t="shared" si="83"/>
        <v>11.648416249251934</v>
      </c>
      <c r="J766" s="588">
        <f t="shared" si="83"/>
        <v>15.368580640319772</v>
      </c>
      <c r="K766" s="588">
        <f t="shared" si="83"/>
        <v>20.386408516132509</v>
      </c>
      <c r="L766" s="588">
        <f t="shared" si="83"/>
        <v>28.509061945562785</v>
      </c>
      <c r="M766" s="588">
        <f t="shared" si="83"/>
        <v>36.920353838110323</v>
      </c>
      <c r="N766" s="588" t="e">
        <f t="shared" si="83"/>
        <v>#N/A</v>
      </c>
    </row>
    <row r="767" spans="3:14">
      <c r="C767" s="85">
        <f t="shared" si="77"/>
        <v>268</v>
      </c>
      <c r="D767" s="588">
        <f t="shared" si="83"/>
        <v>45.168293343429731</v>
      </c>
      <c r="E767" s="588">
        <f t="shared" si="83"/>
        <v>36.908373915980931</v>
      </c>
      <c r="F767" s="588">
        <f t="shared" si="83"/>
        <v>28.479227848639479</v>
      </c>
      <c r="G767" s="588">
        <f t="shared" si="83"/>
        <v>20.338326228054797</v>
      </c>
      <c r="H767" s="588">
        <f t="shared" si="83"/>
        <v>15.310227107123465</v>
      </c>
      <c r="I767" s="588">
        <f t="shared" si="83"/>
        <v>11.578508714574294</v>
      </c>
      <c r="J767" s="588">
        <f t="shared" si="83"/>
        <v>15.310227107123465</v>
      </c>
      <c r="K767" s="588">
        <f t="shared" si="83"/>
        <v>20.338326228054797</v>
      </c>
      <c r="L767" s="588">
        <f t="shared" si="83"/>
        <v>28.479227848639479</v>
      </c>
      <c r="M767" s="588">
        <f t="shared" si="83"/>
        <v>36.908373915980931</v>
      </c>
      <c r="N767" s="588" t="e">
        <f t="shared" si="83"/>
        <v>#N/A</v>
      </c>
    </row>
    <row r="768" spans="3:14">
      <c r="C768" s="85">
        <f t="shared" si="77"/>
        <v>269</v>
      </c>
      <c r="D768" s="588">
        <f t="shared" si="83"/>
        <v>45.166028817093263</v>
      </c>
      <c r="E768" s="588">
        <f t="shared" si="83"/>
        <v>36.896369167102812</v>
      </c>
      <c r="F768" s="588">
        <f t="shared" si="83"/>
        <v>28.449331924634155</v>
      </c>
      <c r="G768" s="588">
        <f t="shared" si="83"/>
        <v>20.290144296016816</v>
      </c>
      <c r="H768" s="588">
        <f t="shared" si="83"/>
        <v>15.251752644217367</v>
      </c>
      <c r="I768" s="588">
        <f t="shared" si="83"/>
        <v>11.508456306100369</v>
      </c>
      <c r="J768" s="588">
        <f t="shared" si="83"/>
        <v>15.251752644217367</v>
      </c>
      <c r="K768" s="588">
        <f t="shared" si="83"/>
        <v>20.290144296016816</v>
      </c>
      <c r="L768" s="588">
        <f t="shared" si="83"/>
        <v>28.449331924634155</v>
      </c>
      <c r="M768" s="588">
        <f t="shared" si="83"/>
        <v>36.896369167102812</v>
      </c>
      <c r="N768" s="588" t="e">
        <f t="shared" si="83"/>
        <v>#N/A</v>
      </c>
    </row>
    <row r="769" spans="3:14">
      <c r="C769" s="85">
        <f t="shared" si="77"/>
        <v>270</v>
      </c>
      <c r="D769" s="588">
        <f t="shared" si="83"/>
        <v>45.163759635584476</v>
      </c>
      <c r="E769" s="588">
        <f t="shared" si="83"/>
        <v>36.884339740139119</v>
      </c>
      <c r="F769" s="588">
        <f t="shared" si="83"/>
        <v>28.419374543768868</v>
      </c>
      <c r="G769" s="588">
        <f t="shared" si="83"/>
        <v>20.241863316688985</v>
      </c>
      <c r="H769" s="588">
        <f t="shared" si="83"/>
        <v>15.193157975731474</v>
      </c>
      <c r="I769" s="588">
        <f t="shared" si="83"/>
        <v>11.438259891337919</v>
      </c>
      <c r="J769" s="588">
        <f t="shared" si="83"/>
        <v>15.193157975731474</v>
      </c>
      <c r="K769" s="588">
        <f t="shared" si="83"/>
        <v>20.241863316688985</v>
      </c>
      <c r="L769" s="588">
        <f t="shared" si="83"/>
        <v>28.419374543768868</v>
      </c>
      <c r="M769" s="588">
        <f t="shared" si="83"/>
        <v>36.884339740139119</v>
      </c>
      <c r="N769" s="588" t="e">
        <f t="shared" si="83"/>
        <v>#N/A</v>
      </c>
    </row>
    <row r="770" spans="3:14">
      <c r="C770" s="85">
        <f t="shared" ref="C770:C833" si="84">IF(C769&gt;=$C$54,NA(),C769+1)</f>
        <v>271</v>
      </c>
      <c r="D770" s="588">
        <f t="shared" si="83"/>
        <v>45.161485826946574</v>
      </c>
      <c r="E770" s="588">
        <f t="shared" si="83"/>
        <v>36.872285783753021</v>
      </c>
      <c r="F770" s="588">
        <f t="shared" si="83"/>
        <v>28.389356076265656</v>
      </c>
      <c r="G770" s="588">
        <f t="shared" si="83"/>
        <v>20.193483886741728</v>
      </c>
      <c r="H770" s="588">
        <f t="shared" si="83"/>
        <v>15.134443825795787</v>
      </c>
      <c r="I770" s="588">
        <f t="shared" si="83"/>
        <v>11.367920337794709</v>
      </c>
      <c r="J770" s="588">
        <f t="shared" si="83"/>
        <v>15.134443825795787</v>
      </c>
      <c r="K770" s="588">
        <f t="shared" si="83"/>
        <v>20.193483886741728</v>
      </c>
      <c r="L770" s="588">
        <f t="shared" si="83"/>
        <v>28.389356076265656</v>
      </c>
      <c r="M770" s="588">
        <f t="shared" si="83"/>
        <v>36.872285783753021</v>
      </c>
      <c r="N770" s="588" t="e">
        <f t="shared" si="83"/>
        <v>#N/A</v>
      </c>
    </row>
    <row r="771" spans="3:14">
      <c r="C771" s="85">
        <f t="shared" si="84"/>
        <v>272</v>
      </c>
      <c r="D771" s="588">
        <f t="shared" si="83"/>
        <v>45.159207419222767</v>
      </c>
      <c r="E771" s="588">
        <f t="shared" si="83"/>
        <v>36.860207446607689</v>
      </c>
      <c r="F771" s="588">
        <f t="shared" si="83"/>
        <v>28.359276892346575</v>
      </c>
      <c r="G771" s="588">
        <f t="shared" si="83"/>
        <v>20.145006602845466</v>
      </c>
      <c r="H771" s="588">
        <f t="shared" si="83"/>
        <v>15.075610918540306</v>
      </c>
      <c r="I771" s="588">
        <f t="shared" si="83"/>
        <v>11.2974385129785</v>
      </c>
      <c r="J771" s="588">
        <f t="shared" si="83"/>
        <v>15.075610918540306</v>
      </c>
      <c r="K771" s="588">
        <f t="shared" si="83"/>
        <v>20.145006602845466</v>
      </c>
      <c r="L771" s="588">
        <f t="shared" si="83"/>
        <v>28.359276892346575</v>
      </c>
      <c r="M771" s="588">
        <f t="shared" si="83"/>
        <v>36.860207446607689</v>
      </c>
      <c r="N771" s="588" t="e">
        <f t="shared" si="83"/>
        <v>#N/A</v>
      </c>
    </row>
    <row r="772" spans="3:14">
      <c r="C772" s="85">
        <f t="shared" si="84"/>
        <v>273</v>
      </c>
      <c r="D772" s="588">
        <f t="shared" si="83"/>
        <v>45.156924440456251</v>
      </c>
      <c r="E772" s="588">
        <f t="shared" si="83"/>
        <v>36.848104877366289</v>
      </c>
      <c r="F772" s="588">
        <f t="shared" si="83"/>
        <v>28.32913736223367</v>
      </c>
      <c r="G772" s="588">
        <f t="shared" si="83"/>
        <v>20.096432061670615</v>
      </c>
      <c r="H772" s="588">
        <f t="shared" si="83"/>
        <v>15.016659978095026</v>
      </c>
      <c r="I772" s="588">
        <f t="shared" si="83"/>
        <v>11.226815284397054</v>
      </c>
      <c r="J772" s="588">
        <f t="shared" si="83"/>
        <v>15.016659978095026</v>
      </c>
      <c r="K772" s="588">
        <f t="shared" si="83"/>
        <v>20.096432061670615</v>
      </c>
      <c r="L772" s="588">
        <f t="shared" si="83"/>
        <v>28.32913736223367</v>
      </c>
      <c r="M772" s="588">
        <f t="shared" si="83"/>
        <v>36.848104877366289</v>
      </c>
      <c r="N772" s="588" t="e">
        <f t="shared" si="83"/>
        <v>#N/A</v>
      </c>
    </row>
    <row r="773" spans="3:14">
      <c r="C773" s="85">
        <f t="shared" si="84"/>
        <v>274</v>
      </c>
      <c r="D773" s="588">
        <f t="shared" si="83"/>
        <v>45.154636918690244</v>
      </c>
      <c r="E773" s="588">
        <f t="shared" si="83"/>
        <v>36.835978224691985</v>
      </c>
      <c r="F773" s="588">
        <f t="shared" si="83"/>
        <v>28.298937856148989</v>
      </c>
      <c r="G773" s="588">
        <f t="shared" si="83"/>
        <v>20.0477608598876</v>
      </c>
      <c r="H773" s="588">
        <f t="shared" si="83"/>
        <v>14.957591728589948</v>
      </c>
      <c r="I773" s="588">
        <f t="shared" si="83"/>
        <v>11.156051519558131</v>
      </c>
      <c r="J773" s="588">
        <f t="shared" si="83"/>
        <v>14.957591728589948</v>
      </c>
      <c r="K773" s="588">
        <f t="shared" si="83"/>
        <v>20.0477608598876</v>
      </c>
      <c r="L773" s="588">
        <f t="shared" si="83"/>
        <v>28.298937856148989</v>
      </c>
      <c r="M773" s="588">
        <f t="shared" si="83"/>
        <v>36.835978224691985</v>
      </c>
      <c r="N773" s="588" t="e">
        <f t="shared" si="83"/>
        <v>#N/A</v>
      </c>
    </row>
    <row r="774" spans="3:14">
      <c r="C774" s="85">
        <f t="shared" si="84"/>
        <v>275</v>
      </c>
      <c r="D774" s="588">
        <f t="shared" ref="D774:N783" si="85">IF($C$50&gt;0,IF(ABS($C774)&lt;D$60,D$57-3*D$59/($C$54^3)*($C$54*$C774^2/2-ABS($C774^3)/6),NA()),D$57-3*D$59/($C$54^3)*($C$54*$C774^2/2-ABS($C774^3)/6))</f>
        <v>45.152344881967956</v>
      </c>
      <c r="E774" s="588">
        <f t="shared" si="85"/>
        <v>36.823827637247938</v>
      </c>
      <c r="F774" s="588">
        <f t="shared" si="85"/>
        <v>28.268678744314581</v>
      </c>
      <c r="G774" s="588">
        <f t="shared" si="85"/>
        <v>19.998993594166841</v>
      </c>
      <c r="H774" s="588">
        <f t="shared" si="85"/>
        <v>14.898406894155071</v>
      </c>
      <c r="I774" s="588">
        <f t="shared" si="85"/>
        <v>11.085148085969498</v>
      </c>
      <c r="J774" s="588">
        <f t="shared" si="85"/>
        <v>14.898406894155071</v>
      </c>
      <c r="K774" s="588">
        <f t="shared" si="85"/>
        <v>19.998993594166841</v>
      </c>
      <c r="L774" s="588">
        <f t="shared" si="85"/>
        <v>28.268678744314581</v>
      </c>
      <c r="M774" s="588">
        <f t="shared" si="85"/>
        <v>36.823827637247938</v>
      </c>
      <c r="N774" s="588" t="e">
        <f t="shared" si="85"/>
        <v>#N/A</v>
      </c>
    </row>
    <row r="775" spans="3:14">
      <c r="C775" s="85">
        <f t="shared" si="84"/>
        <v>276</v>
      </c>
      <c r="D775" s="588">
        <f t="shared" si="85"/>
        <v>45.150048358332576</v>
      </c>
      <c r="E775" s="588">
        <f t="shared" si="85"/>
        <v>36.811653263697323</v>
      </c>
      <c r="F775" s="588">
        <f t="shared" si="85"/>
        <v>28.238360396952491</v>
      </c>
      <c r="G775" s="588">
        <f t="shared" si="85"/>
        <v>19.950130861178756</v>
      </c>
      <c r="H775" s="588">
        <f t="shared" si="85"/>
        <v>14.839106198920392</v>
      </c>
      <c r="I775" s="588">
        <f t="shared" si="85"/>
        <v>11.014105851138913</v>
      </c>
      <c r="J775" s="588">
        <f t="shared" si="85"/>
        <v>14.839106198920392</v>
      </c>
      <c r="K775" s="588">
        <f t="shared" si="85"/>
        <v>19.950130861178756</v>
      </c>
      <c r="L775" s="588">
        <f t="shared" si="85"/>
        <v>28.238360396952491</v>
      </c>
      <c r="M775" s="588">
        <f t="shared" si="85"/>
        <v>36.811653263697323</v>
      </c>
      <c r="N775" s="588" t="e">
        <f t="shared" si="85"/>
        <v>#N/A</v>
      </c>
    </row>
    <row r="776" spans="3:14">
      <c r="C776" s="85">
        <f t="shared" si="84"/>
        <v>277</v>
      </c>
      <c r="D776" s="588">
        <f t="shared" si="85"/>
        <v>45.147747375827329</v>
      </c>
      <c r="E776" s="588">
        <f t="shared" si="85"/>
        <v>36.799455252703304</v>
      </c>
      <c r="F776" s="588">
        <f t="shared" si="85"/>
        <v>28.207983184284771</v>
      </c>
      <c r="G776" s="588">
        <f t="shared" si="85"/>
        <v>19.901173257593772</v>
      </c>
      <c r="H776" s="588">
        <f t="shared" si="85"/>
        <v>14.779690367015911</v>
      </c>
      <c r="I776" s="588">
        <f t="shared" si="85"/>
        <v>10.942925682574138</v>
      </c>
      <c r="J776" s="588">
        <f t="shared" si="85"/>
        <v>14.779690367015911</v>
      </c>
      <c r="K776" s="588">
        <f t="shared" si="85"/>
        <v>19.901173257593772</v>
      </c>
      <c r="L776" s="588">
        <f t="shared" si="85"/>
        <v>28.207983184284771</v>
      </c>
      <c r="M776" s="588">
        <f t="shared" si="85"/>
        <v>36.799455252703304</v>
      </c>
      <c r="N776" s="588" t="e">
        <f t="shared" si="85"/>
        <v>#N/A</v>
      </c>
    </row>
    <row r="777" spans="3:14">
      <c r="C777" s="85">
        <f t="shared" si="84"/>
        <v>278</v>
      </c>
      <c r="D777" s="588">
        <f t="shared" si="85"/>
        <v>45.145441962495411</v>
      </c>
      <c r="E777" s="588">
        <f t="shared" si="85"/>
        <v>36.787233752929041</v>
      </c>
      <c r="F777" s="588">
        <f t="shared" si="85"/>
        <v>28.177547476533466</v>
      </c>
      <c r="G777" s="588">
        <f t="shared" si="85"/>
        <v>19.852121380082306</v>
      </c>
      <c r="H777" s="588">
        <f t="shared" si="85"/>
        <v>14.720160122571629</v>
      </c>
      <c r="I777" s="588">
        <f t="shared" si="85"/>
        <v>10.871608447782942</v>
      </c>
      <c r="J777" s="588">
        <f t="shared" si="85"/>
        <v>14.720160122571629</v>
      </c>
      <c r="K777" s="588">
        <f t="shared" si="85"/>
        <v>19.852121380082306</v>
      </c>
      <c r="L777" s="588">
        <f t="shared" si="85"/>
        <v>28.177547476533466</v>
      </c>
      <c r="M777" s="588">
        <f t="shared" si="85"/>
        <v>36.787233752929041</v>
      </c>
      <c r="N777" s="588" t="e">
        <f t="shared" si="85"/>
        <v>#N/A</v>
      </c>
    </row>
    <row r="778" spans="3:14">
      <c r="C778" s="85">
        <f t="shared" si="84"/>
        <v>279</v>
      </c>
      <c r="D778" s="588">
        <f t="shared" si="85"/>
        <v>45.14313214638004</v>
      </c>
      <c r="E778" s="588">
        <f t="shared" si="85"/>
        <v>36.774988913037703</v>
      </c>
      <c r="F778" s="588">
        <f t="shared" si="85"/>
        <v>28.147053643920625</v>
      </c>
      <c r="G778" s="588">
        <f t="shared" si="85"/>
        <v>19.802975825314775</v>
      </c>
      <c r="H778" s="588">
        <f t="shared" si="85"/>
        <v>14.660516189717542</v>
      </c>
      <c r="I778" s="588">
        <f t="shared" si="85"/>
        <v>10.800155014273077</v>
      </c>
      <c r="J778" s="588">
        <f t="shared" si="85"/>
        <v>14.660516189717542</v>
      </c>
      <c r="K778" s="588">
        <f t="shared" si="85"/>
        <v>19.802975825314775</v>
      </c>
      <c r="L778" s="588">
        <f t="shared" si="85"/>
        <v>28.147053643920625</v>
      </c>
      <c r="M778" s="588">
        <f t="shared" si="85"/>
        <v>36.774988913037703</v>
      </c>
      <c r="N778" s="588" t="e">
        <f t="shared" si="85"/>
        <v>#N/A</v>
      </c>
    </row>
    <row r="779" spans="3:14">
      <c r="C779" s="85">
        <f t="shared" si="84"/>
        <v>280</v>
      </c>
      <c r="D779" s="588">
        <f t="shared" si="85"/>
        <v>45.140817955524405</v>
      </c>
      <c r="E779" s="588">
        <f t="shared" si="85"/>
        <v>36.762720881692459</v>
      </c>
      <c r="F779" s="588">
        <f t="shared" si="85"/>
        <v>28.116502056668295</v>
      </c>
      <c r="G779" s="588">
        <f t="shared" si="85"/>
        <v>19.753737189961605</v>
      </c>
      <c r="H779" s="588">
        <f t="shared" si="85"/>
        <v>14.600759292583648</v>
      </c>
      <c r="I779" s="588">
        <f t="shared" si="85"/>
        <v>10.728566249552312</v>
      </c>
      <c r="J779" s="588">
        <f t="shared" si="85"/>
        <v>14.600759292583648</v>
      </c>
      <c r="K779" s="588">
        <f t="shared" si="85"/>
        <v>19.753737189961605</v>
      </c>
      <c r="L779" s="588">
        <f t="shared" si="85"/>
        <v>28.116502056668295</v>
      </c>
      <c r="M779" s="588">
        <f t="shared" si="85"/>
        <v>36.762720881692459</v>
      </c>
      <c r="N779" s="588" t="e">
        <f t="shared" si="85"/>
        <v>#N/A</v>
      </c>
    </row>
    <row r="780" spans="3:14">
      <c r="C780" s="85">
        <f t="shared" si="84"/>
        <v>281</v>
      </c>
      <c r="D780" s="588">
        <f t="shared" si="85"/>
        <v>45.13849941797173</v>
      </c>
      <c r="E780" s="588">
        <f t="shared" si="85"/>
        <v>36.750429807556479</v>
      </c>
      <c r="F780" s="588">
        <f t="shared" si="85"/>
        <v>28.085893084998531</v>
      </c>
      <c r="G780" s="588">
        <f t="shared" si="85"/>
        <v>19.704406070693217</v>
      </c>
      <c r="H780" s="588">
        <f t="shared" si="85"/>
        <v>14.540890155299948</v>
      </c>
      <c r="I780" s="588">
        <f t="shared" si="85"/>
        <v>10.656843021128408</v>
      </c>
      <c r="J780" s="588">
        <f t="shared" si="85"/>
        <v>14.540890155299948</v>
      </c>
      <c r="K780" s="588">
        <f t="shared" si="85"/>
        <v>19.704406070693217</v>
      </c>
      <c r="L780" s="588">
        <f t="shared" si="85"/>
        <v>28.085893084998531</v>
      </c>
      <c r="M780" s="588">
        <f t="shared" si="85"/>
        <v>36.750429807556479</v>
      </c>
      <c r="N780" s="588" t="e">
        <f t="shared" si="85"/>
        <v>#N/A</v>
      </c>
    </row>
    <row r="781" spans="3:14">
      <c r="C781" s="85">
        <f t="shared" si="84"/>
        <v>282</v>
      </c>
      <c r="D781" s="588">
        <f t="shared" si="85"/>
        <v>45.136176561765211</v>
      </c>
      <c r="E781" s="588">
        <f t="shared" si="85"/>
        <v>36.738115839292917</v>
      </c>
      <c r="F781" s="588">
        <f t="shared" si="85"/>
        <v>28.055227099133369</v>
      </c>
      <c r="G781" s="588">
        <f t="shared" si="85"/>
        <v>19.654983064180026</v>
      </c>
      <c r="H781" s="588">
        <f t="shared" si="85"/>
        <v>14.48090950199644</v>
      </c>
      <c r="I781" s="588">
        <f t="shared" si="85"/>
        <v>10.584986196509124</v>
      </c>
      <c r="J781" s="588">
        <f t="shared" si="85"/>
        <v>14.48090950199644</v>
      </c>
      <c r="K781" s="588">
        <f t="shared" si="85"/>
        <v>19.654983064180026</v>
      </c>
      <c r="L781" s="588">
        <f t="shared" si="85"/>
        <v>28.055227099133369</v>
      </c>
      <c r="M781" s="588">
        <f t="shared" si="85"/>
        <v>36.738115839292917</v>
      </c>
      <c r="N781" s="588" t="e">
        <f t="shared" si="85"/>
        <v>#N/A</v>
      </c>
    </row>
    <row r="782" spans="3:14">
      <c r="C782" s="85">
        <f t="shared" si="84"/>
        <v>283</v>
      </c>
      <c r="D782" s="588">
        <f t="shared" si="85"/>
        <v>45.13384941494806</v>
      </c>
      <c r="E782" s="588">
        <f t="shared" si="85"/>
        <v>36.725779125564948</v>
      </c>
      <c r="F782" s="588">
        <f t="shared" si="85"/>
        <v>28.024504469294865</v>
      </c>
      <c r="G782" s="588">
        <f t="shared" si="85"/>
        <v>19.605468767092461</v>
      </c>
      <c r="H782" s="588">
        <f t="shared" si="85"/>
        <v>14.420818056803121</v>
      </c>
      <c r="I782" s="588">
        <f t="shared" si="85"/>
        <v>10.512996643202227</v>
      </c>
      <c r="J782" s="588">
        <f t="shared" si="85"/>
        <v>14.420818056803121</v>
      </c>
      <c r="K782" s="588">
        <f t="shared" si="85"/>
        <v>19.605468767092461</v>
      </c>
      <c r="L782" s="588">
        <f t="shared" si="85"/>
        <v>28.024504469294865</v>
      </c>
      <c r="M782" s="588">
        <f t="shared" si="85"/>
        <v>36.725779125564948</v>
      </c>
      <c r="N782" s="588" t="e">
        <f t="shared" si="85"/>
        <v>#N/A</v>
      </c>
    </row>
    <row r="783" spans="3:14">
      <c r="C783" s="85">
        <f t="shared" si="84"/>
        <v>284</v>
      </c>
      <c r="D783" s="588">
        <f t="shared" si="85"/>
        <v>45.131518005563485</v>
      </c>
      <c r="E783" s="588">
        <f t="shared" si="85"/>
        <v>36.713419815035735</v>
      </c>
      <c r="F783" s="588">
        <f t="shared" si="85"/>
        <v>27.993725565705066</v>
      </c>
      <c r="G783" s="588">
        <f t="shared" si="85"/>
        <v>19.555863776100935</v>
      </c>
      <c r="H783" s="588">
        <f t="shared" si="85"/>
        <v>14.360616543849993</v>
      </c>
      <c r="I783" s="588">
        <f t="shared" si="85"/>
        <v>10.440875228715479</v>
      </c>
      <c r="J783" s="588">
        <f t="shared" si="85"/>
        <v>14.360616543849993</v>
      </c>
      <c r="K783" s="588">
        <f t="shared" si="85"/>
        <v>19.555863776100935</v>
      </c>
      <c r="L783" s="588">
        <f t="shared" si="85"/>
        <v>27.993725565705066</v>
      </c>
      <c r="M783" s="588">
        <f t="shared" si="85"/>
        <v>36.713419815035735</v>
      </c>
      <c r="N783" s="588" t="e">
        <f t="shared" si="85"/>
        <v>#N/A</v>
      </c>
    </row>
    <row r="784" spans="3:14">
      <c r="C784" s="85">
        <f t="shared" si="84"/>
        <v>285</v>
      </c>
      <c r="D784" s="588">
        <f t="shared" ref="D784:N793" si="86">IF($C$50&gt;0,IF(ABS($C784)&lt;D$60,D$57-3*D$59/($C$54^3)*($C$54*$C784^2/2-ABS($C784^3)/6),NA()),D$57-3*D$59/($C$54^3)*($C$54*$C784^2/2-ABS($C784^3)/6))</f>
        <v>45.129182361654685</v>
      </c>
      <c r="E784" s="588">
        <f t="shared" si="86"/>
        <v>36.701038056368439</v>
      </c>
      <c r="F784" s="588">
        <f t="shared" si="86"/>
        <v>27.96289075858602</v>
      </c>
      <c r="G784" s="588">
        <f t="shared" si="86"/>
        <v>19.506168687875871</v>
      </c>
      <c r="H784" s="588">
        <f t="shared" si="86"/>
        <v>14.300305687267052</v>
      </c>
      <c r="I784" s="588">
        <f t="shared" si="86"/>
        <v>10.368622820556636</v>
      </c>
      <c r="J784" s="588">
        <f t="shared" si="86"/>
        <v>14.300305687267052</v>
      </c>
      <c r="K784" s="588">
        <f t="shared" si="86"/>
        <v>19.506168687875871</v>
      </c>
      <c r="L784" s="588">
        <f t="shared" si="86"/>
        <v>27.96289075858602</v>
      </c>
      <c r="M784" s="588">
        <f t="shared" si="86"/>
        <v>36.701038056368439</v>
      </c>
      <c r="N784" s="588" t="e">
        <f t="shared" si="86"/>
        <v>#N/A</v>
      </c>
    </row>
    <row r="785" spans="3:14">
      <c r="C785" s="85">
        <f t="shared" si="84"/>
        <v>286</v>
      </c>
      <c r="D785" s="588">
        <f t="shared" si="86"/>
        <v>45.126842511264869</v>
      </c>
      <c r="E785" s="588">
        <f t="shared" si="86"/>
        <v>36.688633998226237</v>
      </c>
      <c r="F785" s="588">
        <f t="shared" si="86"/>
        <v>27.93200041815977</v>
      </c>
      <c r="G785" s="588">
        <f t="shared" si="86"/>
        <v>19.456384099087693</v>
      </c>
      <c r="H785" s="588">
        <f t="shared" si="86"/>
        <v>14.239886211184299</v>
      </c>
      <c r="I785" s="588">
        <f t="shared" si="86"/>
        <v>10.296240286233466</v>
      </c>
      <c r="J785" s="588">
        <f t="shared" si="86"/>
        <v>14.239886211184299</v>
      </c>
      <c r="K785" s="588">
        <f t="shared" si="86"/>
        <v>19.456384099087693</v>
      </c>
      <c r="L785" s="588">
        <f t="shared" si="86"/>
        <v>27.93200041815977</v>
      </c>
      <c r="M785" s="588">
        <f t="shared" si="86"/>
        <v>36.688633998226237</v>
      </c>
      <c r="N785" s="588" t="e">
        <f t="shared" si="86"/>
        <v>#N/A</v>
      </c>
    </row>
    <row r="786" spans="3:14">
      <c r="C786" s="85">
        <f t="shared" si="84"/>
        <v>287</v>
      </c>
      <c r="D786" s="588">
        <f t="shared" si="86"/>
        <v>45.124498482437254</v>
      </c>
      <c r="E786" s="588">
        <f t="shared" si="86"/>
        <v>36.67620778927229</v>
      </c>
      <c r="F786" s="588">
        <f t="shared" si="86"/>
        <v>27.901054914648373</v>
      </c>
      <c r="G786" s="588">
        <f t="shared" si="86"/>
        <v>19.406510606406822</v>
      </c>
      <c r="H786" s="588">
        <f t="shared" si="86"/>
        <v>14.17935883973173</v>
      </c>
      <c r="I786" s="588">
        <f t="shared" si="86"/>
        <v>10.223728493253731</v>
      </c>
      <c r="J786" s="588">
        <f t="shared" si="86"/>
        <v>14.17935883973173</v>
      </c>
      <c r="K786" s="588">
        <f t="shared" si="86"/>
        <v>19.406510606406822</v>
      </c>
      <c r="L786" s="588">
        <f t="shared" si="86"/>
        <v>27.901054914648373</v>
      </c>
      <c r="M786" s="588">
        <f t="shared" si="86"/>
        <v>36.67620778927229</v>
      </c>
      <c r="N786" s="588" t="e">
        <f t="shared" si="86"/>
        <v>#N/A</v>
      </c>
    </row>
    <row r="787" spans="3:14">
      <c r="C787" s="85">
        <f t="shared" si="84"/>
        <v>288</v>
      </c>
      <c r="D787" s="588">
        <f t="shared" si="86"/>
        <v>45.122150303215037</v>
      </c>
      <c r="E787" s="588">
        <f t="shared" si="86"/>
        <v>36.663759578169767</v>
      </c>
      <c r="F787" s="588">
        <f t="shared" si="86"/>
        <v>27.870054618273869</v>
      </c>
      <c r="G787" s="588">
        <f t="shared" si="86"/>
        <v>19.356548806503675</v>
      </c>
      <c r="H787" s="588">
        <f t="shared" si="86"/>
        <v>14.118724297039346</v>
      </c>
      <c r="I787" s="588">
        <f t="shared" si="86"/>
        <v>10.151088309125191</v>
      </c>
      <c r="J787" s="588">
        <f t="shared" si="86"/>
        <v>14.118724297039346</v>
      </c>
      <c r="K787" s="588">
        <f t="shared" si="86"/>
        <v>19.356548806503675</v>
      </c>
      <c r="L787" s="588">
        <f t="shared" si="86"/>
        <v>27.870054618273869</v>
      </c>
      <c r="M787" s="588">
        <f t="shared" si="86"/>
        <v>36.663759578169767</v>
      </c>
      <c r="N787" s="588" t="e">
        <f t="shared" si="86"/>
        <v>#N/A</v>
      </c>
    </row>
    <row r="788" spans="3:14">
      <c r="C788" s="85">
        <f t="shared" si="84"/>
        <v>289</v>
      </c>
      <c r="D788" s="588">
        <f t="shared" si="86"/>
        <v>45.119798001641421</v>
      </c>
      <c r="E788" s="588">
        <f t="shared" si="86"/>
        <v>36.651289513581823</v>
      </c>
      <c r="F788" s="588">
        <f t="shared" si="86"/>
        <v>27.838999899258312</v>
      </c>
      <c r="G788" s="588">
        <f t="shared" si="86"/>
        <v>19.306499296048674</v>
      </c>
      <c r="H788" s="588">
        <f t="shared" si="86"/>
        <v>14.057983307237144</v>
      </c>
      <c r="I788" s="588">
        <f t="shared" si="86"/>
        <v>10.078320601355607</v>
      </c>
      <c r="J788" s="588">
        <f t="shared" si="86"/>
        <v>14.057983307237144</v>
      </c>
      <c r="K788" s="588">
        <f t="shared" si="86"/>
        <v>19.306499296048674</v>
      </c>
      <c r="L788" s="588">
        <f t="shared" si="86"/>
        <v>27.838999899258312</v>
      </c>
      <c r="M788" s="588">
        <f t="shared" si="86"/>
        <v>36.651289513581823</v>
      </c>
      <c r="N788" s="588" t="e">
        <f t="shared" si="86"/>
        <v>#N/A</v>
      </c>
    </row>
    <row r="789" spans="3:14">
      <c r="C789" s="85">
        <f t="shared" si="84"/>
        <v>290</v>
      </c>
      <c r="D789" s="588">
        <f t="shared" si="86"/>
        <v>45.117441605759623</v>
      </c>
      <c r="E789" s="588">
        <f t="shared" si="86"/>
        <v>36.63879774417164</v>
      </c>
      <c r="F789" s="588">
        <f t="shared" si="86"/>
        <v>27.807891127823744</v>
      </c>
      <c r="G789" s="588">
        <f t="shared" si="86"/>
        <v>19.256362671712242</v>
      </c>
      <c r="H789" s="588">
        <f t="shared" si="86"/>
        <v>13.997136594455126</v>
      </c>
      <c r="I789" s="588">
        <f t="shared" si="86"/>
        <v>10.005426237452747</v>
      </c>
      <c r="J789" s="588">
        <f t="shared" si="86"/>
        <v>13.997136594455126</v>
      </c>
      <c r="K789" s="588">
        <f t="shared" si="86"/>
        <v>19.256362671712242</v>
      </c>
      <c r="L789" s="588">
        <f t="shared" si="86"/>
        <v>27.807891127823744</v>
      </c>
      <c r="M789" s="588">
        <f t="shared" si="86"/>
        <v>36.63879774417164</v>
      </c>
      <c r="N789" s="588" t="e">
        <f t="shared" si="86"/>
        <v>#N/A</v>
      </c>
    </row>
    <row r="790" spans="3:14">
      <c r="C790" s="85">
        <f t="shared" si="84"/>
        <v>291</v>
      </c>
      <c r="D790" s="588">
        <f t="shared" si="86"/>
        <v>45.115081143612848</v>
      </c>
      <c r="E790" s="588">
        <f t="shared" si="86"/>
        <v>36.626284418602374</v>
      </c>
      <c r="F790" s="588">
        <f t="shared" si="86"/>
        <v>27.776728674192217</v>
      </c>
      <c r="G790" s="588">
        <f t="shared" si="86"/>
        <v>19.206139530164798</v>
      </c>
      <c r="H790" s="588">
        <f t="shared" si="86"/>
        <v>13.936184882823287</v>
      </c>
      <c r="I790" s="588">
        <f t="shared" si="86"/>
        <v>9.9324060849243665</v>
      </c>
      <c r="J790" s="588">
        <f t="shared" si="86"/>
        <v>13.936184882823287</v>
      </c>
      <c r="K790" s="588">
        <f t="shared" si="86"/>
        <v>19.206139530164798</v>
      </c>
      <c r="L790" s="588">
        <f t="shared" si="86"/>
        <v>27.776728674192217</v>
      </c>
      <c r="M790" s="588">
        <f t="shared" si="86"/>
        <v>36.626284418602374</v>
      </c>
      <c r="N790" s="588" t="e">
        <f t="shared" si="86"/>
        <v>#N/A</v>
      </c>
    </row>
    <row r="791" spans="3:14">
      <c r="C791" s="85">
        <f t="shared" si="84"/>
        <v>292</v>
      </c>
      <c r="D791" s="588">
        <f t="shared" si="86"/>
        <v>45.112716643244298</v>
      </c>
      <c r="E791" s="588">
        <f t="shared" si="86"/>
        <v>36.613749685537186</v>
      </c>
      <c r="F791" s="588">
        <f t="shared" si="86"/>
        <v>27.745512908585781</v>
      </c>
      <c r="G791" s="588">
        <f t="shared" si="86"/>
        <v>19.155830468076758</v>
      </c>
      <c r="H791" s="588">
        <f t="shared" si="86"/>
        <v>13.875128896471628</v>
      </c>
      <c r="I791" s="588">
        <f t="shared" si="86"/>
        <v>9.85926101127823</v>
      </c>
      <c r="J791" s="588">
        <f t="shared" si="86"/>
        <v>13.875128896471628</v>
      </c>
      <c r="K791" s="588">
        <f t="shared" si="86"/>
        <v>19.155830468076758</v>
      </c>
      <c r="L791" s="588">
        <f t="shared" si="86"/>
        <v>27.745512908585781</v>
      </c>
      <c r="M791" s="588">
        <f t="shared" si="86"/>
        <v>36.613749685537186</v>
      </c>
      <c r="N791" s="588" t="e">
        <f t="shared" si="86"/>
        <v>#N/A</v>
      </c>
    </row>
    <row r="792" spans="3:14">
      <c r="C792" s="85">
        <f t="shared" si="84"/>
        <v>293</v>
      </c>
      <c r="D792" s="588">
        <f t="shared" si="86"/>
        <v>45.110348132697183</v>
      </c>
      <c r="E792" s="588">
        <f t="shared" si="86"/>
        <v>36.60119369363926</v>
      </c>
      <c r="F792" s="588">
        <f t="shared" si="86"/>
        <v>27.714244201226478</v>
      </c>
      <c r="G792" s="588">
        <f t="shared" si="86"/>
        <v>19.105436082118551</v>
      </c>
      <c r="H792" s="588">
        <f t="shared" si="86"/>
        <v>13.813969359530148</v>
      </c>
      <c r="I792" s="588">
        <f t="shared" si="86"/>
        <v>9.7859918840221027</v>
      </c>
      <c r="J792" s="588">
        <f t="shared" si="86"/>
        <v>13.813969359530148</v>
      </c>
      <c r="K792" s="588">
        <f t="shared" si="86"/>
        <v>19.105436082118551</v>
      </c>
      <c r="L792" s="588">
        <f t="shared" si="86"/>
        <v>27.714244201226478</v>
      </c>
      <c r="M792" s="588">
        <f t="shared" si="86"/>
        <v>36.60119369363926</v>
      </c>
      <c r="N792" s="588" t="e">
        <f t="shared" si="86"/>
        <v>#N/A</v>
      </c>
    </row>
    <row r="793" spans="3:14">
      <c r="C793" s="85">
        <f t="shared" si="84"/>
        <v>294</v>
      </c>
      <c r="D793" s="588">
        <f t="shared" si="86"/>
        <v>45.107975640014708</v>
      </c>
      <c r="E793" s="588">
        <f t="shared" si="86"/>
        <v>36.588616591571743</v>
      </c>
      <c r="F793" s="588">
        <f t="shared" si="86"/>
        <v>27.68292292233636</v>
      </c>
      <c r="G793" s="588">
        <f t="shared" si="86"/>
        <v>19.054956968960596</v>
      </c>
      <c r="H793" s="588">
        <f t="shared" si="86"/>
        <v>13.752706996128843</v>
      </c>
      <c r="I793" s="588">
        <f t="shared" si="86"/>
        <v>9.7125995706637411</v>
      </c>
      <c r="J793" s="588">
        <f t="shared" si="86"/>
        <v>13.752706996128843</v>
      </c>
      <c r="K793" s="588">
        <f t="shared" si="86"/>
        <v>19.054956968960596</v>
      </c>
      <c r="L793" s="588">
        <f t="shared" si="86"/>
        <v>27.68292292233636</v>
      </c>
      <c r="M793" s="588">
        <f t="shared" si="86"/>
        <v>36.588616591571743</v>
      </c>
      <c r="N793" s="588" t="e">
        <f t="shared" si="86"/>
        <v>#N/A</v>
      </c>
    </row>
    <row r="794" spans="3:14">
      <c r="C794" s="85">
        <f t="shared" si="84"/>
        <v>295</v>
      </c>
      <c r="D794" s="588">
        <f t="shared" ref="D794:N803" si="87">IF($C$50&gt;0,IF(ABS($C794)&lt;D$60,D$57-3*D$59/($C$54^3)*($C$54*$C794^2/2-ABS($C794^3)/6),NA()),D$57-3*D$59/($C$54^3)*($C$54*$C794^2/2-ABS($C794^3)/6))</f>
        <v>45.105599193240081</v>
      </c>
      <c r="E794" s="588">
        <f t="shared" si="87"/>
        <v>36.576018527997817</v>
      </c>
      <c r="F794" s="588">
        <f t="shared" si="87"/>
        <v>27.651549442137473</v>
      </c>
      <c r="G794" s="588">
        <f t="shared" si="87"/>
        <v>19.00439372527331</v>
      </c>
      <c r="H794" s="588">
        <f t="shared" si="87"/>
        <v>13.691342530397716</v>
      </c>
      <c r="I794" s="588">
        <f t="shared" si="87"/>
        <v>9.6390849387109139</v>
      </c>
      <c r="J794" s="588">
        <f t="shared" si="87"/>
        <v>13.691342530397716</v>
      </c>
      <c r="K794" s="588">
        <f t="shared" si="87"/>
        <v>19.00439372527331</v>
      </c>
      <c r="L794" s="588">
        <f t="shared" si="87"/>
        <v>27.651549442137473</v>
      </c>
      <c r="M794" s="588">
        <f t="shared" si="87"/>
        <v>36.576018527997817</v>
      </c>
      <c r="N794" s="588" t="e">
        <f t="shared" si="87"/>
        <v>#N/A</v>
      </c>
    </row>
    <row r="795" spans="3:14">
      <c r="C795" s="85">
        <f t="shared" si="84"/>
        <v>296</v>
      </c>
      <c r="D795" s="588">
        <f t="shared" si="87"/>
        <v>45.103218820416508</v>
      </c>
      <c r="E795" s="588">
        <f t="shared" si="87"/>
        <v>36.563399651580632</v>
      </c>
      <c r="F795" s="588">
        <f t="shared" si="87"/>
        <v>27.620124130851863</v>
      </c>
      <c r="G795" s="588">
        <f t="shared" si="87"/>
        <v>18.953746947727112</v>
      </c>
      <c r="H795" s="588">
        <f t="shared" si="87"/>
        <v>13.62987668646676</v>
      </c>
      <c r="I795" s="588">
        <f t="shared" si="87"/>
        <v>9.5654488556713773</v>
      </c>
      <c r="J795" s="588">
        <f t="shared" si="87"/>
        <v>13.62987668646676</v>
      </c>
      <c r="K795" s="588">
        <f t="shared" si="87"/>
        <v>18.953746947727112</v>
      </c>
      <c r="L795" s="588">
        <f t="shared" si="87"/>
        <v>27.620124130851863</v>
      </c>
      <c r="M795" s="588">
        <f t="shared" si="87"/>
        <v>36.563399651580632</v>
      </c>
      <c r="N795" s="588" t="e">
        <f t="shared" si="87"/>
        <v>#N/A</v>
      </c>
    </row>
    <row r="796" spans="3:14">
      <c r="C796" s="85">
        <f t="shared" si="84"/>
        <v>297</v>
      </c>
      <c r="D796" s="588">
        <f t="shared" si="87"/>
        <v>45.100834549587191</v>
      </c>
      <c r="E796" s="588">
        <f t="shared" si="87"/>
        <v>36.550760110983369</v>
      </c>
      <c r="F796" s="588">
        <f t="shared" si="87"/>
        <v>27.588647358701589</v>
      </c>
      <c r="G796" s="588">
        <f t="shared" si="87"/>
        <v>18.903017232992433</v>
      </c>
      <c r="H796" s="588">
        <f t="shared" si="87"/>
        <v>13.568310188465979</v>
      </c>
      <c r="I796" s="588">
        <f t="shared" si="87"/>
        <v>9.4916921890528982</v>
      </c>
      <c r="J796" s="588">
        <f t="shared" si="87"/>
        <v>13.568310188465979</v>
      </c>
      <c r="K796" s="588">
        <f t="shared" si="87"/>
        <v>18.903017232992433</v>
      </c>
      <c r="L796" s="588">
        <f t="shared" si="87"/>
        <v>27.588647358701589</v>
      </c>
      <c r="M796" s="588">
        <f t="shared" si="87"/>
        <v>36.550760110983369</v>
      </c>
      <c r="N796" s="588" t="e">
        <f t="shared" si="87"/>
        <v>#N/A</v>
      </c>
    </row>
    <row r="797" spans="3:14">
      <c r="C797" s="85">
        <f t="shared" si="84"/>
        <v>298</v>
      </c>
      <c r="D797" s="588">
        <f t="shared" si="87"/>
        <v>45.098446408795347</v>
      </c>
      <c r="E797" s="588">
        <f t="shared" si="87"/>
        <v>36.538100054869183</v>
      </c>
      <c r="F797" s="588">
        <f t="shared" si="87"/>
        <v>27.557119495908687</v>
      </c>
      <c r="G797" s="588">
        <f t="shared" si="87"/>
        <v>18.852205177739684</v>
      </c>
      <c r="H797" s="588">
        <f t="shared" si="87"/>
        <v>13.506643760525371</v>
      </c>
      <c r="I797" s="588">
        <f t="shared" si="87"/>
        <v>9.4178158063632367</v>
      </c>
      <c r="J797" s="588">
        <f t="shared" si="87"/>
        <v>13.506643760525371</v>
      </c>
      <c r="K797" s="588">
        <f t="shared" si="87"/>
        <v>18.852205177739684</v>
      </c>
      <c r="L797" s="588">
        <f t="shared" si="87"/>
        <v>27.557119495908687</v>
      </c>
      <c r="M797" s="588">
        <f t="shared" si="87"/>
        <v>36.538100054869183</v>
      </c>
      <c r="N797" s="588" t="e">
        <f t="shared" si="87"/>
        <v>#N/A</v>
      </c>
    </row>
    <row r="798" spans="3:14">
      <c r="C798" s="85">
        <f t="shared" si="84"/>
        <v>299</v>
      </c>
      <c r="D798" s="588">
        <f t="shared" si="87"/>
        <v>45.096054426084173</v>
      </c>
      <c r="E798" s="588">
        <f t="shared" si="87"/>
        <v>36.525419631901251</v>
      </c>
      <c r="F798" s="588">
        <f t="shared" si="87"/>
        <v>27.52554091269521</v>
      </c>
      <c r="G798" s="588">
        <f t="shared" si="87"/>
        <v>18.801311378639291</v>
      </c>
      <c r="H798" s="588">
        <f t="shared" si="87"/>
        <v>13.444878126774931</v>
      </c>
      <c r="I798" s="588">
        <f t="shared" si="87"/>
        <v>9.3438205751101524</v>
      </c>
      <c r="J798" s="588">
        <f t="shared" si="87"/>
        <v>13.444878126774931</v>
      </c>
      <c r="K798" s="588">
        <f t="shared" si="87"/>
        <v>18.801311378639291</v>
      </c>
      <c r="L798" s="588">
        <f t="shared" si="87"/>
        <v>27.52554091269521</v>
      </c>
      <c r="M798" s="588">
        <f t="shared" si="87"/>
        <v>36.525419631901251</v>
      </c>
      <c r="N798" s="588" t="e">
        <f t="shared" si="87"/>
        <v>#N/A</v>
      </c>
    </row>
    <row r="799" spans="3:14">
      <c r="C799" s="85">
        <f t="shared" si="84"/>
        <v>300</v>
      </c>
      <c r="D799" s="588">
        <f t="shared" si="87"/>
        <v>45.093658629496886</v>
      </c>
      <c r="E799" s="588">
        <f t="shared" si="87"/>
        <v>36.512718990742727</v>
      </c>
      <c r="F799" s="588">
        <f t="shared" si="87"/>
        <v>27.493911979283205</v>
      </c>
      <c r="G799" s="588">
        <f t="shared" si="87"/>
        <v>18.750336432361671</v>
      </c>
      <c r="H799" s="588">
        <f t="shared" si="87"/>
        <v>13.383014011344663</v>
      </c>
      <c r="I799" s="588">
        <f t="shared" si="87"/>
        <v>9.2697073628014124</v>
      </c>
      <c r="J799" s="588">
        <f t="shared" si="87"/>
        <v>13.383014011344663</v>
      </c>
      <c r="K799" s="588">
        <f t="shared" si="87"/>
        <v>18.750336432361671</v>
      </c>
      <c r="L799" s="588">
        <f t="shared" si="87"/>
        <v>27.493911979283205</v>
      </c>
      <c r="M799" s="588">
        <f t="shared" si="87"/>
        <v>36.512718990742727</v>
      </c>
      <c r="N799" s="588" t="e">
        <f t="shared" si="87"/>
        <v>#N/A</v>
      </c>
    </row>
    <row r="800" spans="3:14">
      <c r="C800" s="85">
        <f t="shared" si="84"/>
        <v>301</v>
      </c>
      <c r="D800" s="588">
        <f t="shared" si="87"/>
        <v>45.091259047076683</v>
      </c>
      <c r="E800" s="588">
        <f t="shared" si="87"/>
        <v>36.499998280056786</v>
      </c>
      <c r="F800" s="588">
        <f t="shared" si="87"/>
        <v>27.462233065894718</v>
      </c>
      <c r="G800" s="588">
        <f t="shared" si="87"/>
        <v>18.699280935577249</v>
      </c>
      <c r="H800" s="588">
        <f t="shared" si="87"/>
        <v>13.321052138364562</v>
      </c>
      <c r="I800" s="588">
        <f t="shared" si="87"/>
        <v>9.1954770369447782</v>
      </c>
      <c r="J800" s="588">
        <f t="shared" si="87"/>
        <v>13.321052138364562</v>
      </c>
      <c r="K800" s="588">
        <f t="shared" si="87"/>
        <v>18.699280935577249</v>
      </c>
      <c r="L800" s="588">
        <f t="shared" si="87"/>
        <v>27.462233065894718</v>
      </c>
      <c r="M800" s="588">
        <f t="shared" si="87"/>
        <v>36.499998280056786</v>
      </c>
      <c r="N800" s="588" t="e">
        <f t="shared" si="87"/>
        <v>#N/A</v>
      </c>
    </row>
    <row r="801" spans="3:14">
      <c r="C801" s="85">
        <f t="shared" si="84"/>
        <v>302</v>
      </c>
      <c r="D801" s="588">
        <f t="shared" si="87"/>
        <v>45.088855706866781</v>
      </c>
      <c r="E801" s="588">
        <f t="shared" si="87"/>
        <v>36.487257648506592</v>
      </c>
      <c r="F801" s="588">
        <f t="shared" si="87"/>
        <v>27.430504542751798</v>
      </c>
      <c r="G801" s="588">
        <f t="shared" si="87"/>
        <v>18.648145484956437</v>
      </c>
      <c r="H801" s="588">
        <f t="shared" si="87"/>
        <v>13.258993231964626</v>
      </c>
      <c r="I801" s="588">
        <f t="shared" si="87"/>
        <v>9.1211304650480063</v>
      </c>
      <c r="J801" s="588">
        <f t="shared" si="87"/>
        <v>13.258993231964626</v>
      </c>
      <c r="K801" s="588">
        <f t="shared" si="87"/>
        <v>18.648145484956437</v>
      </c>
      <c r="L801" s="588">
        <f t="shared" si="87"/>
        <v>27.430504542751798</v>
      </c>
      <c r="M801" s="588">
        <f t="shared" si="87"/>
        <v>36.487257648506592</v>
      </c>
      <c r="N801" s="588" t="e">
        <f t="shared" si="87"/>
        <v>#N/A</v>
      </c>
    </row>
    <row r="802" spans="3:14">
      <c r="C802" s="85">
        <f t="shared" si="84"/>
        <v>303</v>
      </c>
      <c r="D802" s="588">
        <f t="shared" si="87"/>
        <v>45.086448636910376</v>
      </c>
      <c r="E802" s="588">
        <f t="shared" si="87"/>
        <v>36.474497244755305</v>
      </c>
      <c r="F802" s="588">
        <f t="shared" si="87"/>
        <v>27.398726780076501</v>
      </c>
      <c r="G802" s="588">
        <f t="shared" si="87"/>
        <v>18.596930677169667</v>
      </c>
      <c r="H802" s="588">
        <f t="shared" si="87"/>
        <v>13.196838016274858</v>
      </c>
      <c r="I802" s="588">
        <f t="shared" si="87"/>
        <v>9.0466685146188652</v>
      </c>
      <c r="J802" s="588">
        <f t="shared" si="87"/>
        <v>13.196838016274858</v>
      </c>
      <c r="K802" s="588">
        <f t="shared" si="87"/>
        <v>18.596930677169667</v>
      </c>
      <c r="L802" s="588">
        <f t="shared" si="87"/>
        <v>27.398726780076501</v>
      </c>
      <c r="M802" s="588">
        <f t="shared" si="87"/>
        <v>36.474497244755305</v>
      </c>
      <c r="N802" s="588" t="e">
        <f t="shared" si="87"/>
        <v>#N/A</v>
      </c>
    </row>
    <row r="803" spans="3:14">
      <c r="C803" s="85">
        <f t="shared" si="84"/>
        <v>304</v>
      </c>
      <c r="D803" s="588">
        <f t="shared" si="87"/>
        <v>45.084037865250679</v>
      </c>
      <c r="E803" s="588">
        <f t="shared" si="87"/>
        <v>36.461717217466102</v>
      </c>
      <c r="F803" s="588">
        <f t="shared" si="87"/>
        <v>27.366900148090863</v>
      </c>
      <c r="G803" s="588">
        <f t="shared" si="87"/>
        <v>18.545637108887355</v>
      </c>
      <c r="H803" s="588">
        <f t="shared" si="87"/>
        <v>13.134587215425254</v>
      </c>
      <c r="I803" s="588">
        <f t="shared" si="87"/>
        <v>8.9720920531651167</v>
      </c>
      <c r="J803" s="588">
        <f t="shared" si="87"/>
        <v>13.134587215425254</v>
      </c>
      <c r="K803" s="588">
        <f t="shared" si="87"/>
        <v>18.545637108887355</v>
      </c>
      <c r="L803" s="588">
        <f t="shared" si="87"/>
        <v>27.366900148090863</v>
      </c>
      <c r="M803" s="588">
        <f t="shared" si="87"/>
        <v>36.461717217466102</v>
      </c>
      <c r="N803" s="588" t="e">
        <f t="shared" si="87"/>
        <v>#N/A</v>
      </c>
    </row>
    <row r="804" spans="3:14">
      <c r="C804" s="85">
        <f t="shared" si="84"/>
        <v>305</v>
      </c>
      <c r="D804" s="588">
        <f t="shared" ref="D804:N813" si="88">IF($C$50&gt;0,IF(ABS($C804)&lt;D$60,D$57-3*D$59/($C$54^3)*($C$54*$C804^2/2-ABS($C804^3)/6),NA()),D$57-3*D$59/($C$54^3)*($C$54*$C804^2/2-ABS($C804^3)/6))</f>
        <v>45.081623419930892</v>
      </c>
      <c r="E804" s="588">
        <f t="shared" si="88"/>
        <v>36.448917715302137</v>
      </c>
      <c r="F804" s="588">
        <f t="shared" si="88"/>
        <v>27.335025017016939</v>
      </c>
      <c r="G804" s="588">
        <f t="shared" si="88"/>
        <v>18.494265376779921</v>
      </c>
      <c r="H804" s="588">
        <f t="shared" si="88"/>
        <v>13.072241553545812</v>
      </c>
      <c r="I804" s="588">
        <f t="shared" si="88"/>
        <v>8.897401948194517</v>
      </c>
      <c r="J804" s="588">
        <f t="shared" si="88"/>
        <v>13.072241553545812</v>
      </c>
      <c r="K804" s="588">
        <f t="shared" si="88"/>
        <v>18.494265376779921</v>
      </c>
      <c r="L804" s="588">
        <f t="shared" si="88"/>
        <v>27.335025017016939</v>
      </c>
      <c r="M804" s="588">
        <f t="shared" si="88"/>
        <v>36.448917715302137</v>
      </c>
      <c r="N804" s="588" t="e">
        <f t="shared" si="88"/>
        <v>#N/A</v>
      </c>
    </row>
    <row r="805" spans="3:14">
      <c r="C805" s="85">
        <f t="shared" si="84"/>
        <v>306</v>
      </c>
      <c r="D805" s="588">
        <f t="shared" si="88"/>
        <v>45.079205328994234</v>
      </c>
      <c r="E805" s="588">
        <f t="shared" si="88"/>
        <v>36.436098886926587</v>
      </c>
      <c r="F805" s="588">
        <f t="shared" si="88"/>
        <v>27.303101757076774</v>
      </c>
      <c r="G805" s="588">
        <f t="shared" si="88"/>
        <v>18.44281607751779</v>
      </c>
      <c r="H805" s="588">
        <f t="shared" si="88"/>
        <v>13.009801754766533</v>
      </c>
      <c r="I805" s="588">
        <f t="shared" si="88"/>
        <v>8.8225990672148367</v>
      </c>
      <c r="J805" s="588">
        <f t="shared" si="88"/>
        <v>13.009801754766533</v>
      </c>
      <c r="K805" s="588">
        <f t="shared" si="88"/>
        <v>18.44281607751779</v>
      </c>
      <c r="L805" s="588">
        <f t="shared" si="88"/>
        <v>27.303101757076774</v>
      </c>
      <c r="M805" s="588">
        <f t="shared" si="88"/>
        <v>36.436098886926587</v>
      </c>
      <c r="N805" s="588" t="e">
        <f t="shared" si="88"/>
        <v>#N/A</v>
      </c>
    </row>
    <row r="806" spans="3:14">
      <c r="C806" s="85">
        <f t="shared" si="84"/>
        <v>307</v>
      </c>
      <c r="D806" s="588">
        <f t="shared" si="88"/>
        <v>45.076783620483901</v>
      </c>
      <c r="E806" s="588">
        <f t="shared" si="88"/>
        <v>36.423260881002612</v>
      </c>
      <c r="F806" s="588">
        <f t="shared" si="88"/>
        <v>27.271130738492417</v>
      </c>
      <c r="G806" s="588">
        <f t="shared" si="88"/>
        <v>18.391289807771376</v>
      </c>
      <c r="H806" s="588">
        <f t="shared" si="88"/>
        <v>12.947268543217417</v>
      </c>
      <c r="I806" s="588">
        <f t="shared" si="88"/>
        <v>8.7476842777338319</v>
      </c>
      <c r="J806" s="588">
        <f t="shared" si="88"/>
        <v>12.947268543217417</v>
      </c>
      <c r="K806" s="588">
        <f t="shared" si="88"/>
        <v>18.391289807771376</v>
      </c>
      <c r="L806" s="588">
        <f t="shared" si="88"/>
        <v>27.271130738492417</v>
      </c>
      <c r="M806" s="588">
        <f t="shared" si="88"/>
        <v>36.423260881002612</v>
      </c>
      <c r="N806" s="588" t="e">
        <f t="shared" si="88"/>
        <v>#N/A</v>
      </c>
    </row>
    <row r="807" spans="3:14">
      <c r="C807" s="85">
        <f t="shared" si="84"/>
        <v>308</v>
      </c>
      <c r="D807" s="588">
        <f t="shared" si="88"/>
        <v>45.074358322443103</v>
      </c>
      <c r="E807" s="588">
        <f t="shared" si="88"/>
        <v>36.410403846193375</v>
      </c>
      <c r="F807" s="588">
        <f t="shared" si="88"/>
        <v>27.239112331485916</v>
      </c>
      <c r="G807" s="588">
        <f t="shared" si="88"/>
        <v>18.339687164211099</v>
      </c>
      <c r="H807" s="588">
        <f t="shared" si="88"/>
        <v>12.884642643028455</v>
      </c>
      <c r="I807" s="588">
        <f t="shared" si="88"/>
        <v>8.6726584472592663</v>
      </c>
      <c r="J807" s="588">
        <f t="shared" si="88"/>
        <v>12.884642643028455</v>
      </c>
      <c r="K807" s="588">
        <f t="shared" si="88"/>
        <v>18.339687164211099</v>
      </c>
      <c r="L807" s="588">
        <f t="shared" si="88"/>
        <v>27.239112331485916</v>
      </c>
      <c r="M807" s="588">
        <f t="shared" si="88"/>
        <v>36.410403846193375</v>
      </c>
      <c r="N807" s="588" t="e">
        <f t="shared" si="88"/>
        <v>#N/A</v>
      </c>
    </row>
    <row r="808" spans="3:14">
      <c r="C808" s="85">
        <f t="shared" si="84"/>
        <v>309</v>
      </c>
      <c r="D808" s="588">
        <f t="shared" si="88"/>
        <v>45.071929462915051</v>
      </c>
      <c r="E808" s="588">
        <f t="shared" si="88"/>
        <v>36.397527931162053</v>
      </c>
      <c r="F808" s="588">
        <f t="shared" si="88"/>
        <v>27.20704690627932</v>
      </c>
      <c r="G808" s="588">
        <f t="shared" si="88"/>
        <v>18.28800874350739</v>
      </c>
      <c r="H808" s="588">
        <f t="shared" si="88"/>
        <v>12.821924778329656</v>
      </c>
      <c r="I808" s="588">
        <f t="shared" si="88"/>
        <v>8.597522443298903</v>
      </c>
      <c r="J808" s="588">
        <f t="shared" si="88"/>
        <v>12.821924778329656</v>
      </c>
      <c r="K808" s="588">
        <f t="shared" si="88"/>
        <v>18.28800874350739</v>
      </c>
      <c r="L808" s="588">
        <f t="shared" si="88"/>
        <v>27.20704690627932</v>
      </c>
      <c r="M808" s="588">
        <f t="shared" si="88"/>
        <v>36.397527931162053</v>
      </c>
      <c r="N808" s="588" t="e">
        <f t="shared" si="88"/>
        <v>#N/A</v>
      </c>
    </row>
    <row r="809" spans="3:14">
      <c r="C809" s="85">
        <f t="shared" si="84"/>
        <v>310</v>
      </c>
      <c r="D809" s="588">
        <f t="shared" si="88"/>
        <v>45.069497069942948</v>
      </c>
      <c r="E809" s="588">
        <f t="shared" si="88"/>
        <v>36.384633284571805</v>
      </c>
      <c r="F809" s="588">
        <f t="shared" si="88"/>
        <v>27.174934833094675</v>
      </c>
      <c r="G809" s="588">
        <f t="shared" si="88"/>
        <v>18.236255142330663</v>
      </c>
      <c r="H809" s="588">
        <f t="shared" si="88"/>
        <v>12.759115673251012</v>
      </c>
      <c r="I809" s="588">
        <f t="shared" si="88"/>
        <v>8.5222771333605056</v>
      </c>
      <c r="J809" s="588">
        <f t="shared" si="88"/>
        <v>12.759115673251012</v>
      </c>
      <c r="K809" s="588">
        <f t="shared" si="88"/>
        <v>18.236255142330663</v>
      </c>
      <c r="L809" s="588">
        <f t="shared" si="88"/>
        <v>27.174934833094675</v>
      </c>
      <c r="M809" s="588">
        <f t="shared" si="88"/>
        <v>36.384633284571805</v>
      </c>
      <c r="N809" s="588" t="e">
        <f t="shared" si="88"/>
        <v>#N/A</v>
      </c>
    </row>
    <row r="810" spans="3:14">
      <c r="C810" s="85">
        <f t="shared" si="84"/>
        <v>311</v>
      </c>
      <c r="D810" s="588">
        <f t="shared" si="88"/>
        <v>45.067061171569996</v>
      </c>
      <c r="E810" s="588">
        <f t="shared" si="88"/>
        <v>36.371720055085795</v>
      </c>
      <c r="F810" s="588">
        <f t="shared" si="88"/>
        <v>27.14277648215403</v>
      </c>
      <c r="G810" s="588">
        <f t="shared" si="88"/>
        <v>18.184426957351338</v>
      </c>
      <c r="H810" s="588">
        <f t="shared" si="88"/>
        <v>12.696216051922523</v>
      </c>
      <c r="I810" s="588">
        <f t="shared" si="88"/>
        <v>8.4469233849518304</v>
      </c>
      <c r="J810" s="588">
        <f t="shared" si="88"/>
        <v>12.696216051922523</v>
      </c>
      <c r="K810" s="588">
        <f t="shared" si="88"/>
        <v>18.184426957351338</v>
      </c>
      <c r="L810" s="588">
        <f t="shared" si="88"/>
        <v>27.14277648215403</v>
      </c>
      <c r="M810" s="588">
        <f t="shared" si="88"/>
        <v>36.371720055085795</v>
      </c>
      <c r="N810" s="588" t="e">
        <f t="shared" si="88"/>
        <v>#N/A</v>
      </c>
    </row>
    <row r="811" spans="3:14">
      <c r="C811" s="85">
        <f t="shared" si="84"/>
        <v>312</v>
      </c>
      <c r="D811" s="588">
        <f t="shared" si="88"/>
        <v>45.064621795839408</v>
      </c>
      <c r="E811" s="588">
        <f t="shared" si="88"/>
        <v>36.358788391367192</v>
      </c>
      <c r="F811" s="588">
        <f t="shared" si="88"/>
        <v>27.110572223679434</v>
      </c>
      <c r="G811" s="588">
        <f t="shared" si="88"/>
        <v>18.132524785239838</v>
      </c>
      <c r="H811" s="588">
        <f t="shared" si="88"/>
        <v>12.63322663847419</v>
      </c>
      <c r="I811" s="588">
        <f t="shared" si="88"/>
        <v>8.371462065580646</v>
      </c>
      <c r="J811" s="588">
        <f t="shared" si="88"/>
        <v>12.63322663847419</v>
      </c>
      <c r="K811" s="588">
        <f t="shared" si="88"/>
        <v>18.132524785239838</v>
      </c>
      <c r="L811" s="588">
        <f t="shared" si="88"/>
        <v>27.110572223679434</v>
      </c>
      <c r="M811" s="588">
        <f t="shared" si="88"/>
        <v>36.358788391367192</v>
      </c>
      <c r="N811" s="588" t="e">
        <f t="shared" si="88"/>
        <v>#N/A</v>
      </c>
    </row>
    <row r="812" spans="3:14">
      <c r="C812" s="85">
        <f t="shared" si="84"/>
        <v>313</v>
      </c>
      <c r="D812" s="588">
        <f t="shared" si="88"/>
        <v>45.062178970794385</v>
      </c>
      <c r="E812" s="588">
        <f t="shared" si="88"/>
        <v>36.345838442079156</v>
      </c>
      <c r="F812" s="588">
        <f t="shared" si="88"/>
        <v>27.078322427892935</v>
      </c>
      <c r="G812" s="588">
        <f t="shared" si="88"/>
        <v>18.080549222666583</v>
      </c>
      <c r="H812" s="588">
        <f t="shared" si="88"/>
        <v>12.570148157036009</v>
      </c>
      <c r="I812" s="588">
        <f t="shared" si="88"/>
        <v>8.2958940427547123</v>
      </c>
      <c r="J812" s="588">
        <f t="shared" si="88"/>
        <v>12.570148157036009</v>
      </c>
      <c r="K812" s="588">
        <f t="shared" si="88"/>
        <v>18.080549222666583</v>
      </c>
      <c r="L812" s="588">
        <f t="shared" si="88"/>
        <v>27.078322427892935</v>
      </c>
      <c r="M812" s="588">
        <f t="shared" si="88"/>
        <v>36.345838442079156</v>
      </c>
      <c r="N812" s="588" t="e">
        <f t="shared" si="88"/>
        <v>#N/A</v>
      </c>
    </row>
    <row r="813" spans="3:14">
      <c r="C813" s="85">
        <f t="shared" si="84"/>
        <v>314</v>
      </c>
      <c r="D813" s="588">
        <f t="shared" si="88"/>
        <v>45.059732724478145</v>
      </c>
      <c r="E813" s="588">
        <f t="shared" si="88"/>
        <v>36.332870355884864</v>
      </c>
      <c r="F813" s="588">
        <f t="shared" si="88"/>
        <v>27.046027465016579</v>
      </c>
      <c r="G813" s="588">
        <f t="shared" si="88"/>
        <v>18.028500866301989</v>
      </c>
      <c r="H813" s="588">
        <f t="shared" si="88"/>
        <v>12.506981331737979</v>
      </c>
      <c r="I813" s="588">
        <f t="shared" si="88"/>
        <v>8.2202201839817892</v>
      </c>
      <c r="J813" s="588">
        <f t="shared" si="88"/>
        <v>12.506981331737979</v>
      </c>
      <c r="K813" s="588">
        <f t="shared" si="88"/>
        <v>18.028500866301989</v>
      </c>
      <c r="L813" s="588">
        <f t="shared" si="88"/>
        <v>27.046027465016579</v>
      </c>
      <c r="M813" s="588">
        <f t="shared" si="88"/>
        <v>36.332870355884864</v>
      </c>
      <c r="N813" s="588" t="e">
        <f t="shared" si="88"/>
        <v>#N/A</v>
      </c>
    </row>
    <row r="814" spans="3:14">
      <c r="C814" s="85">
        <f t="shared" si="84"/>
        <v>315</v>
      </c>
      <c r="D814" s="588">
        <f t="shared" ref="D814:N823" si="89">IF($C$50&gt;0,IF(ABS($C814)&lt;D$60,D$57-3*D$59/($C$54^3)*($C$54*$C814^2/2-ABS($C814^3)/6),NA()),D$57-3*D$59/($C$54^3)*($C$54*$C814^2/2-ABS($C814^3)/6))</f>
        <v>45.057283084933886</v>
      </c>
      <c r="E814" s="588">
        <f t="shared" si="89"/>
        <v>36.319884281447479</v>
      </c>
      <c r="F814" s="588">
        <f t="shared" si="89"/>
        <v>27.013687705272417</v>
      </c>
      <c r="G814" s="588">
        <f t="shared" si="89"/>
        <v>17.976380312816488</v>
      </c>
      <c r="H814" s="588">
        <f t="shared" si="89"/>
        <v>12.443726886710103</v>
      </c>
      <c r="I814" s="588">
        <f t="shared" si="89"/>
        <v>8.1444413567696436</v>
      </c>
      <c r="J814" s="588">
        <f t="shared" si="89"/>
        <v>12.443726886710103</v>
      </c>
      <c r="K814" s="588">
        <f t="shared" si="89"/>
        <v>17.976380312816488</v>
      </c>
      <c r="L814" s="588">
        <f t="shared" si="89"/>
        <v>27.013687705272417</v>
      </c>
      <c r="M814" s="588">
        <f t="shared" si="89"/>
        <v>36.319884281447479</v>
      </c>
      <c r="N814" s="588" t="e">
        <f t="shared" si="89"/>
        <v>#N/A</v>
      </c>
    </row>
    <row r="815" spans="3:14">
      <c r="C815" s="85">
        <f t="shared" si="84"/>
        <v>316</v>
      </c>
      <c r="D815" s="588">
        <f t="shared" si="89"/>
        <v>45.054830080204816</v>
      </c>
      <c r="E815" s="588">
        <f t="shared" si="89"/>
        <v>36.306880367430168</v>
      </c>
      <c r="F815" s="588">
        <f t="shared" si="89"/>
        <v>26.981303518882491</v>
      </c>
      <c r="G815" s="588">
        <f t="shared" si="89"/>
        <v>17.92418815888049</v>
      </c>
      <c r="H815" s="588">
        <f t="shared" si="89"/>
        <v>12.380385546082374</v>
      </c>
      <c r="I815" s="588">
        <f t="shared" si="89"/>
        <v>8.0685584286260337</v>
      </c>
      <c r="J815" s="588">
        <f t="shared" si="89"/>
        <v>12.380385546082374</v>
      </c>
      <c r="K815" s="588">
        <f t="shared" si="89"/>
        <v>17.92418815888049</v>
      </c>
      <c r="L815" s="588">
        <f t="shared" si="89"/>
        <v>26.981303518882491</v>
      </c>
      <c r="M815" s="588">
        <f t="shared" si="89"/>
        <v>36.306880367430168</v>
      </c>
      <c r="N815" s="588" t="e">
        <f t="shared" si="89"/>
        <v>#N/A</v>
      </c>
    </row>
    <row r="816" spans="3:14">
      <c r="C816" s="85">
        <f t="shared" si="84"/>
        <v>317</v>
      </c>
      <c r="D816" s="588">
        <f t="shared" si="89"/>
        <v>45.05237373833414</v>
      </c>
      <c r="E816" s="588">
        <f t="shared" si="89"/>
        <v>36.293858762496086</v>
      </c>
      <c r="F816" s="588">
        <f t="shared" si="89"/>
        <v>26.948875276068858</v>
      </c>
      <c r="G816" s="588">
        <f t="shared" si="89"/>
        <v>17.871925001164421</v>
      </c>
      <c r="H816" s="588">
        <f t="shared" si="89"/>
        <v>12.316958033984791</v>
      </c>
      <c r="I816" s="588">
        <f t="shared" si="89"/>
        <v>7.9925722670587227</v>
      </c>
      <c r="J816" s="588">
        <f t="shared" si="89"/>
        <v>12.316958033984791</v>
      </c>
      <c r="K816" s="588">
        <f t="shared" si="89"/>
        <v>17.871925001164421</v>
      </c>
      <c r="L816" s="588">
        <f t="shared" si="89"/>
        <v>26.948875276068858</v>
      </c>
      <c r="M816" s="588">
        <f t="shared" si="89"/>
        <v>36.293858762496086</v>
      </c>
      <c r="N816" s="588" t="e">
        <f t="shared" si="89"/>
        <v>#N/A</v>
      </c>
    </row>
    <row r="817" spans="3:14">
      <c r="C817" s="85">
        <f t="shared" si="84"/>
        <v>318</v>
      </c>
      <c r="D817" s="588">
        <f t="shared" si="89"/>
        <v>45.049914087365067</v>
      </c>
      <c r="E817" s="588">
        <f t="shared" si="89"/>
        <v>36.28081961530841</v>
      </c>
      <c r="F817" s="588">
        <f t="shared" si="89"/>
        <v>26.916403347053556</v>
      </c>
      <c r="G817" s="588">
        <f t="shared" si="89"/>
        <v>17.819591436338705</v>
      </c>
      <c r="H817" s="588">
        <f t="shared" si="89"/>
        <v>12.25344507454736</v>
      </c>
      <c r="I817" s="588">
        <f t="shared" si="89"/>
        <v>7.9164837395754741</v>
      </c>
      <c r="J817" s="588">
        <f t="shared" si="89"/>
        <v>12.25344507454736</v>
      </c>
      <c r="K817" s="588">
        <f t="shared" si="89"/>
        <v>17.819591436338705</v>
      </c>
      <c r="L817" s="588">
        <f t="shared" si="89"/>
        <v>26.916403347053556</v>
      </c>
      <c r="M817" s="588">
        <f t="shared" si="89"/>
        <v>36.28081961530841</v>
      </c>
      <c r="N817" s="588" t="e">
        <f t="shared" si="89"/>
        <v>#N/A</v>
      </c>
    </row>
    <row r="818" spans="3:14">
      <c r="C818" s="85">
        <f t="shared" si="84"/>
        <v>319</v>
      </c>
      <c r="D818" s="588">
        <f t="shared" si="89"/>
        <v>45.047451155340802</v>
      </c>
      <c r="E818" s="588">
        <f t="shared" si="89"/>
        <v>36.267763074530308</v>
      </c>
      <c r="F818" s="588">
        <f t="shared" si="89"/>
        <v>26.883888102058641</v>
      </c>
      <c r="G818" s="588">
        <f t="shared" si="89"/>
        <v>17.767188061073753</v>
      </c>
      <c r="H818" s="588">
        <f t="shared" si="89"/>
        <v>12.189847391900072</v>
      </c>
      <c r="I818" s="588">
        <f t="shared" si="89"/>
        <v>7.8402937136840496</v>
      </c>
      <c r="J818" s="588">
        <f t="shared" si="89"/>
        <v>12.189847391900072</v>
      </c>
      <c r="K818" s="588">
        <f t="shared" si="89"/>
        <v>17.767188061073753</v>
      </c>
      <c r="L818" s="588">
        <f t="shared" si="89"/>
        <v>26.883888102058641</v>
      </c>
      <c r="M818" s="588">
        <f t="shared" si="89"/>
        <v>36.267763074530308</v>
      </c>
      <c r="N818" s="588" t="e">
        <f t="shared" si="89"/>
        <v>#N/A</v>
      </c>
    </row>
    <row r="819" spans="3:14">
      <c r="C819" s="85">
        <f t="shared" si="84"/>
        <v>320</v>
      </c>
      <c r="D819" s="588">
        <f t="shared" si="89"/>
        <v>45.044984970304554</v>
      </c>
      <c r="E819" s="588">
        <f t="shared" si="89"/>
        <v>36.254689288824935</v>
      </c>
      <c r="F819" s="588">
        <f t="shared" si="89"/>
        <v>26.851329911306159</v>
      </c>
      <c r="G819" s="588">
        <f t="shared" si="89"/>
        <v>17.714715472039991</v>
      </c>
      <c r="H819" s="588">
        <f t="shared" si="89"/>
        <v>12.126165710172927</v>
      </c>
      <c r="I819" s="588">
        <f t="shared" si="89"/>
        <v>7.7640030568922089</v>
      </c>
      <c r="J819" s="588">
        <f t="shared" si="89"/>
        <v>12.126165710172927</v>
      </c>
      <c r="K819" s="588">
        <f t="shared" si="89"/>
        <v>17.714715472039991</v>
      </c>
      <c r="L819" s="588">
        <f t="shared" si="89"/>
        <v>26.851329911306159</v>
      </c>
      <c r="M819" s="588">
        <f t="shared" si="89"/>
        <v>36.254689288824935</v>
      </c>
      <c r="N819" s="588" t="e">
        <f t="shared" si="89"/>
        <v>#N/A</v>
      </c>
    </row>
    <row r="820" spans="3:14">
      <c r="C820" s="85">
        <f t="shared" si="84"/>
        <v>321</v>
      </c>
      <c r="D820" s="588">
        <f t="shared" si="89"/>
        <v>45.042515560299535</v>
      </c>
      <c r="E820" s="588">
        <f t="shared" si="89"/>
        <v>36.241598406855466</v>
      </c>
      <c r="F820" s="588">
        <f t="shared" si="89"/>
        <v>26.818729145018157</v>
      </c>
      <c r="G820" s="588">
        <f t="shared" si="89"/>
        <v>17.662174265907844</v>
      </c>
      <c r="H820" s="588">
        <f t="shared" si="89"/>
        <v>12.062400753495927</v>
      </c>
      <c r="I820" s="588">
        <f t="shared" si="89"/>
        <v>7.6876126367077191</v>
      </c>
      <c r="J820" s="588">
        <f t="shared" si="89"/>
        <v>12.062400753495927</v>
      </c>
      <c r="K820" s="588">
        <f t="shared" si="89"/>
        <v>17.662174265907844</v>
      </c>
      <c r="L820" s="588">
        <f t="shared" si="89"/>
        <v>26.818729145018157</v>
      </c>
      <c r="M820" s="588">
        <f t="shared" si="89"/>
        <v>36.241598406855466</v>
      </c>
      <c r="N820" s="588" t="e">
        <f t="shared" si="89"/>
        <v>#N/A</v>
      </c>
    </row>
    <row r="821" spans="3:14">
      <c r="C821" s="85">
        <f t="shared" si="84"/>
        <v>322</v>
      </c>
      <c r="D821" s="588">
        <f t="shared" si="89"/>
        <v>45.040042953368939</v>
      </c>
      <c r="E821" s="588">
        <f t="shared" si="89"/>
        <v>36.228490577285065</v>
      </c>
      <c r="F821" s="588">
        <f t="shared" si="89"/>
        <v>26.786086173416681</v>
      </c>
      <c r="G821" s="588">
        <f t="shared" si="89"/>
        <v>17.609565039347729</v>
      </c>
      <c r="H821" s="588">
        <f t="shared" si="89"/>
        <v>11.998553245999071</v>
      </c>
      <c r="I821" s="588">
        <f t="shared" si="89"/>
        <v>7.6111233206383382</v>
      </c>
      <c r="J821" s="588">
        <f t="shared" si="89"/>
        <v>11.998553245999071</v>
      </c>
      <c r="K821" s="588">
        <f t="shared" si="89"/>
        <v>17.609565039347729</v>
      </c>
      <c r="L821" s="588">
        <f t="shared" si="89"/>
        <v>26.786086173416681</v>
      </c>
      <c r="M821" s="588">
        <f t="shared" si="89"/>
        <v>36.228490577285065</v>
      </c>
      <c r="N821" s="588" t="e">
        <f t="shared" si="89"/>
        <v>#N/A</v>
      </c>
    </row>
    <row r="822" spans="3:14">
      <c r="C822" s="85">
        <f t="shared" si="84"/>
        <v>323</v>
      </c>
      <c r="D822" s="588">
        <f t="shared" si="89"/>
        <v>45.037567177555985</v>
      </c>
      <c r="E822" s="588">
        <f t="shared" si="89"/>
        <v>36.215365948776899</v>
      </c>
      <c r="F822" s="588">
        <f t="shared" si="89"/>
        <v>26.753401366723782</v>
      </c>
      <c r="G822" s="588">
        <f t="shared" si="89"/>
        <v>17.556888389030064</v>
      </c>
      <c r="H822" s="588">
        <f t="shared" si="89"/>
        <v>11.934623911812352</v>
      </c>
      <c r="I822" s="588">
        <f t="shared" si="89"/>
        <v>7.5345359761918278</v>
      </c>
      <c r="J822" s="588">
        <f t="shared" si="89"/>
        <v>11.934623911812352</v>
      </c>
      <c r="K822" s="588">
        <f t="shared" si="89"/>
        <v>17.556888389030064</v>
      </c>
      <c r="L822" s="588">
        <f t="shared" si="89"/>
        <v>26.753401366723782</v>
      </c>
      <c r="M822" s="588">
        <f t="shared" si="89"/>
        <v>36.215365948776899</v>
      </c>
      <c r="N822" s="588" t="e">
        <f t="shared" si="89"/>
        <v>#N/A</v>
      </c>
    </row>
    <row r="823" spans="3:14">
      <c r="C823" s="85">
        <f t="shared" si="84"/>
        <v>324</v>
      </c>
      <c r="D823" s="588">
        <f t="shared" si="89"/>
        <v>45.035088260903869</v>
      </c>
      <c r="E823" s="588">
        <f t="shared" si="89"/>
        <v>36.202224669994131</v>
      </c>
      <c r="F823" s="588">
        <f t="shared" si="89"/>
        <v>26.720675095161507</v>
      </c>
      <c r="G823" s="588">
        <f t="shared" si="89"/>
        <v>17.504144911625275</v>
      </c>
      <c r="H823" s="588">
        <f t="shared" si="89"/>
        <v>11.870613475065774</v>
      </c>
      <c r="I823" s="588">
        <f t="shared" si="89"/>
        <v>7.4578514708759549</v>
      </c>
      <c r="J823" s="588">
        <f t="shared" si="89"/>
        <v>11.870613475065774</v>
      </c>
      <c r="K823" s="588">
        <f t="shared" si="89"/>
        <v>17.504144911625275</v>
      </c>
      <c r="L823" s="588">
        <f t="shared" si="89"/>
        <v>26.720675095161507</v>
      </c>
      <c r="M823" s="588">
        <f t="shared" si="89"/>
        <v>36.202224669994131</v>
      </c>
      <c r="N823" s="588" t="e">
        <f t="shared" si="89"/>
        <v>#N/A</v>
      </c>
    </row>
    <row r="824" spans="3:14">
      <c r="C824" s="85">
        <f t="shared" si="84"/>
        <v>325</v>
      </c>
      <c r="D824" s="588">
        <f t="shared" ref="D824:N833" si="90">IF($C$50&gt;0,IF(ABS($C824)&lt;D$60,D$57-3*D$59/($C$54^3)*($C$54*$C824^2/2-ABS($C824^3)/6),NA()),D$57-3*D$59/($C$54^3)*($C$54*$C824^2/2-ABS($C824^3)/6))</f>
        <v>45.032606231455809</v>
      </c>
      <c r="E824" s="588">
        <f t="shared" si="90"/>
        <v>36.189066889599928</v>
      </c>
      <c r="F824" s="588">
        <f t="shared" si="90"/>
        <v>26.687907728951906</v>
      </c>
      <c r="G824" s="588">
        <f t="shared" si="90"/>
        <v>17.451335203803779</v>
      </c>
      <c r="H824" s="588">
        <f t="shared" si="90"/>
        <v>11.806522659889335</v>
      </c>
      <c r="I824" s="588">
        <f t="shared" si="90"/>
        <v>7.3810706721984793</v>
      </c>
      <c r="J824" s="588">
        <f t="shared" si="90"/>
        <v>11.806522659889335</v>
      </c>
      <c r="K824" s="588">
        <f t="shared" si="90"/>
        <v>17.451335203803779</v>
      </c>
      <c r="L824" s="588">
        <f t="shared" si="90"/>
        <v>26.687907728951906</v>
      </c>
      <c r="M824" s="588">
        <f t="shared" si="90"/>
        <v>36.189066889599928</v>
      </c>
      <c r="N824" s="588" t="e">
        <f t="shared" si="90"/>
        <v>#N/A</v>
      </c>
    </row>
    <row r="825" spans="3:14">
      <c r="C825" s="85">
        <f t="shared" si="84"/>
        <v>326</v>
      </c>
      <c r="D825" s="588">
        <f t="shared" si="90"/>
        <v>45.030121117255</v>
      </c>
      <c r="E825" s="588">
        <f t="shared" si="90"/>
        <v>36.175892756257454</v>
      </c>
      <c r="F825" s="588">
        <f t="shared" si="90"/>
        <v>26.655099638317022</v>
      </c>
      <c r="G825" s="588">
        <f t="shared" si="90"/>
        <v>17.398459862235995</v>
      </c>
      <c r="H825" s="588">
        <f t="shared" si="90"/>
        <v>11.742352190413031</v>
      </c>
      <c r="I825" s="588">
        <f t="shared" si="90"/>
        <v>7.3041944476671592</v>
      </c>
      <c r="J825" s="588">
        <f t="shared" si="90"/>
        <v>11.742352190413031</v>
      </c>
      <c r="K825" s="588">
        <f t="shared" si="90"/>
        <v>17.398459862235995</v>
      </c>
      <c r="L825" s="588">
        <f t="shared" si="90"/>
        <v>26.655099638317022</v>
      </c>
      <c r="M825" s="588">
        <f t="shared" si="90"/>
        <v>36.175892756257454</v>
      </c>
      <c r="N825" s="588" t="e">
        <f t="shared" si="90"/>
        <v>#N/A</v>
      </c>
    </row>
    <row r="826" spans="3:14">
      <c r="C826" s="85">
        <f t="shared" si="84"/>
        <v>327</v>
      </c>
      <c r="D826" s="588">
        <f t="shared" si="90"/>
        <v>45.02763294634466</v>
      </c>
      <c r="E826" s="588">
        <f t="shared" si="90"/>
        <v>36.162702418629877</v>
      </c>
      <c r="F826" s="588">
        <f t="shared" si="90"/>
        <v>26.62225119347891</v>
      </c>
      <c r="G826" s="588">
        <f t="shared" si="90"/>
        <v>17.345519483592348</v>
      </c>
      <c r="H826" s="588">
        <f t="shared" si="90"/>
        <v>11.678102790766866</v>
      </c>
      <c r="I826" s="588">
        <f t="shared" si="90"/>
        <v>7.2272236647897632</v>
      </c>
      <c r="J826" s="588">
        <f t="shared" si="90"/>
        <v>11.678102790766866</v>
      </c>
      <c r="K826" s="588">
        <f t="shared" si="90"/>
        <v>17.345519483592348</v>
      </c>
      <c r="L826" s="588">
        <f t="shared" si="90"/>
        <v>26.62225119347891</v>
      </c>
      <c r="M826" s="588">
        <f t="shared" si="90"/>
        <v>36.162702418629877</v>
      </c>
      <c r="N826" s="588" t="e">
        <f t="shared" si="90"/>
        <v>#N/A</v>
      </c>
    </row>
    <row r="827" spans="3:14">
      <c r="C827" s="85">
        <f t="shared" si="84"/>
        <v>328</v>
      </c>
      <c r="D827" s="588">
        <f t="shared" si="90"/>
        <v>45.025141746767986</v>
      </c>
      <c r="E827" s="588">
        <f t="shared" si="90"/>
        <v>36.149496025380373</v>
      </c>
      <c r="F827" s="588">
        <f t="shared" si="90"/>
        <v>26.589362764659612</v>
      </c>
      <c r="G827" s="588">
        <f t="shared" si="90"/>
        <v>17.292514664543262</v>
      </c>
      <c r="H827" s="588">
        <f t="shared" si="90"/>
        <v>11.613775185080835</v>
      </c>
      <c r="I827" s="588">
        <f t="shared" si="90"/>
        <v>7.1501591910740494</v>
      </c>
      <c r="J827" s="588">
        <f t="shared" si="90"/>
        <v>11.613775185080835</v>
      </c>
      <c r="K827" s="588">
        <f t="shared" si="90"/>
        <v>17.292514664543262</v>
      </c>
      <c r="L827" s="588">
        <f t="shared" si="90"/>
        <v>26.589362764659612</v>
      </c>
      <c r="M827" s="588">
        <f t="shared" si="90"/>
        <v>36.149496025380373</v>
      </c>
      <c r="N827" s="588" t="e">
        <f t="shared" si="90"/>
        <v>#N/A</v>
      </c>
    </row>
    <row r="828" spans="3:14">
      <c r="C828" s="85">
        <f t="shared" si="84"/>
        <v>329</v>
      </c>
      <c r="D828" s="588">
        <f t="shared" si="90"/>
        <v>45.022647546568187</v>
      </c>
      <c r="E828" s="588">
        <f t="shared" si="90"/>
        <v>36.136273725172089</v>
      </c>
      <c r="F828" s="588">
        <f t="shared" si="90"/>
        <v>26.556434722081175</v>
      </c>
      <c r="G828" s="588">
        <f t="shared" si="90"/>
        <v>17.239446001759148</v>
      </c>
      <c r="H828" s="588">
        <f t="shared" si="90"/>
        <v>11.549370097484934</v>
      </c>
      <c r="I828" s="588">
        <f t="shared" si="90"/>
        <v>7.0730018940277795</v>
      </c>
      <c r="J828" s="588">
        <f t="shared" si="90"/>
        <v>11.549370097484934</v>
      </c>
      <c r="K828" s="588">
        <f t="shared" si="90"/>
        <v>17.239446001759148</v>
      </c>
      <c r="L828" s="588">
        <f t="shared" si="90"/>
        <v>26.556434722081175</v>
      </c>
      <c r="M828" s="588">
        <f t="shared" si="90"/>
        <v>36.136273725172089</v>
      </c>
      <c r="N828" s="588" t="e">
        <f t="shared" si="90"/>
        <v>#N/A</v>
      </c>
    </row>
    <row r="829" spans="3:14">
      <c r="C829" s="85">
        <f t="shared" si="84"/>
        <v>330</v>
      </c>
      <c r="D829" s="588">
        <f t="shared" si="90"/>
        <v>45.020150373788475</v>
      </c>
      <c r="E829" s="588">
        <f t="shared" si="90"/>
        <v>36.123035666668208</v>
      </c>
      <c r="F829" s="588">
        <f t="shared" si="90"/>
        <v>26.523467435965653</v>
      </c>
      <c r="G829" s="588">
        <f t="shared" si="90"/>
        <v>17.186314091910432</v>
      </c>
      <c r="H829" s="588">
        <f t="shared" si="90"/>
        <v>11.484888252109167</v>
      </c>
      <c r="I829" s="588">
        <f t="shared" si="90"/>
        <v>6.9957526411587203</v>
      </c>
      <c r="J829" s="588">
        <f t="shared" si="90"/>
        <v>11.484888252109167</v>
      </c>
      <c r="K829" s="588">
        <f t="shared" si="90"/>
        <v>17.186314091910432</v>
      </c>
      <c r="L829" s="588">
        <f t="shared" si="90"/>
        <v>26.523467435965653</v>
      </c>
      <c r="M829" s="588">
        <f t="shared" si="90"/>
        <v>36.123035666668208</v>
      </c>
      <c r="N829" s="588" t="e">
        <f t="shared" si="90"/>
        <v>#N/A</v>
      </c>
    </row>
    <row r="830" spans="3:14">
      <c r="C830" s="85">
        <f t="shared" si="84"/>
        <v>331</v>
      </c>
      <c r="D830" s="588">
        <f t="shared" si="90"/>
        <v>45.017650256472059</v>
      </c>
      <c r="E830" s="588">
        <f t="shared" si="90"/>
        <v>36.109781998531886</v>
      </c>
      <c r="F830" s="588">
        <f t="shared" si="90"/>
        <v>26.490461276535093</v>
      </c>
      <c r="G830" s="588">
        <f t="shared" si="90"/>
        <v>17.133119531667539</v>
      </c>
      <c r="H830" s="588">
        <f t="shared" si="90"/>
        <v>11.420330373083532</v>
      </c>
      <c r="I830" s="588">
        <f t="shared" si="90"/>
        <v>6.9184122999746318</v>
      </c>
      <c r="J830" s="588">
        <f t="shared" si="90"/>
        <v>11.420330373083532</v>
      </c>
      <c r="K830" s="588">
        <f t="shared" si="90"/>
        <v>17.133119531667539</v>
      </c>
      <c r="L830" s="588">
        <f t="shared" si="90"/>
        <v>26.490461276535093</v>
      </c>
      <c r="M830" s="588">
        <f t="shared" si="90"/>
        <v>36.109781998531886</v>
      </c>
      <c r="N830" s="588" t="e">
        <f t="shared" si="90"/>
        <v>#N/A</v>
      </c>
    </row>
    <row r="831" spans="3:14">
      <c r="C831" s="85">
        <f t="shared" si="84"/>
        <v>332</v>
      </c>
      <c r="D831" s="588">
        <f t="shared" si="90"/>
        <v>45.015147222662137</v>
      </c>
      <c r="E831" s="588">
        <f t="shared" si="90"/>
        <v>36.096512869426292</v>
      </c>
      <c r="F831" s="588">
        <f t="shared" si="90"/>
        <v>26.457416614011539</v>
      </c>
      <c r="G831" s="588">
        <f t="shared" si="90"/>
        <v>17.079862917700883</v>
      </c>
      <c r="H831" s="588">
        <f t="shared" si="90"/>
        <v>11.355697184538023</v>
      </c>
      <c r="I831" s="588">
        <f t="shared" si="90"/>
        <v>6.840981737983272</v>
      </c>
      <c r="J831" s="588">
        <f t="shared" si="90"/>
        <v>11.355697184538023</v>
      </c>
      <c r="K831" s="588">
        <f t="shared" si="90"/>
        <v>17.079862917700883</v>
      </c>
      <c r="L831" s="588">
        <f t="shared" si="90"/>
        <v>26.457416614011539</v>
      </c>
      <c r="M831" s="588">
        <f t="shared" si="90"/>
        <v>36.096512869426292</v>
      </c>
      <c r="N831" s="588" t="e">
        <f t="shared" si="90"/>
        <v>#N/A</v>
      </c>
    </row>
    <row r="832" spans="3:14">
      <c r="C832" s="85">
        <f t="shared" si="84"/>
        <v>333</v>
      </c>
      <c r="D832" s="588">
        <f t="shared" si="90"/>
        <v>45.012641300401917</v>
      </c>
      <c r="E832" s="588">
        <f t="shared" si="90"/>
        <v>36.083228428014593</v>
      </c>
      <c r="F832" s="588">
        <f t="shared" si="90"/>
        <v>26.42433381861704</v>
      </c>
      <c r="G832" s="588">
        <f t="shared" si="90"/>
        <v>17.026544846680888</v>
      </c>
      <c r="H832" s="588">
        <f t="shared" si="90"/>
        <v>11.290989410602645</v>
      </c>
      <c r="I832" s="588">
        <f t="shared" si="90"/>
        <v>6.7634618226924097</v>
      </c>
      <c r="J832" s="588">
        <f t="shared" si="90"/>
        <v>11.290989410602645</v>
      </c>
      <c r="K832" s="588">
        <f t="shared" si="90"/>
        <v>17.026544846680888</v>
      </c>
      <c r="L832" s="588">
        <f t="shared" si="90"/>
        <v>26.42433381861704</v>
      </c>
      <c r="M832" s="588">
        <f t="shared" si="90"/>
        <v>36.083228428014593</v>
      </c>
      <c r="N832" s="588" t="e">
        <f t="shared" si="90"/>
        <v>#N/A</v>
      </c>
    </row>
    <row r="833" spans="3:14">
      <c r="C833" s="85">
        <f t="shared" si="84"/>
        <v>334</v>
      </c>
      <c r="D833" s="588">
        <f t="shared" si="90"/>
        <v>45.010132517734604</v>
      </c>
      <c r="E833" s="588">
        <f t="shared" si="90"/>
        <v>36.069928822959952</v>
      </c>
      <c r="F833" s="588">
        <f t="shared" si="90"/>
        <v>26.391213260573647</v>
      </c>
      <c r="G833" s="588">
        <f t="shared" si="90"/>
        <v>16.973165915277974</v>
      </c>
      <c r="H833" s="588">
        <f t="shared" si="90"/>
        <v>11.226207775407394</v>
      </c>
      <c r="I833" s="588">
        <f t="shared" si="90"/>
        <v>6.6858534216098029</v>
      </c>
      <c r="J833" s="588">
        <f t="shared" si="90"/>
        <v>11.226207775407394</v>
      </c>
      <c r="K833" s="588">
        <f t="shared" si="90"/>
        <v>16.973165915277974</v>
      </c>
      <c r="L833" s="588">
        <f t="shared" si="90"/>
        <v>26.391213260573647</v>
      </c>
      <c r="M833" s="588">
        <f t="shared" si="90"/>
        <v>36.069928822959952</v>
      </c>
      <c r="N833" s="588" t="e">
        <f t="shared" si="90"/>
        <v>#N/A</v>
      </c>
    </row>
    <row r="834" spans="3:14">
      <c r="C834" s="85">
        <f t="shared" ref="C834:C897" si="91">IF(C833&gt;=$C$54,NA(),C833+1)</f>
        <v>335</v>
      </c>
      <c r="D834" s="588">
        <f t="shared" ref="D834:N843" si="92">IF($C$50&gt;0,IF(ABS($C834)&lt;D$60,D$57-3*D$59/($C$54^3)*($C$54*$C834^2/2-ABS($C834^3)/6),NA()),D$57-3*D$59/($C$54^3)*($C$54*$C834^2/2-ABS($C834^3)/6))</f>
        <v>45.007620902703415</v>
      </c>
      <c r="E834" s="588">
        <f t="shared" si="92"/>
        <v>36.056614202925537</v>
      </c>
      <c r="F834" s="588">
        <f t="shared" si="92"/>
        <v>26.358055310103403</v>
      </c>
      <c r="G834" s="588">
        <f t="shared" si="92"/>
        <v>16.919726720162561</v>
      </c>
      <c r="H834" s="588">
        <f t="shared" si="92"/>
        <v>11.161353003082267</v>
      </c>
      <c r="I834" s="588">
        <f t="shared" si="92"/>
        <v>6.6081574022432115</v>
      </c>
      <c r="J834" s="588">
        <f t="shared" si="92"/>
        <v>11.161353003082267</v>
      </c>
      <c r="K834" s="588">
        <f t="shared" si="92"/>
        <v>16.919726720162561</v>
      </c>
      <c r="L834" s="588">
        <f t="shared" si="92"/>
        <v>26.358055310103403</v>
      </c>
      <c r="M834" s="588">
        <f t="shared" si="92"/>
        <v>36.056614202925537</v>
      </c>
      <c r="N834" s="588" t="e">
        <f t="shared" si="92"/>
        <v>#N/A</v>
      </c>
    </row>
    <row r="835" spans="3:14">
      <c r="C835" s="85">
        <f t="shared" si="91"/>
        <v>336</v>
      </c>
      <c r="D835" s="588">
        <f t="shared" si="92"/>
        <v>45.005106483351547</v>
      </c>
      <c r="E835" s="588">
        <f t="shared" si="92"/>
        <v>36.043284716574519</v>
      </c>
      <c r="F835" s="588">
        <f t="shared" si="92"/>
        <v>26.324860337428362</v>
      </c>
      <c r="G835" s="588">
        <f t="shared" si="92"/>
        <v>16.866227858005075</v>
      </c>
      <c r="H835" s="588">
        <f t="shared" si="92"/>
        <v>11.096425817757266</v>
      </c>
      <c r="I835" s="588">
        <f t="shared" si="92"/>
        <v>6.5303746321004059</v>
      </c>
      <c r="J835" s="588">
        <f t="shared" si="92"/>
        <v>11.096425817757266</v>
      </c>
      <c r="K835" s="588">
        <f t="shared" si="92"/>
        <v>16.866227858005075</v>
      </c>
      <c r="L835" s="588">
        <f t="shared" si="92"/>
        <v>26.324860337428362</v>
      </c>
      <c r="M835" s="588">
        <f t="shared" si="92"/>
        <v>36.043284716574519</v>
      </c>
      <c r="N835" s="588" t="e">
        <f t="shared" si="92"/>
        <v>#N/A</v>
      </c>
    </row>
    <row r="836" spans="3:14">
      <c r="C836" s="85">
        <f t="shared" si="91"/>
        <v>337</v>
      </c>
      <c r="D836" s="588">
        <f t="shared" si="92"/>
        <v>45.002589287722216</v>
      </c>
      <c r="E836" s="588">
        <f t="shared" si="92"/>
        <v>36.029940512570057</v>
      </c>
      <c r="F836" s="588">
        <f t="shared" si="92"/>
        <v>26.291628712770571</v>
      </c>
      <c r="G836" s="588">
        <f t="shared" si="92"/>
        <v>16.81266992547593</v>
      </c>
      <c r="H836" s="588">
        <f t="shared" si="92"/>
        <v>11.031426943562389</v>
      </c>
      <c r="I836" s="588">
        <f t="shared" si="92"/>
        <v>6.4525059786891426</v>
      </c>
      <c r="J836" s="588">
        <f t="shared" si="92"/>
        <v>11.031426943562389</v>
      </c>
      <c r="K836" s="588">
        <f t="shared" si="92"/>
        <v>16.81266992547593</v>
      </c>
      <c r="L836" s="588">
        <f t="shared" si="92"/>
        <v>26.291628712770571</v>
      </c>
      <c r="M836" s="588">
        <f t="shared" si="92"/>
        <v>36.029940512570057</v>
      </c>
      <c r="N836" s="588" t="e">
        <f t="shared" si="92"/>
        <v>#N/A</v>
      </c>
    </row>
    <row r="837" spans="3:14">
      <c r="C837" s="85">
        <f t="shared" si="91"/>
        <v>338</v>
      </c>
      <c r="D837" s="588">
        <f t="shared" si="92"/>
        <v>45.00006934385862</v>
      </c>
      <c r="E837" s="588">
        <f t="shared" si="92"/>
        <v>36.016581739575322</v>
      </c>
      <c r="F837" s="588">
        <f t="shared" si="92"/>
        <v>26.258360806352073</v>
      </c>
      <c r="G837" s="588">
        <f t="shared" si="92"/>
        <v>16.759053519245548</v>
      </c>
      <c r="H837" s="588">
        <f t="shared" si="92"/>
        <v>10.966357104627631</v>
      </c>
      <c r="I837" s="588">
        <f t="shared" si="92"/>
        <v>6.3745523095171812</v>
      </c>
      <c r="J837" s="588">
        <f t="shared" si="92"/>
        <v>10.966357104627631</v>
      </c>
      <c r="K837" s="588">
        <f t="shared" si="92"/>
        <v>16.759053519245548</v>
      </c>
      <c r="L837" s="588">
        <f t="shared" si="92"/>
        <v>26.258360806352073</v>
      </c>
      <c r="M837" s="588">
        <f t="shared" si="92"/>
        <v>36.016581739575322</v>
      </c>
      <c r="N837" s="588" t="e">
        <f t="shared" si="92"/>
        <v>#N/A</v>
      </c>
    </row>
    <row r="838" spans="3:14">
      <c r="C838" s="85">
        <f t="shared" si="91"/>
        <v>339</v>
      </c>
      <c r="D838" s="588">
        <f t="shared" si="92"/>
        <v>44.997546679803968</v>
      </c>
      <c r="E838" s="588">
        <f t="shared" si="92"/>
        <v>36.003208546253475</v>
      </c>
      <c r="F838" s="588">
        <f t="shared" si="92"/>
        <v>26.225056988394918</v>
      </c>
      <c r="G838" s="588">
        <f t="shared" si="92"/>
        <v>16.705379235984349</v>
      </c>
      <c r="H838" s="588">
        <f t="shared" si="92"/>
        <v>10.901217025082998</v>
      </c>
      <c r="I838" s="588">
        <f t="shared" si="92"/>
        <v>6.2965144920922889</v>
      </c>
      <c r="J838" s="588">
        <f t="shared" si="92"/>
        <v>10.901217025082998</v>
      </c>
      <c r="K838" s="588">
        <f t="shared" si="92"/>
        <v>16.705379235984349</v>
      </c>
      <c r="L838" s="588">
        <f t="shared" si="92"/>
        <v>26.225056988394918</v>
      </c>
      <c r="M838" s="588">
        <f t="shared" si="92"/>
        <v>36.003208546253475</v>
      </c>
      <c r="N838" s="588" t="e">
        <f t="shared" si="92"/>
        <v>#N/A</v>
      </c>
    </row>
    <row r="839" spans="3:14">
      <c r="C839" s="85">
        <f t="shared" si="91"/>
        <v>340</v>
      </c>
      <c r="D839" s="588">
        <f t="shared" si="92"/>
        <v>44.995021323601463</v>
      </c>
      <c r="E839" s="588">
        <f t="shared" si="92"/>
        <v>35.989821081267685</v>
      </c>
      <c r="F839" s="588">
        <f t="shared" si="92"/>
        <v>26.191717629121158</v>
      </c>
      <c r="G839" s="588">
        <f t="shared" si="92"/>
        <v>16.65164767236276</v>
      </c>
      <c r="H839" s="588">
        <f t="shared" si="92"/>
        <v>10.836007429058483</v>
      </c>
      <c r="I839" s="588">
        <f t="shared" si="92"/>
        <v>6.2183933939222307</v>
      </c>
      <c r="J839" s="588">
        <f t="shared" si="92"/>
        <v>10.836007429058483</v>
      </c>
      <c r="K839" s="588">
        <f t="shared" si="92"/>
        <v>16.65164767236276</v>
      </c>
      <c r="L839" s="588">
        <f t="shared" si="92"/>
        <v>26.191717629121158</v>
      </c>
      <c r="M839" s="588">
        <f t="shared" si="92"/>
        <v>35.989821081267685</v>
      </c>
      <c r="N839" s="588" t="e">
        <f t="shared" si="92"/>
        <v>#N/A</v>
      </c>
    </row>
    <row r="840" spans="3:14">
      <c r="C840" s="85">
        <f t="shared" si="91"/>
        <v>341</v>
      </c>
      <c r="D840" s="588">
        <f t="shared" si="92"/>
        <v>44.992493303294324</v>
      </c>
      <c r="E840" s="588">
        <f t="shared" si="92"/>
        <v>35.976419493281121</v>
      </c>
      <c r="F840" s="588">
        <f t="shared" si="92"/>
        <v>26.158343098752837</v>
      </c>
      <c r="G840" s="588">
        <f t="shared" si="92"/>
        <v>16.597859425051194</v>
      </c>
      <c r="H840" s="588">
        <f t="shared" si="92"/>
        <v>10.770729040684083</v>
      </c>
      <c r="I840" s="588">
        <f t="shared" si="92"/>
        <v>6.1401898825147576</v>
      </c>
      <c r="J840" s="588">
        <f t="shared" si="92"/>
        <v>10.770729040684083</v>
      </c>
      <c r="K840" s="588">
        <f t="shared" si="92"/>
        <v>16.597859425051194</v>
      </c>
      <c r="L840" s="588">
        <f t="shared" si="92"/>
        <v>26.158343098752837</v>
      </c>
      <c r="M840" s="588">
        <f t="shared" si="92"/>
        <v>35.976419493281121</v>
      </c>
      <c r="N840" s="588" t="e">
        <f t="shared" si="92"/>
        <v>#N/A</v>
      </c>
    </row>
    <row r="841" spans="3:14">
      <c r="C841" s="85">
        <f t="shared" si="91"/>
        <v>342</v>
      </c>
      <c r="D841" s="588">
        <f t="shared" si="92"/>
        <v>44.989962646925747</v>
      </c>
      <c r="E841" s="588">
        <f t="shared" si="92"/>
        <v>35.963003930956944</v>
      </c>
      <c r="F841" s="588">
        <f t="shared" si="92"/>
        <v>26.124933767512005</v>
      </c>
      <c r="G841" s="588">
        <f t="shared" si="92"/>
        <v>16.54401509072008</v>
      </c>
      <c r="H841" s="588">
        <f t="shared" si="92"/>
        <v>10.705382584089804</v>
      </c>
      <c r="I841" s="588">
        <f t="shared" si="92"/>
        <v>6.061904825377642</v>
      </c>
      <c r="J841" s="588">
        <f t="shared" si="92"/>
        <v>10.705382584089804</v>
      </c>
      <c r="K841" s="588">
        <f t="shared" si="92"/>
        <v>16.54401509072008</v>
      </c>
      <c r="L841" s="588">
        <f t="shared" si="92"/>
        <v>26.124933767512005</v>
      </c>
      <c r="M841" s="588">
        <f t="shared" si="92"/>
        <v>35.963003930956944</v>
      </c>
      <c r="N841" s="588" t="e">
        <f t="shared" si="92"/>
        <v>#N/A</v>
      </c>
    </row>
    <row r="842" spans="3:14">
      <c r="C842" s="85">
        <f t="shared" si="91"/>
        <v>343</v>
      </c>
      <c r="D842" s="588">
        <f t="shared" si="92"/>
        <v>44.987429382538934</v>
      </c>
      <c r="E842" s="588">
        <f t="shared" si="92"/>
        <v>35.949574542958324</v>
      </c>
      <c r="F842" s="588">
        <f t="shared" si="92"/>
        <v>26.091490005620706</v>
      </c>
      <c r="G842" s="588">
        <f t="shared" si="92"/>
        <v>16.49011526603983</v>
      </c>
      <c r="H842" s="588">
        <f t="shared" si="92"/>
        <v>10.63996878340564</v>
      </c>
      <c r="I842" s="588">
        <f t="shared" si="92"/>
        <v>5.9835390900186454</v>
      </c>
      <c r="J842" s="588">
        <f t="shared" si="92"/>
        <v>10.63996878340564</v>
      </c>
      <c r="K842" s="588">
        <f t="shared" si="92"/>
        <v>16.49011526603983</v>
      </c>
      <c r="L842" s="588">
        <f t="shared" si="92"/>
        <v>26.091490005620706</v>
      </c>
      <c r="M842" s="588">
        <f t="shared" si="92"/>
        <v>35.949574542958324</v>
      </c>
      <c r="N842" s="588" t="e">
        <f t="shared" si="92"/>
        <v>#N/A</v>
      </c>
    </row>
    <row r="843" spans="3:14">
      <c r="C843" s="85">
        <f t="shared" si="91"/>
        <v>344</v>
      </c>
      <c r="D843" s="588">
        <f t="shared" si="92"/>
        <v>44.984893538177111</v>
      </c>
      <c r="E843" s="588">
        <f t="shared" si="92"/>
        <v>35.936131477948422</v>
      </c>
      <c r="F843" s="588">
        <f t="shared" si="92"/>
        <v>26.058012183300995</v>
      </c>
      <c r="G843" s="588">
        <f t="shared" si="92"/>
        <v>16.436160547680871</v>
      </c>
      <c r="H843" s="588">
        <f t="shared" si="92"/>
        <v>10.57448836276159</v>
      </c>
      <c r="I843" s="588">
        <f t="shared" si="92"/>
        <v>5.9050935439455188</v>
      </c>
      <c r="J843" s="588">
        <f t="shared" si="92"/>
        <v>10.57448836276159</v>
      </c>
      <c r="K843" s="588">
        <f t="shared" si="92"/>
        <v>16.436160547680871</v>
      </c>
      <c r="L843" s="588">
        <f t="shared" si="92"/>
        <v>26.058012183300995</v>
      </c>
      <c r="M843" s="588">
        <f t="shared" si="92"/>
        <v>35.936131477948422</v>
      </c>
      <c r="N843" s="588" t="e">
        <f t="shared" si="92"/>
        <v>#N/A</v>
      </c>
    </row>
    <row r="844" spans="3:14">
      <c r="C844" s="85">
        <f t="shared" si="91"/>
        <v>345</v>
      </c>
      <c r="D844" s="588">
        <f t="shared" ref="D844:N853" si="93">IF($C$50&gt;0,IF(ABS($C844)&lt;D$60,D$57-3*D$59/($C$54^3)*($C$54*$C844^2/2-ABS($C844^3)/6),NA()),D$57-3*D$59/($C$54^3)*($C$54*$C844^2/2-ABS($C844^3)/6))</f>
        <v>44.982355141883467</v>
      </c>
      <c r="E844" s="588">
        <f t="shared" si="93"/>
        <v>35.922674884590407</v>
      </c>
      <c r="F844" s="588">
        <f t="shared" si="93"/>
        <v>26.024500670774913</v>
      </c>
      <c r="G844" s="588">
        <f t="shared" si="93"/>
        <v>16.382151532313621</v>
      </c>
      <c r="H844" s="588">
        <f t="shared" si="93"/>
        <v>10.508942046287654</v>
      </c>
      <c r="I844" s="588">
        <f t="shared" si="93"/>
        <v>5.8265690546660416</v>
      </c>
      <c r="J844" s="588">
        <f t="shared" si="93"/>
        <v>10.508942046287654</v>
      </c>
      <c r="K844" s="588">
        <f t="shared" si="93"/>
        <v>16.382151532313621</v>
      </c>
      <c r="L844" s="588">
        <f t="shared" si="93"/>
        <v>26.024500670774913</v>
      </c>
      <c r="M844" s="588">
        <f t="shared" si="93"/>
        <v>35.922674884590407</v>
      </c>
      <c r="N844" s="588" t="e">
        <f t="shared" si="93"/>
        <v>#N/A</v>
      </c>
    </row>
    <row r="845" spans="3:14">
      <c r="C845" s="85">
        <f t="shared" si="91"/>
        <v>346</v>
      </c>
      <c r="D845" s="588">
        <f t="shared" si="93"/>
        <v>44.979814221701218</v>
      </c>
      <c r="E845" s="588">
        <f t="shared" si="93"/>
        <v>35.909204911547448</v>
      </c>
      <c r="F845" s="588">
        <f t="shared" si="93"/>
        <v>25.990955838264512</v>
      </c>
      <c r="G845" s="588">
        <f t="shared" si="93"/>
        <v>16.328088816608499</v>
      </c>
      <c r="H845" s="588">
        <f t="shared" si="93"/>
        <v>10.44333055811383</v>
      </c>
      <c r="I845" s="588">
        <f t="shared" si="93"/>
        <v>5.7479664896879648</v>
      </c>
      <c r="J845" s="588">
        <f t="shared" si="93"/>
        <v>10.44333055811383</v>
      </c>
      <c r="K845" s="588">
        <f t="shared" si="93"/>
        <v>16.328088816608499</v>
      </c>
      <c r="L845" s="588">
        <f t="shared" si="93"/>
        <v>25.990955838264512</v>
      </c>
      <c r="M845" s="588">
        <f t="shared" si="93"/>
        <v>35.909204911547448</v>
      </c>
      <c r="N845" s="588" t="e">
        <f t="shared" si="93"/>
        <v>#N/A</v>
      </c>
    </row>
    <row r="846" spans="3:14">
      <c r="C846" s="85">
        <f t="shared" si="91"/>
        <v>347</v>
      </c>
      <c r="D846" s="588">
        <f t="shared" si="93"/>
        <v>44.977270805673569</v>
      </c>
      <c r="E846" s="588">
        <f t="shared" si="93"/>
        <v>35.8957217074827</v>
      </c>
      <c r="F846" s="588">
        <f t="shared" si="93"/>
        <v>25.957378055991839</v>
      </c>
      <c r="G846" s="588">
        <f t="shared" si="93"/>
        <v>16.27397299723593</v>
      </c>
      <c r="H846" s="588">
        <f t="shared" si="93"/>
        <v>10.377654622370116</v>
      </c>
      <c r="I846" s="588">
        <f t="shared" si="93"/>
        <v>5.6692867165190499</v>
      </c>
      <c r="J846" s="588">
        <f t="shared" si="93"/>
        <v>10.377654622370116</v>
      </c>
      <c r="K846" s="588">
        <f t="shared" si="93"/>
        <v>16.27397299723593</v>
      </c>
      <c r="L846" s="588">
        <f t="shared" si="93"/>
        <v>25.957378055991839</v>
      </c>
      <c r="M846" s="588">
        <f t="shared" si="93"/>
        <v>35.8957217074827</v>
      </c>
      <c r="N846" s="588" t="e">
        <f t="shared" si="93"/>
        <v>#N/A</v>
      </c>
    </row>
    <row r="847" spans="3:14">
      <c r="C847" s="85">
        <f t="shared" si="91"/>
        <v>348</v>
      </c>
      <c r="D847" s="588">
        <f t="shared" si="93"/>
        <v>44.974724921843723</v>
      </c>
      <c r="E847" s="588">
        <f t="shared" si="93"/>
        <v>35.882225421059346</v>
      </c>
      <c r="F847" s="588">
        <f t="shared" si="93"/>
        <v>25.923767694178945</v>
      </c>
      <c r="G847" s="588">
        <f t="shared" si="93"/>
        <v>16.219804670866331</v>
      </c>
      <c r="H847" s="588">
        <f t="shared" si="93"/>
        <v>10.311914963186512</v>
      </c>
      <c r="I847" s="588">
        <f t="shared" si="93"/>
        <v>5.5905306026670658</v>
      </c>
      <c r="J847" s="588">
        <f t="shared" si="93"/>
        <v>10.311914963186512</v>
      </c>
      <c r="K847" s="588">
        <f t="shared" si="93"/>
        <v>16.219804670866331</v>
      </c>
      <c r="L847" s="588">
        <f t="shared" si="93"/>
        <v>25.923767694178945</v>
      </c>
      <c r="M847" s="588">
        <f t="shared" si="93"/>
        <v>35.882225421059346</v>
      </c>
      <c r="N847" s="588" t="e">
        <f t="shared" si="93"/>
        <v>#N/A</v>
      </c>
    </row>
    <row r="848" spans="3:14">
      <c r="C848" s="85">
        <f t="shared" si="91"/>
        <v>349</v>
      </c>
      <c r="D848" s="588">
        <f t="shared" si="93"/>
        <v>44.972176598254883</v>
      </c>
      <c r="E848" s="588">
        <f t="shared" si="93"/>
        <v>35.86871620094054</v>
      </c>
      <c r="F848" s="588">
        <f t="shared" si="93"/>
        <v>25.890125123047874</v>
      </c>
      <c r="G848" s="588">
        <f t="shared" si="93"/>
        <v>16.165584434170128</v>
      </c>
      <c r="H848" s="588">
        <f t="shared" si="93"/>
        <v>10.246112304693018</v>
      </c>
      <c r="I848" s="588">
        <f t="shared" si="93"/>
        <v>5.5116990156397705</v>
      </c>
      <c r="J848" s="588">
        <f t="shared" si="93"/>
        <v>10.246112304693018</v>
      </c>
      <c r="K848" s="588">
        <f t="shared" si="93"/>
        <v>16.165584434170128</v>
      </c>
      <c r="L848" s="588">
        <f t="shared" si="93"/>
        <v>25.890125123047874</v>
      </c>
      <c r="M848" s="588">
        <f t="shared" si="93"/>
        <v>35.86871620094054</v>
      </c>
      <c r="N848" s="588" t="e">
        <f t="shared" si="93"/>
        <v>#N/A</v>
      </c>
    </row>
    <row r="849" spans="3:14">
      <c r="C849" s="85">
        <f t="shared" si="91"/>
        <v>350</v>
      </c>
      <c r="D849" s="588">
        <f t="shared" si="93"/>
        <v>44.969625862950274</v>
      </c>
      <c r="E849" s="588">
        <f t="shared" si="93"/>
        <v>35.855194195789451</v>
      </c>
      <c r="F849" s="588">
        <f t="shared" si="93"/>
        <v>25.856450712820671</v>
      </c>
      <c r="G849" s="588">
        <f t="shared" si="93"/>
        <v>16.111312883817739</v>
      </c>
      <c r="H849" s="588">
        <f t="shared" si="93"/>
        <v>10.180247371019627</v>
      </c>
      <c r="I849" s="588">
        <f t="shared" si="93"/>
        <v>5.4327928229449221</v>
      </c>
      <c r="J849" s="588">
        <f t="shared" si="93"/>
        <v>10.180247371019627</v>
      </c>
      <c r="K849" s="588">
        <f t="shared" si="93"/>
        <v>16.111312883817739</v>
      </c>
      <c r="L849" s="588">
        <f t="shared" si="93"/>
        <v>25.856450712820671</v>
      </c>
      <c r="M849" s="588">
        <f t="shared" si="93"/>
        <v>35.855194195789451</v>
      </c>
      <c r="N849" s="588" t="e">
        <f t="shared" si="93"/>
        <v>#N/A</v>
      </c>
    </row>
    <row r="850" spans="3:14">
      <c r="C850" s="85">
        <f t="shared" si="91"/>
        <v>351</v>
      </c>
      <c r="D850" s="588">
        <f t="shared" si="93"/>
        <v>44.967072743973084</v>
      </c>
      <c r="E850" s="588">
        <f t="shared" si="93"/>
        <v>35.841659554269249</v>
      </c>
      <c r="F850" s="588">
        <f t="shared" si="93"/>
        <v>25.822744833719391</v>
      </c>
      <c r="G850" s="588">
        <f t="shared" si="93"/>
        <v>16.056990616479581</v>
      </c>
      <c r="H850" s="588">
        <f t="shared" si="93"/>
        <v>10.114320886296346</v>
      </c>
      <c r="I850" s="588">
        <f t="shared" si="93"/>
        <v>5.3538128920902928</v>
      </c>
      <c r="J850" s="588">
        <f t="shared" si="93"/>
        <v>10.114320886296346</v>
      </c>
      <c r="K850" s="588">
        <f t="shared" si="93"/>
        <v>16.056990616479581</v>
      </c>
      <c r="L850" s="588">
        <f t="shared" si="93"/>
        <v>25.822744833719391</v>
      </c>
      <c r="M850" s="588">
        <f t="shared" si="93"/>
        <v>35.841659554269249</v>
      </c>
      <c r="N850" s="588" t="e">
        <f t="shared" si="93"/>
        <v>#N/A</v>
      </c>
    </row>
    <row r="851" spans="3:14">
      <c r="C851" s="85">
        <f t="shared" si="91"/>
        <v>352</v>
      </c>
      <c r="D851" s="588">
        <f t="shared" si="93"/>
        <v>44.964517269366524</v>
      </c>
      <c r="E851" s="588">
        <f t="shared" si="93"/>
        <v>35.828112425043095</v>
      </c>
      <c r="F851" s="588">
        <f t="shared" si="93"/>
        <v>25.78900785596608</v>
      </c>
      <c r="G851" s="588">
        <f t="shared" si="93"/>
        <v>16.002618228826083</v>
      </c>
      <c r="H851" s="588">
        <f t="shared" si="93"/>
        <v>10.048333574653169</v>
      </c>
      <c r="I851" s="588">
        <f t="shared" si="93"/>
        <v>5.2747600905836372</v>
      </c>
      <c r="J851" s="588">
        <f t="shared" si="93"/>
        <v>10.048333574653169</v>
      </c>
      <c r="K851" s="588">
        <f t="shared" si="93"/>
        <v>16.002618228826083</v>
      </c>
      <c r="L851" s="588">
        <f t="shared" si="93"/>
        <v>25.78900785596608</v>
      </c>
      <c r="M851" s="588">
        <f t="shared" si="93"/>
        <v>35.828112425043095</v>
      </c>
      <c r="N851" s="588" t="e">
        <f t="shared" si="93"/>
        <v>#N/A</v>
      </c>
    </row>
    <row r="852" spans="3:14">
      <c r="C852" s="85">
        <f t="shared" si="91"/>
        <v>353</v>
      </c>
      <c r="D852" s="588">
        <f t="shared" si="93"/>
        <v>44.961959467173806</v>
      </c>
      <c r="E852" s="588">
        <f t="shared" si="93"/>
        <v>35.814552956774158</v>
      </c>
      <c r="F852" s="588">
        <f t="shared" si="93"/>
        <v>25.755240149782782</v>
      </c>
      <c r="G852" s="588">
        <f t="shared" si="93"/>
        <v>15.948196317527657</v>
      </c>
      <c r="H852" s="588">
        <f t="shared" si="93"/>
        <v>9.9822861602200934</v>
      </c>
      <c r="I852" s="588">
        <f t="shared" si="93"/>
        <v>5.1956352859327204</v>
      </c>
      <c r="J852" s="588">
        <f t="shared" si="93"/>
        <v>9.9822861602200934</v>
      </c>
      <c r="K852" s="588">
        <f t="shared" si="93"/>
        <v>15.948196317527657</v>
      </c>
      <c r="L852" s="588">
        <f t="shared" si="93"/>
        <v>25.755240149782782</v>
      </c>
      <c r="M852" s="588">
        <f t="shared" si="93"/>
        <v>35.814552956774158</v>
      </c>
      <c r="N852" s="588" t="e">
        <f t="shared" si="93"/>
        <v>#N/A</v>
      </c>
    </row>
    <row r="853" spans="3:14">
      <c r="C853" s="85">
        <f t="shared" si="91"/>
        <v>354</v>
      </c>
      <c r="D853" s="588">
        <f t="shared" si="93"/>
        <v>44.959399365438138</v>
      </c>
      <c r="E853" s="588">
        <f t="shared" si="93"/>
        <v>35.800981298125599</v>
      </c>
      <c r="F853" s="588">
        <f t="shared" si="93"/>
        <v>25.721442085391551</v>
      </c>
      <c r="G853" s="588">
        <f t="shared" si="93"/>
        <v>15.893725479254728</v>
      </c>
      <c r="H853" s="588">
        <f t="shared" si="93"/>
        <v>9.9161793671271212</v>
      </c>
      <c r="I853" s="588">
        <f t="shared" si="93"/>
        <v>5.1164393456453041</v>
      </c>
      <c r="J853" s="588">
        <f t="shared" si="93"/>
        <v>9.9161793671271212</v>
      </c>
      <c r="K853" s="588">
        <f t="shared" si="93"/>
        <v>15.893725479254728</v>
      </c>
      <c r="L853" s="588">
        <f t="shared" si="93"/>
        <v>25.721442085391551</v>
      </c>
      <c r="M853" s="588">
        <f t="shared" si="93"/>
        <v>35.800981298125599</v>
      </c>
      <c r="N853" s="588" t="e">
        <f t="shared" si="93"/>
        <v>#N/A</v>
      </c>
    </row>
    <row r="854" spans="3:14">
      <c r="C854" s="85">
        <f t="shared" si="91"/>
        <v>355</v>
      </c>
      <c r="D854" s="588">
        <f t="shared" ref="D854:N863" si="94">IF($C$50&gt;0,IF(ABS($C854)&lt;D$60,D$57-3*D$59/($C$54^3)*($C$54*$C854^2/2-ABS($C854^3)/6),NA()),D$57-3*D$59/($C$54^3)*($C$54*$C854^2/2-ABS($C854^3)/6))</f>
        <v>44.956836992202717</v>
      </c>
      <c r="E854" s="588">
        <f t="shared" si="94"/>
        <v>35.787397597760595</v>
      </c>
      <c r="F854" s="588">
        <f t="shared" si="94"/>
        <v>25.687614033014434</v>
      </c>
      <c r="G854" s="588">
        <f t="shared" si="94"/>
        <v>15.839206310677719</v>
      </c>
      <c r="H854" s="588">
        <f t="shared" si="94"/>
        <v>9.8500139195042511</v>
      </c>
      <c r="I854" s="588">
        <f t="shared" si="94"/>
        <v>5.0371731372291499</v>
      </c>
      <c r="J854" s="588">
        <f t="shared" si="94"/>
        <v>9.8500139195042511</v>
      </c>
      <c r="K854" s="588">
        <f t="shared" si="94"/>
        <v>15.839206310677719</v>
      </c>
      <c r="L854" s="588">
        <f t="shared" si="94"/>
        <v>25.687614033014434</v>
      </c>
      <c r="M854" s="588">
        <f t="shared" si="94"/>
        <v>35.787397597760595</v>
      </c>
      <c r="N854" s="588" t="e">
        <f t="shared" si="94"/>
        <v>#N/A</v>
      </c>
    </row>
    <row r="855" spans="3:14">
      <c r="C855" s="85">
        <f t="shared" si="91"/>
        <v>356</v>
      </c>
      <c r="D855" s="588">
        <f t="shared" si="94"/>
        <v>44.954272375510762</v>
      </c>
      <c r="E855" s="588">
        <f t="shared" si="94"/>
        <v>35.773802004342301</v>
      </c>
      <c r="F855" s="588">
        <f t="shared" si="94"/>
        <v>25.653756362873473</v>
      </c>
      <c r="G855" s="588">
        <f t="shared" si="94"/>
        <v>15.784639408467044</v>
      </c>
      <c r="H855" s="588">
        <f t="shared" si="94"/>
        <v>9.7837905414814763</v>
      </c>
      <c r="I855" s="588">
        <f t="shared" si="94"/>
        <v>4.9578375281920195</v>
      </c>
      <c r="J855" s="588">
        <f t="shared" si="94"/>
        <v>9.7837905414814763</v>
      </c>
      <c r="K855" s="588">
        <f t="shared" si="94"/>
        <v>15.784639408467044</v>
      </c>
      <c r="L855" s="588">
        <f t="shared" si="94"/>
        <v>25.653756362873473</v>
      </c>
      <c r="M855" s="588">
        <f t="shared" si="94"/>
        <v>35.773802004342301</v>
      </c>
      <c r="N855" s="588" t="e">
        <f t="shared" si="94"/>
        <v>#N/A</v>
      </c>
    </row>
    <row r="856" spans="3:14">
      <c r="C856" s="85">
        <f t="shared" si="91"/>
        <v>357</v>
      </c>
      <c r="D856" s="588">
        <f t="shared" si="94"/>
        <v>44.951705543405467</v>
      </c>
      <c r="E856" s="588">
        <f t="shared" si="94"/>
        <v>35.760194666533884</v>
      </c>
      <c r="F856" s="588">
        <f t="shared" si="94"/>
        <v>25.619869445190719</v>
      </c>
      <c r="G856" s="588">
        <f t="shared" si="94"/>
        <v>15.730025369293131</v>
      </c>
      <c r="H856" s="588">
        <f t="shared" si="94"/>
        <v>9.7175099571888044</v>
      </c>
      <c r="I856" s="588">
        <f t="shared" si="94"/>
        <v>4.878433386041678</v>
      </c>
      <c r="J856" s="588">
        <f t="shared" si="94"/>
        <v>9.7175099571888044</v>
      </c>
      <c r="K856" s="588">
        <f t="shared" si="94"/>
        <v>15.730025369293131</v>
      </c>
      <c r="L856" s="588">
        <f t="shared" si="94"/>
        <v>25.619869445190719</v>
      </c>
      <c r="M856" s="588">
        <f t="shared" si="94"/>
        <v>35.760194666533884</v>
      </c>
      <c r="N856" s="588" t="e">
        <f t="shared" si="94"/>
        <v>#N/A</v>
      </c>
    </row>
    <row r="857" spans="3:14">
      <c r="C857" s="85">
        <f t="shared" si="91"/>
        <v>358</v>
      </c>
      <c r="D857" s="588">
        <f t="shared" si="94"/>
        <v>44.949136523930051</v>
      </c>
      <c r="E857" s="588">
        <f t="shared" si="94"/>
        <v>35.746575732998515</v>
      </c>
      <c r="F857" s="588">
        <f t="shared" si="94"/>
        <v>25.585953650188223</v>
      </c>
      <c r="G857" s="588">
        <f t="shared" si="94"/>
        <v>15.675364789826396</v>
      </c>
      <c r="H857" s="588">
        <f t="shared" si="94"/>
        <v>9.6511728907562286</v>
      </c>
      <c r="I857" s="588">
        <f t="shared" si="94"/>
        <v>4.798961578285887</v>
      </c>
      <c r="J857" s="588">
        <f t="shared" si="94"/>
        <v>9.6511728907562286</v>
      </c>
      <c r="K857" s="588">
        <f t="shared" si="94"/>
        <v>15.675364789826396</v>
      </c>
      <c r="L857" s="588">
        <f t="shared" si="94"/>
        <v>25.585953650188223</v>
      </c>
      <c r="M857" s="588">
        <f t="shared" si="94"/>
        <v>35.746575732998515</v>
      </c>
      <c r="N857" s="588" t="e">
        <f t="shared" si="94"/>
        <v>#N/A</v>
      </c>
    </row>
    <row r="858" spans="3:14">
      <c r="C858" s="85">
        <f t="shared" si="91"/>
        <v>359</v>
      </c>
      <c r="D858" s="588">
        <f t="shared" si="94"/>
        <v>44.946565345127709</v>
      </c>
      <c r="E858" s="588">
        <f t="shared" si="94"/>
        <v>35.732945352399362</v>
      </c>
      <c r="F858" s="588">
        <f t="shared" si="94"/>
        <v>25.552009348088031</v>
      </c>
      <c r="G858" s="588">
        <f t="shared" si="94"/>
        <v>15.620658266737262</v>
      </c>
      <c r="H858" s="588">
        <f t="shared" si="94"/>
        <v>9.5847800663137459</v>
      </c>
      <c r="I858" s="588">
        <f t="shared" si="94"/>
        <v>4.7194229724324046</v>
      </c>
      <c r="J858" s="588">
        <f t="shared" si="94"/>
        <v>9.5847800663137459</v>
      </c>
      <c r="K858" s="588">
        <f t="shared" si="94"/>
        <v>15.620658266737262</v>
      </c>
      <c r="L858" s="588">
        <f t="shared" si="94"/>
        <v>25.552009348088031</v>
      </c>
      <c r="M858" s="588">
        <f t="shared" si="94"/>
        <v>35.732945352399362</v>
      </c>
      <c r="N858" s="588" t="e">
        <f t="shared" si="94"/>
        <v>#N/A</v>
      </c>
    </row>
    <row r="859" spans="3:14">
      <c r="C859" s="85">
        <f t="shared" si="91"/>
        <v>360</v>
      </c>
      <c r="D859" s="588">
        <f t="shared" si="94"/>
        <v>44.943992035041653</v>
      </c>
      <c r="E859" s="588">
        <f t="shared" si="94"/>
        <v>35.71930367339958</v>
      </c>
      <c r="F859" s="588">
        <f t="shared" si="94"/>
        <v>25.518036909112194</v>
      </c>
      <c r="G859" s="588">
        <f t="shared" si="94"/>
        <v>15.56590639669615</v>
      </c>
      <c r="H859" s="588">
        <f t="shared" si="94"/>
        <v>9.5183322079913619</v>
      </c>
      <c r="I859" s="588">
        <f t="shared" si="94"/>
        <v>4.639818435988996</v>
      </c>
      <c r="J859" s="588">
        <f t="shared" si="94"/>
        <v>9.5183322079913619</v>
      </c>
      <c r="K859" s="588">
        <f t="shared" si="94"/>
        <v>15.56590639669615</v>
      </c>
      <c r="L859" s="588">
        <f t="shared" si="94"/>
        <v>25.518036909112194</v>
      </c>
      <c r="M859" s="588">
        <f t="shared" si="94"/>
        <v>35.71930367339958</v>
      </c>
      <c r="N859" s="588" t="e">
        <f t="shared" si="94"/>
        <v>#N/A</v>
      </c>
    </row>
    <row r="860" spans="3:14">
      <c r="C860" s="85">
        <f t="shared" si="91"/>
        <v>361</v>
      </c>
      <c r="D860" s="588">
        <f t="shared" si="94"/>
        <v>44.941416621715092</v>
      </c>
      <c r="E860" s="588">
        <f t="shared" si="94"/>
        <v>35.705650844662351</v>
      </c>
      <c r="F860" s="588">
        <f t="shared" si="94"/>
        <v>25.484036703482754</v>
      </c>
      <c r="G860" s="588">
        <f t="shared" si="94"/>
        <v>15.51110977637348</v>
      </c>
      <c r="H860" s="588">
        <f t="shared" si="94"/>
        <v>9.45183003991907</v>
      </c>
      <c r="I860" s="588">
        <f t="shared" si="94"/>
        <v>4.5601488364634228</v>
      </c>
      <c r="J860" s="588">
        <f t="shared" si="94"/>
        <v>9.45183003991907</v>
      </c>
      <c r="K860" s="588">
        <f t="shared" si="94"/>
        <v>15.51110977637348</v>
      </c>
      <c r="L860" s="588">
        <f t="shared" si="94"/>
        <v>25.484036703482754</v>
      </c>
      <c r="M860" s="588">
        <f t="shared" si="94"/>
        <v>35.705650844662351</v>
      </c>
      <c r="N860" s="588" t="e">
        <f t="shared" si="94"/>
        <v>#N/A</v>
      </c>
    </row>
    <row r="861" spans="3:14">
      <c r="C861" s="85">
        <f t="shared" si="91"/>
        <v>362</v>
      </c>
      <c r="D861" s="588">
        <f t="shared" si="94"/>
        <v>44.938839133191237</v>
      </c>
      <c r="E861" s="588">
        <f t="shared" si="94"/>
        <v>35.691987014850824</v>
      </c>
      <c r="F861" s="588">
        <f t="shared" si="94"/>
        <v>25.450009101421763</v>
      </c>
      <c r="G861" s="588">
        <f t="shared" si="94"/>
        <v>15.456269002439671</v>
      </c>
      <c r="H861" s="588">
        <f t="shared" si="94"/>
        <v>9.385274286226867</v>
      </c>
      <c r="I861" s="588">
        <f t="shared" si="94"/>
        <v>4.4804150413634467</v>
      </c>
      <c r="J861" s="588">
        <f t="shared" si="94"/>
        <v>9.385274286226867</v>
      </c>
      <c r="K861" s="588">
        <f t="shared" si="94"/>
        <v>15.456269002439671</v>
      </c>
      <c r="L861" s="588">
        <f t="shared" si="94"/>
        <v>25.450009101421763</v>
      </c>
      <c r="M861" s="588">
        <f t="shared" si="94"/>
        <v>35.691987014850824</v>
      </c>
      <c r="N861" s="588" t="e">
        <f t="shared" si="94"/>
        <v>#N/A</v>
      </c>
    </row>
    <row r="862" spans="3:14">
      <c r="C862" s="85">
        <f t="shared" si="91"/>
        <v>363</v>
      </c>
      <c r="D862" s="588">
        <f t="shared" si="94"/>
        <v>44.936259597513285</v>
      </c>
      <c r="E862" s="588">
        <f t="shared" si="94"/>
        <v>35.678312332628181</v>
      </c>
      <c r="F862" s="588">
        <f t="shared" si="94"/>
        <v>25.415954473151267</v>
      </c>
      <c r="G862" s="588">
        <f t="shared" si="94"/>
        <v>15.401384671565147</v>
      </c>
      <c r="H862" s="588">
        <f t="shared" si="94"/>
        <v>9.3186656710447586</v>
      </c>
      <c r="I862" s="588">
        <f t="shared" si="94"/>
        <v>4.4006179181968328</v>
      </c>
      <c r="J862" s="588">
        <f t="shared" si="94"/>
        <v>9.3186656710447586</v>
      </c>
      <c r="K862" s="588">
        <f t="shared" si="94"/>
        <v>15.401384671565147</v>
      </c>
      <c r="L862" s="588">
        <f t="shared" si="94"/>
        <v>25.415954473151267</v>
      </c>
      <c r="M862" s="588">
        <f t="shared" si="94"/>
        <v>35.678312332628181</v>
      </c>
      <c r="N862" s="588" t="e">
        <f t="shared" si="94"/>
        <v>#N/A</v>
      </c>
    </row>
    <row r="863" spans="3:14">
      <c r="C863" s="85">
        <f t="shared" si="91"/>
        <v>364</v>
      </c>
      <c r="D863" s="588">
        <f t="shared" si="94"/>
        <v>44.933678042724445</v>
      </c>
      <c r="E863" s="588">
        <f t="shared" si="94"/>
        <v>35.664626946657577</v>
      </c>
      <c r="F863" s="588">
        <f t="shared" si="94"/>
        <v>25.381873188893316</v>
      </c>
      <c r="G863" s="588">
        <f t="shared" si="94"/>
        <v>15.346457380420329</v>
      </c>
      <c r="H863" s="588">
        <f t="shared" si="94"/>
        <v>9.25200491850274</v>
      </c>
      <c r="I863" s="588">
        <f t="shared" si="94"/>
        <v>4.3207583344713427</v>
      </c>
      <c r="J863" s="588">
        <f t="shared" si="94"/>
        <v>9.25200491850274</v>
      </c>
      <c r="K863" s="588">
        <f t="shared" si="94"/>
        <v>15.346457380420329</v>
      </c>
      <c r="L863" s="588">
        <f t="shared" si="94"/>
        <v>25.381873188893316</v>
      </c>
      <c r="M863" s="588">
        <f t="shared" si="94"/>
        <v>35.664626946657577</v>
      </c>
      <c r="N863" s="588" t="e">
        <f t="shared" si="94"/>
        <v>#N/A</v>
      </c>
    </row>
    <row r="864" spans="3:14">
      <c r="C864" s="85">
        <f t="shared" si="91"/>
        <v>365</v>
      </c>
      <c r="D864" s="588">
        <f t="shared" ref="D864:N873" si="95">IF($C$50&gt;0,IF(ABS($C864)&lt;D$60,D$57-3*D$59/($C$54^3)*($C$54*$C864^2/2-ABS($C864^3)/6),NA()),D$57-3*D$59/($C$54^3)*($C$54*$C864^2/2-ABS($C864^3)/6))</f>
        <v>44.931094496867921</v>
      </c>
      <c r="E864" s="588">
        <f t="shared" si="95"/>
        <v>35.650931005602182</v>
      </c>
      <c r="F864" s="588">
        <f t="shared" si="95"/>
        <v>25.347765618869957</v>
      </c>
      <c r="G864" s="588">
        <f t="shared" si="95"/>
        <v>15.291487725675632</v>
      </c>
      <c r="H864" s="588">
        <f t="shared" si="95"/>
        <v>9.1852927527308061</v>
      </c>
      <c r="I864" s="588">
        <f t="shared" si="95"/>
        <v>4.2408371576947346</v>
      </c>
      <c r="J864" s="588">
        <f t="shared" si="95"/>
        <v>9.1852927527308061</v>
      </c>
      <c r="K864" s="588">
        <f t="shared" si="95"/>
        <v>15.291487725675632</v>
      </c>
      <c r="L864" s="588">
        <f t="shared" si="95"/>
        <v>25.347765618869957</v>
      </c>
      <c r="M864" s="588">
        <f t="shared" si="95"/>
        <v>35.650931005602182</v>
      </c>
      <c r="N864" s="588" t="e">
        <f t="shared" si="95"/>
        <v>#N/A</v>
      </c>
    </row>
    <row r="865" spans="3:14">
      <c r="C865" s="85">
        <f t="shared" si="91"/>
        <v>366</v>
      </c>
      <c r="D865" s="588">
        <f t="shared" si="95"/>
        <v>44.92850898798693</v>
      </c>
      <c r="E865" s="588">
        <f t="shared" si="95"/>
        <v>35.637224658125163</v>
      </c>
      <c r="F865" s="588">
        <f t="shared" si="95"/>
        <v>25.313632133303237</v>
      </c>
      <c r="G865" s="588">
        <f t="shared" si="95"/>
        <v>15.236476304001483</v>
      </c>
      <c r="H865" s="588">
        <f t="shared" si="95"/>
        <v>9.1185298978589646</v>
      </c>
      <c r="I865" s="588">
        <f t="shared" si="95"/>
        <v>4.1608552553747735</v>
      </c>
      <c r="J865" s="588">
        <f t="shared" si="95"/>
        <v>9.1185298978589646</v>
      </c>
      <c r="K865" s="588">
        <f t="shared" si="95"/>
        <v>15.236476304001483</v>
      </c>
      <c r="L865" s="588">
        <f t="shared" si="95"/>
        <v>25.313632133303237</v>
      </c>
      <c r="M865" s="588">
        <f t="shared" si="95"/>
        <v>35.637224658125163</v>
      </c>
      <c r="N865" s="588" t="e">
        <f t="shared" si="95"/>
        <v>#N/A</v>
      </c>
    </row>
    <row r="866" spans="3:14">
      <c r="C866" s="85">
        <f t="shared" si="91"/>
        <v>367</v>
      </c>
      <c r="D866" s="588">
        <f t="shared" si="95"/>
        <v>44.925921544124677</v>
      </c>
      <c r="E866" s="588">
        <f t="shared" si="95"/>
        <v>35.623508052889683</v>
      </c>
      <c r="F866" s="588">
        <f t="shared" si="95"/>
        <v>25.279473102415206</v>
      </c>
      <c r="G866" s="588">
        <f t="shared" si="95"/>
        <v>15.181423712068302</v>
      </c>
      <c r="H866" s="588">
        <f t="shared" si="95"/>
        <v>9.0517170780172069</v>
      </c>
      <c r="I866" s="588">
        <f t="shared" si="95"/>
        <v>4.0808134950192212</v>
      </c>
      <c r="J866" s="588">
        <f t="shared" si="95"/>
        <v>9.0517170780172069</v>
      </c>
      <c r="K866" s="588">
        <f t="shared" si="95"/>
        <v>15.181423712068302</v>
      </c>
      <c r="L866" s="588">
        <f t="shared" si="95"/>
        <v>25.279473102415206</v>
      </c>
      <c r="M866" s="588">
        <f t="shared" si="95"/>
        <v>35.623508052889683</v>
      </c>
      <c r="N866" s="588" t="e">
        <f t="shared" si="95"/>
        <v>#N/A</v>
      </c>
    </row>
    <row r="867" spans="3:14">
      <c r="C867" s="85">
        <f t="shared" si="91"/>
        <v>368</v>
      </c>
      <c r="D867" s="588">
        <f t="shared" si="95"/>
        <v>44.923332193324356</v>
      </c>
      <c r="E867" s="588">
        <f t="shared" si="95"/>
        <v>35.609781338558903</v>
      </c>
      <c r="F867" s="588">
        <f t="shared" si="95"/>
        <v>25.245288896427912</v>
      </c>
      <c r="G867" s="588">
        <f t="shared" si="95"/>
        <v>15.126330546546505</v>
      </c>
      <c r="H867" s="588">
        <f t="shared" si="95"/>
        <v>8.9848550173355317</v>
      </c>
      <c r="I867" s="588">
        <f t="shared" si="95"/>
        <v>4.0007127441358392</v>
      </c>
      <c r="J867" s="588">
        <f t="shared" si="95"/>
        <v>8.9848550173355317</v>
      </c>
      <c r="K867" s="588">
        <f t="shared" si="95"/>
        <v>15.126330546546505</v>
      </c>
      <c r="L867" s="588">
        <f t="shared" si="95"/>
        <v>25.245288896427912</v>
      </c>
      <c r="M867" s="588">
        <f t="shared" si="95"/>
        <v>35.609781338558903</v>
      </c>
      <c r="N867" s="588" t="e">
        <f t="shared" si="95"/>
        <v>#N/A</v>
      </c>
    </row>
    <row r="868" spans="3:14">
      <c r="C868" s="85">
        <f t="shared" si="91"/>
        <v>369</v>
      </c>
      <c r="D868" s="588">
        <f t="shared" si="95"/>
        <v>44.920740963629186</v>
      </c>
      <c r="E868" s="588">
        <f t="shared" si="95"/>
        <v>35.596044663796008</v>
      </c>
      <c r="F868" s="588">
        <f t="shared" si="95"/>
        <v>25.2110798855634</v>
      </c>
      <c r="G868" s="588">
        <f t="shared" si="95"/>
        <v>15.07119740410652</v>
      </c>
      <c r="H868" s="588">
        <f t="shared" si="95"/>
        <v>8.9179444399439411</v>
      </c>
      <c r="I868" s="588">
        <f t="shared" si="95"/>
        <v>3.9205538702323892</v>
      </c>
      <c r="J868" s="588">
        <f t="shared" si="95"/>
        <v>8.9179444399439411</v>
      </c>
      <c r="K868" s="588">
        <f t="shared" si="95"/>
        <v>15.07119740410652</v>
      </c>
      <c r="L868" s="588">
        <f t="shared" si="95"/>
        <v>25.2110798855634</v>
      </c>
      <c r="M868" s="588">
        <f t="shared" si="95"/>
        <v>35.596044663796008</v>
      </c>
      <c r="N868" s="588" t="e">
        <f t="shared" si="95"/>
        <v>#N/A</v>
      </c>
    </row>
    <row r="869" spans="3:14">
      <c r="C869" s="85">
        <f t="shared" si="91"/>
        <v>370</v>
      </c>
      <c r="D869" s="588">
        <f t="shared" si="95"/>
        <v>44.918147883082369</v>
      </c>
      <c r="E869" s="588">
        <f t="shared" si="95"/>
        <v>35.582298177264143</v>
      </c>
      <c r="F869" s="588">
        <f t="shared" si="95"/>
        <v>25.176846440043718</v>
      </c>
      <c r="G869" s="588">
        <f t="shared" si="95"/>
        <v>15.016024881418762</v>
      </c>
      <c r="H869" s="588">
        <f t="shared" si="95"/>
        <v>8.8509860699724321</v>
      </c>
      <c r="I869" s="588">
        <f t="shared" si="95"/>
        <v>3.8403377408166364</v>
      </c>
      <c r="J869" s="588">
        <f t="shared" si="95"/>
        <v>8.8509860699724321</v>
      </c>
      <c r="K869" s="588">
        <f t="shared" si="95"/>
        <v>15.016024881418762</v>
      </c>
      <c r="L869" s="588">
        <f t="shared" si="95"/>
        <v>25.176846440043718</v>
      </c>
      <c r="M869" s="588">
        <f t="shared" si="95"/>
        <v>35.582298177264143</v>
      </c>
      <c r="N869" s="588" t="e">
        <f t="shared" si="95"/>
        <v>#N/A</v>
      </c>
    </row>
    <row r="870" spans="3:14">
      <c r="C870" s="85">
        <f t="shared" si="91"/>
        <v>371</v>
      </c>
      <c r="D870" s="588">
        <f t="shared" si="95"/>
        <v>44.915552979727117</v>
      </c>
      <c r="E870" s="588">
        <f t="shared" si="95"/>
        <v>35.568542027626492</v>
      </c>
      <c r="F870" s="588">
        <f t="shared" si="95"/>
        <v>25.142588930090923</v>
      </c>
      <c r="G870" s="588">
        <f t="shared" si="95"/>
        <v>14.960813575153656</v>
      </c>
      <c r="H870" s="588">
        <f t="shared" si="95"/>
        <v>8.7839806315510085</v>
      </c>
      <c r="I870" s="588">
        <f t="shared" si="95"/>
        <v>3.7600652233963459</v>
      </c>
      <c r="J870" s="588">
        <f t="shared" si="95"/>
        <v>8.7839806315510085</v>
      </c>
      <c r="K870" s="588">
        <f t="shared" si="95"/>
        <v>14.960813575153656</v>
      </c>
      <c r="L870" s="588">
        <f t="shared" si="95"/>
        <v>25.142588930090923</v>
      </c>
      <c r="M870" s="588">
        <f t="shared" si="95"/>
        <v>35.568542027626492</v>
      </c>
      <c r="N870" s="588" t="e">
        <f t="shared" si="95"/>
        <v>#N/A</v>
      </c>
    </row>
    <row r="871" spans="3:14">
      <c r="C871" s="85">
        <f t="shared" si="91"/>
        <v>372</v>
      </c>
      <c r="D871" s="588">
        <f t="shared" si="95"/>
        <v>44.912956281606625</v>
      </c>
      <c r="E871" s="588">
        <f t="shared" si="95"/>
        <v>35.554776363546203</v>
      </c>
      <c r="F871" s="588">
        <f t="shared" si="95"/>
        <v>25.108307725927052</v>
      </c>
      <c r="G871" s="588">
        <f t="shared" si="95"/>
        <v>14.905564081981618</v>
      </c>
      <c r="H871" s="588">
        <f t="shared" si="95"/>
        <v>8.7169288488096601</v>
      </c>
      <c r="I871" s="588">
        <f t="shared" si="95"/>
        <v>3.6797371854792686</v>
      </c>
      <c r="J871" s="588">
        <f t="shared" si="95"/>
        <v>8.7169288488096601</v>
      </c>
      <c r="K871" s="588">
        <f t="shared" si="95"/>
        <v>14.905564081981618</v>
      </c>
      <c r="L871" s="588">
        <f t="shared" si="95"/>
        <v>25.108307725927052</v>
      </c>
      <c r="M871" s="588">
        <f t="shared" si="95"/>
        <v>35.554776363546203</v>
      </c>
      <c r="N871" s="588" t="e">
        <f t="shared" si="95"/>
        <v>#N/A</v>
      </c>
    </row>
    <row r="872" spans="3:14">
      <c r="C872" s="85">
        <f t="shared" si="91"/>
        <v>373</v>
      </c>
      <c r="D872" s="588">
        <f t="shared" si="95"/>
        <v>44.910357816764112</v>
      </c>
      <c r="E872" s="588">
        <f t="shared" si="95"/>
        <v>35.541001333686459</v>
      </c>
      <c r="F872" s="588">
        <f t="shared" si="95"/>
        <v>25.074003197774154</v>
      </c>
      <c r="G872" s="588">
        <f t="shared" si="95"/>
        <v>14.85027699857307</v>
      </c>
      <c r="H872" s="588">
        <f t="shared" si="95"/>
        <v>8.6498314458783891</v>
      </c>
      <c r="I872" s="588">
        <f t="shared" si="95"/>
        <v>3.5993544945731699</v>
      </c>
      <c r="J872" s="588">
        <f t="shared" si="95"/>
        <v>8.6498314458783891</v>
      </c>
      <c r="K872" s="588">
        <f t="shared" si="95"/>
        <v>14.85027699857307</v>
      </c>
      <c r="L872" s="588">
        <f t="shared" si="95"/>
        <v>25.074003197774154</v>
      </c>
      <c r="M872" s="588">
        <f t="shared" si="95"/>
        <v>35.541001333686459</v>
      </c>
      <c r="N872" s="588" t="e">
        <f t="shared" si="95"/>
        <v>#N/A</v>
      </c>
    </row>
    <row r="873" spans="3:14">
      <c r="C873" s="85">
        <f t="shared" si="91"/>
        <v>374</v>
      </c>
      <c r="D873" s="588">
        <f t="shared" si="95"/>
        <v>44.907757613242786</v>
      </c>
      <c r="E873" s="588">
        <f t="shared" si="95"/>
        <v>35.527217086710415</v>
      </c>
      <c r="F873" s="588">
        <f t="shared" si="95"/>
        <v>25.039675715854287</v>
      </c>
      <c r="G873" s="588">
        <f t="shared" si="95"/>
        <v>14.794952921598439</v>
      </c>
      <c r="H873" s="588">
        <f t="shared" si="95"/>
        <v>8.5826891468872013</v>
      </c>
      <c r="I873" s="588">
        <f t="shared" si="95"/>
        <v>3.5189180181858255</v>
      </c>
      <c r="J873" s="588">
        <f t="shared" si="95"/>
        <v>8.5826891468872013</v>
      </c>
      <c r="K873" s="588">
        <f t="shared" si="95"/>
        <v>14.794952921598439</v>
      </c>
      <c r="L873" s="588">
        <f t="shared" si="95"/>
        <v>25.039675715854287</v>
      </c>
      <c r="M873" s="588">
        <f t="shared" si="95"/>
        <v>35.527217086710415</v>
      </c>
      <c r="N873" s="588" t="e">
        <f t="shared" si="95"/>
        <v>#N/A</v>
      </c>
    </row>
    <row r="874" spans="3:14">
      <c r="C874" s="85">
        <f t="shared" si="91"/>
        <v>375</v>
      </c>
      <c r="D874" s="588">
        <f t="shared" ref="D874:N883" si="96">IF($C$50&gt;0,IF(ABS($C874)&lt;D$60,D$57-3*D$59/($C$54^3)*($C$54*$C874^2/2-ABS($C874^3)/6),NA()),D$57-3*D$59/($C$54^3)*($C$54*$C874^2/2-ABS($C874^3)/6))</f>
        <v>44.905155699085839</v>
      </c>
      <c r="E874" s="588">
        <f t="shared" si="96"/>
        <v>35.513423771281239</v>
      </c>
      <c r="F874" s="588">
        <f t="shared" si="96"/>
        <v>25.005325650389487</v>
      </c>
      <c r="G874" s="588">
        <f t="shared" si="96"/>
        <v>14.739592447728137</v>
      </c>
      <c r="H874" s="588">
        <f t="shared" si="96"/>
        <v>8.5155026759660846</v>
      </c>
      <c r="I874" s="588">
        <f t="shared" si="96"/>
        <v>3.4384286238249828</v>
      </c>
      <c r="J874" s="588">
        <f t="shared" si="96"/>
        <v>8.5155026759660846</v>
      </c>
      <c r="K874" s="588">
        <f t="shared" si="96"/>
        <v>14.739592447728137</v>
      </c>
      <c r="L874" s="588">
        <f t="shared" si="96"/>
        <v>25.005325650389487</v>
      </c>
      <c r="M874" s="588">
        <f t="shared" si="96"/>
        <v>35.513423771281239</v>
      </c>
      <c r="N874" s="588" t="e">
        <f t="shared" si="96"/>
        <v>#N/A</v>
      </c>
    </row>
    <row r="875" spans="3:14">
      <c r="C875" s="85">
        <f t="shared" si="91"/>
        <v>376</v>
      </c>
      <c r="D875" s="588">
        <f t="shared" si="96"/>
        <v>44.902552102336486</v>
      </c>
      <c r="E875" s="588">
        <f t="shared" si="96"/>
        <v>35.499621536062101</v>
      </c>
      <c r="F875" s="588">
        <f t="shared" si="96"/>
        <v>24.970953371601809</v>
      </c>
      <c r="G875" s="588">
        <f t="shared" si="96"/>
        <v>14.684196173632587</v>
      </c>
      <c r="H875" s="588">
        <f t="shared" si="96"/>
        <v>8.4482727572450411</v>
      </c>
      <c r="I875" s="588">
        <f t="shared" si="96"/>
        <v>3.3578871789984035</v>
      </c>
      <c r="J875" s="588">
        <f t="shared" si="96"/>
        <v>8.4482727572450411</v>
      </c>
      <c r="K875" s="588">
        <f t="shared" si="96"/>
        <v>14.684196173632587</v>
      </c>
      <c r="L875" s="588">
        <f t="shared" si="96"/>
        <v>24.970953371601809</v>
      </c>
      <c r="M875" s="588">
        <f t="shared" si="96"/>
        <v>35.499621536062101</v>
      </c>
      <c r="N875" s="588" t="e">
        <f t="shared" si="96"/>
        <v>#N/A</v>
      </c>
    </row>
    <row r="876" spans="3:14">
      <c r="C876" s="85">
        <f t="shared" si="91"/>
        <v>377</v>
      </c>
      <c r="D876" s="588">
        <f t="shared" si="96"/>
        <v>44.899946851037939</v>
      </c>
      <c r="E876" s="588">
        <f t="shared" si="96"/>
        <v>35.485810529716161</v>
      </c>
      <c r="F876" s="588">
        <f t="shared" si="96"/>
        <v>24.936559249713298</v>
      </c>
      <c r="G876" s="588">
        <f t="shared" si="96"/>
        <v>14.628764695982218</v>
      </c>
      <c r="H876" s="588">
        <f t="shared" si="96"/>
        <v>8.3810001148540785</v>
      </c>
      <c r="I876" s="588">
        <f t="shared" si="96"/>
        <v>3.2772945512138669</v>
      </c>
      <c r="J876" s="588">
        <f t="shared" si="96"/>
        <v>8.3810001148540785</v>
      </c>
      <c r="K876" s="588">
        <f t="shared" si="96"/>
        <v>14.628764695982218</v>
      </c>
      <c r="L876" s="588">
        <f t="shared" si="96"/>
        <v>24.936559249713298</v>
      </c>
      <c r="M876" s="588">
        <f t="shared" si="96"/>
        <v>35.485810529716161</v>
      </c>
      <c r="N876" s="588" t="e">
        <f t="shared" si="96"/>
        <v>#N/A</v>
      </c>
    </row>
    <row r="877" spans="3:14">
      <c r="C877" s="85">
        <f t="shared" si="91"/>
        <v>378</v>
      </c>
      <c r="D877" s="588">
        <f t="shared" si="96"/>
        <v>44.8973399732334</v>
      </c>
      <c r="E877" s="588">
        <f t="shared" si="96"/>
        <v>35.471990900906597</v>
      </c>
      <c r="F877" s="588">
        <f t="shared" si="96"/>
        <v>24.902143654946002</v>
      </c>
      <c r="G877" s="588">
        <f t="shared" si="96"/>
        <v>14.573298611447438</v>
      </c>
      <c r="H877" s="588">
        <f t="shared" si="96"/>
        <v>8.3136854729231811</v>
      </c>
      <c r="I877" s="588">
        <f t="shared" si="96"/>
        <v>3.1966516079791134</v>
      </c>
      <c r="J877" s="588">
        <f t="shared" si="96"/>
        <v>8.3136854729231811</v>
      </c>
      <c r="K877" s="588">
        <f t="shared" si="96"/>
        <v>14.573298611447438</v>
      </c>
      <c r="L877" s="588">
        <f t="shared" si="96"/>
        <v>24.902143654946002</v>
      </c>
      <c r="M877" s="588">
        <f t="shared" si="96"/>
        <v>35.471990900906597</v>
      </c>
      <c r="N877" s="588" t="e">
        <f t="shared" si="96"/>
        <v>#N/A</v>
      </c>
    </row>
    <row r="878" spans="3:14">
      <c r="C878" s="85">
        <f t="shared" si="91"/>
        <v>379</v>
      </c>
      <c r="D878" s="588">
        <f t="shared" si="96"/>
        <v>44.894731496966074</v>
      </c>
      <c r="E878" s="588">
        <f t="shared" si="96"/>
        <v>35.458162798296556</v>
      </c>
      <c r="F878" s="588">
        <f t="shared" si="96"/>
        <v>24.867706957521975</v>
      </c>
      <c r="G878" s="588">
        <f t="shared" si="96"/>
        <v>14.517798516698674</v>
      </c>
      <c r="H878" s="588">
        <f t="shared" si="96"/>
        <v>8.2463295555823564</v>
      </c>
      <c r="I878" s="588">
        <f t="shared" si="96"/>
        <v>3.1159592168019152</v>
      </c>
      <c r="J878" s="588">
        <f t="shared" si="96"/>
        <v>8.2463295555823564</v>
      </c>
      <c r="K878" s="588">
        <f t="shared" si="96"/>
        <v>14.517798516698674</v>
      </c>
      <c r="L878" s="588">
        <f t="shared" si="96"/>
        <v>24.867706957521975</v>
      </c>
      <c r="M878" s="588">
        <f t="shared" si="96"/>
        <v>35.458162798296556</v>
      </c>
      <c r="N878" s="588" t="e">
        <f t="shared" si="96"/>
        <v>#N/A</v>
      </c>
    </row>
    <row r="879" spans="3:14">
      <c r="C879" s="85">
        <f t="shared" si="91"/>
        <v>380</v>
      </c>
      <c r="D879" s="588">
        <f t="shared" si="96"/>
        <v>44.892121450279177</v>
      </c>
      <c r="E879" s="588">
        <f t="shared" si="96"/>
        <v>35.44432637054922</v>
      </c>
      <c r="F879" s="588">
        <f t="shared" si="96"/>
        <v>24.833249527663256</v>
      </c>
      <c r="G879" s="588">
        <f t="shared" si="96"/>
        <v>14.462265008406352</v>
      </c>
      <c r="H879" s="588">
        <f t="shared" si="96"/>
        <v>8.178933086961603</v>
      </c>
      <c r="I879" s="588">
        <f t="shared" si="96"/>
        <v>3.0352182451900411</v>
      </c>
      <c r="J879" s="588">
        <f t="shared" si="96"/>
        <v>8.178933086961603</v>
      </c>
      <c r="K879" s="588">
        <f t="shared" si="96"/>
        <v>14.462265008406352</v>
      </c>
      <c r="L879" s="588">
        <f t="shared" si="96"/>
        <v>24.833249527663256</v>
      </c>
      <c r="M879" s="588">
        <f t="shared" si="96"/>
        <v>35.44432637054922</v>
      </c>
      <c r="N879" s="588" t="e">
        <f t="shared" si="96"/>
        <v>#N/A</v>
      </c>
    </row>
    <row r="880" spans="3:14">
      <c r="C880" s="85">
        <f t="shared" si="91"/>
        <v>381</v>
      </c>
      <c r="D880" s="588">
        <f t="shared" si="96"/>
        <v>44.889509861215899</v>
      </c>
      <c r="E880" s="588">
        <f t="shared" si="96"/>
        <v>35.430481766327752</v>
      </c>
      <c r="F880" s="588">
        <f t="shared" si="96"/>
        <v>24.798771735591899</v>
      </c>
      <c r="G880" s="588">
        <f t="shared" si="96"/>
        <v>14.406698683240883</v>
      </c>
      <c r="H880" s="588">
        <f t="shared" si="96"/>
        <v>8.1114967911909162</v>
      </c>
      <c r="I880" s="588">
        <f t="shared" si="96"/>
        <v>2.9544295606512421</v>
      </c>
      <c r="J880" s="588">
        <f t="shared" si="96"/>
        <v>8.1114967911909162</v>
      </c>
      <c r="K880" s="588">
        <f t="shared" si="96"/>
        <v>14.406698683240883</v>
      </c>
      <c r="L880" s="588">
        <f t="shared" si="96"/>
        <v>24.798771735591899</v>
      </c>
      <c r="M880" s="588">
        <f t="shared" si="96"/>
        <v>35.430481766327752</v>
      </c>
      <c r="N880" s="588" t="e">
        <f t="shared" si="96"/>
        <v>#N/A</v>
      </c>
    </row>
    <row r="881" spans="3:14">
      <c r="C881" s="85">
        <f t="shared" si="91"/>
        <v>382</v>
      </c>
      <c r="D881" s="588">
        <f t="shared" si="96"/>
        <v>44.886896757819457</v>
      </c>
      <c r="E881" s="588">
        <f t="shared" si="96"/>
        <v>35.416629134295313</v>
      </c>
      <c r="F881" s="588">
        <f t="shared" si="96"/>
        <v>24.764273951529944</v>
      </c>
      <c r="G881" s="588">
        <f t="shared" si="96"/>
        <v>14.351100137872692</v>
      </c>
      <c r="H881" s="588">
        <f t="shared" si="96"/>
        <v>8.0440213924002961</v>
      </c>
      <c r="I881" s="588">
        <f t="shared" si="96"/>
        <v>2.8735940306932797</v>
      </c>
      <c r="J881" s="588">
        <f t="shared" si="96"/>
        <v>8.0440213924002961</v>
      </c>
      <c r="K881" s="588">
        <f t="shared" si="96"/>
        <v>14.351100137872692</v>
      </c>
      <c r="L881" s="588">
        <f t="shared" si="96"/>
        <v>24.764273951529944</v>
      </c>
      <c r="M881" s="588">
        <f t="shared" si="96"/>
        <v>35.416629134295313</v>
      </c>
      <c r="N881" s="588" t="e">
        <f t="shared" si="96"/>
        <v>#N/A</v>
      </c>
    </row>
    <row r="882" spans="3:14">
      <c r="C882" s="85">
        <f t="shared" si="91"/>
        <v>383</v>
      </c>
      <c r="D882" s="588">
        <f t="shared" si="96"/>
        <v>44.884282168133062</v>
      </c>
      <c r="E882" s="588">
        <f t="shared" si="96"/>
        <v>35.402768623115072</v>
      </c>
      <c r="F882" s="588">
        <f t="shared" si="96"/>
        <v>24.729756545699452</v>
      </c>
      <c r="G882" s="588">
        <f t="shared" si="96"/>
        <v>14.295469968972204</v>
      </c>
      <c r="H882" s="588">
        <f t="shared" si="96"/>
        <v>7.9765076147197469</v>
      </c>
      <c r="I882" s="588">
        <f t="shared" si="96"/>
        <v>2.7927125228239333</v>
      </c>
      <c r="J882" s="588">
        <f t="shared" si="96"/>
        <v>7.9765076147197469</v>
      </c>
      <c r="K882" s="588">
        <f t="shared" si="96"/>
        <v>14.295469968972204</v>
      </c>
      <c r="L882" s="588">
        <f t="shared" si="96"/>
        <v>24.729756545699452</v>
      </c>
      <c r="M882" s="588">
        <f t="shared" si="96"/>
        <v>35.402768623115072</v>
      </c>
      <c r="N882" s="588" t="e">
        <f t="shared" si="96"/>
        <v>#N/A</v>
      </c>
    </row>
    <row r="883" spans="3:14">
      <c r="C883" s="85">
        <f t="shared" si="91"/>
        <v>384</v>
      </c>
      <c r="D883" s="588">
        <f t="shared" si="96"/>
        <v>44.88166612019991</v>
      </c>
      <c r="E883" s="588">
        <f t="shared" si="96"/>
        <v>35.388900381450199</v>
      </c>
      <c r="F883" s="588">
        <f t="shared" si="96"/>
        <v>24.695219888322463</v>
      </c>
      <c r="G883" s="588">
        <f t="shared" si="96"/>
        <v>14.239808773209832</v>
      </c>
      <c r="H883" s="588">
        <f t="shared" si="96"/>
        <v>7.9089561822792582</v>
      </c>
      <c r="I883" s="588">
        <f t="shared" si="96"/>
        <v>2.7117859045509434</v>
      </c>
      <c r="J883" s="588">
        <f t="shared" si="96"/>
        <v>7.9089561822792582</v>
      </c>
      <c r="K883" s="588">
        <f t="shared" si="96"/>
        <v>14.239808773209832</v>
      </c>
      <c r="L883" s="588">
        <f t="shared" si="96"/>
        <v>24.695219888322463</v>
      </c>
      <c r="M883" s="588">
        <f t="shared" si="96"/>
        <v>35.388900381450199</v>
      </c>
      <c r="N883" s="588" t="e">
        <f t="shared" si="96"/>
        <v>#N/A</v>
      </c>
    </row>
    <row r="884" spans="3:14">
      <c r="C884" s="85">
        <f t="shared" si="91"/>
        <v>385</v>
      </c>
      <c r="D884" s="588">
        <f t="shared" ref="D884:N893" si="97">IF($C$50&gt;0,IF(ABS($C884)&lt;D$60,D$57-3*D$59/($C$54^3)*($C$54*$C884^2/2-ABS($C884^3)/6),NA()),D$57-3*D$59/($C$54^3)*($C$54*$C884^2/2-ABS($C884^3)/6))</f>
        <v>44.879048642063218</v>
      </c>
      <c r="E884" s="588">
        <f t="shared" si="97"/>
        <v>35.375024557963847</v>
      </c>
      <c r="F884" s="588">
        <f t="shared" si="97"/>
        <v>24.660664349621022</v>
      </c>
      <c r="G884" s="588">
        <f t="shared" si="97"/>
        <v>14.184117147256002</v>
      </c>
      <c r="H884" s="588">
        <f t="shared" si="97"/>
        <v>7.8413678192088305</v>
      </c>
      <c r="I884" s="588">
        <f t="shared" si="97"/>
        <v>2.6308150433820821</v>
      </c>
      <c r="J884" s="588">
        <f t="shared" si="97"/>
        <v>7.8413678192088305</v>
      </c>
      <c r="K884" s="588">
        <f t="shared" si="97"/>
        <v>14.184117147256002</v>
      </c>
      <c r="L884" s="588">
        <f t="shared" si="97"/>
        <v>24.660664349621022</v>
      </c>
      <c r="M884" s="588">
        <f t="shared" si="97"/>
        <v>35.375024557963847</v>
      </c>
      <c r="N884" s="588" t="e">
        <f t="shared" si="97"/>
        <v>#N/A</v>
      </c>
    </row>
    <row r="885" spans="3:14">
      <c r="C885" s="85">
        <f t="shared" si="91"/>
        <v>386</v>
      </c>
      <c r="D885" s="588">
        <f t="shared" si="97"/>
        <v>44.87642976176619</v>
      </c>
      <c r="E885" s="588">
        <f t="shared" si="97"/>
        <v>35.361141301319201</v>
      </c>
      <c r="F885" s="588">
        <f t="shared" si="97"/>
        <v>24.626090299817186</v>
      </c>
      <c r="G885" s="588">
        <f t="shared" si="97"/>
        <v>14.128395687781135</v>
      </c>
      <c r="H885" s="588">
        <f t="shared" si="97"/>
        <v>7.7737432496384713</v>
      </c>
      <c r="I885" s="588">
        <f t="shared" si="97"/>
        <v>2.5498008068251181</v>
      </c>
      <c r="J885" s="588">
        <f t="shared" si="97"/>
        <v>7.7737432496384713</v>
      </c>
      <c r="K885" s="588">
        <f t="shared" si="97"/>
        <v>14.128395687781135</v>
      </c>
      <c r="L885" s="588">
        <f t="shared" si="97"/>
        <v>24.626090299817186</v>
      </c>
      <c r="M885" s="588">
        <f t="shared" si="97"/>
        <v>35.361141301319201</v>
      </c>
      <c r="N885" s="588" t="e">
        <f t="shared" si="97"/>
        <v>#N/A</v>
      </c>
    </row>
    <row r="886" spans="3:14">
      <c r="C886" s="85">
        <f t="shared" si="91"/>
        <v>387</v>
      </c>
      <c r="D886" s="588">
        <f t="shared" si="97"/>
        <v>44.873809507352028</v>
      </c>
      <c r="E886" s="588">
        <f t="shared" si="97"/>
        <v>35.347250760179413</v>
      </c>
      <c r="F886" s="588">
        <f t="shared" si="97"/>
        <v>24.591498109132999</v>
      </c>
      <c r="G886" s="588">
        <f t="shared" si="97"/>
        <v>14.072644991455647</v>
      </c>
      <c r="H886" s="588">
        <f t="shared" si="97"/>
        <v>7.7060831976981703</v>
      </c>
      <c r="I886" s="588">
        <f t="shared" si="97"/>
        <v>2.468744062387799</v>
      </c>
      <c r="J886" s="588">
        <f t="shared" si="97"/>
        <v>7.7060831976981703</v>
      </c>
      <c r="K886" s="588">
        <f t="shared" si="97"/>
        <v>14.072644991455647</v>
      </c>
      <c r="L886" s="588">
        <f t="shared" si="97"/>
        <v>24.591498109132999</v>
      </c>
      <c r="M886" s="588">
        <f t="shared" si="97"/>
        <v>35.347250760179413</v>
      </c>
      <c r="N886" s="588" t="e">
        <f t="shared" si="97"/>
        <v>#N/A</v>
      </c>
    </row>
    <row r="887" spans="3:14">
      <c r="C887" s="85">
        <f t="shared" si="91"/>
        <v>388</v>
      </c>
      <c r="D887" s="588">
        <f t="shared" si="97"/>
        <v>44.871187906863938</v>
      </c>
      <c r="E887" s="588">
        <f t="shared" si="97"/>
        <v>35.333353083207655</v>
      </c>
      <c r="F887" s="588">
        <f t="shared" si="97"/>
        <v>24.556888147790502</v>
      </c>
      <c r="G887" s="588">
        <f t="shared" si="97"/>
        <v>14.016865654949962</v>
      </c>
      <c r="H887" s="588">
        <f t="shared" si="97"/>
        <v>7.6383883875179279</v>
      </c>
      <c r="I887" s="588">
        <f t="shared" si="97"/>
        <v>2.3876456775778969</v>
      </c>
      <c r="J887" s="588">
        <f t="shared" si="97"/>
        <v>7.6383883875179279</v>
      </c>
      <c r="K887" s="588">
        <f t="shared" si="97"/>
        <v>14.016865654949962</v>
      </c>
      <c r="L887" s="588">
        <f t="shared" si="97"/>
        <v>24.556888147790502</v>
      </c>
      <c r="M887" s="588">
        <f t="shared" si="97"/>
        <v>35.333353083207655</v>
      </c>
      <c r="N887" s="588" t="e">
        <f t="shared" si="97"/>
        <v>#N/A</v>
      </c>
    </row>
    <row r="888" spans="3:14">
      <c r="C888" s="85">
        <f t="shared" si="91"/>
        <v>389</v>
      </c>
      <c r="D888" s="588">
        <f t="shared" si="97"/>
        <v>44.868564988345135</v>
      </c>
      <c r="E888" s="588">
        <f t="shared" si="97"/>
        <v>35.319448419067086</v>
      </c>
      <c r="F888" s="588">
        <f t="shared" si="97"/>
        <v>24.522260786011756</v>
      </c>
      <c r="G888" s="588">
        <f t="shared" si="97"/>
        <v>13.961058274934505</v>
      </c>
      <c r="H888" s="588">
        <f t="shared" si="97"/>
        <v>7.5706595432277481</v>
      </c>
      <c r="I888" s="588">
        <f t="shared" si="97"/>
        <v>2.3065065199031771</v>
      </c>
      <c r="J888" s="588">
        <f t="shared" si="97"/>
        <v>7.5706595432277481</v>
      </c>
      <c r="K888" s="588">
        <f t="shared" si="97"/>
        <v>13.961058274934505</v>
      </c>
      <c r="L888" s="588">
        <f t="shared" si="97"/>
        <v>24.522260786011756</v>
      </c>
      <c r="M888" s="588">
        <f t="shared" si="97"/>
        <v>35.319448419067086</v>
      </c>
      <c r="N888" s="588" t="e">
        <f t="shared" si="97"/>
        <v>#N/A</v>
      </c>
    </row>
    <row r="889" spans="3:14">
      <c r="C889" s="85">
        <f t="shared" si="91"/>
        <v>390</v>
      </c>
      <c r="D889" s="588">
        <f t="shared" si="97"/>
        <v>44.865940779838823</v>
      </c>
      <c r="E889" s="588">
        <f t="shared" si="97"/>
        <v>35.305536916420884</v>
      </c>
      <c r="F889" s="588">
        <f t="shared" si="97"/>
        <v>24.487616394018794</v>
      </c>
      <c r="G889" s="588">
        <f t="shared" si="97"/>
        <v>13.905223448079688</v>
      </c>
      <c r="H889" s="588">
        <f t="shared" si="97"/>
        <v>7.5028973889576207</v>
      </c>
      <c r="I889" s="588">
        <f t="shared" si="97"/>
        <v>2.2253274568713906</v>
      </c>
      <c r="J889" s="588">
        <f t="shared" si="97"/>
        <v>7.5028973889576207</v>
      </c>
      <c r="K889" s="588">
        <f t="shared" si="97"/>
        <v>13.905223448079688</v>
      </c>
      <c r="L889" s="588">
        <f t="shared" si="97"/>
        <v>24.487616394018794</v>
      </c>
      <c r="M889" s="588">
        <f t="shared" si="97"/>
        <v>35.305536916420884</v>
      </c>
      <c r="N889" s="588" t="e">
        <f t="shared" si="97"/>
        <v>#N/A</v>
      </c>
    </row>
    <row r="890" spans="3:14">
      <c r="C890" s="85">
        <f t="shared" si="91"/>
        <v>391</v>
      </c>
      <c r="D890" s="588">
        <f t="shared" si="97"/>
        <v>44.863315309388199</v>
      </c>
      <c r="E890" s="588">
        <f t="shared" si="97"/>
        <v>35.291618723932203</v>
      </c>
      <c r="F890" s="588">
        <f t="shared" si="97"/>
        <v>24.452955342033675</v>
      </c>
      <c r="G890" s="588">
        <f t="shared" si="97"/>
        <v>13.849361771055936</v>
      </c>
      <c r="H890" s="588">
        <f t="shared" si="97"/>
        <v>7.4351026488375496</v>
      </c>
      <c r="I890" s="588">
        <f t="shared" si="97"/>
        <v>2.1441093559903059</v>
      </c>
      <c r="J890" s="588">
        <f t="shared" si="97"/>
        <v>7.4351026488375496</v>
      </c>
      <c r="K890" s="588">
        <f t="shared" si="97"/>
        <v>13.849361771055936</v>
      </c>
      <c r="L890" s="588">
        <f t="shared" si="97"/>
        <v>24.452955342033675</v>
      </c>
      <c r="M890" s="588">
        <f t="shared" si="97"/>
        <v>35.291618723932203</v>
      </c>
      <c r="N890" s="588" t="e">
        <f t="shared" si="97"/>
        <v>#N/A</v>
      </c>
    </row>
    <row r="891" spans="3:14">
      <c r="C891" s="85">
        <f t="shared" si="91"/>
        <v>392</v>
      </c>
      <c r="D891" s="588">
        <f t="shared" si="97"/>
        <v>44.860688605036486</v>
      </c>
      <c r="E891" s="588">
        <f t="shared" si="97"/>
        <v>35.277693990264225</v>
      </c>
      <c r="F891" s="588">
        <f t="shared" si="97"/>
        <v>24.418278000278448</v>
      </c>
      <c r="G891" s="588">
        <f t="shared" si="97"/>
        <v>13.793473840533673</v>
      </c>
      <c r="H891" s="588">
        <f t="shared" si="97"/>
        <v>7.3672760469975387</v>
      </c>
      <c r="I891" s="588">
        <f t="shared" si="97"/>
        <v>2.0628530847676885</v>
      </c>
      <c r="J891" s="588">
        <f t="shared" si="97"/>
        <v>7.3672760469975387</v>
      </c>
      <c r="K891" s="588">
        <f t="shared" si="97"/>
        <v>13.793473840533673</v>
      </c>
      <c r="L891" s="588">
        <f t="shared" si="97"/>
        <v>24.418278000278448</v>
      </c>
      <c r="M891" s="588">
        <f t="shared" si="97"/>
        <v>35.277693990264225</v>
      </c>
      <c r="N891" s="588" t="e">
        <f t="shared" si="97"/>
        <v>#N/A</v>
      </c>
    </row>
    <row r="892" spans="3:14">
      <c r="C892" s="85">
        <f t="shared" si="91"/>
        <v>393</v>
      </c>
      <c r="D892" s="588">
        <f t="shared" si="97"/>
        <v>44.858060694826882</v>
      </c>
      <c r="E892" s="588">
        <f t="shared" si="97"/>
        <v>35.263762864080093</v>
      </c>
      <c r="F892" s="588">
        <f t="shared" si="97"/>
        <v>24.383584738975152</v>
      </c>
      <c r="G892" s="588">
        <f t="shared" si="97"/>
        <v>13.737560253183315</v>
      </c>
      <c r="H892" s="588">
        <f t="shared" si="97"/>
        <v>7.2994183075675743</v>
      </c>
      <c r="I892" s="588">
        <f t="shared" si="97"/>
        <v>1.9815595107112927</v>
      </c>
      <c r="J892" s="588">
        <f t="shared" si="97"/>
        <v>7.2994183075675743</v>
      </c>
      <c r="K892" s="588">
        <f t="shared" si="97"/>
        <v>13.737560253183315</v>
      </c>
      <c r="L892" s="588">
        <f t="shared" si="97"/>
        <v>24.383584738975152</v>
      </c>
      <c r="M892" s="588">
        <f t="shared" si="97"/>
        <v>35.263762864080093</v>
      </c>
      <c r="N892" s="588" t="e">
        <f t="shared" si="97"/>
        <v>#N/A</v>
      </c>
    </row>
    <row r="893" spans="3:14">
      <c r="C893" s="85">
        <f t="shared" si="91"/>
        <v>394</v>
      </c>
      <c r="D893" s="588">
        <f t="shared" si="97"/>
        <v>44.85543160680259</v>
      </c>
      <c r="E893" s="588">
        <f t="shared" si="97"/>
        <v>35.249825494042994</v>
      </c>
      <c r="F893" s="588">
        <f t="shared" si="97"/>
        <v>24.348875928345841</v>
      </c>
      <c r="G893" s="588">
        <f t="shared" si="97"/>
        <v>13.681621605675284</v>
      </c>
      <c r="H893" s="588">
        <f t="shared" si="97"/>
        <v>7.2315301546776638</v>
      </c>
      <c r="I893" s="588">
        <f t="shared" si="97"/>
        <v>1.9002295013288872</v>
      </c>
      <c r="J893" s="588">
        <f t="shared" si="97"/>
        <v>7.2315301546776638</v>
      </c>
      <c r="K893" s="588">
        <f t="shared" si="97"/>
        <v>13.681621605675284</v>
      </c>
      <c r="L893" s="588">
        <f t="shared" si="97"/>
        <v>24.348875928345841</v>
      </c>
      <c r="M893" s="588">
        <f t="shared" si="97"/>
        <v>35.249825494042994</v>
      </c>
      <c r="N893" s="588" t="e">
        <f t="shared" si="97"/>
        <v>#N/A</v>
      </c>
    </row>
    <row r="894" spans="3:14">
      <c r="C894" s="85">
        <f t="shared" si="91"/>
        <v>395</v>
      </c>
      <c r="D894" s="588">
        <f t="shared" ref="D894:N903" si="98">IF($C$50&gt;0,IF(ABS($C894)&lt;D$60,D$57-3*D$59/($C$54^3)*($C$54*$C894^2/2-ABS($C894^3)/6),NA()),D$57-3*D$59/($C$54^3)*($C$54*$C894^2/2-ABS($C894^3)/6))</f>
        <v>44.852801369006819</v>
      </c>
      <c r="E894" s="588">
        <f t="shared" si="98"/>
        <v>35.235882028816086</v>
      </c>
      <c r="F894" s="588">
        <f t="shared" si="98"/>
        <v>24.314151938612568</v>
      </c>
      <c r="G894" s="588">
        <f t="shared" si="98"/>
        <v>13.625658494680005</v>
      </c>
      <c r="H894" s="588">
        <f t="shared" si="98"/>
        <v>7.1636123124578113</v>
      </c>
      <c r="I894" s="588">
        <f t="shared" si="98"/>
        <v>1.8188639241282338</v>
      </c>
      <c r="J894" s="588">
        <f t="shared" si="98"/>
        <v>7.1636123124578113</v>
      </c>
      <c r="K894" s="588">
        <f t="shared" si="98"/>
        <v>13.625658494680005</v>
      </c>
      <c r="L894" s="588">
        <f t="shared" si="98"/>
        <v>24.314151938612568</v>
      </c>
      <c r="M894" s="588">
        <f t="shared" si="98"/>
        <v>35.235882028816086</v>
      </c>
      <c r="N894" s="588" t="e">
        <f t="shared" si="98"/>
        <v>#N/A</v>
      </c>
    </row>
    <row r="895" spans="3:14">
      <c r="C895" s="85">
        <f t="shared" si="91"/>
        <v>396</v>
      </c>
      <c r="D895" s="588">
        <f t="shared" si="98"/>
        <v>44.850170009482781</v>
      </c>
      <c r="E895" s="588">
        <f t="shared" si="98"/>
        <v>35.221932617062528</v>
      </c>
      <c r="F895" s="588">
        <f t="shared" si="98"/>
        <v>24.279413139997366</v>
      </c>
      <c r="G895" s="588">
        <f t="shared" si="98"/>
        <v>13.56967151686789</v>
      </c>
      <c r="H895" s="588">
        <f t="shared" si="98"/>
        <v>7.0956655050379993</v>
      </c>
      <c r="I895" s="588">
        <f t="shared" si="98"/>
        <v>1.7374636466170905</v>
      </c>
      <c r="J895" s="588">
        <f t="shared" si="98"/>
        <v>7.0956655050379993</v>
      </c>
      <c r="K895" s="588">
        <f t="shared" si="98"/>
        <v>13.56967151686789</v>
      </c>
      <c r="L895" s="588">
        <f t="shared" si="98"/>
        <v>24.279413139997366</v>
      </c>
      <c r="M895" s="588">
        <f t="shared" si="98"/>
        <v>35.221932617062528</v>
      </c>
      <c r="N895" s="588" t="e">
        <f t="shared" si="98"/>
        <v>#N/A</v>
      </c>
    </row>
    <row r="896" spans="3:14">
      <c r="C896" s="85">
        <f t="shared" si="91"/>
        <v>397</v>
      </c>
      <c r="D896" s="588">
        <f t="shared" si="98"/>
        <v>44.847537556273686</v>
      </c>
      <c r="E896" s="588">
        <f t="shared" si="98"/>
        <v>35.207977407445497</v>
      </c>
      <c r="F896" s="588">
        <f t="shared" si="98"/>
        <v>24.244659902722297</v>
      </c>
      <c r="G896" s="588">
        <f t="shared" si="98"/>
        <v>13.513661268909367</v>
      </c>
      <c r="H896" s="588">
        <f t="shared" si="98"/>
        <v>7.027690456548239</v>
      </c>
      <c r="I896" s="588">
        <f t="shared" si="98"/>
        <v>1.6560295363032189</v>
      </c>
      <c r="J896" s="588">
        <f t="shared" si="98"/>
        <v>7.027690456548239</v>
      </c>
      <c r="K896" s="588">
        <f t="shared" si="98"/>
        <v>13.513661268909367</v>
      </c>
      <c r="L896" s="588">
        <f t="shared" si="98"/>
        <v>24.244659902722297</v>
      </c>
      <c r="M896" s="588">
        <f t="shared" si="98"/>
        <v>35.207977407445497</v>
      </c>
      <c r="N896" s="588" t="e">
        <f t="shared" si="98"/>
        <v>#N/A</v>
      </c>
    </row>
    <row r="897" spans="3:14">
      <c r="C897" s="85">
        <f t="shared" si="91"/>
        <v>398</v>
      </c>
      <c r="D897" s="588">
        <f t="shared" si="98"/>
        <v>44.844904037422729</v>
      </c>
      <c r="E897" s="588">
        <f t="shared" si="98"/>
        <v>35.194016548628156</v>
      </c>
      <c r="F897" s="588">
        <f t="shared" si="98"/>
        <v>24.209892597009407</v>
      </c>
      <c r="G897" s="588">
        <f t="shared" si="98"/>
        <v>13.457628347474857</v>
      </c>
      <c r="H897" s="588">
        <f t="shared" si="98"/>
        <v>6.9596878911185307</v>
      </c>
      <c r="I897" s="588">
        <f t="shared" si="98"/>
        <v>1.5745624606943913</v>
      </c>
      <c r="J897" s="588">
        <f t="shared" si="98"/>
        <v>6.9596878911185307</v>
      </c>
      <c r="K897" s="588">
        <f t="shared" si="98"/>
        <v>13.457628347474857</v>
      </c>
      <c r="L897" s="588">
        <f t="shared" si="98"/>
        <v>24.209892597009407</v>
      </c>
      <c r="M897" s="588">
        <f t="shared" si="98"/>
        <v>35.194016548628156</v>
      </c>
      <c r="N897" s="588" t="e">
        <f t="shared" si="98"/>
        <v>#N/A</v>
      </c>
    </row>
    <row r="898" spans="3:14">
      <c r="C898" s="85">
        <f t="shared" ref="C898:C961" si="99">IF(C897&gt;=$C$54,NA(),C897+1)</f>
        <v>399</v>
      </c>
      <c r="D898" s="588">
        <f t="shared" si="98"/>
        <v>44.842269480973115</v>
      </c>
      <c r="E898" s="588">
        <f t="shared" si="98"/>
        <v>35.180050189273672</v>
      </c>
      <c r="F898" s="588">
        <f t="shared" si="98"/>
        <v>24.175111593080736</v>
      </c>
      <c r="G898" s="588">
        <f t="shared" si="98"/>
        <v>13.401573349234775</v>
      </c>
      <c r="H898" s="588">
        <f t="shared" si="98"/>
        <v>6.8916585328788642</v>
      </c>
      <c r="I898" s="588">
        <f t="shared" si="98"/>
        <v>1.4930632872983551</v>
      </c>
      <c r="J898" s="588">
        <f t="shared" si="98"/>
        <v>6.8916585328788642</v>
      </c>
      <c r="K898" s="588">
        <f t="shared" si="98"/>
        <v>13.401573349234775</v>
      </c>
      <c r="L898" s="588">
        <f t="shared" si="98"/>
        <v>24.175111593080736</v>
      </c>
      <c r="M898" s="588">
        <f t="shared" si="98"/>
        <v>35.180050189273672</v>
      </c>
      <c r="N898" s="588" t="e">
        <f t="shared" si="98"/>
        <v>#N/A</v>
      </c>
    </row>
    <row r="899" spans="3:14">
      <c r="C899" s="85">
        <f t="shared" si="99"/>
        <v>400</v>
      </c>
      <c r="D899" s="588">
        <f t="shared" si="98"/>
        <v>44.839633914968068</v>
      </c>
      <c r="E899" s="588">
        <f t="shared" si="98"/>
        <v>35.166078478045208</v>
      </c>
      <c r="F899" s="588">
        <f t="shared" si="98"/>
        <v>24.140317261158337</v>
      </c>
      <c r="G899" s="588">
        <f t="shared" si="98"/>
        <v>13.345496870859543</v>
      </c>
      <c r="H899" s="588">
        <f t="shared" si="98"/>
        <v>6.8236031059592399</v>
      </c>
      <c r="I899" s="588">
        <f t="shared" si="98"/>
        <v>1.4115328836228827</v>
      </c>
      <c r="J899" s="588">
        <f t="shared" si="98"/>
        <v>6.8236031059592399</v>
      </c>
      <c r="K899" s="588">
        <f t="shared" si="98"/>
        <v>13.345496870859543</v>
      </c>
      <c r="L899" s="588">
        <f t="shared" si="98"/>
        <v>24.140317261158337</v>
      </c>
      <c r="M899" s="588">
        <f t="shared" si="98"/>
        <v>35.166078478045208</v>
      </c>
      <c r="N899" s="588" t="e">
        <f t="shared" si="98"/>
        <v>#N/A</v>
      </c>
    </row>
    <row r="900" spans="3:14">
      <c r="C900" s="85">
        <f t="shared" si="99"/>
        <v>401</v>
      </c>
      <c r="D900" s="588">
        <f t="shared" si="98"/>
        <v>44.836997367450778</v>
      </c>
      <c r="E900" s="588">
        <f t="shared" si="98"/>
        <v>35.152101563605932</v>
      </c>
      <c r="F900" s="588">
        <f t="shared" si="98"/>
        <v>24.105509971464262</v>
      </c>
      <c r="G900" s="588">
        <f t="shared" si="98"/>
        <v>13.289399509019592</v>
      </c>
      <c r="H900" s="588">
        <f t="shared" si="98"/>
        <v>6.7555223344896653</v>
      </c>
      <c r="I900" s="588">
        <f t="shared" si="98"/>
        <v>1.329972117175739</v>
      </c>
      <c r="J900" s="588">
        <f t="shared" si="98"/>
        <v>6.7555223344896653</v>
      </c>
      <c r="K900" s="588">
        <f t="shared" si="98"/>
        <v>13.289399509019592</v>
      </c>
      <c r="L900" s="588">
        <f t="shared" si="98"/>
        <v>24.105509971464262</v>
      </c>
      <c r="M900" s="588">
        <f t="shared" si="98"/>
        <v>35.152101563605932</v>
      </c>
      <c r="N900" s="588" t="e">
        <f t="shared" si="98"/>
        <v>#N/A</v>
      </c>
    </row>
    <row r="901" spans="3:14">
      <c r="C901" s="85">
        <f t="shared" si="99"/>
        <v>402</v>
      </c>
      <c r="D901" s="588">
        <f t="shared" si="98"/>
        <v>44.83435986646446</v>
      </c>
      <c r="E901" s="588">
        <f t="shared" si="98"/>
        <v>35.138119594619006</v>
      </c>
      <c r="F901" s="588">
        <f t="shared" si="98"/>
        <v>24.070690094220552</v>
      </c>
      <c r="G901" s="588">
        <f t="shared" si="98"/>
        <v>13.233281860385327</v>
      </c>
      <c r="H901" s="588">
        <f t="shared" si="98"/>
        <v>6.6874169426001302</v>
      </c>
      <c r="I901" s="588">
        <f t="shared" si="98"/>
        <v>1.2483818554646717</v>
      </c>
      <c r="J901" s="588">
        <f t="shared" si="98"/>
        <v>6.6874169426001302</v>
      </c>
      <c r="K901" s="588">
        <f t="shared" si="98"/>
        <v>13.233281860385327</v>
      </c>
      <c r="L901" s="588">
        <f t="shared" si="98"/>
        <v>24.070690094220552</v>
      </c>
      <c r="M901" s="588">
        <f t="shared" si="98"/>
        <v>35.138119594619006</v>
      </c>
      <c r="N901" s="588" t="e">
        <f t="shared" si="98"/>
        <v>#N/A</v>
      </c>
    </row>
    <row r="902" spans="3:14">
      <c r="C902" s="85">
        <f t="shared" si="99"/>
        <v>403</v>
      </c>
      <c r="D902" s="588">
        <f t="shared" si="98"/>
        <v>44.83172144005232</v>
      </c>
      <c r="E902" s="588">
        <f t="shared" si="98"/>
        <v>35.1241327197476</v>
      </c>
      <c r="F902" s="588">
        <f t="shared" si="98"/>
        <v>24.035857999649259</v>
      </c>
      <c r="G902" s="588">
        <f t="shared" si="98"/>
        <v>13.177144521627179</v>
      </c>
      <c r="H902" s="588">
        <f t="shared" si="98"/>
        <v>6.6192876544206349</v>
      </c>
      <c r="I902" s="588">
        <f t="shared" si="98"/>
        <v>1.1667629659974565</v>
      </c>
      <c r="J902" s="588">
        <f t="shared" si="98"/>
        <v>6.6192876544206349</v>
      </c>
      <c r="K902" s="588">
        <f t="shared" si="98"/>
        <v>13.177144521627179</v>
      </c>
      <c r="L902" s="588">
        <f t="shared" si="98"/>
        <v>24.035857999649259</v>
      </c>
      <c r="M902" s="588">
        <f t="shared" si="98"/>
        <v>35.1241327197476</v>
      </c>
      <c r="N902" s="588" t="e">
        <f t="shared" si="98"/>
        <v>#N/A</v>
      </c>
    </row>
    <row r="903" spans="3:14">
      <c r="C903" s="85">
        <f t="shared" si="99"/>
        <v>404</v>
      </c>
      <c r="D903" s="588">
        <f t="shared" si="98"/>
        <v>44.829082116257567</v>
      </c>
      <c r="E903" s="588">
        <f t="shared" si="98"/>
        <v>35.110141087654881</v>
      </c>
      <c r="F903" s="588">
        <f t="shared" si="98"/>
        <v>24.00101405797243</v>
      </c>
      <c r="G903" s="588">
        <f t="shared" si="98"/>
        <v>13.120988089415569</v>
      </c>
      <c r="H903" s="588">
        <f t="shared" si="98"/>
        <v>6.5511351940811835</v>
      </c>
      <c r="I903" s="588">
        <f t="shared" si="98"/>
        <v>1.0851163162818551</v>
      </c>
      <c r="J903" s="588">
        <f t="shared" si="98"/>
        <v>6.5511351940811835</v>
      </c>
      <c r="K903" s="588">
        <f t="shared" si="98"/>
        <v>13.120988089415569</v>
      </c>
      <c r="L903" s="588">
        <f t="shared" si="98"/>
        <v>24.00101405797243</v>
      </c>
      <c r="M903" s="588">
        <f t="shared" si="98"/>
        <v>35.110141087654881</v>
      </c>
      <c r="N903" s="588" t="e">
        <f t="shared" si="98"/>
        <v>#N/A</v>
      </c>
    </row>
    <row r="904" spans="3:14">
      <c r="C904" s="85">
        <f t="shared" si="99"/>
        <v>405</v>
      </c>
      <c r="D904" s="588">
        <f t="shared" ref="D904:N913" si="100">IF($C$50&gt;0,IF(ABS($C904)&lt;D$60,D$57-3*D$59/($C$54^3)*($C$54*$C904^2/2-ABS($C904^3)/6),NA()),D$57-3*D$59/($C$54^3)*($C$54*$C904^2/2-ABS($C904^3)/6))</f>
        <v>44.826441923123404</v>
      </c>
      <c r="E904" s="588">
        <f t="shared" si="100"/>
        <v>35.09614484700402</v>
      </c>
      <c r="F904" s="588">
        <f t="shared" si="100"/>
        <v>23.966158639412114</v>
      </c>
      <c r="G904" s="588">
        <f t="shared" si="100"/>
        <v>13.064813160420911</v>
      </c>
      <c r="H904" s="588">
        <f t="shared" si="100"/>
        <v>6.4829602857117656</v>
      </c>
      <c r="I904" s="588">
        <f t="shared" si="100"/>
        <v>1.0034427738256184</v>
      </c>
      <c r="J904" s="588">
        <f t="shared" si="100"/>
        <v>6.4829602857117656</v>
      </c>
      <c r="K904" s="588">
        <f t="shared" si="100"/>
        <v>13.064813160420911</v>
      </c>
      <c r="L904" s="588">
        <f t="shared" si="100"/>
        <v>23.966158639412114</v>
      </c>
      <c r="M904" s="588">
        <f t="shared" si="100"/>
        <v>35.09614484700402</v>
      </c>
      <c r="N904" s="588" t="e">
        <f t="shared" si="100"/>
        <v>#N/A</v>
      </c>
    </row>
    <row r="905" spans="3:14">
      <c r="C905" s="85">
        <f t="shared" si="99"/>
        <v>406</v>
      </c>
      <c r="D905" s="588">
        <f t="shared" si="100"/>
        <v>44.823800888693036</v>
      </c>
      <c r="E905" s="588">
        <f t="shared" si="100"/>
        <v>35.08214414645817</v>
      </c>
      <c r="F905" s="588">
        <f t="shared" si="100"/>
        <v>23.931292114190356</v>
      </c>
      <c r="G905" s="588">
        <f t="shared" si="100"/>
        <v>13.008620331313631</v>
      </c>
      <c r="H905" s="588">
        <f t="shared" si="100"/>
        <v>6.4147636534423853</v>
      </c>
      <c r="I905" s="588">
        <f t="shared" si="100"/>
        <v>0.92174320613651517</v>
      </c>
      <c r="J905" s="588">
        <f t="shared" si="100"/>
        <v>6.4147636534423853</v>
      </c>
      <c r="K905" s="588">
        <f t="shared" si="100"/>
        <v>13.008620331313631</v>
      </c>
      <c r="L905" s="588">
        <f t="shared" si="100"/>
        <v>23.931292114190356</v>
      </c>
      <c r="M905" s="588">
        <f t="shared" si="100"/>
        <v>35.08214414645817</v>
      </c>
      <c r="N905" s="588" t="e">
        <f t="shared" si="100"/>
        <v>#N/A</v>
      </c>
    </row>
    <row r="906" spans="3:14">
      <c r="C906" s="85">
        <f t="shared" si="99"/>
        <v>407</v>
      </c>
      <c r="D906" s="588">
        <f t="shared" si="100"/>
        <v>44.821159041009672</v>
      </c>
      <c r="E906" s="588">
        <f t="shared" si="100"/>
        <v>35.0681391346805</v>
      </c>
      <c r="F906" s="588">
        <f t="shared" si="100"/>
        <v>23.896414852529205</v>
      </c>
      <c r="G906" s="588">
        <f t="shared" si="100"/>
        <v>12.952410198764152</v>
      </c>
      <c r="H906" s="588">
        <f t="shared" si="100"/>
        <v>6.3465460214030465</v>
      </c>
      <c r="I906" s="588">
        <f t="shared" si="100"/>
        <v>0.84001848072231766</v>
      </c>
      <c r="J906" s="588">
        <f t="shared" si="100"/>
        <v>6.3465460214030465</v>
      </c>
      <c r="K906" s="588">
        <f t="shared" si="100"/>
        <v>12.952410198764152</v>
      </c>
      <c r="L906" s="588">
        <f t="shared" si="100"/>
        <v>23.896414852529205</v>
      </c>
      <c r="M906" s="588">
        <f t="shared" si="100"/>
        <v>35.0681391346805</v>
      </c>
      <c r="N906" s="588" t="e">
        <f t="shared" si="100"/>
        <v>#N/A</v>
      </c>
    </row>
    <row r="907" spans="3:14">
      <c r="C907" s="85">
        <f t="shared" si="99"/>
        <v>408</v>
      </c>
      <c r="D907" s="588">
        <f t="shared" si="100"/>
        <v>44.818516408116515</v>
      </c>
      <c r="E907" s="588">
        <f t="shared" si="100"/>
        <v>35.054129960334187</v>
      </c>
      <c r="F907" s="588">
        <f t="shared" si="100"/>
        <v>23.861527224650715</v>
      </c>
      <c r="G907" s="588">
        <f t="shared" si="100"/>
        <v>12.896183359442887</v>
      </c>
      <c r="H907" s="588">
        <f t="shared" si="100"/>
        <v>6.2783081137237389</v>
      </c>
      <c r="I907" s="588">
        <f t="shared" si="100"/>
        <v>0.75826946509077331</v>
      </c>
      <c r="J907" s="588">
        <f t="shared" si="100"/>
        <v>6.2783081137237389</v>
      </c>
      <c r="K907" s="588">
        <f t="shared" si="100"/>
        <v>12.896183359442887</v>
      </c>
      <c r="L907" s="588">
        <f t="shared" si="100"/>
        <v>23.861527224650715</v>
      </c>
      <c r="M907" s="588">
        <f t="shared" si="100"/>
        <v>35.054129960334187</v>
      </c>
      <c r="N907" s="588" t="e">
        <f t="shared" si="100"/>
        <v>#N/A</v>
      </c>
    </row>
    <row r="908" spans="3:14">
      <c r="C908" s="85">
        <f t="shared" si="99"/>
        <v>409</v>
      </c>
      <c r="D908" s="588">
        <f t="shared" si="100"/>
        <v>44.815873018056777</v>
      </c>
      <c r="E908" s="588">
        <f t="shared" si="100"/>
        <v>35.040116772082385</v>
      </c>
      <c r="F908" s="588">
        <f t="shared" si="100"/>
        <v>23.826629600776922</v>
      </c>
      <c r="G908" s="588">
        <f t="shared" si="100"/>
        <v>12.839940410020262</v>
      </c>
      <c r="H908" s="588">
        <f t="shared" si="100"/>
        <v>6.2100506545344629</v>
      </c>
      <c r="I908" s="588">
        <f t="shared" si="100"/>
        <v>0.67649702674964729</v>
      </c>
      <c r="J908" s="588">
        <f t="shared" si="100"/>
        <v>6.2100506545344629</v>
      </c>
      <c r="K908" s="588">
        <f t="shared" si="100"/>
        <v>12.839940410020262</v>
      </c>
      <c r="L908" s="588">
        <f t="shared" si="100"/>
        <v>23.826629600776922</v>
      </c>
      <c r="M908" s="588">
        <f t="shared" si="100"/>
        <v>35.040116772082385</v>
      </c>
      <c r="N908" s="588" t="e">
        <f t="shared" si="100"/>
        <v>#N/A</v>
      </c>
    </row>
    <row r="909" spans="3:14">
      <c r="C909" s="85">
        <f t="shared" si="99"/>
        <v>410</v>
      </c>
      <c r="D909" s="588">
        <f t="shared" si="100"/>
        <v>44.813228898873668</v>
      </c>
      <c r="E909" s="588">
        <f t="shared" si="100"/>
        <v>35.02609971858827</v>
      </c>
      <c r="F909" s="588">
        <f t="shared" si="100"/>
        <v>23.791722351129884</v>
      </c>
      <c r="G909" s="588">
        <f t="shared" si="100"/>
        <v>12.7836819471667</v>
      </c>
      <c r="H909" s="588">
        <f t="shared" si="100"/>
        <v>6.1417743679652261</v>
      </c>
      <c r="I909" s="588">
        <f t="shared" si="100"/>
        <v>0.59470203320671189</v>
      </c>
      <c r="J909" s="588">
        <f t="shared" si="100"/>
        <v>6.1417743679652261</v>
      </c>
      <c r="K909" s="588">
        <f t="shared" si="100"/>
        <v>12.7836819471667</v>
      </c>
      <c r="L909" s="588">
        <f t="shared" si="100"/>
        <v>23.791722351129884</v>
      </c>
      <c r="M909" s="588">
        <f t="shared" si="100"/>
        <v>35.02609971858827</v>
      </c>
      <c r="N909" s="588" t="e">
        <f t="shared" si="100"/>
        <v>#N/A</v>
      </c>
    </row>
    <row r="910" spans="3:14">
      <c r="C910" s="85">
        <f t="shared" si="99"/>
        <v>411</v>
      </c>
      <c r="D910" s="588">
        <f t="shared" si="100"/>
        <v>44.81058407861039</v>
      </c>
      <c r="E910" s="588">
        <f t="shared" si="100"/>
        <v>35.012078948514997</v>
      </c>
      <c r="F910" s="588">
        <f t="shared" si="100"/>
        <v>23.756805845931648</v>
      </c>
      <c r="G910" s="588">
        <f t="shared" si="100"/>
        <v>12.727408567552615</v>
      </c>
      <c r="H910" s="588">
        <f t="shared" si="100"/>
        <v>6.0734799781460147</v>
      </c>
      <c r="I910" s="588">
        <f t="shared" si="100"/>
        <v>0.51288535196971452</v>
      </c>
      <c r="J910" s="588">
        <f t="shared" si="100"/>
        <v>6.0734799781460147</v>
      </c>
      <c r="K910" s="588">
        <f t="shared" si="100"/>
        <v>12.727408567552615</v>
      </c>
      <c r="L910" s="588">
        <f t="shared" si="100"/>
        <v>23.756805845931648</v>
      </c>
      <c r="M910" s="588">
        <f t="shared" si="100"/>
        <v>35.012078948514997</v>
      </c>
      <c r="N910" s="588" t="e">
        <f t="shared" si="100"/>
        <v>#N/A</v>
      </c>
    </row>
    <row r="911" spans="3:14">
      <c r="C911" s="85">
        <f t="shared" si="99"/>
        <v>412</v>
      </c>
      <c r="D911" s="588">
        <f t="shared" si="100"/>
        <v>44.807938585310147</v>
      </c>
      <c r="E911" s="588">
        <f t="shared" si="100"/>
        <v>34.998054610525742</v>
      </c>
      <c r="F911" s="588">
        <f t="shared" si="100"/>
        <v>23.721880455404261</v>
      </c>
      <c r="G911" s="588">
        <f t="shared" si="100"/>
        <v>12.671120867848432</v>
      </c>
      <c r="H911" s="588">
        <f t="shared" si="100"/>
        <v>6.0051682092068326</v>
      </c>
      <c r="I911" s="588">
        <f t="shared" si="100"/>
        <v>0.43104785054642392</v>
      </c>
      <c r="J911" s="588">
        <f t="shared" si="100"/>
        <v>6.0051682092068326</v>
      </c>
      <c r="K911" s="588">
        <f t="shared" si="100"/>
        <v>12.671120867848432</v>
      </c>
      <c r="L911" s="588">
        <f t="shared" si="100"/>
        <v>23.721880455404261</v>
      </c>
      <c r="M911" s="588">
        <f t="shared" si="100"/>
        <v>34.998054610525742</v>
      </c>
      <c r="N911" s="588" t="e">
        <f t="shared" si="100"/>
        <v>#N/A</v>
      </c>
    </row>
    <row r="912" spans="3:14">
      <c r="C912" s="85">
        <f t="shared" si="99"/>
        <v>413</v>
      </c>
      <c r="D912" s="588">
        <f t="shared" si="100"/>
        <v>44.80529244701615</v>
      </c>
      <c r="E912" s="588">
        <f t="shared" si="100"/>
        <v>34.984026853283666</v>
      </c>
      <c r="F912" s="588">
        <f t="shared" si="100"/>
        <v>23.686946549769765</v>
      </c>
      <c r="G912" s="588">
        <f t="shared" si="100"/>
        <v>12.614819444724574</v>
      </c>
      <c r="H912" s="588">
        <f t="shared" si="100"/>
        <v>5.9368397852776837</v>
      </c>
      <c r="I912" s="588">
        <f t="shared" si="100"/>
        <v>0.34919039644461236</v>
      </c>
      <c r="J912" s="588">
        <f t="shared" si="100"/>
        <v>5.9368397852776837</v>
      </c>
      <c r="K912" s="588">
        <f t="shared" si="100"/>
        <v>12.614819444724574</v>
      </c>
      <c r="L912" s="588">
        <f t="shared" si="100"/>
        <v>23.686946549769765</v>
      </c>
      <c r="M912" s="588">
        <f t="shared" si="100"/>
        <v>34.984026853283666</v>
      </c>
      <c r="N912" s="588" t="e">
        <f t="shared" si="100"/>
        <v>#N/A</v>
      </c>
    </row>
    <row r="913" spans="3:14">
      <c r="C913" s="85">
        <f t="shared" si="99"/>
        <v>414</v>
      </c>
      <c r="D913" s="588">
        <f t="shared" si="100"/>
        <v>44.802645691771602</v>
      </c>
      <c r="E913" s="588">
        <f t="shared" si="100"/>
        <v>34.969995825451939</v>
      </c>
      <c r="F913" s="588">
        <f t="shared" si="100"/>
        <v>23.652004499250218</v>
      </c>
      <c r="G913" s="588">
        <f t="shared" si="100"/>
        <v>12.558504894851454</v>
      </c>
      <c r="H913" s="588">
        <f t="shared" si="100"/>
        <v>5.8684954304885579</v>
      </c>
      <c r="I913" s="588">
        <f t="shared" si="100"/>
        <v>0.26731385717202372</v>
      </c>
      <c r="J913" s="588">
        <f t="shared" si="100"/>
        <v>5.8684954304885579</v>
      </c>
      <c r="K913" s="588">
        <f t="shared" si="100"/>
        <v>12.558504894851454</v>
      </c>
      <c r="L913" s="588">
        <f t="shared" si="100"/>
        <v>23.652004499250218</v>
      </c>
      <c r="M913" s="588">
        <f t="shared" si="100"/>
        <v>34.969995825451939</v>
      </c>
      <c r="N913" s="588" t="e">
        <f t="shared" si="100"/>
        <v>#N/A</v>
      </c>
    </row>
    <row r="914" spans="3:14">
      <c r="C914" s="85">
        <f t="shared" si="99"/>
        <v>415</v>
      </c>
      <c r="D914" s="588">
        <f t="shared" ref="D914:N923" si="101">IF($C$50&gt;0,IF(ABS($C914)&lt;D$60,D$57-3*D$59/($C$54^3)*($C$54*$C914^2/2-ABS($C914^3)/6),NA()),D$57-3*D$59/($C$54^3)*($C$54*$C914^2/2-ABS($C914^3)/6))</f>
        <v>44.799998347619713</v>
      </c>
      <c r="E914" s="588">
        <f t="shared" si="101"/>
        <v>34.955961675693722</v>
      </c>
      <c r="F914" s="588">
        <f t="shared" si="101"/>
        <v>23.61705467406766</v>
      </c>
      <c r="G914" s="588">
        <f t="shared" si="101"/>
        <v>12.5021778148995</v>
      </c>
      <c r="H914" s="588">
        <f t="shared" si="101"/>
        <v>5.8001358689694555</v>
      </c>
      <c r="I914" s="588">
        <f t="shared" si="101"/>
        <v>0.18541910023643027</v>
      </c>
      <c r="J914" s="588">
        <f t="shared" si="101"/>
        <v>5.8001358689694555</v>
      </c>
      <c r="K914" s="588">
        <f t="shared" si="101"/>
        <v>12.5021778148995</v>
      </c>
      <c r="L914" s="588">
        <f t="shared" si="101"/>
        <v>23.61705467406766</v>
      </c>
      <c r="M914" s="588">
        <f t="shared" si="101"/>
        <v>34.955961675693722</v>
      </c>
      <c r="N914" s="588" t="e">
        <f t="shared" si="101"/>
        <v>#N/A</v>
      </c>
    </row>
    <row r="915" spans="3:14">
      <c r="C915" s="85">
        <f t="shared" si="99"/>
        <v>416</v>
      </c>
      <c r="D915" s="588">
        <f t="shared" si="101"/>
        <v>44.797350442603694</v>
      </c>
      <c r="E915" s="588">
        <f t="shared" si="101"/>
        <v>34.941924552672184</v>
      </c>
      <c r="F915" s="588">
        <f t="shared" si="101"/>
        <v>23.582097444444145</v>
      </c>
      <c r="G915" s="588">
        <f t="shared" si="101"/>
        <v>12.445838801539134</v>
      </c>
      <c r="H915" s="588">
        <f t="shared" si="101"/>
        <v>5.7317618248503877</v>
      </c>
      <c r="I915" s="588">
        <f t="shared" si="101"/>
        <v>0.10350699314559719</v>
      </c>
      <c r="J915" s="588">
        <f t="shared" si="101"/>
        <v>5.7317618248503877</v>
      </c>
      <c r="K915" s="588">
        <f t="shared" si="101"/>
        <v>12.445838801539134</v>
      </c>
      <c r="L915" s="588">
        <f t="shared" si="101"/>
        <v>23.582097444444145</v>
      </c>
      <c r="M915" s="588">
        <f t="shared" si="101"/>
        <v>34.941924552672184</v>
      </c>
      <c r="N915" s="588" t="e">
        <f t="shared" si="101"/>
        <v>#N/A</v>
      </c>
    </row>
    <row r="916" spans="3:14">
      <c r="C916" s="85">
        <f t="shared" si="99"/>
        <v>417</v>
      </c>
      <c r="D916" s="588">
        <f t="shared" si="101"/>
        <v>44.794702004766741</v>
      </c>
      <c r="E916" s="588">
        <f t="shared" si="101"/>
        <v>34.927884605050494</v>
      </c>
      <c r="F916" s="588">
        <f t="shared" si="101"/>
        <v>23.547133180601712</v>
      </c>
      <c r="G916" s="588">
        <f t="shared" si="101"/>
        <v>12.389488451440769</v>
      </c>
      <c r="H916" s="588">
        <f t="shared" si="101"/>
        <v>5.6633740222613369</v>
      </c>
      <c r="I916" s="588">
        <f t="shared" si="101"/>
        <v>2.1578403407279012E-2</v>
      </c>
      <c r="J916" s="588">
        <f t="shared" si="101"/>
        <v>5.6633740222613369</v>
      </c>
      <c r="K916" s="588">
        <f t="shared" si="101"/>
        <v>12.389488451440769</v>
      </c>
      <c r="L916" s="588">
        <f t="shared" si="101"/>
        <v>23.547133180601712</v>
      </c>
      <c r="M916" s="588">
        <f t="shared" si="101"/>
        <v>34.927884605050494</v>
      </c>
      <c r="N916" s="588" t="e">
        <f t="shared" si="101"/>
        <v>#N/A</v>
      </c>
    </row>
    <row r="917" spans="3:14">
      <c r="C917" s="85">
        <f t="shared" si="99"/>
        <v>418</v>
      </c>
      <c r="D917" s="588">
        <f t="shared" si="101"/>
        <v>44.792053062152064</v>
      </c>
      <c r="E917" s="588">
        <f t="shared" si="101"/>
        <v>34.913841981491814</v>
      </c>
      <c r="F917" s="588">
        <f t="shared" si="101"/>
        <v>23.512162252762423</v>
      </c>
      <c r="G917" s="588">
        <f t="shared" si="101"/>
        <v>12.33312736127483</v>
      </c>
      <c r="H917" s="588">
        <f t="shared" si="101"/>
        <v>5.5949731853323073</v>
      </c>
      <c r="I917" s="588">
        <f t="shared" si="101"/>
        <v>-6.0365801470762648E-2</v>
      </c>
      <c r="J917" s="588">
        <f t="shared" si="101"/>
        <v>5.5949731853323073</v>
      </c>
      <c r="K917" s="588">
        <f t="shared" si="101"/>
        <v>12.33312736127483</v>
      </c>
      <c r="L917" s="588">
        <f t="shared" si="101"/>
        <v>23.512162252762423</v>
      </c>
      <c r="M917" s="588">
        <f t="shared" si="101"/>
        <v>34.913841981491814</v>
      </c>
      <c r="N917" s="588" t="e">
        <f t="shared" si="101"/>
        <v>#N/A</v>
      </c>
    </row>
    <row r="918" spans="3:14">
      <c r="C918" s="85">
        <f t="shared" si="99"/>
        <v>419</v>
      </c>
      <c r="D918" s="588">
        <f t="shared" si="101"/>
        <v>44.789403642802874</v>
      </c>
      <c r="E918" s="588">
        <f t="shared" si="101"/>
        <v>34.899796830659305</v>
      </c>
      <c r="F918" s="588">
        <f t="shared" si="101"/>
        <v>23.477185031148313</v>
      </c>
      <c r="G918" s="588">
        <f t="shared" si="101"/>
        <v>12.276756127711742</v>
      </c>
      <c r="H918" s="588">
        <f t="shared" si="101"/>
        <v>5.5265600381933062</v>
      </c>
      <c r="I918" s="588">
        <f t="shared" si="101"/>
        <v>-0.14232475398075195</v>
      </c>
      <c r="J918" s="588">
        <f t="shared" si="101"/>
        <v>5.5265600381933062</v>
      </c>
      <c r="K918" s="588">
        <f t="shared" si="101"/>
        <v>12.276756127711742</v>
      </c>
      <c r="L918" s="588">
        <f t="shared" si="101"/>
        <v>23.477185031148313</v>
      </c>
      <c r="M918" s="588">
        <f t="shared" si="101"/>
        <v>34.899796830659305</v>
      </c>
      <c r="N918" s="588" t="e">
        <f t="shared" si="101"/>
        <v>#N/A</v>
      </c>
    </row>
    <row r="919" spans="3:14">
      <c r="C919" s="85">
        <f t="shared" si="99"/>
        <v>420</v>
      </c>
      <c r="D919" s="588">
        <f t="shared" si="101"/>
        <v>44.786753774762381</v>
      </c>
      <c r="E919" s="588">
        <f t="shared" si="101"/>
        <v>34.885749301216144</v>
      </c>
      <c r="F919" s="588">
        <f t="shared" si="101"/>
        <v>23.442201885981433</v>
      </c>
      <c r="G919" s="588">
        <f t="shared" si="101"/>
        <v>12.220375347421918</v>
      </c>
      <c r="H919" s="588">
        <f t="shared" si="101"/>
        <v>5.4581353049743164</v>
      </c>
      <c r="I919" s="588">
        <f t="shared" si="101"/>
        <v>-0.22429758661494148</v>
      </c>
      <c r="J919" s="588">
        <f t="shared" si="101"/>
        <v>5.4581353049743164</v>
      </c>
      <c r="K919" s="588">
        <f t="shared" si="101"/>
        <v>12.220375347421918</v>
      </c>
      <c r="L919" s="588">
        <f t="shared" si="101"/>
        <v>23.442201885981433</v>
      </c>
      <c r="M919" s="588">
        <f t="shared" si="101"/>
        <v>34.885749301216144</v>
      </c>
      <c r="N919" s="588" t="e">
        <f t="shared" si="101"/>
        <v>#N/A</v>
      </c>
    </row>
    <row r="920" spans="3:14">
      <c r="C920" s="85">
        <f t="shared" si="99"/>
        <v>421</v>
      </c>
      <c r="D920" s="588">
        <f t="shared" si="101"/>
        <v>44.784103486073782</v>
      </c>
      <c r="E920" s="588">
        <f t="shared" si="101"/>
        <v>34.871699541825485</v>
      </c>
      <c r="F920" s="588">
        <f t="shared" si="101"/>
        <v>23.407213187483837</v>
      </c>
      <c r="G920" s="588">
        <f t="shared" si="101"/>
        <v>12.163985617075783</v>
      </c>
      <c r="H920" s="588">
        <f t="shared" si="101"/>
        <v>5.389699709805349</v>
      </c>
      <c r="I920" s="588">
        <f t="shared" si="101"/>
        <v>-0.30628343186556606</v>
      </c>
      <c r="J920" s="588">
        <f t="shared" si="101"/>
        <v>5.389699709805349</v>
      </c>
      <c r="K920" s="588">
        <f t="shared" si="101"/>
        <v>12.163985617075783</v>
      </c>
      <c r="L920" s="588">
        <f t="shared" si="101"/>
        <v>23.407213187483837</v>
      </c>
      <c r="M920" s="588">
        <f t="shared" si="101"/>
        <v>34.871699541825485</v>
      </c>
      <c r="N920" s="588" t="e">
        <f t="shared" si="101"/>
        <v>#N/A</v>
      </c>
    </row>
    <row r="921" spans="3:14">
      <c r="C921" s="85">
        <f t="shared" si="99"/>
        <v>422</v>
      </c>
      <c r="D921" s="588">
        <f t="shared" si="101"/>
        <v>44.781452804780294</v>
      </c>
      <c r="E921" s="588">
        <f t="shared" si="101"/>
        <v>34.857647701150512</v>
      </c>
      <c r="F921" s="588">
        <f t="shared" si="101"/>
        <v>23.372219305877572</v>
      </c>
      <c r="G921" s="588">
        <f t="shared" si="101"/>
        <v>12.107587533343761</v>
      </c>
      <c r="H921" s="588">
        <f t="shared" si="101"/>
        <v>5.3212539768164007</v>
      </c>
      <c r="I921" s="588">
        <f t="shared" si="101"/>
        <v>-0.38828142222485695</v>
      </c>
      <c r="J921" s="588">
        <f t="shared" si="101"/>
        <v>5.3212539768164007</v>
      </c>
      <c r="K921" s="588">
        <f t="shared" si="101"/>
        <v>12.107587533343761</v>
      </c>
      <c r="L921" s="588">
        <f t="shared" si="101"/>
        <v>23.372219305877572</v>
      </c>
      <c r="M921" s="588">
        <f t="shared" si="101"/>
        <v>34.857647701150512</v>
      </c>
      <c r="N921" s="588" t="e">
        <f t="shared" si="101"/>
        <v>#N/A</v>
      </c>
    </row>
    <row r="922" spans="3:14">
      <c r="C922" s="85">
        <f t="shared" si="99"/>
        <v>423</v>
      </c>
      <c r="D922" s="588">
        <f t="shared" si="101"/>
        <v>44.778801758925113</v>
      </c>
      <c r="E922" s="588">
        <f t="shared" si="101"/>
        <v>34.843593927854371</v>
      </c>
      <c r="F922" s="588">
        <f t="shared" si="101"/>
        <v>23.337220611384677</v>
      </c>
      <c r="G922" s="588">
        <f t="shared" si="101"/>
        <v>12.051181692896263</v>
      </c>
      <c r="H922" s="588">
        <f t="shared" si="101"/>
        <v>5.2527988301374684</v>
      </c>
      <c r="I922" s="588">
        <f t="shared" si="101"/>
        <v>-0.47029069018505965</v>
      </c>
      <c r="J922" s="588">
        <f t="shared" si="101"/>
        <v>5.2527988301374684</v>
      </c>
      <c r="K922" s="588">
        <f t="shared" si="101"/>
        <v>12.051181692896263</v>
      </c>
      <c r="L922" s="588">
        <f t="shared" si="101"/>
        <v>23.337220611384677</v>
      </c>
      <c r="M922" s="588">
        <f t="shared" si="101"/>
        <v>34.843593927854371</v>
      </c>
      <c r="N922" s="588" t="e">
        <f t="shared" si="101"/>
        <v>#N/A</v>
      </c>
    </row>
    <row r="923" spans="3:14">
      <c r="C923" s="85">
        <f t="shared" si="99"/>
        <v>424</v>
      </c>
      <c r="D923" s="588">
        <f t="shared" si="101"/>
        <v>44.776150376551449</v>
      </c>
      <c r="E923" s="588">
        <f t="shared" si="101"/>
        <v>34.82953837060024</v>
      </c>
      <c r="F923" s="588">
        <f t="shared" si="101"/>
        <v>23.302217474227206</v>
      </c>
      <c r="G923" s="588">
        <f t="shared" si="101"/>
        <v>11.994768692403717</v>
      </c>
      <c r="H923" s="588">
        <f t="shared" si="101"/>
        <v>5.1843349938985455</v>
      </c>
      <c r="I923" s="588">
        <f t="shared" si="101"/>
        <v>-0.55231036823840896</v>
      </c>
      <c r="J923" s="588">
        <f t="shared" si="101"/>
        <v>5.1843349938985455</v>
      </c>
      <c r="K923" s="588">
        <f t="shared" si="101"/>
        <v>11.994768692403717</v>
      </c>
      <c r="L923" s="588">
        <f t="shared" si="101"/>
        <v>23.302217474227206</v>
      </c>
      <c r="M923" s="588">
        <f t="shared" si="101"/>
        <v>34.82953837060024</v>
      </c>
      <c r="N923" s="588" t="e">
        <f t="shared" si="101"/>
        <v>#N/A</v>
      </c>
    </row>
    <row r="924" spans="3:14">
      <c r="C924" s="85">
        <f t="shared" si="99"/>
        <v>425</v>
      </c>
      <c r="D924" s="588">
        <f t="shared" ref="D924:N933" si="102">IF($C$50&gt;0,IF(ABS($C924)&lt;D$60,D$57-3*D$59/($C$54^3)*($C$54*$C924^2/2-ABS($C924^3)/6),NA()),D$57-3*D$59/($C$54^3)*($C$54*$C924^2/2-ABS($C924^3)/6))</f>
        <v>44.773498685702513</v>
      </c>
      <c r="E924" s="588">
        <f t="shared" si="102"/>
        <v>34.815481178051279</v>
      </c>
      <c r="F924" s="588">
        <f t="shared" si="102"/>
        <v>23.267210264627209</v>
      </c>
      <c r="G924" s="588">
        <f t="shared" si="102"/>
        <v>11.938349128536547</v>
      </c>
      <c r="H924" s="588">
        <f t="shared" si="102"/>
        <v>5.1158631922296465</v>
      </c>
      <c r="I924" s="588">
        <f t="shared" si="102"/>
        <v>-0.63433958887713615</v>
      </c>
      <c r="J924" s="588">
        <f t="shared" si="102"/>
        <v>5.1158631922296465</v>
      </c>
      <c r="K924" s="588">
        <f t="shared" si="102"/>
        <v>11.938349128536547</v>
      </c>
      <c r="L924" s="588">
        <f t="shared" si="102"/>
        <v>23.267210264627209</v>
      </c>
      <c r="M924" s="588">
        <f t="shared" si="102"/>
        <v>34.815481178051279</v>
      </c>
      <c r="N924" s="588" t="e">
        <f t="shared" si="102"/>
        <v>#N/A</v>
      </c>
    </row>
    <row r="925" spans="3:14">
      <c r="C925" s="85">
        <f t="shared" si="99"/>
        <v>426</v>
      </c>
      <c r="D925" s="588">
        <f t="shared" si="102"/>
        <v>44.770846714421509</v>
      </c>
      <c r="E925" s="588">
        <f t="shared" si="102"/>
        <v>34.801422498870664</v>
      </c>
      <c r="F925" s="588">
        <f t="shared" si="102"/>
        <v>23.232199352806731</v>
      </c>
      <c r="G925" s="588">
        <f t="shared" si="102"/>
        <v>11.881923597965164</v>
      </c>
      <c r="H925" s="588">
        <f t="shared" si="102"/>
        <v>5.0473841492607505</v>
      </c>
      <c r="I925" s="588">
        <f t="shared" si="102"/>
        <v>-0.71637748459349027</v>
      </c>
      <c r="J925" s="588">
        <f t="shared" si="102"/>
        <v>5.0473841492607505</v>
      </c>
      <c r="K925" s="588">
        <f t="shared" si="102"/>
        <v>11.881923597965164</v>
      </c>
      <c r="L925" s="588">
        <f t="shared" si="102"/>
        <v>23.232199352806731</v>
      </c>
      <c r="M925" s="588">
        <f t="shared" si="102"/>
        <v>34.801422498870664</v>
      </c>
      <c r="N925" s="588" t="e">
        <f t="shared" si="102"/>
        <v>#N/A</v>
      </c>
    </row>
    <row r="926" spans="3:14">
      <c r="C926" s="85">
        <f t="shared" si="99"/>
        <v>427</v>
      </c>
      <c r="D926" s="588">
        <f t="shared" si="102"/>
        <v>44.768194490751647</v>
      </c>
      <c r="E926" s="588">
        <f t="shared" si="102"/>
        <v>34.787362481721551</v>
      </c>
      <c r="F926" s="588">
        <f t="shared" si="102"/>
        <v>23.197185108987824</v>
      </c>
      <c r="G926" s="588">
        <f t="shared" si="102"/>
        <v>11.825492697359996</v>
      </c>
      <c r="H926" s="588">
        <f t="shared" si="102"/>
        <v>4.9788985891218687</v>
      </c>
      <c r="I926" s="588">
        <f t="shared" si="102"/>
        <v>-0.79842318787970612</v>
      </c>
      <c r="J926" s="588">
        <f t="shared" si="102"/>
        <v>4.9788985891218687</v>
      </c>
      <c r="K926" s="588">
        <f t="shared" si="102"/>
        <v>11.825492697359996</v>
      </c>
      <c r="L926" s="588">
        <f t="shared" si="102"/>
        <v>23.197185108987824</v>
      </c>
      <c r="M926" s="588">
        <f t="shared" si="102"/>
        <v>34.787362481721551</v>
      </c>
      <c r="N926" s="588" t="e">
        <f t="shared" si="102"/>
        <v>#N/A</v>
      </c>
    </row>
    <row r="927" spans="3:14">
      <c r="C927" s="85">
        <f t="shared" si="99"/>
        <v>428</v>
      </c>
      <c r="D927" s="588">
        <f t="shared" si="102"/>
        <v>44.765542042736129</v>
      </c>
      <c r="E927" s="588">
        <f t="shared" si="102"/>
        <v>34.773301275267109</v>
      </c>
      <c r="F927" s="588">
        <f t="shared" si="102"/>
        <v>23.162167903392533</v>
      </c>
      <c r="G927" s="588">
        <f t="shared" si="102"/>
        <v>11.769057023391465</v>
      </c>
      <c r="H927" s="588">
        <f t="shared" si="102"/>
        <v>4.9104072359430013</v>
      </c>
      <c r="I927" s="588">
        <f t="shared" si="102"/>
        <v>-0.88047583122801498</v>
      </c>
      <c r="J927" s="588">
        <f t="shared" si="102"/>
        <v>4.9104072359430013</v>
      </c>
      <c r="K927" s="588">
        <f t="shared" si="102"/>
        <v>11.769057023391465</v>
      </c>
      <c r="L927" s="588">
        <f t="shared" si="102"/>
        <v>23.162167903392533</v>
      </c>
      <c r="M927" s="588">
        <f t="shared" si="102"/>
        <v>34.773301275267109</v>
      </c>
      <c r="N927" s="588" t="e">
        <f t="shared" si="102"/>
        <v>#N/A</v>
      </c>
    </row>
    <row r="928" spans="3:14">
      <c r="C928" s="85">
        <f t="shared" si="99"/>
        <v>429</v>
      </c>
      <c r="D928" s="588">
        <f t="shared" si="102"/>
        <v>44.762889398418167</v>
      </c>
      <c r="E928" s="588">
        <f t="shared" si="102"/>
        <v>34.759239028170505</v>
      </c>
      <c r="F928" s="588">
        <f t="shared" si="102"/>
        <v>23.127148106242903</v>
      </c>
      <c r="G928" s="588">
        <f t="shared" si="102"/>
        <v>11.712617172729985</v>
      </c>
      <c r="H928" s="588">
        <f t="shared" si="102"/>
        <v>4.8419108138541347</v>
      </c>
      <c r="I928" s="588">
        <f t="shared" si="102"/>
        <v>-0.96253454713066233</v>
      </c>
      <c r="J928" s="588">
        <f t="shared" si="102"/>
        <v>4.8419108138541347</v>
      </c>
      <c r="K928" s="588">
        <f t="shared" si="102"/>
        <v>11.712617172729985</v>
      </c>
      <c r="L928" s="588">
        <f t="shared" si="102"/>
        <v>23.127148106242903</v>
      </c>
      <c r="M928" s="588">
        <f t="shared" si="102"/>
        <v>34.759239028170505</v>
      </c>
      <c r="N928" s="588" t="e">
        <f t="shared" si="102"/>
        <v>#N/A</v>
      </c>
    </row>
    <row r="929" spans="3:14">
      <c r="C929" s="85">
        <f t="shared" si="99"/>
        <v>430</v>
      </c>
      <c r="D929" s="588">
        <f t="shared" si="102"/>
        <v>44.760236585840957</v>
      </c>
      <c r="E929" s="588">
        <f t="shared" si="102"/>
        <v>34.745175889094902</v>
      </c>
      <c r="F929" s="588">
        <f t="shared" si="102"/>
        <v>23.092126087760985</v>
      </c>
      <c r="G929" s="588">
        <f t="shared" si="102"/>
        <v>11.656173742045979</v>
      </c>
      <c r="H929" s="588">
        <f t="shared" si="102"/>
        <v>4.7734100469852798</v>
      </c>
      <c r="I929" s="588">
        <f t="shared" si="102"/>
        <v>-1.044598468079883</v>
      </c>
      <c r="J929" s="588">
        <f t="shared" si="102"/>
        <v>4.7734100469852798</v>
      </c>
      <c r="K929" s="588">
        <f t="shared" si="102"/>
        <v>11.656173742045979</v>
      </c>
      <c r="L929" s="588">
        <f t="shared" si="102"/>
        <v>23.092126087760985</v>
      </c>
      <c r="M929" s="588">
        <f t="shared" si="102"/>
        <v>34.745175889094902</v>
      </c>
      <c r="N929" s="588" t="e">
        <f t="shared" si="102"/>
        <v>#N/A</v>
      </c>
    </row>
    <row r="930" spans="3:14">
      <c r="C930" s="85">
        <f t="shared" si="99"/>
        <v>431</v>
      </c>
      <c r="D930" s="588">
        <f t="shared" si="102"/>
        <v>44.757583633047723</v>
      </c>
      <c r="E930" s="588">
        <f t="shared" si="102"/>
        <v>34.731112006703469</v>
      </c>
      <c r="F930" s="588">
        <f t="shared" si="102"/>
        <v>23.057102218168829</v>
      </c>
      <c r="G930" s="588">
        <f t="shared" si="102"/>
        <v>11.599727328009873</v>
      </c>
      <c r="H930" s="588">
        <f t="shared" si="102"/>
        <v>4.7049056594664336</v>
      </c>
      <c r="I930" s="588">
        <f t="shared" si="102"/>
        <v>-1.1266667265679082</v>
      </c>
      <c r="J930" s="588">
        <f t="shared" si="102"/>
        <v>4.7049056594664336</v>
      </c>
      <c r="K930" s="588">
        <f t="shared" si="102"/>
        <v>11.599727328009873</v>
      </c>
      <c r="L930" s="588">
        <f t="shared" si="102"/>
        <v>23.057102218168829</v>
      </c>
      <c r="M930" s="588">
        <f t="shared" si="102"/>
        <v>34.731112006703469</v>
      </c>
      <c r="N930" s="588" t="e">
        <f t="shared" si="102"/>
        <v>#N/A</v>
      </c>
    </row>
    <row r="931" spans="3:14">
      <c r="C931" s="85">
        <f t="shared" si="99"/>
        <v>432</v>
      </c>
      <c r="D931" s="588">
        <f t="shared" si="102"/>
        <v>44.754930568081654</v>
      </c>
      <c r="E931" s="588">
        <f t="shared" si="102"/>
        <v>34.717047529659375</v>
      </c>
      <c r="F931" s="588">
        <f t="shared" si="102"/>
        <v>23.022076867688479</v>
      </c>
      <c r="G931" s="588">
        <f t="shared" si="102"/>
        <v>11.543278527292081</v>
      </c>
      <c r="H931" s="588">
        <f t="shared" si="102"/>
        <v>4.6363983754275857</v>
      </c>
      <c r="I931" s="588">
        <f t="shared" si="102"/>
        <v>-1.2087384550869906</v>
      </c>
      <c r="J931" s="588">
        <f t="shared" si="102"/>
        <v>4.6363983754275857</v>
      </c>
      <c r="K931" s="588">
        <f t="shared" si="102"/>
        <v>11.543278527292081</v>
      </c>
      <c r="L931" s="588">
        <f t="shared" si="102"/>
        <v>23.022076867688479</v>
      </c>
      <c r="M931" s="588">
        <f t="shared" si="102"/>
        <v>34.717047529659375</v>
      </c>
      <c r="N931" s="588" t="e">
        <f t="shared" si="102"/>
        <v>#N/A</v>
      </c>
    </row>
    <row r="932" spans="3:14">
      <c r="C932" s="85">
        <f t="shared" si="99"/>
        <v>433</v>
      </c>
      <c r="D932" s="588">
        <f t="shared" si="102"/>
        <v>44.752277418985969</v>
      </c>
      <c r="E932" s="588">
        <f t="shared" si="102"/>
        <v>34.702982606625781</v>
      </c>
      <c r="F932" s="588">
        <f t="shared" si="102"/>
        <v>22.987050406541986</v>
      </c>
      <c r="G932" s="588">
        <f t="shared" si="102"/>
        <v>11.486827936563024</v>
      </c>
      <c r="H932" s="588">
        <f t="shared" si="102"/>
        <v>4.5678889189987437</v>
      </c>
      <c r="I932" s="588">
        <f t="shared" si="102"/>
        <v>-1.2908127861293579</v>
      </c>
      <c r="J932" s="588">
        <f t="shared" si="102"/>
        <v>4.5678889189987437</v>
      </c>
      <c r="K932" s="588">
        <f t="shared" si="102"/>
        <v>11.486827936563024</v>
      </c>
      <c r="L932" s="588">
        <f t="shared" si="102"/>
        <v>22.987050406541986</v>
      </c>
      <c r="M932" s="588">
        <f t="shared" si="102"/>
        <v>34.702982606625781</v>
      </c>
      <c r="N932" s="588" t="e">
        <f t="shared" si="102"/>
        <v>#N/A</v>
      </c>
    </row>
    <row r="933" spans="3:14">
      <c r="C933" s="85">
        <f t="shared" si="99"/>
        <v>434</v>
      </c>
      <c r="D933" s="588">
        <f t="shared" si="102"/>
        <v>44.74962421380387</v>
      </c>
      <c r="E933" s="588">
        <f t="shared" si="102"/>
        <v>34.688917386265857</v>
      </c>
      <c r="F933" s="588">
        <f t="shared" si="102"/>
        <v>22.952023204951399</v>
      </c>
      <c r="G933" s="588">
        <f t="shared" si="102"/>
        <v>11.430376152493132</v>
      </c>
      <c r="H933" s="588">
        <f t="shared" si="102"/>
        <v>4.4993780143099116</v>
      </c>
      <c r="I933" s="588">
        <f t="shared" si="102"/>
        <v>-1.3728888521872449</v>
      </c>
      <c r="J933" s="588">
        <f t="shared" si="102"/>
        <v>4.4993780143099116</v>
      </c>
      <c r="K933" s="588">
        <f t="shared" si="102"/>
        <v>11.430376152493132</v>
      </c>
      <c r="L933" s="588">
        <f t="shared" si="102"/>
        <v>22.952023204951399</v>
      </c>
      <c r="M933" s="588">
        <f t="shared" si="102"/>
        <v>34.688917386265857</v>
      </c>
      <c r="N933" s="588" t="e">
        <f t="shared" si="102"/>
        <v>#N/A</v>
      </c>
    </row>
    <row r="934" spans="3:14">
      <c r="C934" s="85">
        <f t="shared" si="99"/>
        <v>435</v>
      </c>
      <c r="D934" s="588">
        <f t="shared" ref="D934:N943" si="103">IF($C$50&gt;0,IF(ABS($C934)&lt;D$60,D$57-3*D$59/($C$54^3)*($C$54*$C934^2/2-ABS($C934^3)/6),NA()),D$57-3*D$59/($C$54^3)*($C$54*$C934^2/2-ABS($C934^3)/6))</f>
        <v>44.74697098057856</v>
      </c>
      <c r="E934" s="588">
        <f t="shared" si="103"/>
        <v>34.674852017242763</v>
      </c>
      <c r="F934" s="588">
        <f t="shared" si="103"/>
        <v>22.916995633138761</v>
      </c>
      <c r="G934" s="588">
        <f t="shared" si="103"/>
        <v>11.373923771752818</v>
      </c>
      <c r="H934" s="588">
        <f t="shared" si="103"/>
        <v>4.4308663854910719</v>
      </c>
      <c r="I934" s="588">
        <f t="shared" si="103"/>
        <v>-1.454965785752897</v>
      </c>
      <c r="J934" s="588">
        <f t="shared" si="103"/>
        <v>4.4308663854910719</v>
      </c>
      <c r="K934" s="588">
        <f t="shared" si="103"/>
        <v>11.373923771752818</v>
      </c>
      <c r="L934" s="588">
        <f t="shared" si="103"/>
        <v>22.916995633138761</v>
      </c>
      <c r="M934" s="588">
        <f t="shared" si="103"/>
        <v>34.674852017242763</v>
      </c>
      <c r="N934" s="588" t="e">
        <f t="shared" si="103"/>
        <v>#N/A</v>
      </c>
    </row>
    <row r="935" spans="3:14">
      <c r="C935" s="85" t="e">
        <f t="shared" si="99"/>
        <v>#N/A</v>
      </c>
      <c r="D935" s="588" t="e">
        <f t="shared" si="103"/>
        <v>#N/A</v>
      </c>
      <c r="E935" s="588" t="e">
        <f t="shared" si="103"/>
        <v>#N/A</v>
      </c>
      <c r="F935" s="588" t="e">
        <f t="shared" si="103"/>
        <v>#N/A</v>
      </c>
      <c r="G935" s="588" t="e">
        <f t="shared" si="103"/>
        <v>#N/A</v>
      </c>
      <c r="H935" s="588" t="e">
        <f t="shared" si="103"/>
        <v>#N/A</v>
      </c>
      <c r="I935" s="588" t="e">
        <f t="shared" si="103"/>
        <v>#N/A</v>
      </c>
      <c r="J935" s="588" t="e">
        <f t="shared" si="103"/>
        <v>#N/A</v>
      </c>
      <c r="K935" s="588" t="e">
        <f t="shared" si="103"/>
        <v>#N/A</v>
      </c>
      <c r="L935" s="588" t="e">
        <f t="shared" si="103"/>
        <v>#N/A</v>
      </c>
      <c r="M935" s="588" t="e">
        <f t="shared" si="103"/>
        <v>#N/A</v>
      </c>
      <c r="N935" s="588" t="e">
        <f t="shared" si="103"/>
        <v>#N/A</v>
      </c>
    </row>
    <row r="936" spans="3:14">
      <c r="C936" s="85" t="e">
        <f t="shared" si="99"/>
        <v>#N/A</v>
      </c>
      <c r="D936" s="588" t="e">
        <f t="shared" si="103"/>
        <v>#N/A</v>
      </c>
      <c r="E936" s="588" t="e">
        <f t="shared" si="103"/>
        <v>#N/A</v>
      </c>
      <c r="F936" s="588" t="e">
        <f t="shared" si="103"/>
        <v>#N/A</v>
      </c>
      <c r="G936" s="588" t="e">
        <f t="shared" si="103"/>
        <v>#N/A</v>
      </c>
      <c r="H936" s="588" t="e">
        <f t="shared" si="103"/>
        <v>#N/A</v>
      </c>
      <c r="I936" s="588" t="e">
        <f t="shared" si="103"/>
        <v>#N/A</v>
      </c>
      <c r="J936" s="588" t="e">
        <f t="shared" si="103"/>
        <v>#N/A</v>
      </c>
      <c r="K936" s="588" t="e">
        <f t="shared" si="103"/>
        <v>#N/A</v>
      </c>
      <c r="L936" s="588" t="e">
        <f t="shared" si="103"/>
        <v>#N/A</v>
      </c>
      <c r="M936" s="588" t="e">
        <f t="shared" si="103"/>
        <v>#N/A</v>
      </c>
      <c r="N936" s="588" t="e">
        <f t="shared" si="103"/>
        <v>#N/A</v>
      </c>
    </row>
    <row r="937" spans="3:14">
      <c r="C937" s="85" t="e">
        <f t="shared" si="99"/>
        <v>#N/A</v>
      </c>
      <c r="D937" s="588" t="e">
        <f t="shared" si="103"/>
        <v>#N/A</v>
      </c>
      <c r="E937" s="588" t="e">
        <f t="shared" si="103"/>
        <v>#N/A</v>
      </c>
      <c r="F937" s="588" t="e">
        <f t="shared" si="103"/>
        <v>#N/A</v>
      </c>
      <c r="G937" s="588" t="e">
        <f t="shared" si="103"/>
        <v>#N/A</v>
      </c>
      <c r="H937" s="588" t="e">
        <f t="shared" si="103"/>
        <v>#N/A</v>
      </c>
      <c r="I937" s="588" t="e">
        <f t="shared" si="103"/>
        <v>#N/A</v>
      </c>
      <c r="J937" s="588" t="e">
        <f t="shared" si="103"/>
        <v>#N/A</v>
      </c>
      <c r="K937" s="588" t="e">
        <f t="shared" si="103"/>
        <v>#N/A</v>
      </c>
      <c r="L937" s="588" t="e">
        <f t="shared" si="103"/>
        <v>#N/A</v>
      </c>
      <c r="M937" s="588" t="e">
        <f t="shared" si="103"/>
        <v>#N/A</v>
      </c>
      <c r="N937" s="588" t="e">
        <f t="shared" si="103"/>
        <v>#N/A</v>
      </c>
    </row>
    <row r="938" spans="3:14">
      <c r="C938" s="85" t="e">
        <f t="shared" si="99"/>
        <v>#N/A</v>
      </c>
      <c r="D938" s="588" t="e">
        <f t="shared" si="103"/>
        <v>#N/A</v>
      </c>
      <c r="E938" s="588" t="e">
        <f t="shared" si="103"/>
        <v>#N/A</v>
      </c>
      <c r="F938" s="588" t="e">
        <f t="shared" si="103"/>
        <v>#N/A</v>
      </c>
      <c r="G938" s="588" t="e">
        <f t="shared" si="103"/>
        <v>#N/A</v>
      </c>
      <c r="H938" s="588" t="e">
        <f t="shared" si="103"/>
        <v>#N/A</v>
      </c>
      <c r="I938" s="588" t="e">
        <f t="shared" si="103"/>
        <v>#N/A</v>
      </c>
      <c r="J938" s="588" t="e">
        <f t="shared" si="103"/>
        <v>#N/A</v>
      </c>
      <c r="K938" s="588" t="e">
        <f t="shared" si="103"/>
        <v>#N/A</v>
      </c>
      <c r="L938" s="588" t="e">
        <f t="shared" si="103"/>
        <v>#N/A</v>
      </c>
      <c r="M938" s="588" t="e">
        <f t="shared" si="103"/>
        <v>#N/A</v>
      </c>
      <c r="N938" s="588" t="e">
        <f t="shared" si="103"/>
        <v>#N/A</v>
      </c>
    </row>
    <row r="939" spans="3:14">
      <c r="C939" s="85" t="e">
        <f t="shared" si="99"/>
        <v>#N/A</v>
      </c>
      <c r="D939" s="588" t="e">
        <f t="shared" si="103"/>
        <v>#N/A</v>
      </c>
      <c r="E939" s="588" t="e">
        <f t="shared" si="103"/>
        <v>#N/A</v>
      </c>
      <c r="F939" s="588" t="e">
        <f t="shared" si="103"/>
        <v>#N/A</v>
      </c>
      <c r="G939" s="588" t="e">
        <f t="shared" si="103"/>
        <v>#N/A</v>
      </c>
      <c r="H939" s="588" t="e">
        <f t="shared" si="103"/>
        <v>#N/A</v>
      </c>
      <c r="I939" s="588" t="e">
        <f t="shared" si="103"/>
        <v>#N/A</v>
      </c>
      <c r="J939" s="588" t="e">
        <f t="shared" si="103"/>
        <v>#N/A</v>
      </c>
      <c r="K939" s="588" t="e">
        <f t="shared" si="103"/>
        <v>#N/A</v>
      </c>
      <c r="L939" s="588" t="e">
        <f t="shared" si="103"/>
        <v>#N/A</v>
      </c>
      <c r="M939" s="588" t="e">
        <f t="shared" si="103"/>
        <v>#N/A</v>
      </c>
      <c r="N939" s="588" t="e">
        <f t="shared" si="103"/>
        <v>#N/A</v>
      </c>
    </row>
    <row r="940" spans="3:14">
      <c r="C940" s="85" t="e">
        <f t="shared" si="99"/>
        <v>#N/A</v>
      </c>
      <c r="D940" s="588" t="e">
        <f t="shared" si="103"/>
        <v>#N/A</v>
      </c>
      <c r="E940" s="588" t="e">
        <f t="shared" si="103"/>
        <v>#N/A</v>
      </c>
      <c r="F940" s="588" t="e">
        <f t="shared" si="103"/>
        <v>#N/A</v>
      </c>
      <c r="G940" s="588" t="e">
        <f t="shared" si="103"/>
        <v>#N/A</v>
      </c>
      <c r="H940" s="588" t="e">
        <f t="shared" si="103"/>
        <v>#N/A</v>
      </c>
      <c r="I940" s="588" t="e">
        <f t="shared" si="103"/>
        <v>#N/A</v>
      </c>
      <c r="J940" s="588" t="e">
        <f t="shared" si="103"/>
        <v>#N/A</v>
      </c>
      <c r="K940" s="588" t="e">
        <f t="shared" si="103"/>
        <v>#N/A</v>
      </c>
      <c r="L940" s="588" t="e">
        <f t="shared" si="103"/>
        <v>#N/A</v>
      </c>
      <c r="M940" s="588" t="e">
        <f t="shared" si="103"/>
        <v>#N/A</v>
      </c>
      <c r="N940" s="588" t="e">
        <f t="shared" si="103"/>
        <v>#N/A</v>
      </c>
    </row>
    <row r="941" spans="3:14">
      <c r="C941" s="85" t="e">
        <f t="shared" si="99"/>
        <v>#N/A</v>
      </c>
      <c r="D941" s="588" t="e">
        <f t="shared" si="103"/>
        <v>#N/A</v>
      </c>
      <c r="E941" s="588" t="e">
        <f t="shared" si="103"/>
        <v>#N/A</v>
      </c>
      <c r="F941" s="588" t="e">
        <f t="shared" si="103"/>
        <v>#N/A</v>
      </c>
      <c r="G941" s="588" t="e">
        <f t="shared" si="103"/>
        <v>#N/A</v>
      </c>
      <c r="H941" s="588" t="e">
        <f t="shared" si="103"/>
        <v>#N/A</v>
      </c>
      <c r="I941" s="588" t="e">
        <f t="shared" si="103"/>
        <v>#N/A</v>
      </c>
      <c r="J941" s="588" t="e">
        <f t="shared" si="103"/>
        <v>#N/A</v>
      </c>
      <c r="K941" s="588" t="e">
        <f t="shared" si="103"/>
        <v>#N/A</v>
      </c>
      <c r="L941" s="588" t="e">
        <f t="shared" si="103"/>
        <v>#N/A</v>
      </c>
      <c r="M941" s="588" t="e">
        <f t="shared" si="103"/>
        <v>#N/A</v>
      </c>
      <c r="N941" s="588" t="e">
        <f t="shared" si="103"/>
        <v>#N/A</v>
      </c>
    </row>
    <row r="942" spans="3:14">
      <c r="C942" s="85" t="e">
        <f t="shared" si="99"/>
        <v>#N/A</v>
      </c>
      <c r="D942" s="588" t="e">
        <f t="shared" si="103"/>
        <v>#N/A</v>
      </c>
      <c r="E942" s="588" t="e">
        <f t="shared" si="103"/>
        <v>#N/A</v>
      </c>
      <c r="F942" s="588" t="e">
        <f t="shared" si="103"/>
        <v>#N/A</v>
      </c>
      <c r="G942" s="588" t="e">
        <f t="shared" si="103"/>
        <v>#N/A</v>
      </c>
      <c r="H942" s="588" t="e">
        <f t="shared" si="103"/>
        <v>#N/A</v>
      </c>
      <c r="I942" s="588" t="e">
        <f t="shared" si="103"/>
        <v>#N/A</v>
      </c>
      <c r="J942" s="588" t="e">
        <f t="shared" si="103"/>
        <v>#N/A</v>
      </c>
      <c r="K942" s="588" t="e">
        <f t="shared" si="103"/>
        <v>#N/A</v>
      </c>
      <c r="L942" s="588" t="e">
        <f t="shared" si="103"/>
        <v>#N/A</v>
      </c>
      <c r="M942" s="588" t="e">
        <f t="shared" si="103"/>
        <v>#N/A</v>
      </c>
      <c r="N942" s="588" t="e">
        <f t="shared" si="103"/>
        <v>#N/A</v>
      </c>
    </row>
    <row r="943" spans="3:14">
      <c r="C943" s="85" t="e">
        <f t="shared" si="99"/>
        <v>#N/A</v>
      </c>
      <c r="D943" s="588" t="e">
        <f t="shared" si="103"/>
        <v>#N/A</v>
      </c>
      <c r="E943" s="588" t="e">
        <f t="shared" si="103"/>
        <v>#N/A</v>
      </c>
      <c r="F943" s="588" t="e">
        <f t="shared" si="103"/>
        <v>#N/A</v>
      </c>
      <c r="G943" s="588" t="e">
        <f t="shared" si="103"/>
        <v>#N/A</v>
      </c>
      <c r="H943" s="588" t="e">
        <f t="shared" si="103"/>
        <v>#N/A</v>
      </c>
      <c r="I943" s="588" t="e">
        <f t="shared" si="103"/>
        <v>#N/A</v>
      </c>
      <c r="J943" s="588" t="e">
        <f t="shared" si="103"/>
        <v>#N/A</v>
      </c>
      <c r="K943" s="588" t="e">
        <f t="shared" si="103"/>
        <v>#N/A</v>
      </c>
      <c r="L943" s="588" t="e">
        <f t="shared" si="103"/>
        <v>#N/A</v>
      </c>
      <c r="M943" s="588" t="e">
        <f t="shared" si="103"/>
        <v>#N/A</v>
      </c>
      <c r="N943" s="588" t="e">
        <f t="shared" si="103"/>
        <v>#N/A</v>
      </c>
    </row>
    <row r="944" spans="3:14">
      <c r="C944" s="85" t="e">
        <f t="shared" si="99"/>
        <v>#N/A</v>
      </c>
      <c r="D944" s="588" t="e">
        <f t="shared" ref="D944:N953" si="104">IF($C$50&gt;0,IF(ABS($C944)&lt;D$60,D$57-3*D$59/($C$54^3)*($C$54*$C944^2/2-ABS($C944^3)/6),NA()),D$57-3*D$59/($C$54^3)*($C$54*$C944^2/2-ABS($C944^3)/6))</f>
        <v>#N/A</v>
      </c>
      <c r="E944" s="588" t="e">
        <f t="shared" si="104"/>
        <v>#N/A</v>
      </c>
      <c r="F944" s="588" t="e">
        <f t="shared" si="104"/>
        <v>#N/A</v>
      </c>
      <c r="G944" s="588" t="e">
        <f t="shared" si="104"/>
        <v>#N/A</v>
      </c>
      <c r="H944" s="588" t="e">
        <f t="shared" si="104"/>
        <v>#N/A</v>
      </c>
      <c r="I944" s="588" t="e">
        <f t="shared" si="104"/>
        <v>#N/A</v>
      </c>
      <c r="J944" s="588" t="e">
        <f t="shared" si="104"/>
        <v>#N/A</v>
      </c>
      <c r="K944" s="588" t="e">
        <f t="shared" si="104"/>
        <v>#N/A</v>
      </c>
      <c r="L944" s="588" t="e">
        <f t="shared" si="104"/>
        <v>#N/A</v>
      </c>
      <c r="M944" s="588" t="e">
        <f t="shared" si="104"/>
        <v>#N/A</v>
      </c>
      <c r="N944" s="588" t="e">
        <f t="shared" si="104"/>
        <v>#N/A</v>
      </c>
    </row>
    <row r="945" spans="3:14">
      <c r="C945" s="85" t="e">
        <f t="shared" si="99"/>
        <v>#N/A</v>
      </c>
      <c r="D945" s="588" t="e">
        <f t="shared" si="104"/>
        <v>#N/A</v>
      </c>
      <c r="E945" s="588" t="e">
        <f t="shared" si="104"/>
        <v>#N/A</v>
      </c>
      <c r="F945" s="588" t="e">
        <f t="shared" si="104"/>
        <v>#N/A</v>
      </c>
      <c r="G945" s="588" t="e">
        <f t="shared" si="104"/>
        <v>#N/A</v>
      </c>
      <c r="H945" s="588" t="e">
        <f t="shared" si="104"/>
        <v>#N/A</v>
      </c>
      <c r="I945" s="588" t="e">
        <f t="shared" si="104"/>
        <v>#N/A</v>
      </c>
      <c r="J945" s="588" t="e">
        <f t="shared" si="104"/>
        <v>#N/A</v>
      </c>
      <c r="K945" s="588" t="e">
        <f t="shared" si="104"/>
        <v>#N/A</v>
      </c>
      <c r="L945" s="588" t="e">
        <f t="shared" si="104"/>
        <v>#N/A</v>
      </c>
      <c r="M945" s="588" t="e">
        <f t="shared" si="104"/>
        <v>#N/A</v>
      </c>
      <c r="N945" s="588" t="e">
        <f t="shared" si="104"/>
        <v>#N/A</v>
      </c>
    </row>
    <row r="946" spans="3:14">
      <c r="C946" s="85" t="e">
        <f t="shared" si="99"/>
        <v>#N/A</v>
      </c>
      <c r="D946" s="588" t="e">
        <f t="shared" si="104"/>
        <v>#N/A</v>
      </c>
      <c r="E946" s="588" t="e">
        <f t="shared" si="104"/>
        <v>#N/A</v>
      </c>
      <c r="F946" s="588" t="e">
        <f t="shared" si="104"/>
        <v>#N/A</v>
      </c>
      <c r="G946" s="588" t="e">
        <f t="shared" si="104"/>
        <v>#N/A</v>
      </c>
      <c r="H946" s="588" t="e">
        <f t="shared" si="104"/>
        <v>#N/A</v>
      </c>
      <c r="I946" s="588" t="e">
        <f t="shared" si="104"/>
        <v>#N/A</v>
      </c>
      <c r="J946" s="588" t="e">
        <f t="shared" si="104"/>
        <v>#N/A</v>
      </c>
      <c r="K946" s="588" t="e">
        <f t="shared" si="104"/>
        <v>#N/A</v>
      </c>
      <c r="L946" s="588" t="e">
        <f t="shared" si="104"/>
        <v>#N/A</v>
      </c>
      <c r="M946" s="588" t="e">
        <f t="shared" si="104"/>
        <v>#N/A</v>
      </c>
      <c r="N946" s="588" t="e">
        <f t="shared" si="104"/>
        <v>#N/A</v>
      </c>
    </row>
    <row r="947" spans="3:14">
      <c r="C947" s="85" t="e">
        <f t="shared" si="99"/>
        <v>#N/A</v>
      </c>
      <c r="D947" s="588" t="e">
        <f t="shared" si="104"/>
        <v>#N/A</v>
      </c>
      <c r="E947" s="588" t="e">
        <f t="shared" si="104"/>
        <v>#N/A</v>
      </c>
      <c r="F947" s="588" t="e">
        <f t="shared" si="104"/>
        <v>#N/A</v>
      </c>
      <c r="G947" s="588" t="e">
        <f t="shared" si="104"/>
        <v>#N/A</v>
      </c>
      <c r="H947" s="588" t="e">
        <f t="shared" si="104"/>
        <v>#N/A</v>
      </c>
      <c r="I947" s="588" t="e">
        <f t="shared" si="104"/>
        <v>#N/A</v>
      </c>
      <c r="J947" s="588" t="e">
        <f t="shared" si="104"/>
        <v>#N/A</v>
      </c>
      <c r="K947" s="588" t="e">
        <f t="shared" si="104"/>
        <v>#N/A</v>
      </c>
      <c r="L947" s="588" t="e">
        <f t="shared" si="104"/>
        <v>#N/A</v>
      </c>
      <c r="M947" s="588" t="e">
        <f t="shared" si="104"/>
        <v>#N/A</v>
      </c>
      <c r="N947" s="588" t="e">
        <f t="shared" si="104"/>
        <v>#N/A</v>
      </c>
    </row>
    <row r="948" spans="3:14">
      <c r="C948" s="85" t="e">
        <f t="shared" si="99"/>
        <v>#N/A</v>
      </c>
      <c r="D948" s="588" t="e">
        <f t="shared" si="104"/>
        <v>#N/A</v>
      </c>
      <c r="E948" s="588" t="e">
        <f t="shared" si="104"/>
        <v>#N/A</v>
      </c>
      <c r="F948" s="588" t="e">
        <f t="shared" si="104"/>
        <v>#N/A</v>
      </c>
      <c r="G948" s="588" t="e">
        <f t="shared" si="104"/>
        <v>#N/A</v>
      </c>
      <c r="H948" s="588" t="e">
        <f t="shared" si="104"/>
        <v>#N/A</v>
      </c>
      <c r="I948" s="588" t="e">
        <f t="shared" si="104"/>
        <v>#N/A</v>
      </c>
      <c r="J948" s="588" t="e">
        <f t="shared" si="104"/>
        <v>#N/A</v>
      </c>
      <c r="K948" s="588" t="e">
        <f t="shared" si="104"/>
        <v>#N/A</v>
      </c>
      <c r="L948" s="588" t="e">
        <f t="shared" si="104"/>
        <v>#N/A</v>
      </c>
      <c r="M948" s="588" t="e">
        <f t="shared" si="104"/>
        <v>#N/A</v>
      </c>
      <c r="N948" s="588" t="e">
        <f t="shared" si="104"/>
        <v>#N/A</v>
      </c>
    </row>
    <row r="949" spans="3:14">
      <c r="C949" s="85" t="e">
        <f t="shared" si="99"/>
        <v>#N/A</v>
      </c>
      <c r="D949" s="588" t="e">
        <f t="shared" si="104"/>
        <v>#N/A</v>
      </c>
      <c r="E949" s="588" t="e">
        <f t="shared" si="104"/>
        <v>#N/A</v>
      </c>
      <c r="F949" s="588" t="e">
        <f t="shared" si="104"/>
        <v>#N/A</v>
      </c>
      <c r="G949" s="588" t="e">
        <f t="shared" si="104"/>
        <v>#N/A</v>
      </c>
      <c r="H949" s="588" t="e">
        <f t="shared" si="104"/>
        <v>#N/A</v>
      </c>
      <c r="I949" s="588" t="e">
        <f t="shared" si="104"/>
        <v>#N/A</v>
      </c>
      <c r="J949" s="588" t="e">
        <f t="shared" si="104"/>
        <v>#N/A</v>
      </c>
      <c r="K949" s="588" t="e">
        <f t="shared" si="104"/>
        <v>#N/A</v>
      </c>
      <c r="L949" s="588" t="e">
        <f t="shared" si="104"/>
        <v>#N/A</v>
      </c>
      <c r="M949" s="588" t="e">
        <f t="shared" si="104"/>
        <v>#N/A</v>
      </c>
      <c r="N949" s="588" t="e">
        <f t="shared" si="104"/>
        <v>#N/A</v>
      </c>
    </row>
    <row r="950" spans="3:14">
      <c r="C950" s="85" t="e">
        <f t="shared" si="99"/>
        <v>#N/A</v>
      </c>
      <c r="D950" s="588" t="e">
        <f t="shared" si="104"/>
        <v>#N/A</v>
      </c>
      <c r="E950" s="588" t="e">
        <f t="shared" si="104"/>
        <v>#N/A</v>
      </c>
      <c r="F950" s="588" t="e">
        <f t="shared" si="104"/>
        <v>#N/A</v>
      </c>
      <c r="G950" s="588" t="e">
        <f t="shared" si="104"/>
        <v>#N/A</v>
      </c>
      <c r="H950" s="588" t="e">
        <f t="shared" si="104"/>
        <v>#N/A</v>
      </c>
      <c r="I950" s="588" t="e">
        <f t="shared" si="104"/>
        <v>#N/A</v>
      </c>
      <c r="J950" s="588" t="e">
        <f t="shared" si="104"/>
        <v>#N/A</v>
      </c>
      <c r="K950" s="588" t="e">
        <f t="shared" si="104"/>
        <v>#N/A</v>
      </c>
      <c r="L950" s="588" t="e">
        <f t="shared" si="104"/>
        <v>#N/A</v>
      </c>
      <c r="M950" s="588" t="e">
        <f t="shared" si="104"/>
        <v>#N/A</v>
      </c>
      <c r="N950" s="588" t="e">
        <f t="shared" si="104"/>
        <v>#N/A</v>
      </c>
    </row>
    <row r="951" spans="3:14">
      <c r="C951" s="85" t="e">
        <f t="shared" si="99"/>
        <v>#N/A</v>
      </c>
      <c r="D951" s="588" t="e">
        <f t="shared" si="104"/>
        <v>#N/A</v>
      </c>
      <c r="E951" s="588" t="e">
        <f t="shared" si="104"/>
        <v>#N/A</v>
      </c>
      <c r="F951" s="588" t="e">
        <f t="shared" si="104"/>
        <v>#N/A</v>
      </c>
      <c r="G951" s="588" t="e">
        <f t="shared" si="104"/>
        <v>#N/A</v>
      </c>
      <c r="H951" s="588" t="e">
        <f t="shared" si="104"/>
        <v>#N/A</v>
      </c>
      <c r="I951" s="588" t="e">
        <f t="shared" si="104"/>
        <v>#N/A</v>
      </c>
      <c r="J951" s="588" t="e">
        <f t="shared" si="104"/>
        <v>#N/A</v>
      </c>
      <c r="K951" s="588" t="e">
        <f t="shared" si="104"/>
        <v>#N/A</v>
      </c>
      <c r="L951" s="588" t="e">
        <f t="shared" si="104"/>
        <v>#N/A</v>
      </c>
      <c r="M951" s="588" t="e">
        <f t="shared" si="104"/>
        <v>#N/A</v>
      </c>
      <c r="N951" s="588" t="e">
        <f t="shared" si="104"/>
        <v>#N/A</v>
      </c>
    </row>
    <row r="952" spans="3:14">
      <c r="C952" s="85" t="e">
        <f t="shared" si="99"/>
        <v>#N/A</v>
      </c>
      <c r="D952" s="588" t="e">
        <f t="shared" si="104"/>
        <v>#N/A</v>
      </c>
      <c r="E952" s="588" t="e">
        <f t="shared" si="104"/>
        <v>#N/A</v>
      </c>
      <c r="F952" s="588" t="e">
        <f t="shared" si="104"/>
        <v>#N/A</v>
      </c>
      <c r="G952" s="588" t="e">
        <f t="shared" si="104"/>
        <v>#N/A</v>
      </c>
      <c r="H952" s="588" t="e">
        <f t="shared" si="104"/>
        <v>#N/A</v>
      </c>
      <c r="I952" s="588" t="e">
        <f t="shared" si="104"/>
        <v>#N/A</v>
      </c>
      <c r="J952" s="588" t="e">
        <f t="shared" si="104"/>
        <v>#N/A</v>
      </c>
      <c r="K952" s="588" t="e">
        <f t="shared" si="104"/>
        <v>#N/A</v>
      </c>
      <c r="L952" s="588" t="e">
        <f t="shared" si="104"/>
        <v>#N/A</v>
      </c>
      <c r="M952" s="588" t="e">
        <f t="shared" si="104"/>
        <v>#N/A</v>
      </c>
      <c r="N952" s="588" t="e">
        <f t="shared" si="104"/>
        <v>#N/A</v>
      </c>
    </row>
    <row r="953" spans="3:14">
      <c r="C953" s="85" t="e">
        <f t="shared" si="99"/>
        <v>#N/A</v>
      </c>
      <c r="D953" s="588" t="e">
        <f t="shared" si="104"/>
        <v>#N/A</v>
      </c>
      <c r="E953" s="588" t="e">
        <f t="shared" si="104"/>
        <v>#N/A</v>
      </c>
      <c r="F953" s="588" t="e">
        <f t="shared" si="104"/>
        <v>#N/A</v>
      </c>
      <c r="G953" s="588" t="e">
        <f t="shared" si="104"/>
        <v>#N/A</v>
      </c>
      <c r="H953" s="588" t="e">
        <f t="shared" si="104"/>
        <v>#N/A</v>
      </c>
      <c r="I953" s="588" t="e">
        <f t="shared" si="104"/>
        <v>#N/A</v>
      </c>
      <c r="J953" s="588" t="e">
        <f t="shared" si="104"/>
        <v>#N/A</v>
      </c>
      <c r="K953" s="588" t="e">
        <f t="shared" si="104"/>
        <v>#N/A</v>
      </c>
      <c r="L953" s="588" t="e">
        <f t="shared" si="104"/>
        <v>#N/A</v>
      </c>
      <c r="M953" s="588" t="e">
        <f t="shared" si="104"/>
        <v>#N/A</v>
      </c>
      <c r="N953" s="588" t="e">
        <f t="shared" si="104"/>
        <v>#N/A</v>
      </c>
    </row>
    <row r="954" spans="3:14">
      <c r="C954" s="85" t="e">
        <f t="shared" si="99"/>
        <v>#N/A</v>
      </c>
      <c r="D954" s="588" t="e">
        <f t="shared" ref="D954:N963" si="105">IF($C$50&gt;0,IF(ABS($C954)&lt;D$60,D$57-3*D$59/($C$54^3)*($C$54*$C954^2/2-ABS($C954^3)/6),NA()),D$57-3*D$59/($C$54^3)*($C$54*$C954^2/2-ABS($C954^3)/6))</f>
        <v>#N/A</v>
      </c>
      <c r="E954" s="588" t="e">
        <f t="shared" si="105"/>
        <v>#N/A</v>
      </c>
      <c r="F954" s="588" t="e">
        <f t="shared" si="105"/>
        <v>#N/A</v>
      </c>
      <c r="G954" s="588" t="e">
        <f t="shared" si="105"/>
        <v>#N/A</v>
      </c>
      <c r="H954" s="588" t="e">
        <f t="shared" si="105"/>
        <v>#N/A</v>
      </c>
      <c r="I954" s="588" t="e">
        <f t="shared" si="105"/>
        <v>#N/A</v>
      </c>
      <c r="J954" s="588" t="e">
        <f t="shared" si="105"/>
        <v>#N/A</v>
      </c>
      <c r="K954" s="588" t="e">
        <f t="shared" si="105"/>
        <v>#N/A</v>
      </c>
      <c r="L954" s="588" t="e">
        <f t="shared" si="105"/>
        <v>#N/A</v>
      </c>
      <c r="M954" s="588" t="e">
        <f t="shared" si="105"/>
        <v>#N/A</v>
      </c>
      <c r="N954" s="588" t="e">
        <f t="shared" si="105"/>
        <v>#N/A</v>
      </c>
    </row>
    <row r="955" spans="3:14">
      <c r="C955" s="85" t="e">
        <f t="shared" si="99"/>
        <v>#N/A</v>
      </c>
      <c r="D955" s="588" t="e">
        <f t="shared" si="105"/>
        <v>#N/A</v>
      </c>
      <c r="E955" s="588" t="e">
        <f t="shared" si="105"/>
        <v>#N/A</v>
      </c>
      <c r="F955" s="588" t="e">
        <f t="shared" si="105"/>
        <v>#N/A</v>
      </c>
      <c r="G955" s="588" t="e">
        <f t="shared" si="105"/>
        <v>#N/A</v>
      </c>
      <c r="H955" s="588" t="e">
        <f t="shared" si="105"/>
        <v>#N/A</v>
      </c>
      <c r="I955" s="588" t="e">
        <f t="shared" si="105"/>
        <v>#N/A</v>
      </c>
      <c r="J955" s="588" t="e">
        <f t="shared" si="105"/>
        <v>#N/A</v>
      </c>
      <c r="K955" s="588" t="e">
        <f t="shared" si="105"/>
        <v>#N/A</v>
      </c>
      <c r="L955" s="588" t="e">
        <f t="shared" si="105"/>
        <v>#N/A</v>
      </c>
      <c r="M955" s="588" t="e">
        <f t="shared" si="105"/>
        <v>#N/A</v>
      </c>
      <c r="N955" s="588" t="e">
        <f t="shared" si="105"/>
        <v>#N/A</v>
      </c>
    </row>
    <row r="956" spans="3:14">
      <c r="C956" s="85" t="e">
        <f t="shared" si="99"/>
        <v>#N/A</v>
      </c>
      <c r="D956" s="588" t="e">
        <f t="shared" si="105"/>
        <v>#N/A</v>
      </c>
      <c r="E956" s="588" t="e">
        <f t="shared" si="105"/>
        <v>#N/A</v>
      </c>
      <c r="F956" s="588" t="e">
        <f t="shared" si="105"/>
        <v>#N/A</v>
      </c>
      <c r="G956" s="588" t="e">
        <f t="shared" si="105"/>
        <v>#N/A</v>
      </c>
      <c r="H956" s="588" t="e">
        <f t="shared" si="105"/>
        <v>#N/A</v>
      </c>
      <c r="I956" s="588" t="e">
        <f t="shared" si="105"/>
        <v>#N/A</v>
      </c>
      <c r="J956" s="588" t="e">
        <f t="shared" si="105"/>
        <v>#N/A</v>
      </c>
      <c r="K956" s="588" t="e">
        <f t="shared" si="105"/>
        <v>#N/A</v>
      </c>
      <c r="L956" s="588" t="e">
        <f t="shared" si="105"/>
        <v>#N/A</v>
      </c>
      <c r="M956" s="588" t="e">
        <f t="shared" si="105"/>
        <v>#N/A</v>
      </c>
      <c r="N956" s="588" t="e">
        <f t="shared" si="105"/>
        <v>#N/A</v>
      </c>
    </row>
    <row r="957" spans="3:14">
      <c r="C957" s="85" t="e">
        <f t="shared" si="99"/>
        <v>#N/A</v>
      </c>
      <c r="D957" s="588" t="e">
        <f t="shared" si="105"/>
        <v>#N/A</v>
      </c>
      <c r="E957" s="588" t="e">
        <f t="shared" si="105"/>
        <v>#N/A</v>
      </c>
      <c r="F957" s="588" t="e">
        <f t="shared" si="105"/>
        <v>#N/A</v>
      </c>
      <c r="G957" s="588" t="e">
        <f t="shared" si="105"/>
        <v>#N/A</v>
      </c>
      <c r="H957" s="588" t="e">
        <f t="shared" si="105"/>
        <v>#N/A</v>
      </c>
      <c r="I957" s="588" t="e">
        <f t="shared" si="105"/>
        <v>#N/A</v>
      </c>
      <c r="J957" s="588" t="e">
        <f t="shared" si="105"/>
        <v>#N/A</v>
      </c>
      <c r="K957" s="588" t="e">
        <f t="shared" si="105"/>
        <v>#N/A</v>
      </c>
      <c r="L957" s="588" t="e">
        <f t="shared" si="105"/>
        <v>#N/A</v>
      </c>
      <c r="M957" s="588" t="e">
        <f t="shared" si="105"/>
        <v>#N/A</v>
      </c>
      <c r="N957" s="588" t="e">
        <f t="shared" si="105"/>
        <v>#N/A</v>
      </c>
    </row>
    <row r="958" spans="3:14">
      <c r="C958" s="85" t="e">
        <f t="shared" si="99"/>
        <v>#N/A</v>
      </c>
      <c r="D958" s="588" t="e">
        <f t="shared" si="105"/>
        <v>#N/A</v>
      </c>
      <c r="E958" s="588" t="e">
        <f t="shared" si="105"/>
        <v>#N/A</v>
      </c>
      <c r="F958" s="588" t="e">
        <f t="shared" si="105"/>
        <v>#N/A</v>
      </c>
      <c r="G958" s="588" t="e">
        <f t="shared" si="105"/>
        <v>#N/A</v>
      </c>
      <c r="H958" s="588" t="e">
        <f t="shared" si="105"/>
        <v>#N/A</v>
      </c>
      <c r="I958" s="588" t="e">
        <f t="shared" si="105"/>
        <v>#N/A</v>
      </c>
      <c r="J958" s="588" t="e">
        <f t="shared" si="105"/>
        <v>#N/A</v>
      </c>
      <c r="K958" s="588" t="e">
        <f t="shared" si="105"/>
        <v>#N/A</v>
      </c>
      <c r="L958" s="588" t="e">
        <f t="shared" si="105"/>
        <v>#N/A</v>
      </c>
      <c r="M958" s="588" t="e">
        <f t="shared" si="105"/>
        <v>#N/A</v>
      </c>
      <c r="N958" s="588" t="e">
        <f t="shared" si="105"/>
        <v>#N/A</v>
      </c>
    </row>
    <row r="959" spans="3:14">
      <c r="C959" s="85" t="e">
        <f t="shared" si="99"/>
        <v>#N/A</v>
      </c>
      <c r="D959" s="588" t="e">
        <f t="shared" si="105"/>
        <v>#N/A</v>
      </c>
      <c r="E959" s="588" t="e">
        <f t="shared" si="105"/>
        <v>#N/A</v>
      </c>
      <c r="F959" s="588" t="e">
        <f t="shared" si="105"/>
        <v>#N/A</v>
      </c>
      <c r="G959" s="588" t="e">
        <f t="shared" si="105"/>
        <v>#N/A</v>
      </c>
      <c r="H959" s="588" t="e">
        <f t="shared" si="105"/>
        <v>#N/A</v>
      </c>
      <c r="I959" s="588" t="e">
        <f t="shared" si="105"/>
        <v>#N/A</v>
      </c>
      <c r="J959" s="588" t="e">
        <f t="shared" si="105"/>
        <v>#N/A</v>
      </c>
      <c r="K959" s="588" t="e">
        <f t="shared" si="105"/>
        <v>#N/A</v>
      </c>
      <c r="L959" s="588" t="e">
        <f t="shared" si="105"/>
        <v>#N/A</v>
      </c>
      <c r="M959" s="588" t="e">
        <f t="shared" si="105"/>
        <v>#N/A</v>
      </c>
      <c r="N959" s="588" t="e">
        <f t="shared" si="105"/>
        <v>#N/A</v>
      </c>
    </row>
    <row r="960" spans="3:14">
      <c r="C960" s="85" t="e">
        <f t="shared" si="99"/>
        <v>#N/A</v>
      </c>
      <c r="D960" s="588" t="e">
        <f t="shared" si="105"/>
        <v>#N/A</v>
      </c>
      <c r="E960" s="588" t="e">
        <f t="shared" si="105"/>
        <v>#N/A</v>
      </c>
      <c r="F960" s="588" t="e">
        <f t="shared" si="105"/>
        <v>#N/A</v>
      </c>
      <c r="G960" s="588" t="e">
        <f t="shared" si="105"/>
        <v>#N/A</v>
      </c>
      <c r="H960" s="588" t="e">
        <f t="shared" si="105"/>
        <v>#N/A</v>
      </c>
      <c r="I960" s="588" t="e">
        <f t="shared" si="105"/>
        <v>#N/A</v>
      </c>
      <c r="J960" s="588" t="e">
        <f t="shared" si="105"/>
        <v>#N/A</v>
      </c>
      <c r="K960" s="588" t="e">
        <f t="shared" si="105"/>
        <v>#N/A</v>
      </c>
      <c r="L960" s="588" t="e">
        <f t="shared" si="105"/>
        <v>#N/A</v>
      </c>
      <c r="M960" s="588" t="e">
        <f t="shared" si="105"/>
        <v>#N/A</v>
      </c>
      <c r="N960" s="588" t="e">
        <f t="shared" si="105"/>
        <v>#N/A</v>
      </c>
    </row>
    <row r="961" spans="3:14">
      <c r="C961" s="85" t="e">
        <f t="shared" si="99"/>
        <v>#N/A</v>
      </c>
      <c r="D961" s="588" t="e">
        <f t="shared" si="105"/>
        <v>#N/A</v>
      </c>
      <c r="E961" s="588" t="e">
        <f t="shared" si="105"/>
        <v>#N/A</v>
      </c>
      <c r="F961" s="588" t="e">
        <f t="shared" si="105"/>
        <v>#N/A</v>
      </c>
      <c r="G961" s="588" t="e">
        <f t="shared" si="105"/>
        <v>#N/A</v>
      </c>
      <c r="H961" s="588" t="e">
        <f t="shared" si="105"/>
        <v>#N/A</v>
      </c>
      <c r="I961" s="588" t="e">
        <f t="shared" si="105"/>
        <v>#N/A</v>
      </c>
      <c r="J961" s="588" t="e">
        <f t="shared" si="105"/>
        <v>#N/A</v>
      </c>
      <c r="K961" s="588" t="e">
        <f t="shared" si="105"/>
        <v>#N/A</v>
      </c>
      <c r="L961" s="588" t="e">
        <f t="shared" si="105"/>
        <v>#N/A</v>
      </c>
      <c r="M961" s="588" t="e">
        <f t="shared" si="105"/>
        <v>#N/A</v>
      </c>
      <c r="N961" s="588" t="e">
        <f t="shared" si="105"/>
        <v>#N/A</v>
      </c>
    </row>
    <row r="962" spans="3:14">
      <c r="C962" s="85" t="e">
        <f t="shared" ref="C962:C1014" si="106">IF(C961&gt;=$C$54,NA(),C961+1)</f>
        <v>#N/A</v>
      </c>
      <c r="D962" s="588" t="e">
        <f t="shared" si="105"/>
        <v>#N/A</v>
      </c>
      <c r="E962" s="588" t="e">
        <f t="shared" si="105"/>
        <v>#N/A</v>
      </c>
      <c r="F962" s="588" t="e">
        <f t="shared" si="105"/>
        <v>#N/A</v>
      </c>
      <c r="G962" s="588" t="e">
        <f t="shared" si="105"/>
        <v>#N/A</v>
      </c>
      <c r="H962" s="588" t="e">
        <f t="shared" si="105"/>
        <v>#N/A</v>
      </c>
      <c r="I962" s="588" t="e">
        <f t="shared" si="105"/>
        <v>#N/A</v>
      </c>
      <c r="J962" s="588" t="e">
        <f t="shared" si="105"/>
        <v>#N/A</v>
      </c>
      <c r="K962" s="588" t="e">
        <f t="shared" si="105"/>
        <v>#N/A</v>
      </c>
      <c r="L962" s="588" t="e">
        <f t="shared" si="105"/>
        <v>#N/A</v>
      </c>
      <c r="M962" s="588" t="e">
        <f t="shared" si="105"/>
        <v>#N/A</v>
      </c>
      <c r="N962" s="588" t="e">
        <f t="shared" si="105"/>
        <v>#N/A</v>
      </c>
    </row>
    <row r="963" spans="3:14">
      <c r="C963" s="85" t="e">
        <f t="shared" si="106"/>
        <v>#N/A</v>
      </c>
      <c r="D963" s="588" t="e">
        <f t="shared" si="105"/>
        <v>#N/A</v>
      </c>
      <c r="E963" s="588" t="e">
        <f t="shared" si="105"/>
        <v>#N/A</v>
      </c>
      <c r="F963" s="588" t="e">
        <f t="shared" si="105"/>
        <v>#N/A</v>
      </c>
      <c r="G963" s="588" t="e">
        <f t="shared" si="105"/>
        <v>#N/A</v>
      </c>
      <c r="H963" s="588" t="e">
        <f t="shared" si="105"/>
        <v>#N/A</v>
      </c>
      <c r="I963" s="588" t="e">
        <f t="shared" si="105"/>
        <v>#N/A</v>
      </c>
      <c r="J963" s="588" t="e">
        <f t="shared" si="105"/>
        <v>#N/A</v>
      </c>
      <c r="K963" s="588" t="e">
        <f t="shared" si="105"/>
        <v>#N/A</v>
      </c>
      <c r="L963" s="588" t="e">
        <f t="shared" si="105"/>
        <v>#N/A</v>
      </c>
      <c r="M963" s="588" t="e">
        <f t="shared" si="105"/>
        <v>#N/A</v>
      </c>
      <c r="N963" s="588" t="e">
        <f t="shared" si="105"/>
        <v>#N/A</v>
      </c>
    </row>
    <row r="964" spans="3:14">
      <c r="C964" s="85" t="e">
        <f t="shared" si="106"/>
        <v>#N/A</v>
      </c>
      <c r="D964" s="588" t="e">
        <f t="shared" ref="D964:N973" si="107">IF($C$50&gt;0,IF(ABS($C964)&lt;D$60,D$57-3*D$59/($C$54^3)*($C$54*$C964^2/2-ABS($C964^3)/6),NA()),D$57-3*D$59/($C$54^3)*($C$54*$C964^2/2-ABS($C964^3)/6))</f>
        <v>#N/A</v>
      </c>
      <c r="E964" s="588" t="e">
        <f t="shared" si="107"/>
        <v>#N/A</v>
      </c>
      <c r="F964" s="588" t="e">
        <f t="shared" si="107"/>
        <v>#N/A</v>
      </c>
      <c r="G964" s="588" t="e">
        <f t="shared" si="107"/>
        <v>#N/A</v>
      </c>
      <c r="H964" s="588" t="e">
        <f t="shared" si="107"/>
        <v>#N/A</v>
      </c>
      <c r="I964" s="588" t="e">
        <f t="shared" si="107"/>
        <v>#N/A</v>
      </c>
      <c r="J964" s="588" t="e">
        <f t="shared" si="107"/>
        <v>#N/A</v>
      </c>
      <c r="K964" s="588" t="e">
        <f t="shared" si="107"/>
        <v>#N/A</v>
      </c>
      <c r="L964" s="588" t="e">
        <f t="shared" si="107"/>
        <v>#N/A</v>
      </c>
      <c r="M964" s="588" t="e">
        <f t="shared" si="107"/>
        <v>#N/A</v>
      </c>
      <c r="N964" s="588" t="e">
        <f t="shared" si="107"/>
        <v>#N/A</v>
      </c>
    </row>
    <row r="965" spans="3:14">
      <c r="C965" s="85" t="e">
        <f t="shared" si="106"/>
        <v>#N/A</v>
      </c>
      <c r="D965" s="588" t="e">
        <f t="shared" si="107"/>
        <v>#N/A</v>
      </c>
      <c r="E965" s="588" t="e">
        <f t="shared" si="107"/>
        <v>#N/A</v>
      </c>
      <c r="F965" s="588" t="e">
        <f t="shared" si="107"/>
        <v>#N/A</v>
      </c>
      <c r="G965" s="588" t="e">
        <f t="shared" si="107"/>
        <v>#N/A</v>
      </c>
      <c r="H965" s="588" t="e">
        <f t="shared" si="107"/>
        <v>#N/A</v>
      </c>
      <c r="I965" s="588" t="e">
        <f t="shared" si="107"/>
        <v>#N/A</v>
      </c>
      <c r="J965" s="588" t="e">
        <f t="shared" si="107"/>
        <v>#N/A</v>
      </c>
      <c r="K965" s="588" t="e">
        <f t="shared" si="107"/>
        <v>#N/A</v>
      </c>
      <c r="L965" s="588" t="e">
        <f t="shared" si="107"/>
        <v>#N/A</v>
      </c>
      <c r="M965" s="588" t="e">
        <f t="shared" si="107"/>
        <v>#N/A</v>
      </c>
      <c r="N965" s="588" t="e">
        <f t="shared" si="107"/>
        <v>#N/A</v>
      </c>
    </row>
    <row r="966" spans="3:14">
      <c r="C966" s="85" t="e">
        <f t="shared" si="106"/>
        <v>#N/A</v>
      </c>
      <c r="D966" s="588" t="e">
        <f t="shared" si="107"/>
        <v>#N/A</v>
      </c>
      <c r="E966" s="588" t="e">
        <f t="shared" si="107"/>
        <v>#N/A</v>
      </c>
      <c r="F966" s="588" t="e">
        <f t="shared" si="107"/>
        <v>#N/A</v>
      </c>
      <c r="G966" s="588" t="e">
        <f t="shared" si="107"/>
        <v>#N/A</v>
      </c>
      <c r="H966" s="588" t="e">
        <f t="shared" si="107"/>
        <v>#N/A</v>
      </c>
      <c r="I966" s="588" t="e">
        <f t="shared" si="107"/>
        <v>#N/A</v>
      </c>
      <c r="J966" s="588" t="e">
        <f t="shared" si="107"/>
        <v>#N/A</v>
      </c>
      <c r="K966" s="588" t="e">
        <f t="shared" si="107"/>
        <v>#N/A</v>
      </c>
      <c r="L966" s="588" t="e">
        <f t="shared" si="107"/>
        <v>#N/A</v>
      </c>
      <c r="M966" s="588" t="e">
        <f t="shared" si="107"/>
        <v>#N/A</v>
      </c>
      <c r="N966" s="588" t="e">
        <f t="shared" si="107"/>
        <v>#N/A</v>
      </c>
    </row>
    <row r="967" spans="3:14">
      <c r="C967" s="85" t="e">
        <f t="shared" si="106"/>
        <v>#N/A</v>
      </c>
      <c r="D967" s="588" t="e">
        <f t="shared" si="107"/>
        <v>#N/A</v>
      </c>
      <c r="E967" s="588" t="e">
        <f t="shared" si="107"/>
        <v>#N/A</v>
      </c>
      <c r="F967" s="588" t="e">
        <f t="shared" si="107"/>
        <v>#N/A</v>
      </c>
      <c r="G967" s="588" t="e">
        <f t="shared" si="107"/>
        <v>#N/A</v>
      </c>
      <c r="H967" s="588" t="e">
        <f t="shared" si="107"/>
        <v>#N/A</v>
      </c>
      <c r="I967" s="588" t="e">
        <f t="shared" si="107"/>
        <v>#N/A</v>
      </c>
      <c r="J967" s="588" t="e">
        <f t="shared" si="107"/>
        <v>#N/A</v>
      </c>
      <c r="K967" s="588" t="e">
        <f t="shared" si="107"/>
        <v>#N/A</v>
      </c>
      <c r="L967" s="588" t="e">
        <f t="shared" si="107"/>
        <v>#N/A</v>
      </c>
      <c r="M967" s="588" t="e">
        <f t="shared" si="107"/>
        <v>#N/A</v>
      </c>
      <c r="N967" s="588" t="e">
        <f t="shared" si="107"/>
        <v>#N/A</v>
      </c>
    </row>
    <row r="968" spans="3:14">
      <c r="C968" s="85" t="e">
        <f t="shared" si="106"/>
        <v>#N/A</v>
      </c>
      <c r="D968" s="588" t="e">
        <f t="shared" si="107"/>
        <v>#N/A</v>
      </c>
      <c r="E968" s="588" t="e">
        <f t="shared" si="107"/>
        <v>#N/A</v>
      </c>
      <c r="F968" s="588" t="e">
        <f t="shared" si="107"/>
        <v>#N/A</v>
      </c>
      <c r="G968" s="588" t="e">
        <f t="shared" si="107"/>
        <v>#N/A</v>
      </c>
      <c r="H968" s="588" t="e">
        <f t="shared" si="107"/>
        <v>#N/A</v>
      </c>
      <c r="I968" s="588" t="e">
        <f t="shared" si="107"/>
        <v>#N/A</v>
      </c>
      <c r="J968" s="588" t="e">
        <f t="shared" si="107"/>
        <v>#N/A</v>
      </c>
      <c r="K968" s="588" t="e">
        <f t="shared" si="107"/>
        <v>#N/A</v>
      </c>
      <c r="L968" s="588" t="e">
        <f t="shared" si="107"/>
        <v>#N/A</v>
      </c>
      <c r="M968" s="588" t="e">
        <f t="shared" si="107"/>
        <v>#N/A</v>
      </c>
      <c r="N968" s="588" t="e">
        <f t="shared" si="107"/>
        <v>#N/A</v>
      </c>
    </row>
    <row r="969" spans="3:14">
      <c r="C969" s="85" t="e">
        <f t="shared" si="106"/>
        <v>#N/A</v>
      </c>
      <c r="D969" s="588" t="e">
        <f t="shared" si="107"/>
        <v>#N/A</v>
      </c>
      <c r="E969" s="588" t="e">
        <f t="shared" si="107"/>
        <v>#N/A</v>
      </c>
      <c r="F969" s="588" t="e">
        <f t="shared" si="107"/>
        <v>#N/A</v>
      </c>
      <c r="G969" s="588" t="e">
        <f t="shared" si="107"/>
        <v>#N/A</v>
      </c>
      <c r="H969" s="588" t="e">
        <f t="shared" si="107"/>
        <v>#N/A</v>
      </c>
      <c r="I969" s="588" t="e">
        <f t="shared" si="107"/>
        <v>#N/A</v>
      </c>
      <c r="J969" s="588" t="e">
        <f t="shared" si="107"/>
        <v>#N/A</v>
      </c>
      <c r="K969" s="588" t="e">
        <f t="shared" si="107"/>
        <v>#N/A</v>
      </c>
      <c r="L969" s="588" t="e">
        <f t="shared" si="107"/>
        <v>#N/A</v>
      </c>
      <c r="M969" s="588" t="e">
        <f t="shared" si="107"/>
        <v>#N/A</v>
      </c>
      <c r="N969" s="588" t="e">
        <f t="shared" si="107"/>
        <v>#N/A</v>
      </c>
    </row>
    <row r="970" spans="3:14">
      <c r="C970" s="85" t="e">
        <f t="shared" si="106"/>
        <v>#N/A</v>
      </c>
      <c r="D970" s="588" t="e">
        <f t="shared" si="107"/>
        <v>#N/A</v>
      </c>
      <c r="E970" s="588" t="e">
        <f t="shared" si="107"/>
        <v>#N/A</v>
      </c>
      <c r="F970" s="588" t="e">
        <f t="shared" si="107"/>
        <v>#N/A</v>
      </c>
      <c r="G970" s="588" t="e">
        <f t="shared" si="107"/>
        <v>#N/A</v>
      </c>
      <c r="H970" s="588" t="e">
        <f t="shared" si="107"/>
        <v>#N/A</v>
      </c>
      <c r="I970" s="588" t="e">
        <f t="shared" si="107"/>
        <v>#N/A</v>
      </c>
      <c r="J970" s="588" t="e">
        <f t="shared" si="107"/>
        <v>#N/A</v>
      </c>
      <c r="K970" s="588" t="e">
        <f t="shared" si="107"/>
        <v>#N/A</v>
      </c>
      <c r="L970" s="588" t="e">
        <f t="shared" si="107"/>
        <v>#N/A</v>
      </c>
      <c r="M970" s="588" t="e">
        <f t="shared" si="107"/>
        <v>#N/A</v>
      </c>
      <c r="N970" s="588" t="e">
        <f t="shared" si="107"/>
        <v>#N/A</v>
      </c>
    </row>
    <row r="971" spans="3:14">
      <c r="C971" s="85" t="e">
        <f t="shared" si="106"/>
        <v>#N/A</v>
      </c>
      <c r="D971" s="588" t="e">
        <f t="shared" si="107"/>
        <v>#N/A</v>
      </c>
      <c r="E971" s="588" t="e">
        <f t="shared" si="107"/>
        <v>#N/A</v>
      </c>
      <c r="F971" s="588" t="e">
        <f t="shared" si="107"/>
        <v>#N/A</v>
      </c>
      <c r="G971" s="588" t="e">
        <f t="shared" si="107"/>
        <v>#N/A</v>
      </c>
      <c r="H971" s="588" t="e">
        <f t="shared" si="107"/>
        <v>#N/A</v>
      </c>
      <c r="I971" s="588" t="e">
        <f t="shared" si="107"/>
        <v>#N/A</v>
      </c>
      <c r="J971" s="588" t="e">
        <f t="shared" si="107"/>
        <v>#N/A</v>
      </c>
      <c r="K971" s="588" t="e">
        <f t="shared" si="107"/>
        <v>#N/A</v>
      </c>
      <c r="L971" s="588" t="e">
        <f t="shared" si="107"/>
        <v>#N/A</v>
      </c>
      <c r="M971" s="588" t="e">
        <f t="shared" si="107"/>
        <v>#N/A</v>
      </c>
      <c r="N971" s="588" t="e">
        <f t="shared" si="107"/>
        <v>#N/A</v>
      </c>
    </row>
    <row r="972" spans="3:14">
      <c r="C972" s="85" t="e">
        <f t="shared" si="106"/>
        <v>#N/A</v>
      </c>
      <c r="D972" s="588" t="e">
        <f t="shared" si="107"/>
        <v>#N/A</v>
      </c>
      <c r="E972" s="588" t="e">
        <f t="shared" si="107"/>
        <v>#N/A</v>
      </c>
      <c r="F972" s="588" t="e">
        <f t="shared" si="107"/>
        <v>#N/A</v>
      </c>
      <c r="G972" s="588" t="e">
        <f t="shared" si="107"/>
        <v>#N/A</v>
      </c>
      <c r="H972" s="588" t="e">
        <f t="shared" si="107"/>
        <v>#N/A</v>
      </c>
      <c r="I972" s="588" t="e">
        <f t="shared" si="107"/>
        <v>#N/A</v>
      </c>
      <c r="J972" s="588" t="e">
        <f t="shared" si="107"/>
        <v>#N/A</v>
      </c>
      <c r="K972" s="588" t="e">
        <f t="shared" si="107"/>
        <v>#N/A</v>
      </c>
      <c r="L972" s="588" t="e">
        <f t="shared" si="107"/>
        <v>#N/A</v>
      </c>
      <c r="M972" s="588" t="e">
        <f t="shared" si="107"/>
        <v>#N/A</v>
      </c>
      <c r="N972" s="588" t="e">
        <f t="shared" si="107"/>
        <v>#N/A</v>
      </c>
    </row>
    <row r="973" spans="3:14">
      <c r="C973" s="85" t="e">
        <f t="shared" si="106"/>
        <v>#N/A</v>
      </c>
      <c r="D973" s="588" t="e">
        <f t="shared" si="107"/>
        <v>#N/A</v>
      </c>
      <c r="E973" s="588" t="e">
        <f t="shared" si="107"/>
        <v>#N/A</v>
      </c>
      <c r="F973" s="588" t="e">
        <f t="shared" si="107"/>
        <v>#N/A</v>
      </c>
      <c r="G973" s="588" t="e">
        <f t="shared" si="107"/>
        <v>#N/A</v>
      </c>
      <c r="H973" s="588" t="e">
        <f t="shared" si="107"/>
        <v>#N/A</v>
      </c>
      <c r="I973" s="588" t="e">
        <f t="shared" si="107"/>
        <v>#N/A</v>
      </c>
      <c r="J973" s="588" t="e">
        <f t="shared" si="107"/>
        <v>#N/A</v>
      </c>
      <c r="K973" s="588" t="e">
        <f t="shared" si="107"/>
        <v>#N/A</v>
      </c>
      <c r="L973" s="588" t="e">
        <f t="shared" si="107"/>
        <v>#N/A</v>
      </c>
      <c r="M973" s="588" t="e">
        <f t="shared" si="107"/>
        <v>#N/A</v>
      </c>
      <c r="N973" s="588" t="e">
        <f t="shared" si="107"/>
        <v>#N/A</v>
      </c>
    </row>
    <row r="974" spans="3:14">
      <c r="C974" s="85" t="e">
        <f t="shared" si="106"/>
        <v>#N/A</v>
      </c>
      <c r="D974" s="588" t="e">
        <f t="shared" ref="D974:N983" si="108">IF($C$50&gt;0,IF(ABS($C974)&lt;D$60,D$57-3*D$59/($C$54^3)*($C$54*$C974^2/2-ABS($C974^3)/6),NA()),D$57-3*D$59/($C$54^3)*($C$54*$C974^2/2-ABS($C974^3)/6))</f>
        <v>#N/A</v>
      </c>
      <c r="E974" s="588" t="e">
        <f t="shared" si="108"/>
        <v>#N/A</v>
      </c>
      <c r="F974" s="588" t="e">
        <f t="shared" si="108"/>
        <v>#N/A</v>
      </c>
      <c r="G974" s="588" t="e">
        <f t="shared" si="108"/>
        <v>#N/A</v>
      </c>
      <c r="H974" s="588" t="e">
        <f t="shared" si="108"/>
        <v>#N/A</v>
      </c>
      <c r="I974" s="588" t="e">
        <f t="shared" si="108"/>
        <v>#N/A</v>
      </c>
      <c r="J974" s="588" t="e">
        <f t="shared" si="108"/>
        <v>#N/A</v>
      </c>
      <c r="K974" s="588" t="e">
        <f t="shared" si="108"/>
        <v>#N/A</v>
      </c>
      <c r="L974" s="588" t="e">
        <f t="shared" si="108"/>
        <v>#N/A</v>
      </c>
      <c r="M974" s="588" t="e">
        <f t="shared" si="108"/>
        <v>#N/A</v>
      </c>
      <c r="N974" s="588" t="e">
        <f t="shared" si="108"/>
        <v>#N/A</v>
      </c>
    </row>
    <row r="975" spans="3:14">
      <c r="C975" s="85" t="e">
        <f t="shared" si="106"/>
        <v>#N/A</v>
      </c>
      <c r="D975" s="588" t="e">
        <f t="shared" si="108"/>
        <v>#N/A</v>
      </c>
      <c r="E975" s="588" t="e">
        <f t="shared" si="108"/>
        <v>#N/A</v>
      </c>
      <c r="F975" s="588" t="e">
        <f t="shared" si="108"/>
        <v>#N/A</v>
      </c>
      <c r="G975" s="588" t="e">
        <f t="shared" si="108"/>
        <v>#N/A</v>
      </c>
      <c r="H975" s="588" t="e">
        <f t="shared" si="108"/>
        <v>#N/A</v>
      </c>
      <c r="I975" s="588" t="e">
        <f t="shared" si="108"/>
        <v>#N/A</v>
      </c>
      <c r="J975" s="588" t="e">
        <f t="shared" si="108"/>
        <v>#N/A</v>
      </c>
      <c r="K975" s="588" t="e">
        <f t="shared" si="108"/>
        <v>#N/A</v>
      </c>
      <c r="L975" s="588" t="e">
        <f t="shared" si="108"/>
        <v>#N/A</v>
      </c>
      <c r="M975" s="588" t="e">
        <f t="shared" si="108"/>
        <v>#N/A</v>
      </c>
      <c r="N975" s="588" t="e">
        <f t="shared" si="108"/>
        <v>#N/A</v>
      </c>
    </row>
    <row r="976" spans="3:14">
      <c r="C976" s="85" t="e">
        <f t="shared" si="106"/>
        <v>#N/A</v>
      </c>
      <c r="D976" s="588" t="e">
        <f t="shared" si="108"/>
        <v>#N/A</v>
      </c>
      <c r="E976" s="588" t="e">
        <f t="shared" si="108"/>
        <v>#N/A</v>
      </c>
      <c r="F976" s="588" t="e">
        <f t="shared" si="108"/>
        <v>#N/A</v>
      </c>
      <c r="G976" s="588" t="e">
        <f t="shared" si="108"/>
        <v>#N/A</v>
      </c>
      <c r="H976" s="588" t="e">
        <f t="shared" si="108"/>
        <v>#N/A</v>
      </c>
      <c r="I976" s="588" t="e">
        <f t="shared" si="108"/>
        <v>#N/A</v>
      </c>
      <c r="J976" s="588" t="e">
        <f t="shared" si="108"/>
        <v>#N/A</v>
      </c>
      <c r="K976" s="588" t="e">
        <f t="shared" si="108"/>
        <v>#N/A</v>
      </c>
      <c r="L976" s="588" t="e">
        <f t="shared" si="108"/>
        <v>#N/A</v>
      </c>
      <c r="M976" s="588" t="e">
        <f t="shared" si="108"/>
        <v>#N/A</v>
      </c>
      <c r="N976" s="588" t="e">
        <f t="shared" si="108"/>
        <v>#N/A</v>
      </c>
    </row>
    <row r="977" spans="3:14">
      <c r="C977" s="85" t="e">
        <f t="shared" si="106"/>
        <v>#N/A</v>
      </c>
      <c r="D977" s="588" t="e">
        <f t="shared" si="108"/>
        <v>#N/A</v>
      </c>
      <c r="E977" s="588" t="e">
        <f t="shared" si="108"/>
        <v>#N/A</v>
      </c>
      <c r="F977" s="588" t="e">
        <f t="shared" si="108"/>
        <v>#N/A</v>
      </c>
      <c r="G977" s="588" t="e">
        <f t="shared" si="108"/>
        <v>#N/A</v>
      </c>
      <c r="H977" s="588" t="e">
        <f t="shared" si="108"/>
        <v>#N/A</v>
      </c>
      <c r="I977" s="588" t="e">
        <f t="shared" si="108"/>
        <v>#N/A</v>
      </c>
      <c r="J977" s="588" t="e">
        <f t="shared" si="108"/>
        <v>#N/A</v>
      </c>
      <c r="K977" s="588" t="e">
        <f t="shared" si="108"/>
        <v>#N/A</v>
      </c>
      <c r="L977" s="588" t="e">
        <f t="shared" si="108"/>
        <v>#N/A</v>
      </c>
      <c r="M977" s="588" t="e">
        <f t="shared" si="108"/>
        <v>#N/A</v>
      </c>
      <c r="N977" s="588" t="e">
        <f t="shared" si="108"/>
        <v>#N/A</v>
      </c>
    </row>
    <row r="978" spans="3:14">
      <c r="C978" s="85" t="e">
        <f t="shared" si="106"/>
        <v>#N/A</v>
      </c>
      <c r="D978" s="588" t="e">
        <f t="shared" si="108"/>
        <v>#N/A</v>
      </c>
      <c r="E978" s="588" t="e">
        <f t="shared" si="108"/>
        <v>#N/A</v>
      </c>
      <c r="F978" s="588" t="e">
        <f t="shared" si="108"/>
        <v>#N/A</v>
      </c>
      <c r="G978" s="588" t="e">
        <f t="shared" si="108"/>
        <v>#N/A</v>
      </c>
      <c r="H978" s="588" t="e">
        <f t="shared" si="108"/>
        <v>#N/A</v>
      </c>
      <c r="I978" s="588" t="e">
        <f t="shared" si="108"/>
        <v>#N/A</v>
      </c>
      <c r="J978" s="588" t="e">
        <f t="shared" si="108"/>
        <v>#N/A</v>
      </c>
      <c r="K978" s="588" t="e">
        <f t="shared" si="108"/>
        <v>#N/A</v>
      </c>
      <c r="L978" s="588" t="e">
        <f t="shared" si="108"/>
        <v>#N/A</v>
      </c>
      <c r="M978" s="588" t="e">
        <f t="shared" si="108"/>
        <v>#N/A</v>
      </c>
      <c r="N978" s="588" t="e">
        <f t="shared" si="108"/>
        <v>#N/A</v>
      </c>
    </row>
    <row r="979" spans="3:14">
      <c r="C979" s="85" t="e">
        <f t="shared" si="106"/>
        <v>#N/A</v>
      </c>
      <c r="D979" s="588" t="e">
        <f t="shared" si="108"/>
        <v>#N/A</v>
      </c>
      <c r="E979" s="588" t="e">
        <f t="shared" si="108"/>
        <v>#N/A</v>
      </c>
      <c r="F979" s="588" t="e">
        <f t="shared" si="108"/>
        <v>#N/A</v>
      </c>
      <c r="G979" s="588" t="e">
        <f t="shared" si="108"/>
        <v>#N/A</v>
      </c>
      <c r="H979" s="588" t="e">
        <f t="shared" si="108"/>
        <v>#N/A</v>
      </c>
      <c r="I979" s="588" t="e">
        <f t="shared" si="108"/>
        <v>#N/A</v>
      </c>
      <c r="J979" s="588" t="e">
        <f t="shared" si="108"/>
        <v>#N/A</v>
      </c>
      <c r="K979" s="588" t="e">
        <f t="shared" si="108"/>
        <v>#N/A</v>
      </c>
      <c r="L979" s="588" t="e">
        <f t="shared" si="108"/>
        <v>#N/A</v>
      </c>
      <c r="M979" s="588" t="e">
        <f t="shared" si="108"/>
        <v>#N/A</v>
      </c>
      <c r="N979" s="588" t="e">
        <f t="shared" si="108"/>
        <v>#N/A</v>
      </c>
    </row>
    <row r="980" spans="3:14">
      <c r="C980" s="85" t="e">
        <f t="shared" si="106"/>
        <v>#N/A</v>
      </c>
      <c r="D980" s="588" t="e">
        <f t="shared" si="108"/>
        <v>#N/A</v>
      </c>
      <c r="E980" s="588" t="e">
        <f t="shared" si="108"/>
        <v>#N/A</v>
      </c>
      <c r="F980" s="588" t="e">
        <f t="shared" si="108"/>
        <v>#N/A</v>
      </c>
      <c r="G980" s="588" t="e">
        <f t="shared" si="108"/>
        <v>#N/A</v>
      </c>
      <c r="H980" s="588" t="e">
        <f t="shared" si="108"/>
        <v>#N/A</v>
      </c>
      <c r="I980" s="588" t="e">
        <f t="shared" si="108"/>
        <v>#N/A</v>
      </c>
      <c r="J980" s="588" t="e">
        <f t="shared" si="108"/>
        <v>#N/A</v>
      </c>
      <c r="K980" s="588" t="e">
        <f t="shared" si="108"/>
        <v>#N/A</v>
      </c>
      <c r="L980" s="588" t="e">
        <f t="shared" si="108"/>
        <v>#N/A</v>
      </c>
      <c r="M980" s="588" t="e">
        <f t="shared" si="108"/>
        <v>#N/A</v>
      </c>
      <c r="N980" s="588" t="e">
        <f t="shared" si="108"/>
        <v>#N/A</v>
      </c>
    </row>
    <row r="981" spans="3:14">
      <c r="C981" s="85" t="e">
        <f t="shared" si="106"/>
        <v>#N/A</v>
      </c>
      <c r="D981" s="588" t="e">
        <f t="shared" si="108"/>
        <v>#N/A</v>
      </c>
      <c r="E981" s="588" t="e">
        <f t="shared" si="108"/>
        <v>#N/A</v>
      </c>
      <c r="F981" s="588" t="e">
        <f t="shared" si="108"/>
        <v>#N/A</v>
      </c>
      <c r="G981" s="588" t="e">
        <f t="shared" si="108"/>
        <v>#N/A</v>
      </c>
      <c r="H981" s="588" t="e">
        <f t="shared" si="108"/>
        <v>#N/A</v>
      </c>
      <c r="I981" s="588" t="e">
        <f t="shared" si="108"/>
        <v>#N/A</v>
      </c>
      <c r="J981" s="588" t="e">
        <f t="shared" si="108"/>
        <v>#N/A</v>
      </c>
      <c r="K981" s="588" t="e">
        <f t="shared" si="108"/>
        <v>#N/A</v>
      </c>
      <c r="L981" s="588" t="e">
        <f t="shared" si="108"/>
        <v>#N/A</v>
      </c>
      <c r="M981" s="588" t="e">
        <f t="shared" si="108"/>
        <v>#N/A</v>
      </c>
      <c r="N981" s="588" t="e">
        <f t="shared" si="108"/>
        <v>#N/A</v>
      </c>
    </row>
    <row r="982" spans="3:14">
      <c r="C982" s="85" t="e">
        <f t="shared" si="106"/>
        <v>#N/A</v>
      </c>
      <c r="D982" s="588" t="e">
        <f t="shared" si="108"/>
        <v>#N/A</v>
      </c>
      <c r="E982" s="588" t="e">
        <f t="shared" si="108"/>
        <v>#N/A</v>
      </c>
      <c r="F982" s="588" t="e">
        <f t="shared" si="108"/>
        <v>#N/A</v>
      </c>
      <c r="G982" s="588" t="e">
        <f t="shared" si="108"/>
        <v>#N/A</v>
      </c>
      <c r="H982" s="588" t="e">
        <f t="shared" si="108"/>
        <v>#N/A</v>
      </c>
      <c r="I982" s="588" t="e">
        <f t="shared" si="108"/>
        <v>#N/A</v>
      </c>
      <c r="J982" s="588" t="e">
        <f t="shared" si="108"/>
        <v>#N/A</v>
      </c>
      <c r="K982" s="588" t="e">
        <f t="shared" si="108"/>
        <v>#N/A</v>
      </c>
      <c r="L982" s="588" t="e">
        <f t="shared" si="108"/>
        <v>#N/A</v>
      </c>
      <c r="M982" s="588" t="e">
        <f t="shared" si="108"/>
        <v>#N/A</v>
      </c>
      <c r="N982" s="588" t="e">
        <f t="shared" si="108"/>
        <v>#N/A</v>
      </c>
    </row>
    <row r="983" spans="3:14">
      <c r="C983" s="85" t="e">
        <f t="shared" si="106"/>
        <v>#N/A</v>
      </c>
      <c r="D983" s="588" t="e">
        <f t="shared" si="108"/>
        <v>#N/A</v>
      </c>
      <c r="E983" s="588" t="e">
        <f t="shared" si="108"/>
        <v>#N/A</v>
      </c>
      <c r="F983" s="588" t="e">
        <f t="shared" si="108"/>
        <v>#N/A</v>
      </c>
      <c r="G983" s="588" t="e">
        <f t="shared" si="108"/>
        <v>#N/A</v>
      </c>
      <c r="H983" s="588" t="e">
        <f t="shared" si="108"/>
        <v>#N/A</v>
      </c>
      <c r="I983" s="588" t="e">
        <f t="shared" si="108"/>
        <v>#N/A</v>
      </c>
      <c r="J983" s="588" t="e">
        <f t="shared" si="108"/>
        <v>#N/A</v>
      </c>
      <c r="K983" s="588" t="e">
        <f t="shared" si="108"/>
        <v>#N/A</v>
      </c>
      <c r="L983" s="588" t="e">
        <f t="shared" si="108"/>
        <v>#N/A</v>
      </c>
      <c r="M983" s="588" t="e">
        <f t="shared" si="108"/>
        <v>#N/A</v>
      </c>
      <c r="N983" s="588" t="e">
        <f t="shared" si="108"/>
        <v>#N/A</v>
      </c>
    </row>
    <row r="984" spans="3:14">
      <c r="C984" s="85" t="e">
        <f t="shared" si="106"/>
        <v>#N/A</v>
      </c>
      <c r="D984" s="588" t="e">
        <f t="shared" ref="D984:N993" si="109">IF($C$50&gt;0,IF(ABS($C984)&lt;D$60,D$57-3*D$59/($C$54^3)*($C$54*$C984^2/2-ABS($C984^3)/6),NA()),D$57-3*D$59/($C$54^3)*($C$54*$C984^2/2-ABS($C984^3)/6))</f>
        <v>#N/A</v>
      </c>
      <c r="E984" s="588" t="e">
        <f t="shared" si="109"/>
        <v>#N/A</v>
      </c>
      <c r="F984" s="588" t="e">
        <f t="shared" si="109"/>
        <v>#N/A</v>
      </c>
      <c r="G984" s="588" t="e">
        <f t="shared" si="109"/>
        <v>#N/A</v>
      </c>
      <c r="H984" s="588" t="e">
        <f t="shared" si="109"/>
        <v>#N/A</v>
      </c>
      <c r="I984" s="588" t="e">
        <f t="shared" si="109"/>
        <v>#N/A</v>
      </c>
      <c r="J984" s="588" t="e">
        <f t="shared" si="109"/>
        <v>#N/A</v>
      </c>
      <c r="K984" s="588" t="e">
        <f t="shared" si="109"/>
        <v>#N/A</v>
      </c>
      <c r="L984" s="588" t="e">
        <f t="shared" si="109"/>
        <v>#N/A</v>
      </c>
      <c r="M984" s="588" t="e">
        <f t="shared" si="109"/>
        <v>#N/A</v>
      </c>
      <c r="N984" s="588" t="e">
        <f t="shared" si="109"/>
        <v>#N/A</v>
      </c>
    </row>
    <row r="985" spans="3:14">
      <c r="C985" s="85" t="e">
        <f t="shared" si="106"/>
        <v>#N/A</v>
      </c>
      <c r="D985" s="588" t="e">
        <f t="shared" si="109"/>
        <v>#N/A</v>
      </c>
      <c r="E985" s="588" t="e">
        <f t="shared" si="109"/>
        <v>#N/A</v>
      </c>
      <c r="F985" s="588" t="e">
        <f t="shared" si="109"/>
        <v>#N/A</v>
      </c>
      <c r="G985" s="588" t="e">
        <f t="shared" si="109"/>
        <v>#N/A</v>
      </c>
      <c r="H985" s="588" t="e">
        <f t="shared" si="109"/>
        <v>#N/A</v>
      </c>
      <c r="I985" s="588" t="e">
        <f t="shared" si="109"/>
        <v>#N/A</v>
      </c>
      <c r="J985" s="588" t="e">
        <f t="shared" si="109"/>
        <v>#N/A</v>
      </c>
      <c r="K985" s="588" t="e">
        <f t="shared" si="109"/>
        <v>#N/A</v>
      </c>
      <c r="L985" s="588" t="e">
        <f t="shared" si="109"/>
        <v>#N/A</v>
      </c>
      <c r="M985" s="588" t="e">
        <f t="shared" si="109"/>
        <v>#N/A</v>
      </c>
      <c r="N985" s="588" t="e">
        <f t="shared" si="109"/>
        <v>#N/A</v>
      </c>
    </row>
    <row r="986" spans="3:14">
      <c r="C986" s="85" t="e">
        <f t="shared" si="106"/>
        <v>#N/A</v>
      </c>
      <c r="D986" s="588" t="e">
        <f t="shared" si="109"/>
        <v>#N/A</v>
      </c>
      <c r="E986" s="588" t="e">
        <f t="shared" si="109"/>
        <v>#N/A</v>
      </c>
      <c r="F986" s="588" t="e">
        <f t="shared" si="109"/>
        <v>#N/A</v>
      </c>
      <c r="G986" s="588" t="e">
        <f t="shared" si="109"/>
        <v>#N/A</v>
      </c>
      <c r="H986" s="588" t="e">
        <f t="shared" si="109"/>
        <v>#N/A</v>
      </c>
      <c r="I986" s="588" t="e">
        <f t="shared" si="109"/>
        <v>#N/A</v>
      </c>
      <c r="J986" s="588" t="e">
        <f t="shared" si="109"/>
        <v>#N/A</v>
      </c>
      <c r="K986" s="588" t="e">
        <f t="shared" si="109"/>
        <v>#N/A</v>
      </c>
      <c r="L986" s="588" t="e">
        <f t="shared" si="109"/>
        <v>#N/A</v>
      </c>
      <c r="M986" s="588" t="e">
        <f t="shared" si="109"/>
        <v>#N/A</v>
      </c>
      <c r="N986" s="588" t="e">
        <f t="shared" si="109"/>
        <v>#N/A</v>
      </c>
    </row>
    <row r="987" spans="3:14">
      <c r="C987" s="85" t="e">
        <f t="shared" si="106"/>
        <v>#N/A</v>
      </c>
      <c r="D987" s="588" t="e">
        <f t="shared" si="109"/>
        <v>#N/A</v>
      </c>
      <c r="E987" s="588" t="e">
        <f t="shared" si="109"/>
        <v>#N/A</v>
      </c>
      <c r="F987" s="588" t="e">
        <f t="shared" si="109"/>
        <v>#N/A</v>
      </c>
      <c r="G987" s="588" t="e">
        <f t="shared" si="109"/>
        <v>#N/A</v>
      </c>
      <c r="H987" s="588" t="e">
        <f t="shared" si="109"/>
        <v>#N/A</v>
      </c>
      <c r="I987" s="588" t="e">
        <f t="shared" si="109"/>
        <v>#N/A</v>
      </c>
      <c r="J987" s="588" t="e">
        <f t="shared" si="109"/>
        <v>#N/A</v>
      </c>
      <c r="K987" s="588" t="e">
        <f t="shared" si="109"/>
        <v>#N/A</v>
      </c>
      <c r="L987" s="588" t="e">
        <f t="shared" si="109"/>
        <v>#N/A</v>
      </c>
      <c r="M987" s="588" t="e">
        <f t="shared" si="109"/>
        <v>#N/A</v>
      </c>
      <c r="N987" s="588" t="e">
        <f t="shared" si="109"/>
        <v>#N/A</v>
      </c>
    </row>
    <row r="988" spans="3:14">
      <c r="C988" s="85" t="e">
        <f t="shared" si="106"/>
        <v>#N/A</v>
      </c>
      <c r="D988" s="588" t="e">
        <f t="shared" si="109"/>
        <v>#N/A</v>
      </c>
      <c r="E988" s="588" t="e">
        <f t="shared" si="109"/>
        <v>#N/A</v>
      </c>
      <c r="F988" s="588" t="e">
        <f t="shared" si="109"/>
        <v>#N/A</v>
      </c>
      <c r="G988" s="588" t="e">
        <f t="shared" si="109"/>
        <v>#N/A</v>
      </c>
      <c r="H988" s="588" t="e">
        <f t="shared" si="109"/>
        <v>#N/A</v>
      </c>
      <c r="I988" s="588" t="e">
        <f t="shared" si="109"/>
        <v>#N/A</v>
      </c>
      <c r="J988" s="588" t="e">
        <f t="shared" si="109"/>
        <v>#N/A</v>
      </c>
      <c r="K988" s="588" t="e">
        <f t="shared" si="109"/>
        <v>#N/A</v>
      </c>
      <c r="L988" s="588" t="e">
        <f t="shared" si="109"/>
        <v>#N/A</v>
      </c>
      <c r="M988" s="588" t="e">
        <f t="shared" si="109"/>
        <v>#N/A</v>
      </c>
      <c r="N988" s="588" t="e">
        <f t="shared" si="109"/>
        <v>#N/A</v>
      </c>
    </row>
    <row r="989" spans="3:14">
      <c r="C989" s="85" t="e">
        <f t="shared" si="106"/>
        <v>#N/A</v>
      </c>
      <c r="D989" s="588" t="e">
        <f t="shared" si="109"/>
        <v>#N/A</v>
      </c>
      <c r="E989" s="588" t="e">
        <f t="shared" si="109"/>
        <v>#N/A</v>
      </c>
      <c r="F989" s="588" t="e">
        <f t="shared" si="109"/>
        <v>#N/A</v>
      </c>
      <c r="G989" s="588" t="e">
        <f t="shared" si="109"/>
        <v>#N/A</v>
      </c>
      <c r="H989" s="588" t="e">
        <f t="shared" si="109"/>
        <v>#N/A</v>
      </c>
      <c r="I989" s="588" t="e">
        <f t="shared" si="109"/>
        <v>#N/A</v>
      </c>
      <c r="J989" s="588" t="e">
        <f t="shared" si="109"/>
        <v>#N/A</v>
      </c>
      <c r="K989" s="588" t="e">
        <f t="shared" si="109"/>
        <v>#N/A</v>
      </c>
      <c r="L989" s="588" t="e">
        <f t="shared" si="109"/>
        <v>#N/A</v>
      </c>
      <c r="M989" s="588" t="e">
        <f t="shared" si="109"/>
        <v>#N/A</v>
      </c>
      <c r="N989" s="588" t="e">
        <f t="shared" si="109"/>
        <v>#N/A</v>
      </c>
    </row>
    <row r="990" spans="3:14">
      <c r="C990" s="85" t="e">
        <f t="shared" si="106"/>
        <v>#N/A</v>
      </c>
      <c r="D990" s="588" t="e">
        <f t="shared" si="109"/>
        <v>#N/A</v>
      </c>
      <c r="E990" s="588" t="e">
        <f t="shared" si="109"/>
        <v>#N/A</v>
      </c>
      <c r="F990" s="588" t="e">
        <f t="shared" si="109"/>
        <v>#N/A</v>
      </c>
      <c r="G990" s="588" t="e">
        <f t="shared" si="109"/>
        <v>#N/A</v>
      </c>
      <c r="H990" s="588" t="e">
        <f t="shared" si="109"/>
        <v>#N/A</v>
      </c>
      <c r="I990" s="588" t="e">
        <f t="shared" si="109"/>
        <v>#N/A</v>
      </c>
      <c r="J990" s="588" t="e">
        <f t="shared" si="109"/>
        <v>#N/A</v>
      </c>
      <c r="K990" s="588" t="e">
        <f t="shared" si="109"/>
        <v>#N/A</v>
      </c>
      <c r="L990" s="588" t="e">
        <f t="shared" si="109"/>
        <v>#N/A</v>
      </c>
      <c r="M990" s="588" t="e">
        <f t="shared" si="109"/>
        <v>#N/A</v>
      </c>
      <c r="N990" s="588" t="e">
        <f t="shared" si="109"/>
        <v>#N/A</v>
      </c>
    </row>
    <row r="991" spans="3:14">
      <c r="C991" s="85" t="e">
        <f t="shared" si="106"/>
        <v>#N/A</v>
      </c>
      <c r="D991" s="588" t="e">
        <f t="shared" si="109"/>
        <v>#N/A</v>
      </c>
      <c r="E991" s="588" t="e">
        <f t="shared" si="109"/>
        <v>#N/A</v>
      </c>
      <c r="F991" s="588" t="e">
        <f t="shared" si="109"/>
        <v>#N/A</v>
      </c>
      <c r="G991" s="588" t="e">
        <f t="shared" si="109"/>
        <v>#N/A</v>
      </c>
      <c r="H991" s="588" t="e">
        <f t="shared" si="109"/>
        <v>#N/A</v>
      </c>
      <c r="I991" s="588" t="e">
        <f t="shared" si="109"/>
        <v>#N/A</v>
      </c>
      <c r="J991" s="588" t="e">
        <f t="shared" si="109"/>
        <v>#N/A</v>
      </c>
      <c r="K991" s="588" t="e">
        <f t="shared" si="109"/>
        <v>#N/A</v>
      </c>
      <c r="L991" s="588" t="e">
        <f t="shared" si="109"/>
        <v>#N/A</v>
      </c>
      <c r="M991" s="588" t="e">
        <f t="shared" si="109"/>
        <v>#N/A</v>
      </c>
      <c r="N991" s="588" t="e">
        <f t="shared" si="109"/>
        <v>#N/A</v>
      </c>
    </row>
    <row r="992" spans="3:14">
      <c r="C992" s="85" t="e">
        <f t="shared" si="106"/>
        <v>#N/A</v>
      </c>
      <c r="D992" s="588" t="e">
        <f t="shared" si="109"/>
        <v>#N/A</v>
      </c>
      <c r="E992" s="588" t="e">
        <f t="shared" si="109"/>
        <v>#N/A</v>
      </c>
      <c r="F992" s="588" t="e">
        <f t="shared" si="109"/>
        <v>#N/A</v>
      </c>
      <c r="G992" s="588" t="e">
        <f t="shared" si="109"/>
        <v>#N/A</v>
      </c>
      <c r="H992" s="588" t="e">
        <f t="shared" si="109"/>
        <v>#N/A</v>
      </c>
      <c r="I992" s="588" t="e">
        <f t="shared" si="109"/>
        <v>#N/A</v>
      </c>
      <c r="J992" s="588" t="e">
        <f t="shared" si="109"/>
        <v>#N/A</v>
      </c>
      <c r="K992" s="588" t="e">
        <f t="shared" si="109"/>
        <v>#N/A</v>
      </c>
      <c r="L992" s="588" t="e">
        <f t="shared" si="109"/>
        <v>#N/A</v>
      </c>
      <c r="M992" s="588" t="e">
        <f t="shared" si="109"/>
        <v>#N/A</v>
      </c>
      <c r="N992" s="588" t="e">
        <f t="shared" si="109"/>
        <v>#N/A</v>
      </c>
    </row>
    <row r="993" spans="3:14">
      <c r="C993" s="85" t="e">
        <f t="shared" si="106"/>
        <v>#N/A</v>
      </c>
      <c r="D993" s="588" t="e">
        <f t="shared" si="109"/>
        <v>#N/A</v>
      </c>
      <c r="E993" s="588" t="e">
        <f t="shared" si="109"/>
        <v>#N/A</v>
      </c>
      <c r="F993" s="588" t="e">
        <f t="shared" si="109"/>
        <v>#N/A</v>
      </c>
      <c r="G993" s="588" t="e">
        <f t="shared" si="109"/>
        <v>#N/A</v>
      </c>
      <c r="H993" s="588" t="e">
        <f t="shared" si="109"/>
        <v>#N/A</v>
      </c>
      <c r="I993" s="588" t="e">
        <f t="shared" si="109"/>
        <v>#N/A</v>
      </c>
      <c r="J993" s="588" t="e">
        <f t="shared" si="109"/>
        <v>#N/A</v>
      </c>
      <c r="K993" s="588" t="e">
        <f t="shared" si="109"/>
        <v>#N/A</v>
      </c>
      <c r="L993" s="588" t="e">
        <f t="shared" si="109"/>
        <v>#N/A</v>
      </c>
      <c r="M993" s="588" t="e">
        <f t="shared" si="109"/>
        <v>#N/A</v>
      </c>
      <c r="N993" s="588" t="e">
        <f t="shared" si="109"/>
        <v>#N/A</v>
      </c>
    </row>
    <row r="994" spans="3:14">
      <c r="C994" s="85" t="e">
        <f t="shared" si="106"/>
        <v>#N/A</v>
      </c>
      <c r="D994" s="588" t="e">
        <f t="shared" ref="D994:N1003" si="110">IF($C$50&gt;0,IF(ABS($C994)&lt;D$60,D$57-3*D$59/($C$54^3)*($C$54*$C994^2/2-ABS($C994^3)/6),NA()),D$57-3*D$59/($C$54^3)*($C$54*$C994^2/2-ABS($C994^3)/6))</f>
        <v>#N/A</v>
      </c>
      <c r="E994" s="588" t="e">
        <f t="shared" si="110"/>
        <v>#N/A</v>
      </c>
      <c r="F994" s="588" t="e">
        <f t="shared" si="110"/>
        <v>#N/A</v>
      </c>
      <c r="G994" s="588" t="e">
        <f t="shared" si="110"/>
        <v>#N/A</v>
      </c>
      <c r="H994" s="588" t="e">
        <f t="shared" si="110"/>
        <v>#N/A</v>
      </c>
      <c r="I994" s="588" t="e">
        <f t="shared" si="110"/>
        <v>#N/A</v>
      </c>
      <c r="J994" s="588" t="e">
        <f t="shared" si="110"/>
        <v>#N/A</v>
      </c>
      <c r="K994" s="588" t="e">
        <f t="shared" si="110"/>
        <v>#N/A</v>
      </c>
      <c r="L994" s="588" t="e">
        <f t="shared" si="110"/>
        <v>#N/A</v>
      </c>
      <c r="M994" s="588" t="e">
        <f t="shared" si="110"/>
        <v>#N/A</v>
      </c>
      <c r="N994" s="588" t="e">
        <f t="shared" si="110"/>
        <v>#N/A</v>
      </c>
    </row>
    <row r="995" spans="3:14">
      <c r="C995" s="85" t="e">
        <f t="shared" si="106"/>
        <v>#N/A</v>
      </c>
      <c r="D995" s="588" t="e">
        <f t="shared" si="110"/>
        <v>#N/A</v>
      </c>
      <c r="E995" s="588" t="e">
        <f t="shared" si="110"/>
        <v>#N/A</v>
      </c>
      <c r="F995" s="588" t="e">
        <f t="shared" si="110"/>
        <v>#N/A</v>
      </c>
      <c r="G995" s="588" t="e">
        <f t="shared" si="110"/>
        <v>#N/A</v>
      </c>
      <c r="H995" s="588" t="e">
        <f t="shared" si="110"/>
        <v>#N/A</v>
      </c>
      <c r="I995" s="588" t="e">
        <f t="shared" si="110"/>
        <v>#N/A</v>
      </c>
      <c r="J995" s="588" t="e">
        <f t="shared" si="110"/>
        <v>#N/A</v>
      </c>
      <c r="K995" s="588" t="e">
        <f t="shared" si="110"/>
        <v>#N/A</v>
      </c>
      <c r="L995" s="588" t="e">
        <f t="shared" si="110"/>
        <v>#N/A</v>
      </c>
      <c r="M995" s="588" t="e">
        <f t="shared" si="110"/>
        <v>#N/A</v>
      </c>
      <c r="N995" s="588" t="e">
        <f t="shared" si="110"/>
        <v>#N/A</v>
      </c>
    </row>
    <row r="996" spans="3:14">
      <c r="C996" s="85" t="e">
        <f t="shared" si="106"/>
        <v>#N/A</v>
      </c>
      <c r="D996" s="588" t="e">
        <f t="shared" si="110"/>
        <v>#N/A</v>
      </c>
      <c r="E996" s="588" t="e">
        <f t="shared" si="110"/>
        <v>#N/A</v>
      </c>
      <c r="F996" s="588" t="e">
        <f t="shared" si="110"/>
        <v>#N/A</v>
      </c>
      <c r="G996" s="588" t="e">
        <f t="shared" si="110"/>
        <v>#N/A</v>
      </c>
      <c r="H996" s="588" t="e">
        <f t="shared" si="110"/>
        <v>#N/A</v>
      </c>
      <c r="I996" s="588" t="e">
        <f t="shared" si="110"/>
        <v>#N/A</v>
      </c>
      <c r="J996" s="588" t="e">
        <f t="shared" si="110"/>
        <v>#N/A</v>
      </c>
      <c r="K996" s="588" t="e">
        <f t="shared" si="110"/>
        <v>#N/A</v>
      </c>
      <c r="L996" s="588" t="e">
        <f t="shared" si="110"/>
        <v>#N/A</v>
      </c>
      <c r="M996" s="588" t="e">
        <f t="shared" si="110"/>
        <v>#N/A</v>
      </c>
      <c r="N996" s="588" t="e">
        <f t="shared" si="110"/>
        <v>#N/A</v>
      </c>
    </row>
    <row r="997" spans="3:14">
      <c r="C997" s="85" t="e">
        <f t="shared" si="106"/>
        <v>#N/A</v>
      </c>
      <c r="D997" s="588" t="e">
        <f t="shared" si="110"/>
        <v>#N/A</v>
      </c>
      <c r="E997" s="588" t="e">
        <f t="shared" si="110"/>
        <v>#N/A</v>
      </c>
      <c r="F997" s="588" t="e">
        <f t="shared" si="110"/>
        <v>#N/A</v>
      </c>
      <c r="G997" s="588" t="e">
        <f t="shared" si="110"/>
        <v>#N/A</v>
      </c>
      <c r="H997" s="588" t="e">
        <f t="shared" si="110"/>
        <v>#N/A</v>
      </c>
      <c r="I997" s="588" t="e">
        <f t="shared" si="110"/>
        <v>#N/A</v>
      </c>
      <c r="J997" s="588" t="e">
        <f t="shared" si="110"/>
        <v>#N/A</v>
      </c>
      <c r="K997" s="588" t="e">
        <f t="shared" si="110"/>
        <v>#N/A</v>
      </c>
      <c r="L997" s="588" t="e">
        <f t="shared" si="110"/>
        <v>#N/A</v>
      </c>
      <c r="M997" s="588" t="e">
        <f t="shared" si="110"/>
        <v>#N/A</v>
      </c>
      <c r="N997" s="588" t="e">
        <f t="shared" si="110"/>
        <v>#N/A</v>
      </c>
    </row>
    <row r="998" spans="3:14">
      <c r="C998" s="85" t="e">
        <f t="shared" si="106"/>
        <v>#N/A</v>
      </c>
      <c r="D998" s="588" t="e">
        <f t="shared" si="110"/>
        <v>#N/A</v>
      </c>
      <c r="E998" s="588" t="e">
        <f t="shared" si="110"/>
        <v>#N/A</v>
      </c>
      <c r="F998" s="588" t="e">
        <f t="shared" si="110"/>
        <v>#N/A</v>
      </c>
      <c r="G998" s="588" t="e">
        <f t="shared" si="110"/>
        <v>#N/A</v>
      </c>
      <c r="H998" s="588" t="e">
        <f t="shared" si="110"/>
        <v>#N/A</v>
      </c>
      <c r="I998" s="588" t="e">
        <f t="shared" si="110"/>
        <v>#N/A</v>
      </c>
      <c r="J998" s="588" t="e">
        <f t="shared" si="110"/>
        <v>#N/A</v>
      </c>
      <c r="K998" s="588" t="e">
        <f t="shared" si="110"/>
        <v>#N/A</v>
      </c>
      <c r="L998" s="588" t="e">
        <f t="shared" si="110"/>
        <v>#N/A</v>
      </c>
      <c r="M998" s="588" t="e">
        <f t="shared" si="110"/>
        <v>#N/A</v>
      </c>
      <c r="N998" s="588" t="e">
        <f t="shared" si="110"/>
        <v>#N/A</v>
      </c>
    </row>
    <row r="999" spans="3:14">
      <c r="C999" s="85" t="e">
        <f t="shared" si="106"/>
        <v>#N/A</v>
      </c>
      <c r="D999" s="588" t="e">
        <f t="shared" si="110"/>
        <v>#N/A</v>
      </c>
      <c r="E999" s="588" t="e">
        <f t="shared" si="110"/>
        <v>#N/A</v>
      </c>
      <c r="F999" s="588" t="e">
        <f t="shared" si="110"/>
        <v>#N/A</v>
      </c>
      <c r="G999" s="588" t="e">
        <f t="shared" si="110"/>
        <v>#N/A</v>
      </c>
      <c r="H999" s="588" t="e">
        <f t="shared" si="110"/>
        <v>#N/A</v>
      </c>
      <c r="I999" s="588" t="e">
        <f t="shared" si="110"/>
        <v>#N/A</v>
      </c>
      <c r="J999" s="588" t="e">
        <f t="shared" si="110"/>
        <v>#N/A</v>
      </c>
      <c r="K999" s="588" t="e">
        <f t="shared" si="110"/>
        <v>#N/A</v>
      </c>
      <c r="L999" s="588" t="e">
        <f t="shared" si="110"/>
        <v>#N/A</v>
      </c>
      <c r="M999" s="588" t="e">
        <f t="shared" si="110"/>
        <v>#N/A</v>
      </c>
      <c r="N999" s="588" t="e">
        <f t="shared" si="110"/>
        <v>#N/A</v>
      </c>
    </row>
    <row r="1000" spans="3:14">
      <c r="C1000" s="85" t="e">
        <f t="shared" si="106"/>
        <v>#N/A</v>
      </c>
      <c r="D1000" s="588" t="e">
        <f t="shared" si="110"/>
        <v>#N/A</v>
      </c>
      <c r="E1000" s="588" t="e">
        <f t="shared" si="110"/>
        <v>#N/A</v>
      </c>
      <c r="F1000" s="588" t="e">
        <f t="shared" si="110"/>
        <v>#N/A</v>
      </c>
      <c r="G1000" s="588" t="e">
        <f t="shared" si="110"/>
        <v>#N/A</v>
      </c>
      <c r="H1000" s="588" t="e">
        <f t="shared" si="110"/>
        <v>#N/A</v>
      </c>
      <c r="I1000" s="588" t="e">
        <f t="shared" si="110"/>
        <v>#N/A</v>
      </c>
      <c r="J1000" s="588" t="e">
        <f t="shared" si="110"/>
        <v>#N/A</v>
      </c>
      <c r="K1000" s="588" t="e">
        <f t="shared" si="110"/>
        <v>#N/A</v>
      </c>
      <c r="L1000" s="588" t="e">
        <f t="shared" si="110"/>
        <v>#N/A</v>
      </c>
      <c r="M1000" s="588" t="e">
        <f t="shared" si="110"/>
        <v>#N/A</v>
      </c>
      <c r="N1000" s="588" t="e">
        <f t="shared" si="110"/>
        <v>#N/A</v>
      </c>
    </row>
    <row r="1001" spans="3:14">
      <c r="C1001" s="85" t="e">
        <f t="shared" si="106"/>
        <v>#N/A</v>
      </c>
      <c r="D1001" s="588" t="e">
        <f t="shared" si="110"/>
        <v>#N/A</v>
      </c>
      <c r="E1001" s="588" t="e">
        <f t="shared" si="110"/>
        <v>#N/A</v>
      </c>
      <c r="F1001" s="588" t="e">
        <f t="shared" si="110"/>
        <v>#N/A</v>
      </c>
      <c r="G1001" s="588" t="e">
        <f t="shared" si="110"/>
        <v>#N/A</v>
      </c>
      <c r="H1001" s="588" t="e">
        <f t="shared" si="110"/>
        <v>#N/A</v>
      </c>
      <c r="I1001" s="588" t="e">
        <f t="shared" si="110"/>
        <v>#N/A</v>
      </c>
      <c r="J1001" s="588" t="e">
        <f t="shared" si="110"/>
        <v>#N/A</v>
      </c>
      <c r="K1001" s="588" t="e">
        <f t="shared" si="110"/>
        <v>#N/A</v>
      </c>
      <c r="L1001" s="588" t="e">
        <f t="shared" si="110"/>
        <v>#N/A</v>
      </c>
      <c r="M1001" s="588" t="e">
        <f t="shared" si="110"/>
        <v>#N/A</v>
      </c>
      <c r="N1001" s="588" t="e">
        <f t="shared" si="110"/>
        <v>#N/A</v>
      </c>
    </row>
    <row r="1002" spans="3:14">
      <c r="C1002" s="85" t="e">
        <f t="shared" si="106"/>
        <v>#N/A</v>
      </c>
      <c r="D1002" s="588" t="e">
        <f t="shared" si="110"/>
        <v>#N/A</v>
      </c>
      <c r="E1002" s="588" t="e">
        <f t="shared" si="110"/>
        <v>#N/A</v>
      </c>
      <c r="F1002" s="588" t="e">
        <f t="shared" si="110"/>
        <v>#N/A</v>
      </c>
      <c r="G1002" s="588" t="e">
        <f t="shared" si="110"/>
        <v>#N/A</v>
      </c>
      <c r="H1002" s="588" t="e">
        <f t="shared" si="110"/>
        <v>#N/A</v>
      </c>
      <c r="I1002" s="588" t="e">
        <f t="shared" si="110"/>
        <v>#N/A</v>
      </c>
      <c r="J1002" s="588" t="e">
        <f t="shared" si="110"/>
        <v>#N/A</v>
      </c>
      <c r="K1002" s="588" t="e">
        <f t="shared" si="110"/>
        <v>#N/A</v>
      </c>
      <c r="L1002" s="588" t="e">
        <f t="shared" si="110"/>
        <v>#N/A</v>
      </c>
      <c r="M1002" s="588" t="e">
        <f t="shared" si="110"/>
        <v>#N/A</v>
      </c>
      <c r="N1002" s="588" t="e">
        <f t="shared" si="110"/>
        <v>#N/A</v>
      </c>
    </row>
    <row r="1003" spans="3:14">
      <c r="C1003" s="85" t="e">
        <f t="shared" si="106"/>
        <v>#N/A</v>
      </c>
      <c r="D1003" s="588" t="e">
        <f t="shared" si="110"/>
        <v>#N/A</v>
      </c>
      <c r="E1003" s="588" t="e">
        <f t="shared" si="110"/>
        <v>#N/A</v>
      </c>
      <c r="F1003" s="588" t="e">
        <f t="shared" si="110"/>
        <v>#N/A</v>
      </c>
      <c r="G1003" s="588" t="e">
        <f t="shared" si="110"/>
        <v>#N/A</v>
      </c>
      <c r="H1003" s="588" t="e">
        <f t="shared" si="110"/>
        <v>#N/A</v>
      </c>
      <c r="I1003" s="588" t="e">
        <f t="shared" si="110"/>
        <v>#N/A</v>
      </c>
      <c r="J1003" s="588" t="e">
        <f t="shared" si="110"/>
        <v>#N/A</v>
      </c>
      <c r="K1003" s="588" t="e">
        <f t="shared" si="110"/>
        <v>#N/A</v>
      </c>
      <c r="L1003" s="588" t="e">
        <f t="shared" si="110"/>
        <v>#N/A</v>
      </c>
      <c r="M1003" s="588" t="e">
        <f t="shared" si="110"/>
        <v>#N/A</v>
      </c>
      <c r="N1003" s="588" t="e">
        <f t="shared" si="110"/>
        <v>#N/A</v>
      </c>
    </row>
    <row r="1004" spans="3:14">
      <c r="C1004" s="85" t="e">
        <f t="shared" si="106"/>
        <v>#N/A</v>
      </c>
      <c r="D1004" s="588" t="e">
        <f t="shared" ref="D1004:N1014" si="111">IF($C$50&gt;0,IF(ABS($C1004)&lt;D$60,D$57-3*D$59/($C$54^3)*($C$54*$C1004^2/2-ABS($C1004^3)/6),NA()),D$57-3*D$59/($C$54^3)*($C$54*$C1004^2/2-ABS($C1004^3)/6))</f>
        <v>#N/A</v>
      </c>
      <c r="E1004" s="588" t="e">
        <f t="shared" si="111"/>
        <v>#N/A</v>
      </c>
      <c r="F1004" s="588" t="e">
        <f t="shared" si="111"/>
        <v>#N/A</v>
      </c>
      <c r="G1004" s="588" t="e">
        <f t="shared" si="111"/>
        <v>#N/A</v>
      </c>
      <c r="H1004" s="588" t="e">
        <f t="shared" si="111"/>
        <v>#N/A</v>
      </c>
      <c r="I1004" s="588" t="e">
        <f t="shared" si="111"/>
        <v>#N/A</v>
      </c>
      <c r="J1004" s="588" t="e">
        <f t="shared" si="111"/>
        <v>#N/A</v>
      </c>
      <c r="K1004" s="588" t="e">
        <f t="shared" si="111"/>
        <v>#N/A</v>
      </c>
      <c r="L1004" s="588" t="e">
        <f t="shared" si="111"/>
        <v>#N/A</v>
      </c>
      <c r="M1004" s="588" t="e">
        <f t="shared" si="111"/>
        <v>#N/A</v>
      </c>
      <c r="N1004" s="588" t="e">
        <f t="shared" si="111"/>
        <v>#N/A</v>
      </c>
    </row>
    <row r="1005" spans="3:14">
      <c r="C1005" s="85" t="e">
        <f t="shared" si="106"/>
        <v>#N/A</v>
      </c>
      <c r="D1005" s="588" t="e">
        <f t="shared" si="111"/>
        <v>#N/A</v>
      </c>
      <c r="E1005" s="588" t="e">
        <f t="shared" si="111"/>
        <v>#N/A</v>
      </c>
      <c r="F1005" s="588" t="e">
        <f t="shared" si="111"/>
        <v>#N/A</v>
      </c>
      <c r="G1005" s="588" t="e">
        <f t="shared" si="111"/>
        <v>#N/A</v>
      </c>
      <c r="H1005" s="588" t="e">
        <f t="shared" si="111"/>
        <v>#N/A</v>
      </c>
      <c r="I1005" s="588" t="e">
        <f t="shared" si="111"/>
        <v>#N/A</v>
      </c>
      <c r="J1005" s="588" t="e">
        <f t="shared" si="111"/>
        <v>#N/A</v>
      </c>
      <c r="K1005" s="588" t="e">
        <f t="shared" si="111"/>
        <v>#N/A</v>
      </c>
      <c r="L1005" s="588" t="e">
        <f t="shared" si="111"/>
        <v>#N/A</v>
      </c>
      <c r="M1005" s="588" t="e">
        <f t="shared" si="111"/>
        <v>#N/A</v>
      </c>
      <c r="N1005" s="588" t="e">
        <f t="shared" si="111"/>
        <v>#N/A</v>
      </c>
    </row>
    <row r="1006" spans="3:14">
      <c r="C1006" s="85" t="e">
        <f t="shared" si="106"/>
        <v>#N/A</v>
      </c>
      <c r="D1006" s="588" t="e">
        <f t="shared" si="111"/>
        <v>#N/A</v>
      </c>
      <c r="E1006" s="588" t="e">
        <f t="shared" si="111"/>
        <v>#N/A</v>
      </c>
      <c r="F1006" s="588" t="e">
        <f t="shared" si="111"/>
        <v>#N/A</v>
      </c>
      <c r="G1006" s="588" t="e">
        <f t="shared" si="111"/>
        <v>#N/A</v>
      </c>
      <c r="H1006" s="588" t="e">
        <f t="shared" si="111"/>
        <v>#N/A</v>
      </c>
      <c r="I1006" s="588" t="e">
        <f t="shared" si="111"/>
        <v>#N/A</v>
      </c>
      <c r="J1006" s="588" t="e">
        <f t="shared" si="111"/>
        <v>#N/A</v>
      </c>
      <c r="K1006" s="588" t="e">
        <f t="shared" si="111"/>
        <v>#N/A</v>
      </c>
      <c r="L1006" s="588" t="e">
        <f t="shared" si="111"/>
        <v>#N/A</v>
      </c>
      <c r="M1006" s="588" t="e">
        <f t="shared" si="111"/>
        <v>#N/A</v>
      </c>
      <c r="N1006" s="588" t="e">
        <f t="shared" si="111"/>
        <v>#N/A</v>
      </c>
    </row>
    <row r="1007" spans="3:14">
      <c r="C1007" s="85" t="e">
        <f t="shared" si="106"/>
        <v>#N/A</v>
      </c>
      <c r="D1007" s="588" t="e">
        <f t="shared" si="111"/>
        <v>#N/A</v>
      </c>
      <c r="E1007" s="588" t="e">
        <f t="shared" si="111"/>
        <v>#N/A</v>
      </c>
      <c r="F1007" s="588" t="e">
        <f t="shared" si="111"/>
        <v>#N/A</v>
      </c>
      <c r="G1007" s="588" t="e">
        <f t="shared" si="111"/>
        <v>#N/A</v>
      </c>
      <c r="H1007" s="588" t="e">
        <f t="shared" si="111"/>
        <v>#N/A</v>
      </c>
      <c r="I1007" s="588" t="e">
        <f t="shared" si="111"/>
        <v>#N/A</v>
      </c>
      <c r="J1007" s="588" t="e">
        <f t="shared" si="111"/>
        <v>#N/A</v>
      </c>
      <c r="K1007" s="588" t="e">
        <f t="shared" si="111"/>
        <v>#N/A</v>
      </c>
      <c r="L1007" s="588" t="e">
        <f t="shared" si="111"/>
        <v>#N/A</v>
      </c>
      <c r="M1007" s="588" t="e">
        <f t="shared" si="111"/>
        <v>#N/A</v>
      </c>
      <c r="N1007" s="588" t="e">
        <f t="shared" si="111"/>
        <v>#N/A</v>
      </c>
    </row>
    <row r="1008" spans="3:14">
      <c r="C1008" s="85" t="e">
        <f t="shared" si="106"/>
        <v>#N/A</v>
      </c>
      <c r="D1008" s="588" t="e">
        <f t="shared" si="111"/>
        <v>#N/A</v>
      </c>
      <c r="E1008" s="588" t="e">
        <f t="shared" si="111"/>
        <v>#N/A</v>
      </c>
      <c r="F1008" s="588" t="e">
        <f t="shared" si="111"/>
        <v>#N/A</v>
      </c>
      <c r="G1008" s="588" t="e">
        <f t="shared" si="111"/>
        <v>#N/A</v>
      </c>
      <c r="H1008" s="588" t="e">
        <f t="shared" si="111"/>
        <v>#N/A</v>
      </c>
      <c r="I1008" s="588" t="e">
        <f t="shared" si="111"/>
        <v>#N/A</v>
      </c>
      <c r="J1008" s="588" t="e">
        <f t="shared" si="111"/>
        <v>#N/A</v>
      </c>
      <c r="K1008" s="588" t="e">
        <f t="shared" si="111"/>
        <v>#N/A</v>
      </c>
      <c r="L1008" s="588" t="e">
        <f t="shared" si="111"/>
        <v>#N/A</v>
      </c>
      <c r="M1008" s="588" t="e">
        <f t="shared" si="111"/>
        <v>#N/A</v>
      </c>
      <c r="N1008" s="588" t="e">
        <f t="shared" si="111"/>
        <v>#N/A</v>
      </c>
    </row>
    <row r="1009" spans="3:14">
      <c r="C1009" s="85" t="e">
        <f t="shared" si="106"/>
        <v>#N/A</v>
      </c>
      <c r="D1009" s="588" t="e">
        <f t="shared" si="111"/>
        <v>#N/A</v>
      </c>
      <c r="E1009" s="588" t="e">
        <f t="shared" si="111"/>
        <v>#N/A</v>
      </c>
      <c r="F1009" s="588" t="e">
        <f t="shared" si="111"/>
        <v>#N/A</v>
      </c>
      <c r="G1009" s="588" t="e">
        <f t="shared" si="111"/>
        <v>#N/A</v>
      </c>
      <c r="H1009" s="588" t="e">
        <f t="shared" si="111"/>
        <v>#N/A</v>
      </c>
      <c r="I1009" s="588" t="e">
        <f t="shared" si="111"/>
        <v>#N/A</v>
      </c>
      <c r="J1009" s="588" t="e">
        <f t="shared" si="111"/>
        <v>#N/A</v>
      </c>
      <c r="K1009" s="588" t="e">
        <f t="shared" si="111"/>
        <v>#N/A</v>
      </c>
      <c r="L1009" s="588" t="e">
        <f t="shared" si="111"/>
        <v>#N/A</v>
      </c>
      <c r="M1009" s="588" t="e">
        <f t="shared" si="111"/>
        <v>#N/A</v>
      </c>
      <c r="N1009" s="588" t="e">
        <f t="shared" si="111"/>
        <v>#N/A</v>
      </c>
    </row>
    <row r="1010" spans="3:14">
      <c r="C1010" s="85" t="e">
        <f t="shared" si="106"/>
        <v>#N/A</v>
      </c>
      <c r="D1010" s="588" t="e">
        <f t="shared" si="111"/>
        <v>#N/A</v>
      </c>
      <c r="E1010" s="588" t="e">
        <f t="shared" si="111"/>
        <v>#N/A</v>
      </c>
      <c r="F1010" s="588" t="e">
        <f t="shared" si="111"/>
        <v>#N/A</v>
      </c>
      <c r="G1010" s="588" t="e">
        <f t="shared" si="111"/>
        <v>#N/A</v>
      </c>
      <c r="H1010" s="588" t="e">
        <f t="shared" si="111"/>
        <v>#N/A</v>
      </c>
      <c r="I1010" s="588" t="e">
        <f t="shared" si="111"/>
        <v>#N/A</v>
      </c>
      <c r="J1010" s="588" t="e">
        <f t="shared" si="111"/>
        <v>#N/A</v>
      </c>
      <c r="K1010" s="588" t="e">
        <f t="shared" si="111"/>
        <v>#N/A</v>
      </c>
      <c r="L1010" s="588" t="e">
        <f t="shared" si="111"/>
        <v>#N/A</v>
      </c>
      <c r="M1010" s="588" t="e">
        <f t="shared" si="111"/>
        <v>#N/A</v>
      </c>
      <c r="N1010" s="588" t="e">
        <f t="shared" si="111"/>
        <v>#N/A</v>
      </c>
    </row>
    <row r="1011" spans="3:14">
      <c r="C1011" s="85" t="e">
        <f t="shared" si="106"/>
        <v>#N/A</v>
      </c>
      <c r="D1011" s="588" t="e">
        <f t="shared" si="111"/>
        <v>#N/A</v>
      </c>
      <c r="E1011" s="588" t="e">
        <f t="shared" si="111"/>
        <v>#N/A</v>
      </c>
      <c r="F1011" s="588" t="e">
        <f t="shared" si="111"/>
        <v>#N/A</v>
      </c>
      <c r="G1011" s="588" t="e">
        <f t="shared" si="111"/>
        <v>#N/A</v>
      </c>
      <c r="H1011" s="588" t="e">
        <f t="shared" si="111"/>
        <v>#N/A</v>
      </c>
      <c r="I1011" s="588" t="e">
        <f t="shared" si="111"/>
        <v>#N/A</v>
      </c>
      <c r="J1011" s="588" t="e">
        <f t="shared" si="111"/>
        <v>#N/A</v>
      </c>
      <c r="K1011" s="588" t="e">
        <f t="shared" si="111"/>
        <v>#N/A</v>
      </c>
      <c r="L1011" s="588" t="e">
        <f t="shared" si="111"/>
        <v>#N/A</v>
      </c>
      <c r="M1011" s="588" t="e">
        <f t="shared" si="111"/>
        <v>#N/A</v>
      </c>
      <c r="N1011" s="588" t="e">
        <f t="shared" si="111"/>
        <v>#N/A</v>
      </c>
    </row>
    <row r="1012" spans="3:14">
      <c r="C1012" s="85" t="e">
        <f t="shared" si="106"/>
        <v>#N/A</v>
      </c>
      <c r="D1012" s="588" t="e">
        <f t="shared" si="111"/>
        <v>#N/A</v>
      </c>
      <c r="E1012" s="588" t="e">
        <f t="shared" si="111"/>
        <v>#N/A</v>
      </c>
      <c r="F1012" s="588" t="e">
        <f t="shared" si="111"/>
        <v>#N/A</v>
      </c>
      <c r="G1012" s="588" t="e">
        <f t="shared" si="111"/>
        <v>#N/A</v>
      </c>
      <c r="H1012" s="588" t="e">
        <f t="shared" si="111"/>
        <v>#N/A</v>
      </c>
      <c r="I1012" s="588" t="e">
        <f t="shared" si="111"/>
        <v>#N/A</v>
      </c>
      <c r="J1012" s="588" t="e">
        <f t="shared" si="111"/>
        <v>#N/A</v>
      </c>
      <c r="K1012" s="588" t="e">
        <f t="shared" si="111"/>
        <v>#N/A</v>
      </c>
      <c r="L1012" s="588" t="e">
        <f t="shared" si="111"/>
        <v>#N/A</v>
      </c>
      <c r="M1012" s="588" t="e">
        <f t="shared" si="111"/>
        <v>#N/A</v>
      </c>
      <c r="N1012" s="588" t="e">
        <f t="shared" si="111"/>
        <v>#N/A</v>
      </c>
    </row>
    <row r="1013" spans="3:14">
      <c r="C1013" s="85" t="e">
        <f t="shared" si="106"/>
        <v>#N/A</v>
      </c>
      <c r="D1013" s="588" t="e">
        <f t="shared" si="111"/>
        <v>#N/A</v>
      </c>
      <c r="E1013" s="588" t="e">
        <f t="shared" si="111"/>
        <v>#N/A</v>
      </c>
      <c r="F1013" s="588" t="e">
        <f t="shared" si="111"/>
        <v>#N/A</v>
      </c>
      <c r="G1013" s="588" t="e">
        <f t="shared" si="111"/>
        <v>#N/A</v>
      </c>
      <c r="H1013" s="588" t="e">
        <f t="shared" si="111"/>
        <v>#N/A</v>
      </c>
      <c r="I1013" s="588" t="e">
        <f t="shared" si="111"/>
        <v>#N/A</v>
      </c>
      <c r="J1013" s="588" t="e">
        <f t="shared" si="111"/>
        <v>#N/A</v>
      </c>
      <c r="K1013" s="588" t="e">
        <f t="shared" si="111"/>
        <v>#N/A</v>
      </c>
      <c r="L1013" s="588" t="e">
        <f t="shared" si="111"/>
        <v>#N/A</v>
      </c>
      <c r="M1013" s="588" t="e">
        <f t="shared" si="111"/>
        <v>#N/A</v>
      </c>
      <c r="N1013" s="588" t="e">
        <f t="shared" si="111"/>
        <v>#N/A</v>
      </c>
    </row>
    <row r="1014" spans="3:14">
      <c r="C1014" s="85" t="e">
        <f t="shared" si="106"/>
        <v>#N/A</v>
      </c>
      <c r="D1014" s="588" t="e">
        <f t="shared" si="111"/>
        <v>#N/A</v>
      </c>
      <c r="E1014" s="588" t="e">
        <f t="shared" si="111"/>
        <v>#N/A</v>
      </c>
      <c r="F1014" s="588" t="e">
        <f t="shared" si="111"/>
        <v>#N/A</v>
      </c>
      <c r="G1014" s="588" t="e">
        <f t="shared" si="111"/>
        <v>#N/A</v>
      </c>
      <c r="H1014" s="588" t="e">
        <f t="shared" si="111"/>
        <v>#N/A</v>
      </c>
      <c r="I1014" s="588" t="e">
        <f t="shared" si="111"/>
        <v>#N/A</v>
      </c>
      <c r="J1014" s="588" t="e">
        <f t="shared" si="111"/>
        <v>#N/A</v>
      </c>
      <c r="K1014" s="588" t="e">
        <f t="shared" si="111"/>
        <v>#N/A</v>
      </c>
      <c r="L1014" s="588" t="e">
        <f t="shared" si="111"/>
        <v>#N/A</v>
      </c>
      <c r="M1014" s="588" t="e">
        <f t="shared" si="111"/>
        <v>#N/A</v>
      </c>
      <c r="N1014" s="588" t="e">
        <f t="shared" si="111"/>
        <v>#N/A</v>
      </c>
    </row>
  </sheetData>
  <sheetProtection selectLockedCells="1"/>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sheetPr codeName="Sheet3">
    <tabColor theme="3" tint="0.39997558519241921"/>
    <pageSetUpPr fitToPage="1"/>
  </sheetPr>
  <dimension ref="B26:U81"/>
  <sheetViews>
    <sheetView view="pageBreakPreview" zoomScale="30" zoomScaleNormal="20" zoomScaleSheetLayoutView="30" zoomScalePageLayoutView="28" workbookViewId="0">
      <selection activeCell="U50" sqref="U50"/>
    </sheetView>
  </sheetViews>
  <sheetFormatPr defaultRowHeight="15"/>
  <sheetData>
    <row r="26" spans="2:5">
      <c r="C26" s="2"/>
      <c r="D26" s="2"/>
      <c r="E26" s="2"/>
    </row>
    <row r="27" spans="2:5">
      <c r="B27" t="s">
        <v>74</v>
      </c>
      <c r="D27" s="3"/>
    </row>
    <row r="50" spans="6:21" ht="46.5">
      <c r="U50" s="569" t="s">
        <v>686</v>
      </c>
    </row>
    <row r="58" spans="6:21" ht="51">
      <c r="F58" s="13" t="s">
        <v>134</v>
      </c>
    </row>
    <row r="72" spans="6:21" ht="51">
      <c r="F72" s="13"/>
    </row>
    <row r="79" spans="6:21" ht="46.5">
      <c r="U79" s="569" t="s">
        <v>648</v>
      </c>
    </row>
    <row r="81" spans="21:21" ht="46.5">
      <c r="U81" s="569" t="s">
        <v>649</v>
      </c>
    </row>
  </sheetData>
  <sheetProtection selectLockedCells="1"/>
  <phoneticPr fontId="10" type="noConversion"/>
  <pageMargins left="0.7" right="0.7" top="0.75" bottom="0.75" header="0.3" footer="0.3"/>
  <pageSetup paperSize="9" scale="86" fitToWidth="7" orientation="landscape" r:id="rId1"/>
  <headerFooter>
    <oddHeader xml:space="preserve">&amp;CRocker Lines
</oddHeader>
  </headerFooter>
  <drawing r:id="rId2"/>
  <legacyDrawing r:id="rId3"/>
</worksheet>
</file>

<file path=xl/worksheets/sheet9.xml><?xml version="1.0" encoding="utf-8"?>
<worksheet xmlns="http://schemas.openxmlformats.org/spreadsheetml/2006/main" xmlns:r="http://schemas.openxmlformats.org/officeDocument/2006/relationships">
  <sheetPr codeName="Sheet15"/>
  <dimension ref="A1:I1560"/>
  <sheetViews>
    <sheetView workbookViewId="0">
      <pane ySplit="1" topLeftCell="A2" activePane="bottomLeft" state="frozen"/>
      <selection pane="bottomLeft" activeCell="E9" sqref="E9"/>
    </sheetView>
  </sheetViews>
  <sheetFormatPr defaultRowHeight="15"/>
  <cols>
    <col min="2" max="2" width="10.140625" customWidth="1"/>
    <col min="3" max="3" width="11.28515625" customWidth="1"/>
  </cols>
  <sheetData>
    <row r="1" spans="1:7" ht="26.25">
      <c r="A1" s="425" t="s">
        <v>492</v>
      </c>
      <c r="G1" s="427" t="s">
        <v>508</v>
      </c>
    </row>
    <row r="2" spans="1:7">
      <c r="A2" t="s">
        <v>521</v>
      </c>
    </row>
    <row r="3" spans="1:7">
      <c r="A3" t="s">
        <v>510</v>
      </c>
    </row>
    <row r="5" spans="1:7">
      <c r="A5" s="415" t="s">
        <v>170</v>
      </c>
      <c r="B5" s="416"/>
      <c r="C5" s="416"/>
      <c r="D5" s="416"/>
      <c r="E5" s="417"/>
    </row>
    <row r="6" spans="1:7">
      <c r="A6" s="418"/>
      <c r="B6" s="419"/>
      <c r="C6" s="419"/>
      <c r="D6" s="419"/>
      <c r="E6" s="420"/>
    </row>
    <row r="7" spans="1:7">
      <c r="A7" s="421" t="s">
        <v>493</v>
      </c>
      <c r="B7" s="419"/>
      <c r="C7" s="419"/>
      <c r="D7" s="419"/>
      <c r="E7" s="420"/>
    </row>
    <row r="8" spans="1:7">
      <c r="A8" s="418" t="s">
        <v>494</v>
      </c>
      <c r="B8" s="419"/>
      <c r="C8" s="419"/>
      <c r="D8" s="419" t="s">
        <v>1</v>
      </c>
      <c r="E8" s="26">
        <v>0.7</v>
      </c>
    </row>
    <row r="9" spans="1:7">
      <c r="A9" s="418" t="s">
        <v>495</v>
      </c>
      <c r="B9" s="419"/>
      <c r="C9" s="419"/>
      <c r="D9" s="419" t="s">
        <v>1</v>
      </c>
      <c r="E9" s="26">
        <v>0.8</v>
      </c>
    </row>
    <row r="10" spans="1:7">
      <c r="A10" s="422"/>
      <c r="B10" s="423"/>
      <c r="C10" s="423"/>
      <c r="D10" s="423"/>
      <c r="E10" s="424"/>
    </row>
    <row r="12" spans="1:7">
      <c r="E12" s="426"/>
    </row>
    <row r="16" spans="1:7">
      <c r="A16" s="415" t="s">
        <v>496</v>
      </c>
      <c r="B16" s="416"/>
      <c r="C16" s="416"/>
      <c r="D16" s="416"/>
      <c r="E16" s="417"/>
    </row>
    <row r="17" spans="1:9">
      <c r="A17" s="418" t="s">
        <v>22</v>
      </c>
      <c r="B17" s="419"/>
      <c r="C17" s="419"/>
      <c r="D17" s="419" t="s">
        <v>0</v>
      </c>
      <c r="E17" s="420">
        <f>OutlineParameters!C46</f>
        <v>1200</v>
      </c>
    </row>
    <row r="18" spans="1:9">
      <c r="A18" s="418" t="s">
        <v>497</v>
      </c>
      <c r="B18" s="419"/>
      <c r="C18" s="419"/>
      <c r="D18" s="419" t="s">
        <v>0</v>
      </c>
      <c r="E18" s="420">
        <f>OutlineParameters!C47</f>
        <v>266</v>
      </c>
    </row>
    <row r="19" spans="1:9">
      <c r="A19" s="418" t="s">
        <v>522</v>
      </c>
      <c r="B19" s="419"/>
      <c r="C19" s="419"/>
      <c r="D19" s="419" t="s">
        <v>0</v>
      </c>
      <c r="E19" s="431">
        <f>VLOOKUP(-ABS(E8-0.5),RockerConcaveParameters!$B$111:$C$810,2,TRUE)*2</f>
        <v>386.25406581998868</v>
      </c>
    </row>
    <row r="20" spans="1:9">
      <c r="A20" s="422" t="s">
        <v>503</v>
      </c>
      <c r="B20" s="423" t="s">
        <v>147</v>
      </c>
      <c r="C20" s="429">
        <f>((E19-E18)/2+E18*E9)/(E8*E17)</f>
        <v>0.32491313441665992</v>
      </c>
      <c r="D20" s="423" t="s">
        <v>504</v>
      </c>
      <c r="E20" s="430">
        <f>(E9*E18-E18/2)-(C20*E17/2)</f>
        <v>-115.14788064999595</v>
      </c>
    </row>
    <row r="32" spans="1:9">
      <c r="A32" s="414"/>
      <c r="B32" s="413" t="s">
        <v>204</v>
      </c>
      <c r="C32" s="413" t="s">
        <v>18</v>
      </c>
      <c r="D32" s="413" t="s">
        <v>500</v>
      </c>
      <c r="E32" s="413" t="s">
        <v>502</v>
      </c>
      <c r="F32" s="413" t="s">
        <v>505</v>
      </c>
      <c r="G32" s="413" t="s">
        <v>325</v>
      </c>
      <c r="H32" s="413" t="s">
        <v>507</v>
      </c>
      <c r="I32" s="2"/>
    </row>
    <row r="33" spans="1:9">
      <c r="A33" t="s">
        <v>4</v>
      </c>
      <c r="B33" t="s">
        <v>498</v>
      </c>
      <c r="C33" t="s">
        <v>499</v>
      </c>
      <c r="D33" t="s">
        <v>501</v>
      </c>
      <c r="E33" t="s">
        <v>5</v>
      </c>
      <c r="F33" t="s">
        <v>506</v>
      </c>
    </row>
    <row r="34" spans="1:9">
      <c r="A34">
        <v>-700</v>
      </c>
      <c r="B34" s="11">
        <f>RockerConcaveParameters!R110</f>
        <v>0</v>
      </c>
      <c r="C34" s="11" t="e">
        <f>RockerConcaveParameters!T110</f>
        <v>#N/A</v>
      </c>
      <c r="D34" s="11" t="e">
        <f>OutlineParameters!T114</f>
        <v>#N/A</v>
      </c>
      <c r="E34" s="11">
        <f t="shared" ref="E34:E97" si="0">$C$20*A34+$E$20</f>
        <v>-342.58707474165789</v>
      </c>
      <c r="F34" t="e">
        <f>IF(E34&gt;-D34,(B34-3/2*C34*((E34/D34)^2-1/3*(E34/D34)^3)),NA())</f>
        <v>#N/A</v>
      </c>
      <c r="G34" t="e">
        <f>NA()</f>
        <v>#N/A</v>
      </c>
      <c r="H34" t="e">
        <f>NA()</f>
        <v>#N/A</v>
      </c>
      <c r="I34">
        <v>0</v>
      </c>
    </row>
    <row r="35" spans="1:9">
      <c r="A35">
        <v>-699</v>
      </c>
      <c r="B35" s="11">
        <f>RockerConcaveParameters!R111</f>
        <v>0</v>
      </c>
      <c r="C35" s="11" t="e">
        <f>RockerConcaveParameters!T111</f>
        <v>#N/A</v>
      </c>
      <c r="D35" s="11" t="e">
        <f>OutlineParameters!T115</f>
        <v>#N/A</v>
      </c>
      <c r="E35" s="11">
        <f t="shared" si="0"/>
        <v>-342.26216160724124</v>
      </c>
      <c r="F35" t="e">
        <f t="shared" ref="F35:F98" si="1">IF(E35&gt;-D35,(B35-3/2*C35*((E35/D35)^2-1/3*(E35/D35)^3)),NA())</f>
        <v>#N/A</v>
      </c>
      <c r="G35" t="e">
        <f t="shared" ref="G35:G98" si="2">(F35-F34)</f>
        <v>#N/A</v>
      </c>
      <c r="H35" t="e">
        <f>NA()</f>
        <v>#N/A</v>
      </c>
      <c r="I35">
        <f>IF(OR(ISNA(G35),ISNA(G34)),0,IF(G35*G34&lt;0,A35,0))</f>
        <v>0</v>
      </c>
    </row>
    <row r="36" spans="1:9">
      <c r="A36">
        <v>-698</v>
      </c>
      <c r="B36" s="11">
        <f>RockerConcaveParameters!R112</f>
        <v>0</v>
      </c>
      <c r="C36" s="11" t="e">
        <f>RockerConcaveParameters!T112</f>
        <v>#N/A</v>
      </c>
      <c r="D36" s="11" t="e">
        <f>OutlineParameters!T116</f>
        <v>#N/A</v>
      </c>
      <c r="E36" s="11">
        <f t="shared" si="0"/>
        <v>-341.93724847282459</v>
      </c>
      <c r="F36" t="e">
        <f t="shared" si="1"/>
        <v>#N/A</v>
      </c>
      <c r="G36" t="e">
        <f t="shared" si="2"/>
        <v>#N/A</v>
      </c>
      <c r="H36" t="e">
        <f t="shared" ref="H36:H99" si="3">(G36-G35)</f>
        <v>#N/A</v>
      </c>
      <c r="I36">
        <f t="shared" ref="I36:I99" si="4">IF(OR(ISNA(G36),ISNA(G35)),0,IF(G36*G35&lt;0,A36,0))</f>
        <v>0</v>
      </c>
    </row>
    <row r="37" spans="1:9">
      <c r="A37">
        <v>-697</v>
      </c>
      <c r="B37" s="11">
        <f>RockerConcaveParameters!R113</f>
        <v>0</v>
      </c>
      <c r="C37" s="11" t="e">
        <f>RockerConcaveParameters!T113</f>
        <v>#N/A</v>
      </c>
      <c r="D37" s="11" t="e">
        <f>OutlineParameters!T117</f>
        <v>#N/A</v>
      </c>
      <c r="E37" s="11">
        <f t="shared" si="0"/>
        <v>-341.61233533840789</v>
      </c>
      <c r="F37" t="e">
        <f t="shared" si="1"/>
        <v>#N/A</v>
      </c>
      <c r="G37" t="e">
        <f t="shared" si="2"/>
        <v>#N/A</v>
      </c>
      <c r="H37" t="e">
        <f t="shared" si="3"/>
        <v>#N/A</v>
      </c>
      <c r="I37">
        <f t="shared" si="4"/>
        <v>0</v>
      </c>
    </row>
    <row r="38" spans="1:9">
      <c r="A38">
        <v>-696</v>
      </c>
      <c r="B38" s="11">
        <f>RockerConcaveParameters!R114</f>
        <v>0</v>
      </c>
      <c r="C38" s="11" t="e">
        <f>RockerConcaveParameters!T114</f>
        <v>#N/A</v>
      </c>
      <c r="D38" s="11" t="e">
        <f>OutlineParameters!T118</f>
        <v>#N/A</v>
      </c>
      <c r="E38" s="11">
        <f t="shared" si="0"/>
        <v>-341.28742220399124</v>
      </c>
      <c r="F38" t="e">
        <f t="shared" si="1"/>
        <v>#N/A</v>
      </c>
      <c r="G38" t="e">
        <f t="shared" si="2"/>
        <v>#N/A</v>
      </c>
      <c r="H38" t="e">
        <f t="shared" si="3"/>
        <v>#N/A</v>
      </c>
      <c r="I38">
        <f t="shared" si="4"/>
        <v>0</v>
      </c>
    </row>
    <row r="39" spans="1:9">
      <c r="A39">
        <v>-695</v>
      </c>
      <c r="B39" s="11">
        <f>RockerConcaveParameters!R115</f>
        <v>0</v>
      </c>
      <c r="C39" s="11" t="e">
        <f>RockerConcaveParameters!T115</f>
        <v>#N/A</v>
      </c>
      <c r="D39" s="11" t="e">
        <f>OutlineParameters!T119</f>
        <v>#N/A</v>
      </c>
      <c r="E39" s="11">
        <f t="shared" si="0"/>
        <v>-340.96250906957459</v>
      </c>
      <c r="F39" t="e">
        <f t="shared" si="1"/>
        <v>#N/A</v>
      </c>
      <c r="G39" t="e">
        <f t="shared" si="2"/>
        <v>#N/A</v>
      </c>
      <c r="H39" t="e">
        <f t="shared" si="3"/>
        <v>#N/A</v>
      </c>
      <c r="I39">
        <f t="shared" si="4"/>
        <v>0</v>
      </c>
    </row>
    <row r="40" spans="1:9">
      <c r="A40">
        <v>-694</v>
      </c>
      <c r="B40" s="11">
        <f>RockerConcaveParameters!R116</f>
        <v>0</v>
      </c>
      <c r="C40" s="11" t="e">
        <f>RockerConcaveParameters!T116</f>
        <v>#N/A</v>
      </c>
      <c r="D40" s="11" t="e">
        <f>OutlineParameters!T120</f>
        <v>#N/A</v>
      </c>
      <c r="E40" s="11">
        <f t="shared" si="0"/>
        <v>-340.63759593515795</v>
      </c>
      <c r="F40" t="e">
        <f t="shared" si="1"/>
        <v>#N/A</v>
      </c>
      <c r="G40" t="e">
        <f t="shared" si="2"/>
        <v>#N/A</v>
      </c>
      <c r="H40" t="e">
        <f t="shared" si="3"/>
        <v>#N/A</v>
      </c>
      <c r="I40">
        <f t="shared" si="4"/>
        <v>0</v>
      </c>
    </row>
    <row r="41" spans="1:9">
      <c r="A41">
        <v>-693</v>
      </c>
      <c r="B41" s="11">
        <f>RockerConcaveParameters!R117</f>
        <v>0</v>
      </c>
      <c r="C41" s="11" t="e">
        <f>RockerConcaveParameters!T117</f>
        <v>#N/A</v>
      </c>
      <c r="D41" s="11" t="e">
        <f>OutlineParameters!T121</f>
        <v>#N/A</v>
      </c>
      <c r="E41" s="11">
        <f t="shared" si="0"/>
        <v>-340.3126828007413</v>
      </c>
      <c r="F41" t="e">
        <f t="shared" si="1"/>
        <v>#N/A</v>
      </c>
      <c r="G41" t="e">
        <f t="shared" si="2"/>
        <v>#N/A</v>
      </c>
      <c r="H41" t="e">
        <f t="shared" si="3"/>
        <v>#N/A</v>
      </c>
      <c r="I41">
        <f t="shared" si="4"/>
        <v>0</v>
      </c>
    </row>
    <row r="42" spans="1:9">
      <c r="A42">
        <v>-692</v>
      </c>
      <c r="B42" s="11">
        <f>RockerConcaveParameters!R118</f>
        <v>0</v>
      </c>
      <c r="C42" s="11" t="e">
        <f>RockerConcaveParameters!T118</f>
        <v>#N/A</v>
      </c>
      <c r="D42" s="11" t="e">
        <f>OutlineParameters!T122</f>
        <v>#N/A</v>
      </c>
      <c r="E42" s="11">
        <f t="shared" si="0"/>
        <v>-339.98776966632465</v>
      </c>
      <c r="F42" t="e">
        <f t="shared" si="1"/>
        <v>#N/A</v>
      </c>
      <c r="G42" t="e">
        <f t="shared" si="2"/>
        <v>#N/A</v>
      </c>
      <c r="H42" t="e">
        <f t="shared" si="3"/>
        <v>#N/A</v>
      </c>
      <c r="I42">
        <f t="shared" si="4"/>
        <v>0</v>
      </c>
    </row>
    <row r="43" spans="1:9">
      <c r="A43">
        <v>-691</v>
      </c>
      <c r="B43" s="11">
        <f>RockerConcaveParameters!R119</f>
        <v>0</v>
      </c>
      <c r="C43" s="11" t="e">
        <f>RockerConcaveParameters!T119</f>
        <v>#N/A</v>
      </c>
      <c r="D43" s="11" t="e">
        <f>OutlineParameters!T123</f>
        <v>#N/A</v>
      </c>
      <c r="E43" s="11">
        <f t="shared" si="0"/>
        <v>-339.66285653190795</v>
      </c>
      <c r="F43" t="e">
        <f t="shared" si="1"/>
        <v>#N/A</v>
      </c>
      <c r="G43" t="e">
        <f t="shared" si="2"/>
        <v>#N/A</v>
      </c>
      <c r="H43" t="e">
        <f t="shared" si="3"/>
        <v>#N/A</v>
      </c>
      <c r="I43">
        <f t="shared" si="4"/>
        <v>0</v>
      </c>
    </row>
    <row r="44" spans="1:9">
      <c r="A44">
        <v>-690</v>
      </c>
      <c r="B44" s="11">
        <f>RockerConcaveParameters!R120</f>
        <v>0</v>
      </c>
      <c r="C44" s="11" t="e">
        <f>RockerConcaveParameters!T120</f>
        <v>#N/A</v>
      </c>
      <c r="D44" s="11" t="e">
        <f>OutlineParameters!T124</f>
        <v>#N/A</v>
      </c>
      <c r="E44" s="11">
        <f t="shared" si="0"/>
        <v>-339.3379433974913</v>
      </c>
      <c r="F44" t="e">
        <f t="shared" si="1"/>
        <v>#N/A</v>
      </c>
      <c r="G44" t="e">
        <f t="shared" si="2"/>
        <v>#N/A</v>
      </c>
      <c r="H44" t="e">
        <f t="shared" si="3"/>
        <v>#N/A</v>
      </c>
      <c r="I44">
        <f t="shared" si="4"/>
        <v>0</v>
      </c>
    </row>
    <row r="45" spans="1:9">
      <c r="A45">
        <v>-689</v>
      </c>
      <c r="B45" s="11">
        <f>RockerConcaveParameters!R121</f>
        <v>0</v>
      </c>
      <c r="C45" s="11" t="e">
        <f>RockerConcaveParameters!T121</f>
        <v>#N/A</v>
      </c>
      <c r="D45" s="11" t="e">
        <f>OutlineParameters!T125</f>
        <v>#N/A</v>
      </c>
      <c r="E45" s="11">
        <f t="shared" si="0"/>
        <v>-339.01303026307465</v>
      </c>
      <c r="F45" t="e">
        <f t="shared" si="1"/>
        <v>#N/A</v>
      </c>
      <c r="G45" t="e">
        <f t="shared" si="2"/>
        <v>#N/A</v>
      </c>
      <c r="H45" t="e">
        <f t="shared" si="3"/>
        <v>#N/A</v>
      </c>
      <c r="I45">
        <f t="shared" si="4"/>
        <v>0</v>
      </c>
    </row>
    <row r="46" spans="1:9">
      <c r="A46">
        <v>-688</v>
      </c>
      <c r="B46" s="11">
        <f>RockerConcaveParameters!R122</f>
        <v>0</v>
      </c>
      <c r="C46" s="11" t="e">
        <f>RockerConcaveParameters!T122</f>
        <v>#N/A</v>
      </c>
      <c r="D46" s="11" t="e">
        <f>OutlineParameters!T126</f>
        <v>#N/A</v>
      </c>
      <c r="E46" s="11">
        <f t="shared" si="0"/>
        <v>-338.68811712865795</v>
      </c>
      <c r="F46" t="e">
        <f t="shared" si="1"/>
        <v>#N/A</v>
      </c>
      <c r="G46" t="e">
        <f t="shared" si="2"/>
        <v>#N/A</v>
      </c>
      <c r="H46" t="e">
        <f t="shared" si="3"/>
        <v>#N/A</v>
      </c>
      <c r="I46">
        <f t="shared" si="4"/>
        <v>0</v>
      </c>
    </row>
    <row r="47" spans="1:9">
      <c r="A47">
        <v>-687</v>
      </c>
      <c r="B47" s="11">
        <f>RockerConcaveParameters!R123</f>
        <v>0</v>
      </c>
      <c r="C47" s="11" t="e">
        <f>RockerConcaveParameters!T123</f>
        <v>#N/A</v>
      </c>
      <c r="D47" s="11" t="e">
        <f>OutlineParameters!T127</f>
        <v>#N/A</v>
      </c>
      <c r="E47" s="11">
        <f t="shared" si="0"/>
        <v>-338.3632039942413</v>
      </c>
      <c r="F47" t="e">
        <f t="shared" si="1"/>
        <v>#N/A</v>
      </c>
      <c r="G47" t="e">
        <f t="shared" si="2"/>
        <v>#N/A</v>
      </c>
      <c r="H47" t="e">
        <f t="shared" si="3"/>
        <v>#N/A</v>
      </c>
      <c r="I47">
        <f t="shared" si="4"/>
        <v>0</v>
      </c>
    </row>
    <row r="48" spans="1:9">
      <c r="A48">
        <v>-686</v>
      </c>
      <c r="B48" s="11">
        <f>RockerConcaveParameters!R124</f>
        <v>0</v>
      </c>
      <c r="C48" s="11" t="e">
        <f>RockerConcaveParameters!T124</f>
        <v>#N/A</v>
      </c>
      <c r="D48" s="11" t="e">
        <f>OutlineParameters!T128</f>
        <v>#N/A</v>
      </c>
      <c r="E48" s="11">
        <f t="shared" si="0"/>
        <v>-338.03829085982466</v>
      </c>
      <c r="F48" t="e">
        <f t="shared" si="1"/>
        <v>#N/A</v>
      </c>
      <c r="G48" t="e">
        <f t="shared" si="2"/>
        <v>#N/A</v>
      </c>
      <c r="H48" t="e">
        <f t="shared" si="3"/>
        <v>#N/A</v>
      </c>
      <c r="I48">
        <f t="shared" si="4"/>
        <v>0</v>
      </c>
    </row>
    <row r="49" spans="1:9">
      <c r="A49">
        <v>-685</v>
      </c>
      <c r="B49" s="11">
        <f>RockerConcaveParameters!R125</f>
        <v>0</v>
      </c>
      <c r="C49" s="11" t="e">
        <f>RockerConcaveParameters!T125</f>
        <v>#N/A</v>
      </c>
      <c r="D49" s="11" t="e">
        <f>OutlineParameters!T129</f>
        <v>#N/A</v>
      </c>
      <c r="E49" s="11">
        <f t="shared" si="0"/>
        <v>-337.71337772540801</v>
      </c>
      <c r="F49" t="e">
        <f t="shared" si="1"/>
        <v>#N/A</v>
      </c>
      <c r="G49" t="e">
        <f t="shared" si="2"/>
        <v>#N/A</v>
      </c>
      <c r="H49" t="e">
        <f t="shared" si="3"/>
        <v>#N/A</v>
      </c>
      <c r="I49">
        <f t="shared" si="4"/>
        <v>0</v>
      </c>
    </row>
    <row r="50" spans="1:9">
      <c r="A50">
        <v>-684</v>
      </c>
      <c r="B50" s="11">
        <f>RockerConcaveParameters!R126</f>
        <v>0</v>
      </c>
      <c r="C50" s="11" t="e">
        <f>RockerConcaveParameters!T126</f>
        <v>#N/A</v>
      </c>
      <c r="D50" s="11" t="e">
        <f>OutlineParameters!T130</f>
        <v>#N/A</v>
      </c>
      <c r="E50" s="11">
        <f t="shared" si="0"/>
        <v>-337.38846459099136</v>
      </c>
      <c r="F50" t="e">
        <f t="shared" si="1"/>
        <v>#N/A</v>
      </c>
      <c r="G50" t="e">
        <f t="shared" si="2"/>
        <v>#N/A</v>
      </c>
      <c r="H50" t="e">
        <f t="shared" si="3"/>
        <v>#N/A</v>
      </c>
      <c r="I50">
        <f t="shared" si="4"/>
        <v>0</v>
      </c>
    </row>
    <row r="51" spans="1:9">
      <c r="A51">
        <v>-683</v>
      </c>
      <c r="B51" s="11">
        <f>RockerConcaveParameters!R127</f>
        <v>0</v>
      </c>
      <c r="C51" s="11" t="e">
        <f>RockerConcaveParameters!T127</f>
        <v>#N/A</v>
      </c>
      <c r="D51" s="11" t="e">
        <f>OutlineParameters!T131</f>
        <v>#N/A</v>
      </c>
      <c r="E51" s="11">
        <f t="shared" si="0"/>
        <v>-337.06355145657471</v>
      </c>
      <c r="F51" t="e">
        <f t="shared" si="1"/>
        <v>#N/A</v>
      </c>
      <c r="G51" t="e">
        <f t="shared" si="2"/>
        <v>#N/A</v>
      </c>
      <c r="H51" t="e">
        <f t="shared" si="3"/>
        <v>#N/A</v>
      </c>
      <c r="I51">
        <f t="shared" si="4"/>
        <v>0</v>
      </c>
    </row>
    <row r="52" spans="1:9">
      <c r="A52">
        <v>-682</v>
      </c>
      <c r="B52" s="11">
        <f>RockerConcaveParameters!R128</f>
        <v>0</v>
      </c>
      <c r="C52" s="11" t="e">
        <f>RockerConcaveParameters!T128</f>
        <v>#N/A</v>
      </c>
      <c r="D52" s="11" t="e">
        <f>OutlineParameters!T132</f>
        <v>#N/A</v>
      </c>
      <c r="E52" s="11">
        <f t="shared" si="0"/>
        <v>-336.73863832215801</v>
      </c>
      <c r="F52" t="e">
        <f t="shared" si="1"/>
        <v>#N/A</v>
      </c>
      <c r="G52" t="e">
        <f t="shared" si="2"/>
        <v>#N/A</v>
      </c>
      <c r="H52" t="e">
        <f t="shared" si="3"/>
        <v>#N/A</v>
      </c>
      <c r="I52">
        <f t="shared" si="4"/>
        <v>0</v>
      </c>
    </row>
    <row r="53" spans="1:9">
      <c r="A53">
        <v>-681</v>
      </c>
      <c r="B53" s="11">
        <f>RockerConcaveParameters!R129</f>
        <v>0</v>
      </c>
      <c r="C53" s="11" t="e">
        <f>RockerConcaveParameters!T129</f>
        <v>#N/A</v>
      </c>
      <c r="D53" s="11" t="e">
        <f>OutlineParameters!T133</f>
        <v>#N/A</v>
      </c>
      <c r="E53" s="11">
        <f t="shared" si="0"/>
        <v>-336.41372518774136</v>
      </c>
      <c r="F53" t="e">
        <f t="shared" si="1"/>
        <v>#N/A</v>
      </c>
      <c r="G53" t="e">
        <f t="shared" si="2"/>
        <v>#N/A</v>
      </c>
      <c r="H53" t="e">
        <f t="shared" si="3"/>
        <v>#N/A</v>
      </c>
      <c r="I53">
        <f t="shared" si="4"/>
        <v>0</v>
      </c>
    </row>
    <row r="54" spans="1:9">
      <c r="A54">
        <v>-680</v>
      </c>
      <c r="B54" s="11">
        <f>RockerConcaveParameters!R130</f>
        <v>0</v>
      </c>
      <c r="C54" s="11" t="e">
        <f>RockerConcaveParameters!T130</f>
        <v>#N/A</v>
      </c>
      <c r="D54" s="11" t="e">
        <f>OutlineParameters!T134</f>
        <v>#N/A</v>
      </c>
      <c r="E54" s="11">
        <f t="shared" si="0"/>
        <v>-336.08881205332466</v>
      </c>
      <c r="F54" t="e">
        <f t="shared" si="1"/>
        <v>#N/A</v>
      </c>
      <c r="G54" t="e">
        <f t="shared" si="2"/>
        <v>#N/A</v>
      </c>
      <c r="H54" t="e">
        <f t="shared" si="3"/>
        <v>#N/A</v>
      </c>
      <c r="I54">
        <f t="shared" si="4"/>
        <v>0</v>
      </c>
    </row>
    <row r="55" spans="1:9">
      <c r="A55">
        <v>-679</v>
      </c>
      <c r="B55" s="11">
        <f>RockerConcaveParameters!R131</f>
        <v>0</v>
      </c>
      <c r="C55" s="11" t="e">
        <f>RockerConcaveParameters!T131</f>
        <v>#N/A</v>
      </c>
      <c r="D55" s="11" t="e">
        <f>OutlineParameters!T135</f>
        <v>#N/A</v>
      </c>
      <c r="E55" s="11">
        <f t="shared" si="0"/>
        <v>-335.76389891890801</v>
      </c>
      <c r="F55" t="e">
        <f t="shared" si="1"/>
        <v>#N/A</v>
      </c>
      <c r="G55" t="e">
        <f t="shared" si="2"/>
        <v>#N/A</v>
      </c>
      <c r="H55" t="e">
        <f t="shared" si="3"/>
        <v>#N/A</v>
      </c>
      <c r="I55">
        <f t="shared" si="4"/>
        <v>0</v>
      </c>
    </row>
    <row r="56" spans="1:9">
      <c r="A56">
        <v>-678</v>
      </c>
      <c r="B56" s="11">
        <f>RockerConcaveParameters!R132</f>
        <v>0</v>
      </c>
      <c r="C56" s="11" t="e">
        <f>RockerConcaveParameters!T132</f>
        <v>#N/A</v>
      </c>
      <c r="D56" s="11" t="e">
        <f>OutlineParameters!T136</f>
        <v>#N/A</v>
      </c>
      <c r="E56" s="11">
        <f t="shared" si="0"/>
        <v>-335.43898578449136</v>
      </c>
      <c r="F56" t="e">
        <f t="shared" si="1"/>
        <v>#N/A</v>
      </c>
      <c r="G56" t="e">
        <f t="shared" si="2"/>
        <v>#N/A</v>
      </c>
      <c r="H56" t="e">
        <f t="shared" si="3"/>
        <v>#N/A</v>
      </c>
      <c r="I56">
        <f t="shared" si="4"/>
        <v>0</v>
      </c>
    </row>
    <row r="57" spans="1:9">
      <c r="A57">
        <v>-677</v>
      </c>
      <c r="B57" s="11">
        <f>RockerConcaveParameters!R133</f>
        <v>0</v>
      </c>
      <c r="C57" s="11" t="e">
        <f>RockerConcaveParameters!T133</f>
        <v>#N/A</v>
      </c>
      <c r="D57" s="11" t="e">
        <f>OutlineParameters!T137</f>
        <v>#N/A</v>
      </c>
      <c r="E57" s="11">
        <f t="shared" si="0"/>
        <v>-335.11407265007472</v>
      </c>
      <c r="F57" t="e">
        <f t="shared" si="1"/>
        <v>#N/A</v>
      </c>
      <c r="G57" t="e">
        <f t="shared" si="2"/>
        <v>#N/A</v>
      </c>
      <c r="H57" t="e">
        <f t="shared" si="3"/>
        <v>#N/A</v>
      </c>
      <c r="I57">
        <f t="shared" si="4"/>
        <v>0</v>
      </c>
    </row>
    <row r="58" spans="1:9">
      <c r="A58">
        <v>-676</v>
      </c>
      <c r="B58" s="11">
        <f>RockerConcaveParameters!R134</f>
        <v>0</v>
      </c>
      <c r="C58" s="11" t="e">
        <f>RockerConcaveParameters!T134</f>
        <v>#N/A</v>
      </c>
      <c r="D58" s="11" t="e">
        <f>OutlineParameters!T138</f>
        <v>#N/A</v>
      </c>
      <c r="E58" s="11">
        <f t="shared" si="0"/>
        <v>-334.78915951565807</v>
      </c>
      <c r="F58" t="e">
        <f t="shared" si="1"/>
        <v>#N/A</v>
      </c>
      <c r="G58" t="e">
        <f t="shared" si="2"/>
        <v>#N/A</v>
      </c>
      <c r="H58" t="e">
        <f t="shared" si="3"/>
        <v>#N/A</v>
      </c>
      <c r="I58">
        <f t="shared" si="4"/>
        <v>0</v>
      </c>
    </row>
    <row r="59" spans="1:9">
      <c r="A59">
        <v>-675</v>
      </c>
      <c r="B59" s="11">
        <f>RockerConcaveParameters!R135</f>
        <v>0</v>
      </c>
      <c r="C59" s="11" t="e">
        <f>RockerConcaveParameters!T135</f>
        <v>#N/A</v>
      </c>
      <c r="D59" s="11" t="e">
        <f>OutlineParameters!T139</f>
        <v>#N/A</v>
      </c>
      <c r="E59" s="11">
        <f t="shared" si="0"/>
        <v>-334.46424638124142</v>
      </c>
      <c r="F59" t="e">
        <f t="shared" si="1"/>
        <v>#N/A</v>
      </c>
      <c r="G59" t="e">
        <f t="shared" si="2"/>
        <v>#N/A</v>
      </c>
      <c r="H59" t="e">
        <f t="shared" si="3"/>
        <v>#N/A</v>
      </c>
      <c r="I59">
        <f t="shared" si="4"/>
        <v>0</v>
      </c>
    </row>
    <row r="60" spans="1:9">
      <c r="A60">
        <v>-674</v>
      </c>
      <c r="B60" s="11">
        <f>RockerConcaveParameters!R136</f>
        <v>0</v>
      </c>
      <c r="C60" s="11" t="e">
        <f>RockerConcaveParameters!T136</f>
        <v>#N/A</v>
      </c>
      <c r="D60" s="11" t="e">
        <f>OutlineParameters!T140</f>
        <v>#N/A</v>
      </c>
      <c r="E60" s="11">
        <f t="shared" si="0"/>
        <v>-334.13933324682478</v>
      </c>
      <c r="F60" t="e">
        <f t="shared" si="1"/>
        <v>#N/A</v>
      </c>
      <c r="G60" t="e">
        <f t="shared" si="2"/>
        <v>#N/A</v>
      </c>
      <c r="H60" t="e">
        <f t="shared" si="3"/>
        <v>#N/A</v>
      </c>
      <c r="I60">
        <f t="shared" si="4"/>
        <v>0</v>
      </c>
    </row>
    <row r="61" spans="1:9">
      <c r="A61">
        <v>-673</v>
      </c>
      <c r="B61" s="11">
        <f>RockerConcaveParameters!R137</f>
        <v>0</v>
      </c>
      <c r="C61" s="11" t="e">
        <f>RockerConcaveParameters!T137</f>
        <v>#N/A</v>
      </c>
      <c r="D61" s="11" t="e">
        <f>OutlineParameters!T141</f>
        <v>#N/A</v>
      </c>
      <c r="E61" s="11">
        <f t="shared" si="0"/>
        <v>-333.81442011240807</v>
      </c>
      <c r="F61" t="e">
        <f t="shared" si="1"/>
        <v>#N/A</v>
      </c>
      <c r="G61" t="e">
        <f t="shared" si="2"/>
        <v>#N/A</v>
      </c>
      <c r="H61" t="e">
        <f t="shared" si="3"/>
        <v>#N/A</v>
      </c>
      <c r="I61">
        <f t="shared" si="4"/>
        <v>0</v>
      </c>
    </row>
    <row r="62" spans="1:9">
      <c r="A62">
        <v>-672</v>
      </c>
      <c r="B62" s="11">
        <f>RockerConcaveParameters!R138</f>
        <v>0</v>
      </c>
      <c r="C62" s="11" t="e">
        <f>RockerConcaveParameters!T138</f>
        <v>#N/A</v>
      </c>
      <c r="D62" s="11" t="e">
        <f>OutlineParameters!T142</f>
        <v>#N/A</v>
      </c>
      <c r="E62" s="11">
        <f t="shared" si="0"/>
        <v>-333.48950697799143</v>
      </c>
      <c r="F62" t="e">
        <f t="shared" si="1"/>
        <v>#N/A</v>
      </c>
      <c r="G62" t="e">
        <f t="shared" si="2"/>
        <v>#N/A</v>
      </c>
      <c r="H62" t="e">
        <f t="shared" si="3"/>
        <v>#N/A</v>
      </c>
      <c r="I62">
        <f t="shared" si="4"/>
        <v>0</v>
      </c>
    </row>
    <row r="63" spans="1:9">
      <c r="A63">
        <v>-671</v>
      </c>
      <c r="B63" s="11">
        <f>RockerConcaveParameters!R139</f>
        <v>0</v>
      </c>
      <c r="C63" s="11" t="e">
        <f>RockerConcaveParameters!T139</f>
        <v>#N/A</v>
      </c>
      <c r="D63" s="11" t="e">
        <f>OutlineParameters!T143</f>
        <v>#N/A</v>
      </c>
      <c r="E63" s="11">
        <f t="shared" si="0"/>
        <v>-333.16459384357472</v>
      </c>
      <c r="F63" t="e">
        <f t="shared" si="1"/>
        <v>#N/A</v>
      </c>
      <c r="G63" t="e">
        <f t="shared" si="2"/>
        <v>#N/A</v>
      </c>
      <c r="H63" t="e">
        <f t="shared" si="3"/>
        <v>#N/A</v>
      </c>
      <c r="I63">
        <f t="shared" si="4"/>
        <v>0</v>
      </c>
    </row>
    <row r="64" spans="1:9">
      <c r="A64">
        <v>-670</v>
      </c>
      <c r="B64" s="11">
        <f>RockerConcaveParameters!R140</f>
        <v>0</v>
      </c>
      <c r="C64" s="11" t="e">
        <f>RockerConcaveParameters!T140</f>
        <v>#N/A</v>
      </c>
      <c r="D64" s="11" t="e">
        <f>OutlineParameters!T144</f>
        <v>#N/A</v>
      </c>
      <c r="E64" s="11">
        <f t="shared" si="0"/>
        <v>-332.83968070915807</v>
      </c>
      <c r="F64" t="e">
        <f t="shared" si="1"/>
        <v>#N/A</v>
      </c>
      <c r="G64" t="e">
        <f t="shared" si="2"/>
        <v>#N/A</v>
      </c>
      <c r="H64" t="e">
        <f t="shared" si="3"/>
        <v>#N/A</v>
      </c>
      <c r="I64">
        <f t="shared" si="4"/>
        <v>0</v>
      </c>
    </row>
    <row r="65" spans="1:9">
      <c r="A65">
        <v>-669</v>
      </c>
      <c r="B65" s="11">
        <f>RockerConcaveParameters!R141</f>
        <v>0</v>
      </c>
      <c r="C65" s="11" t="e">
        <f>RockerConcaveParameters!T141</f>
        <v>#N/A</v>
      </c>
      <c r="D65" s="11" t="e">
        <f>OutlineParameters!T145</f>
        <v>#N/A</v>
      </c>
      <c r="E65" s="11">
        <f t="shared" si="0"/>
        <v>-332.51476757474143</v>
      </c>
      <c r="F65" t="e">
        <f t="shared" si="1"/>
        <v>#N/A</v>
      </c>
      <c r="G65" t="e">
        <f t="shared" si="2"/>
        <v>#N/A</v>
      </c>
      <c r="H65" t="e">
        <f t="shared" si="3"/>
        <v>#N/A</v>
      </c>
      <c r="I65">
        <f t="shared" si="4"/>
        <v>0</v>
      </c>
    </row>
    <row r="66" spans="1:9">
      <c r="A66">
        <v>-668</v>
      </c>
      <c r="B66" s="11">
        <f>RockerConcaveParameters!R142</f>
        <v>0</v>
      </c>
      <c r="C66" s="11" t="e">
        <f>RockerConcaveParameters!T142</f>
        <v>#N/A</v>
      </c>
      <c r="D66" s="11" t="e">
        <f>OutlineParameters!T146</f>
        <v>#N/A</v>
      </c>
      <c r="E66" s="11">
        <f t="shared" si="0"/>
        <v>-332.18985444032478</v>
      </c>
      <c r="F66" t="e">
        <f t="shared" si="1"/>
        <v>#N/A</v>
      </c>
      <c r="G66" t="e">
        <f t="shared" si="2"/>
        <v>#N/A</v>
      </c>
      <c r="H66" t="e">
        <f t="shared" si="3"/>
        <v>#N/A</v>
      </c>
      <c r="I66">
        <f t="shared" si="4"/>
        <v>0</v>
      </c>
    </row>
    <row r="67" spans="1:9">
      <c r="A67">
        <v>-667</v>
      </c>
      <c r="B67" s="11">
        <f>RockerConcaveParameters!R143</f>
        <v>0</v>
      </c>
      <c r="C67" s="11" t="e">
        <f>RockerConcaveParameters!T143</f>
        <v>#N/A</v>
      </c>
      <c r="D67" s="11" t="e">
        <f>OutlineParameters!T147</f>
        <v>#N/A</v>
      </c>
      <c r="E67" s="11">
        <f t="shared" si="0"/>
        <v>-331.86494130590813</v>
      </c>
      <c r="F67" t="e">
        <f t="shared" si="1"/>
        <v>#N/A</v>
      </c>
      <c r="G67" t="e">
        <f t="shared" si="2"/>
        <v>#N/A</v>
      </c>
      <c r="H67" t="e">
        <f t="shared" si="3"/>
        <v>#N/A</v>
      </c>
      <c r="I67">
        <f t="shared" si="4"/>
        <v>0</v>
      </c>
    </row>
    <row r="68" spans="1:9">
      <c r="A68">
        <v>-666</v>
      </c>
      <c r="B68" s="11">
        <f>RockerConcaveParameters!R144</f>
        <v>0</v>
      </c>
      <c r="C68" s="11" t="e">
        <f>RockerConcaveParameters!T144</f>
        <v>#N/A</v>
      </c>
      <c r="D68" s="11" t="e">
        <f>OutlineParameters!T148</f>
        <v>#N/A</v>
      </c>
      <c r="E68" s="11">
        <f t="shared" si="0"/>
        <v>-331.54002817149149</v>
      </c>
      <c r="F68" t="e">
        <f t="shared" si="1"/>
        <v>#N/A</v>
      </c>
      <c r="G68" t="e">
        <f t="shared" si="2"/>
        <v>#N/A</v>
      </c>
      <c r="H68" t="e">
        <f t="shared" si="3"/>
        <v>#N/A</v>
      </c>
      <c r="I68">
        <f t="shared" si="4"/>
        <v>0</v>
      </c>
    </row>
    <row r="69" spans="1:9">
      <c r="A69">
        <v>-665</v>
      </c>
      <c r="B69" s="11">
        <f>RockerConcaveParameters!R145</f>
        <v>0</v>
      </c>
      <c r="C69" s="11" t="e">
        <f>RockerConcaveParameters!T145</f>
        <v>#N/A</v>
      </c>
      <c r="D69" s="11" t="e">
        <f>OutlineParameters!T149</f>
        <v>#N/A</v>
      </c>
      <c r="E69" s="11">
        <f t="shared" si="0"/>
        <v>-331.21511503707484</v>
      </c>
      <c r="F69" t="e">
        <f t="shared" si="1"/>
        <v>#N/A</v>
      </c>
      <c r="G69" t="e">
        <f t="shared" si="2"/>
        <v>#N/A</v>
      </c>
      <c r="H69" t="e">
        <f t="shared" si="3"/>
        <v>#N/A</v>
      </c>
      <c r="I69">
        <f t="shared" si="4"/>
        <v>0</v>
      </c>
    </row>
    <row r="70" spans="1:9">
      <c r="A70">
        <v>-664</v>
      </c>
      <c r="B70" s="11">
        <f>RockerConcaveParameters!R146</f>
        <v>0</v>
      </c>
      <c r="C70" s="11" t="e">
        <f>RockerConcaveParameters!T146</f>
        <v>#N/A</v>
      </c>
      <c r="D70" s="11" t="e">
        <f>OutlineParameters!T150</f>
        <v>#N/A</v>
      </c>
      <c r="E70" s="11">
        <f t="shared" si="0"/>
        <v>-330.89020190265813</v>
      </c>
      <c r="F70" t="e">
        <f t="shared" si="1"/>
        <v>#N/A</v>
      </c>
      <c r="G70" t="e">
        <f t="shared" si="2"/>
        <v>#N/A</v>
      </c>
      <c r="H70" t="e">
        <f t="shared" si="3"/>
        <v>#N/A</v>
      </c>
      <c r="I70">
        <f t="shared" si="4"/>
        <v>0</v>
      </c>
    </row>
    <row r="71" spans="1:9">
      <c r="A71">
        <v>-663</v>
      </c>
      <c r="B71" s="11">
        <f>RockerConcaveParameters!R147</f>
        <v>0</v>
      </c>
      <c r="C71" s="11" t="e">
        <f>RockerConcaveParameters!T147</f>
        <v>#N/A</v>
      </c>
      <c r="D71" s="11" t="e">
        <f>OutlineParameters!T151</f>
        <v>#N/A</v>
      </c>
      <c r="E71" s="11">
        <f t="shared" si="0"/>
        <v>-330.56528876824149</v>
      </c>
      <c r="F71" t="e">
        <f t="shared" si="1"/>
        <v>#N/A</v>
      </c>
      <c r="G71" t="e">
        <f t="shared" si="2"/>
        <v>#N/A</v>
      </c>
      <c r="H71" t="e">
        <f t="shared" si="3"/>
        <v>#N/A</v>
      </c>
      <c r="I71">
        <f t="shared" si="4"/>
        <v>0</v>
      </c>
    </row>
    <row r="72" spans="1:9">
      <c r="A72">
        <v>-662</v>
      </c>
      <c r="B72" s="11">
        <f>RockerConcaveParameters!R148</f>
        <v>0</v>
      </c>
      <c r="C72" s="11" t="e">
        <f>RockerConcaveParameters!T148</f>
        <v>#N/A</v>
      </c>
      <c r="D72" s="11" t="e">
        <f>OutlineParameters!T152</f>
        <v>#N/A</v>
      </c>
      <c r="E72" s="11">
        <f t="shared" si="0"/>
        <v>-330.24037563382478</v>
      </c>
      <c r="F72" t="e">
        <f t="shared" si="1"/>
        <v>#N/A</v>
      </c>
      <c r="G72" t="e">
        <f t="shared" si="2"/>
        <v>#N/A</v>
      </c>
      <c r="H72" t="e">
        <f t="shared" si="3"/>
        <v>#N/A</v>
      </c>
      <c r="I72">
        <f t="shared" si="4"/>
        <v>0</v>
      </c>
    </row>
    <row r="73" spans="1:9">
      <c r="A73">
        <v>-661</v>
      </c>
      <c r="B73" s="11">
        <f>RockerConcaveParameters!R149</f>
        <v>0</v>
      </c>
      <c r="C73" s="11" t="e">
        <f>RockerConcaveParameters!T149</f>
        <v>#N/A</v>
      </c>
      <c r="D73" s="11" t="e">
        <f>OutlineParameters!T153</f>
        <v>#N/A</v>
      </c>
      <c r="E73" s="11">
        <f t="shared" si="0"/>
        <v>-329.91546249940814</v>
      </c>
      <c r="F73" t="e">
        <f t="shared" si="1"/>
        <v>#N/A</v>
      </c>
      <c r="G73" t="e">
        <f t="shared" si="2"/>
        <v>#N/A</v>
      </c>
      <c r="H73" t="e">
        <f t="shared" si="3"/>
        <v>#N/A</v>
      </c>
      <c r="I73">
        <f t="shared" si="4"/>
        <v>0</v>
      </c>
    </row>
    <row r="74" spans="1:9">
      <c r="A74">
        <v>-660</v>
      </c>
      <c r="B74" s="11">
        <f>RockerConcaveParameters!R150</f>
        <v>0</v>
      </c>
      <c r="C74" s="11" t="e">
        <f>RockerConcaveParameters!T150</f>
        <v>#N/A</v>
      </c>
      <c r="D74" s="11" t="e">
        <f>OutlineParameters!T154</f>
        <v>#N/A</v>
      </c>
      <c r="E74" s="11">
        <f t="shared" si="0"/>
        <v>-329.59054936499149</v>
      </c>
      <c r="F74" t="e">
        <f t="shared" si="1"/>
        <v>#N/A</v>
      </c>
      <c r="G74" t="e">
        <f t="shared" si="2"/>
        <v>#N/A</v>
      </c>
      <c r="H74" t="e">
        <f t="shared" si="3"/>
        <v>#N/A</v>
      </c>
      <c r="I74">
        <f t="shared" si="4"/>
        <v>0</v>
      </c>
    </row>
    <row r="75" spans="1:9">
      <c r="A75">
        <v>-659</v>
      </c>
      <c r="B75" s="11">
        <f>RockerConcaveParameters!R151</f>
        <v>0</v>
      </c>
      <c r="C75" s="11" t="e">
        <f>RockerConcaveParameters!T151</f>
        <v>#N/A</v>
      </c>
      <c r="D75" s="11" t="e">
        <f>OutlineParameters!T155</f>
        <v>#N/A</v>
      </c>
      <c r="E75" s="11">
        <f t="shared" si="0"/>
        <v>-329.26563623057484</v>
      </c>
      <c r="F75" t="e">
        <f t="shared" si="1"/>
        <v>#N/A</v>
      </c>
      <c r="G75" t="e">
        <f t="shared" si="2"/>
        <v>#N/A</v>
      </c>
      <c r="H75" t="e">
        <f t="shared" si="3"/>
        <v>#N/A</v>
      </c>
      <c r="I75">
        <f t="shared" si="4"/>
        <v>0</v>
      </c>
    </row>
    <row r="76" spans="1:9">
      <c r="A76">
        <v>-658</v>
      </c>
      <c r="B76" s="11">
        <f>RockerConcaveParameters!R152</f>
        <v>0</v>
      </c>
      <c r="C76" s="11" t="e">
        <f>RockerConcaveParameters!T152</f>
        <v>#N/A</v>
      </c>
      <c r="D76" s="11" t="e">
        <f>OutlineParameters!T156</f>
        <v>#N/A</v>
      </c>
      <c r="E76" s="11">
        <f t="shared" si="0"/>
        <v>-328.94072309615819</v>
      </c>
      <c r="F76" t="e">
        <f t="shared" si="1"/>
        <v>#N/A</v>
      </c>
      <c r="G76" t="e">
        <f t="shared" si="2"/>
        <v>#N/A</v>
      </c>
      <c r="H76" t="e">
        <f t="shared" si="3"/>
        <v>#N/A</v>
      </c>
      <c r="I76">
        <f t="shared" si="4"/>
        <v>0</v>
      </c>
    </row>
    <row r="77" spans="1:9">
      <c r="A77">
        <v>-657</v>
      </c>
      <c r="B77" s="11">
        <f>RockerConcaveParameters!R153</f>
        <v>0</v>
      </c>
      <c r="C77" s="11" t="e">
        <f>RockerConcaveParameters!T153</f>
        <v>#N/A</v>
      </c>
      <c r="D77" s="11" t="e">
        <f>OutlineParameters!T157</f>
        <v>#N/A</v>
      </c>
      <c r="E77" s="11">
        <f t="shared" si="0"/>
        <v>-328.61580996174155</v>
      </c>
      <c r="F77" t="e">
        <f t="shared" si="1"/>
        <v>#N/A</v>
      </c>
      <c r="G77" t="e">
        <f t="shared" si="2"/>
        <v>#N/A</v>
      </c>
      <c r="H77" t="e">
        <f t="shared" si="3"/>
        <v>#N/A</v>
      </c>
      <c r="I77">
        <f t="shared" si="4"/>
        <v>0</v>
      </c>
    </row>
    <row r="78" spans="1:9">
      <c r="A78">
        <v>-656</v>
      </c>
      <c r="B78" s="11">
        <f>RockerConcaveParameters!R154</f>
        <v>0</v>
      </c>
      <c r="C78" s="11" t="e">
        <f>RockerConcaveParameters!T154</f>
        <v>#N/A</v>
      </c>
      <c r="D78" s="11" t="e">
        <f>OutlineParameters!T158</f>
        <v>#N/A</v>
      </c>
      <c r="E78" s="11">
        <f t="shared" si="0"/>
        <v>-328.2908968273249</v>
      </c>
      <c r="F78" t="e">
        <f t="shared" si="1"/>
        <v>#N/A</v>
      </c>
      <c r="G78" t="e">
        <f t="shared" si="2"/>
        <v>#N/A</v>
      </c>
      <c r="H78" t="e">
        <f t="shared" si="3"/>
        <v>#N/A</v>
      </c>
      <c r="I78">
        <f t="shared" si="4"/>
        <v>0</v>
      </c>
    </row>
    <row r="79" spans="1:9">
      <c r="A79">
        <v>-655</v>
      </c>
      <c r="B79" s="11">
        <f>RockerConcaveParameters!R155</f>
        <v>0</v>
      </c>
      <c r="C79" s="11" t="e">
        <f>RockerConcaveParameters!T155</f>
        <v>#N/A</v>
      </c>
      <c r="D79" s="11" t="e">
        <f>OutlineParameters!T159</f>
        <v>#N/A</v>
      </c>
      <c r="E79" s="11">
        <f t="shared" si="0"/>
        <v>-327.9659836929082</v>
      </c>
      <c r="F79" t="e">
        <f t="shared" si="1"/>
        <v>#N/A</v>
      </c>
      <c r="G79" t="e">
        <f t="shared" si="2"/>
        <v>#N/A</v>
      </c>
      <c r="H79" t="e">
        <f t="shared" si="3"/>
        <v>#N/A</v>
      </c>
      <c r="I79">
        <f t="shared" si="4"/>
        <v>0</v>
      </c>
    </row>
    <row r="80" spans="1:9">
      <c r="A80">
        <v>-654</v>
      </c>
      <c r="B80" s="11">
        <f>RockerConcaveParameters!R156</f>
        <v>0</v>
      </c>
      <c r="C80" s="11" t="e">
        <f>RockerConcaveParameters!T156</f>
        <v>#N/A</v>
      </c>
      <c r="D80" s="11" t="e">
        <f>OutlineParameters!T160</f>
        <v>#N/A</v>
      </c>
      <c r="E80" s="11">
        <f t="shared" si="0"/>
        <v>-327.64107055849155</v>
      </c>
      <c r="F80" t="e">
        <f t="shared" si="1"/>
        <v>#N/A</v>
      </c>
      <c r="G80" t="e">
        <f t="shared" si="2"/>
        <v>#N/A</v>
      </c>
      <c r="H80" t="e">
        <f t="shared" si="3"/>
        <v>#N/A</v>
      </c>
      <c r="I80">
        <f t="shared" si="4"/>
        <v>0</v>
      </c>
    </row>
    <row r="81" spans="1:9">
      <c r="A81">
        <v>-653</v>
      </c>
      <c r="B81" s="11">
        <f>RockerConcaveParameters!R157</f>
        <v>0</v>
      </c>
      <c r="C81" s="11" t="e">
        <f>RockerConcaveParameters!T157</f>
        <v>#N/A</v>
      </c>
      <c r="D81" s="11" t="e">
        <f>OutlineParameters!T161</f>
        <v>#N/A</v>
      </c>
      <c r="E81" s="11">
        <f t="shared" si="0"/>
        <v>-327.31615742407485</v>
      </c>
      <c r="F81" t="e">
        <f t="shared" si="1"/>
        <v>#N/A</v>
      </c>
      <c r="G81" t="e">
        <f t="shared" si="2"/>
        <v>#N/A</v>
      </c>
      <c r="H81" t="e">
        <f t="shared" si="3"/>
        <v>#N/A</v>
      </c>
      <c r="I81">
        <f t="shared" si="4"/>
        <v>0</v>
      </c>
    </row>
    <row r="82" spans="1:9">
      <c r="A82">
        <v>-652</v>
      </c>
      <c r="B82" s="11">
        <f>RockerConcaveParameters!R158</f>
        <v>0</v>
      </c>
      <c r="C82" s="11" t="e">
        <f>RockerConcaveParameters!T158</f>
        <v>#N/A</v>
      </c>
      <c r="D82" s="11" t="e">
        <f>OutlineParameters!T162</f>
        <v>#N/A</v>
      </c>
      <c r="E82" s="11">
        <f t="shared" si="0"/>
        <v>-326.9912442896582</v>
      </c>
      <c r="F82" t="e">
        <f t="shared" si="1"/>
        <v>#N/A</v>
      </c>
      <c r="G82" t="e">
        <f t="shared" si="2"/>
        <v>#N/A</v>
      </c>
      <c r="H82" t="e">
        <f t="shared" si="3"/>
        <v>#N/A</v>
      </c>
      <c r="I82">
        <f t="shared" si="4"/>
        <v>0</v>
      </c>
    </row>
    <row r="83" spans="1:9">
      <c r="A83">
        <v>-651</v>
      </c>
      <c r="B83" s="11">
        <f>RockerConcaveParameters!R159</f>
        <v>0</v>
      </c>
      <c r="C83" s="11" t="e">
        <f>RockerConcaveParameters!T159</f>
        <v>#N/A</v>
      </c>
      <c r="D83" s="11" t="e">
        <f>OutlineParameters!T163</f>
        <v>#N/A</v>
      </c>
      <c r="E83" s="11">
        <f t="shared" si="0"/>
        <v>-326.66633115524155</v>
      </c>
      <c r="F83" t="e">
        <f t="shared" si="1"/>
        <v>#N/A</v>
      </c>
      <c r="G83" t="e">
        <f t="shared" si="2"/>
        <v>#N/A</v>
      </c>
      <c r="H83" t="e">
        <f t="shared" si="3"/>
        <v>#N/A</v>
      </c>
      <c r="I83">
        <f t="shared" si="4"/>
        <v>0</v>
      </c>
    </row>
    <row r="84" spans="1:9">
      <c r="A84">
        <v>-650</v>
      </c>
      <c r="B84" s="11">
        <f>RockerConcaveParameters!R160</f>
        <v>0</v>
      </c>
      <c r="C84" s="11" t="e">
        <f>RockerConcaveParameters!T160</f>
        <v>#N/A</v>
      </c>
      <c r="D84" s="11" t="e">
        <f>OutlineParameters!T164</f>
        <v>#N/A</v>
      </c>
      <c r="E84" s="11">
        <f t="shared" si="0"/>
        <v>-326.3414180208249</v>
      </c>
      <c r="F84" t="e">
        <f t="shared" si="1"/>
        <v>#N/A</v>
      </c>
      <c r="G84" t="e">
        <f t="shared" si="2"/>
        <v>#N/A</v>
      </c>
      <c r="H84" t="e">
        <f t="shared" si="3"/>
        <v>#N/A</v>
      </c>
      <c r="I84">
        <f t="shared" si="4"/>
        <v>0</v>
      </c>
    </row>
    <row r="85" spans="1:9">
      <c r="A85">
        <v>-649</v>
      </c>
      <c r="B85" s="11">
        <f>RockerConcaveParameters!R161</f>
        <v>0</v>
      </c>
      <c r="C85" s="11" t="e">
        <f>RockerConcaveParameters!T161</f>
        <v>#N/A</v>
      </c>
      <c r="D85" s="11" t="e">
        <f>OutlineParameters!T165</f>
        <v>#N/A</v>
      </c>
      <c r="E85" s="11">
        <f t="shared" si="0"/>
        <v>-326.01650488640826</v>
      </c>
      <c r="F85" t="e">
        <f t="shared" si="1"/>
        <v>#N/A</v>
      </c>
      <c r="G85" t="e">
        <f t="shared" si="2"/>
        <v>#N/A</v>
      </c>
      <c r="H85" t="e">
        <f t="shared" si="3"/>
        <v>#N/A</v>
      </c>
      <c r="I85">
        <f t="shared" si="4"/>
        <v>0</v>
      </c>
    </row>
    <row r="86" spans="1:9">
      <c r="A86">
        <v>-648</v>
      </c>
      <c r="B86" s="11">
        <f>RockerConcaveParameters!R162</f>
        <v>0</v>
      </c>
      <c r="C86" s="11" t="e">
        <f>RockerConcaveParameters!T162</f>
        <v>#N/A</v>
      </c>
      <c r="D86" s="11" t="e">
        <f>OutlineParameters!T166</f>
        <v>#N/A</v>
      </c>
      <c r="E86" s="11">
        <f t="shared" si="0"/>
        <v>-325.69159175199161</v>
      </c>
      <c r="F86" t="e">
        <f t="shared" si="1"/>
        <v>#N/A</v>
      </c>
      <c r="G86" t="e">
        <f t="shared" si="2"/>
        <v>#N/A</v>
      </c>
      <c r="H86" t="e">
        <f t="shared" si="3"/>
        <v>#N/A</v>
      </c>
      <c r="I86">
        <f t="shared" si="4"/>
        <v>0</v>
      </c>
    </row>
    <row r="87" spans="1:9">
      <c r="A87">
        <v>-647</v>
      </c>
      <c r="B87" s="11">
        <f>RockerConcaveParameters!R163</f>
        <v>0</v>
      </c>
      <c r="C87" s="11" t="e">
        <f>RockerConcaveParameters!T163</f>
        <v>#N/A</v>
      </c>
      <c r="D87" s="11" t="e">
        <f>OutlineParameters!T167</f>
        <v>#N/A</v>
      </c>
      <c r="E87" s="11">
        <f t="shared" si="0"/>
        <v>-325.36667861757496</v>
      </c>
      <c r="F87" t="e">
        <f t="shared" si="1"/>
        <v>#N/A</v>
      </c>
      <c r="G87" t="e">
        <f t="shared" si="2"/>
        <v>#N/A</v>
      </c>
      <c r="H87" t="e">
        <f t="shared" si="3"/>
        <v>#N/A</v>
      </c>
      <c r="I87">
        <f t="shared" si="4"/>
        <v>0</v>
      </c>
    </row>
    <row r="88" spans="1:9">
      <c r="A88">
        <v>-646</v>
      </c>
      <c r="B88" s="11">
        <f>RockerConcaveParameters!R164</f>
        <v>0</v>
      </c>
      <c r="C88" s="11" t="e">
        <f>RockerConcaveParameters!T164</f>
        <v>#N/A</v>
      </c>
      <c r="D88" s="11" t="e">
        <f>OutlineParameters!T168</f>
        <v>#N/A</v>
      </c>
      <c r="E88" s="11">
        <f t="shared" si="0"/>
        <v>-325.04176548315826</v>
      </c>
      <c r="F88" t="e">
        <f t="shared" si="1"/>
        <v>#N/A</v>
      </c>
      <c r="G88" t="e">
        <f t="shared" si="2"/>
        <v>#N/A</v>
      </c>
      <c r="H88" t="e">
        <f t="shared" si="3"/>
        <v>#N/A</v>
      </c>
      <c r="I88">
        <f t="shared" si="4"/>
        <v>0</v>
      </c>
    </row>
    <row r="89" spans="1:9">
      <c r="A89">
        <v>-645</v>
      </c>
      <c r="B89" s="11">
        <f>RockerConcaveParameters!R165</f>
        <v>0</v>
      </c>
      <c r="C89" s="11" t="e">
        <f>RockerConcaveParameters!T165</f>
        <v>#N/A</v>
      </c>
      <c r="D89" s="11" t="e">
        <f>OutlineParameters!T169</f>
        <v>#N/A</v>
      </c>
      <c r="E89" s="11">
        <f t="shared" si="0"/>
        <v>-324.71685234874161</v>
      </c>
      <c r="F89" t="e">
        <f t="shared" si="1"/>
        <v>#N/A</v>
      </c>
      <c r="G89" t="e">
        <f t="shared" si="2"/>
        <v>#N/A</v>
      </c>
      <c r="H89" t="e">
        <f t="shared" si="3"/>
        <v>#N/A</v>
      </c>
      <c r="I89">
        <f t="shared" si="4"/>
        <v>0</v>
      </c>
    </row>
    <row r="90" spans="1:9">
      <c r="A90">
        <v>-644</v>
      </c>
      <c r="B90" s="11">
        <f>RockerConcaveParameters!R166</f>
        <v>0</v>
      </c>
      <c r="C90" s="11" t="e">
        <f>RockerConcaveParameters!T166</f>
        <v>#N/A</v>
      </c>
      <c r="D90" s="11" t="e">
        <f>OutlineParameters!T170</f>
        <v>#N/A</v>
      </c>
      <c r="E90" s="11">
        <f t="shared" si="0"/>
        <v>-324.39193921432491</v>
      </c>
      <c r="F90" t="e">
        <f t="shared" si="1"/>
        <v>#N/A</v>
      </c>
      <c r="G90" t="e">
        <f t="shared" si="2"/>
        <v>#N/A</v>
      </c>
      <c r="H90" t="e">
        <f t="shared" si="3"/>
        <v>#N/A</v>
      </c>
      <c r="I90">
        <f t="shared" si="4"/>
        <v>0</v>
      </c>
    </row>
    <row r="91" spans="1:9">
      <c r="A91">
        <v>-643</v>
      </c>
      <c r="B91" s="11">
        <f>RockerConcaveParameters!R167</f>
        <v>0</v>
      </c>
      <c r="C91" s="11" t="e">
        <f>RockerConcaveParameters!T167</f>
        <v>#N/A</v>
      </c>
      <c r="D91" s="11" t="e">
        <f>OutlineParameters!T171</f>
        <v>#N/A</v>
      </c>
      <c r="E91" s="11">
        <f t="shared" si="0"/>
        <v>-324.06702607990826</v>
      </c>
      <c r="F91" t="e">
        <f t="shared" si="1"/>
        <v>#N/A</v>
      </c>
      <c r="G91" t="e">
        <f t="shared" si="2"/>
        <v>#N/A</v>
      </c>
      <c r="H91" t="e">
        <f t="shared" si="3"/>
        <v>#N/A</v>
      </c>
      <c r="I91">
        <f t="shared" si="4"/>
        <v>0</v>
      </c>
    </row>
    <row r="92" spans="1:9">
      <c r="A92">
        <v>-642</v>
      </c>
      <c r="B92" s="11">
        <f>RockerConcaveParameters!R168</f>
        <v>0</v>
      </c>
      <c r="C92" s="11" t="e">
        <f>RockerConcaveParameters!T168</f>
        <v>#N/A</v>
      </c>
      <c r="D92" s="11" t="e">
        <f>OutlineParameters!T172</f>
        <v>#N/A</v>
      </c>
      <c r="E92" s="11">
        <f t="shared" si="0"/>
        <v>-323.74211294549161</v>
      </c>
      <c r="F92" t="e">
        <f t="shared" si="1"/>
        <v>#N/A</v>
      </c>
      <c r="G92" t="e">
        <f t="shared" si="2"/>
        <v>#N/A</v>
      </c>
      <c r="H92" t="e">
        <f t="shared" si="3"/>
        <v>#N/A</v>
      </c>
      <c r="I92">
        <f t="shared" si="4"/>
        <v>0</v>
      </c>
    </row>
    <row r="93" spans="1:9">
      <c r="A93">
        <v>-641</v>
      </c>
      <c r="B93" s="11">
        <f>RockerConcaveParameters!R169</f>
        <v>0</v>
      </c>
      <c r="C93" s="11" t="e">
        <f>RockerConcaveParameters!T169</f>
        <v>#N/A</v>
      </c>
      <c r="D93" s="11" t="e">
        <f>OutlineParameters!T173</f>
        <v>#N/A</v>
      </c>
      <c r="E93" s="11">
        <f t="shared" si="0"/>
        <v>-323.41719981107497</v>
      </c>
      <c r="F93" t="e">
        <f t="shared" si="1"/>
        <v>#N/A</v>
      </c>
      <c r="G93" t="e">
        <f t="shared" si="2"/>
        <v>#N/A</v>
      </c>
      <c r="H93" t="e">
        <f t="shared" si="3"/>
        <v>#N/A</v>
      </c>
      <c r="I93">
        <f t="shared" si="4"/>
        <v>0</v>
      </c>
    </row>
    <row r="94" spans="1:9">
      <c r="A94">
        <v>-640</v>
      </c>
      <c r="B94" s="11">
        <f>RockerConcaveParameters!R170</f>
        <v>0</v>
      </c>
      <c r="C94" s="11" t="e">
        <f>RockerConcaveParameters!T170</f>
        <v>#N/A</v>
      </c>
      <c r="D94" s="11" t="e">
        <f>OutlineParameters!T174</f>
        <v>#N/A</v>
      </c>
      <c r="E94" s="11">
        <f t="shared" si="0"/>
        <v>-323.09228667665832</v>
      </c>
      <c r="F94" t="e">
        <f t="shared" si="1"/>
        <v>#N/A</v>
      </c>
      <c r="G94" t="e">
        <f t="shared" si="2"/>
        <v>#N/A</v>
      </c>
      <c r="H94" t="e">
        <f t="shared" si="3"/>
        <v>#N/A</v>
      </c>
      <c r="I94">
        <f t="shared" si="4"/>
        <v>0</v>
      </c>
    </row>
    <row r="95" spans="1:9">
      <c r="A95">
        <v>-639</v>
      </c>
      <c r="B95" s="11">
        <f>RockerConcaveParameters!R171</f>
        <v>0</v>
      </c>
      <c r="C95" s="11" t="e">
        <f>RockerConcaveParameters!T171</f>
        <v>#N/A</v>
      </c>
      <c r="D95" s="11" t="e">
        <f>OutlineParameters!T175</f>
        <v>#N/A</v>
      </c>
      <c r="E95" s="11">
        <f t="shared" si="0"/>
        <v>-322.76737354224167</v>
      </c>
      <c r="F95" t="e">
        <f t="shared" si="1"/>
        <v>#N/A</v>
      </c>
      <c r="G95" t="e">
        <f t="shared" si="2"/>
        <v>#N/A</v>
      </c>
      <c r="H95" t="e">
        <f t="shared" si="3"/>
        <v>#N/A</v>
      </c>
      <c r="I95">
        <f t="shared" si="4"/>
        <v>0</v>
      </c>
    </row>
    <row r="96" spans="1:9">
      <c r="A96">
        <v>-638</v>
      </c>
      <c r="B96" s="11">
        <f>RockerConcaveParameters!R172</f>
        <v>0</v>
      </c>
      <c r="C96" s="11" t="e">
        <f>RockerConcaveParameters!T172</f>
        <v>#N/A</v>
      </c>
      <c r="D96" s="11" t="e">
        <f>OutlineParameters!T176</f>
        <v>#N/A</v>
      </c>
      <c r="E96" s="11">
        <f t="shared" si="0"/>
        <v>-322.44246040782502</v>
      </c>
      <c r="F96" t="e">
        <f t="shared" si="1"/>
        <v>#N/A</v>
      </c>
      <c r="G96" t="e">
        <f t="shared" si="2"/>
        <v>#N/A</v>
      </c>
      <c r="H96" t="e">
        <f t="shared" si="3"/>
        <v>#N/A</v>
      </c>
      <c r="I96">
        <f t="shared" si="4"/>
        <v>0</v>
      </c>
    </row>
    <row r="97" spans="1:9">
      <c r="A97">
        <v>-637</v>
      </c>
      <c r="B97" s="11">
        <f>RockerConcaveParameters!R173</f>
        <v>0</v>
      </c>
      <c r="C97" s="11" t="e">
        <f>RockerConcaveParameters!T173</f>
        <v>#N/A</v>
      </c>
      <c r="D97" s="11" t="e">
        <f>OutlineParameters!T177</f>
        <v>#N/A</v>
      </c>
      <c r="E97" s="11">
        <f t="shared" si="0"/>
        <v>-322.11754727340832</v>
      </c>
      <c r="F97" t="e">
        <f t="shared" si="1"/>
        <v>#N/A</v>
      </c>
      <c r="G97" t="e">
        <f t="shared" si="2"/>
        <v>#N/A</v>
      </c>
      <c r="H97" t="e">
        <f t="shared" si="3"/>
        <v>#N/A</v>
      </c>
      <c r="I97">
        <f t="shared" si="4"/>
        <v>0</v>
      </c>
    </row>
    <row r="98" spans="1:9">
      <c r="A98">
        <v>-636</v>
      </c>
      <c r="B98" s="11">
        <f>RockerConcaveParameters!R174</f>
        <v>0</v>
      </c>
      <c r="C98" s="11" t="e">
        <f>RockerConcaveParameters!T174</f>
        <v>#N/A</v>
      </c>
      <c r="D98" s="11" t="e">
        <f>OutlineParameters!T178</f>
        <v>#N/A</v>
      </c>
      <c r="E98" s="11">
        <f t="shared" ref="E98:E161" si="5">$C$20*A98+$E$20</f>
        <v>-321.79263413899167</v>
      </c>
      <c r="F98" t="e">
        <f t="shared" si="1"/>
        <v>#N/A</v>
      </c>
      <c r="G98" t="e">
        <f t="shared" si="2"/>
        <v>#N/A</v>
      </c>
      <c r="H98" t="e">
        <f t="shared" si="3"/>
        <v>#N/A</v>
      </c>
      <c r="I98">
        <f t="shared" si="4"/>
        <v>0</v>
      </c>
    </row>
    <row r="99" spans="1:9">
      <c r="A99">
        <v>-635</v>
      </c>
      <c r="B99" s="11">
        <f>RockerConcaveParameters!R175</f>
        <v>0</v>
      </c>
      <c r="C99" s="11" t="e">
        <f>RockerConcaveParameters!T175</f>
        <v>#N/A</v>
      </c>
      <c r="D99" s="11" t="e">
        <f>OutlineParameters!T179</f>
        <v>#N/A</v>
      </c>
      <c r="E99" s="11">
        <f t="shared" si="5"/>
        <v>-321.46772100457497</v>
      </c>
      <c r="F99" t="e">
        <f t="shared" ref="F99:F162" si="6">IF(E99&gt;-D99,(B99-3/2*C99*((E99/D99)^2-1/3*(E99/D99)^3)),NA())</f>
        <v>#N/A</v>
      </c>
      <c r="G99" t="e">
        <f t="shared" ref="G99:G162" si="7">(F99-F98)</f>
        <v>#N/A</v>
      </c>
      <c r="H99" t="e">
        <f t="shared" si="3"/>
        <v>#N/A</v>
      </c>
      <c r="I99">
        <f t="shared" si="4"/>
        <v>0</v>
      </c>
    </row>
    <row r="100" spans="1:9">
      <c r="A100">
        <v>-634</v>
      </c>
      <c r="B100" s="11">
        <f>RockerConcaveParameters!R176</f>
        <v>0</v>
      </c>
      <c r="C100" s="11" t="e">
        <f>RockerConcaveParameters!T176</f>
        <v>#N/A</v>
      </c>
      <c r="D100" s="11" t="e">
        <f>OutlineParameters!T180</f>
        <v>#N/A</v>
      </c>
      <c r="E100" s="11">
        <f t="shared" si="5"/>
        <v>-321.14280787015832</v>
      </c>
      <c r="F100" t="e">
        <f t="shared" si="6"/>
        <v>#N/A</v>
      </c>
      <c r="G100" t="e">
        <f t="shared" si="7"/>
        <v>#N/A</v>
      </c>
      <c r="H100" t="e">
        <f t="shared" ref="H100:H163" si="8">(G100-G99)</f>
        <v>#N/A</v>
      </c>
      <c r="I100">
        <f t="shared" ref="I100:I163" si="9">IF(OR(ISNA(G100),ISNA(G99)),0,IF(G100*G99&lt;0,A100,0))</f>
        <v>0</v>
      </c>
    </row>
    <row r="101" spans="1:9">
      <c r="A101">
        <v>-633</v>
      </c>
      <c r="B101" s="11">
        <f>RockerConcaveParameters!R177</f>
        <v>0</v>
      </c>
      <c r="C101" s="11" t="e">
        <f>RockerConcaveParameters!T177</f>
        <v>#N/A</v>
      </c>
      <c r="D101" s="11" t="e">
        <f>OutlineParameters!T181</f>
        <v>#N/A</v>
      </c>
      <c r="E101" s="11">
        <f t="shared" si="5"/>
        <v>-320.81789473574167</v>
      </c>
      <c r="F101" t="e">
        <f t="shared" si="6"/>
        <v>#N/A</v>
      </c>
      <c r="G101" t="e">
        <f t="shared" si="7"/>
        <v>#N/A</v>
      </c>
      <c r="H101" t="e">
        <f t="shared" si="8"/>
        <v>#N/A</v>
      </c>
      <c r="I101">
        <f t="shared" si="9"/>
        <v>0</v>
      </c>
    </row>
    <row r="102" spans="1:9">
      <c r="A102">
        <v>-632</v>
      </c>
      <c r="B102" s="11">
        <f>RockerConcaveParameters!R178</f>
        <v>0</v>
      </c>
      <c r="C102" s="11" t="e">
        <f>RockerConcaveParameters!T178</f>
        <v>#N/A</v>
      </c>
      <c r="D102" s="11" t="e">
        <f>OutlineParameters!T182</f>
        <v>#N/A</v>
      </c>
      <c r="E102" s="11">
        <f t="shared" si="5"/>
        <v>-320.49298160132503</v>
      </c>
      <c r="F102" t="e">
        <f t="shared" si="6"/>
        <v>#N/A</v>
      </c>
      <c r="G102" t="e">
        <f t="shared" si="7"/>
        <v>#N/A</v>
      </c>
      <c r="H102" t="e">
        <f t="shared" si="8"/>
        <v>#N/A</v>
      </c>
      <c r="I102">
        <f t="shared" si="9"/>
        <v>0</v>
      </c>
    </row>
    <row r="103" spans="1:9">
      <c r="A103">
        <v>-631</v>
      </c>
      <c r="B103" s="11">
        <f>RockerConcaveParameters!R179</f>
        <v>0</v>
      </c>
      <c r="C103" s="11" t="e">
        <f>RockerConcaveParameters!T179</f>
        <v>#N/A</v>
      </c>
      <c r="D103" s="11" t="e">
        <f>OutlineParameters!T183</f>
        <v>#N/A</v>
      </c>
      <c r="E103" s="11">
        <f t="shared" si="5"/>
        <v>-320.16806846690838</v>
      </c>
      <c r="F103" t="e">
        <f t="shared" si="6"/>
        <v>#N/A</v>
      </c>
      <c r="G103" t="e">
        <f t="shared" si="7"/>
        <v>#N/A</v>
      </c>
      <c r="H103" t="e">
        <f t="shared" si="8"/>
        <v>#N/A</v>
      </c>
      <c r="I103">
        <f t="shared" si="9"/>
        <v>0</v>
      </c>
    </row>
    <row r="104" spans="1:9">
      <c r="A104">
        <v>-630</v>
      </c>
      <c r="B104" s="11">
        <f>RockerConcaveParameters!R180</f>
        <v>0</v>
      </c>
      <c r="C104" s="11" t="e">
        <f>RockerConcaveParameters!T180</f>
        <v>#N/A</v>
      </c>
      <c r="D104" s="11" t="e">
        <f>OutlineParameters!T184</f>
        <v>#N/A</v>
      </c>
      <c r="E104" s="11">
        <f t="shared" si="5"/>
        <v>-319.84315533249173</v>
      </c>
      <c r="F104" t="e">
        <f t="shared" si="6"/>
        <v>#N/A</v>
      </c>
      <c r="G104" t="e">
        <f t="shared" si="7"/>
        <v>#N/A</v>
      </c>
      <c r="H104" t="e">
        <f t="shared" si="8"/>
        <v>#N/A</v>
      </c>
      <c r="I104">
        <f t="shared" si="9"/>
        <v>0</v>
      </c>
    </row>
    <row r="105" spans="1:9">
      <c r="A105">
        <v>-629</v>
      </c>
      <c r="B105" s="11">
        <f>RockerConcaveParameters!R181</f>
        <v>0</v>
      </c>
      <c r="C105" s="11" t="e">
        <f>RockerConcaveParameters!T181</f>
        <v>#N/A</v>
      </c>
      <c r="D105" s="11" t="e">
        <f>OutlineParameters!T185</f>
        <v>#N/A</v>
      </c>
      <c r="E105" s="11">
        <f t="shared" si="5"/>
        <v>-319.51824219807509</v>
      </c>
      <c r="F105" t="e">
        <f t="shared" si="6"/>
        <v>#N/A</v>
      </c>
      <c r="G105" t="e">
        <f t="shared" si="7"/>
        <v>#N/A</v>
      </c>
      <c r="H105" t="e">
        <f t="shared" si="8"/>
        <v>#N/A</v>
      </c>
      <c r="I105">
        <f t="shared" si="9"/>
        <v>0</v>
      </c>
    </row>
    <row r="106" spans="1:9">
      <c r="A106">
        <v>-628</v>
      </c>
      <c r="B106" s="11">
        <f>RockerConcaveParameters!R182</f>
        <v>0</v>
      </c>
      <c r="C106" s="11" t="e">
        <f>RockerConcaveParameters!T182</f>
        <v>#N/A</v>
      </c>
      <c r="D106" s="11" t="e">
        <f>OutlineParameters!T186</f>
        <v>#N/A</v>
      </c>
      <c r="E106" s="11">
        <f t="shared" si="5"/>
        <v>-319.19332906365838</v>
      </c>
      <c r="F106" t="e">
        <f t="shared" si="6"/>
        <v>#N/A</v>
      </c>
      <c r="G106" t="e">
        <f t="shared" si="7"/>
        <v>#N/A</v>
      </c>
      <c r="H106" t="e">
        <f t="shared" si="8"/>
        <v>#N/A</v>
      </c>
      <c r="I106">
        <f t="shared" si="9"/>
        <v>0</v>
      </c>
    </row>
    <row r="107" spans="1:9">
      <c r="A107">
        <v>-627</v>
      </c>
      <c r="B107" s="11">
        <f>RockerConcaveParameters!R183</f>
        <v>0</v>
      </c>
      <c r="C107" s="11" t="e">
        <f>RockerConcaveParameters!T183</f>
        <v>#N/A</v>
      </c>
      <c r="D107" s="11" t="e">
        <f>OutlineParameters!T187</f>
        <v>#N/A</v>
      </c>
      <c r="E107" s="11">
        <f t="shared" si="5"/>
        <v>-318.86841592924173</v>
      </c>
      <c r="F107" t="e">
        <f t="shared" si="6"/>
        <v>#N/A</v>
      </c>
      <c r="G107" t="e">
        <f t="shared" si="7"/>
        <v>#N/A</v>
      </c>
      <c r="H107" t="e">
        <f t="shared" si="8"/>
        <v>#N/A</v>
      </c>
      <c r="I107">
        <f t="shared" si="9"/>
        <v>0</v>
      </c>
    </row>
    <row r="108" spans="1:9">
      <c r="A108">
        <v>-626</v>
      </c>
      <c r="B108" s="11">
        <f>RockerConcaveParameters!R184</f>
        <v>0</v>
      </c>
      <c r="C108" s="11" t="e">
        <f>RockerConcaveParameters!T184</f>
        <v>#N/A</v>
      </c>
      <c r="D108" s="11" t="e">
        <f>OutlineParameters!T188</f>
        <v>#N/A</v>
      </c>
      <c r="E108" s="11">
        <f t="shared" si="5"/>
        <v>-318.54350279482503</v>
      </c>
      <c r="F108" t="e">
        <f t="shared" si="6"/>
        <v>#N/A</v>
      </c>
      <c r="G108" t="e">
        <f t="shared" si="7"/>
        <v>#N/A</v>
      </c>
      <c r="H108" t="e">
        <f t="shared" si="8"/>
        <v>#N/A</v>
      </c>
      <c r="I108">
        <f t="shared" si="9"/>
        <v>0</v>
      </c>
    </row>
    <row r="109" spans="1:9">
      <c r="A109">
        <v>-625</v>
      </c>
      <c r="B109" s="11">
        <f>RockerConcaveParameters!R185</f>
        <v>0</v>
      </c>
      <c r="C109" s="11" t="e">
        <f>RockerConcaveParameters!T185</f>
        <v>#N/A</v>
      </c>
      <c r="D109" s="11" t="e">
        <f>OutlineParameters!T189</f>
        <v>#N/A</v>
      </c>
      <c r="E109" s="11">
        <f t="shared" si="5"/>
        <v>-318.21858966040838</v>
      </c>
      <c r="F109" t="e">
        <f t="shared" si="6"/>
        <v>#N/A</v>
      </c>
      <c r="G109" t="e">
        <f t="shared" si="7"/>
        <v>#N/A</v>
      </c>
      <c r="H109" t="e">
        <f t="shared" si="8"/>
        <v>#N/A</v>
      </c>
      <c r="I109">
        <f t="shared" si="9"/>
        <v>0</v>
      </c>
    </row>
    <row r="110" spans="1:9">
      <c r="A110">
        <v>-624</v>
      </c>
      <c r="B110" s="11">
        <f>RockerConcaveParameters!R186</f>
        <v>0</v>
      </c>
      <c r="C110" s="11" t="e">
        <f>RockerConcaveParameters!T186</f>
        <v>#N/A</v>
      </c>
      <c r="D110" s="11" t="e">
        <f>OutlineParameters!T190</f>
        <v>#N/A</v>
      </c>
      <c r="E110" s="11">
        <f t="shared" si="5"/>
        <v>-317.89367652599174</v>
      </c>
      <c r="F110" t="e">
        <f t="shared" si="6"/>
        <v>#N/A</v>
      </c>
      <c r="G110" t="e">
        <f t="shared" si="7"/>
        <v>#N/A</v>
      </c>
      <c r="H110" t="e">
        <f t="shared" si="8"/>
        <v>#N/A</v>
      </c>
      <c r="I110">
        <f t="shared" si="9"/>
        <v>0</v>
      </c>
    </row>
    <row r="111" spans="1:9">
      <c r="A111">
        <v>-623</v>
      </c>
      <c r="B111" s="11">
        <f>RockerConcaveParameters!R187</f>
        <v>0</v>
      </c>
      <c r="C111" s="11" t="e">
        <f>RockerConcaveParameters!T187</f>
        <v>#N/A</v>
      </c>
      <c r="D111" s="11" t="e">
        <f>OutlineParameters!T191</f>
        <v>#N/A</v>
      </c>
      <c r="E111" s="11">
        <f t="shared" si="5"/>
        <v>-317.56876339157509</v>
      </c>
      <c r="F111" t="e">
        <f t="shared" si="6"/>
        <v>#N/A</v>
      </c>
      <c r="G111" t="e">
        <f t="shared" si="7"/>
        <v>#N/A</v>
      </c>
      <c r="H111" t="e">
        <f t="shared" si="8"/>
        <v>#N/A</v>
      </c>
      <c r="I111">
        <f t="shared" si="9"/>
        <v>0</v>
      </c>
    </row>
    <row r="112" spans="1:9">
      <c r="A112">
        <v>-622</v>
      </c>
      <c r="B112" s="11">
        <f>RockerConcaveParameters!R188</f>
        <v>0</v>
      </c>
      <c r="C112" s="11" t="e">
        <f>RockerConcaveParameters!T188</f>
        <v>#N/A</v>
      </c>
      <c r="D112" s="11" t="e">
        <f>OutlineParameters!T192</f>
        <v>#N/A</v>
      </c>
      <c r="E112" s="11">
        <f t="shared" si="5"/>
        <v>-317.24385025715844</v>
      </c>
      <c r="F112" t="e">
        <f t="shared" si="6"/>
        <v>#N/A</v>
      </c>
      <c r="G112" t="e">
        <f t="shared" si="7"/>
        <v>#N/A</v>
      </c>
      <c r="H112" t="e">
        <f t="shared" si="8"/>
        <v>#N/A</v>
      </c>
      <c r="I112">
        <f t="shared" si="9"/>
        <v>0</v>
      </c>
    </row>
    <row r="113" spans="1:9">
      <c r="A113">
        <v>-621</v>
      </c>
      <c r="B113" s="11">
        <f>RockerConcaveParameters!R189</f>
        <v>0</v>
      </c>
      <c r="C113" s="11" t="e">
        <f>RockerConcaveParameters!T189</f>
        <v>#N/A</v>
      </c>
      <c r="D113" s="11" t="e">
        <f>OutlineParameters!T193</f>
        <v>#N/A</v>
      </c>
      <c r="E113" s="11">
        <f t="shared" si="5"/>
        <v>-316.9189371227418</v>
      </c>
      <c r="F113" t="e">
        <f t="shared" si="6"/>
        <v>#N/A</v>
      </c>
      <c r="G113" t="e">
        <f t="shared" si="7"/>
        <v>#N/A</v>
      </c>
      <c r="H113" t="e">
        <f t="shared" si="8"/>
        <v>#N/A</v>
      </c>
      <c r="I113">
        <f t="shared" si="9"/>
        <v>0</v>
      </c>
    </row>
    <row r="114" spans="1:9">
      <c r="A114">
        <v>-620</v>
      </c>
      <c r="B114" s="11">
        <f>RockerConcaveParameters!R190</f>
        <v>0</v>
      </c>
      <c r="C114" s="11" t="e">
        <f>RockerConcaveParameters!T190</f>
        <v>#N/A</v>
      </c>
      <c r="D114" s="11" t="e">
        <f>OutlineParameters!T194</f>
        <v>#N/A</v>
      </c>
      <c r="E114" s="11">
        <f t="shared" si="5"/>
        <v>-316.59402398832515</v>
      </c>
      <c r="F114" t="e">
        <f t="shared" si="6"/>
        <v>#N/A</v>
      </c>
      <c r="G114" t="e">
        <f t="shared" si="7"/>
        <v>#N/A</v>
      </c>
      <c r="H114" t="e">
        <f t="shared" si="8"/>
        <v>#N/A</v>
      </c>
      <c r="I114">
        <f t="shared" si="9"/>
        <v>0</v>
      </c>
    </row>
    <row r="115" spans="1:9">
      <c r="A115">
        <v>-619</v>
      </c>
      <c r="B115" s="11">
        <f>RockerConcaveParameters!R191</f>
        <v>0</v>
      </c>
      <c r="C115" s="11" t="e">
        <f>RockerConcaveParameters!T191</f>
        <v>#N/A</v>
      </c>
      <c r="D115" s="11" t="e">
        <f>OutlineParameters!T195</f>
        <v>#N/A</v>
      </c>
      <c r="E115" s="11">
        <f t="shared" si="5"/>
        <v>-316.26911085390844</v>
      </c>
      <c r="F115" t="e">
        <f t="shared" si="6"/>
        <v>#N/A</v>
      </c>
      <c r="G115" t="e">
        <f t="shared" si="7"/>
        <v>#N/A</v>
      </c>
      <c r="H115" t="e">
        <f t="shared" si="8"/>
        <v>#N/A</v>
      </c>
      <c r="I115">
        <f t="shared" si="9"/>
        <v>0</v>
      </c>
    </row>
    <row r="116" spans="1:9">
      <c r="A116">
        <v>-618</v>
      </c>
      <c r="B116" s="11">
        <f>RockerConcaveParameters!R192</f>
        <v>0</v>
      </c>
      <c r="C116" s="11" t="e">
        <f>RockerConcaveParameters!T192</f>
        <v>#N/A</v>
      </c>
      <c r="D116" s="11" t="e">
        <f>OutlineParameters!T196</f>
        <v>#N/A</v>
      </c>
      <c r="E116" s="11">
        <f t="shared" si="5"/>
        <v>-315.9441977194918</v>
      </c>
      <c r="F116" t="e">
        <f t="shared" si="6"/>
        <v>#N/A</v>
      </c>
      <c r="G116" t="e">
        <f t="shared" si="7"/>
        <v>#N/A</v>
      </c>
      <c r="H116" t="e">
        <f t="shared" si="8"/>
        <v>#N/A</v>
      </c>
      <c r="I116">
        <f t="shared" si="9"/>
        <v>0</v>
      </c>
    </row>
    <row r="117" spans="1:9">
      <c r="A117">
        <v>-617</v>
      </c>
      <c r="B117" s="11">
        <f>RockerConcaveParameters!R193</f>
        <v>0</v>
      </c>
      <c r="C117" s="11" t="e">
        <f>RockerConcaveParameters!T193</f>
        <v>#N/A</v>
      </c>
      <c r="D117" s="11" t="e">
        <f>OutlineParameters!T197</f>
        <v>#N/A</v>
      </c>
      <c r="E117" s="11">
        <f t="shared" si="5"/>
        <v>-315.61928458507509</v>
      </c>
      <c r="F117" t="e">
        <f t="shared" si="6"/>
        <v>#N/A</v>
      </c>
      <c r="G117" t="e">
        <f t="shared" si="7"/>
        <v>#N/A</v>
      </c>
      <c r="H117" t="e">
        <f t="shared" si="8"/>
        <v>#N/A</v>
      </c>
      <c r="I117">
        <f t="shared" si="9"/>
        <v>0</v>
      </c>
    </row>
    <row r="118" spans="1:9">
      <c r="A118">
        <v>-616</v>
      </c>
      <c r="B118" s="11">
        <f>RockerConcaveParameters!R194</f>
        <v>0</v>
      </c>
      <c r="C118" s="11" t="e">
        <f>RockerConcaveParameters!T194</f>
        <v>#N/A</v>
      </c>
      <c r="D118" s="11" t="e">
        <f>OutlineParameters!T198</f>
        <v>#N/A</v>
      </c>
      <c r="E118" s="11">
        <f t="shared" si="5"/>
        <v>-315.29437145065845</v>
      </c>
      <c r="F118" t="e">
        <f t="shared" si="6"/>
        <v>#N/A</v>
      </c>
      <c r="G118" t="e">
        <f t="shared" si="7"/>
        <v>#N/A</v>
      </c>
      <c r="H118" t="e">
        <f t="shared" si="8"/>
        <v>#N/A</v>
      </c>
      <c r="I118">
        <f t="shared" si="9"/>
        <v>0</v>
      </c>
    </row>
    <row r="119" spans="1:9">
      <c r="A119">
        <v>-615</v>
      </c>
      <c r="B119" s="11">
        <f>RockerConcaveParameters!R195</f>
        <v>0</v>
      </c>
      <c r="C119" s="11" t="e">
        <f>RockerConcaveParameters!T195</f>
        <v>#N/A</v>
      </c>
      <c r="D119" s="11" t="e">
        <f>OutlineParameters!T199</f>
        <v>#N/A</v>
      </c>
      <c r="E119" s="11">
        <f t="shared" si="5"/>
        <v>-314.9694583162418</v>
      </c>
      <c r="F119" t="e">
        <f t="shared" si="6"/>
        <v>#N/A</v>
      </c>
      <c r="G119" t="e">
        <f t="shared" si="7"/>
        <v>#N/A</v>
      </c>
      <c r="H119" t="e">
        <f t="shared" si="8"/>
        <v>#N/A</v>
      </c>
      <c r="I119">
        <f t="shared" si="9"/>
        <v>0</v>
      </c>
    </row>
    <row r="120" spans="1:9">
      <c r="A120">
        <v>-614</v>
      </c>
      <c r="B120" s="11">
        <f>RockerConcaveParameters!R196</f>
        <v>0</v>
      </c>
      <c r="C120" s="11" t="e">
        <f>RockerConcaveParameters!T196</f>
        <v>#N/A</v>
      </c>
      <c r="D120" s="11" t="e">
        <f>OutlineParameters!T200</f>
        <v>#N/A</v>
      </c>
      <c r="E120" s="11">
        <f t="shared" si="5"/>
        <v>-314.64454518182515</v>
      </c>
      <c r="F120" t="e">
        <f t="shared" si="6"/>
        <v>#N/A</v>
      </c>
      <c r="G120" t="e">
        <f t="shared" si="7"/>
        <v>#N/A</v>
      </c>
      <c r="H120" t="e">
        <f t="shared" si="8"/>
        <v>#N/A</v>
      </c>
      <c r="I120">
        <f t="shared" si="9"/>
        <v>0</v>
      </c>
    </row>
    <row r="121" spans="1:9">
      <c r="A121">
        <v>-613</v>
      </c>
      <c r="B121" s="11">
        <f>RockerConcaveParameters!R197</f>
        <v>0</v>
      </c>
      <c r="C121" s="11" t="e">
        <f>RockerConcaveParameters!T197</f>
        <v>#N/A</v>
      </c>
      <c r="D121" s="11" t="e">
        <f>OutlineParameters!T201</f>
        <v>#N/A</v>
      </c>
      <c r="E121" s="11">
        <f t="shared" si="5"/>
        <v>-314.3196320474085</v>
      </c>
      <c r="F121" t="e">
        <f t="shared" si="6"/>
        <v>#N/A</v>
      </c>
      <c r="G121" t="e">
        <f t="shared" si="7"/>
        <v>#N/A</v>
      </c>
      <c r="H121" t="e">
        <f t="shared" si="8"/>
        <v>#N/A</v>
      </c>
      <c r="I121">
        <f t="shared" si="9"/>
        <v>0</v>
      </c>
    </row>
    <row r="122" spans="1:9">
      <c r="A122">
        <v>-612</v>
      </c>
      <c r="B122" s="11">
        <f>RockerConcaveParameters!R198</f>
        <v>0</v>
      </c>
      <c r="C122" s="11" t="e">
        <f>RockerConcaveParameters!T198</f>
        <v>#N/A</v>
      </c>
      <c r="D122" s="11" t="e">
        <f>OutlineParameters!T202</f>
        <v>#N/A</v>
      </c>
      <c r="E122" s="11">
        <f t="shared" si="5"/>
        <v>-313.99471891299186</v>
      </c>
      <c r="F122" t="e">
        <f t="shared" si="6"/>
        <v>#N/A</v>
      </c>
      <c r="G122" t="e">
        <f t="shared" si="7"/>
        <v>#N/A</v>
      </c>
      <c r="H122" t="e">
        <f t="shared" si="8"/>
        <v>#N/A</v>
      </c>
      <c r="I122">
        <f t="shared" si="9"/>
        <v>0</v>
      </c>
    </row>
    <row r="123" spans="1:9">
      <c r="A123">
        <v>-611</v>
      </c>
      <c r="B123" s="11">
        <f>RockerConcaveParameters!R199</f>
        <v>0</v>
      </c>
      <c r="C123" s="11" t="e">
        <f>RockerConcaveParameters!T199</f>
        <v>#N/A</v>
      </c>
      <c r="D123" s="11" t="e">
        <f>OutlineParameters!T203</f>
        <v>#N/A</v>
      </c>
      <c r="E123" s="11">
        <f t="shared" si="5"/>
        <v>-313.66980577857515</v>
      </c>
      <c r="F123" t="e">
        <f t="shared" si="6"/>
        <v>#N/A</v>
      </c>
      <c r="G123" t="e">
        <f t="shared" si="7"/>
        <v>#N/A</v>
      </c>
      <c r="H123" t="e">
        <f t="shared" si="8"/>
        <v>#N/A</v>
      </c>
      <c r="I123">
        <f t="shared" si="9"/>
        <v>0</v>
      </c>
    </row>
    <row r="124" spans="1:9">
      <c r="A124">
        <v>-610</v>
      </c>
      <c r="B124" s="11">
        <f>RockerConcaveParameters!R200</f>
        <v>0</v>
      </c>
      <c r="C124" s="11" t="e">
        <f>RockerConcaveParameters!T200</f>
        <v>#N/A</v>
      </c>
      <c r="D124" s="11" t="e">
        <f>OutlineParameters!T204</f>
        <v>#N/A</v>
      </c>
      <c r="E124" s="11">
        <f t="shared" si="5"/>
        <v>-313.34489264415851</v>
      </c>
      <c r="F124" t="e">
        <f t="shared" si="6"/>
        <v>#N/A</v>
      </c>
      <c r="G124" t="e">
        <f t="shared" si="7"/>
        <v>#N/A</v>
      </c>
      <c r="H124" t="e">
        <f t="shared" si="8"/>
        <v>#N/A</v>
      </c>
      <c r="I124">
        <f t="shared" si="9"/>
        <v>0</v>
      </c>
    </row>
    <row r="125" spans="1:9">
      <c r="A125">
        <v>-609</v>
      </c>
      <c r="B125" s="11">
        <f>RockerConcaveParameters!R201</f>
        <v>0</v>
      </c>
      <c r="C125" s="11" t="e">
        <f>RockerConcaveParameters!T201</f>
        <v>#N/A</v>
      </c>
      <c r="D125" s="11" t="e">
        <f>OutlineParameters!T205</f>
        <v>#N/A</v>
      </c>
      <c r="E125" s="11">
        <f t="shared" si="5"/>
        <v>-313.01997950974186</v>
      </c>
      <c r="F125" t="e">
        <f t="shared" si="6"/>
        <v>#N/A</v>
      </c>
      <c r="G125" t="e">
        <f t="shared" si="7"/>
        <v>#N/A</v>
      </c>
      <c r="H125" t="e">
        <f t="shared" si="8"/>
        <v>#N/A</v>
      </c>
      <c r="I125">
        <f t="shared" si="9"/>
        <v>0</v>
      </c>
    </row>
    <row r="126" spans="1:9">
      <c r="A126">
        <v>-608</v>
      </c>
      <c r="B126" s="11">
        <f>RockerConcaveParameters!R202</f>
        <v>0</v>
      </c>
      <c r="C126" s="11" t="e">
        <f>RockerConcaveParameters!T202</f>
        <v>#N/A</v>
      </c>
      <c r="D126" s="11" t="e">
        <f>OutlineParameters!T206</f>
        <v>#N/A</v>
      </c>
      <c r="E126" s="11">
        <f t="shared" si="5"/>
        <v>-312.69506637532515</v>
      </c>
      <c r="F126" t="e">
        <f t="shared" si="6"/>
        <v>#N/A</v>
      </c>
      <c r="G126" t="e">
        <f t="shared" si="7"/>
        <v>#N/A</v>
      </c>
      <c r="H126" t="e">
        <f t="shared" si="8"/>
        <v>#N/A</v>
      </c>
      <c r="I126">
        <f t="shared" si="9"/>
        <v>0</v>
      </c>
    </row>
    <row r="127" spans="1:9">
      <c r="A127">
        <v>-607</v>
      </c>
      <c r="B127" s="11">
        <f>RockerConcaveParameters!R203</f>
        <v>0</v>
      </c>
      <c r="C127" s="11" t="e">
        <f>RockerConcaveParameters!T203</f>
        <v>#N/A</v>
      </c>
      <c r="D127" s="11" t="e">
        <f>OutlineParameters!T207</f>
        <v>#N/A</v>
      </c>
      <c r="E127" s="11">
        <f t="shared" si="5"/>
        <v>-312.37015324090851</v>
      </c>
      <c r="F127" t="e">
        <f t="shared" si="6"/>
        <v>#N/A</v>
      </c>
      <c r="G127" t="e">
        <f t="shared" si="7"/>
        <v>#N/A</v>
      </c>
      <c r="H127" t="e">
        <f t="shared" si="8"/>
        <v>#N/A</v>
      </c>
      <c r="I127">
        <f t="shared" si="9"/>
        <v>0</v>
      </c>
    </row>
    <row r="128" spans="1:9">
      <c r="A128">
        <v>-606</v>
      </c>
      <c r="B128" s="11">
        <f>RockerConcaveParameters!R204</f>
        <v>0</v>
      </c>
      <c r="C128" s="11" t="e">
        <f>RockerConcaveParameters!T204</f>
        <v>#N/A</v>
      </c>
      <c r="D128" s="11" t="e">
        <f>OutlineParameters!T208</f>
        <v>#N/A</v>
      </c>
      <c r="E128" s="11">
        <f t="shared" si="5"/>
        <v>-312.04524010649186</v>
      </c>
      <c r="F128" t="e">
        <f t="shared" si="6"/>
        <v>#N/A</v>
      </c>
      <c r="G128" t="e">
        <f t="shared" si="7"/>
        <v>#N/A</v>
      </c>
      <c r="H128" t="e">
        <f t="shared" si="8"/>
        <v>#N/A</v>
      </c>
      <c r="I128">
        <f t="shared" si="9"/>
        <v>0</v>
      </c>
    </row>
    <row r="129" spans="1:9">
      <c r="A129">
        <v>-605</v>
      </c>
      <c r="B129" s="11">
        <f>RockerConcaveParameters!R205</f>
        <v>0</v>
      </c>
      <c r="C129" s="11" t="e">
        <f>RockerConcaveParameters!T205</f>
        <v>#N/A</v>
      </c>
      <c r="D129" s="11" t="e">
        <f>OutlineParameters!T209</f>
        <v>#N/A</v>
      </c>
      <c r="E129" s="11">
        <f t="shared" si="5"/>
        <v>-311.72032697207521</v>
      </c>
      <c r="F129" t="e">
        <f t="shared" si="6"/>
        <v>#N/A</v>
      </c>
      <c r="G129" t="e">
        <f t="shared" si="7"/>
        <v>#N/A</v>
      </c>
      <c r="H129" t="e">
        <f t="shared" si="8"/>
        <v>#N/A</v>
      </c>
      <c r="I129">
        <f t="shared" si="9"/>
        <v>0</v>
      </c>
    </row>
    <row r="130" spans="1:9">
      <c r="A130">
        <v>-604</v>
      </c>
      <c r="B130" s="11">
        <f>RockerConcaveParameters!R206</f>
        <v>0</v>
      </c>
      <c r="C130" s="11" t="e">
        <f>RockerConcaveParameters!T206</f>
        <v>#N/A</v>
      </c>
      <c r="D130" s="11" t="e">
        <f>OutlineParameters!T210</f>
        <v>#N/A</v>
      </c>
      <c r="E130" s="11">
        <f t="shared" si="5"/>
        <v>-311.39541383765857</v>
      </c>
      <c r="F130" t="e">
        <f t="shared" si="6"/>
        <v>#N/A</v>
      </c>
      <c r="G130" t="e">
        <f t="shared" si="7"/>
        <v>#N/A</v>
      </c>
      <c r="H130" t="e">
        <f t="shared" si="8"/>
        <v>#N/A</v>
      </c>
      <c r="I130">
        <f t="shared" si="9"/>
        <v>0</v>
      </c>
    </row>
    <row r="131" spans="1:9">
      <c r="A131">
        <v>-603</v>
      </c>
      <c r="B131" s="11">
        <f>RockerConcaveParameters!R207</f>
        <v>0</v>
      </c>
      <c r="C131" s="11" t="e">
        <f>RockerConcaveParameters!T207</f>
        <v>#N/A</v>
      </c>
      <c r="D131" s="11" t="e">
        <f>OutlineParameters!T211</f>
        <v>#N/A</v>
      </c>
      <c r="E131" s="11">
        <f t="shared" si="5"/>
        <v>-311.07050070324192</v>
      </c>
      <c r="F131" t="e">
        <f t="shared" si="6"/>
        <v>#N/A</v>
      </c>
      <c r="G131" t="e">
        <f t="shared" si="7"/>
        <v>#N/A</v>
      </c>
      <c r="H131" t="e">
        <f t="shared" si="8"/>
        <v>#N/A</v>
      </c>
      <c r="I131">
        <f t="shared" si="9"/>
        <v>0</v>
      </c>
    </row>
    <row r="132" spans="1:9">
      <c r="A132">
        <v>-602</v>
      </c>
      <c r="B132" s="11">
        <f>RockerConcaveParameters!R208</f>
        <v>0</v>
      </c>
      <c r="C132" s="11" t="e">
        <f>RockerConcaveParameters!T208</f>
        <v>#N/A</v>
      </c>
      <c r="D132" s="11" t="e">
        <f>OutlineParameters!T212</f>
        <v>#N/A</v>
      </c>
      <c r="E132" s="11">
        <f t="shared" si="5"/>
        <v>-310.74558756882521</v>
      </c>
      <c r="F132" t="e">
        <f t="shared" si="6"/>
        <v>#N/A</v>
      </c>
      <c r="G132" t="e">
        <f t="shared" si="7"/>
        <v>#N/A</v>
      </c>
      <c r="H132" t="e">
        <f t="shared" si="8"/>
        <v>#N/A</v>
      </c>
      <c r="I132">
        <f t="shared" si="9"/>
        <v>0</v>
      </c>
    </row>
    <row r="133" spans="1:9">
      <c r="A133">
        <v>-601</v>
      </c>
      <c r="B133" s="11">
        <f>RockerConcaveParameters!R209</f>
        <v>0</v>
      </c>
      <c r="C133" s="11" t="e">
        <f>RockerConcaveParameters!T209</f>
        <v>#N/A</v>
      </c>
      <c r="D133" s="11" t="e">
        <f>OutlineParameters!T213</f>
        <v>#N/A</v>
      </c>
      <c r="E133" s="11">
        <f t="shared" si="5"/>
        <v>-310.42067443440857</v>
      </c>
      <c r="F133" t="e">
        <f t="shared" si="6"/>
        <v>#N/A</v>
      </c>
      <c r="G133" t="e">
        <f t="shared" si="7"/>
        <v>#N/A</v>
      </c>
      <c r="H133" t="e">
        <f t="shared" si="8"/>
        <v>#N/A</v>
      </c>
      <c r="I133">
        <f t="shared" si="9"/>
        <v>0</v>
      </c>
    </row>
    <row r="134" spans="1:9">
      <c r="A134">
        <v>-600</v>
      </c>
      <c r="B134" s="11">
        <f>RockerConcaveParameters!R210</f>
        <v>0</v>
      </c>
      <c r="C134" s="11" t="e">
        <f>RockerConcaveParameters!T210</f>
        <v>#N/A</v>
      </c>
      <c r="D134" s="11" t="e">
        <f>OutlineParameters!T214</f>
        <v>#N/A</v>
      </c>
      <c r="E134" s="11">
        <f t="shared" si="5"/>
        <v>-310.09576129999192</v>
      </c>
      <c r="F134" t="e">
        <f t="shared" si="6"/>
        <v>#N/A</v>
      </c>
      <c r="G134" t="e">
        <f t="shared" si="7"/>
        <v>#N/A</v>
      </c>
      <c r="H134" t="e">
        <f t="shared" si="8"/>
        <v>#N/A</v>
      </c>
      <c r="I134">
        <f t="shared" si="9"/>
        <v>0</v>
      </c>
    </row>
    <row r="135" spans="1:9">
      <c r="A135">
        <v>-599</v>
      </c>
      <c r="B135" s="11">
        <f>RockerConcaveParameters!R211</f>
        <v>0</v>
      </c>
      <c r="C135" s="11" t="e">
        <f>RockerConcaveParameters!T211</f>
        <v>#N/A</v>
      </c>
      <c r="D135" s="11" t="e">
        <f>OutlineParameters!T215</f>
        <v>#N/A</v>
      </c>
      <c r="E135" s="11">
        <f t="shared" si="5"/>
        <v>-309.77084816557522</v>
      </c>
      <c r="F135" t="e">
        <f t="shared" si="6"/>
        <v>#N/A</v>
      </c>
      <c r="G135" t="e">
        <f t="shared" si="7"/>
        <v>#N/A</v>
      </c>
      <c r="H135" t="e">
        <f t="shared" si="8"/>
        <v>#N/A</v>
      </c>
      <c r="I135">
        <f t="shared" si="9"/>
        <v>0</v>
      </c>
    </row>
    <row r="136" spans="1:9">
      <c r="A136">
        <v>-598</v>
      </c>
      <c r="B136" s="11">
        <f>RockerConcaveParameters!R212</f>
        <v>0</v>
      </c>
      <c r="C136" s="11" t="e">
        <f>RockerConcaveParameters!T212</f>
        <v>#N/A</v>
      </c>
      <c r="D136" s="11" t="e">
        <f>OutlineParameters!T216</f>
        <v>#N/A</v>
      </c>
      <c r="E136" s="11">
        <f t="shared" si="5"/>
        <v>-309.44593503115857</v>
      </c>
      <c r="F136" t="e">
        <f t="shared" si="6"/>
        <v>#N/A</v>
      </c>
      <c r="G136" t="e">
        <f t="shared" si="7"/>
        <v>#N/A</v>
      </c>
      <c r="H136" t="e">
        <f t="shared" si="8"/>
        <v>#N/A</v>
      </c>
      <c r="I136">
        <f t="shared" si="9"/>
        <v>0</v>
      </c>
    </row>
    <row r="137" spans="1:9">
      <c r="A137">
        <v>-597</v>
      </c>
      <c r="B137" s="11">
        <f>RockerConcaveParameters!R213</f>
        <v>0</v>
      </c>
      <c r="C137" s="11" t="e">
        <f>RockerConcaveParameters!T213</f>
        <v>#N/A</v>
      </c>
      <c r="D137" s="11" t="e">
        <f>OutlineParameters!T217</f>
        <v>#N/A</v>
      </c>
      <c r="E137" s="11">
        <f t="shared" si="5"/>
        <v>-309.12102189674192</v>
      </c>
      <c r="F137" t="e">
        <f t="shared" si="6"/>
        <v>#N/A</v>
      </c>
      <c r="G137" t="e">
        <f t="shared" si="7"/>
        <v>#N/A</v>
      </c>
      <c r="H137" t="e">
        <f t="shared" si="8"/>
        <v>#N/A</v>
      </c>
      <c r="I137">
        <f t="shared" si="9"/>
        <v>0</v>
      </c>
    </row>
    <row r="138" spans="1:9">
      <c r="A138">
        <v>-596</v>
      </c>
      <c r="B138" s="11">
        <f>RockerConcaveParameters!R214</f>
        <v>0</v>
      </c>
      <c r="C138" s="11" t="e">
        <f>RockerConcaveParameters!T214</f>
        <v>#N/A</v>
      </c>
      <c r="D138" s="11" t="e">
        <f>OutlineParameters!T218</f>
        <v>#N/A</v>
      </c>
      <c r="E138" s="11">
        <f t="shared" si="5"/>
        <v>-308.79610876232528</v>
      </c>
      <c r="F138" t="e">
        <f t="shared" si="6"/>
        <v>#N/A</v>
      </c>
      <c r="G138" t="e">
        <f t="shared" si="7"/>
        <v>#N/A</v>
      </c>
      <c r="H138" t="e">
        <f t="shared" si="8"/>
        <v>#N/A</v>
      </c>
      <c r="I138">
        <f t="shared" si="9"/>
        <v>0</v>
      </c>
    </row>
    <row r="139" spans="1:9">
      <c r="A139">
        <v>-595</v>
      </c>
      <c r="B139" s="11">
        <f>RockerConcaveParameters!R215</f>
        <v>0</v>
      </c>
      <c r="C139" s="11" t="e">
        <f>RockerConcaveParameters!T215</f>
        <v>#N/A</v>
      </c>
      <c r="D139" s="11" t="e">
        <f>OutlineParameters!T219</f>
        <v>#N/A</v>
      </c>
      <c r="E139" s="11">
        <f t="shared" si="5"/>
        <v>-308.47119562790863</v>
      </c>
      <c r="F139" t="e">
        <f t="shared" si="6"/>
        <v>#N/A</v>
      </c>
      <c r="G139" t="e">
        <f t="shared" si="7"/>
        <v>#N/A</v>
      </c>
      <c r="H139" t="e">
        <f t="shared" si="8"/>
        <v>#N/A</v>
      </c>
      <c r="I139">
        <f t="shared" si="9"/>
        <v>0</v>
      </c>
    </row>
    <row r="140" spans="1:9">
      <c r="A140">
        <v>-594</v>
      </c>
      <c r="B140" s="11">
        <f>RockerConcaveParameters!R216</f>
        <v>0</v>
      </c>
      <c r="C140" s="11" t="e">
        <f>RockerConcaveParameters!T216</f>
        <v>#N/A</v>
      </c>
      <c r="D140" s="11" t="e">
        <f>OutlineParameters!T220</f>
        <v>#N/A</v>
      </c>
      <c r="E140" s="11">
        <f t="shared" si="5"/>
        <v>-308.14628249349198</v>
      </c>
      <c r="F140" t="e">
        <f t="shared" si="6"/>
        <v>#N/A</v>
      </c>
      <c r="G140" t="e">
        <f t="shared" si="7"/>
        <v>#N/A</v>
      </c>
      <c r="H140" t="e">
        <f t="shared" si="8"/>
        <v>#N/A</v>
      </c>
      <c r="I140">
        <f t="shared" si="9"/>
        <v>0</v>
      </c>
    </row>
    <row r="141" spans="1:9">
      <c r="A141">
        <v>-593</v>
      </c>
      <c r="B141" s="11">
        <f>RockerConcaveParameters!R217</f>
        <v>0</v>
      </c>
      <c r="C141" s="11" t="e">
        <f>RockerConcaveParameters!T217</f>
        <v>#N/A</v>
      </c>
      <c r="D141" s="11" t="e">
        <f>OutlineParameters!T221</f>
        <v>#N/A</v>
      </c>
      <c r="E141" s="11">
        <f t="shared" si="5"/>
        <v>-307.82136935907528</v>
      </c>
      <c r="F141" t="e">
        <f t="shared" si="6"/>
        <v>#N/A</v>
      </c>
      <c r="G141" t="e">
        <f t="shared" si="7"/>
        <v>#N/A</v>
      </c>
      <c r="H141" t="e">
        <f t="shared" si="8"/>
        <v>#N/A</v>
      </c>
      <c r="I141">
        <f t="shared" si="9"/>
        <v>0</v>
      </c>
    </row>
    <row r="142" spans="1:9">
      <c r="A142">
        <v>-592</v>
      </c>
      <c r="B142" s="11">
        <f>RockerConcaveParameters!R218</f>
        <v>0</v>
      </c>
      <c r="C142" s="11" t="e">
        <f>RockerConcaveParameters!T218</f>
        <v>#N/A</v>
      </c>
      <c r="D142" s="11" t="e">
        <f>OutlineParameters!T222</f>
        <v>#N/A</v>
      </c>
      <c r="E142" s="11">
        <f t="shared" si="5"/>
        <v>-307.49645622465863</v>
      </c>
      <c r="F142" t="e">
        <f t="shared" si="6"/>
        <v>#N/A</v>
      </c>
      <c r="G142" t="e">
        <f t="shared" si="7"/>
        <v>#N/A</v>
      </c>
      <c r="H142" t="e">
        <f t="shared" si="8"/>
        <v>#N/A</v>
      </c>
      <c r="I142">
        <f t="shared" si="9"/>
        <v>0</v>
      </c>
    </row>
    <row r="143" spans="1:9">
      <c r="A143">
        <v>-591</v>
      </c>
      <c r="B143" s="11">
        <f>RockerConcaveParameters!R219</f>
        <v>0</v>
      </c>
      <c r="C143" s="11" t="e">
        <f>RockerConcaveParameters!T219</f>
        <v>#N/A</v>
      </c>
      <c r="D143" s="11" t="e">
        <f>OutlineParameters!T223</f>
        <v>#N/A</v>
      </c>
      <c r="E143" s="11">
        <f t="shared" si="5"/>
        <v>-307.17154309024193</v>
      </c>
      <c r="F143" t="e">
        <f t="shared" si="6"/>
        <v>#N/A</v>
      </c>
      <c r="G143" t="e">
        <f t="shared" si="7"/>
        <v>#N/A</v>
      </c>
      <c r="H143" t="e">
        <f t="shared" si="8"/>
        <v>#N/A</v>
      </c>
      <c r="I143">
        <f t="shared" si="9"/>
        <v>0</v>
      </c>
    </row>
    <row r="144" spans="1:9">
      <c r="A144">
        <v>-590</v>
      </c>
      <c r="B144" s="11">
        <f>RockerConcaveParameters!R220</f>
        <v>0</v>
      </c>
      <c r="C144" s="11" t="e">
        <f>RockerConcaveParameters!T220</f>
        <v>#N/A</v>
      </c>
      <c r="D144" s="11" t="e">
        <f>OutlineParameters!T224</f>
        <v>#N/A</v>
      </c>
      <c r="E144" s="11">
        <f t="shared" si="5"/>
        <v>-306.84662995582528</v>
      </c>
      <c r="F144" t="e">
        <f t="shared" si="6"/>
        <v>#N/A</v>
      </c>
      <c r="G144" t="e">
        <f t="shared" si="7"/>
        <v>#N/A</v>
      </c>
      <c r="H144" t="e">
        <f t="shared" si="8"/>
        <v>#N/A</v>
      </c>
      <c r="I144">
        <f t="shared" si="9"/>
        <v>0</v>
      </c>
    </row>
    <row r="145" spans="1:9">
      <c r="A145">
        <v>-589</v>
      </c>
      <c r="B145" s="11">
        <f>RockerConcaveParameters!R221</f>
        <v>0</v>
      </c>
      <c r="C145" s="11" t="e">
        <f>RockerConcaveParameters!T221</f>
        <v>#N/A</v>
      </c>
      <c r="D145" s="11" t="e">
        <f>OutlineParameters!T225</f>
        <v>#N/A</v>
      </c>
      <c r="E145" s="11">
        <f t="shared" si="5"/>
        <v>-306.52171682140863</v>
      </c>
      <c r="F145" t="e">
        <f t="shared" si="6"/>
        <v>#N/A</v>
      </c>
      <c r="G145" t="e">
        <f t="shared" si="7"/>
        <v>#N/A</v>
      </c>
      <c r="H145" t="e">
        <f t="shared" si="8"/>
        <v>#N/A</v>
      </c>
      <c r="I145">
        <f t="shared" si="9"/>
        <v>0</v>
      </c>
    </row>
    <row r="146" spans="1:9">
      <c r="A146">
        <v>-588</v>
      </c>
      <c r="B146" s="11">
        <f>RockerConcaveParameters!R222</f>
        <v>0</v>
      </c>
      <c r="C146" s="11" t="e">
        <f>RockerConcaveParameters!T222</f>
        <v>#N/A</v>
      </c>
      <c r="D146" s="11" t="e">
        <f>OutlineParameters!T226</f>
        <v>#N/A</v>
      </c>
      <c r="E146" s="11">
        <f t="shared" si="5"/>
        <v>-306.19680368699198</v>
      </c>
      <c r="F146" t="e">
        <f t="shared" si="6"/>
        <v>#N/A</v>
      </c>
      <c r="G146" t="e">
        <f t="shared" si="7"/>
        <v>#N/A</v>
      </c>
      <c r="H146" t="e">
        <f t="shared" si="8"/>
        <v>#N/A</v>
      </c>
      <c r="I146">
        <f t="shared" si="9"/>
        <v>0</v>
      </c>
    </row>
    <row r="147" spans="1:9">
      <c r="A147">
        <v>-587</v>
      </c>
      <c r="B147" s="11">
        <f>RockerConcaveParameters!R223</f>
        <v>0</v>
      </c>
      <c r="C147" s="11" t="e">
        <f>RockerConcaveParameters!T223</f>
        <v>#N/A</v>
      </c>
      <c r="D147" s="11" t="e">
        <f>OutlineParameters!T227</f>
        <v>#N/A</v>
      </c>
      <c r="E147" s="11">
        <f t="shared" si="5"/>
        <v>-305.87189055257534</v>
      </c>
      <c r="F147" t="e">
        <f t="shared" si="6"/>
        <v>#N/A</v>
      </c>
      <c r="G147" t="e">
        <f t="shared" si="7"/>
        <v>#N/A</v>
      </c>
      <c r="H147" t="e">
        <f t="shared" si="8"/>
        <v>#N/A</v>
      </c>
      <c r="I147">
        <f t="shared" si="9"/>
        <v>0</v>
      </c>
    </row>
    <row r="148" spans="1:9">
      <c r="A148">
        <v>-586</v>
      </c>
      <c r="B148" s="11">
        <f>RockerConcaveParameters!R224</f>
        <v>0</v>
      </c>
      <c r="C148" s="11" t="e">
        <f>RockerConcaveParameters!T224</f>
        <v>#N/A</v>
      </c>
      <c r="D148" s="11" t="e">
        <f>OutlineParameters!T228</f>
        <v>#N/A</v>
      </c>
      <c r="E148" s="11">
        <f t="shared" si="5"/>
        <v>-305.54697741815869</v>
      </c>
      <c r="F148" t="e">
        <f t="shared" si="6"/>
        <v>#N/A</v>
      </c>
      <c r="G148" t="e">
        <f t="shared" si="7"/>
        <v>#N/A</v>
      </c>
      <c r="H148" t="e">
        <f t="shared" si="8"/>
        <v>#N/A</v>
      </c>
      <c r="I148">
        <f t="shared" si="9"/>
        <v>0</v>
      </c>
    </row>
    <row r="149" spans="1:9">
      <c r="A149">
        <v>-585</v>
      </c>
      <c r="B149" s="11">
        <f>RockerConcaveParameters!R225</f>
        <v>0</v>
      </c>
      <c r="C149" s="11" t="e">
        <f>RockerConcaveParameters!T225</f>
        <v>#N/A</v>
      </c>
      <c r="D149" s="11" t="e">
        <f>OutlineParameters!T229</f>
        <v>#N/A</v>
      </c>
      <c r="E149" s="11">
        <f t="shared" si="5"/>
        <v>-305.22206428374204</v>
      </c>
      <c r="F149" t="e">
        <f t="shared" si="6"/>
        <v>#N/A</v>
      </c>
      <c r="G149" t="e">
        <f t="shared" si="7"/>
        <v>#N/A</v>
      </c>
      <c r="H149" t="e">
        <f t="shared" si="8"/>
        <v>#N/A</v>
      </c>
      <c r="I149">
        <f t="shared" si="9"/>
        <v>0</v>
      </c>
    </row>
    <row r="150" spans="1:9">
      <c r="A150">
        <v>-584</v>
      </c>
      <c r="B150" s="11">
        <f>RockerConcaveParameters!R226</f>
        <v>0</v>
      </c>
      <c r="C150" s="11" t="e">
        <f>RockerConcaveParameters!T226</f>
        <v>#N/A</v>
      </c>
      <c r="D150" s="11" t="e">
        <f>OutlineParameters!T230</f>
        <v>#N/A</v>
      </c>
      <c r="E150" s="11">
        <f t="shared" si="5"/>
        <v>-304.89715114932534</v>
      </c>
      <c r="F150" t="e">
        <f t="shared" si="6"/>
        <v>#N/A</v>
      </c>
      <c r="G150" t="e">
        <f t="shared" si="7"/>
        <v>#N/A</v>
      </c>
      <c r="H150" t="e">
        <f t="shared" si="8"/>
        <v>#N/A</v>
      </c>
      <c r="I150">
        <f t="shared" si="9"/>
        <v>0</v>
      </c>
    </row>
    <row r="151" spans="1:9">
      <c r="A151">
        <v>-583</v>
      </c>
      <c r="B151" s="11">
        <f>RockerConcaveParameters!R227</f>
        <v>0</v>
      </c>
      <c r="C151" s="11" t="e">
        <f>RockerConcaveParameters!T227</f>
        <v>#N/A</v>
      </c>
      <c r="D151" s="11" t="e">
        <f>OutlineParameters!T231</f>
        <v>#N/A</v>
      </c>
      <c r="E151" s="11">
        <f t="shared" si="5"/>
        <v>-304.57223801490869</v>
      </c>
      <c r="F151" t="e">
        <f t="shared" si="6"/>
        <v>#N/A</v>
      </c>
      <c r="G151" t="e">
        <f t="shared" si="7"/>
        <v>#N/A</v>
      </c>
      <c r="H151" t="e">
        <f t="shared" si="8"/>
        <v>#N/A</v>
      </c>
      <c r="I151">
        <f t="shared" si="9"/>
        <v>0</v>
      </c>
    </row>
    <row r="152" spans="1:9">
      <c r="A152">
        <v>-582</v>
      </c>
      <c r="B152" s="11">
        <f>RockerConcaveParameters!R228</f>
        <v>0</v>
      </c>
      <c r="C152" s="11" t="e">
        <f>RockerConcaveParameters!T228</f>
        <v>#N/A</v>
      </c>
      <c r="D152" s="11" t="e">
        <f>OutlineParameters!T232</f>
        <v>#N/A</v>
      </c>
      <c r="E152" s="11">
        <f t="shared" si="5"/>
        <v>-304.24732488049199</v>
      </c>
      <c r="F152" t="e">
        <f t="shared" si="6"/>
        <v>#N/A</v>
      </c>
      <c r="G152" t="e">
        <f t="shared" si="7"/>
        <v>#N/A</v>
      </c>
      <c r="H152" t="e">
        <f t="shared" si="8"/>
        <v>#N/A</v>
      </c>
      <c r="I152">
        <f t="shared" si="9"/>
        <v>0</v>
      </c>
    </row>
    <row r="153" spans="1:9">
      <c r="A153">
        <v>-581</v>
      </c>
      <c r="B153" s="11">
        <f>RockerConcaveParameters!R229</f>
        <v>0</v>
      </c>
      <c r="C153" s="11" t="e">
        <f>RockerConcaveParameters!T229</f>
        <v>#N/A</v>
      </c>
      <c r="D153" s="11" t="e">
        <f>OutlineParameters!T233</f>
        <v>#N/A</v>
      </c>
      <c r="E153" s="11">
        <f t="shared" si="5"/>
        <v>-303.92241174607534</v>
      </c>
      <c r="F153" t="e">
        <f t="shared" si="6"/>
        <v>#N/A</v>
      </c>
      <c r="G153" t="e">
        <f t="shared" si="7"/>
        <v>#N/A</v>
      </c>
      <c r="H153" t="e">
        <f t="shared" si="8"/>
        <v>#N/A</v>
      </c>
      <c r="I153">
        <f t="shared" si="9"/>
        <v>0</v>
      </c>
    </row>
    <row r="154" spans="1:9">
      <c r="A154">
        <v>-580</v>
      </c>
      <c r="B154" s="11">
        <f>RockerConcaveParameters!R230</f>
        <v>0</v>
      </c>
      <c r="C154" s="11" t="e">
        <f>RockerConcaveParameters!T230</f>
        <v>#N/A</v>
      </c>
      <c r="D154" s="11" t="e">
        <f>OutlineParameters!T234</f>
        <v>#N/A</v>
      </c>
      <c r="E154" s="11">
        <f t="shared" si="5"/>
        <v>-303.59749861165869</v>
      </c>
      <c r="F154" t="e">
        <f t="shared" si="6"/>
        <v>#N/A</v>
      </c>
      <c r="G154" t="e">
        <f t="shared" si="7"/>
        <v>#N/A</v>
      </c>
      <c r="H154" t="e">
        <f t="shared" si="8"/>
        <v>#N/A</v>
      </c>
      <c r="I154">
        <f t="shared" si="9"/>
        <v>0</v>
      </c>
    </row>
    <row r="155" spans="1:9">
      <c r="A155">
        <v>-579</v>
      </c>
      <c r="B155" s="11">
        <f>RockerConcaveParameters!R231</f>
        <v>0</v>
      </c>
      <c r="C155" s="11" t="e">
        <f>RockerConcaveParameters!T231</f>
        <v>#N/A</v>
      </c>
      <c r="D155" s="11" t="e">
        <f>OutlineParameters!T235</f>
        <v>#N/A</v>
      </c>
      <c r="E155" s="11">
        <f t="shared" si="5"/>
        <v>-303.27258547724205</v>
      </c>
      <c r="F155" t="e">
        <f t="shared" si="6"/>
        <v>#N/A</v>
      </c>
      <c r="G155" t="e">
        <f t="shared" si="7"/>
        <v>#N/A</v>
      </c>
      <c r="H155" t="e">
        <f t="shared" si="8"/>
        <v>#N/A</v>
      </c>
      <c r="I155">
        <f t="shared" si="9"/>
        <v>0</v>
      </c>
    </row>
    <row r="156" spans="1:9">
      <c r="A156">
        <v>-578</v>
      </c>
      <c r="B156" s="11">
        <f>RockerConcaveParameters!R232</f>
        <v>0</v>
      </c>
      <c r="C156" s="11" t="e">
        <f>RockerConcaveParameters!T232</f>
        <v>#N/A</v>
      </c>
      <c r="D156" s="11" t="e">
        <f>OutlineParameters!T236</f>
        <v>#N/A</v>
      </c>
      <c r="E156" s="11">
        <f t="shared" si="5"/>
        <v>-302.9476723428254</v>
      </c>
      <c r="F156" t="e">
        <f t="shared" si="6"/>
        <v>#N/A</v>
      </c>
      <c r="G156" t="e">
        <f t="shared" si="7"/>
        <v>#N/A</v>
      </c>
      <c r="H156" t="e">
        <f t="shared" si="8"/>
        <v>#N/A</v>
      </c>
      <c r="I156">
        <f t="shared" si="9"/>
        <v>0</v>
      </c>
    </row>
    <row r="157" spans="1:9">
      <c r="A157">
        <v>-577</v>
      </c>
      <c r="B157" s="11">
        <f>RockerConcaveParameters!R233</f>
        <v>0</v>
      </c>
      <c r="C157" s="11" t="e">
        <f>RockerConcaveParameters!T233</f>
        <v>#N/A</v>
      </c>
      <c r="D157" s="11" t="e">
        <f>OutlineParameters!T237</f>
        <v>#N/A</v>
      </c>
      <c r="E157" s="11">
        <f t="shared" si="5"/>
        <v>-302.62275920840875</v>
      </c>
      <c r="F157" t="e">
        <f t="shared" si="6"/>
        <v>#N/A</v>
      </c>
      <c r="G157" t="e">
        <f t="shared" si="7"/>
        <v>#N/A</v>
      </c>
      <c r="H157" t="e">
        <f t="shared" si="8"/>
        <v>#N/A</v>
      </c>
      <c r="I157">
        <f t="shared" si="9"/>
        <v>0</v>
      </c>
    </row>
    <row r="158" spans="1:9">
      <c r="A158">
        <v>-576</v>
      </c>
      <c r="B158" s="11">
        <f>RockerConcaveParameters!R234</f>
        <v>0</v>
      </c>
      <c r="C158" s="11" t="e">
        <f>RockerConcaveParameters!T234</f>
        <v>#N/A</v>
      </c>
      <c r="D158" s="11" t="e">
        <f>OutlineParameters!T238</f>
        <v>#N/A</v>
      </c>
      <c r="E158" s="11">
        <f t="shared" si="5"/>
        <v>-302.2978460739921</v>
      </c>
      <c r="F158" t="e">
        <f t="shared" si="6"/>
        <v>#N/A</v>
      </c>
      <c r="G158" t="e">
        <f t="shared" si="7"/>
        <v>#N/A</v>
      </c>
      <c r="H158" t="e">
        <f t="shared" si="8"/>
        <v>#N/A</v>
      </c>
      <c r="I158">
        <f t="shared" si="9"/>
        <v>0</v>
      </c>
    </row>
    <row r="159" spans="1:9">
      <c r="A159">
        <v>-575</v>
      </c>
      <c r="B159" s="11">
        <f>RockerConcaveParameters!R235</f>
        <v>0</v>
      </c>
      <c r="C159" s="11" t="e">
        <f>RockerConcaveParameters!T235</f>
        <v>#N/A</v>
      </c>
      <c r="D159" s="11" t="e">
        <f>OutlineParameters!T239</f>
        <v>#N/A</v>
      </c>
      <c r="E159" s="11">
        <f t="shared" si="5"/>
        <v>-301.9729329395754</v>
      </c>
      <c r="F159" t="e">
        <f t="shared" si="6"/>
        <v>#N/A</v>
      </c>
      <c r="G159" t="e">
        <f t="shared" si="7"/>
        <v>#N/A</v>
      </c>
      <c r="H159" t="e">
        <f t="shared" si="8"/>
        <v>#N/A</v>
      </c>
      <c r="I159">
        <f t="shared" si="9"/>
        <v>0</v>
      </c>
    </row>
    <row r="160" spans="1:9">
      <c r="A160">
        <v>-574</v>
      </c>
      <c r="B160" s="11">
        <f>RockerConcaveParameters!R236</f>
        <v>0</v>
      </c>
      <c r="C160" s="11" t="e">
        <f>RockerConcaveParameters!T236</f>
        <v>#N/A</v>
      </c>
      <c r="D160" s="11" t="e">
        <f>OutlineParameters!T240</f>
        <v>#N/A</v>
      </c>
      <c r="E160" s="11">
        <f t="shared" si="5"/>
        <v>-301.64801980515875</v>
      </c>
      <c r="F160" t="e">
        <f t="shared" si="6"/>
        <v>#N/A</v>
      </c>
      <c r="G160" t="e">
        <f t="shared" si="7"/>
        <v>#N/A</v>
      </c>
      <c r="H160" t="e">
        <f t="shared" si="8"/>
        <v>#N/A</v>
      </c>
      <c r="I160">
        <f t="shared" si="9"/>
        <v>0</v>
      </c>
    </row>
    <row r="161" spans="1:9">
      <c r="A161">
        <v>-573</v>
      </c>
      <c r="B161" s="11">
        <f>RockerConcaveParameters!R237</f>
        <v>0</v>
      </c>
      <c r="C161" s="11" t="e">
        <f>RockerConcaveParameters!T237</f>
        <v>#N/A</v>
      </c>
      <c r="D161" s="11" t="e">
        <f>OutlineParameters!T241</f>
        <v>#N/A</v>
      </c>
      <c r="E161" s="11">
        <f t="shared" si="5"/>
        <v>-301.32310667074205</v>
      </c>
      <c r="F161" t="e">
        <f t="shared" si="6"/>
        <v>#N/A</v>
      </c>
      <c r="G161" t="e">
        <f t="shared" si="7"/>
        <v>#N/A</v>
      </c>
      <c r="H161" t="e">
        <f t="shared" si="8"/>
        <v>#N/A</v>
      </c>
      <c r="I161">
        <f t="shared" si="9"/>
        <v>0</v>
      </c>
    </row>
    <row r="162" spans="1:9">
      <c r="A162">
        <v>-572</v>
      </c>
      <c r="B162" s="11">
        <f>RockerConcaveParameters!R238</f>
        <v>0</v>
      </c>
      <c r="C162" s="11" t="e">
        <f>RockerConcaveParameters!T238</f>
        <v>#N/A</v>
      </c>
      <c r="D162" s="11" t="e">
        <f>OutlineParameters!T242</f>
        <v>#N/A</v>
      </c>
      <c r="E162" s="11">
        <f t="shared" ref="E162:E225" si="10">$C$20*A162+$E$20</f>
        <v>-300.9981935363254</v>
      </c>
      <c r="F162" t="e">
        <f t="shared" si="6"/>
        <v>#N/A</v>
      </c>
      <c r="G162" t="e">
        <f t="shared" si="7"/>
        <v>#N/A</v>
      </c>
      <c r="H162" t="e">
        <f t="shared" si="8"/>
        <v>#N/A</v>
      </c>
      <c r="I162">
        <f t="shared" si="9"/>
        <v>0</v>
      </c>
    </row>
    <row r="163" spans="1:9">
      <c r="A163">
        <v>-571</v>
      </c>
      <c r="B163" s="11">
        <f>RockerConcaveParameters!R239</f>
        <v>0</v>
      </c>
      <c r="C163" s="11" t="e">
        <f>RockerConcaveParameters!T239</f>
        <v>#N/A</v>
      </c>
      <c r="D163" s="11" t="e">
        <f>OutlineParameters!T243</f>
        <v>#N/A</v>
      </c>
      <c r="E163" s="11">
        <f t="shared" si="10"/>
        <v>-300.67328040190876</v>
      </c>
      <c r="F163" t="e">
        <f t="shared" ref="F163:F226" si="11">IF(E163&gt;-D163,(B163-3/2*C163*((E163/D163)^2-1/3*(E163/D163)^3)),NA())</f>
        <v>#N/A</v>
      </c>
      <c r="G163" t="e">
        <f t="shared" ref="G163:G226" si="12">(F163-F162)</f>
        <v>#N/A</v>
      </c>
      <c r="H163" t="e">
        <f t="shared" si="8"/>
        <v>#N/A</v>
      </c>
      <c r="I163">
        <f t="shared" si="9"/>
        <v>0</v>
      </c>
    </row>
    <row r="164" spans="1:9">
      <c r="A164">
        <v>-570</v>
      </c>
      <c r="B164" s="11">
        <f>RockerConcaveParameters!R240</f>
        <v>0</v>
      </c>
      <c r="C164" s="11" t="e">
        <f>RockerConcaveParameters!T240</f>
        <v>#N/A</v>
      </c>
      <c r="D164" s="11" t="e">
        <f>OutlineParameters!T244</f>
        <v>#N/A</v>
      </c>
      <c r="E164" s="11">
        <f t="shared" si="10"/>
        <v>-300.34836726749211</v>
      </c>
      <c r="F164" t="e">
        <f t="shared" si="11"/>
        <v>#N/A</v>
      </c>
      <c r="G164" t="e">
        <f t="shared" si="12"/>
        <v>#N/A</v>
      </c>
      <c r="H164" t="e">
        <f t="shared" ref="H164:H227" si="13">(G164-G163)</f>
        <v>#N/A</v>
      </c>
      <c r="I164">
        <f t="shared" ref="I164:I227" si="14">IF(OR(ISNA(G164),ISNA(G163)),0,IF(G164*G163&lt;0,A164,0))</f>
        <v>0</v>
      </c>
    </row>
    <row r="165" spans="1:9">
      <c r="A165">
        <v>-569</v>
      </c>
      <c r="B165" s="11">
        <f>RockerConcaveParameters!R241</f>
        <v>0</v>
      </c>
      <c r="C165" s="11" t="e">
        <f>RockerConcaveParameters!T241</f>
        <v>#N/A</v>
      </c>
      <c r="D165" s="11" t="e">
        <f>OutlineParameters!T245</f>
        <v>#N/A</v>
      </c>
      <c r="E165" s="11">
        <f t="shared" si="10"/>
        <v>-300.02345413307546</v>
      </c>
      <c r="F165" t="e">
        <f t="shared" si="11"/>
        <v>#N/A</v>
      </c>
      <c r="G165" t="e">
        <f t="shared" si="12"/>
        <v>#N/A</v>
      </c>
      <c r="H165" t="e">
        <f t="shared" si="13"/>
        <v>#N/A</v>
      </c>
      <c r="I165">
        <f t="shared" si="14"/>
        <v>0</v>
      </c>
    </row>
    <row r="166" spans="1:9">
      <c r="A166">
        <v>-568</v>
      </c>
      <c r="B166" s="11">
        <f>RockerConcaveParameters!R242</f>
        <v>0</v>
      </c>
      <c r="C166" s="11" t="e">
        <f>RockerConcaveParameters!T242</f>
        <v>#N/A</v>
      </c>
      <c r="D166" s="11" t="e">
        <f>OutlineParameters!T246</f>
        <v>#N/A</v>
      </c>
      <c r="E166" s="11">
        <f t="shared" si="10"/>
        <v>-299.69854099865881</v>
      </c>
      <c r="F166" t="e">
        <f t="shared" si="11"/>
        <v>#N/A</v>
      </c>
      <c r="G166" t="e">
        <f t="shared" si="12"/>
        <v>#N/A</v>
      </c>
      <c r="H166" t="e">
        <f t="shared" si="13"/>
        <v>#N/A</v>
      </c>
      <c r="I166">
        <f t="shared" si="14"/>
        <v>0</v>
      </c>
    </row>
    <row r="167" spans="1:9">
      <c r="A167">
        <v>-567</v>
      </c>
      <c r="B167" s="11">
        <f>RockerConcaveParameters!R243</f>
        <v>0</v>
      </c>
      <c r="C167" s="11" t="e">
        <f>RockerConcaveParameters!T243</f>
        <v>#N/A</v>
      </c>
      <c r="D167" s="11" t="e">
        <f>OutlineParameters!T247</f>
        <v>#N/A</v>
      </c>
      <c r="E167" s="11">
        <f t="shared" si="10"/>
        <v>-299.37362786424217</v>
      </c>
      <c r="F167" t="e">
        <f t="shared" si="11"/>
        <v>#N/A</v>
      </c>
      <c r="G167" t="e">
        <f t="shared" si="12"/>
        <v>#N/A</v>
      </c>
      <c r="H167" t="e">
        <f t="shared" si="13"/>
        <v>#N/A</v>
      </c>
      <c r="I167">
        <f t="shared" si="14"/>
        <v>0</v>
      </c>
    </row>
    <row r="168" spans="1:9">
      <c r="A168">
        <v>-566</v>
      </c>
      <c r="B168" s="11">
        <f>RockerConcaveParameters!R244</f>
        <v>0</v>
      </c>
      <c r="C168" s="11" t="e">
        <f>RockerConcaveParameters!T244</f>
        <v>#N/A</v>
      </c>
      <c r="D168" s="11" t="e">
        <f>OutlineParameters!T248</f>
        <v>#N/A</v>
      </c>
      <c r="E168" s="11">
        <f t="shared" si="10"/>
        <v>-299.04871472982546</v>
      </c>
      <c r="F168" t="e">
        <f t="shared" si="11"/>
        <v>#N/A</v>
      </c>
      <c r="G168" t="e">
        <f t="shared" si="12"/>
        <v>#N/A</v>
      </c>
      <c r="H168" t="e">
        <f t="shared" si="13"/>
        <v>#N/A</v>
      </c>
      <c r="I168">
        <f t="shared" si="14"/>
        <v>0</v>
      </c>
    </row>
    <row r="169" spans="1:9">
      <c r="A169">
        <v>-565</v>
      </c>
      <c r="B169" s="11">
        <f>RockerConcaveParameters!R245</f>
        <v>0</v>
      </c>
      <c r="C169" s="11" t="e">
        <f>RockerConcaveParameters!T245</f>
        <v>#N/A</v>
      </c>
      <c r="D169" s="11" t="e">
        <f>OutlineParameters!T249</f>
        <v>#N/A</v>
      </c>
      <c r="E169" s="11">
        <f t="shared" si="10"/>
        <v>-298.72380159540882</v>
      </c>
      <c r="F169" t="e">
        <f t="shared" si="11"/>
        <v>#N/A</v>
      </c>
      <c r="G169" t="e">
        <f t="shared" si="12"/>
        <v>#N/A</v>
      </c>
      <c r="H169" t="e">
        <f t="shared" si="13"/>
        <v>#N/A</v>
      </c>
      <c r="I169">
        <f t="shared" si="14"/>
        <v>0</v>
      </c>
    </row>
    <row r="170" spans="1:9">
      <c r="A170">
        <v>-564</v>
      </c>
      <c r="B170" s="11">
        <f>RockerConcaveParameters!R246</f>
        <v>0</v>
      </c>
      <c r="C170" s="11" t="e">
        <f>RockerConcaveParameters!T246</f>
        <v>#N/A</v>
      </c>
      <c r="D170" s="11" t="e">
        <f>OutlineParameters!T250</f>
        <v>#N/A</v>
      </c>
      <c r="E170" s="11">
        <f t="shared" si="10"/>
        <v>-298.39888846099211</v>
      </c>
      <c r="F170" t="e">
        <f t="shared" si="11"/>
        <v>#N/A</v>
      </c>
      <c r="G170" t="e">
        <f t="shared" si="12"/>
        <v>#N/A</v>
      </c>
      <c r="H170" t="e">
        <f t="shared" si="13"/>
        <v>#N/A</v>
      </c>
      <c r="I170">
        <f t="shared" si="14"/>
        <v>0</v>
      </c>
    </row>
    <row r="171" spans="1:9">
      <c r="A171">
        <v>-563</v>
      </c>
      <c r="B171" s="11">
        <f>RockerConcaveParameters!R247</f>
        <v>0</v>
      </c>
      <c r="C171" s="11" t="e">
        <f>RockerConcaveParameters!T247</f>
        <v>#N/A</v>
      </c>
      <c r="D171" s="11" t="e">
        <f>OutlineParameters!T251</f>
        <v>#N/A</v>
      </c>
      <c r="E171" s="11">
        <f t="shared" si="10"/>
        <v>-298.07397532657546</v>
      </c>
      <c r="F171" t="e">
        <f t="shared" si="11"/>
        <v>#N/A</v>
      </c>
      <c r="G171" t="e">
        <f t="shared" si="12"/>
        <v>#N/A</v>
      </c>
      <c r="H171" t="e">
        <f t="shared" si="13"/>
        <v>#N/A</v>
      </c>
      <c r="I171">
        <f t="shared" si="14"/>
        <v>0</v>
      </c>
    </row>
    <row r="172" spans="1:9">
      <c r="A172">
        <v>-562</v>
      </c>
      <c r="B172" s="11">
        <f>RockerConcaveParameters!R248</f>
        <v>0</v>
      </c>
      <c r="C172" s="11" t="e">
        <f>RockerConcaveParameters!T248</f>
        <v>#N/A</v>
      </c>
      <c r="D172" s="11" t="e">
        <f>OutlineParameters!T252</f>
        <v>#N/A</v>
      </c>
      <c r="E172" s="11">
        <f t="shared" si="10"/>
        <v>-297.74906219215882</v>
      </c>
      <c r="F172" t="e">
        <f t="shared" si="11"/>
        <v>#N/A</v>
      </c>
      <c r="G172" t="e">
        <f t="shared" si="12"/>
        <v>#N/A</v>
      </c>
      <c r="H172" t="e">
        <f t="shared" si="13"/>
        <v>#N/A</v>
      </c>
      <c r="I172">
        <f t="shared" si="14"/>
        <v>0</v>
      </c>
    </row>
    <row r="173" spans="1:9">
      <c r="A173">
        <v>-561</v>
      </c>
      <c r="B173" s="11">
        <f>RockerConcaveParameters!R249</f>
        <v>0</v>
      </c>
      <c r="C173" s="11" t="e">
        <f>RockerConcaveParameters!T249</f>
        <v>#N/A</v>
      </c>
      <c r="D173" s="11" t="e">
        <f>OutlineParameters!T253</f>
        <v>#N/A</v>
      </c>
      <c r="E173" s="11">
        <f t="shared" si="10"/>
        <v>-297.42414905774217</v>
      </c>
      <c r="F173" t="e">
        <f t="shared" si="11"/>
        <v>#N/A</v>
      </c>
      <c r="G173" t="e">
        <f t="shared" si="12"/>
        <v>#N/A</v>
      </c>
      <c r="H173" t="e">
        <f t="shared" si="13"/>
        <v>#N/A</v>
      </c>
      <c r="I173">
        <f t="shared" si="14"/>
        <v>0</v>
      </c>
    </row>
    <row r="174" spans="1:9">
      <c r="A174">
        <v>-560</v>
      </c>
      <c r="B174" s="11">
        <f>RockerConcaveParameters!R250</f>
        <v>0</v>
      </c>
      <c r="C174" s="11" t="e">
        <f>RockerConcaveParameters!T250</f>
        <v>#N/A</v>
      </c>
      <c r="D174" s="11" t="e">
        <f>OutlineParameters!T254</f>
        <v>#N/A</v>
      </c>
      <c r="E174" s="11">
        <f t="shared" si="10"/>
        <v>-297.09923592332552</v>
      </c>
      <c r="F174" t="e">
        <f t="shared" si="11"/>
        <v>#N/A</v>
      </c>
      <c r="G174" t="e">
        <f t="shared" si="12"/>
        <v>#N/A</v>
      </c>
      <c r="H174" t="e">
        <f t="shared" si="13"/>
        <v>#N/A</v>
      </c>
      <c r="I174">
        <f t="shared" si="14"/>
        <v>0</v>
      </c>
    </row>
    <row r="175" spans="1:9">
      <c r="A175">
        <v>-559</v>
      </c>
      <c r="B175" s="11">
        <f>RockerConcaveParameters!R251</f>
        <v>0</v>
      </c>
      <c r="C175" s="11" t="e">
        <f>RockerConcaveParameters!T251</f>
        <v>#N/A</v>
      </c>
      <c r="D175" s="11" t="e">
        <f>OutlineParameters!T255</f>
        <v>#N/A</v>
      </c>
      <c r="E175" s="11">
        <f t="shared" si="10"/>
        <v>-296.77432278890888</v>
      </c>
      <c r="F175" t="e">
        <f t="shared" si="11"/>
        <v>#N/A</v>
      </c>
      <c r="G175" t="e">
        <f t="shared" si="12"/>
        <v>#N/A</v>
      </c>
      <c r="H175" t="e">
        <f t="shared" si="13"/>
        <v>#N/A</v>
      </c>
      <c r="I175">
        <f t="shared" si="14"/>
        <v>0</v>
      </c>
    </row>
    <row r="176" spans="1:9">
      <c r="A176">
        <v>-558</v>
      </c>
      <c r="B176" s="11">
        <f>RockerConcaveParameters!R252</f>
        <v>0</v>
      </c>
      <c r="C176" s="11" t="e">
        <f>RockerConcaveParameters!T252</f>
        <v>#N/A</v>
      </c>
      <c r="D176" s="11" t="e">
        <f>OutlineParameters!T256</f>
        <v>#N/A</v>
      </c>
      <c r="E176" s="11">
        <f t="shared" si="10"/>
        <v>-296.44940965449223</v>
      </c>
      <c r="F176" t="e">
        <f t="shared" si="11"/>
        <v>#N/A</v>
      </c>
      <c r="G176" t="e">
        <f t="shared" si="12"/>
        <v>#N/A</v>
      </c>
      <c r="H176" t="e">
        <f t="shared" si="13"/>
        <v>#N/A</v>
      </c>
      <c r="I176">
        <f t="shared" si="14"/>
        <v>0</v>
      </c>
    </row>
    <row r="177" spans="1:9">
      <c r="A177">
        <v>-557</v>
      </c>
      <c r="B177" s="11">
        <f>RockerConcaveParameters!R253</f>
        <v>0</v>
      </c>
      <c r="C177" s="11" t="e">
        <f>RockerConcaveParameters!T253</f>
        <v>#N/A</v>
      </c>
      <c r="D177" s="11" t="e">
        <f>OutlineParameters!T257</f>
        <v>#N/A</v>
      </c>
      <c r="E177" s="11">
        <f t="shared" si="10"/>
        <v>-296.12449652007552</v>
      </c>
      <c r="F177" t="e">
        <f t="shared" si="11"/>
        <v>#N/A</v>
      </c>
      <c r="G177" t="e">
        <f t="shared" si="12"/>
        <v>#N/A</v>
      </c>
      <c r="H177" t="e">
        <f t="shared" si="13"/>
        <v>#N/A</v>
      </c>
      <c r="I177">
        <f t="shared" si="14"/>
        <v>0</v>
      </c>
    </row>
    <row r="178" spans="1:9">
      <c r="A178">
        <v>-556</v>
      </c>
      <c r="B178" s="11">
        <f>RockerConcaveParameters!R254</f>
        <v>0</v>
      </c>
      <c r="C178" s="11" t="e">
        <f>RockerConcaveParameters!T254</f>
        <v>#N/A</v>
      </c>
      <c r="D178" s="11" t="e">
        <f>OutlineParameters!T258</f>
        <v>#N/A</v>
      </c>
      <c r="E178" s="11">
        <f t="shared" si="10"/>
        <v>-295.79958338565888</v>
      </c>
      <c r="F178" t="e">
        <f t="shared" si="11"/>
        <v>#N/A</v>
      </c>
      <c r="G178" t="e">
        <f t="shared" si="12"/>
        <v>#N/A</v>
      </c>
      <c r="H178" t="e">
        <f t="shared" si="13"/>
        <v>#N/A</v>
      </c>
      <c r="I178">
        <f t="shared" si="14"/>
        <v>0</v>
      </c>
    </row>
    <row r="179" spans="1:9">
      <c r="A179">
        <v>-555</v>
      </c>
      <c r="B179" s="11">
        <f>RockerConcaveParameters!R255</f>
        <v>0</v>
      </c>
      <c r="C179" s="11" t="e">
        <f>RockerConcaveParameters!T255</f>
        <v>#N/A</v>
      </c>
      <c r="D179" s="11" t="e">
        <f>OutlineParameters!T259</f>
        <v>#N/A</v>
      </c>
      <c r="E179" s="11">
        <f t="shared" si="10"/>
        <v>-295.47467025124217</v>
      </c>
      <c r="F179" t="e">
        <f t="shared" si="11"/>
        <v>#N/A</v>
      </c>
      <c r="G179" t="e">
        <f t="shared" si="12"/>
        <v>#N/A</v>
      </c>
      <c r="H179" t="e">
        <f t="shared" si="13"/>
        <v>#N/A</v>
      </c>
      <c r="I179">
        <f t="shared" si="14"/>
        <v>0</v>
      </c>
    </row>
    <row r="180" spans="1:9">
      <c r="A180">
        <v>-554</v>
      </c>
      <c r="B180" s="11">
        <f>RockerConcaveParameters!R256</f>
        <v>0</v>
      </c>
      <c r="C180" s="11" t="e">
        <f>RockerConcaveParameters!T256</f>
        <v>#N/A</v>
      </c>
      <c r="D180" s="11" t="e">
        <f>OutlineParameters!T260</f>
        <v>#N/A</v>
      </c>
      <c r="E180" s="11">
        <f t="shared" si="10"/>
        <v>-295.14975711682553</v>
      </c>
      <c r="F180" t="e">
        <f t="shared" si="11"/>
        <v>#N/A</v>
      </c>
      <c r="G180" t="e">
        <f t="shared" si="12"/>
        <v>#N/A</v>
      </c>
      <c r="H180" t="e">
        <f t="shared" si="13"/>
        <v>#N/A</v>
      </c>
      <c r="I180">
        <f t="shared" si="14"/>
        <v>0</v>
      </c>
    </row>
    <row r="181" spans="1:9">
      <c r="A181">
        <v>-553</v>
      </c>
      <c r="B181" s="11">
        <f>RockerConcaveParameters!R257</f>
        <v>0</v>
      </c>
      <c r="C181" s="11" t="e">
        <f>RockerConcaveParameters!T257</f>
        <v>#N/A</v>
      </c>
      <c r="D181" s="11" t="e">
        <f>OutlineParameters!T261</f>
        <v>#N/A</v>
      </c>
      <c r="E181" s="11">
        <f t="shared" si="10"/>
        <v>-294.82484398240888</v>
      </c>
      <c r="F181" t="e">
        <f t="shared" si="11"/>
        <v>#N/A</v>
      </c>
      <c r="G181" t="e">
        <f t="shared" si="12"/>
        <v>#N/A</v>
      </c>
      <c r="H181" t="e">
        <f t="shared" si="13"/>
        <v>#N/A</v>
      </c>
      <c r="I181">
        <f t="shared" si="14"/>
        <v>0</v>
      </c>
    </row>
    <row r="182" spans="1:9">
      <c r="A182">
        <v>-552</v>
      </c>
      <c r="B182" s="11">
        <f>RockerConcaveParameters!R258</f>
        <v>0</v>
      </c>
      <c r="C182" s="11" t="e">
        <f>RockerConcaveParameters!T258</f>
        <v>#N/A</v>
      </c>
      <c r="D182" s="11" t="e">
        <f>OutlineParameters!T262</f>
        <v>#N/A</v>
      </c>
      <c r="E182" s="11">
        <f t="shared" si="10"/>
        <v>-294.49993084799223</v>
      </c>
      <c r="F182" t="e">
        <f t="shared" si="11"/>
        <v>#N/A</v>
      </c>
      <c r="G182" t="e">
        <f t="shared" si="12"/>
        <v>#N/A</v>
      </c>
      <c r="H182" t="e">
        <f t="shared" si="13"/>
        <v>#N/A</v>
      </c>
      <c r="I182">
        <f t="shared" si="14"/>
        <v>0</v>
      </c>
    </row>
    <row r="183" spans="1:9">
      <c r="A183">
        <v>-551</v>
      </c>
      <c r="B183" s="11">
        <f>RockerConcaveParameters!R259</f>
        <v>0</v>
      </c>
      <c r="C183" s="11" t="e">
        <f>RockerConcaveParameters!T259</f>
        <v>#N/A</v>
      </c>
      <c r="D183" s="11" t="e">
        <f>OutlineParameters!T263</f>
        <v>#N/A</v>
      </c>
      <c r="E183" s="11">
        <f t="shared" si="10"/>
        <v>-294.17501771357558</v>
      </c>
      <c r="F183" t="e">
        <f t="shared" si="11"/>
        <v>#N/A</v>
      </c>
      <c r="G183" t="e">
        <f t="shared" si="12"/>
        <v>#N/A</v>
      </c>
      <c r="H183" t="e">
        <f t="shared" si="13"/>
        <v>#N/A</v>
      </c>
      <c r="I183">
        <f t="shared" si="14"/>
        <v>0</v>
      </c>
    </row>
    <row r="184" spans="1:9">
      <c r="A184">
        <v>-550</v>
      </c>
      <c r="B184" s="11">
        <f>RockerConcaveParameters!R260</f>
        <v>0</v>
      </c>
      <c r="C184" s="11" t="e">
        <f>RockerConcaveParameters!T260</f>
        <v>#N/A</v>
      </c>
      <c r="D184" s="11" t="e">
        <f>OutlineParameters!T264</f>
        <v>#N/A</v>
      </c>
      <c r="E184" s="11">
        <f t="shared" si="10"/>
        <v>-293.85010457915894</v>
      </c>
      <c r="F184" t="e">
        <f t="shared" si="11"/>
        <v>#N/A</v>
      </c>
      <c r="G184" t="e">
        <f t="shared" si="12"/>
        <v>#N/A</v>
      </c>
      <c r="H184" t="e">
        <f t="shared" si="13"/>
        <v>#N/A</v>
      </c>
      <c r="I184">
        <f t="shared" si="14"/>
        <v>0</v>
      </c>
    </row>
    <row r="185" spans="1:9">
      <c r="A185">
        <v>-549</v>
      </c>
      <c r="B185" s="11">
        <f>RockerConcaveParameters!R261</f>
        <v>0</v>
      </c>
      <c r="C185" s="11" t="e">
        <f>RockerConcaveParameters!T261</f>
        <v>#N/A</v>
      </c>
      <c r="D185" s="11" t="e">
        <f>OutlineParameters!T265</f>
        <v>#N/A</v>
      </c>
      <c r="E185" s="11">
        <f t="shared" si="10"/>
        <v>-293.52519144474229</v>
      </c>
      <c r="F185" t="e">
        <f t="shared" si="11"/>
        <v>#N/A</v>
      </c>
      <c r="G185" t="e">
        <f t="shared" si="12"/>
        <v>#N/A</v>
      </c>
      <c r="H185" t="e">
        <f t="shared" si="13"/>
        <v>#N/A</v>
      </c>
      <c r="I185">
        <f t="shared" si="14"/>
        <v>0</v>
      </c>
    </row>
    <row r="186" spans="1:9">
      <c r="A186">
        <v>-548</v>
      </c>
      <c r="B186" s="11">
        <f>RockerConcaveParameters!R262</f>
        <v>0</v>
      </c>
      <c r="C186" s="11" t="e">
        <f>RockerConcaveParameters!T262</f>
        <v>#N/A</v>
      </c>
      <c r="D186" s="11" t="e">
        <f>OutlineParameters!T266</f>
        <v>#N/A</v>
      </c>
      <c r="E186" s="11">
        <f t="shared" si="10"/>
        <v>-293.20027831032559</v>
      </c>
      <c r="F186" t="e">
        <f t="shared" si="11"/>
        <v>#N/A</v>
      </c>
      <c r="G186" t="e">
        <f t="shared" si="12"/>
        <v>#N/A</v>
      </c>
      <c r="H186" t="e">
        <f t="shared" si="13"/>
        <v>#N/A</v>
      </c>
      <c r="I186">
        <f t="shared" si="14"/>
        <v>0</v>
      </c>
    </row>
    <row r="187" spans="1:9">
      <c r="A187">
        <v>-547</v>
      </c>
      <c r="B187" s="11">
        <f>RockerConcaveParameters!R263</f>
        <v>0</v>
      </c>
      <c r="C187" s="11" t="e">
        <f>RockerConcaveParameters!T263</f>
        <v>#N/A</v>
      </c>
      <c r="D187" s="11" t="e">
        <f>OutlineParameters!T267</f>
        <v>#N/A</v>
      </c>
      <c r="E187" s="11">
        <f t="shared" si="10"/>
        <v>-292.87536517590894</v>
      </c>
      <c r="F187" t="e">
        <f t="shared" si="11"/>
        <v>#N/A</v>
      </c>
      <c r="G187" t="e">
        <f t="shared" si="12"/>
        <v>#N/A</v>
      </c>
      <c r="H187" t="e">
        <f t="shared" si="13"/>
        <v>#N/A</v>
      </c>
      <c r="I187">
        <f t="shared" si="14"/>
        <v>0</v>
      </c>
    </row>
    <row r="188" spans="1:9">
      <c r="A188">
        <v>-546</v>
      </c>
      <c r="B188" s="11">
        <f>RockerConcaveParameters!R264</f>
        <v>0</v>
      </c>
      <c r="C188" s="11" t="e">
        <f>RockerConcaveParameters!T264</f>
        <v>#N/A</v>
      </c>
      <c r="D188" s="11" t="e">
        <f>OutlineParameters!T268</f>
        <v>#N/A</v>
      </c>
      <c r="E188" s="11">
        <f t="shared" si="10"/>
        <v>-292.55045204149224</v>
      </c>
      <c r="F188" t="e">
        <f t="shared" si="11"/>
        <v>#N/A</v>
      </c>
      <c r="G188" t="e">
        <f t="shared" si="12"/>
        <v>#N/A</v>
      </c>
      <c r="H188" t="e">
        <f t="shared" si="13"/>
        <v>#N/A</v>
      </c>
      <c r="I188">
        <f t="shared" si="14"/>
        <v>0</v>
      </c>
    </row>
    <row r="189" spans="1:9">
      <c r="A189">
        <v>-545</v>
      </c>
      <c r="B189" s="11">
        <f>RockerConcaveParameters!R265</f>
        <v>0</v>
      </c>
      <c r="C189" s="11" t="e">
        <f>RockerConcaveParameters!T265</f>
        <v>#N/A</v>
      </c>
      <c r="D189" s="11" t="e">
        <f>OutlineParameters!T269</f>
        <v>#N/A</v>
      </c>
      <c r="E189" s="11">
        <f t="shared" si="10"/>
        <v>-292.22553890707559</v>
      </c>
      <c r="F189" t="e">
        <f t="shared" si="11"/>
        <v>#N/A</v>
      </c>
      <c r="G189" t="e">
        <f t="shared" si="12"/>
        <v>#N/A</v>
      </c>
      <c r="H189" t="e">
        <f t="shared" si="13"/>
        <v>#N/A</v>
      </c>
      <c r="I189">
        <f t="shared" si="14"/>
        <v>0</v>
      </c>
    </row>
    <row r="190" spans="1:9">
      <c r="A190">
        <v>-544</v>
      </c>
      <c r="B190" s="11">
        <f>RockerConcaveParameters!R266</f>
        <v>0</v>
      </c>
      <c r="C190" s="11" t="e">
        <f>RockerConcaveParameters!T266</f>
        <v>#N/A</v>
      </c>
      <c r="D190" s="11" t="e">
        <f>OutlineParameters!T270</f>
        <v>#N/A</v>
      </c>
      <c r="E190" s="11">
        <f t="shared" si="10"/>
        <v>-291.90062577265894</v>
      </c>
      <c r="F190" t="e">
        <f t="shared" si="11"/>
        <v>#N/A</v>
      </c>
      <c r="G190" t="e">
        <f t="shared" si="12"/>
        <v>#N/A</v>
      </c>
      <c r="H190" t="e">
        <f t="shared" si="13"/>
        <v>#N/A</v>
      </c>
      <c r="I190">
        <f t="shared" si="14"/>
        <v>0</v>
      </c>
    </row>
    <row r="191" spans="1:9">
      <c r="A191">
        <v>-543</v>
      </c>
      <c r="B191" s="11">
        <f>RockerConcaveParameters!R267</f>
        <v>0</v>
      </c>
      <c r="C191" s="11" t="e">
        <f>RockerConcaveParameters!T267</f>
        <v>#N/A</v>
      </c>
      <c r="D191" s="11" t="e">
        <f>OutlineParameters!T271</f>
        <v>#N/A</v>
      </c>
      <c r="E191" s="11">
        <f t="shared" si="10"/>
        <v>-291.57571263824229</v>
      </c>
      <c r="F191" t="e">
        <f t="shared" si="11"/>
        <v>#N/A</v>
      </c>
      <c r="G191" t="e">
        <f t="shared" si="12"/>
        <v>#N/A</v>
      </c>
      <c r="H191" t="e">
        <f t="shared" si="13"/>
        <v>#N/A</v>
      </c>
      <c r="I191">
        <f t="shared" si="14"/>
        <v>0</v>
      </c>
    </row>
    <row r="192" spans="1:9">
      <c r="A192">
        <v>-542</v>
      </c>
      <c r="B192" s="11">
        <f>RockerConcaveParameters!R268</f>
        <v>0</v>
      </c>
      <c r="C192" s="11" t="e">
        <f>RockerConcaveParameters!T268</f>
        <v>#N/A</v>
      </c>
      <c r="D192" s="11" t="e">
        <f>OutlineParameters!T272</f>
        <v>#N/A</v>
      </c>
      <c r="E192" s="11">
        <f t="shared" si="10"/>
        <v>-291.25079950382565</v>
      </c>
      <c r="F192" t="e">
        <f t="shared" si="11"/>
        <v>#N/A</v>
      </c>
      <c r="G192" t="e">
        <f t="shared" si="12"/>
        <v>#N/A</v>
      </c>
      <c r="H192" t="e">
        <f t="shared" si="13"/>
        <v>#N/A</v>
      </c>
      <c r="I192">
        <f t="shared" si="14"/>
        <v>0</v>
      </c>
    </row>
    <row r="193" spans="1:9">
      <c r="A193">
        <v>-541</v>
      </c>
      <c r="B193" s="11">
        <f>RockerConcaveParameters!R269</f>
        <v>0</v>
      </c>
      <c r="C193" s="11" t="e">
        <f>RockerConcaveParameters!T269</f>
        <v>#N/A</v>
      </c>
      <c r="D193" s="11" t="e">
        <f>OutlineParameters!T273</f>
        <v>#N/A</v>
      </c>
      <c r="E193" s="11">
        <f t="shared" si="10"/>
        <v>-290.925886369409</v>
      </c>
      <c r="F193" t="e">
        <f t="shared" si="11"/>
        <v>#N/A</v>
      </c>
      <c r="G193" t="e">
        <f t="shared" si="12"/>
        <v>#N/A</v>
      </c>
      <c r="H193" t="e">
        <f t="shared" si="13"/>
        <v>#N/A</v>
      </c>
      <c r="I193">
        <f t="shared" si="14"/>
        <v>0</v>
      </c>
    </row>
    <row r="194" spans="1:9">
      <c r="A194">
        <v>-540</v>
      </c>
      <c r="B194" s="11">
        <f>RockerConcaveParameters!R270</f>
        <v>0</v>
      </c>
      <c r="C194" s="11" t="e">
        <f>RockerConcaveParameters!T270</f>
        <v>#N/A</v>
      </c>
      <c r="D194" s="11" t="e">
        <f>OutlineParameters!T274</f>
        <v>#N/A</v>
      </c>
      <c r="E194" s="11">
        <f t="shared" si="10"/>
        <v>-290.60097323499235</v>
      </c>
      <c r="F194" t="e">
        <f t="shared" si="11"/>
        <v>#N/A</v>
      </c>
      <c r="G194" t="e">
        <f t="shared" si="12"/>
        <v>#N/A</v>
      </c>
      <c r="H194" t="e">
        <f t="shared" si="13"/>
        <v>#N/A</v>
      </c>
      <c r="I194">
        <f t="shared" si="14"/>
        <v>0</v>
      </c>
    </row>
    <row r="195" spans="1:9">
      <c r="A195">
        <v>-539</v>
      </c>
      <c r="B195" s="11">
        <f>RockerConcaveParameters!R271</f>
        <v>0</v>
      </c>
      <c r="C195" s="11" t="e">
        <f>RockerConcaveParameters!T271</f>
        <v>#N/A</v>
      </c>
      <c r="D195" s="11" t="e">
        <f>OutlineParameters!T275</f>
        <v>#N/A</v>
      </c>
      <c r="E195" s="11">
        <f t="shared" si="10"/>
        <v>-290.27606010057565</v>
      </c>
      <c r="F195" t="e">
        <f t="shared" si="11"/>
        <v>#N/A</v>
      </c>
      <c r="G195" t="e">
        <f t="shared" si="12"/>
        <v>#N/A</v>
      </c>
      <c r="H195" t="e">
        <f t="shared" si="13"/>
        <v>#N/A</v>
      </c>
      <c r="I195">
        <f t="shared" si="14"/>
        <v>0</v>
      </c>
    </row>
    <row r="196" spans="1:9">
      <c r="A196">
        <v>-538</v>
      </c>
      <c r="B196" s="11">
        <f>RockerConcaveParameters!R272</f>
        <v>0</v>
      </c>
      <c r="C196" s="11" t="e">
        <f>RockerConcaveParameters!T272</f>
        <v>#N/A</v>
      </c>
      <c r="D196" s="11" t="e">
        <f>OutlineParameters!T276</f>
        <v>#N/A</v>
      </c>
      <c r="E196" s="11">
        <f t="shared" si="10"/>
        <v>-289.951146966159</v>
      </c>
      <c r="F196" t="e">
        <f t="shared" si="11"/>
        <v>#N/A</v>
      </c>
      <c r="G196" t="e">
        <f t="shared" si="12"/>
        <v>#N/A</v>
      </c>
      <c r="H196" t="e">
        <f t="shared" si="13"/>
        <v>#N/A</v>
      </c>
      <c r="I196">
        <f t="shared" si="14"/>
        <v>0</v>
      </c>
    </row>
    <row r="197" spans="1:9">
      <c r="A197">
        <v>-537</v>
      </c>
      <c r="B197" s="11">
        <f>RockerConcaveParameters!R273</f>
        <v>0</v>
      </c>
      <c r="C197" s="11" t="e">
        <f>RockerConcaveParameters!T273</f>
        <v>#N/A</v>
      </c>
      <c r="D197" s="11" t="e">
        <f>OutlineParameters!T277</f>
        <v>#N/A</v>
      </c>
      <c r="E197" s="11">
        <f t="shared" si="10"/>
        <v>-289.6262338317423</v>
      </c>
      <c r="F197" t="e">
        <f t="shared" si="11"/>
        <v>#N/A</v>
      </c>
      <c r="G197" t="e">
        <f t="shared" si="12"/>
        <v>#N/A</v>
      </c>
      <c r="H197" t="e">
        <f t="shared" si="13"/>
        <v>#N/A</v>
      </c>
      <c r="I197">
        <f t="shared" si="14"/>
        <v>0</v>
      </c>
    </row>
    <row r="198" spans="1:9">
      <c r="A198">
        <v>-536</v>
      </c>
      <c r="B198" s="11">
        <f>RockerConcaveParameters!R274</f>
        <v>0</v>
      </c>
      <c r="C198" s="11" t="e">
        <f>RockerConcaveParameters!T274</f>
        <v>#N/A</v>
      </c>
      <c r="D198" s="11" t="e">
        <f>OutlineParameters!T278</f>
        <v>#N/A</v>
      </c>
      <c r="E198" s="11">
        <f t="shared" si="10"/>
        <v>-289.30132069732565</v>
      </c>
      <c r="F198" t="e">
        <f t="shared" si="11"/>
        <v>#N/A</v>
      </c>
      <c r="G198" t="e">
        <f t="shared" si="12"/>
        <v>#N/A</v>
      </c>
      <c r="H198" t="e">
        <f t="shared" si="13"/>
        <v>#N/A</v>
      </c>
      <c r="I198">
        <f t="shared" si="14"/>
        <v>0</v>
      </c>
    </row>
    <row r="199" spans="1:9">
      <c r="A199">
        <v>-535</v>
      </c>
      <c r="B199" s="11">
        <f>RockerConcaveParameters!R275</f>
        <v>0</v>
      </c>
      <c r="C199" s="11" t="e">
        <f>RockerConcaveParameters!T275</f>
        <v>#N/A</v>
      </c>
      <c r="D199" s="11" t="e">
        <f>OutlineParameters!T279</f>
        <v>#N/A</v>
      </c>
      <c r="E199" s="11">
        <f t="shared" si="10"/>
        <v>-288.976407562909</v>
      </c>
      <c r="F199" t="e">
        <f t="shared" si="11"/>
        <v>#N/A</v>
      </c>
      <c r="G199" t="e">
        <f t="shared" si="12"/>
        <v>#N/A</v>
      </c>
      <c r="H199" t="e">
        <f t="shared" si="13"/>
        <v>#N/A</v>
      </c>
      <c r="I199">
        <f t="shared" si="14"/>
        <v>0</v>
      </c>
    </row>
    <row r="200" spans="1:9">
      <c r="A200">
        <v>-534</v>
      </c>
      <c r="B200" s="11">
        <f>RockerConcaveParameters!R276</f>
        <v>0</v>
      </c>
      <c r="C200" s="11" t="e">
        <f>RockerConcaveParameters!T276</f>
        <v>#N/A</v>
      </c>
      <c r="D200" s="11" t="e">
        <f>OutlineParameters!T280</f>
        <v>#N/A</v>
      </c>
      <c r="E200" s="11">
        <f t="shared" si="10"/>
        <v>-288.65149442849236</v>
      </c>
      <c r="F200" t="e">
        <f t="shared" si="11"/>
        <v>#N/A</v>
      </c>
      <c r="G200" t="e">
        <f t="shared" si="12"/>
        <v>#N/A</v>
      </c>
      <c r="H200" t="e">
        <f t="shared" si="13"/>
        <v>#N/A</v>
      </c>
      <c r="I200">
        <f t="shared" si="14"/>
        <v>0</v>
      </c>
    </row>
    <row r="201" spans="1:9">
      <c r="A201">
        <v>-533</v>
      </c>
      <c r="B201" s="11">
        <f>RockerConcaveParameters!R277</f>
        <v>0</v>
      </c>
      <c r="C201" s="11" t="e">
        <f>RockerConcaveParameters!T277</f>
        <v>#N/A</v>
      </c>
      <c r="D201" s="11" t="e">
        <f>OutlineParameters!T281</f>
        <v>#N/A</v>
      </c>
      <c r="E201" s="11">
        <f t="shared" si="10"/>
        <v>-288.32658129407571</v>
      </c>
      <c r="F201" t="e">
        <f t="shared" si="11"/>
        <v>#N/A</v>
      </c>
      <c r="G201" t="e">
        <f t="shared" si="12"/>
        <v>#N/A</v>
      </c>
      <c r="H201" t="e">
        <f t="shared" si="13"/>
        <v>#N/A</v>
      </c>
      <c r="I201">
        <f t="shared" si="14"/>
        <v>0</v>
      </c>
    </row>
    <row r="202" spans="1:9">
      <c r="A202">
        <v>-532</v>
      </c>
      <c r="B202" s="11">
        <f>RockerConcaveParameters!R278</f>
        <v>0</v>
      </c>
      <c r="C202" s="11" t="e">
        <f>RockerConcaveParameters!T278</f>
        <v>#N/A</v>
      </c>
      <c r="D202" s="11" t="e">
        <f>OutlineParameters!T282</f>
        <v>#N/A</v>
      </c>
      <c r="E202" s="11">
        <f t="shared" si="10"/>
        <v>-288.00166815965906</v>
      </c>
      <c r="F202" t="e">
        <f t="shared" si="11"/>
        <v>#N/A</v>
      </c>
      <c r="G202" t="e">
        <f t="shared" si="12"/>
        <v>#N/A</v>
      </c>
      <c r="H202" t="e">
        <f t="shared" si="13"/>
        <v>#N/A</v>
      </c>
      <c r="I202">
        <f t="shared" si="14"/>
        <v>0</v>
      </c>
    </row>
    <row r="203" spans="1:9">
      <c r="A203">
        <v>-531</v>
      </c>
      <c r="B203" s="11">
        <f>RockerConcaveParameters!R279</f>
        <v>0</v>
      </c>
      <c r="C203" s="11" t="e">
        <f>RockerConcaveParameters!T279</f>
        <v>#N/A</v>
      </c>
      <c r="D203" s="11" t="e">
        <f>OutlineParameters!T283</f>
        <v>#N/A</v>
      </c>
      <c r="E203" s="11">
        <f t="shared" si="10"/>
        <v>-287.67675502524241</v>
      </c>
      <c r="F203" t="e">
        <f t="shared" si="11"/>
        <v>#N/A</v>
      </c>
      <c r="G203" t="e">
        <f t="shared" si="12"/>
        <v>#N/A</v>
      </c>
      <c r="H203" t="e">
        <f t="shared" si="13"/>
        <v>#N/A</v>
      </c>
      <c r="I203">
        <f t="shared" si="14"/>
        <v>0</v>
      </c>
    </row>
    <row r="204" spans="1:9">
      <c r="A204">
        <v>-530</v>
      </c>
      <c r="B204" s="11">
        <f>RockerConcaveParameters!R280</f>
        <v>0</v>
      </c>
      <c r="C204" s="11" t="e">
        <f>RockerConcaveParameters!T280</f>
        <v>#N/A</v>
      </c>
      <c r="D204" s="11" t="e">
        <f>OutlineParameters!T284</f>
        <v>#N/A</v>
      </c>
      <c r="E204" s="11">
        <f t="shared" si="10"/>
        <v>-287.35184189082571</v>
      </c>
      <c r="F204" t="e">
        <f t="shared" si="11"/>
        <v>#N/A</v>
      </c>
      <c r="G204" t="e">
        <f t="shared" si="12"/>
        <v>#N/A</v>
      </c>
      <c r="H204" t="e">
        <f t="shared" si="13"/>
        <v>#N/A</v>
      </c>
      <c r="I204">
        <f t="shared" si="14"/>
        <v>0</v>
      </c>
    </row>
    <row r="205" spans="1:9">
      <c r="A205">
        <v>-529</v>
      </c>
      <c r="B205" s="11">
        <f>RockerConcaveParameters!R281</f>
        <v>0</v>
      </c>
      <c r="C205" s="11" t="e">
        <f>RockerConcaveParameters!T281</f>
        <v>#N/A</v>
      </c>
      <c r="D205" s="11" t="e">
        <f>OutlineParameters!T285</f>
        <v>#N/A</v>
      </c>
      <c r="E205" s="11">
        <f t="shared" si="10"/>
        <v>-287.02692875640906</v>
      </c>
      <c r="F205" t="e">
        <f t="shared" si="11"/>
        <v>#N/A</v>
      </c>
      <c r="G205" t="e">
        <f t="shared" si="12"/>
        <v>#N/A</v>
      </c>
      <c r="H205" t="e">
        <f t="shared" si="13"/>
        <v>#N/A</v>
      </c>
      <c r="I205">
        <f t="shared" si="14"/>
        <v>0</v>
      </c>
    </row>
    <row r="206" spans="1:9">
      <c r="A206">
        <v>-528</v>
      </c>
      <c r="B206" s="11">
        <f>RockerConcaveParameters!R282</f>
        <v>0</v>
      </c>
      <c r="C206" s="11" t="e">
        <f>RockerConcaveParameters!T282</f>
        <v>#N/A</v>
      </c>
      <c r="D206" s="11" t="e">
        <f>OutlineParameters!T286</f>
        <v>#N/A</v>
      </c>
      <c r="E206" s="11">
        <f t="shared" si="10"/>
        <v>-286.70201562199236</v>
      </c>
      <c r="F206" t="e">
        <f t="shared" si="11"/>
        <v>#N/A</v>
      </c>
      <c r="G206" t="e">
        <f t="shared" si="12"/>
        <v>#N/A</v>
      </c>
      <c r="H206" t="e">
        <f t="shared" si="13"/>
        <v>#N/A</v>
      </c>
      <c r="I206">
        <f t="shared" si="14"/>
        <v>0</v>
      </c>
    </row>
    <row r="207" spans="1:9">
      <c r="A207">
        <v>-527</v>
      </c>
      <c r="B207" s="11">
        <f>RockerConcaveParameters!R283</f>
        <v>0</v>
      </c>
      <c r="C207" s="11" t="e">
        <f>RockerConcaveParameters!T283</f>
        <v>#N/A</v>
      </c>
      <c r="D207" s="11" t="e">
        <f>OutlineParameters!T287</f>
        <v>#N/A</v>
      </c>
      <c r="E207" s="11">
        <f t="shared" si="10"/>
        <v>-286.37710248757571</v>
      </c>
      <c r="F207" t="e">
        <f t="shared" si="11"/>
        <v>#N/A</v>
      </c>
      <c r="G207" t="e">
        <f t="shared" si="12"/>
        <v>#N/A</v>
      </c>
      <c r="H207" t="e">
        <f t="shared" si="13"/>
        <v>#N/A</v>
      </c>
      <c r="I207">
        <f t="shared" si="14"/>
        <v>0</v>
      </c>
    </row>
    <row r="208" spans="1:9">
      <c r="A208">
        <v>-526</v>
      </c>
      <c r="B208" s="11">
        <f>RockerConcaveParameters!R284</f>
        <v>0</v>
      </c>
      <c r="C208" s="11" t="e">
        <f>RockerConcaveParameters!T284</f>
        <v>#N/A</v>
      </c>
      <c r="D208" s="11" t="e">
        <f>OutlineParameters!T288</f>
        <v>#N/A</v>
      </c>
      <c r="E208" s="11">
        <f t="shared" si="10"/>
        <v>-286.05218935315906</v>
      </c>
      <c r="F208" t="e">
        <f t="shared" si="11"/>
        <v>#N/A</v>
      </c>
      <c r="G208" t="e">
        <f t="shared" si="12"/>
        <v>#N/A</v>
      </c>
      <c r="H208" t="e">
        <f t="shared" si="13"/>
        <v>#N/A</v>
      </c>
      <c r="I208">
        <f t="shared" si="14"/>
        <v>0</v>
      </c>
    </row>
    <row r="209" spans="1:9">
      <c r="A209">
        <v>-525</v>
      </c>
      <c r="B209" s="11">
        <f>RockerConcaveParameters!R285</f>
        <v>0</v>
      </c>
      <c r="C209" s="11" t="e">
        <f>RockerConcaveParameters!T285</f>
        <v>#N/A</v>
      </c>
      <c r="D209" s="11" t="e">
        <f>OutlineParameters!T289</f>
        <v>#N/A</v>
      </c>
      <c r="E209" s="11">
        <f t="shared" si="10"/>
        <v>-285.72727621874242</v>
      </c>
      <c r="F209" t="e">
        <f t="shared" si="11"/>
        <v>#N/A</v>
      </c>
      <c r="G209" t="e">
        <f t="shared" si="12"/>
        <v>#N/A</v>
      </c>
      <c r="H209" t="e">
        <f t="shared" si="13"/>
        <v>#N/A</v>
      </c>
      <c r="I209">
        <f t="shared" si="14"/>
        <v>0</v>
      </c>
    </row>
    <row r="210" spans="1:9">
      <c r="A210">
        <v>-524</v>
      </c>
      <c r="B210" s="11">
        <f>RockerConcaveParameters!R286</f>
        <v>0</v>
      </c>
      <c r="C210" s="11" t="e">
        <f>RockerConcaveParameters!T286</f>
        <v>#N/A</v>
      </c>
      <c r="D210" s="11" t="e">
        <f>OutlineParameters!T290</f>
        <v>#N/A</v>
      </c>
      <c r="E210" s="11">
        <f t="shared" si="10"/>
        <v>-285.40236308432577</v>
      </c>
      <c r="F210" t="e">
        <f t="shared" si="11"/>
        <v>#N/A</v>
      </c>
      <c r="G210" t="e">
        <f t="shared" si="12"/>
        <v>#N/A</v>
      </c>
      <c r="H210" t="e">
        <f t="shared" si="13"/>
        <v>#N/A</v>
      </c>
      <c r="I210">
        <f t="shared" si="14"/>
        <v>0</v>
      </c>
    </row>
    <row r="211" spans="1:9">
      <c r="A211">
        <v>-523</v>
      </c>
      <c r="B211" s="11">
        <f>RockerConcaveParameters!R287</f>
        <v>0</v>
      </c>
      <c r="C211" s="11" t="e">
        <f>RockerConcaveParameters!T287</f>
        <v>#N/A</v>
      </c>
      <c r="D211" s="11" t="e">
        <f>OutlineParameters!T291</f>
        <v>#N/A</v>
      </c>
      <c r="E211" s="11">
        <f t="shared" si="10"/>
        <v>-285.07744994990912</v>
      </c>
      <c r="F211" t="e">
        <f t="shared" si="11"/>
        <v>#N/A</v>
      </c>
      <c r="G211" t="e">
        <f t="shared" si="12"/>
        <v>#N/A</v>
      </c>
      <c r="H211" t="e">
        <f t="shared" si="13"/>
        <v>#N/A</v>
      </c>
      <c r="I211">
        <f t="shared" si="14"/>
        <v>0</v>
      </c>
    </row>
    <row r="212" spans="1:9">
      <c r="A212">
        <v>-522</v>
      </c>
      <c r="B212" s="11">
        <f>RockerConcaveParameters!R288</f>
        <v>0</v>
      </c>
      <c r="C212" s="11" t="e">
        <f>RockerConcaveParameters!T288</f>
        <v>#N/A</v>
      </c>
      <c r="D212" s="11" t="e">
        <f>OutlineParameters!T292</f>
        <v>#N/A</v>
      </c>
      <c r="E212" s="11">
        <f t="shared" si="10"/>
        <v>-284.75253681549242</v>
      </c>
      <c r="F212" t="e">
        <f t="shared" si="11"/>
        <v>#N/A</v>
      </c>
      <c r="G212" t="e">
        <f t="shared" si="12"/>
        <v>#N/A</v>
      </c>
      <c r="H212" t="e">
        <f t="shared" si="13"/>
        <v>#N/A</v>
      </c>
      <c r="I212">
        <f t="shared" si="14"/>
        <v>0</v>
      </c>
    </row>
    <row r="213" spans="1:9">
      <c r="A213">
        <v>-521</v>
      </c>
      <c r="B213" s="11">
        <f>RockerConcaveParameters!R289</f>
        <v>0</v>
      </c>
      <c r="C213" s="11" t="e">
        <f>RockerConcaveParameters!T289</f>
        <v>#N/A</v>
      </c>
      <c r="D213" s="11" t="e">
        <f>OutlineParameters!T293</f>
        <v>#N/A</v>
      </c>
      <c r="E213" s="11">
        <f t="shared" si="10"/>
        <v>-284.42762368107577</v>
      </c>
      <c r="F213" t="e">
        <f t="shared" si="11"/>
        <v>#N/A</v>
      </c>
      <c r="G213" t="e">
        <f t="shared" si="12"/>
        <v>#N/A</v>
      </c>
      <c r="H213" t="e">
        <f t="shared" si="13"/>
        <v>#N/A</v>
      </c>
      <c r="I213">
        <f t="shared" si="14"/>
        <v>0</v>
      </c>
    </row>
    <row r="214" spans="1:9">
      <c r="A214">
        <v>-520</v>
      </c>
      <c r="B214" s="11">
        <f>RockerConcaveParameters!R290</f>
        <v>0</v>
      </c>
      <c r="C214" s="11" t="e">
        <f>RockerConcaveParameters!T290</f>
        <v>#N/A</v>
      </c>
      <c r="D214" s="11" t="e">
        <f>OutlineParameters!T294</f>
        <v>#N/A</v>
      </c>
      <c r="E214" s="11">
        <f t="shared" si="10"/>
        <v>-284.10271054665913</v>
      </c>
      <c r="F214" t="e">
        <f t="shared" si="11"/>
        <v>#N/A</v>
      </c>
      <c r="G214" t="e">
        <f t="shared" si="12"/>
        <v>#N/A</v>
      </c>
      <c r="H214" t="e">
        <f t="shared" si="13"/>
        <v>#N/A</v>
      </c>
      <c r="I214">
        <f t="shared" si="14"/>
        <v>0</v>
      </c>
    </row>
    <row r="215" spans="1:9">
      <c r="A215">
        <v>-519</v>
      </c>
      <c r="B215" s="11">
        <f>RockerConcaveParameters!R291</f>
        <v>0</v>
      </c>
      <c r="C215" s="11" t="e">
        <f>RockerConcaveParameters!T291</f>
        <v>#N/A</v>
      </c>
      <c r="D215" s="11" t="e">
        <f>OutlineParameters!T295</f>
        <v>#N/A</v>
      </c>
      <c r="E215" s="11">
        <f t="shared" si="10"/>
        <v>-283.77779741224242</v>
      </c>
      <c r="F215" t="e">
        <f t="shared" si="11"/>
        <v>#N/A</v>
      </c>
      <c r="G215" t="e">
        <f t="shared" si="12"/>
        <v>#N/A</v>
      </c>
      <c r="H215" t="e">
        <f t="shared" si="13"/>
        <v>#N/A</v>
      </c>
      <c r="I215">
        <f t="shared" si="14"/>
        <v>0</v>
      </c>
    </row>
    <row r="216" spans="1:9">
      <c r="A216">
        <v>-518</v>
      </c>
      <c r="B216" s="11">
        <f>RockerConcaveParameters!R292</f>
        <v>0</v>
      </c>
      <c r="C216" s="11" t="e">
        <f>RockerConcaveParameters!T292</f>
        <v>#N/A</v>
      </c>
      <c r="D216" s="11" t="e">
        <f>OutlineParameters!T296</f>
        <v>#N/A</v>
      </c>
      <c r="E216" s="11">
        <f t="shared" si="10"/>
        <v>-283.45288427782577</v>
      </c>
      <c r="F216" t="e">
        <f t="shared" si="11"/>
        <v>#N/A</v>
      </c>
      <c r="G216" t="e">
        <f t="shared" si="12"/>
        <v>#N/A</v>
      </c>
      <c r="H216" t="e">
        <f t="shared" si="13"/>
        <v>#N/A</v>
      </c>
      <c r="I216">
        <f t="shared" si="14"/>
        <v>0</v>
      </c>
    </row>
    <row r="217" spans="1:9">
      <c r="A217">
        <v>-517</v>
      </c>
      <c r="B217" s="11">
        <f>RockerConcaveParameters!R293</f>
        <v>0</v>
      </c>
      <c r="C217" s="11" t="e">
        <f>RockerConcaveParameters!T293</f>
        <v>#N/A</v>
      </c>
      <c r="D217" s="11" t="e">
        <f>OutlineParameters!T297</f>
        <v>#N/A</v>
      </c>
      <c r="E217" s="11">
        <f t="shared" si="10"/>
        <v>-283.12797114340913</v>
      </c>
      <c r="F217" t="e">
        <f t="shared" si="11"/>
        <v>#N/A</v>
      </c>
      <c r="G217" t="e">
        <f t="shared" si="12"/>
        <v>#N/A</v>
      </c>
      <c r="H217" t="e">
        <f t="shared" si="13"/>
        <v>#N/A</v>
      </c>
      <c r="I217">
        <f t="shared" si="14"/>
        <v>0</v>
      </c>
    </row>
    <row r="218" spans="1:9">
      <c r="A218">
        <v>-516</v>
      </c>
      <c r="B218" s="11">
        <f>RockerConcaveParameters!R294</f>
        <v>0</v>
      </c>
      <c r="C218" s="11" t="e">
        <f>RockerConcaveParameters!T294</f>
        <v>#N/A</v>
      </c>
      <c r="D218" s="11" t="e">
        <f>OutlineParameters!T298</f>
        <v>#N/A</v>
      </c>
      <c r="E218" s="11">
        <f t="shared" si="10"/>
        <v>-282.80305800899248</v>
      </c>
      <c r="F218" t="e">
        <f t="shared" si="11"/>
        <v>#N/A</v>
      </c>
      <c r="G218" t="e">
        <f t="shared" si="12"/>
        <v>#N/A</v>
      </c>
      <c r="H218" t="e">
        <f t="shared" si="13"/>
        <v>#N/A</v>
      </c>
      <c r="I218">
        <f t="shared" si="14"/>
        <v>0</v>
      </c>
    </row>
    <row r="219" spans="1:9">
      <c r="A219">
        <v>-515</v>
      </c>
      <c r="B219" s="11">
        <f>RockerConcaveParameters!R295</f>
        <v>0</v>
      </c>
      <c r="C219" s="11" t="e">
        <f>RockerConcaveParameters!T295</f>
        <v>#N/A</v>
      </c>
      <c r="D219" s="11" t="e">
        <f>OutlineParameters!T299</f>
        <v>#N/A</v>
      </c>
      <c r="E219" s="11">
        <f t="shared" si="10"/>
        <v>-282.47814487457583</v>
      </c>
      <c r="F219" t="e">
        <f t="shared" si="11"/>
        <v>#N/A</v>
      </c>
      <c r="G219" t="e">
        <f t="shared" si="12"/>
        <v>#N/A</v>
      </c>
      <c r="H219" t="e">
        <f t="shared" si="13"/>
        <v>#N/A</v>
      </c>
      <c r="I219">
        <f t="shared" si="14"/>
        <v>0</v>
      </c>
    </row>
    <row r="220" spans="1:9">
      <c r="A220">
        <v>-514</v>
      </c>
      <c r="B220" s="11">
        <f>RockerConcaveParameters!R296</f>
        <v>0</v>
      </c>
      <c r="C220" s="11" t="e">
        <f>RockerConcaveParameters!T296</f>
        <v>#N/A</v>
      </c>
      <c r="D220" s="11" t="e">
        <f>OutlineParameters!T300</f>
        <v>#N/A</v>
      </c>
      <c r="E220" s="11">
        <f t="shared" si="10"/>
        <v>-282.15323174015919</v>
      </c>
      <c r="F220" t="e">
        <f t="shared" si="11"/>
        <v>#N/A</v>
      </c>
      <c r="G220" t="e">
        <f t="shared" si="12"/>
        <v>#N/A</v>
      </c>
      <c r="H220" t="e">
        <f t="shared" si="13"/>
        <v>#N/A</v>
      </c>
      <c r="I220">
        <f t="shared" si="14"/>
        <v>0</v>
      </c>
    </row>
    <row r="221" spans="1:9">
      <c r="A221">
        <v>-513</v>
      </c>
      <c r="B221" s="11">
        <f>RockerConcaveParameters!R297</f>
        <v>0</v>
      </c>
      <c r="C221" s="11" t="e">
        <f>RockerConcaveParameters!T297</f>
        <v>#N/A</v>
      </c>
      <c r="D221" s="11" t="e">
        <f>OutlineParameters!T301</f>
        <v>#N/A</v>
      </c>
      <c r="E221" s="11">
        <f t="shared" si="10"/>
        <v>-281.82831860574248</v>
      </c>
      <c r="F221" t="e">
        <f t="shared" si="11"/>
        <v>#N/A</v>
      </c>
      <c r="G221" t="e">
        <f t="shared" si="12"/>
        <v>#N/A</v>
      </c>
      <c r="H221" t="e">
        <f t="shared" si="13"/>
        <v>#N/A</v>
      </c>
      <c r="I221">
        <f t="shared" si="14"/>
        <v>0</v>
      </c>
    </row>
    <row r="222" spans="1:9">
      <c r="A222">
        <v>-512</v>
      </c>
      <c r="B222" s="11">
        <f>RockerConcaveParameters!R298</f>
        <v>0</v>
      </c>
      <c r="C222" s="11" t="e">
        <f>RockerConcaveParameters!T298</f>
        <v>#N/A</v>
      </c>
      <c r="D222" s="11" t="e">
        <f>OutlineParameters!T302</f>
        <v>#N/A</v>
      </c>
      <c r="E222" s="11">
        <f t="shared" si="10"/>
        <v>-281.50340547132583</v>
      </c>
      <c r="F222" t="e">
        <f t="shared" si="11"/>
        <v>#N/A</v>
      </c>
      <c r="G222" t="e">
        <f t="shared" si="12"/>
        <v>#N/A</v>
      </c>
      <c r="H222" t="e">
        <f t="shared" si="13"/>
        <v>#N/A</v>
      </c>
      <c r="I222">
        <f t="shared" si="14"/>
        <v>0</v>
      </c>
    </row>
    <row r="223" spans="1:9">
      <c r="A223">
        <v>-511</v>
      </c>
      <c r="B223" s="11">
        <f>RockerConcaveParameters!R299</f>
        <v>0</v>
      </c>
      <c r="C223" s="11" t="e">
        <f>RockerConcaveParameters!T299</f>
        <v>#N/A</v>
      </c>
      <c r="D223" s="11" t="e">
        <f>OutlineParameters!T303</f>
        <v>#N/A</v>
      </c>
      <c r="E223" s="11">
        <f t="shared" si="10"/>
        <v>-281.17849233690919</v>
      </c>
      <c r="F223" t="e">
        <f t="shared" si="11"/>
        <v>#N/A</v>
      </c>
      <c r="G223" t="e">
        <f t="shared" si="12"/>
        <v>#N/A</v>
      </c>
      <c r="H223" t="e">
        <f t="shared" si="13"/>
        <v>#N/A</v>
      </c>
      <c r="I223">
        <f t="shared" si="14"/>
        <v>0</v>
      </c>
    </row>
    <row r="224" spans="1:9">
      <c r="A224">
        <v>-510</v>
      </c>
      <c r="B224" s="11">
        <f>RockerConcaveParameters!R300</f>
        <v>0</v>
      </c>
      <c r="C224" s="11" t="e">
        <f>RockerConcaveParameters!T300</f>
        <v>#N/A</v>
      </c>
      <c r="D224" s="11" t="e">
        <f>OutlineParameters!T304</f>
        <v>#N/A</v>
      </c>
      <c r="E224" s="11">
        <f t="shared" si="10"/>
        <v>-280.85357920249248</v>
      </c>
      <c r="F224" t="e">
        <f t="shared" si="11"/>
        <v>#N/A</v>
      </c>
      <c r="G224" t="e">
        <f t="shared" si="12"/>
        <v>#N/A</v>
      </c>
      <c r="H224" t="e">
        <f t="shared" si="13"/>
        <v>#N/A</v>
      </c>
      <c r="I224">
        <f t="shared" si="14"/>
        <v>0</v>
      </c>
    </row>
    <row r="225" spans="1:9">
      <c r="A225">
        <v>-509</v>
      </c>
      <c r="B225" s="11">
        <f>RockerConcaveParameters!R301</f>
        <v>0</v>
      </c>
      <c r="C225" s="11" t="e">
        <f>RockerConcaveParameters!T301</f>
        <v>#N/A</v>
      </c>
      <c r="D225" s="11" t="e">
        <f>OutlineParameters!T305</f>
        <v>#N/A</v>
      </c>
      <c r="E225" s="11">
        <f t="shared" si="10"/>
        <v>-280.52866606807584</v>
      </c>
      <c r="F225" t="e">
        <f t="shared" si="11"/>
        <v>#N/A</v>
      </c>
      <c r="G225" t="e">
        <f t="shared" si="12"/>
        <v>#N/A</v>
      </c>
      <c r="H225" t="e">
        <f t="shared" si="13"/>
        <v>#N/A</v>
      </c>
      <c r="I225">
        <f t="shared" si="14"/>
        <v>0</v>
      </c>
    </row>
    <row r="226" spans="1:9">
      <c r="A226">
        <v>-508</v>
      </c>
      <c r="B226" s="11">
        <f>RockerConcaveParameters!R302</f>
        <v>0</v>
      </c>
      <c r="C226" s="11" t="e">
        <f>RockerConcaveParameters!T302</f>
        <v>#N/A</v>
      </c>
      <c r="D226" s="11" t="e">
        <f>OutlineParameters!T306</f>
        <v>#N/A</v>
      </c>
      <c r="E226" s="11">
        <f t="shared" ref="E226:E289" si="15">$C$20*A226+$E$20</f>
        <v>-280.20375293365919</v>
      </c>
      <c r="F226" t="e">
        <f t="shared" si="11"/>
        <v>#N/A</v>
      </c>
      <c r="G226" t="e">
        <f t="shared" si="12"/>
        <v>#N/A</v>
      </c>
      <c r="H226" t="e">
        <f t="shared" si="13"/>
        <v>#N/A</v>
      </c>
      <c r="I226">
        <f t="shared" si="14"/>
        <v>0</v>
      </c>
    </row>
    <row r="227" spans="1:9">
      <c r="A227">
        <v>-507</v>
      </c>
      <c r="B227" s="11">
        <f>RockerConcaveParameters!R303</f>
        <v>0</v>
      </c>
      <c r="C227" s="11" t="e">
        <f>RockerConcaveParameters!T303</f>
        <v>#N/A</v>
      </c>
      <c r="D227" s="11" t="e">
        <f>OutlineParameters!T307</f>
        <v>#N/A</v>
      </c>
      <c r="E227" s="11">
        <f t="shared" si="15"/>
        <v>-279.87883979924254</v>
      </c>
      <c r="F227" t="e">
        <f t="shared" ref="F227:F290" si="16">IF(E227&gt;-D227,(B227-3/2*C227*((E227/D227)^2-1/3*(E227/D227)^3)),NA())</f>
        <v>#N/A</v>
      </c>
      <c r="G227" t="e">
        <f t="shared" ref="G227:G290" si="17">(F227-F226)</f>
        <v>#N/A</v>
      </c>
      <c r="H227" t="e">
        <f t="shared" si="13"/>
        <v>#N/A</v>
      </c>
      <c r="I227">
        <f t="shared" si="14"/>
        <v>0</v>
      </c>
    </row>
    <row r="228" spans="1:9">
      <c r="A228">
        <v>-506</v>
      </c>
      <c r="B228" s="11">
        <f>RockerConcaveParameters!R304</f>
        <v>0</v>
      </c>
      <c r="C228" s="11" t="e">
        <f>RockerConcaveParameters!T304</f>
        <v>#N/A</v>
      </c>
      <c r="D228" s="11" t="e">
        <f>OutlineParameters!T308</f>
        <v>#N/A</v>
      </c>
      <c r="E228" s="11">
        <f t="shared" si="15"/>
        <v>-279.55392666482589</v>
      </c>
      <c r="F228" t="e">
        <f t="shared" si="16"/>
        <v>#N/A</v>
      </c>
      <c r="G228" t="e">
        <f t="shared" si="17"/>
        <v>#N/A</v>
      </c>
      <c r="H228" t="e">
        <f t="shared" ref="H228:H291" si="18">(G228-G227)</f>
        <v>#N/A</v>
      </c>
      <c r="I228">
        <f t="shared" ref="I228:I291" si="19">IF(OR(ISNA(G228),ISNA(G227)),0,IF(G228*G227&lt;0,A228,0))</f>
        <v>0</v>
      </c>
    </row>
    <row r="229" spans="1:9">
      <c r="A229">
        <v>-505</v>
      </c>
      <c r="B229" s="11">
        <f>RockerConcaveParameters!R305</f>
        <v>0</v>
      </c>
      <c r="C229" s="11" t="e">
        <f>RockerConcaveParameters!T305</f>
        <v>#N/A</v>
      </c>
      <c r="D229" s="11" t="e">
        <f>OutlineParameters!T309</f>
        <v>#N/A</v>
      </c>
      <c r="E229" s="11">
        <f t="shared" si="15"/>
        <v>-279.22901353040925</v>
      </c>
      <c r="F229" t="e">
        <f t="shared" si="16"/>
        <v>#N/A</v>
      </c>
      <c r="G229" t="e">
        <f t="shared" si="17"/>
        <v>#N/A</v>
      </c>
      <c r="H229" t="e">
        <f t="shared" si="18"/>
        <v>#N/A</v>
      </c>
      <c r="I229">
        <f t="shared" si="19"/>
        <v>0</v>
      </c>
    </row>
    <row r="230" spans="1:9">
      <c r="A230">
        <v>-504</v>
      </c>
      <c r="B230" s="11">
        <f>RockerConcaveParameters!R306</f>
        <v>0</v>
      </c>
      <c r="C230" s="11" t="e">
        <f>RockerConcaveParameters!T306</f>
        <v>#N/A</v>
      </c>
      <c r="D230" s="11" t="e">
        <f>OutlineParameters!T310</f>
        <v>#N/A</v>
      </c>
      <c r="E230" s="11">
        <f t="shared" si="15"/>
        <v>-278.90410039599254</v>
      </c>
      <c r="F230" t="e">
        <f t="shared" si="16"/>
        <v>#N/A</v>
      </c>
      <c r="G230" t="e">
        <f t="shared" si="17"/>
        <v>#N/A</v>
      </c>
      <c r="H230" t="e">
        <f t="shared" si="18"/>
        <v>#N/A</v>
      </c>
      <c r="I230">
        <f t="shared" si="19"/>
        <v>0</v>
      </c>
    </row>
    <row r="231" spans="1:9">
      <c r="A231">
        <v>-503</v>
      </c>
      <c r="B231" s="11">
        <f>RockerConcaveParameters!R307</f>
        <v>0</v>
      </c>
      <c r="C231" s="11" t="e">
        <f>RockerConcaveParameters!T307</f>
        <v>#N/A</v>
      </c>
      <c r="D231" s="11" t="e">
        <f>OutlineParameters!T311</f>
        <v>#N/A</v>
      </c>
      <c r="E231" s="11">
        <f t="shared" si="15"/>
        <v>-278.5791872615759</v>
      </c>
      <c r="F231" t="e">
        <f t="shared" si="16"/>
        <v>#N/A</v>
      </c>
      <c r="G231" t="e">
        <f t="shared" si="17"/>
        <v>#N/A</v>
      </c>
      <c r="H231" t="e">
        <f t="shared" si="18"/>
        <v>#N/A</v>
      </c>
      <c r="I231">
        <f t="shared" si="19"/>
        <v>0</v>
      </c>
    </row>
    <row r="232" spans="1:9">
      <c r="A232">
        <v>-502</v>
      </c>
      <c r="B232" s="11">
        <f>RockerConcaveParameters!R308</f>
        <v>0</v>
      </c>
      <c r="C232" s="11" t="e">
        <f>RockerConcaveParameters!T308</f>
        <v>#N/A</v>
      </c>
      <c r="D232" s="11" t="e">
        <f>OutlineParameters!T312</f>
        <v>#N/A</v>
      </c>
      <c r="E232" s="11">
        <f t="shared" si="15"/>
        <v>-278.25427412715925</v>
      </c>
      <c r="F232" t="e">
        <f t="shared" si="16"/>
        <v>#N/A</v>
      </c>
      <c r="G232" t="e">
        <f t="shared" si="17"/>
        <v>#N/A</v>
      </c>
      <c r="H232" t="e">
        <f t="shared" si="18"/>
        <v>#N/A</v>
      </c>
      <c r="I232">
        <f t="shared" si="19"/>
        <v>0</v>
      </c>
    </row>
    <row r="233" spans="1:9">
      <c r="A233">
        <v>-501</v>
      </c>
      <c r="B233" s="11">
        <f>RockerConcaveParameters!R309</f>
        <v>0</v>
      </c>
      <c r="C233" s="11" t="e">
        <f>RockerConcaveParameters!T309</f>
        <v>#N/A</v>
      </c>
      <c r="D233" s="11" t="e">
        <f>OutlineParameters!T313</f>
        <v>#N/A</v>
      </c>
      <c r="E233" s="11">
        <f t="shared" si="15"/>
        <v>-277.92936099274255</v>
      </c>
      <c r="F233" t="e">
        <f t="shared" si="16"/>
        <v>#N/A</v>
      </c>
      <c r="G233" t="e">
        <f t="shared" si="17"/>
        <v>#N/A</v>
      </c>
      <c r="H233" t="e">
        <f t="shared" si="18"/>
        <v>#N/A</v>
      </c>
      <c r="I233">
        <f t="shared" si="19"/>
        <v>0</v>
      </c>
    </row>
    <row r="234" spans="1:9">
      <c r="A234">
        <v>-500</v>
      </c>
      <c r="B234" s="11">
        <f>RockerConcaveParameters!R310</f>
        <v>0</v>
      </c>
      <c r="C234" s="11" t="e">
        <f>RockerConcaveParameters!T310</f>
        <v>#N/A</v>
      </c>
      <c r="D234" s="11" t="e">
        <f>OutlineParameters!T314</f>
        <v>#N/A</v>
      </c>
      <c r="E234" s="11">
        <f t="shared" si="15"/>
        <v>-277.6044478583259</v>
      </c>
      <c r="F234" t="e">
        <f t="shared" si="16"/>
        <v>#N/A</v>
      </c>
      <c r="G234" t="e">
        <f t="shared" si="17"/>
        <v>#N/A</v>
      </c>
      <c r="H234" t="e">
        <f t="shared" si="18"/>
        <v>#N/A</v>
      </c>
      <c r="I234">
        <f t="shared" si="19"/>
        <v>0</v>
      </c>
    </row>
    <row r="235" spans="1:9">
      <c r="A235">
        <v>-499</v>
      </c>
      <c r="B235" s="11">
        <f>RockerConcaveParameters!R311</f>
        <v>0</v>
      </c>
      <c r="C235" s="11" t="e">
        <f>RockerConcaveParameters!T311</f>
        <v>#N/A</v>
      </c>
      <c r="D235" s="11" t="e">
        <f>OutlineParameters!T315</f>
        <v>#N/A</v>
      </c>
      <c r="E235" s="11">
        <f t="shared" si="15"/>
        <v>-277.27953472390925</v>
      </c>
      <c r="F235" t="e">
        <f t="shared" si="16"/>
        <v>#N/A</v>
      </c>
      <c r="G235" t="e">
        <f t="shared" si="17"/>
        <v>#N/A</v>
      </c>
      <c r="H235" t="e">
        <f t="shared" si="18"/>
        <v>#N/A</v>
      </c>
      <c r="I235">
        <f t="shared" si="19"/>
        <v>0</v>
      </c>
    </row>
    <row r="236" spans="1:9">
      <c r="A236">
        <v>-498</v>
      </c>
      <c r="B236" s="11">
        <f>RockerConcaveParameters!R312</f>
        <v>0</v>
      </c>
      <c r="C236" s="11" t="e">
        <f>RockerConcaveParameters!T312</f>
        <v>#N/A</v>
      </c>
      <c r="D236" s="11" t="e">
        <f>OutlineParameters!T316</f>
        <v>#N/A</v>
      </c>
      <c r="E236" s="11">
        <f t="shared" si="15"/>
        <v>-276.9546215894926</v>
      </c>
      <c r="F236" t="e">
        <f t="shared" si="16"/>
        <v>#N/A</v>
      </c>
      <c r="G236" t="e">
        <f t="shared" si="17"/>
        <v>#N/A</v>
      </c>
      <c r="H236" t="e">
        <f t="shared" si="18"/>
        <v>#N/A</v>
      </c>
      <c r="I236">
        <f t="shared" si="19"/>
        <v>0</v>
      </c>
    </row>
    <row r="237" spans="1:9">
      <c r="A237">
        <v>-497</v>
      </c>
      <c r="B237" s="11">
        <f>RockerConcaveParameters!R313</f>
        <v>0</v>
      </c>
      <c r="C237" s="11" t="e">
        <f>RockerConcaveParameters!T313</f>
        <v>#N/A</v>
      </c>
      <c r="D237" s="11" t="e">
        <f>OutlineParameters!T317</f>
        <v>#N/A</v>
      </c>
      <c r="E237" s="11">
        <f t="shared" si="15"/>
        <v>-276.62970845507596</v>
      </c>
      <c r="F237" t="e">
        <f t="shared" si="16"/>
        <v>#N/A</v>
      </c>
      <c r="G237" t="e">
        <f t="shared" si="17"/>
        <v>#N/A</v>
      </c>
      <c r="H237" t="e">
        <f t="shared" si="18"/>
        <v>#N/A</v>
      </c>
      <c r="I237">
        <f t="shared" si="19"/>
        <v>0</v>
      </c>
    </row>
    <row r="238" spans="1:9">
      <c r="A238">
        <v>-496</v>
      </c>
      <c r="B238" s="11">
        <f>RockerConcaveParameters!R314</f>
        <v>0</v>
      </c>
      <c r="C238" s="11" t="e">
        <f>RockerConcaveParameters!T314</f>
        <v>#N/A</v>
      </c>
      <c r="D238" s="11" t="e">
        <f>OutlineParameters!T318</f>
        <v>#N/A</v>
      </c>
      <c r="E238" s="11">
        <f t="shared" si="15"/>
        <v>-276.30479532065931</v>
      </c>
      <c r="F238" t="e">
        <f t="shared" si="16"/>
        <v>#N/A</v>
      </c>
      <c r="G238" t="e">
        <f t="shared" si="17"/>
        <v>#N/A</v>
      </c>
      <c r="H238" t="e">
        <f t="shared" si="18"/>
        <v>#N/A</v>
      </c>
      <c r="I238">
        <f t="shared" si="19"/>
        <v>0</v>
      </c>
    </row>
    <row r="239" spans="1:9">
      <c r="A239">
        <v>-495</v>
      </c>
      <c r="B239" s="11">
        <f>RockerConcaveParameters!R315</f>
        <v>0</v>
      </c>
      <c r="C239" s="11" t="e">
        <f>RockerConcaveParameters!T315</f>
        <v>#N/A</v>
      </c>
      <c r="D239" s="11" t="e">
        <f>OutlineParameters!T319</f>
        <v>#N/A</v>
      </c>
      <c r="E239" s="11">
        <f t="shared" si="15"/>
        <v>-275.97988218624261</v>
      </c>
      <c r="F239" t="e">
        <f t="shared" si="16"/>
        <v>#N/A</v>
      </c>
      <c r="G239" t="e">
        <f t="shared" si="17"/>
        <v>#N/A</v>
      </c>
      <c r="H239" t="e">
        <f t="shared" si="18"/>
        <v>#N/A</v>
      </c>
      <c r="I239">
        <f t="shared" si="19"/>
        <v>0</v>
      </c>
    </row>
    <row r="240" spans="1:9">
      <c r="A240">
        <v>-494</v>
      </c>
      <c r="B240" s="11">
        <f>RockerConcaveParameters!R316</f>
        <v>0</v>
      </c>
      <c r="C240" s="11" t="e">
        <f>RockerConcaveParameters!T316</f>
        <v>#N/A</v>
      </c>
      <c r="D240" s="11" t="e">
        <f>OutlineParameters!T320</f>
        <v>#N/A</v>
      </c>
      <c r="E240" s="11">
        <f t="shared" si="15"/>
        <v>-275.65496905182596</v>
      </c>
      <c r="F240" t="e">
        <f t="shared" si="16"/>
        <v>#N/A</v>
      </c>
      <c r="G240" t="e">
        <f t="shared" si="17"/>
        <v>#N/A</v>
      </c>
      <c r="H240" t="e">
        <f t="shared" si="18"/>
        <v>#N/A</v>
      </c>
      <c r="I240">
        <f t="shared" si="19"/>
        <v>0</v>
      </c>
    </row>
    <row r="241" spans="1:9">
      <c r="A241">
        <v>-493</v>
      </c>
      <c r="B241" s="11">
        <f>RockerConcaveParameters!R317</f>
        <v>0</v>
      </c>
      <c r="C241" s="11" t="e">
        <f>RockerConcaveParameters!T317</f>
        <v>#N/A</v>
      </c>
      <c r="D241" s="11" t="e">
        <f>OutlineParameters!T321</f>
        <v>#N/A</v>
      </c>
      <c r="E241" s="11">
        <f t="shared" si="15"/>
        <v>-275.33005591740925</v>
      </c>
      <c r="F241" t="e">
        <f t="shared" si="16"/>
        <v>#N/A</v>
      </c>
      <c r="G241" t="e">
        <f t="shared" si="17"/>
        <v>#N/A</v>
      </c>
      <c r="H241" t="e">
        <f t="shared" si="18"/>
        <v>#N/A</v>
      </c>
      <c r="I241">
        <f t="shared" si="19"/>
        <v>0</v>
      </c>
    </row>
    <row r="242" spans="1:9">
      <c r="A242">
        <v>-492</v>
      </c>
      <c r="B242" s="11">
        <f>RockerConcaveParameters!R318</f>
        <v>0</v>
      </c>
      <c r="C242" s="11" t="e">
        <f>RockerConcaveParameters!T318</f>
        <v>#N/A</v>
      </c>
      <c r="D242" s="11" t="e">
        <f>OutlineParameters!T322</f>
        <v>#N/A</v>
      </c>
      <c r="E242" s="11">
        <f t="shared" si="15"/>
        <v>-275.00514278299261</v>
      </c>
      <c r="F242" t="e">
        <f t="shared" si="16"/>
        <v>#N/A</v>
      </c>
      <c r="G242" t="e">
        <f t="shared" si="17"/>
        <v>#N/A</v>
      </c>
      <c r="H242" t="e">
        <f t="shared" si="18"/>
        <v>#N/A</v>
      </c>
      <c r="I242">
        <f t="shared" si="19"/>
        <v>0</v>
      </c>
    </row>
    <row r="243" spans="1:9">
      <c r="A243">
        <v>-491</v>
      </c>
      <c r="B243" s="11">
        <f>RockerConcaveParameters!R319</f>
        <v>0</v>
      </c>
      <c r="C243" s="11" t="e">
        <f>RockerConcaveParameters!T319</f>
        <v>#N/A</v>
      </c>
      <c r="D243" s="11" t="e">
        <f>OutlineParameters!T323</f>
        <v>#N/A</v>
      </c>
      <c r="E243" s="11">
        <f t="shared" si="15"/>
        <v>-274.68022964857596</v>
      </c>
      <c r="F243" t="e">
        <f t="shared" si="16"/>
        <v>#N/A</v>
      </c>
      <c r="G243" t="e">
        <f t="shared" si="17"/>
        <v>#N/A</v>
      </c>
      <c r="H243" t="e">
        <f t="shared" si="18"/>
        <v>#N/A</v>
      </c>
      <c r="I243">
        <f t="shared" si="19"/>
        <v>0</v>
      </c>
    </row>
    <row r="244" spans="1:9">
      <c r="A244">
        <v>-490</v>
      </c>
      <c r="B244" s="11">
        <f>RockerConcaveParameters!R320</f>
        <v>0</v>
      </c>
      <c r="C244" s="11" t="e">
        <f>RockerConcaveParameters!T320</f>
        <v>#N/A</v>
      </c>
      <c r="D244" s="11" t="e">
        <f>OutlineParameters!T324</f>
        <v>#N/A</v>
      </c>
      <c r="E244" s="11">
        <f t="shared" si="15"/>
        <v>-274.35531651415931</v>
      </c>
      <c r="F244" t="e">
        <f t="shared" si="16"/>
        <v>#N/A</v>
      </c>
      <c r="G244" t="e">
        <f t="shared" si="17"/>
        <v>#N/A</v>
      </c>
      <c r="H244" t="e">
        <f t="shared" si="18"/>
        <v>#N/A</v>
      </c>
      <c r="I244">
        <f t="shared" si="19"/>
        <v>0</v>
      </c>
    </row>
    <row r="245" spans="1:9">
      <c r="A245">
        <v>-489</v>
      </c>
      <c r="B245" s="11">
        <f>RockerConcaveParameters!R321</f>
        <v>0</v>
      </c>
      <c r="C245" s="11" t="e">
        <f>RockerConcaveParameters!T321</f>
        <v>#N/A</v>
      </c>
      <c r="D245" s="11" t="e">
        <f>OutlineParameters!T325</f>
        <v>#N/A</v>
      </c>
      <c r="E245" s="11">
        <f t="shared" si="15"/>
        <v>-274.03040337974267</v>
      </c>
      <c r="F245" t="e">
        <f t="shared" si="16"/>
        <v>#N/A</v>
      </c>
      <c r="G245" t="e">
        <f t="shared" si="17"/>
        <v>#N/A</v>
      </c>
      <c r="H245" t="e">
        <f t="shared" si="18"/>
        <v>#N/A</v>
      </c>
      <c r="I245">
        <f t="shared" si="19"/>
        <v>0</v>
      </c>
    </row>
    <row r="246" spans="1:9">
      <c r="A246">
        <v>-488</v>
      </c>
      <c r="B246" s="11">
        <f>RockerConcaveParameters!R322</f>
        <v>0</v>
      </c>
      <c r="C246" s="11" t="e">
        <f>RockerConcaveParameters!T322</f>
        <v>#N/A</v>
      </c>
      <c r="D246" s="11" t="e">
        <f>OutlineParameters!T326</f>
        <v>#N/A</v>
      </c>
      <c r="E246" s="11">
        <f t="shared" si="15"/>
        <v>-273.70549024532602</v>
      </c>
      <c r="F246" t="e">
        <f t="shared" si="16"/>
        <v>#N/A</v>
      </c>
      <c r="G246" t="e">
        <f t="shared" si="17"/>
        <v>#N/A</v>
      </c>
      <c r="H246" t="e">
        <f t="shared" si="18"/>
        <v>#N/A</v>
      </c>
      <c r="I246">
        <f t="shared" si="19"/>
        <v>0</v>
      </c>
    </row>
    <row r="247" spans="1:9">
      <c r="A247">
        <v>-487</v>
      </c>
      <c r="B247" s="11">
        <f>RockerConcaveParameters!R323</f>
        <v>0</v>
      </c>
      <c r="C247" s="11" t="e">
        <f>RockerConcaveParameters!T323</f>
        <v>#N/A</v>
      </c>
      <c r="D247" s="11" t="e">
        <f>OutlineParameters!T327</f>
        <v>#N/A</v>
      </c>
      <c r="E247" s="11">
        <f t="shared" si="15"/>
        <v>-273.38057711090937</v>
      </c>
      <c r="F247" t="e">
        <f t="shared" si="16"/>
        <v>#N/A</v>
      </c>
      <c r="G247" t="e">
        <f t="shared" si="17"/>
        <v>#N/A</v>
      </c>
      <c r="H247" t="e">
        <f t="shared" si="18"/>
        <v>#N/A</v>
      </c>
      <c r="I247">
        <f t="shared" si="19"/>
        <v>0</v>
      </c>
    </row>
    <row r="248" spans="1:9">
      <c r="A248">
        <v>-486</v>
      </c>
      <c r="B248" s="11">
        <f>RockerConcaveParameters!R324</f>
        <v>0</v>
      </c>
      <c r="C248" s="11" t="e">
        <f>RockerConcaveParameters!T324</f>
        <v>#N/A</v>
      </c>
      <c r="D248" s="11" t="e">
        <f>OutlineParameters!T328</f>
        <v>#N/A</v>
      </c>
      <c r="E248" s="11">
        <f t="shared" si="15"/>
        <v>-273.05566397649267</v>
      </c>
      <c r="F248" t="e">
        <f t="shared" si="16"/>
        <v>#N/A</v>
      </c>
      <c r="G248" t="e">
        <f t="shared" si="17"/>
        <v>#N/A</v>
      </c>
      <c r="H248" t="e">
        <f t="shared" si="18"/>
        <v>#N/A</v>
      </c>
      <c r="I248">
        <f t="shared" si="19"/>
        <v>0</v>
      </c>
    </row>
    <row r="249" spans="1:9">
      <c r="A249">
        <v>-485</v>
      </c>
      <c r="B249" s="11">
        <f>RockerConcaveParameters!R325</f>
        <v>0</v>
      </c>
      <c r="C249" s="11" t="e">
        <f>RockerConcaveParameters!T325</f>
        <v>#N/A</v>
      </c>
      <c r="D249" s="11" t="e">
        <f>OutlineParameters!T329</f>
        <v>#N/A</v>
      </c>
      <c r="E249" s="11">
        <f t="shared" si="15"/>
        <v>-272.73075084207602</v>
      </c>
      <c r="F249" t="e">
        <f t="shared" si="16"/>
        <v>#N/A</v>
      </c>
      <c r="G249" t="e">
        <f t="shared" si="17"/>
        <v>#N/A</v>
      </c>
      <c r="H249" t="e">
        <f t="shared" si="18"/>
        <v>#N/A</v>
      </c>
      <c r="I249">
        <f t="shared" si="19"/>
        <v>0</v>
      </c>
    </row>
    <row r="250" spans="1:9">
      <c r="A250">
        <v>-484</v>
      </c>
      <c r="B250" s="11">
        <f>RockerConcaveParameters!R326</f>
        <v>0</v>
      </c>
      <c r="C250" s="11">
        <f>RockerConcaveParameters!T326</f>
        <v>-3.3781285420321429E-4</v>
      </c>
      <c r="D250" s="11" t="e">
        <f>OutlineParameters!T330</f>
        <v>#N/A</v>
      </c>
      <c r="E250" s="11">
        <f t="shared" si="15"/>
        <v>-272.40583770765932</v>
      </c>
      <c r="F250" t="e">
        <f t="shared" si="16"/>
        <v>#N/A</v>
      </c>
      <c r="G250" t="e">
        <f t="shared" si="17"/>
        <v>#N/A</v>
      </c>
      <c r="H250" t="e">
        <f t="shared" si="18"/>
        <v>#N/A</v>
      </c>
      <c r="I250">
        <f t="shared" si="19"/>
        <v>0</v>
      </c>
    </row>
    <row r="251" spans="1:9">
      <c r="A251">
        <v>-483</v>
      </c>
      <c r="B251" s="11">
        <f>RockerConcaveParameters!R327</f>
        <v>0</v>
      </c>
      <c r="C251" s="11">
        <f>RockerConcaveParameters!T327</f>
        <v>-6.7507395008453317E-4</v>
      </c>
      <c r="D251" s="11" t="e">
        <f>OutlineParameters!T331</f>
        <v>#N/A</v>
      </c>
      <c r="E251" s="11">
        <f t="shared" si="15"/>
        <v>-272.08092457324267</v>
      </c>
      <c r="F251" t="e">
        <f t="shared" si="16"/>
        <v>#N/A</v>
      </c>
      <c r="G251" t="e">
        <f t="shared" si="17"/>
        <v>#N/A</v>
      </c>
      <c r="H251" t="e">
        <f t="shared" si="18"/>
        <v>#N/A</v>
      </c>
      <c r="I251">
        <f t="shared" si="19"/>
        <v>0</v>
      </c>
    </row>
    <row r="252" spans="1:9">
      <c r="A252">
        <v>-482</v>
      </c>
      <c r="B252" s="11">
        <f>RockerConcaveParameters!R328</f>
        <v>0</v>
      </c>
      <c r="C252" s="11">
        <f>RockerConcaveParameters!T328</f>
        <v>-1.011231529322058E-3</v>
      </c>
      <c r="D252" s="11" t="e">
        <f>OutlineParameters!T332</f>
        <v>#N/A</v>
      </c>
      <c r="E252" s="11">
        <f t="shared" si="15"/>
        <v>-271.75601143882602</v>
      </c>
      <c r="F252" t="e">
        <f t="shared" si="16"/>
        <v>#N/A</v>
      </c>
      <c r="G252" t="e">
        <f t="shared" si="17"/>
        <v>#N/A</v>
      </c>
      <c r="H252" t="e">
        <f t="shared" si="18"/>
        <v>#N/A</v>
      </c>
      <c r="I252">
        <f t="shared" si="19"/>
        <v>0</v>
      </c>
    </row>
    <row r="253" spans="1:9">
      <c r="A253">
        <v>-481</v>
      </c>
      <c r="B253" s="11">
        <f>RockerConcaveParameters!R329</f>
        <v>0</v>
      </c>
      <c r="C253" s="11">
        <f>RockerConcaveParameters!T329</f>
        <v>-1.3457338335938927E-3</v>
      </c>
      <c r="D253" s="11" t="e">
        <f>OutlineParameters!T333</f>
        <v>#N/A</v>
      </c>
      <c r="E253" s="11">
        <f t="shared" si="15"/>
        <v>-271.43109830440937</v>
      </c>
      <c r="F253" t="e">
        <f t="shared" si="16"/>
        <v>#N/A</v>
      </c>
      <c r="G253" t="e">
        <f t="shared" si="17"/>
        <v>#N/A</v>
      </c>
      <c r="H253" t="e">
        <f t="shared" si="18"/>
        <v>#N/A</v>
      </c>
      <c r="I253">
        <f t="shared" si="19"/>
        <v>0</v>
      </c>
    </row>
    <row r="254" spans="1:9">
      <c r="A254">
        <v>-480</v>
      </c>
      <c r="B254" s="11">
        <f>RockerConcaveParameters!R330</f>
        <v>0</v>
      </c>
      <c r="C254" s="11">
        <f>RockerConcaveParameters!T330</f>
        <v>-1.6780291045781406E-3</v>
      </c>
      <c r="D254" s="11" t="e">
        <f>OutlineParameters!T334</f>
        <v>#N/A</v>
      </c>
      <c r="E254" s="11">
        <f t="shared" si="15"/>
        <v>-271.10618516999273</v>
      </c>
      <c r="F254" t="e">
        <f t="shared" si="16"/>
        <v>#N/A</v>
      </c>
      <c r="G254" t="e">
        <f t="shared" si="17"/>
        <v>#N/A</v>
      </c>
      <c r="H254" t="e">
        <f t="shared" si="18"/>
        <v>#N/A</v>
      </c>
      <c r="I254">
        <f t="shared" si="19"/>
        <v>0</v>
      </c>
    </row>
    <row r="255" spans="1:9">
      <c r="A255">
        <v>-479</v>
      </c>
      <c r="B255" s="11">
        <f>RockerConcaveParameters!R331</f>
        <v>0</v>
      </c>
      <c r="C255" s="11">
        <f>RockerConcaveParameters!T331</f>
        <v>-2.0075655839529062E-3</v>
      </c>
      <c r="D255" s="11" t="e">
        <f>OutlineParameters!T335</f>
        <v>#N/A</v>
      </c>
      <c r="E255" s="11">
        <f t="shared" si="15"/>
        <v>-270.78127203557608</v>
      </c>
      <c r="F255" t="e">
        <f t="shared" si="16"/>
        <v>#N/A</v>
      </c>
      <c r="G255" t="e">
        <f t="shared" si="17"/>
        <v>#N/A</v>
      </c>
      <c r="H255" t="e">
        <f t="shared" si="18"/>
        <v>#N/A</v>
      </c>
      <c r="I255">
        <f t="shared" si="19"/>
        <v>0</v>
      </c>
    </row>
    <row r="256" spans="1:9">
      <c r="A256">
        <v>-478</v>
      </c>
      <c r="B256" s="11">
        <f>RockerConcaveParameters!R332</f>
        <v>0</v>
      </c>
      <c r="C256" s="11">
        <f>RockerConcaveParameters!T332</f>
        <v>-2.3337915133962925E-3</v>
      </c>
      <c r="D256" s="11" t="e">
        <f>OutlineParameters!T336</f>
        <v>#N/A</v>
      </c>
      <c r="E256" s="11">
        <f t="shared" si="15"/>
        <v>-270.45635890115943</v>
      </c>
      <c r="F256" t="e">
        <f t="shared" si="16"/>
        <v>#N/A</v>
      </c>
      <c r="G256" t="e">
        <f t="shared" si="17"/>
        <v>#N/A</v>
      </c>
      <c r="H256" t="e">
        <f t="shared" si="18"/>
        <v>#N/A</v>
      </c>
      <c r="I256">
        <f t="shared" si="19"/>
        <v>0</v>
      </c>
    </row>
    <row r="257" spans="1:9">
      <c r="A257">
        <v>-477</v>
      </c>
      <c r="B257" s="11">
        <f>RockerConcaveParameters!R333</f>
        <v>0</v>
      </c>
      <c r="C257" s="11">
        <f>RockerConcaveParameters!T333</f>
        <v>-2.6561551345864048E-3</v>
      </c>
      <c r="D257" s="11" t="e">
        <f>OutlineParameters!T337</f>
        <v>#N/A</v>
      </c>
      <c r="E257" s="11">
        <f t="shared" si="15"/>
        <v>-270.13144576674273</v>
      </c>
      <c r="F257" t="e">
        <f t="shared" si="16"/>
        <v>#N/A</v>
      </c>
      <c r="G257" t="e">
        <f t="shared" si="17"/>
        <v>#N/A</v>
      </c>
      <c r="H257" t="e">
        <f t="shared" si="18"/>
        <v>#N/A</v>
      </c>
      <c r="I257">
        <f t="shared" si="19"/>
        <v>0</v>
      </c>
    </row>
    <row r="258" spans="1:9">
      <c r="A258">
        <v>-476</v>
      </c>
      <c r="B258" s="11">
        <f>RockerConcaveParameters!R334</f>
        <v>0</v>
      </c>
      <c r="C258" s="11">
        <f>RockerConcaveParameters!T334</f>
        <v>-2.9741046892013401E-3</v>
      </c>
      <c r="D258" s="11" t="e">
        <f>OutlineParameters!T338</f>
        <v>#N/A</v>
      </c>
      <c r="E258" s="11">
        <f t="shared" si="15"/>
        <v>-269.80653263232608</v>
      </c>
      <c r="F258" t="e">
        <f t="shared" si="16"/>
        <v>#N/A</v>
      </c>
      <c r="G258" t="e">
        <f t="shared" si="17"/>
        <v>#N/A</v>
      </c>
      <c r="H258" t="e">
        <f t="shared" si="18"/>
        <v>#N/A</v>
      </c>
      <c r="I258">
        <f t="shared" si="19"/>
        <v>0</v>
      </c>
    </row>
    <row r="259" spans="1:9">
      <c r="A259">
        <v>-475</v>
      </c>
      <c r="B259" s="11">
        <f>RockerConcaveParameters!R335</f>
        <v>0</v>
      </c>
      <c r="C259" s="11">
        <f>RockerConcaveParameters!T335</f>
        <v>-3.2870884189192089E-3</v>
      </c>
      <c r="D259" s="11" t="e">
        <f>OutlineParameters!T339</f>
        <v>#N/A</v>
      </c>
      <c r="E259" s="11">
        <f t="shared" si="15"/>
        <v>-269.48161949790938</v>
      </c>
      <c r="F259" t="e">
        <f t="shared" si="16"/>
        <v>#N/A</v>
      </c>
      <c r="G259" t="e">
        <f t="shared" si="17"/>
        <v>#N/A</v>
      </c>
      <c r="H259" t="e">
        <f t="shared" si="18"/>
        <v>#N/A</v>
      </c>
      <c r="I259">
        <f t="shared" si="19"/>
        <v>0</v>
      </c>
    </row>
    <row r="260" spans="1:9">
      <c r="A260">
        <v>-474</v>
      </c>
      <c r="B260" s="11">
        <f>RockerConcaveParameters!R336</f>
        <v>0</v>
      </c>
      <c r="C260" s="11">
        <f>RockerConcaveParameters!T336</f>
        <v>-3.594554565418108E-3</v>
      </c>
      <c r="D260" s="11" t="e">
        <f>OutlineParameters!T340</f>
        <v>#N/A</v>
      </c>
      <c r="E260" s="11">
        <f t="shared" si="15"/>
        <v>-269.15670636349273</v>
      </c>
      <c r="F260" t="e">
        <f t="shared" si="16"/>
        <v>#N/A</v>
      </c>
      <c r="G260" t="e">
        <f t="shared" si="17"/>
        <v>#N/A</v>
      </c>
      <c r="H260" t="e">
        <f t="shared" si="18"/>
        <v>#N/A</v>
      </c>
      <c r="I260">
        <f t="shared" si="19"/>
        <v>0</v>
      </c>
    </row>
    <row r="261" spans="1:9">
      <c r="A261">
        <v>-473</v>
      </c>
      <c r="B261" s="11">
        <f>RockerConcaveParameters!R337</f>
        <v>0</v>
      </c>
      <c r="C261" s="11">
        <f>RockerConcaveParameters!T337</f>
        <v>-3.8959513703761481E-3</v>
      </c>
      <c r="D261" s="11" t="e">
        <f>OutlineParameters!T341</f>
        <v>#N/A</v>
      </c>
      <c r="E261" s="11">
        <f t="shared" si="15"/>
        <v>-268.83179322907608</v>
      </c>
      <c r="F261" t="e">
        <f t="shared" si="16"/>
        <v>#N/A</v>
      </c>
      <c r="G261" t="e">
        <f t="shared" si="17"/>
        <v>#N/A</v>
      </c>
      <c r="H261" t="e">
        <f t="shared" si="18"/>
        <v>#N/A</v>
      </c>
      <c r="I261">
        <f t="shared" si="19"/>
        <v>0</v>
      </c>
    </row>
    <row r="262" spans="1:9">
      <c r="A262">
        <v>-472</v>
      </c>
      <c r="B262" s="11">
        <f>RockerConcaveParameters!R338</f>
        <v>0</v>
      </c>
      <c r="C262" s="11">
        <f>RockerConcaveParameters!T338</f>
        <v>-4.1907270754714294E-3</v>
      </c>
      <c r="D262" s="11" t="e">
        <f>OutlineParameters!T342</f>
        <v>#N/A</v>
      </c>
      <c r="E262" s="11">
        <f t="shared" si="15"/>
        <v>-268.50688009465944</v>
      </c>
      <c r="F262" t="e">
        <f t="shared" si="16"/>
        <v>#N/A</v>
      </c>
      <c r="G262" t="e">
        <f t="shared" si="17"/>
        <v>#N/A</v>
      </c>
      <c r="H262" t="e">
        <f t="shared" si="18"/>
        <v>#N/A</v>
      </c>
      <c r="I262">
        <f t="shared" si="19"/>
        <v>0</v>
      </c>
    </row>
    <row r="263" spans="1:9">
      <c r="A263">
        <v>-471</v>
      </c>
      <c r="B263" s="11">
        <f>RockerConcaveParameters!R339</f>
        <v>0</v>
      </c>
      <c r="C263" s="11">
        <f>RockerConcaveParameters!T339</f>
        <v>-4.4783299223820558E-3</v>
      </c>
      <c r="D263" s="11" t="e">
        <f>OutlineParameters!T343</f>
        <v>#N/A</v>
      </c>
      <c r="E263" s="11">
        <f t="shared" si="15"/>
        <v>-268.18196696024279</v>
      </c>
      <c r="F263" t="e">
        <f t="shared" si="16"/>
        <v>#N/A</v>
      </c>
      <c r="G263" t="e">
        <f t="shared" si="17"/>
        <v>#N/A</v>
      </c>
      <c r="H263" t="e">
        <f t="shared" si="18"/>
        <v>#N/A</v>
      </c>
      <c r="I263">
        <f t="shared" si="19"/>
        <v>0</v>
      </c>
    </row>
    <row r="264" spans="1:9">
      <c r="A264">
        <v>-470</v>
      </c>
      <c r="B264" s="11">
        <f>RockerConcaveParameters!R340</f>
        <v>0</v>
      </c>
      <c r="C264" s="11">
        <f>RockerConcaveParameters!T340</f>
        <v>-4.7582081527861239E-3</v>
      </c>
      <c r="D264" s="11" t="e">
        <f>OutlineParameters!T344</f>
        <v>#N/A</v>
      </c>
      <c r="E264" s="11">
        <f t="shared" si="15"/>
        <v>-267.85705382582614</v>
      </c>
      <c r="F264" t="e">
        <f t="shared" si="16"/>
        <v>#N/A</v>
      </c>
      <c r="G264" t="e">
        <f t="shared" si="17"/>
        <v>#N/A</v>
      </c>
      <c r="H264" t="e">
        <f t="shared" si="18"/>
        <v>#N/A</v>
      </c>
      <c r="I264">
        <f t="shared" si="19"/>
        <v>0</v>
      </c>
    </row>
    <row r="265" spans="1:9">
      <c r="A265">
        <v>-469</v>
      </c>
      <c r="B265" s="11">
        <f>RockerConcaveParameters!R341</f>
        <v>0</v>
      </c>
      <c r="C265" s="11">
        <f>RockerConcaveParameters!T341</f>
        <v>-5.0298100083617479E-3</v>
      </c>
      <c r="D265" s="11" t="e">
        <f>OutlineParameters!T345</f>
        <v>#N/A</v>
      </c>
      <c r="E265" s="11">
        <f t="shared" si="15"/>
        <v>-267.5321406914095</v>
      </c>
      <c r="F265" t="e">
        <f t="shared" si="16"/>
        <v>#N/A</v>
      </c>
      <c r="G265" t="e">
        <f t="shared" si="17"/>
        <v>#N/A</v>
      </c>
      <c r="H265" t="e">
        <f t="shared" si="18"/>
        <v>#N/A</v>
      </c>
      <c r="I265">
        <f t="shared" si="19"/>
        <v>0</v>
      </c>
    </row>
    <row r="266" spans="1:9">
      <c r="A266">
        <v>-468</v>
      </c>
      <c r="B266" s="11">
        <f>RockerConcaveParameters!R342</f>
        <v>0</v>
      </c>
      <c r="C266" s="11">
        <f>RockerConcaveParameters!T342</f>
        <v>-5.2925837307870281E-3</v>
      </c>
      <c r="D266" s="11" t="e">
        <f>OutlineParameters!T346</f>
        <v>#N/A</v>
      </c>
      <c r="E266" s="11">
        <f t="shared" si="15"/>
        <v>-267.20722755699279</v>
      </c>
      <c r="F266" t="e">
        <f t="shared" si="16"/>
        <v>#N/A</v>
      </c>
      <c r="G266" t="e">
        <f t="shared" si="17"/>
        <v>#N/A</v>
      </c>
      <c r="H266" t="e">
        <f t="shared" si="18"/>
        <v>#N/A</v>
      </c>
      <c r="I266">
        <f t="shared" si="19"/>
        <v>0</v>
      </c>
    </row>
    <row r="267" spans="1:9">
      <c r="A267">
        <v>-467</v>
      </c>
      <c r="B267" s="11">
        <f>RockerConcaveParameters!R343</f>
        <v>0</v>
      </c>
      <c r="C267" s="11">
        <f>RockerConcaveParameters!T343</f>
        <v>-5.5459775617400647E-3</v>
      </c>
      <c r="D267" s="11" t="e">
        <f>OutlineParameters!T347</f>
        <v>#N/A</v>
      </c>
      <c r="E267" s="11">
        <f t="shared" si="15"/>
        <v>-266.88231442257614</v>
      </c>
      <c r="F267" t="e">
        <f t="shared" si="16"/>
        <v>#N/A</v>
      </c>
      <c r="G267" t="e">
        <f t="shared" si="17"/>
        <v>#N/A</v>
      </c>
      <c r="H267" t="e">
        <f t="shared" si="18"/>
        <v>#N/A</v>
      </c>
      <c r="I267">
        <f t="shared" si="19"/>
        <v>0</v>
      </c>
    </row>
    <row r="268" spans="1:9">
      <c r="A268">
        <v>-466</v>
      </c>
      <c r="B268" s="11">
        <f>RockerConcaveParameters!R344</f>
        <v>0</v>
      </c>
      <c r="C268" s="11">
        <f>RockerConcaveParameters!T344</f>
        <v>-5.789439742898958E-3</v>
      </c>
      <c r="D268" s="11" t="e">
        <f>OutlineParameters!T348</f>
        <v>#N/A</v>
      </c>
      <c r="E268" s="11">
        <f t="shared" si="15"/>
        <v>-266.55740128815944</v>
      </c>
      <c r="F268" t="e">
        <f t="shared" si="16"/>
        <v>#N/A</v>
      </c>
      <c r="G268" t="e">
        <f t="shared" si="17"/>
        <v>#N/A</v>
      </c>
      <c r="H268" t="e">
        <f t="shared" si="18"/>
        <v>#N/A</v>
      </c>
      <c r="I268">
        <f t="shared" si="19"/>
        <v>0</v>
      </c>
    </row>
    <row r="269" spans="1:9">
      <c r="A269">
        <v>-465</v>
      </c>
      <c r="B269" s="11">
        <f>RockerConcaveParameters!R345</f>
        <v>0</v>
      </c>
      <c r="C269" s="11">
        <f>RockerConcaveParameters!T345</f>
        <v>-6.0224185159418117E-3</v>
      </c>
      <c r="D269" s="11" t="e">
        <f>OutlineParameters!T349</f>
        <v>#N/A</v>
      </c>
      <c r="E269" s="11">
        <f t="shared" si="15"/>
        <v>-266.23248815374279</v>
      </c>
      <c r="F269" t="e">
        <f t="shared" si="16"/>
        <v>#N/A</v>
      </c>
      <c r="G269" t="e">
        <f t="shared" si="17"/>
        <v>#N/A</v>
      </c>
      <c r="H269" t="e">
        <f t="shared" si="18"/>
        <v>#N/A</v>
      </c>
      <c r="I269">
        <f t="shared" si="19"/>
        <v>0</v>
      </c>
    </row>
    <row r="270" spans="1:9">
      <c r="A270">
        <v>-464</v>
      </c>
      <c r="B270" s="11">
        <f>RockerConcaveParameters!R346</f>
        <v>0</v>
      </c>
      <c r="C270" s="11">
        <f>RockerConcaveParameters!T346</f>
        <v>-6.2443621225467469E-3</v>
      </c>
      <c r="D270" s="11" t="e">
        <f>OutlineParameters!T350</f>
        <v>#N/A</v>
      </c>
      <c r="E270" s="11">
        <f t="shared" si="15"/>
        <v>-265.90757501932615</v>
      </c>
      <c r="F270" t="e">
        <f t="shared" si="16"/>
        <v>#N/A</v>
      </c>
      <c r="G270" t="e">
        <f t="shared" si="17"/>
        <v>#N/A</v>
      </c>
      <c r="H270" t="e">
        <f t="shared" si="18"/>
        <v>#N/A</v>
      </c>
      <c r="I270">
        <f t="shared" si="19"/>
        <v>0</v>
      </c>
    </row>
    <row r="271" spans="1:9">
      <c r="A271">
        <v>-463</v>
      </c>
      <c r="B271" s="11">
        <f>RockerConcaveParameters!R347</f>
        <v>0</v>
      </c>
      <c r="C271" s="11">
        <f>RockerConcaveParameters!T347</f>
        <v>-6.4547188043918499E-3</v>
      </c>
      <c r="D271" s="11" t="e">
        <f>OutlineParameters!T351</f>
        <v>#N/A</v>
      </c>
      <c r="E271" s="11">
        <f t="shared" si="15"/>
        <v>-265.5826618849095</v>
      </c>
      <c r="F271" t="e">
        <f t="shared" si="16"/>
        <v>#N/A</v>
      </c>
      <c r="G271" t="e">
        <f t="shared" si="17"/>
        <v>#N/A</v>
      </c>
      <c r="H271" t="e">
        <f t="shared" si="18"/>
        <v>#N/A</v>
      </c>
      <c r="I271">
        <f t="shared" si="19"/>
        <v>0</v>
      </c>
    </row>
    <row r="272" spans="1:9">
      <c r="A272">
        <v>-462</v>
      </c>
      <c r="B272" s="11">
        <f>RockerConcaveParameters!R348</f>
        <v>0</v>
      </c>
      <c r="C272" s="11">
        <f>RockerConcaveParameters!T348</f>
        <v>-6.652936803155228E-3</v>
      </c>
      <c r="D272" s="11" t="e">
        <f>OutlineParameters!T352</f>
        <v>#N/A</v>
      </c>
      <c r="E272" s="11">
        <f t="shared" si="15"/>
        <v>-265.25774875049285</v>
      </c>
      <c r="F272" t="e">
        <f t="shared" si="16"/>
        <v>#N/A</v>
      </c>
      <c r="G272" t="e">
        <f t="shared" si="17"/>
        <v>#N/A</v>
      </c>
      <c r="H272" t="e">
        <f t="shared" si="18"/>
        <v>#N/A</v>
      </c>
      <c r="I272">
        <f t="shared" si="19"/>
        <v>0</v>
      </c>
    </row>
    <row r="273" spans="1:9">
      <c r="A273">
        <v>-461</v>
      </c>
      <c r="B273" s="11">
        <f>RockerConcaveParameters!R349</f>
        <v>0</v>
      </c>
      <c r="C273" s="11">
        <f>RockerConcaveParameters!T349</f>
        <v>-6.8384643605149814E-3</v>
      </c>
      <c r="D273" s="11" t="e">
        <f>OutlineParameters!T353</f>
        <v>#N/A</v>
      </c>
      <c r="E273" s="11">
        <f t="shared" si="15"/>
        <v>-264.9328356160762</v>
      </c>
      <c r="F273" t="e">
        <f t="shared" si="16"/>
        <v>#N/A</v>
      </c>
      <c r="G273" t="e">
        <f t="shared" si="17"/>
        <v>#N/A</v>
      </c>
      <c r="H273" t="e">
        <f t="shared" si="18"/>
        <v>#N/A</v>
      </c>
      <c r="I273">
        <f t="shared" si="19"/>
        <v>0</v>
      </c>
    </row>
    <row r="274" spans="1:9">
      <c r="A274">
        <v>-460</v>
      </c>
      <c r="B274" s="11">
        <f>RockerConcaveParameters!R350</f>
        <v>0</v>
      </c>
      <c r="C274" s="11">
        <f>RockerConcaveParameters!T350</f>
        <v>-7.0107497181492104E-3</v>
      </c>
      <c r="D274" s="11" t="e">
        <f>OutlineParameters!T354</f>
        <v>#N/A</v>
      </c>
      <c r="E274" s="11">
        <f t="shared" si="15"/>
        <v>-264.60792248165956</v>
      </c>
      <c r="F274" t="e">
        <f t="shared" si="16"/>
        <v>#N/A</v>
      </c>
      <c r="G274" t="e">
        <f t="shared" si="17"/>
        <v>#N/A</v>
      </c>
      <c r="H274" t="e">
        <f t="shared" si="18"/>
        <v>#N/A</v>
      </c>
      <c r="I274">
        <f t="shared" si="19"/>
        <v>0</v>
      </c>
    </row>
    <row r="275" spans="1:9">
      <c r="A275">
        <v>-459</v>
      </c>
      <c r="B275" s="11">
        <f>RockerConcaveParameters!R351</f>
        <v>0</v>
      </c>
      <c r="C275" s="11">
        <f>RockerConcaveParameters!T351</f>
        <v>-7.1692411177360291E-3</v>
      </c>
      <c r="D275" s="11" t="e">
        <f>OutlineParameters!T355</f>
        <v>#N/A</v>
      </c>
      <c r="E275" s="11">
        <f t="shared" si="15"/>
        <v>-264.28300934724285</v>
      </c>
      <c r="F275" t="e">
        <f t="shared" si="16"/>
        <v>#N/A</v>
      </c>
      <c r="G275" t="e">
        <f t="shared" si="17"/>
        <v>#N/A</v>
      </c>
      <c r="H275" t="e">
        <f t="shared" si="18"/>
        <v>#N/A</v>
      </c>
      <c r="I275">
        <f t="shared" si="19"/>
        <v>0</v>
      </c>
    </row>
    <row r="276" spans="1:9">
      <c r="A276">
        <v>-458</v>
      </c>
      <c r="B276" s="11">
        <f>RockerConcaveParameters!R352</f>
        <v>0</v>
      </c>
      <c r="C276" s="11">
        <f>RockerConcaveParameters!T352</f>
        <v>-7.3133868009535447E-3</v>
      </c>
      <c r="D276" s="11" t="e">
        <f>OutlineParameters!T356</f>
        <v>#N/A</v>
      </c>
      <c r="E276" s="11">
        <f t="shared" si="15"/>
        <v>-263.95809621282621</v>
      </c>
      <c r="F276" t="e">
        <f t="shared" si="16"/>
        <v>#N/A</v>
      </c>
      <c r="G276" t="e">
        <f t="shared" si="17"/>
        <v>#N/A</v>
      </c>
      <c r="H276" t="e">
        <f t="shared" si="18"/>
        <v>#N/A</v>
      </c>
      <c r="I276">
        <f t="shared" si="19"/>
        <v>0</v>
      </c>
    </row>
    <row r="277" spans="1:9">
      <c r="A277">
        <v>-457</v>
      </c>
      <c r="B277" s="11">
        <f>RockerConcaveParameters!R353</f>
        <v>0</v>
      </c>
      <c r="C277" s="11">
        <f>RockerConcaveParameters!T353</f>
        <v>-7.4426350094798366E-3</v>
      </c>
      <c r="D277" s="11" t="e">
        <f>OutlineParameters!T357</f>
        <v>#N/A</v>
      </c>
      <c r="E277" s="11">
        <f t="shared" si="15"/>
        <v>-263.6331830784095</v>
      </c>
      <c r="F277" t="e">
        <f t="shared" si="16"/>
        <v>#N/A</v>
      </c>
      <c r="G277" t="e">
        <f t="shared" si="17"/>
        <v>#N/A</v>
      </c>
      <c r="H277" t="e">
        <f t="shared" si="18"/>
        <v>#N/A</v>
      </c>
      <c r="I277">
        <f t="shared" si="19"/>
        <v>0</v>
      </c>
    </row>
    <row r="278" spans="1:9">
      <c r="A278">
        <v>-456</v>
      </c>
      <c r="B278" s="11">
        <f>RockerConcaveParameters!R354</f>
        <v>0</v>
      </c>
      <c r="C278" s="11">
        <f>RockerConcaveParameters!T354</f>
        <v>-7.5564339849930398E-3</v>
      </c>
      <c r="D278" s="11" t="e">
        <f>OutlineParameters!T358</f>
        <v>#N/A</v>
      </c>
      <c r="E278" s="11">
        <f t="shared" si="15"/>
        <v>-263.30826994399285</v>
      </c>
      <c r="F278" t="e">
        <f t="shared" si="16"/>
        <v>#N/A</v>
      </c>
      <c r="G278" t="e">
        <f t="shared" si="17"/>
        <v>#N/A</v>
      </c>
      <c r="H278" t="e">
        <f t="shared" si="18"/>
        <v>#N/A</v>
      </c>
      <c r="I278">
        <f t="shared" si="19"/>
        <v>0</v>
      </c>
    </row>
    <row r="279" spans="1:9">
      <c r="A279">
        <v>-455</v>
      </c>
      <c r="B279" s="11">
        <f>RockerConcaveParameters!R355</f>
        <v>0</v>
      </c>
      <c r="C279" s="11">
        <f>RockerConcaveParameters!T355</f>
        <v>-7.6542319691712338E-3</v>
      </c>
      <c r="D279" s="11" t="e">
        <f>OutlineParameters!T359</f>
        <v>#N/A</v>
      </c>
      <c r="E279" s="11">
        <f t="shared" si="15"/>
        <v>-262.98335680957621</v>
      </c>
      <c r="F279" t="e">
        <f t="shared" si="16"/>
        <v>#N/A</v>
      </c>
      <c r="G279" t="e">
        <f t="shared" si="17"/>
        <v>#N/A</v>
      </c>
      <c r="H279" t="e">
        <f t="shared" si="18"/>
        <v>#N/A</v>
      </c>
      <c r="I279">
        <f t="shared" si="19"/>
        <v>0</v>
      </c>
    </row>
    <row r="280" spans="1:9">
      <c r="A280">
        <v>-454</v>
      </c>
      <c r="B280" s="11">
        <f>RockerConcaveParameters!R356</f>
        <v>0</v>
      </c>
      <c r="C280" s="11">
        <f>RockerConcaveParameters!T356</f>
        <v>-7.7354772036925257E-3</v>
      </c>
      <c r="D280" s="11" t="e">
        <f>OutlineParameters!T360</f>
        <v>#N/A</v>
      </c>
      <c r="E280" s="11">
        <f t="shared" si="15"/>
        <v>-262.65844367515956</v>
      </c>
      <c r="F280" t="e">
        <f t="shared" si="16"/>
        <v>#N/A</v>
      </c>
      <c r="G280" t="e">
        <f t="shared" si="17"/>
        <v>#N/A</v>
      </c>
      <c r="H280" t="e">
        <f t="shared" si="18"/>
        <v>#N/A</v>
      </c>
      <c r="I280">
        <f t="shared" si="19"/>
        <v>0</v>
      </c>
    </row>
    <row r="281" spans="1:9">
      <c r="A281">
        <v>-453</v>
      </c>
      <c r="B281" s="11">
        <f>RockerConcaveParameters!R357</f>
        <v>0</v>
      </c>
      <c r="C281" s="11">
        <f>RockerConcaveParameters!T357</f>
        <v>-7.7996179302350366E-3</v>
      </c>
      <c r="D281" s="11" t="e">
        <f>OutlineParameters!T361</f>
        <v>#N/A</v>
      </c>
      <c r="E281" s="11">
        <f t="shared" si="15"/>
        <v>-262.33353054074291</v>
      </c>
      <c r="F281" t="e">
        <f t="shared" si="16"/>
        <v>#N/A</v>
      </c>
      <c r="G281" t="e">
        <f t="shared" si="17"/>
        <v>#N/A</v>
      </c>
      <c r="H281" t="e">
        <f t="shared" si="18"/>
        <v>#N/A</v>
      </c>
      <c r="I281">
        <f t="shared" si="19"/>
        <v>0</v>
      </c>
    </row>
    <row r="282" spans="1:9">
      <c r="A282">
        <v>-452</v>
      </c>
      <c r="B282" s="11">
        <f>RockerConcaveParameters!R358</f>
        <v>0</v>
      </c>
      <c r="C282" s="11">
        <f>RockerConcaveParameters!T358</f>
        <v>-7.8461023904768459E-3</v>
      </c>
      <c r="D282" s="11" t="e">
        <f>OutlineParameters!T362</f>
        <v>#N/A</v>
      </c>
      <c r="E282" s="11">
        <f t="shared" si="15"/>
        <v>-262.00861740632627</v>
      </c>
      <c r="F282" t="e">
        <f t="shared" si="16"/>
        <v>#N/A</v>
      </c>
      <c r="G282" t="e">
        <f t="shared" si="17"/>
        <v>#N/A</v>
      </c>
      <c r="H282" t="e">
        <f t="shared" si="18"/>
        <v>#N/A</v>
      </c>
      <c r="I282">
        <f t="shared" si="19"/>
        <v>0</v>
      </c>
    </row>
    <row r="283" spans="1:9">
      <c r="A283">
        <v>-451</v>
      </c>
      <c r="B283" s="11">
        <f>RockerConcaveParameters!R359</f>
        <v>0</v>
      </c>
      <c r="C283" s="11">
        <f>RockerConcaveParameters!T359</f>
        <v>-7.8743788260960609E-3</v>
      </c>
      <c r="D283" s="11" t="e">
        <f>OutlineParameters!T363</f>
        <v>#N/A</v>
      </c>
      <c r="E283" s="11">
        <f t="shared" si="15"/>
        <v>-261.68370427190962</v>
      </c>
      <c r="F283" t="e">
        <f t="shared" si="16"/>
        <v>#N/A</v>
      </c>
      <c r="G283" t="e">
        <f t="shared" si="17"/>
        <v>#N/A</v>
      </c>
      <c r="H283" t="e">
        <f t="shared" si="18"/>
        <v>#N/A</v>
      </c>
      <c r="I283">
        <f t="shared" si="19"/>
        <v>0</v>
      </c>
    </row>
    <row r="284" spans="1:9">
      <c r="A284">
        <v>-450</v>
      </c>
      <c r="B284" s="11">
        <f>RockerConcaveParameters!R360</f>
        <v>0</v>
      </c>
      <c r="C284" s="11">
        <f>RockerConcaveParameters!T360</f>
        <v>-7.8838954787708096E-3</v>
      </c>
      <c r="D284" s="11" t="e">
        <f>OutlineParameters!T364</f>
        <v>#N/A</v>
      </c>
      <c r="E284" s="11">
        <f t="shared" si="15"/>
        <v>-261.35879113749291</v>
      </c>
      <c r="F284" t="e">
        <f t="shared" si="16"/>
        <v>#N/A</v>
      </c>
      <c r="G284" t="e">
        <f t="shared" si="17"/>
        <v>#N/A</v>
      </c>
      <c r="H284" t="e">
        <f t="shared" si="18"/>
        <v>#N/A</v>
      </c>
      <c r="I284">
        <f t="shared" si="19"/>
        <v>0</v>
      </c>
    </row>
    <row r="285" spans="1:9">
      <c r="A285">
        <v>-449</v>
      </c>
      <c r="B285" s="11">
        <f>RockerConcaveParameters!R361</f>
        <v>0</v>
      </c>
      <c r="C285" s="11">
        <f>RockerConcaveParameters!T361</f>
        <v>-7.8741005901791644E-3</v>
      </c>
      <c r="D285" s="11" t="e">
        <f>OutlineParameters!T365</f>
        <v>#N/A</v>
      </c>
      <c r="E285" s="11">
        <f t="shared" si="15"/>
        <v>-261.03387800307627</v>
      </c>
      <c r="F285" t="e">
        <f t="shared" si="16"/>
        <v>#N/A</v>
      </c>
      <c r="G285" t="e">
        <f t="shared" si="17"/>
        <v>#N/A</v>
      </c>
      <c r="H285" t="e">
        <f t="shared" si="18"/>
        <v>#N/A</v>
      </c>
      <c r="I285">
        <f t="shared" si="19"/>
        <v>0</v>
      </c>
    </row>
    <row r="286" spans="1:9">
      <c r="A286">
        <v>-448</v>
      </c>
      <c r="B286" s="11">
        <f>RockerConcaveParameters!R362</f>
        <v>0</v>
      </c>
      <c r="C286" s="11">
        <f>RockerConcaveParameters!T362</f>
        <v>-7.8444424019992395E-3</v>
      </c>
      <c r="D286" s="11" t="e">
        <f>OutlineParameters!T366</f>
        <v>#N/A</v>
      </c>
      <c r="E286" s="11">
        <f t="shared" si="15"/>
        <v>-260.70896486865956</v>
      </c>
      <c r="F286" t="e">
        <f t="shared" si="16"/>
        <v>#N/A</v>
      </c>
      <c r="G286" t="e">
        <f t="shared" si="17"/>
        <v>#N/A</v>
      </c>
      <c r="H286" t="e">
        <f t="shared" si="18"/>
        <v>#N/A</v>
      </c>
      <c r="I286">
        <f t="shared" si="19"/>
        <v>0</v>
      </c>
    </row>
    <row r="287" spans="1:9">
      <c r="A287">
        <v>-447</v>
      </c>
      <c r="B287" s="11">
        <f>RockerConcaveParameters!R363</f>
        <v>0</v>
      </c>
      <c r="C287" s="11">
        <f>RockerConcaveParameters!T363</f>
        <v>-7.7943691559091491E-3</v>
      </c>
      <c r="D287" s="11" t="e">
        <f>OutlineParameters!T367</f>
        <v>#N/A</v>
      </c>
      <c r="E287" s="11">
        <f t="shared" si="15"/>
        <v>-260.38405173424292</v>
      </c>
      <c r="F287" t="e">
        <f t="shared" si="16"/>
        <v>#N/A</v>
      </c>
      <c r="G287" t="e">
        <f t="shared" si="17"/>
        <v>#N/A</v>
      </c>
      <c r="H287" t="e">
        <f t="shared" si="18"/>
        <v>#N/A</v>
      </c>
      <c r="I287">
        <f t="shared" si="19"/>
        <v>0</v>
      </c>
    </row>
    <row r="288" spans="1:9">
      <c r="A288">
        <v>-446</v>
      </c>
      <c r="B288" s="11">
        <f>RockerConcaveParameters!R364</f>
        <v>0</v>
      </c>
      <c r="C288" s="11">
        <f>RockerConcaveParameters!T364</f>
        <v>-7.7233290935870072E-3</v>
      </c>
      <c r="D288" s="11" t="e">
        <f>OutlineParameters!T368</f>
        <v>#N/A</v>
      </c>
      <c r="E288" s="11">
        <f t="shared" si="15"/>
        <v>-260.05913859982627</v>
      </c>
      <c r="F288" t="e">
        <f t="shared" si="16"/>
        <v>#N/A</v>
      </c>
      <c r="G288" t="e">
        <f t="shared" si="17"/>
        <v>#N/A</v>
      </c>
      <c r="H288" t="e">
        <f t="shared" si="18"/>
        <v>#N/A</v>
      </c>
      <c r="I288">
        <f t="shared" si="19"/>
        <v>0</v>
      </c>
    </row>
    <row r="289" spans="1:9">
      <c r="A289">
        <v>-445</v>
      </c>
      <c r="B289" s="11">
        <f>RockerConcaveParameters!R365</f>
        <v>0</v>
      </c>
      <c r="C289" s="11">
        <f>RockerConcaveParameters!T365</f>
        <v>-7.6307704567108586E-3</v>
      </c>
      <c r="D289" s="11" t="e">
        <f>OutlineParameters!T369</f>
        <v>#N/A</v>
      </c>
      <c r="E289" s="11">
        <f t="shared" si="15"/>
        <v>-259.73422546540962</v>
      </c>
      <c r="F289" t="e">
        <f t="shared" si="16"/>
        <v>#N/A</v>
      </c>
      <c r="G289" t="e">
        <f t="shared" si="17"/>
        <v>#N/A</v>
      </c>
      <c r="H289" t="e">
        <f t="shared" si="18"/>
        <v>#N/A</v>
      </c>
      <c r="I289">
        <f t="shared" si="19"/>
        <v>0</v>
      </c>
    </row>
    <row r="290" spans="1:9">
      <c r="A290">
        <v>-444</v>
      </c>
      <c r="B290" s="11">
        <f>RockerConcaveParameters!R366</f>
        <v>0</v>
      </c>
      <c r="C290" s="11">
        <f>RockerConcaveParameters!T366</f>
        <v>-7.5161414869588591E-3</v>
      </c>
      <c r="D290" s="11" t="e">
        <f>OutlineParameters!T370</f>
        <v>#N/A</v>
      </c>
      <c r="E290" s="11">
        <f t="shared" ref="E290:E353" si="20">$C$20*A290+$E$20</f>
        <v>-259.40931233099298</v>
      </c>
      <c r="F290" t="e">
        <f t="shared" si="16"/>
        <v>#N/A</v>
      </c>
      <c r="G290" t="e">
        <f t="shared" si="17"/>
        <v>#N/A</v>
      </c>
      <c r="H290" t="e">
        <f t="shared" si="18"/>
        <v>#N/A</v>
      </c>
      <c r="I290">
        <f t="shared" si="19"/>
        <v>0</v>
      </c>
    </row>
    <row r="291" spans="1:9">
      <c r="A291">
        <v>-443</v>
      </c>
      <c r="B291" s="11">
        <f>RockerConcaveParameters!R367</f>
        <v>0</v>
      </c>
      <c r="C291" s="11">
        <f>RockerConcaveParameters!T367</f>
        <v>-7.3788904260091159E-3</v>
      </c>
      <c r="D291" s="11" t="e">
        <f>OutlineParameters!T371</f>
        <v>#N/A</v>
      </c>
      <c r="E291" s="11">
        <f t="shared" si="20"/>
        <v>-259.08439919657633</v>
      </c>
      <c r="F291" t="e">
        <f t="shared" ref="F291:F354" si="21">IF(E291&gt;-D291,(B291-3/2*C291*((E291/D291)^2-1/3*(E291/D291)^3)),NA())</f>
        <v>#N/A</v>
      </c>
      <c r="G291" t="e">
        <f t="shared" ref="G291:G354" si="22">(F291-F290)</f>
        <v>#N/A</v>
      </c>
      <c r="H291" t="e">
        <f t="shared" si="18"/>
        <v>#N/A</v>
      </c>
      <c r="I291">
        <f t="shared" si="19"/>
        <v>0</v>
      </c>
    </row>
    <row r="292" spans="1:9">
      <c r="A292">
        <v>-442</v>
      </c>
      <c r="B292" s="11">
        <f>RockerConcaveParameters!R368</f>
        <v>0</v>
      </c>
      <c r="C292" s="11">
        <f>RockerConcaveParameters!T368</f>
        <v>-7.2184655155396946E-3</v>
      </c>
      <c r="D292" s="11" t="e">
        <f>OutlineParameters!T372</f>
        <v>#N/A</v>
      </c>
      <c r="E292" s="11">
        <f t="shared" si="20"/>
        <v>-258.75948606215968</v>
      </c>
      <c r="F292" t="e">
        <f t="shared" si="21"/>
        <v>#N/A</v>
      </c>
      <c r="G292" t="e">
        <f t="shared" si="22"/>
        <v>#N/A</v>
      </c>
      <c r="H292" t="e">
        <f t="shared" ref="H292:H355" si="23">(G292-G291)</f>
        <v>#N/A</v>
      </c>
      <c r="I292">
        <f t="shared" ref="I292:I355" si="24">IF(OR(ISNA(G292),ISNA(G291)),0,IF(G292*G291&lt;0,A292,0))</f>
        <v>0</v>
      </c>
    </row>
    <row r="293" spans="1:9">
      <c r="A293">
        <v>-441</v>
      </c>
      <c r="B293" s="11">
        <f>RockerConcaveParameters!R369</f>
        <v>0</v>
      </c>
      <c r="C293" s="11">
        <f>RockerConcaveParameters!T369</f>
        <v>-7.03431499722873E-3</v>
      </c>
      <c r="D293" s="11" t="e">
        <f>OutlineParameters!T373</f>
        <v>#N/A</v>
      </c>
      <c r="E293" s="11">
        <f t="shared" si="20"/>
        <v>-258.43457292774298</v>
      </c>
      <c r="F293" t="e">
        <f t="shared" si="21"/>
        <v>#N/A</v>
      </c>
      <c r="G293" t="e">
        <f t="shared" si="22"/>
        <v>#N/A</v>
      </c>
      <c r="H293" t="e">
        <f t="shared" si="23"/>
        <v>#N/A</v>
      </c>
      <c r="I293">
        <f t="shared" si="24"/>
        <v>0</v>
      </c>
    </row>
    <row r="294" spans="1:9">
      <c r="A294">
        <v>-440</v>
      </c>
      <c r="B294" s="11">
        <f>RockerConcaveParameters!R370</f>
        <v>0</v>
      </c>
      <c r="C294" s="11">
        <f>RockerConcaveParameters!T370</f>
        <v>-6.8258871127543086E-3</v>
      </c>
      <c r="D294" s="11" t="e">
        <f>OutlineParameters!T374</f>
        <v>#N/A</v>
      </c>
      <c r="E294" s="11">
        <f t="shared" si="20"/>
        <v>-258.10965979332633</v>
      </c>
      <c r="F294" t="e">
        <f t="shared" si="21"/>
        <v>#N/A</v>
      </c>
      <c r="G294" t="e">
        <f t="shared" si="22"/>
        <v>#N/A</v>
      </c>
      <c r="H294" t="e">
        <f t="shared" si="23"/>
        <v>#N/A</v>
      </c>
      <c r="I294">
        <f t="shared" si="24"/>
        <v>0</v>
      </c>
    </row>
    <row r="295" spans="1:9">
      <c r="A295">
        <v>-439</v>
      </c>
      <c r="B295" s="11">
        <f>RockerConcaveParameters!R371</f>
        <v>0</v>
      </c>
      <c r="C295" s="11">
        <f>RockerConcaveParameters!T371</f>
        <v>-6.5926301037945584E-3</v>
      </c>
      <c r="D295" s="11" t="e">
        <f>OutlineParameters!T375</f>
        <v>#N/A</v>
      </c>
      <c r="E295" s="11">
        <f t="shared" si="20"/>
        <v>-257.78474665890963</v>
      </c>
      <c r="F295" t="e">
        <f t="shared" si="21"/>
        <v>#N/A</v>
      </c>
      <c r="G295" t="e">
        <f t="shared" si="22"/>
        <v>#N/A</v>
      </c>
      <c r="H295" t="e">
        <f t="shared" si="23"/>
        <v>#N/A</v>
      </c>
      <c r="I295">
        <f t="shared" si="24"/>
        <v>0</v>
      </c>
    </row>
    <row r="296" spans="1:9">
      <c r="A296">
        <v>-438</v>
      </c>
      <c r="B296" s="11">
        <f>RockerConcaveParameters!R372</f>
        <v>0</v>
      </c>
      <c r="C296" s="11">
        <f>RockerConcaveParameters!T372</f>
        <v>-6.333992212027531E-3</v>
      </c>
      <c r="D296" s="11" t="e">
        <f>OutlineParameters!T376</f>
        <v>#N/A</v>
      </c>
      <c r="E296" s="11">
        <f t="shared" si="20"/>
        <v>-257.45983352449298</v>
      </c>
      <c r="F296" t="e">
        <f t="shared" si="21"/>
        <v>#N/A</v>
      </c>
      <c r="G296" t="e">
        <f t="shared" si="22"/>
        <v>#N/A</v>
      </c>
      <c r="H296" t="e">
        <f t="shared" si="23"/>
        <v>#N/A</v>
      </c>
      <c r="I296">
        <f t="shared" si="24"/>
        <v>0</v>
      </c>
    </row>
    <row r="297" spans="1:9">
      <c r="A297">
        <v>-437</v>
      </c>
      <c r="B297" s="11">
        <f>RockerConcaveParameters!R373</f>
        <v>0</v>
      </c>
      <c r="C297" s="11">
        <f>RockerConcaveParameters!T373</f>
        <v>-6.0494216791313893E-3</v>
      </c>
      <c r="D297" s="11" t="e">
        <f>OutlineParameters!T377</f>
        <v>#N/A</v>
      </c>
      <c r="E297" s="11">
        <f t="shared" si="20"/>
        <v>-257.13492039007633</v>
      </c>
      <c r="F297" t="e">
        <f t="shared" si="21"/>
        <v>#N/A</v>
      </c>
      <c r="G297" t="e">
        <f t="shared" si="22"/>
        <v>#N/A</v>
      </c>
      <c r="H297" t="e">
        <f t="shared" si="23"/>
        <v>#N/A</v>
      </c>
      <c r="I297">
        <f t="shared" si="24"/>
        <v>0</v>
      </c>
    </row>
    <row r="298" spans="1:9">
      <c r="A298">
        <v>-436</v>
      </c>
      <c r="B298" s="11">
        <f>RockerConcaveParameters!R374</f>
        <v>0</v>
      </c>
      <c r="C298" s="11">
        <f>RockerConcaveParameters!T374</f>
        <v>-5.7383667467841987E-3</v>
      </c>
      <c r="D298" s="11" t="e">
        <f>OutlineParameters!T378</f>
        <v>#N/A</v>
      </c>
      <c r="E298" s="11">
        <f t="shared" si="20"/>
        <v>-256.81000725565968</v>
      </c>
      <c r="F298" t="e">
        <f t="shared" si="21"/>
        <v>#N/A</v>
      </c>
      <c r="G298" t="e">
        <f t="shared" si="22"/>
        <v>#N/A</v>
      </c>
      <c r="H298" t="e">
        <f t="shared" si="23"/>
        <v>#N/A</v>
      </c>
      <c r="I298">
        <f t="shared" si="24"/>
        <v>0</v>
      </c>
    </row>
    <row r="299" spans="1:9">
      <c r="A299">
        <v>-435</v>
      </c>
      <c r="B299" s="11">
        <f>RockerConcaveParameters!R375</f>
        <v>0</v>
      </c>
      <c r="C299" s="11">
        <f>RockerConcaveParameters!T375</f>
        <v>-5.4002756566640941E-3</v>
      </c>
      <c r="D299" s="11" t="e">
        <f>OutlineParameters!T379</f>
        <v>#N/A</v>
      </c>
      <c r="E299" s="11">
        <f t="shared" si="20"/>
        <v>-256.48509412124304</v>
      </c>
      <c r="F299" t="e">
        <f t="shared" si="21"/>
        <v>#N/A</v>
      </c>
      <c r="G299" t="e">
        <f t="shared" si="22"/>
        <v>#N/A</v>
      </c>
      <c r="H299" t="e">
        <f t="shared" si="23"/>
        <v>#N/A</v>
      </c>
      <c r="I299">
        <f t="shared" si="24"/>
        <v>0</v>
      </c>
    </row>
    <row r="300" spans="1:9">
      <c r="A300">
        <v>-434</v>
      </c>
      <c r="B300" s="11">
        <f>RockerConcaveParameters!R376</f>
        <v>0</v>
      </c>
      <c r="C300" s="11">
        <f>RockerConcaveParameters!T376</f>
        <v>-5.0345966504491413E-3</v>
      </c>
      <c r="D300" s="11" t="e">
        <f>OutlineParameters!T380</f>
        <v>#N/A</v>
      </c>
      <c r="E300" s="11">
        <f t="shared" si="20"/>
        <v>-256.16018098682639</v>
      </c>
      <c r="F300" t="e">
        <f t="shared" si="21"/>
        <v>#N/A</v>
      </c>
      <c r="G300" t="e">
        <f t="shared" si="22"/>
        <v>#N/A</v>
      </c>
      <c r="H300" t="e">
        <f t="shared" si="23"/>
        <v>#N/A</v>
      </c>
      <c r="I300">
        <f t="shared" si="24"/>
        <v>0</v>
      </c>
    </row>
    <row r="301" spans="1:9">
      <c r="A301">
        <v>-433</v>
      </c>
      <c r="B301" s="11">
        <f>RockerConcaveParameters!R377</f>
        <v>0</v>
      </c>
      <c r="C301" s="11">
        <f>RockerConcaveParameters!T377</f>
        <v>-4.640777969817475E-3</v>
      </c>
      <c r="D301" s="11" t="e">
        <f>OutlineParameters!T381</f>
        <v>#N/A</v>
      </c>
      <c r="E301" s="11">
        <f t="shared" si="20"/>
        <v>-255.83526785240971</v>
      </c>
      <c r="F301" t="e">
        <f t="shared" si="21"/>
        <v>#N/A</v>
      </c>
      <c r="G301" t="e">
        <f t="shared" si="22"/>
        <v>#N/A</v>
      </c>
      <c r="H301" t="e">
        <f t="shared" si="23"/>
        <v>#N/A</v>
      </c>
      <c r="I301">
        <f t="shared" si="24"/>
        <v>0</v>
      </c>
    </row>
    <row r="302" spans="1:9">
      <c r="A302">
        <v>-432</v>
      </c>
      <c r="B302" s="11">
        <f>RockerConcaveParameters!R378</f>
        <v>0</v>
      </c>
      <c r="C302" s="11">
        <f>RockerConcaveParameters!T378</f>
        <v>-4.218267856447161E-3</v>
      </c>
      <c r="D302" s="11" t="e">
        <f>OutlineParameters!T382</f>
        <v>#N/A</v>
      </c>
      <c r="E302" s="11">
        <f t="shared" si="20"/>
        <v>-255.51035471799304</v>
      </c>
      <c r="F302" t="e">
        <f t="shared" si="21"/>
        <v>#N/A</v>
      </c>
      <c r="G302" t="e">
        <f t="shared" si="22"/>
        <v>#N/A</v>
      </c>
      <c r="H302" t="e">
        <f t="shared" si="23"/>
        <v>#N/A</v>
      </c>
      <c r="I302">
        <f t="shared" si="24"/>
        <v>0</v>
      </c>
    </row>
    <row r="303" spans="1:9">
      <c r="A303">
        <v>-431</v>
      </c>
      <c r="B303" s="11">
        <f>RockerConcaveParameters!R379</f>
        <v>0</v>
      </c>
      <c r="C303" s="11">
        <f>RockerConcaveParameters!T379</f>
        <v>-3.7665145520163618E-3</v>
      </c>
      <c r="D303" s="11" t="e">
        <f>OutlineParameters!T383</f>
        <v>#N/A</v>
      </c>
      <c r="E303" s="11">
        <f t="shared" si="20"/>
        <v>-255.18544158357639</v>
      </c>
      <c r="F303" t="e">
        <f t="shared" si="21"/>
        <v>#N/A</v>
      </c>
      <c r="G303" t="e">
        <f t="shared" si="22"/>
        <v>#N/A</v>
      </c>
      <c r="H303" t="e">
        <f t="shared" si="23"/>
        <v>#N/A</v>
      </c>
      <c r="I303">
        <f t="shared" si="24"/>
        <v>0</v>
      </c>
    </row>
    <row r="304" spans="1:9">
      <c r="A304">
        <v>-430</v>
      </c>
      <c r="B304" s="11">
        <f>RockerConcaveParameters!R380</f>
        <v>0</v>
      </c>
      <c r="C304" s="11">
        <f>RockerConcaveParameters!T380</f>
        <v>-3.2849662982031291E-3</v>
      </c>
      <c r="D304" s="11" t="e">
        <f>OutlineParameters!T384</f>
        <v>#N/A</v>
      </c>
      <c r="E304" s="11">
        <f t="shared" si="20"/>
        <v>-254.86052844915972</v>
      </c>
      <c r="F304" t="e">
        <f t="shared" si="21"/>
        <v>#N/A</v>
      </c>
      <c r="G304" t="e">
        <f t="shared" si="22"/>
        <v>#N/A</v>
      </c>
      <c r="H304" t="e">
        <f t="shared" si="23"/>
        <v>#N/A</v>
      </c>
      <c r="I304">
        <f t="shared" si="24"/>
        <v>0</v>
      </c>
    </row>
    <row r="305" spans="1:9">
      <c r="A305">
        <v>-429</v>
      </c>
      <c r="B305" s="11">
        <f>RockerConcaveParameters!R381</f>
        <v>0</v>
      </c>
      <c r="C305" s="11">
        <f>RockerConcaveParameters!T381</f>
        <v>-2.7730713366855841E-3</v>
      </c>
      <c r="D305" s="11" t="e">
        <f>OutlineParameters!T385</f>
        <v>#N/A</v>
      </c>
      <c r="E305" s="11">
        <f t="shared" si="20"/>
        <v>-254.53561531474307</v>
      </c>
      <c r="F305" t="e">
        <f t="shared" si="21"/>
        <v>#N/A</v>
      </c>
      <c r="G305" t="e">
        <f t="shared" si="22"/>
        <v>#N/A</v>
      </c>
      <c r="H305" t="e">
        <f t="shared" si="23"/>
        <v>#N/A</v>
      </c>
      <c r="I305">
        <f t="shared" si="24"/>
        <v>0</v>
      </c>
    </row>
    <row r="306" spans="1:9">
      <c r="A306">
        <v>-428</v>
      </c>
      <c r="B306" s="11">
        <f>RockerConcaveParameters!R382</f>
        <v>0</v>
      </c>
      <c r="C306" s="11">
        <f>RockerConcaveParameters!T382</f>
        <v>-2.2302779091418062E-3</v>
      </c>
      <c r="D306" s="11" t="e">
        <f>OutlineParameters!T386</f>
        <v>#N/A</v>
      </c>
      <c r="E306" s="11">
        <f t="shared" si="20"/>
        <v>-254.21070218032639</v>
      </c>
      <c r="F306" t="e">
        <f t="shared" si="21"/>
        <v>#N/A</v>
      </c>
      <c r="G306" t="e">
        <f t="shared" si="22"/>
        <v>#N/A</v>
      </c>
      <c r="H306" t="e">
        <f t="shared" si="23"/>
        <v>#N/A</v>
      </c>
      <c r="I306">
        <f t="shared" si="24"/>
        <v>0</v>
      </c>
    </row>
    <row r="307" spans="1:9">
      <c r="A307">
        <v>-427</v>
      </c>
      <c r="B307" s="11">
        <f>RockerConcaveParameters!R383</f>
        <v>0</v>
      </c>
      <c r="C307" s="11">
        <f>RockerConcaveParameters!T383</f>
        <v>-1.656034257249972E-3</v>
      </c>
      <c r="D307" s="11" t="e">
        <f>OutlineParameters!T387</f>
        <v>#N/A</v>
      </c>
      <c r="E307" s="11">
        <f t="shared" si="20"/>
        <v>-253.88578904590975</v>
      </c>
      <c r="F307" t="e">
        <f t="shared" si="21"/>
        <v>#N/A</v>
      </c>
      <c r="G307" t="e">
        <f t="shared" si="22"/>
        <v>#N/A</v>
      </c>
      <c r="H307" t="e">
        <f t="shared" si="23"/>
        <v>#N/A</v>
      </c>
      <c r="I307">
        <f t="shared" si="24"/>
        <v>0</v>
      </c>
    </row>
    <row r="308" spans="1:9">
      <c r="A308">
        <v>-426</v>
      </c>
      <c r="B308" s="11">
        <f>RockerConcaveParameters!R384</f>
        <v>0</v>
      </c>
      <c r="C308" s="11">
        <f>RockerConcaveParameters!T384</f>
        <v>-1.0497886226880776E-3</v>
      </c>
      <c r="D308" s="11" t="e">
        <f>OutlineParameters!T388</f>
        <v>#N/A</v>
      </c>
      <c r="E308" s="11">
        <f t="shared" si="20"/>
        <v>-253.56087591149307</v>
      </c>
      <c r="F308" t="e">
        <f t="shared" si="21"/>
        <v>#N/A</v>
      </c>
      <c r="G308" t="e">
        <f t="shared" si="22"/>
        <v>#N/A</v>
      </c>
      <c r="H308" t="e">
        <f t="shared" si="23"/>
        <v>#N/A</v>
      </c>
      <c r="I308">
        <f t="shared" si="24"/>
        <v>0</v>
      </c>
    </row>
    <row r="309" spans="1:9">
      <c r="A309">
        <v>-425</v>
      </c>
      <c r="B309" s="11">
        <f>RockerConcaveParameters!R385</f>
        <v>0</v>
      </c>
      <c r="C309" s="11">
        <f>RockerConcaveParameters!T385</f>
        <v>-4.1098924713435514E-4</v>
      </c>
      <c r="D309" s="11" t="e">
        <f>OutlineParameters!T389</f>
        <v>#N/A</v>
      </c>
      <c r="E309" s="11">
        <f t="shared" si="20"/>
        <v>-253.23596277707642</v>
      </c>
      <c r="F309" t="e">
        <f t="shared" si="21"/>
        <v>#N/A</v>
      </c>
      <c r="G309" t="e">
        <f t="shared" si="22"/>
        <v>#N/A</v>
      </c>
      <c r="H309" t="e">
        <f t="shared" si="23"/>
        <v>#N/A</v>
      </c>
      <c r="I309">
        <f t="shared" si="24"/>
        <v>0</v>
      </c>
    </row>
    <row r="310" spans="1:9">
      <c r="A310">
        <v>-424</v>
      </c>
      <c r="B310" s="11">
        <f>RockerConcaveParameters!R386</f>
        <v>0</v>
      </c>
      <c r="C310" s="11">
        <f>RockerConcaveParameters!T386</f>
        <v>2.6091562773321308E-4</v>
      </c>
      <c r="D310" s="11" t="e">
        <f>OutlineParameters!T390</f>
        <v>#N/A</v>
      </c>
      <c r="E310" s="11">
        <f t="shared" si="20"/>
        <v>-252.91104964265975</v>
      </c>
      <c r="F310" t="e">
        <f t="shared" si="21"/>
        <v>#N/A</v>
      </c>
      <c r="G310" t="e">
        <f t="shared" si="22"/>
        <v>#N/A</v>
      </c>
      <c r="H310" t="e">
        <f t="shared" si="23"/>
        <v>#N/A</v>
      </c>
      <c r="I310">
        <f t="shared" si="24"/>
        <v>0</v>
      </c>
    </row>
    <row r="311" spans="1:9">
      <c r="A311">
        <v>-423</v>
      </c>
      <c r="B311" s="11">
        <f>RockerConcaveParameters!R387</f>
        <v>0</v>
      </c>
      <c r="C311" s="11">
        <f>RockerConcaveParameters!T387</f>
        <v>9.6647776023647824E-4</v>
      </c>
      <c r="D311" s="11" t="e">
        <f>OutlineParameters!T391</f>
        <v>#N/A</v>
      </c>
      <c r="E311" s="11">
        <f t="shared" si="20"/>
        <v>-252.5861365082431</v>
      </c>
      <c r="F311" t="e">
        <f t="shared" si="21"/>
        <v>#N/A</v>
      </c>
      <c r="G311" t="e">
        <f t="shared" si="22"/>
        <v>#N/A</v>
      </c>
      <c r="H311" t="e">
        <f t="shared" si="23"/>
        <v>#N/A</v>
      </c>
      <c r="I311">
        <f t="shared" si="24"/>
        <v>0</v>
      </c>
    </row>
    <row r="312" spans="1:9">
      <c r="A312">
        <v>-422</v>
      </c>
      <c r="B312" s="11">
        <f>RockerConcaveParameters!R388</f>
        <v>0</v>
      </c>
      <c r="C312" s="11">
        <f>RockerConcaveParameters!T388</f>
        <v>1.7062489086973193E-3</v>
      </c>
      <c r="D312" s="11" t="e">
        <f>OutlineParameters!T392</f>
        <v>#N/A</v>
      </c>
      <c r="E312" s="11">
        <f t="shared" si="20"/>
        <v>-252.26122337382645</v>
      </c>
      <c r="F312" t="e">
        <f t="shared" si="21"/>
        <v>#N/A</v>
      </c>
      <c r="G312" t="e">
        <f t="shared" si="22"/>
        <v>#N/A</v>
      </c>
      <c r="H312" t="e">
        <f t="shared" si="23"/>
        <v>#N/A</v>
      </c>
      <c r="I312">
        <f t="shared" si="24"/>
        <v>0</v>
      </c>
    </row>
    <row r="313" spans="1:9">
      <c r="A313">
        <v>-421</v>
      </c>
      <c r="B313" s="11">
        <f>RockerConcaveParameters!R389</f>
        <v>0</v>
      </c>
      <c r="C313" s="11">
        <f>RockerConcaveParameters!T389</f>
        <v>2.4807808314376567E-3</v>
      </c>
      <c r="D313" s="11" t="e">
        <f>OutlineParameters!T393</f>
        <v>#N/A</v>
      </c>
      <c r="E313" s="11">
        <f t="shared" si="20"/>
        <v>-251.93631023940978</v>
      </c>
      <c r="F313" t="e">
        <f t="shared" si="21"/>
        <v>#N/A</v>
      </c>
      <c r="G313" t="e">
        <f t="shared" si="22"/>
        <v>#N/A</v>
      </c>
      <c r="H313" t="e">
        <f t="shared" si="23"/>
        <v>#N/A</v>
      </c>
      <c r="I313">
        <f t="shared" si="24"/>
        <v>0</v>
      </c>
    </row>
    <row r="314" spans="1:9">
      <c r="A314">
        <v>-420</v>
      </c>
      <c r="B314" s="11">
        <f>RockerConcaveParameters!R390</f>
        <v>0</v>
      </c>
      <c r="C314" s="11">
        <f>RockerConcaveParameters!T390</f>
        <v>3.2906252867793556E-3</v>
      </c>
      <c r="D314" s="11" t="e">
        <f>OutlineParameters!T394</f>
        <v>#N/A</v>
      </c>
      <c r="E314" s="11">
        <f t="shared" si="20"/>
        <v>-251.61139710499313</v>
      </c>
      <c r="F314" t="e">
        <f t="shared" si="21"/>
        <v>#N/A</v>
      </c>
      <c r="G314" t="e">
        <f t="shared" si="22"/>
        <v>#N/A</v>
      </c>
      <c r="H314" t="e">
        <f t="shared" si="23"/>
        <v>#N/A</v>
      </c>
      <c r="I314">
        <f t="shared" si="24"/>
        <v>0</v>
      </c>
    </row>
    <row r="315" spans="1:9">
      <c r="A315">
        <v>-419</v>
      </c>
      <c r="B315" s="11">
        <f>RockerConcaveParameters!R391</f>
        <v>0</v>
      </c>
      <c r="C315" s="11">
        <f>RockerConcaveParameters!T391</f>
        <v>4.1363340330443366E-3</v>
      </c>
      <c r="D315" s="11" t="e">
        <f>OutlineParameters!T395</f>
        <v>#N/A</v>
      </c>
      <c r="E315" s="11">
        <f t="shared" si="20"/>
        <v>-251.28648397057646</v>
      </c>
      <c r="F315" t="e">
        <f t="shared" si="21"/>
        <v>#N/A</v>
      </c>
      <c r="G315" t="e">
        <f t="shared" si="22"/>
        <v>#N/A</v>
      </c>
      <c r="H315" t="e">
        <f t="shared" si="23"/>
        <v>#N/A</v>
      </c>
      <c r="I315">
        <f t="shared" si="24"/>
        <v>0</v>
      </c>
    </row>
    <row r="316" spans="1:9">
      <c r="A316">
        <v>-418</v>
      </c>
      <c r="B316" s="11">
        <f>RockerConcaveParameters!R392</f>
        <v>0</v>
      </c>
      <c r="C316" s="11">
        <f>RockerConcaveParameters!T392</f>
        <v>5.0184588285545201E-3</v>
      </c>
      <c r="D316" s="11" t="e">
        <f>OutlineParameters!T396</f>
        <v>#N/A</v>
      </c>
      <c r="E316" s="11">
        <f t="shared" si="20"/>
        <v>-250.96157083615981</v>
      </c>
      <c r="F316" t="e">
        <f t="shared" si="21"/>
        <v>#N/A</v>
      </c>
      <c r="G316" t="e">
        <f t="shared" si="22"/>
        <v>#N/A</v>
      </c>
      <c r="H316" t="e">
        <f t="shared" si="23"/>
        <v>#N/A</v>
      </c>
      <c r="I316">
        <f t="shared" si="24"/>
        <v>0</v>
      </c>
    </row>
    <row r="317" spans="1:9">
      <c r="A317">
        <v>-417</v>
      </c>
      <c r="B317" s="11">
        <f>RockerConcaveParameters!R393</f>
        <v>0</v>
      </c>
      <c r="C317" s="11">
        <f>RockerConcaveParameters!T393</f>
        <v>5.9375514316317296E-3</v>
      </c>
      <c r="D317" s="11" t="e">
        <f>OutlineParameters!T397</f>
        <v>#N/A</v>
      </c>
      <c r="E317" s="11">
        <f t="shared" si="20"/>
        <v>-250.63665770174313</v>
      </c>
      <c r="F317" t="e">
        <f t="shared" si="21"/>
        <v>#N/A</v>
      </c>
      <c r="G317" t="e">
        <f t="shared" si="22"/>
        <v>#N/A</v>
      </c>
      <c r="H317" t="e">
        <f t="shared" si="23"/>
        <v>#N/A</v>
      </c>
      <c r="I317">
        <f t="shared" si="24"/>
        <v>0</v>
      </c>
    </row>
    <row r="318" spans="1:9">
      <c r="A318">
        <v>-416</v>
      </c>
      <c r="B318" s="11">
        <f>RockerConcaveParameters!R394</f>
        <v>0</v>
      </c>
      <c r="C318" s="11">
        <f>RockerConcaveParameters!T394</f>
        <v>6.8941636005979412E-3</v>
      </c>
      <c r="D318" s="11" t="e">
        <f>OutlineParameters!T398</f>
        <v>#N/A</v>
      </c>
      <c r="E318" s="11">
        <f t="shared" si="20"/>
        <v>-250.31174456732649</v>
      </c>
      <c r="F318" t="e">
        <f t="shared" si="21"/>
        <v>#N/A</v>
      </c>
      <c r="G318" t="e">
        <f t="shared" si="22"/>
        <v>#N/A</v>
      </c>
      <c r="H318" t="e">
        <f t="shared" si="23"/>
        <v>#N/A</v>
      </c>
      <c r="I318">
        <f t="shared" si="24"/>
        <v>0</v>
      </c>
    </row>
    <row r="319" spans="1:9">
      <c r="A319">
        <v>-415</v>
      </c>
      <c r="B319" s="11">
        <f>RockerConcaveParameters!R395</f>
        <v>0</v>
      </c>
      <c r="C319" s="11">
        <f>RockerConcaveParameters!T395</f>
        <v>7.8888470937749922E-3</v>
      </c>
      <c r="D319" s="11" t="e">
        <f>OutlineParameters!T399</f>
        <v>#N/A</v>
      </c>
      <c r="E319" s="11">
        <f t="shared" si="20"/>
        <v>-249.98683143290981</v>
      </c>
      <c r="F319" t="e">
        <f t="shared" si="21"/>
        <v>#N/A</v>
      </c>
      <c r="G319" t="e">
        <f t="shared" si="22"/>
        <v>#N/A</v>
      </c>
      <c r="H319" t="e">
        <f t="shared" si="23"/>
        <v>#N/A</v>
      </c>
      <c r="I319">
        <f t="shared" si="24"/>
        <v>0</v>
      </c>
    </row>
    <row r="320" spans="1:9">
      <c r="A320">
        <v>-414</v>
      </c>
      <c r="B320" s="11">
        <f>RockerConcaveParameters!R396</f>
        <v>0</v>
      </c>
      <c r="C320" s="11">
        <f>RockerConcaveParameters!T396</f>
        <v>8.9221536694848447E-3</v>
      </c>
      <c r="D320" s="11" t="e">
        <f>OutlineParameters!T400</f>
        <v>#N/A</v>
      </c>
      <c r="E320" s="11">
        <f t="shared" si="20"/>
        <v>-249.66191829849316</v>
      </c>
      <c r="F320" t="e">
        <f t="shared" si="21"/>
        <v>#N/A</v>
      </c>
      <c r="G320" t="e">
        <f t="shared" si="22"/>
        <v>#N/A</v>
      </c>
      <c r="H320" t="e">
        <f t="shared" si="23"/>
        <v>#N/A</v>
      </c>
      <c r="I320">
        <f t="shared" si="24"/>
        <v>0</v>
      </c>
    </row>
    <row r="321" spans="1:9">
      <c r="A321">
        <v>-413</v>
      </c>
      <c r="B321" s="11">
        <f>RockerConcaveParameters!R397</f>
        <v>0</v>
      </c>
      <c r="C321" s="11">
        <f>RockerConcaveParameters!T397</f>
        <v>9.994635086049336E-3</v>
      </c>
      <c r="D321" s="11" t="e">
        <f>OutlineParameters!T401</f>
        <v>#N/A</v>
      </c>
      <c r="E321" s="11">
        <f t="shared" si="20"/>
        <v>-249.33700516407652</v>
      </c>
      <c r="F321" t="e">
        <f t="shared" si="21"/>
        <v>#N/A</v>
      </c>
      <c r="G321" t="e">
        <f t="shared" si="22"/>
        <v>#N/A</v>
      </c>
      <c r="H321" t="e">
        <f t="shared" si="23"/>
        <v>#N/A</v>
      </c>
      <c r="I321">
        <f t="shared" si="24"/>
        <v>0</v>
      </c>
    </row>
    <row r="322" spans="1:9">
      <c r="A322">
        <v>-412</v>
      </c>
      <c r="B322" s="11">
        <f>RockerConcaveParameters!R398</f>
        <v>0</v>
      </c>
      <c r="C322" s="11">
        <f>RockerConcaveParameters!T398</f>
        <v>1.1106843101790345E-2</v>
      </c>
      <c r="D322" s="11" t="e">
        <f>OutlineParameters!T402</f>
        <v>#N/A</v>
      </c>
      <c r="E322" s="11">
        <f t="shared" si="20"/>
        <v>-249.01209202965984</v>
      </c>
      <c r="F322" t="e">
        <f t="shared" si="21"/>
        <v>#N/A</v>
      </c>
      <c r="G322" t="e">
        <f t="shared" si="22"/>
        <v>#N/A</v>
      </c>
      <c r="H322" t="e">
        <f t="shared" si="23"/>
        <v>#N/A</v>
      </c>
      <c r="I322">
        <f t="shared" si="24"/>
        <v>0</v>
      </c>
    </row>
    <row r="323" spans="1:9">
      <c r="A323">
        <v>-411</v>
      </c>
      <c r="B323" s="11">
        <f>RockerConcaveParameters!R399</f>
        <v>0</v>
      </c>
      <c r="C323" s="11">
        <f>RockerConcaveParameters!T399</f>
        <v>1.2259329475029862E-2</v>
      </c>
      <c r="D323" s="11" t="e">
        <f>OutlineParameters!T403</f>
        <v>#N/A</v>
      </c>
      <c r="E323" s="11">
        <f t="shared" si="20"/>
        <v>-248.68717889524319</v>
      </c>
      <c r="F323" t="e">
        <f t="shared" si="21"/>
        <v>#N/A</v>
      </c>
      <c r="G323" t="e">
        <f t="shared" si="22"/>
        <v>#N/A</v>
      </c>
      <c r="H323" t="e">
        <f t="shared" si="23"/>
        <v>#N/A</v>
      </c>
      <c r="I323">
        <f t="shared" si="24"/>
        <v>0</v>
      </c>
    </row>
    <row r="324" spans="1:9">
      <c r="A324">
        <v>-410</v>
      </c>
      <c r="B324" s="11">
        <f>RockerConcaveParameters!R400</f>
        <v>0</v>
      </c>
      <c r="C324" s="11">
        <f>RockerConcaveParameters!T400</f>
        <v>1.3452645964089696E-2</v>
      </c>
      <c r="D324" s="11" t="e">
        <f>OutlineParameters!T404</f>
        <v>#N/A</v>
      </c>
      <c r="E324" s="11">
        <f t="shared" si="20"/>
        <v>-248.36226576082652</v>
      </c>
      <c r="F324" t="e">
        <f t="shared" si="21"/>
        <v>#N/A</v>
      </c>
      <c r="G324" t="e">
        <f t="shared" si="22"/>
        <v>#N/A</v>
      </c>
      <c r="H324" t="e">
        <f t="shared" si="23"/>
        <v>#N/A</v>
      </c>
      <c r="I324">
        <f t="shared" si="24"/>
        <v>0</v>
      </c>
    </row>
    <row r="325" spans="1:9">
      <c r="A325">
        <v>-409</v>
      </c>
      <c r="B325" s="11">
        <f>RockerConcaveParameters!R401</f>
        <v>0</v>
      </c>
      <c r="C325" s="11">
        <f>RockerConcaveParameters!T401</f>
        <v>1.4687344327291796E-2</v>
      </c>
      <c r="D325" s="11" t="e">
        <f>OutlineParameters!T405</f>
        <v>#N/A</v>
      </c>
      <c r="E325" s="11">
        <f t="shared" si="20"/>
        <v>-248.03735262640987</v>
      </c>
      <c r="F325" t="e">
        <f t="shared" si="21"/>
        <v>#N/A</v>
      </c>
      <c r="G325" t="e">
        <f t="shared" si="22"/>
        <v>#N/A</v>
      </c>
      <c r="H325" t="e">
        <f t="shared" si="23"/>
        <v>#N/A</v>
      </c>
      <c r="I325">
        <f t="shared" si="24"/>
        <v>0</v>
      </c>
    </row>
    <row r="326" spans="1:9">
      <c r="A326">
        <v>-408</v>
      </c>
      <c r="B326" s="11">
        <f>RockerConcaveParameters!R402</f>
        <v>0</v>
      </c>
      <c r="C326" s="11">
        <f>RockerConcaveParameters!T402</f>
        <v>1.5963976322958012E-2</v>
      </c>
      <c r="D326" s="11" t="e">
        <f>OutlineParameters!T406</f>
        <v>#N/A</v>
      </c>
      <c r="E326" s="11">
        <f t="shared" si="20"/>
        <v>-247.71243949199319</v>
      </c>
      <c r="F326" t="e">
        <f t="shared" si="21"/>
        <v>#N/A</v>
      </c>
      <c r="G326" t="e">
        <f t="shared" si="22"/>
        <v>#N/A</v>
      </c>
      <c r="H326" t="e">
        <f t="shared" si="23"/>
        <v>#N/A</v>
      </c>
      <c r="I326">
        <f t="shared" si="24"/>
        <v>0</v>
      </c>
    </row>
    <row r="327" spans="1:9">
      <c r="A327">
        <v>-407</v>
      </c>
      <c r="B327" s="11">
        <f>RockerConcaveParameters!R403</f>
        <v>0</v>
      </c>
      <c r="C327" s="11">
        <f>RockerConcaveParameters!T403</f>
        <v>1.728309370941028E-2</v>
      </c>
      <c r="D327" s="11" t="e">
        <f>OutlineParameters!T407</f>
        <v>#N/A</v>
      </c>
      <c r="E327" s="11">
        <f t="shared" si="20"/>
        <v>-247.38752635757655</v>
      </c>
      <c r="F327" t="e">
        <f t="shared" si="21"/>
        <v>#N/A</v>
      </c>
      <c r="G327" t="e">
        <f t="shared" si="22"/>
        <v>#N/A</v>
      </c>
      <c r="H327" t="e">
        <f t="shared" si="23"/>
        <v>#N/A</v>
      </c>
      <c r="I327">
        <f t="shared" si="24"/>
        <v>0</v>
      </c>
    </row>
    <row r="328" spans="1:9">
      <c r="A328">
        <v>-406</v>
      </c>
      <c r="B328" s="11">
        <f>RockerConcaveParameters!R404</f>
        <v>0</v>
      </c>
      <c r="C328" s="11">
        <f>RockerConcaveParameters!T404</f>
        <v>1.8645248244970505E-2</v>
      </c>
      <c r="D328" s="11" t="e">
        <f>OutlineParameters!T408</f>
        <v>#N/A</v>
      </c>
      <c r="E328" s="11">
        <f t="shared" si="20"/>
        <v>-247.06261322315987</v>
      </c>
      <c r="F328" t="e">
        <f t="shared" si="21"/>
        <v>#N/A</v>
      </c>
      <c r="G328" t="e">
        <f t="shared" si="22"/>
        <v>#N/A</v>
      </c>
      <c r="H328" t="e">
        <f t="shared" si="23"/>
        <v>#N/A</v>
      </c>
      <c r="I328">
        <f t="shared" si="24"/>
        <v>0</v>
      </c>
    </row>
    <row r="329" spans="1:9">
      <c r="A329">
        <v>-405</v>
      </c>
      <c r="B329" s="11">
        <f>RockerConcaveParameters!R405</f>
        <v>0</v>
      </c>
      <c r="C329" s="11">
        <f>RockerConcaveParameters!T405</f>
        <v>2.0050991687960498E-2</v>
      </c>
      <c r="D329" s="11" t="e">
        <f>OutlineParameters!T409</f>
        <v>#N/A</v>
      </c>
      <c r="E329" s="11">
        <f t="shared" si="20"/>
        <v>-246.73770008874322</v>
      </c>
      <c r="F329" t="e">
        <f t="shared" si="21"/>
        <v>#N/A</v>
      </c>
      <c r="G329" t="e">
        <f t="shared" si="22"/>
        <v>#N/A</v>
      </c>
      <c r="H329" t="e">
        <f t="shared" si="23"/>
        <v>#N/A</v>
      </c>
      <c r="I329">
        <f t="shared" si="24"/>
        <v>0</v>
      </c>
    </row>
    <row r="330" spans="1:9">
      <c r="A330">
        <v>-404</v>
      </c>
      <c r="B330" s="11">
        <f>RockerConcaveParameters!R406</f>
        <v>0</v>
      </c>
      <c r="C330" s="11">
        <f>RockerConcaveParameters!T406</f>
        <v>2.1500875796702304E-2</v>
      </c>
      <c r="D330" s="11" t="e">
        <f>OutlineParameters!T410</f>
        <v>#N/A</v>
      </c>
      <c r="E330" s="11">
        <f t="shared" si="20"/>
        <v>-246.41278695432655</v>
      </c>
      <c r="F330" t="e">
        <f t="shared" si="21"/>
        <v>#N/A</v>
      </c>
      <c r="G330" t="e">
        <f t="shared" si="22"/>
        <v>#N/A</v>
      </c>
      <c r="H330" t="e">
        <f t="shared" si="23"/>
        <v>#N/A</v>
      </c>
      <c r="I330">
        <f t="shared" si="24"/>
        <v>0</v>
      </c>
    </row>
    <row r="331" spans="1:9">
      <c r="A331">
        <v>-403</v>
      </c>
      <c r="B331" s="11">
        <f>RockerConcaveParameters!R407</f>
        <v>0</v>
      </c>
      <c r="C331" s="11">
        <f>RockerConcaveParameters!T407</f>
        <v>2.2995452329517649E-2</v>
      </c>
      <c r="D331" s="11" t="e">
        <f>OutlineParameters!T411</f>
        <v>#N/A</v>
      </c>
      <c r="E331" s="11">
        <f t="shared" si="20"/>
        <v>-246.0878738199099</v>
      </c>
      <c r="F331" t="e">
        <f t="shared" si="21"/>
        <v>#N/A</v>
      </c>
      <c r="G331" t="e">
        <f t="shared" si="22"/>
        <v>#N/A</v>
      </c>
      <c r="H331" t="e">
        <f t="shared" si="23"/>
        <v>#N/A</v>
      </c>
      <c r="I331">
        <f t="shared" si="24"/>
        <v>0</v>
      </c>
    </row>
    <row r="332" spans="1:9">
      <c r="A332">
        <v>-402</v>
      </c>
      <c r="B332" s="11">
        <f>RockerConcaveParameters!R408</f>
        <v>0</v>
      </c>
      <c r="C332" s="11">
        <f>RockerConcaveParameters!T408</f>
        <v>2.4535273044728551E-2</v>
      </c>
      <c r="D332" s="11" t="e">
        <f>OutlineParameters!T412</f>
        <v>#N/A</v>
      </c>
      <c r="E332" s="11">
        <f t="shared" si="20"/>
        <v>-245.76296068549325</v>
      </c>
      <c r="F332" t="e">
        <f t="shared" si="21"/>
        <v>#N/A</v>
      </c>
      <c r="G332" t="e">
        <f t="shared" si="22"/>
        <v>#N/A</v>
      </c>
      <c r="H332" t="e">
        <f t="shared" si="23"/>
        <v>#N/A</v>
      </c>
      <c r="I332">
        <f t="shared" si="24"/>
        <v>0</v>
      </c>
    </row>
    <row r="333" spans="1:9">
      <c r="A333">
        <v>-401</v>
      </c>
      <c r="B333" s="11">
        <f>RockerConcaveParameters!R409</f>
        <v>0</v>
      </c>
      <c r="C333" s="11">
        <f>RockerConcaveParameters!T409</f>
        <v>2.6120889700656916E-2</v>
      </c>
      <c r="D333" s="11" t="e">
        <f>OutlineParameters!T413</f>
        <v>#N/A</v>
      </c>
      <c r="E333" s="11">
        <f t="shared" si="20"/>
        <v>-245.43804755107658</v>
      </c>
      <c r="F333" t="e">
        <f t="shared" si="21"/>
        <v>#N/A</v>
      </c>
      <c r="G333" t="e">
        <f t="shared" si="22"/>
        <v>#N/A</v>
      </c>
      <c r="H333" t="e">
        <f t="shared" si="23"/>
        <v>#N/A</v>
      </c>
      <c r="I333">
        <f t="shared" si="24"/>
        <v>0</v>
      </c>
    </row>
    <row r="334" spans="1:9">
      <c r="A334">
        <v>-400</v>
      </c>
      <c r="B334" s="11">
        <f>RockerConcaveParameters!R410</f>
        <v>45.941410599941435</v>
      </c>
      <c r="C334" s="11">
        <f>RockerConcaveParameters!T410</f>
        <v>2.7752854055624512E-2</v>
      </c>
      <c r="D334" s="11" t="e">
        <f>OutlineParameters!T414</f>
        <v>#N/A</v>
      </c>
      <c r="E334" s="11">
        <f t="shared" si="20"/>
        <v>-245.11313441665993</v>
      </c>
      <c r="F334" t="e">
        <f t="shared" si="21"/>
        <v>#N/A</v>
      </c>
      <c r="G334" t="e">
        <f t="shared" si="22"/>
        <v>#N/A</v>
      </c>
      <c r="H334" t="e">
        <f t="shared" si="23"/>
        <v>#N/A</v>
      </c>
      <c r="I334">
        <f t="shared" si="24"/>
        <v>0</v>
      </c>
    </row>
    <row r="335" spans="1:9">
      <c r="A335">
        <v>-399</v>
      </c>
      <c r="B335" s="11">
        <f>RockerConcaveParameters!R411</f>
        <v>45.870205924409802</v>
      </c>
      <c r="C335" s="11">
        <f>RockerConcaveParameters!T411</f>
        <v>2.94317178679534E-2</v>
      </c>
      <c r="D335" s="11" t="e">
        <f>OutlineParameters!T415</f>
        <v>#N/A</v>
      </c>
      <c r="E335" s="11">
        <f t="shared" si="20"/>
        <v>-244.78822128224326</v>
      </c>
      <c r="F335" t="e">
        <f t="shared" si="21"/>
        <v>#N/A</v>
      </c>
      <c r="G335" t="e">
        <f t="shared" si="22"/>
        <v>#N/A</v>
      </c>
      <c r="H335" t="e">
        <f t="shared" si="23"/>
        <v>#N/A</v>
      </c>
      <c r="I335">
        <f t="shared" si="24"/>
        <v>0</v>
      </c>
    </row>
    <row r="336" spans="1:9">
      <c r="A336">
        <v>-398</v>
      </c>
      <c r="B336" s="11">
        <f>RockerConcaveParameters!R412</f>
        <v>45.799148179995669</v>
      </c>
      <c r="C336" s="11">
        <f>RockerConcaveParameters!T412</f>
        <v>3.1158032895965346E-2</v>
      </c>
      <c r="D336" s="11" t="e">
        <f>OutlineParameters!T416</f>
        <v>#N/A</v>
      </c>
      <c r="E336" s="11">
        <f t="shared" si="20"/>
        <v>-244.46330814782661</v>
      </c>
      <c r="F336" t="e">
        <f t="shared" si="21"/>
        <v>#N/A</v>
      </c>
      <c r="G336" t="e">
        <f t="shared" si="22"/>
        <v>#N/A</v>
      </c>
      <c r="H336" t="e">
        <f t="shared" si="23"/>
        <v>#N/A</v>
      </c>
      <c r="I336">
        <f t="shared" si="24"/>
        <v>0</v>
      </c>
    </row>
    <row r="337" spans="1:9">
      <c r="A337">
        <v>-397</v>
      </c>
      <c r="B337" s="11">
        <f>RockerConcaveParameters!R413</f>
        <v>45.728237156762532</v>
      </c>
      <c r="C337" s="11">
        <f>RockerConcaveParameters!T413</f>
        <v>3.2932350897982285E-2</v>
      </c>
      <c r="D337" s="11" t="e">
        <f>OutlineParameters!T417</f>
        <v>#N/A</v>
      </c>
      <c r="E337" s="11">
        <f t="shared" si="20"/>
        <v>-244.13839501340993</v>
      </c>
      <c r="F337" t="e">
        <f t="shared" si="21"/>
        <v>#N/A</v>
      </c>
      <c r="G337" t="e">
        <f t="shared" si="22"/>
        <v>#N/A</v>
      </c>
      <c r="H337" t="e">
        <f t="shared" si="23"/>
        <v>#N/A</v>
      </c>
      <c r="I337">
        <f t="shared" si="24"/>
        <v>0</v>
      </c>
    </row>
    <row r="338" spans="1:9">
      <c r="A338">
        <v>-396</v>
      </c>
      <c r="B338" s="11">
        <f>RockerConcaveParameters!R414</f>
        <v>45.657477413145472</v>
      </c>
      <c r="C338" s="11">
        <f>RockerConcaveParameters!T414</f>
        <v>3.4755223632326165E-2</v>
      </c>
      <c r="D338" s="11" t="e">
        <f>OutlineParameters!T418</f>
        <v>#N/A</v>
      </c>
      <c r="E338" s="11">
        <f t="shared" si="20"/>
        <v>-243.81348187899329</v>
      </c>
      <c r="F338" t="e">
        <f t="shared" si="21"/>
        <v>#N/A</v>
      </c>
      <c r="G338" t="e">
        <f t="shared" si="22"/>
        <v>#N/A</v>
      </c>
      <c r="H338" t="e">
        <f t="shared" si="23"/>
        <v>#N/A</v>
      </c>
      <c r="I338">
        <f t="shared" si="24"/>
        <v>0</v>
      </c>
    </row>
    <row r="339" spans="1:9">
      <c r="A339">
        <v>-395</v>
      </c>
      <c r="B339" s="11">
        <f>RockerConcaveParameters!R415</f>
        <v>45.586866831859339</v>
      </c>
      <c r="C339" s="11">
        <f>RockerConcaveParameters!T415</f>
        <v>3.6627202857318825E-2</v>
      </c>
      <c r="D339" s="11" t="e">
        <f>OutlineParameters!T419</f>
        <v>#N/A</v>
      </c>
      <c r="E339" s="11">
        <f t="shared" si="20"/>
        <v>-243.48856874457661</v>
      </c>
      <c r="F339" t="e">
        <f t="shared" si="21"/>
        <v>#N/A</v>
      </c>
      <c r="G339" t="e">
        <f t="shared" si="22"/>
        <v>#N/A</v>
      </c>
      <c r="H339" t="e">
        <f t="shared" si="23"/>
        <v>#N/A</v>
      </c>
      <c r="I339">
        <f t="shared" si="24"/>
        <v>0</v>
      </c>
    </row>
    <row r="340" spans="1:9">
      <c r="A340">
        <v>-394</v>
      </c>
      <c r="B340" s="11">
        <f>RockerConcaveParameters!R416</f>
        <v>45.516409971339236</v>
      </c>
      <c r="C340" s="11">
        <f>RockerConcaveParameters!T416</f>
        <v>3.8548840331282183E-2</v>
      </c>
      <c r="D340" s="11" t="e">
        <f>OutlineParameters!T420</f>
        <v>#N/A</v>
      </c>
      <c r="E340" s="11">
        <f t="shared" si="20"/>
        <v>-243.16365561015996</v>
      </c>
      <c r="F340" t="e">
        <f t="shared" si="21"/>
        <v>#N/A</v>
      </c>
      <c r="G340" t="e">
        <f t="shared" si="22"/>
        <v>#N/A</v>
      </c>
      <c r="H340" t="e">
        <f t="shared" si="23"/>
        <v>#N/A</v>
      </c>
      <c r="I340">
        <f t="shared" si="24"/>
        <v>0</v>
      </c>
    </row>
    <row r="341" spans="1:9">
      <c r="A341">
        <v>-393</v>
      </c>
      <c r="B341" s="11">
        <f>RockerConcaveParameters!R417</f>
        <v>45.446106621648653</v>
      </c>
      <c r="C341" s="11">
        <f>RockerConcaveParameters!T417</f>
        <v>4.0520687812538106E-2</v>
      </c>
      <c r="D341" s="11" t="e">
        <f>OutlineParameters!T421</f>
        <v>#N/A</v>
      </c>
      <c r="E341" s="11">
        <f t="shared" si="20"/>
        <v>-242.83874247574329</v>
      </c>
      <c r="F341" t="e">
        <f t="shared" si="21"/>
        <v>#N/A</v>
      </c>
      <c r="G341" t="e">
        <f t="shared" si="22"/>
        <v>#N/A</v>
      </c>
      <c r="H341" t="e">
        <f t="shared" si="23"/>
        <v>#N/A</v>
      </c>
      <c r="I341">
        <f t="shared" si="24"/>
        <v>0</v>
      </c>
    </row>
    <row r="342" spans="1:9">
      <c r="A342">
        <v>-392</v>
      </c>
      <c r="B342" s="11">
        <f>RockerConcaveParameters!R418</f>
        <v>45.375959433874023</v>
      </c>
      <c r="C342" s="11">
        <f>RockerConcaveParameters!T418</f>
        <v>4.2543297059408555E-2</v>
      </c>
      <c r="D342" s="11" t="e">
        <f>OutlineParameters!T422</f>
        <v>#N/A</v>
      </c>
      <c r="E342" s="11">
        <f t="shared" si="20"/>
        <v>-242.51382934132664</v>
      </c>
      <c r="F342" t="e">
        <f t="shared" si="21"/>
        <v>#N/A</v>
      </c>
      <c r="G342" t="e">
        <f t="shared" si="22"/>
        <v>#N/A</v>
      </c>
      <c r="H342" t="e">
        <f t="shared" si="23"/>
        <v>#N/A</v>
      </c>
      <c r="I342">
        <f t="shared" si="24"/>
        <v>0</v>
      </c>
    </row>
    <row r="343" spans="1:9">
      <c r="A343">
        <v>-391</v>
      </c>
      <c r="B343" s="11">
        <f>RockerConcaveParameters!R419</f>
        <v>45.305972012776124</v>
      </c>
      <c r="C343" s="11">
        <f>RockerConcaveParameters!T419</f>
        <v>4.4617219830215368E-2</v>
      </c>
      <c r="D343" s="11">
        <f>OutlineParameters!T423</f>
        <v>103</v>
      </c>
      <c r="E343" s="11">
        <f t="shared" si="20"/>
        <v>-242.18891620690999</v>
      </c>
      <c r="F343" t="e">
        <f t="shared" si="21"/>
        <v>#N/A</v>
      </c>
      <c r="G343" t="e">
        <f t="shared" si="22"/>
        <v>#N/A</v>
      </c>
      <c r="H343" t="e">
        <f t="shared" si="23"/>
        <v>#N/A</v>
      </c>
      <c r="I343">
        <f t="shared" si="24"/>
        <v>0</v>
      </c>
    </row>
    <row r="344" spans="1:9">
      <c r="A344">
        <v>-390</v>
      </c>
      <c r="B344" s="11">
        <f>RockerConcaveParameters!R420</f>
        <v>45.236142241069821</v>
      </c>
      <c r="C344" s="11">
        <f>RockerConcaveParameters!T420</f>
        <v>4.6743007883280438E-2</v>
      </c>
      <c r="D344" s="11">
        <f>OutlineParameters!T424</f>
        <v>104.66551433565715</v>
      </c>
      <c r="E344" s="11">
        <f t="shared" si="20"/>
        <v>-241.86400307249332</v>
      </c>
      <c r="F344" t="e">
        <f t="shared" si="21"/>
        <v>#N/A</v>
      </c>
      <c r="G344" t="e">
        <f t="shared" si="22"/>
        <v>#N/A</v>
      </c>
      <c r="H344" t="e">
        <f t="shared" si="23"/>
        <v>#N/A</v>
      </c>
      <c r="I344">
        <f t="shared" si="24"/>
        <v>0</v>
      </c>
    </row>
    <row r="345" spans="1:9">
      <c r="A345">
        <v>-389</v>
      </c>
      <c r="B345" s="11">
        <f>RockerConcaveParameters!R421</f>
        <v>45.16647467719018</v>
      </c>
      <c r="C345" s="11">
        <f>RockerConcaveParameters!T421</f>
        <v>4.8921212976925726E-2</v>
      </c>
      <c r="D345" s="11">
        <f>OutlineParameters!T425</f>
        <v>106.32406896849473</v>
      </c>
      <c r="E345" s="11">
        <f t="shared" si="20"/>
        <v>-241.53908993807664</v>
      </c>
      <c r="F345" t="e">
        <f t="shared" si="21"/>
        <v>#N/A</v>
      </c>
      <c r="G345" t="e">
        <f t="shared" si="22"/>
        <v>#N/A</v>
      </c>
      <c r="H345" t="e">
        <f t="shared" si="23"/>
        <v>#N/A</v>
      </c>
      <c r="I345">
        <f t="shared" si="24"/>
        <v>0</v>
      </c>
    </row>
    <row r="346" spans="1:9">
      <c r="A346">
        <v>-388</v>
      </c>
      <c r="B346" s="11">
        <f>RockerConcaveParameters!R422</f>
        <v>45.096969111200714</v>
      </c>
      <c r="C346" s="11">
        <f>RockerConcaveParameters!T422</f>
        <v>5.1152386869473043E-2</v>
      </c>
      <c r="D346" s="11">
        <f>OutlineParameters!T426</f>
        <v>107.96874997206032</v>
      </c>
      <c r="E346" s="11">
        <f t="shared" si="20"/>
        <v>-241.21417680366</v>
      </c>
      <c r="F346" t="e">
        <f t="shared" si="21"/>
        <v>#N/A</v>
      </c>
      <c r="G346" t="e">
        <f t="shared" si="22"/>
        <v>#N/A</v>
      </c>
      <c r="H346" t="e">
        <f t="shared" si="23"/>
        <v>#N/A</v>
      </c>
      <c r="I346">
        <f t="shared" si="24"/>
        <v>0</v>
      </c>
    </row>
    <row r="347" spans="1:9">
      <c r="A347">
        <v>-387</v>
      </c>
      <c r="B347" s="11">
        <f>RockerConcaveParameters!R423</f>
        <v>45.027629147862172</v>
      </c>
      <c r="C347" s="11">
        <f>RockerConcaveParameters!T423</f>
        <v>5.3437081319244364E-2</v>
      </c>
      <c r="D347" s="11">
        <f>OutlineParameters!T427</f>
        <v>109.59259764353433</v>
      </c>
      <c r="E347" s="11">
        <f t="shared" si="20"/>
        <v>-240.88926366924335</v>
      </c>
      <c r="F347" t="e">
        <f t="shared" si="21"/>
        <v>#N/A</v>
      </c>
      <c r="G347" t="e">
        <f t="shared" si="22"/>
        <v>#N/A</v>
      </c>
      <c r="H347" t="e">
        <f t="shared" si="23"/>
        <v>#N/A</v>
      </c>
      <c r="I347">
        <f t="shared" si="24"/>
        <v>0</v>
      </c>
    </row>
    <row r="348" spans="1:9">
      <c r="A348">
        <v>-386</v>
      </c>
      <c r="B348" s="11">
        <f>RockerConcaveParameters!R424</f>
        <v>44.958455530912374</v>
      </c>
      <c r="C348" s="11">
        <f>RockerConcaveParameters!T424</f>
        <v>5.5775848084561555E-2</v>
      </c>
      <c r="D348" s="11">
        <f>OutlineParameters!T428</f>
        <v>111.18865609479448</v>
      </c>
      <c r="E348" s="11">
        <f t="shared" si="20"/>
        <v>-240.5643505348267</v>
      </c>
      <c r="F348" t="e">
        <f t="shared" si="21"/>
        <v>#N/A</v>
      </c>
      <c r="G348" t="e">
        <f t="shared" si="22"/>
        <v>#N/A</v>
      </c>
      <c r="H348" t="e">
        <f t="shared" si="23"/>
        <v>#N/A</v>
      </c>
      <c r="I348">
        <f t="shared" si="24"/>
        <v>0</v>
      </c>
    </row>
    <row r="349" spans="1:9">
      <c r="A349">
        <v>-385</v>
      </c>
      <c r="B349" s="11">
        <f>RockerConcaveParameters!R425</f>
        <v>44.88944900408913</v>
      </c>
      <c r="C349" s="11">
        <f>RockerConcaveParameters!T425</f>
        <v>5.8169238923746466E-2</v>
      </c>
      <c r="D349" s="11">
        <f>OutlineParameters!T429</f>
        <v>112.74999995529652</v>
      </c>
      <c r="E349" s="11">
        <f t="shared" si="20"/>
        <v>-240.23943740041003</v>
      </c>
      <c r="F349" t="e">
        <f t="shared" si="21"/>
        <v>#N/A</v>
      </c>
      <c r="G349" t="e">
        <f t="shared" si="22"/>
        <v>#N/A</v>
      </c>
      <c r="H349" t="e">
        <f t="shared" si="23"/>
        <v>#N/A</v>
      </c>
      <c r="I349">
        <f t="shared" si="24"/>
        <v>0</v>
      </c>
    </row>
    <row r="350" spans="1:9">
      <c r="A350">
        <v>-384</v>
      </c>
      <c r="B350" s="11">
        <f>RockerConcaveParameters!R426</f>
        <v>44.820613172153209</v>
      </c>
      <c r="C350" s="11">
        <f>RockerConcaveParameters!T426</f>
        <v>6.0617805595121102E-2</v>
      </c>
      <c r="D350" s="11">
        <f>OutlineParameters!T430</f>
        <v>114.26967333691816</v>
      </c>
      <c r="E350" s="11">
        <f t="shared" si="20"/>
        <v>-239.91452426599335</v>
      </c>
      <c r="F350" t="e">
        <f t="shared" si="21"/>
        <v>#N/A</v>
      </c>
      <c r="G350" t="e">
        <f t="shared" si="22"/>
        <v>#N/A</v>
      </c>
      <c r="H350" t="e">
        <f t="shared" si="23"/>
        <v>#N/A</v>
      </c>
      <c r="I350">
        <f t="shared" si="24"/>
        <v>0</v>
      </c>
    </row>
    <row r="351" spans="1:9">
      <c r="A351">
        <v>-383</v>
      </c>
      <c r="B351" s="11">
        <f>RockerConcaveParameters!R427</f>
        <v>44.75194830200526</v>
      </c>
      <c r="C351" s="11">
        <f>RockerConcaveParameters!T427</f>
        <v>6.3122099857007258E-2</v>
      </c>
      <c r="D351" s="11">
        <f>OutlineParameters!T431</f>
        <v>115.74074323972066</v>
      </c>
      <c r="E351" s="11">
        <f t="shared" si="20"/>
        <v>-239.5896111315767</v>
      </c>
      <c r="F351" t="e">
        <f t="shared" si="21"/>
        <v>#N/A</v>
      </c>
      <c r="G351" t="e">
        <f t="shared" si="22"/>
        <v>#N/A</v>
      </c>
      <c r="H351" t="e">
        <f t="shared" si="23"/>
        <v>#N/A</v>
      </c>
      <c r="I351">
        <f t="shared" si="24"/>
        <v>0</v>
      </c>
    </row>
    <row r="352" spans="1:9">
      <c r="A352">
        <v>-382</v>
      </c>
      <c r="B352" s="11">
        <f>RockerConcaveParameters!R428</f>
        <v>44.683456567894581</v>
      </c>
      <c r="C352" s="11">
        <f>RockerConcaveParameters!T428</f>
        <v>6.5682673467726854E-2</v>
      </c>
      <c r="D352" s="11">
        <f>OutlineParameters!T432</f>
        <v>117.15624996088445</v>
      </c>
      <c r="E352" s="11">
        <f t="shared" si="20"/>
        <v>-239.26469799716006</v>
      </c>
      <c r="F352" t="e">
        <f t="shared" si="21"/>
        <v>#N/A</v>
      </c>
      <c r="G352" t="e">
        <f t="shared" si="22"/>
        <v>#N/A</v>
      </c>
      <c r="H352" t="e">
        <f t="shared" si="23"/>
        <v>#N/A</v>
      </c>
      <c r="I352">
        <f t="shared" si="24"/>
        <v>0</v>
      </c>
    </row>
    <row r="353" spans="1:9">
      <c r="A353">
        <v>-381</v>
      </c>
      <c r="B353" s="11">
        <f>RockerConcaveParameters!R429</f>
        <v>44.615140144070452</v>
      </c>
      <c r="C353" s="11">
        <f>RockerConcaveParameters!T429</f>
        <v>6.830007818560184E-2</v>
      </c>
      <c r="D353" s="11">
        <f>OutlineParameters!T433</f>
        <v>118.5092605004708</v>
      </c>
      <c r="E353" s="11">
        <f t="shared" si="20"/>
        <v>-238.93978486274338</v>
      </c>
      <c r="F353" t="e">
        <f t="shared" si="21"/>
        <v>#N/A</v>
      </c>
      <c r="G353" t="e">
        <f t="shared" si="22"/>
        <v>#N/A</v>
      </c>
      <c r="H353" t="e">
        <f t="shared" si="23"/>
        <v>#N/A</v>
      </c>
      <c r="I353">
        <f t="shared" si="24"/>
        <v>0</v>
      </c>
    </row>
    <row r="354" spans="1:9">
      <c r="A354">
        <v>-380</v>
      </c>
      <c r="B354" s="11">
        <f>RockerConcaveParameters!R430</f>
        <v>44.546999774270688</v>
      </c>
      <c r="C354" s="11">
        <f>RockerConcaveParameters!T430</f>
        <v>7.097486576895401E-2</v>
      </c>
      <c r="D354" s="11">
        <f>OutlineParameters!T434</f>
        <v>119.79282469240327</v>
      </c>
      <c r="E354" s="11">
        <f t="shared" ref="E354:E417" si="25">$C$20*A354+$E$20</f>
        <v>-238.6148717283267</v>
      </c>
      <c r="F354" t="e">
        <f t="shared" si="21"/>
        <v>#N/A</v>
      </c>
      <c r="G354" t="e">
        <f t="shared" si="22"/>
        <v>#N/A</v>
      </c>
      <c r="H354" t="e">
        <f t="shared" si="23"/>
        <v>#N/A</v>
      </c>
      <c r="I354">
        <f t="shared" si="24"/>
        <v>0</v>
      </c>
    </row>
    <row r="355" spans="1:9">
      <c r="A355">
        <v>-379</v>
      </c>
      <c r="B355" s="11">
        <f>RockerConcaveParameters!R431</f>
        <v>44.479037632744578</v>
      </c>
      <c r="C355" s="11">
        <f>RockerConcaveParameters!T431</f>
        <v>7.370758797610541E-2</v>
      </c>
      <c r="D355" s="11">
        <f>OutlineParameters!T435</f>
        <v>121</v>
      </c>
      <c r="E355" s="11">
        <f t="shared" si="25"/>
        <v>-238.28995859391006</v>
      </c>
      <c r="F355" t="e">
        <f t="shared" ref="F355:F418" si="26">IF(E355&gt;-D355,(B355-3/2*C355*((E355/D355)^2-1/3*(E355/D355)^3)),NA())</f>
        <v>#N/A</v>
      </c>
      <c r="G355" t="e">
        <f t="shared" ref="G355:G418" si="27">(F355-F354)</f>
        <v>#N/A</v>
      </c>
      <c r="H355" t="e">
        <f t="shared" si="23"/>
        <v>#N/A</v>
      </c>
      <c r="I355">
        <f t="shared" si="24"/>
        <v>0</v>
      </c>
    </row>
    <row r="356" spans="1:9">
      <c r="A356">
        <v>-378</v>
      </c>
      <c r="B356" s="11">
        <f>RockerConcaveParameters!R432</f>
        <v>44.411255893741405</v>
      </c>
      <c r="C356" s="11">
        <f>RockerConcaveParameters!T432</f>
        <v>7.649879656537778E-2</v>
      </c>
      <c r="D356" s="11">
        <f>OutlineParameters!T436</f>
        <v>122.12576499567537</v>
      </c>
      <c r="E356" s="11">
        <f t="shared" si="25"/>
        <v>-237.96504545949341</v>
      </c>
      <c r="F356" t="e">
        <f t="shared" si="26"/>
        <v>#N/A</v>
      </c>
      <c r="G356" t="e">
        <f t="shared" si="27"/>
        <v>#N/A</v>
      </c>
      <c r="H356" t="e">
        <f t="shared" ref="H356:H419" si="28">(G356-G355)</f>
        <v>#N/A</v>
      </c>
      <c r="I356">
        <f t="shared" ref="I356:I419" si="29">IF(OR(ISNA(G356),ISNA(G355)),0,IF(G356*G355&lt;0,A356,0))</f>
        <v>0</v>
      </c>
    </row>
    <row r="357" spans="1:9">
      <c r="A357">
        <v>-377</v>
      </c>
      <c r="B357" s="11">
        <f>RockerConcaveParameters!R433</f>
        <v>44.343655300998989</v>
      </c>
      <c r="C357" s="11">
        <f>RockerConcaveParameters!T433</f>
        <v>7.9349043295093125E-2</v>
      </c>
      <c r="D357" s="11">
        <f>OutlineParameters!T437</f>
        <v>123.17284111071515</v>
      </c>
      <c r="E357" s="11">
        <f t="shared" si="25"/>
        <v>-237.64013232507676</v>
      </c>
      <c r="F357" t="e">
        <f t="shared" si="26"/>
        <v>#N/A</v>
      </c>
      <c r="G357" t="e">
        <f t="shared" si="27"/>
        <v>#N/A</v>
      </c>
      <c r="H357" t="e">
        <f t="shared" si="28"/>
        <v>#N/A</v>
      </c>
      <c r="I357">
        <f t="shared" si="29"/>
        <v>0</v>
      </c>
    </row>
    <row r="358" spans="1:9">
      <c r="A358">
        <v>-376</v>
      </c>
      <c r="B358" s="11">
        <f>RockerConcaveParameters!R434</f>
        <v>44.276238028766613</v>
      </c>
      <c r="C358" s="11">
        <f>RockerConcaveParameters!T434</f>
        <v>8.2258879923573267E-2</v>
      </c>
      <c r="D358" s="11">
        <f>OutlineParameters!T438</f>
        <v>124.14582827563085</v>
      </c>
      <c r="E358" s="11">
        <f t="shared" si="25"/>
        <v>-237.31521919066009</v>
      </c>
      <c r="F358" t="e">
        <f t="shared" si="26"/>
        <v>#N/A</v>
      </c>
      <c r="G358" t="e">
        <f t="shared" si="27"/>
        <v>#N/A</v>
      </c>
      <c r="H358" t="e">
        <f t="shared" si="28"/>
        <v>#N/A</v>
      </c>
      <c r="I358">
        <f t="shared" si="29"/>
        <v>0</v>
      </c>
    </row>
    <row r="359" spans="1:9">
      <c r="A359">
        <v>-375</v>
      </c>
      <c r="B359" s="11">
        <f>RockerConcaveParameters!R435</f>
        <v>44.209005774456422</v>
      </c>
      <c r="C359" s="11">
        <f>RockerConcaveParameters!T435</f>
        <v>8.522885820914014E-2</v>
      </c>
      <c r="D359" s="11">
        <f>OutlineParameters!T439</f>
        <v>125.04938597590835</v>
      </c>
      <c r="E359" s="11">
        <f t="shared" si="25"/>
        <v>-236.99030605624341</v>
      </c>
      <c r="F359" t="e">
        <f t="shared" si="26"/>
        <v>#N/A</v>
      </c>
      <c r="G359" t="e">
        <f t="shared" si="27"/>
        <v>#N/A</v>
      </c>
      <c r="H359" t="e">
        <f t="shared" si="28"/>
        <v>#N/A</v>
      </c>
      <c r="I359">
        <f t="shared" si="29"/>
        <v>0</v>
      </c>
    </row>
    <row r="360" spans="1:9">
      <c r="A360">
        <v>-374</v>
      </c>
      <c r="B360" s="11">
        <f>RockerConcaveParameters!R436</f>
        <v>44.141960235480525</v>
      </c>
      <c r="C360" s="11">
        <f>RockerConcaveParameters!T436</f>
        <v>8.8259529910115667E-2</v>
      </c>
      <c r="D360" s="11">
        <f>OutlineParameters!T440</f>
        <v>125.88811383410184</v>
      </c>
      <c r="E360" s="11">
        <f t="shared" si="25"/>
        <v>-236.66539292182676</v>
      </c>
      <c r="F360" t="e">
        <f t="shared" si="26"/>
        <v>#N/A</v>
      </c>
      <c r="G360" t="e">
        <f t="shared" si="27"/>
        <v>#N/A</v>
      </c>
      <c r="H360" t="e">
        <f t="shared" si="28"/>
        <v>#N/A</v>
      </c>
      <c r="I360">
        <f t="shared" si="29"/>
        <v>0</v>
      </c>
    </row>
    <row r="361" spans="1:9">
      <c r="A361">
        <v>-373</v>
      </c>
      <c r="B361" s="11">
        <f>RockerConcaveParameters!R437</f>
        <v>44.075103586088225</v>
      </c>
      <c r="C361" s="11">
        <f>RockerConcaveParameters!T437</f>
        <v>9.1351446784821697E-2</v>
      </c>
      <c r="D361" s="11">
        <f>OutlineParameters!T441</f>
        <v>126.66667162378629</v>
      </c>
      <c r="E361" s="11">
        <f t="shared" si="25"/>
        <v>-236.34047978741012</v>
      </c>
      <c r="F361" t="e">
        <f t="shared" si="26"/>
        <v>#N/A</v>
      </c>
      <c r="G361" t="e">
        <f t="shared" si="27"/>
        <v>#N/A</v>
      </c>
      <c r="H361" t="e">
        <f t="shared" si="28"/>
        <v>#N/A</v>
      </c>
      <c r="I361">
        <f t="shared" si="29"/>
        <v>0</v>
      </c>
    </row>
    <row r="362" spans="1:9">
      <c r="A362">
        <v>-372</v>
      </c>
      <c r="B362" s="11">
        <f>RockerConcaveParameters!R438</f>
        <v>44.008436570017338</v>
      </c>
      <c r="C362" s="11">
        <f>RockerConcaveParameters!T438</f>
        <v>9.4505160591580165E-2</v>
      </c>
      <c r="D362" s="11">
        <f>OutlineParameters!T442</f>
        <v>127.38965869929504</v>
      </c>
      <c r="E362" s="11">
        <f t="shared" si="25"/>
        <v>-236.01556665299344</v>
      </c>
      <c r="F362" t="e">
        <f t="shared" si="26"/>
        <v>#N/A</v>
      </c>
      <c r="G362" t="e">
        <f t="shared" si="27"/>
        <v>#N/A</v>
      </c>
      <c r="H362" t="e">
        <f t="shared" si="28"/>
        <v>#N/A</v>
      </c>
      <c r="I362">
        <f t="shared" si="29"/>
        <v>0</v>
      </c>
    </row>
    <row r="363" spans="1:9">
      <c r="A363">
        <v>-371</v>
      </c>
      <c r="B363" s="11">
        <f>RockerConcaveParameters!R439</f>
        <v>43.941961838354288</v>
      </c>
      <c r="C363" s="11">
        <f>RockerConcaveParameters!T439</f>
        <v>9.7721223088712936E-2</v>
      </c>
      <c r="D363" s="11">
        <f>OutlineParameters!T443</f>
        <v>128.06173508255569</v>
      </c>
      <c r="E363" s="11">
        <f t="shared" si="25"/>
        <v>-235.69065351857677</v>
      </c>
      <c r="F363" t="e">
        <f t="shared" si="26"/>
        <v>#N/A</v>
      </c>
      <c r="G363" t="e">
        <f t="shared" si="27"/>
        <v>#N/A</v>
      </c>
      <c r="H363" t="e">
        <f t="shared" si="28"/>
        <v>#N/A</v>
      </c>
      <c r="I363">
        <f t="shared" si="29"/>
        <v>0</v>
      </c>
    </row>
    <row r="364" spans="1:9">
      <c r="A364">
        <v>-370</v>
      </c>
      <c r="B364" s="11">
        <f>RockerConcaveParameters!R440</f>
        <v>43.875680134836912</v>
      </c>
      <c r="C364" s="11">
        <f>RockerConcaveParameters!T440</f>
        <v>0.10100018603454189</v>
      </c>
      <c r="D364" s="11">
        <f>OutlineParameters!T444</f>
        <v>128.68749989941716</v>
      </c>
      <c r="E364" s="11">
        <f t="shared" si="25"/>
        <v>-235.36574038416012</v>
      </c>
      <c r="F364" t="e">
        <f t="shared" si="26"/>
        <v>#N/A</v>
      </c>
      <c r="G364" t="e">
        <f t="shared" si="27"/>
        <v>#N/A</v>
      </c>
      <c r="H364" t="e">
        <f t="shared" si="28"/>
        <v>#N/A</v>
      </c>
      <c r="I364">
        <f t="shared" si="29"/>
        <v>0</v>
      </c>
    </row>
    <row r="365" spans="1:9">
      <c r="A365">
        <v>-369</v>
      </c>
      <c r="B365" s="11">
        <f>RockerConcaveParameters!R441</f>
        <v>43.809593156877327</v>
      </c>
      <c r="C365" s="11">
        <f>RockerConcaveParameters!T441</f>
        <v>0.10434260118738899</v>
      </c>
      <c r="D365" s="11">
        <f>OutlineParameters!T445</f>
        <v>129.27160569639116</v>
      </c>
      <c r="E365" s="11">
        <f t="shared" si="25"/>
        <v>-235.04082724974347</v>
      </c>
      <c r="F365" t="e">
        <f t="shared" si="26"/>
        <v>#N/A</v>
      </c>
      <c r="G365" t="e">
        <f t="shared" si="27"/>
        <v>#N/A</v>
      </c>
      <c r="H365" t="e">
        <f t="shared" si="28"/>
        <v>#N/A</v>
      </c>
      <c r="I365">
        <f t="shared" si="29"/>
        <v>0</v>
      </c>
    </row>
    <row r="366" spans="1:9">
      <c r="A366">
        <v>-368</v>
      </c>
      <c r="B366" s="11">
        <f>RockerConcaveParameters!R442</f>
        <v>43.743704032399144</v>
      </c>
      <c r="C366" s="11">
        <f>RockerConcaveParameters!T442</f>
        <v>0.10774902030557607</v>
      </c>
      <c r="D366" s="11">
        <f>OutlineParameters!T446</f>
        <v>129.81867446267495</v>
      </c>
      <c r="E366" s="11">
        <f t="shared" si="25"/>
        <v>-234.71591411532683</v>
      </c>
      <c r="F366" t="e">
        <f t="shared" si="26"/>
        <v>#N/A</v>
      </c>
      <c r="G366" t="e">
        <f t="shared" si="27"/>
        <v>#N/A</v>
      </c>
      <c r="H366" t="e">
        <f t="shared" si="28"/>
        <v>#N/A</v>
      </c>
      <c r="I366">
        <f t="shared" si="29"/>
        <v>0</v>
      </c>
    </row>
    <row r="367" spans="1:9">
      <c r="A367">
        <v>-367</v>
      </c>
      <c r="B367" s="11">
        <f>RockerConcaveParameters!R443</f>
        <v>43.67801302830302</v>
      </c>
      <c r="C367" s="11">
        <f>RockerConcaveParameters!T443</f>
        <v>0.11121999514742512</v>
      </c>
      <c r="D367" s="11">
        <f>OutlineParameters!T447</f>
        <v>130.3333358267943</v>
      </c>
      <c r="E367" s="11">
        <f t="shared" si="25"/>
        <v>-234.39100098091015</v>
      </c>
      <c r="F367" t="e">
        <f t="shared" si="26"/>
        <v>#N/A</v>
      </c>
      <c r="G367" t="e">
        <f t="shared" si="27"/>
        <v>#N/A</v>
      </c>
      <c r="H367" t="e">
        <f t="shared" si="28"/>
        <v>#N/A</v>
      </c>
      <c r="I367">
        <f t="shared" si="29"/>
        <v>0</v>
      </c>
    </row>
    <row r="368" spans="1:9">
      <c r="A368">
        <v>-366</v>
      </c>
      <c r="B368" s="11">
        <f>RockerConcaveParameters!R444</f>
        <v>43.612522795675396</v>
      </c>
      <c r="C368" s="11">
        <f>RockerConcaveParameters!T444</f>
        <v>0.11475607747125788</v>
      </c>
      <c r="D368" s="11">
        <f>OutlineParameters!T448</f>
        <v>130.8202194172751</v>
      </c>
      <c r="E368" s="11">
        <f t="shared" si="25"/>
        <v>-234.06608784649347</v>
      </c>
      <c r="F368" t="e">
        <f t="shared" si="26"/>
        <v>#N/A</v>
      </c>
      <c r="G368" t="e">
        <f t="shared" si="27"/>
        <v>#N/A</v>
      </c>
      <c r="H368" t="e">
        <f t="shared" si="28"/>
        <v>#N/A</v>
      </c>
      <c r="I368">
        <f t="shared" si="29"/>
        <v>0</v>
      </c>
    </row>
    <row r="369" spans="1:9">
      <c r="A369">
        <v>-365</v>
      </c>
      <c r="B369" s="11">
        <f>RockerConcaveParameters!R445</f>
        <v>43.547234078254093</v>
      </c>
      <c r="C369" s="11">
        <f>RockerConcaveParameters!T445</f>
        <v>0.11835781903539636</v>
      </c>
      <c r="D369" s="11">
        <f>OutlineParameters!T449</f>
        <v>131.28395099082479</v>
      </c>
      <c r="E369" s="11">
        <f t="shared" si="25"/>
        <v>-233.74117471207683</v>
      </c>
      <c r="F369" t="e">
        <f t="shared" si="26"/>
        <v>#N/A</v>
      </c>
      <c r="G369" t="e">
        <f t="shared" si="27"/>
        <v>#N/A</v>
      </c>
      <c r="H369" t="e">
        <f t="shared" si="28"/>
        <v>#N/A</v>
      </c>
      <c r="I369">
        <f t="shared" si="29"/>
        <v>0</v>
      </c>
    </row>
    <row r="370" spans="1:9">
      <c r="A370">
        <v>-364</v>
      </c>
      <c r="B370" s="11">
        <f>RockerConcaveParameters!R446</f>
        <v>43.482149050288385</v>
      </c>
      <c r="C370" s="11">
        <f>RockerConcaveParameters!T446</f>
        <v>0.12202577159816244</v>
      </c>
      <c r="D370" s="11">
        <f>OutlineParameters!T450</f>
        <v>131.72916791525981</v>
      </c>
      <c r="E370" s="11">
        <f t="shared" si="25"/>
        <v>-233.41626157766018</v>
      </c>
      <c r="F370" t="e">
        <f t="shared" si="26"/>
        <v>#N/A</v>
      </c>
      <c r="G370" t="e">
        <f t="shared" si="27"/>
        <v>#N/A</v>
      </c>
      <c r="H370" t="e">
        <f t="shared" si="28"/>
        <v>#N/A</v>
      </c>
      <c r="I370">
        <f t="shared" si="29"/>
        <v>0</v>
      </c>
    </row>
    <row r="371" spans="1:9">
      <c r="A371">
        <v>-363</v>
      </c>
      <c r="B371" s="11">
        <f>RockerConcaveParameters!R447</f>
        <v>43.417269647608997</v>
      </c>
      <c r="C371" s="11">
        <f>RockerConcaveParameters!T447</f>
        <v>0.12576048691787803</v>
      </c>
      <c r="D371" s="11">
        <f>OutlineParameters!T451</f>
        <v>132.16049401324105</v>
      </c>
      <c r="E371" s="11">
        <f t="shared" si="25"/>
        <v>-233.0913484432435</v>
      </c>
      <c r="F371" t="e">
        <f t="shared" si="26"/>
        <v>#N/A</v>
      </c>
      <c r="G371" t="e">
        <f t="shared" si="27"/>
        <v>#N/A</v>
      </c>
      <c r="H371" t="e">
        <f t="shared" si="28"/>
        <v>#N/A</v>
      </c>
      <c r="I371">
        <f t="shared" si="29"/>
        <v>0</v>
      </c>
    </row>
    <row r="372" spans="1:9">
      <c r="A372">
        <v>-362</v>
      </c>
      <c r="B372" s="11">
        <f>RockerConcaveParameters!R448</f>
        <v>43.352597329209473</v>
      </c>
      <c r="C372" s="11">
        <f>RockerConcaveParameters!T448</f>
        <v>0.12956251675286501</v>
      </c>
      <c r="D372" s="11">
        <f>OutlineParameters!T452</f>
        <v>132.58256182134912</v>
      </c>
      <c r="E372" s="11">
        <f t="shared" si="25"/>
        <v>-232.76643530882683</v>
      </c>
      <c r="F372" t="e">
        <f t="shared" si="26"/>
        <v>#N/A</v>
      </c>
      <c r="G372" t="e">
        <f t="shared" si="27"/>
        <v>#N/A</v>
      </c>
      <c r="H372" t="e">
        <f t="shared" si="28"/>
        <v>#N/A</v>
      </c>
      <c r="I372">
        <f t="shared" si="29"/>
        <v>0</v>
      </c>
    </row>
    <row r="373" spans="1:9">
      <c r="A373">
        <v>-361</v>
      </c>
      <c r="B373" s="11">
        <f>RockerConcaveParameters!R449</f>
        <v>43.288133554083359</v>
      </c>
      <c r="C373" s="11">
        <f>RockerConcaveParameters!T449</f>
        <v>0.13343241286144522</v>
      </c>
      <c r="D373" s="11">
        <f>OutlineParameters!T453</f>
        <v>133</v>
      </c>
      <c r="E373" s="11">
        <f t="shared" si="25"/>
        <v>-232.44152217441018</v>
      </c>
      <c r="F373" t="e">
        <f t="shared" si="26"/>
        <v>#N/A</v>
      </c>
      <c r="G373" t="e">
        <f t="shared" si="27"/>
        <v>#N/A</v>
      </c>
      <c r="H373" t="e">
        <f t="shared" si="28"/>
        <v>#N/A</v>
      </c>
      <c r="I373">
        <f t="shared" si="29"/>
        <v>0</v>
      </c>
    </row>
    <row r="374" spans="1:9">
      <c r="A374">
        <v>-360</v>
      </c>
      <c r="B374" s="11">
        <f>RockerConcaveParameters!R450</f>
        <v>43.223880258061371</v>
      </c>
      <c r="C374" s="11">
        <f>RockerConcaveParameters!T450</f>
        <v>0.13737072700194061</v>
      </c>
      <c r="D374" s="11">
        <f>OutlineParameters!T454</f>
        <v>133.25652508303006</v>
      </c>
      <c r="E374" s="11">
        <f t="shared" si="25"/>
        <v>-232.11660903999353</v>
      </c>
      <c r="F374" t="e">
        <f t="shared" si="26"/>
        <v>#N/A</v>
      </c>
      <c r="G374" t="e">
        <f t="shared" si="27"/>
        <v>#N/A</v>
      </c>
      <c r="H374" t="e">
        <f t="shared" si="28"/>
        <v>#N/A</v>
      </c>
      <c r="I374">
        <f t="shared" si="29"/>
        <v>0</v>
      </c>
    </row>
    <row r="375" spans="1:9">
      <c r="A375">
        <v>-359</v>
      </c>
      <c r="B375" s="11">
        <f>RockerConcaveParameters!R451</f>
        <v>43.159839376974219</v>
      </c>
      <c r="C375" s="11">
        <f>RockerConcaveParameters!T451</f>
        <v>0.14137801093267316</v>
      </c>
      <c r="D375" s="11">
        <f>OutlineParameters!T455</f>
        <v>133.51304430604804</v>
      </c>
      <c r="E375" s="11">
        <f t="shared" si="25"/>
        <v>-231.79169590557689</v>
      </c>
      <c r="F375" t="e">
        <f t="shared" si="26"/>
        <v>#N/A</v>
      </c>
      <c r="G375" t="e">
        <f t="shared" si="27"/>
        <v>#N/A</v>
      </c>
      <c r="H375" t="e">
        <f t="shared" si="28"/>
        <v>#N/A</v>
      </c>
      <c r="I375">
        <f t="shared" si="29"/>
        <v>0</v>
      </c>
    </row>
    <row r="376" spans="1:9">
      <c r="A376">
        <v>-358</v>
      </c>
      <c r="B376" s="11">
        <f>RockerConcaveParameters!R452</f>
        <v>43.096012369815448</v>
      </c>
      <c r="C376" s="11">
        <f>RockerConcaveParameters!T452</f>
        <v>0.14545481641196456</v>
      </c>
      <c r="D376" s="11">
        <f>OutlineParameters!T456</f>
        <v>133.76953655025264</v>
      </c>
      <c r="E376" s="11">
        <f t="shared" si="25"/>
        <v>-231.46678277116021</v>
      </c>
      <c r="F376" t="e">
        <f t="shared" si="26"/>
        <v>#N/A</v>
      </c>
      <c r="G376" t="e">
        <f t="shared" si="27"/>
        <v>#N/A</v>
      </c>
      <c r="H376" t="e">
        <f t="shared" si="28"/>
        <v>#N/A</v>
      </c>
      <c r="I376">
        <f t="shared" si="29"/>
        <v>0</v>
      </c>
    </row>
    <row r="377" spans="1:9">
      <c r="A377">
        <v>-357</v>
      </c>
      <c r="B377" s="11">
        <f>RockerConcaveParameters!R453</f>
        <v>43.032400695578616</v>
      </c>
      <c r="C377" s="11">
        <f>RockerConcaveParameters!T453</f>
        <v>0.14960169519813696</v>
      </c>
      <c r="D377" s="11">
        <f>OutlineParameters!T457</f>
        <v>134.02602647320992</v>
      </c>
      <c r="E377" s="11">
        <f t="shared" si="25"/>
        <v>-231.14186963674354</v>
      </c>
      <c r="F377" t="e">
        <f t="shared" si="26"/>
        <v>#N/A</v>
      </c>
      <c r="G377" t="e">
        <f t="shared" si="27"/>
        <v>#N/A</v>
      </c>
      <c r="H377" t="e">
        <f t="shared" si="28"/>
        <v>#N/A</v>
      </c>
      <c r="I377">
        <f t="shared" si="29"/>
        <v>0</v>
      </c>
    </row>
    <row r="378" spans="1:9">
      <c r="A378">
        <v>-356</v>
      </c>
      <c r="B378" s="11">
        <f>RockerConcaveParameters!R454</f>
        <v>42.969006528513006</v>
      </c>
      <c r="C378" s="11">
        <f>RockerConcaveParameters!T454</f>
        <v>0.153819199049512</v>
      </c>
      <c r="D378" s="11">
        <f>OutlineParameters!T458</f>
        <v>134.28249295611869</v>
      </c>
      <c r="E378" s="11">
        <f t="shared" si="25"/>
        <v>-230.81695650232689</v>
      </c>
      <c r="F378" t="e">
        <f t="shared" si="26"/>
        <v>#N/A</v>
      </c>
      <c r="G378" t="e">
        <f t="shared" si="27"/>
        <v>#N/A</v>
      </c>
      <c r="H378" t="e">
        <f t="shared" si="28"/>
        <v>#N/A</v>
      </c>
      <c r="I378">
        <f t="shared" si="29"/>
        <v>0</v>
      </c>
    </row>
    <row r="379" spans="1:9">
      <c r="A379">
        <v>-355</v>
      </c>
      <c r="B379" s="11">
        <f>RockerConcaveParameters!R455</f>
        <v>42.905831089193583</v>
      </c>
      <c r="C379" s="11">
        <f>RockerConcaveParameters!T455</f>
        <v>0.15810787972441176</v>
      </c>
      <c r="D379" s="11">
        <f>OutlineParameters!T459</f>
        <v>134.5389301389668</v>
      </c>
      <c r="E379" s="11">
        <f t="shared" si="25"/>
        <v>-230.49204336791024</v>
      </c>
      <c r="F379" t="e">
        <f t="shared" si="26"/>
        <v>#N/A</v>
      </c>
      <c r="G379" t="e">
        <f t="shared" si="27"/>
        <v>#N/A</v>
      </c>
      <c r="H379" t="e">
        <f t="shared" si="28"/>
        <v>#N/A</v>
      </c>
      <c r="I379">
        <f t="shared" si="29"/>
        <v>0</v>
      </c>
    </row>
    <row r="380" spans="1:9">
      <c r="A380">
        <v>-354</v>
      </c>
      <c r="B380" s="11">
        <f>RockerConcaveParameters!R456</f>
        <v>42.842876551869658</v>
      </c>
      <c r="C380" s="11">
        <f>RockerConcaveParameters!T456</f>
        <v>0.16246828898115809</v>
      </c>
      <c r="D380" s="11">
        <f>OutlineParameters!T460</f>
        <v>134.79532453234759</v>
      </c>
      <c r="E380" s="11">
        <f t="shared" si="25"/>
        <v>-230.16713023349357</v>
      </c>
      <c r="F380" t="e">
        <f t="shared" si="26"/>
        <v>#N/A</v>
      </c>
      <c r="G380" t="e">
        <f t="shared" si="27"/>
        <v>#N/A</v>
      </c>
      <c r="H380" t="e">
        <f t="shared" si="28"/>
        <v>#N/A</v>
      </c>
      <c r="I380">
        <f t="shared" si="29"/>
        <v>0</v>
      </c>
    </row>
    <row r="381" spans="1:9">
      <c r="A381">
        <v>-353</v>
      </c>
      <c r="B381" s="11">
        <f>RockerConcaveParameters!R457</f>
        <v>42.780144137116181</v>
      </c>
      <c r="C381" s="11">
        <f>RockerConcaveParameters!T457</f>
        <v>0.16690097857807282</v>
      </c>
      <c r="D381" s="11">
        <f>OutlineParameters!T461</f>
        <v>135.05168553503799</v>
      </c>
      <c r="E381" s="11">
        <f t="shared" si="25"/>
        <v>-229.84221709907689</v>
      </c>
      <c r="F381" t="e">
        <f t="shared" si="26"/>
        <v>#N/A</v>
      </c>
      <c r="G381" t="e">
        <f t="shared" si="27"/>
        <v>#N/A</v>
      </c>
      <c r="H381" t="e">
        <f t="shared" si="28"/>
        <v>#N/A</v>
      </c>
      <c r="I381">
        <f t="shared" si="29"/>
        <v>0</v>
      </c>
    </row>
    <row r="382" spans="1:9">
      <c r="A382">
        <v>-352</v>
      </c>
      <c r="B382" s="11">
        <f>RockerConcaveParameters!R458</f>
        <v>42.71763601918245</v>
      </c>
      <c r="C382" s="11">
        <f>RockerConcaveParameters!T458</f>
        <v>0.17140650027347798</v>
      </c>
      <c r="D382" s="11">
        <f>OutlineParameters!T462</f>
        <v>135.30799202823684</v>
      </c>
      <c r="E382" s="11">
        <f t="shared" si="25"/>
        <v>-229.51730396466024</v>
      </c>
      <c r="F382" t="e">
        <f t="shared" si="26"/>
        <v>#N/A</v>
      </c>
      <c r="G382" t="e">
        <f t="shared" si="27"/>
        <v>#N/A</v>
      </c>
      <c r="H382" t="e">
        <f t="shared" si="28"/>
        <v>#N/A</v>
      </c>
      <c r="I382">
        <f t="shared" si="29"/>
        <v>0</v>
      </c>
    </row>
    <row r="383" spans="1:9">
      <c r="A383">
        <v>-351</v>
      </c>
      <c r="B383" s="11">
        <f>RockerConcaveParameters!R459</f>
        <v>42.655353537852719</v>
      </c>
      <c r="C383" s="11">
        <f>RockerConcaveParameters!T459</f>
        <v>0.17598540582569533</v>
      </c>
      <c r="D383" s="11">
        <f>OutlineParameters!T463</f>
        <v>135.56425341072099</v>
      </c>
      <c r="E383" s="11">
        <f t="shared" si="25"/>
        <v>-229.1923908302436</v>
      </c>
      <c r="F383" t="e">
        <f t="shared" si="26"/>
        <v>#N/A</v>
      </c>
      <c r="G383" t="e">
        <f t="shared" si="27"/>
        <v>#N/A</v>
      </c>
      <c r="H383" t="e">
        <f t="shared" si="28"/>
        <v>#N/A</v>
      </c>
      <c r="I383">
        <f t="shared" si="29"/>
        <v>0</v>
      </c>
    </row>
    <row r="384" spans="1:9">
      <c r="A384">
        <v>-350</v>
      </c>
      <c r="B384" s="11">
        <f>RockerConcaveParameters!R460</f>
        <v>42.593298509748422</v>
      </c>
      <c r="C384" s="11">
        <f>RockerConcaveParameters!T460</f>
        <v>0.18063824699304679</v>
      </c>
      <c r="D384" s="11">
        <f>OutlineParameters!T464</f>
        <v>135.82045619308386</v>
      </c>
      <c r="E384" s="11">
        <f t="shared" si="25"/>
        <v>-228.86747769582692</v>
      </c>
      <c r="F384" t="e">
        <f t="shared" si="26"/>
        <v>#N/A</v>
      </c>
      <c r="G384" t="e">
        <f t="shared" si="27"/>
        <v>#N/A</v>
      </c>
      <c r="H384" t="e">
        <f t="shared" si="28"/>
        <v>#N/A</v>
      </c>
      <c r="I384">
        <f t="shared" si="29"/>
        <v>0</v>
      </c>
    </row>
    <row r="385" spans="1:9">
      <c r="A385">
        <v>-349</v>
      </c>
      <c r="B385" s="11">
        <f>RockerConcaveParameters!R461</f>
        <v>42.53147263228167</v>
      </c>
      <c r="C385" s="11">
        <f>RockerConcaveParameters!T461</f>
        <v>0.18536557553385438</v>
      </c>
      <c r="D385" s="11">
        <f>OutlineParameters!T465</f>
        <v>136.07658688591877</v>
      </c>
      <c r="E385" s="11">
        <f t="shared" si="25"/>
        <v>-228.54256456141027</v>
      </c>
      <c r="F385" t="e">
        <f t="shared" si="26"/>
        <v>#N/A</v>
      </c>
      <c r="G385" t="e">
        <f t="shared" si="27"/>
        <v>#N/A</v>
      </c>
      <c r="H385" t="e">
        <f t="shared" si="28"/>
        <v>#N/A</v>
      </c>
      <c r="I385">
        <f t="shared" si="29"/>
        <v>0</v>
      </c>
    </row>
    <row r="386" spans="1:9">
      <c r="A386">
        <v>-348</v>
      </c>
      <c r="B386" s="11">
        <f>RockerConcaveParameters!R462</f>
        <v>42.469877602864607</v>
      </c>
      <c r="C386" s="11">
        <f>RockerConcaveParameters!T462</f>
        <v>0.19016794320643987</v>
      </c>
      <c r="D386" s="11">
        <f>OutlineParameters!T466</f>
        <v>136.33265488800259</v>
      </c>
      <c r="E386" s="11">
        <f t="shared" si="25"/>
        <v>-228.2176514269936</v>
      </c>
      <c r="F386" t="e">
        <f t="shared" si="26"/>
        <v>#N/A</v>
      </c>
      <c r="G386" t="e">
        <f t="shared" si="27"/>
        <v>#N/A</v>
      </c>
      <c r="H386" t="e">
        <f t="shared" si="28"/>
        <v>#N/A</v>
      </c>
      <c r="I386">
        <f t="shared" si="29"/>
        <v>0</v>
      </c>
    </row>
    <row r="387" spans="1:9">
      <c r="A387">
        <v>-347</v>
      </c>
      <c r="B387" s="11">
        <f>RockerConcaveParameters!R463</f>
        <v>42.408515118909364</v>
      </c>
      <c r="C387" s="11">
        <f>RockerConcaveParameters!T463</f>
        <v>0.19504590176912523</v>
      </c>
      <c r="D387" s="11">
        <f>OutlineParameters!T467</f>
        <v>136.58863908053419</v>
      </c>
      <c r="E387" s="11">
        <f t="shared" si="25"/>
        <v>-227.89273829257695</v>
      </c>
      <c r="F387" t="e">
        <f t="shared" si="26"/>
        <v>#N/A</v>
      </c>
      <c r="G387" t="e">
        <f t="shared" si="27"/>
        <v>#N/A</v>
      </c>
      <c r="H387" t="e">
        <f t="shared" si="28"/>
        <v>#N/A</v>
      </c>
      <c r="I387">
        <f t="shared" si="29"/>
        <v>0</v>
      </c>
    </row>
    <row r="388" spans="1:9">
      <c r="A388">
        <v>-346</v>
      </c>
      <c r="B388" s="11">
        <f>RockerConcaveParameters!R464</f>
        <v>42.347386877828058</v>
      </c>
      <c r="C388" s="11">
        <f>RockerConcaveParameters!T464</f>
        <v>0.20000000298023224</v>
      </c>
      <c r="D388" s="11">
        <f>OutlineParameters!T468</f>
        <v>136.84454886229051</v>
      </c>
      <c r="E388" s="11">
        <f t="shared" si="25"/>
        <v>-227.5678251581603</v>
      </c>
      <c r="F388" t="e">
        <f t="shared" si="26"/>
        <v>#N/A</v>
      </c>
      <c r="G388" t="e">
        <f t="shared" si="27"/>
        <v>#N/A</v>
      </c>
      <c r="H388" t="e">
        <f t="shared" si="28"/>
        <v>#N/A</v>
      </c>
      <c r="I388">
        <f t="shared" si="29"/>
        <v>0</v>
      </c>
    </row>
    <row r="389" spans="1:9">
      <c r="A389">
        <v>-345</v>
      </c>
      <c r="B389" s="11">
        <f>RockerConcaveParameters!R465</f>
        <v>42.286494588484665</v>
      </c>
      <c r="C389" s="11">
        <f>RockerConcaveParameters!T465</f>
        <v>0.20503061958795871</v>
      </c>
      <c r="D389" s="11">
        <f>OutlineParameters!T469</f>
        <v>137.10037074386486</v>
      </c>
      <c r="E389" s="11">
        <f t="shared" si="25"/>
        <v>-227.24291202374363</v>
      </c>
      <c r="F389" t="e">
        <f t="shared" si="26"/>
        <v>#N/A</v>
      </c>
      <c r="G389" t="e">
        <f t="shared" si="27"/>
        <v>#N/A</v>
      </c>
      <c r="H389" t="e">
        <f t="shared" si="28"/>
        <v>#N/A</v>
      </c>
      <c r="I389">
        <f t="shared" si="29"/>
        <v>0</v>
      </c>
    </row>
    <row r="390" spans="1:9">
      <c r="A390">
        <v>-344</v>
      </c>
      <c r="B390" s="11">
        <f>RockerConcaveParameters!R466</f>
        <v>42.22583455781966</v>
      </c>
      <c r="C390" s="11">
        <f>RockerConcaveParameters!T466</f>
        <v>0.21013735386435442</v>
      </c>
      <c r="D390" s="11">
        <f>OutlineParameters!T470</f>
        <v>137.35609123585056</v>
      </c>
      <c r="E390" s="11">
        <f t="shared" si="25"/>
        <v>-226.91799888932695</v>
      </c>
      <c r="F390" t="e">
        <f t="shared" si="26"/>
        <v>#N/A</v>
      </c>
      <c r="G390" t="e">
        <f t="shared" si="27"/>
        <v>#N/A</v>
      </c>
      <c r="H390" t="e">
        <f t="shared" si="28"/>
        <v>#N/A</v>
      </c>
      <c r="I390">
        <f t="shared" si="29"/>
        <v>0</v>
      </c>
    </row>
    <row r="391" spans="1:9">
      <c r="A391">
        <v>-343</v>
      </c>
      <c r="B391" s="11">
        <f>RockerConcaveParameters!R467</f>
        <v>42.165409093126286</v>
      </c>
      <c r="C391" s="11">
        <f>RockerConcaveParameters!T467</f>
        <v>0.21531971581486009</v>
      </c>
      <c r="D391" s="11">
        <f>OutlineParameters!T471</f>
        <v>137.61171973702457</v>
      </c>
      <c r="E391" s="11">
        <f t="shared" si="25"/>
        <v>-226.59308575491031</v>
      </c>
      <c r="F391" t="e">
        <f t="shared" si="26"/>
        <v>#N/A</v>
      </c>
      <c r="G391" t="e">
        <f t="shared" si="27"/>
        <v>#N/A</v>
      </c>
      <c r="H391" t="e">
        <f t="shared" si="28"/>
        <v>#N/A</v>
      </c>
      <c r="I391">
        <f t="shared" si="29"/>
        <v>0</v>
      </c>
    </row>
    <row r="392" spans="1:9">
      <c r="A392">
        <v>-342</v>
      </c>
      <c r="B392" s="11">
        <f>RockerConcaveParameters!R468</f>
        <v>42.105214511861647</v>
      </c>
      <c r="C392" s="11">
        <f>RockerConcaveParameters!T468</f>
        <v>0.2205771432985692</v>
      </c>
      <c r="D392" s="11">
        <f>OutlineParameters!T472</f>
        <v>137.86723512858569</v>
      </c>
      <c r="E392" s="11">
        <f t="shared" si="25"/>
        <v>-226.26817262049366</v>
      </c>
      <c r="F392" t="e">
        <f t="shared" si="26"/>
        <v>#N/A</v>
      </c>
      <c r="G392" t="e">
        <f t="shared" si="27"/>
        <v>#N/A</v>
      </c>
      <c r="H392" t="e">
        <f t="shared" si="28"/>
        <v>#N/A</v>
      </c>
      <c r="I392">
        <f t="shared" si="29"/>
        <v>0</v>
      </c>
    </row>
    <row r="393" spans="1:9">
      <c r="A393">
        <v>-341</v>
      </c>
      <c r="B393" s="11">
        <f>RockerConcaveParameters!R469</f>
        <v>42.045249128748843</v>
      </c>
      <c r="C393" s="11">
        <f>RockerConcaveParameters!T469</f>
        <v>0.22590905869949482</v>
      </c>
      <c r="D393" s="11">
        <f>OutlineParameters!T473</f>
        <v>138.12264680931085</v>
      </c>
      <c r="E393" s="11">
        <f t="shared" si="25"/>
        <v>-225.94325948607698</v>
      </c>
      <c r="F393" t="e">
        <f t="shared" si="26"/>
        <v>#N/A</v>
      </c>
      <c r="G393" t="e">
        <f t="shared" si="27"/>
        <v>#N/A</v>
      </c>
      <c r="H393" t="e">
        <f t="shared" si="28"/>
        <v>#N/A</v>
      </c>
      <c r="I393">
        <f t="shared" si="29"/>
        <v>0</v>
      </c>
    </row>
    <row r="394" spans="1:9">
      <c r="A394">
        <v>-340</v>
      </c>
      <c r="B394" s="11">
        <f>RockerConcaveParameters!R470</f>
        <v>41.98550927084306</v>
      </c>
      <c r="C394" s="11">
        <f>RockerConcaveParameters!T470</f>
        <v>0.23131490299667046</v>
      </c>
      <c r="D394" s="11">
        <f>OutlineParameters!T474</f>
        <v>138.37794128979337</v>
      </c>
      <c r="E394" s="11">
        <f t="shared" si="25"/>
        <v>-225.61834635166031</v>
      </c>
      <c r="F394" t="e">
        <f t="shared" si="26"/>
        <v>#N/A</v>
      </c>
      <c r="G394" t="e">
        <f t="shared" si="27"/>
        <v>#N/A</v>
      </c>
      <c r="H394" t="e">
        <f t="shared" si="28"/>
        <v>#N/A</v>
      </c>
      <c r="I394">
        <f t="shared" si="29"/>
        <v>0</v>
      </c>
    </row>
    <row r="395" spans="1:9">
      <c r="A395">
        <v>-339</v>
      </c>
      <c r="B395" s="11">
        <f>RockerConcaveParameters!R471</f>
        <v>41.925997230080611</v>
      </c>
      <c r="C395" s="11">
        <f>RockerConcaveParameters!T471</f>
        <v>0.23679418120363072</v>
      </c>
      <c r="D395" s="11">
        <f>OutlineParameters!T475</f>
        <v>138.63310508062659</v>
      </c>
      <c r="E395" s="11">
        <f t="shared" si="25"/>
        <v>-225.29343321724366</v>
      </c>
      <c r="F395" t="e">
        <f t="shared" si="26"/>
        <v>#N/A</v>
      </c>
      <c r="G395" t="e">
        <f t="shared" si="27"/>
        <v>#N/A</v>
      </c>
      <c r="H395" t="e">
        <f t="shared" si="28"/>
        <v>#N/A</v>
      </c>
      <c r="I395">
        <f t="shared" si="29"/>
        <v>0</v>
      </c>
    </row>
    <row r="396" spans="1:9">
      <c r="A396">
        <v>-338</v>
      </c>
      <c r="B396" s="11">
        <f>RockerConcaveParameters!R472</f>
        <v>41.866709331625216</v>
      </c>
      <c r="C396" s="11">
        <f>RockerConcaveParameters!T472</f>
        <v>0.24234633368456485</v>
      </c>
      <c r="D396" s="11">
        <f>OutlineParameters!T476</f>
        <v>138.88814758058751</v>
      </c>
      <c r="E396" s="11">
        <f t="shared" si="25"/>
        <v>-224.96852008282701</v>
      </c>
      <c r="F396" t="e">
        <f t="shared" si="26"/>
        <v>#N/A</v>
      </c>
      <c r="G396" t="e">
        <f t="shared" si="27"/>
        <v>#N/A</v>
      </c>
      <c r="H396" t="e">
        <f t="shared" si="28"/>
        <v>#N/A</v>
      </c>
      <c r="I396">
        <f t="shared" si="29"/>
        <v>0</v>
      </c>
    </row>
    <row r="397" spans="1:9">
      <c r="A397">
        <v>-337</v>
      </c>
      <c r="B397" s="11">
        <f>RockerConcaveParameters!R473</f>
        <v>41.807643890199941</v>
      </c>
      <c r="C397" s="11">
        <f>RockerConcaveParameters!T473</f>
        <v>0.24797078282348589</v>
      </c>
      <c r="D397" s="11">
        <f>OutlineParameters!T477</f>
        <v>139.14304767087486</v>
      </c>
      <c r="E397" s="11">
        <f t="shared" si="25"/>
        <v>-224.64360694841037</v>
      </c>
      <c r="F397" t="e">
        <f t="shared" si="26"/>
        <v>#N/A</v>
      </c>
      <c r="G397" t="e">
        <f t="shared" si="27"/>
        <v>#N/A</v>
      </c>
      <c r="H397" t="e">
        <f t="shared" si="28"/>
        <v>#N/A</v>
      </c>
      <c r="I397">
        <f t="shared" si="29"/>
        <v>0</v>
      </c>
    </row>
    <row r="398" spans="1:9">
      <c r="A398">
        <v>-336</v>
      </c>
      <c r="B398" s="11">
        <f>RockerConcaveParameters!R474</f>
        <v>41.748797240285327</v>
      </c>
      <c r="C398" s="11">
        <f>RockerConcaveParameters!T474</f>
        <v>0.25366697201309618</v>
      </c>
      <c r="D398" s="11">
        <f>OutlineParameters!T478</f>
        <v>139.39781475026558</v>
      </c>
      <c r="E398" s="11">
        <f t="shared" si="25"/>
        <v>-224.31869381399369</v>
      </c>
      <c r="F398" t="e">
        <f t="shared" si="26"/>
        <v>#N/A</v>
      </c>
      <c r="G398" t="e">
        <f t="shared" si="27"/>
        <v>#N/A</v>
      </c>
      <c r="H398" t="e">
        <f t="shared" si="28"/>
        <v>#N/A</v>
      </c>
      <c r="I398">
        <f t="shared" si="29"/>
        <v>0</v>
      </c>
    </row>
    <row r="399" spans="1:9">
      <c r="A399">
        <v>-335</v>
      </c>
      <c r="B399" s="11">
        <f>RockerConcaveParameters!R475</f>
        <v>41.690171658910764</v>
      </c>
      <c r="C399" s="11">
        <f>RockerConcaveParameters!T475</f>
        <v>0.25943440142130736</v>
      </c>
      <c r="D399" s="11">
        <f>OutlineParameters!T479</f>
        <v>139.65243532935304</v>
      </c>
      <c r="E399" s="11">
        <f t="shared" si="25"/>
        <v>-223.99378067957701</v>
      </c>
      <c r="F399" t="e">
        <f t="shared" si="26"/>
        <v>#N/A</v>
      </c>
      <c r="G399" t="e">
        <f t="shared" si="27"/>
        <v>#N/A</v>
      </c>
      <c r="H399" t="e">
        <f t="shared" si="28"/>
        <v>#N/A</v>
      </c>
      <c r="I399">
        <f t="shared" si="29"/>
        <v>0</v>
      </c>
    </row>
    <row r="400" spans="1:9">
      <c r="A400">
        <v>-334</v>
      </c>
      <c r="B400" s="11">
        <f>RockerConcaveParameters!R476</f>
        <v>41.631763478721538</v>
      </c>
      <c r="C400" s="11">
        <f>RockerConcaveParameters!T476</f>
        <v>0.26527249894310162</v>
      </c>
      <c r="D400" s="11">
        <f>OutlineParameters!T480</f>
        <v>139.90689591873053</v>
      </c>
      <c r="E400" s="11">
        <f t="shared" si="25"/>
        <v>-223.66886754516037</v>
      </c>
      <c r="F400" t="e">
        <f t="shared" si="26"/>
        <v>#N/A</v>
      </c>
      <c r="G400" t="e">
        <f t="shared" si="27"/>
        <v>#N/A</v>
      </c>
      <c r="H400" t="e">
        <f t="shared" si="28"/>
        <v>#N/A</v>
      </c>
      <c r="I400">
        <f t="shared" si="29"/>
        <v>0</v>
      </c>
    </row>
    <row r="401" spans="1:9">
      <c r="A401">
        <v>-333</v>
      </c>
      <c r="B401" s="11">
        <f>RockerConcaveParameters!R477</f>
        <v>41.573569107092112</v>
      </c>
      <c r="C401" s="11">
        <f>RockerConcaveParameters!T477</f>
        <v>0.27118073166597556</v>
      </c>
      <c r="D401" s="11">
        <f>OutlineParameters!T481</f>
        <v>140.16120591717504</v>
      </c>
      <c r="E401" s="11">
        <f t="shared" si="25"/>
        <v>-223.34395441074372</v>
      </c>
      <c r="F401" t="e">
        <f t="shared" si="26"/>
        <v>#N/A</v>
      </c>
      <c r="G401" t="e">
        <f t="shared" si="27"/>
        <v>#N/A</v>
      </c>
      <c r="H401" t="e">
        <f t="shared" si="28"/>
        <v>#N/A</v>
      </c>
      <c r="I401">
        <f t="shared" si="29"/>
        <v>0</v>
      </c>
    </row>
    <row r="402" spans="1:9">
      <c r="A402">
        <v>-332</v>
      </c>
      <c r="B402" s="11">
        <f>RockerConcaveParameters!R478</f>
        <v>41.515590607749253</v>
      </c>
      <c r="C402" s="11">
        <f>RockerConcaveParameters!T478</f>
        <v>0.2771584857185142</v>
      </c>
      <c r="D402" s="11">
        <f>OutlineParameters!T482</f>
        <v>140.41534420588533</v>
      </c>
      <c r="E402" s="11">
        <f t="shared" si="25"/>
        <v>-223.01904127632704</v>
      </c>
      <c r="F402" t="e">
        <f t="shared" si="26"/>
        <v>#N/A</v>
      </c>
      <c r="G402" t="e">
        <f t="shared" si="27"/>
        <v>#N/A</v>
      </c>
      <c r="H402" t="e">
        <f t="shared" si="28"/>
        <v>#N/A</v>
      </c>
      <c r="I402">
        <f t="shared" si="29"/>
        <v>0</v>
      </c>
    </row>
    <row r="403" spans="1:9">
      <c r="A403">
        <v>-331</v>
      </c>
      <c r="B403" s="11">
        <f>RockerConcaveParameters!R479</f>
        <v>41.457824521219521</v>
      </c>
      <c r="C403" s="11">
        <f>RockerConcaveParameters!T479</f>
        <v>0.28320531617393363</v>
      </c>
      <c r="D403" s="11">
        <f>OutlineParameters!T483</f>
        <v>140.66932018363835</v>
      </c>
      <c r="E403" s="11">
        <f t="shared" si="25"/>
        <v>-222.69412814191037</v>
      </c>
      <c r="F403" t="e">
        <f t="shared" si="26"/>
        <v>#N/A</v>
      </c>
      <c r="G403" t="e">
        <f t="shared" si="27"/>
        <v>#N/A</v>
      </c>
      <c r="H403" t="e">
        <f t="shared" si="28"/>
        <v>#N/A</v>
      </c>
      <c r="I403">
        <f t="shared" si="29"/>
        <v>0</v>
      </c>
    </row>
    <row r="404" spans="1:9">
      <c r="A404">
        <v>-330</v>
      </c>
      <c r="B404" s="11">
        <f>RockerConcaveParameters!R480</f>
        <v>41.400269094753433</v>
      </c>
      <c r="C404" s="11">
        <f>RockerConcaveParameters!T480</f>
        <v>0.28932060858254549</v>
      </c>
      <c r="D404" s="11">
        <f>OutlineParameters!T484</f>
        <v>140.92312036102743</v>
      </c>
      <c r="E404" s="11">
        <f t="shared" si="25"/>
        <v>-222.36921500749372</v>
      </c>
      <c r="F404" t="e">
        <f t="shared" si="26"/>
        <v>#N/A</v>
      </c>
      <c r="G404" t="e">
        <f t="shared" si="27"/>
        <v>#N/A</v>
      </c>
      <c r="H404" t="e">
        <f t="shared" si="28"/>
        <v>#N/A</v>
      </c>
      <c r="I404">
        <f t="shared" si="29"/>
        <v>0</v>
      </c>
    </row>
    <row r="405" spans="1:9">
      <c r="A405">
        <v>-329</v>
      </c>
      <c r="B405" s="11">
        <f>RockerConcaveParameters!R481</f>
        <v>41.342920735725443</v>
      </c>
      <c r="C405" s="11">
        <f>RockerConcaveParameters!T481</f>
        <v>0.29550384493300735</v>
      </c>
      <c r="D405" s="11">
        <f>OutlineParameters!T485</f>
        <v>141.17673124864595</v>
      </c>
      <c r="E405" s="11">
        <f t="shared" si="25"/>
        <v>-222.04430187307707</v>
      </c>
      <c r="F405" t="e">
        <f t="shared" si="26"/>
        <v>#N/A</v>
      </c>
      <c r="G405" t="e">
        <f t="shared" si="27"/>
        <v>#N/A</v>
      </c>
      <c r="H405" t="e">
        <f t="shared" si="28"/>
        <v>#N/A</v>
      </c>
      <c r="I405">
        <f t="shared" si="29"/>
        <v>0</v>
      </c>
    </row>
    <row r="406" spans="1:9">
      <c r="A406">
        <v>-328</v>
      </c>
      <c r="B406" s="11">
        <f>RockerConcaveParameters!R482</f>
        <v>41.28578151483763</v>
      </c>
      <c r="C406" s="11">
        <f>RockerConcaveParameters!T482</f>
        <v>0.30175441362129019</v>
      </c>
      <c r="D406" s="11">
        <f>OutlineParameters!T486</f>
        <v>141.43016224527074</v>
      </c>
      <c r="E406" s="11">
        <f t="shared" si="25"/>
        <v>-221.71938873866043</v>
      </c>
      <c r="F406" t="e">
        <f t="shared" si="26"/>
        <v>#N/A</v>
      </c>
      <c r="G406" t="e">
        <f t="shared" si="27"/>
        <v>#N/A</v>
      </c>
      <c r="H406" t="e">
        <f t="shared" si="28"/>
        <v>#N/A</v>
      </c>
      <c r="I406">
        <f t="shared" si="29"/>
        <v>0</v>
      </c>
    </row>
    <row r="407" spans="1:9">
      <c r="A407">
        <v>-327</v>
      </c>
      <c r="B407" s="11">
        <f>RockerConcaveParameters!R483</f>
        <v>41.228846051261044</v>
      </c>
      <c r="C407" s="11">
        <f>RockerConcaveParameters!T483</f>
        <v>0.30807186516755319</v>
      </c>
      <c r="D407" s="11">
        <f>OutlineParameters!T487</f>
        <v>141.68339223210072</v>
      </c>
      <c r="E407" s="11">
        <f t="shared" si="25"/>
        <v>-221.39447560424375</v>
      </c>
      <c r="F407" t="e">
        <f t="shared" si="26"/>
        <v>#N/A</v>
      </c>
      <c r="G407" t="e">
        <f t="shared" si="27"/>
        <v>#N/A</v>
      </c>
      <c r="H407" t="e">
        <f t="shared" si="28"/>
        <v>#N/A</v>
      </c>
      <c r="I407">
        <f t="shared" si="29"/>
        <v>0</v>
      </c>
    </row>
    <row r="408" spans="1:9">
      <c r="A408">
        <v>-326</v>
      </c>
      <c r="B408" s="11">
        <f>RockerConcaveParameters!R484</f>
        <v>41.172116413975047</v>
      </c>
      <c r="C408" s="11">
        <f>RockerConcaveParameters!T484</f>
        <v>0.31445558740777885</v>
      </c>
      <c r="D408" s="11">
        <f>OutlineParameters!T488</f>
        <v>141.93643060791274</v>
      </c>
      <c r="E408" s="11">
        <f t="shared" si="25"/>
        <v>-221.06956246982708</v>
      </c>
      <c r="F408" t="e">
        <f t="shared" si="26"/>
        <v>#N/A</v>
      </c>
      <c r="G408" t="e">
        <f t="shared" si="27"/>
        <v>#N/A</v>
      </c>
      <c r="H408" t="e">
        <f t="shared" si="28"/>
        <v>#N/A</v>
      </c>
      <c r="I408">
        <f t="shared" si="29"/>
        <v>0</v>
      </c>
    </row>
    <row r="409" spans="1:9">
      <c r="A409">
        <v>-325</v>
      </c>
      <c r="B409" s="11">
        <f>RockerConcaveParameters!R485</f>
        <v>41.115589010354086</v>
      </c>
      <c r="C409" s="11">
        <f>RockerConcaveParameters!T485</f>
        <v>0.32090504742946369</v>
      </c>
      <c r="D409" s="11">
        <f>OutlineParameters!T489</f>
        <v>142.18926388330016</v>
      </c>
      <c r="E409" s="11">
        <f t="shared" si="25"/>
        <v>-220.74464933541043</v>
      </c>
      <c r="F409" t="e">
        <f t="shared" si="26"/>
        <v>#N/A</v>
      </c>
      <c r="G409" t="e">
        <f t="shared" si="27"/>
        <v>#N/A</v>
      </c>
      <c r="H409" t="e">
        <f t="shared" si="28"/>
        <v>#N/A</v>
      </c>
      <c r="I409">
        <f t="shared" si="29"/>
        <v>0</v>
      </c>
    </row>
    <row r="410" spans="1:9">
      <c r="A410">
        <v>-324</v>
      </c>
      <c r="B410" s="11">
        <f>RockerConcaveParameters!R486</f>
        <v>41.059262103153259</v>
      </c>
      <c r="C410" s="11">
        <f>RockerConcaveParameters!T486</f>
        <v>0.32741968052630693</v>
      </c>
      <c r="D410" s="11">
        <f>OutlineParameters!T490</f>
        <v>142.44187856885637</v>
      </c>
      <c r="E410" s="11">
        <f t="shared" si="25"/>
        <v>-220.41973620099378</v>
      </c>
      <c r="F410" t="e">
        <f t="shared" si="26"/>
        <v>#N/A</v>
      </c>
      <c r="G410" t="e">
        <f t="shared" si="27"/>
        <v>#N/A</v>
      </c>
      <c r="H410" t="e">
        <f t="shared" si="28"/>
        <v>#N/A</v>
      </c>
      <c r="I410">
        <f t="shared" si="29"/>
        <v>0</v>
      </c>
    </row>
    <row r="411" spans="1:9">
      <c r="A411">
        <v>-323</v>
      </c>
      <c r="B411" s="11">
        <f>RockerConcaveParameters!R487</f>
        <v>41.003132205335419</v>
      </c>
      <c r="C411" s="11">
        <f>RockerConcaveParameters!T487</f>
        <v>0.33399897320704841</v>
      </c>
      <c r="D411" s="11">
        <f>OutlineParameters!T491</f>
        <v>142.69428406335823</v>
      </c>
      <c r="E411" s="11">
        <f t="shared" si="25"/>
        <v>-220.09482306657711</v>
      </c>
      <c r="F411" t="e">
        <f t="shared" si="26"/>
        <v>#N/A</v>
      </c>
      <c r="G411" t="e">
        <f t="shared" si="27"/>
        <v>#N/A</v>
      </c>
      <c r="H411" t="e">
        <f t="shared" si="28"/>
        <v>#N/A</v>
      </c>
      <c r="I411">
        <f t="shared" si="29"/>
        <v>0</v>
      </c>
    </row>
    <row r="412" spans="1:9">
      <c r="A412">
        <v>-322</v>
      </c>
      <c r="B412" s="11">
        <f>RockerConcaveParameters!R488</f>
        <v>40.947201392686452</v>
      </c>
      <c r="C412" s="11">
        <f>RockerConcaveParameters!T488</f>
        <v>0.3406423751248453</v>
      </c>
      <c r="D412" s="11">
        <f>OutlineParameters!T492</f>
        <v>142.94645924800457</v>
      </c>
      <c r="E412" s="11">
        <f t="shared" si="25"/>
        <v>-219.76990993216043</v>
      </c>
      <c r="F412" t="e">
        <f t="shared" si="26"/>
        <v>#N/A</v>
      </c>
      <c r="G412" t="e">
        <f t="shared" si="27"/>
        <v>#N/A</v>
      </c>
      <c r="H412" t="e">
        <f t="shared" si="28"/>
        <v>#N/A</v>
      </c>
      <c r="I412">
        <f t="shared" si="29"/>
        <v>0</v>
      </c>
    </row>
    <row r="413" spans="1:9">
      <c r="A413">
        <v>-321</v>
      </c>
      <c r="B413" s="11">
        <f>RockerConcaveParameters!R489</f>
        <v>40.891466072580826</v>
      </c>
      <c r="C413" s="11">
        <f>RockerConcaveParameters!T489</f>
        <v>0.34734930866371072</v>
      </c>
      <c r="D413" s="11">
        <f>OutlineParameters!T493</f>
        <v>143.19841352157238</v>
      </c>
      <c r="E413" s="11">
        <f t="shared" si="25"/>
        <v>-219.44499679774378</v>
      </c>
      <c r="F413" t="e">
        <f t="shared" si="26"/>
        <v>#N/A</v>
      </c>
      <c r="G413" t="e">
        <f t="shared" si="27"/>
        <v>#N/A</v>
      </c>
      <c r="H413" t="e">
        <f t="shared" si="28"/>
        <v>#N/A</v>
      </c>
      <c r="I413">
        <f t="shared" si="29"/>
        <v>0</v>
      </c>
    </row>
    <row r="414" spans="1:9">
      <c r="A414">
        <v>-320</v>
      </c>
      <c r="B414" s="11">
        <f>RockerConcaveParameters!R490</f>
        <v>40.835922606950298</v>
      </c>
      <c r="C414" s="11">
        <f>RockerConcaveParameters!T490</f>
        <v>0.35411922613960783</v>
      </c>
      <c r="D414" s="11">
        <f>OutlineParameters!T494</f>
        <v>143.45013339465487</v>
      </c>
      <c r="E414" s="11">
        <f t="shared" si="25"/>
        <v>-219.12008366332714</v>
      </c>
      <c r="F414" t="e">
        <f t="shared" si="26"/>
        <v>#N/A</v>
      </c>
      <c r="G414" t="e">
        <f t="shared" si="27"/>
        <v>#N/A</v>
      </c>
      <c r="H414" t="e">
        <f t="shared" si="28"/>
        <v>#N/A</v>
      </c>
      <c r="I414">
        <f t="shared" si="29"/>
        <v>0</v>
      </c>
    </row>
    <row r="415" spans="1:9">
      <c r="A415">
        <v>-319</v>
      </c>
      <c r="B415" s="11">
        <f>RockerConcaveParameters!R491</f>
        <v>40.780573217696769</v>
      </c>
      <c r="C415" s="11">
        <f>RockerConcaveParameters!T491</f>
        <v>0.36095160980078528</v>
      </c>
      <c r="D415" s="11">
        <f>OutlineParameters!T495</f>
        <v>143.70160537784548</v>
      </c>
      <c r="E415" s="11">
        <f t="shared" si="25"/>
        <v>-218.79517052891049</v>
      </c>
      <c r="F415" t="e">
        <f t="shared" si="26"/>
        <v>#N/A</v>
      </c>
      <c r="G415" t="e">
        <f t="shared" si="27"/>
        <v>#N/A</v>
      </c>
      <c r="H415" t="e">
        <f t="shared" si="28"/>
        <v>#N/A</v>
      </c>
      <c r="I415">
        <f t="shared" si="29"/>
        <v>0</v>
      </c>
    </row>
    <row r="416" spans="1:9">
      <c r="A416">
        <v>-318</v>
      </c>
      <c r="B416" s="11">
        <f>RockerConcaveParameters!R492</f>
        <v>40.725414265141801</v>
      </c>
      <c r="C416" s="11">
        <f>RockerConcaveParameters!T492</f>
        <v>0.36784591143978851</v>
      </c>
      <c r="D416" s="11">
        <f>OutlineParameters!T496</f>
        <v>143.95283886992115</v>
      </c>
      <c r="E416" s="11">
        <f t="shared" si="25"/>
        <v>-218.47025739449381</v>
      </c>
      <c r="F416" t="e">
        <f t="shared" si="26"/>
        <v>#N/A</v>
      </c>
      <c r="G416" t="e">
        <f t="shared" si="27"/>
        <v>#N/A</v>
      </c>
      <c r="H416" t="e">
        <f t="shared" si="28"/>
        <v>#N/A</v>
      </c>
      <c r="I416">
        <f t="shared" si="29"/>
        <v>0</v>
      </c>
    </row>
    <row r="417" spans="1:9">
      <c r="A417">
        <v>-317</v>
      </c>
      <c r="B417" s="11">
        <f>RockerConcaveParameters!R493</f>
        <v>40.670444064008457</v>
      </c>
      <c r="C417" s="11">
        <f>RockerConcaveParameters!T493</f>
        <v>0.37480155344063071</v>
      </c>
      <c r="D417" s="11">
        <f>OutlineParameters!T497</f>
        <v>144.20381275208058</v>
      </c>
      <c r="E417" s="11">
        <f t="shared" si="25"/>
        <v>-218.14534426007714</v>
      </c>
      <c r="F417" t="e">
        <f t="shared" si="26"/>
        <v>#N/A</v>
      </c>
      <c r="G417" t="e">
        <f t="shared" si="27"/>
        <v>#N/A</v>
      </c>
      <c r="H417" t="e">
        <f t="shared" si="28"/>
        <v>#N/A</v>
      </c>
      <c r="I417">
        <f t="shared" si="29"/>
        <v>0</v>
      </c>
    </row>
    <row r="418" spans="1:9">
      <c r="A418">
        <v>-316</v>
      </c>
      <c r="B418" s="11">
        <f>RockerConcaveParameters!R494</f>
        <v>40.615658982528814</v>
      </c>
      <c r="C418" s="11">
        <f>RockerConcaveParameters!T494</f>
        <v>0.38181799016723644</v>
      </c>
      <c r="D418" s="11">
        <f>OutlineParameters!T498</f>
        <v>144.45453642310082</v>
      </c>
      <c r="E418" s="11">
        <f t="shared" ref="E418:E481" si="30">$C$20*A418+$E$20</f>
        <v>-217.82043112566049</v>
      </c>
      <c r="F418" t="e">
        <f t="shared" si="26"/>
        <v>#N/A</v>
      </c>
      <c r="G418" t="e">
        <f t="shared" si="27"/>
        <v>#N/A</v>
      </c>
      <c r="H418" t="e">
        <f t="shared" si="28"/>
        <v>#N/A</v>
      </c>
      <c r="I418">
        <f t="shared" si="29"/>
        <v>0</v>
      </c>
    </row>
    <row r="419" spans="1:9">
      <c r="A419">
        <v>-315</v>
      </c>
      <c r="B419" s="11">
        <f>RockerConcaveParameters!R495</f>
        <v>40.561061229947924</v>
      </c>
      <c r="C419" s="11">
        <f>RockerConcaveParameters!T495</f>
        <v>0.38889469975364621</v>
      </c>
      <c r="D419" s="11">
        <f>OutlineParameters!T499</f>
        <v>144.70499639357516</v>
      </c>
      <c r="E419" s="11">
        <f t="shared" si="30"/>
        <v>-217.49551799124384</v>
      </c>
      <c r="F419" t="e">
        <f t="shared" ref="F419:F482" si="31">IF(E419&gt;-D419,(B419-3/2*C419*((E419/D419)^2-1/3*(E419/D419)^3)),NA())</f>
        <v>#N/A</v>
      </c>
      <c r="G419" t="e">
        <f t="shared" ref="G419:G482" si="32">(F419-F418)</f>
        <v>#N/A</v>
      </c>
      <c r="H419" t="e">
        <f t="shared" si="28"/>
        <v>#N/A</v>
      </c>
      <c r="I419">
        <f t="shared" si="29"/>
        <v>0</v>
      </c>
    </row>
    <row r="420" spans="1:9">
      <c r="A420">
        <v>-314</v>
      </c>
      <c r="B420" s="11">
        <f>RockerConcaveParameters!R496</f>
        <v>40.506647172943886</v>
      </c>
      <c r="C420" s="11">
        <f>RockerConcaveParameters!T496</f>
        <v>0.3960311211574909</v>
      </c>
      <c r="D420" s="11">
        <f>OutlineParameters!T500</f>
        <v>144.95517917409691</v>
      </c>
      <c r="E420" s="11">
        <f t="shared" si="30"/>
        <v>-217.17060485682717</v>
      </c>
      <c r="F420" t="e">
        <f t="shared" si="31"/>
        <v>#N/A</v>
      </c>
      <c r="G420" t="e">
        <f t="shared" si="32"/>
        <v>#N/A</v>
      </c>
      <c r="H420" t="e">
        <f t="shared" ref="H420:H483" si="33">(G420-G419)</f>
        <v>#N/A</v>
      </c>
      <c r="I420">
        <f t="shared" ref="I420:I483" si="34">IF(OR(ISNA(G420),ISNA(G419)),0,IF(G420*G419&lt;0,A420,0))</f>
        <v>0</v>
      </c>
    </row>
    <row r="421" spans="1:9">
      <c r="A421">
        <v>-313</v>
      </c>
      <c r="B421" s="11">
        <f>RockerConcaveParameters!R497</f>
        <v>40.452415126239785</v>
      </c>
      <c r="C421" s="11">
        <f>RockerConcaveParameters!T497</f>
        <v>0.40322672146626731</v>
      </c>
      <c r="D421" s="11">
        <f>OutlineParameters!T501</f>
        <v>145.20509416344302</v>
      </c>
      <c r="E421" s="11">
        <f t="shared" si="30"/>
        <v>-216.84569172241049</v>
      </c>
      <c r="F421" t="e">
        <f t="shared" si="31"/>
        <v>#N/A</v>
      </c>
      <c r="G421" t="e">
        <f t="shared" si="32"/>
        <v>#N/A</v>
      </c>
      <c r="H421" t="e">
        <f t="shared" si="33"/>
        <v>#N/A</v>
      </c>
      <c r="I421">
        <f t="shared" si="34"/>
        <v>0</v>
      </c>
    </row>
    <row r="422" spans="1:9">
      <c r="A422">
        <v>-312</v>
      </c>
      <c r="B422" s="11">
        <f>RockerConcaveParameters!R498</f>
        <v>40.398361464142965</v>
      </c>
      <c r="C422" s="11">
        <f>RockerConcaveParameters!T498</f>
        <v>0.4104808974140754</v>
      </c>
      <c r="D422" s="11">
        <f>OutlineParameters!T502</f>
        <v>145.4547202428123</v>
      </c>
      <c r="E422" s="11">
        <f t="shared" si="30"/>
        <v>-216.52077858799385</v>
      </c>
      <c r="F422" t="e">
        <f t="shared" si="31"/>
        <v>#N/A</v>
      </c>
      <c r="G422" t="e">
        <f t="shared" si="32"/>
        <v>#N/A</v>
      </c>
      <c r="H422" t="e">
        <f t="shared" si="33"/>
        <v>#N/A</v>
      </c>
      <c r="I422">
        <f t="shared" si="34"/>
        <v>0</v>
      </c>
    </row>
    <row r="423" spans="1:9">
      <c r="A423">
        <v>-311</v>
      </c>
      <c r="B423" s="11">
        <f>RockerConcaveParameters!R499</f>
        <v>40.344488383691669</v>
      </c>
      <c r="C423" s="11">
        <f>RockerConcaveParameters!T499</f>
        <v>0.41779318277167476</v>
      </c>
      <c r="D423" s="11">
        <f>OutlineParameters!T503</f>
        <v>145.70406681098171</v>
      </c>
      <c r="E423" s="11">
        <f t="shared" si="30"/>
        <v>-216.1958654535772</v>
      </c>
      <c r="F423" t="e">
        <f t="shared" si="31"/>
        <v>#N/A</v>
      </c>
      <c r="G423" t="e">
        <f t="shared" si="32"/>
        <v>#N/A</v>
      </c>
      <c r="H423" t="e">
        <f t="shared" si="33"/>
        <v>#N/A</v>
      </c>
      <c r="I423">
        <f t="shared" si="34"/>
        <v>0</v>
      </c>
    </row>
    <row r="424" spans="1:9">
      <c r="A424">
        <v>-310</v>
      </c>
      <c r="B424" s="11">
        <f>RockerConcaveParameters!R500</f>
        <v>40.290792257695514</v>
      </c>
      <c r="C424" s="11">
        <f>RockerConcaveParameters!T500</f>
        <v>0.42516297378631829</v>
      </c>
      <c r="D424" s="11">
        <f>OutlineParameters!T504</f>
        <v>145.95312037854455</v>
      </c>
      <c r="E424" s="11">
        <f t="shared" si="30"/>
        <v>-215.87095231916055</v>
      </c>
      <c r="F424" t="e">
        <f t="shared" si="31"/>
        <v>#N/A</v>
      </c>
      <c r="G424" t="e">
        <f t="shared" si="32"/>
        <v>#N/A</v>
      </c>
      <c r="H424" t="e">
        <f t="shared" si="33"/>
        <v>#N/A</v>
      </c>
      <c r="I424">
        <f t="shared" si="34"/>
        <v>0</v>
      </c>
    </row>
    <row r="425" spans="1:9">
      <c r="A425">
        <v>-309</v>
      </c>
      <c r="B425" s="11">
        <f>RockerConcaveParameters!R501</f>
        <v>40.23726946487065</v>
      </c>
      <c r="C425" s="11">
        <f>RockerConcaveParameters!T501</f>
        <v>0.43258972822986802</v>
      </c>
      <c r="D425" s="11">
        <f>OutlineParameters!T505</f>
        <v>146.20186745609419</v>
      </c>
      <c r="E425" s="11">
        <f t="shared" si="30"/>
        <v>-215.54603918474388</v>
      </c>
      <c r="F425" t="e">
        <f t="shared" si="31"/>
        <v>#N/A</v>
      </c>
      <c r="G425" t="e">
        <f t="shared" si="32"/>
        <v>#N/A</v>
      </c>
      <c r="H425" t="e">
        <f t="shared" si="33"/>
        <v>#N/A</v>
      </c>
      <c r="I425">
        <f t="shared" si="34"/>
        <v>0</v>
      </c>
    </row>
    <row r="426" spans="1:9">
      <c r="A426">
        <v>-308</v>
      </c>
      <c r="B426" s="11">
        <f>RockerConcaveParameters!R502</f>
        <v>40.183922193395539</v>
      </c>
      <c r="C426" s="11">
        <f>RockerConcaveParameters!T502</f>
        <v>0.44007291738849053</v>
      </c>
      <c r="D426" s="11">
        <f>OutlineParameters!T506</f>
        <v>146.45031744240748</v>
      </c>
      <c r="E426" s="11">
        <f t="shared" si="30"/>
        <v>-215.2211260503272</v>
      </c>
      <c r="F426" t="e">
        <f t="shared" si="31"/>
        <v>#N/A</v>
      </c>
      <c r="G426" t="e">
        <f t="shared" si="32"/>
        <v>#N/A</v>
      </c>
      <c r="H426" t="e">
        <f t="shared" si="33"/>
        <v>#N/A</v>
      </c>
      <c r="I426">
        <f t="shared" si="34"/>
        <v>0</v>
      </c>
    </row>
    <row r="427" spans="1:9">
      <c r="A427">
        <v>-307</v>
      </c>
      <c r="B427" s="11">
        <f>RockerConcaveParameters!R503</f>
        <v>40.130746820530788</v>
      </c>
      <c r="C427" s="11">
        <f>RockerConcaveParameters!T503</f>
        <v>0.44761199856091466</v>
      </c>
      <c r="D427" s="11">
        <f>OutlineParameters!T507</f>
        <v>146.69844921868335</v>
      </c>
      <c r="E427" s="11">
        <f t="shared" si="30"/>
        <v>-214.89621291591055</v>
      </c>
      <c r="F427" t="e">
        <f t="shared" si="31"/>
        <v>#N/A</v>
      </c>
      <c r="G427" t="e">
        <f t="shared" si="32"/>
        <v>#N/A</v>
      </c>
      <c r="H427" t="e">
        <f t="shared" si="33"/>
        <v>#N/A</v>
      </c>
      <c r="I427">
        <f t="shared" si="34"/>
        <v>0</v>
      </c>
    </row>
    <row r="428" spans="1:9">
      <c r="A428">
        <v>-306</v>
      </c>
      <c r="B428" s="11">
        <f>RockerConcaveParameters!R504</f>
        <v>40.077741660999479</v>
      </c>
      <c r="C428" s="11">
        <f>RockerConcaveParameters!T504</f>
        <v>0.45520639413115349</v>
      </c>
      <c r="D428" s="11">
        <f>OutlineParameters!T508</f>
        <v>146.94627218369865</v>
      </c>
      <c r="E428" s="11">
        <f t="shared" si="30"/>
        <v>-214.57129978149391</v>
      </c>
      <c r="F428" t="e">
        <f t="shared" si="31"/>
        <v>#N/A</v>
      </c>
      <c r="G428" t="e">
        <f t="shared" si="32"/>
        <v>#N/A</v>
      </c>
      <c r="H428" t="e">
        <f t="shared" si="33"/>
        <v>#N/A</v>
      </c>
      <c r="I428">
        <f t="shared" si="34"/>
        <v>0</v>
      </c>
    </row>
    <row r="429" spans="1:9">
      <c r="A429">
        <v>-305</v>
      </c>
      <c r="B429" s="11">
        <f>RockerConcaveParameters!R505</f>
        <v>40.024903099199264</v>
      </c>
      <c r="C429" s="11">
        <f>RockerConcaveParameters!T505</f>
        <v>0.46285556371789111</v>
      </c>
      <c r="D429" s="11">
        <f>OutlineParameters!T509</f>
        <v>147.19377284804673</v>
      </c>
      <c r="E429" s="11">
        <f t="shared" si="30"/>
        <v>-214.24638664707723</v>
      </c>
      <c r="F429" t="e">
        <f t="shared" si="31"/>
        <v>#N/A</v>
      </c>
      <c r="G429" t="e">
        <f t="shared" si="32"/>
        <v>#N/A</v>
      </c>
      <c r="H429" t="e">
        <f t="shared" si="33"/>
        <v>#N/A</v>
      </c>
      <c r="I429">
        <f t="shared" si="34"/>
        <v>0</v>
      </c>
    </row>
    <row r="430" spans="1:9">
      <c r="A430">
        <v>-304</v>
      </c>
      <c r="B430" s="11">
        <f>RockerConcaveParameters!R506</f>
        <v>39.97223331188934</v>
      </c>
      <c r="C430" s="11">
        <f>RockerConcaveParameters!T506</f>
        <v>0.47055897489536425</v>
      </c>
      <c r="D430" s="11">
        <f>OutlineParameters!T510</f>
        <v>147.44093772232094</v>
      </c>
      <c r="E430" s="11">
        <f t="shared" si="30"/>
        <v>-213.92147351266055</v>
      </c>
      <c r="F430" t="e">
        <f t="shared" si="31"/>
        <v>#N/A</v>
      </c>
      <c r="G430" t="e">
        <f t="shared" si="32"/>
        <v>#N/A</v>
      </c>
      <c r="H430" t="e">
        <f t="shared" si="33"/>
        <v>#N/A</v>
      </c>
      <c r="I430">
        <f t="shared" si="34"/>
        <v>0</v>
      </c>
    </row>
    <row r="431" spans="1:9">
      <c r="A431">
        <v>-303</v>
      </c>
      <c r="B431" s="11">
        <f>RockerConcaveParameters!R507</f>
        <v>39.919728682068083</v>
      </c>
      <c r="C431" s="11">
        <f>RockerConcaveParameters!T507</f>
        <v>0.47831607192624825</v>
      </c>
      <c r="D431" s="11">
        <f>OutlineParameters!T511</f>
        <v>147.68777620529821</v>
      </c>
      <c r="E431" s="11">
        <f t="shared" si="30"/>
        <v>-213.59656037824391</v>
      </c>
      <c r="F431" t="e">
        <f t="shared" si="31"/>
        <v>#N/A</v>
      </c>
      <c r="G431" t="e">
        <f t="shared" si="32"/>
        <v>#N/A</v>
      </c>
      <c r="H431" t="e">
        <f t="shared" si="33"/>
        <v>#N/A</v>
      </c>
      <c r="I431">
        <f t="shared" si="34"/>
        <v>0</v>
      </c>
    </row>
    <row r="432" spans="1:9">
      <c r="A432">
        <v>-302</v>
      </c>
      <c r="B432" s="11">
        <f>RockerConcaveParameters!R508</f>
        <v>39.867386570784255</v>
      </c>
      <c r="C432" s="11">
        <f>RockerConcaveParameters!T508</f>
        <v>0.48612632189803973</v>
      </c>
      <c r="D432" s="11">
        <f>OutlineParameters!T512</f>
        <v>147.93426717817732</v>
      </c>
      <c r="E432" s="11">
        <f t="shared" si="30"/>
        <v>-213.27164724382726</v>
      </c>
      <c r="F432" t="e">
        <f t="shared" si="31"/>
        <v>#N/A</v>
      </c>
      <c r="G432" t="e">
        <f t="shared" si="32"/>
        <v>#N/A</v>
      </c>
      <c r="H432" t="e">
        <f t="shared" si="33"/>
        <v>#N/A</v>
      </c>
      <c r="I432">
        <f t="shared" si="34"/>
        <v>0</v>
      </c>
    </row>
    <row r="433" spans="1:9">
      <c r="A433">
        <v>-301</v>
      </c>
      <c r="B433" s="11">
        <f>RockerConcaveParameters!R509</f>
        <v>39.815206228914946</v>
      </c>
      <c r="C433" s="11">
        <f>RockerConcaveParameters!T509</f>
        <v>0.49398912659845895</v>
      </c>
      <c r="D433" s="11">
        <f>OutlineParameters!T513</f>
        <v>148.18042003973525</v>
      </c>
      <c r="E433" s="11">
        <f t="shared" si="30"/>
        <v>-212.94673410941058</v>
      </c>
      <c r="F433" t="e">
        <f t="shared" si="31"/>
        <v>#N/A</v>
      </c>
      <c r="G433" t="e">
        <f t="shared" si="32"/>
        <v>#N/A</v>
      </c>
      <c r="H433" t="e">
        <f t="shared" si="33"/>
        <v>#N/A</v>
      </c>
      <c r="I433">
        <f t="shared" si="34"/>
        <v>0</v>
      </c>
    </row>
    <row r="434" spans="1:9">
      <c r="A434">
        <v>-300</v>
      </c>
      <c r="B434" s="11">
        <f>RockerConcaveParameters!R510</f>
        <v>39.76318696122717</v>
      </c>
      <c r="C434" s="11">
        <f>RockerConcaveParameters!T510</f>
        <v>0.50190400964074033</v>
      </c>
      <c r="D434" s="11">
        <f>OutlineParameters!T514</f>
        <v>148.42622130056529</v>
      </c>
      <c r="E434" s="11">
        <f t="shared" si="30"/>
        <v>-212.62182097499394</v>
      </c>
      <c r="F434" t="e">
        <f t="shared" si="31"/>
        <v>#N/A</v>
      </c>
      <c r="G434" t="e">
        <f t="shared" si="32"/>
        <v>#N/A</v>
      </c>
      <c r="H434" t="e">
        <f t="shared" si="33"/>
        <v>#N/A</v>
      </c>
      <c r="I434">
        <f t="shared" si="34"/>
        <v>0</v>
      </c>
    </row>
    <row r="435" spans="1:9">
      <c r="A435">
        <v>-299</v>
      </c>
      <c r="B435" s="11">
        <f>RockerConcaveParameters!R511</f>
        <v>39.711325156232036</v>
      </c>
      <c r="C435" s="11">
        <f>RockerConcaveParameters!T511</f>
        <v>0.5098703723760416</v>
      </c>
      <c r="D435" s="11">
        <f>OutlineParameters!T515</f>
        <v>148.6716574712608</v>
      </c>
      <c r="E435" s="11">
        <f t="shared" si="30"/>
        <v>-212.29690784057726</v>
      </c>
      <c r="F435" t="e">
        <f t="shared" si="31"/>
        <v>#N/A</v>
      </c>
      <c r="G435" t="e">
        <f t="shared" si="32"/>
        <v>#N/A</v>
      </c>
      <c r="H435" t="e">
        <f t="shared" si="33"/>
        <v>#N/A</v>
      </c>
      <c r="I435">
        <f t="shared" si="34"/>
        <v>0</v>
      </c>
    </row>
    <row r="436" spans="1:9">
      <c r="A436">
        <v>-298</v>
      </c>
      <c r="B436" s="11">
        <f>RockerConcaveParameters!R512</f>
        <v>39.659621036001269</v>
      </c>
      <c r="C436" s="11">
        <f>RockerConcaveParameters!T512</f>
        <v>0.51788769679302094</v>
      </c>
      <c r="D436" s="11">
        <f>OutlineParameters!T516</f>
        <v>148.91673795059873</v>
      </c>
      <c r="E436" s="11">
        <f t="shared" si="30"/>
        <v>-211.97199470616061</v>
      </c>
      <c r="F436" t="e">
        <f t="shared" si="31"/>
        <v>#N/A</v>
      </c>
      <c r="G436" t="e">
        <f t="shared" si="32"/>
        <v>#N/A</v>
      </c>
      <c r="H436" t="e">
        <f t="shared" si="33"/>
        <v>#N/A</v>
      </c>
      <c r="I436">
        <f t="shared" si="34"/>
        <v>0</v>
      </c>
    </row>
    <row r="437" spans="1:9">
      <c r="A437">
        <v>-297</v>
      </c>
      <c r="B437" s="11">
        <f>RockerConcaveParameters!R513</f>
        <v>39.608070995620494</v>
      </c>
      <c r="C437" s="11">
        <f>RockerConcaveParameters!T513</f>
        <v>0.52595538637993755</v>
      </c>
      <c r="D437" s="11">
        <f>OutlineParameters!T517</f>
        <v>149.16144161977783</v>
      </c>
      <c r="E437" s="11">
        <f t="shared" si="30"/>
        <v>-211.64708157174397</v>
      </c>
      <c r="F437" t="e">
        <f t="shared" si="31"/>
        <v>#N/A</v>
      </c>
      <c r="G437" t="e">
        <f t="shared" si="32"/>
        <v>#N/A</v>
      </c>
      <c r="H437" t="e">
        <f t="shared" si="33"/>
        <v>#N/A</v>
      </c>
      <c r="I437">
        <f t="shared" si="34"/>
        <v>0</v>
      </c>
    </row>
    <row r="438" spans="1:9">
      <c r="A438">
        <v>-296</v>
      </c>
      <c r="B438" s="11">
        <f>RockerConcaveParameters!R514</f>
        <v>39.556674329337497</v>
      </c>
      <c r="C438" s="11">
        <f>RockerConcaveParameters!T514</f>
        <v>0.53407296133066218</v>
      </c>
      <c r="D438" s="11">
        <f>OutlineParameters!T518</f>
        <v>149.40577787757508</v>
      </c>
      <c r="E438" s="11">
        <f t="shared" si="30"/>
        <v>-211.32216843732729</v>
      </c>
      <c r="F438" t="e">
        <f t="shared" si="31"/>
        <v>#N/A</v>
      </c>
      <c r="G438" t="e">
        <f t="shared" si="32"/>
        <v>#N/A</v>
      </c>
      <c r="H438" t="e">
        <f t="shared" si="33"/>
        <v>#N/A</v>
      </c>
      <c r="I438">
        <f t="shared" si="34"/>
        <v>0</v>
      </c>
    </row>
    <row r="439" spans="1:9">
      <c r="A439">
        <v>-295</v>
      </c>
      <c r="B439" s="11">
        <f>RockerConcaveParameters!R515</f>
        <v>39.505430291974079</v>
      </c>
      <c r="C439" s="11">
        <f>RockerConcaveParameters!T515</f>
        <v>0.54223982471517707</v>
      </c>
      <c r="D439" s="11">
        <f>OutlineParameters!T519</f>
        <v>149.64973323458383</v>
      </c>
      <c r="E439" s="11">
        <f t="shared" si="30"/>
        <v>-210.99725530291062</v>
      </c>
      <c r="F439" t="e">
        <f t="shared" si="31"/>
        <v>#N/A</v>
      </c>
      <c r="G439" t="e">
        <f t="shared" si="32"/>
        <v>#N/A</v>
      </c>
      <c r="H439" t="e">
        <f t="shared" si="33"/>
        <v>#N/A</v>
      </c>
      <c r="I439">
        <f t="shared" si="34"/>
        <v>0</v>
      </c>
    </row>
    <row r="440" spans="1:9">
      <c r="A440">
        <v>-294</v>
      </c>
      <c r="B440" s="11">
        <f>RockerConcaveParameters!R516</f>
        <v>39.454336244579004</v>
      </c>
      <c r="C440" s="11">
        <f>RockerConcaveParameters!T516</f>
        <v>0.5504554436209792</v>
      </c>
      <c r="D440" s="11">
        <f>OutlineParameters!T520</f>
        <v>149.89329420139734</v>
      </c>
      <c r="E440" s="11">
        <f t="shared" si="30"/>
        <v>-210.67234216849397</v>
      </c>
      <c r="F440" t="e">
        <f t="shared" si="31"/>
        <v>#N/A</v>
      </c>
      <c r="G440" t="e">
        <f t="shared" si="32"/>
        <v>#N/A</v>
      </c>
      <c r="H440" t="e">
        <f t="shared" si="33"/>
        <v>#N/A</v>
      </c>
      <c r="I440">
        <f t="shared" si="34"/>
        <v>0</v>
      </c>
    </row>
    <row r="441" spans="1:9">
      <c r="A441">
        <v>-293</v>
      </c>
      <c r="B441" s="11">
        <f>RockerConcaveParameters!R517</f>
        <v>39.403388587244379</v>
      </c>
      <c r="C441" s="11">
        <f>RockerConcaveParameters!T517</f>
        <v>0.55871926786720949</v>
      </c>
      <c r="D441" s="11">
        <f>OutlineParameters!T521</f>
        <v>150.13647017679264</v>
      </c>
      <c r="E441" s="11">
        <f t="shared" si="30"/>
        <v>-210.34742903407732</v>
      </c>
      <c r="F441" t="e">
        <f t="shared" si="31"/>
        <v>#N/A</v>
      </c>
      <c r="G441" t="e">
        <f t="shared" si="32"/>
        <v>#N/A</v>
      </c>
      <c r="H441" t="e">
        <f t="shared" si="33"/>
        <v>#N/A</v>
      </c>
      <c r="I441">
        <f t="shared" si="34"/>
        <v>0</v>
      </c>
    </row>
    <row r="442" spans="1:9">
      <c r="A442">
        <v>-292</v>
      </c>
      <c r="B442" s="11">
        <f>RockerConcaveParameters!R518</f>
        <v>39.352589465171746</v>
      </c>
      <c r="C442" s="11">
        <f>RockerConcaveParameters!T518</f>
        <v>0.56703076222059301</v>
      </c>
      <c r="D442" s="11">
        <f>OutlineParameters!T522</f>
        <v>150.37924767136303</v>
      </c>
      <c r="E442" s="11">
        <f t="shared" si="30"/>
        <v>-210.02251589966065</v>
      </c>
      <c r="F442" t="e">
        <f t="shared" si="31"/>
        <v>#N/A</v>
      </c>
      <c r="G442" t="e">
        <f t="shared" si="32"/>
        <v>#N/A</v>
      </c>
      <c r="H442" t="e">
        <f t="shared" si="33"/>
        <v>#N/A</v>
      </c>
      <c r="I442">
        <f t="shared" si="34"/>
        <v>0</v>
      </c>
    </row>
    <row r="443" spans="1:9">
      <c r="A443">
        <v>-291</v>
      </c>
      <c r="B443" s="11">
        <f>RockerConcaveParameters!R519</f>
        <v>39.301935277222675</v>
      </c>
      <c r="C443" s="11">
        <f>RockerConcaveParameters!T519</f>
        <v>0.57538936119911765</v>
      </c>
      <c r="D443" s="11">
        <f>OutlineParameters!T523</f>
        <v>150.62161319570177</v>
      </c>
      <c r="E443" s="11">
        <f t="shared" si="30"/>
        <v>-209.69760276524397</v>
      </c>
      <c r="F443" t="e">
        <f t="shared" si="31"/>
        <v>#N/A</v>
      </c>
      <c r="G443" t="e">
        <f t="shared" si="32"/>
        <v>#N/A</v>
      </c>
      <c r="H443" t="e">
        <f t="shared" si="33"/>
        <v>#N/A</v>
      </c>
      <c r="I443">
        <f t="shared" si="34"/>
        <v>0</v>
      </c>
    </row>
    <row r="444" spans="1:9">
      <c r="A444">
        <v>-290</v>
      </c>
      <c r="B444" s="11">
        <f>RockerConcaveParameters!R520</f>
        <v>39.251423384445935</v>
      </c>
      <c r="C444" s="11">
        <f>RockerConcaveParameters!T520</f>
        <v>0.58379453189028063</v>
      </c>
      <c r="D444" s="11">
        <f>OutlineParameters!T524</f>
        <v>150.86357614858591</v>
      </c>
      <c r="E444" s="11">
        <f t="shared" si="30"/>
        <v>-209.37268963082732</v>
      </c>
      <c r="F444" t="e">
        <f t="shared" si="31"/>
        <v>#N/A</v>
      </c>
      <c r="G444" t="e">
        <f t="shared" si="32"/>
        <v>#N/A</v>
      </c>
      <c r="H444" t="e">
        <f t="shared" si="33"/>
        <v>#N/A</v>
      </c>
      <c r="I444">
        <f t="shared" si="34"/>
        <v>0</v>
      </c>
    </row>
    <row r="445" spans="1:9">
      <c r="A445">
        <v>-289</v>
      </c>
      <c r="B445" s="11">
        <f>RockerConcaveParameters!R521</f>
        <v>39.201053052738047</v>
      </c>
      <c r="C445" s="11">
        <f>RockerConcaveParameters!T521</f>
        <v>0.59224570331573767</v>
      </c>
      <c r="D445" s="11">
        <f>OutlineParameters!T525</f>
        <v>151.1051154112142</v>
      </c>
      <c r="E445" s="11">
        <f t="shared" si="30"/>
        <v>-209.04777649641068</v>
      </c>
      <c r="F445" t="e">
        <f t="shared" si="31"/>
        <v>#N/A</v>
      </c>
      <c r="G445" t="e">
        <f t="shared" si="32"/>
        <v>#N/A</v>
      </c>
      <c r="H445" t="e">
        <f t="shared" si="33"/>
        <v>#N/A</v>
      </c>
      <c r="I445">
        <f t="shared" si="34"/>
        <v>0</v>
      </c>
    </row>
    <row r="446" spans="1:9">
      <c r="A446">
        <v>-288</v>
      </c>
      <c r="B446" s="11">
        <f>RockerConcaveParameters!R522</f>
        <v>39.150823556658409</v>
      </c>
      <c r="C446" s="11">
        <f>RockerConcaveParameters!T522</f>
        <v>0.60074235946715682</v>
      </c>
      <c r="D446" s="11">
        <f>OutlineParameters!T526</f>
        <v>151.34624038236356</v>
      </c>
      <c r="E446" s="11">
        <f t="shared" si="30"/>
        <v>-208.72286336199403</v>
      </c>
      <c r="F446" t="e">
        <f t="shared" si="31"/>
        <v>#N/A</v>
      </c>
      <c r="G446" t="e">
        <f t="shared" si="32"/>
        <v>#N/A</v>
      </c>
      <c r="H446" t="e">
        <f t="shared" si="33"/>
        <v>#N/A</v>
      </c>
      <c r="I446">
        <f t="shared" si="34"/>
        <v>0</v>
      </c>
    </row>
    <row r="447" spans="1:9">
      <c r="A447">
        <v>-287</v>
      </c>
      <c r="B447" s="11">
        <f>RockerConcaveParameters!R523</f>
        <v>39.100731299906315</v>
      </c>
      <c r="C447" s="11">
        <f>RockerConcaveParameters!T523</f>
        <v>0.6092839364350684</v>
      </c>
      <c r="D447" s="11">
        <f>OutlineParameters!T527</f>
        <v>151.58693757262739</v>
      </c>
      <c r="E447" s="11">
        <f t="shared" si="30"/>
        <v>-208.39795022757735</v>
      </c>
      <c r="F447" t="e">
        <f t="shared" si="31"/>
        <v>#N/A</v>
      </c>
      <c r="G447" t="e">
        <f t="shared" si="32"/>
        <v>#N/A</v>
      </c>
      <c r="H447" t="e">
        <f t="shared" si="33"/>
        <v>#N/A</v>
      </c>
      <c r="I447">
        <f t="shared" si="34"/>
        <v>0</v>
      </c>
    </row>
    <row r="448" spans="1:9">
      <c r="A448">
        <v>-286</v>
      </c>
      <c r="B448" s="11">
        <f>RockerConcaveParameters!R524</f>
        <v>39.050776504553497</v>
      </c>
      <c r="C448" s="11">
        <f>RockerConcaveParameters!T524</f>
        <v>0.61786988640580764</v>
      </c>
      <c r="D448" s="11">
        <f>OutlineParameters!T528</f>
        <v>151.82719349259895</v>
      </c>
      <c r="E448" s="11">
        <f t="shared" si="30"/>
        <v>-208.07303709316068</v>
      </c>
      <c r="F448" t="e">
        <f t="shared" si="31"/>
        <v>#N/A</v>
      </c>
      <c r="G448" t="e">
        <f t="shared" si="32"/>
        <v>#N/A</v>
      </c>
      <c r="H448" t="e">
        <f t="shared" si="33"/>
        <v>#N/A</v>
      </c>
      <c r="I448">
        <f t="shared" si="34"/>
        <v>0</v>
      </c>
    </row>
    <row r="449" spans="1:9">
      <c r="A449">
        <v>-285</v>
      </c>
      <c r="B449" s="11">
        <f>RockerConcaveParameters!R525</f>
        <v>39.000955580029959</v>
      </c>
      <c r="C449" s="11">
        <f>RockerConcaveParameters!T525</f>
        <v>0.62649964733272667</v>
      </c>
      <c r="D449" s="11">
        <f>OutlineParameters!T529</f>
        <v>152.06701754105518</v>
      </c>
      <c r="E449" s="11">
        <f t="shared" si="30"/>
        <v>-207.74812395874403</v>
      </c>
      <c r="F449" t="e">
        <f t="shared" si="31"/>
        <v>#N/A</v>
      </c>
      <c r="G449" t="e">
        <f t="shared" si="32"/>
        <v>#N/A</v>
      </c>
      <c r="H449" t="e">
        <f t="shared" si="33"/>
        <v>#N/A</v>
      </c>
      <c r="I449">
        <f t="shared" si="34"/>
        <v>0</v>
      </c>
    </row>
    <row r="450" spans="1:9">
      <c r="A450">
        <v>-284</v>
      </c>
      <c r="B450" s="11">
        <f>RockerConcaveParameters!R526</f>
        <v>38.951267791725954</v>
      </c>
      <c r="C450" s="11">
        <f>RockerConcaveParameters!T526</f>
        <v>0.63517270022697792</v>
      </c>
      <c r="D450" s="11">
        <f>OutlineParameters!T530</f>
        <v>152.30638859919497</v>
      </c>
      <c r="E450" s="11">
        <f t="shared" si="30"/>
        <v>-207.42321082432738</v>
      </c>
      <c r="F450" t="e">
        <f t="shared" si="31"/>
        <v>#N/A</v>
      </c>
      <c r="G450" t="e">
        <f t="shared" si="32"/>
        <v>#N/A</v>
      </c>
      <c r="H450" t="e">
        <f t="shared" si="33"/>
        <v>#N/A</v>
      </c>
      <c r="I450">
        <f t="shared" si="34"/>
        <v>0</v>
      </c>
    </row>
    <row r="451" spans="1:9">
      <c r="A451">
        <v>-283</v>
      </c>
      <c r="B451" s="11">
        <f>RockerConcaveParameters!R527</f>
        <v>38.901712408976429</v>
      </c>
      <c r="C451" s="11">
        <f>RockerConcaveParameters!T527</f>
        <v>0.64388848267849186</v>
      </c>
      <c r="D451" s="11">
        <f>OutlineParameters!T531</f>
        <v>152.54530843640057</v>
      </c>
      <c r="E451" s="11">
        <f t="shared" si="30"/>
        <v>-207.09829768991071</v>
      </c>
      <c r="F451" t="e">
        <f t="shared" si="31"/>
        <v>#N/A</v>
      </c>
      <c r="G451" t="e">
        <f t="shared" si="32"/>
        <v>#N/A</v>
      </c>
      <c r="H451" t="e">
        <f t="shared" si="33"/>
        <v>#N/A</v>
      </c>
      <c r="I451">
        <f t="shared" si="34"/>
        <v>0</v>
      </c>
    </row>
    <row r="452" spans="1:9">
      <c r="A452">
        <v>-282</v>
      </c>
      <c r="B452" s="11">
        <f>RockerConcaveParameters!R528</f>
        <v>38.852286792830157</v>
      </c>
      <c r="C452" s="11">
        <f>RockerConcaveParameters!T528</f>
        <v>0.65264643942302358</v>
      </c>
      <c r="D452" s="11">
        <f>OutlineParameters!T532</f>
        <v>152.78377882205456</v>
      </c>
      <c r="E452" s="11">
        <f t="shared" si="30"/>
        <v>-206.77338455549403</v>
      </c>
      <c r="F452" t="e">
        <f t="shared" si="31"/>
        <v>#N/A</v>
      </c>
      <c r="G452" t="e">
        <f t="shared" si="32"/>
        <v>#N/A</v>
      </c>
      <c r="H452" t="e">
        <f t="shared" si="33"/>
        <v>#N/A</v>
      </c>
      <c r="I452">
        <f t="shared" si="34"/>
        <v>0</v>
      </c>
    </row>
    <row r="453" spans="1:9">
      <c r="A453">
        <v>-281</v>
      </c>
      <c r="B453" s="11">
        <f>RockerConcaveParameters!R529</f>
        <v>38.802987357048607</v>
      </c>
      <c r="C453" s="11">
        <f>RockerConcaveParameters!T529</f>
        <v>0.66144603217363984</v>
      </c>
      <c r="D453" s="11">
        <f>OutlineParameters!T533</f>
        <v>153.02178245205292</v>
      </c>
      <c r="E453" s="11">
        <f t="shared" si="30"/>
        <v>-206.44847142107739</v>
      </c>
      <c r="F453" t="e">
        <f t="shared" si="31"/>
        <v>#N/A</v>
      </c>
      <c r="G453" t="e">
        <f t="shared" si="32"/>
        <v>#N/A</v>
      </c>
      <c r="H453" t="e">
        <f t="shared" si="33"/>
        <v>#N/A</v>
      </c>
      <c r="I453">
        <f t="shared" si="34"/>
        <v>0</v>
      </c>
    </row>
    <row r="454" spans="1:9">
      <c r="A454">
        <v>-280</v>
      </c>
      <c r="B454" s="11">
        <f>RockerConcaveParameters!R530</f>
        <v>38.753816219325813</v>
      </c>
      <c r="C454" s="11">
        <f>RockerConcaveParameters!T530</f>
        <v>0.67028670930493872</v>
      </c>
      <c r="D454" s="11">
        <f>OutlineParameters!T534</f>
        <v>153.25931728108074</v>
      </c>
      <c r="E454" s="11">
        <f t="shared" si="30"/>
        <v>-206.12355828666074</v>
      </c>
      <c r="F454" t="e">
        <f t="shared" si="31"/>
        <v>#N/A</v>
      </c>
      <c r="G454" t="e">
        <f t="shared" si="32"/>
        <v>#N/A</v>
      </c>
      <c r="H454" t="e">
        <f t="shared" si="33"/>
        <v>#N/A</v>
      </c>
      <c r="I454">
        <f t="shared" si="34"/>
        <v>0</v>
      </c>
    </row>
    <row r="455" spans="1:9">
      <c r="A455">
        <v>-279</v>
      </c>
      <c r="B455" s="11">
        <f>RockerConcaveParameters!R531</f>
        <v>38.704769792361489</v>
      </c>
      <c r="C455" s="11">
        <f>RockerConcaveParameters!T531</f>
        <v>0.67916793218485139</v>
      </c>
      <c r="D455" s="11">
        <f>OutlineParameters!T535</f>
        <v>153.49638126382322</v>
      </c>
      <c r="E455" s="11">
        <f t="shared" si="30"/>
        <v>-205.79864515224409</v>
      </c>
      <c r="F455" t="e">
        <f t="shared" si="31"/>
        <v>#N/A</v>
      </c>
      <c r="G455" t="e">
        <f t="shared" si="32"/>
        <v>#N/A</v>
      </c>
      <c r="H455" t="e">
        <f t="shared" si="33"/>
        <v>#N/A</v>
      </c>
      <c r="I455">
        <f t="shared" si="34"/>
        <v>0</v>
      </c>
    </row>
    <row r="456" spans="1:9">
      <c r="A456">
        <v>-278</v>
      </c>
      <c r="B456" s="11">
        <f>RockerConcaveParameters!R532</f>
        <v>38.655846390878722</v>
      </c>
      <c r="C456" s="11">
        <f>RockerConcaveParameters!T532</f>
        <v>0.6880891455491327</v>
      </c>
      <c r="D456" s="11">
        <f>OutlineParameters!T536</f>
        <v>153.73296091087366</v>
      </c>
      <c r="E456" s="11">
        <f t="shared" si="30"/>
        <v>-205.47373201782742</v>
      </c>
      <c r="F456" t="e">
        <f t="shared" si="31"/>
        <v>#N/A</v>
      </c>
      <c r="G456" t="e">
        <f t="shared" si="32"/>
        <v>#N/A</v>
      </c>
      <c r="H456" t="e">
        <f t="shared" si="33"/>
        <v>#N/A</v>
      </c>
      <c r="I456">
        <f t="shared" si="34"/>
        <v>0</v>
      </c>
    </row>
    <row r="457" spans="1:9">
      <c r="A457">
        <v>-277</v>
      </c>
      <c r="B457" s="11">
        <f>RockerConcaveParameters!R533</f>
        <v>38.607042432745402</v>
      </c>
      <c r="C457" s="11">
        <f>RockerConcaveParameters!T533</f>
        <v>0.69704979009394008</v>
      </c>
      <c r="D457" s="11">
        <f>OutlineParameters!T537</f>
        <v>153.96905417691724</v>
      </c>
      <c r="E457" s="11">
        <f t="shared" si="30"/>
        <v>-205.14881888341074</v>
      </c>
      <c r="F457" t="e">
        <f t="shared" si="31"/>
        <v>#N/A</v>
      </c>
      <c r="G457" t="e">
        <f t="shared" si="32"/>
        <v>#N/A</v>
      </c>
      <c r="H457" t="e">
        <f t="shared" si="33"/>
        <v>#N/A</v>
      </c>
      <c r="I457">
        <f t="shared" si="34"/>
        <v>0</v>
      </c>
    </row>
    <row r="458" spans="1:9">
      <c r="A458">
        <v>-276</v>
      </c>
      <c r="B458" s="11">
        <f>RockerConcaveParameters!R534</f>
        <v>38.55836002738647</v>
      </c>
      <c r="C458" s="11">
        <f>RockerConcaveParameters!T534</f>
        <v>0.70604934130824404</v>
      </c>
      <c r="D458" s="11">
        <f>OutlineParameters!T538</f>
        <v>154.20465520194179</v>
      </c>
      <c r="E458" s="11">
        <f t="shared" si="30"/>
        <v>-204.82390574899409</v>
      </c>
      <c r="F458" t="e">
        <f t="shared" si="31"/>
        <v>#N/A</v>
      </c>
      <c r="G458" t="e">
        <f t="shared" si="32"/>
        <v>#N/A</v>
      </c>
      <c r="H458" t="e">
        <f t="shared" si="33"/>
        <v>#N/A</v>
      </c>
      <c r="I458">
        <f t="shared" si="34"/>
        <v>0</v>
      </c>
    </row>
    <row r="459" spans="1:9">
      <c r="A459">
        <v>-275</v>
      </c>
      <c r="B459" s="11">
        <f>RockerConcaveParameters!R535</f>
        <v>38.509794644221117</v>
      </c>
      <c r="C459" s="11">
        <f>RockerConcaveParameters!T535</f>
        <v>0.71508723413625686</v>
      </c>
      <c r="D459" s="11">
        <f>OutlineParameters!T539</f>
        <v>154.43975812593521</v>
      </c>
      <c r="E459" s="11">
        <f t="shared" si="30"/>
        <v>-204.49899261457745</v>
      </c>
      <c r="F459" t="e">
        <f t="shared" si="31"/>
        <v>#N/A</v>
      </c>
      <c r="G459" t="e">
        <f t="shared" si="32"/>
        <v>#N/A</v>
      </c>
      <c r="H459" t="e">
        <f t="shared" si="33"/>
        <v>#N/A</v>
      </c>
      <c r="I459">
        <f t="shared" si="34"/>
        <v>0</v>
      </c>
    </row>
    <row r="460" spans="1:9">
      <c r="A460">
        <v>-274</v>
      </c>
      <c r="B460" s="11">
        <f>RockerConcaveParameters!R536</f>
        <v>38.461346493340457</v>
      </c>
      <c r="C460" s="11">
        <f>RockerConcaveParameters!T536</f>
        <v>0.72416293177107172</v>
      </c>
      <c r="D460" s="11">
        <f>OutlineParameters!T540</f>
        <v>154.67436090358257</v>
      </c>
      <c r="E460" s="11">
        <f t="shared" si="30"/>
        <v>-204.17407948016077</v>
      </c>
      <c r="F460" t="e">
        <f t="shared" si="31"/>
        <v>#N/A</v>
      </c>
      <c r="G460" t="e">
        <f t="shared" si="32"/>
        <v>#N/A</v>
      </c>
      <c r="H460" t="e">
        <f t="shared" si="33"/>
        <v>#N/A</v>
      </c>
      <c r="I460">
        <f t="shared" si="34"/>
        <v>0</v>
      </c>
    </row>
    <row r="461" spans="1:9">
      <c r="A461">
        <v>-273</v>
      </c>
      <c r="B461" s="11">
        <f>RockerConcaveParameters!R537</f>
        <v>38.413011995048841</v>
      </c>
      <c r="C461" s="11">
        <f>RockerConcaveParameters!T537</f>
        <v>0.73327587570083219</v>
      </c>
      <c r="D461" s="11">
        <f>OutlineParameters!T541</f>
        <v>154.90845004547731</v>
      </c>
      <c r="E461" s="11">
        <f t="shared" si="30"/>
        <v>-203.84916634574409</v>
      </c>
      <c r="F461" t="e">
        <f t="shared" si="31"/>
        <v>#N/A</v>
      </c>
      <c r="G461" t="e">
        <f t="shared" si="32"/>
        <v>#N/A</v>
      </c>
      <c r="H461" t="e">
        <f t="shared" si="33"/>
        <v>#N/A</v>
      </c>
      <c r="I461">
        <f t="shared" si="34"/>
        <v>0</v>
      </c>
    </row>
    <row r="462" spans="1:9">
      <c r="A462">
        <v>-272</v>
      </c>
      <c r="B462" s="11">
        <f>RockerConcaveParameters!R538</f>
        <v>38.364791357510711</v>
      </c>
      <c r="C462" s="11">
        <f>RockerConcaveParameters!T538</f>
        <v>0.74242552849235688</v>
      </c>
      <c r="D462" s="11">
        <f>OutlineParameters!T542</f>
        <v>155.1420235063045</v>
      </c>
      <c r="E462" s="11">
        <f t="shared" si="30"/>
        <v>-203.52425321132745</v>
      </c>
      <c r="F462" t="e">
        <f t="shared" si="31"/>
        <v>#N/A</v>
      </c>
      <c r="G462" t="e">
        <f t="shared" si="32"/>
        <v>#N/A</v>
      </c>
      <c r="H462" t="e">
        <f t="shared" si="33"/>
        <v>#N/A</v>
      </c>
      <c r="I462">
        <f t="shared" si="34"/>
        <v>0</v>
      </c>
    </row>
    <row r="463" spans="1:9">
      <c r="A463">
        <v>-271</v>
      </c>
      <c r="B463" s="11">
        <f>RockerConcaveParameters!R539</f>
        <v>38.316681002928924</v>
      </c>
      <c r="C463" s="11">
        <f>RockerConcaveParameters!T539</f>
        <v>0.75161133225092092</v>
      </c>
      <c r="D463" s="11">
        <f>OutlineParameters!T543</f>
        <v>155.37507542605195</v>
      </c>
      <c r="E463" s="11">
        <f t="shared" si="30"/>
        <v>-203.1993400769108</v>
      </c>
      <c r="F463" t="e">
        <f t="shared" si="31"/>
        <v>#N/A</v>
      </c>
      <c r="G463" t="e">
        <f t="shared" si="32"/>
        <v>#N/A</v>
      </c>
      <c r="H463" t="e">
        <f t="shared" si="33"/>
        <v>#N/A</v>
      </c>
      <c r="I463">
        <f t="shared" si="34"/>
        <v>0</v>
      </c>
    </row>
    <row r="464" spans="1:9">
      <c r="A464">
        <v>-270</v>
      </c>
      <c r="B464" s="11">
        <f>RockerConcaveParameters!R540</f>
        <v>38.268681137597547</v>
      </c>
      <c r="C464" s="11">
        <f>RockerConcaveParameters!T540</f>
        <v>0.7608327414847742</v>
      </c>
      <c r="D464" s="11">
        <f>OutlineParameters!T544</f>
        <v>155.60759994470766</v>
      </c>
      <c r="E464" s="11">
        <f t="shared" si="30"/>
        <v>-202.87442694249415</v>
      </c>
      <c r="F464" t="e">
        <f t="shared" si="31"/>
        <v>#N/A</v>
      </c>
      <c r="G464" t="e">
        <f t="shared" si="32"/>
        <v>#N/A</v>
      </c>
      <c r="H464" t="e">
        <f t="shared" si="33"/>
        <v>#N/A</v>
      </c>
      <c r="I464">
        <f t="shared" si="34"/>
        <v>0</v>
      </c>
    </row>
    <row r="465" spans="1:9">
      <c r="A465">
        <v>-269</v>
      </c>
      <c r="B465" s="11">
        <f>RockerConcaveParameters!R541</f>
        <v>38.220788185561709</v>
      </c>
      <c r="C465" s="11">
        <f>RockerConcaveParameters!T541</f>
        <v>0.77008921379919848</v>
      </c>
      <c r="D465" s="11">
        <f>OutlineParameters!T545</f>
        <v>155.83959501695668</v>
      </c>
      <c r="E465" s="11">
        <f t="shared" si="30"/>
        <v>-202.54951380807748</v>
      </c>
      <c r="F465" t="e">
        <f t="shared" si="31"/>
        <v>#N/A</v>
      </c>
      <c r="G465" t="e">
        <f t="shared" si="32"/>
        <v>#N/A</v>
      </c>
      <c r="H465" t="e">
        <f t="shared" si="33"/>
        <v>#N/A</v>
      </c>
      <c r="I465">
        <f t="shared" si="34"/>
        <v>0</v>
      </c>
    </row>
    <row r="466" spans="1:9">
      <c r="A466">
        <v>-268</v>
      </c>
      <c r="B466" s="11">
        <f>RockerConcaveParameters!R542</f>
        <v>38.173002351301335</v>
      </c>
      <c r="C466" s="11">
        <f>RockerConcaveParameters!T542</f>
        <v>0.77938020311274037</v>
      </c>
      <c r="D466" s="11">
        <f>OutlineParameters!T546</f>
        <v>156.07104715339236</v>
      </c>
      <c r="E466" s="11">
        <f t="shared" si="30"/>
        <v>-202.2246006736608</v>
      </c>
      <c r="F466" t="e">
        <f t="shared" si="31"/>
        <v>#N/A</v>
      </c>
      <c r="G466" t="e">
        <f t="shared" si="32"/>
        <v>#N/A</v>
      </c>
      <c r="H466" t="e">
        <f t="shared" si="33"/>
        <v>#N/A</v>
      </c>
      <c r="I466">
        <f t="shared" si="34"/>
        <v>0</v>
      </c>
    </row>
    <row r="467" spans="1:9">
      <c r="A467">
        <v>-267</v>
      </c>
      <c r="B467" s="11">
        <f>RockerConcaveParameters!R543</f>
        <v>38.125320060647553</v>
      </c>
      <c r="C467" s="11">
        <f>RockerConcaveParameters!T543</f>
        <v>0.78870515271008101</v>
      </c>
      <c r="D467" s="11">
        <f>OutlineParameters!T547</f>
        <v>156.30195430869986</v>
      </c>
      <c r="E467" s="11">
        <f t="shared" si="30"/>
        <v>-201.89968753924416</v>
      </c>
      <c r="F467" t="e">
        <f t="shared" si="31"/>
        <v>#N/A</v>
      </c>
      <c r="G467" t="e">
        <f t="shared" si="32"/>
        <v>#N/A</v>
      </c>
      <c r="H467" t="e">
        <f t="shared" si="33"/>
        <v>#N/A</v>
      </c>
      <c r="I467">
        <f t="shared" si="34"/>
        <v>0</v>
      </c>
    </row>
    <row r="468" spans="1:9">
      <c r="A468">
        <v>-266</v>
      </c>
      <c r="B468" s="11">
        <f>RockerConcaveParameters!R544</f>
        <v>38.077740562648088</v>
      </c>
      <c r="C468" s="11">
        <f>RockerConcaveParameters!T544</f>
        <v>0.79806352338893016</v>
      </c>
      <c r="D468" s="11">
        <f>OutlineParameters!T548</f>
        <v>156.53231062286702</v>
      </c>
      <c r="E468" s="11">
        <f t="shared" si="30"/>
        <v>-201.57477440482751</v>
      </c>
      <c r="F468" t="e">
        <f t="shared" si="31"/>
        <v>#N/A</v>
      </c>
      <c r="G468" t="e">
        <f t="shared" si="32"/>
        <v>#N/A</v>
      </c>
      <c r="H468" t="e">
        <f t="shared" si="33"/>
        <v>#N/A</v>
      </c>
      <c r="I468">
        <f t="shared" si="34"/>
        <v>0</v>
      </c>
    </row>
    <row r="469" spans="1:9">
      <c r="A469">
        <v>-265</v>
      </c>
      <c r="B469" s="11">
        <f>RockerConcaveParameters!R545</f>
        <v>38.030263145886806</v>
      </c>
      <c r="C469" s="11">
        <f>RockerConcaveParameters!T545</f>
        <v>0.80745475899624386</v>
      </c>
      <c r="D469" s="11">
        <f>OutlineParameters!T549</f>
        <v>156.76211023588172</v>
      </c>
      <c r="E469" s="11">
        <f t="shared" si="30"/>
        <v>-201.24986127041083</v>
      </c>
      <c r="F469" t="e">
        <f t="shared" si="31"/>
        <v>#N/A</v>
      </c>
      <c r="G469" t="e">
        <f t="shared" si="32"/>
        <v>#N/A</v>
      </c>
      <c r="H469" t="e">
        <f t="shared" si="33"/>
        <v>#N/A</v>
      </c>
      <c r="I469">
        <f t="shared" si="34"/>
        <v>0</v>
      </c>
    </row>
    <row r="470" spans="1:9">
      <c r="A470">
        <v>-264</v>
      </c>
      <c r="B470" s="11">
        <f>RockerConcaveParameters!R546</f>
        <v>37.982884196686818</v>
      </c>
      <c r="C470" s="11">
        <f>RockerConcaveParameters!T546</f>
        <v>0.81687831977659919</v>
      </c>
      <c r="D470" s="11">
        <f>OutlineParameters!T550</f>
        <v>156.99135110242909</v>
      </c>
      <c r="E470" s="11">
        <f t="shared" si="30"/>
        <v>-200.92494813599416</v>
      </c>
      <c r="F470" t="e">
        <f t="shared" si="31"/>
        <v>#N/A</v>
      </c>
      <c r="G470" t="e">
        <f t="shared" si="32"/>
        <v>#N/A</v>
      </c>
      <c r="H470" t="e">
        <f t="shared" si="33"/>
        <v>#N/A</v>
      </c>
      <c r="I470">
        <f t="shared" si="34"/>
        <v>0</v>
      </c>
    </row>
    <row r="471" spans="1:9">
      <c r="A471">
        <v>-263</v>
      </c>
      <c r="B471" s="11">
        <f>RockerConcaveParameters!R547</f>
        <v>37.935603005305502</v>
      </c>
      <c r="C471" s="11">
        <f>RockerConcaveParameters!T547</f>
        <v>0.82633365012094206</v>
      </c>
      <c r="D471" s="11">
        <f>OutlineParameters!T551</f>
        <v>157.22001973310245</v>
      </c>
      <c r="E471" s="11">
        <f t="shared" si="30"/>
        <v>-200.60003500157751</v>
      </c>
      <c r="F471" t="e">
        <f t="shared" si="31"/>
        <v>#N/A</v>
      </c>
      <c r="G471" t="e">
        <f t="shared" si="32"/>
        <v>#N/A</v>
      </c>
      <c r="H471" t="e">
        <f t="shared" si="33"/>
        <v>#N/A</v>
      </c>
      <c r="I471">
        <f t="shared" si="34"/>
        <v>0</v>
      </c>
    </row>
    <row r="472" spans="1:9">
      <c r="A472">
        <v>-262</v>
      </c>
      <c r="B472" s="11">
        <f>RockerConcaveParameters!R548</f>
        <v>37.888418817443537</v>
      </c>
      <c r="C472" s="11">
        <f>RockerConcaveParameters!T548</f>
        <v>0.83582020973900262</v>
      </c>
      <c r="D472" s="11">
        <f>OutlineParameters!T552</f>
        <v>157.44811408258701</v>
      </c>
      <c r="E472" s="11">
        <f t="shared" si="30"/>
        <v>-200.27512186716086</v>
      </c>
      <c r="F472" t="e">
        <f t="shared" si="31"/>
        <v>#N/A</v>
      </c>
      <c r="G472" t="e">
        <f t="shared" si="32"/>
        <v>#N/A</v>
      </c>
      <c r="H472" t="e">
        <f t="shared" si="33"/>
        <v>#N/A</v>
      </c>
      <c r="I472">
        <f t="shared" si="34"/>
        <v>0</v>
      </c>
    </row>
    <row r="473" spans="1:9">
      <c r="A473">
        <v>-261</v>
      </c>
      <c r="B473" s="11">
        <f>RockerConcaveParameters!R549</f>
        <v>37.841328063952609</v>
      </c>
      <c r="C473" s="11">
        <f>RockerConcaveParameters!T549</f>
        <v>0.84533744354743123</v>
      </c>
      <c r="D473" s="11">
        <f>OutlineParameters!T553</f>
        <v>157.67562829087058</v>
      </c>
      <c r="E473" s="11">
        <f t="shared" si="30"/>
        <v>-199.95020873274419</v>
      </c>
      <c r="F473" t="e">
        <f t="shared" si="31"/>
        <v>#N/A</v>
      </c>
      <c r="G473" t="e">
        <f t="shared" si="32"/>
        <v>#N/A</v>
      </c>
      <c r="H473" t="e">
        <f t="shared" si="33"/>
        <v>#N/A</v>
      </c>
      <c r="I473">
        <f t="shared" si="34"/>
        <v>0</v>
      </c>
    </row>
    <row r="474" spans="1:9">
      <c r="A474">
        <v>-260</v>
      </c>
      <c r="B474" s="11">
        <f>RockerConcaveParameters!R550</f>
        <v>37.794330942618593</v>
      </c>
      <c r="C474" s="11">
        <f>RockerConcaveParameters!T550</f>
        <v>0.85488480328881578</v>
      </c>
      <c r="D474" s="11">
        <f>OutlineParameters!T554</f>
        <v>157.90255649794096</v>
      </c>
      <c r="E474" s="11">
        <f t="shared" si="30"/>
        <v>-199.62529559832754</v>
      </c>
      <c r="F474" t="e">
        <f t="shared" si="31"/>
        <v>#N/A</v>
      </c>
      <c r="G474" t="e">
        <f t="shared" si="32"/>
        <v>#N/A</v>
      </c>
      <c r="H474" t="e">
        <f t="shared" si="33"/>
        <v>#N/A</v>
      </c>
      <c r="I474">
        <f t="shared" si="34"/>
        <v>0</v>
      </c>
    </row>
    <row r="475" spans="1:9">
      <c r="A475">
        <v>-259</v>
      </c>
      <c r="B475" s="11">
        <f>RockerConcaveParameters!R551</f>
        <v>37.747423885854175</v>
      </c>
      <c r="C475" s="11">
        <f>RockerConcaveParameters!T551</f>
        <v>0.86446174928838648</v>
      </c>
      <c r="D475" s="11">
        <f>OutlineParameters!T555</f>
        <v>158.12889665848343</v>
      </c>
      <c r="E475" s="11">
        <f t="shared" si="30"/>
        <v>-199.30038246391086</v>
      </c>
      <c r="F475" t="e">
        <f t="shared" si="31"/>
        <v>#N/A</v>
      </c>
      <c r="G475" t="e">
        <f t="shared" si="32"/>
        <v>#N/A</v>
      </c>
      <c r="H475" t="e">
        <f t="shared" si="33"/>
        <v>#N/A</v>
      </c>
      <c r="I475">
        <f t="shared" si="34"/>
        <v>0</v>
      </c>
    </row>
    <row r="476" spans="1:9">
      <c r="A476">
        <v>-258</v>
      </c>
      <c r="B476" s="11">
        <f>RockerConcaveParameters!R552</f>
        <v>37.700607089912346</v>
      </c>
      <c r="C476" s="11">
        <f>RockerConcaveParameters!T552</f>
        <v>0.87406773279045469</v>
      </c>
      <c r="D476" s="11">
        <f>OutlineParameters!T556</f>
        <v>158.35463528309126</v>
      </c>
      <c r="E476" s="11">
        <f t="shared" si="30"/>
        <v>-198.97546932949422</v>
      </c>
      <c r="F476" t="e">
        <f t="shared" si="31"/>
        <v>#N/A</v>
      </c>
      <c r="G476" t="e">
        <f t="shared" si="32"/>
        <v>#N/A</v>
      </c>
      <c r="H476" t="e">
        <f t="shared" si="33"/>
        <v>#N/A</v>
      </c>
      <c r="I476">
        <f t="shared" si="34"/>
        <v>0</v>
      </c>
    </row>
    <row r="477" spans="1:9">
      <c r="A477">
        <v>-257</v>
      </c>
      <c r="B477" s="11">
        <f>RockerConcaveParameters!R553</f>
        <v>37.65387698871055</v>
      </c>
      <c r="C477" s="11">
        <f>RockerConcaveParameters!T553</f>
        <v>0.88370219970822383</v>
      </c>
      <c r="D477" s="11">
        <f>OutlineParameters!T557</f>
        <v>158.57977032644953</v>
      </c>
      <c r="E477" s="11">
        <f t="shared" si="30"/>
        <v>-198.65055619507757</v>
      </c>
      <c r="F477" t="e">
        <f t="shared" si="31"/>
        <v>#N/A</v>
      </c>
      <c r="G477" t="e">
        <f t="shared" si="32"/>
        <v>#N/A</v>
      </c>
      <c r="H477" t="e">
        <f t="shared" si="33"/>
        <v>#N/A</v>
      </c>
      <c r="I477">
        <f t="shared" si="34"/>
        <v>0</v>
      </c>
    </row>
    <row r="478" spans="1:9">
      <c r="A478">
        <v>-256</v>
      </c>
      <c r="B478" s="11">
        <f>RockerConcaveParameters!R554</f>
        <v>37.607233777025137</v>
      </c>
      <c r="C478" s="11">
        <f>RockerConcaveParameters!T554</f>
        <v>0.89336460825659492</v>
      </c>
      <c r="D478" s="11">
        <f>OutlineParameters!T558</f>
        <v>158.80429592854617</v>
      </c>
      <c r="E478" s="11">
        <f t="shared" si="30"/>
        <v>-198.32564306066089</v>
      </c>
      <c r="F478" t="e">
        <f t="shared" si="31"/>
        <v>#N/A</v>
      </c>
      <c r="G478" t="e">
        <f t="shared" si="32"/>
        <v>#N/A</v>
      </c>
      <c r="H478" t="e">
        <f t="shared" si="33"/>
        <v>#N/A</v>
      </c>
      <c r="I478">
        <f t="shared" si="34"/>
        <v>0</v>
      </c>
    </row>
    <row r="479" spans="1:9">
      <c r="A479">
        <v>-255</v>
      </c>
      <c r="B479" s="11">
        <f>RockerConcaveParameters!R555</f>
        <v>37.560673890222077</v>
      </c>
      <c r="C479" s="11">
        <f>RockerConcaveParameters!T555</f>
        <v>0.90305440481961885</v>
      </c>
      <c r="D479" s="11">
        <f>OutlineParameters!T559</f>
        <v>159.02820622936903</v>
      </c>
      <c r="E479" s="11">
        <f t="shared" si="30"/>
        <v>-198.00072992624422</v>
      </c>
      <c r="F479" t="e">
        <f t="shared" si="31"/>
        <v>#N/A</v>
      </c>
      <c r="G479" t="e">
        <f t="shared" si="32"/>
        <v>#N/A</v>
      </c>
      <c r="H479" t="e">
        <f t="shared" si="33"/>
        <v>#N/A</v>
      </c>
      <c r="I479">
        <f t="shared" si="34"/>
        <v>0</v>
      </c>
    </row>
    <row r="480" spans="1:9">
      <c r="A480">
        <v>-254</v>
      </c>
      <c r="B480" s="11">
        <f>RockerConcaveParameters!R556</f>
        <v>37.514197044820165</v>
      </c>
      <c r="C480" s="11">
        <f>RockerConcaveParameters!T556</f>
        <v>0.91277104715049129</v>
      </c>
      <c r="D480" s="11">
        <f>OutlineParameters!T560</f>
        <v>159.25149918360327</v>
      </c>
      <c r="E480" s="11">
        <f t="shared" si="30"/>
        <v>-197.67581679182757</v>
      </c>
      <c r="F480" t="e">
        <f t="shared" si="31"/>
        <v>#N/A</v>
      </c>
      <c r="G480" t="e">
        <f t="shared" si="32"/>
        <v>#N/A</v>
      </c>
      <c r="H480" t="e">
        <f t="shared" si="33"/>
        <v>#N/A</v>
      </c>
      <c r="I480">
        <f t="shared" si="34"/>
        <v>0</v>
      </c>
    </row>
    <row r="481" spans="1:9">
      <c r="A481">
        <v>-253</v>
      </c>
      <c r="B481" s="11">
        <f>RockerConcaveParameters!R557</f>
        <v>37.467801108089098</v>
      </c>
      <c r="C481" s="11">
        <f>RockerConcaveParameters!T557</f>
        <v>0.92251398208582636</v>
      </c>
      <c r="D481" s="11">
        <f>OutlineParameters!T561</f>
        <v>159.47416130184223</v>
      </c>
      <c r="E481" s="11">
        <f t="shared" si="30"/>
        <v>-197.35090365741092</v>
      </c>
      <c r="F481" t="e">
        <f t="shared" si="31"/>
        <v>#N/A</v>
      </c>
      <c r="G481" t="e">
        <f t="shared" si="32"/>
        <v>#N/A</v>
      </c>
      <c r="H481" t="e">
        <f t="shared" si="33"/>
        <v>#N/A</v>
      </c>
      <c r="I481">
        <f t="shared" si="34"/>
        <v>0</v>
      </c>
    </row>
    <row r="482" spans="1:9">
      <c r="A482">
        <v>-252</v>
      </c>
      <c r="B482" s="11">
        <f>RockerConcaveParameters!R558</f>
        <v>37.421484364672089</v>
      </c>
      <c r="C482" s="11">
        <f>RockerConcaveParameters!T558</f>
        <v>0.93228266693539952</v>
      </c>
      <c r="D482" s="11">
        <f>OutlineParameters!T562</f>
        <v>159.69619053877102</v>
      </c>
      <c r="E482" s="11">
        <f t="shared" ref="E482:E545" si="35">$C$20*A482+$E$20</f>
        <v>-197.02599052299425</v>
      </c>
      <c r="F482" t="e">
        <f t="shared" si="31"/>
        <v>#N/A</v>
      </c>
      <c r="G482" t="e">
        <f t="shared" si="32"/>
        <v>#N/A</v>
      </c>
      <c r="H482" t="e">
        <f t="shared" si="33"/>
        <v>#N/A</v>
      </c>
      <c r="I482">
        <f t="shared" si="34"/>
        <v>0</v>
      </c>
    </row>
    <row r="483" spans="1:9">
      <c r="A483">
        <v>-251</v>
      </c>
      <c r="B483" s="11">
        <f>RockerConcaveParameters!R559</f>
        <v>37.37524468317482</v>
      </c>
      <c r="C483" s="11">
        <f>RockerConcaveParameters!T559</f>
        <v>0.9420765489701024</v>
      </c>
      <c r="D483" s="11">
        <f>OutlineParameters!T563</f>
        <v>159.91758103437746</v>
      </c>
      <c r="E483" s="11">
        <f t="shared" si="35"/>
        <v>-196.7010773885776</v>
      </c>
      <c r="F483" t="e">
        <f t="shared" ref="F483:F546" si="36">IF(E483&gt;-D483,(B483-3/2*C483*((E483/D483)^2-1/3*(E483/D483)^3)),NA())</f>
        <v>#N/A</v>
      </c>
      <c r="G483" t="e">
        <f t="shared" ref="G483:G546" si="37">(F483-F482)</f>
        <v>#N/A</v>
      </c>
      <c r="H483" t="e">
        <f t="shared" si="33"/>
        <v>#N/A</v>
      </c>
      <c r="I483">
        <f t="shared" si="34"/>
        <v>0</v>
      </c>
    </row>
    <row r="484" spans="1:9">
      <c r="A484">
        <v>-250</v>
      </c>
      <c r="B484" s="11">
        <f>RockerConcaveParameters!R560</f>
        <v>37.329081777444102</v>
      </c>
      <c r="C484" s="11">
        <f>RockerConcaveParameters!T560</f>
        <v>0.95189507762399472</v>
      </c>
      <c r="D484" s="11">
        <f>OutlineParameters!T564</f>
        <v>160.13833074334681</v>
      </c>
      <c r="E484" s="11">
        <f t="shared" si="35"/>
        <v>-196.37616425416093</v>
      </c>
      <c r="F484" t="e">
        <f t="shared" si="36"/>
        <v>#N/A</v>
      </c>
      <c r="G484" t="e">
        <f t="shared" si="37"/>
        <v>#N/A</v>
      </c>
      <c r="H484" t="e">
        <f t="shared" ref="H484:H547" si="38">(G484-G483)</f>
        <v>#N/A</v>
      </c>
      <c r="I484">
        <f t="shared" ref="I484:I547" si="39">IF(OR(ISNA(G484),ISNA(G483)),0,IF(G484*G483&lt;0,A484,0))</f>
        <v>0</v>
      </c>
    </row>
    <row r="485" spans="1:9">
      <c r="A485">
        <v>-249</v>
      </c>
      <c r="B485" s="11">
        <f>RockerConcaveParameters!R561</f>
        <v>37.282992086853895</v>
      </c>
      <c r="C485" s="11">
        <f>RockerConcaveParameters!T561</f>
        <v>0.96173771921041162</v>
      </c>
      <c r="D485" s="11">
        <f>OutlineParameters!T565</f>
        <v>160.35842617627227</v>
      </c>
      <c r="E485" s="11">
        <f t="shared" si="35"/>
        <v>-196.05125111974428</v>
      </c>
      <c r="F485" t="e">
        <f t="shared" si="36"/>
        <v>#N/A</v>
      </c>
      <c r="G485" t="e">
        <f t="shared" si="37"/>
        <v>#N/A</v>
      </c>
      <c r="H485" t="e">
        <f t="shared" si="38"/>
        <v>#N/A</v>
      </c>
      <c r="I485">
        <f t="shared" si="39"/>
        <v>0</v>
      </c>
    </row>
    <row r="486" spans="1:9">
      <c r="A486">
        <v>-248</v>
      </c>
      <c r="B486" s="11">
        <f>RockerConcaveParameters!R562</f>
        <v>37.236975323999403</v>
      </c>
      <c r="C486" s="11">
        <f>RockerConcaveParameters!T562</f>
        <v>0.97160391158069281</v>
      </c>
      <c r="D486" s="11">
        <f>OutlineParameters!T566</f>
        <v>160.57786528783907</v>
      </c>
      <c r="E486" s="11">
        <f t="shared" si="35"/>
        <v>-195.72633798532763</v>
      </c>
      <c r="F486" t="e">
        <f t="shared" si="36"/>
        <v>#N/A</v>
      </c>
      <c r="G486" t="e">
        <f t="shared" si="37"/>
        <v>#N/A</v>
      </c>
      <c r="H486" t="e">
        <f t="shared" si="38"/>
        <v>#N/A</v>
      </c>
      <c r="I486">
        <f t="shared" si="39"/>
        <v>0</v>
      </c>
    </row>
    <row r="487" spans="1:9">
      <c r="A487">
        <v>-247</v>
      </c>
      <c r="B487" s="11">
        <f>RockerConcaveParameters!R563</f>
        <v>37.191029359989528</v>
      </c>
      <c r="C487" s="11">
        <f>RockerConcaveParameters!T563</f>
        <v>0.98149311399530004</v>
      </c>
      <c r="D487" s="11">
        <f>OutlineParameters!T567</f>
        <v>160.79664221803509</v>
      </c>
      <c r="E487" s="11">
        <f t="shared" si="35"/>
        <v>-195.40142485091096</v>
      </c>
      <c r="F487" t="e">
        <f t="shared" si="36"/>
        <v>#N/A</v>
      </c>
      <c r="G487" t="e">
        <f t="shared" si="37"/>
        <v>#N/A</v>
      </c>
      <c r="H487" t="e">
        <f t="shared" si="38"/>
        <v>#N/A</v>
      </c>
      <c r="I487">
        <f t="shared" si="39"/>
        <v>0</v>
      </c>
    </row>
    <row r="488" spans="1:9">
      <c r="A488">
        <v>-246</v>
      </c>
      <c r="B488" s="11">
        <f>RockerConcaveParameters!R564</f>
        <v>37.145152475712642</v>
      </c>
      <c r="C488" s="11">
        <f>RockerConcaveParameters!T564</f>
        <v>0.99140477881816957</v>
      </c>
      <c r="D488" s="11">
        <f>OutlineParameters!T568</f>
        <v>161.01475110684811</v>
      </c>
      <c r="E488" s="11">
        <f t="shared" si="35"/>
        <v>-195.07651171649428</v>
      </c>
      <c r="F488" t="e">
        <f t="shared" si="36"/>
        <v>#N/A</v>
      </c>
      <c r="G488" t="e">
        <f t="shared" si="37"/>
        <v>#N/A</v>
      </c>
      <c r="H488" t="e">
        <f t="shared" si="38"/>
        <v>#N/A</v>
      </c>
      <c r="I488">
        <f t="shared" si="39"/>
        <v>0</v>
      </c>
    </row>
    <row r="489" spans="1:9">
      <c r="A489">
        <v>-245</v>
      </c>
      <c r="B489" s="11">
        <f>RockerConcaveParameters!R565</f>
        <v>37.099342543444905</v>
      </c>
      <c r="C489" s="11">
        <f>RockerConcaveParameters!T565</f>
        <v>1.0013383545133134</v>
      </c>
      <c r="D489" s="11">
        <f>OutlineParameters!T569</f>
        <v>161.23218609426604</v>
      </c>
      <c r="E489" s="11">
        <f t="shared" si="35"/>
        <v>-194.75159858207763</v>
      </c>
      <c r="F489" t="e">
        <f t="shared" si="36"/>
        <v>#N/A</v>
      </c>
      <c r="G489" t="e">
        <f t="shared" si="37"/>
        <v>#N/A</v>
      </c>
      <c r="H489" t="e">
        <f t="shared" si="38"/>
        <v>#N/A</v>
      </c>
      <c r="I489">
        <f t="shared" si="39"/>
        <v>0</v>
      </c>
    </row>
    <row r="490" spans="1:9">
      <c r="A490">
        <v>-244</v>
      </c>
      <c r="B490" s="11">
        <f>RockerConcaveParameters!R566</f>
        <v>37.05359927344702</v>
      </c>
      <c r="C490" s="11">
        <f>RockerConcaveParameters!T566</f>
        <v>1.0112932930743892</v>
      </c>
      <c r="D490" s="11">
        <f>OutlineParameters!T570</f>
        <v>161.44894132027676</v>
      </c>
      <c r="E490" s="11">
        <f t="shared" si="35"/>
        <v>-194.42668544766099</v>
      </c>
      <c r="F490" t="e">
        <f t="shared" si="36"/>
        <v>#N/A</v>
      </c>
      <c r="G490" t="e">
        <f t="shared" si="37"/>
        <v>#N/A</v>
      </c>
      <c r="H490" t="e">
        <f t="shared" si="38"/>
        <v>#N/A</v>
      </c>
      <c r="I490">
        <f t="shared" si="39"/>
        <v>0</v>
      </c>
    </row>
    <row r="491" spans="1:9">
      <c r="A491">
        <v>-243</v>
      </c>
      <c r="B491" s="11">
        <f>RockerConcaveParameters!R567</f>
        <v>37.007919108594685</v>
      </c>
      <c r="C491" s="11">
        <f>RockerConcaveParameters!T567</f>
        <v>1.0212690507771263</v>
      </c>
      <c r="D491" s="11">
        <f>OutlineParameters!T571</f>
        <v>161.66501283221677</v>
      </c>
      <c r="E491" s="11">
        <f t="shared" si="35"/>
        <v>-194.10177231324431</v>
      </c>
      <c r="F491" t="e">
        <f t="shared" si="36"/>
        <v>#N/A</v>
      </c>
      <c r="G491" t="e">
        <f t="shared" si="37"/>
        <v>#N/A</v>
      </c>
      <c r="H491" t="e">
        <f t="shared" si="38"/>
        <v>#N/A</v>
      </c>
      <c r="I491">
        <f t="shared" si="39"/>
        <v>0</v>
      </c>
    </row>
    <row r="492" spans="1:9">
      <c r="A492">
        <v>-242</v>
      </c>
      <c r="B492" s="11">
        <f>RockerConcaveParameters!R568</f>
        <v>36.962302234902893</v>
      </c>
      <c r="C492" s="11">
        <f>RockerConcaveParameters!T568</f>
        <v>1.0312650792631888</v>
      </c>
      <c r="D492" s="11">
        <f>OutlineParameters!T572</f>
        <v>161.88039095537667</v>
      </c>
      <c r="E492" s="11">
        <f t="shared" si="35"/>
        <v>-193.77685917882764</v>
      </c>
      <c r="F492" t="e">
        <f t="shared" si="36"/>
        <v>#N/A</v>
      </c>
      <c r="G492" t="e">
        <f t="shared" si="37"/>
        <v>#N/A</v>
      </c>
      <c r="H492" t="e">
        <f t="shared" si="38"/>
        <v>#N/A</v>
      </c>
      <c r="I492">
        <f t="shared" si="39"/>
        <v>0</v>
      </c>
    </row>
    <row r="493" spans="1:9">
      <c r="A493">
        <v>-241</v>
      </c>
      <c r="B493" s="11">
        <f>RockerConcaveParameters!R569</f>
        <v>36.916745096302066</v>
      </c>
      <c r="C493" s="11">
        <f>RockerConcaveParameters!T569</f>
        <v>1.0412808277005752</v>
      </c>
      <c r="D493" s="11">
        <f>OutlineParameters!T573</f>
        <v>162.09507364444161</v>
      </c>
      <c r="E493" s="11">
        <f t="shared" si="35"/>
        <v>-193.45194604441099</v>
      </c>
      <c r="F493" t="e">
        <f t="shared" si="36"/>
        <v>#N/A</v>
      </c>
      <c r="G493" t="e">
        <f t="shared" si="37"/>
        <v>#N/A</v>
      </c>
      <c r="H493" t="e">
        <f t="shared" si="38"/>
        <v>#N/A</v>
      </c>
      <c r="I493">
        <f t="shared" si="39"/>
        <v>0</v>
      </c>
    </row>
    <row r="494" spans="1:9">
      <c r="A494">
        <v>-240</v>
      </c>
      <c r="B494" s="11">
        <f>RockerConcaveParameters!R570</f>
        <v>36.871247410396208</v>
      </c>
      <c r="C494" s="11">
        <f>RockerConcaveParameters!T570</f>
        <v>1.0513157504699464</v>
      </c>
      <c r="D494" s="11">
        <f>OutlineParameters!T574</f>
        <v>162.30905122470213</v>
      </c>
      <c r="E494" s="11">
        <f t="shared" si="35"/>
        <v>-193.12703290999434</v>
      </c>
      <c r="F494" t="e">
        <f t="shared" si="36"/>
        <v>#N/A</v>
      </c>
      <c r="G494" t="e">
        <f t="shared" si="37"/>
        <v>#N/A</v>
      </c>
      <c r="H494" t="e">
        <f t="shared" si="38"/>
        <v>#N/A</v>
      </c>
      <c r="I494">
        <f t="shared" si="39"/>
        <v>0</v>
      </c>
    </row>
    <row r="495" spans="1:9">
      <c r="A495">
        <v>-239</v>
      </c>
      <c r="B495" s="11">
        <f>RockerConcaveParameters!R571</f>
        <v>36.825807024267391</v>
      </c>
      <c r="C495" s="11">
        <f>RockerConcaveParameters!T571</f>
        <v>1.061369299021625</v>
      </c>
      <c r="D495" s="11">
        <f>OutlineParameters!T575</f>
        <v>162.52231974349485</v>
      </c>
      <c r="E495" s="11">
        <f t="shared" si="35"/>
        <v>-192.80211977557769</v>
      </c>
      <c r="F495" t="e">
        <f t="shared" si="36"/>
        <v>#N/A</v>
      </c>
      <c r="G495" t="e">
        <f t="shared" si="37"/>
        <v>#N/A</v>
      </c>
      <c r="H495" t="e">
        <f t="shared" si="38"/>
        <v>#N/A</v>
      </c>
      <c r="I495">
        <f t="shared" si="39"/>
        <v>0</v>
      </c>
    </row>
    <row r="496" spans="1:9">
      <c r="A496">
        <v>-238</v>
      </c>
      <c r="B496" s="11">
        <f>RockerConcaveParameters!R572</f>
        <v>36.780422252628142</v>
      </c>
      <c r="C496" s="11">
        <f>RockerConcaveParameters!T572</f>
        <v>1.0714409218132273</v>
      </c>
      <c r="D496" s="11">
        <f>OutlineParameters!T576</f>
        <v>162.73487524815616</v>
      </c>
      <c r="E496" s="11">
        <f t="shared" si="35"/>
        <v>-192.47720664116102</v>
      </c>
      <c r="F496" t="e">
        <f t="shared" si="36"/>
        <v>#N/A</v>
      </c>
      <c r="G496" t="e">
        <f t="shared" si="37"/>
        <v>#N/A</v>
      </c>
      <c r="H496" t="e">
        <f t="shared" si="38"/>
        <v>#N/A</v>
      </c>
      <c r="I496">
        <f t="shared" si="39"/>
        <v>0</v>
      </c>
    </row>
    <row r="497" spans="1:9">
      <c r="A497">
        <v>-237</v>
      </c>
      <c r="B497" s="11">
        <f>RockerConcaveParameters!R573</f>
        <v>36.735091410191018</v>
      </c>
      <c r="C497" s="11">
        <f>RockerConcaveParameters!T573</f>
        <v>1.0815300784782407</v>
      </c>
      <c r="D497" s="11">
        <f>OutlineParameters!T577</f>
        <v>162.94670806397673</v>
      </c>
      <c r="E497" s="11">
        <f t="shared" si="35"/>
        <v>-192.15229350674434</v>
      </c>
      <c r="F497" t="e">
        <f t="shared" si="36"/>
        <v>#N/A</v>
      </c>
      <c r="G497" t="e">
        <f t="shared" si="37"/>
        <v>#N/A</v>
      </c>
      <c r="H497" t="e">
        <f t="shared" si="38"/>
        <v>#N/A</v>
      </c>
      <c r="I497">
        <f t="shared" si="39"/>
        <v>0</v>
      </c>
    </row>
    <row r="498" spans="1:9">
      <c r="A498">
        <v>-236</v>
      </c>
      <c r="B498" s="11">
        <f>RockerConcaveParameters!R574</f>
        <v>36.689812334831387</v>
      </c>
      <c r="C498" s="11">
        <f>RockerConcaveParameters!T574</f>
        <v>1.0916362174742822</v>
      </c>
      <c r="D498" s="11">
        <f>OutlineParameters!T578</f>
        <v>163.15781614564162</v>
      </c>
      <c r="E498" s="11">
        <f t="shared" si="35"/>
        <v>-191.8273803723277</v>
      </c>
      <c r="F498" t="e">
        <f t="shared" si="36"/>
        <v>#N/A</v>
      </c>
      <c r="G498" t="e">
        <f t="shared" si="37"/>
        <v>#N/A</v>
      </c>
      <c r="H498" t="e">
        <f t="shared" si="38"/>
        <v>#N/A</v>
      </c>
      <c r="I498">
        <f t="shared" si="39"/>
        <v>0</v>
      </c>
    </row>
    <row r="499" spans="1:9">
      <c r="A499">
        <v>-235</v>
      </c>
      <c r="B499" s="11">
        <f>RockerConcaveParameters!R575</f>
        <v>36.644584294936131</v>
      </c>
      <c r="C499" s="11">
        <f>RockerConcaveParameters!T575</f>
        <v>1.1017587909842588</v>
      </c>
      <c r="D499" s="11">
        <f>OutlineParameters!T579</f>
        <v>163.36818981844152</v>
      </c>
      <c r="E499" s="11">
        <f t="shared" si="35"/>
        <v>-191.50246723791105</v>
      </c>
      <c r="F499" t="e">
        <f t="shared" si="36"/>
        <v>#N/A</v>
      </c>
      <c r="G499" t="e">
        <f t="shared" si="37"/>
        <v>#N/A</v>
      </c>
      <c r="H499" t="e">
        <f t="shared" si="38"/>
        <v>#N/A</v>
      </c>
      <c r="I499">
        <f t="shared" si="39"/>
        <v>0</v>
      </c>
    </row>
    <row r="500" spans="1:9">
      <c r="A500">
        <v>-234</v>
      </c>
      <c r="B500" s="11">
        <f>RockerConcaveParameters!R576</f>
        <v>36.599405128380624</v>
      </c>
      <c r="C500" s="11">
        <f>RockerConcaveParameters!T576</f>
        <v>1.1118972511910772</v>
      </c>
      <c r="D500" s="11">
        <f>OutlineParameters!T580</f>
        <v>163.57782512971289</v>
      </c>
      <c r="E500" s="11">
        <f t="shared" si="35"/>
        <v>-191.17755410349437</v>
      </c>
      <c r="F500" t="e">
        <f t="shared" si="36"/>
        <v>#N/A</v>
      </c>
      <c r="G500" t="e">
        <f t="shared" si="37"/>
        <v>#N/A</v>
      </c>
      <c r="H500" t="e">
        <f t="shared" si="38"/>
        <v>#N/A</v>
      </c>
      <c r="I500">
        <f t="shared" si="39"/>
        <v>0</v>
      </c>
    </row>
    <row r="501" spans="1:9">
      <c r="A501">
        <v>-233</v>
      </c>
      <c r="B501" s="11">
        <f>RockerConcaveParameters!R577</f>
        <v>36.554273149877403</v>
      </c>
      <c r="C501" s="11">
        <f>RockerConcaveParameters!T577</f>
        <v>1.1220510465523539</v>
      </c>
      <c r="D501" s="11">
        <f>OutlineParameters!T581</f>
        <v>163.78671812679221</v>
      </c>
      <c r="E501" s="11">
        <f t="shared" si="35"/>
        <v>-190.8526409690777</v>
      </c>
      <c r="F501" t="e">
        <f t="shared" si="36"/>
        <v>#N/A</v>
      </c>
      <c r="G501" t="e">
        <f t="shared" si="37"/>
        <v>#N/A</v>
      </c>
      <c r="H501" t="e">
        <f t="shared" si="38"/>
        <v>#N/A</v>
      </c>
      <c r="I501">
        <f t="shared" si="39"/>
        <v>0</v>
      </c>
    </row>
    <row r="502" spans="1:9">
      <c r="A502">
        <v>-232</v>
      </c>
      <c r="B502" s="11">
        <f>RockerConcaveParameters!R578</f>
        <v>36.509186674139016</v>
      </c>
      <c r="C502" s="11">
        <f>RockerConcaveParameters!T578</f>
        <v>1.1322196367015767</v>
      </c>
      <c r="D502" s="11">
        <f>OutlineParameters!T582</f>
        <v>163.99485913497011</v>
      </c>
      <c r="E502" s="11">
        <f t="shared" si="35"/>
        <v>-190.52772783466105</v>
      </c>
      <c r="F502" t="e">
        <f t="shared" si="36"/>
        <v>#N/A</v>
      </c>
      <c r="G502" t="e">
        <f t="shared" si="37"/>
        <v>#N/A</v>
      </c>
      <c r="H502" t="e">
        <f t="shared" si="38"/>
        <v>#N/A</v>
      </c>
      <c r="I502">
        <f t="shared" si="39"/>
        <v>0</v>
      </c>
    </row>
    <row r="503" spans="1:9">
      <c r="A503">
        <v>-231</v>
      </c>
      <c r="B503" s="11">
        <f>RockerConcaveParameters!R579</f>
        <v>36.46414401587802</v>
      </c>
      <c r="C503" s="11">
        <f>RockerConcaveParameters!T579</f>
        <v>1.1424024700963618</v>
      </c>
      <c r="D503" s="11">
        <f>OutlineParameters!T583</f>
        <v>164.20224610893175</v>
      </c>
      <c r="E503" s="11">
        <f t="shared" si="35"/>
        <v>-190.2028147002444</v>
      </c>
      <c r="F503" t="e">
        <f t="shared" si="36"/>
        <v>#N/A</v>
      </c>
      <c r="G503" t="e">
        <f t="shared" si="37"/>
        <v>#N/A</v>
      </c>
      <c r="H503" t="e">
        <f t="shared" si="38"/>
        <v>#N/A</v>
      </c>
      <c r="I503">
        <f t="shared" si="39"/>
        <v>0</v>
      </c>
    </row>
    <row r="504" spans="1:9">
      <c r="A504">
        <v>-230</v>
      </c>
      <c r="B504" s="11">
        <f>RockerConcaveParameters!R580</f>
        <v>36.419143251388363</v>
      </c>
      <c r="C504" s="11">
        <f>RockerConcaveParameters!T580</f>
        <v>1.1525989989196168</v>
      </c>
      <c r="D504" s="11">
        <f>OutlineParameters!T584</f>
        <v>164.40886937396769</v>
      </c>
      <c r="E504" s="11">
        <f t="shared" si="35"/>
        <v>-189.87790156582776</v>
      </c>
      <c r="F504" t="e">
        <f t="shared" si="36"/>
        <v>#N/A</v>
      </c>
      <c r="G504" t="e">
        <f t="shared" si="37"/>
        <v>#N/A</v>
      </c>
      <c r="H504" t="e">
        <f t="shared" si="38"/>
        <v>#N/A</v>
      </c>
      <c r="I504">
        <f t="shared" si="39"/>
        <v>0</v>
      </c>
    </row>
    <row r="505" spans="1:9">
      <c r="A505">
        <v>-229</v>
      </c>
      <c r="B505" s="11">
        <f>RockerConcaveParameters!R581</f>
        <v>36.374183172219752</v>
      </c>
      <c r="C505" s="11">
        <f>RockerConcaveParameters!T581</f>
        <v>1.1628086753542481</v>
      </c>
      <c r="D505" s="11">
        <f>OutlineParameters!T585</f>
        <v>164.61472688476309</v>
      </c>
      <c r="E505" s="11">
        <f t="shared" si="35"/>
        <v>-189.55298843141108</v>
      </c>
      <c r="F505" t="e">
        <f t="shared" si="36"/>
        <v>#N/A</v>
      </c>
      <c r="G505" t="e">
        <f t="shared" si="37"/>
        <v>#N/A</v>
      </c>
      <c r="H505" t="e">
        <f t="shared" si="38"/>
        <v>#N/A</v>
      </c>
      <c r="I505">
        <f t="shared" si="39"/>
        <v>0</v>
      </c>
    </row>
    <row r="506" spans="1:9">
      <c r="A506">
        <v>-228</v>
      </c>
      <c r="B506" s="11">
        <f>RockerConcaveParameters!R582</f>
        <v>36.32926185466615</v>
      </c>
      <c r="C506" s="11">
        <f>RockerConcaveParameters!T582</f>
        <v>1.1730309478578727</v>
      </c>
      <c r="D506" s="11">
        <f>OutlineParameters!T586</f>
        <v>164.81980896660852</v>
      </c>
      <c r="E506" s="11">
        <f t="shared" si="35"/>
        <v>-189.2280752969944</v>
      </c>
      <c r="F506" t="e">
        <f t="shared" si="36"/>
        <v>#N/A</v>
      </c>
      <c r="G506" t="e">
        <f t="shared" si="37"/>
        <v>#N/A</v>
      </c>
      <c r="H506" t="e">
        <f t="shared" si="38"/>
        <v>#N/A</v>
      </c>
      <c r="I506">
        <f t="shared" si="39"/>
        <v>0</v>
      </c>
    </row>
    <row r="507" spans="1:9">
      <c r="A507">
        <v>-227</v>
      </c>
      <c r="B507" s="11">
        <f>RockerConcaveParameters!R583</f>
        <v>36.284377375021528</v>
      </c>
      <c r="C507" s="11">
        <f>RockerConcaveParameters!T583</f>
        <v>1.1832652760639777</v>
      </c>
      <c r="D507" s="11">
        <f>OutlineParameters!T587</f>
        <v>165.02411166684053</v>
      </c>
      <c r="E507" s="11">
        <f t="shared" si="35"/>
        <v>-188.90316216257776</v>
      </c>
      <c r="F507" t="e">
        <f t="shared" si="36"/>
        <v>#N/A</v>
      </c>
      <c r="G507" t="e">
        <f t="shared" si="37"/>
        <v>#N/A</v>
      </c>
      <c r="H507" t="e">
        <f t="shared" si="38"/>
        <v>#N/A</v>
      </c>
      <c r="I507">
        <f t="shared" si="39"/>
        <v>0</v>
      </c>
    </row>
    <row r="508" spans="1:9">
      <c r="A508">
        <v>-226</v>
      </c>
      <c r="B508" s="11">
        <f>RockerConcaveParameters!R584</f>
        <v>36.239528524835578</v>
      </c>
      <c r="C508" s="11">
        <f>RockerConcaveParameters!T584</f>
        <v>1.1935111084301799</v>
      </c>
      <c r="D508" s="11">
        <f>OutlineParameters!T588</f>
        <v>165.22762912544695</v>
      </c>
      <c r="E508" s="11">
        <f t="shared" si="35"/>
        <v>-188.57824902816111</v>
      </c>
      <c r="F508" t="e">
        <f t="shared" si="36"/>
        <v>#N/A</v>
      </c>
      <c r="G508" t="e">
        <f t="shared" si="37"/>
        <v>#N/A</v>
      </c>
      <c r="H508" t="e">
        <f t="shared" si="38"/>
        <v>#N/A</v>
      </c>
      <c r="I508">
        <f t="shared" si="39"/>
        <v>0</v>
      </c>
    </row>
    <row r="509" spans="1:9">
      <c r="A509">
        <v>-225</v>
      </c>
      <c r="B509" s="11">
        <f>RockerConcaveParameters!R585</f>
        <v>36.194713380402277</v>
      </c>
      <c r="C509" s="11">
        <f>RockerConcaveParameters!T585</f>
        <v>1.2037678952767414</v>
      </c>
      <c r="D509" s="11">
        <f>OutlineParameters!T589</f>
        <v>165.43035643608999</v>
      </c>
      <c r="E509" s="11">
        <f t="shared" si="35"/>
        <v>-188.25333589374443</v>
      </c>
      <c r="F509" t="e">
        <f t="shared" si="36"/>
        <v>#N/A</v>
      </c>
      <c r="G509" t="e">
        <f t="shared" si="37"/>
        <v>#N/A</v>
      </c>
      <c r="H509" t="e">
        <f t="shared" si="38"/>
        <v>#N/A</v>
      </c>
      <c r="I509">
        <f t="shared" si="39"/>
        <v>0</v>
      </c>
    </row>
    <row r="510" spans="1:9">
      <c r="A510">
        <v>-224</v>
      </c>
      <c r="B510" s="11">
        <f>RockerConcaveParameters!R586</f>
        <v>36.14993025643416</v>
      </c>
      <c r="C510" s="11">
        <f>RockerConcaveParameters!T586</f>
        <v>1.2140350925118593</v>
      </c>
      <c r="D510" s="11">
        <f>OutlineParameters!T590</f>
        <v>165.63228678508321</v>
      </c>
      <c r="E510" s="11">
        <f t="shared" si="35"/>
        <v>-187.92842275932776</v>
      </c>
      <c r="F510" t="e">
        <f t="shared" si="36"/>
        <v>#N/A</v>
      </c>
      <c r="G510" t="e">
        <f t="shared" si="37"/>
        <v>#N/A</v>
      </c>
      <c r="H510" t="e">
        <f t="shared" si="38"/>
        <v>#N/A</v>
      </c>
      <c r="I510">
        <f t="shared" si="39"/>
        <v>0</v>
      </c>
    </row>
    <row r="511" spans="1:9">
      <c r="A511">
        <v>-223</v>
      </c>
      <c r="B511" s="11">
        <f>RockerConcaveParameters!R587</f>
        <v>36.105177234713622</v>
      </c>
      <c r="C511" s="11">
        <f>RockerConcaveParameters!T587</f>
        <v>1.2243121503772116</v>
      </c>
      <c r="D511" s="11">
        <f>OutlineParameters!T591</f>
        <v>165.83341431241442</v>
      </c>
      <c r="E511" s="11">
        <f t="shared" si="35"/>
        <v>-187.60350962491111</v>
      </c>
      <c r="F511" t="e">
        <f t="shared" si="36"/>
        <v>#N/A</v>
      </c>
      <c r="G511" t="e">
        <f t="shared" si="37"/>
        <v>#N/A</v>
      </c>
      <c r="H511" t="e">
        <f t="shared" si="38"/>
        <v>#N/A</v>
      </c>
      <c r="I511">
        <f t="shared" si="39"/>
        <v>0</v>
      </c>
    </row>
    <row r="512" spans="1:9">
      <c r="A512">
        <v>-222</v>
      </c>
      <c r="B512" s="11">
        <f>RockerConcaveParameters!R588</f>
        <v>36.060453095842519</v>
      </c>
      <c r="C512" s="11">
        <f>RockerConcaveParameters!T588</f>
        <v>1.2345985193596558</v>
      </c>
      <c r="D512" s="11">
        <f>OutlineParameters!T592</f>
        <v>166.03373315807156</v>
      </c>
      <c r="E512" s="11">
        <f t="shared" si="35"/>
        <v>-187.27859649049446</v>
      </c>
      <c r="F512" t="e">
        <f t="shared" si="36"/>
        <v>#N/A</v>
      </c>
      <c r="G512" t="e">
        <f t="shared" si="37"/>
        <v>#N/A</v>
      </c>
      <c r="H512" t="e">
        <f t="shared" si="38"/>
        <v>#N/A</v>
      </c>
      <c r="I512">
        <f t="shared" si="39"/>
        <v>0</v>
      </c>
    </row>
    <row r="513" spans="1:9">
      <c r="A513">
        <v>-221</v>
      </c>
      <c r="B513" s="11">
        <f>RockerConcaveParameters!R589</f>
        <v>36.015755683153884</v>
      </c>
      <c r="C513" s="11">
        <f>RockerConcaveParameters!T589</f>
        <v>1.2448936552788057</v>
      </c>
      <c r="D513" s="11">
        <f>OutlineParameters!T593</f>
        <v>166.23323650836812</v>
      </c>
      <c r="E513" s="11">
        <f t="shared" si="35"/>
        <v>-186.95368335607782</v>
      </c>
      <c r="F513" t="e">
        <f t="shared" si="36"/>
        <v>#N/A</v>
      </c>
      <c r="G513" t="e">
        <f t="shared" si="37"/>
        <v>#N/A</v>
      </c>
      <c r="H513" t="e">
        <f t="shared" si="38"/>
        <v>#N/A</v>
      </c>
      <c r="I513">
        <f t="shared" si="39"/>
        <v>0</v>
      </c>
    </row>
    <row r="514" spans="1:9">
      <c r="A514">
        <v>-220</v>
      </c>
      <c r="B514" s="11">
        <f>RockerConcaveParameters!R590</f>
        <v>35.97108378819744</v>
      </c>
      <c r="C514" s="11">
        <f>RockerConcaveParameters!T590</f>
        <v>1.2551970084549227</v>
      </c>
      <c r="D514" s="11">
        <f>OutlineParameters!T594</f>
        <v>166.43192041064063</v>
      </c>
      <c r="E514" s="11">
        <f t="shared" si="35"/>
        <v>-186.62877022166114</v>
      </c>
      <c r="F514" t="e">
        <f t="shared" si="36"/>
        <v>#N/A</v>
      </c>
      <c r="G514" t="e">
        <f t="shared" si="37"/>
        <v>#N/A</v>
      </c>
      <c r="H514" t="e">
        <f t="shared" si="38"/>
        <v>#N/A</v>
      </c>
      <c r="I514">
        <f t="shared" si="39"/>
        <v>0</v>
      </c>
    </row>
    <row r="515" spans="1:9">
      <c r="A515">
        <v>-219</v>
      </c>
      <c r="B515" s="11">
        <f>RockerConcaveParameters!R591</f>
        <v>35.926435487267142</v>
      </c>
      <c r="C515" s="11">
        <f>RockerConcaveParameters!T591</f>
        <v>1.265508029208269</v>
      </c>
      <c r="D515" s="11">
        <f>OutlineParameters!T595</f>
        <v>166.62977805120269</v>
      </c>
      <c r="E515" s="11">
        <f t="shared" si="35"/>
        <v>-186.30385708724447</v>
      </c>
      <c r="F515" t="e">
        <f t="shared" si="36"/>
        <v>#N/A</v>
      </c>
      <c r="G515" t="e">
        <f t="shared" si="37"/>
        <v>#N/A</v>
      </c>
      <c r="H515" t="e">
        <f t="shared" si="38"/>
        <v>#N/A</v>
      </c>
      <c r="I515">
        <f t="shared" si="39"/>
        <v>0</v>
      </c>
    </row>
    <row r="516" spans="1:9">
      <c r="A516">
        <v>-218</v>
      </c>
      <c r="B516" s="11">
        <f>RockerConcaveParameters!R592</f>
        <v>35.881808975866235</v>
      </c>
      <c r="C516" s="11">
        <f>RockerConcaveParameters!T592</f>
        <v>1.275826173447042</v>
      </c>
      <c r="D516" s="11">
        <f>OutlineParameters!T596</f>
        <v>166.8268035700421</v>
      </c>
      <c r="E516" s="11">
        <f t="shared" si="35"/>
        <v>-185.97894395282782</v>
      </c>
      <c r="F516" t="e">
        <f t="shared" si="36"/>
        <v>#N/A</v>
      </c>
      <c r="G516" t="e">
        <f t="shared" si="37"/>
        <v>#N/A</v>
      </c>
      <c r="H516" t="e">
        <f t="shared" si="38"/>
        <v>#N/A</v>
      </c>
      <c r="I516">
        <f t="shared" si="39"/>
        <v>0</v>
      </c>
    </row>
    <row r="517" spans="1:9">
      <c r="A517">
        <v>-217</v>
      </c>
      <c r="B517" s="11">
        <f>RockerConcaveParameters!R593</f>
        <v>35.837202807125863</v>
      </c>
      <c r="C517" s="11">
        <f>RockerConcaveParameters!T593</f>
        <v>1.2861508896288578</v>
      </c>
      <c r="D517" s="11">
        <f>OutlineParameters!T597</f>
        <v>167.02299015347242</v>
      </c>
      <c r="E517" s="11">
        <f t="shared" si="35"/>
        <v>-185.65403081841117</v>
      </c>
      <c r="F517" t="e">
        <f t="shared" si="36"/>
        <v>#N/A</v>
      </c>
      <c r="G517" t="e">
        <f t="shared" si="37"/>
        <v>#N/A</v>
      </c>
      <c r="H517" t="e">
        <f t="shared" si="38"/>
        <v>#N/A</v>
      </c>
      <c r="I517">
        <f t="shared" si="39"/>
        <v>0</v>
      </c>
    </row>
    <row r="518" spans="1:9">
      <c r="A518">
        <v>-216</v>
      </c>
      <c r="B518" s="11">
        <f>RockerConcaveParameters!R594</f>
        <v>35.792615057339972</v>
      </c>
      <c r="C518" s="11">
        <f>RockerConcaveParameters!T594</f>
        <v>1.296481633661914</v>
      </c>
      <c r="D518" s="11">
        <f>OutlineParameters!T598</f>
        <v>167.21833384883018</v>
      </c>
      <c r="E518" s="11">
        <f t="shared" si="35"/>
        <v>-185.3291176839945</v>
      </c>
      <c r="F518" t="e">
        <f t="shared" si="36"/>
        <v>#N/A</v>
      </c>
      <c r="G518" t="e">
        <f t="shared" si="37"/>
        <v>#N/A</v>
      </c>
      <c r="H518" t="e">
        <f t="shared" si="38"/>
        <v>#N/A</v>
      </c>
      <c r="I518">
        <f t="shared" si="39"/>
        <v>0</v>
      </c>
    </row>
    <row r="519" spans="1:9">
      <c r="A519">
        <v>-215</v>
      </c>
      <c r="B519" s="11">
        <f>RockerConcaveParameters!R595</f>
        <v>35.748044279639693</v>
      </c>
      <c r="C519" s="11">
        <f>RockerConcaveParameters!T595</f>
        <v>1.3068178549351499</v>
      </c>
      <c r="D519" s="11">
        <f>OutlineParameters!T599</f>
        <v>167.41282784242895</v>
      </c>
      <c r="E519" s="11">
        <f t="shared" si="35"/>
        <v>-185.00420454957782</v>
      </c>
      <c r="F519" t="e">
        <f t="shared" si="36"/>
        <v>#N/A</v>
      </c>
      <c r="G519" t="e">
        <f t="shared" si="37"/>
        <v>#N/A</v>
      </c>
      <c r="H519" t="e">
        <f t="shared" si="38"/>
        <v>#N/A</v>
      </c>
      <c r="I519">
        <f t="shared" si="39"/>
        <v>0</v>
      </c>
    </row>
    <row r="520" spans="1:9">
      <c r="A520">
        <v>-214</v>
      </c>
      <c r="B520" s="11">
        <f>RockerConcaveParameters!R596</f>
        <v>35.703488553162089</v>
      </c>
      <c r="C520" s="11">
        <f>RockerConcaveParameters!T596</f>
        <v>1.3171590065556453</v>
      </c>
      <c r="D520" s="11">
        <f>OutlineParameters!T600</f>
        <v>167.60646579741939</v>
      </c>
      <c r="E520" s="11">
        <f t="shared" si="35"/>
        <v>-184.67929141516117</v>
      </c>
      <c r="F520" t="e">
        <f t="shared" si="36"/>
        <v>#N/A</v>
      </c>
      <c r="G520" t="e">
        <f t="shared" si="37"/>
        <v>#N/A</v>
      </c>
      <c r="H520" t="e">
        <f t="shared" si="38"/>
        <v>#N/A</v>
      </c>
      <c r="I520">
        <f t="shared" si="39"/>
        <v>0</v>
      </c>
    </row>
    <row r="521" spans="1:9">
      <c r="A521">
        <v>-213</v>
      </c>
      <c r="B521" s="11">
        <f>RockerConcaveParameters!R597</f>
        <v>35.658946306149389</v>
      </c>
      <c r="C521" s="11">
        <f>RockerConcaveParameters!T597</f>
        <v>1.3275045416540714</v>
      </c>
      <c r="D521" s="11">
        <f>OutlineParameters!T601</f>
        <v>167.79924280746371</v>
      </c>
      <c r="E521" s="11">
        <f t="shared" si="35"/>
        <v>-184.35437828074453</v>
      </c>
      <c r="F521" t="e">
        <f t="shared" si="36"/>
        <v>#N/A</v>
      </c>
      <c r="G521" t="e">
        <f t="shared" si="37"/>
        <v>#N/A</v>
      </c>
      <c r="H521" t="e">
        <f t="shared" si="38"/>
        <v>#N/A</v>
      </c>
      <c r="I521">
        <f t="shared" si="39"/>
        <v>0</v>
      </c>
    </row>
    <row r="522" spans="1:9">
      <c r="A522">
        <v>-212</v>
      </c>
      <c r="B522" s="11">
        <f>RockerConcaveParameters!R598</f>
        <v>35.6144159157544</v>
      </c>
      <c r="C522" s="11">
        <f>RockerConcaveParameters!T598</f>
        <v>1.3378539105411122</v>
      </c>
      <c r="D522" s="11">
        <f>OutlineParameters!T602</f>
        <v>167.99115205887546</v>
      </c>
      <c r="E522" s="11">
        <f t="shared" si="35"/>
        <v>-184.02946514632785</v>
      </c>
      <c r="F522" t="e">
        <f t="shared" si="36"/>
        <v>#N/A</v>
      </c>
      <c r="G522" t="e">
        <f t="shared" si="37"/>
        <v>#N/A</v>
      </c>
      <c r="H522" t="e">
        <f t="shared" si="38"/>
        <v>#N/A</v>
      </c>
      <c r="I522">
        <f t="shared" si="39"/>
        <v>0</v>
      </c>
    </row>
    <row r="523" spans="1:9">
      <c r="A523">
        <v>-211</v>
      </c>
      <c r="B523" s="11">
        <f>RockerConcaveParameters!R599</f>
        <v>35.569895637085033</v>
      </c>
      <c r="C523" s="11">
        <f>RockerConcaveParameters!T599</f>
        <v>1.3482065663309974</v>
      </c>
      <c r="D523" s="11">
        <f>OutlineParameters!T603</f>
        <v>168.18218840689823</v>
      </c>
      <c r="E523" s="11">
        <f t="shared" si="35"/>
        <v>-183.7045520119112</v>
      </c>
      <c r="F523" t="e">
        <f t="shared" si="36"/>
        <v>#N/A</v>
      </c>
      <c r="G523" t="e">
        <f t="shared" si="37"/>
        <v>#N/A</v>
      </c>
      <c r="H523" t="e">
        <f t="shared" si="38"/>
        <v>#N/A</v>
      </c>
      <c r="I523">
        <f t="shared" si="39"/>
        <v>0</v>
      </c>
    </row>
    <row r="524" spans="1:9">
      <c r="A524">
        <v>-210</v>
      </c>
      <c r="B524" s="11">
        <f>RockerConcaveParameters!R600</f>
        <v>35.525383786285921</v>
      </c>
      <c r="C524" s="11">
        <f>RockerConcaveParameters!T600</f>
        <v>1.358561961206487</v>
      </c>
      <c r="D524" s="11">
        <f>OutlineParameters!T604</f>
        <v>168.37234575310134</v>
      </c>
      <c r="E524" s="11">
        <f t="shared" si="35"/>
        <v>-183.37963887749453</v>
      </c>
      <c r="F524" t="e">
        <f t="shared" si="36"/>
        <v>#N/A</v>
      </c>
      <c r="G524" t="e">
        <f t="shared" si="37"/>
        <v>#N/A</v>
      </c>
      <c r="H524" t="e">
        <f t="shared" si="38"/>
        <v>#N/A</v>
      </c>
      <c r="I524">
        <f t="shared" si="39"/>
        <v>0</v>
      </c>
    </row>
    <row r="525" spans="1:9">
      <c r="A525">
        <v>-209</v>
      </c>
      <c r="B525" s="11">
        <f>RockerConcaveParameters!R601</f>
        <v>35.48087864540463</v>
      </c>
      <c r="C525" s="11">
        <f>RockerConcaveParameters!T601</f>
        <v>1.3689195478169423</v>
      </c>
      <c r="D525" s="11">
        <f>OutlineParameters!T605</f>
        <v>168.56161823747266</v>
      </c>
      <c r="E525" s="11">
        <f t="shared" si="35"/>
        <v>-183.05472574307788</v>
      </c>
      <c r="F525" t="e">
        <f t="shared" si="36"/>
        <v>#N/A</v>
      </c>
      <c r="G525" t="e">
        <f t="shared" si="37"/>
        <v>#N/A</v>
      </c>
      <c r="H525" t="e">
        <f t="shared" si="38"/>
        <v>#N/A</v>
      </c>
      <c r="I525">
        <f t="shared" si="39"/>
        <v>0</v>
      </c>
    </row>
    <row r="526" spans="1:9">
      <c r="A526">
        <v>-208</v>
      </c>
      <c r="B526" s="11">
        <f>RockerConcaveParameters!R602</f>
        <v>35.436378590905846</v>
      </c>
      <c r="C526" s="11">
        <f>RockerConcaveParameters!T602</f>
        <v>1.3792787774135138</v>
      </c>
      <c r="D526" s="11">
        <f>OutlineParameters!T606</f>
        <v>168.75</v>
      </c>
      <c r="E526" s="11">
        <f t="shared" si="35"/>
        <v>-182.72981260866123</v>
      </c>
      <c r="F526" t="e">
        <f t="shared" si="36"/>
        <v>#N/A</v>
      </c>
      <c r="G526" t="e">
        <f t="shared" si="37"/>
        <v>#N/A</v>
      </c>
      <c r="H526" t="e">
        <f t="shared" si="38"/>
        <v>#N/A</v>
      </c>
      <c r="I526">
        <f t="shared" si="39"/>
        <v>0</v>
      </c>
    </row>
    <row r="527" spans="1:9">
      <c r="A527">
        <v>-207</v>
      </c>
      <c r="B527" s="11">
        <f>RockerConcaveParameters!R603</f>
        <v>35.39188189172306</v>
      </c>
      <c r="C527" s="11">
        <f>RockerConcaveParameters!T603</f>
        <v>1.3896391028772279</v>
      </c>
      <c r="D527" s="11">
        <f>OutlineParameters!T607</f>
        <v>168.93749284284911</v>
      </c>
      <c r="E527" s="11">
        <f t="shared" si="35"/>
        <v>-182.40489947424456</v>
      </c>
      <c r="F527" t="e">
        <f t="shared" si="36"/>
        <v>#N/A</v>
      </c>
      <c r="G527" t="e">
        <f t="shared" si="37"/>
        <v>#N/A</v>
      </c>
      <c r="H527" t="e">
        <f t="shared" si="38"/>
        <v>#N/A</v>
      </c>
      <c r="I527">
        <f t="shared" si="39"/>
        <v>0</v>
      </c>
    </row>
    <row r="528" spans="1:9">
      <c r="A528">
        <v>-206</v>
      </c>
      <c r="B528" s="11">
        <f>RockerConcaveParameters!R604</f>
        <v>35.347386877828058</v>
      </c>
      <c r="C528" s="11">
        <f>RockerConcaveParameters!T604</f>
        <v>1.3999999761581421</v>
      </c>
      <c r="D528" s="11">
        <f>OutlineParameters!T608</f>
        <v>169.12407842321235</v>
      </c>
      <c r="E528" s="11">
        <f t="shared" si="35"/>
        <v>-182.07998633982788</v>
      </c>
      <c r="F528" t="e">
        <f t="shared" si="36"/>
        <v>#N/A</v>
      </c>
      <c r="G528" t="e">
        <f t="shared" si="37"/>
        <v>#N/A</v>
      </c>
      <c r="H528" t="e">
        <f t="shared" si="38"/>
        <v>#N/A</v>
      </c>
      <c r="I528">
        <f t="shared" si="39"/>
        <v>0</v>
      </c>
    </row>
    <row r="529" spans="1:9">
      <c r="A529">
        <v>-205</v>
      </c>
      <c r="B529" s="11">
        <f>RockerConcaveParameters!R605</f>
        <v>35.297688106361527</v>
      </c>
      <c r="C529" s="11">
        <f>RockerConcaveParameters!T605</f>
        <v>1.4169634941981006</v>
      </c>
      <c r="D529" s="11">
        <f>OutlineParameters!T609</f>
        <v>169.3097876186925</v>
      </c>
      <c r="E529" s="11">
        <f t="shared" si="35"/>
        <v>-181.75507320541124</v>
      </c>
      <c r="F529" t="e">
        <f t="shared" si="36"/>
        <v>#N/A</v>
      </c>
      <c r="G529" t="e">
        <f t="shared" si="37"/>
        <v>#N/A</v>
      </c>
      <c r="H529" t="e">
        <f t="shared" si="38"/>
        <v>#N/A</v>
      </c>
      <c r="I529">
        <f t="shared" si="39"/>
        <v>0</v>
      </c>
    </row>
    <row r="530" spans="1:9">
      <c r="A530">
        <v>-204</v>
      </c>
      <c r="B530" s="11">
        <f>RockerConcaveParameters!R606</f>
        <v>35.247989230949955</v>
      </c>
      <c r="C530" s="11">
        <f>RockerConcaveParameters!T606</f>
        <v>1.4339267414739103</v>
      </c>
      <c r="D530" s="11">
        <f>OutlineParameters!T610</f>
        <v>169.49459585793716</v>
      </c>
      <c r="E530" s="11">
        <f t="shared" si="35"/>
        <v>-181.43016007099459</v>
      </c>
      <c r="F530" t="e">
        <f t="shared" si="36"/>
        <v>#N/A</v>
      </c>
      <c r="G530" t="e">
        <f t="shared" si="37"/>
        <v>#N/A</v>
      </c>
      <c r="H530" t="e">
        <f t="shared" si="38"/>
        <v>#N/A</v>
      </c>
      <c r="I530">
        <f t="shared" si="39"/>
        <v>0</v>
      </c>
    </row>
    <row r="531" spans="1:9">
      <c r="A531">
        <v>-203</v>
      </c>
      <c r="B531" s="11">
        <f>RockerConcaveParameters!R607</f>
        <v>35.198293962345588</v>
      </c>
      <c r="C531" s="11">
        <f>RockerConcaveParameters!T607</f>
        <v>1.4508894472214222</v>
      </c>
      <c r="D531" s="11">
        <f>OutlineParameters!T611</f>
        <v>169.67853407850941</v>
      </c>
      <c r="E531" s="11">
        <f t="shared" si="35"/>
        <v>-181.10524693657791</v>
      </c>
      <c r="F531" t="e">
        <f t="shared" si="36"/>
        <v>#N/A</v>
      </c>
      <c r="G531" t="e">
        <f t="shared" si="37"/>
        <v>#N/A</v>
      </c>
      <c r="H531" t="e">
        <f t="shared" si="38"/>
        <v>#N/A</v>
      </c>
      <c r="I531">
        <f t="shared" si="39"/>
        <v>0</v>
      </c>
    </row>
    <row r="532" spans="1:9">
      <c r="A532">
        <v>-202</v>
      </c>
      <c r="B532" s="11">
        <f>RockerConcaveParameters!R608</f>
        <v>35.148599335580414</v>
      </c>
      <c r="C532" s="11">
        <f>RockerConcaveParameters!T608</f>
        <v>1.467851340676487</v>
      </c>
      <c r="D532" s="11">
        <f>OutlineParameters!T612</f>
        <v>169.86157764931031</v>
      </c>
      <c r="E532" s="11">
        <f t="shared" si="35"/>
        <v>-180.78033380216124</v>
      </c>
      <c r="F532" t="e">
        <f t="shared" si="36"/>
        <v>#N/A</v>
      </c>
      <c r="G532" t="e">
        <f t="shared" si="37"/>
        <v>#N/A</v>
      </c>
      <c r="H532" t="e">
        <f t="shared" si="38"/>
        <v>#N/A</v>
      </c>
      <c r="I532">
        <f t="shared" si="39"/>
        <v>0</v>
      </c>
    </row>
    <row r="533" spans="1:9">
      <c r="A533">
        <v>-201</v>
      </c>
      <c r="B533" s="11">
        <f>RockerConcaveParameters!R609</f>
        <v>35.098909061406687</v>
      </c>
      <c r="C533" s="11">
        <f>RockerConcaveParameters!T609</f>
        <v>1.4848121510749568</v>
      </c>
      <c r="D533" s="11">
        <f>OutlineParameters!T613</f>
        <v>170.04375756743568</v>
      </c>
      <c r="E533" s="11">
        <f t="shared" si="35"/>
        <v>-180.45542066774459</v>
      </c>
      <c r="F533" t="e">
        <f t="shared" si="36"/>
        <v>#N/A</v>
      </c>
      <c r="G533" t="e">
        <f t="shared" si="37"/>
        <v>#N/A</v>
      </c>
      <c r="H533" t="e">
        <f t="shared" si="38"/>
        <v>#N/A</v>
      </c>
      <c r="I533">
        <f t="shared" si="39"/>
        <v>0</v>
      </c>
    </row>
    <row r="534" spans="1:9">
      <c r="A534">
        <v>-200</v>
      </c>
      <c r="B534" s="11">
        <f>RockerConcaveParameters!R610</f>
        <v>35.049222082205027</v>
      </c>
      <c r="C534" s="11">
        <f>RockerConcaveParameters!T610</f>
        <v>1.5017716076526817</v>
      </c>
      <c r="D534" s="11">
        <f>OutlineParameters!T614</f>
        <v>170.22504914246767</v>
      </c>
      <c r="E534" s="11">
        <f t="shared" si="35"/>
        <v>-180.13050753332794</v>
      </c>
      <c r="F534" t="e">
        <f t="shared" si="36"/>
        <v>#N/A</v>
      </c>
      <c r="G534" t="e">
        <f t="shared" si="37"/>
        <v>#N/A</v>
      </c>
      <c r="H534" t="e">
        <f t="shared" si="38"/>
        <v>#N/A</v>
      </c>
      <c r="I534">
        <f t="shared" si="39"/>
        <v>0</v>
      </c>
    </row>
    <row r="535" spans="1:9">
      <c r="A535">
        <v>-199</v>
      </c>
      <c r="B535" s="11">
        <f>RockerConcaveParameters!R611</f>
        <v>34.999541155053372</v>
      </c>
      <c r="C535" s="11">
        <f>RockerConcaveParameters!T611</f>
        <v>1.5187294396455135</v>
      </c>
      <c r="D535" s="11">
        <f>OutlineParameters!T615</f>
        <v>170.40548343060721</v>
      </c>
      <c r="E535" s="11">
        <f t="shared" si="35"/>
        <v>-179.8055943989113</v>
      </c>
      <c r="F535" t="e">
        <f t="shared" si="36"/>
        <v>#N/A</v>
      </c>
      <c r="G535" t="e">
        <f t="shared" si="37"/>
        <v>#N/A</v>
      </c>
      <c r="H535" t="e">
        <f t="shared" si="38"/>
        <v>#N/A</v>
      </c>
      <c r="I535">
        <f t="shared" si="39"/>
        <v>0</v>
      </c>
    </row>
    <row r="536" spans="1:9">
      <c r="A536">
        <v>-198</v>
      </c>
      <c r="B536" s="11">
        <f>RockerConcaveParameters!R612</f>
        <v>34.949866176006665</v>
      </c>
      <c r="C536" s="11">
        <f>RockerConcaveParameters!T612</f>
        <v>1.5356854954985923</v>
      </c>
      <c r="D536" s="11">
        <f>OutlineParameters!T616</f>
        <v>170.58504966323466</v>
      </c>
      <c r="E536" s="11">
        <f t="shared" si="35"/>
        <v>-179.48068126449462</v>
      </c>
      <c r="F536" t="e">
        <f t="shared" si="36"/>
        <v>#N/A</v>
      </c>
      <c r="G536" t="e">
        <f t="shared" si="37"/>
        <v>#N/A</v>
      </c>
      <c r="H536" t="e">
        <f t="shared" si="38"/>
        <v>#N/A</v>
      </c>
      <c r="I536">
        <f t="shared" si="39"/>
        <v>0</v>
      </c>
    </row>
    <row r="537" spans="1:9">
      <c r="A537">
        <v>-197</v>
      </c>
      <c r="B537" s="11">
        <f>RockerConcaveParameters!R613</f>
        <v>34.900197994794198</v>
      </c>
      <c r="C537" s="11">
        <f>RockerConcaveParameters!T613</f>
        <v>1.5526392660291908</v>
      </c>
      <c r="D537" s="11">
        <f>OutlineParameters!T617</f>
        <v>170.76373701315981</v>
      </c>
      <c r="E537" s="11">
        <f t="shared" si="35"/>
        <v>-179.15576813007794</v>
      </c>
      <c r="F537" t="e">
        <f t="shared" si="36"/>
        <v>#N/A</v>
      </c>
      <c r="G537" t="e">
        <f t="shared" si="37"/>
        <v>#N/A</v>
      </c>
      <c r="H537" t="e">
        <f t="shared" si="38"/>
        <v>#N/A</v>
      </c>
      <c r="I537">
        <f t="shared" si="39"/>
        <v>0</v>
      </c>
    </row>
    <row r="538" spans="1:9">
      <c r="A538">
        <v>-196</v>
      </c>
      <c r="B538" s="11">
        <f>RockerConcaveParameters!R614</f>
        <v>34.850536507470935</v>
      </c>
      <c r="C538" s="11">
        <f>RockerConcaveParameters!T614</f>
        <v>1.5695904804731591</v>
      </c>
      <c r="D538" s="11">
        <f>OutlineParameters!T618</f>
        <v>170.94157662443956</v>
      </c>
      <c r="E538" s="11">
        <f t="shared" si="35"/>
        <v>-178.8308549956613</v>
      </c>
      <c r="F538" t="e">
        <f t="shared" si="36"/>
        <v>#N/A</v>
      </c>
      <c r="G538" t="e">
        <f t="shared" si="37"/>
        <v>#N/A</v>
      </c>
      <c r="H538" t="e">
        <f t="shared" si="38"/>
        <v>#N/A</v>
      </c>
      <c r="I538">
        <f t="shared" si="39"/>
        <v>0</v>
      </c>
    </row>
    <row r="539" spans="1:9">
      <c r="A539">
        <v>-195</v>
      </c>
      <c r="B539" s="11">
        <f>RockerConcaveParameters!R615</f>
        <v>34.800884471114777</v>
      </c>
      <c r="C539" s="11">
        <f>RockerConcaveParameters!T615</f>
        <v>1.5865391064849284</v>
      </c>
      <c r="D539" s="11">
        <f>OutlineParameters!T619</f>
        <v>171.11854366022934</v>
      </c>
      <c r="E539" s="11">
        <f t="shared" si="35"/>
        <v>-178.50594186124465</v>
      </c>
      <c r="F539" t="e">
        <f t="shared" si="36"/>
        <v>#N/A</v>
      </c>
      <c r="G539" t="e">
        <f t="shared" si="37"/>
        <v>#N/A</v>
      </c>
      <c r="H539" t="e">
        <f t="shared" si="38"/>
        <v>#N/A</v>
      </c>
      <c r="I539">
        <f t="shared" si="39"/>
        <v>0</v>
      </c>
    </row>
    <row r="540" spans="1:9">
      <c r="A540">
        <v>-194</v>
      </c>
      <c r="B540" s="11">
        <f>RockerConcaveParameters!R616</f>
        <v>34.751240828106383</v>
      </c>
      <c r="C540" s="11">
        <f>RockerConcaveParameters!T616</f>
        <v>1.6034847540910597</v>
      </c>
      <c r="D540" s="11">
        <f>OutlineParameters!T620</f>
        <v>171.29466932262244</v>
      </c>
      <c r="E540" s="11">
        <f t="shared" si="35"/>
        <v>-178.18102872682798</v>
      </c>
      <c r="F540" t="e">
        <f t="shared" si="36"/>
        <v>#N/A</v>
      </c>
      <c r="G540" t="e">
        <f t="shared" si="37"/>
        <v>#N/A</v>
      </c>
      <c r="H540" t="e">
        <f t="shared" si="38"/>
        <v>#N/A</v>
      </c>
      <c r="I540">
        <f t="shared" si="39"/>
        <v>0</v>
      </c>
    </row>
    <row r="541" spans="1:9">
      <c r="A541">
        <v>-193</v>
      </c>
      <c r="B541" s="11">
        <f>RockerConcaveParameters!R617</f>
        <v>34.701609289197975</v>
      </c>
      <c r="C541" s="11">
        <f>RockerConcaveParameters!T617</f>
        <v>1.6204272717366939</v>
      </c>
      <c r="D541" s="11">
        <f>OutlineParameters!T621</f>
        <v>171.46992871695164</v>
      </c>
      <c r="E541" s="11">
        <f t="shared" si="35"/>
        <v>-177.85611559241133</v>
      </c>
      <c r="F541" t="e">
        <f t="shared" si="36"/>
        <v>#N/A</v>
      </c>
      <c r="G541" t="e">
        <f t="shared" si="37"/>
        <v>#N/A</v>
      </c>
      <c r="H541" t="e">
        <f t="shared" si="38"/>
        <v>#N/A</v>
      </c>
      <c r="I541">
        <f t="shared" si="39"/>
        <v>0</v>
      </c>
    </row>
    <row r="542" spans="1:9">
      <c r="A542">
        <v>-192</v>
      </c>
      <c r="B542" s="11">
        <f>RockerConcaveParameters!R618</f>
        <v>34.651986889421565</v>
      </c>
      <c r="C542" s="11">
        <f>RockerConcaveParameters!T618</f>
        <v>1.6373661502391028</v>
      </c>
      <c r="D542" s="11">
        <f>OutlineParameters!T622</f>
        <v>171.6443531029191</v>
      </c>
      <c r="E542" s="11">
        <f t="shared" si="35"/>
        <v>-177.53120245799465</v>
      </c>
      <c r="F542" t="e">
        <f t="shared" si="36"/>
        <v>#N/A</v>
      </c>
      <c r="G542" t="e">
        <f t="shared" si="37"/>
        <v>#N/A</v>
      </c>
      <c r="H542" t="e">
        <f t="shared" si="38"/>
        <v>#N/A</v>
      </c>
      <c r="I542">
        <f t="shared" si="39"/>
        <v>0</v>
      </c>
    </row>
    <row r="543" spans="1:9">
      <c r="A543">
        <v>-191</v>
      </c>
      <c r="B543" s="11">
        <f>RockerConcaveParameters!R619</f>
        <v>34.602377339529383</v>
      </c>
      <c r="C543" s="11">
        <f>RockerConcaveParameters!T619</f>
        <v>1.654301238043427</v>
      </c>
      <c r="D543" s="11">
        <f>OutlineParameters!T623</f>
        <v>171.8179175284626</v>
      </c>
      <c r="E543" s="11">
        <f t="shared" si="35"/>
        <v>-177.20628932357801</v>
      </c>
      <c r="F543" t="e">
        <f t="shared" si="36"/>
        <v>#N/A</v>
      </c>
      <c r="G543" t="e">
        <f t="shared" si="37"/>
        <v>#N/A</v>
      </c>
      <c r="H543" t="e">
        <f t="shared" si="38"/>
        <v>#N/A</v>
      </c>
      <c r="I543">
        <f t="shared" si="39"/>
        <v>0</v>
      </c>
    </row>
    <row r="544" spans="1:9">
      <c r="A544">
        <v>-190</v>
      </c>
      <c r="B544" s="11">
        <f>RockerConcaveParameters!R620</f>
        <v>34.55277958190208</v>
      </c>
      <c r="C544" s="11">
        <f>RockerConcaveParameters!T620</f>
        <v>1.6712322643855178</v>
      </c>
      <c r="D544" s="11">
        <f>OutlineParameters!T624</f>
        <v>171.99065331046549</v>
      </c>
      <c r="E544" s="11">
        <f t="shared" si="35"/>
        <v>-176.88137618916133</v>
      </c>
      <c r="F544" t="e">
        <f t="shared" si="36"/>
        <v>#N/A</v>
      </c>
      <c r="G544" t="e">
        <f t="shared" si="37"/>
        <v>#N/A</v>
      </c>
      <c r="H544" t="e">
        <f t="shared" si="38"/>
        <v>#N/A</v>
      </c>
      <c r="I544">
        <f t="shared" si="39"/>
        <v>0</v>
      </c>
    </row>
    <row r="545" spans="1:9">
      <c r="A545">
        <v>-189</v>
      </c>
      <c r="B545" s="11">
        <f>RockerConcaveParameters!R621</f>
        <v>34.50319637361757</v>
      </c>
      <c r="C545" s="11">
        <f>RockerConcaveParameters!T621</f>
        <v>1.6881588392919369</v>
      </c>
      <c r="D545" s="11">
        <f>OutlineParameters!T625</f>
        <v>172.16253543989802</v>
      </c>
      <c r="E545" s="11">
        <f t="shared" si="35"/>
        <v>-176.55646305474468</v>
      </c>
      <c r="F545" t="e">
        <f t="shared" si="36"/>
        <v>#N/A</v>
      </c>
      <c r="G545" t="e">
        <f t="shared" si="37"/>
        <v>#N/A</v>
      </c>
      <c r="H545" t="e">
        <f t="shared" si="38"/>
        <v>#N/A</v>
      </c>
      <c r="I545">
        <f t="shared" si="39"/>
        <v>0</v>
      </c>
    </row>
    <row r="546" spans="1:9">
      <c r="A546">
        <v>-188</v>
      </c>
      <c r="B546" s="11">
        <f>RockerConcaveParameters!R622</f>
        <v>34.453627610730805</v>
      </c>
      <c r="C546" s="11">
        <f>RockerConcaveParameters!T622</f>
        <v>1.7050810496264037</v>
      </c>
      <c r="D546" s="11">
        <f>OutlineParameters!T626</f>
        <v>172.3335952903974</v>
      </c>
      <c r="E546" s="11">
        <f t="shared" ref="E546:E609" si="40">$C$20*A546+$E$20</f>
        <v>-176.23154992032801</v>
      </c>
      <c r="F546" t="e">
        <f t="shared" si="36"/>
        <v>#N/A</v>
      </c>
      <c r="G546" t="e">
        <f t="shared" si="37"/>
        <v>#N/A</v>
      </c>
      <c r="H546" t="e">
        <f t="shared" si="38"/>
        <v>#N/A</v>
      </c>
      <c r="I546">
        <f t="shared" si="39"/>
        <v>0</v>
      </c>
    </row>
    <row r="547" spans="1:9">
      <c r="A547">
        <v>-187</v>
      </c>
      <c r="B547" s="11">
        <f>RockerConcaveParameters!R623</f>
        <v>34.404074142971076</v>
      </c>
      <c r="C547" s="11">
        <f>RockerConcaveParameters!T623</f>
        <v>1.721998266996901</v>
      </c>
      <c r="D547" s="11">
        <f>OutlineParameters!T627</f>
        <v>172.50382193433194</v>
      </c>
      <c r="E547" s="11">
        <f t="shared" si="40"/>
        <v>-175.90663678591136</v>
      </c>
      <c r="F547" t="e">
        <f t="shared" ref="F547:F610" si="41">IF(E547&gt;-D547,(B547-3/2*C547*((E547/D547)^2-1/3*(E547/D547)^3)),NA())</f>
        <v>#N/A</v>
      </c>
      <c r="G547" t="e">
        <f t="shared" ref="G547:G610" si="42">(F547-F546)</f>
        <v>#N/A</v>
      </c>
      <c r="H547" t="e">
        <f t="shared" si="38"/>
        <v>#N/A</v>
      </c>
      <c r="I547">
        <f t="shared" si="39"/>
        <v>0</v>
      </c>
    </row>
    <row r="548" spans="1:9">
      <c r="A548">
        <v>-186</v>
      </c>
      <c r="B548" s="11">
        <f>RockerConcaveParameters!R624</f>
        <v>34.354535866393341</v>
      </c>
      <c r="C548" s="11">
        <f>RockerConcaveParameters!T624</f>
        <v>1.738910339848569</v>
      </c>
      <c r="D548" s="11">
        <f>OutlineParameters!T628</f>
        <v>172.67320438785069</v>
      </c>
      <c r="E548" s="11">
        <f t="shared" si="40"/>
        <v>-175.58172365149471</v>
      </c>
      <c r="F548" t="e">
        <f t="shared" si="41"/>
        <v>#N/A</v>
      </c>
      <c r="G548" t="e">
        <f t="shared" si="42"/>
        <v>#N/A</v>
      </c>
      <c r="H548" t="e">
        <f t="shared" ref="H548:H611" si="43">(G548-G547)</f>
        <v>#N/A</v>
      </c>
      <c r="I548">
        <f t="shared" ref="I548:I611" si="44">IF(OR(ISNA(G548),ISNA(G547)),0,IF(G548*G547&lt;0,A548,0))</f>
        <v>0</v>
      </c>
    </row>
    <row r="549" spans="1:9">
      <c r="A549">
        <v>-185</v>
      </c>
      <c r="B549" s="11">
        <f>RockerConcaveParameters!R625</f>
        <v>34.305015538075509</v>
      </c>
      <c r="C549" s="11">
        <f>RockerConcaveParameters!T625</f>
        <v>1.7558169974172591</v>
      </c>
      <c r="D549" s="11">
        <f>OutlineParameters!T629</f>
        <v>172.84177410891982</v>
      </c>
      <c r="E549" s="11">
        <f t="shared" si="40"/>
        <v>-175.25681051707804</v>
      </c>
      <c r="F549" t="e">
        <f t="shared" si="41"/>
        <v>#N/A</v>
      </c>
      <c r="G549" t="e">
        <f t="shared" si="42"/>
        <v>#N/A</v>
      </c>
      <c r="H549" t="e">
        <f t="shared" si="43"/>
        <v>#N/A</v>
      </c>
      <c r="I549">
        <f t="shared" si="44"/>
        <v>0</v>
      </c>
    </row>
    <row r="550" spans="1:9">
      <c r="A550">
        <v>-184</v>
      </c>
      <c r="B550" s="11">
        <f>RockerConcaveParameters!R626</f>
        <v>34.255513054072551</v>
      </c>
      <c r="C550" s="11">
        <f>RockerConcaveParameters!T626</f>
        <v>1.7727179689388226</v>
      </c>
      <c r="D550" s="11">
        <f>OutlineParameters!T630</f>
        <v>173.00950594796123</v>
      </c>
      <c r="E550" s="11">
        <f t="shared" si="40"/>
        <v>-174.93189738266139</v>
      </c>
      <c r="F550" t="e">
        <f t="shared" si="41"/>
        <v>#N/A</v>
      </c>
      <c r="G550" t="e">
        <f t="shared" si="42"/>
        <v>#N/A</v>
      </c>
      <c r="H550" t="e">
        <f t="shared" si="43"/>
        <v>#N/A</v>
      </c>
      <c r="I550">
        <f t="shared" si="44"/>
        <v>0</v>
      </c>
    </row>
    <row r="551" spans="1:9">
      <c r="A551">
        <v>-183</v>
      </c>
      <c r="B551" s="11">
        <f>RockerConcaveParameters!R627</f>
        <v>34.206029264113745</v>
      </c>
      <c r="C551" s="11">
        <f>RockerConcaveParameters!T627</f>
        <v>1.7896129836491099</v>
      </c>
      <c r="D551" s="11">
        <f>OutlineParameters!T631</f>
        <v>173.17643141862598</v>
      </c>
      <c r="E551" s="11">
        <f t="shared" si="40"/>
        <v>-174.60698424824471</v>
      </c>
      <c r="F551" t="e">
        <f t="shared" si="41"/>
        <v>#N/A</v>
      </c>
      <c r="G551" t="e">
        <f t="shared" si="42"/>
        <v>#N/A</v>
      </c>
      <c r="H551" t="e">
        <f t="shared" si="43"/>
        <v>#N/A</v>
      </c>
      <c r="I551">
        <f t="shared" si="44"/>
        <v>0</v>
      </c>
    </row>
    <row r="552" spans="1:9">
      <c r="A552">
        <v>-182</v>
      </c>
      <c r="B552" s="11">
        <f>RockerConcaveParameters!R628</f>
        <v>34.156565017928365</v>
      </c>
      <c r="C552" s="11">
        <f>RockerConcaveParameters!T628</f>
        <v>1.806501770783973</v>
      </c>
      <c r="D552" s="11">
        <f>OutlineParameters!T632</f>
        <v>173.3425253158648</v>
      </c>
      <c r="E552" s="11">
        <f t="shared" si="40"/>
        <v>-174.28207111382807</v>
      </c>
      <c r="F552" t="e">
        <f t="shared" si="41"/>
        <v>#N/A</v>
      </c>
      <c r="G552" t="e">
        <f t="shared" si="42"/>
        <v>#N/A</v>
      </c>
      <c r="H552" t="e">
        <f t="shared" si="43"/>
        <v>#N/A</v>
      </c>
      <c r="I552">
        <f t="shared" si="44"/>
        <v>0</v>
      </c>
    </row>
    <row r="553" spans="1:9">
      <c r="A553">
        <v>-181</v>
      </c>
      <c r="B553" s="11">
        <f>RockerConcaveParameters!R629</f>
        <v>34.107120211571377</v>
      </c>
      <c r="C553" s="11">
        <f>RockerConcaveParameters!T629</f>
        <v>1.8233840595792625</v>
      </c>
      <c r="D553" s="11">
        <f>OutlineParameters!T633</f>
        <v>173.50781920858628</v>
      </c>
      <c r="E553" s="11">
        <f t="shared" si="40"/>
        <v>-173.95715797941139</v>
      </c>
      <c r="F553" t="e">
        <f t="shared" si="41"/>
        <v>#N/A</v>
      </c>
      <c r="G553" t="e">
        <f t="shared" si="42"/>
        <v>#N/A</v>
      </c>
      <c r="H553" t="e">
        <f t="shared" si="43"/>
        <v>#N/A</v>
      </c>
      <c r="I553">
        <f t="shared" si="44"/>
        <v>0</v>
      </c>
    </row>
    <row r="554" spans="1:9">
      <c r="A554">
        <v>-180</v>
      </c>
      <c r="B554" s="11">
        <f>RockerConcaveParameters!R630</f>
        <v>34.05769760212069</v>
      </c>
      <c r="C554" s="11">
        <f>RockerConcaveParameters!T630</f>
        <v>1.8402595792708294</v>
      </c>
      <c r="D554" s="11">
        <f>OutlineParameters!T634</f>
        <v>173.67228783669734</v>
      </c>
      <c r="E554" s="11">
        <f t="shared" si="40"/>
        <v>-173.63224484499474</v>
      </c>
      <c r="F554">
        <f t="shared" si="41"/>
        <v>30.379087509100707</v>
      </c>
      <c r="G554" t="e">
        <f t="shared" si="42"/>
        <v>#N/A</v>
      </c>
      <c r="H554" t="e">
        <f t="shared" si="43"/>
        <v>#N/A</v>
      </c>
      <c r="I554">
        <f t="shared" si="44"/>
        <v>0</v>
      </c>
    </row>
    <row r="555" spans="1:9">
      <c r="A555">
        <v>-179</v>
      </c>
      <c r="B555" s="11">
        <f>RockerConcaveParameters!R631</f>
        <v>34.008297085631277</v>
      </c>
      <c r="C555" s="11">
        <f>RockerConcaveParameters!T631</f>
        <v>1.8571281783038145</v>
      </c>
      <c r="D555" s="11">
        <f>OutlineParameters!T635</f>
        <v>173.83596282393657</v>
      </c>
      <c r="E555" s="11">
        <f t="shared" si="40"/>
        <v>-173.30733171057807</v>
      </c>
      <c r="F555">
        <f t="shared" si="41"/>
        <v>30.319402909412805</v>
      </c>
      <c r="G555">
        <f t="shared" si="42"/>
        <v>-5.9684599687901851E-2</v>
      </c>
      <c r="H555" t="e">
        <f t="shared" si="43"/>
        <v>#N/A</v>
      </c>
      <c r="I555">
        <f t="shared" si="44"/>
        <v>0</v>
      </c>
    </row>
    <row r="556" spans="1:9">
      <c r="A556">
        <v>-178</v>
      </c>
      <c r="B556" s="11">
        <f>RockerConcaveParameters!R632</f>
        <v>33.958919511832406</v>
      </c>
      <c r="C556" s="11">
        <f>RockerConcaveParameters!T632</f>
        <v>1.8739892282862005</v>
      </c>
      <c r="D556" s="11">
        <f>OutlineParameters!T636</f>
        <v>173.99883311738103</v>
      </c>
      <c r="E556" s="11">
        <f t="shared" si="40"/>
        <v>-172.98241857616142</v>
      </c>
      <c r="F556">
        <f t="shared" si="41"/>
        <v>30.260010506482185</v>
      </c>
      <c r="G556">
        <f t="shared" si="42"/>
        <v>-5.9392402930619426E-2</v>
      </c>
      <c r="H556">
        <f t="shared" si="43"/>
        <v>2.9219675728242578E-4</v>
      </c>
      <c r="I556">
        <f t="shared" si="44"/>
        <v>0</v>
      </c>
    </row>
    <row r="557" spans="1:9">
      <c r="A557">
        <v>-177</v>
      </c>
      <c r="B557" s="11">
        <f>RockerConcaveParameters!R633</f>
        <v>33.90956477677905</v>
      </c>
      <c r="C557" s="11">
        <f>RockerConcaveParameters!T633</f>
        <v>1.890842816081707</v>
      </c>
      <c r="D557" s="11">
        <f>OutlineParameters!T637</f>
        <v>174.16088760981265</v>
      </c>
      <c r="E557" s="11">
        <f t="shared" si="40"/>
        <v>-172.65750544174477</v>
      </c>
      <c r="F557">
        <f t="shared" si="41"/>
        <v>30.200906208893262</v>
      </c>
      <c r="G557">
        <f t="shared" si="42"/>
        <v>-5.9104297588923771E-2</v>
      </c>
      <c r="H557">
        <f t="shared" si="43"/>
        <v>2.8810534169565472E-4</v>
      </c>
      <c r="I557">
        <f t="shared" si="44"/>
        <v>0</v>
      </c>
    </row>
    <row r="558" spans="1:9">
      <c r="A558">
        <v>-176</v>
      </c>
      <c r="B558" s="11">
        <f>RockerConcaveParameters!R634</f>
        <v>33.86023563754911</v>
      </c>
      <c r="C558" s="11">
        <f>RockerConcaveParameters!T634</f>
        <v>1.9076885517168951</v>
      </c>
      <c r="D558" s="11">
        <f>OutlineParameters!T638</f>
        <v>174.32215800641299</v>
      </c>
      <c r="E558" s="11">
        <f t="shared" si="40"/>
        <v>-172.3325923073281</v>
      </c>
      <c r="F558">
        <f t="shared" si="41"/>
        <v>30.142091812783185</v>
      </c>
      <c r="G558">
        <f t="shared" si="42"/>
        <v>-5.8814396110076217E-2</v>
      </c>
      <c r="H558">
        <f t="shared" si="43"/>
        <v>2.8990147884755402E-4</v>
      </c>
      <c r="I558">
        <f t="shared" si="44"/>
        <v>0</v>
      </c>
    </row>
    <row r="559" spans="1:9">
      <c r="A559">
        <v>-175</v>
      </c>
      <c r="B559" s="11">
        <f>RockerConcaveParameters!R635</f>
        <v>33.81093103652325</v>
      </c>
      <c r="C559" s="11">
        <f>RockerConcaveParameters!T635</f>
        <v>1.9245261644276166</v>
      </c>
      <c r="D559" s="11">
        <f>OutlineParameters!T639</f>
        <v>174.48261891135044</v>
      </c>
      <c r="E559" s="11">
        <f t="shared" si="40"/>
        <v>-172.00767917291142</v>
      </c>
      <c r="F559">
        <f t="shared" si="41"/>
        <v>30.083562359065873</v>
      </c>
      <c r="G559">
        <f t="shared" si="42"/>
        <v>-5.8529453717312663E-2</v>
      </c>
      <c r="H559">
        <f t="shared" si="43"/>
        <v>2.8494239276355415E-4</v>
      </c>
      <c r="I559">
        <f t="shared" si="44"/>
        <v>0</v>
      </c>
    </row>
    <row r="560" spans="1:9">
      <c r="A560">
        <v>-174</v>
      </c>
      <c r="B560" s="11">
        <f>RockerConcaveParameters!R636</f>
        <v>33.761654684453681</v>
      </c>
      <c r="C560" s="11">
        <f>RockerConcaveParameters!T636</f>
        <v>1.9413555026590117</v>
      </c>
      <c r="D560" s="11">
        <f>OutlineParameters!T640</f>
        <v>174.64230208356767</v>
      </c>
      <c r="E560" s="11">
        <f t="shared" si="40"/>
        <v>-171.68276603849478</v>
      </c>
      <c r="F560">
        <f t="shared" si="41"/>
        <v>30.025320197341642</v>
      </c>
      <c r="G560">
        <f t="shared" si="42"/>
        <v>-5.8242161724230357E-2</v>
      </c>
      <c r="H560">
        <f t="shared" si="43"/>
        <v>2.8729199308230591E-4</v>
      </c>
      <c r="I560">
        <f t="shared" si="44"/>
        <v>0</v>
      </c>
    </row>
    <row r="561" spans="1:9">
      <c r="A561">
        <v>-173</v>
      </c>
      <c r="B561" s="11">
        <f>RockerConcaveParameters!R637</f>
        <v>33.712403616372427</v>
      </c>
      <c r="C561" s="11">
        <f>RockerConcaveParameters!T637</f>
        <v>1.9581760572283529</v>
      </c>
      <c r="D561" s="11">
        <f>OutlineParameters!T641</f>
        <v>174.80118207368574</v>
      </c>
      <c r="E561" s="11">
        <f t="shared" si="40"/>
        <v>-171.35785290407813</v>
      </c>
      <c r="F561">
        <f t="shared" si="41"/>
        <v>29.967358973910095</v>
      </c>
      <c r="G561">
        <f t="shared" si="42"/>
        <v>-5.7961223431547637E-2</v>
      </c>
      <c r="H561">
        <f t="shared" si="43"/>
        <v>2.8093829268271975E-4</v>
      </c>
      <c r="I561">
        <f t="shared" si="44"/>
        <v>0</v>
      </c>
    </row>
    <row r="562" spans="1:9">
      <c r="A562">
        <v>-172</v>
      </c>
      <c r="B562" s="11">
        <f>RockerConcaveParameters!R638</f>
        <v>33.663181543031712</v>
      </c>
      <c r="C562" s="11">
        <f>RockerConcaveParameters!T638</f>
        <v>1.9749876765807799</v>
      </c>
      <c r="D562" s="11">
        <f>OutlineParameters!T642</f>
        <v>174.95929069398096</v>
      </c>
      <c r="E562" s="11">
        <f t="shared" si="40"/>
        <v>-171.03293976966145</v>
      </c>
      <c r="F562">
        <f t="shared" si="41"/>
        <v>29.909681100617458</v>
      </c>
      <c r="G562">
        <f t="shared" si="42"/>
        <v>-5.7677873292636406E-2</v>
      </c>
      <c r="H562">
        <f t="shared" si="43"/>
        <v>2.833501389112314E-4</v>
      </c>
      <c r="I562">
        <f t="shared" si="44"/>
        <v>0</v>
      </c>
    </row>
    <row r="563" spans="1:9">
      <c r="A563">
        <v>-171</v>
      </c>
      <c r="B563" s="11">
        <f>RockerConcaveParameters!R639</f>
        <v>33.613987406812186</v>
      </c>
      <c r="C563" s="11">
        <f>RockerConcaveParameters!T639</f>
        <v>1.9917899707428555</v>
      </c>
      <c r="D563" s="11">
        <f>OutlineParameters!T643</f>
        <v>175.11660244195446</v>
      </c>
      <c r="E563" s="11">
        <f t="shared" si="40"/>
        <v>-170.70802663524481</v>
      </c>
      <c r="F563">
        <f t="shared" si="41"/>
        <v>29.852281946864455</v>
      </c>
      <c r="G563">
        <f t="shared" si="42"/>
        <v>-5.7399153753003418E-2</v>
      </c>
      <c r="H563">
        <f t="shared" si="43"/>
        <v>2.7871953963298779E-4</v>
      </c>
      <c r="I563">
        <f t="shared" si="44"/>
        <v>0</v>
      </c>
    </row>
    <row r="564" spans="1:9">
      <c r="A564">
        <v>-170</v>
      </c>
      <c r="B564" s="11">
        <f>RockerConcaveParameters!R640</f>
        <v>33.564823964791756</v>
      </c>
      <c r="C564" s="11">
        <f>RockerConcaveParameters!T640</f>
        <v>2.0085829073690089</v>
      </c>
      <c r="D564" s="11">
        <f>OutlineParameters!T644</f>
        <v>175.27314918278864</v>
      </c>
      <c r="E564" s="11">
        <f t="shared" si="40"/>
        <v>-170.38311350082813</v>
      </c>
      <c r="F564">
        <f t="shared" si="41"/>
        <v>29.79516281147416</v>
      </c>
      <c r="G564">
        <f t="shared" si="42"/>
        <v>-5.7119135390294673E-2</v>
      </c>
      <c r="H564">
        <f t="shared" si="43"/>
        <v>2.8001836270874492E-4</v>
      </c>
      <c r="I564">
        <f t="shared" si="44"/>
        <v>0</v>
      </c>
    </row>
    <row r="565" spans="1:9">
      <c r="A565">
        <v>-169</v>
      </c>
      <c r="B565" s="11">
        <f>RockerConcaveParameters!R641</f>
        <v>33.51569111302539</v>
      </c>
      <c r="C565" s="11">
        <f>RockerConcaveParameters!T641</f>
        <v>2.0253662156950916</v>
      </c>
      <c r="D565" s="11">
        <f>OutlineParameters!T645</f>
        <v>175.42890536129238</v>
      </c>
      <c r="E565" s="11">
        <f t="shared" si="40"/>
        <v>-170.05820036641148</v>
      </c>
      <c r="F565">
        <f t="shared" si="41"/>
        <v>29.738319846066844</v>
      </c>
      <c r="G565">
        <f t="shared" si="42"/>
        <v>-5.684296540731637E-2</v>
      </c>
      <c r="H565">
        <f t="shared" si="43"/>
        <v>2.7616998297830264E-4</v>
      </c>
      <c r="I565">
        <f t="shared" si="44"/>
        <v>0</v>
      </c>
    </row>
    <row r="566" spans="1:9">
      <c r="A566">
        <v>-168</v>
      </c>
      <c r="B566" s="11">
        <f>RockerConcaveParameters!R642</f>
        <v>33.46658970124237</v>
      </c>
      <c r="C566" s="11">
        <f>RockerConcaveParameters!T642</f>
        <v>2.0421393865383752</v>
      </c>
      <c r="D566" s="11">
        <f>OutlineParameters!T646</f>
        <v>175.58390289512661</v>
      </c>
      <c r="E566" s="11">
        <f t="shared" si="40"/>
        <v>-169.73328723199484</v>
      </c>
      <c r="F566">
        <f t="shared" si="41"/>
        <v>29.681753399147038</v>
      </c>
      <c r="G566">
        <f t="shared" si="42"/>
        <v>-5.6566446919806168E-2</v>
      </c>
      <c r="H566">
        <f t="shared" si="43"/>
        <v>2.7651848751020225E-4</v>
      </c>
      <c r="I566">
        <f t="shared" si="44"/>
        <v>0</v>
      </c>
    </row>
    <row r="567" spans="1:9">
      <c r="A567">
        <v>-167</v>
      </c>
      <c r="B567" s="11">
        <f>RockerConcaveParameters!R643</f>
        <v>33.417519625497654</v>
      </c>
      <c r="C567" s="11">
        <f>RockerConcaveParameters!T643</f>
        <v>2.0589022683440015</v>
      </c>
      <c r="D567" s="11">
        <f>OutlineParameters!T647</f>
        <v>175.73813058411335</v>
      </c>
      <c r="E567" s="11">
        <f t="shared" si="40"/>
        <v>-169.40837409757816</v>
      </c>
      <c r="F567">
        <f t="shared" si="41"/>
        <v>29.625460139784494</v>
      </c>
      <c r="G567">
        <f t="shared" si="42"/>
        <v>-5.6293259362544035E-2</v>
      </c>
      <c r="H567">
        <f t="shared" si="43"/>
        <v>2.731875572621334E-4</v>
      </c>
      <c r="I567">
        <f t="shared" si="44"/>
        <v>0</v>
      </c>
    </row>
    <row r="568" spans="1:9">
      <c r="A568">
        <v>-166</v>
      </c>
      <c r="B568" s="11">
        <f>RockerConcaveParameters!R644</f>
        <v>33.368483642869151</v>
      </c>
      <c r="C568" s="11">
        <f>RockerConcaveParameters!T644</f>
        <v>2.0756545903478201</v>
      </c>
      <c r="D568" s="11">
        <f>OutlineParameters!T648</f>
        <v>175.89157717613071</v>
      </c>
      <c r="E568" s="11">
        <f t="shared" si="40"/>
        <v>-169.08346096316149</v>
      </c>
      <c r="F568">
        <f t="shared" si="41"/>
        <v>29.569439842904846</v>
      </c>
      <c r="G568">
        <f t="shared" si="42"/>
        <v>-5.6020296879648157E-2</v>
      </c>
      <c r="H568">
        <f t="shared" si="43"/>
        <v>2.7296248289587766E-4</v>
      </c>
      <c r="I568">
        <f t="shared" si="44"/>
        <v>0</v>
      </c>
    </row>
    <row r="569" spans="1:9">
      <c r="A569">
        <v>-165</v>
      </c>
      <c r="B569" s="11">
        <f>RockerConcaveParameters!R645</f>
        <v>33.319481649411834</v>
      </c>
      <c r="C569" s="11">
        <f>RockerConcaveParameters!T645</f>
        <v>2.092396081785683</v>
      </c>
      <c r="D569" s="11">
        <f>OutlineParameters!T649</f>
        <v>176.04427466675563</v>
      </c>
      <c r="E569" s="11">
        <f t="shared" si="40"/>
        <v>-168.75854782874484</v>
      </c>
      <c r="F569">
        <f t="shared" si="41"/>
        <v>29.513691542320657</v>
      </c>
      <c r="G569">
        <f t="shared" si="42"/>
        <v>-5.5748300584188115E-2</v>
      </c>
      <c r="H569">
        <f t="shared" si="43"/>
        <v>2.7199629546004189E-4</v>
      </c>
      <c r="I569">
        <f t="shared" si="44"/>
        <v>0</v>
      </c>
    </row>
    <row r="570" spans="1:9">
      <c r="A570">
        <v>-164</v>
      </c>
      <c r="B570" s="11">
        <f>RockerConcaveParameters!R646</f>
        <v>33.270514494854979</v>
      </c>
      <c r="C570" s="11">
        <f>RockerConcaveParameters!T646</f>
        <v>2.109126471893441</v>
      </c>
      <c r="D570" s="11">
        <f>OutlineParameters!T650</f>
        <v>176.19619737093677</v>
      </c>
      <c r="E570" s="11">
        <f t="shared" si="40"/>
        <v>-168.43363469432819</v>
      </c>
      <c r="F570">
        <f t="shared" si="41"/>
        <v>29.458212456707507</v>
      </c>
      <c r="G570">
        <f t="shared" si="42"/>
        <v>-5.5479085613150403E-2</v>
      </c>
      <c r="H570">
        <f t="shared" si="43"/>
        <v>2.692149710377123E-4</v>
      </c>
      <c r="I570">
        <f t="shared" si="44"/>
        <v>0</v>
      </c>
    </row>
    <row r="571" spans="1:9">
      <c r="A571">
        <v>-163</v>
      </c>
      <c r="B571" s="11">
        <f>RockerConcaveParameters!R647</f>
        <v>33.221582075253544</v>
      </c>
      <c r="C571" s="11">
        <f>RockerConcaveParameters!T647</f>
        <v>2.1258454899069461</v>
      </c>
      <c r="D571" s="11">
        <f>OutlineParameters!T651</f>
        <v>176.34737733566092</v>
      </c>
      <c r="E571" s="11">
        <f t="shared" si="40"/>
        <v>-168.10872155991152</v>
      </c>
      <c r="F571">
        <f t="shared" si="41"/>
        <v>29.403001674055751</v>
      </c>
      <c r="G571">
        <f t="shared" si="42"/>
        <v>-5.5210782651755608E-2</v>
      </c>
      <c r="H571">
        <f t="shared" si="43"/>
        <v>2.6830296139479515E-4</v>
      </c>
      <c r="I571">
        <f t="shared" si="44"/>
        <v>0</v>
      </c>
    </row>
    <row r="572" spans="1:9">
      <c r="A572">
        <v>-162</v>
      </c>
      <c r="B572" s="11">
        <f>RockerConcaveParameters!R648</f>
        <v>33.172687147685444</v>
      </c>
      <c r="C572" s="11">
        <f>RockerConcaveParameters!T648</f>
        <v>2.142552865062048</v>
      </c>
      <c r="D572" s="11">
        <f>OutlineParameters!T652</f>
        <v>176.4977888246807</v>
      </c>
      <c r="E572" s="11">
        <f t="shared" si="40"/>
        <v>-167.78380842549487</v>
      </c>
      <c r="F572">
        <f t="shared" si="41"/>
        <v>29.34805836516162</v>
      </c>
      <c r="G572">
        <f t="shared" si="42"/>
        <v>-5.4943308894131349E-2</v>
      </c>
      <c r="H572">
        <f t="shared" si="43"/>
        <v>2.6747375762425918E-4</v>
      </c>
      <c r="I572">
        <f t="shared" si="44"/>
        <v>0</v>
      </c>
    </row>
    <row r="573" spans="1:9">
      <c r="A573">
        <v>-161</v>
      </c>
      <c r="B573" s="11">
        <f>RockerConcaveParameters!R649</f>
        <v>33.123829608205646</v>
      </c>
      <c r="C573" s="11">
        <f>RockerConcaveParameters!T649</f>
        <v>2.1592483265945983</v>
      </c>
      <c r="D573" s="11">
        <f>OutlineParameters!T653</f>
        <v>176.64746393596508</v>
      </c>
      <c r="E573" s="11">
        <f t="shared" si="40"/>
        <v>-167.45889529107819</v>
      </c>
      <c r="F573">
        <f t="shared" si="41"/>
        <v>29.293381670260036</v>
      </c>
      <c r="G573">
        <f t="shared" si="42"/>
        <v>-5.4676694901584E-2</v>
      </c>
      <c r="H573">
        <f t="shared" si="43"/>
        <v>2.6661399254734874E-4</v>
      </c>
      <c r="I573">
        <f t="shared" si="44"/>
        <v>0</v>
      </c>
    </row>
    <row r="574" spans="1:9">
      <c r="A574">
        <v>-160</v>
      </c>
      <c r="B574" s="11">
        <f>RockerConcaveParameters!R650</f>
        <v>33.07500935286911</v>
      </c>
      <c r="C574" s="11">
        <f>RockerConcaveParameters!T650</f>
        <v>2.1759316037404486</v>
      </c>
      <c r="D574" s="11">
        <f>OutlineParameters!T654</f>
        <v>176.79637688249829</v>
      </c>
      <c r="E574" s="11">
        <f t="shared" si="40"/>
        <v>-167.13398215666155</v>
      </c>
      <c r="F574">
        <f t="shared" si="41"/>
        <v>29.23896794267197</v>
      </c>
      <c r="G574">
        <f t="shared" si="42"/>
        <v>-5.4413727588066507E-2</v>
      </c>
      <c r="H574">
        <f t="shared" si="43"/>
        <v>2.6296731351749258E-4</v>
      </c>
      <c r="I574">
        <f t="shared" si="44"/>
        <v>0</v>
      </c>
    </row>
    <row r="575" spans="1:9">
      <c r="A575">
        <v>-159</v>
      </c>
      <c r="B575" s="11">
        <f>RockerConcaveParameters!R651</f>
        <v>33.026230092428065</v>
      </c>
      <c r="C575" s="11">
        <f>RockerConcaveParameters!T651</f>
        <v>2.1926024257354495</v>
      </c>
      <c r="D575" s="11">
        <f>OutlineParameters!T655</f>
        <v>176.94455981280399</v>
      </c>
      <c r="E575" s="11">
        <f t="shared" si="40"/>
        <v>-166.8090690222449</v>
      </c>
      <c r="F575">
        <f t="shared" si="41"/>
        <v>29.18482018770187</v>
      </c>
      <c r="G575">
        <f t="shared" si="42"/>
        <v>-5.4147754970099271E-2</v>
      </c>
      <c r="H575">
        <f t="shared" si="43"/>
        <v>2.6597261796723615E-4</v>
      </c>
      <c r="I575">
        <f t="shared" si="44"/>
        <v>0</v>
      </c>
    </row>
    <row r="576" spans="1:9">
      <c r="A576">
        <v>-158</v>
      </c>
      <c r="B576" s="11">
        <f>RockerConcaveParameters!R652</f>
        <v>32.977488861914523</v>
      </c>
      <c r="C576" s="11">
        <f>RockerConcaveParameters!T652</f>
        <v>2.2092605218154522</v>
      </c>
      <c r="D576" s="11">
        <f>OutlineParameters!T656</f>
        <v>177.09200141103233</v>
      </c>
      <c r="E576" s="11">
        <f t="shared" si="40"/>
        <v>-166.48415588782822</v>
      </c>
      <c r="F576">
        <f t="shared" si="41"/>
        <v>29.13093264610934</v>
      </c>
      <c r="G576">
        <f t="shared" si="42"/>
        <v>-5.3887541592530397E-2</v>
      </c>
      <c r="H576">
        <f t="shared" si="43"/>
        <v>2.6021337756887419E-4</v>
      </c>
      <c r="I576">
        <f t="shared" si="44"/>
        <v>0</v>
      </c>
    </row>
    <row r="577" spans="1:9">
      <c r="A577">
        <v>-157</v>
      </c>
      <c r="B577" s="11">
        <f>RockerConcaveParameters!R653</f>
        <v>32.928789372080722</v>
      </c>
      <c r="C577" s="11">
        <f>RockerConcaveParameters!T653</f>
        <v>2.2259056212163082</v>
      </c>
      <c r="D577" s="11">
        <f>OutlineParameters!T657</f>
        <v>177.23869031131343</v>
      </c>
      <c r="E577" s="11">
        <f t="shared" si="40"/>
        <v>-166.15924275341155</v>
      </c>
      <c r="F577">
        <f t="shared" si="41"/>
        <v>29.077306253482966</v>
      </c>
      <c r="G577">
        <f t="shared" si="42"/>
        <v>-5.3626392626373587E-2</v>
      </c>
      <c r="H577">
        <f t="shared" si="43"/>
        <v>2.6114896615681005E-4</v>
      </c>
      <c r="I577">
        <f t="shared" si="44"/>
        <v>0</v>
      </c>
    </row>
    <row r="578" spans="1:9">
      <c r="A578">
        <v>-156</v>
      </c>
      <c r="B578" s="11">
        <f>RockerConcaveParameters!R654</f>
        <v>32.880130565307297</v>
      </c>
      <c r="C578" s="11">
        <f>RockerConcaveParameters!T654</f>
        <v>2.2425374531738678</v>
      </c>
      <c r="D578" s="11">
        <f>OutlineParameters!T658</f>
        <v>177.38465873720122</v>
      </c>
      <c r="E578" s="11">
        <f t="shared" si="40"/>
        <v>-165.8343296189949</v>
      </c>
      <c r="F578">
        <f t="shared" si="41"/>
        <v>29.023939318931227</v>
      </c>
      <c r="G578">
        <f t="shared" si="42"/>
        <v>-5.3366934551739575E-2</v>
      </c>
      <c r="H578">
        <f t="shared" si="43"/>
        <v>2.5945807463401138E-4</v>
      </c>
      <c r="I578">
        <f t="shared" si="44"/>
        <v>0</v>
      </c>
    </row>
    <row r="579" spans="1:9">
      <c r="A579">
        <v>-155</v>
      </c>
      <c r="B579" s="11">
        <f>RockerConcaveParameters!R655</f>
        <v>32.831515198672165</v>
      </c>
      <c r="C579" s="11">
        <f>RockerConcaveParameters!T655</f>
        <v>2.2591557469239825</v>
      </c>
      <c r="D579" s="11">
        <f>OutlineParameters!T659</f>
        <v>177.52988077662934</v>
      </c>
      <c r="E579" s="11">
        <f t="shared" si="40"/>
        <v>-165.50941648457825</v>
      </c>
      <c r="F579">
        <f t="shared" si="41"/>
        <v>28.970831160613159</v>
      </c>
      <c r="G579">
        <f t="shared" si="42"/>
        <v>-5.3108158318067922E-2</v>
      </c>
      <c r="H579">
        <f t="shared" si="43"/>
        <v>2.587762336716537E-4</v>
      </c>
      <c r="I579">
        <f t="shared" si="44"/>
        <v>0</v>
      </c>
    </row>
    <row r="580" spans="1:9">
      <c r="A580">
        <v>-154</v>
      </c>
      <c r="B580" s="11">
        <f>RockerConcaveParameters!R656</f>
        <v>32.782943168230283</v>
      </c>
      <c r="C580" s="11">
        <f>RockerConcaveParameters!T656</f>
        <v>2.2757603509117934</v>
      </c>
      <c r="D580" s="11">
        <f>OutlineParameters!T660</f>
        <v>177.6743887026376</v>
      </c>
      <c r="E580" s="11">
        <f t="shared" si="40"/>
        <v>-165.18450335016158</v>
      </c>
      <c r="F580">
        <f t="shared" si="41"/>
        <v>28.917980884800084</v>
      </c>
      <c r="G580">
        <f t="shared" si="42"/>
        <v>-5.2850275813074887E-2</v>
      </c>
      <c r="H580">
        <f t="shared" si="43"/>
        <v>2.5788250499303444E-4</v>
      </c>
      <c r="I580">
        <f t="shared" si="44"/>
        <v>0</v>
      </c>
    </row>
    <row r="581" spans="1:9">
      <c r="A581">
        <v>-153</v>
      </c>
      <c r="B581" s="11">
        <f>RockerConcaveParameters!R657</f>
        <v>32.734415323710941</v>
      </c>
      <c r="C581" s="11">
        <f>RockerConcaveParameters!T657</f>
        <v>2.2923506367452822</v>
      </c>
      <c r="D581" s="11">
        <f>OutlineParameters!T661</f>
        <v>177.81815655388752</v>
      </c>
      <c r="E581" s="11">
        <f t="shared" si="40"/>
        <v>-164.85959021574493</v>
      </c>
      <c r="F581">
        <f t="shared" si="41"/>
        <v>28.8653865492861</v>
      </c>
      <c r="G581">
        <f t="shared" si="42"/>
        <v>-5.2594335513983737E-2</v>
      </c>
      <c r="H581">
        <f t="shared" si="43"/>
        <v>2.5594029909115079E-4</v>
      </c>
      <c r="I581">
        <f t="shared" si="44"/>
        <v>0</v>
      </c>
    </row>
    <row r="582" spans="1:9">
      <c r="A582">
        <v>-152</v>
      </c>
      <c r="B582" s="11">
        <f>RockerConcaveParameters!R658</f>
        <v>32.685931561169099</v>
      </c>
      <c r="C582" s="11">
        <f>RockerConcaveParameters!T658</f>
        <v>2.308926691288169</v>
      </c>
      <c r="D582" s="11">
        <f>OutlineParameters!T662</f>
        <v>177.96121665247728</v>
      </c>
      <c r="E582" s="11">
        <f t="shared" si="40"/>
        <v>-164.53467708132825</v>
      </c>
      <c r="F582">
        <f t="shared" si="41"/>
        <v>28.813046899699884</v>
      </c>
      <c r="G582">
        <f t="shared" si="42"/>
        <v>-5.2339649586215842E-2</v>
      </c>
      <c r="H582">
        <f t="shared" si="43"/>
        <v>2.5468592776789478E-4</v>
      </c>
      <c r="I582">
        <f t="shared" si="44"/>
        <v>0</v>
      </c>
    </row>
    <row r="583" spans="1:9">
      <c r="A583">
        <v>-151</v>
      </c>
      <c r="B583" s="11">
        <f>RockerConcaveParameters!R659</f>
        <v>32.637494637682664</v>
      </c>
      <c r="C583" s="11">
        <f>RockerConcaveParameters!T659</f>
        <v>2.3254881245670158</v>
      </c>
      <c r="D583" s="11">
        <f>OutlineParameters!T663</f>
        <v>178.10354298822381</v>
      </c>
      <c r="E583" s="11">
        <f t="shared" si="40"/>
        <v>-164.20976394691161</v>
      </c>
      <c r="F583">
        <f t="shared" si="41"/>
        <v>28.7609615348637</v>
      </c>
      <c r="G583">
        <f t="shared" si="42"/>
        <v>-5.2085364836184311E-2</v>
      </c>
      <c r="H583">
        <f t="shared" si="43"/>
        <v>2.5428475003153039E-4</v>
      </c>
      <c r="I583">
        <f t="shared" si="44"/>
        <v>0</v>
      </c>
    </row>
    <row r="584" spans="1:9">
      <c r="A584">
        <v>-150</v>
      </c>
      <c r="B584" s="11">
        <f>RockerConcaveParameters!R660</f>
        <v>32.589103495632287</v>
      </c>
      <c r="C584" s="11">
        <f>RockerConcaveParameters!T660</f>
        <v>2.3420346658176729</v>
      </c>
      <c r="D584" s="11">
        <f>OutlineParameters!T664</f>
        <v>178.24516793185617</v>
      </c>
      <c r="E584" s="11">
        <f t="shared" si="40"/>
        <v>-163.88485081249496</v>
      </c>
      <c r="F584">
        <f t="shared" si="41"/>
        <v>28.709128896740641</v>
      </c>
      <c r="G584">
        <f t="shared" si="42"/>
        <v>-5.1832638123059382E-2</v>
      </c>
      <c r="H584">
        <f t="shared" si="43"/>
        <v>2.5272671312492889E-4</v>
      </c>
      <c r="I584">
        <f t="shared" si="44"/>
        <v>0</v>
      </c>
    </row>
    <row r="585" spans="1:9">
      <c r="A585">
        <v>-149</v>
      </c>
      <c r="B585" s="11">
        <f>RockerConcaveParameters!R661</f>
        <v>32.540761845770206</v>
      </c>
      <c r="C585" s="11">
        <f>RockerConcaveParameters!T661</f>
        <v>2.3585661634852815</v>
      </c>
      <c r="D585" s="11">
        <f>OutlineParameters!T665</f>
        <v>178.3860800561813</v>
      </c>
      <c r="E585" s="11">
        <f t="shared" si="40"/>
        <v>-163.55993767807828</v>
      </c>
      <c r="F585">
        <f t="shared" si="41"/>
        <v>28.657549888270346</v>
      </c>
      <c r="G585">
        <f t="shared" si="42"/>
        <v>-5.1579008470294951E-2</v>
      </c>
      <c r="H585">
        <f t="shared" si="43"/>
        <v>2.5362965276443106E-4</v>
      </c>
      <c r="I585">
        <f t="shared" si="44"/>
        <v>0</v>
      </c>
    </row>
    <row r="586" spans="1:9">
      <c r="A586">
        <v>-148</v>
      </c>
      <c r="B586" s="11">
        <f>RockerConcaveParameters!R662</f>
        <v>32.492466723128416</v>
      </c>
      <c r="C586" s="11">
        <f>RockerConcaveParameters!T662</f>
        <v>2.3750821083871134</v>
      </c>
      <c r="D586" s="11">
        <f>OutlineParameters!T666</f>
        <v>178.52626788591007</v>
      </c>
      <c r="E586" s="11">
        <f t="shared" si="40"/>
        <v>-163.23502454366161</v>
      </c>
      <c r="F586">
        <f t="shared" si="41"/>
        <v>28.60621934418517</v>
      </c>
      <c r="G586">
        <f t="shared" si="42"/>
        <v>-5.1330544085175234E-2</v>
      </c>
      <c r="H586">
        <f t="shared" si="43"/>
        <v>2.4846438511971769E-4</v>
      </c>
      <c r="I586">
        <f t="shared" si="44"/>
        <v>0</v>
      </c>
    </row>
    <row r="587" spans="1:9">
      <c r="A587">
        <v>-147</v>
      </c>
      <c r="B587" s="11">
        <f>RockerConcaveParameters!R663</f>
        <v>32.444221838459157</v>
      </c>
      <c r="C587" s="11">
        <f>RockerConcaveParameters!T663</f>
        <v>2.3915822893636642</v>
      </c>
      <c r="D587" s="11">
        <f>OutlineParameters!T667</f>
        <v>178.66576386391588</v>
      </c>
      <c r="E587" s="11">
        <f t="shared" si="40"/>
        <v>-162.91011140924496</v>
      </c>
      <c r="F587">
        <f t="shared" si="41"/>
        <v>28.555140435283541</v>
      </c>
      <c r="G587">
        <f t="shared" si="42"/>
        <v>-5.1078908901629916E-2</v>
      </c>
      <c r="H587">
        <f t="shared" si="43"/>
        <v>2.5163518354531789E-4</v>
      </c>
      <c r="I587">
        <f t="shared" si="44"/>
        <v>0</v>
      </c>
    </row>
    <row r="588" spans="1:9">
      <c r="A588">
        <v>-146</v>
      </c>
      <c r="B588" s="11">
        <f>RockerConcaveParameters!R664</f>
        <v>32.396027087817387</v>
      </c>
      <c r="C588" s="11">
        <f>RockerConcaveParameters!T664</f>
        <v>2.408066554860075</v>
      </c>
      <c r="D588" s="11">
        <f>OutlineParameters!T668</f>
        <v>178.80454185977482</v>
      </c>
      <c r="E588" s="11">
        <f t="shared" si="40"/>
        <v>-162.58519827482831</v>
      </c>
      <c r="F588">
        <f t="shared" si="41"/>
        <v>28.504309594685949</v>
      </c>
      <c r="G588">
        <f t="shared" si="42"/>
        <v>-5.083084059759102E-2</v>
      </c>
      <c r="H588">
        <f t="shared" si="43"/>
        <v>2.4806830403889535E-4</v>
      </c>
      <c r="I588">
        <f t="shared" si="44"/>
        <v>0</v>
      </c>
    </row>
    <row r="589" spans="1:9">
      <c r="A589">
        <v>-145</v>
      </c>
      <c r="B589" s="11">
        <f>RockerConcaveParameters!R665</f>
        <v>32.347882367258073</v>
      </c>
      <c r="C589" s="11">
        <f>RockerConcaveParameters!T665</f>
        <v>2.4245345745075522</v>
      </c>
      <c r="D589" s="11">
        <f>OutlineParameters!T669</f>
        <v>178.94263436392237</v>
      </c>
      <c r="E589" s="11">
        <f t="shared" si="40"/>
        <v>-162.26028514041164</v>
      </c>
      <c r="F589">
        <f t="shared" si="41"/>
        <v>28.453726415382178</v>
      </c>
      <c r="G589">
        <f t="shared" si="42"/>
        <v>-5.0583179303771431E-2</v>
      </c>
      <c r="H589">
        <f t="shared" si="43"/>
        <v>2.476612938195899E-4</v>
      </c>
      <c r="I589">
        <f t="shared" si="44"/>
        <v>0</v>
      </c>
    </row>
    <row r="590" spans="1:9">
      <c r="A590">
        <v>-144</v>
      </c>
      <c r="B590" s="11">
        <f>RockerConcaveParameters!R666</f>
        <v>32.29979043385913</v>
      </c>
      <c r="C590" s="11">
        <f>RockerConcaveParameters!T666</f>
        <v>2.4409861371465911</v>
      </c>
      <c r="D590" s="11">
        <f>OutlineParameters!T670</f>
        <v>179.08001519858632</v>
      </c>
      <c r="E590" s="11">
        <f t="shared" si="40"/>
        <v>-161.93537200599499</v>
      </c>
      <c r="F590">
        <f t="shared" si="41"/>
        <v>28.403390326110127</v>
      </c>
      <c r="G590">
        <f t="shared" si="42"/>
        <v>-5.0336089272050799E-2</v>
      </c>
      <c r="H590">
        <f t="shared" si="43"/>
        <v>2.4709003172063149E-4</v>
      </c>
      <c r="I590">
        <f t="shared" si="44"/>
        <v>0</v>
      </c>
    </row>
    <row r="591" spans="1:9">
      <c r="A591">
        <v>-143</v>
      </c>
      <c r="B591" s="11">
        <f>RockerConcaveParameters!R667</f>
        <v>32.251751183675516</v>
      </c>
      <c r="C591" s="11">
        <f>RockerConcaveParameters!T667</f>
        <v>2.4574208528037542</v>
      </c>
      <c r="D591" s="11">
        <f>OutlineParameters!T671</f>
        <v>179.21671690133664</v>
      </c>
      <c r="E591" s="11">
        <f t="shared" si="40"/>
        <v>-161.61045887157832</v>
      </c>
      <c r="F591">
        <f t="shared" si="41"/>
        <v>28.353301050542676</v>
      </c>
      <c r="G591">
        <f t="shared" si="42"/>
        <v>-5.0089275567451352E-2</v>
      </c>
      <c r="H591">
        <f t="shared" si="43"/>
        <v>2.4681370459944674E-4</v>
      </c>
      <c r="I591">
        <f t="shared" si="44"/>
        <v>0</v>
      </c>
    </row>
    <row r="592" spans="1:9">
      <c r="A592">
        <v>-142</v>
      </c>
      <c r="B592" s="11">
        <f>RockerConcaveParameters!R668</f>
        <v>32.203765466436508</v>
      </c>
      <c r="C592" s="11">
        <f>RockerConcaveParameters!T668</f>
        <v>2.4738385103195362</v>
      </c>
      <c r="D592" s="11">
        <f>OutlineParameters!T672</f>
        <v>179.35271324748041</v>
      </c>
      <c r="E592" s="11">
        <f t="shared" si="40"/>
        <v>-161.28554573716167</v>
      </c>
      <c r="F592">
        <f t="shared" si="41"/>
        <v>28.303456143900529</v>
      </c>
      <c r="G592">
        <f t="shared" si="42"/>
        <v>-4.9844906642146469E-2</v>
      </c>
      <c r="H592">
        <f t="shared" si="43"/>
        <v>2.4436892530488308E-4</v>
      </c>
      <c r="I592">
        <f t="shared" si="44"/>
        <v>0</v>
      </c>
    </row>
    <row r="593" spans="1:9">
      <c r="A593">
        <v>-141</v>
      </c>
      <c r="B593" s="11">
        <f>RockerConcaveParameters!R669</f>
        <v>32.155833178197085</v>
      </c>
      <c r="C593" s="11">
        <f>RockerConcaveParameters!T669</f>
        <v>2.4902387793251446</v>
      </c>
      <c r="D593" s="11">
        <f>OutlineParameters!T673</f>
        <v>179.48803682129457</v>
      </c>
      <c r="E593" s="11">
        <f t="shared" si="40"/>
        <v>-160.96063260274499</v>
      </c>
      <c r="F593">
        <f t="shared" si="41"/>
        <v>28.253855268303163</v>
      </c>
      <c r="G593">
        <f t="shared" si="42"/>
        <v>-4.9600875597366922E-2</v>
      </c>
      <c r="H593">
        <f t="shared" si="43"/>
        <v>2.4403104477954685E-4</v>
      </c>
      <c r="I593">
        <f t="shared" si="44"/>
        <v>0</v>
      </c>
    </row>
    <row r="594" spans="1:9">
      <c r="A594">
        <v>-140</v>
      </c>
      <c r="B594" s="11">
        <f>RockerConcaveParameters!R670</f>
        <v>32.107957076035134</v>
      </c>
      <c r="C594" s="11">
        <f>RockerConcaveParameters!T670</f>
        <v>2.5066215082657188</v>
      </c>
      <c r="D594" s="11">
        <f>OutlineParameters!T674</f>
        <v>179.62266135159291</v>
      </c>
      <c r="E594" s="11">
        <f t="shared" si="40"/>
        <v>-160.63571946832835</v>
      </c>
      <c r="F594">
        <f t="shared" si="41"/>
        <v>28.20449782827766</v>
      </c>
      <c r="G594">
        <f t="shared" si="42"/>
        <v>-4.9357440025502797E-2</v>
      </c>
      <c r="H594">
        <f t="shared" si="43"/>
        <v>2.4343557186412568E-4</v>
      </c>
      <c r="I594">
        <f t="shared" si="44"/>
        <v>0</v>
      </c>
    </row>
    <row r="595" spans="1:9">
      <c r="A595">
        <v>-139</v>
      </c>
      <c r="B595" s="11">
        <f>RockerConcaveParameters!R671</f>
        <v>32.060137056005637</v>
      </c>
      <c r="C595" s="11">
        <f>RockerConcaveParameters!T671</f>
        <v>2.5229864263771109</v>
      </c>
      <c r="D595" s="11">
        <f>OutlineParameters!T675</f>
        <v>179.75662709832645</v>
      </c>
      <c r="E595" s="11">
        <f t="shared" si="40"/>
        <v>-160.31080633391167</v>
      </c>
      <c r="F595">
        <f t="shared" si="41"/>
        <v>28.15538379826279</v>
      </c>
      <c r="G595">
        <f t="shared" si="42"/>
        <v>-4.9114030014870025E-2</v>
      </c>
      <c r="H595">
        <f t="shared" si="43"/>
        <v>2.434100106327719E-4</v>
      </c>
      <c r="I595">
        <f t="shared" si="44"/>
        <v>0</v>
      </c>
    </row>
    <row r="596" spans="1:9">
      <c r="A596">
        <v>-138</v>
      </c>
      <c r="B596" s="11">
        <f>RockerConcaveParameters!R672</f>
        <v>32.012373967837874</v>
      </c>
      <c r="C596" s="11">
        <f>RockerConcaveParameters!T672</f>
        <v>2.5393331436858819</v>
      </c>
      <c r="D596" s="11">
        <f>OutlineParameters!T676</f>
        <v>179.88989961591099</v>
      </c>
      <c r="E596" s="11">
        <f t="shared" si="40"/>
        <v>-159.98589319949502</v>
      </c>
      <c r="F596">
        <f t="shared" si="41"/>
        <v>28.106510686576502</v>
      </c>
      <c r="G596">
        <f t="shared" si="42"/>
        <v>-4.8873111686287274E-2</v>
      </c>
      <c r="H596">
        <f t="shared" si="43"/>
        <v>2.4091832858275097E-4</v>
      </c>
      <c r="I596">
        <f t="shared" si="44"/>
        <v>0</v>
      </c>
    </row>
    <row r="597" spans="1:9">
      <c r="A597">
        <v>-137</v>
      </c>
      <c r="B597" s="11">
        <f>RockerConcaveParameters!R673</f>
        <v>31.964667707586791</v>
      </c>
      <c r="C597" s="11">
        <f>RockerConcaveParameters!T673</f>
        <v>2.5556614490325287</v>
      </c>
      <c r="D597" s="11">
        <f>OutlineParameters!T677</f>
        <v>180.02249781877916</v>
      </c>
      <c r="E597" s="11">
        <f t="shared" si="40"/>
        <v>-159.66098006507838</v>
      </c>
      <c r="F597">
        <f t="shared" si="41"/>
        <v>28.057877371442608</v>
      </c>
      <c r="G597">
        <f t="shared" si="42"/>
        <v>-4.8633315133894683E-2</v>
      </c>
      <c r="H597">
        <f t="shared" si="43"/>
        <v>2.3979655239259046E-4</v>
      </c>
      <c r="I597">
        <f t="shared" si="44"/>
        <v>0</v>
      </c>
    </row>
    <row r="598" spans="1:9">
      <c r="A598">
        <v>-136</v>
      </c>
      <c r="B598" s="11">
        <f>RockerConcaveParameters!R674</f>
        <v>31.917021032330318</v>
      </c>
      <c r="C598" s="11">
        <f>RockerConcaveParameters!T674</f>
        <v>2.571971071652901</v>
      </c>
      <c r="D598" s="11">
        <f>OutlineParameters!T678</f>
        <v>180.15442388852665</v>
      </c>
      <c r="E598" s="11">
        <f t="shared" si="40"/>
        <v>-159.3360669306617</v>
      </c>
      <c r="F598">
        <f t="shared" si="41"/>
        <v>28.009484890312493</v>
      </c>
      <c r="G598">
        <f t="shared" si="42"/>
        <v>-4.8392481130115073E-2</v>
      </c>
      <c r="H598">
        <f t="shared" si="43"/>
        <v>2.4083400377961084E-4</v>
      </c>
      <c r="I598">
        <f t="shared" si="44"/>
        <v>0</v>
      </c>
    </row>
    <row r="599" spans="1:9">
      <c r="A599">
        <v>-135</v>
      </c>
      <c r="B599" s="11">
        <f>RockerConcaveParameters!R675</f>
        <v>31.869432884449097</v>
      </c>
      <c r="C599" s="11">
        <f>RockerConcaveParameters!T675</f>
        <v>2.5882617407828508</v>
      </c>
      <c r="D599" s="11">
        <f>OutlineParameters!T679</f>
        <v>180.28568195718304</v>
      </c>
      <c r="E599" s="11">
        <f t="shared" si="40"/>
        <v>-159.01115379624505</v>
      </c>
      <c r="F599">
        <f t="shared" si="41"/>
        <v>27.96133057602114</v>
      </c>
      <c r="G599">
        <f t="shared" si="42"/>
        <v>-4.8154314291352307E-2</v>
      </c>
      <c r="H599">
        <f t="shared" si="43"/>
        <v>2.3816683876276556E-4</v>
      </c>
      <c r="I599">
        <f t="shared" si="44"/>
        <v>0</v>
      </c>
    </row>
    <row r="600" spans="1:9">
      <c r="A600">
        <v>-134</v>
      </c>
      <c r="B600" s="11">
        <f>RockerConcaveParameters!R676</f>
        <v>31.821906974695352</v>
      </c>
      <c r="C600" s="11">
        <f>RockerConcaveParameters!T676</f>
        <v>2.6045332452628731</v>
      </c>
      <c r="D600" s="11">
        <f>OutlineParameters!T680</f>
        <v>180.4162742515546</v>
      </c>
      <c r="E600" s="11">
        <f t="shared" si="40"/>
        <v>-158.68624066182838</v>
      </c>
      <c r="F600">
        <f t="shared" si="41"/>
        <v>27.913416363792436</v>
      </c>
      <c r="G600">
        <f t="shared" si="42"/>
        <v>-4.79142122287044E-2</v>
      </c>
      <c r="H600">
        <f t="shared" si="43"/>
        <v>2.4010206264790668E-4</v>
      </c>
      <c r="I600">
        <f t="shared" si="44"/>
        <v>0</v>
      </c>
    </row>
    <row r="601" spans="1:9">
      <c r="A601">
        <v>-133</v>
      </c>
      <c r="B601" s="11">
        <f>RockerConcaveParameters!R677</f>
        <v>31.774440338101105</v>
      </c>
      <c r="C601" s="11">
        <f>RockerConcaveParameters!T677</f>
        <v>2.6207851951195305</v>
      </c>
      <c r="D601" s="11">
        <f>OutlineParameters!T681</f>
        <v>180.54620485867392</v>
      </c>
      <c r="E601" s="11">
        <f t="shared" si="40"/>
        <v>-158.36132752741173</v>
      </c>
      <c r="F601">
        <f t="shared" si="41"/>
        <v>27.865737887104512</v>
      </c>
      <c r="G601">
        <f t="shared" si="42"/>
        <v>-4.7678476687924132E-2</v>
      </c>
      <c r="H601">
        <f t="shared" si="43"/>
        <v>2.3573554078026859E-4</v>
      </c>
      <c r="I601">
        <f t="shared" si="44"/>
        <v>0</v>
      </c>
    </row>
    <row r="602" spans="1:9">
      <c r="A602">
        <v>-132</v>
      </c>
      <c r="B602" s="11">
        <f>RockerConcaveParameters!R678</f>
        <v>31.727036685418575</v>
      </c>
      <c r="C602" s="11">
        <f>RockerConcaveParameters!T678</f>
        <v>2.6370173195886735</v>
      </c>
      <c r="D602" s="11">
        <f>OutlineParameters!T682</f>
        <v>180.67547605013058</v>
      </c>
      <c r="E602" s="11">
        <f t="shared" si="40"/>
        <v>-158.03641439299506</v>
      </c>
      <c r="F602">
        <f t="shared" si="41"/>
        <v>27.818297201526772</v>
      </c>
      <c r="G602">
        <f t="shared" si="42"/>
        <v>-4.7440685577740282E-2</v>
      </c>
      <c r="H602">
        <f t="shared" si="43"/>
        <v>2.3779111018384924E-4</v>
      </c>
      <c r="I602">
        <f t="shared" si="44"/>
        <v>0</v>
      </c>
    </row>
    <row r="603" spans="1:9">
      <c r="A603">
        <v>-131</v>
      </c>
      <c r="B603" s="11">
        <f>RockerConcaveParameters!R679</f>
        <v>31.679694959028417</v>
      </c>
      <c r="C603" s="11">
        <f>RockerConcaveParameters!T679</f>
        <v>2.6532294671154424</v>
      </c>
      <c r="D603" s="11">
        <f>OutlineParameters!T683</f>
        <v>180.8040918683877</v>
      </c>
      <c r="E603" s="11">
        <f t="shared" si="40"/>
        <v>-157.71150125857841</v>
      </c>
      <c r="F603">
        <f t="shared" si="41"/>
        <v>27.771091518816121</v>
      </c>
      <c r="G603">
        <f t="shared" si="42"/>
        <v>-4.720568271065062E-2</v>
      </c>
      <c r="H603">
        <f t="shared" si="43"/>
        <v>2.35002867089662E-4</v>
      </c>
      <c r="I603">
        <f t="shared" si="44"/>
        <v>0</v>
      </c>
    </row>
    <row r="604" spans="1:9">
      <c r="A604">
        <v>-130</v>
      </c>
      <c r="B604" s="11">
        <f>RockerConcaveParameters!R680</f>
        <v>31.632417916008535</v>
      </c>
      <c r="C604" s="11">
        <f>RockerConcaveParameters!T680</f>
        <v>2.6694213073310444</v>
      </c>
      <c r="D604" s="11">
        <f>OutlineParameters!T684</f>
        <v>180.93206225878501</v>
      </c>
      <c r="E604" s="11">
        <f t="shared" si="40"/>
        <v>-157.38658812416173</v>
      </c>
      <c r="F604">
        <f t="shared" si="41"/>
        <v>27.724122429646027</v>
      </c>
      <c r="G604">
        <f t="shared" si="42"/>
        <v>-4.6969089170094236E-2</v>
      </c>
      <c r="H604">
        <f t="shared" si="43"/>
        <v>2.365935405563846E-4</v>
      </c>
      <c r="I604">
        <f t="shared" si="44"/>
        <v>0</v>
      </c>
    </row>
    <row r="605" spans="1:9">
      <c r="A605">
        <v>-129</v>
      </c>
      <c r="B605" s="11">
        <f>RockerConcaveParameters!R681</f>
        <v>31.585205452413902</v>
      </c>
      <c r="C605" s="11">
        <f>RockerConcaveParameters!T681</f>
        <v>2.6855926290759755</v>
      </c>
      <c r="D605" s="11">
        <f>OutlineParameters!T685</f>
        <v>181.05937556219797</v>
      </c>
      <c r="E605" s="11">
        <f t="shared" si="40"/>
        <v>-157.06167498974509</v>
      </c>
      <c r="F605">
        <f t="shared" si="41"/>
        <v>27.677387463850444</v>
      </c>
      <c r="G605">
        <f t="shared" si="42"/>
        <v>-4.6734965795582895E-2</v>
      </c>
      <c r="H605">
        <f t="shared" si="43"/>
        <v>2.3412337451134135E-4</v>
      </c>
      <c r="I605">
        <f t="shared" si="44"/>
        <v>0</v>
      </c>
    </row>
    <row r="606" spans="1:9">
      <c r="A606">
        <v>-128</v>
      </c>
      <c r="B606" s="11">
        <f>RockerConcaveParameters!R682</f>
        <v>31.538058417973787</v>
      </c>
      <c r="C606" s="11">
        <f>RockerConcaveParameters!T682</f>
        <v>2.7017430423767963</v>
      </c>
      <c r="D606" s="11">
        <f>OutlineParameters!T686</f>
        <v>181.18604296386468</v>
      </c>
      <c r="E606" s="11">
        <f t="shared" si="40"/>
        <v>-156.73676185532844</v>
      </c>
      <c r="F606">
        <f t="shared" si="41"/>
        <v>27.63088647828717</v>
      </c>
      <c r="G606">
        <f t="shared" si="42"/>
        <v>-4.6500985563273645E-2</v>
      </c>
      <c r="H606">
        <f t="shared" si="43"/>
        <v>2.3398023230924991E-4</v>
      </c>
      <c r="I606">
        <f t="shared" si="44"/>
        <v>0</v>
      </c>
    </row>
    <row r="607" spans="1:9">
      <c r="A607">
        <v>-127</v>
      </c>
      <c r="B607" s="11">
        <f>RockerConcaveParameters!R683</f>
        <v>31.490976708743162</v>
      </c>
      <c r="C607" s="11">
        <f>RockerConcaveParameters!T683</f>
        <v>2.717872336074004</v>
      </c>
      <c r="D607" s="11">
        <f>OutlineParameters!T687</f>
        <v>181.31206684546189</v>
      </c>
      <c r="E607" s="11">
        <f t="shared" si="40"/>
        <v>-156.41184872091176</v>
      </c>
      <c r="F607">
        <f t="shared" si="41"/>
        <v>27.584617705430897</v>
      </c>
      <c r="G607">
        <f t="shared" si="42"/>
        <v>-4.6268772856272733E-2</v>
      </c>
      <c r="H607">
        <f t="shared" si="43"/>
        <v>2.3221270700091168E-4</v>
      </c>
      <c r="I607">
        <f t="shared" si="44"/>
        <v>0</v>
      </c>
    </row>
    <row r="608" spans="1:9">
      <c r="A608">
        <v>-126</v>
      </c>
      <c r="B608" s="11">
        <f>RockerConcaveParameters!R684</f>
        <v>31.443963081799936</v>
      </c>
      <c r="C608" s="11">
        <f>RockerConcaveParameters!T684</f>
        <v>2.7339802394034476</v>
      </c>
      <c r="D608" s="11">
        <f>OutlineParameters!T688</f>
        <v>181.43745113989999</v>
      </c>
      <c r="E608" s="11">
        <f t="shared" si="40"/>
        <v>-156.08693558649509</v>
      </c>
      <c r="F608">
        <f t="shared" si="41"/>
        <v>27.538582414116409</v>
      </c>
      <c r="G608">
        <f t="shared" si="42"/>
        <v>-4.6035291314488802E-2</v>
      </c>
      <c r="H608">
        <f t="shared" si="43"/>
        <v>2.3348154178393088E-4</v>
      </c>
      <c r="I608">
        <f t="shared" si="44"/>
        <v>0</v>
      </c>
    </row>
    <row r="609" spans="1:9">
      <c r="A609">
        <v>-125</v>
      </c>
      <c r="B609" s="11">
        <f>RockerConcaveParameters!R685</f>
        <v>31.397017910036233</v>
      </c>
      <c r="C609" s="11">
        <f>RockerConcaveParameters!T685</f>
        <v>2.7500665412056247</v>
      </c>
      <c r="D609" s="11">
        <f>OutlineParameters!T689</f>
        <v>181.5621982721425</v>
      </c>
      <c r="E609" s="11">
        <f t="shared" si="40"/>
        <v>-155.76202245207844</v>
      </c>
      <c r="F609">
        <f t="shared" si="41"/>
        <v>27.492779345604223</v>
      </c>
      <c r="G609">
        <f t="shared" si="42"/>
        <v>-4.5803068512185519E-2</v>
      </c>
      <c r="H609">
        <f t="shared" si="43"/>
        <v>2.3222280230328352E-4</v>
      </c>
      <c r="I609">
        <f t="shared" si="44"/>
        <v>0</v>
      </c>
    </row>
    <row r="610" spans="1:9">
      <c r="A610">
        <v>-124</v>
      </c>
      <c r="B610" s="11">
        <f>RockerConcaveParameters!R686</f>
        <v>31.350140612669851</v>
      </c>
      <c r="C610" s="11">
        <f>RockerConcaveParameters!T686</f>
        <v>2.7661308515070964</v>
      </c>
      <c r="D610" s="11">
        <f>OutlineParameters!T690</f>
        <v>181.68631213202676</v>
      </c>
      <c r="E610" s="11">
        <f t="shared" ref="E610:E673" si="45">$C$20*A610+$E$20</f>
        <v>-155.43710931766179</v>
      </c>
      <c r="F610">
        <f t="shared" si="41"/>
        <v>27.447206625205549</v>
      </c>
      <c r="G610">
        <f t="shared" si="42"/>
        <v>-4.5572720398673994E-2</v>
      </c>
      <c r="H610">
        <f t="shared" si="43"/>
        <v>2.3034811351152484E-4</v>
      </c>
      <c r="I610">
        <f t="shared" si="44"/>
        <v>0</v>
      </c>
    </row>
    <row r="611" spans="1:9">
      <c r="A611">
        <v>-123</v>
      </c>
      <c r="B611" s="11">
        <f>RockerConcaveParameters!R687</f>
        <v>31.303332993104391</v>
      </c>
      <c r="C611" s="11">
        <f>RockerConcaveParameters!T687</f>
        <v>2.7821728995437134</v>
      </c>
      <c r="D611" s="11">
        <f>OutlineParameters!T691</f>
        <v>181.80980281677014</v>
      </c>
      <c r="E611" s="11">
        <f t="shared" si="45"/>
        <v>-155.11219618324512</v>
      </c>
      <c r="F611">
        <f t="shared" ref="F611:F674" si="46">IF(E611&gt;-D611,(B611-3/2*C611*((E611/D611)^2-1/3*(E611/D611)^3)),NA())</f>
        <v>27.401864899879723</v>
      </c>
      <c r="G611">
        <f t="shared" ref="G611:G674" si="47">(F611-F610)</f>
        <v>-4.5341725325826587E-2</v>
      </c>
      <c r="H611">
        <f t="shared" si="43"/>
        <v>2.3099507284740639E-4</v>
      </c>
      <c r="I611">
        <f t="shared" si="44"/>
        <v>0</v>
      </c>
    </row>
    <row r="612" spans="1:9">
      <c r="A612">
        <v>-122</v>
      </c>
      <c r="B612" s="11">
        <f>RockerConcaveParameters!R688</f>
        <v>31.256595901069133</v>
      </c>
      <c r="C612" s="11">
        <f>RockerConcaveParameters!T688</f>
        <v>2.7981925337606173</v>
      </c>
      <c r="D612" s="11">
        <f>OutlineParameters!T692</f>
        <v>181.93265128538087</v>
      </c>
      <c r="E612" s="11">
        <f t="shared" si="45"/>
        <v>-154.78728304882847</v>
      </c>
      <c r="F612">
        <f t="shared" si="46"/>
        <v>27.35675232071409</v>
      </c>
      <c r="G612">
        <f t="shared" si="47"/>
        <v>-4.5112579165632383E-2</v>
      </c>
      <c r="H612">
        <f t="shared" ref="H612:H675" si="48">(G612-G611)</f>
        <v>2.2914616019420464E-4</v>
      </c>
      <c r="I612">
        <f t="shared" ref="I612:I675" si="49">IF(OR(ISNA(G612),ISNA(G611)),0,IF(G612*G611&lt;0,A612,0))</f>
        <v>0</v>
      </c>
    </row>
    <row r="613" spans="1:9">
      <c r="A613">
        <v>-121</v>
      </c>
      <c r="B613" s="11">
        <f>RockerConcaveParameters!R689</f>
        <v>31.209930186293356</v>
      </c>
      <c r="C613" s="11">
        <f>RockerConcaveParameters!T689</f>
        <v>2.8141894237890139</v>
      </c>
      <c r="D613" s="11">
        <f>OutlineParameters!T693</f>
        <v>182.05489056569161</v>
      </c>
      <c r="E613" s="11">
        <f t="shared" si="45"/>
        <v>-154.46236991441179</v>
      </c>
      <c r="F613">
        <f t="shared" si="46"/>
        <v>27.311869784355991</v>
      </c>
      <c r="G613">
        <f t="shared" si="47"/>
        <v>-4.488253635809869E-2</v>
      </c>
      <c r="H613">
        <f t="shared" si="48"/>
        <v>2.3004280753369244E-4</v>
      </c>
      <c r="I613">
        <f t="shared" si="49"/>
        <v>0</v>
      </c>
    </row>
    <row r="614" spans="1:9">
      <c r="A614">
        <v>-120</v>
      </c>
      <c r="B614" s="11">
        <f>RockerConcaveParameters!R690</f>
        <v>31.163337652180651</v>
      </c>
      <c r="C614" s="11">
        <f>RockerConcaveParameters!T690</f>
        <v>2.8301633584693984</v>
      </c>
      <c r="D614" s="11">
        <f>OutlineParameters!T694</f>
        <v>182.17650127178817</v>
      </c>
      <c r="E614" s="11">
        <f t="shared" si="45"/>
        <v>-154.13745677999515</v>
      </c>
      <c r="F614">
        <f t="shared" si="46"/>
        <v>27.267216491248327</v>
      </c>
      <c r="G614">
        <f t="shared" si="47"/>
        <v>-4.4653293107664638E-2</v>
      </c>
      <c r="H614">
        <f t="shared" si="48"/>
        <v>2.2924325043405247E-4</v>
      </c>
      <c r="I614">
        <f t="shared" si="49"/>
        <v>0</v>
      </c>
    </row>
    <row r="615" spans="1:9">
      <c r="A615">
        <v>-119</v>
      </c>
      <c r="B615" s="11">
        <f>RockerConcaveParameters!R691</f>
        <v>31.116817241111676</v>
      </c>
      <c r="C615" s="11">
        <f>RockerConcaveParameters!T691</f>
        <v>2.8461139478283339</v>
      </c>
      <c r="D615" s="11">
        <f>OutlineParameters!T695</f>
        <v>182.29749449343734</v>
      </c>
      <c r="E615" s="11">
        <f t="shared" si="45"/>
        <v>-153.8125436455785</v>
      </c>
      <c r="F615">
        <f t="shared" si="46"/>
        <v>27.222790490517774</v>
      </c>
      <c r="G615">
        <f t="shared" si="47"/>
        <v>-4.4426000730553028E-2</v>
      </c>
      <c r="H615">
        <f t="shared" si="48"/>
        <v>2.2729237711160977E-4</v>
      </c>
      <c r="I615">
        <f t="shared" si="49"/>
        <v>0</v>
      </c>
    </row>
    <row r="616" spans="1:9">
      <c r="A616">
        <v>-118</v>
      </c>
      <c r="B616" s="11">
        <f>RockerConcaveParameters!R692</f>
        <v>31.070370756490014</v>
      </c>
      <c r="C616" s="11">
        <f>RockerConcaveParameters!T692</f>
        <v>2.8620409807063147</v>
      </c>
      <c r="D616" s="11">
        <f>OutlineParameters!T696</f>
        <v>182.41787280373941</v>
      </c>
      <c r="E616" s="11">
        <f t="shared" si="45"/>
        <v>-153.48763051116183</v>
      </c>
      <c r="F616">
        <f t="shared" si="46"/>
        <v>27.178592051904221</v>
      </c>
      <c r="G616">
        <f t="shared" si="47"/>
        <v>-4.4198438613552327E-2</v>
      </c>
      <c r="H616">
        <f t="shared" si="48"/>
        <v>2.2756211700070139E-4</v>
      </c>
      <c r="I616">
        <f t="shared" si="49"/>
        <v>0</v>
      </c>
    </row>
    <row r="617" spans="1:9">
      <c r="A617">
        <v>-117</v>
      </c>
      <c r="B617" s="11">
        <f>RockerConcaveParameters!R693</f>
        <v>31.023999048044949</v>
      </c>
      <c r="C617" s="11">
        <f>RockerConcaveParameters!T693</f>
        <v>2.8779441863391924</v>
      </c>
      <c r="D617" s="11">
        <f>OutlineParameters!T697</f>
        <v>182.53763994514313</v>
      </c>
      <c r="E617" s="11">
        <f t="shared" si="45"/>
        <v>-153.16271737674515</v>
      </c>
      <c r="F617">
        <f t="shared" si="46"/>
        <v>27.134620641351979</v>
      </c>
      <c r="G617">
        <f t="shared" si="47"/>
        <v>-4.3971410552241963E-2</v>
      </c>
      <c r="H617">
        <f t="shared" si="48"/>
        <v>2.2702806131036368E-4</v>
      </c>
      <c r="I617">
        <f t="shared" si="49"/>
        <v>0</v>
      </c>
    </row>
    <row r="618" spans="1:9">
      <c r="A618">
        <v>-116</v>
      </c>
      <c r="B618" s="11">
        <f>RockerConcaveParameters!R694</f>
        <v>30.977702965505767</v>
      </c>
      <c r="C618" s="11">
        <f>RockerConcaveParameters!T694</f>
        <v>2.893823234358174</v>
      </c>
      <c r="D618" s="11">
        <f>OutlineParameters!T698</f>
        <v>182.65679853211176</v>
      </c>
      <c r="E618" s="11">
        <f t="shared" si="45"/>
        <v>-152.8378042423285</v>
      </c>
      <c r="F618">
        <f t="shared" si="46"/>
        <v>27.090875763151864</v>
      </c>
      <c r="G618">
        <f t="shared" si="47"/>
        <v>-4.3744878200115522E-2</v>
      </c>
      <c r="H618">
        <f t="shared" si="48"/>
        <v>2.2653235212644063E-4</v>
      </c>
      <c r="I618">
        <f t="shared" si="49"/>
        <v>0</v>
      </c>
    </row>
    <row r="619" spans="1:9">
      <c r="A619">
        <v>-115</v>
      </c>
      <c r="B619" s="11">
        <f>RockerConcaveParameters!R695</f>
        <v>30.931484312276055</v>
      </c>
      <c r="C619" s="11">
        <f>RockerConcaveParameters!T695</f>
        <v>2.909678092417689</v>
      </c>
      <c r="D619" s="11">
        <f>OutlineParameters!T699</f>
        <v>182.77535226594483</v>
      </c>
      <c r="E619" s="11">
        <f t="shared" si="45"/>
        <v>-152.51289110791186</v>
      </c>
      <c r="F619">
        <f t="shared" si="46"/>
        <v>27.047357538360298</v>
      </c>
      <c r="G619">
        <f t="shared" si="47"/>
        <v>-4.351822479156553E-2</v>
      </c>
      <c r="H619">
        <f t="shared" si="48"/>
        <v>2.2665340854999272E-4</v>
      </c>
      <c r="I619">
        <f t="shared" si="49"/>
        <v>0</v>
      </c>
    </row>
    <row r="620" spans="1:9">
      <c r="A620">
        <v>-114</v>
      </c>
      <c r="B620" s="11">
        <f>RockerConcaveParameters!R696</f>
        <v>30.885342030736467</v>
      </c>
      <c r="C620" s="11">
        <f>RockerConcaveParameters!T696</f>
        <v>2.9255081321257199</v>
      </c>
      <c r="D620" s="11">
        <f>OutlineParameters!T700</f>
        <v>182.89331143143559</v>
      </c>
      <c r="E620" s="11">
        <f t="shared" si="45"/>
        <v>-152.18797797349518</v>
      </c>
      <c r="F620">
        <f t="shared" si="46"/>
        <v>27.004064346557012</v>
      </c>
      <c r="G620">
        <f t="shared" si="47"/>
        <v>-4.329319180328639E-2</v>
      </c>
      <c r="H620">
        <f t="shared" si="48"/>
        <v>2.2503298827913909E-4</v>
      </c>
      <c r="I620">
        <f t="shared" si="49"/>
        <v>0</v>
      </c>
    </row>
    <row r="621" spans="1:9">
      <c r="A621">
        <v>-113</v>
      </c>
      <c r="B621" s="11">
        <f>RockerConcaveParameters!R697</f>
        <v>30.83927840112775</v>
      </c>
      <c r="C621" s="11">
        <f>RockerConcaveParameters!T697</f>
        <v>2.9413133211366977</v>
      </c>
      <c r="D621" s="11">
        <f>OutlineParameters!T701</f>
        <v>183.01065680097832</v>
      </c>
      <c r="E621" s="11">
        <f t="shared" si="45"/>
        <v>-151.86306483907853</v>
      </c>
      <c r="F621">
        <f t="shared" si="46"/>
        <v>26.960995730193734</v>
      </c>
      <c r="G621">
        <f t="shared" si="47"/>
        <v>-4.3068616363278522E-2</v>
      </c>
      <c r="H621">
        <f t="shared" si="48"/>
        <v>2.2457544000786811E-4</v>
      </c>
      <c r="I621">
        <f t="shared" si="49"/>
        <v>0</v>
      </c>
    </row>
    <row r="622" spans="1:9">
      <c r="A622">
        <v>-112</v>
      </c>
      <c r="B622" s="11">
        <f>RockerConcaveParameters!R698</f>
        <v>30.793293319504876</v>
      </c>
      <c r="C622" s="11">
        <f>RockerConcaveParameters!T698</f>
        <v>2.9570933290818275</v>
      </c>
      <c r="D622" s="11">
        <f>OutlineParameters!T702</f>
        <v>183.12742158805776</v>
      </c>
      <c r="E622" s="11">
        <f t="shared" si="45"/>
        <v>-151.53815170466186</v>
      </c>
      <c r="F622">
        <f t="shared" si="46"/>
        <v>26.918151723075855</v>
      </c>
      <c r="G622">
        <f t="shared" si="47"/>
        <v>-4.2844007117878391E-2</v>
      </c>
      <c r="H622">
        <f t="shared" si="48"/>
        <v>2.2460924540013139E-4</v>
      </c>
      <c r="I622">
        <f t="shared" si="49"/>
        <v>0</v>
      </c>
    </row>
    <row r="623" spans="1:9">
      <c r="A623">
        <v>-111</v>
      </c>
      <c r="B623" s="11">
        <f>RockerConcaveParameters!R699</f>
        <v>30.747388112434273</v>
      </c>
      <c r="C623" s="11">
        <f>RockerConcaveParameters!T699</f>
        <v>2.9728478851969609</v>
      </c>
      <c r="D623" s="11">
        <f>OutlineParameters!T703</f>
        <v>183.24357889537944</v>
      </c>
      <c r="E623" s="11">
        <f t="shared" si="45"/>
        <v>-151.21323857024521</v>
      </c>
      <c r="F623">
        <f t="shared" si="46"/>
        <v>26.875530897127138</v>
      </c>
      <c r="G623">
        <f t="shared" si="47"/>
        <v>-4.2620825948716856E-2</v>
      </c>
      <c r="H623">
        <f t="shared" si="48"/>
        <v>2.2318116916153485E-4</v>
      </c>
      <c r="I623">
        <f t="shared" si="49"/>
        <v>0</v>
      </c>
    </row>
    <row r="624" spans="1:9">
      <c r="A624">
        <v>-110</v>
      </c>
      <c r="B624" s="11">
        <f>RockerConcaveParameters!R700</f>
        <v>30.70156410648238</v>
      </c>
      <c r="C624" s="11">
        <f>RockerConcaveParameters!T700</f>
        <v>2.9885767783225941</v>
      </c>
      <c r="D624" s="11">
        <f>OutlineParameters!T704</f>
        <v>183.35916197650855</v>
      </c>
      <c r="E624" s="11">
        <f t="shared" si="45"/>
        <v>-150.88832543582856</v>
      </c>
      <c r="F624">
        <f t="shared" si="46"/>
        <v>26.833134578597317</v>
      </c>
      <c r="G624">
        <f t="shared" si="47"/>
        <v>-4.2396318529821286E-2</v>
      </c>
      <c r="H624">
        <f t="shared" si="48"/>
        <v>2.245074188955698E-4</v>
      </c>
      <c r="I624">
        <f t="shared" si="49"/>
        <v>0</v>
      </c>
    </row>
    <row r="625" spans="1:9">
      <c r="A625">
        <v>-109</v>
      </c>
      <c r="B625" s="11">
        <f>RockerConcaveParameters!R701</f>
        <v>30.655821674541329</v>
      </c>
      <c r="C625" s="11">
        <f>RockerConcaveParameters!T701</f>
        <v>3.0042796184852878</v>
      </c>
      <c r="D625" s="11">
        <f>OutlineParameters!T705</f>
        <v>183.47415133237067</v>
      </c>
      <c r="E625" s="11">
        <f t="shared" si="45"/>
        <v>-150.56341230141189</v>
      </c>
      <c r="F625">
        <f t="shared" si="46"/>
        <v>26.790960911566881</v>
      </c>
      <c r="G625">
        <f t="shared" si="47"/>
        <v>-4.2173667030436235E-2</v>
      </c>
      <c r="H625">
        <f t="shared" si="48"/>
        <v>2.2265149938505147E-4</v>
      </c>
      <c r="I625">
        <f t="shared" si="49"/>
        <v>0</v>
      </c>
    </row>
    <row r="626" spans="1:9">
      <c r="A626">
        <v>-108</v>
      </c>
      <c r="B626" s="11">
        <f>RockerConcaveParameters!R702</f>
        <v>30.610161189503231</v>
      </c>
      <c r="C626" s="11">
        <f>RockerConcaveParameters!T702</f>
        <v>3.0199561945255393</v>
      </c>
      <c r="D626" s="11">
        <f>OutlineParameters!T706</f>
        <v>183.58855794192382</v>
      </c>
      <c r="E626" s="11">
        <f t="shared" si="45"/>
        <v>-150.23849916699521</v>
      </c>
      <c r="F626">
        <f t="shared" si="46"/>
        <v>26.749009244863846</v>
      </c>
      <c r="G626">
        <f t="shared" si="47"/>
        <v>-4.1951666703035073E-2</v>
      </c>
      <c r="H626">
        <f t="shared" si="48"/>
        <v>2.2200032740116171E-4</v>
      </c>
      <c r="I626">
        <f t="shared" si="49"/>
        <v>0</v>
      </c>
    </row>
    <row r="627" spans="1:9">
      <c r="A627">
        <v>-107</v>
      </c>
      <c r="B627" s="11">
        <f>RockerConcaveParameters!R703</f>
        <v>30.564583977934525</v>
      </c>
      <c r="C627" s="11">
        <f>RockerConcaveParameters!T703</f>
        <v>3.0356061760745541</v>
      </c>
      <c r="D627" s="11">
        <f>OutlineParameters!T707</f>
        <v>183.70238460047378</v>
      </c>
      <c r="E627" s="11">
        <f t="shared" si="45"/>
        <v>-149.91358603257856</v>
      </c>
      <c r="F627">
        <f t="shared" si="46"/>
        <v>26.707279661501687</v>
      </c>
      <c r="G627">
        <f t="shared" si="47"/>
        <v>-4.1729583362158706E-2</v>
      </c>
      <c r="H627">
        <f t="shared" si="48"/>
        <v>2.2208334087636672E-4</v>
      </c>
      <c r="I627">
        <f t="shared" si="49"/>
        <v>0</v>
      </c>
    </row>
    <row r="628" spans="1:9">
      <c r="A628">
        <v>-106</v>
      </c>
      <c r="B628" s="11">
        <f>RockerConcaveParameters!R704</f>
        <v>30.519090889564492</v>
      </c>
      <c r="C628" s="11">
        <f>RockerConcaveParameters!T704</f>
        <v>3.0512294115774723</v>
      </c>
      <c r="D628" s="11">
        <f>OutlineParameters!T708</f>
        <v>183.81563482943955</v>
      </c>
      <c r="E628" s="11">
        <f t="shared" si="45"/>
        <v>-149.58867289816192</v>
      </c>
      <c r="F628">
        <f t="shared" si="46"/>
        <v>26.665771583793482</v>
      </c>
      <c r="G628">
        <f t="shared" si="47"/>
        <v>-4.1508077708204638E-2</v>
      </c>
      <c r="H628">
        <f t="shared" si="48"/>
        <v>2.2150565395406829E-4</v>
      </c>
      <c r="I628">
        <f t="shared" si="49"/>
        <v>0</v>
      </c>
    </row>
    <row r="629" spans="1:9">
      <c r="A629">
        <v>-105</v>
      </c>
      <c r="B629" s="11">
        <f>RockerConcaveParameters!R705</f>
        <v>30.473683727796729</v>
      </c>
      <c r="C629" s="11">
        <f>RockerConcaveParameters!T705</f>
        <v>3.0668256302701464</v>
      </c>
      <c r="D629" s="11">
        <f>OutlineParameters!T709</f>
        <v>183.92831909253292</v>
      </c>
      <c r="E629" s="11">
        <f t="shared" si="45"/>
        <v>-149.26375976374524</v>
      </c>
      <c r="F629">
        <f t="shared" si="46"/>
        <v>26.624485872296486</v>
      </c>
      <c r="G629">
        <f t="shared" si="47"/>
        <v>-4.1285711496996669E-2</v>
      </c>
      <c r="H629">
        <f t="shared" si="48"/>
        <v>2.223662112079694E-4</v>
      </c>
      <c r="I629">
        <f t="shared" si="49"/>
        <v>0</v>
      </c>
    </row>
    <row r="630" spans="1:9">
      <c r="A630">
        <v>-104</v>
      </c>
      <c r="B630" s="11">
        <f>RockerConcaveParameters!R706</f>
        <v>30.428361435011883</v>
      </c>
      <c r="C630" s="11">
        <f>RockerConcaveParameters!T706</f>
        <v>3.0823944421791363</v>
      </c>
      <c r="D630" s="11">
        <f>OutlineParameters!T710</f>
        <v>184.04041798419146</v>
      </c>
      <c r="E630" s="11">
        <f t="shared" si="45"/>
        <v>-148.93884662932859</v>
      </c>
      <c r="F630">
        <f t="shared" si="46"/>
        <v>26.583419301699386</v>
      </c>
      <c r="G630">
        <f t="shared" si="47"/>
        <v>-4.1066570597099172E-2</v>
      </c>
      <c r="H630">
        <f t="shared" si="48"/>
        <v>2.1914089989749641E-4</v>
      </c>
      <c r="I630">
        <f t="shared" si="49"/>
        <v>0</v>
      </c>
    </row>
    <row r="631" spans="1:9">
      <c r="A631">
        <v>-103</v>
      </c>
      <c r="B631" s="11">
        <f>RockerConcaveParameters!R707</f>
        <v>30.383125814613546</v>
      </c>
      <c r="C631" s="11">
        <f>RockerConcaveParameters!T707</f>
        <v>3.0979356361449391</v>
      </c>
      <c r="D631" s="11">
        <f>OutlineParameters!T711</f>
        <v>184.15196489489472</v>
      </c>
      <c r="E631" s="11">
        <f t="shared" si="45"/>
        <v>-148.61393349491192</v>
      </c>
      <c r="F631">
        <f t="shared" si="46"/>
        <v>26.542573735580856</v>
      </c>
      <c r="G631">
        <f t="shared" si="47"/>
        <v>-4.0845566118530741E-2</v>
      </c>
      <c r="H631">
        <f t="shared" si="48"/>
        <v>2.2100447856843175E-4</v>
      </c>
      <c r="I631">
        <f t="shared" si="49"/>
        <v>0</v>
      </c>
    </row>
    <row r="632" spans="1:9">
      <c r="A632">
        <v>-102</v>
      </c>
      <c r="B632" s="11">
        <f>RockerConcaveParameters!R708</f>
        <v>30.337977716331</v>
      </c>
      <c r="C632" s="11">
        <f>RockerConcaveParameters!T708</f>
        <v>3.1134489414034054</v>
      </c>
      <c r="D632" s="11">
        <f>OutlineParameters!T712</f>
        <v>184.26293275131545</v>
      </c>
      <c r="E632" s="11">
        <f t="shared" si="45"/>
        <v>-148.28902036049527</v>
      </c>
      <c r="F632">
        <f t="shared" si="46"/>
        <v>26.501947373794675</v>
      </c>
      <c r="G632">
        <f t="shared" si="47"/>
        <v>-4.0626361786181064E-2</v>
      </c>
      <c r="H632">
        <f t="shared" si="48"/>
        <v>2.1920433234967618E-4</v>
      </c>
      <c r="I632">
        <f t="shared" si="49"/>
        <v>0</v>
      </c>
    </row>
    <row r="633" spans="1:9">
      <c r="A633">
        <v>-101</v>
      </c>
      <c r="B633" s="11">
        <f>RockerConcaveParameters!R709</f>
        <v>30.292918466730686</v>
      </c>
      <c r="C633" s="11">
        <f>RockerConcaveParameters!T709</f>
        <v>3.1289340871903861</v>
      </c>
      <c r="D633" s="11">
        <f>OutlineParameters!T713</f>
        <v>184.37335498208967</v>
      </c>
      <c r="E633" s="11">
        <f t="shared" si="45"/>
        <v>-147.9641072260786</v>
      </c>
      <c r="F633">
        <f t="shared" si="46"/>
        <v>26.461541693295118</v>
      </c>
      <c r="G633">
        <f t="shared" si="47"/>
        <v>-4.0405680499556951E-2</v>
      </c>
      <c r="H633">
        <f t="shared" si="48"/>
        <v>2.2068128662411368E-4</v>
      </c>
      <c r="I633">
        <f t="shared" si="49"/>
        <v>0</v>
      </c>
    </row>
    <row r="634" spans="1:9">
      <c r="A634">
        <v>-100</v>
      </c>
      <c r="B634" s="11">
        <f>RockerConcaveParameters!R710</f>
        <v>30.247947961867563</v>
      </c>
      <c r="C634" s="11">
        <f>RockerConcaveParameters!T710</f>
        <v>3.1443908027417335</v>
      </c>
      <c r="D634" s="11">
        <f>OutlineParameters!T714</f>
        <v>184.48321200036708</v>
      </c>
      <c r="E634" s="11">
        <f t="shared" si="45"/>
        <v>-147.63919409166195</v>
      </c>
      <c r="F634">
        <f t="shared" si="46"/>
        <v>26.421354307440669</v>
      </c>
      <c r="G634">
        <f t="shared" si="47"/>
        <v>-4.0187385854448365E-2</v>
      </c>
      <c r="H634">
        <f t="shared" si="48"/>
        <v>2.1829464510858543E-4</v>
      </c>
      <c r="I634">
        <f t="shared" si="49"/>
        <v>0</v>
      </c>
    </row>
    <row r="635" spans="1:9">
      <c r="A635">
        <v>-99</v>
      </c>
      <c r="B635" s="11">
        <f>RockerConcaveParameters!R711</f>
        <v>30.203068005145226</v>
      </c>
      <c r="C635" s="11">
        <f>RockerConcaveParameters!T711</f>
        <v>3.1598188768979418</v>
      </c>
      <c r="D635" s="11">
        <f>OutlineParameters!T715</f>
        <v>184.5925146992536</v>
      </c>
      <c r="E635" s="11">
        <f t="shared" si="45"/>
        <v>-147.31428095724527</v>
      </c>
      <c r="F635">
        <f t="shared" si="46"/>
        <v>26.381386077071422</v>
      </c>
      <c r="G635">
        <f t="shared" si="47"/>
        <v>-3.9968230369247237E-2</v>
      </c>
      <c r="H635">
        <f t="shared" si="48"/>
        <v>2.1915548520112793E-4</v>
      </c>
      <c r="I635">
        <f t="shared" si="49"/>
        <v>0</v>
      </c>
    </row>
    <row r="636" spans="1:9">
      <c r="A636">
        <v>-98</v>
      </c>
      <c r="B636" s="11">
        <f>RockerConcaveParameters!R712</f>
        <v>30.158278492618642</v>
      </c>
      <c r="C636" s="11">
        <f>RockerConcaveParameters!T712</f>
        <v>3.1752178600809287</v>
      </c>
      <c r="D636" s="11">
        <f>OutlineParameters!T716</f>
        <v>184.70127367563458</v>
      </c>
      <c r="E636" s="11">
        <f t="shared" si="45"/>
        <v>-146.98936782282863</v>
      </c>
      <c r="F636">
        <f t="shared" si="46"/>
        <v>26.341636236407485</v>
      </c>
      <c r="G636">
        <f t="shared" si="47"/>
        <v>-3.9749840663937164E-2</v>
      </c>
      <c r="H636">
        <f t="shared" si="48"/>
        <v>2.1838970531007362E-4</v>
      </c>
      <c r="I636">
        <f t="shared" si="49"/>
        <v>0</v>
      </c>
    </row>
    <row r="637" spans="1:9">
      <c r="A637">
        <v>-97</v>
      </c>
      <c r="B637" s="11">
        <f>RockerConcaveParameters!R713</f>
        <v>30.113580750854247</v>
      </c>
      <c r="C637" s="11">
        <f>RockerConcaveParameters!T713</f>
        <v>3.1905876603404804</v>
      </c>
      <c r="D637" s="11">
        <f>OutlineParameters!T717</f>
        <v>184.8094693915223</v>
      </c>
      <c r="E637" s="11">
        <f t="shared" si="45"/>
        <v>-146.66445468841198</v>
      </c>
      <c r="F637">
        <f t="shared" si="46"/>
        <v>26.30210365041771</v>
      </c>
      <c r="G637">
        <f t="shared" si="47"/>
        <v>-3.9532585989775271E-2</v>
      </c>
      <c r="H637">
        <f t="shared" si="48"/>
        <v>2.1725467416189304E-4</v>
      </c>
      <c r="I637">
        <f t="shared" si="49"/>
        <v>0</v>
      </c>
    </row>
    <row r="638" spans="1:9">
      <c r="A638">
        <v>-96</v>
      </c>
      <c r="B638" s="11">
        <f>RockerConcaveParameters!R714</f>
        <v>30.068976106418482</v>
      </c>
      <c r="C638" s="11">
        <f>RockerConcaveParameters!T714</f>
        <v>3.2059280069124458</v>
      </c>
      <c r="D638" s="11">
        <f>OutlineParameters!T718</f>
        <v>184.91713536907343</v>
      </c>
      <c r="E638" s="11">
        <f t="shared" si="45"/>
        <v>-146.3395415539953</v>
      </c>
      <c r="F638">
        <f t="shared" si="46"/>
        <v>26.262789831446369</v>
      </c>
      <c r="G638">
        <f t="shared" si="47"/>
        <v>-3.9313818971340453E-2</v>
      </c>
      <c r="H638">
        <f t="shared" si="48"/>
        <v>2.1876701843481783E-4</v>
      </c>
      <c r="I638">
        <f t="shared" si="49"/>
        <v>0</v>
      </c>
    </row>
    <row r="639" spans="1:9">
      <c r="A639">
        <v>-95</v>
      </c>
      <c r="B639" s="11">
        <f>RockerConcaveParameters!R715</f>
        <v>30.024464455366299</v>
      </c>
      <c r="C639" s="11">
        <f>RockerConcaveParameters!T715</f>
        <v>3.2212385098233884</v>
      </c>
      <c r="D639" s="11">
        <f>OutlineParameters!T719</f>
        <v>185.02424440403172</v>
      </c>
      <c r="E639" s="11">
        <f t="shared" si="45"/>
        <v>-146.01462841957866</v>
      </c>
      <c r="F639">
        <f t="shared" si="46"/>
        <v>26.223692243618846</v>
      </c>
      <c r="G639">
        <f t="shared" si="47"/>
        <v>-3.9097587827523483E-2</v>
      </c>
      <c r="H639">
        <f t="shared" si="48"/>
        <v>2.1623114381696951E-4</v>
      </c>
      <c r="I639">
        <f t="shared" si="49"/>
        <v>0</v>
      </c>
    </row>
    <row r="640" spans="1:9">
      <c r="A640">
        <v>-94</v>
      </c>
      <c r="B640" s="11">
        <f>RockerConcaveParameters!R716</f>
        <v>29.980047601101305</v>
      </c>
      <c r="C640" s="11">
        <f>RockerConcaveParameters!T716</f>
        <v>3.2365189579138032</v>
      </c>
      <c r="D640" s="11">
        <f>OutlineParameters!T720</f>
        <v>185.13083005521401</v>
      </c>
      <c r="E640" s="11">
        <f t="shared" si="45"/>
        <v>-145.68971528516198</v>
      </c>
      <c r="F640">
        <f t="shared" si="46"/>
        <v>26.184812815956189</v>
      </c>
      <c r="G640">
        <f t="shared" si="47"/>
        <v>-3.8879427662656951E-2</v>
      </c>
      <c r="H640">
        <f t="shared" si="48"/>
        <v>2.1816016486653211E-4</v>
      </c>
      <c r="I640">
        <f t="shared" si="49"/>
        <v>0</v>
      </c>
    </row>
    <row r="641" spans="1:9">
      <c r="A641">
        <v>-93</v>
      </c>
      <c r="B641" s="11">
        <f>RockerConcaveParameters!R717</f>
        <v>29.935725439678464</v>
      </c>
      <c r="C641" s="11">
        <f>RockerConcaveParameters!T717</f>
        <v>3.2517690804195416</v>
      </c>
      <c r="D641" s="11">
        <f>OutlineParameters!T721</f>
        <v>185.23686508191764</v>
      </c>
      <c r="E641" s="11">
        <f t="shared" si="45"/>
        <v>-145.36480215074533</v>
      </c>
      <c r="F641">
        <f t="shared" si="46"/>
        <v>26.146148891539813</v>
      </c>
      <c r="G641">
        <f t="shared" si="47"/>
        <v>-3.8663924416376005E-2</v>
      </c>
      <c r="H641">
        <f t="shared" si="48"/>
        <v>2.1550324628094586E-4</v>
      </c>
      <c r="I641">
        <f t="shared" si="49"/>
        <v>0</v>
      </c>
    </row>
    <row r="642" spans="1:9">
      <c r="A642">
        <v>-92</v>
      </c>
      <c r="B642" s="11">
        <f>RockerConcaveParameters!R718</f>
        <v>29.891499774501362</v>
      </c>
      <c r="C642" s="11">
        <f>RockerConcaveParameters!T718</f>
        <v>3.2669886065764553</v>
      </c>
      <c r="D642" s="11">
        <f>OutlineParameters!T722</f>
        <v>185.34238307919216</v>
      </c>
      <c r="E642" s="11">
        <f t="shared" si="45"/>
        <v>-145.03988901632866</v>
      </c>
      <c r="F642">
        <f t="shared" si="46"/>
        <v>26.107702482274508</v>
      </c>
      <c r="G642">
        <f t="shared" si="47"/>
        <v>-3.8446409265304737E-2</v>
      </c>
      <c r="H642">
        <f t="shared" si="48"/>
        <v>2.1751515107126806E-4</v>
      </c>
      <c r="I642">
        <f t="shared" si="49"/>
        <v>0</v>
      </c>
    </row>
    <row r="643" spans="1:9">
      <c r="A643">
        <v>-91</v>
      </c>
      <c r="B643" s="11">
        <f>RockerConcaveParameters!R719</f>
        <v>29.847370978462131</v>
      </c>
      <c r="C643" s="11">
        <f>RockerConcaveParameters!T719</f>
        <v>3.282177265620394</v>
      </c>
      <c r="D643" s="11">
        <f>OutlineParameters!T723</f>
        <v>185.44735677031593</v>
      </c>
      <c r="E643" s="11">
        <f t="shared" si="45"/>
        <v>-144.71497588191201</v>
      </c>
      <c r="F643">
        <f t="shared" si="46"/>
        <v>26.069471428675421</v>
      </c>
      <c r="G643">
        <f t="shared" si="47"/>
        <v>-3.8231053599087517E-2</v>
      </c>
      <c r="H643">
        <f t="shared" si="48"/>
        <v>2.1535566621722069E-4</v>
      </c>
      <c r="I643">
        <f t="shared" si="49"/>
        <v>0</v>
      </c>
    </row>
    <row r="644" spans="1:9">
      <c r="A644">
        <v>-90</v>
      </c>
      <c r="B644" s="11">
        <f>RockerConcaveParameters!R720</f>
        <v>29.803339424452883</v>
      </c>
      <c r="C644" s="11">
        <f>RockerConcaveParameters!T720</f>
        <v>3.2973347867872094</v>
      </c>
      <c r="D644" s="11">
        <f>OutlineParameters!T724</f>
        <v>185.55181978614368</v>
      </c>
      <c r="E644" s="11">
        <f t="shared" si="45"/>
        <v>-144.39006274749534</v>
      </c>
      <c r="F644">
        <f t="shared" si="46"/>
        <v>26.031456323147353</v>
      </c>
      <c r="G644">
        <f t="shared" si="47"/>
        <v>-3.801510552806775E-2</v>
      </c>
      <c r="H644">
        <f t="shared" si="48"/>
        <v>2.1594807101976699E-4</v>
      </c>
      <c r="I644">
        <f t="shared" si="49"/>
        <v>0</v>
      </c>
    </row>
    <row r="645" spans="1:9">
      <c r="A645">
        <v>-89</v>
      </c>
      <c r="B645" s="11">
        <f>RockerConcaveParameters!R721</f>
        <v>29.759406915877218</v>
      </c>
      <c r="C645" s="11">
        <f>RockerConcaveParameters!T721</f>
        <v>3.3124608993127538</v>
      </c>
      <c r="D645" s="11">
        <f>OutlineParameters!T725</f>
        <v>185.6557600678164</v>
      </c>
      <c r="E645" s="11">
        <f t="shared" si="45"/>
        <v>-144.06514961307869</v>
      </c>
      <c r="F645">
        <f t="shared" si="46"/>
        <v>25.993657139369553</v>
      </c>
      <c r="G645">
        <f t="shared" si="47"/>
        <v>-3.7799183777799783E-2</v>
      </c>
      <c r="H645">
        <f t="shared" si="48"/>
        <v>2.1592175026796667E-4</v>
      </c>
      <c r="I645">
        <f t="shared" si="49"/>
        <v>0</v>
      </c>
    </row>
    <row r="646" spans="1:9">
      <c r="A646">
        <v>-88</v>
      </c>
      <c r="B646" s="11">
        <f>RockerConcaveParameters!R722</f>
        <v>29.715573348790102</v>
      </c>
      <c r="C646" s="11">
        <f>RockerConcaveParameters!T722</f>
        <v>3.3275553324328762</v>
      </c>
      <c r="D646" s="11">
        <f>OutlineParameters!T726</f>
        <v>185.75916552120452</v>
      </c>
      <c r="E646" s="11">
        <f t="shared" si="45"/>
        <v>-143.74023647866204</v>
      </c>
      <c r="F646">
        <f t="shared" si="46"/>
        <v>25.956071956165182</v>
      </c>
      <c r="G646">
        <f t="shared" si="47"/>
        <v>-3.7585183204370765E-2</v>
      </c>
      <c r="H646">
        <f t="shared" si="48"/>
        <v>2.1400057342901846E-4</v>
      </c>
      <c r="I646">
        <f t="shared" si="49"/>
        <v>0</v>
      </c>
    </row>
    <row r="647" spans="1:9">
      <c r="A647">
        <v>-87</v>
      </c>
      <c r="B647" s="11">
        <f>RockerConcaveParameters!R723</f>
        <v>29.671840526595126</v>
      </c>
      <c r="C647" s="11">
        <f>RockerConcaveParameters!T723</f>
        <v>3.3426178749880737</v>
      </c>
      <c r="D647" s="11">
        <f>OutlineParameters!T727</f>
        <v>185.86206983006861</v>
      </c>
      <c r="E647" s="11">
        <f t="shared" si="45"/>
        <v>-143.41532334424537</v>
      </c>
      <c r="F647">
        <f t="shared" si="46"/>
        <v>25.918702744830792</v>
      </c>
      <c r="G647">
        <f t="shared" si="47"/>
        <v>-3.7369211334389973E-2</v>
      </c>
      <c r="H647">
        <f t="shared" si="48"/>
        <v>2.159718699807911E-4</v>
      </c>
      <c r="I647">
        <f t="shared" si="49"/>
        <v>0</v>
      </c>
    </row>
    <row r="648" spans="1:9">
      <c r="A648">
        <v>-86</v>
      </c>
      <c r="B648" s="11">
        <f>RockerConcaveParameters!R724</f>
        <v>29.628208345347257</v>
      </c>
      <c r="C648" s="11">
        <f>RockerConcaveParameters!T724</f>
        <v>3.3576481370049081</v>
      </c>
      <c r="D648" s="11">
        <f>OutlineParameters!T728</f>
        <v>185.96444562951046</v>
      </c>
      <c r="E648" s="11">
        <f t="shared" si="45"/>
        <v>-143.09041020982872</v>
      </c>
      <c r="F648">
        <f t="shared" si="46"/>
        <v>25.881547053458501</v>
      </c>
      <c r="G648">
        <f t="shared" si="47"/>
        <v>-3.7155691372291244E-2</v>
      </c>
      <c r="H648">
        <f t="shared" si="48"/>
        <v>2.1351996209872937E-4</v>
      </c>
      <c r="I648">
        <f t="shared" si="49"/>
        <v>0</v>
      </c>
    </row>
    <row r="649" spans="1:9">
      <c r="A649">
        <v>-85</v>
      </c>
      <c r="B649" s="11">
        <f>RockerConcaveParameters!R725</f>
        <v>29.584678131612932</v>
      </c>
      <c r="C649" s="11">
        <f>RockerConcaveParameters!T725</f>
        <v>3.3726458477192294</v>
      </c>
      <c r="D649" s="11">
        <f>OutlineParameters!T729</f>
        <v>186.06632663802699</v>
      </c>
      <c r="E649" s="11">
        <f t="shared" si="45"/>
        <v>-142.76549707541204</v>
      </c>
      <c r="F649">
        <f t="shared" si="46"/>
        <v>25.844606451611448</v>
      </c>
      <c r="G649">
        <f t="shared" si="47"/>
        <v>-3.69406018470535E-2</v>
      </c>
      <c r="H649">
        <f t="shared" si="48"/>
        <v>2.1508952523774383E-4</v>
      </c>
      <c r="I649">
        <f t="shared" si="49"/>
        <v>0</v>
      </c>
    </row>
    <row r="650" spans="1:9">
      <c r="A650">
        <v>-84</v>
      </c>
      <c r="B650" s="11">
        <f>RockerConcaveParameters!R726</f>
        <v>29.541251211958588</v>
      </c>
      <c r="C650" s="11">
        <f>RockerConcaveParameters!T726</f>
        <v>3.3876109151808245</v>
      </c>
      <c r="D650" s="11">
        <f>OutlineParameters!T730</f>
        <v>186.16768545619738</v>
      </c>
      <c r="E650" s="11">
        <f t="shared" si="45"/>
        <v>-142.4405839409954</v>
      </c>
      <c r="F650">
        <f t="shared" si="46"/>
        <v>25.807879604888303</v>
      </c>
      <c r="G650">
        <f t="shared" si="47"/>
        <v>-3.6726846723144746E-2</v>
      </c>
      <c r="H650">
        <f t="shared" si="48"/>
        <v>2.1375512390875429E-4</v>
      </c>
      <c r="I650">
        <f t="shared" si="49"/>
        <v>0</v>
      </c>
    </row>
    <row r="651" spans="1:9">
      <c r="A651">
        <v>-83</v>
      </c>
      <c r="B651" s="11">
        <f>RockerConcaveParameters!R727</f>
        <v>29.497927482439188</v>
      </c>
      <c r="C651" s="11">
        <f>RockerConcaveParameters!T727</f>
        <v>3.4025428898116092</v>
      </c>
      <c r="D651" s="11">
        <f>OutlineParameters!T731</f>
        <v>186.26855583682735</v>
      </c>
      <c r="E651" s="11">
        <f t="shared" si="45"/>
        <v>-142.11567080657872</v>
      </c>
      <c r="F651">
        <f t="shared" si="46"/>
        <v>25.771366860697388</v>
      </c>
      <c r="G651">
        <f t="shared" si="47"/>
        <v>-3.6512744190915214E-2</v>
      </c>
      <c r="H651">
        <f t="shared" si="48"/>
        <v>2.1410253222953202E-4</v>
      </c>
      <c r="I651">
        <f t="shared" si="49"/>
        <v>0</v>
      </c>
    </row>
    <row r="652" spans="1:9">
      <c r="A652">
        <v>-82</v>
      </c>
      <c r="B652" s="11">
        <f>RockerConcaveParameters!R728</f>
        <v>29.454708746458323</v>
      </c>
      <c r="C652" s="11">
        <f>RockerConcaveParameters!T728</f>
        <v>3.4174415604520791</v>
      </c>
      <c r="D652" s="11">
        <f>OutlineParameters!T732</f>
        <v>186.36891034640112</v>
      </c>
      <c r="E652" s="11">
        <f t="shared" si="45"/>
        <v>-141.79075767216207</v>
      </c>
      <c r="F652">
        <f t="shared" si="46"/>
        <v>25.735067512952565</v>
      </c>
      <c r="G652">
        <f t="shared" si="47"/>
        <v>-3.6299347744822796E-2</v>
      </c>
      <c r="H652">
        <f t="shared" si="48"/>
        <v>2.1339644609241759E-4</v>
      </c>
      <c r="I652">
        <f t="shared" si="49"/>
        <v>0</v>
      </c>
    </row>
    <row r="653" spans="1:9">
      <c r="A653">
        <v>-81</v>
      </c>
      <c r="B653" s="11">
        <f>RockerConcaveParameters!R729</f>
        <v>29.411594900070966</v>
      </c>
      <c r="C653" s="11">
        <f>RockerConcaveParameters!T729</f>
        <v>3.4323066563380866</v>
      </c>
      <c r="D653" s="11">
        <f>OutlineParameters!T733</f>
        <v>186.46878277160565</v>
      </c>
      <c r="E653" s="11">
        <f t="shared" si="45"/>
        <v>-141.4658445377454</v>
      </c>
      <c r="F653">
        <f t="shared" si="46"/>
        <v>25.698981718999633</v>
      </c>
      <c r="G653">
        <f t="shared" si="47"/>
        <v>-3.6085793952931766E-2</v>
      </c>
      <c r="H653">
        <f t="shared" si="48"/>
        <v>2.1355379189103019E-4</v>
      </c>
      <c r="I653">
        <f t="shared" si="49"/>
        <v>0</v>
      </c>
    </row>
    <row r="654" spans="1:9">
      <c r="A654">
        <v>-80</v>
      </c>
      <c r="B654" s="11">
        <f>RockerConcaveParameters!R730</f>
        <v>29.368587269843548</v>
      </c>
      <c r="C654" s="11">
        <f>RockerConcaveParameters!T730</f>
        <v>3.4471379067054815</v>
      </c>
      <c r="D654" s="11">
        <f>OutlineParameters!T734</f>
        <v>186.56816097542523</v>
      </c>
      <c r="E654" s="11">
        <f t="shared" si="45"/>
        <v>-141.14093140332875</v>
      </c>
      <c r="F654">
        <f t="shared" si="46"/>
        <v>25.663109051304062</v>
      </c>
      <c r="G654">
        <f t="shared" si="47"/>
        <v>-3.5872667695571181E-2</v>
      </c>
      <c r="H654">
        <f t="shared" si="48"/>
        <v>2.1312625736058521E-4</v>
      </c>
      <c r="I654">
        <f t="shared" si="49"/>
        <v>0</v>
      </c>
    </row>
    <row r="655" spans="1:9">
      <c r="A655">
        <v>-79</v>
      </c>
      <c r="B655" s="11">
        <f>RockerConcaveParameters!R731</f>
        <v>29.325687182342509</v>
      </c>
      <c r="C655" s="11">
        <f>RockerConcaveParameters!T731</f>
        <v>3.4619350407901153</v>
      </c>
      <c r="D655" s="11">
        <f>OutlineParameters!T735</f>
        <v>186.66703278749759</v>
      </c>
      <c r="E655" s="11">
        <f t="shared" si="45"/>
        <v>-140.8160182689121</v>
      </c>
      <c r="F655">
        <f t="shared" si="46"/>
        <v>25.62744909457421</v>
      </c>
      <c r="G655">
        <f t="shared" si="47"/>
        <v>-3.5659956729851672E-2</v>
      </c>
      <c r="H655">
        <f t="shared" si="48"/>
        <v>2.127109657195092E-4</v>
      </c>
      <c r="I655">
        <f t="shared" si="49"/>
        <v>0</v>
      </c>
    </row>
    <row r="656" spans="1:9">
      <c r="A656">
        <v>-78</v>
      </c>
      <c r="B656" s="11">
        <f>RockerConcaveParameters!R732</f>
        <v>29.282894533622812</v>
      </c>
      <c r="C656" s="11">
        <f>RockerConcaveParameters!T732</f>
        <v>3.4766977878278391</v>
      </c>
      <c r="D656" s="11">
        <f>OutlineParameters!T736</f>
        <v>186.76543204452983</v>
      </c>
      <c r="E656" s="11">
        <f t="shared" si="45"/>
        <v>-140.49110513449543</v>
      </c>
      <c r="F656">
        <f t="shared" si="46"/>
        <v>25.592002017440695</v>
      </c>
      <c r="G656">
        <f t="shared" si="47"/>
        <v>-3.5447077133515137E-2</v>
      </c>
      <c r="H656">
        <f t="shared" si="48"/>
        <v>2.1287959633653486E-4</v>
      </c>
      <c r="I656">
        <f t="shared" si="49"/>
        <v>0</v>
      </c>
    </row>
    <row r="657" spans="1:9">
      <c r="A657">
        <v>-77</v>
      </c>
      <c r="B657" s="11">
        <f>RockerConcaveParameters!R733</f>
        <v>29.240211127088052</v>
      </c>
      <c r="C657" s="11">
        <f>RockerConcaveParameters!T733</f>
        <v>3.4914259366591498</v>
      </c>
      <c r="D657" s="11">
        <f>OutlineParameters!T737</f>
        <v>186.8633312296391</v>
      </c>
      <c r="E657" s="11">
        <f t="shared" si="45"/>
        <v>-140.16619200007878</v>
      </c>
      <c r="F657">
        <f t="shared" si="46"/>
        <v>25.556767164115918</v>
      </c>
      <c r="G657">
        <f t="shared" si="47"/>
        <v>-3.5234853324777049E-2</v>
      </c>
      <c r="H657">
        <f t="shared" si="48"/>
        <v>2.1222380873808788E-4</v>
      </c>
      <c r="I657">
        <f t="shared" si="49"/>
        <v>0</v>
      </c>
    </row>
    <row r="658" spans="1:9">
      <c r="A658">
        <v>-76</v>
      </c>
      <c r="B658" s="11">
        <f>RockerConcaveParameters!R734</f>
        <v>29.197636858793196</v>
      </c>
      <c r="C658" s="11">
        <f>RockerConcaveParameters!T734</f>
        <v>3.5061190377059623</v>
      </c>
      <c r="D658" s="11">
        <f>OutlineParameters!T738</f>
        <v>186.96076421234505</v>
      </c>
      <c r="E658" s="11">
        <f t="shared" si="45"/>
        <v>-139.8412788656621</v>
      </c>
      <c r="F658">
        <f t="shared" si="46"/>
        <v>25.521744898717209</v>
      </c>
      <c r="G658">
        <f t="shared" si="47"/>
        <v>-3.5022265398708896E-2</v>
      </c>
      <c r="H658">
        <f t="shared" si="48"/>
        <v>2.1258792606815291E-4</v>
      </c>
      <c r="I658">
        <f t="shared" si="49"/>
        <v>0</v>
      </c>
    </row>
    <row r="659" spans="1:9">
      <c r="A659">
        <v>-75</v>
      </c>
      <c r="B659" s="11">
        <f>RockerConcaveParameters!R735</f>
        <v>29.155173055304672</v>
      </c>
      <c r="C659" s="11">
        <f>RockerConcaveParameters!T735</f>
        <v>3.5207769990180631</v>
      </c>
      <c r="D659" s="11">
        <f>OutlineParameters!T739</f>
        <v>187.0577034431661</v>
      </c>
      <c r="E659" s="11">
        <f t="shared" si="45"/>
        <v>-139.51636573124546</v>
      </c>
      <c r="F659">
        <f t="shared" si="46"/>
        <v>25.48693398126537</v>
      </c>
      <c r="G659">
        <f t="shared" si="47"/>
        <v>-3.4810917451839174E-2</v>
      </c>
      <c r="H659">
        <f t="shared" si="48"/>
        <v>2.1134794686972214E-4</v>
      </c>
      <c r="I659">
        <f t="shared" si="49"/>
        <v>0</v>
      </c>
    </row>
    <row r="660" spans="1:9">
      <c r="A660">
        <v>-74</v>
      </c>
      <c r="B660" s="11">
        <f>RockerConcaveParameters!R736</f>
        <v>29.11282104318893</v>
      </c>
      <c r="C660" s="11">
        <f>RockerConcaveParameters!T736</f>
        <v>3.5353995498313031</v>
      </c>
      <c r="D660" s="11">
        <f>OutlineParameters!T740</f>
        <v>187.15418282400677</v>
      </c>
      <c r="E660" s="11">
        <f t="shared" si="45"/>
        <v>-139.19145259682878</v>
      </c>
      <c r="F660">
        <f t="shared" si="46"/>
        <v>25.452336025219559</v>
      </c>
      <c r="G660">
        <f t="shared" si="47"/>
        <v>-3.4597956045811173E-2</v>
      </c>
      <c r="H660">
        <f t="shared" si="48"/>
        <v>2.1296140602800051E-4</v>
      </c>
      <c r="I660">
        <f t="shared" si="49"/>
        <v>0</v>
      </c>
    </row>
    <row r="661" spans="1:9">
      <c r="A661">
        <v>-73</v>
      </c>
      <c r="B661" s="11">
        <f>RockerConcaveParameters!R737</f>
        <v>29.070581195338082</v>
      </c>
      <c r="C661" s="11">
        <f>RockerConcaveParameters!T737</f>
        <v>3.5499862703699216</v>
      </c>
      <c r="D661" s="11">
        <f>OutlineParameters!T741</f>
        <v>187.25017477321433</v>
      </c>
      <c r="E661" s="11">
        <f t="shared" si="45"/>
        <v>-138.86653946241213</v>
      </c>
      <c r="F661">
        <f t="shared" si="46"/>
        <v>25.417949198235153</v>
      </c>
      <c r="G661">
        <f t="shared" si="47"/>
        <v>-3.4386826984405872E-2</v>
      </c>
      <c r="H661">
        <f t="shared" si="48"/>
        <v>2.1112906140530185E-4</v>
      </c>
      <c r="I661">
        <f t="shared" si="49"/>
        <v>0</v>
      </c>
    </row>
    <row r="662" spans="1:9">
      <c r="A662">
        <v>-72</v>
      </c>
      <c r="B662" s="11">
        <f>RockerConcaveParameters!R738</f>
        <v>29.028453884644257</v>
      </c>
      <c r="C662" s="11">
        <f>RockerConcaveParameters!T738</f>
        <v>3.5645370388813817</v>
      </c>
      <c r="D662" s="11">
        <f>OutlineParameters!T742</f>
        <v>187.34571322465075</v>
      </c>
      <c r="E662" s="11">
        <f t="shared" si="45"/>
        <v>-138.54162632799546</v>
      </c>
      <c r="F662">
        <f t="shared" si="46"/>
        <v>25.383774010630194</v>
      </c>
      <c r="G662">
        <f t="shared" si="47"/>
        <v>-3.4175187604958523E-2</v>
      </c>
      <c r="H662">
        <f t="shared" si="48"/>
        <v>2.1163937944734812E-4</v>
      </c>
      <c r="I662">
        <f t="shared" si="49"/>
        <v>0</v>
      </c>
    </row>
    <row r="663" spans="1:9">
      <c r="A663">
        <v>-71</v>
      </c>
      <c r="B663" s="11">
        <f>RockerConcaveParameters!R739</f>
        <v>28.986440914511043</v>
      </c>
      <c r="C663" s="11">
        <f>RockerConcaveParameters!T739</f>
        <v>3.5790514951945669</v>
      </c>
      <c r="D663" s="11">
        <f>OutlineParameters!T743</f>
        <v>187.44078596747241</v>
      </c>
      <c r="E663" s="11">
        <f t="shared" si="45"/>
        <v>-138.21671319357881</v>
      </c>
      <c r="F663">
        <f t="shared" si="46"/>
        <v>25.349810672678554</v>
      </c>
      <c r="G663">
        <f t="shared" si="47"/>
        <v>-3.3963337951639971E-2</v>
      </c>
      <c r="H663">
        <f t="shared" si="48"/>
        <v>2.118496533185521E-4</v>
      </c>
      <c r="I663">
        <f t="shared" si="49"/>
        <v>0</v>
      </c>
    </row>
    <row r="664" spans="1:9">
      <c r="A664">
        <v>-70</v>
      </c>
      <c r="B664" s="11">
        <f>RockerConcaveParameters!R740</f>
        <v>28.944542180993409</v>
      </c>
      <c r="C664" s="11">
        <f>RockerConcaveParameters!T740</f>
        <v>3.5935293685453287</v>
      </c>
      <c r="D664" s="11">
        <f>OutlineParameters!T744</f>
        <v>187.53538075941293</v>
      </c>
      <c r="E664" s="11">
        <f t="shared" si="45"/>
        <v>-137.89180005916216</v>
      </c>
      <c r="F664">
        <f t="shared" si="46"/>
        <v>25.316057406805125</v>
      </c>
      <c r="G664">
        <f t="shared" si="47"/>
        <v>-3.3753265873428973E-2</v>
      </c>
      <c r="H664">
        <f t="shared" si="48"/>
        <v>2.1007207821099882E-4</v>
      </c>
      <c r="I664">
        <f t="shared" si="49"/>
        <v>0</v>
      </c>
    </row>
    <row r="665" spans="1:9">
      <c r="A665">
        <v>-69</v>
      </c>
      <c r="B665" s="11">
        <f>RockerConcaveParameters!R741</f>
        <v>28.902759487494947</v>
      </c>
      <c r="C665" s="11">
        <f>RockerConcaveParameters!T741</f>
        <v>3.6079704775764858</v>
      </c>
      <c r="D665" s="11">
        <f>OutlineParameters!T745</f>
        <v>187.62953158146851</v>
      </c>
      <c r="E665" s="11">
        <f t="shared" si="45"/>
        <v>-137.56688692474549</v>
      </c>
      <c r="F665">
        <f t="shared" si="46"/>
        <v>25.282516225418938</v>
      </c>
      <c r="G665">
        <f t="shared" si="47"/>
        <v>-3.3541181386187446E-2</v>
      </c>
      <c r="H665">
        <f t="shared" si="48"/>
        <v>2.1208448724152618E-4</v>
      </c>
      <c r="I665">
        <f t="shared" si="49"/>
        <v>0</v>
      </c>
    </row>
    <row r="666" spans="1:9">
      <c r="A666">
        <v>-68</v>
      </c>
      <c r="B666" s="11">
        <f>RockerConcaveParameters!R742</f>
        <v>28.86109273007062</v>
      </c>
      <c r="C666" s="11">
        <f>RockerConcaveParameters!T742</f>
        <v>3.6223744621169214</v>
      </c>
      <c r="D666" s="11">
        <f>OutlineParameters!T746</f>
        <v>187.72321077342912</v>
      </c>
      <c r="E666" s="11">
        <f t="shared" si="45"/>
        <v>-137.24197379032881</v>
      </c>
      <c r="F666">
        <f t="shared" si="46"/>
        <v>25.249184799666541</v>
      </c>
      <c r="G666">
        <f t="shared" si="47"/>
        <v>-3.3331425752397337E-2</v>
      </c>
      <c r="H666">
        <f t="shared" si="48"/>
        <v>2.0975563379010964E-4</v>
      </c>
      <c r="I666">
        <f t="shared" si="49"/>
        <v>0</v>
      </c>
    </row>
    <row r="667" spans="1:9">
      <c r="A667">
        <v>-67</v>
      </c>
      <c r="B667" s="11">
        <f>RockerConcaveParameters!R743</f>
        <v>28.81954371212403</v>
      </c>
      <c r="C667" s="11">
        <f>RockerConcaveParameters!T743</f>
        <v>3.6367411110071313</v>
      </c>
      <c r="D667" s="11">
        <f>OutlineParameters!T747</f>
        <v>187.81645234717965</v>
      </c>
      <c r="E667" s="11">
        <f t="shared" si="45"/>
        <v>-136.91706065591217</v>
      </c>
      <c r="F667">
        <f t="shared" si="46"/>
        <v>25.216065177188224</v>
      </c>
      <c r="G667">
        <f t="shared" si="47"/>
        <v>-3.3119622478317012E-2</v>
      </c>
      <c r="H667">
        <f t="shared" si="48"/>
        <v>2.118032740803244E-4</v>
      </c>
      <c r="I667">
        <f t="shared" si="49"/>
        <v>0</v>
      </c>
    </row>
    <row r="668" spans="1:9">
      <c r="A668">
        <v>-66</v>
      </c>
      <c r="B668" s="11">
        <f>RockerConcaveParameters!R744</f>
        <v>28.778112329710133</v>
      </c>
      <c r="C668" s="11">
        <f>RockerConcaveParameters!T744</f>
        <v>3.6510700640759999</v>
      </c>
      <c r="D668" s="11">
        <f>OutlineParameters!T748</f>
        <v>187.90923633228331</v>
      </c>
      <c r="E668" s="11">
        <f t="shared" si="45"/>
        <v>-136.59214752149552</v>
      </c>
      <c r="F668">
        <f t="shared" si="46"/>
        <v>25.183155369117362</v>
      </c>
      <c r="G668">
        <f t="shared" si="47"/>
        <v>-3.2909808070861857E-2</v>
      </c>
      <c r="H668">
        <f t="shared" si="48"/>
        <v>2.0981440745515556E-4</v>
      </c>
      <c r="I668">
        <f t="shared" si="49"/>
        <v>0</v>
      </c>
    </row>
    <row r="669" spans="1:9">
      <c r="A669">
        <v>-65</v>
      </c>
      <c r="B669" s="11">
        <f>RockerConcaveParameters!R745</f>
        <v>28.736799909395369</v>
      </c>
      <c r="C669" s="11">
        <f>RockerConcaveParameters!T745</f>
        <v>3.6653611399663455</v>
      </c>
      <c r="D669" s="11">
        <f>OutlineParameters!T749</f>
        <v>188.00157360974168</v>
      </c>
      <c r="E669" s="11">
        <f t="shared" si="45"/>
        <v>-136.26723438707884</v>
      </c>
      <c r="F669">
        <f t="shared" si="46"/>
        <v>25.15045594876355</v>
      </c>
      <c r="G669">
        <f t="shared" si="47"/>
        <v>-3.2699420353811348E-2</v>
      </c>
      <c r="H669">
        <f t="shared" si="48"/>
        <v>2.1038771705050863E-4</v>
      </c>
      <c r="I669">
        <f t="shared" si="49"/>
        <v>0</v>
      </c>
    </row>
    <row r="670" spans="1:9">
      <c r="A670">
        <v>-64</v>
      </c>
      <c r="B670" s="11">
        <f>RockerConcaveParameters!R746</f>
        <v>28.695607777746179</v>
      </c>
      <c r="C670" s="11">
        <f>RockerConcaveParameters!T746</f>
        <v>3.6796140679140188</v>
      </c>
      <c r="D670" s="11">
        <f>OutlineParameters!T750</f>
        <v>188.09346734769673</v>
      </c>
      <c r="E670" s="11">
        <f t="shared" si="45"/>
        <v>-135.9423212526622</v>
      </c>
      <c r="F670">
        <f t="shared" si="46"/>
        <v>25.117967257951371</v>
      </c>
      <c r="G670">
        <f t="shared" si="47"/>
        <v>-3.2488690812179755E-2</v>
      </c>
      <c r="H670">
        <f t="shared" si="48"/>
        <v>2.1072954163159352E-4</v>
      </c>
      <c r="I670">
        <f t="shared" si="49"/>
        <v>0</v>
      </c>
    </row>
    <row r="671" spans="1:9">
      <c r="A671">
        <v>-63</v>
      </c>
      <c r="B671" s="11">
        <f>RockerConcaveParameters!R747</f>
        <v>28.654535830817522</v>
      </c>
      <c r="C671" s="11">
        <f>RockerConcaveParameters!T747</f>
        <v>3.6938285175502261</v>
      </c>
      <c r="D671" s="11">
        <f>OutlineParameters!T751</f>
        <v>188.18492071429048</v>
      </c>
      <c r="E671" s="11">
        <f t="shared" si="45"/>
        <v>-135.61740811824552</v>
      </c>
      <c r="F671">
        <f t="shared" si="46"/>
        <v>25.085688270748928</v>
      </c>
      <c r="G671">
        <f t="shared" si="47"/>
        <v>-3.2278987202442266E-2</v>
      </c>
      <c r="H671">
        <f t="shared" si="48"/>
        <v>2.0970360973748825E-4</v>
      </c>
      <c r="I671">
        <f t="shared" si="49"/>
        <v>0</v>
      </c>
    </row>
    <row r="672" spans="1:9">
      <c r="A672">
        <v>-62</v>
      </c>
      <c r="B672" s="11">
        <f>RockerConcaveParameters!R748</f>
        <v>28.613585872012997</v>
      </c>
      <c r="C672" s="11">
        <f>RockerConcaveParameters!T748</f>
        <v>3.7080042777154638</v>
      </c>
      <c r="D672" s="11">
        <f>OutlineParameters!T752</f>
        <v>188.27593687766489</v>
      </c>
      <c r="E672" s="11">
        <f t="shared" si="45"/>
        <v>-135.29249498382887</v>
      </c>
      <c r="F672">
        <f t="shared" si="46"/>
        <v>25.053619757762053</v>
      </c>
      <c r="G672">
        <f t="shared" si="47"/>
        <v>-3.2068512986874964E-2</v>
      </c>
      <c r="H672">
        <f t="shared" si="48"/>
        <v>2.1047421556730228E-4</v>
      </c>
      <c r="I672">
        <f t="shared" si="49"/>
        <v>0</v>
      </c>
    </row>
    <row r="673" spans="1:9">
      <c r="A673">
        <v>-61</v>
      </c>
      <c r="B673" s="11">
        <f>RockerConcaveParameters!R749</f>
        <v>28.572757797387567</v>
      </c>
      <c r="C673" s="11">
        <f>RockerConcaveParameters!T749</f>
        <v>3.7221409882386158</v>
      </c>
      <c r="D673" s="11">
        <f>OutlineParameters!T753</f>
        <v>188.36651900596192</v>
      </c>
      <c r="E673" s="11">
        <f t="shared" si="45"/>
        <v>-134.9675818494122</v>
      </c>
      <c r="F673">
        <f t="shared" si="46"/>
        <v>25.021760730879418</v>
      </c>
      <c r="G673">
        <f t="shared" si="47"/>
        <v>-3.1859026882635533E-2</v>
      </c>
      <c r="H673">
        <f t="shared" si="48"/>
        <v>2.0948610423943137E-4</v>
      </c>
      <c r="I673">
        <f t="shared" si="49"/>
        <v>0</v>
      </c>
    </row>
    <row r="674" spans="1:9">
      <c r="A674">
        <v>-60</v>
      </c>
      <c r="B674" s="11">
        <f>RockerConcaveParameters!R750</f>
        <v>28.532053410344822</v>
      </c>
      <c r="C674" s="11">
        <f>RockerConcaveParameters!T750</f>
        <v>3.7362384975648224</v>
      </c>
      <c r="D674" s="11">
        <f>OutlineParameters!T754</f>
        <v>188.45667026732355</v>
      </c>
      <c r="E674" s="11">
        <f t="shared" ref="E674:E737" si="50">$C$20*A674+$E$20</f>
        <v>-134.64266871499555</v>
      </c>
      <c r="F674">
        <f t="shared" si="46"/>
        <v>24.990111914358714</v>
      </c>
      <c r="G674">
        <f t="shared" si="47"/>
        <v>-3.1648816520704059E-2</v>
      </c>
      <c r="H674">
        <f t="shared" si="48"/>
        <v>2.1021036193147324E-4</v>
      </c>
      <c r="I674">
        <f t="shared" si="49"/>
        <v>0</v>
      </c>
    </row>
    <row r="675" spans="1:9">
      <c r="A675">
        <v>-59</v>
      </c>
      <c r="B675" s="11">
        <f>RockerConcaveParameters!R751</f>
        <v>28.49147260693973</v>
      </c>
      <c r="C675" s="11">
        <f>RockerConcaveParameters!T751</f>
        <v>3.7502964455229675</v>
      </c>
      <c r="D675" s="11">
        <f>OutlineParameters!T755</f>
        <v>188.5463938298918</v>
      </c>
      <c r="E675" s="11">
        <f t="shared" si="50"/>
        <v>-134.31775558057888</v>
      </c>
      <c r="F675">
        <f t="shared" ref="F675:F738" si="51">IF(E675&gt;-D675,(B675-3/2*C675*((E675/D675)^2-1/3*(E675/D675)^3)),NA())</f>
        <v>24.958672329370394</v>
      </c>
      <c r="G675">
        <f t="shared" ref="G675:G738" si="52">(F675-F674)</f>
        <v>-3.143958498831978E-2</v>
      </c>
      <c r="H675">
        <f t="shared" si="48"/>
        <v>2.0923153238427972E-4</v>
      </c>
      <c r="I675">
        <f t="shared" si="49"/>
        <v>0</v>
      </c>
    </row>
    <row r="676" spans="1:9">
      <c r="A676">
        <v>-58</v>
      </c>
      <c r="B676" s="11">
        <f>RockerConcaveParameters!R752</f>
        <v>28.451016713738735</v>
      </c>
      <c r="C676" s="11">
        <f>RockerConcaveParameters!T752</f>
        <v>3.7643145613489022</v>
      </c>
      <c r="D676" s="11">
        <f>OutlineParameters!T756</f>
        <v>188.63569286180859</v>
      </c>
      <c r="E676" s="11">
        <f t="shared" si="50"/>
        <v>-133.99284244616223</v>
      </c>
      <c r="F676">
        <f t="shared" si="51"/>
        <v>24.927442346568828</v>
      </c>
      <c r="G676">
        <f t="shared" si="52"/>
        <v>-3.1229982801566081E-2</v>
      </c>
      <c r="H676">
        <f t="shared" ref="H676:H739" si="53">(G676-G675)</f>
        <v>2.0960218675369902E-4</v>
      </c>
      <c r="I676">
        <f t="shared" ref="I676:I739" si="54">IF(OR(ISNA(G676),ISNA(G675)),0,IF(G676*G675&lt;0,A676,0))</f>
        <v>0</v>
      </c>
    </row>
    <row r="677" spans="1:9">
      <c r="A677">
        <v>-57</v>
      </c>
      <c r="B677" s="11">
        <f>RockerConcaveParameters!R753</f>
        <v>28.410687057308262</v>
      </c>
      <c r="C677" s="11">
        <f>RockerConcaveParameters!T753</f>
        <v>3.7782926636854457</v>
      </c>
      <c r="D677" s="11">
        <f>OutlineParameters!T757</f>
        <v>188.72457053121602</v>
      </c>
      <c r="E677" s="11">
        <f t="shared" si="50"/>
        <v>-133.66792931174558</v>
      </c>
      <c r="F677">
        <f t="shared" si="51"/>
        <v>24.896422258189038</v>
      </c>
      <c r="G677">
        <f t="shared" si="52"/>
        <v>-3.1020088379790423E-2</v>
      </c>
      <c r="H677">
        <f t="shared" si="53"/>
        <v>2.098944217756582E-4</v>
      </c>
      <c r="I677">
        <f t="shared" si="54"/>
        <v>0</v>
      </c>
    </row>
    <row r="678" spans="1:9">
      <c r="A678">
        <v>-56</v>
      </c>
      <c r="B678" s="11">
        <f>RockerConcaveParameters!R754</f>
        <v>28.370483772121862</v>
      </c>
      <c r="C678" s="11">
        <f>RockerConcaveParameters!T754</f>
        <v>3.7922303923614802</v>
      </c>
      <c r="D678" s="11">
        <f>OutlineParameters!T758</f>
        <v>188.81303776304361</v>
      </c>
      <c r="E678" s="11">
        <f t="shared" si="50"/>
        <v>-133.34301617732891</v>
      </c>
      <c r="F678">
        <f t="shared" si="51"/>
        <v>24.865611651826491</v>
      </c>
      <c r="G678">
        <f t="shared" si="52"/>
        <v>-3.0810606362546622E-2</v>
      </c>
      <c r="H678">
        <f t="shared" si="53"/>
        <v>2.0948201724380056E-4</v>
      </c>
      <c r="I678">
        <f t="shared" si="54"/>
        <v>0</v>
      </c>
    </row>
    <row r="679" spans="1:9">
      <c r="A679">
        <v>-55</v>
      </c>
      <c r="B679" s="11">
        <f>RockerConcaveParameters!R755</f>
        <v>28.330407946327387</v>
      </c>
      <c r="C679" s="11">
        <f>RockerConcaveParameters!T755</f>
        <v>3.8061275362175029</v>
      </c>
      <c r="D679" s="11">
        <f>OutlineParameters!T759</f>
        <v>188.90108221534504</v>
      </c>
      <c r="E679" s="11">
        <f t="shared" si="50"/>
        <v>-133.01810304291226</v>
      </c>
      <c r="F679">
        <f t="shared" si="51"/>
        <v>24.835009987242444</v>
      </c>
      <c r="G679">
        <f t="shared" si="52"/>
        <v>-3.0601664584047228E-2</v>
      </c>
      <c r="H679">
        <f t="shared" si="53"/>
        <v>2.089417784993941E-4</v>
      </c>
      <c r="I679">
        <f t="shared" si="54"/>
        <v>0</v>
      </c>
    </row>
    <row r="680" spans="1:9">
      <c r="A680">
        <v>-54</v>
      </c>
      <c r="B680" s="11">
        <f>RockerConcaveParameters!R756</f>
        <v>28.290460429654125</v>
      </c>
      <c r="C680" s="11">
        <f>RockerConcaveParameters!T756</f>
        <v>3.8199837648847197</v>
      </c>
      <c r="D680" s="11">
        <f>OutlineParameters!T760</f>
        <v>188.98871480953625</v>
      </c>
      <c r="E680" s="11">
        <f t="shared" si="50"/>
        <v>-132.69318990849558</v>
      </c>
      <c r="F680">
        <f t="shared" si="51"/>
        <v>24.804617548555477</v>
      </c>
      <c r="G680">
        <f t="shared" si="52"/>
        <v>-3.0392438686966727E-2</v>
      </c>
      <c r="H680">
        <f t="shared" si="53"/>
        <v>2.0922589708050054E-4</v>
      </c>
      <c r="I680">
        <f t="shared" si="54"/>
        <v>0</v>
      </c>
    </row>
    <row r="681" spans="1:9">
      <c r="A681">
        <v>-53</v>
      </c>
      <c r="B681" s="11">
        <f>RockerConcaveParameters!R757</f>
        <v>28.250641833412768</v>
      </c>
      <c r="C681" s="11">
        <f>RockerConcaveParameters!T757</f>
        <v>3.8337988075989822</v>
      </c>
      <c r="D681" s="11">
        <f>OutlineParameters!T761</f>
        <v>189.07593871375923</v>
      </c>
      <c r="E681" s="11">
        <f t="shared" si="50"/>
        <v>-132.36827677407894</v>
      </c>
      <c r="F681">
        <f t="shared" si="51"/>
        <v>24.774434014173302</v>
      </c>
      <c r="G681">
        <f t="shared" si="52"/>
        <v>-3.0183534382175026E-2</v>
      </c>
      <c r="H681">
        <f t="shared" si="53"/>
        <v>2.0890430479170163E-4</v>
      </c>
      <c r="I681">
        <f t="shared" si="54"/>
        <v>0</v>
      </c>
    </row>
    <row r="682" spans="1:9">
      <c r="A682">
        <v>-52</v>
      </c>
      <c r="B682" s="11">
        <f>RockerConcaveParameters!R758</f>
        <v>28.210953722588343</v>
      </c>
      <c r="C682" s="11">
        <f>RockerConcaveParameters!T758</f>
        <v>3.8475724830031077</v>
      </c>
      <c r="D682" s="11">
        <f>OutlineParameters!T762</f>
        <v>189.16275709615599</v>
      </c>
      <c r="E682" s="11">
        <f t="shared" si="50"/>
        <v>-132.04336363966226</v>
      </c>
      <c r="F682">
        <f t="shared" si="51"/>
        <v>24.744459940033931</v>
      </c>
      <c r="G682">
        <f t="shared" si="52"/>
        <v>-2.9974074139371254E-2</v>
      </c>
      <c r="H682">
        <f t="shared" si="53"/>
        <v>2.0946024280377173E-4</v>
      </c>
      <c r="I682">
        <f t="shared" si="54"/>
        <v>0</v>
      </c>
    </row>
    <row r="683" spans="1:9">
      <c r="A683">
        <v>-51</v>
      </c>
      <c r="B683" s="11">
        <f>RockerConcaveParameters!R759</f>
        <v>28.171395993235798</v>
      </c>
      <c r="C683" s="11">
        <f>RockerConcaveParameters!T759</f>
        <v>3.8613044309259812</v>
      </c>
      <c r="D683" s="11">
        <f>OutlineParameters!T763</f>
        <v>189.24917312486841</v>
      </c>
      <c r="E683" s="11">
        <f t="shared" si="50"/>
        <v>-131.71845050524561</v>
      </c>
      <c r="F683">
        <f t="shared" si="51"/>
        <v>24.714694379619949</v>
      </c>
      <c r="G683">
        <f t="shared" si="52"/>
        <v>-2.9765560413981262E-2</v>
      </c>
      <c r="H683">
        <f t="shared" si="53"/>
        <v>2.0851372538999158E-4</v>
      </c>
      <c r="I683">
        <f t="shared" si="54"/>
        <v>0</v>
      </c>
    </row>
    <row r="684" spans="1:9">
      <c r="A684">
        <v>-50</v>
      </c>
      <c r="B684" s="11">
        <f>RockerConcaveParameters!R760</f>
        <v>28.131970210340167</v>
      </c>
      <c r="C684" s="11">
        <f>RockerConcaveParameters!T760</f>
        <v>3.8749944104057752</v>
      </c>
      <c r="D684" s="11">
        <f>OutlineParameters!T764</f>
        <v>189.33518996803861</v>
      </c>
      <c r="E684" s="11">
        <f t="shared" si="50"/>
        <v>-131.39353737082894</v>
      </c>
      <c r="F684">
        <f t="shared" si="51"/>
        <v>24.685137951531331</v>
      </c>
      <c r="G684">
        <f t="shared" si="52"/>
        <v>-2.9556428088618247E-2</v>
      </c>
      <c r="H684">
        <f t="shared" si="53"/>
        <v>2.0913232536301507E-4</v>
      </c>
      <c r="I684">
        <f t="shared" si="54"/>
        <v>0</v>
      </c>
    </row>
    <row r="685" spans="1:9">
      <c r="A685">
        <v>-49</v>
      </c>
      <c r="B685" s="11">
        <f>RockerConcaveParameters!R761</f>
        <v>28.092676985212137</v>
      </c>
      <c r="C685" s="11">
        <f>RockerConcaveParameters!T761</f>
        <v>3.8886421506783417</v>
      </c>
      <c r="D685" s="11">
        <f>OutlineParameters!T765</f>
        <v>189.4208107938085</v>
      </c>
      <c r="E685" s="11">
        <f t="shared" si="50"/>
        <v>-131.06862423641229</v>
      </c>
      <c r="F685">
        <f t="shared" si="51"/>
        <v>24.655790351933188</v>
      </c>
      <c r="G685">
        <f t="shared" si="52"/>
        <v>-2.9347599598143148E-2</v>
      </c>
      <c r="H685">
        <f t="shared" si="53"/>
        <v>2.0882849047509922E-4</v>
      </c>
      <c r="I685">
        <f t="shared" si="54"/>
        <v>0</v>
      </c>
    </row>
    <row r="686" spans="1:9">
      <c r="A686">
        <v>-48</v>
      </c>
      <c r="B686" s="11">
        <f>RockerConcaveParameters!R762</f>
        <v>28.053517167580996</v>
      </c>
      <c r="C686" s="11">
        <f>RockerConcaveParameters!T762</f>
        <v>3.9022474107818534</v>
      </c>
      <c r="D686" s="11">
        <f>OutlineParameters!T766</f>
        <v>189.50603877032003</v>
      </c>
      <c r="E686" s="11">
        <f t="shared" si="50"/>
        <v>-130.74371110199564</v>
      </c>
      <c r="F686">
        <f t="shared" si="51"/>
        <v>24.626651493394895</v>
      </c>
      <c r="G686">
        <f t="shared" si="52"/>
        <v>-2.9138858538292567E-2</v>
      </c>
      <c r="H686">
        <f t="shared" si="53"/>
        <v>2.0874105985058122E-4</v>
      </c>
      <c r="I686">
        <f t="shared" si="54"/>
        <v>0</v>
      </c>
    </row>
    <row r="687" spans="1:9">
      <c r="A687">
        <v>-47</v>
      </c>
      <c r="B687" s="11">
        <f>RockerConcaveParameters!R763</f>
        <v>28.014491607176016</v>
      </c>
      <c r="C687" s="11">
        <f>RockerConcaveParameters!T763</f>
        <v>3.9158098603475171</v>
      </c>
      <c r="D687" s="11">
        <f>OutlineParameters!T767</f>
        <v>189.59087706571523</v>
      </c>
      <c r="E687" s="11">
        <f t="shared" si="50"/>
        <v>-130.41879796757897</v>
      </c>
      <c r="F687">
        <f t="shared" si="51"/>
        <v>24.597721371267479</v>
      </c>
      <c r="G687">
        <f t="shared" si="52"/>
        <v>-2.8930122127416524E-2</v>
      </c>
      <c r="H687">
        <f t="shared" si="53"/>
        <v>2.0873641087604256E-4</v>
      </c>
      <c r="I687">
        <f t="shared" si="54"/>
        <v>0</v>
      </c>
    </row>
    <row r="688" spans="1:9">
      <c r="A688">
        <v>-46</v>
      </c>
      <c r="B688" s="11">
        <f>RockerConcaveParameters!R764</f>
        <v>27.975601153726483</v>
      </c>
      <c r="C688" s="11">
        <f>RockerConcaveParameters!T764</f>
        <v>3.9293292584135058</v>
      </c>
      <c r="D688" s="11">
        <f>OutlineParameters!T768</f>
        <v>189.67533663859118</v>
      </c>
      <c r="E688" s="11">
        <f t="shared" si="50"/>
        <v>-130.09388483316232</v>
      </c>
      <c r="F688">
        <f t="shared" si="51"/>
        <v>24.569000211964614</v>
      </c>
      <c r="G688">
        <f t="shared" si="52"/>
        <v>-2.8721159302865118E-2</v>
      </c>
      <c r="H688">
        <f t="shared" si="53"/>
        <v>2.0896282455140636E-4</v>
      </c>
      <c r="I688">
        <f t="shared" si="54"/>
        <v>0</v>
      </c>
    </row>
    <row r="689" spans="1:9">
      <c r="A689">
        <v>-45</v>
      </c>
      <c r="B689" s="11">
        <f>RockerConcaveParameters!R765</f>
        <v>27.936846656961674</v>
      </c>
      <c r="C689" s="11">
        <f>RockerConcaveParameters!T765</f>
        <v>3.9428053342156719</v>
      </c>
      <c r="D689" s="11">
        <f>OutlineParameters!T769</f>
        <v>189.75940507939941</v>
      </c>
      <c r="E689" s="11">
        <f t="shared" si="50"/>
        <v>-129.76897169874564</v>
      </c>
      <c r="F689">
        <f t="shared" si="51"/>
        <v>24.540487353618488</v>
      </c>
      <c r="G689">
        <f t="shared" si="52"/>
        <v>-2.8512858346125824E-2</v>
      </c>
      <c r="H689">
        <f t="shared" si="53"/>
        <v>2.083009567392935E-4</v>
      </c>
      <c r="I689">
        <f t="shared" si="54"/>
        <v>0</v>
      </c>
    </row>
    <row r="690" spans="1:9">
      <c r="A690">
        <v>-44</v>
      </c>
      <c r="B690" s="11">
        <f>RockerConcaveParameters!R766</f>
        <v>27.898228966610873</v>
      </c>
      <c r="C690" s="11">
        <f>RockerConcaveParameters!T766</f>
        <v>3.9562378169898649</v>
      </c>
      <c r="D690" s="11">
        <f>OutlineParameters!T770</f>
        <v>189.84309334349055</v>
      </c>
      <c r="E690" s="11">
        <f t="shared" si="50"/>
        <v>-129.444058564329</v>
      </c>
      <c r="F690">
        <f t="shared" si="51"/>
        <v>24.512183057882837</v>
      </c>
      <c r="G690">
        <f t="shared" si="52"/>
        <v>-2.8304295735651408E-2</v>
      </c>
      <c r="H690">
        <f t="shared" si="53"/>
        <v>2.0856261047441649E-4</v>
      </c>
      <c r="I690">
        <f t="shared" si="54"/>
        <v>0</v>
      </c>
    </row>
    <row r="691" spans="1:9">
      <c r="A691">
        <v>-43</v>
      </c>
      <c r="B691" s="11">
        <f>RockerConcaveParameters!R767</f>
        <v>27.859748932403349</v>
      </c>
      <c r="C691" s="11">
        <f>RockerConcaveParameters!T767</f>
        <v>3.969626465774259</v>
      </c>
      <c r="D691" s="11">
        <f>OutlineParameters!T771</f>
        <v>189.92640459900653</v>
      </c>
      <c r="E691" s="11">
        <f t="shared" si="50"/>
        <v>-129.11914542991232</v>
      </c>
      <c r="F691">
        <f t="shared" si="51"/>
        <v>24.484087258087882</v>
      </c>
      <c r="G691">
        <f t="shared" si="52"/>
        <v>-2.8095799794954246E-2</v>
      </c>
      <c r="H691">
        <f t="shared" si="53"/>
        <v>2.0849594069716204E-4</v>
      </c>
      <c r="I691">
        <f t="shared" si="54"/>
        <v>0</v>
      </c>
    </row>
    <row r="692" spans="1:9">
      <c r="A692">
        <v>-42</v>
      </c>
      <c r="B692" s="11">
        <f>RockerConcaveParameters!R768</f>
        <v>27.821407404068388</v>
      </c>
      <c r="C692" s="11">
        <f>RockerConcaveParameters!T768</f>
        <v>3.9829709502000608</v>
      </c>
      <c r="D692" s="11">
        <f>OutlineParameters!T772</f>
        <v>190.00934201408933</v>
      </c>
      <c r="E692" s="11">
        <f t="shared" si="50"/>
        <v>-128.79423229549568</v>
      </c>
      <c r="F692">
        <f t="shared" si="51"/>
        <v>24.456199967579057</v>
      </c>
      <c r="G692">
        <f t="shared" si="52"/>
        <v>-2.7887290508825657E-2</v>
      </c>
      <c r="H692">
        <f t="shared" si="53"/>
        <v>2.0850928612858866E-4</v>
      </c>
      <c r="I692">
        <f t="shared" si="54"/>
        <v>0</v>
      </c>
    </row>
    <row r="693" spans="1:9">
      <c r="A693">
        <v>-41</v>
      </c>
      <c r="B693" s="11">
        <f>RockerConcaveParameters!R769</f>
        <v>27.783205231335273</v>
      </c>
      <c r="C693" s="11">
        <f>RockerConcaveParameters!T769</f>
        <v>3.9962710293054435</v>
      </c>
      <c r="D693" s="11">
        <f>OutlineParameters!T773</f>
        <v>190.09190875688097</v>
      </c>
      <c r="E693" s="11">
        <f t="shared" si="50"/>
        <v>-128.469319161079</v>
      </c>
      <c r="F693">
        <f t="shared" si="51"/>
        <v>24.428521127116163</v>
      </c>
      <c r="G693">
        <f t="shared" si="52"/>
        <v>-2.7678840462893817E-2</v>
      </c>
      <c r="H693">
        <f t="shared" si="53"/>
        <v>2.0845004593184058E-4</v>
      </c>
      <c r="I693">
        <f t="shared" si="54"/>
        <v>0</v>
      </c>
    </row>
    <row r="694" spans="1:9">
      <c r="A694">
        <v>-40</v>
      </c>
      <c r="B694" s="11">
        <f>RockerConcaveParameters!R770</f>
        <v>27.7451430255147</v>
      </c>
      <c r="C694" s="11">
        <f>RockerConcaveParameters!T770</f>
        <v>4.0095264323262576</v>
      </c>
      <c r="D694" s="11">
        <f>OutlineParameters!T774</f>
        <v>190.1741079955234</v>
      </c>
      <c r="E694" s="11">
        <f t="shared" si="50"/>
        <v>-128.14440602666235</v>
      </c>
      <c r="F694">
        <f t="shared" si="51"/>
        <v>24.401050468267055</v>
      </c>
      <c r="G694">
        <f t="shared" si="52"/>
        <v>-2.7470658849107821E-2</v>
      </c>
      <c r="H694">
        <f t="shared" si="53"/>
        <v>2.0818161378599598E-4</v>
      </c>
      <c r="I694">
        <f t="shared" si="54"/>
        <v>0</v>
      </c>
    </row>
    <row r="695" spans="1:9">
      <c r="A695">
        <v>-39</v>
      </c>
      <c r="B695" s="11">
        <f>RockerConcaveParameters!R771</f>
        <v>27.707222113173106</v>
      </c>
      <c r="C695" s="11">
        <f>RockerConcaveParameters!T771</f>
        <v>4.022736888498355</v>
      </c>
      <c r="D695" s="11">
        <f>OutlineParameters!T775</f>
        <v>190.25594289815865</v>
      </c>
      <c r="E695" s="11">
        <f t="shared" si="50"/>
        <v>-127.81949289224569</v>
      </c>
      <c r="F695">
        <f t="shared" si="51"/>
        <v>24.373788441524802</v>
      </c>
      <c r="G695">
        <f t="shared" si="52"/>
        <v>-2.7262026742253198E-2</v>
      </c>
      <c r="H695">
        <f t="shared" si="53"/>
        <v>2.0863210685462263E-4</v>
      </c>
      <c r="I695">
        <f t="shared" si="54"/>
        <v>0</v>
      </c>
    </row>
    <row r="696" spans="1:9">
      <c r="A696">
        <v>-38</v>
      </c>
      <c r="B696" s="11">
        <f>RockerConcaveParameters!R772</f>
        <v>27.669443105621195</v>
      </c>
      <c r="C696" s="11">
        <f>RockerConcaveParameters!T772</f>
        <v>4.0359021270575868</v>
      </c>
      <c r="D696" s="11">
        <f>OutlineParameters!T776</f>
        <v>190.33741663292867</v>
      </c>
      <c r="E696" s="11">
        <f t="shared" si="50"/>
        <v>-127.49457975782903</v>
      </c>
      <c r="F696">
        <f t="shared" si="51"/>
        <v>24.34673478574706</v>
      </c>
      <c r="G696">
        <f t="shared" si="52"/>
        <v>-2.7053655777741881E-2</v>
      </c>
      <c r="H696">
        <f t="shared" si="53"/>
        <v>2.0837096451131742E-4</v>
      </c>
      <c r="I696">
        <f t="shared" si="54"/>
        <v>0</v>
      </c>
    </row>
    <row r="697" spans="1:9">
      <c r="A697">
        <v>-37</v>
      </c>
      <c r="B697" s="11">
        <f>RockerConcaveParameters!R773</f>
        <v>27.631806852588241</v>
      </c>
      <c r="C697" s="11">
        <f>RockerConcaveParameters!T773</f>
        <v>4.0490219070421274</v>
      </c>
      <c r="D697" s="11">
        <f>OutlineParameters!T777</f>
        <v>190.41854018644668</v>
      </c>
      <c r="E697" s="11">
        <f t="shared" si="50"/>
        <v>-127.16966662341237</v>
      </c>
      <c r="F697">
        <f t="shared" si="51"/>
        <v>24.319889754136216</v>
      </c>
      <c r="G697">
        <f t="shared" si="52"/>
        <v>-2.6845031610843506E-2</v>
      </c>
      <c r="H697">
        <f t="shared" si="53"/>
        <v>2.086241668983746E-4</v>
      </c>
      <c r="I697">
        <f t="shared" si="54"/>
        <v>0</v>
      </c>
    </row>
    <row r="698" spans="1:9">
      <c r="A698">
        <v>-36</v>
      </c>
      <c r="B698" s="11">
        <f>RockerConcaveParameters!R774</f>
        <v>27.594314203803528</v>
      </c>
      <c r="C698" s="11">
        <f>RockerConcaveParameters!T774</f>
        <v>4.0620958980831805</v>
      </c>
      <c r="D698" s="11">
        <f>OutlineParameters!T778</f>
        <v>190.49930109289144</v>
      </c>
      <c r="E698" s="11">
        <f t="shared" si="50"/>
        <v>-126.84475348899571</v>
      </c>
      <c r="F698">
        <f t="shared" si="51"/>
        <v>24.293252785470195</v>
      </c>
      <c r="G698">
        <f t="shared" si="52"/>
        <v>-2.6636968666021943E-2</v>
      </c>
      <c r="H698">
        <f t="shared" si="53"/>
        <v>2.0806294482156318E-4</v>
      </c>
      <c r="I698">
        <f t="shared" si="54"/>
        <v>0</v>
      </c>
    </row>
    <row r="699" spans="1:9">
      <c r="A699">
        <v>-35</v>
      </c>
      <c r="B699" s="11">
        <f>RockerConcaveParameters!R775</f>
        <v>27.556966008996337</v>
      </c>
      <c r="C699" s="11">
        <f>RockerConcaveParameters!T775</f>
        <v>4.0751238443177602</v>
      </c>
      <c r="D699" s="11">
        <f>OutlineParameters!T779</f>
        <v>190.5797103358702</v>
      </c>
      <c r="E699" s="11">
        <f t="shared" si="50"/>
        <v>-126.51984035457906</v>
      </c>
      <c r="F699">
        <f t="shared" si="51"/>
        <v>24.266824152866711</v>
      </c>
      <c r="G699">
        <f t="shared" si="52"/>
        <v>-2.6428632603483493E-2</v>
      </c>
      <c r="H699">
        <f t="shared" si="53"/>
        <v>2.0833606253845005E-4</v>
      </c>
      <c r="I699">
        <f t="shared" si="54"/>
        <v>0</v>
      </c>
    </row>
    <row r="700" spans="1:9">
      <c r="A700">
        <v>-34</v>
      </c>
      <c r="B700" s="11">
        <f>RockerConcaveParameters!R776</f>
        <v>27.519763117895941</v>
      </c>
      <c r="C700" s="11">
        <f>RockerConcaveParameters!T776</f>
        <v>4.0881055196852012</v>
      </c>
      <c r="D700" s="11">
        <f>OutlineParameters!T780</f>
        <v>190.65977108352496</v>
      </c>
      <c r="E700" s="11">
        <f t="shared" si="50"/>
        <v>-126.19492722016238</v>
      </c>
      <c r="F700">
        <f t="shared" si="51"/>
        <v>24.240603811518874</v>
      </c>
      <c r="G700">
        <f t="shared" si="52"/>
        <v>-2.6220341347837461E-2</v>
      </c>
      <c r="H700">
        <f t="shared" si="53"/>
        <v>2.0829125564603146E-4</v>
      </c>
      <c r="I700">
        <f t="shared" si="54"/>
        <v>0</v>
      </c>
    </row>
    <row r="701" spans="1:9">
      <c r="A701">
        <v>-33</v>
      </c>
      <c r="B701" s="11">
        <f>RockerConcaveParameters!R777</f>
        <v>27.482706380231626</v>
      </c>
      <c r="C701" s="11">
        <f>RockerConcaveParameters!T777</f>
        <v>4.101040608717871</v>
      </c>
      <c r="D701" s="11">
        <f>OutlineParameters!T781</f>
        <v>190.7394865039976</v>
      </c>
      <c r="E701" s="11">
        <f t="shared" si="50"/>
        <v>-125.87001408574574</v>
      </c>
      <c r="F701">
        <f t="shared" si="51"/>
        <v>24.214591792193492</v>
      </c>
      <c r="G701">
        <f t="shared" si="52"/>
        <v>-2.6012019325381885E-2</v>
      </c>
      <c r="H701">
        <f t="shared" si="53"/>
        <v>2.0832202245557596E-4</v>
      </c>
      <c r="I701">
        <f t="shared" si="54"/>
        <v>0</v>
      </c>
    </row>
    <row r="702" spans="1:9">
      <c r="A702">
        <v>-32</v>
      </c>
      <c r="B702" s="11">
        <f>RockerConcaveParameters!R778</f>
        <v>27.445796645732671</v>
      </c>
      <c r="C702" s="11">
        <f>RockerConcaveParameters!T778</f>
        <v>4.1139288704539423</v>
      </c>
      <c r="D702" s="11">
        <f>OutlineParameters!T782</f>
        <v>190.81886358012753</v>
      </c>
      <c r="E702" s="11">
        <f t="shared" si="50"/>
        <v>-125.54510095132908</v>
      </c>
      <c r="F702">
        <f t="shared" si="51"/>
        <v>24.188788211016629</v>
      </c>
      <c r="G702">
        <f t="shared" si="52"/>
        <v>-2.5803581176862878E-2</v>
      </c>
      <c r="H702">
        <f t="shared" si="53"/>
        <v>2.0843814851900788E-4</v>
      </c>
      <c r="I702">
        <f t="shared" si="54"/>
        <v>0</v>
      </c>
    </row>
    <row r="703" spans="1:9">
      <c r="A703">
        <v>-31</v>
      </c>
      <c r="B703" s="11">
        <f>RockerConcaveParameters!R779</f>
        <v>27.40903476412835</v>
      </c>
      <c r="C703" s="11">
        <f>RockerConcaveParameters!T779</f>
        <v>4.1267700192281058</v>
      </c>
      <c r="D703" s="11">
        <f>OutlineParameters!T783</f>
        <v>190.89789785066208</v>
      </c>
      <c r="E703" s="11">
        <f t="shared" si="50"/>
        <v>-125.22018781691241</v>
      </c>
      <c r="F703">
        <f t="shared" si="51"/>
        <v>24.163192796820269</v>
      </c>
      <c r="G703">
        <f t="shared" si="52"/>
        <v>-2.5595414196359911E-2</v>
      </c>
      <c r="H703">
        <f t="shared" si="53"/>
        <v>2.0816698050296623E-4</v>
      </c>
      <c r="I703">
        <f t="shared" si="54"/>
        <v>0</v>
      </c>
    </row>
    <row r="704" spans="1:9">
      <c r="A704">
        <v>-30</v>
      </c>
      <c r="B704" s="11">
        <f>RockerConcaveParameters!R780</f>
        <v>27.372421585147951</v>
      </c>
      <c r="C704" s="11">
        <f>RockerConcaveParameters!T780</f>
        <v>4.1395637693750507</v>
      </c>
      <c r="D704" s="11">
        <f>OutlineParameters!T784</f>
        <v>190.97659629844051</v>
      </c>
      <c r="E704" s="11">
        <f t="shared" si="50"/>
        <v>-124.89527468249575</v>
      </c>
      <c r="F704">
        <f t="shared" si="51"/>
        <v>24.137805708337456</v>
      </c>
      <c r="G704">
        <f t="shared" si="52"/>
        <v>-2.5387088482812459E-2</v>
      </c>
      <c r="H704">
        <f t="shared" si="53"/>
        <v>2.0832571354745255E-4</v>
      </c>
      <c r="I704">
        <f t="shared" si="54"/>
        <v>0</v>
      </c>
    </row>
    <row r="705" spans="1:9">
      <c r="A705">
        <v>-29</v>
      </c>
      <c r="B705" s="11">
        <f>RockerConcaveParameters!R781</f>
        <v>27.335957720102165</v>
      </c>
      <c r="C705" s="11">
        <f>RockerConcaveParameters!T781</f>
        <v>4.1523098501306288</v>
      </c>
      <c r="D705" s="11">
        <f>OutlineParameters!T785</f>
        <v>191.05496209160481</v>
      </c>
      <c r="E705" s="11">
        <f t="shared" si="50"/>
        <v>-124.57036154807909</v>
      </c>
      <c r="F705">
        <f t="shared" si="51"/>
        <v>24.112626714724424</v>
      </c>
      <c r="G705">
        <f t="shared" si="52"/>
        <v>-2.5178993613032219E-2</v>
      </c>
      <c r="H705">
        <f t="shared" si="53"/>
        <v>2.0809486978023983E-4</v>
      </c>
      <c r="I705">
        <f t="shared" si="54"/>
        <v>0</v>
      </c>
    </row>
    <row r="706" spans="1:9">
      <c r="A706">
        <v>-28</v>
      </c>
      <c r="B706" s="11">
        <f>RockerConcaveParameters!R782</f>
        <v>27.299644614766727</v>
      </c>
      <c r="C706" s="11">
        <f>RockerConcaveParameters!T782</f>
        <v>4.165008035434175</v>
      </c>
      <c r="D706" s="11">
        <f>OutlineParameters!T786</f>
        <v>191.13299839829699</v>
      </c>
      <c r="E706" s="11">
        <f t="shared" si="50"/>
        <v>-124.24544841366243</v>
      </c>
      <c r="F706">
        <f t="shared" si="51"/>
        <v>24.087656388310808</v>
      </c>
      <c r="G706">
        <f t="shared" si="52"/>
        <v>-2.4970326413615851E-2</v>
      </c>
      <c r="H706">
        <f t="shared" si="53"/>
        <v>2.0866719941636802E-4</v>
      </c>
      <c r="I706">
        <f t="shared" si="54"/>
        <v>0</v>
      </c>
    </row>
    <row r="707" spans="1:9">
      <c r="A707">
        <v>-27</v>
      </c>
      <c r="B707" s="11">
        <f>RockerConcaveParameters!R783</f>
        <v>27.26348264203375</v>
      </c>
      <c r="C707" s="11">
        <f>RockerConcaveParameters!T783</f>
        <v>4.177658024719217</v>
      </c>
      <c r="D707" s="11">
        <f>OutlineParameters!T787</f>
        <v>191.21071241902368</v>
      </c>
      <c r="E707" s="11">
        <f t="shared" si="50"/>
        <v>-123.92053527924577</v>
      </c>
      <c r="F707">
        <f t="shared" si="51"/>
        <v>24.062894436654915</v>
      </c>
      <c r="G707">
        <f t="shared" si="52"/>
        <v>-2.4761951655893455E-2</v>
      </c>
      <c r="H707">
        <f t="shared" si="53"/>
        <v>2.08374757722396E-4</v>
      </c>
      <c r="I707">
        <f t="shared" si="54"/>
        <v>0</v>
      </c>
    </row>
    <row r="708" spans="1:9">
      <c r="A708">
        <v>-26</v>
      </c>
      <c r="B708" s="11">
        <f>RockerConcaveParameters!R784</f>
        <v>27.227472770841814</v>
      </c>
      <c r="C708" s="11">
        <f>RockerConcaveParameters!T784</f>
        <v>4.1902595323204448</v>
      </c>
      <c r="D708" s="11">
        <f>OutlineParameters!T788</f>
        <v>191.28809925990964</v>
      </c>
      <c r="E708" s="11">
        <f t="shared" si="50"/>
        <v>-123.59562214482911</v>
      </c>
      <c r="F708">
        <f t="shared" si="51"/>
        <v>24.038340713054616</v>
      </c>
      <c r="G708">
        <f t="shared" si="52"/>
        <v>-2.4553723600298838E-2</v>
      </c>
      <c r="H708">
        <f t="shared" si="53"/>
        <v>2.0822805559461699E-4</v>
      </c>
      <c r="I708">
        <f t="shared" si="54"/>
        <v>0</v>
      </c>
    </row>
    <row r="709" spans="1:9">
      <c r="A709">
        <v>-25</v>
      </c>
      <c r="B709" s="11">
        <f>RockerConcaveParameters!R785</f>
        <v>27.1916157317109</v>
      </c>
      <c r="C709" s="11">
        <f>RockerConcaveParameters!T785</f>
        <v>4.2028123023748725</v>
      </c>
      <c r="D709" s="11">
        <f>OutlineParameters!T789</f>
        <v>191.36516611872264</v>
      </c>
      <c r="E709" s="11">
        <f t="shared" si="50"/>
        <v>-123.27070901041245</v>
      </c>
      <c r="F709">
        <f t="shared" si="51"/>
        <v>24.013995254601245</v>
      </c>
      <c r="G709">
        <f t="shared" si="52"/>
        <v>-2.4345458453371549E-2</v>
      </c>
      <c r="H709">
        <f t="shared" si="53"/>
        <v>2.0826514692728892E-4</v>
      </c>
      <c r="I709">
        <f t="shared" si="54"/>
        <v>0</v>
      </c>
    </row>
    <row r="710" spans="1:9">
      <c r="A710">
        <v>-24</v>
      </c>
      <c r="B710" s="11">
        <f>RockerConcaveParameters!R786</f>
        <v>27.155912612788871</v>
      </c>
      <c r="C710" s="11">
        <f>RockerConcaveParameters!T786</f>
        <v>4.2153160790195106</v>
      </c>
      <c r="D710" s="11">
        <f>OutlineParameters!T790</f>
        <v>191.441919978302</v>
      </c>
      <c r="E710" s="11">
        <f t="shared" si="50"/>
        <v>-122.9457958759958</v>
      </c>
      <c r="F710">
        <f t="shared" si="51"/>
        <v>23.9898584491457</v>
      </c>
      <c r="G710">
        <f t="shared" si="52"/>
        <v>-2.4136805455544419E-2</v>
      </c>
      <c r="H710">
        <f t="shared" si="53"/>
        <v>2.0865299782713009E-4</v>
      </c>
      <c r="I710">
        <f t="shared" si="54"/>
        <v>0</v>
      </c>
    </row>
    <row r="711" spans="1:9">
      <c r="A711">
        <v>-23</v>
      </c>
      <c r="B711" s="11">
        <f>RockerConcaveParameters!R787</f>
        <v>27.120364144595715</v>
      </c>
      <c r="C711" s="11">
        <f>RockerConcaveParameters!T787</f>
        <v>4.2277705616878878</v>
      </c>
      <c r="D711" s="11">
        <f>OutlineParameters!T791</f>
        <v>191.51835637739515</v>
      </c>
      <c r="E711" s="11">
        <f t="shared" si="50"/>
        <v>-122.62088274157914</v>
      </c>
      <c r="F711">
        <f t="shared" si="51"/>
        <v>23.965929951073967</v>
      </c>
      <c r="G711">
        <f t="shared" si="52"/>
        <v>-2.3928498071732918E-2</v>
      </c>
      <c r="H711">
        <f t="shared" si="53"/>
        <v>2.0830738381150127E-4</v>
      </c>
      <c r="I711">
        <f t="shared" si="54"/>
        <v>0</v>
      </c>
    </row>
    <row r="712" spans="1:9">
      <c r="A712">
        <v>-22</v>
      </c>
      <c r="B712" s="11">
        <f>RockerConcaveParameters!R788</f>
        <v>27.084971176860712</v>
      </c>
      <c r="C712" s="11">
        <f>RockerConcaveParameters!T788</f>
        <v>4.2401754945170165</v>
      </c>
      <c r="D712" s="11">
        <f>OutlineParameters!T792</f>
        <v>191.59448229884131</v>
      </c>
      <c r="E712" s="11">
        <f t="shared" si="50"/>
        <v>-122.29596960716248</v>
      </c>
      <c r="F712">
        <f t="shared" si="51"/>
        <v>23.942209916282067</v>
      </c>
      <c r="G712">
        <f t="shared" si="52"/>
        <v>-2.3720034791899991E-2</v>
      </c>
      <c r="H712">
        <f t="shared" si="53"/>
        <v>2.0846327983292667E-4</v>
      </c>
      <c r="I712">
        <f t="shared" si="54"/>
        <v>0</v>
      </c>
    </row>
    <row r="713" spans="1:9">
      <c r="A713">
        <v>-21</v>
      </c>
      <c r="B713" s="11">
        <f>RockerConcaveParameters!R789</f>
        <v>27.049734559313144</v>
      </c>
      <c r="C713" s="11">
        <f>RockerConcaveParameters!T789</f>
        <v>4.2525306216439098</v>
      </c>
      <c r="D713" s="11">
        <f>OutlineParameters!T793</f>
        <v>191.67030091078249</v>
      </c>
      <c r="E713" s="11">
        <f t="shared" si="50"/>
        <v>-121.97105647274581</v>
      </c>
      <c r="F713">
        <f t="shared" si="51"/>
        <v>23.918698366003046</v>
      </c>
      <c r="G713">
        <f t="shared" si="52"/>
        <v>-2.351155027902152E-2</v>
      </c>
      <c r="H713">
        <f t="shared" si="53"/>
        <v>2.084845128784707E-4</v>
      </c>
      <c r="I713">
        <f t="shared" si="54"/>
        <v>0</v>
      </c>
    </row>
    <row r="714" spans="1:9">
      <c r="A714">
        <v>-20</v>
      </c>
      <c r="B714" s="11">
        <f>RockerConcaveParameters!R790</f>
        <v>27.014655022472994</v>
      </c>
      <c r="C714" s="11">
        <f>RockerConcaveParameters!T790</f>
        <v>4.2648356425020966</v>
      </c>
      <c r="D714" s="11">
        <f>OutlineParameters!T794</f>
        <v>191.74581538136064</v>
      </c>
      <c r="E714" s="11">
        <f t="shared" si="50"/>
        <v>-121.64614333832915</v>
      </c>
      <c r="F714">
        <f t="shared" si="51"/>
        <v>23.895395238139525</v>
      </c>
      <c r="G714">
        <f t="shared" si="52"/>
        <v>-2.3303127863520956E-2</v>
      </c>
      <c r="H714">
        <f t="shared" si="53"/>
        <v>2.0842241550056428E-4</v>
      </c>
      <c r="I714">
        <f t="shared" si="54"/>
        <v>0</v>
      </c>
    </row>
    <row r="715" spans="1:9">
      <c r="A715">
        <v>-19</v>
      </c>
      <c r="B715" s="11">
        <f>RockerConcaveParameters!R791</f>
        <v>26.979733654488129</v>
      </c>
      <c r="C715" s="11">
        <f>RockerConcaveParameters!T791</f>
        <v>4.2770903012285881</v>
      </c>
      <c r="D715" s="11">
        <f>OutlineParameters!T795</f>
        <v>191.82102887871778</v>
      </c>
      <c r="E715" s="11">
        <f t="shared" si="50"/>
        <v>-121.32123020391249</v>
      </c>
      <c r="F715">
        <f t="shared" si="51"/>
        <v>23.872300798021492</v>
      </c>
      <c r="G715">
        <f t="shared" si="52"/>
        <v>-2.3094440118033077E-2</v>
      </c>
      <c r="H715">
        <f t="shared" si="53"/>
        <v>2.0868774548787883E-4</v>
      </c>
      <c r="I715">
        <f t="shared" si="54"/>
        <v>0</v>
      </c>
    </row>
    <row r="716" spans="1:9">
      <c r="A716">
        <v>-18</v>
      </c>
      <c r="B716" s="11">
        <f>RockerConcaveParameters!R792</f>
        <v>26.944971185878536</v>
      </c>
      <c r="C716" s="11">
        <f>RockerConcaveParameters!T792</f>
        <v>4.2892943419603968</v>
      </c>
      <c r="D716" s="11">
        <f>OutlineParameters!T796</f>
        <v>191.89594457099591</v>
      </c>
      <c r="E716" s="11">
        <f t="shared" si="50"/>
        <v>-120.99631706949583</v>
      </c>
      <c r="F716">
        <f t="shared" si="51"/>
        <v>23.849414956469474</v>
      </c>
      <c r="G716">
        <f t="shared" si="52"/>
        <v>-2.2885841552017894E-2</v>
      </c>
      <c r="H716">
        <f t="shared" si="53"/>
        <v>2.0859856601518345E-4</v>
      </c>
      <c r="I716">
        <f t="shared" si="54"/>
        <v>0</v>
      </c>
    </row>
    <row r="717" spans="1:9">
      <c r="A717">
        <v>-17</v>
      </c>
      <c r="B717" s="11">
        <f>RockerConcaveParameters!R793</f>
        <v>26.910368466373495</v>
      </c>
      <c r="C717" s="11">
        <f>RockerConcaveParameters!T793</f>
        <v>4.3014474641310514</v>
      </c>
      <c r="D717" s="11">
        <f>OutlineParameters!T797</f>
        <v>191.97056968462019</v>
      </c>
      <c r="E717" s="11">
        <f t="shared" si="50"/>
        <v>-120.67140393507917</v>
      </c>
      <c r="F717">
        <f t="shared" si="51"/>
        <v>23.826737920313857</v>
      </c>
      <c r="G717">
        <f t="shared" si="52"/>
        <v>-2.2677036155617003E-2</v>
      </c>
      <c r="H717">
        <f t="shared" si="53"/>
        <v>2.0880539640089069E-4</v>
      </c>
      <c r="I717">
        <f t="shared" si="54"/>
        <v>0</v>
      </c>
    </row>
    <row r="718" spans="1:9">
      <c r="A718">
        <v>-16</v>
      </c>
      <c r="B718" s="11">
        <f>RockerConcaveParameters!R794</f>
        <v>26.875926345702283</v>
      </c>
      <c r="C718" s="11">
        <f>RockerConcaveParameters!T794</f>
        <v>4.3135494193281456</v>
      </c>
      <c r="D718" s="11">
        <f>OutlineParameters!T798</f>
        <v>192.04489927361104</v>
      </c>
      <c r="E718" s="11">
        <f t="shared" si="50"/>
        <v>-120.34649080066251</v>
      </c>
      <c r="F718">
        <f t="shared" si="51"/>
        <v>23.804269435883668</v>
      </c>
      <c r="G718">
        <f t="shared" si="52"/>
        <v>-2.246848443018834E-2</v>
      </c>
      <c r="H718">
        <f t="shared" si="53"/>
        <v>2.0855172542866285E-4</v>
      </c>
      <c r="I718">
        <f t="shared" si="54"/>
        <v>0</v>
      </c>
    </row>
    <row r="719" spans="1:9">
      <c r="A719">
        <v>-15</v>
      </c>
      <c r="B719" s="11">
        <f>RockerConcaveParameters!R795</f>
        <v>26.841645673594179</v>
      </c>
      <c r="C719" s="11">
        <f>RockerConcaveParameters!T795</f>
        <v>4.3255999293369491</v>
      </c>
      <c r="D719" s="11">
        <f>OutlineParameters!T799</f>
        <v>192.11894437661928</v>
      </c>
      <c r="E719" s="11">
        <f t="shared" si="50"/>
        <v>-120.02157766624586</v>
      </c>
      <c r="F719">
        <f t="shared" si="51"/>
        <v>23.78200983183066</v>
      </c>
      <c r="G719">
        <f t="shared" si="52"/>
        <v>-2.225960405300853E-2</v>
      </c>
      <c r="H719">
        <f t="shared" si="53"/>
        <v>2.0888037717980978E-4</v>
      </c>
      <c r="I719">
        <f t="shared" si="54"/>
        <v>0</v>
      </c>
    </row>
    <row r="720" spans="1:9">
      <c r="A720">
        <v>-14</v>
      </c>
      <c r="B720" s="11">
        <f>RockerConcaveParameters!R796</f>
        <v>26.807527240173822</v>
      </c>
      <c r="C720" s="11">
        <f>RockerConcaveParameters!T796</f>
        <v>4.3375987159427325</v>
      </c>
      <c r="D720" s="11">
        <f>OutlineParameters!T800</f>
        <v>192.19270053239251</v>
      </c>
      <c r="E720" s="11">
        <f t="shared" si="50"/>
        <v>-119.6966645318292</v>
      </c>
      <c r="F720">
        <f t="shared" si="51"/>
        <v>23.759958841033193</v>
      </c>
      <c r="G720">
        <f t="shared" si="52"/>
        <v>-2.2050990797467307E-2</v>
      </c>
      <c r="H720">
        <f t="shared" si="53"/>
        <v>2.0861325554122345E-4</v>
      </c>
      <c r="I720">
        <f t="shared" si="54"/>
        <v>0</v>
      </c>
    </row>
    <row r="721" spans="1:9">
      <c r="A721">
        <v>-13</v>
      </c>
      <c r="B721" s="11">
        <f>RockerConcaveParameters!R797</f>
        <v>26.773572014379777</v>
      </c>
      <c r="C721" s="11">
        <f>RockerConcaveParameters!T797</f>
        <v>4.3495455232825089</v>
      </c>
      <c r="D721" s="11">
        <f>OutlineParameters!T801</f>
        <v>192.26617472376981</v>
      </c>
      <c r="E721" s="11">
        <f t="shared" si="50"/>
        <v>-119.37175139741254</v>
      </c>
      <c r="F721">
        <f t="shared" si="51"/>
        <v>23.738116759243052</v>
      </c>
      <c r="G721">
        <f t="shared" si="52"/>
        <v>-2.1842081790140355E-2</v>
      </c>
      <c r="H721">
        <f t="shared" si="53"/>
        <v>2.0890900732695172E-4</v>
      </c>
      <c r="I721">
        <f t="shared" si="54"/>
        <v>0</v>
      </c>
    </row>
    <row r="722" spans="1:9">
      <c r="A722">
        <v>-12</v>
      </c>
      <c r="B722" s="11">
        <f>RockerConcaveParameters!R798</f>
        <v>26.739780726732036</v>
      </c>
      <c r="C722" s="11">
        <f>RockerConcaveParameters!T798</f>
        <v>4.3614400731415479</v>
      </c>
      <c r="D722" s="11">
        <f>OutlineParameters!T802</f>
        <v>192.33937011889327</v>
      </c>
      <c r="E722" s="11">
        <f t="shared" si="50"/>
        <v>-119.04683826299588</v>
      </c>
      <c r="F722">
        <f t="shared" si="51"/>
        <v>23.716483529651672</v>
      </c>
      <c r="G722">
        <f t="shared" si="52"/>
        <v>-2.1633229591380143E-2</v>
      </c>
      <c r="H722">
        <f t="shared" si="53"/>
        <v>2.088521987602121E-4</v>
      </c>
      <c r="I722">
        <f t="shared" si="54"/>
        <v>0</v>
      </c>
    </row>
    <row r="723" spans="1:9">
      <c r="A723">
        <v>-11</v>
      </c>
      <c r="B723" s="11">
        <f>RockerConcaveParameters!R799</f>
        <v>26.706154346169171</v>
      </c>
      <c r="C723" s="11">
        <f>RockerConcaveParameters!T799</f>
        <v>4.373282087305121</v>
      </c>
      <c r="D723" s="11">
        <f>OutlineParameters!T803</f>
        <v>192.41228988590481</v>
      </c>
      <c r="E723" s="11">
        <f t="shared" si="50"/>
        <v>-118.72192512857922</v>
      </c>
      <c r="F723">
        <f t="shared" si="51"/>
        <v>23.695059336357062</v>
      </c>
      <c r="G723">
        <f t="shared" si="52"/>
        <v>-2.1424193294610205E-2</v>
      </c>
      <c r="H723">
        <f t="shared" si="53"/>
        <v>2.0903629676993774E-4</v>
      </c>
      <c r="I723">
        <f t="shared" si="54"/>
        <v>0</v>
      </c>
    </row>
    <row r="724" spans="1:9">
      <c r="A724">
        <v>-10</v>
      </c>
      <c r="B724" s="11">
        <f>RockerConcaveParameters!R800</f>
        <v>26.672693603211165</v>
      </c>
      <c r="C724" s="11">
        <f>RockerConcaveParameters!T800</f>
        <v>4.3850713099102387</v>
      </c>
      <c r="D724" s="11">
        <f>OutlineParameters!T804</f>
        <v>192.48493719294643</v>
      </c>
      <c r="E724" s="11">
        <f t="shared" si="50"/>
        <v>-118.39701199416255</v>
      </c>
      <c r="F724">
        <f t="shared" si="51"/>
        <v>23.673844112217033</v>
      </c>
      <c r="G724">
        <f t="shared" si="52"/>
        <v>-2.1215224140028965E-2</v>
      </c>
      <c r="H724">
        <f t="shared" si="53"/>
        <v>2.0896915458123999E-4</v>
      </c>
      <c r="I724">
        <f t="shared" si="54"/>
        <v>0</v>
      </c>
    </row>
    <row r="725" spans="1:9">
      <c r="A725">
        <v>-9</v>
      </c>
      <c r="B725" s="11">
        <f>RockerConcaveParameters!R801</f>
        <v>26.639399466796593</v>
      </c>
      <c r="C725" s="11">
        <f>RockerConcaveParameters!T801</f>
        <v>4.3968074627421725</v>
      </c>
      <c r="D725" s="11">
        <f>OutlineParameters!T805</f>
        <v>192.55731520816016</v>
      </c>
      <c r="E725" s="11">
        <f t="shared" si="50"/>
        <v>-118.07209885974589</v>
      </c>
      <c r="F725">
        <f t="shared" si="51"/>
        <v>23.652838046544748</v>
      </c>
      <c r="G725">
        <f t="shared" si="52"/>
        <v>-2.1006065672285246E-2</v>
      </c>
      <c r="H725">
        <f t="shared" si="53"/>
        <v>2.0915846774371971E-4</v>
      </c>
      <c r="I725">
        <f t="shared" si="54"/>
        <v>0</v>
      </c>
    </row>
    <row r="726" spans="1:9">
      <c r="A726">
        <v>-8</v>
      </c>
      <c r="B726" s="11">
        <f>RockerConcaveParameters!R802</f>
        <v>26.60627272705009</v>
      </c>
      <c r="C726" s="11">
        <f>RockerConcaveParameters!T802</f>
        <v>4.408490271311484</v>
      </c>
      <c r="D726" s="11">
        <f>OutlineParameters!T806</f>
        <v>192.62942709968789</v>
      </c>
      <c r="E726" s="11">
        <f t="shared" si="50"/>
        <v>-117.74718572532923</v>
      </c>
      <c r="F726">
        <f t="shared" si="51"/>
        <v>23.63204114974171</v>
      </c>
      <c r="G726">
        <f t="shared" si="52"/>
        <v>-2.0796896803037868E-2</v>
      </c>
      <c r="H726">
        <f t="shared" si="53"/>
        <v>2.091688692473781E-4</v>
      </c>
      <c r="I726">
        <f t="shared" si="54"/>
        <v>0</v>
      </c>
    </row>
    <row r="727" spans="1:9">
      <c r="A727">
        <v>-7</v>
      </c>
      <c r="B727" s="11">
        <f>RockerConcaveParameters!R803</f>
        <v>26.573314203898608</v>
      </c>
      <c r="C727" s="11">
        <f>RockerConcaveParameters!T803</f>
        <v>4.4201194685793137</v>
      </c>
      <c r="D727" s="11">
        <f>OutlineParameters!T807</f>
        <v>192.70128393189879</v>
      </c>
      <c r="E727" s="11">
        <f t="shared" si="50"/>
        <v>-117.42227259091257</v>
      </c>
      <c r="F727">
        <f t="shared" si="51"/>
        <v>23.611453722704489</v>
      </c>
      <c r="G727">
        <f t="shared" si="52"/>
        <v>-2.0587427037220607E-2</v>
      </c>
      <c r="H727">
        <f t="shared" si="53"/>
        <v>2.0946976581726062E-4</v>
      </c>
      <c r="I727">
        <f t="shared" si="54"/>
        <v>0</v>
      </c>
    </row>
    <row r="728" spans="1:9">
      <c r="A728">
        <v>-6</v>
      </c>
      <c r="B728" s="11">
        <f>RockerConcaveParameters!R804</f>
        <v>26.540524776873752</v>
      </c>
      <c r="C728" s="11">
        <f>RockerConcaveParameters!T804</f>
        <v>4.4316947875068031</v>
      </c>
      <c r="D728" s="11">
        <f>OutlineParameters!T808</f>
        <v>192.77287308265824</v>
      </c>
      <c r="E728" s="11">
        <f t="shared" si="50"/>
        <v>-117.09735945649591</v>
      </c>
      <c r="F728">
        <f t="shared" si="51"/>
        <v>23.591075337659191</v>
      </c>
      <c r="G728">
        <f t="shared" si="52"/>
        <v>-2.0378385045297875E-2</v>
      </c>
      <c r="H728">
        <f t="shared" si="53"/>
        <v>2.0904199192273154E-4</v>
      </c>
      <c r="I728">
        <f t="shared" si="54"/>
        <v>0</v>
      </c>
    </row>
    <row r="729" spans="1:9">
      <c r="A729">
        <v>-5</v>
      </c>
      <c r="B729" s="11">
        <f>RockerConcaveParameters!R805</f>
        <v>26.507905295704802</v>
      </c>
      <c r="C729" s="11">
        <f>RockerConcaveParameters!T805</f>
        <v>4.4432159498792227</v>
      </c>
      <c r="D729" s="11">
        <f>OutlineParameters!T809</f>
        <v>192.844205614131</v>
      </c>
      <c r="E729" s="11">
        <f t="shared" si="50"/>
        <v>-116.77244632207925</v>
      </c>
      <c r="F729">
        <f t="shared" si="51"/>
        <v>23.570906338998732</v>
      </c>
      <c r="G729">
        <f t="shared" si="52"/>
        <v>-2.0168998660459181E-2</v>
      </c>
      <c r="H729">
        <f t="shared" si="53"/>
        <v>2.0938638483869454E-4</v>
      </c>
      <c r="I729">
        <f t="shared" si="54"/>
        <v>0</v>
      </c>
    </row>
    <row r="730" spans="1:9">
      <c r="A730">
        <v>-4</v>
      </c>
      <c r="B730" s="11">
        <f>RockerConcaveParameters!R806</f>
        <v>26.475456639923358</v>
      </c>
      <c r="C730" s="11">
        <f>RockerConcaveParameters!T806</f>
        <v>4.45468269052036</v>
      </c>
      <c r="D730" s="11">
        <f>OutlineParameters!T810</f>
        <v>192.91528469445899</v>
      </c>
      <c r="E730" s="11">
        <f t="shared" si="50"/>
        <v>-116.4475331876626</v>
      </c>
      <c r="F730">
        <f t="shared" si="51"/>
        <v>23.550946830286804</v>
      </c>
      <c r="G730">
        <f t="shared" si="52"/>
        <v>-1.9959508711927754E-2</v>
      </c>
      <c r="H730">
        <f t="shared" si="53"/>
        <v>2.0948994853142722E-4</v>
      </c>
      <c r="I730">
        <f t="shared" si="54"/>
        <v>0</v>
      </c>
    </row>
    <row r="731" spans="1:9">
      <c r="A731">
        <v>-3</v>
      </c>
      <c r="B731" s="11">
        <f>RockerConcaveParameters!R807</f>
        <v>26.443179599654055</v>
      </c>
      <c r="C731" s="11">
        <f>RockerConcaveParameters!T807</f>
        <v>4.4660947368034192</v>
      </c>
      <c r="D731" s="11">
        <f>OutlineParameters!T811</f>
        <v>192.98611349178427</v>
      </c>
      <c r="E731" s="11">
        <f t="shared" si="50"/>
        <v>-116.12262005324594</v>
      </c>
      <c r="F731">
        <f t="shared" si="51"/>
        <v>23.53119683308222</v>
      </c>
      <c r="G731">
        <f t="shared" si="52"/>
        <v>-1.9749997204584702E-2</v>
      </c>
      <c r="H731">
        <f t="shared" si="53"/>
        <v>2.0951150734305202E-4</v>
      </c>
      <c r="I731">
        <f t="shared" si="54"/>
        <v>0</v>
      </c>
    </row>
    <row r="732" spans="1:9">
      <c r="A732">
        <v>-2</v>
      </c>
      <c r="B732" s="11">
        <f>RockerConcaveParameters!R808</f>
        <v>26.411075069329659</v>
      </c>
      <c r="C732" s="11">
        <f>RockerConcaveParameters!T808</f>
        <v>4.4774518170329296</v>
      </c>
      <c r="D732" s="11">
        <f>OutlineParameters!T812</f>
        <v>193.05669517424869</v>
      </c>
      <c r="E732" s="11">
        <f t="shared" si="50"/>
        <v>-115.79770691882928</v>
      </c>
      <c r="F732">
        <f t="shared" si="51"/>
        <v>23.511656475038812</v>
      </c>
      <c r="G732">
        <f t="shared" si="52"/>
        <v>-1.954035804340748E-2</v>
      </c>
      <c r="H732">
        <f t="shared" si="53"/>
        <v>2.0963916117722192E-4</v>
      </c>
      <c r="I732">
        <f t="shared" si="54"/>
        <v>0</v>
      </c>
    </row>
    <row r="733" spans="1:9">
      <c r="A733">
        <v>-1</v>
      </c>
      <c r="B733" s="11">
        <f>RockerConcaveParameters!R809</f>
        <v>26.379143876327703</v>
      </c>
      <c r="C733" s="11">
        <f>RockerConcaveParameters!T809</f>
        <v>4.4887536618417272</v>
      </c>
      <c r="D733" s="11">
        <f>OutlineParameters!T813</f>
        <v>193.12703290999434</v>
      </c>
      <c r="E733" s="11">
        <f t="shared" si="50"/>
        <v>-115.47279378441262</v>
      </c>
      <c r="F733">
        <f t="shared" si="51"/>
        <v>23.492325817645451</v>
      </c>
      <c r="G733">
        <f t="shared" si="52"/>
        <v>-1.933065739336115E-2</v>
      </c>
      <c r="H733">
        <f t="shared" si="53"/>
        <v>2.0970065004632943E-4</v>
      </c>
      <c r="I733">
        <f t="shared" si="54"/>
        <v>0</v>
      </c>
    </row>
    <row r="734" spans="1:9">
      <c r="A734">
        <v>0</v>
      </c>
      <c r="B734" s="11">
        <f>RockerConcaveParameters!R810</f>
        <v>26.347386877828054</v>
      </c>
      <c r="C734" s="11">
        <f>RockerConcaveParameters!T810</f>
        <v>4.5</v>
      </c>
      <c r="D734" s="11">
        <f>OutlineParameters!T814</f>
        <v>193.19712986716317</v>
      </c>
      <c r="E734" s="11">
        <f t="shared" si="50"/>
        <v>-115.14788064999595</v>
      </c>
      <c r="F734">
        <f t="shared" si="51"/>
        <v>23.473204955793307</v>
      </c>
      <c r="G734">
        <f t="shared" si="52"/>
        <v>-1.9120861852144344E-2</v>
      </c>
      <c r="H734">
        <f t="shared" si="53"/>
        <v>2.0979554121680621E-4</v>
      </c>
      <c r="I734">
        <f t="shared" si="54"/>
        <v>0</v>
      </c>
    </row>
    <row r="735" spans="1:9">
      <c r="A735">
        <v>1</v>
      </c>
      <c r="B735" s="11">
        <f>RockerConcaveParameters!R811</f>
        <v>26.315804668670804</v>
      </c>
      <c r="C735" s="11">
        <f>RockerConcaveParameters!T811</f>
        <v>4.5111906104452162</v>
      </c>
      <c r="D735" s="11">
        <f>OutlineParameters!T1015</f>
        <v>199.98897860937686</v>
      </c>
      <c r="E735" s="11">
        <f t="shared" si="50"/>
        <v>-114.82296751557929</v>
      </c>
      <c r="F735">
        <f t="shared" si="51"/>
        <v>23.658270007155217</v>
      </c>
      <c r="G735">
        <f t="shared" si="52"/>
        <v>0.18506505136191009</v>
      </c>
      <c r="H735">
        <f t="shared" si="53"/>
        <v>0.20418591321405444</v>
      </c>
      <c r="I735">
        <f t="shared" si="54"/>
        <v>1</v>
      </c>
    </row>
    <row r="736" spans="1:9">
      <c r="A736">
        <v>2</v>
      </c>
      <c r="B736" s="11">
        <f>RockerConcaveParameters!R812</f>
        <v>26.284396628192614</v>
      </c>
      <c r="C736" s="11">
        <f>RockerConcaveParameters!T812</f>
        <v>4.5223257224684215</v>
      </c>
      <c r="D736" s="11">
        <f>OutlineParameters!T1016</f>
        <v>199.97795468300933</v>
      </c>
      <c r="E736" s="11">
        <f t="shared" si="50"/>
        <v>-114.49805438116263</v>
      </c>
      <c r="F736">
        <f t="shared" si="51"/>
        <v>23.636246879838602</v>
      </c>
      <c r="G736">
        <f t="shared" si="52"/>
        <v>-2.2023127316614932E-2</v>
      </c>
      <c r="H736">
        <f t="shared" si="53"/>
        <v>-0.20708817867852503</v>
      </c>
      <c r="I736">
        <f t="shared" si="54"/>
        <v>2</v>
      </c>
    </row>
    <row r="737" spans="1:9">
      <c r="A737">
        <v>3</v>
      </c>
      <c r="B737" s="11">
        <f>RockerConcaveParameters!R813</f>
        <v>26.253161881174826</v>
      </c>
      <c r="C737" s="11">
        <f>RockerConcaveParameters!T813</f>
        <v>4.5334056149558926</v>
      </c>
      <c r="D737" s="11">
        <f>OutlineParameters!T1017</f>
        <v>199.96692520812024</v>
      </c>
      <c r="E737" s="11">
        <f t="shared" si="50"/>
        <v>-114.17314124674597</v>
      </c>
      <c r="F737">
        <f t="shared" si="51"/>
        <v>23.614455021463186</v>
      </c>
      <c r="G737">
        <f t="shared" si="52"/>
        <v>-2.1791858375415529E-2</v>
      </c>
      <c r="H737">
        <f t="shared" si="53"/>
        <v>2.3126894119940289E-4</v>
      </c>
      <c r="I737">
        <f t="shared" si="54"/>
        <v>0</v>
      </c>
    </row>
    <row r="738" spans="1:9">
      <c r="A738">
        <v>4</v>
      </c>
      <c r="B738" s="11">
        <f>RockerConcaveParameters!R814</f>
        <v>26.222099552398792</v>
      </c>
      <c r="C738" s="11">
        <f>RockerConcaveParameters!T814</f>
        <v>4.5444305667939044</v>
      </c>
      <c r="D738" s="11">
        <f>OutlineParameters!T1018</f>
        <v>199.95588908006323</v>
      </c>
      <c r="E738" s="11">
        <f t="shared" ref="E738:E801" si="55">$C$20*A738+$E$20</f>
        <v>-113.84822811232931</v>
      </c>
      <c r="F738">
        <f t="shared" si="51"/>
        <v>23.592892436015195</v>
      </c>
      <c r="G738">
        <f t="shared" si="52"/>
        <v>-2.1562585447991722E-2</v>
      </c>
      <c r="H738">
        <f t="shared" si="53"/>
        <v>2.29272927423807E-4</v>
      </c>
      <c r="I738">
        <f t="shared" si="54"/>
        <v>0</v>
      </c>
    </row>
    <row r="739" spans="1:9">
      <c r="A739">
        <v>5</v>
      </c>
      <c r="B739" s="11">
        <f>RockerConcaveParameters!R815</f>
        <v>26.19120876664585</v>
      </c>
      <c r="C739" s="11">
        <f>RockerConcaveParameters!T815</f>
        <v>4.5554013337058903</v>
      </c>
      <c r="D739" s="11">
        <f>OutlineParameters!T1019</f>
        <v>199.94484280863989</v>
      </c>
      <c r="E739" s="11">
        <f t="shared" si="55"/>
        <v>-113.52331497791266</v>
      </c>
      <c r="F739">
        <f t="shared" ref="F739:F802" si="56">IF(E739&gt;-D739,(B739-3/2*C739*((E739/D739)^2-1/3*(E739/D739)^3)),NA())</f>
        <v>23.571556794399751</v>
      </c>
      <c r="G739">
        <f t="shared" ref="G739:G802" si="57">(F739-F738)</f>
        <v>-2.133564161544399E-2</v>
      </c>
      <c r="H739">
        <f t="shared" si="53"/>
        <v>2.2694383254773243E-4</v>
      </c>
      <c r="I739">
        <f t="shared" si="54"/>
        <v>0</v>
      </c>
    </row>
    <row r="740" spans="1:9">
      <c r="A740">
        <v>6</v>
      </c>
      <c r="B740" s="11">
        <f>RockerConcaveParameters!R816</f>
        <v>26.160488648697353</v>
      </c>
      <c r="C740" s="11">
        <f>RockerConcaveParameters!T816</f>
        <v>4.5663172409038086</v>
      </c>
      <c r="D740" s="11">
        <f>OutlineParameters!T1020</f>
        <v>199.93378195114906</v>
      </c>
      <c r="E740" s="11">
        <f t="shared" si="55"/>
        <v>-113.198401843496</v>
      </c>
      <c r="F740">
        <f t="shared" si="56"/>
        <v>23.550446574582029</v>
      </c>
      <c r="G740">
        <f t="shared" si="57"/>
        <v>-2.1110219817721543E-2</v>
      </c>
      <c r="H740">
        <f t="shared" ref="H740:H803" si="58">(G740-G739)</f>
        <v>2.2542179772244708E-4</v>
      </c>
      <c r="I740">
        <f t="shared" ref="I740:I803" si="59">IF(OR(ISNA(G740),ISNA(G739)),0,IF(G740*G739&lt;0,A740,0))</f>
        <v>0</v>
      </c>
    </row>
    <row r="741" spans="1:9">
      <c r="A741">
        <v>7</v>
      </c>
      <c r="B741" s="11">
        <f>RockerConcaveParameters!R817</f>
        <v>26.129937960154617</v>
      </c>
      <c r="C741" s="11">
        <f>RockerConcaveParameters!T817</f>
        <v>4.5771786070288654</v>
      </c>
      <c r="D741" s="11">
        <f>OutlineParameters!T1021</f>
        <v>199.92270778654444</v>
      </c>
      <c r="E741" s="11">
        <f t="shared" si="55"/>
        <v>-112.87348870907934</v>
      </c>
      <c r="F741">
        <f t="shared" si="56"/>
        <v>23.529559484329948</v>
      </c>
      <c r="G741">
        <f t="shared" si="57"/>
        <v>-2.0887090252081464E-2</v>
      </c>
      <c r="H741">
        <f t="shared" si="58"/>
        <v>2.2312956564007891E-4</v>
      </c>
      <c r="I741">
        <f t="shared" si="59"/>
        <v>0</v>
      </c>
    </row>
    <row r="742" spans="1:9">
      <c r="A742">
        <v>8</v>
      </c>
      <c r="B742" s="11">
        <f>RockerConcaveParameters!R818</f>
        <v>26.099556554167481</v>
      </c>
      <c r="C742" s="11">
        <f>RockerConcaveParameters!T818</f>
        <v>4.5879865844918104</v>
      </c>
      <c r="D742" s="11">
        <f>OutlineParameters!T1022</f>
        <v>199.91161587248317</v>
      </c>
      <c r="E742" s="11">
        <f t="shared" si="55"/>
        <v>-112.54857557466268</v>
      </c>
      <c r="F742">
        <f t="shared" si="56"/>
        <v>23.508893700253651</v>
      </c>
      <c r="G742">
        <f t="shared" si="57"/>
        <v>-2.066578407629649E-2</v>
      </c>
      <c r="H742">
        <f t="shared" si="58"/>
        <v>2.2130617578497436E-4</v>
      </c>
      <c r="I742">
        <f t="shared" si="59"/>
        <v>0</v>
      </c>
    </row>
    <row r="743" spans="1:9">
      <c r="A743">
        <v>9</v>
      </c>
      <c r="B743" s="11">
        <f>RockerConcaveParameters!R819</f>
        <v>26.069343190318396</v>
      </c>
      <c r="C743" s="11">
        <f>RockerConcaveParameters!T819</f>
        <v>4.5987414925771546</v>
      </c>
      <c r="D743" s="11">
        <f>OutlineParameters!T1023</f>
        <v>199.90050367171301</v>
      </c>
      <c r="E743" s="11">
        <f t="shared" si="55"/>
        <v>-112.22366244024602</v>
      </c>
      <c r="F743">
        <f t="shared" si="56"/>
        <v>23.488446848050092</v>
      </c>
      <c r="G743">
        <f t="shared" si="57"/>
        <v>-2.0446852203559018E-2</v>
      </c>
      <c r="H743">
        <f t="shared" si="58"/>
        <v>2.1893187273747117E-4</v>
      </c>
      <c r="I743">
        <f t="shared" si="59"/>
        <v>0</v>
      </c>
    </row>
    <row r="744" spans="1:9">
      <c r="A744">
        <v>10</v>
      </c>
      <c r="B744" s="11">
        <f>RockerConcaveParameters!R820</f>
        <v>26.0392969933887</v>
      </c>
      <c r="C744" s="11">
        <f>RockerConcaveParameters!T820</f>
        <v>4.60944265649686</v>
      </c>
      <c r="D744" s="11">
        <f>OutlineParameters!T1024</f>
        <v>199.88936864924869</v>
      </c>
      <c r="E744" s="11">
        <f t="shared" si="55"/>
        <v>-111.89874930582936</v>
      </c>
      <c r="F744">
        <f t="shared" si="56"/>
        <v>23.468217482787317</v>
      </c>
      <c r="G744">
        <f t="shared" si="57"/>
        <v>-2.022936526277519E-2</v>
      </c>
      <c r="H744">
        <f t="shared" si="58"/>
        <v>2.1748694078382869E-4</v>
      </c>
      <c r="I744">
        <f t="shared" si="59"/>
        <v>0</v>
      </c>
    </row>
    <row r="745" spans="1:9">
      <c r="A745">
        <v>11</v>
      </c>
      <c r="B745" s="11">
        <f>RockerConcaveParameters!R821</f>
        <v>26.009417088159747</v>
      </c>
      <c r="C745" s="11">
        <f>RockerConcaveParameters!T821</f>
        <v>4.620090831974359</v>
      </c>
      <c r="D745" s="11">
        <f>OutlineParameters!T1025</f>
        <v>199.878206361998</v>
      </c>
      <c r="E745" s="11">
        <f t="shared" si="55"/>
        <v>-111.57383617141269</v>
      </c>
      <c r="F745">
        <f t="shared" si="56"/>
        <v>23.448203309768964</v>
      </c>
      <c r="G745">
        <f t="shared" si="57"/>
        <v>-2.0014173018353176E-2</v>
      </c>
      <c r="H745">
        <f t="shared" si="58"/>
        <v>2.1519224442201335E-4</v>
      </c>
      <c r="I745">
        <f t="shared" si="59"/>
        <v>0</v>
      </c>
    </row>
    <row r="746" spans="1:9">
      <c r="A746">
        <v>12</v>
      </c>
      <c r="B746" s="11">
        <f>RockerConcaveParameters!R822</f>
        <v>25.979702599412878</v>
      </c>
      <c r="C746" s="11">
        <f>RockerConcaveParameters!T822</f>
        <v>4.6306862978959256</v>
      </c>
      <c r="D746" s="11">
        <f>OutlineParameters!T1026</f>
        <v>199.86701618156607</v>
      </c>
      <c r="E746" s="11">
        <f t="shared" si="55"/>
        <v>-111.24892303699603</v>
      </c>
      <c r="F746">
        <f t="shared" si="56"/>
        <v>23.42840241845585</v>
      </c>
      <c r="G746">
        <f t="shared" si="57"/>
        <v>-1.9800891313114022E-2</v>
      </c>
      <c r="H746">
        <f t="shared" si="58"/>
        <v>2.1328170523915446E-4</v>
      </c>
      <c r="I746">
        <f t="shared" si="59"/>
        <v>0</v>
      </c>
    </row>
    <row r="747" spans="1:9">
      <c r="A747">
        <v>13</v>
      </c>
      <c r="B747" s="11">
        <f>RockerConcaveParameters!R823</f>
        <v>25.950152651929443</v>
      </c>
      <c r="C747" s="11">
        <f>RockerConcaveParameters!T823</f>
        <v>4.6412293331478365</v>
      </c>
      <c r="D747" s="11">
        <f>OutlineParameters!T1027</f>
        <v>199.8557993869066</v>
      </c>
      <c r="E747" s="11">
        <f t="shared" si="55"/>
        <v>-110.92400990257937</v>
      </c>
      <c r="F747">
        <f t="shared" si="56"/>
        <v>23.408812958790843</v>
      </c>
      <c r="G747">
        <f t="shared" si="57"/>
        <v>-1.9589459665006359E-2</v>
      </c>
      <c r="H747">
        <f t="shared" si="58"/>
        <v>2.114316481076628E-4</v>
      </c>
      <c r="I747">
        <f t="shared" si="59"/>
        <v>0</v>
      </c>
    </row>
    <row r="748" spans="1:9">
      <c r="A748">
        <v>14</v>
      </c>
      <c r="B748" s="11">
        <f>RockerConcaveParameters!R824</f>
        <v>25.920766370490782</v>
      </c>
      <c r="C748" s="11">
        <f>RockerConcaveParameters!T824</f>
        <v>4.6517202166163685</v>
      </c>
      <c r="D748" s="11">
        <f>OutlineParameters!T1028</f>
        <v>199.84454581288153</v>
      </c>
      <c r="E748" s="11">
        <f t="shared" si="55"/>
        <v>-110.59909676816271</v>
      </c>
      <c r="F748">
        <f t="shared" si="56"/>
        <v>23.389432775530913</v>
      </c>
      <c r="G748">
        <f t="shared" si="57"/>
        <v>-1.9380183259929851E-2</v>
      </c>
      <c r="H748">
        <f t="shared" si="58"/>
        <v>2.0927640507650835E-4</v>
      </c>
      <c r="I748">
        <f t="shared" si="59"/>
        <v>0</v>
      </c>
    </row>
    <row r="749" spans="1:9">
      <c r="A749">
        <v>15</v>
      </c>
      <c r="B749" s="11">
        <f>RockerConcaveParameters!R825</f>
        <v>25.891542879878251</v>
      </c>
      <c r="C749" s="11">
        <f>RockerConcaveParameters!T825</f>
        <v>4.6621592271877947</v>
      </c>
      <c r="D749" s="11">
        <f>OutlineParameters!T1029</f>
        <v>199.83325673844459</v>
      </c>
      <c r="E749" s="11">
        <f t="shared" si="55"/>
        <v>-110.27418363374605</v>
      </c>
      <c r="F749">
        <f t="shared" si="56"/>
        <v>23.370260037015374</v>
      </c>
      <c r="G749">
        <f t="shared" si="57"/>
        <v>-1.9172738515539578E-2</v>
      </c>
      <c r="H749">
        <f t="shared" si="58"/>
        <v>2.0744474439027272E-4</v>
      </c>
      <c r="I749">
        <f t="shared" si="59"/>
        <v>0</v>
      </c>
    </row>
    <row r="750" spans="1:9">
      <c r="A750">
        <v>16</v>
      </c>
      <c r="B750" s="11">
        <f>RockerConcaveParameters!R826</f>
        <v>25.862481304873185</v>
      </c>
      <c r="C750" s="11">
        <f>RockerConcaveParameters!T826</f>
        <v>4.672546643748392</v>
      </c>
      <c r="D750" s="11">
        <f>OutlineParameters!T1030</f>
        <v>199.82193344381952</v>
      </c>
      <c r="E750" s="11">
        <f t="shared" si="55"/>
        <v>-109.9492704993294</v>
      </c>
      <c r="F750">
        <f t="shared" si="56"/>
        <v>23.351292918862899</v>
      </c>
      <c r="G750">
        <f t="shared" si="57"/>
        <v>-1.8967118152474427E-2</v>
      </c>
      <c r="H750">
        <f t="shared" si="58"/>
        <v>2.0562036306515097E-4</v>
      </c>
      <c r="I750">
        <f t="shared" si="59"/>
        <v>0</v>
      </c>
    </row>
    <row r="751" spans="1:9">
      <c r="A751">
        <v>17</v>
      </c>
      <c r="B751" s="11">
        <f>RockerConcaveParameters!R827</f>
        <v>25.83358077025694</v>
      </c>
      <c r="C751" s="11">
        <f>RockerConcaveParameters!T827</f>
        <v>4.6828832220215926</v>
      </c>
      <c r="D751" s="11">
        <f>OutlineParameters!T1031</f>
        <v>199.81056957598619</v>
      </c>
      <c r="E751" s="11">
        <f t="shared" si="55"/>
        <v>-109.62435736491274</v>
      </c>
      <c r="F751">
        <f t="shared" si="56"/>
        <v>23.332529143355956</v>
      </c>
      <c r="G751">
        <f t="shared" si="57"/>
        <v>-1.8763775506943858E-2</v>
      </c>
      <c r="H751">
        <f t="shared" si="58"/>
        <v>2.0334264553056869E-4</v>
      </c>
      <c r="I751">
        <f t="shared" si="59"/>
        <v>0</v>
      </c>
    </row>
    <row r="752" spans="1:9">
      <c r="A752">
        <v>18</v>
      </c>
      <c r="B752" s="11">
        <f>RockerConcaveParameters!R828</f>
        <v>25.804840400810857</v>
      </c>
      <c r="C752" s="11">
        <f>RockerConcaveParameters!T828</f>
        <v>4.6931682872193576</v>
      </c>
      <c r="D752" s="11">
        <f>OutlineParameters!T1032</f>
        <v>199.79915878581082</v>
      </c>
      <c r="E752" s="11">
        <f t="shared" si="55"/>
        <v>-109.29944423049608</v>
      </c>
      <c r="F752">
        <f t="shared" si="56"/>
        <v>23.313967209089672</v>
      </c>
      <c r="G752">
        <f t="shared" si="57"/>
        <v>-1.8561934266283941E-2</v>
      </c>
      <c r="H752">
        <f t="shared" si="58"/>
        <v>2.0184124065991682E-4</v>
      </c>
      <c r="I752">
        <f t="shared" si="59"/>
        <v>0</v>
      </c>
    </row>
    <row r="753" spans="1:9">
      <c r="A753">
        <v>19</v>
      </c>
      <c r="B753" s="11">
        <f>RockerConcaveParameters!R829</f>
        <v>25.776258981548914</v>
      </c>
      <c r="C753" s="11">
        <f>RockerConcaveParameters!T829</f>
        <v>4.7034021505225043</v>
      </c>
      <c r="D753" s="11">
        <f>OutlineParameters!T1033</f>
        <v>199.78770235224701</v>
      </c>
      <c r="E753" s="11">
        <f t="shared" si="55"/>
        <v>-108.97453109607942</v>
      </c>
      <c r="F753">
        <f t="shared" si="56"/>
        <v>23.295604956735072</v>
      </c>
      <c r="G753">
        <f t="shared" si="57"/>
        <v>-1.8362252354599207E-2</v>
      </c>
      <c r="H753">
        <f t="shared" si="58"/>
        <v>1.9968191168473481E-4</v>
      </c>
      <c r="I753">
        <f t="shared" si="59"/>
        <v>0</v>
      </c>
    </row>
    <row r="754" spans="1:9">
      <c r="A754">
        <v>20</v>
      </c>
      <c r="B754" s="11">
        <f>RockerConcaveParameters!R830</f>
        <v>25.74783631867043</v>
      </c>
      <c r="C754" s="11">
        <f>RockerConcaveParameters!T830</f>
        <v>4.713585979302449</v>
      </c>
      <c r="D754" s="11">
        <f>OutlineParameters!T1034</f>
        <v>199.77620155424856</v>
      </c>
      <c r="E754" s="11">
        <f t="shared" si="55"/>
        <v>-108.64961796166276</v>
      </c>
      <c r="F754">
        <f t="shared" si="56"/>
        <v>23.277440806981929</v>
      </c>
      <c r="G754">
        <f t="shared" si="57"/>
        <v>-1.8164149753143732E-2</v>
      </c>
      <c r="H754">
        <f t="shared" si="58"/>
        <v>1.9810260145547431E-4</v>
      </c>
      <c r="I754">
        <f t="shared" si="59"/>
        <v>0</v>
      </c>
    </row>
    <row r="755" spans="1:9">
      <c r="A755">
        <v>21</v>
      </c>
      <c r="B755" s="11">
        <f>RockerConcaveParameters!R831</f>
        <v>25.719571195295714</v>
      </c>
      <c r="C755" s="11">
        <f>RockerConcaveParameters!T831</f>
        <v>4.7237200853434258</v>
      </c>
      <c r="D755" s="11">
        <f>OutlineParameters!T1035</f>
        <v>199.76464622667737</v>
      </c>
      <c r="E755" s="11">
        <f t="shared" si="55"/>
        <v>-108.32470482724609</v>
      </c>
      <c r="F755">
        <f t="shared" si="56"/>
        <v>23.259472318416499</v>
      </c>
      <c r="G755">
        <f t="shared" si="57"/>
        <v>-1.7968488565429652E-2</v>
      </c>
      <c r="H755">
        <f t="shared" si="58"/>
        <v>1.9566118771408014E-4</v>
      </c>
      <c r="I755">
        <f t="shared" si="59"/>
        <v>0</v>
      </c>
    </row>
    <row r="756" spans="1:9">
      <c r="A756">
        <v>22</v>
      </c>
      <c r="B756" s="11">
        <f>RockerConcaveParameters!R832</f>
        <v>25.691462736206113</v>
      </c>
      <c r="C756" s="11">
        <f>RockerConcaveParameters!T832</f>
        <v>4.7338037938573931</v>
      </c>
      <c r="D756" s="11">
        <f>OutlineParameters!T1036</f>
        <v>199.75303764848724</v>
      </c>
      <c r="E756" s="11">
        <f t="shared" si="55"/>
        <v>-107.99979169282943</v>
      </c>
      <c r="F756">
        <f t="shared" si="56"/>
        <v>23.241698216629633</v>
      </c>
      <c r="G756">
        <f t="shared" si="57"/>
        <v>-1.7774101786866225E-2</v>
      </c>
      <c r="H756">
        <f t="shared" si="58"/>
        <v>1.9438677856342679E-4</v>
      </c>
      <c r="I756">
        <f t="shared" si="59"/>
        <v>0</v>
      </c>
    </row>
    <row r="757" spans="1:9">
      <c r="A757">
        <v>23</v>
      </c>
      <c r="B757" s="11">
        <f>RockerConcaveParameters!R833</f>
        <v>25.663510066182969</v>
      </c>
      <c r="C757" s="11">
        <f>RockerConcaveParameters!T833</f>
        <v>4.7438378605677833</v>
      </c>
      <c r="D757" s="11">
        <f>OutlineParameters!T1037</f>
        <v>199.74137328393456</v>
      </c>
      <c r="E757" s="11">
        <f t="shared" si="55"/>
        <v>-107.67487855841277</v>
      </c>
      <c r="F757">
        <f t="shared" si="56"/>
        <v>23.224116385780352</v>
      </c>
      <c r="G757">
        <f t="shared" si="57"/>
        <v>-1.7581830849280777E-2</v>
      </c>
      <c r="H757">
        <f t="shared" si="58"/>
        <v>1.9227093758544811E-4</v>
      </c>
      <c r="I757">
        <f t="shared" si="59"/>
        <v>0</v>
      </c>
    </row>
    <row r="758" spans="1:9">
      <c r="A758">
        <v>24</v>
      </c>
      <c r="B758" s="11">
        <f>RockerConcaveParameters!R834</f>
        <v>25.63571231000763</v>
      </c>
      <c r="C758" s="11">
        <f>RockerConcaveParameters!T834</f>
        <v>4.7538225643608714</v>
      </c>
      <c r="D758" s="11">
        <f>OutlineParameters!T1038</f>
        <v>199.72965059727582</v>
      </c>
      <c r="E758" s="11">
        <f t="shared" si="55"/>
        <v>-107.34996542399611</v>
      </c>
      <c r="F758">
        <f t="shared" si="56"/>
        <v>23.206724968643485</v>
      </c>
      <c r="G758">
        <f t="shared" si="57"/>
        <v>-1.7391417136867204E-2</v>
      </c>
      <c r="H758">
        <f t="shared" si="58"/>
        <v>1.9041371241357297E-4</v>
      </c>
      <c r="I758">
        <f t="shared" si="59"/>
        <v>0</v>
      </c>
    </row>
    <row r="759" spans="1:9">
      <c r="A759">
        <v>25</v>
      </c>
      <c r="B759" s="11">
        <f>RockerConcaveParameters!R835</f>
        <v>25.608068592461446</v>
      </c>
      <c r="C759" s="11">
        <f>RockerConcaveParameters!T835</f>
        <v>4.7637581841229348</v>
      </c>
      <c r="D759" s="11">
        <f>OutlineParameters!T1039</f>
        <v>199.71787468216203</v>
      </c>
      <c r="E759" s="11">
        <f t="shared" si="55"/>
        <v>-107.02505228957946</v>
      </c>
      <c r="F759">
        <f t="shared" si="56"/>
        <v>23.189522315450123</v>
      </c>
      <c r="G759">
        <f t="shared" si="57"/>
        <v>-1.7202653193361783E-2</v>
      </c>
      <c r="H759">
        <f t="shared" si="58"/>
        <v>1.8876394350542114E-4</v>
      </c>
      <c r="I759">
        <f t="shared" si="59"/>
        <v>0</v>
      </c>
    </row>
    <row r="760" spans="1:9">
      <c r="A760">
        <v>26</v>
      </c>
      <c r="B760" s="11">
        <f>RockerConcaveParameters!R836</f>
        <v>25.580578038325761</v>
      </c>
      <c r="C760" s="11">
        <f>RockerConcaveParameters!T836</f>
        <v>4.7736449987402487</v>
      </c>
      <c r="D760" s="11">
        <f>OutlineParameters!T1040</f>
        <v>199.70602774406058</v>
      </c>
      <c r="E760" s="11">
        <f t="shared" si="55"/>
        <v>-106.7001391551628</v>
      </c>
      <c r="F760">
        <f t="shared" si="56"/>
        <v>23.172506187837278</v>
      </c>
      <c r="G760">
        <f t="shared" si="57"/>
        <v>-1.7016127612844656E-2</v>
      </c>
      <c r="H760">
        <f t="shared" si="58"/>
        <v>1.8652558051712731E-4</v>
      </c>
      <c r="I760">
        <f t="shared" si="59"/>
        <v>0</v>
      </c>
    </row>
    <row r="761" spans="1:9">
      <c r="A761">
        <v>27</v>
      </c>
      <c r="B761" s="11">
        <f>RockerConcaveParameters!R837</f>
        <v>25.553239772381918</v>
      </c>
      <c r="C761" s="11">
        <f>RockerConcaveParameters!T837</f>
        <v>4.7834832870990871</v>
      </c>
      <c r="D761" s="11">
        <f>OutlineParameters!T1041</f>
        <v>199.69411487662242</v>
      </c>
      <c r="E761" s="11">
        <f t="shared" si="55"/>
        <v>-106.37522602074614</v>
      </c>
      <c r="F761">
        <f t="shared" si="56"/>
        <v>23.15567495416601</v>
      </c>
      <c r="G761">
        <f t="shared" si="57"/>
        <v>-1.6831233671268819E-2</v>
      </c>
      <c r="H761">
        <f t="shared" si="58"/>
        <v>1.8489394157583661E-4</v>
      </c>
      <c r="I761">
        <f t="shared" si="59"/>
        <v>0</v>
      </c>
    </row>
    <row r="762" spans="1:9">
      <c r="A762">
        <v>28</v>
      </c>
      <c r="B762" s="11">
        <f>RockerConcaveParameters!R838</f>
        <v>25.526052919411264</v>
      </c>
      <c r="C762" s="11">
        <f>RockerConcaveParameters!T838</f>
        <v>4.7932735665043049</v>
      </c>
      <c r="D762" s="11">
        <f>OutlineParameters!T1042</f>
        <v>199.68213354410412</v>
      </c>
      <c r="E762" s="11">
        <f t="shared" si="55"/>
        <v>-106.05031288632948</v>
      </c>
      <c r="F762">
        <f t="shared" si="56"/>
        <v>23.139026672975206</v>
      </c>
      <c r="G762">
        <f t="shared" si="57"/>
        <v>-1.6648281190803971E-2</v>
      </c>
      <c r="H762">
        <f t="shared" si="58"/>
        <v>1.8295248046484858E-4</v>
      </c>
      <c r="I762">
        <f t="shared" si="59"/>
        <v>0</v>
      </c>
    </row>
    <row r="763" spans="1:9">
      <c r="A763">
        <v>29</v>
      </c>
      <c r="B763" s="11">
        <f>RockerConcaveParameters!R839</f>
        <v>25.499016604195148</v>
      </c>
      <c r="C763" s="11">
        <f>RockerConcaveParameters!T839</f>
        <v>4.8030156390050207</v>
      </c>
      <c r="D763" s="11">
        <f>OutlineParameters!T1043</f>
        <v>199.67008121076208</v>
      </c>
      <c r="E763" s="11">
        <f t="shared" si="55"/>
        <v>-105.72539975191282</v>
      </c>
      <c r="F763">
        <f t="shared" si="56"/>
        <v>23.122559768303685</v>
      </c>
      <c r="G763">
        <f t="shared" si="57"/>
        <v>-1.6466904671521121E-2</v>
      </c>
      <c r="H763">
        <f t="shared" si="58"/>
        <v>1.8137651928284981E-4</v>
      </c>
      <c r="I763">
        <f t="shared" si="59"/>
        <v>0</v>
      </c>
    </row>
    <row r="764" spans="1:9">
      <c r="A764">
        <v>30</v>
      </c>
      <c r="B764" s="11">
        <f>RockerConcaveParameters!R840</f>
        <v>25.472129951514916</v>
      </c>
      <c r="C764" s="11">
        <f>RockerConcaveParameters!T840</f>
        <v>4.8127100219060885</v>
      </c>
      <c r="D764" s="11">
        <f>OutlineParameters!T1044</f>
        <v>199.65795534085274</v>
      </c>
      <c r="E764" s="11">
        <f t="shared" si="55"/>
        <v>-105.40048661749616</v>
      </c>
      <c r="F764">
        <f t="shared" si="56"/>
        <v>23.106272314969367</v>
      </c>
      <c r="G764">
        <f t="shared" si="57"/>
        <v>-1.6287453334317803E-2</v>
      </c>
      <c r="H764">
        <f t="shared" si="58"/>
        <v>1.7945133720331796E-4</v>
      </c>
      <c r="I764">
        <f t="shared" si="59"/>
        <v>0</v>
      </c>
    </row>
    <row r="765" spans="1:9">
      <c r="A765">
        <v>31</v>
      </c>
      <c r="B765" s="11">
        <f>RockerConcaveParameters!R841</f>
        <v>25.445392086151912</v>
      </c>
      <c r="C765" s="11">
        <f>RockerConcaveParameters!T841</f>
        <v>4.8223572325123616</v>
      </c>
      <c r="D765" s="11">
        <f>OutlineParameters!T1045</f>
        <v>199.64575339863259</v>
      </c>
      <c r="E765" s="11">
        <f t="shared" si="55"/>
        <v>-105.07557348307949</v>
      </c>
      <c r="F765">
        <f t="shared" si="56"/>
        <v>23.090162399318785</v>
      </c>
      <c r="G765">
        <f t="shared" si="57"/>
        <v>-1.6109915650581286E-2</v>
      </c>
      <c r="H765">
        <f t="shared" si="58"/>
        <v>1.7753768373651724E-4</v>
      </c>
      <c r="I765">
        <f t="shared" si="59"/>
        <v>0</v>
      </c>
    </row>
    <row r="766" spans="1:9">
      <c r="A766">
        <v>32</v>
      </c>
      <c r="B766" s="11">
        <f>RockerConcaveParameters!R842</f>
        <v>25.418801816788395</v>
      </c>
      <c r="C766" s="11">
        <f>RockerConcaveParameters!T842</f>
        <v>4.8319568592070832</v>
      </c>
      <c r="D766" s="11">
        <f>OutlineParameters!T1046</f>
        <v>199.63348047846446</v>
      </c>
      <c r="E766" s="11">
        <f t="shared" si="55"/>
        <v>-104.75066034866283</v>
      </c>
      <c r="F766">
        <f t="shared" si="56"/>
        <v>23.074228446360934</v>
      </c>
      <c r="G766">
        <f t="shared" si="57"/>
        <v>-1.5933952957851716E-2</v>
      </c>
      <c r="H766">
        <f t="shared" si="58"/>
        <v>1.7596269272956988E-4</v>
      </c>
      <c r="I766">
        <f t="shared" si="59"/>
        <v>0</v>
      </c>
    </row>
    <row r="767" spans="1:9">
      <c r="A767">
        <v>33</v>
      </c>
      <c r="B767" s="11">
        <f>RockerConcaveParameters!R843</f>
        <v>25.392358902151489</v>
      </c>
      <c r="C767" s="11">
        <f>RockerConcaveParameters!T843</f>
        <v>4.8415098460699904</v>
      </c>
      <c r="D767" s="11">
        <f>OutlineParameters!T1047</f>
        <v>199.62112641363194</v>
      </c>
      <c r="E767" s="11">
        <f t="shared" si="55"/>
        <v>-104.42574721424617</v>
      </c>
      <c r="F767">
        <f t="shared" si="56"/>
        <v>23.05846879032579</v>
      </c>
      <c r="G767">
        <f t="shared" si="57"/>
        <v>-1.5759656035143621E-2</v>
      </c>
      <c r="H767">
        <f t="shared" si="58"/>
        <v>1.7429692270809483E-4</v>
      </c>
      <c r="I767">
        <f t="shared" si="59"/>
        <v>0</v>
      </c>
    </row>
    <row r="768" spans="1:9">
      <c r="A768">
        <v>34</v>
      </c>
      <c r="B768" s="11">
        <f>RockerConcaveParameters!R844</f>
        <v>25.366062149165415</v>
      </c>
      <c r="C768" s="11">
        <f>RockerConcaveParameters!T844</f>
        <v>4.8510162588816739</v>
      </c>
      <c r="D768" s="11">
        <f>OutlineParameters!T1048</f>
        <v>199.60868103985868</v>
      </c>
      <c r="E768" s="11">
        <f t="shared" si="55"/>
        <v>-104.10083407982953</v>
      </c>
      <c r="F768">
        <f t="shared" si="56"/>
        <v>23.042881254706646</v>
      </c>
      <c r="G768">
        <f t="shared" si="57"/>
        <v>-1.5587535619143722E-2</v>
      </c>
      <c r="H768">
        <f t="shared" si="58"/>
        <v>1.7212041599989902E-4</v>
      </c>
      <c r="I768">
        <f t="shared" si="59"/>
        <v>0</v>
      </c>
    </row>
    <row r="769" spans="1:9">
      <c r="A769">
        <v>35</v>
      </c>
      <c r="B769" s="11">
        <f>RockerConcaveParameters!R845</f>
        <v>25.339910682611521</v>
      </c>
      <c r="C769" s="11">
        <f>RockerConcaveParameters!T845</f>
        <v>4.8604763765284122</v>
      </c>
      <c r="D769" s="11">
        <f>OutlineParameters!T1049</f>
        <v>199.59614945079576</v>
      </c>
      <c r="E769" s="11">
        <f t="shared" si="55"/>
        <v>-103.77592094541285</v>
      </c>
      <c r="F769">
        <f t="shared" si="56"/>
        <v>23.027464268375013</v>
      </c>
      <c r="G769">
        <f t="shared" si="57"/>
        <v>-1.5416986331633353E-2</v>
      </c>
      <c r="H769">
        <f t="shared" si="58"/>
        <v>1.7054928751036869E-4</v>
      </c>
      <c r="I769">
        <f t="shared" si="59"/>
        <v>0</v>
      </c>
    </row>
    <row r="770" spans="1:9">
      <c r="A770">
        <v>36</v>
      </c>
      <c r="B770" s="11">
        <f>RockerConcaveParameters!R846</f>
        <v>25.313903627271152</v>
      </c>
      <c r="C770" s="11">
        <f>RockerConcaveParameters!T846</f>
        <v>4.8698907163150595</v>
      </c>
      <c r="D770" s="11">
        <f>OutlineParameters!T1050</f>
        <v>199.5835291106996</v>
      </c>
      <c r="E770" s="11">
        <f t="shared" si="55"/>
        <v>-103.4510078109962</v>
      </c>
      <c r="F770">
        <f t="shared" si="56"/>
        <v>23.012215963267842</v>
      </c>
      <c r="G770">
        <f t="shared" si="57"/>
        <v>-1.5248305107171234E-2</v>
      </c>
      <c r="H770">
        <f t="shared" si="58"/>
        <v>1.6868122446211942E-4</v>
      </c>
      <c r="I770">
        <f t="shared" si="59"/>
        <v>0</v>
      </c>
    </row>
    <row r="771" spans="1:9">
      <c r="A771">
        <v>37</v>
      </c>
      <c r="B771" s="11">
        <f>RockerConcaveParameters!R847</f>
        <v>25.288040107925656</v>
      </c>
      <c r="C771" s="11">
        <f>RockerConcaveParameters!T847</f>
        <v>4.8792590802907307</v>
      </c>
      <c r="D771" s="11">
        <f>OutlineParameters!T1051</f>
        <v>199.57081748382666</v>
      </c>
      <c r="E771" s="11">
        <f t="shared" si="55"/>
        <v>-103.12609467657954</v>
      </c>
      <c r="F771">
        <f t="shared" si="56"/>
        <v>22.997134818379529</v>
      </c>
      <c r="G771">
        <f t="shared" si="57"/>
        <v>-1.5081144888313247E-2</v>
      </c>
      <c r="H771">
        <f t="shared" si="58"/>
        <v>1.6716021885798682E-4</v>
      </c>
      <c r="I771">
        <f t="shared" si="59"/>
        <v>0</v>
      </c>
    </row>
    <row r="772" spans="1:9">
      <c r="A772">
        <v>38</v>
      </c>
      <c r="B772" s="11">
        <f>RockerConcaveParameters!R848</f>
        <v>25.262319249356381</v>
      </c>
      <c r="C772" s="11">
        <f>RockerConcaveParameters!T848</f>
        <v>4.8885819857602844</v>
      </c>
      <c r="D772" s="11">
        <f>OutlineParameters!T1052</f>
        <v>199.55801203443343</v>
      </c>
      <c r="E772" s="11">
        <f t="shared" si="55"/>
        <v>-102.80118154216288</v>
      </c>
      <c r="F772">
        <f t="shared" si="56"/>
        <v>22.982218981380782</v>
      </c>
      <c r="G772">
        <f t="shared" si="57"/>
        <v>-1.4915836998746101E-2</v>
      </c>
      <c r="H772">
        <f t="shared" si="58"/>
        <v>1.6530788956714559E-4</v>
      </c>
      <c r="I772">
        <f t="shared" si="59"/>
        <v>0</v>
      </c>
    </row>
    <row r="773" spans="1:9">
      <c r="A773">
        <v>39</v>
      </c>
      <c r="B773" s="11">
        <f>RockerConcaveParameters!R849</f>
        <v>25.236740176344668</v>
      </c>
      <c r="C773" s="11">
        <f>RockerConcaveParameters!T849</f>
        <v>4.8978597116099909</v>
      </c>
      <c r="D773" s="11">
        <f>OutlineParameters!T1053</f>
        <v>199.54511022677636</v>
      </c>
      <c r="E773" s="11">
        <f t="shared" si="55"/>
        <v>-102.47626840774622</v>
      </c>
      <c r="F773">
        <f t="shared" si="56"/>
        <v>22.967466721557944</v>
      </c>
      <c r="G773">
        <f t="shared" si="57"/>
        <v>-1.4752259822838454E-2</v>
      </c>
      <c r="H773">
        <f t="shared" si="58"/>
        <v>1.6357717590764764E-4</v>
      </c>
      <c r="I773">
        <f t="shared" si="59"/>
        <v>0</v>
      </c>
    </row>
    <row r="774" spans="1:9">
      <c r="A774">
        <v>40</v>
      </c>
      <c r="B774" s="11">
        <f>RockerConcaveParameters!R850</f>
        <v>25.211302013671862</v>
      </c>
      <c r="C774" s="11">
        <f>RockerConcaveParameters!T850</f>
        <v>4.9070927751447089</v>
      </c>
      <c r="D774" s="11">
        <f>OutlineParameters!T1054</f>
        <v>199.53211715450641</v>
      </c>
      <c r="E774" s="11">
        <f t="shared" si="55"/>
        <v>-102.15135527332956</v>
      </c>
      <c r="F774">
        <f t="shared" si="56"/>
        <v>22.952876391911637</v>
      </c>
      <c r="G774">
        <f t="shared" si="57"/>
        <v>-1.4590329646306799E-2</v>
      </c>
      <c r="H774">
        <f t="shared" si="58"/>
        <v>1.6193017653165498E-4</v>
      </c>
      <c r="I774">
        <f t="shared" si="59"/>
        <v>0</v>
      </c>
    </row>
    <row r="775" spans="1:9">
      <c r="A775">
        <v>41</v>
      </c>
      <c r="B775" s="11">
        <f>RockerConcaveParameters!R851</f>
        <v>25.186003886119316</v>
      </c>
      <c r="C775" s="11">
        <f>RockerConcaveParameters!T851</f>
        <v>4.9162809784135533</v>
      </c>
      <c r="D775" s="11">
        <f>OutlineParameters!T1055</f>
        <v>199.51900739369648</v>
      </c>
      <c r="E775" s="11">
        <f t="shared" si="55"/>
        <v>-101.8264421389129</v>
      </c>
      <c r="F775">
        <f t="shared" si="56"/>
        <v>22.938445942284901</v>
      </c>
      <c r="G775">
        <f t="shared" si="57"/>
        <v>-1.4430449626736674E-2</v>
      </c>
      <c r="H775">
        <f t="shared" si="58"/>
        <v>1.5988001957012443E-4</v>
      </c>
      <c r="I775">
        <f t="shared" si="59"/>
        <v>0</v>
      </c>
    </row>
    <row r="776" spans="1:9">
      <c r="A776">
        <v>42</v>
      </c>
      <c r="B776" s="11">
        <f>RockerConcaveParameters!R852</f>
        <v>25.160844918468371</v>
      </c>
      <c r="C776" s="11">
        <f>RockerConcaveParameters!T852</f>
        <v>4.9254248387213799</v>
      </c>
      <c r="D776" s="11">
        <f>OutlineParameters!T1056</f>
        <v>199.50580892618123</v>
      </c>
      <c r="E776" s="11">
        <f t="shared" si="55"/>
        <v>-101.50152900449623</v>
      </c>
      <c r="F776">
        <f t="shared" si="56"/>
        <v>22.924174295185956</v>
      </c>
      <c r="G776">
        <f t="shared" si="57"/>
        <v>-1.4271647098944129E-2</v>
      </c>
      <c r="H776">
        <f t="shared" si="58"/>
        <v>1.5880252779254533E-4</v>
      </c>
      <c r="I776">
        <f t="shared" si="59"/>
        <v>0</v>
      </c>
    </row>
    <row r="777" spans="1:9">
      <c r="A777">
        <v>43</v>
      </c>
      <c r="B777" s="11">
        <f>RockerConcaveParameters!R853</f>
        <v>25.135824235500376</v>
      </c>
      <c r="C777" s="11">
        <f>RockerConcaveParameters!T853</f>
        <v>4.9345246349544638</v>
      </c>
      <c r="D777" s="11">
        <f>OutlineParameters!T1057</f>
        <v>199.49250395742797</v>
      </c>
      <c r="E777" s="11">
        <f t="shared" si="55"/>
        <v>-101.17661587007957</v>
      </c>
      <c r="F777">
        <f t="shared" si="56"/>
        <v>22.910059381664006</v>
      </c>
      <c r="G777">
        <f t="shared" si="57"/>
        <v>-1.4114913521950712E-2</v>
      </c>
      <c r="H777">
        <f t="shared" si="58"/>
        <v>1.567335769934175E-4</v>
      </c>
      <c r="I777">
        <f t="shared" si="59"/>
        <v>0</v>
      </c>
    </row>
    <row r="778" spans="1:9">
      <c r="A778">
        <v>44</v>
      </c>
      <c r="B778" s="11">
        <f>RockerConcaveParameters!R854</f>
        <v>25.110940666180216</v>
      </c>
      <c r="C778" s="11">
        <f>RockerConcaveParameters!T854</f>
        <v>4.9435804258701959</v>
      </c>
      <c r="D778" s="11">
        <f>OutlineParameters!T1058</f>
        <v>199.47907469290413</v>
      </c>
      <c r="E778" s="11">
        <f t="shared" si="55"/>
        <v>-100.85170273566291</v>
      </c>
      <c r="F778">
        <f t="shared" si="56"/>
        <v>22.896098950887723</v>
      </c>
      <c r="G778">
        <f t="shared" si="57"/>
        <v>-1.3960430776283062E-2</v>
      </c>
      <c r="H778">
        <f t="shared" si="58"/>
        <v>1.5448274566765008E-4</v>
      </c>
      <c r="I778">
        <f t="shared" si="59"/>
        <v>0</v>
      </c>
    </row>
    <row r="779" spans="1:9">
      <c r="A779">
        <v>45</v>
      </c>
      <c r="B779" s="11">
        <f>RockerConcaveParameters!R855</f>
        <v>25.086193928544553</v>
      </c>
      <c r="C779" s="11">
        <f>RockerConcaveParameters!T855</f>
        <v>4.9525931685142259</v>
      </c>
      <c r="D779" s="11">
        <f>OutlineParameters!T1059</f>
        <v>199.46554911444431</v>
      </c>
      <c r="E779" s="11">
        <f t="shared" si="55"/>
        <v>-100.52678960124626</v>
      </c>
      <c r="F779">
        <f t="shared" si="56"/>
        <v>22.882292338310982</v>
      </c>
      <c r="G779">
        <f t="shared" si="57"/>
        <v>-1.3806612576740207E-2</v>
      </c>
      <c r="H779">
        <f t="shared" si="58"/>
        <v>1.5381819954285447E-4</v>
      </c>
      <c r="I779">
        <f t="shared" si="59"/>
        <v>0</v>
      </c>
    </row>
    <row r="780" spans="1:9">
      <c r="A780">
        <v>46</v>
      </c>
      <c r="B780" s="11">
        <f>RockerConcaveParameters!R856</f>
        <v>25.06158284992545</v>
      </c>
      <c r="C780" s="11">
        <f>RockerConcaveParameters!T856</f>
        <v>4.9615624453270861</v>
      </c>
      <c r="D780" s="11">
        <f>OutlineParameters!T1060</f>
        <v>199.45189416872685</v>
      </c>
      <c r="E780" s="11">
        <f t="shared" si="55"/>
        <v>-100.2018764668296</v>
      </c>
      <c r="F780">
        <f t="shared" si="56"/>
        <v>22.868637159250763</v>
      </c>
      <c r="G780">
        <f t="shared" si="57"/>
        <v>-1.3655179060219069E-2</v>
      </c>
      <c r="H780">
        <f t="shared" si="58"/>
        <v>1.5143351652113779E-4</v>
      </c>
      <c r="I780">
        <f t="shared" si="59"/>
        <v>0</v>
      </c>
    </row>
    <row r="781" spans="1:9">
      <c r="A781">
        <v>47</v>
      </c>
      <c r="B781" s="11">
        <f>RockerConcaveParameters!R857</f>
        <v>25.037106555104241</v>
      </c>
      <c r="C781" s="11">
        <f>RockerConcaveParameters!T857</f>
        <v>4.9704887736136296</v>
      </c>
      <c r="D781" s="11">
        <f>OutlineParameters!T1061</f>
        <v>199.43813783758631</v>
      </c>
      <c r="E781" s="11">
        <f t="shared" si="55"/>
        <v>-99.876963332412942</v>
      </c>
      <c r="F781">
        <f t="shared" si="56"/>
        <v>22.855132361317054</v>
      </c>
      <c r="G781">
        <f t="shared" si="57"/>
        <v>-1.3504797933709511E-2</v>
      </c>
      <c r="H781">
        <f t="shared" si="58"/>
        <v>1.5038112650955782E-4</v>
      </c>
      <c r="I781">
        <f t="shared" si="59"/>
        <v>0</v>
      </c>
    </row>
    <row r="782" spans="1:9">
      <c r="A782">
        <v>48</v>
      </c>
      <c r="B782" s="11">
        <f>RockerConcaveParameters!R858</f>
        <v>25.012764168862283</v>
      </c>
      <c r="C782" s="11">
        <f>RockerConcaveParameters!T858</f>
        <v>4.9793726706787105</v>
      </c>
      <c r="D782" s="11">
        <f>OutlineParameters!T1062</f>
        <v>199.42424706770109</v>
      </c>
      <c r="E782" s="11">
        <f t="shared" si="55"/>
        <v>-99.55205019799628</v>
      </c>
      <c r="F782">
        <f t="shared" si="56"/>
        <v>22.841775464422781</v>
      </c>
      <c r="G782">
        <f t="shared" si="57"/>
        <v>-1.3356896894272552E-2</v>
      </c>
      <c r="H782">
        <f t="shared" si="58"/>
        <v>1.4790103943695954E-4</v>
      </c>
      <c r="I782">
        <f t="shared" si="59"/>
        <v>0</v>
      </c>
    </row>
    <row r="783" spans="1:9">
      <c r="A783">
        <v>49</v>
      </c>
      <c r="B783" s="11">
        <f>RockerConcaveParameters!R859</f>
        <v>24.988554815980912</v>
      </c>
      <c r="C783" s="11">
        <f>RockerConcaveParameters!T859</f>
        <v>4.9882139385714481</v>
      </c>
      <c r="D783" s="11">
        <f>OutlineParameters!T1063</f>
        <v>199.41024984090575</v>
      </c>
      <c r="E783" s="11">
        <f t="shared" si="55"/>
        <v>-99.227137063579619</v>
      </c>
      <c r="F783">
        <f t="shared" si="56"/>
        <v>22.828565739880368</v>
      </c>
      <c r="G783">
        <f t="shared" si="57"/>
        <v>-1.3209724542413426E-2</v>
      </c>
      <c r="H783">
        <f t="shared" si="58"/>
        <v>1.4717235185912614E-4</v>
      </c>
      <c r="I783">
        <f t="shared" si="59"/>
        <v>0</v>
      </c>
    </row>
    <row r="784" spans="1:9">
      <c r="A784">
        <v>50</v>
      </c>
      <c r="B784" s="11">
        <f>RockerConcaveParameters!R860</f>
        <v>24.964477621241482</v>
      </c>
      <c r="C784" s="11">
        <f>RockerConcaveParameters!T860</f>
        <v>4.9970130945966957</v>
      </c>
      <c r="D784" s="11">
        <f>OutlineParameters!T1064</f>
        <v>199.39612836266764</v>
      </c>
      <c r="E784" s="11">
        <f t="shared" si="55"/>
        <v>-98.902223929162957</v>
      </c>
      <c r="F784">
        <f t="shared" si="56"/>
        <v>22.815501082041624</v>
      </c>
      <c r="G784">
        <f t="shared" si="57"/>
        <v>-1.3064657838743443E-2</v>
      </c>
      <c r="H784">
        <f t="shared" si="58"/>
        <v>1.4506670366998264E-4</v>
      </c>
      <c r="I784">
        <f t="shared" si="59"/>
        <v>0</v>
      </c>
    </row>
    <row r="785" spans="1:9">
      <c r="A785">
        <v>51</v>
      </c>
      <c r="B785" s="11">
        <f>RockerConcaveParameters!R861</f>
        <v>24.940531709425336</v>
      </c>
      <c r="C785" s="11">
        <f>RockerConcaveParameters!T861</f>
        <v>5.0057704176407292</v>
      </c>
      <c r="D785" s="11">
        <f>OutlineParameters!T1065</f>
        <v>199.38186483845425</v>
      </c>
      <c r="E785" s="11">
        <f t="shared" si="55"/>
        <v>-98.577310794746296</v>
      </c>
      <c r="F785">
        <f t="shared" si="56"/>
        <v>22.802579505012297</v>
      </c>
      <c r="G785">
        <f t="shared" si="57"/>
        <v>-1.2921577029327835E-2</v>
      </c>
      <c r="H785">
        <f t="shared" si="58"/>
        <v>1.4308080941560775E-4</v>
      </c>
      <c r="I785">
        <f t="shared" si="59"/>
        <v>0</v>
      </c>
    </row>
    <row r="786" spans="1:9">
      <c r="A786">
        <v>52</v>
      </c>
      <c r="B786" s="11">
        <f>RockerConcaveParameters!R862</f>
        <v>24.916716205313818</v>
      </c>
      <c r="C786" s="11">
        <f>RockerConcaveParameters!T862</f>
        <v>5.0144861865898234</v>
      </c>
      <c r="D786" s="11">
        <f>OutlineParameters!T1066</f>
        <v>199.36748725010008</v>
      </c>
      <c r="E786" s="11">
        <f t="shared" si="55"/>
        <v>-98.252397660329635</v>
      </c>
      <c r="F786">
        <f t="shared" si="56"/>
        <v>22.789800083581998</v>
      </c>
      <c r="G786">
        <f t="shared" si="57"/>
        <v>-1.2779421430298754E-2</v>
      </c>
      <c r="H786">
        <f t="shared" si="58"/>
        <v>1.4215559902908126E-4</v>
      </c>
      <c r="I786">
        <f t="shared" si="59"/>
        <v>0</v>
      </c>
    </row>
    <row r="787" spans="1:9">
      <c r="A787">
        <v>53</v>
      </c>
      <c r="B787" s="11">
        <f>RockerConcaveParameters!R863</f>
        <v>24.893030233688279</v>
      </c>
      <c r="C787" s="11">
        <f>RockerConcaveParameters!T863</f>
        <v>5.0231609187488324</v>
      </c>
      <c r="D787" s="11">
        <f>OutlineParameters!T1067</f>
        <v>199.35296254428357</v>
      </c>
      <c r="E787" s="11">
        <f t="shared" si="55"/>
        <v>-97.927484525912973</v>
      </c>
      <c r="F787">
        <f t="shared" si="56"/>
        <v>22.777160398202874</v>
      </c>
      <c r="G787">
        <f t="shared" si="57"/>
        <v>-1.2639685379124188E-2</v>
      </c>
      <c r="H787">
        <f t="shared" si="58"/>
        <v>1.39736051174566E-4</v>
      </c>
      <c r="I787">
        <f t="shared" si="59"/>
        <v>0</v>
      </c>
    </row>
    <row r="788" spans="1:9">
      <c r="A788">
        <v>54</v>
      </c>
      <c r="B788" s="11">
        <f>RockerConcaveParameters!R864</f>
        <v>24.869472919330061</v>
      </c>
      <c r="C788" s="11">
        <f>RockerConcaveParameters!T864</f>
        <v>5.0317944161668757</v>
      </c>
      <c r="D788" s="11">
        <f>OutlineParameters!T1068</f>
        <v>199.33831870283925</v>
      </c>
      <c r="E788" s="11">
        <f t="shared" si="55"/>
        <v>-97.602571391496326</v>
      </c>
      <c r="F788">
        <f t="shared" si="56"/>
        <v>22.764659733055023</v>
      </c>
      <c r="G788">
        <f t="shared" si="57"/>
        <v>-1.2500665147850754E-2</v>
      </c>
      <c r="H788">
        <f t="shared" si="58"/>
        <v>1.3902023127343455E-4</v>
      </c>
      <c r="I788">
        <f t="shared" si="59"/>
        <v>0</v>
      </c>
    </row>
    <row r="789" spans="1:9">
      <c r="A789">
        <v>55</v>
      </c>
      <c r="B789" s="11">
        <f>RockerConcaveParameters!R865</f>
        <v>24.846043387020512</v>
      </c>
      <c r="C789" s="11">
        <f>RockerConcaveParameters!T865</f>
        <v>5.0403871961488056</v>
      </c>
      <c r="D789" s="11">
        <f>OutlineParameters!T1069</f>
        <v>199.32352267244548</v>
      </c>
      <c r="E789" s="11">
        <f t="shared" si="55"/>
        <v>-97.277658257079651</v>
      </c>
      <c r="F789">
        <f t="shared" si="56"/>
        <v>22.752295690431378</v>
      </c>
      <c r="G789">
        <f t="shared" si="57"/>
        <v>-1.2364042623644877E-2</v>
      </c>
      <c r="H789">
        <f t="shared" si="58"/>
        <v>1.3662252420587606E-4</v>
      </c>
      <c r="I789">
        <f t="shared" si="59"/>
        <v>0</v>
      </c>
    </row>
    <row r="790" spans="1:9">
      <c r="A790">
        <v>56</v>
      </c>
      <c r="B790" s="11">
        <f>RockerConcaveParameters!R866</f>
        <v>24.822740761540977</v>
      </c>
      <c r="C790" s="11">
        <f>RockerConcaveParameters!T866</f>
        <v>5.048939775999477</v>
      </c>
      <c r="D790" s="11">
        <f>OutlineParameters!T1070</f>
        <v>199.30860243493686</v>
      </c>
      <c r="E790" s="11">
        <f t="shared" si="55"/>
        <v>-96.952745122663003</v>
      </c>
      <c r="F790">
        <f t="shared" si="56"/>
        <v>22.740067262279705</v>
      </c>
      <c r="G790">
        <f t="shared" si="57"/>
        <v>-1.2228428151672688E-2</v>
      </c>
      <c r="H790">
        <f t="shared" si="58"/>
        <v>1.3561447197218968E-4</v>
      </c>
      <c r="I790">
        <f t="shared" si="59"/>
        <v>0</v>
      </c>
    </row>
    <row r="791" spans="1:9">
      <c r="A791">
        <v>57</v>
      </c>
      <c r="B791" s="11">
        <f>RockerConcaveParameters!R867</f>
        <v>24.799563892133751</v>
      </c>
      <c r="C791" s="11">
        <f>RockerConcaveParameters!T867</f>
        <v>5.0574517311777782</v>
      </c>
      <c r="D791" s="11">
        <f>OutlineParameters!T1071</f>
        <v>199.29354019578074</v>
      </c>
      <c r="E791" s="11">
        <f t="shared" si="55"/>
        <v>-96.627831988246342</v>
      </c>
      <c r="F791">
        <f t="shared" si="56"/>
        <v>22.727972528345745</v>
      </c>
      <c r="G791">
        <f t="shared" si="57"/>
        <v>-1.20947339339601E-2</v>
      </c>
      <c r="H791">
        <f t="shared" si="58"/>
        <v>1.3369421771258772E-4</v>
      </c>
      <c r="I791">
        <f t="shared" si="59"/>
        <v>0</v>
      </c>
    </row>
    <row r="792" spans="1:9">
      <c r="A792">
        <v>58</v>
      </c>
      <c r="B792" s="11">
        <f>RockerConcaveParameters!R868</f>
        <v>24.776512456145049</v>
      </c>
      <c r="C792" s="11">
        <f>RockerConcaveParameters!T868</f>
        <v>5.0659240316952694</v>
      </c>
      <c r="D792" s="11">
        <f>OutlineParameters!T1072</f>
        <v>199.27831816044457</v>
      </c>
      <c r="E792" s="11">
        <f t="shared" si="55"/>
        <v>-96.302918853829681</v>
      </c>
      <c r="F792">
        <f t="shared" si="56"/>
        <v>22.716009835992796</v>
      </c>
      <c r="G792">
        <f t="shared" si="57"/>
        <v>-1.1962692352948778E-2</v>
      </c>
      <c r="H792">
        <f t="shared" si="58"/>
        <v>1.320415810113218E-4</v>
      </c>
      <c r="I792">
        <f t="shared" si="59"/>
        <v>0</v>
      </c>
    </row>
    <row r="793" spans="1:9">
      <c r="A793">
        <v>59</v>
      </c>
      <c r="B793" s="11">
        <f>RockerConcaveParameters!R869</f>
        <v>24.753585301319969</v>
      </c>
      <c r="C793" s="11">
        <f>RockerConcaveParameters!T869</f>
        <v>5.0743567303250741</v>
      </c>
      <c r="D793" s="11">
        <f>OutlineParameters!T1073</f>
        <v>199.26296431076292</v>
      </c>
      <c r="E793" s="11">
        <f t="shared" si="55"/>
        <v>-95.978005719413019</v>
      </c>
      <c r="F793">
        <f t="shared" si="56"/>
        <v>22.704178102922963</v>
      </c>
      <c r="G793">
        <f t="shared" si="57"/>
        <v>-1.1831733069833206E-2</v>
      </c>
      <c r="H793">
        <f t="shared" si="58"/>
        <v>1.3095928311557259E-4</v>
      </c>
      <c r="I793">
        <f t="shared" si="59"/>
        <v>0</v>
      </c>
    </row>
    <row r="794" spans="1:9">
      <c r="A794">
        <v>60</v>
      </c>
      <c r="B794" s="11">
        <f>RockerConcaveParameters!R870</f>
        <v>24.730781552439854</v>
      </c>
      <c r="C794" s="11">
        <f>RockerConcaveParameters!T870</f>
        <v>5.082750105953469</v>
      </c>
      <c r="D794" s="11">
        <f>OutlineParameters!T1074</f>
        <v>199.24744559341414</v>
      </c>
      <c r="E794" s="11">
        <f t="shared" si="55"/>
        <v>-95.653092584996358</v>
      </c>
      <c r="F794">
        <f t="shared" si="56"/>
        <v>22.692475088205846</v>
      </c>
      <c r="G794">
        <f t="shared" si="57"/>
        <v>-1.17030147171171E-2</v>
      </c>
      <c r="H794">
        <f t="shared" si="58"/>
        <v>1.2871835271610621E-4</v>
      </c>
      <c r="I794">
        <f t="shared" si="59"/>
        <v>0</v>
      </c>
    </row>
    <row r="795" spans="1:9">
      <c r="A795">
        <v>61</v>
      </c>
      <c r="B795" s="11">
        <f>RockerConcaveParameters!R871</f>
        <v>24.708100334286051</v>
      </c>
      <c r="C795" s="11">
        <f>RockerConcaveParameters!T871</f>
        <v>5.0911046758853074</v>
      </c>
      <c r="D795" s="11">
        <f>OutlineParameters!T1075</f>
        <v>199.23178999023284</v>
      </c>
      <c r="E795" s="11">
        <f t="shared" si="55"/>
        <v>-95.328179450579697</v>
      </c>
      <c r="F795">
        <f t="shared" si="56"/>
        <v>22.680899805605897</v>
      </c>
      <c r="G795">
        <f t="shared" si="57"/>
        <v>-1.1575282599949333E-2</v>
      </c>
      <c r="H795">
        <f t="shared" si="58"/>
        <v>1.27732117167767E-4</v>
      </c>
      <c r="I795">
        <f t="shared" si="59"/>
        <v>0</v>
      </c>
    </row>
    <row r="796" spans="1:9">
      <c r="A796">
        <v>62</v>
      </c>
      <c r="B796" s="11">
        <f>RockerConcaveParameters!R872</f>
        <v>24.685540771639904</v>
      </c>
      <c r="C796" s="11">
        <f>RockerConcaveParameters!T872</f>
        <v>5.0994202421697068</v>
      </c>
      <c r="D796" s="11">
        <f>OutlineParameters!T1076</f>
        <v>199.21596444789731</v>
      </c>
      <c r="E796" s="11">
        <f t="shared" si="55"/>
        <v>-95.003266316163035</v>
      </c>
      <c r="F796">
        <f t="shared" si="56"/>
        <v>22.66945022670776</v>
      </c>
      <c r="G796">
        <f t="shared" si="57"/>
        <v>-1.1449578898137247E-2</v>
      </c>
      <c r="H796">
        <f t="shared" si="58"/>
        <v>1.2570370181208546E-4</v>
      </c>
      <c r="I796">
        <f t="shared" si="59"/>
        <v>0</v>
      </c>
    </row>
    <row r="797" spans="1:9">
      <c r="A797">
        <v>63</v>
      </c>
      <c r="B797" s="11">
        <f>RockerConcaveParameters!R873</f>
        <v>24.663101989282762</v>
      </c>
      <c r="C797" s="11">
        <f>RockerConcaveParameters!T873</f>
        <v>5.1076973221115232</v>
      </c>
      <c r="D797" s="11">
        <f>OutlineParameters!T1077</f>
        <v>199.19999694824219</v>
      </c>
      <c r="E797" s="11">
        <f t="shared" si="55"/>
        <v>-94.678353181746388</v>
      </c>
      <c r="F797">
        <f t="shared" si="56"/>
        <v>22.658125371657967</v>
      </c>
      <c r="G797">
        <f t="shared" si="57"/>
        <v>-1.1324855049792859E-2</v>
      </c>
      <c r="H797">
        <f t="shared" si="58"/>
        <v>1.2472384834438799E-4</v>
      </c>
      <c r="I797">
        <f t="shared" si="59"/>
        <v>0</v>
      </c>
    </row>
    <row r="798" spans="1:9">
      <c r="A798">
        <v>64</v>
      </c>
      <c r="B798" s="11">
        <f>RockerConcaveParameters!R874</f>
        <v>24.640783111995969</v>
      </c>
      <c r="C798" s="11">
        <f>RockerConcaveParameters!T874</f>
        <v>5.1159361945970288</v>
      </c>
      <c r="D798" s="11">
        <f>OutlineParameters!T1078</f>
        <v>199.18386406634971</v>
      </c>
      <c r="E798" s="11">
        <f t="shared" si="55"/>
        <v>-94.353440047329713</v>
      </c>
      <c r="F798">
        <f t="shared" si="56"/>
        <v>22.646923249206182</v>
      </c>
      <c r="G798">
        <f t="shared" si="57"/>
        <v>-1.1202122451784646E-2</v>
      </c>
      <c r="H798">
        <f t="shared" si="58"/>
        <v>1.2273259800821279E-4</v>
      </c>
      <c r="I798">
        <f t="shared" si="59"/>
        <v>0</v>
      </c>
    </row>
    <row r="799" spans="1:9">
      <c r="A799">
        <v>65</v>
      </c>
      <c r="B799" s="11">
        <f>RockerConcaveParameters!R875</f>
        <v>24.618583264560876</v>
      </c>
      <c r="C799" s="11">
        <f>RockerConcaveParameters!T875</f>
        <v>5.1241373769310812</v>
      </c>
      <c r="D799" s="11">
        <f>OutlineParameters!T1079</f>
        <v>199.16757400922907</v>
      </c>
      <c r="E799" s="11">
        <f t="shared" si="55"/>
        <v>-94.028526912913065</v>
      </c>
      <c r="F799">
        <f t="shared" si="56"/>
        <v>22.635842465745103</v>
      </c>
      <c r="G799">
        <f t="shared" si="57"/>
        <v>-1.108078346107888E-2</v>
      </c>
      <c r="H799">
        <f t="shared" si="58"/>
        <v>1.2133899070576604E-4</v>
      </c>
      <c r="I799">
        <f t="shared" si="59"/>
        <v>0</v>
      </c>
    </row>
    <row r="800" spans="1:9">
      <c r="A800">
        <v>66</v>
      </c>
      <c r="B800" s="11">
        <f>RockerConcaveParameters!R876</f>
        <v>24.596501571758822</v>
      </c>
      <c r="C800" s="11">
        <f>RockerConcaveParameters!T876</f>
        <v>5.1323006711627972</v>
      </c>
      <c r="D800" s="11">
        <f>OutlineParameters!T1080</f>
        <v>199.15112935352334</v>
      </c>
      <c r="E800" s="11">
        <f t="shared" si="55"/>
        <v>-93.703613778496404</v>
      </c>
      <c r="F800">
        <f t="shared" si="56"/>
        <v>22.624881787919929</v>
      </c>
      <c r="G800">
        <f t="shared" si="57"/>
        <v>-1.0960677825174514E-2</v>
      </c>
      <c r="H800">
        <f t="shared" si="58"/>
        <v>1.2010563590436618E-4</v>
      </c>
      <c r="I800">
        <f t="shared" si="59"/>
        <v>0</v>
      </c>
    </row>
    <row r="801" spans="1:9">
      <c r="A801">
        <v>67</v>
      </c>
      <c r="B801" s="11">
        <f>RockerConcaveParameters!R877</f>
        <v>24.574537158371157</v>
      </c>
      <c r="C801" s="11">
        <f>RockerConcaveParameters!T877</f>
        <v>5.1404265945970291</v>
      </c>
      <c r="D801" s="11">
        <f>OutlineParameters!T1081</f>
        <v>199.13453267587559</v>
      </c>
      <c r="E801" s="11">
        <f t="shared" si="55"/>
        <v>-93.378700644079743</v>
      </c>
      <c r="F801">
        <f t="shared" si="56"/>
        <v>22.614039708844732</v>
      </c>
      <c r="G801">
        <f t="shared" si="57"/>
        <v>-1.0842079075196409E-2</v>
      </c>
      <c r="H801">
        <f t="shared" si="58"/>
        <v>1.1859874997810493E-4</v>
      </c>
      <c r="I801">
        <f t="shared" si="59"/>
        <v>0</v>
      </c>
    </row>
    <row r="802" spans="1:9">
      <c r="A802">
        <v>68</v>
      </c>
      <c r="B802" s="11">
        <f>RockerConcaveParameters!R878</f>
        <v>24.552689149179226</v>
      </c>
      <c r="C802" s="11">
        <f>RockerConcaveParameters!T878</f>
        <v>5.1485154261200554</v>
      </c>
      <c r="D802" s="11">
        <f>OutlineParameters!T1082</f>
        <v>199.11778655292895</v>
      </c>
      <c r="E802" s="11">
        <f t="shared" ref="E802:E865" si="60">$C$20*A802+$E$20</f>
        <v>-93.053787509663081</v>
      </c>
      <c r="F802">
        <f t="shared" si="56"/>
        <v>22.603314819072398</v>
      </c>
      <c r="G802">
        <f t="shared" si="57"/>
        <v>-1.0724889772333768E-2</v>
      </c>
      <c r="H802">
        <f t="shared" si="58"/>
        <v>1.171893028626414E-4</v>
      </c>
      <c r="I802">
        <f t="shared" si="59"/>
        <v>0</v>
      </c>
    </row>
    <row r="803" spans="1:9">
      <c r="A803">
        <v>69</v>
      </c>
      <c r="B803" s="11">
        <f>RockerConcaveParameters!R879</f>
        <v>24.530956410577915</v>
      </c>
      <c r="C803" s="11">
        <f>RockerConcaveParameters!T879</f>
        <v>5.1565672125622886</v>
      </c>
      <c r="D803" s="11">
        <f>OutlineParameters!T1083</f>
        <v>199.10089356132647</v>
      </c>
      <c r="E803" s="11">
        <f t="shared" si="60"/>
        <v>-92.72887437524642</v>
      </c>
      <c r="F803">
        <f t="shared" ref="F803:F866" si="61">IF(E803&gt;-D803,(B803-3/2*C803*((E803/D803)^2-1/3*(E803/D803)^3)),NA())</f>
        <v>22.592705542472114</v>
      </c>
      <c r="G803">
        <f t="shared" ref="G803:G866" si="62">(F803-F802)</f>
        <v>-1.0609276600284545E-2</v>
      </c>
      <c r="H803">
        <f t="shared" si="58"/>
        <v>1.1561317204922261E-4</v>
      </c>
      <c r="I803">
        <f t="shared" si="59"/>
        <v>0</v>
      </c>
    </row>
    <row r="804" spans="1:9">
      <c r="A804">
        <v>70</v>
      </c>
      <c r="B804" s="11">
        <f>RockerConcaveParameters!R880</f>
        <v>24.509338585483057</v>
      </c>
      <c r="C804" s="11">
        <f>RockerConcaveParameters!T880</f>
        <v>5.1645829349064467</v>
      </c>
      <c r="D804" s="11">
        <f>OutlineParameters!T1084</f>
        <v>199.08385627771128</v>
      </c>
      <c r="E804" s="11">
        <f t="shared" si="60"/>
        <v>-92.403961240829759</v>
      </c>
      <c r="F804">
        <f t="shared" si="61"/>
        <v>22.582210732757908</v>
      </c>
      <c r="G804">
        <f t="shared" si="62"/>
        <v>-1.0494809714206355E-2</v>
      </c>
      <c r="H804">
        <f t="shared" ref="H804:H867" si="63">(G804-G803)</f>
        <v>1.1446688607819056E-4</v>
      </c>
      <c r="I804">
        <f t="shared" ref="I804:I867" si="64">IF(OR(ISNA(G804),ISNA(G803)),0,IF(G804*G803&lt;0,A804,0))</f>
        <v>0</v>
      </c>
    </row>
    <row r="805" spans="1:9">
      <c r="A805">
        <v>71</v>
      </c>
      <c r="B805" s="11">
        <f>RockerConcaveParameters!R881</f>
        <v>24.487834538917539</v>
      </c>
      <c r="C805" s="11">
        <f>RockerConcaveParameters!T881</f>
        <v>5.1725621635829704</v>
      </c>
      <c r="D805" s="11">
        <f>OutlineParameters!T1085</f>
        <v>199.06667727872639</v>
      </c>
      <c r="E805" s="11">
        <f t="shared" si="60"/>
        <v>-92.079048106413097</v>
      </c>
      <c r="F805">
        <f t="shared" si="61"/>
        <v>22.571829000311176</v>
      </c>
      <c r="G805">
        <f t="shared" si="62"/>
        <v>-1.0381732446731462E-2</v>
      </c>
      <c r="H805">
        <f t="shared" si="63"/>
        <v>1.1307726747489255E-4</v>
      </c>
      <c r="I805">
        <f t="shared" si="64"/>
        <v>0</v>
      </c>
    </row>
    <row r="806" spans="1:9">
      <c r="A806">
        <v>72</v>
      </c>
      <c r="B806" s="11">
        <f>RockerConcaveParameters!R882</f>
        <v>24.466443395662708</v>
      </c>
      <c r="C806" s="11">
        <f>RockerConcaveParameters!T882</f>
        <v>5.1805054158967137</v>
      </c>
      <c r="D806" s="11">
        <f>OutlineParameters!T1086</f>
        <v>199.04935914101495</v>
      </c>
      <c r="E806" s="11">
        <f t="shared" si="60"/>
        <v>-91.754134971996436</v>
      </c>
      <c r="F806">
        <f t="shared" si="61"/>
        <v>22.561558863736163</v>
      </c>
      <c r="G806">
        <f t="shared" si="62"/>
        <v>-1.0270136575012856E-2</v>
      </c>
      <c r="H806">
        <f t="shared" si="63"/>
        <v>1.1159587171860608E-4</v>
      </c>
      <c r="I806">
        <f t="shared" si="64"/>
        <v>0</v>
      </c>
    </row>
    <row r="807" spans="1:9">
      <c r="A807">
        <v>73</v>
      </c>
      <c r="B807" s="11">
        <f>RockerConcaveParameters!R883</f>
        <v>24.445164280499906</v>
      </c>
      <c r="C807" s="11">
        <f>RockerConcaveParameters!T883</f>
        <v>5.1884132091525297</v>
      </c>
      <c r="D807" s="11">
        <f>OutlineParameters!T1087</f>
        <v>199.03190444122004</v>
      </c>
      <c r="E807" s="11">
        <f t="shared" si="60"/>
        <v>-91.429221837579775</v>
      </c>
      <c r="F807">
        <f t="shared" si="61"/>
        <v>22.551398848548988</v>
      </c>
      <c r="G807">
        <f t="shared" si="62"/>
        <v>-1.016001518717502E-2</v>
      </c>
      <c r="H807">
        <f t="shared" si="63"/>
        <v>1.1012138783783598E-4</v>
      </c>
      <c r="I807">
        <f t="shared" si="64"/>
        <v>0</v>
      </c>
    </row>
    <row r="808" spans="1:9">
      <c r="A808">
        <v>74</v>
      </c>
      <c r="B808" s="11">
        <f>RockerConcaveParameters!R884</f>
        <v>24.423996318210481</v>
      </c>
      <c r="C808" s="11">
        <f>RockerConcaveParameters!T884</f>
        <v>5.1962853453995388</v>
      </c>
      <c r="D808" s="11">
        <f>OutlineParameters!T1088</f>
        <v>199.01431766333332</v>
      </c>
      <c r="E808" s="11">
        <f t="shared" si="60"/>
        <v>-91.104308703163127</v>
      </c>
      <c r="F808">
        <f t="shared" si="61"/>
        <v>22.541347784729297</v>
      </c>
      <c r="G808">
        <f t="shared" si="62"/>
        <v>-1.0051063819691564E-2</v>
      </c>
      <c r="H808">
        <f t="shared" si="63"/>
        <v>1.0895136748345635E-4</v>
      </c>
      <c r="I808">
        <f t="shared" si="64"/>
        <v>0</v>
      </c>
    </row>
    <row r="809" spans="1:9">
      <c r="A809">
        <v>75</v>
      </c>
      <c r="B809" s="11">
        <f>RockerConcaveParameters!R885</f>
        <v>24.402938633575783</v>
      </c>
      <c r="C809" s="11">
        <f>RockerConcaveParameters!T885</f>
        <v>5.2041223419425933</v>
      </c>
      <c r="D809" s="11">
        <f>OutlineParameters!T1089</f>
        <v>198.996595661952</v>
      </c>
      <c r="E809" s="11">
        <f t="shared" si="60"/>
        <v>-90.779395568746452</v>
      </c>
      <c r="F809">
        <f t="shared" si="61"/>
        <v>22.531404090241857</v>
      </c>
      <c r="G809">
        <f t="shared" si="62"/>
        <v>-9.9436944874398137E-3</v>
      </c>
      <c r="H809">
        <f t="shared" si="63"/>
        <v>1.0736933225174994E-4</v>
      </c>
      <c r="I809">
        <f t="shared" si="64"/>
        <v>0</v>
      </c>
    </row>
    <row r="810" spans="1:9">
      <c r="A810">
        <v>76</v>
      </c>
      <c r="B810" s="11">
        <f>RockerConcaveParameters!R886</f>
        <v>24.381990351377155</v>
      </c>
      <c r="C810" s="11">
        <f>RockerConcaveParameters!T886</f>
        <v>5.211924477667969</v>
      </c>
      <c r="D810" s="11">
        <f>OutlineParameters!T1090</f>
        <v>198.97874864311376</v>
      </c>
      <c r="E810" s="11">
        <f t="shared" si="60"/>
        <v>-90.454482434329805</v>
      </c>
      <c r="F810">
        <f t="shared" si="61"/>
        <v>22.521566543786122</v>
      </c>
      <c r="G810">
        <f t="shared" si="62"/>
        <v>-9.8375464557349801E-3</v>
      </c>
      <c r="H810">
        <f t="shared" si="63"/>
        <v>1.0614803170483356E-4</v>
      </c>
      <c r="I810">
        <f t="shared" si="64"/>
        <v>0</v>
      </c>
    </row>
    <row r="811" spans="1:9">
      <c r="A811">
        <v>77</v>
      </c>
      <c r="B811" s="11">
        <f>RockerConcaveParameters!R887</f>
        <v>24.361150596395941</v>
      </c>
      <c r="C811" s="11">
        <f>RockerConcaveParameters!T887</f>
        <v>5.2196920314619417</v>
      </c>
      <c r="D811" s="11">
        <f>OutlineParameters!T1091</f>
        <v>198.96077155406707</v>
      </c>
      <c r="E811" s="11">
        <f t="shared" si="60"/>
        <v>-90.129569299913143</v>
      </c>
      <c r="F811">
        <f t="shared" si="61"/>
        <v>22.511833622270672</v>
      </c>
      <c r="G811">
        <f t="shared" si="62"/>
        <v>-9.7329215154502435E-3</v>
      </c>
      <c r="H811">
        <f t="shared" si="63"/>
        <v>1.0462494028473657E-4</v>
      </c>
      <c r="I811">
        <f t="shared" si="64"/>
        <v>0</v>
      </c>
    </row>
    <row r="812" spans="1:9">
      <c r="A812">
        <v>78</v>
      </c>
      <c r="B812" s="11">
        <f>RockerConcaveParameters!R888</f>
        <v>24.340418493413491</v>
      </c>
      <c r="C812" s="11">
        <f>RockerConcaveParameters!T888</f>
        <v>5.2274255206293647</v>
      </c>
      <c r="D812" s="11">
        <f>OutlineParameters!T1092</f>
        <v>198.94267460084961</v>
      </c>
      <c r="E812" s="11">
        <f t="shared" si="60"/>
        <v>-89.804656165496482</v>
      </c>
      <c r="F812">
        <f t="shared" si="61"/>
        <v>22.502204027001689</v>
      </c>
      <c r="G812">
        <f t="shared" si="62"/>
        <v>-9.6295952689828823E-3</v>
      </c>
      <c r="H812">
        <f t="shared" si="63"/>
        <v>1.0332624646736122E-4</v>
      </c>
      <c r="I812">
        <f t="shared" si="64"/>
        <v>0</v>
      </c>
    </row>
    <row r="813" spans="1:9">
      <c r="A813">
        <v>79</v>
      </c>
      <c r="B813" s="11">
        <f>RockerConcaveParameters!R889</f>
        <v>24.319793167211149</v>
      </c>
      <c r="C813" s="11">
        <f>RockerConcaveParameters!T889</f>
        <v>5.2351247472193583</v>
      </c>
      <c r="D813" s="11">
        <f>OutlineParameters!T1093</f>
        <v>198.92445273070985</v>
      </c>
      <c r="E813" s="11">
        <f t="shared" si="60"/>
        <v>-89.479743031079821</v>
      </c>
      <c r="F813">
        <f t="shared" si="61"/>
        <v>22.492676413258707</v>
      </c>
      <c r="G813">
        <f t="shared" si="62"/>
        <v>-9.5276137429820551E-3</v>
      </c>
      <c r="H813">
        <f t="shared" si="63"/>
        <v>1.0198152600082722E-4</v>
      </c>
      <c r="I813">
        <f t="shared" si="64"/>
        <v>0</v>
      </c>
    </row>
    <row r="814" spans="1:9">
      <c r="A814">
        <v>80</v>
      </c>
      <c r="B814" s="11">
        <f>RockerConcaveParameters!R890</f>
        <v>24.299273742570261</v>
      </c>
      <c r="C814" s="11">
        <f>RockerConcaveParameters!T890</f>
        <v>5.2427902285367738</v>
      </c>
      <c r="D814" s="11">
        <f>OutlineParameters!T1094</f>
        <v>198.90611996438278</v>
      </c>
      <c r="E814" s="11">
        <f t="shared" si="60"/>
        <v>-89.154829896663159</v>
      </c>
      <c r="F814">
        <f t="shared" si="61"/>
        <v>22.483249562202101</v>
      </c>
      <c r="G814">
        <f t="shared" si="62"/>
        <v>-9.4268510566060115E-3</v>
      </c>
      <c r="H814">
        <f t="shared" si="63"/>
        <v>1.0076268637604358E-4</v>
      </c>
      <c r="I814">
        <f t="shared" si="64"/>
        <v>0</v>
      </c>
    </row>
    <row r="815" spans="1:9">
      <c r="A815">
        <v>81</v>
      </c>
      <c r="B815" s="11">
        <f>RockerConcaveParameters!R891</f>
        <v>24.278859344272174</v>
      </c>
      <c r="C815" s="11">
        <f>RockerConcaveParameters!T891</f>
        <v>5.2504224818864662</v>
      </c>
      <c r="D815" s="11">
        <f>OutlineParameters!T1095</f>
        <v>198.88765980502507</v>
      </c>
      <c r="E815" s="11">
        <f t="shared" si="60"/>
        <v>-88.829916762246498</v>
      </c>
      <c r="F815">
        <f t="shared" si="61"/>
        <v>22.473921666206</v>
      </c>
      <c r="G815">
        <f t="shared" si="62"/>
        <v>-9.3278959961011765E-3</v>
      </c>
      <c r="H815">
        <f t="shared" si="63"/>
        <v>9.8955060504835046E-5</v>
      </c>
      <c r="I815">
        <f t="shared" si="64"/>
        <v>0</v>
      </c>
    </row>
    <row r="816" spans="1:9">
      <c r="A816">
        <v>82</v>
      </c>
      <c r="B816" s="11">
        <f>RockerConcaveParameters!R892</f>
        <v>24.25854885559831</v>
      </c>
      <c r="C816" s="11">
        <f>RockerConcaveParameters!T892</f>
        <v>5.2580210718808393</v>
      </c>
      <c r="D816" s="11">
        <f>OutlineParameters!T1096</f>
        <v>198.86909771746346</v>
      </c>
      <c r="E816" s="11">
        <f t="shared" si="60"/>
        <v>-88.505003627829836</v>
      </c>
      <c r="F816">
        <f t="shared" si="61"/>
        <v>22.464691822743056</v>
      </c>
      <c r="G816">
        <f t="shared" si="62"/>
        <v>-9.2298434629434212E-3</v>
      </c>
      <c r="H816">
        <f t="shared" si="63"/>
        <v>9.8052533157755306E-5</v>
      </c>
      <c r="I816">
        <f t="shared" si="64"/>
        <v>0</v>
      </c>
    </row>
    <row r="817" spans="1:9">
      <c r="A817">
        <v>83</v>
      </c>
      <c r="B817" s="11">
        <f>RockerConcaveParameters!R893</f>
        <v>24.238341885555791</v>
      </c>
      <c r="C817" s="11">
        <f>RockerConcaveParameters!T893</f>
        <v>5.265586990307539</v>
      </c>
      <c r="D817" s="11">
        <f>OutlineParameters!T1097</f>
        <v>198.85041339015737</v>
      </c>
      <c r="E817" s="11">
        <f t="shared" si="60"/>
        <v>-88.180090493413189</v>
      </c>
      <c r="F817">
        <f t="shared" si="61"/>
        <v>22.455558483640853</v>
      </c>
      <c r="G817">
        <f t="shared" si="62"/>
        <v>-9.1333391022025978E-3</v>
      </c>
      <c r="H817">
        <f t="shared" si="63"/>
        <v>9.6504360740823358E-5</v>
      </c>
      <c r="I817">
        <f t="shared" si="64"/>
        <v>0</v>
      </c>
    </row>
    <row r="818" spans="1:9">
      <c r="A818">
        <v>84</v>
      </c>
      <c r="B818" s="11">
        <f>RockerConcaveParameters!R894</f>
        <v>24.218237316189679</v>
      </c>
      <c r="C818" s="11">
        <f>RockerConcaveParameters!T894</f>
        <v>5.2731202790100866</v>
      </c>
      <c r="D818" s="11">
        <f>OutlineParameters!T1098</f>
        <v>198.83162847323626</v>
      </c>
      <c r="E818" s="11">
        <f t="shared" si="60"/>
        <v>-87.855177358996514</v>
      </c>
      <c r="F818">
        <f t="shared" si="61"/>
        <v>22.446520511074869</v>
      </c>
      <c r="G818">
        <f t="shared" si="62"/>
        <v>-9.0379725659843757E-3</v>
      </c>
      <c r="H818">
        <f t="shared" si="63"/>
        <v>9.5366536218222109E-5</v>
      </c>
      <c r="I818">
        <f t="shared" si="64"/>
        <v>0</v>
      </c>
    </row>
    <row r="819" spans="1:9">
      <c r="A819">
        <v>85</v>
      </c>
      <c r="B819" s="11">
        <f>RockerConcaveParameters!R895</f>
        <v>24.198234272281319</v>
      </c>
      <c r="C819" s="11">
        <f>RockerConcaveParameters!T895</f>
        <v>5.2806212168747599</v>
      </c>
      <c r="D819" s="11">
        <f>OutlineParameters!T1099</f>
        <v>198.81273791394872</v>
      </c>
      <c r="E819" s="11">
        <f t="shared" si="60"/>
        <v>-87.530264224579867</v>
      </c>
      <c r="F819">
        <f t="shared" si="61"/>
        <v>22.437576419955423</v>
      </c>
      <c r="G819">
        <f t="shared" si="62"/>
        <v>-8.9440911194458295E-3</v>
      </c>
      <c r="H819">
        <f t="shared" si="63"/>
        <v>9.3881446538546243E-5</v>
      </c>
      <c r="I819">
        <f t="shared" si="64"/>
        <v>0</v>
      </c>
    </row>
    <row r="820" spans="1:9">
      <c r="A820">
        <v>86</v>
      </c>
      <c r="B820" s="11">
        <f>RockerConcaveParameters!R896</f>
        <v>24.178331878612056</v>
      </c>
      <c r="C820" s="11">
        <f>RockerConcaveParameters!T896</f>
        <v>5.288090321206413</v>
      </c>
      <c r="D820" s="11">
        <f>OutlineParameters!T1100</f>
        <v>198.7937442889378</v>
      </c>
      <c r="E820" s="11">
        <f t="shared" si="60"/>
        <v>-87.205351090163205</v>
      </c>
      <c r="F820">
        <f t="shared" si="61"/>
        <v>22.428724796683902</v>
      </c>
      <c r="G820">
        <f t="shared" si="62"/>
        <v>-8.8516232715214471E-3</v>
      </c>
      <c r="H820">
        <f t="shared" si="63"/>
        <v>9.246784792438234E-5</v>
      </c>
      <c r="I820">
        <f t="shared" si="64"/>
        <v>0</v>
      </c>
    </row>
    <row r="821" spans="1:9">
      <c r="A821">
        <v>87</v>
      </c>
      <c r="B821" s="11">
        <f>RockerConcaveParameters!R897</f>
        <v>24.158529259963238</v>
      </c>
      <c r="C821" s="11">
        <f>RockerConcaveParameters!T897</f>
        <v>5.2955273940541625</v>
      </c>
      <c r="D821" s="11">
        <f>OutlineParameters!T1101</f>
        <v>198.77464254545197</v>
      </c>
      <c r="E821" s="11">
        <f t="shared" si="60"/>
        <v>-86.880437955746544</v>
      </c>
      <c r="F821">
        <f t="shared" si="61"/>
        <v>22.419964326783422</v>
      </c>
      <c r="G821">
        <f t="shared" si="62"/>
        <v>-8.7604699004799613E-3</v>
      </c>
      <c r="H821">
        <f t="shared" si="63"/>
        <v>9.1153371041485798E-5</v>
      </c>
      <c r="I821">
        <f t="shared" si="64"/>
        <v>0</v>
      </c>
    </row>
    <row r="822" spans="1:9">
      <c r="A822">
        <v>88</v>
      </c>
      <c r="B822" s="11">
        <f>RockerConcaveParameters!R898</f>
        <v>24.138825541116208</v>
      </c>
      <c r="C822" s="11">
        <f>RockerConcaveParameters!T898</f>
        <v>5.3029329527228652</v>
      </c>
      <c r="D822" s="11">
        <f>OutlineParameters!T1102</f>
        <v>198.75545051892351</v>
      </c>
      <c r="E822" s="11">
        <f t="shared" si="60"/>
        <v>-86.555524821329882</v>
      </c>
      <c r="F822">
        <f t="shared" si="61"/>
        <v>22.411293888438692</v>
      </c>
      <c r="G822">
        <f t="shared" si="62"/>
        <v>-8.6704383447298028E-3</v>
      </c>
      <c r="H822">
        <f t="shared" si="63"/>
        <v>9.0031555750158532E-5</v>
      </c>
      <c r="I822">
        <f t="shared" si="64"/>
        <v>0</v>
      </c>
    </row>
    <row r="823" spans="1:9">
      <c r="A823">
        <v>89</v>
      </c>
      <c r="B823" s="11">
        <f>RockerConcaveParameters!R899</f>
        <v>24.119219846852317</v>
      </c>
      <c r="C823" s="11">
        <f>RockerConcaveParameters!T899</f>
        <v>5.3103072760987935</v>
      </c>
      <c r="D823" s="11">
        <f>OutlineParameters!T1103</f>
        <v>198.7361631566009</v>
      </c>
      <c r="E823" s="11">
        <f t="shared" si="60"/>
        <v>-86.230611686913221</v>
      </c>
      <c r="F823">
        <f t="shared" si="61"/>
        <v>22.402712015407307</v>
      </c>
      <c r="G823">
        <f t="shared" si="62"/>
        <v>-8.5818730313853564E-3</v>
      </c>
      <c r="H823">
        <f t="shared" si="63"/>
        <v>8.8565313344446395E-5</v>
      </c>
      <c r="I823">
        <f t="shared" si="64"/>
        <v>0</v>
      </c>
    </row>
    <row r="824" spans="1:9">
      <c r="A824">
        <v>90</v>
      </c>
      <c r="B824" s="11">
        <f>RockerConcaveParameters!R900</f>
        <v>24.099711301952905</v>
      </c>
      <c r="C824" s="11">
        <f>RockerConcaveParameters!T900</f>
        <v>5.3176508814868031</v>
      </c>
      <c r="D824" s="11">
        <f>OutlineParameters!T1104</f>
        <v>198.71678303512724</v>
      </c>
      <c r="E824" s="11">
        <f t="shared" si="60"/>
        <v>-85.90569855249656</v>
      </c>
      <c r="F824">
        <f t="shared" si="61"/>
        <v>22.394217311553287</v>
      </c>
      <c r="G824">
        <f t="shared" si="62"/>
        <v>-8.4947038540192921E-3</v>
      </c>
      <c r="H824">
        <f t="shared" si="63"/>
        <v>8.7169177366064332E-5</v>
      </c>
      <c r="I824">
        <f t="shared" si="64"/>
        <v>0</v>
      </c>
    </row>
    <row r="825" spans="1:9">
      <c r="A825">
        <v>91</v>
      </c>
      <c r="B825" s="11">
        <f>RockerConcaveParameters!R901</f>
        <v>24.080299031199324</v>
      </c>
      <c r="C825" s="11">
        <f>RockerConcaveParameters!T901</f>
        <v>5.3249635709360126</v>
      </c>
      <c r="D825" s="11">
        <f>OutlineParameters!T1105</f>
        <v>198.69730510175106</v>
      </c>
      <c r="E825" s="11">
        <f t="shared" si="60"/>
        <v>-85.580785418079898</v>
      </c>
      <c r="F825">
        <f t="shared" si="61"/>
        <v>22.385808476122335</v>
      </c>
      <c r="G825">
        <f t="shared" si="62"/>
        <v>-8.4088354309521662E-3</v>
      </c>
      <c r="H825">
        <f t="shared" si="63"/>
        <v>8.5868423067125832E-5</v>
      </c>
      <c r="I825">
        <f t="shared" si="64"/>
        <v>0</v>
      </c>
    </row>
    <row r="826" spans="1:9">
      <c r="A826">
        <v>92</v>
      </c>
      <c r="B826" s="11">
        <f>RockerConcaveParameters!R902</f>
        <v>24.060982159372916</v>
      </c>
      <c r="C826" s="11">
        <f>RockerConcaveParameters!T902</f>
        <v>5.3322458617512734</v>
      </c>
      <c r="D826" s="11">
        <f>OutlineParameters!T1106</f>
        <v>198.67774719190456</v>
      </c>
      <c r="E826" s="11">
        <f t="shared" si="60"/>
        <v>-85.255872283663237</v>
      </c>
      <c r="F826">
        <f t="shared" si="61"/>
        <v>22.377484397207475</v>
      </c>
      <c r="G826">
        <f t="shared" si="62"/>
        <v>-8.3240789148604222E-3</v>
      </c>
      <c r="H826">
        <f t="shared" si="63"/>
        <v>8.4756516091744061E-5</v>
      </c>
      <c r="I826">
        <f t="shared" si="64"/>
        <v>0</v>
      </c>
    </row>
    <row r="827" spans="1:9">
      <c r="A827">
        <v>93</v>
      </c>
      <c r="B827" s="11">
        <f>RockerConcaveParameters!R903</f>
        <v>24.04175981125503</v>
      </c>
      <c r="C827" s="11">
        <f>RockerConcaveParameters!T903</f>
        <v>5.3394980328188648</v>
      </c>
      <c r="D827" s="11">
        <f>OutlineParameters!T1107</f>
        <v>198.65810425283627</v>
      </c>
      <c r="E827" s="11">
        <f t="shared" si="60"/>
        <v>-84.930959149246576</v>
      </c>
      <c r="F827">
        <f t="shared" si="61"/>
        <v>22.369243626878266</v>
      </c>
      <c r="G827">
        <f t="shared" si="62"/>
        <v>-8.2407703292091128E-3</v>
      </c>
      <c r="H827">
        <f t="shared" si="63"/>
        <v>8.3308585651309386E-5</v>
      </c>
      <c r="I827">
        <f t="shared" si="64"/>
        <v>0</v>
      </c>
    </row>
    <row r="828" spans="1:9">
      <c r="A828">
        <v>94</v>
      </c>
      <c r="B828" s="11">
        <f>RockerConcaveParameters!R904</f>
        <v>24.022630884149642</v>
      </c>
      <c r="C828" s="11">
        <f>RockerConcaveParameters!T904</f>
        <v>5.3467201211200912</v>
      </c>
      <c r="D828" s="11">
        <f>OutlineParameters!T1108</f>
        <v>198.63837886118927</v>
      </c>
      <c r="E828" s="11">
        <f t="shared" si="60"/>
        <v>-84.606046014829928</v>
      </c>
      <c r="F828">
        <f t="shared" si="61"/>
        <v>22.361084707693333</v>
      </c>
      <c r="G828">
        <f t="shared" si="62"/>
        <v>-8.1589191849325005E-3</v>
      </c>
      <c r="H828">
        <f t="shared" si="63"/>
        <v>8.1851144276612331E-5</v>
      </c>
      <c r="I828">
        <f t="shared" si="64"/>
        <v>0</v>
      </c>
    </row>
    <row r="829" spans="1:9">
      <c r="A829">
        <v>95</v>
      </c>
      <c r="B829" s="11">
        <f>RockerConcaveParameters!R905</f>
        <v>24.003594958893562</v>
      </c>
      <c r="C829" s="11">
        <f>RockerConcaveParameters!T905</f>
        <v>5.3539131274190002</v>
      </c>
      <c r="D829" s="11">
        <f>OutlineParameters!T1109</f>
        <v>198.61856596421211</v>
      </c>
      <c r="E829" s="11">
        <f t="shared" si="60"/>
        <v>-84.281132880413267</v>
      </c>
      <c r="F829">
        <f t="shared" si="61"/>
        <v>22.353006435122065</v>
      </c>
      <c r="G829">
        <f t="shared" si="62"/>
        <v>-8.0782725712680303E-3</v>
      </c>
      <c r="H829">
        <f t="shared" si="63"/>
        <v>8.0646613664470124E-5</v>
      </c>
      <c r="I829">
        <f t="shared" si="64"/>
        <v>0</v>
      </c>
    </row>
    <row r="830" spans="1:9">
      <c r="A830">
        <v>96</v>
      </c>
      <c r="B830" s="11">
        <f>RockerConcaveParameters!R906</f>
        <v>23.98465093167961</v>
      </c>
      <c r="C830" s="11">
        <f>RockerConcaveParameters!T906</f>
        <v>5.3610766122138109</v>
      </c>
      <c r="D830" s="11">
        <f>OutlineParameters!T1110</f>
        <v>198.59869102673147</v>
      </c>
      <c r="E830" s="11">
        <f t="shared" si="60"/>
        <v>-83.956219745996606</v>
      </c>
      <c r="F830">
        <f t="shared" si="61"/>
        <v>22.345007909758493</v>
      </c>
      <c r="G830">
        <f t="shared" si="62"/>
        <v>-7.9985253635719289E-3</v>
      </c>
      <c r="H830">
        <f t="shared" si="63"/>
        <v>7.9747207696101441E-5</v>
      </c>
      <c r="I830">
        <f t="shared" si="64"/>
        <v>0</v>
      </c>
    </row>
    <row r="831" spans="1:9">
      <c r="A831">
        <v>97</v>
      </c>
      <c r="B831" s="11">
        <f>RockerConcaveParameters!R907</f>
        <v>23.965797927289128</v>
      </c>
      <c r="C831" s="11">
        <f>RockerConcaveParameters!T907</f>
        <v>5.3682110928093767</v>
      </c>
      <c r="D831" s="11">
        <f>OutlineParameters!T1111</f>
        <v>198.57873373720682</v>
      </c>
      <c r="E831" s="11">
        <f t="shared" si="60"/>
        <v>-83.631306611579944</v>
      </c>
      <c r="F831">
        <f t="shared" si="61"/>
        <v>22.337087358959405</v>
      </c>
      <c r="G831">
        <f t="shared" si="62"/>
        <v>-7.9205507990884882E-3</v>
      </c>
      <c r="H831">
        <f t="shared" si="63"/>
        <v>7.7974564483440645E-5</v>
      </c>
      <c r="I831">
        <f t="shared" si="64"/>
        <v>0</v>
      </c>
    </row>
    <row r="832" spans="1:9">
      <c r="A832">
        <v>98</v>
      </c>
      <c r="B832" s="11">
        <f>RockerConcaveParameters!R908</f>
        <v>23.94703507050346</v>
      </c>
      <c r="C832" s="11">
        <f>RockerConcaveParameters!T908</f>
        <v>5.3753170865105515</v>
      </c>
      <c r="D832" s="11">
        <f>OutlineParameters!T1112</f>
        <v>198.55869667228131</v>
      </c>
      <c r="E832" s="11">
        <f t="shared" si="60"/>
        <v>-83.306393477163283</v>
      </c>
      <c r="F832">
        <f t="shared" si="61"/>
        <v>22.329243422580561</v>
      </c>
      <c r="G832">
        <f t="shared" si="62"/>
        <v>-7.843936378844063E-3</v>
      </c>
      <c r="H832">
        <f t="shared" si="63"/>
        <v>7.6614420244425219E-5</v>
      </c>
      <c r="I832">
        <f t="shared" si="64"/>
        <v>0</v>
      </c>
    </row>
    <row r="833" spans="1:9">
      <c r="A833">
        <v>99</v>
      </c>
      <c r="B833" s="11">
        <f>RockerConcaveParameters!R909</f>
        <v>23.928361486103963</v>
      </c>
      <c r="C833" s="11">
        <f>RockerConcaveParameters!T909</f>
        <v>5.3823943953664539</v>
      </c>
      <c r="D833" s="11">
        <f>OutlineParameters!T1113</f>
        <v>198.53859003799246</v>
      </c>
      <c r="E833" s="11">
        <f t="shared" si="60"/>
        <v>-82.981480342746622</v>
      </c>
      <c r="F833">
        <f t="shared" si="61"/>
        <v>22.321475090799506</v>
      </c>
      <c r="G833">
        <f t="shared" si="62"/>
        <v>-7.7683317810546271E-3</v>
      </c>
      <c r="H833">
        <f t="shared" si="63"/>
        <v>7.5604597789435957E-5</v>
      </c>
      <c r="I833">
        <f t="shared" si="64"/>
        <v>0</v>
      </c>
    </row>
    <row r="834" spans="1:9">
      <c r="A834">
        <v>100</v>
      </c>
      <c r="B834" s="11">
        <f>RockerConcaveParameters!R910</f>
        <v>23.909776298871972</v>
      </c>
      <c r="C834" s="11">
        <f>RockerConcaveParameters!T910</f>
        <v>5.389443536681938</v>
      </c>
      <c r="D834" s="11">
        <f>OutlineParameters!T1114</f>
        <v>198.5184316697725</v>
      </c>
      <c r="E834" s="11">
        <f t="shared" si="60"/>
        <v>-82.65656720832996</v>
      </c>
      <c r="F834">
        <f t="shared" si="61"/>
        <v>22.31378126731439</v>
      </c>
      <c r="G834">
        <f t="shared" si="62"/>
        <v>-7.693823485116269E-3</v>
      </c>
      <c r="H834">
        <f t="shared" si="63"/>
        <v>7.450829593835806E-5</v>
      </c>
      <c r="I834">
        <f t="shared" si="64"/>
        <v>0</v>
      </c>
    </row>
    <row r="835" spans="1:9">
      <c r="A835">
        <v>101</v>
      </c>
      <c r="B835" s="11">
        <f>RockerConcaveParameters!R911</f>
        <v>23.891278633588836</v>
      </c>
      <c r="C835" s="11">
        <f>RockerConcaveParameters!T911</f>
        <v>5.3964647893432796</v>
      </c>
      <c r="D835" s="11">
        <f>OutlineParameters!T1115</f>
        <v>198.4982012560809</v>
      </c>
      <c r="E835" s="11">
        <f t="shared" si="60"/>
        <v>-82.331654073913313</v>
      </c>
      <c r="F835">
        <f t="shared" si="61"/>
        <v>22.306160278095291</v>
      </c>
      <c r="G835">
        <f t="shared" si="62"/>
        <v>-7.6209892190988171E-3</v>
      </c>
      <c r="H835">
        <f t="shared" si="63"/>
        <v>7.283426601745191E-5</v>
      </c>
      <c r="I835">
        <f t="shared" si="64"/>
        <v>0</v>
      </c>
    </row>
    <row r="836" spans="1:9">
      <c r="A836">
        <v>102</v>
      </c>
      <c r="B836" s="11">
        <f>RockerConcaveParameters!R912</f>
        <v>23.872867615035904</v>
      </c>
      <c r="C836" s="11">
        <f>RockerConcaveParameters!T912</f>
        <v>5.4034584322367536</v>
      </c>
      <c r="D836" s="11">
        <f>OutlineParameters!T1116</f>
        <v>198.47790137356068</v>
      </c>
      <c r="E836" s="11">
        <f t="shared" si="60"/>
        <v>-82.006740939496638</v>
      </c>
      <c r="F836">
        <f t="shared" si="61"/>
        <v>22.298610848303809</v>
      </c>
      <c r="G836">
        <f t="shared" si="62"/>
        <v>-7.5494297914815434E-3</v>
      </c>
      <c r="H836">
        <f t="shared" si="63"/>
        <v>7.1559427617273741E-5</v>
      </c>
      <c r="I836">
        <f t="shared" si="64"/>
        <v>0</v>
      </c>
    </row>
    <row r="837" spans="1:9">
      <c r="A837">
        <v>103</v>
      </c>
      <c r="B837" s="11">
        <f>RockerConcaveParameters!R913</f>
        <v>23.854542367994522</v>
      </c>
      <c r="C837" s="11">
        <f>RockerConcaveParameters!T913</f>
        <v>5.4104249826672133</v>
      </c>
      <c r="D837" s="11">
        <f>OutlineParameters!T1117</f>
        <v>198.45754222824959</v>
      </c>
      <c r="E837" s="11">
        <f t="shared" si="60"/>
        <v>-81.68182780507999</v>
      </c>
      <c r="F837">
        <f t="shared" si="61"/>
        <v>22.291131764975756</v>
      </c>
      <c r="G837">
        <f t="shared" si="62"/>
        <v>-7.4790833280538038E-3</v>
      </c>
      <c r="H837">
        <f t="shared" si="63"/>
        <v>7.0346463427739536E-5</v>
      </c>
      <c r="I837">
        <f t="shared" si="64"/>
        <v>0</v>
      </c>
    </row>
    <row r="838" spans="1:9">
      <c r="A838">
        <v>104</v>
      </c>
      <c r="B838" s="11">
        <f>RockerConcaveParameters!R914</f>
        <v>23.836301908776239</v>
      </c>
      <c r="C838" s="11">
        <f>RockerConcaveParameters!T914</f>
        <v>5.4173640008430848</v>
      </c>
      <c r="D838" s="11">
        <f>OutlineParameters!T1118</f>
        <v>198.43714165557967</v>
      </c>
      <c r="E838" s="11">
        <f t="shared" si="60"/>
        <v>-81.356914670663315</v>
      </c>
      <c r="F838">
        <f t="shared" si="61"/>
        <v>22.28372210950166</v>
      </c>
      <c r="G838">
        <f t="shared" si="62"/>
        <v>-7.4096554740954446E-3</v>
      </c>
      <c r="H838">
        <f t="shared" si="63"/>
        <v>6.9427853958359265E-5</v>
      </c>
      <c r="I838">
        <f t="shared" si="64"/>
        <v>0</v>
      </c>
    </row>
    <row r="839" spans="1:9">
      <c r="A839">
        <v>105</v>
      </c>
      <c r="B839" s="11">
        <f>RockerConcaveParameters!R915</f>
        <v>23.818145579600188</v>
      </c>
      <c r="C839" s="11">
        <f>RockerConcaveParameters!T915</f>
        <v>5.4242767260104392</v>
      </c>
      <c r="D839" s="11">
        <f>OutlineParameters!T1119</f>
        <v>198.41667171461589</v>
      </c>
      <c r="E839" s="11">
        <f t="shared" si="60"/>
        <v>-81.032001536246668</v>
      </c>
      <c r="F839">
        <f t="shared" si="61"/>
        <v>22.276380047247571</v>
      </c>
      <c r="G839">
        <f t="shared" si="62"/>
        <v>-7.3420622540893987E-3</v>
      </c>
      <c r="H839">
        <f t="shared" si="63"/>
        <v>6.759322000604584E-5</v>
      </c>
      <c r="I839">
        <f t="shared" si="64"/>
        <v>0</v>
      </c>
    </row>
    <row r="840" spans="1:9">
      <c r="A840">
        <v>106</v>
      </c>
      <c r="B840" s="11">
        <f>RockerConcaveParameters!R916</f>
        <v>23.800072396274505</v>
      </c>
      <c r="C840" s="11">
        <f>RockerConcaveParameters!T916</f>
        <v>5.4311627185381104</v>
      </c>
      <c r="D840" s="11">
        <f>OutlineParameters!T1120</f>
        <v>198.3961654995795</v>
      </c>
      <c r="E840" s="11">
        <f t="shared" si="60"/>
        <v>-80.707088401830006</v>
      </c>
      <c r="F840">
        <f t="shared" si="61"/>
        <v>22.269104915213052</v>
      </c>
      <c r="G840">
        <f t="shared" si="62"/>
        <v>-7.2751320345183501E-3</v>
      </c>
      <c r="H840">
        <f t="shared" si="63"/>
        <v>6.693021957104861E-5</v>
      </c>
      <c r="I840">
        <f t="shared" si="64"/>
        <v>0</v>
      </c>
    </row>
    <row r="841" spans="1:9">
      <c r="A841">
        <v>107</v>
      </c>
      <c r="B841" s="11">
        <f>RockerConcaveParameters!R917</f>
        <v>23.782081483580541</v>
      </c>
      <c r="C841" s="11">
        <f>RockerConcaveParameters!T917</f>
        <v>5.4380224957309542</v>
      </c>
      <c r="D841" s="11">
        <f>OutlineParameters!T1121</f>
        <v>198.37559506953545</v>
      </c>
      <c r="E841" s="11">
        <f t="shared" si="60"/>
        <v>-80.382175267413345</v>
      </c>
      <c r="F841">
        <f t="shared" si="61"/>
        <v>22.261894882961048</v>
      </c>
      <c r="G841">
        <f t="shared" si="62"/>
        <v>-7.2100322520043392E-3</v>
      </c>
      <c r="H841">
        <f t="shared" si="63"/>
        <v>6.509978251401094E-5</v>
      </c>
      <c r="I841">
        <f t="shared" si="64"/>
        <v>0</v>
      </c>
    </row>
    <row r="842" spans="1:9">
      <c r="A842">
        <v>108</v>
      </c>
      <c r="B842" s="11">
        <f>RockerConcaveParameters!R918</f>
        <v>23.764171966299635</v>
      </c>
      <c r="C842" s="11">
        <f>RockerConcaveParameters!T918</f>
        <v>5.4448563364752456</v>
      </c>
      <c r="D842" s="11">
        <f>OutlineParameters!T1122</f>
        <v>198.3549935187049</v>
      </c>
      <c r="E842" s="11">
        <f t="shared" si="60"/>
        <v>-80.057262132996684</v>
      </c>
      <c r="F842">
        <f t="shared" si="61"/>
        <v>22.254749189794939</v>
      </c>
      <c r="G842">
        <f t="shared" si="62"/>
        <v>-7.1456931661089129E-3</v>
      </c>
      <c r="H842">
        <f t="shared" si="63"/>
        <v>6.4339085895426251E-5</v>
      </c>
      <c r="I842">
        <f t="shared" si="64"/>
        <v>0</v>
      </c>
    </row>
    <row r="843" spans="1:9">
      <c r="A843">
        <v>109</v>
      </c>
      <c r="B843" s="11">
        <f>RockerConcaveParameters!R919</f>
        <v>23.746342969213142</v>
      </c>
      <c r="C843" s="11">
        <f>RockerConcaveParameters!T919</f>
        <v>5.4516647580758395</v>
      </c>
      <c r="D843" s="11">
        <f>OutlineParameters!T1123</f>
        <v>198.33433290615287</v>
      </c>
      <c r="E843" s="11">
        <f t="shared" si="60"/>
        <v>-79.732348998580022</v>
      </c>
      <c r="F843">
        <f t="shared" si="61"/>
        <v>22.247666021523571</v>
      </c>
      <c r="G843">
        <f t="shared" si="62"/>
        <v>-7.0831682713681232E-3</v>
      </c>
      <c r="H843">
        <f t="shared" si="63"/>
        <v>6.2524894740789705E-5</v>
      </c>
      <c r="I843">
        <f t="shared" si="64"/>
        <v>0</v>
      </c>
    </row>
    <row r="844" spans="1:9">
      <c r="A844">
        <v>110</v>
      </c>
      <c r="B844" s="11">
        <f>RockerConcaveParameters!R920</f>
        <v>23.72859351154354</v>
      </c>
      <c r="C844" s="11">
        <f>RockerConcaveParameters!T920</f>
        <v>5.4584473198135974</v>
      </c>
      <c r="D844" s="11">
        <f>OutlineParameters!T1124</f>
        <v>198.31363106731149</v>
      </c>
      <c r="E844" s="11">
        <f t="shared" si="60"/>
        <v>-79.407435864163361</v>
      </c>
      <c r="F844">
        <f t="shared" si="61"/>
        <v>22.240644466427042</v>
      </c>
      <c r="G844">
        <f t="shared" si="62"/>
        <v>-7.0215550965286866E-3</v>
      </c>
      <c r="H844">
        <f t="shared" si="63"/>
        <v>6.1613174839436624E-5</v>
      </c>
      <c r="I844">
        <f t="shared" si="64"/>
        <v>0</v>
      </c>
    </row>
    <row r="845" spans="1:9">
      <c r="A845">
        <v>111</v>
      </c>
      <c r="B845" s="11">
        <f>RockerConcaveParameters!R921</f>
        <v>23.710922929656796</v>
      </c>
      <c r="C845" s="11">
        <f>RockerConcaveParameters!T921</f>
        <v>5.465205262799687</v>
      </c>
      <c r="D845" s="11">
        <f>OutlineParameters!T1125</f>
        <v>198.29289057882383</v>
      </c>
      <c r="E845" s="11">
        <f t="shared" si="60"/>
        <v>-79.082522729746699</v>
      </c>
      <c r="F845">
        <f t="shared" si="61"/>
        <v>22.233683224034554</v>
      </c>
      <c r="G845">
        <f t="shared" si="62"/>
        <v>-6.9612423924887423E-3</v>
      </c>
      <c r="H845">
        <f t="shared" si="63"/>
        <v>6.0312704039944265E-5</v>
      </c>
      <c r="I845">
        <f t="shared" si="64"/>
        <v>0</v>
      </c>
    </row>
    <row r="846" spans="1:9">
      <c r="A846">
        <v>112</v>
      </c>
      <c r="B846" s="11">
        <f>RockerConcaveParameters!R922</f>
        <v>23.693330242303283</v>
      </c>
      <c r="C846" s="11">
        <f>RockerConcaveParameters!T922</f>
        <v>5.4719381464654111</v>
      </c>
      <c r="D846" s="11">
        <f>OutlineParameters!T1126</f>
        <v>198.27212927612203</v>
      </c>
      <c r="E846" s="11">
        <f t="shared" si="60"/>
        <v>-78.757609595330052</v>
      </c>
      <c r="F846">
        <f t="shared" si="61"/>
        <v>22.22678137780332</v>
      </c>
      <c r="G846">
        <f t="shared" si="62"/>
        <v>-6.9018462312335771E-3</v>
      </c>
      <c r="H846">
        <f t="shared" si="63"/>
        <v>5.9396161255165225E-5</v>
      </c>
      <c r="I846">
        <f t="shared" si="64"/>
        <v>0</v>
      </c>
    </row>
    <row r="847" spans="1:9">
      <c r="A847">
        <v>113</v>
      </c>
      <c r="B847" s="11">
        <f>RockerConcaveParameters!R923</f>
        <v>23.675814574264344</v>
      </c>
      <c r="C847" s="11">
        <f>RockerConcaveParameters!T923</f>
        <v>5.4786464881156203</v>
      </c>
      <c r="D847" s="11">
        <f>OutlineParameters!T1127</f>
        <v>198.25131921827111</v>
      </c>
      <c r="E847" s="11">
        <f t="shared" si="60"/>
        <v>-78.432696460913377</v>
      </c>
      <c r="F847">
        <f t="shared" si="61"/>
        <v>22.219937140618914</v>
      </c>
      <c r="G847">
        <f t="shared" si="62"/>
        <v>-6.8442371844064098E-3</v>
      </c>
      <c r="H847">
        <f t="shared" si="63"/>
        <v>5.7609046827167276E-5</v>
      </c>
      <c r="I847">
        <f t="shared" si="64"/>
        <v>0</v>
      </c>
    </row>
    <row r="848" spans="1:9">
      <c r="A848">
        <v>114</v>
      </c>
      <c r="B848" s="11">
        <f>RockerConcaveParameters!R924</f>
        <v>23.658375050321325</v>
      </c>
      <c r="C848" s="11">
        <f>RockerConcaveParameters!T924</f>
        <v>5.4853306858458835</v>
      </c>
      <c r="D848" s="11">
        <f>OutlineParameters!T1128</f>
        <v>198.23049349949221</v>
      </c>
      <c r="E848" s="11">
        <f t="shared" si="60"/>
        <v>-78.10778332649673</v>
      </c>
      <c r="F848">
        <f t="shared" si="61"/>
        <v>22.213149717682288</v>
      </c>
      <c r="G848">
        <f t="shared" si="62"/>
        <v>-6.7874229366253758E-3</v>
      </c>
      <c r="H848">
        <f t="shared" si="63"/>
        <v>5.6814247781034055E-5</v>
      </c>
      <c r="I848">
        <f t="shared" si="64"/>
        <v>0</v>
      </c>
    </row>
    <row r="849" spans="1:9">
      <c r="A849">
        <v>115</v>
      </c>
      <c r="B849" s="11">
        <f>RockerConcaveParameters!R925</f>
        <v>23.641010795255578</v>
      </c>
      <c r="C849" s="11">
        <f>RockerConcaveParameters!T925</f>
        <v>5.4919907801238939</v>
      </c>
      <c r="D849" s="11">
        <f>OutlineParameters!T1129</f>
        <v>198.20962417885031</v>
      </c>
      <c r="E849" s="11">
        <f t="shared" si="60"/>
        <v>-77.782870192080054</v>
      </c>
      <c r="F849">
        <f t="shared" si="61"/>
        <v>22.206417463026799</v>
      </c>
      <c r="G849">
        <f t="shared" si="62"/>
        <v>-6.7322546554891005E-3</v>
      </c>
      <c r="H849">
        <f t="shared" si="63"/>
        <v>5.5168281136275255E-5</v>
      </c>
      <c r="I849">
        <f t="shared" si="64"/>
        <v>0</v>
      </c>
    </row>
    <row r="850" spans="1:9">
      <c r="A850">
        <v>116</v>
      </c>
      <c r="B850" s="11">
        <f>RockerConcaveParameters!R926</f>
        <v>23.623720831012715</v>
      </c>
      <c r="C850" s="11">
        <f>RockerConcaveParameters!T926</f>
        <v>5.4986271638278241</v>
      </c>
      <c r="D850" s="11">
        <f>OutlineParameters!T1130</f>
        <v>198.18874435056662</v>
      </c>
      <c r="E850" s="11">
        <f t="shared" si="60"/>
        <v>-77.457957057663407</v>
      </c>
      <c r="F850">
        <f t="shared" si="61"/>
        <v>22.199739479052052</v>
      </c>
      <c r="G850">
        <f t="shared" si="62"/>
        <v>-6.6779839747468372E-3</v>
      </c>
      <c r="H850">
        <f t="shared" si="63"/>
        <v>5.4270680742263266E-5</v>
      </c>
      <c r="I850">
        <f t="shared" si="64"/>
        <v>0</v>
      </c>
    </row>
    <row r="851" spans="1:9">
      <c r="A851">
        <v>117</v>
      </c>
      <c r="B851" s="11">
        <f>RockerConcaveParameters!R927</f>
        <v>23.606504488481139</v>
      </c>
      <c r="C851" s="11">
        <f>RockerConcaveParameters!T927</f>
        <v>5.5052401261399373</v>
      </c>
      <c r="D851" s="11">
        <f>OutlineParameters!T1131</f>
        <v>198.16782607370612</v>
      </c>
      <c r="E851" s="11">
        <f t="shared" si="60"/>
        <v>-77.133043923246746</v>
      </c>
      <c r="F851">
        <f t="shared" si="61"/>
        <v>22.193114273078571</v>
      </c>
      <c r="G851">
        <f t="shared" si="62"/>
        <v>-6.625205973481485E-3</v>
      </c>
      <c r="H851">
        <f t="shared" si="63"/>
        <v>5.2778001265352259E-5</v>
      </c>
      <c r="I851">
        <f t="shared" si="64"/>
        <v>0</v>
      </c>
    </row>
    <row r="852" spans="1:9">
      <c r="A852">
        <v>118</v>
      </c>
      <c r="B852" s="11">
        <f>RockerConcaveParameters!R928</f>
        <v>23.589360789165653</v>
      </c>
      <c r="C852" s="11">
        <f>RockerConcaveParameters!T928</f>
        <v>5.5118300600788661</v>
      </c>
      <c r="D852" s="11">
        <f>OutlineParameters!T1132</f>
        <v>198.14688718370093</v>
      </c>
      <c r="E852" s="11">
        <f t="shared" si="60"/>
        <v>-76.808130788830084</v>
      </c>
      <c r="F852">
        <f t="shared" si="61"/>
        <v>22.18654071884599</v>
      </c>
      <c r="G852">
        <f t="shared" si="62"/>
        <v>-6.5735542325811025E-3</v>
      </c>
      <c r="H852">
        <f t="shared" si="63"/>
        <v>5.1651740900382492E-5</v>
      </c>
      <c r="I852">
        <f t="shared" si="64"/>
        <v>0</v>
      </c>
    </row>
    <row r="853" spans="1:9">
      <c r="A853">
        <v>119</v>
      </c>
      <c r="B853" s="11">
        <f>RockerConcaveParameters!R929</f>
        <v>23.572288857847603</v>
      </c>
      <c r="C853" s="11">
        <f>RockerConcaveParameters!T929</f>
        <v>5.5183970061123073</v>
      </c>
      <c r="D853" s="11">
        <f>OutlineParameters!T1133</f>
        <v>198.12593025719417</v>
      </c>
      <c r="E853" s="11">
        <f t="shared" si="60"/>
        <v>-76.483217654413423</v>
      </c>
      <c r="F853">
        <f t="shared" si="61"/>
        <v>22.180017652579192</v>
      </c>
      <c r="G853">
        <f t="shared" si="62"/>
        <v>-6.5230662667978834E-3</v>
      </c>
      <c r="H853">
        <f t="shared" si="63"/>
        <v>5.0487965783219124E-5</v>
      </c>
      <c r="I853">
        <f t="shared" si="64"/>
        <v>0</v>
      </c>
    </row>
    <row r="854" spans="1:9">
      <c r="A854">
        <v>120</v>
      </c>
      <c r="B854" s="11">
        <f>RockerConcaveParameters!R930</f>
        <v>23.555287819308333</v>
      </c>
      <c r="C854" s="11">
        <f>RockerConcaveParameters!T930</f>
        <v>5.524941481545115</v>
      </c>
      <c r="D854" s="11">
        <f>OutlineParameters!T1134</f>
        <v>198.10497312961795</v>
      </c>
      <c r="E854" s="11">
        <f t="shared" si="60"/>
        <v>-76.158304519996761</v>
      </c>
      <c r="F854">
        <f t="shared" si="61"/>
        <v>22.173544016964755</v>
      </c>
      <c r="G854">
        <f t="shared" si="62"/>
        <v>-6.4736356144372564E-3</v>
      </c>
      <c r="H854">
        <f t="shared" si="63"/>
        <v>4.9430652360626937E-5</v>
      </c>
      <c r="I854">
        <f t="shared" si="64"/>
        <v>0</v>
      </c>
    </row>
    <row r="855" spans="1:9">
      <c r="A855">
        <v>121</v>
      </c>
      <c r="B855" s="11">
        <f>RockerConcaveParameters!R931</f>
        <v>23.538356798329193</v>
      </c>
      <c r="C855" s="11">
        <f>RockerConcaveParameters!T931</f>
        <v>5.5314635268449877</v>
      </c>
      <c r="D855" s="11">
        <f>OutlineParameters!T1135</f>
        <v>198.08398786003724</v>
      </c>
      <c r="E855" s="11">
        <f t="shared" si="60"/>
        <v>-75.833391385580114</v>
      </c>
      <c r="F855">
        <f t="shared" si="61"/>
        <v>22.167118201293309</v>
      </c>
      <c r="G855">
        <f t="shared" si="62"/>
        <v>-6.4258156714451786E-3</v>
      </c>
      <c r="H855">
        <f t="shared" si="63"/>
        <v>4.7819942992077813E-5</v>
      </c>
      <c r="I855">
        <f t="shared" si="64"/>
        <v>0</v>
      </c>
    </row>
    <row r="856" spans="1:9">
      <c r="A856">
        <v>122</v>
      </c>
      <c r="B856" s="11">
        <f>RockerConcaveParameters!R932</f>
        <v>23.521494819391126</v>
      </c>
      <c r="C856" s="11">
        <f>RockerConcaveParameters!T932</f>
        <v>5.5379634148729284</v>
      </c>
      <c r="D856" s="11">
        <f>OutlineParameters!T1136</f>
        <v>198.06300754267326</v>
      </c>
      <c r="E856" s="11">
        <f t="shared" si="60"/>
        <v>-75.508478251163439</v>
      </c>
      <c r="F856">
        <f t="shared" si="61"/>
        <v>22.160739337977549</v>
      </c>
      <c r="G856">
        <f t="shared" si="62"/>
        <v>-6.3788633157599861E-3</v>
      </c>
      <c r="H856">
        <f t="shared" si="63"/>
        <v>4.6952355685192515E-5</v>
      </c>
      <c r="I856">
        <f t="shared" si="64"/>
        <v>0</v>
      </c>
    </row>
    <row r="857" spans="1:9">
      <c r="A857">
        <v>123</v>
      </c>
      <c r="B857" s="11">
        <f>RockerConcaveParameters!R933</f>
        <v>23.504701208280576</v>
      </c>
      <c r="C857" s="11">
        <f>RockerConcaveParameters!T933</f>
        <v>5.5444417940647952</v>
      </c>
      <c r="D857" s="11">
        <f>OutlineParameters!T1137</f>
        <v>198.04200423659094</v>
      </c>
      <c r="E857" s="11">
        <f t="shared" si="60"/>
        <v>-75.183565116746792</v>
      </c>
      <c r="F857">
        <f t="shared" si="61"/>
        <v>22.154405879177407</v>
      </c>
      <c r="G857">
        <f t="shared" si="62"/>
        <v>-6.3334588001424663E-3</v>
      </c>
      <c r="H857">
        <f t="shared" si="63"/>
        <v>4.5404515617519792E-5</v>
      </c>
      <c r="I857">
        <f t="shared" si="64"/>
        <v>0</v>
      </c>
    </row>
    <row r="858" spans="1:9">
      <c r="A858">
        <v>124</v>
      </c>
      <c r="B858" s="11">
        <f>RockerConcaveParameters!R934</f>
        <v>23.487974989068974</v>
      </c>
      <c r="C858" s="11">
        <f>RockerConcaveParameters!T934</f>
        <v>5.5508986989935041</v>
      </c>
      <c r="D858" s="11">
        <f>OutlineParameters!T1138</f>
        <v>198.02101103601154</v>
      </c>
      <c r="E858" s="11">
        <f t="shared" si="60"/>
        <v>-74.858651982330116</v>
      </c>
      <c r="F858">
        <f t="shared" si="61"/>
        <v>22.148117015453735</v>
      </c>
      <c r="G858">
        <f t="shared" si="62"/>
        <v>-6.288863723671767E-3</v>
      </c>
      <c r="H858">
        <f t="shared" si="63"/>
        <v>4.4595076470699269E-5</v>
      </c>
      <c r="I858">
        <f t="shared" si="64"/>
        <v>0</v>
      </c>
    </row>
    <row r="859" spans="1:9">
      <c r="A859">
        <v>125</v>
      </c>
      <c r="B859" s="11">
        <f>RockerConcaveParameters!R935</f>
        <v>23.471315286537671</v>
      </c>
      <c r="C859" s="11">
        <f>RockerConcaveParameters!T935</f>
        <v>5.5573342893360405</v>
      </c>
      <c r="D859" s="11">
        <f>OutlineParameters!T1139</f>
        <v>198</v>
      </c>
      <c r="E859" s="11">
        <f t="shared" si="60"/>
        <v>-74.533738847913469</v>
      </c>
      <c r="F859">
        <f t="shared" si="61"/>
        <v>22.141871129738803</v>
      </c>
      <c r="G859">
        <f t="shared" si="62"/>
        <v>-6.2458857149323421E-3</v>
      </c>
      <c r="H859">
        <f t="shared" si="63"/>
        <v>4.2978008739424922E-5</v>
      </c>
      <c r="I859">
        <f t="shared" si="64"/>
        <v>0</v>
      </c>
    </row>
    <row r="860" spans="1:9">
      <c r="A860">
        <v>126</v>
      </c>
      <c r="B860" s="11">
        <f>RockerConcaveParameters!R936</f>
        <v>23.45472122546801</v>
      </c>
      <c r="C860" s="11">
        <f>RockerConcaveParameters!T936</f>
        <v>5.5637489631879697</v>
      </c>
      <c r="D860" s="11">
        <f>OutlineParameters!T1140</f>
        <v>197.93893136065151</v>
      </c>
      <c r="E860" s="11">
        <f t="shared" si="60"/>
        <v>-74.208825713496807</v>
      </c>
      <c r="F860">
        <f t="shared" si="61"/>
        <v>22.135103610068494</v>
      </c>
      <c r="G860">
        <f t="shared" si="62"/>
        <v>-6.7675196703085305E-3</v>
      </c>
      <c r="H860">
        <f t="shared" si="63"/>
        <v>-5.216339553761884E-4</v>
      </c>
      <c r="I860">
        <f t="shared" si="64"/>
        <v>0</v>
      </c>
    </row>
    <row r="861" spans="1:9">
      <c r="A861">
        <v>127</v>
      </c>
      <c r="B861" s="11">
        <f>RockerConcaveParameters!R937</f>
        <v>23.438191930641334</v>
      </c>
      <c r="C861" s="11">
        <f>RockerConcaveParameters!T937</f>
        <v>5.5701431186448573</v>
      </c>
      <c r="D861" s="11">
        <f>OutlineParameters!T1141</f>
        <v>197.87785955316917</v>
      </c>
      <c r="E861" s="11">
        <f t="shared" si="60"/>
        <v>-73.883912579080146</v>
      </c>
      <c r="F861">
        <f t="shared" si="61"/>
        <v>22.128385349398879</v>
      </c>
      <c r="G861">
        <f t="shared" si="62"/>
        <v>-6.718260669615006E-3</v>
      </c>
      <c r="H861">
        <f t="shared" si="63"/>
        <v>4.9259000693524513E-5</v>
      </c>
      <c r="I861">
        <f t="shared" si="64"/>
        <v>0</v>
      </c>
    </row>
    <row r="862" spans="1:9">
      <c r="A862">
        <v>128</v>
      </c>
      <c r="B862" s="11">
        <f>RockerConcaveParameters!R938</f>
        <v>23.421726526838995</v>
      </c>
      <c r="C862" s="11">
        <f>RockerConcaveParameters!T938</f>
        <v>5.5765169153836878</v>
      </c>
      <c r="D862" s="11">
        <f>OutlineParameters!T1142</f>
        <v>197.81678140663365</v>
      </c>
      <c r="E862" s="11">
        <f t="shared" si="60"/>
        <v>-73.558999444663485</v>
      </c>
      <c r="F862">
        <f t="shared" si="61"/>
        <v>22.121715073834675</v>
      </c>
      <c r="G862">
        <f t="shared" si="62"/>
        <v>-6.6702755642040756E-3</v>
      </c>
      <c r="H862">
        <f t="shared" si="63"/>
        <v>4.7985105410930373E-5</v>
      </c>
      <c r="I862">
        <f t="shared" si="64"/>
        <v>0</v>
      </c>
    </row>
    <row r="863" spans="1:9">
      <c r="A863">
        <v>129</v>
      </c>
      <c r="B863" s="11">
        <f>RockerConcaveParameters!R939</f>
        <v>23.405324041262457</v>
      </c>
      <c r="C863" s="11">
        <f>RockerConcaveParameters!T939</f>
        <v>5.5828703869799998</v>
      </c>
      <c r="D863" s="11">
        <f>OutlineParameters!T1143</f>
        <v>197.75569376126762</v>
      </c>
      <c r="E863" s="11">
        <f t="shared" si="60"/>
        <v>-73.234086310246823</v>
      </c>
      <c r="F863">
        <f t="shared" si="61"/>
        <v>22.115091444705993</v>
      </c>
      <c r="G863">
        <f t="shared" si="62"/>
        <v>-6.6236291286827509E-3</v>
      </c>
      <c r="H863">
        <f t="shared" si="63"/>
        <v>4.6646435521324747E-5</v>
      </c>
      <c r="I863">
        <f t="shared" si="64"/>
        <v>0</v>
      </c>
    </row>
    <row r="864" spans="1:9">
      <c r="A864">
        <v>130</v>
      </c>
      <c r="B864" s="11">
        <f>RockerConcaveParameters!R940</f>
        <v>23.388983794220604</v>
      </c>
      <c r="C864" s="11">
        <f>RockerConcaveParameters!T940</f>
        <v>5.5892041836150641</v>
      </c>
      <c r="D864" s="11">
        <f>OutlineParameters!T1144</f>
        <v>197.69459356257386</v>
      </c>
      <c r="E864" s="11">
        <f t="shared" si="60"/>
        <v>-72.909173175830162</v>
      </c>
      <c r="F864">
        <f t="shared" si="61"/>
        <v>22.108513279101235</v>
      </c>
      <c r="G864">
        <f t="shared" si="62"/>
        <v>-6.5781656047576575E-3</v>
      </c>
      <c r="H864">
        <f t="shared" si="63"/>
        <v>4.5463523925093341E-5</v>
      </c>
      <c r="I864">
        <f t="shared" si="64"/>
        <v>0</v>
      </c>
    </row>
    <row r="865" spans="1:9">
      <c r="A865">
        <v>131</v>
      </c>
      <c r="B865" s="11">
        <f>RockerConcaveParameters!R941</f>
        <v>23.372704812541905</v>
      </c>
      <c r="C865" s="11">
        <f>RockerConcaveParameters!T941</f>
        <v>5.5955185774018483</v>
      </c>
      <c r="D865" s="11">
        <f>OutlineParameters!T1145</f>
        <v>197.63347727365922</v>
      </c>
      <c r="E865" s="11">
        <f t="shared" si="60"/>
        <v>-72.584260041413501</v>
      </c>
      <c r="F865">
        <f t="shared" si="61"/>
        <v>22.101979187303783</v>
      </c>
      <c r="G865">
        <f t="shared" si="62"/>
        <v>-6.5340917974516799E-3</v>
      </c>
      <c r="H865">
        <f t="shared" si="63"/>
        <v>4.4073807305977653E-5</v>
      </c>
      <c r="I865">
        <f t="shared" si="64"/>
        <v>0</v>
      </c>
    </row>
    <row r="866" spans="1:9">
      <c r="A866">
        <v>132</v>
      </c>
      <c r="B866" s="11">
        <f>RockerConcaveParameters!R942</f>
        <v>23.35648622100771</v>
      </c>
      <c r="C866" s="11">
        <f>RockerConcaveParameters!T942</f>
        <v>5.6018136088080519</v>
      </c>
      <c r="D866" s="11">
        <f>OutlineParameters!T1146</f>
        <v>197.57234223661879</v>
      </c>
      <c r="E866" s="11">
        <f t="shared" ref="E866:E929" si="65">$C$20*A866+$E$20</f>
        <v>-72.259346906996853</v>
      </c>
      <c r="F866">
        <f t="shared" si="61"/>
        <v>22.095487946010387</v>
      </c>
      <c r="G866">
        <f t="shared" si="62"/>
        <v>-6.4912412933963992E-3</v>
      </c>
      <c r="H866">
        <f t="shared" si="63"/>
        <v>4.285050405528068E-5</v>
      </c>
      <c r="I866">
        <f t="shared" si="64"/>
        <v>0</v>
      </c>
    </row>
    <row r="867" spans="1:9">
      <c r="A867">
        <v>133</v>
      </c>
      <c r="B867" s="11">
        <f>RockerConcaveParameters!R943</f>
        <v>23.34032714439936</v>
      </c>
      <c r="C867" s="11">
        <f>RockerConcaveParameters!T943</f>
        <v>5.6080897951385289</v>
      </c>
      <c r="D867" s="11">
        <f>OutlineParameters!T1147</f>
        <v>197.5111847619695</v>
      </c>
      <c r="E867" s="11">
        <f t="shared" si="65"/>
        <v>-71.934433772580178</v>
      </c>
      <c r="F867">
        <f t="shared" ref="F867:F930" si="66">IF(E867&gt;-D867,(B867-3/2*C867*((E867/D867)^2-1/3*(E867/D867)^3)),NA())</f>
        <v>22.089038214008848</v>
      </c>
      <c r="G867">
        <f t="shared" ref="G867:G930" si="67">(F867-F866)</f>
        <v>-6.4497320015384219E-3</v>
      </c>
      <c r="H867">
        <f t="shared" si="63"/>
        <v>4.150929185797736E-5</v>
      </c>
      <c r="I867">
        <f t="shared" si="64"/>
        <v>0</v>
      </c>
    </row>
    <row r="868" spans="1:9">
      <c r="A868">
        <v>134</v>
      </c>
      <c r="B868" s="11">
        <f>RockerConcaveParameters!R944</f>
        <v>23.324226707498209</v>
      </c>
      <c r="C868" s="11">
        <f>RockerConcaveParameters!T944</f>
        <v>5.6143471768609752</v>
      </c>
      <c r="D868" s="11">
        <f>OutlineParameters!T1148</f>
        <v>197.45000244132061</v>
      </c>
      <c r="E868" s="11">
        <f t="shared" si="65"/>
        <v>-71.609520638163531</v>
      </c>
      <c r="F868">
        <f t="shared" si="66"/>
        <v>22.082628778961041</v>
      </c>
      <c r="G868">
        <f t="shared" si="67"/>
        <v>-6.4094350478072215E-3</v>
      </c>
      <c r="H868">
        <f t="shared" ref="H868:H931" si="68">(G868-G867)</f>
        <v>4.0296953731200347E-5</v>
      </c>
      <c r="I868">
        <f t="shared" ref="I868:I931" si="69">IF(OR(ISNA(G868),ISNA(G867)),0,IF(G868*G867&lt;0,A868,0))</f>
        <v>0</v>
      </c>
    </row>
    <row r="869" spans="1:9">
      <c r="A869">
        <v>135</v>
      </c>
      <c r="B869" s="11">
        <f>RockerConcaveParameters!R945</f>
        <v>23.308183939634137</v>
      </c>
      <c r="C869" s="11">
        <f>RockerConcaveParameters!T945</f>
        <v>5.6205861445005798</v>
      </c>
      <c r="D869" s="11">
        <f>OutlineParameters!T1149</f>
        <v>197.38879110840207</v>
      </c>
      <c r="E869" s="11">
        <f t="shared" si="65"/>
        <v>-71.284607503746855</v>
      </c>
      <c r="F869">
        <f t="shared" si="66"/>
        <v>22.076258235352203</v>
      </c>
      <c r="G869">
        <f t="shared" si="67"/>
        <v>-6.3705436088383749E-3</v>
      </c>
      <c r="H869">
        <f t="shared" si="68"/>
        <v>3.8891438968846614E-5</v>
      </c>
      <c r="I869">
        <f t="shared" si="69"/>
        <v>0</v>
      </c>
    </row>
    <row r="870" spans="1:9">
      <c r="A870">
        <v>136</v>
      </c>
      <c r="B870" s="11">
        <f>RockerConcaveParameters!R946</f>
        <v>23.29219815682789</v>
      </c>
      <c r="C870" s="11">
        <f>RockerConcaveParameters!T946</f>
        <v>5.6268069919771513</v>
      </c>
      <c r="D870" s="11">
        <f>OutlineParameters!T1150</f>
        <v>197.32754809415721</v>
      </c>
      <c r="E870" s="11">
        <f t="shared" si="65"/>
        <v>-70.959694369330208</v>
      </c>
      <c r="F870">
        <f t="shared" si="66"/>
        <v>22.069925510454414</v>
      </c>
      <c r="G870">
        <f t="shared" si="67"/>
        <v>-6.3327248977884665E-3</v>
      </c>
      <c r="H870">
        <f t="shared" si="68"/>
        <v>3.7818711049908416E-5</v>
      </c>
      <c r="I870">
        <f t="shared" si="69"/>
        <v>0</v>
      </c>
    </row>
    <row r="871" spans="1:9">
      <c r="A871">
        <v>137</v>
      </c>
      <c r="B871" s="11">
        <f>RockerConcaveParameters!R947</f>
        <v>23.276268388067656</v>
      </c>
      <c r="C871" s="11">
        <f>RockerConcaveParameters!T947</f>
        <v>5.6330101099247596</v>
      </c>
      <c r="D871" s="11">
        <f>OutlineParameters!T1151</f>
        <v>197.26627023045413</v>
      </c>
      <c r="E871" s="11">
        <f t="shared" si="65"/>
        <v>-70.634781234913547</v>
      </c>
      <c r="F871">
        <f t="shared" si="66"/>
        <v>22.063629221394649</v>
      </c>
      <c r="G871">
        <f t="shared" si="67"/>
        <v>-6.2962890597653143E-3</v>
      </c>
      <c r="H871">
        <f t="shared" si="68"/>
        <v>3.6435838023152201E-5</v>
      </c>
      <c r="I871">
        <f t="shared" si="69"/>
        <v>0</v>
      </c>
    </row>
    <row r="872" spans="1:9">
      <c r="A872">
        <v>138</v>
      </c>
      <c r="B872" s="11">
        <f>RockerConcaveParameters!R948</f>
        <v>23.260393758134789</v>
      </c>
      <c r="C872" s="11">
        <f>RockerConcaveParameters!T948</f>
        <v>5.6391955388111015</v>
      </c>
      <c r="D872" s="11">
        <f>OutlineParameters!T1152</f>
        <v>197.2049543491608</v>
      </c>
      <c r="E872" s="11">
        <f t="shared" si="65"/>
        <v>-70.309868100496885</v>
      </c>
      <c r="F872">
        <f t="shared" si="66"/>
        <v>22.057368160889144</v>
      </c>
      <c r="G872">
        <f t="shared" si="67"/>
        <v>-6.2610605055049007E-3</v>
      </c>
      <c r="H872">
        <f t="shared" si="68"/>
        <v>3.5228554260413603E-5</v>
      </c>
      <c r="I872">
        <f t="shared" si="69"/>
        <v>0</v>
      </c>
    </row>
    <row r="873" spans="1:9">
      <c r="A873">
        <v>139</v>
      </c>
      <c r="B873" s="11">
        <f>RockerConcaveParameters!R949</f>
        <v>23.244573391810626</v>
      </c>
      <c r="C873" s="11">
        <f>RockerConcaveParameters!T949</f>
        <v>5.6453637959410319</v>
      </c>
      <c r="D873" s="11">
        <f>OutlineParameters!T1153</f>
        <v>197.14359780323838</v>
      </c>
      <c r="E873" s="11">
        <f t="shared" si="65"/>
        <v>-69.984954966080224</v>
      </c>
      <c r="F873">
        <f t="shared" si="66"/>
        <v>22.05114102984221</v>
      </c>
      <c r="G873">
        <f t="shared" si="67"/>
        <v>-6.2271310469341756E-3</v>
      </c>
      <c r="H873">
        <f t="shared" si="68"/>
        <v>3.3929458570725046E-5</v>
      </c>
      <c r="I873">
        <f t="shared" si="69"/>
        <v>0</v>
      </c>
    </row>
    <row r="874" spans="1:9">
      <c r="A874">
        <v>140</v>
      </c>
      <c r="B874" s="11">
        <f>RockerConcaveParameters!R950</f>
        <v>23.228806413876519</v>
      </c>
      <c r="C874" s="11">
        <f>RockerConcaveParameters!T950</f>
        <v>5.6515149217822449</v>
      </c>
      <c r="D874" s="11">
        <f>OutlineParameters!T1154</f>
        <v>197.08219638232035</v>
      </c>
      <c r="E874" s="11">
        <f t="shared" si="65"/>
        <v>-69.660041831663563</v>
      </c>
      <c r="F874">
        <f t="shared" si="66"/>
        <v>22.044946615072281</v>
      </c>
      <c r="G874">
        <f t="shared" si="67"/>
        <v>-6.1944147699293239E-3</v>
      </c>
      <c r="H874">
        <f t="shared" si="68"/>
        <v>3.271627700485169E-5</v>
      </c>
      <c r="I874">
        <f t="shared" si="69"/>
        <v>0</v>
      </c>
    </row>
    <row r="875" spans="1:9">
      <c r="A875">
        <v>141</v>
      </c>
      <c r="B875" s="11">
        <f>RockerConcaveParameters!R951</f>
        <v>23.213091855602975</v>
      </c>
      <c r="C875" s="11">
        <f>RockerConcaveParameters!T951</f>
        <v>5.6576493062415594</v>
      </c>
      <c r="D875" s="11">
        <f>OutlineParameters!T1155</f>
        <v>197.02074743941284</v>
      </c>
      <c r="E875" s="11">
        <f t="shared" si="65"/>
        <v>-69.335128697246915</v>
      </c>
      <c r="F875">
        <f t="shared" si="66"/>
        <v>22.038783559697748</v>
      </c>
      <c r="G875">
        <f t="shared" si="67"/>
        <v>-6.1630553745324335E-3</v>
      </c>
      <c r="H875">
        <f t="shared" si="68"/>
        <v>3.1359395396890477E-5</v>
      </c>
      <c r="I875">
        <f t="shared" si="69"/>
        <v>0</v>
      </c>
    </row>
    <row r="876" spans="1:9">
      <c r="A876">
        <v>142</v>
      </c>
      <c r="B876" s="11">
        <f>RockerConcaveParameters!R952</f>
        <v>23.197429029098192</v>
      </c>
      <c r="C876" s="11">
        <f>RockerConcaveParameters!T952</f>
        <v>5.6637672444855038</v>
      </c>
      <c r="D876" s="11">
        <f>OutlineParameters!T1156</f>
        <v>196.95924780638396</v>
      </c>
      <c r="E876" s="11">
        <f t="shared" si="65"/>
        <v>-69.01021556283024</v>
      </c>
      <c r="F876">
        <f t="shared" si="66"/>
        <v>22.032650805424403</v>
      </c>
      <c r="G876">
        <f t="shared" si="67"/>
        <v>-6.1327542733451423E-3</v>
      </c>
      <c r="H876">
        <f t="shared" si="68"/>
        <v>3.0301101187291124E-5</v>
      </c>
      <c r="I876">
        <f t="shared" si="69"/>
        <v>0</v>
      </c>
    </row>
    <row r="877" spans="1:9">
      <c r="A877">
        <v>143</v>
      </c>
      <c r="B877" s="11">
        <f>RockerConcaveParameters!R953</f>
        <v>23.181816965322287</v>
      </c>
      <c r="C877" s="11">
        <f>RockerConcaveParameters!T953</f>
        <v>5.6698691265198002</v>
      </c>
      <c r="D877" s="11">
        <f>OutlineParameters!T1157</f>
        <v>196.89769531281817</v>
      </c>
      <c r="E877" s="11">
        <f t="shared" si="65"/>
        <v>-68.685302428413593</v>
      </c>
      <c r="F877">
        <f t="shared" si="66"/>
        <v>22.026547010006531</v>
      </c>
      <c r="G877">
        <f t="shared" si="67"/>
        <v>-6.1037954178715381E-3</v>
      </c>
      <c r="H877">
        <f t="shared" si="68"/>
        <v>2.8958855473604217E-5</v>
      </c>
      <c r="I877">
        <f t="shared" si="69"/>
        <v>0</v>
      </c>
    </row>
    <row r="878" spans="1:9">
      <c r="A878">
        <v>144</v>
      </c>
      <c r="B878" s="11">
        <f>RockerConcaveParameters!R954</f>
        <v>23.166254789056602</v>
      </c>
      <c r="C878" s="11">
        <f>RockerConcaveParameters!T954</f>
        <v>5.6759549928121453</v>
      </c>
      <c r="D878" s="11">
        <f>OutlineParameters!T1158</f>
        <v>196.83608379743413</v>
      </c>
      <c r="E878" s="11">
        <f t="shared" si="65"/>
        <v>-68.360389293996917</v>
      </c>
      <c r="F878">
        <f t="shared" si="66"/>
        <v>22.020470951196756</v>
      </c>
      <c r="G878">
        <f t="shared" si="67"/>
        <v>-6.0760588097750201E-3</v>
      </c>
      <c r="H878">
        <f t="shared" si="68"/>
        <v>2.7736608096518012E-5</v>
      </c>
      <c r="I878">
        <f t="shared" si="69"/>
        <v>0</v>
      </c>
    </row>
    <row r="879" spans="1:9">
      <c r="A879">
        <v>145</v>
      </c>
      <c r="B879" s="11">
        <f>RockerConcaveParameters!R955</f>
        <v>23.150741625082485</v>
      </c>
      <c r="C879" s="11">
        <f>RockerConcaveParameters!T955</f>
        <v>5.6820253606673923</v>
      </c>
      <c r="D879" s="11">
        <f>OutlineParameters!T1159</f>
        <v>196.77441408283883</v>
      </c>
      <c r="E879" s="11">
        <f t="shared" si="65"/>
        <v>-68.03547615958027</v>
      </c>
      <c r="F879">
        <f t="shared" si="66"/>
        <v>22.01442139962834</v>
      </c>
      <c r="G879">
        <f t="shared" si="67"/>
        <v>-6.049551568416689E-3</v>
      </c>
      <c r="H879">
        <f t="shared" si="68"/>
        <v>2.6507241358331157E-5</v>
      </c>
      <c r="I879">
        <f t="shared" si="69"/>
        <v>0</v>
      </c>
    </row>
    <row r="880" spans="1:9">
      <c r="A880">
        <v>146</v>
      </c>
      <c r="B880" s="11">
        <f>RockerConcaveParameters!R956</f>
        <v>23.135276598181282</v>
      </c>
      <c r="C880" s="11">
        <f>RockerConcaveParameters!T956</f>
        <v>5.6880802705532405</v>
      </c>
      <c r="D880" s="11">
        <f>OutlineParameters!T1160</f>
        <v>196.71267901041514</v>
      </c>
      <c r="E880" s="11">
        <f t="shared" si="65"/>
        <v>-67.710563025163609</v>
      </c>
      <c r="F880">
        <f t="shared" si="66"/>
        <v>22.008397128442184</v>
      </c>
      <c r="G880">
        <f t="shared" si="67"/>
        <v>-6.024271186156227E-3</v>
      </c>
      <c r="H880">
        <f t="shared" si="68"/>
        <v>2.528038226046192E-5</v>
      </c>
      <c r="I880">
        <f t="shared" si="69"/>
        <v>0</v>
      </c>
    </row>
    <row r="881" spans="1:9">
      <c r="A881">
        <v>147</v>
      </c>
      <c r="B881" s="11">
        <f>RockerConcaveParameters!R957</f>
        <v>23.119858741376323</v>
      </c>
      <c r="C881" s="11">
        <f>RockerConcaveParameters!T957</f>
        <v>5.6941199926086812</v>
      </c>
      <c r="D881" s="11">
        <f>OutlineParameters!T1161</f>
        <v>196.6508794022491</v>
      </c>
      <c r="E881" s="11">
        <f t="shared" si="65"/>
        <v>-67.385649890746947</v>
      </c>
      <c r="F881">
        <f t="shared" si="66"/>
        <v>22.002396873057041</v>
      </c>
      <c r="G881">
        <f t="shared" si="67"/>
        <v>-6.0002553851425944E-3</v>
      </c>
      <c r="H881">
        <f t="shared" si="68"/>
        <v>2.4015801013632654E-5</v>
      </c>
      <c r="I881">
        <f t="shared" si="69"/>
        <v>0</v>
      </c>
    </row>
    <row r="882" spans="1:9">
      <c r="A882">
        <v>148</v>
      </c>
      <c r="B882" s="11">
        <f>RockerConcaveParameters!R958</f>
        <v>23.104487363238864</v>
      </c>
      <c r="C882" s="11">
        <f>RockerConcaveParameters!T958</f>
        <v>5.7001451807551513</v>
      </c>
      <c r="D882" s="11">
        <f>OutlineParameters!T1162</f>
        <v>196.58900914134526</v>
      </c>
      <c r="E882" s="11">
        <f t="shared" si="65"/>
        <v>-67.060736756330286</v>
      </c>
      <c r="F882">
        <f t="shared" si="66"/>
        <v>21.996419489899996</v>
      </c>
      <c r="G882">
        <f t="shared" si="67"/>
        <v>-5.977383157045324E-3</v>
      </c>
      <c r="H882">
        <f t="shared" si="68"/>
        <v>2.2872228097270408E-5</v>
      </c>
      <c r="I882">
        <f t="shared" si="69"/>
        <v>0</v>
      </c>
    </row>
    <row r="883" spans="1:9">
      <c r="A883">
        <v>149</v>
      </c>
      <c r="B883" s="11">
        <f>RockerConcaveParameters!R959</f>
        <v>23.089161496513142</v>
      </c>
      <c r="C883" s="11">
        <f>RockerConcaveParameters!T959</f>
        <v>5.7061558668019998</v>
      </c>
      <c r="D883" s="11">
        <f>OutlineParameters!T1163</f>
        <v>196.52706592599336</v>
      </c>
      <c r="E883" s="11">
        <f t="shared" si="65"/>
        <v>-66.735823621913624</v>
      </c>
      <c r="F883">
        <f t="shared" si="66"/>
        <v>21.990463732022789</v>
      </c>
      <c r="G883">
        <f t="shared" si="67"/>
        <v>-5.9557578772064801E-3</v>
      </c>
      <c r="H883">
        <f t="shared" si="68"/>
        <v>2.162527983884388E-5</v>
      </c>
      <c r="I883">
        <f t="shared" si="69"/>
        <v>0</v>
      </c>
    </row>
    <row r="884" spans="1:9">
      <c r="A884">
        <v>150</v>
      </c>
      <c r="B884" s="11">
        <f>RockerConcaveParameters!R960</f>
        <v>23.073880265980502</v>
      </c>
      <c r="C884" s="11">
        <f>RockerConcaveParameters!T960</f>
        <v>5.7121522104262112</v>
      </c>
      <c r="D884" s="11">
        <f>OutlineParameters!T1164</f>
        <v>196.4650467627003</v>
      </c>
      <c r="E884" s="11">
        <f t="shared" si="65"/>
        <v>-66.410910487496963</v>
      </c>
      <c r="F884">
        <f t="shared" si="66"/>
        <v>21.984528413757491</v>
      </c>
      <c r="G884">
        <f t="shared" si="67"/>
        <v>-5.9353182652976955E-3</v>
      </c>
      <c r="H884">
        <f t="shared" si="68"/>
        <v>2.0439611908784627E-5</v>
      </c>
      <c r="I884">
        <f t="shared" si="69"/>
        <v>0</v>
      </c>
    </row>
    <row r="885" spans="1:9">
      <c r="A885">
        <v>151</v>
      </c>
      <c r="B885" s="11">
        <f>RockerConcaveParameters!R961</f>
        <v>23.058642796422291</v>
      </c>
      <c r="C885" s="11">
        <f>RockerConcaveParameters!T961</f>
        <v>5.7181346097233519</v>
      </c>
      <c r="D885" s="11">
        <f>OutlineParameters!T1165</f>
        <v>196.4029483090159</v>
      </c>
      <c r="E885" s="11">
        <f t="shared" si="65"/>
        <v>-66.085997353080302</v>
      </c>
      <c r="F885">
        <f t="shared" si="66"/>
        <v>21.978612303260469</v>
      </c>
      <c r="G885">
        <f t="shared" si="67"/>
        <v>-5.9161104970222311E-3</v>
      </c>
      <c r="H885">
        <f t="shared" si="68"/>
        <v>1.9207768275464332E-5</v>
      </c>
      <c r="I885">
        <f t="shared" si="69"/>
        <v>0</v>
      </c>
    </row>
    <row r="886" spans="1:9">
      <c r="A886">
        <v>152</v>
      </c>
      <c r="B886" s="11">
        <f>RockerConcaveParameters!R962</f>
        <v>23.043448167399454</v>
      </c>
      <c r="C886" s="11">
        <f>RockerConcaveParameters!T962</f>
        <v>5.7241033389961906</v>
      </c>
      <c r="D886" s="11">
        <f>OutlineParameters!T1166</f>
        <v>196.34076757079239</v>
      </c>
      <c r="E886" s="11">
        <f t="shared" si="65"/>
        <v>-65.761084218663655</v>
      </c>
      <c r="F886">
        <f t="shared" si="66"/>
        <v>21.972714155353415</v>
      </c>
      <c r="G886">
        <f t="shared" si="67"/>
        <v>-5.8981479070538967E-3</v>
      </c>
      <c r="H886">
        <f t="shared" si="68"/>
        <v>1.7962589968334441E-5</v>
      </c>
      <c r="I886">
        <f t="shared" si="69"/>
        <v>0</v>
      </c>
    </row>
    <row r="887" spans="1:9">
      <c r="A887">
        <v>153</v>
      </c>
      <c r="B887" s="11">
        <f>RockerConcaveParameters!R963</f>
        <v>23.028295594258033</v>
      </c>
      <c r="C887" s="11">
        <f>RockerConcaveParameters!T963</f>
        <v>5.7300588054678236</v>
      </c>
      <c r="D887" s="11">
        <f>OutlineParameters!T1167</f>
        <v>196.27850224648324</v>
      </c>
      <c r="E887" s="11">
        <f t="shared" si="65"/>
        <v>-65.436171084246979</v>
      </c>
      <c r="F887">
        <f t="shared" si="66"/>
        <v>21.966832847548808</v>
      </c>
      <c r="G887">
        <f t="shared" si="67"/>
        <v>-5.881307804607161E-3</v>
      </c>
      <c r="H887">
        <f t="shared" si="68"/>
        <v>1.6840102446735727E-5</v>
      </c>
      <c r="I887">
        <f t="shared" si="69"/>
        <v>0</v>
      </c>
    </row>
    <row r="888" spans="1:9">
      <c r="A888">
        <v>154</v>
      </c>
      <c r="B888" s="11">
        <f>RockerConcaveParameters!R964</f>
        <v>23.013184156432473</v>
      </c>
      <c r="C888" s="11">
        <f>RockerConcaveParameters!T964</f>
        <v>5.7360010450627543</v>
      </c>
      <c r="D888" s="11">
        <f>OutlineParameters!T1168</f>
        <v>196.21614622056589</v>
      </c>
      <c r="E888" s="11">
        <f t="shared" si="65"/>
        <v>-65.111257949830332</v>
      </c>
      <c r="F888">
        <f t="shared" si="66"/>
        <v>21.960967150936266</v>
      </c>
      <c r="G888">
        <f t="shared" si="67"/>
        <v>-5.8656966125418819E-3</v>
      </c>
      <c r="H888">
        <f t="shared" si="68"/>
        <v>1.5611192065279056E-5</v>
      </c>
      <c r="I888">
        <f t="shared" si="69"/>
        <v>0</v>
      </c>
    </row>
    <row r="889" spans="1:9">
      <c r="A889">
        <v>155</v>
      </c>
      <c r="B889" s="11">
        <f>RockerConcaveParameters!R965</f>
        <v>22.998112933847583</v>
      </c>
      <c r="C889" s="11">
        <f>RockerConcaveParameters!T965</f>
        <v>5.7419304511770957</v>
      </c>
      <c r="D889" s="11">
        <f>OutlineParameters!T1169</f>
        <v>196.15370031250779</v>
      </c>
      <c r="E889" s="11">
        <f t="shared" si="65"/>
        <v>-64.786344815413656</v>
      </c>
      <c r="F889">
        <f t="shared" si="66"/>
        <v>21.9551158526663</v>
      </c>
      <c r="G889">
        <f t="shared" si="67"/>
        <v>-5.8512982699667759E-3</v>
      </c>
      <c r="H889">
        <f t="shared" si="68"/>
        <v>1.4398342575105971E-5</v>
      </c>
      <c r="I889">
        <f t="shared" si="69"/>
        <v>0</v>
      </c>
    </row>
    <row r="890" spans="1:9">
      <c r="A890">
        <v>156</v>
      </c>
      <c r="B890" s="11">
        <f>RockerConcaveParameters!R966</f>
        <v>22.983081141113846</v>
      </c>
      <c r="C890" s="11">
        <f>RockerConcaveParameters!T966</f>
        <v>5.747847431268327</v>
      </c>
      <c r="D890" s="11">
        <f>OutlineParameters!T1170</f>
        <v>196.09115736696506</v>
      </c>
      <c r="E890" s="11">
        <f t="shared" si="65"/>
        <v>-64.461431680997009</v>
      </c>
      <c r="F890">
        <f t="shared" si="66"/>
        <v>21.949277786745142</v>
      </c>
      <c r="G890">
        <f t="shared" si="67"/>
        <v>-5.8380659211572095E-3</v>
      </c>
      <c r="H890">
        <f t="shared" si="68"/>
        <v>1.3232348809566474E-5</v>
      </c>
      <c r="I890">
        <f t="shared" si="69"/>
        <v>0</v>
      </c>
    </row>
    <row r="891" spans="1:9">
      <c r="A891">
        <v>157</v>
      </c>
      <c r="B891" s="11">
        <f>RockerConcaveParameters!R967</f>
        <v>22.9680878580374</v>
      </c>
      <c r="C891" s="11">
        <f>RockerConcaveParameters!T967</f>
        <v>5.7537520807471578</v>
      </c>
      <c r="D891" s="11">
        <f>OutlineParameters!T1171</f>
        <v>196.02851820261682</v>
      </c>
      <c r="E891" s="11">
        <f t="shared" si="65"/>
        <v>-64.136518546580348</v>
      </c>
      <c r="F891">
        <f t="shared" si="66"/>
        <v>21.943451801496867</v>
      </c>
      <c r="G891">
        <f t="shared" si="67"/>
        <v>-5.8259852482756003E-3</v>
      </c>
      <c r="H891">
        <f t="shared" si="68"/>
        <v>1.2080672881609189E-5</v>
      </c>
      <c r="I891">
        <f t="shared" si="69"/>
        <v>0</v>
      </c>
    </row>
    <row r="892" spans="1:9">
      <c r="A892">
        <v>158</v>
      </c>
      <c r="B892" s="11">
        <f>RockerConcaveParameters!R968</f>
        <v>22.953132164883446</v>
      </c>
      <c r="C892" s="11">
        <f>RockerConcaveParameters!T968</f>
        <v>5.7596446736919482</v>
      </c>
      <c r="D892" s="11">
        <f>OutlineParameters!T1172</f>
        <v>195.96577566493423</v>
      </c>
      <c r="E892" s="11">
        <f t="shared" si="65"/>
        <v>-63.811605412163686</v>
      </c>
      <c r="F892">
        <f t="shared" si="66"/>
        <v>21.937636628274312</v>
      </c>
      <c r="G892">
        <f t="shared" si="67"/>
        <v>-5.8151732225546482E-3</v>
      </c>
      <c r="H892">
        <f t="shared" si="68"/>
        <v>1.0812025720952079E-5</v>
      </c>
      <c r="I892">
        <f t="shared" si="69"/>
        <v>0</v>
      </c>
    </row>
    <row r="893" spans="1:9">
      <c r="A893">
        <v>159</v>
      </c>
      <c r="B893" s="11">
        <f>RockerConcaveParameters!R969</f>
        <v>22.938213275573858</v>
      </c>
      <c r="C893" s="11">
        <f>RockerConcaveParameters!T969</f>
        <v>5.7655256177796002</v>
      </c>
      <c r="D893" s="11">
        <f>OutlineParameters!T1173</f>
        <v>195.90293057175469</v>
      </c>
      <c r="E893" s="11">
        <f t="shared" si="65"/>
        <v>-63.486692277747025</v>
      </c>
      <c r="F893">
        <f t="shared" si="66"/>
        <v>21.93183119974282</v>
      </c>
      <c r="G893">
        <f t="shared" si="67"/>
        <v>-5.8054285314916854E-3</v>
      </c>
      <c r="H893">
        <f t="shared" si="68"/>
        <v>9.7446910629628292E-6</v>
      </c>
      <c r="I893">
        <f t="shared" si="69"/>
        <v>0</v>
      </c>
    </row>
    <row r="894" spans="1:9">
      <c r="A894">
        <v>160</v>
      </c>
      <c r="B894" s="11">
        <f>RockerConcaveParameters!R970</f>
        <v>22.923330270262991</v>
      </c>
      <c r="C894" s="11">
        <f>RockerConcaveParameters!T970</f>
        <v>5.7713951275191535</v>
      </c>
      <c r="D894" s="11">
        <f>OutlineParameters!T1174</f>
        <v>195.83997776184131</v>
      </c>
      <c r="E894" s="11">
        <f t="shared" si="65"/>
        <v>-63.161779143330364</v>
      </c>
      <c r="F894">
        <f t="shared" si="66"/>
        <v>21.926034287231118</v>
      </c>
      <c r="G894">
        <f t="shared" si="67"/>
        <v>-5.7969125117018905E-3</v>
      </c>
      <c r="H894">
        <f t="shared" si="68"/>
        <v>8.5160197897948819E-6</v>
      </c>
      <c r="I894">
        <f t="shared" si="69"/>
        <v>0</v>
      </c>
    </row>
    <row r="895" spans="1:9">
      <c r="A895">
        <v>161</v>
      </c>
      <c r="B895" s="11">
        <f>RockerConcaveParameters!R971</f>
        <v>22.908482229532964</v>
      </c>
      <c r="C895" s="11">
        <f>RockerConcaveParameters!T971</f>
        <v>5.7772533576786929</v>
      </c>
      <c r="D895" s="11">
        <f>OutlineParameters!T1175</f>
        <v>195.7769140670521</v>
      </c>
      <c r="E895" s="11">
        <f t="shared" si="65"/>
        <v>-62.836866008913709</v>
      </c>
      <c r="F895">
        <f t="shared" si="66"/>
        <v>21.920244697619484</v>
      </c>
      <c r="G895">
        <f t="shared" si="67"/>
        <v>-5.7895896116342271E-3</v>
      </c>
      <c r="H895">
        <f t="shared" si="68"/>
        <v>7.3229000676633405E-6</v>
      </c>
      <c r="I895">
        <f t="shared" si="69"/>
        <v>0</v>
      </c>
    </row>
    <row r="896" spans="1:9">
      <c r="A896">
        <v>162</v>
      </c>
      <c r="B896" s="11">
        <f>RockerConcaveParameters!R972</f>
        <v>22.893668366663992</v>
      </c>
      <c r="C896" s="11">
        <f>RockerConcaveParameters!T972</f>
        <v>5.7831008949535212</v>
      </c>
      <c r="D896" s="11">
        <f>OutlineParameters!T1176</f>
        <v>195.71373233535982</v>
      </c>
      <c r="E896" s="11">
        <f t="shared" si="65"/>
        <v>-62.511952874497048</v>
      </c>
      <c r="F896">
        <f t="shared" si="66"/>
        <v>21.914461258169936</v>
      </c>
      <c r="G896">
        <f t="shared" si="67"/>
        <v>-5.7834394495479557E-3</v>
      </c>
      <c r="H896">
        <f t="shared" si="68"/>
        <v>6.1501620862713935E-6</v>
      </c>
      <c r="I896">
        <f t="shared" si="69"/>
        <v>0</v>
      </c>
    </row>
    <row r="897" spans="1:9">
      <c r="A897">
        <v>163</v>
      </c>
      <c r="B897" s="11">
        <f>RockerConcaveParameters!R973</f>
        <v>22.878887762135165</v>
      </c>
      <c r="C897" s="11">
        <f>RockerConcaveParameters!T973</f>
        <v>5.7889377153306167</v>
      </c>
      <c r="D897" s="11">
        <f>OutlineParameters!T1177</f>
        <v>195.65043736689404</v>
      </c>
      <c r="E897" s="11">
        <f t="shared" si="65"/>
        <v>-62.187039740080387</v>
      </c>
      <c r="F897">
        <f t="shared" si="66"/>
        <v>21.90868289698788</v>
      </c>
      <c r="G897">
        <f t="shared" si="67"/>
        <v>-5.7783611820561021E-3</v>
      </c>
      <c r="H897">
        <f t="shared" si="68"/>
        <v>5.0782674918536941E-6</v>
      </c>
      <c r="I897">
        <f t="shared" si="69"/>
        <v>0</v>
      </c>
    </row>
    <row r="898" spans="1:9">
      <c r="A898">
        <v>164</v>
      </c>
      <c r="B898" s="11">
        <f>RockerConcaveParameters!R974</f>
        <v>22.864139540727834</v>
      </c>
      <c r="C898" s="11">
        <f>RockerConcaveParameters!T974</f>
        <v>5.7947643361148371</v>
      </c>
      <c r="D898" s="11">
        <f>OutlineParameters!T1178</f>
        <v>195.58702200913979</v>
      </c>
      <c r="E898" s="11">
        <f t="shared" si="65"/>
        <v>-61.862126605663725</v>
      </c>
      <c r="F898">
        <f t="shared" si="66"/>
        <v>21.902908371872634</v>
      </c>
      <c r="G898">
        <f t="shared" si="67"/>
        <v>-5.7745251152461208E-3</v>
      </c>
      <c r="H898">
        <f t="shared" si="68"/>
        <v>3.8360668099812756E-6</v>
      </c>
      <c r="I898">
        <f t="shared" si="69"/>
        <v>0</v>
      </c>
    </row>
    <row r="899" spans="1:9">
      <c r="A899">
        <v>165</v>
      </c>
      <c r="B899" s="11">
        <f>RockerConcaveParameters!R975</f>
        <v>22.849422783410159</v>
      </c>
      <c r="C899" s="11">
        <f>RockerConcaveParameters!T975</f>
        <v>5.8005807331373225</v>
      </c>
      <c r="D899" s="11">
        <f>OutlineParameters!T1179</f>
        <v>195.52348309395518</v>
      </c>
      <c r="E899" s="11">
        <f t="shared" si="65"/>
        <v>-61.537213471247071</v>
      </c>
      <c r="F899">
        <f t="shared" si="66"/>
        <v>21.897136532866575</v>
      </c>
      <c r="G899">
        <f t="shared" si="67"/>
        <v>-5.7718390060585989E-3</v>
      </c>
      <c r="H899">
        <f t="shared" si="68"/>
        <v>2.686109187521879E-6</v>
      </c>
      <c r="I899">
        <f t="shared" si="69"/>
        <v>0</v>
      </c>
    </row>
    <row r="900" spans="1:9">
      <c r="A900">
        <v>166</v>
      </c>
      <c r="B900" s="11">
        <f>RockerConcaveParameters!R976</f>
        <v>22.834736702679844</v>
      </c>
      <c r="C900" s="11">
        <f>RockerConcaveParameters!T976</f>
        <v>5.8063874933427178</v>
      </c>
      <c r="D900" s="11">
        <f>OutlineParameters!T1180</f>
        <v>195.45981745319818</v>
      </c>
      <c r="E900" s="11">
        <f t="shared" si="65"/>
        <v>-61.21230033683041</v>
      </c>
      <c r="F900">
        <f t="shared" si="66"/>
        <v>21.891366263510005</v>
      </c>
      <c r="G900">
        <f t="shared" si="67"/>
        <v>-5.7702693565708785E-3</v>
      </c>
      <c r="H900">
        <f t="shared" si="68"/>
        <v>1.5696494877204259E-6</v>
      </c>
      <c r="I900">
        <f t="shared" si="69"/>
        <v>0</v>
      </c>
    </row>
    <row r="901" spans="1:9">
      <c r="A901">
        <v>167</v>
      </c>
      <c r="B901" s="11">
        <f>RockerConcaveParameters!R977</f>
        <v>22.820080379412452</v>
      </c>
      <c r="C901" s="11">
        <f>RockerConcaveParameters!T977</f>
        <v>5.8121847714056054</v>
      </c>
      <c r="D901" s="11">
        <f>OutlineParameters!T1181</f>
        <v>195.39601793748022</v>
      </c>
      <c r="E901" s="11">
        <f t="shared" si="65"/>
        <v>-60.887387202413748</v>
      </c>
      <c r="F901">
        <f t="shared" si="66"/>
        <v>21.88559635073057</v>
      </c>
      <c r="G901">
        <f t="shared" si="67"/>
        <v>-5.7699127794350602E-3</v>
      </c>
      <c r="H901">
        <f t="shared" si="68"/>
        <v>3.5657713581827011E-7</v>
      </c>
      <c r="I901">
        <f t="shared" si="69"/>
        <v>0</v>
      </c>
    </row>
    <row r="902" spans="1:9">
      <c r="A902">
        <v>168</v>
      </c>
      <c r="B902" s="11">
        <f>RockerConcaveParameters!R978</f>
        <v>22.805452894838286</v>
      </c>
      <c r="C902" s="11">
        <f>RockerConcaveParameters!T978</f>
        <v>5.8179727814921751</v>
      </c>
      <c r="D902" s="11">
        <f>OutlineParameters!T1182</f>
        <v>195.33208934172038</v>
      </c>
      <c r="E902" s="11">
        <f t="shared" si="65"/>
        <v>-60.562474067997087</v>
      </c>
      <c r="F902">
        <f t="shared" si="66"/>
        <v>21.879825694751769</v>
      </c>
      <c r="G902">
        <f t="shared" si="67"/>
        <v>-5.770655978800221E-3</v>
      </c>
      <c r="H902">
        <f t="shared" si="68"/>
        <v>-7.4319936516076268E-7</v>
      </c>
      <c r="I902">
        <f t="shared" si="69"/>
        <v>0</v>
      </c>
    </row>
    <row r="903" spans="1:9">
      <c r="A903">
        <v>169</v>
      </c>
      <c r="B903" s="11">
        <f>RockerConcaveParameters!R979</f>
        <v>22.790853460922943</v>
      </c>
      <c r="C903" s="11">
        <f>RockerConcaveParameters!T979</f>
        <v>5.8237519319026907</v>
      </c>
      <c r="D903" s="11">
        <f>OutlineParameters!T1183</f>
        <v>195.26802451597555</v>
      </c>
      <c r="E903" s="11">
        <f t="shared" si="65"/>
        <v>-60.237560933580426</v>
      </c>
      <c r="F903">
        <f t="shared" si="66"/>
        <v>21.87405317837927</v>
      </c>
      <c r="G903">
        <f t="shared" si="67"/>
        <v>-5.7725163724988704E-3</v>
      </c>
      <c r="H903">
        <f t="shared" si="68"/>
        <v>-1.8603936986494318E-6</v>
      </c>
      <c r="I903">
        <f t="shared" si="69"/>
        <v>0</v>
      </c>
    </row>
    <row r="904" spans="1:9">
      <c r="A904">
        <v>170</v>
      </c>
      <c r="B904" s="11">
        <f>RockerConcaveParameters!R980</f>
        <v>22.776281158811955</v>
      </c>
      <c r="C904" s="11">
        <f>RockerConcaveParameters!T980</f>
        <v>5.8295224368303549</v>
      </c>
      <c r="D904" s="11">
        <f>OutlineParameters!T1184</f>
        <v>195.20382029210376</v>
      </c>
      <c r="E904" s="11">
        <f t="shared" si="65"/>
        <v>-59.912647799163771</v>
      </c>
      <c r="F904">
        <f t="shared" si="66"/>
        <v>21.868277628131484</v>
      </c>
      <c r="G904">
        <f t="shared" si="67"/>
        <v>-5.7755502477867537E-3</v>
      </c>
      <c r="H904">
        <f t="shared" si="68"/>
        <v>-3.0338752878833475E-6</v>
      </c>
      <c r="I904">
        <f t="shared" si="69"/>
        <v>0</v>
      </c>
    </row>
    <row r="905" spans="1:9">
      <c r="A905">
        <v>171</v>
      </c>
      <c r="B905" s="11">
        <f>RockerConcaveParameters!R981</f>
        <v>22.761735069974289</v>
      </c>
      <c r="C905" s="11">
        <f>RockerConcaveParameters!T981</f>
        <v>5.8352845103653097</v>
      </c>
      <c r="D905" s="11">
        <f>OutlineParameters!T1185</f>
        <v>195.13947159461443</v>
      </c>
      <c r="E905" s="11">
        <f t="shared" si="65"/>
        <v>-59.58773466474711</v>
      </c>
      <c r="F905">
        <f t="shared" si="66"/>
        <v>21.862497855188892</v>
      </c>
      <c r="G905">
        <f t="shared" si="67"/>
        <v>-5.7797729425921318E-3</v>
      </c>
      <c r="H905">
        <f t="shared" si="68"/>
        <v>-4.2226948053780688E-6</v>
      </c>
      <c r="I905">
        <f t="shared" si="69"/>
        <v>0</v>
      </c>
    </row>
    <row r="906" spans="1:9">
      <c r="A906">
        <v>172</v>
      </c>
      <c r="B906" s="11">
        <f>RockerConcaveParameters!R982</f>
        <v>22.747214405890386</v>
      </c>
      <c r="C906" s="11">
        <f>RockerConcaveParameters!T982</f>
        <v>5.8410385609624118</v>
      </c>
      <c r="D906" s="11">
        <f>OutlineParameters!T1186</f>
        <v>195.07497699913748</v>
      </c>
      <c r="E906" s="11">
        <f t="shared" si="65"/>
        <v>-59.262821530330449</v>
      </c>
      <c r="F906">
        <f t="shared" si="66"/>
        <v>21.856712809366112</v>
      </c>
      <c r="G906">
        <f t="shared" si="67"/>
        <v>-5.7850458227797219E-3</v>
      </c>
      <c r="H906">
        <f t="shared" si="68"/>
        <v>-5.2728801875900899E-6</v>
      </c>
      <c r="I906">
        <f t="shared" si="69"/>
        <v>0</v>
      </c>
    </row>
    <row r="907" spans="1:9">
      <c r="A907">
        <v>173</v>
      </c>
      <c r="B907" s="11">
        <f>RockerConcaveParameters!R983</f>
        <v>22.732718247952267</v>
      </c>
      <c r="C907" s="11">
        <f>RockerConcaveParameters!T983</f>
        <v>5.8467848027363196</v>
      </c>
      <c r="D907" s="11">
        <f>OutlineParameters!T1187</f>
        <v>195.01033557266763</v>
      </c>
      <c r="E907" s="11">
        <f t="shared" si="65"/>
        <v>-58.937908395913787</v>
      </c>
      <c r="F907">
        <f t="shared" si="66"/>
        <v>21.850921347625739</v>
      </c>
      <c r="G907">
        <f t="shared" si="67"/>
        <v>-5.7914617403724833E-3</v>
      </c>
      <c r="H907">
        <f t="shared" si="68"/>
        <v>-6.4159175927613887E-6</v>
      </c>
      <c r="I907">
        <f t="shared" si="69"/>
        <v>0</v>
      </c>
    </row>
    <row r="908" spans="1:9">
      <c r="A908">
        <v>174</v>
      </c>
      <c r="B908" s="11">
        <f>RockerConcaveParameters!R984</f>
        <v>22.718245677844088</v>
      </c>
      <c r="C908" s="11">
        <f>RockerConcaveParameters!T984</f>
        <v>5.8525234497086061</v>
      </c>
      <c r="D908" s="11">
        <f>OutlineParameters!T1188</f>
        <v>194.94554207551624</v>
      </c>
      <c r="E908" s="11">
        <f t="shared" si="65"/>
        <v>-58.612995261497126</v>
      </c>
      <c r="F908">
        <f t="shared" si="66"/>
        <v>21.845122288691453</v>
      </c>
      <c r="G908">
        <f t="shared" si="67"/>
        <v>-5.7990589342864496E-3</v>
      </c>
      <c r="H908">
        <f t="shared" si="68"/>
        <v>-7.5971939139662936E-6</v>
      </c>
      <c r="I908">
        <f t="shared" si="69"/>
        <v>0</v>
      </c>
    </row>
    <row r="909" spans="1:9">
      <c r="A909">
        <v>175</v>
      </c>
      <c r="B909" s="11">
        <f>RockerConcaveParameters!R985</f>
        <v>22.703795906608089</v>
      </c>
      <c r="C909" s="11">
        <f>RockerConcaveParameters!T985</f>
        <v>5.8582549104737609</v>
      </c>
      <c r="D909" s="11">
        <f>OutlineParameters!T1189</f>
        <v>194.88059143219274</v>
      </c>
      <c r="E909" s="11">
        <f t="shared" si="65"/>
        <v>-58.288082127080472</v>
      </c>
      <c r="F909">
        <f t="shared" si="66"/>
        <v>21.839314556797408</v>
      </c>
      <c r="G909">
        <f t="shared" si="67"/>
        <v>-5.8077318940448208E-3</v>
      </c>
      <c r="H909">
        <f t="shared" si="68"/>
        <v>-8.6729597583712348E-6</v>
      </c>
      <c r="I909">
        <f t="shared" si="69"/>
        <v>0</v>
      </c>
    </row>
    <row r="910" spans="1:9">
      <c r="A910">
        <v>176</v>
      </c>
      <c r="B910" s="11">
        <f>RockerConcaveParameters!R986</f>
        <v>22.689367994375917</v>
      </c>
      <c r="C910" s="11">
        <f>RockerConcaveParameters!T986</f>
        <v>5.8639793368199262</v>
      </c>
      <c r="D910" s="11">
        <f>OutlineParameters!T1190</f>
        <v>194.81548428925242</v>
      </c>
      <c r="E910" s="11">
        <f t="shared" si="65"/>
        <v>-57.96316899266381</v>
      </c>
      <c r="F910">
        <f t="shared" si="66"/>
        <v>21.833497019793299</v>
      </c>
      <c r="G910">
        <f t="shared" si="67"/>
        <v>-5.8175370041091412E-3</v>
      </c>
      <c r="H910">
        <f t="shared" si="68"/>
        <v>-9.8051100643203881E-6</v>
      </c>
      <c r="I910">
        <f t="shared" si="69"/>
        <v>0</v>
      </c>
    </row>
    <row r="911" spans="1:9">
      <c r="A911">
        <v>177</v>
      </c>
      <c r="B911" s="11">
        <f>RockerConcaveParameters!R987</f>
        <v>22.67496110892634</v>
      </c>
      <c r="C911" s="11">
        <f>RockerConcaveParameters!T987</f>
        <v>5.8696971321345188</v>
      </c>
      <c r="D911" s="11">
        <f>OutlineParameters!T1191</f>
        <v>194.75021350358588</v>
      </c>
      <c r="E911" s="11">
        <f t="shared" si="65"/>
        <v>-57.638255858247149</v>
      </c>
      <c r="F911">
        <f t="shared" si="66"/>
        <v>21.827668546751664</v>
      </c>
      <c r="G911">
        <f t="shared" si="67"/>
        <v>-5.8284730416353625E-3</v>
      </c>
      <c r="H911">
        <f t="shared" si="68"/>
        <v>-1.0936037526221298E-5</v>
      </c>
      <c r="I911">
        <f t="shared" si="69"/>
        <v>0</v>
      </c>
    </row>
    <row r="912" spans="1:9">
      <c r="A912">
        <v>178</v>
      </c>
      <c r="B912" s="11">
        <f>RockerConcaveParameters!R988</f>
        <v>22.660574332101973</v>
      </c>
      <c r="C912" s="11">
        <f>RockerConcaveParameters!T988</f>
        <v>5.875408510388616</v>
      </c>
      <c r="D912" s="11">
        <f>OutlineParameters!T1192</f>
        <v>194.6847800429901</v>
      </c>
      <c r="E912" s="11">
        <f t="shared" si="65"/>
        <v>-57.313342723830488</v>
      </c>
      <c r="F912">
        <f t="shared" si="66"/>
        <v>21.82182802598977</v>
      </c>
      <c r="G912">
        <f t="shared" si="67"/>
        <v>-5.8405207618932309E-3</v>
      </c>
      <c r="H912">
        <f t="shared" si="68"/>
        <v>-1.2047720257868377E-5</v>
      </c>
      <c r="I912">
        <f t="shared" si="69"/>
        <v>0</v>
      </c>
    </row>
    <row r="913" spans="1:9">
      <c r="A913">
        <v>179</v>
      </c>
      <c r="B913" s="11">
        <f>RockerConcaveParameters!R989</f>
        <v>22.646206810163633</v>
      </c>
      <c r="C913" s="11">
        <f>RockerConcaveParameters!T989</f>
        <v>5.8811137233182285</v>
      </c>
      <c r="D913" s="11">
        <f>OutlineParameters!T1193</f>
        <v>194.61917676366761</v>
      </c>
      <c r="E913" s="11">
        <f t="shared" si="65"/>
        <v>-56.988429589413826</v>
      </c>
      <c r="F913">
        <f t="shared" si="66"/>
        <v>21.815974333568526</v>
      </c>
      <c r="G913">
        <f t="shared" si="67"/>
        <v>-5.8536924212440056E-3</v>
      </c>
      <c r="H913">
        <f t="shared" si="68"/>
        <v>-1.3171659350774689E-5</v>
      </c>
      <c r="I913">
        <f t="shared" si="69"/>
        <v>0</v>
      </c>
    </row>
    <row r="914" spans="1:9">
      <c r="A914">
        <v>180</v>
      </c>
      <c r="B914" s="11">
        <f>RockerConcaveParameters!R990</f>
        <v>22.631857689257373</v>
      </c>
      <c r="C914" s="11">
        <f>RockerConcaveParameters!T990</f>
        <v>5.8868131121029013</v>
      </c>
      <c r="D914" s="11">
        <f>OutlineParameters!T1194</f>
        <v>194.55340431217371</v>
      </c>
      <c r="E914" s="11">
        <f t="shared" si="65"/>
        <v>-56.663516454997172</v>
      </c>
      <c r="F914">
        <f t="shared" si="66"/>
        <v>21.810106405747614</v>
      </c>
      <c r="G914">
        <f t="shared" si="67"/>
        <v>-5.8679278209119445E-3</v>
      </c>
      <c r="H914">
        <f t="shared" si="68"/>
        <v>-1.4235399667938964E-5</v>
      </c>
      <c r="I914">
        <f t="shared" si="69"/>
        <v>0</v>
      </c>
    </row>
    <row r="915" spans="1:9">
      <c r="A915">
        <v>181</v>
      </c>
      <c r="B915" s="11">
        <f>RockerConcaveParameters!R991</f>
        <v>22.617526051397956</v>
      </c>
      <c r="C915" s="11">
        <f>RockerConcaveParameters!T991</f>
        <v>5.892506890658856</v>
      </c>
      <c r="D915" s="11">
        <f>OutlineParameters!T1195</f>
        <v>194.48745761301782</v>
      </c>
      <c r="E915" s="11">
        <f t="shared" si="65"/>
        <v>-56.338603320580511</v>
      </c>
      <c r="F915">
        <f t="shared" si="66"/>
        <v>21.80422308405721</v>
      </c>
      <c r="G915">
        <f t="shared" si="67"/>
        <v>-5.8833216904048413E-3</v>
      </c>
      <c r="H915">
        <f t="shared" si="68"/>
        <v>-1.5393869492896783E-5</v>
      </c>
      <c r="I915">
        <f t="shared" si="69"/>
        <v>0</v>
      </c>
    </row>
    <row r="916" spans="1:9">
      <c r="A916">
        <v>182</v>
      </c>
      <c r="B916" s="11">
        <f>RockerConcaveParameters!R992</f>
        <v>22.603211064077232</v>
      </c>
      <c r="C916" s="11">
        <f>RockerConcaveParameters!T992</f>
        <v>5.898195402860293</v>
      </c>
      <c r="D916" s="11">
        <f>OutlineParameters!T1196</f>
        <v>194.4213295267312</v>
      </c>
      <c r="E916" s="11">
        <f t="shared" si="65"/>
        <v>-56.013690186163849</v>
      </c>
      <c r="F916">
        <f t="shared" si="66"/>
        <v>21.798323262949882</v>
      </c>
      <c r="G916">
        <f t="shared" si="67"/>
        <v>-5.899821107327341E-3</v>
      </c>
      <c r="H916">
        <f t="shared" si="68"/>
        <v>-1.6499416922499677E-5</v>
      </c>
      <c r="I916">
        <f t="shared" si="69"/>
        <v>0</v>
      </c>
    </row>
    <row r="917" spans="1:9">
      <c r="A917">
        <v>183</v>
      </c>
      <c r="B917" s="11">
        <f>RockerConcaveParameters!R993</f>
        <v>22.588911809411695</v>
      </c>
      <c r="C917" s="11">
        <f>RockerConcaveParameters!T993</f>
        <v>5.9038788327886955</v>
      </c>
      <c r="D917" s="11">
        <f>OutlineParameters!T1197</f>
        <v>194.35502482859351</v>
      </c>
      <c r="E917" s="11">
        <f t="shared" si="65"/>
        <v>-55.688777051747188</v>
      </c>
      <c r="F917">
        <f t="shared" si="66"/>
        <v>21.792405879495469</v>
      </c>
      <c r="G917">
        <f t="shared" si="67"/>
        <v>-5.9173834544132831E-3</v>
      </c>
      <c r="H917">
        <f t="shared" si="68"/>
        <v>-1.7562347085942065E-5</v>
      </c>
      <c r="I917">
        <f t="shared" si="69"/>
        <v>0</v>
      </c>
    </row>
    <row r="918" spans="1:9">
      <c r="A918">
        <v>184</v>
      </c>
      <c r="B918" s="11">
        <f>RockerConcaveParameters!R994</f>
        <v>22.574627433521957</v>
      </c>
      <c r="C918" s="11">
        <f>RockerConcaveParameters!T994</f>
        <v>5.9095575514340375</v>
      </c>
      <c r="D918" s="11">
        <f>OutlineParameters!T1198</f>
        <v>194.28853637838125</v>
      </c>
      <c r="E918" s="11">
        <f t="shared" si="65"/>
        <v>-55.363863917330526</v>
      </c>
      <c r="F918">
        <f t="shared" si="66"/>
        <v>21.786469808230486</v>
      </c>
      <c r="G918">
        <f t="shared" si="67"/>
        <v>-5.9360712649834113E-3</v>
      </c>
      <c r="H918">
        <f t="shared" si="68"/>
        <v>-1.8687810570128249E-5</v>
      </c>
      <c r="I918">
        <f t="shared" si="69"/>
        <v>0</v>
      </c>
    </row>
    <row r="919" spans="1:9">
      <c r="A919">
        <v>185</v>
      </c>
      <c r="B919" s="11">
        <f>RockerConcaveParameters!R995</f>
        <v>22.560357082439964</v>
      </c>
      <c r="C919" s="11">
        <f>RockerConcaveParameters!T995</f>
        <v>5.9152318404075821</v>
      </c>
      <c r="D919" s="11">
        <f>OutlineParameters!T1199</f>
        <v>194.22186100795244</v>
      </c>
      <c r="E919" s="11">
        <f t="shared" si="65"/>
        <v>-55.038950782913872</v>
      </c>
      <c r="F919">
        <f t="shared" si="66"/>
        <v>21.78051397326476</v>
      </c>
      <c r="G919">
        <f t="shared" si="67"/>
        <v>-5.9558349657251597E-3</v>
      </c>
      <c r="H919">
        <f t="shared" si="68"/>
        <v>-1.976370074174838E-5</v>
      </c>
      <c r="I919">
        <f t="shared" si="69"/>
        <v>0</v>
      </c>
    </row>
    <row r="920" spans="1:9">
      <c r="A920">
        <v>186</v>
      </c>
      <c r="B920" s="11">
        <f>RockerConcaveParameters!R996</f>
        <v>22.546099838415227</v>
      </c>
      <c r="C920" s="11">
        <f>RockerConcaveParameters!T996</f>
        <v>5.9209019135507486</v>
      </c>
      <c r="D920" s="11">
        <f>OutlineParameters!T1200</f>
        <v>194.15499158099124</v>
      </c>
      <c r="E920" s="11">
        <f t="shared" si="65"/>
        <v>-54.714037648497211</v>
      </c>
      <c r="F920">
        <f t="shared" si="66"/>
        <v>21.774537213468083</v>
      </c>
      <c r="G920">
        <f t="shared" si="67"/>
        <v>-5.9767597966775554E-3</v>
      </c>
      <c r="H920">
        <f t="shared" si="68"/>
        <v>-2.0924830952395723E-5</v>
      </c>
      <c r="I920">
        <f t="shared" si="69"/>
        <v>0</v>
      </c>
    </row>
    <row r="921" spans="1:9">
      <c r="A921">
        <v>187</v>
      </c>
      <c r="B921" s="11">
        <f>RockerConcaveParameters!R997</f>
        <v>22.531854847499901</v>
      </c>
      <c r="C921" s="11">
        <f>RockerConcaveParameters!T997</f>
        <v>5.9265680822706823</v>
      </c>
      <c r="D921" s="11">
        <f>OutlineParameters!T1201</f>
        <v>194.08793286652497</v>
      </c>
      <c r="E921" s="11">
        <f t="shared" si="65"/>
        <v>-54.389124514080549</v>
      </c>
      <c r="F921">
        <f t="shared" si="66"/>
        <v>21.768538520133564</v>
      </c>
      <c r="G921">
        <f t="shared" si="67"/>
        <v>-5.9986933345186344E-3</v>
      </c>
      <c r="H921">
        <f t="shared" si="68"/>
        <v>-2.1933537841078987E-5</v>
      </c>
      <c r="I921">
        <f t="shared" si="69"/>
        <v>0</v>
      </c>
    </row>
    <row r="922" spans="1:9">
      <c r="A922">
        <v>188</v>
      </c>
      <c r="B922" s="11">
        <f>RockerConcaveParameters!R998</f>
        <v>22.517621245072256</v>
      </c>
      <c r="C922" s="11">
        <f>RockerConcaveParameters!T998</f>
        <v>5.9322306268251914</v>
      </c>
      <c r="D922" s="11">
        <f>OutlineParameters!T1202</f>
        <v>194.02067772742947</v>
      </c>
      <c r="E922" s="11">
        <f t="shared" si="65"/>
        <v>-54.064211379663888</v>
      </c>
      <c r="F922">
        <f t="shared" si="66"/>
        <v>21.762516781167939</v>
      </c>
      <c r="G922">
        <f t="shared" si="67"/>
        <v>-6.0217389656251896E-3</v>
      </c>
      <c r="H922">
        <f t="shared" si="68"/>
        <v>-2.304563110655522E-5</v>
      </c>
      <c r="I922">
        <f t="shared" si="69"/>
        <v>0</v>
      </c>
    </row>
    <row r="923" spans="1:9">
      <c r="A923">
        <v>189</v>
      </c>
      <c r="B923" s="11">
        <f>RockerConcaveParameters!R999</f>
        <v>22.503398145293893</v>
      </c>
      <c r="C923" s="11">
        <f>RockerConcaveParameters!T999</f>
        <v>5.9378898545386143</v>
      </c>
      <c r="D923" s="11">
        <f>OutlineParameters!T1203</f>
        <v>193.95322299556287</v>
      </c>
      <c r="E923" s="11">
        <f t="shared" si="65"/>
        <v>-53.739298245247227</v>
      </c>
      <c r="F923">
        <f t="shared" si="66"/>
        <v>21.756470895586716</v>
      </c>
      <c r="G923">
        <f t="shared" si="67"/>
        <v>-6.0458855812228762E-3</v>
      </c>
      <c r="H923">
        <f t="shared" si="68"/>
        <v>-2.4146615597686605E-5</v>
      </c>
      <c r="I923">
        <f t="shared" si="69"/>
        <v>0</v>
      </c>
    </row>
    <row r="924" spans="1:9">
      <c r="A924">
        <v>190</v>
      </c>
      <c r="B924" s="11">
        <f>RockerConcaveParameters!R1000</f>
        <v>22.489184672944194</v>
      </c>
      <c r="C924" s="11">
        <f>RockerConcaveParameters!T1000</f>
        <v>5.9435459995943649</v>
      </c>
      <c r="D924" s="11">
        <f>OutlineParameters!T1204</f>
        <v>193.88556550278315</v>
      </c>
      <c r="E924" s="11">
        <f t="shared" si="65"/>
        <v>-53.414385110830573</v>
      </c>
      <c r="F924">
        <f t="shared" si="66"/>
        <v>21.750399784719235</v>
      </c>
      <c r="G924">
        <f t="shared" si="67"/>
        <v>-6.0711108674809111E-3</v>
      </c>
      <c r="H924">
        <f t="shared" si="68"/>
        <v>-2.5225286258034885E-5</v>
      </c>
      <c r="I924">
        <f t="shared" si="69"/>
        <v>0</v>
      </c>
    </row>
    <row r="925" spans="1:9">
      <c r="A925">
        <v>191</v>
      </c>
      <c r="B925" s="11">
        <f>RockerConcaveParameters!R1001</f>
        <v>22.474979952802556</v>
      </c>
      <c r="C925" s="11">
        <f>RockerConcaveParameters!T1001</f>
        <v>5.9491993557805056</v>
      </c>
      <c r="D925" s="11">
        <f>OutlineParameters!T1205</f>
        <v>193.81769811701639</v>
      </c>
      <c r="E925" s="11">
        <f t="shared" si="65"/>
        <v>-53.089471976413911</v>
      </c>
      <c r="F925">
        <f t="shared" si="66"/>
        <v>21.744302333566633</v>
      </c>
      <c r="G925">
        <f t="shared" si="67"/>
        <v>-6.0974511526019626E-3</v>
      </c>
      <c r="H925">
        <f t="shared" si="68"/>
        <v>-2.6340285121051465E-5</v>
      </c>
      <c r="I925">
        <f t="shared" si="69"/>
        <v>0</v>
      </c>
    </row>
    <row r="926" spans="1:9">
      <c r="A926">
        <v>192</v>
      </c>
      <c r="B926" s="11">
        <f>RockerConcaveParameters!R1002</f>
        <v>22.460783099073605</v>
      </c>
      <c r="C926" s="11">
        <f>RockerConcaveParameters!T1002</f>
        <v>5.9548501708030122</v>
      </c>
      <c r="D926" s="11">
        <f>OutlineParameters!T1206</f>
        <v>193.74962559887288</v>
      </c>
      <c r="E926" s="11">
        <f t="shared" si="65"/>
        <v>-52.76455884199725</v>
      </c>
      <c r="F926">
        <f t="shared" si="66"/>
        <v>21.738177518353101</v>
      </c>
      <c r="G926">
        <f t="shared" si="67"/>
        <v>-6.1248152135320311E-3</v>
      </c>
      <c r="H926">
        <f t="shared" si="68"/>
        <v>-2.736406093006849E-5</v>
      </c>
      <c r="I926">
        <f t="shared" si="69"/>
        <v>0</v>
      </c>
    </row>
    <row r="927" spans="1:9">
      <c r="A927">
        <v>193</v>
      </c>
      <c r="B927" s="11">
        <f>RockerConcaveParameters!R1003</f>
        <v>22.446593257691141</v>
      </c>
      <c r="C927" s="11">
        <f>RockerConcaveParameters!T1003</f>
        <v>5.960498785909067</v>
      </c>
      <c r="D927" s="11">
        <f>OutlineParameters!T1207</f>
        <v>193.6813408154037</v>
      </c>
      <c r="E927" s="11">
        <f t="shared" si="65"/>
        <v>-52.439645707580588</v>
      </c>
      <c r="F927">
        <f t="shared" si="66"/>
        <v>21.732024243846176</v>
      </c>
      <c r="G927">
        <f t="shared" si="67"/>
        <v>-6.1532745069250439E-3</v>
      </c>
      <c r="H927">
        <f t="shared" si="68"/>
        <v>-2.8459293393012786E-5</v>
      </c>
      <c r="I927">
        <f t="shared" si="69"/>
        <v>0</v>
      </c>
    </row>
    <row r="928" spans="1:9">
      <c r="A928">
        <v>194</v>
      </c>
      <c r="B928" s="11">
        <f>RockerConcaveParameters!R1004</f>
        <v>22.432409537571438</v>
      </c>
      <c r="C928" s="11">
        <f>RockerConcaveParameters!T1004</f>
        <v>5.9661454332144999</v>
      </c>
      <c r="D928" s="11">
        <f>OutlineParameters!T1208</f>
        <v>193.61284059846685</v>
      </c>
      <c r="E928" s="11">
        <f t="shared" si="65"/>
        <v>-52.114732573163927</v>
      </c>
      <c r="F928">
        <f t="shared" si="66"/>
        <v>21.725841424850042</v>
      </c>
      <c r="G928">
        <f t="shared" si="67"/>
        <v>-6.1828189961339319E-3</v>
      </c>
      <c r="H928">
        <f t="shared" si="68"/>
        <v>-2.9544489208888081E-5</v>
      </c>
      <c r="I928">
        <f t="shared" si="69"/>
        <v>0</v>
      </c>
    </row>
    <row r="929" spans="1:9">
      <c r="A929">
        <v>195</v>
      </c>
      <c r="B929" s="11">
        <f>RockerConcaveParameters!R1005</f>
        <v>22.41823107406131</v>
      </c>
      <c r="C929" s="11">
        <f>RockerConcaveParameters!T1005</f>
        <v>5.9717904302400475</v>
      </c>
      <c r="D929" s="11">
        <f>OutlineParameters!T1209</f>
        <v>193.54412177992026</v>
      </c>
      <c r="E929" s="11">
        <f t="shared" si="65"/>
        <v>-51.789819438747273</v>
      </c>
      <c r="F929">
        <f t="shared" si="66"/>
        <v>21.719627994576587</v>
      </c>
      <c r="G929">
        <f t="shared" si="67"/>
        <v>-6.2134302734548896E-3</v>
      </c>
      <c r="H929">
        <f t="shared" si="68"/>
        <v>-3.0611277320957697E-5</v>
      </c>
      <c r="I929">
        <f t="shared" si="69"/>
        <v>0</v>
      </c>
    </row>
    <row r="930" spans="1:9">
      <c r="A930">
        <v>196</v>
      </c>
      <c r="B930" s="11">
        <f>RockerConcaveParameters!R1006</f>
        <v>22.404056981375653</v>
      </c>
      <c r="C930" s="11">
        <f>RockerConcaveParameters!T1006</f>
        <v>5.9774340097872551</v>
      </c>
      <c r="D930" s="11">
        <f>OutlineParameters!T1210</f>
        <v>193.47518119162206</v>
      </c>
      <c r="E930" s="11">
        <f t="shared" ref="E930:E993" si="70">$C$20*A930+$E$20</f>
        <v>-51.464906304330611</v>
      </c>
      <c r="F930">
        <f t="shared" si="66"/>
        <v>21.713382877318637</v>
      </c>
      <c r="G930">
        <f t="shared" si="67"/>
        <v>-6.2451172579507386E-3</v>
      </c>
      <c r="H930">
        <f t="shared" si="68"/>
        <v>-3.1686984495848947E-5</v>
      </c>
      <c r="I930">
        <f t="shared" si="69"/>
        <v>0</v>
      </c>
    </row>
    <row r="931" spans="1:9">
      <c r="A931">
        <v>197</v>
      </c>
      <c r="B931" s="11">
        <f>RockerConcaveParameters!R1007</f>
        <v>22.389886392214908</v>
      </c>
      <c r="C931" s="11">
        <f>RockerConcaveParameters!T1007</f>
        <v>5.9830764815824882</v>
      </c>
      <c r="D931" s="11">
        <f>OutlineParameters!T1211</f>
        <v>193.4060156654302</v>
      </c>
      <c r="E931" s="11">
        <f t="shared" si="70"/>
        <v>-51.13999316991395</v>
      </c>
      <c r="F931">
        <f t="shared" ref="F931:F994" si="71">IF(E931&gt;-D931,(B931-3/2*C931*((E931/D931)^2-1/3*(E931/D931)^3)),NA())</f>
        <v>21.707105008972963</v>
      </c>
      <c r="G931">
        <f t="shared" ref="G931:G994" si="72">(F931-F930)</f>
        <v>-6.2778683456734541E-3</v>
      </c>
      <c r="H931">
        <f t="shared" si="68"/>
        <v>-3.2751087722715511E-5</v>
      </c>
      <c r="I931">
        <f t="shared" si="69"/>
        <v>0</v>
      </c>
    </row>
    <row r="932" spans="1:9">
      <c r="A932">
        <v>198</v>
      </c>
      <c r="B932" s="11">
        <f>RockerConcaveParameters!R1008</f>
        <v>22.375718428717459</v>
      </c>
      <c r="C932" s="11">
        <f>RockerConcaveParameters!T1008</f>
        <v>5.9887181204418463</v>
      </c>
      <c r="D932" s="11">
        <f>OutlineParameters!T1212</f>
        <v>193.33662203320276</v>
      </c>
      <c r="E932" s="11">
        <f t="shared" si="70"/>
        <v>-50.815080035497289</v>
      </c>
      <c r="F932">
        <f t="shared" si="71"/>
        <v>21.700793321106829</v>
      </c>
      <c r="G932">
        <f t="shared" si="72"/>
        <v>-6.3116878661340081E-3</v>
      </c>
      <c r="H932">
        <f t="shared" ref="H932:H995" si="73">(G932-G931)</f>
        <v>-3.3819520460554031E-5</v>
      </c>
      <c r="I932">
        <f t="shared" ref="I932:I995" si="74">IF(OR(ISNA(G932),ISNA(G931)),0,IF(G932*G931&lt;0,A932,0))</f>
        <v>0</v>
      </c>
    </row>
    <row r="933" spans="1:9">
      <c r="A933">
        <v>199</v>
      </c>
      <c r="B933" s="11">
        <f>RockerConcaveParameters!R1009</f>
        <v>22.361552215662208</v>
      </c>
      <c r="C933" s="11">
        <f>RockerConcaveParameters!T1009</f>
        <v>5.9943591996644505</v>
      </c>
      <c r="D933" s="11">
        <f>OutlineParameters!T1213</f>
        <v>193.26698921389715</v>
      </c>
      <c r="E933" s="11">
        <f t="shared" si="70"/>
        <v>-50.490166901080627</v>
      </c>
      <c r="F933">
        <f t="shared" si="71"/>
        <v>21.694446693341252</v>
      </c>
      <c r="G933">
        <f t="shared" si="72"/>
        <v>-6.3466277655770398E-3</v>
      </c>
      <c r="H933">
        <f t="shared" si="73"/>
        <v>-3.4939899443031663E-5</v>
      </c>
      <c r="I933">
        <f t="shared" si="74"/>
        <v>0</v>
      </c>
    </row>
    <row r="934" spans="1:9">
      <c r="A934">
        <v>200</v>
      </c>
      <c r="B934" s="11">
        <f>RockerConcaveParameters!R1010</f>
        <v>22.347386877828054</v>
      </c>
      <c r="C934" s="11">
        <f>RockerConcaveParameters!T1010</f>
        <v>6</v>
      </c>
      <c r="D934" s="11">
        <f>OutlineParameters!T1214</f>
        <v>193.19712986716317</v>
      </c>
      <c r="E934" s="11">
        <f t="shared" si="70"/>
        <v>-50.165253766663966</v>
      </c>
      <c r="F934">
        <f t="shared" si="71"/>
        <v>21.688064177601106</v>
      </c>
      <c r="G934">
        <f t="shared" si="72"/>
        <v>-6.3825157401460331E-3</v>
      </c>
      <c r="H934">
        <f t="shared" si="73"/>
        <v>-3.5887974568993286E-5</v>
      </c>
      <c r="I934">
        <f t="shared" si="74"/>
        <v>0</v>
      </c>
    </row>
    <row r="935" spans="1:9">
      <c r="A935">
        <v>201</v>
      </c>
      <c r="B935" s="11">
        <f>RockerConcaveParameters!R1011</f>
        <v>22.361552215662208</v>
      </c>
      <c r="C935" s="11">
        <f>RockerConcaveParameters!T1011</f>
        <v>5.9943591996644505</v>
      </c>
      <c r="D935" s="11">
        <f>OutlineParameters!T1215</f>
        <v>193.12703290999434</v>
      </c>
      <c r="E935" s="11">
        <f t="shared" si="70"/>
        <v>-49.840340632247305</v>
      </c>
      <c r="F935">
        <f t="shared" si="71"/>
        <v>21.711199319567324</v>
      </c>
      <c r="G935">
        <f t="shared" si="72"/>
        <v>2.3135141966218242E-2</v>
      </c>
      <c r="H935">
        <f t="shared" si="73"/>
        <v>2.9517657706364275E-2</v>
      </c>
      <c r="I935">
        <f t="shared" si="74"/>
        <v>201</v>
      </c>
    </row>
    <row r="936" spans="1:9">
      <c r="A936">
        <v>202</v>
      </c>
      <c r="B936" s="11">
        <f>RockerConcaveParameters!R1012</f>
        <v>22.375718428717459</v>
      </c>
      <c r="C936" s="11">
        <f>RockerConcaveParameters!T1012</f>
        <v>5.9887181204418463</v>
      </c>
      <c r="D936" s="11">
        <f>OutlineParameters!T1216</f>
        <v>193.05669517424869</v>
      </c>
      <c r="E936" s="11">
        <f t="shared" si="70"/>
        <v>-49.515427497830657</v>
      </c>
      <c r="F936">
        <f t="shared" si="71"/>
        <v>21.734266976538933</v>
      </c>
      <c r="G936">
        <f t="shared" si="72"/>
        <v>2.3067656971608841E-2</v>
      </c>
      <c r="H936">
        <f t="shared" si="73"/>
        <v>-6.7484994609401383E-5</v>
      </c>
      <c r="I936">
        <f t="shared" si="74"/>
        <v>0</v>
      </c>
    </row>
    <row r="937" spans="1:9">
      <c r="A937">
        <v>203</v>
      </c>
      <c r="B937" s="11">
        <f>RockerConcaveParameters!R1013</f>
        <v>22.389886392214908</v>
      </c>
      <c r="C937" s="11">
        <f>RockerConcaveParameters!T1013</f>
        <v>5.9830764815824882</v>
      </c>
      <c r="D937" s="11">
        <f>OutlineParameters!T1217</f>
        <v>192.98611349178427</v>
      </c>
      <c r="E937" s="11">
        <f t="shared" si="70"/>
        <v>-49.190514363413996</v>
      </c>
      <c r="F937">
        <f t="shared" si="71"/>
        <v>21.757268197268083</v>
      </c>
      <c r="G937">
        <f t="shared" si="72"/>
        <v>2.3001220729149452E-2</v>
      </c>
      <c r="H937">
        <f t="shared" si="73"/>
        <v>-6.643624245938895E-5</v>
      </c>
      <c r="I937">
        <f t="shared" si="74"/>
        <v>0</v>
      </c>
    </row>
    <row r="938" spans="1:9">
      <c r="A938">
        <v>204</v>
      </c>
      <c r="B938" s="11">
        <f>RockerConcaveParameters!R1014</f>
        <v>22.404056981375653</v>
      </c>
      <c r="C938" s="11">
        <f>RockerConcaveParameters!T1014</f>
        <v>5.9774340097872551</v>
      </c>
      <c r="D938" s="11">
        <f>OutlineParameters!T1218</f>
        <v>192.91528469445899</v>
      </c>
      <c r="E938" s="11">
        <f t="shared" si="70"/>
        <v>-48.865601228997335</v>
      </c>
      <c r="F938">
        <f t="shared" si="71"/>
        <v>21.780204028607564</v>
      </c>
      <c r="G938">
        <f t="shared" si="72"/>
        <v>2.2935831339481183E-2</v>
      </c>
      <c r="H938">
        <f t="shared" si="73"/>
        <v>-6.5389389668268905E-5</v>
      </c>
      <c r="I938">
        <f t="shared" si="74"/>
        <v>0</v>
      </c>
    </row>
    <row r="939" spans="1:9">
      <c r="A939">
        <v>205</v>
      </c>
      <c r="B939" s="11">
        <f>RockerConcaveParameters!R1015</f>
        <v>22.41823107406131</v>
      </c>
      <c r="C939" s="11">
        <f>RockerConcaveParameters!T1015</f>
        <v>5.9717904302400475</v>
      </c>
      <c r="D939" s="11">
        <f>OutlineParameters!T1219</f>
        <v>192.844205614131</v>
      </c>
      <c r="E939" s="11">
        <f t="shared" si="70"/>
        <v>-48.540688094580673</v>
      </c>
      <c r="F939">
        <f t="shared" si="71"/>
        <v>21.803075519131028</v>
      </c>
      <c r="G939">
        <f t="shared" si="72"/>
        <v>2.2871490523463933E-2</v>
      </c>
      <c r="H939">
        <f t="shared" si="73"/>
        <v>-6.4340816017249836E-5</v>
      </c>
      <c r="I939">
        <f t="shared" si="74"/>
        <v>0</v>
      </c>
    </row>
    <row r="940" spans="1:9">
      <c r="A940">
        <v>206</v>
      </c>
      <c r="B940" s="11">
        <f>RockerConcaveParameters!R1016</f>
        <v>22.432409537571438</v>
      </c>
      <c r="C940" s="11">
        <f>RockerConcaveParameters!T1016</f>
        <v>5.9661454332144999</v>
      </c>
      <c r="D940" s="11">
        <f>OutlineParameters!T1220</f>
        <v>192.77287308265824</v>
      </c>
      <c r="E940" s="11">
        <f t="shared" si="70"/>
        <v>-48.215774960164012</v>
      </c>
      <c r="F940">
        <f t="shared" si="71"/>
        <v>21.825883709319783</v>
      </c>
      <c r="G940">
        <f t="shared" si="72"/>
        <v>2.2808190188754907E-2</v>
      </c>
      <c r="H940">
        <f t="shared" si="73"/>
        <v>-6.3300334709026629E-5</v>
      </c>
      <c r="I940">
        <f t="shared" si="74"/>
        <v>0</v>
      </c>
    </row>
    <row r="941" spans="1:9">
      <c r="A941">
        <v>207</v>
      </c>
      <c r="B941" s="11">
        <f>RockerConcaveParameters!R1017</f>
        <v>22.446593257691141</v>
      </c>
      <c r="C941" s="11">
        <f>RockerConcaveParameters!T1017</f>
        <v>5.960498785909067</v>
      </c>
      <c r="D941" s="11">
        <f>OutlineParameters!T1221</f>
        <v>192.70128393189879</v>
      </c>
      <c r="E941" s="11">
        <f t="shared" si="70"/>
        <v>-47.890861825747351</v>
      </c>
      <c r="F941">
        <f t="shared" si="71"/>
        <v>21.848629649162071</v>
      </c>
      <c r="G941">
        <f t="shared" si="72"/>
        <v>2.274593984228801E-2</v>
      </c>
      <c r="H941">
        <f t="shared" si="73"/>
        <v>-6.2250346466896644E-5</v>
      </c>
      <c r="I941">
        <f t="shared" si="74"/>
        <v>0</v>
      </c>
    </row>
    <row r="942" spans="1:9">
      <c r="A942">
        <v>208</v>
      </c>
      <c r="B942" s="11">
        <f>RockerConcaveParameters!R1018</f>
        <v>22.460783099073605</v>
      </c>
      <c r="C942" s="11">
        <f>RockerConcaveParameters!T1018</f>
        <v>5.9548501708030122</v>
      </c>
      <c r="D942" s="11">
        <f>OutlineParameters!T1222</f>
        <v>192.62942709968789</v>
      </c>
      <c r="E942" s="11">
        <f t="shared" si="70"/>
        <v>-47.565948691330689</v>
      </c>
      <c r="F942">
        <f t="shared" si="71"/>
        <v>21.871314324906557</v>
      </c>
      <c r="G942">
        <f t="shared" si="72"/>
        <v>2.2684675744486071E-2</v>
      </c>
      <c r="H942">
        <f t="shared" si="73"/>
        <v>-6.1264097801938533E-5</v>
      </c>
      <c r="I942">
        <f t="shared" si="74"/>
        <v>0</v>
      </c>
    </row>
    <row r="943" spans="1:9">
      <c r="A943">
        <v>209</v>
      </c>
      <c r="B943" s="11">
        <f>RockerConcaveParameters!R1019</f>
        <v>22.474979952802556</v>
      </c>
      <c r="C943" s="11">
        <f>RockerConcaveParameters!T1019</f>
        <v>5.9491993557805056</v>
      </c>
      <c r="D943" s="11">
        <f>OutlineParameters!T1223</f>
        <v>192.55731520816016</v>
      </c>
      <c r="E943" s="11">
        <f t="shared" si="70"/>
        <v>-47.241035556914028</v>
      </c>
      <c r="F943">
        <f t="shared" si="71"/>
        <v>21.893938890775381</v>
      </c>
      <c r="G943">
        <f t="shared" si="72"/>
        <v>2.262456586882422E-2</v>
      </c>
      <c r="H943">
        <f t="shared" si="73"/>
        <v>-6.010987566185122E-5</v>
      </c>
      <c r="I943">
        <f t="shared" si="74"/>
        <v>0</v>
      </c>
    </row>
    <row r="944" spans="1:9">
      <c r="A944">
        <v>210</v>
      </c>
      <c r="B944" s="11">
        <f>RockerConcaveParameters!R1020</f>
        <v>22.489184672944194</v>
      </c>
      <c r="C944" s="11">
        <f>RockerConcaveParameters!T1020</f>
        <v>5.9435459995943649</v>
      </c>
      <c r="D944" s="11">
        <f>OutlineParameters!T1224</f>
        <v>192.48493719294643</v>
      </c>
      <c r="E944" s="11">
        <f t="shared" si="70"/>
        <v>-46.916122422497367</v>
      </c>
      <c r="F944">
        <f t="shared" si="71"/>
        <v>21.91650432175237</v>
      </c>
      <c r="G944">
        <f t="shared" si="72"/>
        <v>2.2565430976989376E-2</v>
      </c>
      <c r="H944">
        <f t="shared" si="73"/>
        <v>-5.9134891834844439E-5</v>
      </c>
      <c r="I944">
        <f t="shared" si="74"/>
        <v>0</v>
      </c>
    </row>
    <row r="945" spans="1:9">
      <c r="A945">
        <v>211</v>
      </c>
      <c r="B945" s="11">
        <f>RockerConcaveParameters!R1021</f>
        <v>22.503398145293893</v>
      </c>
      <c r="C945" s="11">
        <f>RockerConcaveParameters!T1021</f>
        <v>5.9378898545386143</v>
      </c>
      <c r="D945" s="11">
        <f>OutlineParameters!T1225</f>
        <v>192.41228988590481</v>
      </c>
      <c r="E945" s="11">
        <f t="shared" si="70"/>
        <v>-46.591209288080705</v>
      </c>
      <c r="F945">
        <f t="shared" si="71"/>
        <v>21.939011665138551</v>
      </c>
      <c r="G945">
        <f t="shared" si="72"/>
        <v>2.2507343386180878E-2</v>
      </c>
      <c r="H945">
        <f t="shared" si="73"/>
        <v>-5.808759080849768E-5</v>
      </c>
      <c r="I945">
        <f t="shared" si="74"/>
        <v>0</v>
      </c>
    </row>
    <row r="946" spans="1:9">
      <c r="A946">
        <v>212</v>
      </c>
      <c r="B946" s="11">
        <f>RockerConcaveParameters!R1022</f>
        <v>22.517621245072256</v>
      </c>
      <c r="C946" s="11">
        <f>RockerConcaveParameters!T1022</f>
        <v>5.9322306268251914</v>
      </c>
      <c r="D946" s="11">
        <f>OutlineParameters!T1226</f>
        <v>192.33937011889327</v>
      </c>
      <c r="E946" s="11">
        <f t="shared" si="70"/>
        <v>-46.266296153664058</v>
      </c>
      <c r="F946">
        <f t="shared" si="71"/>
        <v>21.961461961076271</v>
      </c>
      <c r="G946">
        <f t="shared" si="72"/>
        <v>2.2450295937719744E-2</v>
      </c>
      <c r="H946">
        <f t="shared" si="73"/>
        <v>-5.7047448461133854E-5</v>
      </c>
      <c r="I946">
        <f t="shared" si="74"/>
        <v>0</v>
      </c>
    </row>
    <row r="947" spans="1:9">
      <c r="A947">
        <v>213</v>
      </c>
      <c r="B947" s="11">
        <f>RockerConcaveParameters!R1023</f>
        <v>22.531854847499901</v>
      </c>
      <c r="C947" s="11">
        <f>RockerConcaveParameters!T1023</f>
        <v>5.9265680822706823</v>
      </c>
      <c r="D947" s="11">
        <f>OutlineParameters!T1227</f>
        <v>192.26617472376981</v>
      </c>
      <c r="E947" s="11">
        <f t="shared" si="70"/>
        <v>-45.941383019247397</v>
      </c>
      <c r="F947">
        <f t="shared" si="71"/>
        <v>21.983856243058177</v>
      </c>
      <c r="G947">
        <f t="shared" si="72"/>
        <v>2.2394281981906516E-2</v>
      </c>
      <c r="H947">
        <f t="shared" si="73"/>
        <v>-5.6013955813227767E-5</v>
      </c>
      <c r="I947">
        <f t="shared" si="74"/>
        <v>0</v>
      </c>
    </row>
    <row r="948" spans="1:9">
      <c r="A948">
        <v>214</v>
      </c>
      <c r="B948" s="11">
        <f>RockerConcaveParameters!R1024</f>
        <v>22.546099838415227</v>
      </c>
      <c r="C948" s="11">
        <f>RockerConcaveParameters!T1024</f>
        <v>5.9209019135507486</v>
      </c>
      <c r="D948" s="11">
        <f>OutlineParameters!T1228</f>
        <v>192.19270053239251</v>
      </c>
      <c r="E948" s="11">
        <f t="shared" si="70"/>
        <v>-45.616469884830735</v>
      </c>
      <c r="F948">
        <f t="shared" si="71"/>
        <v>22.006195561037895</v>
      </c>
      <c r="G948">
        <f t="shared" si="72"/>
        <v>2.2339317979717777E-2</v>
      </c>
      <c r="H948">
        <f t="shared" si="73"/>
        <v>-5.4964002188739869E-5</v>
      </c>
      <c r="I948">
        <f t="shared" si="74"/>
        <v>0</v>
      </c>
    </row>
    <row r="949" spans="1:9">
      <c r="A949">
        <v>215</v>
      </c>
      <c r="B949" s="11">
        <f>RockerConcaveParameters!R1025</f>
        <v>22.560357082439964</v>
      </c>
      <c r="C949" s="11">
        <f>RockerConcaveParameters!T1025</f>
        <v>5.9152318404075821</v>
      </c>
      <c r="D949" s="11">
        <f>OutlineParameters!T1229</f>
        <v>192.11894437661928</v>
      </c>
      <c r="E949" s="11">
        <f t="shared" si="70"/>
        <v>-45.291556750414074</v>
      </c>
      <c r="F949">
        <f t="shared" si="71"/>
        <v>22.028480940123025</v>
      </c>
      <c r="G949">
        <f t="shared" si="72"/>
        <v>2.228537908512962E-2</v>
      </c>
      <c r="H949">
        <f t="shared" si="73"/>
        <v>-5.3938894588156927E-5</v>
      </c>
      <c r="I949">
        <f t="shared" si="74"/>
        <v>0</v>
      </c>
    </row>
    <row r="950" spans="1:9">
      <c r="A950">
        <v>216</v>
      </c>
      <c r="B950" s="11">
        <f>RockerConcaveParameters!R1026</f>
        <v>22.574627433521957</v>
      </c>
      <c r="C950" s="11">
        <f>RockerConcaveParameters!T1026</f>
        <v>5.9095575514340375</v>
      </c>
      <c r="D950" s="11">
        <f>OutlineParameters!T1230</f>
        <v>192.04489927361104</v>
      </c>
      <c r="E950" s="11">
        <f t="shared" si="70"/>
        <v>-44.966643615997413</v>
      </c>
      <c r="F950">
        <f t="shared" si="71"/>
        <v>22.050713374891313</v>
      </c>
      <c r="G950">
        <f t="shared" si="72"/>
        <v>2.2232434768287845E-2</v>
      </c>
      <c r="H950">
        <f t="shared" si="73"/>
        <v>-5.2944316841774253E-5</v>
      </c>
      <c r="I950">
        <f t="shared" si="74"/>
        <v>0</v>
      </c>
    </row>
    <row r="951" spans="1:9">
      <c r="A951">
        <v>217</v>
      </c>
      <c r="B951" s="11">
        <f>RockerConcaveParameters!R1027</f>
        <v>22.588911809411695</v>
      </c>
      <c r="C951" s="11">
        <f>RockerConcaveParameters!T1027</f>
        <v>5.9038788327886955</v>
      </c>
      <c r="D951" s="11">
        <f>OutlineParameters!T1231</f>
        <v>191.97056968462019</v>
      </c>
      <c r="E951" s="11">
        <f t="shared" si="70"/>
        <v>-44.641730481580751</v>
      </c>
      <c r="F951">
        <f t="shared" si="71"/>
        <v>22.072893979018108</v>
      </c>
      <c r="G951">
        <f t="shared" si="72"/>
        <v>2.2180604126795345E-2</v>
      </c>
      <c r="H951">
        <f t="shared" si="73"/>
        <v>-5.1830641492500718E-5</v>
      </c>
      <c r="I951">
        <f t="shared" si="74"/>
        <v>0</v>
      </c>
    </row>
    <row r="952" spans="1:9">
      <c r="A952">
        <v>218</v>
      </c>
      <c r="B952" s="11">
        <f>RockerConcaveParameters!R1028</f>
        <v>22.603211064077232</v>
      </c>
      <c r="C952" s="11">
        <f>RockerConcaveParameters!T1028</f>
        <v>5.898195402860293</v>
      </c>
      <c r="D952" s="11">
        <f>OutlineParameters!T1232</f>
        <v>191.89594457099591</v>
      </c>
      <c r="E952" s="11">
        <f t="shared" si="70"/>
        <v>-44.31681734716409</v>
      </c>
      <c r="F952">
        <f t="shared" si="71"/>
        <v>22.095023719933486</v>
      </c>
      <c r="G952">
        <f t="shared" si="72"/>
        <v>2.2129740915378449E-2</v>
      </c>
      <c r="H952">
        <f t="shared" si="73"/>
        <v>-5.0863211416896092E-5</v>
      </c>
      <c r="I952">
        <f t="shared" si="74"/>
        <v>0</v>
      </c>
    </row>
    <row r="953" spans="1:9">
      <c r="A953">
        <v>219</v>
      </c>
      <c r="B953" s="11">
        <f>RockerConcaveParameters!R1029</f>
        <v>22.617526051397956</v>
      </c>
      <c r="C953" s="11">
        <f>RockerConcaveParameters!T1029</f>
        <v>5.892506890658856</v>
      </c>
      <c r="D953" s="11">
        <f>OutlineParameters!T1233</f>
        <v>191.82102887871778</v>
      </c>
      <c r="E953" s="11">
        <f t="shared" si="70"/>
        <v>-43.991904212747428</v>
      </c>
      <c r="F953">
        <f t="shared" si="71"/>
        <v>22.117103660518442</v>
      </c>
      <c r="G953">
        <f t="shared" si="72"/>
        <v>2.2079940584955438E-2</v>
      </c>
      <c r="H953">
        <f t="shared" si="73"/>
        <v>-4.9800330423011019E-5</v>
      </c>
      <c r="I953">
        <f t="shared" si="74"/>
        <v>0</v>
      </c>
    </row>
    <row r="954" spans="1:9">
      <c r="A954">
        <v>220</v>
      </c>
      <c r="B954" s="11">
        <f>RockerConcaveParameters!R1030</f>
        <v>22.631857689257373</v>
      </c>
      <c r="C954" s="11">
        <f>RockerConcaveParameters!T1030</f>
        <v>5.8868131121029013</v>
      </c>
      <c r="D954" s="11">
        <f>OutlineParameters!T1234</f>
        <v>191.74581538136064</v>
      </c>
      <c r="E954" s="11">
        <f t="shared" si="70"/>
        <v>-43.666991078330767</v>
      </c>
      <c r="F954">
        <f t="shared" si="71"/>
        <v>22.139134843092158</v>
      </c>
      <c r="G954">
        <f t="shared" si="72"/>
        <v>2.2031182573716279E-2</v>
      </c>
      <c r="H954">
        <f t="shared" si="73"/>
        <v>-4.875801123915835E-5</v>
      </c>
      <c r="I954">
        <f t="shared" si="74"/>
        <v>0</v>
      </c>
    </row>
    <row r="955" spans="1:9">
      <c r="A955">
        <v>221</v>
      </c>
      <c r="B955" s="11">
        <f>RockerConcaveParameters!R1031</f>
        <v>22.646206810163633</v>
      </c>
      <c r="C955" s="11">
        <f>RockerConcaveParameters!T1031</f>
        <v>5.8811137233182285</v>
      </c>
      <c r="D955" s="11">
        <f>OutlineParameters!T1235</f>
        <v>191.67030091078249</v>
      </c>
      <c r="E955" s="11">
        <f t="shared" si="70"/>
        <v>-43.342077943914106</v>
      </c>
      <c r="F955">
        <f t="shared" si="71"/>
        <v>22.161118259833845</v>
      </c>
      <c r="G955">
        <f t="shared" si="72"/>
        <v>2.1983416741687023E-2</v>
      </c>
      <c r="H955">
        <f t="shared" si="73"/>
        <v>-4.7765832029256217E-5</v>
      </c>
      <c r="I955">
        <f t="shared" si="74"/>
        <v>0</v>
      </c>
    </row>
    <row r="956" spans="1:9">
      <c r="A956">
        <v>222</v>
      </c>
      <c r="B956" s="11">
        <f>RockerConcaveParameters!R1032</f>
        <v>22.660574332101973</v>
      </c>
      <c r="C956" s="11">
        <f>RockerConcaveParameters!T1032</f>
        <v>5.875408510388616</v>
      </c>
      <c r="D956" s="11">
        <f>OutlineParameters!T1236</f>
        <v>191.59448229884131</v>
      </c>
      <c r="E956" s="11">
        <f t="shared" si="70"/>
        <v>-43.017164809497459</v>
      </c>
      <c r="F956">
        <f t="shared" si="71"/>
        <v>22.183054976516782</v>
      </c>
      <c r="G956">
        <f t="shared" si="72"/>
        <v>2.1936716682937174E-2</v>
      </c>
      <c r="H956">
        <f t="shared" si="73"/>
        <v>-4.6700058749848949E-5</v>
      </c>
      <c r="I956">
        <f t="shared" si="74"/>
        <v>0</v>
      </c>
    </row>
    <row r="957" spans="1:9">
      <c r="A957">
        <v>223</v>
      </c>
      <c r="B957" s="11">
        <f>RockerConcaveParameters!R1033</f>
        <v>22.67496110892634</v>
      </c>
      <c r="C957" s="11">
        <f>RockerConcaveParameters!T1033</f>
        <v>5.8696971321345188</v>
      </c>
      <c r="D957" s="11">
        <f>OutlineParameters!T1237</f>
        <v>191.51835637739515</v>
      </c>
      <c r="E957" s="11">
        <f t="shared" si="70"/>
        <v>-42.692251675080797</v>
      </c>
      <c r="F957">
        <f t="shared" si="71"/>
        <v>22.204946004288637</v>
      </c>
      <c r="G957">
        <f t="shared" si="72"/>
        <v>2.1891027771854255E-2</v>
      </c>
      <c r="H957">
        <f t="shared" si="73"/>
        <v>-4.5688911082919503E-5</v>
      </c>
      <c r="I957">
        <f t="shared" si="74"/>
        <v>0</v>
      </c>
    </row>
    <row r="958" spans="1:9">
      <c r="A958">
        <v>224</v>
      </c>
      <c r="B958" s="11">
        <f>RockerConcaveParameters!R1034</f>
        <v>22.689367994375917</v>
      </c>
      <c r="C958" s="11">
        <f>RockerConcaveParameters!T1034</f>
        <v>5.8639793368199262</v>
      </c>
      <c r="D958" s="11">
        <f>OutlineParameters!T1238</f>
        <v>191.441919978302</v>
      </c>
      <c r="E958" s="11">
        <f t="shared" si="70"/>
        <v>-42.367338540664136</v>
      </c>
      <c r="F958">
        <f t="shared" si="71"/>
        <v>22.226792345836699</v>
      </c>
      <c r="G958">
        <f t="shared" si="72"/>
        <v>2.1846341548062753E-2</v>
      </c>
      <c r="H958">
        <f t="shared" si="73"/>
        <v>-4.4686223791501334E-5</v>
      </c>
      <c r="I958">
        <f t="shared" si="74"/>
        <v>0</v>
      </c>
    </row>
    <row r="959" spans="1:9">
      <c r="A959">
        <v>225</v>
      </c>
      <c r="B959" s="11">
        <f>RockerConcaveParameters!R1035</f>
        <v>22.703795906608089</v>
      </c>
      <c r="C959" s="11">
        <f>RockerConcaveParameters!T1035</f>
        <v>5.8582549104737609</v>
      </c>
      <c r="D959" s="11">
        <f>OutlineParameters!T1239</f>
        <v>191.36516611872264</v>
      </c>
      <c r="E959" s="11">
        <f t="shared" si="70"/>
        <v>-42.042425406247474</v>
      </c>
      <c r="F959">
        <f t="shared" si="71"/>
        <v>22.248595045710015</v>
      </c>
      <c r="G959">
        <f t="shared" si="72"/>
        <v>2.1802699873315845E-2</v>
      </c>
      <c r="H959">
        <f t="shared" si="73"/>
        <v>-4.3641674746908166E-5</v>
      </c>
      <c r="I959">
        <f t="shared" si="74"/>
        <v>0</v>
      </c>
    </row>
    <row r="960" spans="1:9">
      <c r="A960">
        <v>226</v>
      </c>
      <c r="B960" s="11">
        <f>RockerConcaveParameters!R1036</f>
        <v>22.718245677844088</v>
      </c>
      <c r="C960" s="11">
        <f>RockerConcaveParameters!T1036</f>
        <v>5.8525234497086061</v>
      </c>
      <c r="D960" s="11">
        <f>OutlineParameters!T1240</f>
        <v>191.28809925990964</v>
      </c>
      <c r="E960" s="11">
        <f t="shared" si="70"/>
        <v>-41.717512271830813</v>
      </c>
      <c r="F960">
        <f t="shared" si="71"/>
        <v>22.270355132944154</v>
      </c>
      <c r="G960">
        <f t="shared" si="72"/>
        <v>2.1760087234138581E-2</v>
      </c>
      <c r="H960">
        <f t="shared" si="73"/>
        <v>-4.26126391772641E-5</v>
      </c>
      <c r="I960">
        <f t="shared" si="74"/>
        <v>0</v>
      </c>
    </row>
    <row r="961" spans="1:9">
      <c r="A961">
        <v>227</v>
      </c>
      <c r="B961" s="11">
        <f>RockerConcaveParameters!R1037</f>
        <v>22.732718247952267</v>
      </c>
      <c r="C961" s="11">
        <f>RockerConcaveParameters!T1037</f>
        <v>5.8467848027363196</v>
      </c>
      <c r="D961" s="11">
        <f>OutlineParameters!T1241</f>
        <v>191.21071241902368</v>
      </c>
      <c r="E961" s="11">
        <f t="shared" si="70"/>
        <v>-41.392599137414152</v>
      </c>
      <c r="F961">
        <f t="shared" si="71"/>
        <v>22.292073666805628</v>
      </c>
      <c r="G961">
        <f t="shared" si="72"/>
        <v>2.1718533861474043E-2</v>
      </c>
      <c r="H961">
        <f t="shared" si="73"/>
        <v>-4.1553372664537847E-5</v>
      </c>
      <c r="I961">
        <f t="shared" si="74"/>
        <v>0</v>
      </c>
    </row>
    <row r="962" spans="1:9">
      <c r="A962">
        <v>228</v>
      </c>
      <c r="B962" s="11">
        <f>RockerConcaveParameters!R1038</f>
        <v>22.747214405890386</v>
      </c>
      <c r="C962" s="11">
        <f>RockerConcaveParameters!T1038</f>
        <v>5.8410385609624118</v>
      </c>
      <c r="D962" s="11">
        <f>OutlineParameters!T1242</f>
        <v>191.13299839829699</v>
      </c>
      <c r="E962" s="11">
        <f t="shared" si="70"/>
        <v>-41.06768600299749</v>
      </c>
      <c r="F962">
        <f t="shared" si="71"/>
        <v>22.313751574514782</v>
      </c>
      <c r="G962">
        <f t="shared" si="72"/>
        <v>2.1677907709154454E-2</v>
      </c>
      <c r="H962">
        <f t="shared" si="73"/>
        <v>-4.0626152319589437E-5</v>
      </c>
      <c r="I962">
        <f t="shared" si="74"/>
        <v>0</v>
      </c>
    </row>
    <row r="963" spans="1:9">
      <c r="A963">
        <v>229</v>
      </c>
      <c r="B963" s="11">
        <f>RockerConcaveParameters!R1039</f>
        <v>22.761735069974289</v>
      </c>
      <c r="C963" s="11">
        <f>RockerConcaveParameters!T1039</f>
        <v>5.8352845103653097</v>
      </c>
      <c r="D963" s="11">
        <f>OutlineParameters!T1243</f>
        <v>191.05496209160481</v>
      </c>
      <c r="E963" s="11">
        <f t="shared" si="70"/>
        <v>-40.742772868580829</v>
      </c>
      <c r="F963">
        <f t="shared" si="71"/>
        <v>22.335389953862681</v>
      </c>
      <c r="G963">
        <f t="shared" si="72"/>
        <v>2.1638379347898251E-2</v>
      </c>
      <c r="H963">
        <f t="shared" si="73"/>
        <v>-3.9528361256202516E-5</v>
      </c>
      <c r="I963">
        <f t="shared" si="74"/>
        <v>0</v>
      </c>
    </row>
    <row r="964" spans="1:9">
      <c r="A964">
        <v>230</v>
      </c>
      <c r="B964" s="11">
        <f>RockerConcaveParameters!R1040</f>
        <v>22.776281158811955</v>
      </c>
      <c r="C964" s="11">
        <f>RockerConcaveParameters!T1040</f>
        <v>5.8295224368303549</v>
      </c>
      <c r="D964" s="11">
        <f>OutlineParameters!T1244</f>
        <v>190.97659629844051</v>
      </c>
      <c r="E964" s="11">
        <f t="shared" si="70"/>
        <v>-40.417859734164168</v>
      </c>
      <c r="F964">
        <f t="shared" si="71"/>
        <v>22.356989844982383</v>
      </c>
      <c r="G964">
        <f t="shared" si="72"/>
        <v>2.1599891119702619E-2</v>
      </c>
      <c r="H964">
        <f t="shared" si="73"/>
        <v>-3.8488228195632246E-5</v>
      </c>
      <c r="I964">
        <f t="shared" si="74"/>
        <v>0</v>
      </c>
    </row>
    <row r="965" spans="1:9">
      <c r="A965">
        <v>231</v>
      </c>
      <c r="B965" s="11">
        <f>RockerConcaveParameters!R1041</f>
        <v>22.790853460922943</v>
      </c>
      <c r="C965" s="11">
        <f>RockerConcaveParameters!T1041</f>
        <v>5.8237519319026907</v>
      </c>
      <c r="D965" s="11">
        <f>OutlineParameters!T1245</f>
        <v>190.89789785066208</v>
      </c>
      <c r="E965" s="11">
        <f t="shared" si="70"/>
        <v>-40.092946599747506</v>
      </c>
      <c r="F965">
        <f t="shared" si="71"/>
        <v>22.378552190238192</v>
      </c>
      <c r="G965">
        <f t="shared" si="72"/>
        <v>2.1562345255809134E-2</v>
      </c>
      <c r="H965">
        <f t="shared" si="73"/>
        <v>-3.7545863893484466E-5</v>
      </c>
      <c r="I965">
        <f t="shared" si="74"/>
        <v>0</v>
      </c>
    </row>
    <row r="966" spans="1:9">
      <c r="A966">
        <v>232</v>
      </c>
      <c r="B966" s="11">
        <f>RockerConcaveParameters!R1042</f>
        <v>22.805452894838286</v>
      </c>
      <c r="C966" s="11">
        <f>RockerConcaveParameters!T1042</f>
        <v>5.8179727814921751</v>
      </c>
      <c r="D966" s="11">
        <f>OutlineParameters!T1246</f>
        <v>190.81886358012753</v>
      </c>
      <c r="E966" s="11">
        <f t="shared" si="70"/>
        <v>-39.768033465330859</v>
      </c>
      <c r="F966">
        <f t="shared" si="71"/>
        <v>22.400078046944667</v>
      </c>
      <c r="G966">
        <f t="shared" si="72"/>
        <v>2.1525856706475111E-2</v>
      </c>
      <c r="H966">
        <f t="shared" si="73"/>
        <v>-3.6488549334023901E-5</v>
      </c>
      <c r="I966">
        <f t="shared" si="74"/>
        <v>0</v>
      </c>
    </row>
    <row r="967" spans="1:9">
      <c r="A967">
        <v>233</v>
      </c>
      <c r="B967" s="11">
        <f>RockerConcaveParameters!R1043</f>
        <v>22.820080379412452</v>
      </c>
      <c r="C967" s="11">
        <f>RockerConcaveParameters!T1043</f>
        <v>5.8121847714056054</v>
      </c>
      <c r="D967" s="11">
        <f>OutlineParameters!T1247</f>
        <v>190.7394865039976</v>
      </c>
      <c r="E967" s="11">
        <f t="shared" si="70"/>
        <v>-39.443120330914198</v>
      </c>
      <c r="F967">
        <f t="shared" si="71"/>
        <v>22.421568455657134</v>
      </c>
      <c r="G967">
        <f t="shared" si="72"/>
        <v>2.1490408712466547E-2</v>
      </c>
      <c r="H967">
        <f t="shared" si="73"/>
        <v>-3.544799400856391E-5</v>
      </c>
      <c r="I967">
        <f t="shared" si="74"/>
        <v>0</v>
      </c>
    </row>
    <row r="968" spans="1:9">
      <c r="A968">
        <v>234</v>
      </c>
      <c r="B968" s="11">
        <f>RockerConcaveParameters!R1044</f>
        <v>22.834736702679844</v>
      </c>
      <c r="C968" s="11">
        <f>RockerConcaveParameters!T1044</f>
        <v>5.8063874933427178</v>
      </c>
      <c r="D968" s="11">
        <f>OutlineParameters!T1248</f>
        <v>190.65977108352496</v>
      </c>
      <c r="E968" s="11">
        <f t="shared" si="70"/>
        <v>-39.118207196497536</v>
      </c>
      <c r="F968">
        <f t="shared" si="71"/>
        <v>22.443024388211281</v>
      </c>
      <c r="G968">
        <f t="shared" si="72"/>
        <v>2.1455932554147239E-2</v>
      </c>
      <c r="H968">
        <f t="shared" si="73"/>
        <v>-3.4476158319307615E-5</v>
      </c>
      <c r="I968">
        <f t="shared" si="74"/>
        <v>0</v>
      </c>
    </row>
    <row r="969" spans="1:9">
      <c r="A969">
        <v>235</v>
      </c>
      <c r="B969" s="11">
        <f>RockerConcaveParameters!R1045</f>
        <v>22.849422783410159</v>
      </c>
      <c r="C969" s="11">
        <f>RockerConcaveParameters!T1045</f>
        <v>5.8005807331373225</v>
      </c>
      <c r="D969" s="11">
        <f>OutlineParameters!T1249</f>
        <v>190.5797103358702</v>
      </c>
      <c r="E969" s="11">
        <f t="shared" si="70"/>
        <v>-38.793294062080875</v>
      </c>
      <c r="F969">
        <f t="shared" si="71"/>
        <v>22.464446882892034</v>
      </c>
      <c r="G969">
        <f t="shared" si="72"/>
        <v>2.1422494680752635E-2</v>
      </c>
      <c r="H969">
        <f t="shared" si="73"/>
        <v>-3.3437873394603912E-5</v>
      </c>
      <c r="I969">
        <f t="shared" si="74"/>
        <v>0</v>
      </c>
    </row>
    <row r="970" spans="1:9">
      <c r="A970">
        <v>236</v>
      </c>
      <c r="B970" s="11">
        <f>RockerConcaveParameters!R1046</f>
        <v>22.864139540727834</v>
      </c>
      <c r="C970" s="11">
        <f>RockerConcaveParameters!T1046</f>
        <v>5.7947643361148371</v>
      </c>
      <c r="D970" s="11">
        <f>OutlineParameters!T1250</f>
        <v>190.49930109289144</v>
      </c>
      <c r="E970" s="11">
        <f t="shared" si="70"/>
        <v>-38.468380927664214</v>
      </c>
      <c r="F970">
        <f t="shared" si="71"/>
        <v>22.485836990569489</v>
      </c>
      <c r="G970">
        <f t="shared" si="72"/>
        <v>2.1390107677454751E-2</v>
      </c>
      <c r="H970">
        <f t="shared" si="73"/>
        <v>-3.2387003297884576E-5</v>
      </c>
      <c r="I970">
        <f t="shared" si="74"/>
        <v>0</v>
      </c>
    </row>
    <row r="971" spans="1:9">
      <c r="A971">
        <v>237</v>
      </c>
      <c r="B971" s="11">
        <f>RockerConcaveParameters!R1047</f>
        <v>22.878887762135165</v>
      </c>
      <c r="C971" s="11">
        <f>RockerConcaveParameters!T1047</f>
        <v>5.7889377153306167</v>
      </c>
      <c r="D971" s="11">
        <f>OutlineParameters!T1251</f>
        <v>190.41854018644668</v>
      </c>
      <c r="E971" s="11">
        <f t="shared" si="70"/>
        <v>-38.143467793247552</v>
      </c>
      <c r="F971">
        <f t="shared" si="71"/>
        <v>22.507195657884647</v>
      </c>
      <c r="G971">
        <f t="shared" si="72"/>
        <v>2.1358667315158897E-2</v>
      </c>
      <c r="H971">
        <f t="shared" si="73"/>
        <v>-3.1440362295853674E-5</v>
      </c>
      <c r="I971">
        <f t="shared" si="74"/>
        <v>0</v>
      </c>
    </row>
    <row r="972" spans="1:9">
      <c r="A972">
        <v>238</v>
      </c>
      <c r="B972" s="11">
        <f>RockerConcaveParameters!R1048</f>
        <v>22.893668366663992</v>
      </c>
      <c r="C972" s="11">
        <f>RockerConcaveParameters!T1048</f>
        <v>5.7831008949535212</v>
      </c>
      <c r="D972" s="11">
        <f>OutlineParameters!T1252</f>
        <v>190.33741663292867</v>
      </c>
      <c r="E972" s="11">
        <f t="shared" si="70"/>
        <v>-37.818554658830891</v>
      </c>
      <c r="F972">
        <f t="shared" si="71"/>
        <v>22.528523891294071</v>
      </c>
      <c r="G972">
        <f t="shared" si="72"/>
        <v>2.1328233409423802E-2</v>
      </c>
      <c r="H972">
        <f t="shared" si="73"/>
        <v>-3.0433905735094413E-5</v>
      </c>
      <c r="I972">
        <f t="shared" si="74"/>
        <v>0</v>
      </c>
    </row>
    <row r="973" spans="1:9">
      <c r="A973">
        <v>239</v>
      </c>
      <c r="B973" s="11">
        <f>RockerConcaveParameters!R1049</f>
        <v>22.908482229532964</v>
      </c>
      <c r="C973" s="11">
        <f>RockerConcaveParameters!T1049</f>
        <v>5.7772533576786929</v>
      </c>
      <c r="D973" s="11">
        <f>OutlineParameters!T1253</f>
        <v>190.25594289815865</v>
      </c>
      <c r="E973" s="11">
        <f t="shared" si="70"/>
        <v>-37.49364152441423</v>
      </c>
      <c r="F973">
        <f t="shared" si="71"/>
        <v>22.549822780776992</v>
      </c>
      <c r="G973">
        <f t="shared" si="72"/>
        <v>2.1298889482920913E-2</v>
      </c>
      <c r="H973">
        <f t="shared" si="73"/>
        <v>-2.9343926502889417E-5</v>
      </c>
      <c r="I973">
        <f t="shared" si="74"/>
        <v>0</v>
      </c>
    </row>
    <row r="974" spans="1:9">
      <c r="A974">
        <v>240</v>
      </c>
      <c r="B974" s="11">
        <f>RockerConcaveParameters!R1050</f>
        <v>22.923330270262991</v>
      </c>
      <c r="C974" s="11">
        <f>RockerConcaveParameters!T1050</f>
        <v>5.7713951275191535</v>
      </c>
      <c r="D974" s="11">
        <f>OutlineParameters!T1254</f>
        <v>190.1741079955234</v>
      </c>
      <c r="E974" s="11">
        <f t="shared" si="70"/>
        <v>-37.168728389997568</v>
      </c>
      <c r="F974">
        <f t="shared" si="71"/>
        <v>22.571093331828575</v>
      </c>
      <c r="G974">
        <f t="shared" si="72"/>
        <v>2.1270551051582487E-2</v>
      </c>
      <c r="H974">
        <f t="shared" si="73"/>
        <v>-2.8338431338426062E-5</v>
      </c>
      <c r="I974">
        <f t="shared" si="74"/>
        <v>0</v>
      </c>
    </row>
    <row r="975" spans="1:9">
      <c r="A975">
        <v>241</v>
      </c>
      <c r="B975" s="11">
        <f>RockerConcaveParameters!R1051</f>
        <v>22.938213275573858</v>
      </c>
      <c r="C975" s="11">
        <f>RockerConcaveParameters!T1051</f>
        <v>5.7655256177796002</v>
      </c>
      <c r="D975" s="11">
        <f>OutlineParameters!T1255</f>
        <v>190.09190875688097</v>
      </c>
      <c r="E975" s="11">
        <f t="shared" si="70"/>
        <v>-36.843815255580907</v>
      </c>
      <c r="F975">
        <f t="shared" si="71"/>
        <v>22.592336485660571</v>
      </c>
      <c r="G975">
        <f t="shared" si="72"/>
        <v>2.1243153831996153E-2</v>
      </c>
      <c r="H975">
        <f t="shared" si="73"/>
        <v>-2.7397219586333676E-5</v>
      </c>
      <c r="I975">
        <f t="shared" si="74"/>
        <v>0</v>
      </c>
    </row>
    <row r="976" spans="1:9">
      <c r="A976">
        <v>242</v>
      </c>
      <c r="B976" s="11">
        <f>RockerConcaveParameters!R1052</f>
        <v>22.953132164883446</v>
      </c>
      <c r="C976" s="11">
        <f>RockerConcaveParameters!T1052</f>
        <v>5.7596446736919482</v>
      </c>
      <c r="D976" s="11">
        <f>OutlineParameters!T1256</f>
        <v>190.00934201408933</v>
      </c>
      <c r="E976" s="11">
        <f t="shared" si="70"/>
        <v>-36.51890212116426</v>
      </c>
      <c r="F976">
        <f t="shared" si="71"/>
        <v>22.613553288579986</v>
      </c>
      <c r="G976">
        <f t="shared" si="72"/>
        <v>2.1216802919415301E-2</v>
      </c>
      <c r="H976">
        <f t="shared" si="73"/>
        <v>-2.6350912580852537E-5</v>
      </c>
      <c r="I976">
        <f t="shared" si="74"/>
        <v>0</v>
      </c>
    </row>
    <row r="977" spans="1:9">
      <c r="A977">
        <v>243</v>
      </c>
      <c r="B977" s="11">
        <f>RockerConcaveParameters!R1053</f>
        <v>22.9680878580374</v>
      </c>
      <c r="C977" s="11">
        <f>RockerConcaveParameters!T1053</f>
        <v>5.7537520807471578</v>
      </c>
      <c r="D977" s="11">
        <f>OutlineParameters!T1257</f>
        <v>189.92640459900653</v>
      </c>
      <c r="E977" s="11">
        <f t="shared" si="70"/>
        <v>-36.193988986747598</v>
      </c>
      <c r="F977">
        <f t="shared" si="71"/>
        <v>22.634744790449009</v>
      </c>
      <c r="G977">
        <f t="shared" si="72"/>
        <v>2.1191501869022744E-2</v>
      </c>
      <c r="H977">
        <f t="shared" si="73"/>
        <v>-2.530105039255659E-5</v>
      </c>
      <c r="I977">
        <f t="shared" si="74"/>
        <v>0</v>
      </c>
    </row>
    <row r="978" spans="1:9">
      <c r="A978">
        <v>244</v>
      </c>
      <c r="B978" s="11">
        <f>RockerConcaveParameters!R1054</f>
        <v>22.983081141113846</v>
      </c>
      <c r="C978" s="11">
        <f>RockerConcaveParameters!T1054</f>
        <v>5.747847431268327</v>
      </c>
      <c r="D978" s="11">
        <f>OutlineParameters!T1258</f>
        <v>189.84309334349055</v>
      </c>
      <c r="E978" s="11">
        <f t="shared" si="70"/>
        <v>-35.869075852330937</v>
      </c>
      <c r="F978">
        <f t="shared" si="71"/>
        <v>22.655911917778713</v>
      </c>
      <c r="G978">
        <f t="shared" si="72"/>
        <v>2.1167127329704272E-2</v>
      </c>
      <c r="H978">
        <f t="shared" si="73"/>
        <v>-2.4374539318472443E-5</v>
      </c>
      <c r="I978">
        <f t="shared" si="74"/>
        <v>0</v>
      </c>
    </row>
    <row r="979" spans="1:9">
      <c r="A979">
        <v>245</v>
      </c>
      <c r="B979" s="11">
        <f>RockerConcaveParameters!R1055</f>
        <v>22.998112933847583</v>
      </c>
      <c r="C979" s="11">
        <f>RockerConcaveParameters!T1055</f>
        <v>5.7419304511770957</v>
      </c>
      <c r="D979" s="11">
        <f>OutlineParameters!T1259</f>
        <v>189.75940507939941</v>
      </c>
      <c r="E979" s="11">
        <f t="shared" si="70"/>
        <v>-35.544162717914276</v>
      </c>
      <c r="F979">
        <f t="shared" si="71"/>
        <v>22.677055721913586</v>
      </c>
      <c r="G979">
        <f t="shared" si="72"/>
        <v>2.1143804134872823E-2</v>
      </c>
      <c r="H979">
        <f t="shared" si="73"/>
        <v>-2.3323194831448291E-5</v>
      </c>
      <c r="I979">
        <f t="shared" si="74"/>
        <v>0</v>
      </c>
    </row>
    <row r="980" spans="1:9">
      <c r="A980">
        <v>246</v>
      </c>
      <c r="B980" s="11">
        <f>RockerConcaveParameters!R1056</f>
        <v>23.013184156432473</v>
      </c>
      <c r="C980" s="11">
        <f>RockerConcaveParameters!T1056</f>
        <v>5.7360010450627543</v>
      </c>
      <c r="D980" s="11">
        <f>OutlineParameters!T1260</f>
        <v>189.67533663859118</v>
      </c>
      <c r="E980" s="11">
        <f t="shared" si="70"/>
        <v>-35.219249583497614</v>
      </c>
      <c r="F980">
        <f t="shared" si="71"/>
        <v>22.698177244044583</v>
      </c>
      <c r="G980">
        <f t="shared" si="72"/>
        <v>2.112152213099705E-2</v>
      </c>
      <c r="H980">
        <f t="shared" si="73"/>
        <v>-2.2282003875773171E-5</v>
      </c>
      <c r="I980">
        <f t="shared" si="74"/>
        <v>0</v>
      </c>
    </row>
    <row r="981" spans="1:9">
      <c r="A981">
        <v>247</v>
      </c>
      <c r="B981" s="11">
        <f>RockerConcaveParameters!R1057</f>
        <v>23.028295594258033</v>
      </c>
      <c r="C981" s="11">
        <f>RockerConcaveParameters!T1057</f>
        <v>5.7300588054678236</v>
      </c>
      <c r="D981" s="11">
        <f>OutlineParameters!T1261</f>
        <v>189.59087706571523</v>
      </c>
      <c r="E981" s="11">
        <f t="shared" si="70"/>
        <v>-34.894336449080953</v>
      </c>
      <c r="F981">
        <f t="shared" si="71"/>
        <v>22.719277381181808</v>
      </c>
      <c r="G981">
        <f t="shared" si="72"/>
        <v>2.1100137137224806E-2</v>
      </c>
      <c r="H981">
        <f t="shared" si="73"/>
        <v>-2.1384993772244343E-5</v>
      </c>
      <c r="I981">
        <f t="shared" si="74"/>
        <v>0</v>
      </c>
    </row>
    <row r="982" spans="1:9">
      <c r="A982">
        <v>248</v>
      </c>
      <c r="B982" s="11">
        <f>RockerConcaveParameters!R1058</f>
        <v>23.043448167399454</v>
      </c>
      <c r="C982" s="11">
        <f>RockerConcaveParameters!T1058</f>
        <v>5.7241033389961906</v>
      </c>
      <c r="D982" s="11">
        <f>OutlineParameters!T1262</f>
        <v>189.50603877032003</v>
      </c>
      <c r="E982" s="11">
        <f t="shared" si="70"/>
        <v>-34.569423314664292</v>
      </c>
      <c r="F982">
        <f t="shared" si="71"/>
        <v>22.74035724182281</v>
      </c>
      <c r="G982">
        <f t="shared" si="72"/>
        <v>2.1079860641002313E-2</v>
      </c>
      <c r="H982">
        <f t="shared" si="73"/>
        <v>-2.0276496222493279E-5</v>
      </c>
      <c r="I982">
        <f t="shared" si="74"/>
        <v>0</v>
      </c>
    </row>
    <row r="983" spans="1:9">
      <c r="A983">
        <v>249</v>
      </c>
      <c r="B983" s="11">
        <f>RockerConcaveParameters!R1059</f>
        <v>23.058642796422291</v>
      </c>
      <c r="C983" s="11">
        <f>RockerConcaveParameters!T1059</f>
        <v>5.7181346097233519</v>
      </c>
      <c r="D983" s="11">
        <f>OutlineParameters!T1263</f>
        <v>189.4208107938085</v>
      </c>
      <c r="E983" s="11">
        <f t="shared" si="70"/>
        <v>-34.24451018024763</v>
      </c>
      <c r="F983">
        <f t="shared" si="71"/>
        <v>22.761417835758536</v>
      </c>
      <c r="G983">
        <f t="shared" si="72"/>
        <v>2.1060593935725791E-2</v>
      </c>
      <c r="H983">
        <f t="shared" si="73"/>
        <v>-1.9266705276521634E-5</v>
      </c>
      <c r="I983">
        <f t="shared" si="74"/>
        <v>0</v>
      </c>
    </row>
    <row r="984" spans="1:9">
      <c r="A984">
        <v>250</v>
      </c>
      <c r="B984" s="11">
        <f>RockerConcaveParameters!R1060</f>
        <v>23.073880265980502</v>
      </c>
      <c r="C984" s="11">
        <f>RockerConcaveParameters!T1060</f>
        <v>5.7121522104262112</v>
      </c>
      <c r="D984" s="11">
        <f>OutlineParameters!T1264</f>
        <v>189.33518996803861</v>
      </c>
      <c r="E984" s="11">
        <f t="shared" si="70"/>
        <v>-33.919597045830969</v>
      </c>
      <c r="F984">
        <f t="shared" si="71"/>
        <v>22.782460082593978</v>
      </c>
      <c r="G984">
        <f t="shared" si="72"/>
        <v>2.1042246835442313E-2</v>
      </c>
      <c r="H984">
        <f t="shared" si="73"/>
        <v>-1.8347100283477857E-5</v>
      </c>
      <c r="I984">
        <f t="shared" si="74"/>
        <v>0</v>
      </c>
    </row>
    <row r="985" spans="1:9">
      <c r="A985">
        <v>251</v>
      </c>
      <c r="B985" s="11">
        <f>RockerConcaveParameters!R1061</f>
        <v>23.089161496513142</v>
      </c>
      <c r="C985" s="11">
        <f>RockerConcaveParameters!T1061</f>
        <v>5.7061558668019998</v>
      </c>
      <c r="D985" s="11">
        <f>OutlineParameters!T1265</f>
        <v>189.24917312486841</v>
      </c>
      <c r="E985" s="11">
        <f t="shared" si="70"/>
        <v>-33.594683911414307</v>
      </c>
      <c r="F985">
        <f t="shared" si="71"/>
        <v>22.803485029789222</v>
      </c>
      <c r="G985">
        <f t="shared" si="72"/>
        <v>2.1024947195243726E-2</v>
      </c>
      <c r="H985">
        <f t="shared" si="73"/>
        <v>-1.7299640198586985E-5</v>
      </c>
      <c r="I985">
        <f t="shared" si="74"/>
        <v>0</v>
      </c>
    </row>
    <row r="986" spans="1:9">
      <c r="A986">
        <v>252</v>
      </c>
      <c r="B986" s="11">
        <f>RockerConcaveParameters!R1062</f>
        <v>23.104487363238864</v>
      </c>
      <c r="C986" s="11">
        <f>RockerConcaveParameters!T1062</f>
        <v>5.7001451807551513</v>
      </c>
      <c r="D986" s="11">
        <f>OutlineParameters!T1266</f>
        <v>189.16275709615599</v>
      </c>
      <c r="E986" s="11">
        <f t="shared" si="70"/>
        <v>-33.26977077699766</v>
      </c>
      <c r="F986">
        <f t="shared" si="71"/>
        <v>22.824493684911545</v>
      </c>
      <c r="G986">
        <f t="shared" si="72"/>
        <v>2.100865512232275E-2</v>
      </c>
      <c r="H986">
        <f t="shared" si="73"/>
        <v>-1.6292072920975897E-5</v>
      </c>
      <c r="I986">
        <f t="shared" si="74"/>
        <v>0</v>
      </c>
    </row>
    <row r="987" spans="1:9">
      <c r="A987">
        <v>253</v>
      </c>
      <c r="B987" s="11">
        <f>RockerConcaveParameters!R1063</f>
        <v>23.119858741376323</v>
      </c>
      <c r="C987" s="11">
        <f>RockerConcaveParameters!T1063</f>
        <v>5.6941199926086812</v>
      </c>
      <c r="D987" s="11">
        <f>OutlineParameters!T1267</f>
        <v>189.07593871375923</v>
      </c>
      <c r="E987" s="11">
        <f t="shared" si="70"/>
        <v>-32.944857642580999</v>
      </c>
      <c r="F987">
        <f t="shared" si="71"/>
        <v>22.845487042832307</v>
      </c>
      <c r="G987">
        <f t="shared" si="72"/>
        <v>2.0993357920762179E-2</v>
      </c>
      <c r="H987">
        <f t="shared" si="73"/>
        <v>-1.5297201560571239E-5</v>
      </c>
      <c r="I987">
        <f t="shared" si="74"/>
        <v>0</v>
      </c>
    </row>
    <row r="988" spans="1:9">
      <c r="A988">
        <v>254</v>
      </c>
      <c r="B988" s="11">
        <f>RockerConcaveParameters!R1064</f>
        <v>23.135276598181282</v>
      </c>
      <c r="C988" s="11">
        <f>RockerConcaveParameters!T1064</f>
        <v>5.6880802705532405</v>
      </c>
      <c r="D988" s="11">
        <f>OutlineParameters!T1268</f>
        <v>188.98871480953625</v>
      </c>
      <c r="E988" s="11">
        <f t="shared" si="70"/>
        <v>-32.619944508164338</v>
      </c>
      <c r="F988">
        <f t="shared" si="71"/>
        <v>22.866466184112667</v>
      </c>
      <c r="G988">
        <f t="shared" si="72"/>
        <v>2.0979141280360381E-2</v>
      </c>
      <c r="H988">
        <f t="shared" si="73"/>
        <v>-1.4216640401798486E-5</v>
      </c>
      <c r="I988">
        <f t="shared" si="74"/>
        <v>0</v>
      </c>
    </row>
    <row r="989" spans="1:9">
      <c r="A989">
        <v>255</v>
      </c>
      <c r="B989" s="11">
        <f>RockerConcaveParameters!R1065</f>
        <v>23.150741625082485</v>
      </c>
      <c r="C989" s="11">
        <f>RockerConcaveParameters!T1065</f>
        <v>5.6820253606673923</v>
      </c>
      <c r="D989" s="11">
        <f>OutlineParameters!T1269</f>
        <v>188.90108221534504</v>
      </c>
      <c r="E989" s="11">
        <f t="shared" si="70"/>
        <v>-32.295031373747676</v>
      </c>
      <c r="F989">
        <f t="shared" si="71"/>
        <v>22.887431942479555</v>
      </c>
      <c r="G989">
        <f t="shared" si="72"/>
        <v>2.0965758366887854E-2</v>
      </c>
      <c r="H989">
        <f t="shared" si="73"/>
        <v>-1.338291347252607E-5</v>
      </c>
      <c r="I989">
        <f t="shared" si="74"/>
        <v>0</v>
      </c>
    </row>
    <row r="990" spans="1:9">
      <c r="A990">
        <v>256</v>
      </c>
      <c r="B990" s="11">
        <f>RockerConcaveParameters!R1066</f>
        <v>23.166254789056602</v>
      </c>
      <c r="C990" s="11">
        <f>RockerConcaveParameters!T1066</f>
        <v>5.6759549928121453</v>
      </c>
      <c r="D990" s="11">
        <f>OutlineParameters!T1270</f>
        <v>188.81303776304361</v>
      </c>
      <c r="E990" s="11">
        <f t="shared" si="70"/>
        <v>-31.970118239331015</v>
      </c>
      <c r="F990">
        <f t="shared" si="71"/>
        <v>22.908385407661164</v>
      </c>
      <c r="G990">
        <f t="shared" si="72"/>
        <v>2.0953465181609232E-2</v>
      </c>
      <c r="H990">
        <f t="shared" si="73"/>
        <v>-1.2293185278622332E-5</v>
      </c>
      <c r="I990">
        <f t="shared" si="74"/>
        <v>0</v>
      </c>
    </row>
    <row r="991" spans="1:9">
      <c r="A991">
        <v>257</v>
      </c>
      <c r="B991" s="11">
        <f>RockerConcaveParameters!R1067</f>
        <v>23.181816965322287</v>
      </c>
      <c r="C991" s="11">
        <f>RockerConcaveParameters!T1067</f>
        <v>5.6698691265198002</v>
      </c>
      <c r="D991" s="11">
        <f>OutlineParameters!T1271</f>
        <v>188.72457053121602</v>
      </c>
      <c r="E991" s="11">
        <f t="shared" si="70"/>
        <v>-31.645205104914353</v>
      </c>
      <c r="F991">
        <f t="shared" si="71"/>
        <v>22.929327545418644</v>
      </c>
      <c r="G991">
        <f t="shared" si="72"/>
        <v>2.0942137757479884E-2</v>
      </c>
      <c r="H991">
        <f t="shared" si="73"/>
        <v>-1.1327424129348174E-5</v>
      </c>
      <c r="I991">
        <f t="shared" si="74"/>
        <v>0</v>
      </c>
    </row>
    <row r="992" spans="1:9">
      <c r="A992">
        <v>258</v>
      </c>
      <c r="B992" s="11">
        <f>RockerConcaveParameters!R1068</f>
        <v>23.197429029098192</v>
      </c>
      <c r="C992" s="11">
        <f>RockerConcaveParameters!T1068</f>
        <v>5.6637672444855038</v>
      </c>
      <c r="D992" s="11">
        <f>OutlineParameters!T1272</f>
        <v>188.63569286180859</v>
      </c>
      <c r="E992" s="11">
        <f t="shared" si="70"/>
        <v>-31.320291970497692</v>
      </c>
      <c r="F992">
        <f t="shared" si="71"/>
        <v>22.950259406801489</v>
      </c>
      <c r="G992">
        <f t="shared" si="72"/>
        <v>2.0931861382845085E-2</v>
      </c>
      <c r="H992">
        <f t="shared" si="73"/>
        <v>-1.0276374634798913E-5</v>
      </c>
      <c r="I992">
        <f t="shared" si="74"/>
        <v>0</v>
      </c>
    </row>
    <row r="993" spans="1:9">
      <c r="A993">
        <v>259</v>
      </c>
      <c r="B993" s="11">
        <f>RockerConcaveParameters!R1069</f>
        <v>23.213091855602975</v>
      </c>
      <c r="C993" s="11">
        <f>RockerConcaveParameters!T1069</f>
        <v>5.6576493062415594</v>
      </c>
      <c r="D993" s="11">
        <f>OutlineParameters!T1273</f>
        <v>188.5463938298918</v>
      </c>
      <c r="E993" s="11">
        <f t="shared" si="70"/>
        <v>-30.995378836081031</v>
      </c>
      <c r="F993">
        <f t="shared" si="71"/>
        <v>22.971181956120347</v>
      </c>
      <c r="G993">
        <f t="shared" si="72"/>
        <v>2.0922549318857619E-2</v>
      </c>
      <c r="H993">
        <f t="shared" si="73"/>
        <v>-9.3120639874655353E-6</v>
      </c>
      <c r="I993">
        <f t="shared" si="74"/>
        <v>0</v>
      </c>
    </row>
    <row r="994" spans="1:9">
      <c r="A994">
        <v>260</v>
      </c>
      <c r="B994" s="11">
        <f>RockerConcaveParameters!R1070</f>
        <v>23.228806413876519</v>
      </c>
      <c r="C994" s="11">
        <f>RockerConcaveParameters!T1070</f>
        <v>5.6515149217822449</v>
      </c>
      <c r="D994" s="11">
        <f>OutlineParameters!T1274</f>
        <v>188.45667026732355</v>
      </c>
      <c r="E994" s="11">
        <f t="shared" ref="E994:E1057" si="75">$C$20*A994+$E$20</f>
        <v>-30.670465701664369</v>
      </c>
      <c r="F994">
        <f t="shared" si="71"/>
        <v>22.992096288044042</v>
      </c>
      <c r="G994">
        <f t="shared" si="72"/>
        <v>2.0914331923695073E-2</v>
      </c>
      <c r="H994">
        <f t="shared" si="73"/>
        <v>-8.2173951625463815E-6</v>
      </c>
      <c r="I994">
        <f t="shared" si="74"/>
        <v>0</v>
      </c>
    </row>
    <row r="995" spans="1:9">
      <c r="A995">
        <v>261</v>
      </c>
      <c r="B995" s="11">
        <f>RockerConcaveParameters!R1071</f>
        <v>23.244573391810626</v>
      </c>
      <c r="C995" s="11">
        <f>RockerConcaveParameters!T1071</f>
        <v>5.6453637959410319</v>
      </c>
      <c r="D995" s="11">
        <f>OutlineParameters!T1275</f>
        <v>188.36651900596192</v>
      </c>
      <c r="E995" s="11">
        <f t="shared" si="75"/>
        <v>-30.345552567247722</v>
      </c>
      <c r="F995">
        <f t="shared" ref="F995:F1058" si="76">IF(E995&gt;-D995,(B995-3/2*C995*((E995/D995)^2-1/3*(E995/D995)^3)),NA())</f>
        <v>23.013003211125888</v>
      </c>
      <c r="G995">
        <f t="shared" ref="G995:G1058" si="77">(F995-F994)</f>
        <v>2.0906923081845719E-2</v>
      </c>
      <c r="H995">
        <f t="shared" si="73"/>
        <v>-7.4088418493545305E-6</v>
      </c>
      <c r="I995">
        <f t="shared" si="74"/>
        <v>0</v>
      </c>
    </row>
    <row r="996" spans="1:9">
      <c r="A996">
        <v>262</v>
      </c>
      <c r="B996" s="11">
        <f>RockerConcaveParameters!R1072</f>
        <v>23.260393758134789</v>
      </c>
      <c r="C996" s="11">
        <f>RockerConcaveParameters!T1072</f>
        <v>5.6391955388111015</v>
      </c>
      <c r="D996" s="11">
        <f>OutlineParameters!T1276</f>
        <v>188.27593687766489</v>
      </c>
      <c r="E996" s="11">
        <f t="shared" si="75"/>
        <v>-30.020639432831061</v>
      </c>
      <c r="F996">
        <f t="shared" si="76"/>
        <v>23.033903817829128</v>
      </c>
      <c r="G996">
        <f t="shared" si="77"/>
        <v>2.0900606703239788E-2</v>
      </c>
      <c r="H996">
        <f t="shared" ref="H996:H1059" si="78">(G996-G995)</f>
        <v>-6.3163786059305949E-6</v>
      </c>
      <c r="I996">
        <f t="shared" ref="I996:I1059" si="79">IF(OR(ISNA(G996),ISNA(G995)),0,IF(G996*G995&lt;0,A996,0))</f>
        <v>0</v>
      </c>
    </row>
    <row r="997" spans="1:9">
      <c r="A997">
        <v>263</v>
      </c>
      <c r="B997" s="11">
        <f>RockerConcaveParameters!R1073</f>
        <v>23.276268388067656</v>
      </c>
      <c r="C997" s="11">
        <f>RockerConcaveParameters!T1073</f>
        <v>5.6330101099247596</v>
      </c>
      <c r="D997" s="11">
        <f>OutlineParameters!T1277</f>
        <v>188.18492071429048</v>
      </c>
      <c r="E997" s="11">
        <f t="shared" si="75"/>
        <v>-29.695726298414399</v>
      </c>
      <c r="F997">
        <f t="shared" si="76"/>
        <v>23.054799092324895</v>
      </c>
      <c r="G997">
        <f t="shared" si="77"/>
        <v>2.0895274495767779E-2</v>
      </c>
      <c r="H997">
        <f t="shared" si="78"/>
        <v>-5.3322074720085766E-6</v>
      </c>
      <c r="I997">
        <f t="shared" si="79"/>
        <v>0</v>
      </c>
    </row>
    <row r="998" spans="1:9">
      <c r="A998">
        <v>264</v>
      </c>
      <c r="B998" s="11">
        <f>RockerConcaveParameters!R1074</f>
        <v>23.29219815682789</v>
      </c>
      <c r="C998" s="11">
        <f>RockerConcaveParameters!T1074</f>
        <v>5.6268069919771513</v>
      </c>
      <c r="D998" s="11">
        <f>OutlineParameters!T1278</f>
        <v>188.09346734769673</v>
      </c>
      <c r="E998" s="11">
        <f t="shared" si="75"/>
        <v>-29.370813163997738</v>
      </c>
      <c r="F998">
        <f t="shared" si="76"/>
        <v>23.075690037281067</v>
      </c>
      <c r="G998">
        <f t="shared" si="77"/>
        <v>2.0890944956171609E-2</v>
      </c>
      <c r="H998">
        <f t="shared" si="78"/>
        <v>-4.3295395961706618E-6</v>
      </c>
      <c r="I998">
        <f t="shared" si="79"/>
        <v>0</v>
      </c>
    </row>
    <row r="999" spans="1:9">
      <c r="A999">
        <v>265</v>
      </c>
      <c r="B999" s="11">
        <f>RockerConcaveParameters!R1075</f>
        <v>23.308183939634137</v>
      </c>
      <c r="C999" s="11">
        <f>RockerConcaveParameters!T1075</f>
        <v>5.6205861445005798</v>
      </c>
      <c r="D999" s="11">
        <f>OutlineParameters!T1279</f>
        <v>188.00157360974168</v>
      </c>
      <c r="E999" s="11">
        <f t="shared" si="75"/>
        <v>-29.045900029581077</v>
      </c>
      <c r="F999">
        <f t="shared" si="76"/>
        <v>23.096577635969137</v>
      </c>
      <c r="G999">
        <f t="shared" si="77"/>
        <v>2.0887598688069886E-2</v>
      </c>
      <c r="H999">
        <f t="shared" si="78"/>
        <v>-3.3462681017226714E-6</v>
      </c>
      <c r="I999">
        <f t="shared" si="79"/>
        <v>0</v>
      </c>
    </row>
    <row r="1000" spans="1:9">
      <c r="A1000">
        <v>266</v>
      </c>
      <c r="B1000" s="11">
        <f>RockerConcaveParameters!R1076</f>
        <v>23.324226707498209</v>
      </c>
      <c r="C1000" s="11">
        <f>RockerConcaveParameters!T1076</f>
        <v>5.6143471768609752</v>
      </c>
      <c r="D1000" s="11">
        <f>OutlineParameters!T1280</f>
        <v>187.90923633228331</v>
      </c>
      <c r="E1000" s="11">
        <f t="shared" si="75"/>
        <v>-28.720986895164415</v>
      </c>
      <c r="F1000">
        <f t="shared" si="76"/>
        <v>23.117462980501962</v>
      </c>
      <c r="G1000">
        <f t="shared" si="77"/>
        <v>2.0885344532825201E-2</v>
      </c>
      <c r="H1000">
        <f t="shared" si="78"/>
        <v>-2.2541552446853075E-6</v>
      </c>
      <c r="I1000">
        <f t="shared" si="79"/>
        <v>0</v>
      </c>
    </row>
    <row r="1001" spans="1:9">
      <c r="A1001">
        <v>267</v>
      </c>
      <c r="B1001" s="11">
        <f>RockerConcaveParameters!R1077</f>
        <v>23.34032714439936</v>
      </c>
      <c r="C1001" s="11">
        <f>RockerConcaveParameters!T1077</f>
        <v>5.6080897951385289</v>
      </c>
      <c r="D1001" s="11">
        <f>OutlineParameters!T1281</f>
        <v>187.81645234717965</v>
      </c>
      <c r="E1001" s="11">
        <f t="shared" si="75"/>
        <v>-28.396073760747754</v>
      </c>
      <c r="F1001">
        <f t="shared" si="76"/>
        <v>23.138346871480998</v>
      </c>
      <c r="G1001">
        <f t="shared" si="77"/>
        <v>2.0883890979035868E-2</v>
      </c>
      <c r="H1001">
        <f t="shared" si="78"/>
        <v>-1.453553789332318E-6</v>
      </c>
      <c r="I1001">
        <f t="shared" si="79"/>
        <v>0</v>
      </c>
    </row>
    <row r="1002" spans="1:9">
      <c r="A1002">
        <v>268</v>
      </c>
      <c r="B1002" s="11">
        <f>RockerConcaveParameters!R1078</f>
        <v>23.35648622100771</v>
      </c>
      <c r="C1002" s="11">
        <f>RockerConcaveParameters!T1078</f>
        <v>5.6018136088080519</v>
      </c>
      <c r="D1002" s="11">
        <f>OutlineParameters!T1282</f>
        <v>187.72321077342912</v>
      </c>
      <c r="E1002" s="11">
        <f t="shared" si="75"/>
        <v>-28.071160626331093</v>
      </c>
      <c r="F1002">
        <f t="shared" si="76"/>
        <v>23.159230382341768</v>
      </c>
      <c r="G1002">
        <f t="shared" si="77"/>
        <v>2.0883510860770116E-2</v>
      </c>
      <c r="H1002">
        <f t="shared" si="78"/>
        <v>-3.8011826575257146E-7</v>
      </c>
      <c r="I1002">
        <f t="shared" si="79"/>
        <v>0</v>
      </c>
    </row>
    <row r="1003" spans="1:9">
      <c r="A1003">
        <v>269</v>
      </c>
      <c r="B1003" s="11">
        <f>RockerConcaveParameters!R1079</f>
        <v>23.372704812541905</v>
      </c>
      <c r="C1003" s="11">
        <f>RockerConcaveParameters!T1079</f>
        <v>5.5955185774018483</v>
      </c>
      <c r="D1003" s="11">
        <f>OutlineParameters!T1283</f>
        <v>187.62953158146851</v>
      </c>
      <c r="E1003" s="11">
        <f t="shared" si="75"/>
        <v>-27.746247491914431</v>
      </c>
      <c r="F1003">
        <f t="shared" si="76"/>
        <v>23.180114544435259</v>
      </c>
      <c r="G1003">
        <f t="shared" si="77"/>
        <v>2.0884162093491199E-2</v>
      </c>
      <c r="H1003">
        <f t="shared" si="78"/>
        <v>6.5123272108280617E-7</v>
      </c>
      <c r="I1003">
        <f t="shared" si="79"/>
        <v>0</v>
      </c>
    </row>
    <row r="1004" spans="1:9">
      <c r="A1004">
        <v>270</v>
      </c>
      <c r="B1004" s="11">
        <f>RockerConcaveParameters!R1080</f>
        <v>23.388983794220604</v>
      </c>
      <c r="C1004" s="11">
        <f>RockerConcaveParameters!T1080</f>
        <v>5.5892041836150641</v>
      </c>
      <c r="D1004" s="11">
        <f>OutlineParameters!T1284</f>
        <v>187.53538075941293</v>
      </c>
      <c r="E1004" s="11">
        <f t="shared" si="75"/>
        <v>-27.42133435749777</v>
      </c>
      <c r="F1004">
        <f t="shared" si="76"/>
        <v>23.201000289941234</v>
      </c>
      <c r="G1004">
        <f t="shared" si="77"/>
        <v>2.0885745505974995E-2</v>
      </c>
      <c r="H1004">
        <f t="shared" si="78"/>
        <v>1.5834124837965646E-6</v>
      </c>
      <c r="I1004">
        <f t="shared" si="79"/>
        <v>0</v>
      </c>
    </row>
    <row r="1005" spans="1:9">
      <c r="A1005">
        <v>271</v>
      </c>
      <c r="B1005" s="11">
        <f>RockerConcaveParameters!R1081</f>
        <v>23.405324041262457</v>
      </c>
      <c r="C1005" s="11">
        <f>RockerConcaveParameters!T1081</f>
        <v>5.5828703869799998</v>
      </c>
      <c r="D1005" s="11">
        <f>OutlineParameters!T1285</f>
        <v>187.44078596747241</v>
      </c>
      <c r="E1005" s="11">
        <f t="shared" si="75"/>
        <v>-27.096421223081123</v>
      </c>
      <c r="F1005">
        <f t="shared" si="76"/>
        <v>23.221888663640506</v>
      </c>
      <c r="G1005">
        <f t="shared" si="77"/>
        <v>2.0888373699271767E-2</v>
      </c>
      <c r="H1005">
        <f t="shared" si="78"/>
        <v>2.6281932967719968E-6</v>
      </c>
      <c r="I1005">
        <f t="shared" si="79"/>
        <v>0</v>
      </c>
    </row>
    <row r="1006" spans="1:9">
      <c r="A1006">
        <v>272</v>
      </c>
      <c r="B1006" s="11">
        <f>RockerConcaveParameters!R1082</f>
        <v>23.421726526838995</v>
      </c>
      <c r="C1006" s="11">
        <f>RockerConcaveParameters!T1082</f>
        <v>5.5765169153836878</v>
      </c>
      <c r="D1006" s="11">
        <f>OutlineParameters!T1286</f>
        <v>187.34571322465075</v>
      </c>
      <c r="E1006" s="11">
        <f t="shared" si="75"/>
        <v>-26.771508088664461</v>
      </c>
      <c r="F1006">
        <f t="shared" si="76"/>
        <v>23.242780689395577</v>
      </c>
      <c r="G1006">
        <f t="shared" si="77"/>
        <v>2.0892025755070875E-2</v>
      </c>
      <c r="H1006">
        <f t="shared" si="78"/>
        <v>3.6520557991082114E-6</v>
      </c>
      <c r="I1006">
        <f t="shared" si="79"/>
        <v>0</v>
      </c>
    </row>
    <row r="1007" spans="1:9">
      <c r="A1007">
        <v>273</v>
      </c>
      <c r="B1007" s="11">
        <f>RockerConcaveParameters!R1083</f>
        <v>23.438191930641334</v>
      </c>
      <c r="C1007" s="11">
        <f>RockerConcaveParameters!T1083</f>
        <v>5.5701431186448573</v>
      </c>
      <c r="D1007" s="11">
        <f>OutlineParameters!T1287</f>
        <v>187.25017477321433</v>
      </c>
      <c r="E1007" s="11">
        <f t="shared" si="75"/>
        <v>-26.4465949542478</v>
      </c>
      <c r="F1007">
        <f t="shared" si="76"/>
        <v>23.263677202938922</v>
      </c>
      <c r="G1007">
        <f t="shared" si="77"/>
        <v>2.0896513543345208E-2</v>
      </c>
      <c r="H1007">
        <f t="shared" si="78"/>
        <v>4.4877882743321607E-6</v>
      </c>
      <c r="I1007">
        <f t="shared" si="79"/>
        <v>0</v>
      </c>
    </row>
    <row r="1008" spans="1:9">
      <c r="A1008">
        <v>274</v>
      </c>
      <c r="B1008" s="11">
        <f>RockerConcaveParameters!R1084</f>
        <v>23.45472122546801</v>
      </c>
      <c r="C1008" s="11">
        <f>RockerConcaveParameters!T1084</f>
        <v>5.5637489631879697</v>
      </c>
      <c r="D1008" s="11">
        <f>OutlineParameters!T1288</f>
        <v>187.15418282400677</v>
      </c>
      <c r="E1008" s="11">
        <f t="shared" si="75"/>
        <v>-26.121681819831139</v>
      </c>
      <c r="F1008">
        <f t="shared" si="76"/>
        <v>23.284579309553227</v>
      </c>
      <c r="G1008">
        <f t="shared" si="77"/>
        <v>2.0902106614304472E-2</v>
      </c>
      <c r="H1008">
        <f t="shared" si="78"/>
        <v>5.5930709592644234E-6</v>
      </c>
      <c r="I1008">
        <f t="shared" si="79"/>
        <v>0</v>
      </c>
    </row>
    <row r="1009" spans="1:9">
      <c r="A1009">
        <v>275</v>
      </c>
      <c r="B1009" s="11">
        <f>RockerConcaveParameters!R1085</f>
        <v>23.471315286537671</v>
      </c>
      <c r="C1009" s="11">
        <f>RockerConcaveParameters!T1085</f>
        <v>5.5573342893360405</v>
      </c>
      <c r="D1009" s="11">
        <f>OutlineParameters!T1289</f>
        <v>187.0577034431661</v>
      </c>
      <c r="E1009" s="11">
        <f t="shared" si="75"/>
        <v>-25.796768685414477</v>
      </c>
      <c r="F1009">
        <f t="shared" si="76"/>
        <v>23.305487934421144</v>
      </c>
      <c r="G1009">
        <f t="shared" si="77"/>
        <v>2.090862486791778E-2</v>
      </c>
      <c r="H1009">
        <f t="shared" si="78"/>
        <v>6.5182536133079338E-6</v>
      </c>
      <c r="I1009">
        <f t="shared" si="79"/>
        <v>0</v>
      </c>
    </row>
    <row r="1010" spans="1:9">
      <c r="A1010">
        <v>276</v>
      </c>
      <c r="B1010" s="11">
        <f>RockerConcaveParameters!R1086</f>
        <v>23.487974989068974</v>
      </c>
      <c r="C1010" s="11">
        <f>RockerConcaveParameters!T1086</f>
        <v>5.5508986989935041</v>
      </c>
      <c r="D1010" s="11">
        <f>OutlineParameters!T1290</f>
        <v>186.96076421234505</v>
      </c>
      <c r="E1010" s="11">
        <f t="shared" si="75"/>
        <v>-25.471855550997816</v>
      </c>
      <c r="F1010">
        <f t="shared" si="76"/>
        <v>23.326404123838476</v>
      </c>
      <c r="G1010">
        <f t="shared" si="77"/>
        <v>2.091618941733131E-2</v>
      </c>
      <c r="H1010">
        <f t="shared" si="78"/>
        <v>7.5645494135301306E-6</v>
      </c>
      <c r="I1010">
        <f t="shared" si="79"/>
        <v>0</v>
      </c>
    </row>
    <row r="1011" spans="1:9">
      <c r="A1011">
        <v>277</v>
      </c>
      <c r="B1011" s="11">
        <f>RockerConcaveParameters!R1087</f>
        <v>23.504701208280576</v>
      </c>
      <c r="C1011" s="11">
        <f>RockerConcaveParameters!T1087</f>
        <v>5.5444417940647952</v>
      </c>
      <c r="D1011" s="11">
        <f>OutlineParameters!T1291</f>
        <v>186.8633312296391</v>
      </c>
      <c r="E1011" s="11">
        <f t="shared" si="75"/>
        <v>-25.146942416581155</v>
      </c>
      <c r="F1011">
        <f t="shared" si="76"/>
        <v>23.347328811804609</v>
      </c>
      <c r="G1011">
        <f t="shared" si="77"/>
        <v>2.0924687966132893E-2</v>
      </c>
      <c r="H1011">
        <f t="shared" si="78"/>
        <v>8.4985488015831834E-6</v>
      </c>
      <c r="I1011">
        <f t="shared" si="79"/>
        <v>0</v>
      </c>
    </row>
    <row r="1012" spans="1:9">
      <c r="A1012">
        <v>278</v>
      </c>
      <c r="B1012" s="11">
        <f>RockerConcaveParameters!R1088</f>
        <v>23.521494819391126</v>
      </c>
      <c r="C1012" s="11">
        <f>RockerConcaveParameters!T1088</f>
        <v>5.5379634148729284</v>
      </c>
      <c r="D1012" s="11">
        <f>OutlineParameters!T1292</f>
        <v>186.76543204452983</v>
      </c>
      <c r="E1012" s="11">
        <f t="shared" si="75"/>
        <v>-24.822029282164493</v>
      </c>
      <c r="F1012">
        <f t="shared" si="76"/>
        <v>23.368263033413626</v>
      </c>
      <c r="G1012">
        <f t="shared" si="77"/>
        <v>2.0934221609017811E-2</v>
      </c>
      <c r="H1012">
        <f t="shared" si="78"/>
        <v>9.5336428849179811E-6</v>
      </c>
      <c r="I1012">
        <f t="shared" si="79"/>
        <v>0</v>
      </c>
    </row>
    <row r="1013" spans="1:9">
      <c r="A1013">
        <v>279</v>
      </c>
      <c r="B1013" s="11">
        <f>RockerConcaveParameters!R1089</f>
        <v>23.538356798329193</v>
      </c>
      <c r="C1013" s="11">
        <f>RockerConcaveParameters!T1089</f>
        <v>5.5314635268449877</v>
      </c>
      <c r="D1013" s="11">
        <f>OutlineParameters!T1293</f>
        <v>186.66703278749759</v>
      </c>
      <c r="E1013" s="11">
        <f t="shared" si="75"/>
        <v>-24.497116147747832</v>
      </c>
      <c r="F1013">
        <f t="shared" si="76"/>
        <v>23.389207815250778</v>
      </c>
      <c r="G1013">
        <f t="shared" si="77"/>
        <v>2.0944781837151538E-2</v>
      </c>
      <c r="H1013">
        <f t="shared" si="78"/>
        <v>1.0560228133726923E-5</v>
      </c>
      <c r="I1013">
        <f t="shared" si="79"/>
        <v>0</v>
      </c>
    </row>
    <row r="1014" spans="1:9">
      <c r="A1014">
        <v>280</v>
      </c>
      <c r="B1014" s="11">
        <f>RockerConcaveParameters!R1090</f>
        <v>23.555287819308333</v>
      </c>
      <c r="C1014" s="11">
        <f>RockerConcaveParameters!T1090</f>
        <v>5.524941481545115</v>
      </c>
      <c r="D1014" s="11">
        <f>OutlineParameters!T1294</f>
        <v>186.56816097542523</v>
      </c>
      <c r="E1014" s="11">
        <f t="shared" si="75"/>
        <v>-24.17220301333117</v>
      </c>
      <c r="F1014">
        <f t="shared" si="76"/>
        <v>23.41016400139317</v>
      </c>
      <c r="G1014">
        <f t="shared" si="77"/>
        <v>2.0956186142392141E-2</v>
      </c>
      <c r="H1014">
        <f t="shared" si="78"/>
        <v>1.1404305240603207E-5</v>
      </c>
      <c r="I1014">
        <f t="shared" si="79"/>
        <v>0</v>
      </c>
    </row>
    <row r="1015" spans="1:9">
      <c r="A1015">
        <v>281</v>
      </c>
      <c r="B1015" s="11">
        <f>RockerConcaveParameters!R1091</f>
        <v>23.572288857847603</v>
      </c>
      <c r="C1015" s="11">
        <f>RockerConcaveParameters!T1091</f>
        <v>5.5183970061123073</v>
      </c>
      <c r="D1015" s="11">
        <f>OutlineParameters!T1295</f>
        <v>186.46878277160565</v>
      </c>
      <c r="E1015" s="11">
        <f t="shared" si="75"/>
        <v>-23.847289878914523</v>
      </c>
      <c r="F1015">
        <f t="shared" si="76"/>
        <v>23.431132625995158</v>
      </c>
      <c r="G1015">
        <f t="shared" si="77"/>
        <v>2.0968624601987784E-2</v>
      </c>
      <c r="H1015">
        <f t="shared" si="78"/>
        <v>1.2438459595642826E-5</v>
      </c>
      <c r="I1015">
        <f t="shared" si="79"/>
        <v>0</v>
      </c>
    </row>
    <row r="1016" spans="1:9">
      <c r="A1016">
        <v>282</v>
      </c>
      <c r="B1016" s="11">
        <f>RockerConcaveParameters!R1092</f>
        <v>23.589360789165653</v>
      </c>
      <c r="C1016" s="11">
        <f>RockerConcaveParameters!T1092</f>
        <v>5.5118300600788661</v>
      </c>
      <c r="D1016" s="11">
        <f>OutlineParameters!T1296</f>
        <v>186.36891034640112</v>
      </c>
      <c r="E1016" s="11">
        <f t="shared" si="75"/>
        <v>-23.522376744497862</v>
      </c>
      <c r="F1016">
        <f t="shared" si="76"/>
        <v>23.452114691069124</v>
      </c>
      <c r="G1016">
        <f t="shared" si="77"/>
        <v>2.0982065073965828E-2</v>
      </c>
      <c r="H1016">
        <f t="shared" si="78"/>
        <v>1.3440471978043433E-5</v>
      </c>
      <c r="I1016">
        <f t="shared" si="79"/>
        <v>0</v>
      </c>
    </row>
    <row r="1017" spans="1:9">
      <c r="A1017">
        <v>283</v>
      </c>
      <c r="B1017" s="11">
        <f>RockerConcaveParameters!R1093</f>
        <v>23.606504488481139</v>
      </c>
      <c r="C1017" s="11">
        <f>RockerConcaveParameters!T1093</f>
        <v>5.5052401261399373</v>
      </c>
      <c r="D1017" s="11">
        <f>OutlineParameters!T1297</f>
        <v>186.26855583682735</v>
      </c>
      <c r="E1017" s="11">
        <f t="shared" si="75"/>
        <v>-23.197463610081201</v>
      </c>
      <c r="F1017">
        <f t="shared" si="76"/>
        <v>23.473111207711064</v>
      </c>
      <c r="G1017">
        <f t="shared" si="77"/>
        <v>2.0996516641940133E-2</v>
      </c>
      <c r="H1017">
        <f t="shared" si="78"/>
        <v>1.4451567974305135E-5</v>
      </c>
      <c r="I1017">
        <f t="shared" si="79"/>
        <v>0</v>
      </c>
    </row>
    <row r="1018" spans="1:9">
      <c r="A1018">
        <v>284</v>
      </c>
      <c r="B1018" s="11">
        <f>RockerConcaveParameters!R1094</f>
        <v>23.623720831012715</v>
      </c>
      <c r="C1018" s="11">
        <f>RockerConcaveParameters!T1094</f>
        <v>5.4986271638278241</v>
      </c>
      <c r="D1018" s="11">
        <f>OutlineParameters!T1298</f>
        <v>186.16768545619738</v>
      </c>
      <c r="E1018" s="11">
        <f t="shared" si="75"/>
        <v>-22.872550475664539</v>
      </c>
      <c r="F1018">
        <f t="shared" si="76"/>
        <v>23.494123106989335</v>
      </c>
      <c r="G1018">
        <f t="shared" si="77"/>
        <v>2.1011899278271073E-2</v>
      </c>
      <c r="H1018">
        <f t="shared" si="78"/>
        <v>1.5382636330940613E-5</v>
      </c>
      <c r="I1018">
        <f t="shared" si="79"/>
        <v>0</v>
      </c>
    </row>
    <row r="1019" spans="1:9">
      <c r="A1019">
        <v>285</v>
      </c>
      <c r="B1019" s="11">
        <f>RockerConcaveParameters!R1095</f>
        <v>23.641010795255578</v>
      </c>
      <c r="C1019" s="11">
        <f>RockerConcaveParameters!T1095</f>
        <v>5.4919907801238939</v>
      </c>
      <c r="D1019" s="11">
        <f>OutlineParameters!T1299</f>
        <v>186.06632663802699</v>
      </c>
      <c r="E1019" s="11">
        <f t="shared" si="75"/>
        <v>-22.547637341247878</v>
      </c>
      <c r="F1019">
        <f t="shared" si="76"/>
        <v>23.515151520983213</v>
      </c>
      <c r="G1019">
        <f t="shared" si="77"/>
        <v>2.1028413993878559E-2</v>
      </c>
      <c r="H1019">
        <f t="shared" si="78"/>
        <v>1.6514715607485186E-5</v>
      </c>
      <c r="I1019">
        <f t="shared" si="79"/>
        <v>0</v>
      </c>
    </row>
    <row r="1020" spans="1:9">
      <c r="A1020">
        <v>286</v>
      </c>
      <c r="B1020" s="11">
        <f>RockerConcaveParameters!R1096</f>
        <v>23.658375050321325</v>
      </c>
      <c r="C1020" s="11">
        <f>RockerConcaveParameters!T1096</f>
        <v>5.4853306858458835</v>
      </c>
      <c r="D1020" s="11">
        <f>OutlineParameters!T1300</f>
        <v>185.96444562951046</v>
      </c>
      <c r="E1020" s="11">
        <f t="shared" si="75"/>
        <v>-22.222724206831217</v>
      </c>
      <c r="F1020">
        <f t="shared" si="76"/>
        <v>23.536197182479768</v>
      </c>
      <c r="G1020">
        <f t="shared" si="77"/>
        <v>2.1045661496554402E-2</v>
      </c>
      <c r="H1020">
        <f t="shared" si="78"/>
        <v>1.7247502675843407E-5</v>
      </c>
      <c r="I1020">
        <f t="shared" si="79"/>
        <v>0</v>
      </c>
    </row>
    <row r="1021" spans="1:9">
      <c r="A1021">
        <v>287</v>
      </c>
      <c r="B1021" s="11">
        <f>RockerConcaveParameters!R1097</f>
        <v>23.675814574264344</v>
      </c>
      <c r="C1021" s="11">
        <f>RockerConcaveParameters!T1097</f>
        <v>5.4786464881156203</v>
      </c>
      <c r="D1021" s="11">
        <f>OutlineParameters!T1301</f>
        <v>185.86206983006861</v>
      </c>
      <c r="E1021" s="11">
        <f t="shared" si="75"/>
        <v>-21.897811072414555</v>
      </c>
      <c r="F1021">
        <f t="shared" si="76"/>
        <v>23.55726121938169</v>
      </c>
      <c r="G1021">
        <f t="shared" si="77"/>
        <v>2.1064036901922378E-2</v>
      </c>
      <c r="H1021">
        <f t="shared" si="78"/>
        <v>1.8375405367976327E-5</v>
      </c>
      <c r="I1021">
        <f t="shared" si="79"/>
        <v>0</v>
      </c>
    </row>
    <row r="1022" spans="1:9">
      <c r="A1022">
        <v>288</v>
      </c>
      <c r="B1022" s="11">
        <f>RockerConcaveParameters!R1098</f>
        <v>23.693330242303283</v>
      </c>
      <c r="C1022" s="11">
        <f>RockerConcaveParameters!T1098</f>
        <v>5.4719381464654111</v>
      </c>
      <c r="D1022" s="11">
        <f>OutlineParameters!T1302</f>
        <v>185.75916552120452</v>
      </c>
      <c r="E1022" s="11">
        <f t="shared" si="75"/>
        <v>-21.572897937997894</v>
      </c>
      <c r="F1022">
        <f t="shared" si="76"/>
        <v>23.578344566811779</v>
      </c>
      <c r="G1022">
        <f t="shared" si="77"/>
        <v>2.1083347430089106E-2</v>
      </c>
      <c r="H1022">
        <f t="shared" si="78"/>
        <v>1.9310528166727181E-5</v>
      </c>
      <c r="I1022">
        <f t="shared" si="79"/>
        <v>0</v>
      </c>
    </row>
    <row r="1023" spans="1:9">
      <c r="A1023">
        <v>289</v>
      </c>
      <c r="B1023" s="11">
        <f>RockerConcaveParameters!R1099</f>
        <v>23.710922929656796</v>
      </c>
      <c r="C1023" s="11">
        <f>RockerConcaveParameters!T1099</f>
        <v>5.465205262799687</v>
      </c>
      <c r="D1023" s="11">
        <f>OutlineParameters!T1303</f>
        <v>185.6557600678164</v>
      </c>
      <c r="E1023" s="11">
        <f t="shared" si="75"/>
        <v>-21.247984803581232</v>
      </c>
      <c r="F1023">
        <f t="shared" si="76"/>
        <v>23.599448246824068</v>
      </c>
      <c r="G1023">
        <f t="shared" si="77"/>
        <v>2.1103680012288351E-2</v>
      </c>
      <c r="H1023">
        <f t="shared" si="78"/>
        <v>2.0332582199245053E-5</v>
      </c>
      <c r="I1023">
        <f t="shared" si="79"/>
        <v>0</v>
      </c>
    </row>
    <row r="1024" spans="1:9">
      <c r="A1024">
        <v>290</v>
      </c>
      <c r="B1024" s="11">
        <f>RockerConcaveParameters!R1100</f>
        <v>23.72859351154354</v>
      </c>
      <c r="C1024" s="11">
        <f>RockerConcaveParameters!T1100</f>
        <v>5.4584473198135974</v>
      </c>
      <c r="D1024" s="11">
        <f>OutlineParameters!T1304</f>
        <v>185.55181978614368</v>
      </c>
      <c r="E1024" s="11">
        <f t="shared" si="75"/>
        <v>-20.923071669164571</v>
      </c>
      <c r="F1024">
        <f t="shared" si="76"/>
        <v>23.620573206166874</v>
      </c>
      <c r="G1024">
        <f t="shared" si="77"/>
        <v>2.1124959342806449E-2</v>
      </c>
      <c r="H1024">
        <f t="shared" si="78"/>
        <v>2.127933051809805E-5</v>
      </c>
      <c r="I1024">
        <f t="shared" si="79"/>
        <v>0</v>
      </c>
    </row>
    <row r="1025" spans="1:9">
      <c r="A1025">
        <v>291</v>
      </c>
      <c r="B1025" s="11">
        <f>RockerConcaveParameters!R1101</f>
        <v>23.746342969213142</v>
      </c>
      <c r="C1025" s="11">
        <f>RockerConcaveParameters!T1101</f>
        <v>5.4516647580758395</v>
      </c>
      <c r="D1025" s="11">
        <f>OutlineParameters!T1305</f>
        <v>185.44735677031593</v>
      </c>
      <c r="E1025" s="11">
        <f t="shared" si="75"/>
        <v>-20.598158534747924</v>
      </c>
      <c r="F1025">
        <f t="shared" si="76"/>
        <v>23.641720535455001</v>
      </c>
      <c r="G1025">
        <f t="shared" si="77"/>
        <v>2.1147329288126571E-2</v>
      </c>
      <c r="H1025">
        <f t="shared" si="78"/>
        <v>2.2369945320122042E-5</v>
      </c>
      <c r="I1025">
        <f t="shared" si="79"/>
        <v>0</v>
      </c>
    </row>
    <row r="1026" spans="1:9">
      <c r="A1026">
        <v>292</v>
      </c>
      <c r="B1026" s="11">
        <f>RockerConcaveParameters!R1102</f>
        <v>23.764171966299635</v>
      </c>
      <c r="C1026" s="11">
        <f>RockerConcaveParameters!T1102</f>
        <v>5.4448563364752456</v>
      </c>
      <c r="D1026" s="11">
        <f>OutlineParameters!T1306</f>
        <v>185.34238307919216</v>
      </c>
      <c r="E1026" s="11">
        <f t="shared" si="75"/>
        <v>-20.273245400331263</v>
      </c>
      <c r="F1026">
        <f t="shared" si="76"/>
        <v>23.662891038030406</v>
      </c>
      <c r="G1026">
        <f t="shared" si="77"/>
        <v>2.1170502575404981E-2</v>
      </c>
      <c r="H1026">
        <f t="shared" si="78"/>
        <v>2.3173287278410726E-5</v>
      </c>
      <c r="I1026">
        <f t="shared" si="79"/>
        <v>0</v>
      </c>
    </row>
    <row r="1027" spans="1:9">
      <c r="A1027">
        <v>293</v>
      </c>
      <c r="B1027" s="11">
        <f>RockerConcaveParameters!R1103</f>
        <v>23.782081483580541</v>
      </c>
      <c r="C1027" s="11">
        <f>RockerConcaveParameters!T1103</f>
        <v>5.4380224957309542</v>
      </c>
      <c r="D1027" s="11">
        <f>OutlineParameters!T1307</f>
        <v>185.23686508191764</v>
      </c>
      <c r="E1027" s="11">
        <f t="shared" si="75"/>
        <v>-19.948332265914601</v>
      </c>
      <c r="F1027">
        <f t="shared" si="76"/>
        <v>23.684085750130617</v>
      </c>
      <c r="G1027">
        <f t="shared" si="77"/>
        <v>2.1194712100211177E-2</v>
      </c>
      <c r="H1027">
        <f t="shared" si="78"/>
        <v>2.4209524806195759E-5</v>
      </c>
      <c r="I1027">
        <f t="shared" si="79"/>
        <v>0</v>
      </c>
    </row>
    <row r="1028" spans="1:9">
      <c r="A1028">
        <v>294</v>
      </c>
      <c r="B1028" s="11">
        <f>RockerConcaveParameters!R1104</f>
        <v>23.800072396274505</v>
      </c>
      <c r="C1028" s="11">
        <f>RockerConcaveParameters!T1104</f>
        <v>5.4311627185381104</v>
      </c>
      <c r="D1028" s="11">
        <f>OutlineParameters!T1308</f>
        <v>185.13083005521401</v>
      </c>
      <c r="E1028" s="11">
        <f t="shared" si="75"/>
        <v>-19.62341913149794</v>
      </c>
      <c r="F1028">
        <f t="shared" si="76"/>
        <v>23.705305688269444</v>
      </c>
      <c r="G1028">
        <f t="shared" si="77"/>
        <v>2.1219938138827388E-2</v>
      </c>
      <c r="H1028">
        <f t="shared" si="78"/>
        <v>2.5226038616210644E-5</v>
      </c>
      <c r="I1028">
        <f t="shared" si="79"/>
        <v>0</v>
      </c>
    </row>
    <row r="1029" spans="1:9">
      <c r="A1029">
        <v>295</v>
      </c>
      <c r="B1029" s="11">
        <f>RockerConcaveParameters!R1105</f>
        <v>23.818145579600188</v>
      </c>
      <c r="C1029" s="11">
        <f>RockerConcaveParameters!T1105</f>
        <v>5.4242767260104392</v>
      </c>
      <c r="D1029" s="11">
        <f>OutlineParameters!T1309</f>
        <v>185.02424440403172</v>
      </c>
      <c r="E1029" s="11">
        <f t="shared" si="75"/>
        <v>-19.298505997081278</v>
      </c>
      <c r="F1029">
        <f t="shared" si="76"/>
        <v>23.72655179854798</v>
      </c>
      <c r="G1029">
        <f t="shared" si="77"/>
        <v>2.1246110278536179E-2</v>
      </c>
      <c r="H1029">
        <f t="shared" si="78"/>
        <v>2.6172139708791065E-5</v>
      </c>
      <c r="I1029">
        <f t="shared" si="79"/>
        <v>0</v>
      </c>
    </row>
    <row r="1030" spans="1:9">
      <c r="A1030">
        <v>296</v>
      </c>
      <c r="B1030" s="11">
        <f>RockerConcaveParameters!R1106</f>
        <v>23.836301908776239</v>
      </c>
      <c r="C1030" s="11">
        <f>RockerConcaveParameters!T1106</f>
        <v>5.4173640008430848</v>
      </c>
      <c r="D1030" s="11">
        <f>OutlineParameters!T1310</f>
        <v>184.91713536907343</v>
      </c>
      <c r="E1030" s="11">
        <f t="shared" si="75"/>
        <v>-18.973592862664617</v>
      </c>
      <c r="F1030">
        <f t="shared" si="76"/>
        <v>23.747825094043474</v>
      </c>
      <c r="G1030">
        <f t="shared" si="77"/>
        <v>2.1273295495493727E-2</v>
      </c>
      <c r="H1030">
        <f t="shared" si="78"/>
        <v>2.7185216957548164E-5</v>
      </c>
      <c r="I1030">
        <f t="shared" si="79"/>
        <v>0</v>
      </c>
    </row>
    <row r="1031" spans="1:9">
      <c r="A1031">
        <v>297</v>
      </c>
      <c r="B1031" s="11">
        <f>RockerConcaveParameters!R1107</f>
        <v>23.854542367994522</v>
      </c>
      <c r="C1031" s="11">
        <f>RockerConcaveParameters!T1107</f>
        <v>5.4104249826672133</v>
      </c>
      <c r="D1031" s="11">
        <f>OutlineParameters!T1311</f>
        <v>184.8094693915223</v>
      </c>
      <c r="E1031" s="11">
        <f t="shared" si="75"/>
        <v>-18.648679728247956</v>
      </c>
      <c r="F1031">
        <f t="shared" si="76"/>
        <v>23.769126619684208</v>
      </c>
      <c r="G1031">
        <f t="shared" si="77"/>
        <v>2.1301525640733843E-2</v>
      </c>
      <c r="H1031">
        <f t="shared" si="78"/>
        <v>2.8230145240115689E-5</v>
      </c>
      <c r="I1031">
        <f t="shared" si="79"/>
        <v>0</v>
      </c>
    </row>
    <row r="1032" spans="1:9">
      <c r="A1032">
        <v>298</v>
      </c>
      <c r="B1032" s="11">
        <f>RockerConcaveParameters!R1108</f>
        <v>23.872867615035904</v>
      </c>
      <c r="C1032" s="11">
        <f>RockerConcaveParameters!T1108</f>
        <v>5.4034584322367536</v>
      </c>
      <c r="D1032" s="11">
        <f>OutlineParameters!T1312</f>
        <v>184.70127367563458</v>
      </c>
      <c r="E1032" s="11">
        <f t="shared" si="75"/>
        <v>-18.323766593831294</v>
      </c>
      <c r="F1032">
        <f t="shared" si="76"/>
        <v>23.790457180018024</v>
      </c>
      <c r="G1032">
        <f t="shared" si="77"/>
        <v>2.133056033381564E-2</v>
      </c>
      <c r="H1032">
        <f t="shared" si="78"/>
        <v>2.9034693081797514E-5</v>
      </c>
      <c r="I1032">
        <f t="shared" si="79"/>
        <v>0</v>
      </c>
    </row>
    <row r="1033" spans="1:9">
      <c r="A1033">
        <v>299</v>
      </c>
      <c r="B1033" s="11">
        <f>RockerConcaveParameters!R1109</f>
        <v>23.891278633588836</v>
      </c>
      <c r="C1033" s="11">
        <f>RockerConcaveParameters!T1109</f>
        <v>5.3964647893432796</v>
      </c>
      <c r="D1033" s="11">
        <f>OutlineParameters!T1313</f>
        <v>184.5925146992536</v>
      </c>
      <c r="E1033" s="11">
        <f t="shared" si="75"/>
        <v>-17.998853459414633</v>
      </c>
      <c r="F1033">
        <f t="shared" si="76"/>
        <v>23.811817821420899</v>
      </c>
      <c r="G1033">
        <f t="shared" si="77"/>
        <v>2.1360641402875302E-2</v>
      </c>
      <c r="H1033">
        <f t="shared" si="78"/>
        <v>3.0081069059662013E-5</v>
      </c>
      <c r="I1033">
        <f t="shared" si="79"/>
        <v>0</v>
      </c>
    </row>
    <row r="1034" spans="1:9">
      <c r="A1034">
        <v>300</v>
      </c>
      <c r="B1034" s="11">
        <f>RockerConcaveParameters!R1110</f>
        <v>23.909776298871972</v>
      </c>
      <c r="C1034" s="11">
        <f>RockerConcaveParameters!T1110</f>
        <v>5.389443536681938</v>
      </c>
      <c r="D1034" s="11">
        <f>OutlineParameters!T1314</f>
        <v>184.48321200036708</v>
      </c>
      <c r="E1034" s="11">
        <f t="shared" si="75"/>
        <v>-17.673940324997972</v>
      </c>
      <c r="F1034">
        <f t="shared" si="76"/>
        <v>23.833209545296704</v>
      </c>
      <c r="G1034">
        <f t="shared" si="77"/>
        <v>2.1391723875805013E-2</v>
      </c>
      <c r="H1034">
        <f t="shared" si="78"/>
        <v>3.1082472929711003E-5</v>
      </c>
      <c r="I1034">
        <f t="shared" si="79"/>
        <v>0</v>
      </c>
    </row>
    <row r="1035" spans="1:9">
      <c r="A1035">
        <v>301</v>
      </c>
      <c r="B1035" s="11">
        <f>RockerConcaveParameters!R1111</f>
        <v>23.928361486103963</v>
      </c>
      <c r="C1035" s="11">
        <f>RockerConcaveParameters!T1111</f>
        <v>5.3823943953664539</v>
      </c>
      <c r="D1035" s="11">
        <f>OutlineParameters!T1315</f>
        <v>184.37335498208967</v>
      </c>
      <c r="E1035" s="11">
        <f t="shared" si="75"/>
        <v>-17.349027190581324</v>
      </c>
      <c r="F1035">
        <f t="shared" si="76"/>
        <v>23.854633321738241</v>
      </c>
      <c r="G1035">
        <f t="shared" si="77"/>
        <v>2.1423776441537257E-2</v>
      </c>
      <c r="H1035">
        <f t="shared" si="78"/>
        <v>3.2052565732243465E-5</v>
      </c>
      <c r="I1035">
        <f t="shared" si="79"/>
        <v>0</v>
      </c>
    </row>
    <row r="1036" spans="1:9">
      <c r="A1036">
        <v>302</v>
      </c>
      <c r="B1036" s="11">
        <f>RockerConcaveParameters!R1112</f>
        <v>23.94703507050346</v>
      </c>
      <c r="C1036" s="11">
        <f>RockerConcaveParameters!T1112</f>
        <v>5.3753170865105515</v>
      </c>
      <c r="D1036" s="11">
        <f>OutlineParameters!T1316</f>
        <v>184.26293275131545</v>
      </c>
      <c r="E1036" s="11">
        <f t="shared" si="75"/>
        <v>-17.024114056164663</v>
      </c>
      <c r="F1036">
        <f t="shared" si="76"/>
        <v>23.87609012133905</v>
      </c>
      <c r="G1036">
        <f t="shared" si="77"/>
        <v>2.1456799600809262E-2</v>
      </c>
      <c r="H1036">
        <f t="shared" si="78"/>
        <v>3.3023159272005387E-5</v>
      </c>
      <c r="I1036">
        <f t="shared" si="79"/>
        <v>0</v>
      </c>
    </row>
    <row r="1037" spans="1:9">
      <c r="A1037">
        <v>303</v>
      </c>
      <c r="B1037" s="11">
        <f>RockerConcaveParameters!R1113</f>
        <v>23.965797927289128</v>
      </c>
      <c r="C1037" s="11">
        <f>RockerConcaveParameters!T1113</f>
        <v>5.3682110928093767</v>
      </c>
      <c r="D1037" s="11">
        <f>OutlineParameters!T1317</f>
        <v>184.15196489489472</v>
      </c>
      <c r="E1037" s="11">
        <f t="shared" si="75"/>
        <v>-16.699200921748002</v>
      </c>
      <c r="F1037">
        <f t="shared" si="76"/>
        <v>23.897580941373917</v>
      </c>
      <c r="G1037">
        <f t="shared" si="77"/>
        <v>2.1490820034866687E-2</v>
      </c>
      <c r="H1037">
        <f t="shared" si="78"/>
        <v>3.4020434057424609E-5</v>
      </c>
      <c r="I1037">
        <f t="shared" si="79"/>
        <v>0</v>
      </c>
    </row>
    <row r="1038" spans="1:9">
      <c r="A1038">
        <v>304</v>
      </c>
      <c r="B1038" s="11">
        <f>RockerConcaveParameters!R1114</f>
        <v>23.98465093167961</v>
      </c>
      <c r="C1038" s="11">
        <f>RockerConcaveParameters!T1114</f>
        <v>5.3610766122138109</v>
      </c>
      <c r="D1038" s="11">
        <f>OutlineParameters!T1318</f>
        <v>184.04041798419146</v>
      </c>
      <c r="E1038" s="11">
        <f t="shared" si="75"/>
        <v>-16.37428778733134</v>
      </c>
      <c r="F1038">
        <f t="shared" si="76"/>
        <v>23.919106728754521</v>
      </c>
      <c r="G1038">
        <f t="shared" si="77"/>
        <v>2.1525787380603845E-2</v>
      </c>
      <c r="H1038">
        <f t="shared" si="78"/>
        <v>3.4967345737157984E-5</v>
      </c>
      <c r="I1038">
        <f t="shared" si="79"/>
        <v>0</v>
      </c>
    </row>
    <row r="1039" spans="1:9">
      <c r="A1039">
        <v>305</v>
      </c>
      <c r="B1039" s="11">
        <f>RockerConcaveParameters!R1115</f>
        <v>24.003594958893562</v>
      </c>
      <c r="C1039" s="11">
        <f>RockerConcaveParameters!T1115</f>
        <v>5.3539131274190002</v>
      </c>
      <c r="D1039" s="11">
        <f>OutlineParameters!T1319</f>
        <v>183.92831909253292</v>
      </c>
      <c r="E1039" s="11">
        <f t="shared" si="75"/>
        <v>-16.049374652914679</v>
      </c>
      <c r="F1039">
        <f t="shared" si="76"/>
        <v>23.940668485061739</v>
      </c>
      <c r="G1039">
        <f t="shared" si="77"/>
        <v>2.1561756307217905E-2</v>
      </c>
      <c r="H1039">
        <f t="shared" si="78"/>
        <v>3.5968926614060592E-5</v>
      </c>
      <c r="I1039">
        <f t="shared" si="79"/>
        <v>0</v>
      </c>
    </row>
    <row r="1040" spans="1:9">
      <c r="A1040">
        <v>306</v>
      </c>
      <c r="B1040" s="11">
        <f>RockerConcaveParameters!R1116</f>
        <v>24.022630884149642</v>
      </c>
      <c r="C1040" s="11">
        <f>RockerConcaveParameters!T1116</f>
        <v>5.3467201211200912</v>
      </c>
      <c r="D1040" s="11">
        <f>OutlineParameters!T1320</f>
        <v>183.81563482943955</v>
      </c>
      <c r="E1040" s="11">
        <f t="shared" si="75"/>
        <v>-15.724461518498018</v>
      </c>
      <c r="F1040">
        <f t="shared" si="76"/>
        <v>23.962267167577451</v>
      </c>
      <c r="G1040">
        <f t="shared" si="77"/>
        <v>2.1598682515712397E-2</v>
      </c>
      <c r="H1040">
        <f t="shared" si="78"/>
        <v>3.692620849449213E-5</v>
      </c>
      <c r="I1040">
        <f t="shared" si="79"/>
        <v>0</v>
      </c>
    </row>
    <row r="1041" spans="1:9">
      <c r="A1041">
        <v>307</v>
      </c>
      <c r="B1041" s="11">
        <f>RockerConcaveParameters!R1117</f>
        <v>24.04175981125503</v>
      </c>
      <c r="C1041" s="11">
        <f>RockerConcaveParameters!T1117</f>
        <v>5.3394980328188648</v>
      </c>
      <c r="D1041" s="11">
        <f>OutlineParameters!T1321</f>
        <v>183.70238460047378</v>
      </c>
      <c r="E1041" s="11">
        <f t="shared" si="75"/>
        <v>-15.399548384081356</v>
      </c>
      <c r="F1041">
        <f t="shared" si="76"/>
        <v>23.983903988327292</v>
      </c>
      <c r="G1041">
        <f t="shared" si="77"/>
        <v>2.1636820749840524E-2</v>
      </c>
      <c r="H1041">
        <f t="shared" si="78"/>
        <v>3.8138234128126669E-5</v>
      </c>
      <c r="I1041">
        <f t="shared" si="79"/>
        <v>0</v>
      </c>
    </row>
    <row r="1042" spans="1:9">
      <c r="A1042">
        <v>308</v>
      </c>
      <c r="B1042" s="11">
        <f>RockerConcaveParameters!R1118</f>
        <v>24.060982159372916</v>
      </c>
      <c r="C1042" s="11">
        <f>RockerConcaveParameters!T1118</f>
        <v>5.3322458617512734</v>
      </c>
      <c r="D1042" s="11">
        <f>OutlineParameters!T1322</f>
        <v>183.58855794192382</v>
      </c>
      <c r="E1042" s="11">
        <f t="shared" si="75"/>
        <v>-15.074635249664695</v>
      </c>
      <c r="F1042">
        <f t="shared" si="76"/>
        <v>24.005579470097448</v>
      </c>
      <c r="G1042">
        <f t="shared" si="77"/>
        <v>2.1675481770156324E-2</v>
      </c>
      <c r="H1042">
        <f t="shared" si="78"/>
        <v>3.8661020315799988E-5</v>
      </c>
      <c r="I1042">
        <f t="shared" si="79"/>
        <v>0</v>
      </c>
    </row>
    <row r="1043" spans="1:9">
      <c r="A1043">
        <v>309</v>
      </c>
      <c r="B1043" s="11">
        <f>RockerConcaveParameters!R1119</f>
        <v>24.080299031199324</v>
      </c>
      <c r="C1043" s="11">
        <f>RockerConcaveParameters!T1119</f>
        <v>5.3249635709360126</v>
      </c>
      <c r="D1043" s="11">
        <f>OutlineParameters!T1323</f>
        <v>183.47415133237067</v>
      </c>
      <c r="E1043" s="11">
        <f t="shared" si="75"/>
        <v>-14.749722115248034</v>
      </c>
      <c r="F1043">
        <f t="shared" si="76"/>
        <v>24.02729481309316</v>
      </c>
      <c r="G1043">
        <f t="shared" si="77"/>
        <v>2.1715342995712206E-2</v>
      </c>
      <c r="H1043">
        <f t="shared" si="78"/>
        <v>3.9861225555881674E-5</v>
      </c>
      <c r="I1043">
        <f t="shared" si="79"/>
        <v>0</v>
      </c>
    </row>
    <row r="1044" spans="1:9">
      <c r="A1044">
        <v>310</v>
      </c>
      <c r="B1044" s="11">
        <f>RockerConcaveParameters!R1120</f>
        <v>24.099711301952905</v>
      </c>
      <c r="C1044" s="11">
        <f>RockerConcaveParameters!T1120</f>
        <v>5.3176508814868031</v>
      </c>
      <c r="D1044" s="11">
        <f>OutlineParameters!T1324</f>
        <v>183.35916197650855</v>
      </c>
      <c r="E1044" s="11">
        <f t="shared" si="75"/>
        <v>-14.424808980831372</v>
      </c>
      <c r="F1044">
        <f t="shared" si="76"/>
        <v>24.049050993141584</v>
      </c>
      <c r="G1044">
        <f t="shared" si="77"/>
        <v>2.1756180048424056E-2</v>
      </c>
      <c r="H1044">
        <f t="shared" si="78"/>
        <v>4.0837052711850674E-5</v>
      </c>
      <c r="I1044">
        <f t="shared" si="79"/>
        <v>0</v>
      </c>
    </row>
    <row r="1045" spans="1:9">
      <c r="A1045">
        <v>311</v>
      </c>
      <c r="B1045" s="11">
        <f>RockerConcaveParameters!R1121</f>
        <v>24.119219846852317</v>
      </c>
      <c r="C1045" s="11">
        <f>RockerConcaveParameters!T1121</f>
        <v>5.3103072760987935</v>
      </c>
      <c r="D1045" s="11">
        <f>OutlineParameters!T1325</f>
        <v>183.24357889537944</v>
      </c>
      <c r="E1045" s="11">
        <f t="shared" si="75"/>
        <v>-14.099895846414725</v>
      </c>
      <c r="F1045">
        <f t="shared" si="76"/>
        <v>24.07084898377013</v>
      </c>
      <c r="G1045">
        <f t="shared" si="77"/>
        <v>2.1797990628545705E-2</v>
      </c>
      <c r="H1045">
        <f t="shared" si="78"/>
        <v>4.18105801216484E-5</v>
      </c>
      <c r="I1045">
        <f t="shared" si="79"/>
        <v>0</v>
      </c>
    </row>
    <row r="1046" spans="1:9">
      <c r="A1046">
        <v>312</v>
      </c>
      <c r="B1046" s="11">
        <f>RockerConcaveParameters!R1122</f>
        <v>24.138825541116208</v>
      </c>
      <c r="C1046" s="11">
        <f>RockerConcaveParameters!T1122</f>
        <v>5.3029329527228652</v>
      </c>
      <c r="D1046" s="11">
        <f>OutlineParameters!T1326</f>
        <v>183.12742158805776</v>
      </c>
      <c r="E1046" s="11">
        <f t="shared" si="75"/>
        <v>-13.774982711998064</v>
      </c>
      <c r="F1046">
        <f t="shared" si="76"/>
        <v>24.092689768162192</v>
      </c>
      <c r="G1046">
        <f t="shared" si="77"/>
        <v>2.1840784392061607E-2</v>
      </c>
      <c r="H1046">
        <f t="shared" si="78"/>
        <v>4.2793763515902583E-5</v>
      </c>
      <c r="I1046">
        <f t="shared" si="79"/>
        <v>0</v>
      </c>
    </row>
    <row r="1047" spans="1:9">
      <c r="A1047">
        <v>313</v>
      </c>
      <c r="B1047" s="11">
        <f>RockerConcaveParameters!R1123</f>
        <v>24.158529259963238</v>
      </c>
      <c r="C1047" s="11">
        <f>RockerConcaveParameters!T1123</f>
        <v>5.2955273940541625</v>
      </c>
      <c r="D1047" s="11">
        <f>OutlineParameters!T1327</f>
        <v>183.01065680097832</v>
      </c>
      <c r="E1047" s="11">
        <f t="shared" si="75"/>
        <v>-13.450069577581402</v>
      </c>
      <c r="F1047">
        <f t="shared" si="76"/>
        <v>24.114574308348043</v>
      </c>
      <c r="G1047">
        <f t="shared" si="77"/>
        <v>2.188454018585162E-2</v>
      </c>
      <c r="H1047">
        <f t="shared" si="78"/>
        <v>4.3755793790012376E-5</v>
      </c>
      <c r="I1047">
        <f t="shared" si="79"/>
        <v>0</v>
      </c>
    </row>
    <row r="1048" spans="1:9">
      <c r="A1048">
        <v>314</v>
      </c>
      <c r="B1048" s="11">
        <f>RockerConcaveParameters!R1124</f>
        <v>24.178331878612056</v>
      </c>
      <c r="C1048" s="11">
        <f>RockerConcaveParameters!T1124</f>
        <v>5.288090321206413</v>
      </c>
      <c r="D1048" s="11">
        <f>OutlineParameters!T1328</f>
        <v>182.89331143143559</v>
      </c>
      <c r="E1048" s="11">
        <f t="shared" si="75"/>
        <v>-13.125156443164741</v>
      </c>
      <c r="F1048">
        <f t="shared" si="76"/>
        <v>24.136503594774361</v>
      </c>
      <c r="G1048">
        <f t="shared" si="77"/>
        <v>2.1929286426317418E-2</v>
      </c>
      <c r="H1048">
        <f t="shared" si="78"/>
        <v>4.4746240465798337E-5</v>
      </c>
      <c r="I1048">
        <f t="shared" si="79"/>
        <v>0</v>
      </c>
    </row>
    <row r="1049" spans="1:9">
      <c r="A1049">
        <v>315</v>
      </c>
      <c r="B1049" s="11">
        <f>RockerConcaveParameters!R1125</f>
        <v>24.198234272281319</v>
      </c>
      <c r="C1049" s="11">
        <f>RockerConcaveParameters!T1125</f>
        <v>5.2806212168747599</v>
      </c>
      <c r="D1049" s="11">
        <f>OutlineParameters!T1329</f>
        <v>182.77535226594483</v>
      </c>
      <c r="E1049" s="11">
        <f t="shared" si="75"/>
        <v>-12.80024330874808</v>
      </c>
      <c r="F1049">
        <f t="shared" si="76"/>
        <v>24.158478590452191</v>
      </c>
      <c r="G1049">
        <f t="shared" si="77"/>
        <v>2.1974995677830123E-2</v>
      </c>
      <c r="H1049">
        <f t="shared" si="78"/>
        <v>4.5709251512704441E-5</v>
      </c>
      <c r="I1049">
        <f t="shared" si="79"/>
        <v>0</v>
      </c>
    </row>
    <row r="1050" spans="1:9">
      <c r="A1050">
        <v>316</v>
      </c>
      <c r="B1050" s="11">
        <f>RockerConcaveParameters!R1126</f>
        <v>24.218237316189679</v>
      </c>
      <c r="C1050" s="11">
        <f>RockerConcaveParameters!T1126</f>
        <v>5.2731202790100866</v>
      </c>
      <c r="D1050" s="11">
        <f>OutlineParameters!T1330</f>
        <v>182.65679853211176</v>
      </c>
      <c r="E1050" s="11">
        <f t="shared" si="75"/>
        <v>-12.475330174331418</v>
      </c>
      <c r="F1050">
        <f t="shared" si="76"/>
        <v>24.180500277572154</v>
      </c>
      <c r="G1050">
        <f t="shared" si="77"/>
        <v>2.2021687119963218E-2</v>
      </c>
      <c r="H1050">
        <f t="shared" si="78"/>
        <v>4.6691442133095507E-5</v>
      </c>
      <c r="I1050">
        <f t="shared" si="79"/>
        <v>0</v>
      </c>
    </row>
    <row r="1051" spans="1:9">
      <c r="A1051">
        <v>317</v>
      </c>
      <c r="B1051" s="11">
        <f>RockerConcaveParameters!R1127</f>
        <v>24.238341885555791</v>
      </c>
      <c r="C1051" s="11">
        <f>RockerConcaveParameters!T1127</f>
        <v>5.265586990307539</v>
      </c>
      <c r="D1051" s="11">
        <f>OutlineParameters!T1331</f>
        <v>182.53763994514313</v>
      </c>
      <c r="E1051" s="11">
        <f t="shared" si="75"/>
        <v>-12.150417039914757</v>
      </c>
      <c r="F1051">
        <f t="shared" si="76"/>
        <v>24.202569630251048</v>
      </c>
      <c r="G1051">
        <f t="shared" si="77"/>
        <v>2.2069352678894205E-2</v>
      </c>
      <c r="H1051">
        <f t="shared" si="78"/>
        <v>4.7665558930987117E-5</v>
      </c>
      <c r="I1051">
        <f t="shared" si="79"/>
        <v>0</v>
      </c>
    </row>
    <row r="1052" spans="1:9">
      <c r="A1052">
        <v>318</v>
      </c>
      <c r="B1052" s="11">
        <f>RockerConcaveParameters!R1128</f>
        <v>24.25854885559831</v>
      </c>
      <c r="C1052" s="11">
        <f>RockerConcaveParameters!T1128</f>
        <v>5.2580210718808393</v>
      </c>
      <c r="D1052" s="11">
        <f>OutlineParameters!T1332</f>
        <v>182.41787280373941</v>
      </c>
      <c r="E1052" s="11">
        <f t="shared" si="75"/>
        <v>-11.825503905498095</v>
      </c>
      <c r="F1052">
        <f t="shared" si="76"/>
        <v>24.22468762387355</v>
      </c>
      <c r="G1052">
        <f t="shared" si="77"/>
        <v>2.2117993622501331E-2</v>
      </c>
      <c r="H1052">
        <f t="shared" si="78"/>
        <v>4.8640943607125564E-5</v>
      </c>
      <c r="I1052">
        <f t="shared" si="79"/>
        <v>0</v>
      </c>
    </row>
    <row r="1053" spans="1:9">
      <c r="A1053">
        <v>319</v>
      </c>
      <c r="B1053" s="11">
        <f>RockerConcaveParameters!R1129</f>
        <v>24.278859344272174</v>
      </c>
      <c r="C1053" s="11">
        <f>RockerConcaveParameters!T1129</f>
        <v>5.2504224818864662</v>
      </c>
      <c r="D1053" s="11">
        <f>OutlineParameters!T1333</f>
        <v>182.29749449343734</v>
      </c>
      <c r="E1053" s="11">
        <f t="shared" si="75"/>
        <v>-11.500590771081434</v>
      </c>
      <c r="F1053">
        <f t="shared" si="76"/>
        <v>24.246855475623139</v>
      </c>
      <c r="G1053">
        <f t="shared" si="77"/>
        <v>2.2167851749589573E-2</v>
      </c>
      <c r="H1053">
        <f t="shared" si="78"/>
        <v>4.9858127088242554E-5</v>
      </c>
      <c r="I1053">
        <f t="shared" si="79"/>
        <v>0</v>
      </c>
    </row>
    <row r="1054" spans="1:9">
      <c r="A1054">
        <v>320</v>
      </c>
      <c r="B1054" s="11">
        <f>RockerConcaveParameters!R1130</f>
        <v>24.299273742570261</v>
      </c>
      <c r="C1054" s="11">
        <f>RockerConcaveParameters!T1130</f>
        <v>5.2427902285367738</v>
      </c>
      <c r="D1054" s="11">
        <f>OutlineParameters!T1334</f>
        <v>182.17650127178817</v>
      </c>
      <c r="E1054" s="11">
        <f t="shared" si="75"/>
        <v>-11.175677636664773</v>
      </c>
      <c r="F1054">
        <f t="shared" si="76"/>
        <v>24.269073681183762</v>
      </c>
      <c r="G1054">
        <f t="shared" si="77"/>
        <v>2.2218205560623261E-2</v>
      </c>
      <c r="H1054">
        <f t="shared" si="78"/>
        <v>5.0353811033687634E-5</v>
      </c>
      <c r="I1054">
        <f t="shared" si="79"/>
        <v>0</v>
      </c>
    </row>
    <row r="1055" spans="1:9">
      <c r="A1055">
        <v>321</v>
      </c>
      <c r="B1055" s="11">
        <f>RockerConcaveParameters!R1131</f>
        <v>24.319793167211149</v>
      </c>
      <c r="C1055" s="11">
        <f>RockerConcaveParameters!T1131</f>
        <v>5.2351247472193583</v>
      </c>
      <c r="D1055" s="11">
        <f>OutlineParameters!T1335</f>
        <v>182.05489056569161</v>
      </c>
      <c r="E1055" s="11">
        <f t="shared" si="75"/>
        <v>-10.850764502248126</v>
      </c>
      <c r="F1055">
        <f t="shared" si="76"/>
        <v>24.291343453794635</v>
      </c>
      <c r="G1055">
        <f t="shared" si="77"/>
        <v>2.2269772610872707E-2</v>
      </c>
      <c r="H1055">
        <f t="shared" si="78"/>
        <v>5.1567050249445856E-5</v>
      </c>
      <c r="I1055">
        <f t="shared" si="79"/>
        <v>0</v>
      </c>
    </row>
    <row r="1056" spans="1:9">
      <c r="A1056">
        <v>322</v>
      </c>
      <c r="B1056" s="11">
        <f>RockerConcaveParameters!R1132</f>
        <v>24.340418493413491</v>
      </c>
      <c r="C1056" s="11">
        <f>RockerConcaveParameters!T1132</f>
        <v>5.2274255206293647</v>
      </c>
      <c r="D1056" s="11">
        <f>OutlineParameters!T1336</f>
        <v>181.93265128538087</v>
      </c>
      <c r="E1056" s="11">
        <f t="shared" si="75"/>
        <v>-10.525851367831464</v>
      </c>
      <c r="F1056">
        <f t="shared" si="76"/>
        <v>24.313665768559993</v>
      </c>
      <c r="G1056">
        <f t="shared" si="77"/>
        <v>2.2322314765357731E-2</v>
      </c>
      <c r="H1056">
        <f t="shared" si="78"/>
        <v>5.2542154485024639E-5</v>
      </c>
      <c r="I1056">
        <f t="shared" si="79"/>
        <v>0</v>
      </c>
    </row>
    <row r="1057" spans="1:9">
      <c r="A1057">
        <v>323</v>
      </c>
      <c r="B1057" s="11">
        <f>RockerConcaveParameters!R1133</f>
        <v>24.361150596395941</v>
      </c>
      <c r="C1057" s="11">
        <f>RockerConcaveParameters!T1133</f>
        <v>5.2196920314619417</v>
      </c>
      <c r="D1057" s="11">
        <f>OutlineParameters!T1337</f>
        <v>181.80980281677014</v>
      </c>
      <c r="E1057" s="11">
        <f t="shared" si="75"/>
        <v>-10.200938233414803</v>
      </c>
      <c r="F1057">
        <f t="shared" si="76"/>
        <v>24.336041609499055</v>
      </c>
      <c r="G1057">
        <f t="shared" si="77"/>
        <v>2.2375840939062641E-2</v>
      </c>
      <c r="H1057">
        <f t="shared" si="78"/>
        <v>5.3526173704909752E-5</v>
      </c>
      <c r="I1057">
        <f t="shared" si="79"/>
        <v>0</v>
      </c>
    </row>
    <row r="1058" spans="1:9">
      <c r="A1058">
        <v>324</v>
      </c>
      <c r="B1058" s="11">
        <f>RockerConcaveParameters!R1134</f>
        <v>24.381990351377155</v>
      </c>
      <c r="C1058" s="11">
        <f>RockerConcaveParameters!T1134</f>
        <v>5.211924477667969</v>
      </c>
      <c r="D1058" s="11">
        <f>OutlineParameters!T1338</f>
        <v>181.68631213202676</v>
      </c>
      <c r="E1058" s="11">
        <f t="shared" ref="E1058:E1121" si="80">$C$20*A1058+$E$20</f>
        <v>-9.8760250989981415</v>
      </c>
      <c r="F1058">
        <f t="shared" si="76"/>
        <v>24.358471941988991</v>
      </c>
      <c r="G1058">
        <f t="shared" si="77"/>
        <v>2.2430332489935978E-2</v>
      </c>
      <c r="H1058">
        <f t="shared" si="78"/>
        <v>5.4491550873336791E-5</v>
      </c>
      <c r="I1058">
        <f t="shared" si="79"/>
        <v>0</v>
      </c>
    </row>
    <row r="1059" spans="1:9">
      <c r="A1059">
        <v>325</v>
      </c>
      <c r="B1059" s="11">
        <f>RockerConcaveParameters!R1135</f>
        <v>24.402938633575783</v>
      </c>
      <c r="C1059" s="11">
        <f>RockerConcaveParameters!T1135</f>
        <v>5.2041223419425933</v>
      </c>
      <c r="D1059" s="11">
        <f>OutlineParameters!T1339</f>
        <v>181.5621982721425</v>
      </c>
      <c r="E1059" s="11">
        <f t="shared" si="80"/>
        <v>-9.5511119645814802</v>
      </c>
      <c r="F1059">
        <f t="shared" ref="F1059:F1122" si="81">IF(E1059&gt;-D1059,(B1059-3/2*C1059*((E1059/D1059)^2-1/3*(E1059/D1059)^3)),NA())</f>
        <v>24.38095774997641</v>
      </c>
      <c r="G1059">
        <f t="shared" ref="G1059:G1122" si="82">(F1059-F1058)</f>
        <v>2.2485807987418838E-2</v>
      </c>
      <c r="H1059">
        <f t="shared" si="78"/>
        <v>5.5475497482859737E-5</v>
      </c>
      <c r="I1059">
        <f t="shared" si="79"/>
        <v>0</v>
      </c>
    </row>
    <row r="1060" spans="1:9">
      <c r="A1060">
        <v>326</v>
      </c>
      <c r="B1060" s="11">
        <f>RockerConcaveParameters!R1136</f>
        <v>24.423996318210481</v>
      </c>
      <c r="C1060" s="11">
        <f>RockerConcaveParameters!T1136</f>
        <v>5.1962853453995388</v>
      </c>
      <c r="D1060" s="11">
        <f>OutlineParameters!T1340</f>
        <v>181.43745113989999</v>
      </c>
      <c r="E1060" s="11">
        <f t="shared" si="80"/>
        <v>-9.2261988301648188</v>
      </c>
      <c r="F1060">
        <f t="shared" si="81"/>
        <v>24.403500008249477</v>
      </c>
      <c r="G1060">
        <f t="shared" si="82"/>
        <v>2.2542258273066551E-2</v>
      </c>
      <c r="H1060">
        <f t="shared" ref="H1060:H1123" si="83">(G1060-G1059)</f>
        <v>5.6450285647713372E-5</v>
      </c>
      <c r="I1060">
        <f t="shared" ref="I1060:I1123" si="84">IF(OR(ISNA(G1060),ISNA(G1059)),0,IF(G1060*G1059&lt;0,A1060,0))</f>
        <v>0</v>
      </c>
    </row>
    <row r="1061" spans="1:9">
      <c r="A1061">
        <v>327</v>
      </c>
      <c r="B1061" s="11">
        <f>RockerConcaveParameters!R1137</f>
        <v>24.445164280499906</v>
      </c>
      <c r="C1061" s="11">
        <f>RockerConcaveParameters!T1137</f>
        <v>5.1884132091525297</v>
      </c>
      <c r="D1061" s="11">
        <f>OutlineParameters!T1341</f>
        <v>181.31206684546189</v>
      </c>
      <c r="E1061" s="11">
        <f t="shared" si="80"/>
        <v>-8.9012856957481574</v>
      </c>
      <c r="F1061">
        <f t="shared" si="81"/>
        <v>24.426099693604215</v>
      </c>
      <c r="G1061">
        <f t="shared" si="82"/>
        <v>2.2599685354737886E-2</v>
      </c>
      <c r="H1061">
        <f t="shared" si="83"/>
        <v>5.7427081671335145E-5</v>
      </c>
      <c r="I1061">
        <f t="shared" si="84"/>
        <v>0</v>
      </c>
    </row>
    <row r="1062" spans="1:9">
      <c r="A1062">
        <v>328</v>
      </c>
      <c r="B1062" s="11">
        <f>RockerConcaveParameters!R1138</f>
        <v>24.466443395662708</v>
      </c>
      <c r="C1062" s="11">
        <f>RockerConcaveParameters!T1138</f>
        <v>5.1805054158967137</v>
      </c>
      <c r="D1062" s="11">
        <f>OutlineParameters!T1342</f>
        <v>181.18604296386468</v>
      </c>
      <c r="E1062" s="11">
        <f t="shared" si="80"/>
        <v>-8.5763725613314961</v>
      </c>
      <c r="F1062">
        <f t="shared" si="81"/>
        <v>24.448757784232161</v>
      </c>
      <c r="G1062">
        <f t="shared" si="82"/>
        <v>2.2658090627945882E-2</v>
      </c>
      <c r="H1062">
        <f t="shared" si="83"/>
        <v>5.8405273207995378E-5</v>
      </c>
      <c r="I1062">
        <f t="shared" si="84"/>
        <v>0</v>
      </c>
    </row>
    <row r="1063" spans="1:9">
      <c r="A1063">
        <v>329</v>
      </c>
      <c r="B1063" s="11">
        <f>RockerConcaveParameters!R1139</f>
        <v>24.487834538917539</v>
      </c>
      <c r="C1063" s="11">
        <f>RockerConcaveParameters!T1139</f>
        <v>5.1725621635829704</v>
      </c>
      <c r="D1063" s="11">
        <f>OutlineParameters!T1343</f>
        <v>181.05937556219797</v>
      </c>
      <c r="E1063" s="11">
        <f t="shared" si="80"/>
        <v>-8.2514594269148347</v>
      </c>
      <c r="F1063">
        <f t="shared" si="81"/>
        <v>24.471475255772152</v>
      </c>
      <c r="G1063">
        <f t="shared" si="82"/>
        <v>2.2717471539991152E-2</v>
      </c>
      <c r="H1063">
        <f t="shared" si="83"/>
        <v>5.9380912045270406E-5</v>
      </c>
      <c r="I1063">
        <f t="shared" si="84"/>
        <v>0</v>
      </c>
    </row>
    <row r="1064" spans="1:9">
      <c r="A1064">
        <v>330</v>
      </c>
      <c r="B1064" s="11">
        <f>RockerConcaveParameters!R1140</f>
        <v>24.509338585483057</v>
      </c>
      <c r="C1064" s="11">
        <f>RockerConcaveParameters!T1140</f>
        <v>5.1645829349064467</v>
      </c>
      <c r="D1064" s="11">
        <f>OutlineParameters!T1344</f>
        <v>180.93206225878501</v>
      </c>
      <c r="E1064" s="11">
        <f t="shared" si="80"/>
        <v>-7.9265462924981875</v>
      </c>
      <c r="F1064">
        <f t="shared" si="81"/>
        <v>24.494253087020741</v>
      </c>
      <c r="G1064">
        <f t="shared" si="82"/>
        <v>2.2777831248589564E-2</v>
      </c>
      <c r="H1064">
        <f t="shared" si="83"/>
        <v>6.0359708598411999E-5</v>
      </c>
      <c r="I1064">
        <f t="shared" si="84"/>
        <v>0</v>
      </c>
    </row>
    <row r="1065" spans="1:9">
      <c r="A1065">
        <v>331</v>
      </c>
      <c r="B1065" s="11">
        <f>RockerConcaveParameters!R1141</f>
        <v>24.530956410577915</v>
      </c>
      <c r="C1065" s="11">
        <f>RockerConcaveParameters!T1141</f>
        <v>5.1565672125622886</v>
      </c>
      <c r="D1065" s="11">
        <f>OutlineParameters!T1345</f>
        <v>180.8040918683877</v>
      </c>
      <c r="E1065" s="11">
        <f t="shared" si="80"/>
        <v>-7.6016331580815262</v>
      </c>
      <c r="F1065">
        <f t="shared" si="81"/>
        <v>24.517092255445807</v>
      </c>
      <c r="G1065">
        <f t="shared" si="82"/>
        <v>2.2839168425065282E-2</v>
      </c>
      <c r="H1065">
        <f t="shared" si="83"/>
        <v>6.133717647571757E-5</v>
      </c>
      <c r="I1065">
        <f t="shared" si="84"/>
        <v>0</v>
      </c>
    </row>
    <row r="1066" spans="1:9">
      <c r="A1066">
        <v>332</v>
      </c>
      <c r="B1066" s="11">
        <f>RockerConcaveParameters!R1142</f>
        <v>24.552689149179226</v>
      </c>
      <c r="C1066" s="11">
        <f>RockerConcaveParameters!T1142</f>
        <v>5.1485154261200554</v>
      </c>
      <c r="D1066" s="11">
        <f>OutlineParameters!T1346</f>
        <v>180.67547605013058</v>
      </c>
      <c r="E1066" s="11">
        <f t="shared" si="80"/>
        <v>-7.2767200236648648</v>
      </c>
      <c r="F1066">
        <f t="shared" si="81"/>
        <v>24.539993999705743</v>
      </c>
      <c r="G1066">
        <f t="shared" si="82"/>
        <v>2.2901744259936407E-2</v>
      </c>
      <c r="H1066">
        <f t="shared" si="83"/>
        <v>6.2575834871125835E-5</v>
      </c>
      <c r="I1066">
        <f t="shared" si="84"/>
        <v>0</v>
      </c>
    </row>
    <row r="1067" spans="1:9">
      <c r="A1067">
        <v>333</v>
      </c>
      <c r="B1067" s="11">
        <f>RockerConcaveParameters!R1143</f>
        <v>24.574537158371157</v>
      </c>
      <c r="C1067" s="11">
        <f>RockerConcaveParameters!T1143</f>
        <v>5.1404265945970291</v>
      </c>
      <c r="D1067" s="11">
        <f>OutlineParameters!T1347</f>
        <v>180.54620485867392</v>
      </c>
      <c r="E1067" s="11">
        <f t="shared" si="80"/>
        <v>-6.9518068892482034</v>
      </c>
      <c r="F1067">
        <f t="shared" si="81"/>
        <v>24.562958781164145</v>
      </c>
      <c r="G1067">
        <f t="shared" si="82"/>
        <v>2.2964781458401973E-2</v>
      </c>
      <c r="H1067">
        <f t="shared" si="83"/>
        <v>6.3037198465565325E-5</v>
      </c>
      <c r="I1067">
        <f t="shared" si="84"/>
        <v>0</v>
      </c>
    </row>
    <row r="1068" spans="1:9">
      <c r="A1068">
        <v>334</v>
      </c>
      <c r="B1068" s="11">
        <f>RockerConcaveParameters!R1144</f>
        <v>24.596501571758822</v>
      </c>
      <c r="C1068" s="11">
        <f>RockerConcaveParameters!T1144</f>
        <v>5.1323006711627972</v>
      </c>
      <c r="D1068" s="11">
        <f>OutlineParameters!T1348</f>
        <v>180.4162742515546</v>
      </c>
      <c r="E1068" s="11">
        <f t="shared" si="80"/>
        <v>-6.6268937548315421</v>
      </c>
      <c r="F1068">
        <f t="shared" si="81"/>
        <v>24.585987836603671</v>
      </c>
      <c r="G1068">
        <f t="shared" si="82"/>
        <v>2.3029055439526047E-2</v>
      </c>
      <c r="H1068">
        <f t="shared" si="83"/>
        <v>6.4273981124074453E-5</v>
      </c>
      <c r="I1068">
        <f t="shared" si="84"/>
        <v>0</v>
      </c>
    </row>
    <row r="1069" spans="1:9">
      <c r="A1069">
        <v>335</v>
      </c>
      <c r="B1069" s="11">
        <f>RockerConcaveParameters!R1145</f>
        <v>24.618583264560876</v>
      </c>
      <c r="C1069" s="11">
        <f>RockerConcaveParameters!T1145</f>
        <v>5.1241373769310812</v>
      </c>
      <c r="D1069" s="11">
        <f>OutlineParameters!T1349</f>
        <v>180.28568195718304</v>
      </c>
      <c r="E1069" s="11">
        <f t="shared" si="80"/>
        <v>-6.3019806204148807</v>
      </c>
      <c r="F1069">
        <f t="shared" si="81"/>
        <v>24.609082145668815</v>
      </c>
      <c r="G1069">
        <f t="shared" si="82"/>
        <v>2.3094309065143648E-2</v>
      </c>
      <c r="H1069">
        <f t="shared" si="83"/>
        <v>6.5253625617600619E-5</v>
      </c>
      <c r="I1069">
        <f t="shared" si="84"/>
        <v>0</v>
      </c>
    </row>
    <row r="1070" spans="1:9">
      <c r="A1070">
        <v>336</v>
      </c>
      <c r="B1070" s="11">
        <f>RockerConcaveParameters!R1146</f>
        <v>24.640783111995969</v>
      </c>
      <c r="C1070" s="11">
        <f>RockerConcaveParameters!T1146</f>
        <v>5.1159361945970288</v>
      </c>
      <c r="D1070" s="11">
        <f>OutlineParameters!T1350</f>
        <v>180.15442388852665</v>
      </c>
      <c r="E1070" s="11">
        <f t="shared" si="80"/>
        <v>-5.9770674859982194</v>
      </c>
      <c r="F1070">
        <f t="shared" si="81"/>
        <v>24.632242688607359</v>
      </c>
      <c r="G1070">
        <f t="shared" si="82"/>
        <v>2.3160542938544637E-2</v>
      </c>
      <c r="H1070">
        <f t="shared" si="83"/>
        <v>6.6233873400989296E-5</v>
      </c>
      <c r="I1070">
        <f t="shared" si="84"/>
        <v>0</v>
      </c>
    </row>
    <row r="1071" spans="1:9">
      <c r="A1071">
        <v>337</v>
      </c>
      <c r="B1071" s="11">
        <f>RockerConcaveParameters!R1147</f>
        <v>24.663101989282762</v>
      </c>
      <c r="C1071" s="11">
        <f>RockerConcaveParameters!T1147</f>
        <v>5.1076973221115232</v>
      </c>
      <c r="D1071" s="11">
        <f>OutlineParameters!T1351</f>
        <v>180.02249781877916</v>
      </c>
      <c r="E1071" s="11">
        <f t="shared" si="80"/>
        <v>-5.652154351581558</v>
      </c>
      <c r="F1071">
        <f t="shared" si="81"/>
        <v>24.655470445069248</v>
      </c>
      <c r="G1071">
        <f t="shared" si="82"/>
        <v>2.3227756461889015E-2</v>
      </c>
      <c r="H1071">
        <f t="shared" si="83"/>
        <v>6.7213523344378245E-5</v>
      </c>
      <c r="I1071">
        <f t="shared" si="84"/>
        <v>0</v>
      </c>
    </row>
    <row r="1072" spans="1:9">
      <c r="A1072">
        <v>338</v>
      </c>
      <c r="B1072" s="11">
        <f>RockerConcaveParameters!R1148</f>
        <v>24.685540771639904</v>
      </c>
      <c r="C1072" s="11">
        <f>RockerConcaveParameters!T1148</f>
        <v>5.0994202421697068</v>
      </c>
      <c r="D1072" s="11">
        <f>OutlineParameters!T1352</f>
        <v>179.88989961591099</v>
      </c>
      <c r="E1072" s="11">
        <f t="shared" si="80"/>
        <v>-5.3272412171648966</v>
      </c>
      <c r="F1072">
        <f t="shared" si="81"/>
        <v>24.678766396266276</v>
      </c>
      <c r="G1072">
        <f t="shared" si="82"/>
        <v>2.3295951197027875E-2</v>
      </c>
      <c r="H1072">
        <f t="shared" si="83"/>
        <v>6.8194735138860096E-5</v>
      </c>
      <c r="I1072">
        <f t="shared" si="84"/>
        <v>0</v>
      </c>
    </row>
    <row r="1073" spans="1:9">
      <c r="A1073">
        <v>339</v>
      </c>
      <c r="B1073" s="11">
        <f>RockerConcaveParameters!R1149</f>
        <v>24.708100334286051</v>
      </c>
      <c r="C1073" s="11">
        <f>RockerConcaveParameters!T1149</f>
        <v>5.0911046758853074</v>
      </c>
      <c r="D1073" s="11">
        <f>OutlineParameters!T1353</f>
        <v>179.75662709832645</v>
      </c>
      <c r="E1073" s="11">
        <f t="shared" si="80"/>
        <v>-5.0023280827482353</v>
      </c>
      <c r="F1073">
        <f t="shared" si="81"/>
        <v>24.702131523621418</v>
      </c>
      <c r="G1073">
        <f t="shared" si="82"/>
        <v>2.3365127355141624E-2</v>
      </c>
      <c r="H1073">
        <f t="shared" si="83"/>
        <v>6.9176158113748443E-5</v>
      </c>
      <c r="I1073">
        <f t="shared" si="84"/>
        <v>0</v>
      </c>
    </row>
    <row r="1074" spans="1:9">
      <c r="A1074">
        <v>340</v>
      </c>
      <c r="B1074" s="11">
        <f>RockerConcaveParameters!R1150</f>
        <v>24.730781552439854</v>
      </c>
      <c r="C1074" s="11">
        <f>RockerConcaveParameters!T1150</f>
        <v>5.082750105953469</v>
      </c>
      <c r="D1074" s="11">
        <f>OutlineParameters!T1354</f>
        <v>179.62266135159291</v>
      </c>
      <c r="E1074" s="11">
        <f t="shared" si="80"/>
        <v>-4.6774149483315881</v>
      </c>
      <c r="F1074">
        <f t="shared" si="81"/>
        <v>24.725566808302204</v>
      </c>
      <c r="G1074">
        <f t="shared" si="82"/>
        <v>2.3435284680786594E-2</v>
      </c>
      <c r="H1074">
        <f t="shared" si="83"/>
        <v>7.015732564497057E-5</v>
      </c>
      <c r="I1074">
        <f t="shared" si="84"/>
        <v>0</v>
      </c>
    </row>
    <row r="1075" spans="1:9">
      <c r="A1075">
        <v>341</v>
      </c>
      <c r="B1075" s="11">
        <f>RockerConcaveParameters!R1151</f>
        <v>24.753585301319969</v>
      </c>
      <c r="C1075" s="11">
        <f>RockerConcaveParameters!T1151</f>
        <v>5.0743567303250741</v>
      </c>
      <c r="D1075" s="11">
        <f>OutlineParameters!T1355</f>
        <v>179.48803682129457</v>
      </c>
      <c r="E1075" s="11">
        <f t="shared" si="80"/>
        <v>-4.3525018139149267</v>
      </c>
      <c r="F1075">
        <f t="shared" si="81"/>
        <v>24.749073234432853</v>
      </c>
      <c r="G1075">
        <f t="shared" si="82"/>
        <v>2.350642613064835E-2</v>
      </c>
      <c r="H1075">
        <f t="shared" si="83"/>
        <v>7.1141449861755746E-5</v>
      </c>
      <c r="I1075">
        <f t="shared" si="84"/>
        <v>0</v>
      </c>
    </row>
    <row r="1076" spans="1:9">
      <c r="A1076">
        <v>342</v>
      </c>
      <c r="B1076" s="11">
        <f>RockerConcaveParameters!R1152</f>
        <v>24.776512456145049</v>
      </c>
      <c r="C1076" s="11">
        <f>RockerConcaveParameters!T1152</f>
        <v>5.0659240316952694</v>
      </c>
      <c r="D1076" s="11">
        <f>OutlineParameters!T1356</f>
        <v>179.35271324748041</v>
      </c>
      <c r="E1076" s="11">
        <f t="shared" si="80"/>
        <v>-4.0275886794982654</v>
      </c>
      <c r="F1076">
        <f t="shared" si="81"/>
        <v>24.772651783124243</v>
      </c>
      <c r="G1076">
        <f t="shared" si="82"/>
        <v>2.3578548691389756E-2</v>
      </c>
      <c r="H1076">
        <f t="shared" si="83"/>
        <v>7.212256074140555E-5</v>
      </c>
      <c r="I1076">
        <f t="shared" si="84"/>
        <v>0</v>
      </c>
    </row>
    <row r="1077" spans="1:9">
      <c r="A1077">
        <v>343</v>
      </c>
      <c r="B1077" s="11">
        <f>RockerConcaveParameters!R1153</f>
        <v>24.799563892133751</v>
      </c>
      <c r="C1077" s="11">
        <f>RockerConcaveParameters!T1153</f>
        <v>5.0574517311777782</v>
      </c>
      <c r="D1077" s="11">
        <f>OutlineParameters!T1357</f>
        <v>179.21671690133664</v>
      </c>
      <c r="E1077" s="11">
        <f t="shared" si="80"/>
        <v>-3.702675545081604</v>
      </c>
      <c r="F1077">
        <f t="shared" si="81"/>
        <v>24.796303439290387</v>
      </c>
      <c r="G1077">
        <f t="shared" si="82"/>
        <v>2.3651656166144619E-2</v>
      </c>
      <c r="H1077">
        <f t="shared" si="83"/>
        <v>7.3107474754863233E-5</v>
      </c>
      <c r="I1077">
        <f t="shared" si="84"/>
        <v>0</v>
      </c>
    </row>
    <row r="1078" spans="1:9">
      <c r="A1078">
        <v>344</v>
      </c>
      <c r="B1078" s="11">
        <f>RockerConcaveParameters!R1154</f>
        <v>24.822740761540977</v>
      </c>
      <c r="C1078" s="11">
        <f>RockerConcaveParameters!T1154</f>
        <v>5.048939775999477</v>
      </c>
      <c r="D1078" s="11">
        <f>OutlineParameters!T1358</f>
        <v>179.08001519858632</v>
      </c>
      <c r="E1078" s="11">
        <f t="shared" si="80"/>
        <v>-3.3777624106649426</v>
      </c>
      <c r="F1078">
        <f t="shared" si="81"/>
        <v>24.82002946280825</v>
      </c>
      <c r="G1078">
        <f t="shared" si="82"/>
        <v>2.3726023517863126E-2</v>
      </c>
      <c r="H1078">
        <f t="shared" si="83"/>
        <v>7.436735171850728E-5</v>
      </c>
      <c r="I1078">
        <f t="shared" si="84"/>
        <v>0</v>
      </c>
    </row>
    <row r="1079" spans="1:9">
      <c r="A1079">
        <v>345</v>
      </c>
      <c r="B1079" s="11">
        <f>RockerConcaveParameters!R1155</f>
        <v>24.846043387020512</v>
      </c>
      <c r="C1079" s="11">
        <f>RockerConcaveParameters!T1155</f>
        <v>5.0403871961488056</v>
      </c>
      <c r="D1079" s="11">
        <f>OutlineParameters!T1359</f>
        <v>178.94263436392237</v>
      </c>
      <c r="E1079" s="11">
        <f t="shared" si="80"/>
        <v>-3.0528492762482813</v>
      </c>
      <c r="F1079">
        <f t="shared" si="81"/>
        <v>24.843830287242735</v>
      </c>
      <c r="G1079">
        <f t="shared" si="82"/>
        <v>2.3800824434484724E-2</v>
      </c>
      <c r="H1079">
        <f t="shared" si="83"/>
        <v>7.4800916621597935E-5</v>
      </c>
      <c r="I1079">
        <f t="shared" si="84"/>
        <v>0</v>
      </c>
    </row>
    <row r="1080" spans="1:9">
      <c r="A1080">
        <v>346</v>
      </c>
      <c r="B1080" s="11">
        <f>RockerConcaveParameters!R1156</f>
        <v>24.869472919330061</v>
      </c>
      <c r="C1080" s="11">
        <f>RockerConcaveParameters!T1156</f>
        <v>5.0317944161668757</v>
      </c>
      <c r="D1080" s="11">
        <f>OutlineParameters!T1360</f>
        <v>178.80454185977482</v>
      </c>
      <c r="E1080" s="11">
        <f t="shared" si="80"/>
        <v>-2.7279361418316199</v>
      </c>
      <c r="F1080">
        <f t="shared" si="81"/>
        <v>24.867707172373969</v>
      </c>
      <c r="G1080">
        <f t="shared" si="82"/>
        <v>2.3876885131233649E-2</v>
      </c>
      <c r="H1080">
        <f t="shared" si="83"/>
        <v>7.6060696748925238E-5</v>
      </c>
      <c r="I1080">
        <f t="shared" si="84"/>
        <v>0</v>
      </c>
    </row>
    <row r="1081" spans="1:9">
      <c r="A1081">
        <v>347</v>
      </c>
      <c r="B1081" s="11">
        <f>RockerConcaveParameters!R1157</f>
        <v>24.893030233688279</v>
      </c>
      <c r="C1081" s="11">
        <f>RockerConcaveParameters!T1157</f>
        <v>5.0231609187488324</v>
      </c>
      <c r="D1081" s="11">
        <f>OutlineParameters!T1361</f>
        <v>178.66576386391588</v>
      </c>
      <c r="E1081" s="11">
        <f t="shared" si="80"/>
        <v>-2.4030230074149586</v>
      </c>
      <c r="F1081">
        <f t="shared" si="81"/>
        <v>24.891661105106358</v>
      </c>
      <c r="G1081">
        <f t="shared" si="82"/>
        <v>2.395393273238966E-2</v>
      </c>
      <c r="H1081">
        <f t="shared" si="83"/>
        <v>7.7047601156010614E-5</v>
      </c>
      <c r="I1081">
        <f t="shared" si="84"/>
        <v>0</v>
      </c>
    </row>
    <row r="1082" spans="1:9">
      <c r="A1082">
        <v>348</v>
      </c>
      <c r="B1082" s="11">
        <f>RockerConcaveParameters!R1158</f>
        <v>24.916716205313818</v>
      </c>
      <c r="C1082" s="11">
        <f>RockerConcaveParameters!T1158</f>
        <v>5.0144861865898234</v>
      </c>
      <c r="D1082" s="11">
        <f>OutlineParameters!T1362</f>
        <v>178.52626788591007</v>
      </c>
      <c r="E1082" s="11">
        <f t="shared" si="80"/>
        <v>-2.0781098729982972</v>
      </c>
      <c r="F1082">
        <f t="shared" si="81"/>
        <v>24.915693071798543</v>
      </c>
      <c r="G1082">
        <f t="shared" si="82"/>
        <v>2.4031966692184881E-2</v>
      </c>
      <c r="H1082">
        <f t="shared" si="83"/>
        <v>7.8033959795220653E-5</v>
      </c>
      <c r="I1082">
        <f t="shared" si="84"/>
        <v>0</v>
      </c>
    </row>
    <row r="1083" spans="1:9">
      <c r="A1083">
        <v>349</v>
      </c>
      <c r="B1083" s="11">
        <f>RockerConcaveParameters!R1159</f>
        <v>24.940531709425336</v>
      </c>
      <c r="C1083" s="11">
        <f>RockerConcaveParameters!T1159</f>
        <v>5.0057704176407292</v>
      </c>
      <c r="D1083" s="11">
        <f>OutlineParameters!T1363</f>
        <v>178.3860800561813</v>
      </c>
      <c r="E1083" s="11">
        <f t="shared" si="80"/>
        <v>-1.7531967385816358</v>
      </c>
      <c r="F1083">
        <f t="shared" si="81"/>
        <v>24.939804060305377</v>
      </c>
      <c r="G1083">
        <f t="shared" si="82"/>
        <v>2.4110988506834019E-2</v>
      </c>
      <c r="H1083">
        <f t="shared" si="83"/>
        <v>7.9021814649138378E-5</v>
      </c>
      <c r="I1083">
        <f t="shared" si="84"/>
        <v>0</v>
      </c>
    </row>
    <row r="1084" spans="1:9">
      <c r="A1084">
        <v>350</v>
      </c>
      <c r="B1084" s="11">
        <f>RockerConcaveParameters!R1160</f>
        <v>24.964477621241482</v>
      </c>
      <c r="C1084" s="11">
        <f>RockerConcaveParameters!T1160</f>
        <v>4.9970130945966957</v>
      </c>
      <c r="D1084" s="11">
        <f>OutlineParameters!T1364</f>
        <v>178.24516793185617</v>
      </c>
      <c r="E1084" s="11">
        <f t="shared" si="80"/>
        <v>-1.4282836041649887</v>
      </c>
      <c r="F1084">
        <f t="shared" si="81"/>
        <v>24.963995058734945</v>
      </c>
      <c r="G1084">
        <f t="shared" si="82"/>
        <v>2.4190998429567401E-2</v>
      </c>
      <c r="H1084">
        <f t="shared" si="83"/>
        <v>8.00099227333817E-5</v>
      </c>
      <c r="I1084">
        <f t="shared" si="84"/>
        <v>0</v>
      </c>
    </row>
    <row r="1085" spans="1:9">
      <c r="A1085">
        <v>351</v>
      </c>
      <c r="B1085" s="11">
        <f>RockerConcaveParameters!R1161</f>
        <v>24.988554815980912</v>
      </c>
      <c r="C1085" s="11">
        <f>RockerConcaveParameters!T1161</f>
        <v>4.9882139385714481</v>
      </c>
      <c r="D1085" s="11">
        <f>OutlineParameters!T1365</f>
        <v>178.10354298822381</v>
      </c>
      <c r="E1085" s="11">
        <f t="shared" si="80"/>
        <v>-1.1033704697483273</v>
      </c>
      <c r="F1085">
        <f t="shared" si="81"/>
        <v>24.988267056371992</v>
      </c>
      <c r="G1085">
        <f t="shared" si="82"/>
        <v>2.4271997637047349E-2</v>
      </c>
      <c r="H1085">
        <f t="shared" si="83"/>
        <v>8.0999207479948154E-5</v>
      </c>
      <c r="I1085">
        <f t="shared" si="84"/>
        <v>0</v>
      </c>
    </row>
    <row r="1086" spans="1:9">
      <c r="A1086">
        <v>352</v>
      </c>
      <c r="B1086" s="11">
        <f>RockerConcaveParameters!R1162</f>
        <v>25.012764168862283</v>
      </c>
      <c r="C1086" s="11">
        <f>RockerConcaveParameters!T1162</f>
        <v>4.9793726706787105</v>
      </c>
      <c r="D1086" s="11">
        <f>OutlineParameters!T1366</f>
        <v>177.96121665247728</v>
      </c>
      <c r="E1086" s="11">
        <f t="shared" si="80"/>
        <v>-0.77845733533166594</v>
      </c>
      <c r="F1086">
        <f t="shared" si="81"/>
        <v>25.012621043178839</v>
      </c>
      <c r="G1086">
        <f t="shared" si="82"/>
        <v>2.4353986806847416E-2</v>
      </c>
      <c r="H1086">
        <f t="shared" si="83"/>
        <v>8.198916980006743E-5</v>
      </c>
      <c r="I1086">
        <f t="shared" si="84"/>
        <v>0</v>
      </c>
    </row>
    <row r="1087" spans="1:9">
      <c r="A1087">
        <v>353</v>
      </c>
      <c r="B1087" s="11">
        <f>RockerConcaveParameters!R1163</f>
        <v>25.037106555104241</v>
      </c>
      <c r="C1087" s="11">
        <f>RockerConcaveParameters!T1163</f>
        <v>4.9704887736136296</v>
      </c>
      <c r="D1087" s="11">
        <f>OutlineParameters!T1367</f>
        <v>177.81815655388752</v>
      </c>
      <c r="E1087" s="11">
        <f t="shared" si="80"/>
        <v>-0.45354420091500458</v>
      </c>
      <c r="F1087">
        <f t="shared" si="81"/>
        <v>25.037058009884966</v>
      </c>
      <c r="G1087">
        <f t="shared" si="82"/>
        <v>2.4436966706126384E-2</v>
      </c>
      <c r="H1087">
        <f t="shared" si="83"/>
        <v>8.297989927896765E-5</v>
      </c>
      <c r="I1087">
        <f t="shared" si="84"/>
        <v>0</v>
      </c>
    </row>
    <row r="1088" spans="1:9">
      <c r="A1088">
        <v>354</v>
      </c>
      <c r="B1088" s="11">
        <f>RockerConcaveParameters!R1164</f>
        <v>25.06158284992545</v>
      </c>
      <c r="C1088" s="11">
        <f>RockerConcaveParameters!T1164</f>
        <v>4.9615624453270861</v>
      </c>
      <c r="D1088" s="11">
        <f>OutlineParameters!T1368</f>
        <v>177.6743887026376</v>
      </c>
      <c r="E1088" s="11">
        <f t="shared" si="80"/>
        <v>-0.12863106649834322</v>
      </c>
      <c r="F1088">
        <f t="shared" si="81"/>
        <v>25.061578948201003</v>
      </c>
      <c r="G1088">
        <f t="shared" si="82"/>
        <v>2.4520938316037189E-2</v>
      </c>
      <c r="H1088">
        <f t="shared" si="83"/>
        <v>8.3971609910804546E-5</v>
      </c>
      <c r="I1088">
        <f t="shared" si="84"/>
        <v>0</v>
      </c>
    </row>
    <row r="1089" spans="1:9">
      <c r="A1089">
        <v>355</v>
      </c>
      <c r="B1089" s="11">
        <f>RockerConcaveParameters!R1165</f>
        <v>25.086193928544553</v>
      </c>
      <c r="C1089" s="11">
        <f>RockerConcaveParameters!T1165</f>
        <v>4.9525931685142259</v>
      </c>
      <c r="D1089" s="11">
        <f>OutlineParameters!T1369</f>
        <v>177.52988077662934</v>
      </c>
      <c r="E1089" s="11">
        <f t="shared" si="80"/>
        <v>0.19628206791831815</v>
      </c>
      <c r="F1089">
        <f t="shared" si="81"/>
        <v>25.086184850712275</v>
      </c>
      <c r="G1089">
        <f t="shared" si="82"/>
        <v>2.4605902511272149E-2</v>
      </c>
      <c r="H1089">
        <f t="shared" si="83"/>
        <v>8.4964195234960016E-5</v>
      </c>
      <c r="I1089">
        <f t="shared" si="84"/>
        <v>0</v>
      </c>
    </row>
    <row r="1090" spans="1:9">
      <c r="A1090">
        <v>356</v>
      </c>
      <c r="B1090" s="11">
        <f>RockerConcaveParameters!R1166</f>
        <v>25.110940666180216</v>
      </c>
      <c r="C1090" s="11">
        <f>RockerConcaveParameters!T1166</f>
        <v>4.9435804258701959</v>
      </c>
      <c r="D1090" s="11">
        <f>OutlineParameters!T1370</f>
        <v>177.38465873720122</v>
      </c>
      <c r="E1090" s="11">
        <f t="shared" si="80"/>
        <v>0.52119520233497951</v>
      </c>
      <c r="F1090">
        <f t="shared" si="81"/>
        <v>25.110876710958522</v>
      </c>
      <c r="G1090">
        <f t="shared" si="82"/>
        <v>2.4691860246246478E-2</v>
      </c>
      <c r="H1090">
        <f t="shared" si="83"/>
        <v>8.5957734974329014E-5</v>
      </c>
      <c r="I1090">
        <f t="shared" si="84"/>
        <v>0</v>
      </c>
    </row>
    <row r="1091" spans="1:9">
      <c r="A1091">
        <v>357</v>
      </c>
      <c r="B1091" s="11">
        <f>RockerConcaveParameters!R1167</f>
        <v>25.135824235500376</v>
      </c>
      <c r="C1091" s="11">
        <f>RockerConcaveParameters!T1167</f>
        <v>4.9345246349544638</v>
      </c>
      <c r="D1091" s="11">
        <f>OutlineParameters!T1371</f>
        <v>177.23869031131343</v>
      </c>
      <c r="E1091" s="11">
        <f t="shared" si="80"/>
        <v>0.84610833675164088</v>
      </c>
      <c r="F1091">
        <f t="shared" si="81"/>
        <v>25.135655820864503</v>
      </c>
      <c r="G1091">
        <f t="shared" si="82"/>
        <v>2.4779109905981755E-2</v>
      </c>
      <c r="H1091">
        <f t="shared" si="83"/>
        <v>8.7249659735277874E-5</v>
      </c>
      <c r="I1091">
        <f t="shared" si="84"/>
        <v>0</v>
      </c>
    </row>
    <row r="1092" spans="1:9">
      <c r="A1092">
        <v>358</v>
      </c>
      <c r="B1092" s="11">
        <f>RockerConcaveParameters!R1168</f>
        <v>25.160844918468371</v>
      </c>
      <c r="C1092" s="11">
        <f>RockerConcaveParameters!T1168</f>
        <v>4.9254248387213799</v>
      </c>
      <c r="D1092" s="11">
        <f>OutlineParameters!T1372</f>
        <v>177.09200141103233</v>
      </c>
      <c r="E1092" s="11">
        <f t="shared" si="80"/>
        <v>1.1710214711683022</v>
      </c>
      <c r="F1092">
        <f t="shared" si="81"/>
        <v>25.16052258272634</v>
      </c>
      <c r="G1092">
        <f t="shared" si="82"/>
        <v>2.4866761861837006E-2</v>
      </c>
      <c r="H1092">
        <f t="shared" si="83"/>
        <v>8.7651955855250208E-5</v>
      </c>
      <c r="I1092">
        <f t="shared" si="84"/>
        <v>0</v>
      </c>
    </row>
    <row r="1093" spans="1:9">
      <c r="A1093">
        <v>359</v>
      </c>
      <c r="B1093" s="11">
        <f>RockerConcaveParameters!R1169</f>
        <v>25.186003886119316</v>
      </c>
      <c r="C1093" s="11">
        <f>RockerConcaveParameters!T1169</f>
        <v>4.9162809784135533</v>
      </c>
      <c r="D1093" s="11">
        <f>OutlineParameters!T1373</f>
        <v>176.94455981280399</v>
      </c>
      <c r="E1093" s="11">
        <f t="shared" si="80"/>
        <v>1.4959346055849636</v>
      </c>
      <c r="F1093">
        <f t="shared" si="81"/>
        <v>25.185478288805889</v>
      </c>
      <c r="G1093">
        <f t="shared" si="82"/>
        <v>2.4955706079548889E-2</v>
      </c>
      <c r="H1093">
        <f t="shared" si="83"/>
        <v>8.8944217711883766E-5</v>
      </c>
      <c r="I1093">
        <f t="shared" si="84"/>
        <v>0</v>
      </c>
    </row>
    <row r="1094" spans="1:9">
      <c r="A1094">
        <v>360</v>
      </c>
      <c r="B1094" s="11">
        <f>RockerConcaveParameters!R1170</f>
        <v>25.211302013671862</v>
      </c>
      <c r="C1094" s="11">
        <f>RockerConcaveParameters!T1170</f>
        <v>4.9070927751447089</v>
      </c>
      <c r="D1094" s="11">
        <f>OutlineParameters!T1374</f>
        <v>176.79637688249829</v>
      </c>
      <c r="E1094" s="11">
        <f t="shared" si="80"/>
        <v>1.8208477400016108</v>
      </c>
      <c r="F1094">
        <f t="shared" si="81"/>
        <v>25.210523936715212</v>
      </c>
      <c r="G1094">
        <f t="shared" si="82"/>
        <v>2.5045647909323066E-2</v>
      </c>
      <c r="H1094">
        <f t="shared" si="83"/>
        <v>8.9941829774176085E-5</v>
      </c>
      <c r="I1094">
        <f t="shared" si="84"/>
        <v>0</v>
      </c>
    </row>
    <row r="1095" spans="1:9">
      <c r="A1095">
        <v>361</v>
      </c>
      <c r="B1095" s="11">
        <f>RockerConcaveParameters!R1171</f>
        <v>25.236740176344668</v>
      </c>
      <c r="C1095" s="11">
        <f>RockerConcaveParameters!T1171</f>
        <v>4.8978597116099909</v>
      </c>
      <c r="D1095" s="11">
        <f>OutlineParameters!T1375</f>
        <v>176.64746393596508</v>
      </c>
      <c r="E1095" s="11">
        <f t="shared" si="80"/>
        <v>2.1457608744182721</v>
      </c>
      <c r="F1095">
        <f t="shared" si="81"/>
        <v>25.235660525364317</v>
      </c>
      <c r="G1095">
        <f t="shared" si="82"/>
        <v>2.5136588649104397E-2</v>
      </c>
      <c r="H1095">
        <f t="shared" si="83"/>
        <v>9.0940739781331104E-5</v>
      </c>
      <c r="I1095">
        <f t="shared" si="84"/>
        <v>0</v>
      </c>
    </row>
    <row r="1096" spans="1:9">
      <c r="A1096">
        <v>362</v>
      </c>
      <c r="B1096" s="11">
        <f>RockerConcaveParameters!R1172</f>
        <v>25.262319249356381</v>
      </c>
      <c r="C1096" s="11">
        <f>RockerConcaveParameters!T1172</f>
        <v>4.8885819857602844</v>
      </c>
      <c r="D1096" s="11">
        <f>OutlineParameters!T1376</f>
        <v>176.4977888246807</v>
      </c>
      <c r="E1096" s="11">
        <f t="shared" si="80"/>
        <v>2.4706740088349335</v>
      </c>
      <c r="F1096">
        <f t="shared" si="81"/>
        <v>25.26088905417917</v>
      </c>
      <c r="G1096">
        <f t="shared" si="82"/>
        <v>2.522852881485349E-2</v>
      </c>
      <c r="H1096">
        <f t="shared" si="83"/>
        <v>9.1940165749093694E-5</v>
      </c>
      <c r="I1096">
        <f t="shared" si="84"/>
        <v>0</v>
      </c>
    </row>
    <row r="1097" spans="1:9">
      <c r="A1097">
        <v>363</v>
      </c>
      <c r="B1097" s="11">
        <f>RockerConcaveParameters!R1173</f>
        <v>25.288040107925656</v>
      </c>
      <c r="C1097" s="11">
        <f>RockerConcaveParameters!T1173</f>
        <v>4.8792590802907307</v>
      </c>
      <c r="D1097" s="11">
        <f>OutlineParameters!T1377</f>
        <v>176.34737733566092</v>
      </c>
      <c r="E1097" s="11">
        <f t="shared" si="80"/>
        <v>2.7955871432515949</v>
      </c>
      <c r="F1097">
        <f t="shared" si="81"/>
        <v>25.286210524596783</v>
      </c>
      <c r="G1097">
        <f t="shared" si="82"/>
        <v>2.5321470417612346E-2</v>
      </c>
      <c r="H1097">
        <f t="shared" si="83"/>
        <v>9.2941602758855879E-5</v>
      </c>
      <c r="I1097">
        <f t="shared" si="84"/>
        <v>0</v>
      </c>
    </row>
    <row r="1098" spans="1:9">
      <c r="A1098">
        <v>364</v>
      </c>
      <c r="B1098" s="11">
        <f>RockerConcaveParameters!R1174</f>
        <v>25.313903627271152</v>
      </c>
      <c r="C1098" s="11">
        <f>RockerConcaveParameters!T1174</f>
        <v>4.8698907163150595</v>
      </c>
      <c r="D1098" s="11">
        <f>OutlineParameters!T1378</f>
        <v>176.19619737093677</v>
      </c>
      <c r="E1098" s="11">
        <f t="shared" si="80"/>
        <v>3.1205002776682562</v>
      </c>
      <c r="F1098">
        <f t="shared" si="81"/>
        <v>25.311625938261134</v>
      </c>
      <c r="G1098">
        <f t="shared" si="82"/>
        <v>2.5415413664351405E-2</v>
      </c>
      <c r="H1098">
        <f t="shared" si="83"/>
        <v>9.394324673905885E-5</v>
      </c>
      <c r="I1098">
        <f t="shared" si="84"/>
        <v>0</v>
      </c>
    </row>
    <row r="1099" spans="1:9">
      <c r="A1099">
        <v>365</v>
      </c>
      <c r="B1099" s="11">
        <f>RockerConcaveParameters!R1175</f>
        <v>25.339910682611521</v>
      </c>
      <c r="C1099" s="11">
        <f>RockerConcaveParameters!T1175</f>
        <v>4.8604763765284122</v>
      </c>
      <c r="D1099" s="11">
        <f>OutlineParameters!T1379</f>
        <v>176.04427466675563</v>
      </c>
      <c r="E1099" s="11">
        <f t="shared" si="80"/>
        <v>3.4454134120849176</v>
      </c>
      <c r="F1099">
        <f t="shared" si="81"/>
        <v>25.337136299396111</v>
      </c>
      <c r="G1099">
        <f t="shared" si="82"/>
        <v>2.5510361134976733E-2</v>
      </c>
      <c r="H1099">
        <f t="shared" si="83"/>
        <v>9.4947470625328378E-5</v>
      </c>
      <c r="I1099">
        <f t="shared" si="84"/>
        <v>0</v>
      </c>
    </row>
    <row r="1100" spans="1:9">
      <c r="A1100">
        <v>366</v>
      </c>
      <c r="B1100" s="11">
        <f>RockerConcaveParameters!R1176</f>
        <v>25.366062149165415</v>
      </c>
      <c r="C1100" s="11">
        <f>RockerConcaveParameters!T1176</f>
        <v>4.8510162588816739</v>
      </c>
      <c r="D1100" s="11">
        <f>OutlineParameters!T1380</f>
        <v>175.89157717613071</v>
      </c>
      <c r="E1100" s="11">
        <f t="shared" si="80"/>
        <v>3.7703265465015789</v>
      </c>
      <c r="F1100">
        <f t="shared" si="81"/>
        <v>25.362742611605317</v>
      </c>
      <c r="G1100">
        <f t="shared" si="82"/>
        <v>2.5606312209205839E-2</v>
      </c>
      <c r="H1100">
        <f t="shared" si="83"/>
        <v>9.595107422910587E-5</v>
      </c>
      <c r="I1100">
        <f t="shared" si="84"/>
        <v>0</v>
      </c>
    </row>
    <row r="1101" spans="1:9">
      <c r="A1101">
        <v>367</v>
      </c>
      <c r="B1101" s="11">
        <f>RockerConcaveParameters!R1177</f>
        <v>25.392358902151489</v>
      </c>
      <c r="C1101" s="11">
        <f>RockerConcaveParameters!T1177</f>
        <v>4.8415098460699904</v>
      </c>
      <c r="D1101" s="11">
        <f>OutlineParameters!T1381</f>
        <v>175.73813058411335</v>
      </c>
      <c r="E1101" s="11">
        <f t="shared" si="80"/>
        <v>4.0952396809182403</v>
      </c>
      <c r="F1101">
        <f t="shared" si="81"/>
        <v>25.388445881980299</v>
      </c>
      <c r="G1101">
        <f t="shared" si="82"/>
        <v>2.5703270374982878E-2</v>
      </c>
      <c r="H1101">
        <f t="shared" si="83"/>
        <v>9.6958165777039085E-5</v>
      </c>
      <c r="I1101">
        <f t="shared" si="84"/>
        <v>0</v>
      </c>
    </row>
    <row r="1102" spans="1:9">
      <c r="A1102">
        <v>368</v>
      </c>
      <c r="B1102" s="11">
        <f>RockerConcaveParameters!R1178</f>
        <v>25.418801816788395</v>
      </c>
      <c r="C1102" s="11">
        <f>RockerConcaveParameters!T1178</f>
        <v>4.8319568592070832</v>
      </c>
      <c r="D1102" s="11">
        <f>OutlineParameters!T1382</f>
        <v>175.58390289512661</v>
      </c>
      <c r="E1102" s="11">
        <f t="shared" si="80"/>
        <v>4.4201528153349017</v>
      </c>
      <c r="F1102">
        <f t="shared" si="81"/>
        <v>25.414247116654238</v>
      </c>
      <c r="G1102">
        <f t="shared" si="82"/>
        <v>2.5801234673938467E-2</v>
      </c>
      <c r="H1102">
        <f t="shared" si="83"/>
        <v>9.7964298955588447E-5</v>
      </c>
      <c r="I1102">
        <f t="shared" si="84"/>
        <v>0</v>
      </c>
    </row>
    <row r="1103" spans="1:9">
      <c r="A1103">
        <v>369</v>
      </c>
      <c r="B1103" s="11">
        <f>RockerConcaveParameters!R1179</f>
        <v>25.445392086151912</v>
      </c>
      <c r="C1103" s="11">
        <f>RockerConcaveParameters!T1179</f>
        <v>4.8223572325123616</v>
      </c>
      <c r="D1103" s="11">
        <f>OutlineParameters!T1383</f>
        <v>175.42890536129238</v>
      </c>
      <c r="E1103" s="11">
        <f t="shared" si="80"/>
        <v>4.745065949751563</v>
      </c>
      <c r="F1103">
        <f t="shared" si="81"/>
        <v>25.440147642476653</v>
      </c>
      <c r="G1103">
        <f t="shared" si="82"/>
        <v>2.5900525822414977E-2</v>
      </c>
      <c r="H1103">
        <f t="shared" si="83"/>
        <v>9.9291148476510216E-5</v>
      </c>
      <c r="I1103">
        <f t="shared" si="84"/>
        <v>0</v>
      </c>
    </row>
    <row r="1104" spans="1:9">
      <c r="A1104">
        <v>370</v>
      </c>
      <c r="B1104" s="11">
        <f>RockerConcaveParameters!R1180</f>
        <v>25.472129951514916</v>
      </c>
      <c r="C1104" s="11">
        <f>RockerConcaveParameters!T1180</f>
        <v>4.8127100219060885</v>
      </c>
      <c r="D1104" s="11">
        <f>OutlineParameters!T1384</f>
        <v>175.27314918278864</v>
      </c>
      <c r="E1104" s="11">
        <f t="shared" si="80"/>
        <v>5.0699790841682102</v>
      </c>
      <c r="F1104">
        <f t="shared" si="81"/>
        <v>25.466147837299555</v>
      </c>
      <c r="G1104">
        <f t="shared" si="82"/>
        <v>2.60001948229025E-2</v>
      </c>
      <c r="H1104">
        <f t="shared" si="83"/>
        <v>9.9669000487523363E-5</v>
      </c>
      <c r="I1104">
        <f t="shared" si="84"/>
        <v>0</v>
      </c>
    </row>
    <row r="1105" spans="1:9">
      <c r="A1105">
        <v>371</v>
      </c>
      <c r="B1105" s="11">
        <f>RockerConcaveParameters!R1181</f>
        <v>25.499016604195148</v>
      </c>
      <c r="C1105" s="11">
        <f>RockerConcaveParameters!T1181</f>
        <v>4.8030156390050207</v>
      </c>
      <c r="D1105" s="11">
        <f>OutlineParameters!T1385</f>
        <v>175.11660244195446</v>
      </c>
      <c r="E1105" s="11">
        <f t="shared" si="80"/>
        <v>5.3948922185848716</v>
      </c>
      <c r="F1105">
        <f t="shared" si="81"/>
        <v>25.492249026188244</v>
      </c>
      <c r="G1105">
        <f t="shared" si="82"/>
        <v>2.6101188888688398E-2</v>
      </c>
      <c r="H1105">
        <f t="shared" si="83"/>
        <v>1.0099406578589765E-4</v>
      </c>
      <c r="I1105">
        <f t="shared" si="84"/>
        <v>0</v>
      </c>
    </row>
    <row r="1106" spans="1:9">
      <c r="A1106">
        <v>372</v>
      </c>
      <c r="B1106" s="11">
        <f>RockerConcaveParameters!R1182</f>
        <v>25.526052919411264</v>
      </c>
      <c r="C1106" s="11">
        <f>RockerConcaveParameters!T1182</f>
        <v>4.7932735665043049</v>
      </c>
      <c r="D1106" s="11">
        <f>OutlineParameters!T1386</f>
        <v>174.95929069398096</v>
      </c>
      <c r="E1106" s="11">
        <f t="shared" si="80"/>
        <v>5.7198053530015329</v>
      </c>
      <c r="F1106">
        <f t="shared" si="81"/>
        <v>25.518452224531487</v>
      </c>
      <c r="G1106">
        <f t="shared" si="82"/>
        <v>2.6203198343242917E-2</v>
      </c>
      <c r="H1106">
        <f t="shared" si="83"/>
        <v>1.0200945455451915E-4</v>
      </c>
      <c r="I1106">
        <f t="shared" si="84"/>
        <v>0</v>
      </c>
    </row>
    <row r="1107" spans="1:9">
      <c r="A1107">
        <v>373</v>
      </c>
      <c r="B1107" s="11">
        <f>RockerConcaveParameters!R1183</f>
        <v>25.553239772381918</v>
      </c>
      <c r="C1107" s="11">
        <f>RockerConcaveParameters!T1183</f>
        <v>4.7834832870990871</v>
      </c>
      <c r="D1107" s="11">
        <f>OutlineParameters!T1387</f>
        <v>174.80118207368574</v>
      </c>
      <c r="E1107" s="11">
        <f t="shared" si="80"/>
        <v>6.0447184874181943</v>
      </c>
      <c r="F1107">
        <f t="shared" si="81"/>
        <v>25.544758444979653</v>
      </c>
      <c r="G1107">
        <f t="shared" si="82"/>
        <v>2.6306220448166329E-2</v>
      </c>
      <c r="H1107">
        <f t="shared" si="83"/>
        <v>1.0302210492341146E-4</v>
      </c>
      <c r="I1107">
        <f t="shared" si="84"/>
        <v>0</v>
      </c>
    </row>
    <row r="1108" spans="1:9">
      <c r="A1108">
        <v>374</v>
      </c>
      <c r="B1108" s="11">
        <f>RockerConcaveParameters!R1184</f>
        <v>25.580578038325761</v>
      </c>
      <c r="C1108" s="11">
        <f>RockerConcaveParameters!T1184</f>
        <v>4.7736449987402487</v>
      </c>
      <c r="D1108" s="11">
        <f>OutlineParameters!T1388</f>
        <v>174.64230208356767</v>
      </c>
      <c r="E1108" s="11">
        <f t="shared" si="80"/>
        <v>6.3696316218348557</v>
      </c>
      <c r="F1108">
        <f t="shared" si="81"/>
        <v>25.571168705503094</v>
      </c>
      <c r="G1108">
        <f t="shared" si="82"/>
        <v>2.6410260523441309E-2</v>
      </c>
      <c r="H1108">
        <f t="shared" si="83"/>
        <v>1.0404007527498038E-4</v>
      </c>
      <c r="I1108">
        <f t="shared" si="84"/>
        <v>0</v>
      </c>
    </row>
    <row r="1109" spans="1:9">
      <c r="A1109">
        <v>375</v>
      </c>
      <c r="B1109" s="11">
        <f>RockerConcaveParameters!R1185</f>
        <v>25.608068592461446</v>
      </c>
      <c r="C1109" s="11">
        <f>RockerConcaveParameters!T1185</f>
        <v>4.7637581841229348</v>
      </c>
      <c r="D1109" s="11">
        <f>OutlineParameters!T1389</f>
        <v>174.48261891135044</v>
      </c>
      <c r="E1109" s="11">
        <f t="shared" si="80"/>
        <v>6.694544756251517</v>
      </c>
      <c r="F1109">
        <f t="shared" si="81"/>
        <v>25.597684021313253</v>
      </c>
      <c r="G1109">
        <f t="shared" si="82"/>
        <v>2.6515315810158313E-2</v>
      </c>
      <c r="H1109">
        <f t="shared" si="83"/>
        <v>1.0505528671700404E-4</v>
      </c>
      <c r="I1109">
        <f t="shared" si="84"/>
        <v>0</v>
      </c>
    </row>
    <row r="1110" spans="1:9">
      <c r="A1110">
        <v>376</v>
      </c>
      <c r="B1110" s="11">
        <f>RockerConcaveParameters!R1186</f>
        <v>25.63571231000763</v>
      </c>
      <c r="C1110" s="11">
        <f>RockerConcaveParameters!T1186</f>
        <v>4.7538225643608714</v>
      </c>
      <c r="D1110" s="11">
        <f>OutlineParameters!T1390</f>
        <v>174.32215800641299</v>
      </c>
      <c r="E1110" s="11">
        <f t="shared" si="80"/>
        <v>7.0194578906681784</v>
      </c>
      <c r="F1110">
        <f t="shared" si="81"/>
        <v>25.624305415041796</v>
      </c>
      <c r="G1110">
        <f t="shared" si="82"/>
        <v>2.6621393728543552E-2</v>
      </c>
      <c r="H1110">
        <f t="shared" si="83"/>
        <v>1.0607791838523895E-4</v>
      </c>
      <c r="I1110">
        <f t="shared" si="84"/>
        <v>0</v>
      </c>
    </row>
    <row r="1111" spans="1:9">
      <c r="A1111">
        <v>377</v>
      </c>
      <c r="B1111" s="11">
        <f>RockerConcaveParameters!R1187</f>
        <v>25.663510066182969</v>
      </c>
      <c r="C1111" s="11">
        <f>RockerConcaveParameters!T1187</f>
        <v>4.7438378605677833</v>
      </c>
      <c r="D1111" s="11">
        <f>OutlineParameters!T1391</f>
        <v>174.16088760981265</v>
      </c>
      <c r="E1111" s="11">
        <f t="shared" si="80"/>
        <v>7.3443710250848397</v>
      </c>
      <c r="F1111">
        <f t="shared" si="81"/>
        <v>25.651033904232627</v>
      </c>
      <c r="G1111">
        <f t="shared" si="82"/>
        <v>2.6728489190830373E-2</v>
      </c>
      <c r="H1111">
        <f t="shared" si="83"/>
        <v>1.0709546228682143E-4</v>
      </c>
      <c r="I1111">
        <f t="shared" si="84"/>
        <v>0</v>
      </c>
    </row>
    <row r="1112" spans="1:9">
      <c r="A1112">
        <v>378</v>
      </c>
      <c r="B1112" s="11">
        <f>RockerConcaveParameters!R1188</f>
        <v>25.691462736206113</v>
      </c>
      <c r="C1112" s="11">
        <f>RockerConcaveParameters!T1188</f>
        <v>4.7338037938573931</v>
      </c>
      <c r="D1112" s="11">
        <f>OutlineParameters!T1392</f>
        <v>173.99883311738103</v>
      </c>
      <c r="E1112" s="11">
        <f t="shared" si="80"/>
        <v>7.6692841595015011</v>
      </c>
      <c r="F1112">
        <f t="shared" si="81"/>
        <v>25.677870515609481</v>
      </c>
      <c r="G1112">
        <f t="shared" si="82"/>
        <v>2.6836611376854336E-2</v>
      </c>
      <c r="H1112">
        <f t="shared" si="83"/>
        <v>1.0812218602396229E-4</v>
      </c>
      <c r="I1112">
        <f t="shared" si="84"/>
        <v>0</v>
      </c>
    </row>
    <row r="1113" spans="1:9">
      <c r="A1113">
        <v>379</v>
      </c>
      <c r="B1113" s="11">
        <f>RockerConcaveParameters!R1189</f>
        <v>25.719571195295714</v>
      </c>
      <c r="C1113" s="11">
        <f>RockerConcaveParameters!T1189</f>
        <v>4.7237200853434258</v>
      </c>
      <c r="D1113" s="11">
        <f>OutlineParameters!T1393</f>
        <v>173.83596282393657</v>
      </c>
      <c r="E1113" s="11">
        <f t="shared" si="80"/>
        <v>7.9941972939181625</v>
      </c>
      <c r="F1113">
        <f t="shared" si="81"/>
        <v>25.704816269537762</v>
      </c>
      <c r="G1113">
        <f t="shared" si="82"/>
        <v>2.6945753928281135E-2</v>
      </c>
      <c r="H1113">
        <f t="shared" si="83"/>
        <v>1.0914255142679963E-4</v>
      </c>
      <c r="I1113">
        <f t="shared" si="84"/>
        <v>0</v>
      </c>
    </row>
    <row r="1114" spans="1:9">
      <c r="A1114">
        <v>380</v>
      </c>
      <c r="B1114" s="11">
        <f>RockerConcaveParameters!R1190</f>
        <v>25.74783631867043</v>
      </c>
      <c r="C1114" s="11">
        <f>RockerConcaveParameters!T1190</f>
        <v>4.713585979302449</v>
      </c>
      <c r="D1114" s="11">
        <f>OutlineParameters!T1394</f>
        <v>173.67228783669734</v>
      </c>
      <c r="E1114" s="11">
        <f t="shared" si="80"/>
        <v>8.3191104283348096</v>
      </c>
      <c r="F1114">
        <f t="shared" si="81"/>
        <v>25.731872196086897</v>
      </c>
      <c r="G1114">
        <f t="shared" si="82"/>
        <v>2.7055926549135023E-2</v>
      </c>
      <c r="H1114">
        <f t="shared" si="83"/>
        <v>1.1017262085388779E-4</v>
      </c>
      <c r="I1114">
        <f t="shared" si="84"/>
        <v>0</v>
      </c>
    </row>
    <row r="1115" spans="1:9">
      <c r="A1115">
        <v>381</v>
      </c>
      <c r="B1115" s="11">
        <f>RockerConcaveParameters!R1191</f>
        <v>25.776258981548914</v>
      </c>
      <c r="C1115" s="11">
        <f>RockerConcaveParameters!T1191</f>
        <v>4.7034021505225043</v>
      </c>
      <c r="D1115" s="11">
        <f>OutlineParameters!T1395</f>
        <v>173.50781920858628</v>
      </c>
      <c r="E1115" s="11">
        <f t="shared" si="80"/>
        <v>8.644023562751471</v>
      </c>
      <c r="F1115">
        <f t="shared" si="81"/>
        <v>25.759039323249137</v>
      </c>
      <c r="G1115">
        <f t="shared" si="82"/>
        <v>2.7167127162240234E-2</v>
      </c>
      <c r="H1115">
        <f t="shared" si="83"/>
        <v>1.1120061310521123E-4</v>
      </c>
      <c r="I1115">
        <f t="shared" si="84"/>
        <v>0</v>
      </c>
    </row>
    <row r="1116" spans="1:9">
      <c r="A1116">
        <v>382</v>
      </c>
      <c r="B1116" s="11">
        <f>RockerConcaveParameters!R1192</f>
        <v>25.804840400810857</v>
      </c>
      <c r="C1116" s="11">
        <f>RockerConcaveParameters!T1192</f>
        <v>4.6931682872193576</v>
      </c>
      <c r="D1116" s="11">
        <f>OutlineParameters!T1396</f>
        <v>173.3425253158648</v>
      </c>
      <c r="E1116" s="11">
        <f t="shared" si="80"/>
        <v>8.9689366971681324</v>
      </c>
      <c r="F1116">
        <f t="shared" si="81"/>
        <v>25.78631901724291</v>
      </c>
      <c r="G1116">
        <f t="shared" si="82"/>
        <v>2.7279693993772725E-2</v>
      </c>
      <c r="H1116">
        <f t="shared" si="83"/>
        <v>1.1256683153249014E-4</v>
      </c>
      <c r="I1116">
        <f t="shared" si="84"/>
        <v>0</v>
      </c>
    </row>
    <row r="1117" spans="1:9">
      <c r="A1117">
        <v>383</v>
      </c>
      <c r="B1117" s="11">
        <f>RockerConcaveParameters!R1193</f>
        <v>25.83358077025694</v>
      </c>
      <c r="C1117" s="11">
        <f>RockerConcaveParameters!T1193</f>
        <v>4.6828832220215926</v>
      </c>
      <c r="D1117" s="11">
        <f>OutlineParameters!T1397</f>
        <v>173.17643141862598</v>
      </c>
      <c r="E1117" s="11">
        <f t="shared" si="80"/>
        <v>9.2938498315847937</v>
      </c>
      <c r="F1117">
        <f t="shared" si="81"/>
        <v>25.813711638016493</v>
      </c>
      <c r="G1117">
        <f t="shared" si="82"/>
        <v>2.7392620773582621E-2</v>
      </c>
      <c r="H1117">
        <f t="shared" si="83"/>
        <v>1.1292677980989652E-4</v>
      </c>
      <c r="I1117">
        <f t="shared" si="84"/>
        <v>0</v>
      </c>
    </row>
    <row r="1118" spans="1:9">
      <c r="A1118">
        <v>384</v>
      </c>
      <c r="B1118" s="11">
        <f>RockerConcaveParameters!R1194</f>
        <v>25.862481304873185</v>
      </c>
      <c r="C1118" s="11">
        <f>RockerConcaveParameters!T1194</f>
        <v>4.672546643748392</v>
      </c>
      <c r="D1118" s="11">
        <f>OutlineParameters!T1398</f>
        <v>173.00950594796123</v>
      </c>
      <c r="E1118" s="11">
        <f t="shared" si="80"/>
        <v>9.6187629660014551</v>
      </c>
      <c r="F1118">
        <f t="shared" si="81"/>
        <v>25.84121855382725</v>
      </c>
      <c r="G1118">
        <f t="shared" si="82"/>
        <v>2.7506915810757704E-2</v>
      </c>
      <c r="H1118">
        <f t="shared" si="83"/>
        <v>1.1429503717508283E-4</v>
      </c>
      <c r="I1118">
        <f t="shared" si="84"/>
        <v>0</v>
      </c>
    </row>
    <row r="1119" spans="1:9">
      <c r="A1119">
        <v>385</v>
      </c>
      <c r="B1119" s="11">
        <f>RockerConcaveParameters!R1195</f>
        <v>25.891542879878251</v>
      </c>
      <c r="C1119" s="11">
        <f>RockerConcaveParameters!T1195</f>
        <v>4.6621592271877947</v>
      </c>
      <c r="D1119" s="11">
        <f>OutlineParameters!T1399</f>
        <v>172.84177410891982</v>
      </c>
      <c r="E1119" s="11">
        <f t="shared" si="80"/>
        <v>9.9436761004181164</v>
      </c>
      <c r="F1119">
        <f t="shared" si="81"/>
        <v>25.868840803415729</v>
      </c>
      <c r="G1119">
        <f t="shared" si="82"/>
        <v>2.7622249588478809E-2</v>
      </c>
      <c r="H1119">
        <f t="shared" si="83"/>
        <v>1.1533377772110498E-4</v>
      </c>
      <c r="I1119">
        <f t="shared" si="84"/>
        <v>0</v>
      </c>
    </row>
    <row r="1120" spans="1:9">
      <c r="A1120">
        <v>386</v>
      </c>
      <c r="B1120" s="11">
        <f>RockerConcaveParameters!R1196</f>
        <v>25.920766370490782</v>
      </c>
      <c r="C1120" s="11">
        <f>RockerConcaveParameters!T1196</f>
        <v>4.6517202166163685</v>
      </c>
      <c r="D1120" s="11">
        <f>OutlineParameters!T1400</f>
        <v>172.67320438785069</v>
      </c>
      <c r="E1120" s="11">
        <f t="shared" si="80"/>
        <v>10.268589234834778</v>
      </c>
      <c r="F1120">
        <f t="shared" si="81"/>
        <v>25.896579420015129</v>
      </c>
      <c r="G1120">
        <f t="shared" si="82"/>
        <v>2.7738616599400245E-2</v>
      </c>
      <c r="H1120">
        <f t="shared" si="83"/>
        <v>1.1636701092143653E-4</v>
      </c>
      <c r="I1120">
        <f t="shared" si="84"/>
        <v>0</v>
      </c>
    </row>
    <row r="1121" spans="1:9">
      <c r="A1121">
        <v>387</v>
      </c>
      <c r="B1121" s="11">
        <f>RockerConcaveParameters!R1197</f>
        <v>25.950152651929443</v>
      </c>
      <c r="C1121" s="11">
        <f>RockerConcaveParameters!T1197</f>
        <v>4.6412293331478365</v>
      </c>
      <c r="D1121" s="11">
        <f>OutlineParameters!T1401</f>
        <v>172.50382193433194</v>
      </c>
      <c r="E1121" s="11">
        <f t="shared" si="80"/>
        <v>10.593502369251439</v>
      </c>
      <c r="F1121">
        <f t="shared" si="81"/>
        <v>25.924435451745474</v>
      </c>
      <c r="G1121">
        <f t="shared" si="82"/>
        <v>2.7856031730344455E-2</v>
      </c>
      <c r="H1121">
        <f t="shared" si="83"/>
        <v>1.1741513094420952E-4</v>
      </c>
      <c r="I1121">
        <f t="shared" si="84"/>
        <v>0</v>
      </c>
    </row>
    <row r="1122" spans="1:9">
      <c r="A1122">
        <v>388</v>
      </c>
      <c r="B1122" s="11">
        <f>RockerConcaveParameters!R1198</f>
        <v>25.979702599412878</v>
      </c>
      <c r="C1122" s="11">
        <f>RockerConcaveParameters!T1198</f>
        <v>4.6306862978959256</v>
      </c>
      <c r="D1122" s="11">
        <f>OutlineParameters!T1402</f>
        <v>172.3335952903974</v>
      </c>
      <c r="E1122" s="11">
        <f t="shared" ref="E1122:E1185" si="85">$C$20*A1122+$E$20</f>
        <v>10.918415503668101</v>
      </c>
      <c r="F1122">
        <f t="shared" si="81"/>
        <v>25.952409933221173</v>
      </c>
      <c r="G1122">
        <f t="shared" si="82"/>
        <v>2.7974481475698809E-2</v>
      </c>
      <c r="H1122">
        <f t="shared" si="83"/>
        <v>1.1844974535435426E-4</v>
      </c>
      <c r="I1122">
        <f t="shared" si="84"/>
        <v>0</v>
      </c>
    </row>
    <row r="1123" spans="1:9">
      <c r="A1123">
        <v>389</v>
      </c>
      <c r="B1123" s="11">
        <f>RockerConcaveParameters!R1199</f>
        <v>26.009417088159747</v>
      </c>
      <c r="C1123" s="11">
        <f>RockerConcaveParameters!T1199</f>
        <v>4.620090831974359</v>
      </c>
      <c r="D1123" s="11">
        <f>OutlineParameters!T1403</f>
        <v>172.16253543989802</v>
      </c>
      <c r="E1123" s="11">
        <f t="shared" si="85"/>
        <v>11.243328638084748</v>
      </c>
      <c r="F1123">
        <f t="shared" ref="F1123:F1186" si="86">IF(E1123&gt;-D1123,(B1123-3/2*C1123*((E1123/D1123)^2-1/3*(E1123/D1123)^3)),NA())</f>
        <v>25.980503913328665</v>
      </c>
      <c r="G1123">
        <f t="shared" ref="G1123:G1186" si="87">(F1123-F1122)</f>
        <v>2.80939801074922E-2</v>
      </c>
      <c r="H1123">
        <f t="shared" si="83"/>
        <v>1.1949863179339104E-4</v>
      </c>
      <c r="I1123">
        <f t="shared" si="84"/>
        <v>0</v>
      </c>
    </row>
    <row r="1124" spans="1:9">
      <c r="A1124">
        <v>390</v>
      </c>
      <c r="B1124" s="11">
        <f>RockerConcaveParameters!R1200</f>
        <v>26.0392969933887</v>
      </c>
      <c r="C1124" s="11">
        <f>RockerConcaveParameters!T1200</f>
        <v>4.60944265649686</v>
      </c>
      <c r="D1124" s="11">
        <f>OutlineParameters!T1404</f>
        <v>171.99065331046549</v>
      </c>
      <c r="E1124" s="11">
        <f t="shared" si="85"/>
        <v>11.568241772501409</v>
      </c>
      <c r="F1124">
        <f t="shared" si="86"/>
        <v>26.008718444296047</v>
      </c>
      <c r="G1124">
        <f t="shared" si="87"/>
        <v>2.8214530967382245E-2</v>
      </c>
      <c r="H1124">
        <f t="shared" ref="H1124:H1187" si="88">(G1124-G1123)</f>
        <v>1.205508598900451E-4</v>
      </c>
      <c r="I1124">
        <f t="shared" ref="I1124:I1187" si="89">IF(OR(ISNA(G1124),ISNA(G1123)),0,IF(G1124*G1123&lt;0,A1124,0))</f>
        <v>0</v>
      </c>
    </row>
    <row r="1125" spans="1:9">
      <c r="A1125">
        <v>391</v>
      </c>
      <c r="B1125" s="11">
        <f>RockerConcaveParameters!R1201</f>
        <v>26.069343190318396</v>
      </c>
      <c r="C1125" s="11">
        <f>RockerConcaveParameters!T1201</f>
        <v>4.5987414925771546</v>
      </c>
      <c r="D1125" s="11">
        <f>OutlineParameters!T1405</f>
        <v>171.8179175284626</v>
      </c>
      <c r="E1125" s="11">
        <f t="shared" si="85"/>
        <v>11.89315490691807</v>
      </c>
      <c r="F1125">
        <f t="shared" si="86"/>
        <v>26.037054566127608</v>
      </c>
      <c r="G1125">
        <f t="shared" si="87"/>
        <v>2.8336121831561201E-2</v>
      </c>
      <c r="H1125">
        <f t="shared" si="88"/>
        <v>1.2159086417895537E-4</v>
      </c>
      <c r="I1125">
        <f t="shared" si="89"/>
        <v>0</v>
      </c>
    </row>
    <row r="1126" spans="1:9">
      <c r="A1126">
        <v>392</v>
      </c>
      <c r="B1126" s="11">
        <f>RockerConcaveParameters!R1202</f>
        <v>26.099556554167481</v>
      </c>
      <c r="C1126" s="11">
        <f>RockerConcaveParameters!T1202</f>
        <v>4.5879865844918104</v>
      </c>
      <c r="D1126" s="11">
        <f>OutlineParameters!T1406</f>
        <v>171.6443531029191</v>
      </c>
      <c r="E1126" s="11">
        <f t="shared" si="85"/>
        <v>12.218068041334732</v>
      </c>
      <c r="F1126">
        <f t="shared" si="86"/>
        <v>26.065513344618417</v>
      </c>
      <c r="G1126">
        <f t="shared" si="87"/>
        <v>2.8458778490808356E-2</v>
      </c>
      <c r="H1126">
        <f t="shared" si="88"/>
        <v>1.2265665924715563E-4</v>
      </c>
      <c r="I1126">
        <f t="shared" si="89"/>
        <v>0</v>
      </c>
    </row>
    <row r="1127" spans="1:9">
      <c r="A1127">
        <v>393</v>
      </c>
      <c r="B1127" s="11">
        <f>RockerConcaveParameters!R1203</f>
        <v>26.129937960154617</v>
      </c>
      <c r="C1127" s="11">
        <f>RockerConcaveParameters!T1203</f>
        <v>4.5771786070288654</v>
      </c>
      <c r="D1127" s="11">
        <f>OutlineParameters!T1407</f>
        <v>171.46992871695164</v>
      </c>
      <c r="E1127" s="11">
        <f t="shared" si="85"/>
        <v>12.542981175751393</v>
      </c>
      <c r="F1127">
        <f t="shared" si="86"/>
        <v>26.094095816686007</v>
      </c>
      <c r="G1127">
        <f t="shared" si="87"/>
        <v>2.8582472067590459E-2</v>
      </c>
      <c r="H1127">
        <f t="shared" si="88"/>
        <v>1.2369357678210235E-4</v>
      </c>
      <c r="I1127">
        <f t="shared" si="89"/>
        <v>0</v>
      </c>
    </row>
    <row r="1128" spans="1:9">
      <c r="A1128">
        <v>394</v>
      </c>
      <c r="B1128" s="11">
        <f>RockerConcaveParameters!R1204</f>
        <v>26.160488648697353</v>
      </c>
      <c r="C1128" s="11">
        <f>RockerConcaveParameters!T1204</f>
        <v>4.5663172409038086</v>
      </c>
      <c r="D1128" s="11">
        <f>OutlineParameters!T1408</f>
        <v>171.29466932262244</v>
      </c>
      <c r="E1128" s="11">
        <f t="shared" si="85"/>
        <v>12.867894310168055</v>
      </c>
      <c r="F1128">
        <f t="shared" si="86"/>
        <v>26.122803415668304</v>
      </c>
      <c r="G1128">
        <f t="shared" si="87"/>
        <v>2.8707598982297355E-2</v>
      </c>
      <c r="H1128">
        <f t="shared" si="88"/>
        <v>1.2512691470689674E-4</v>
      </c>
      <c r="I1128">
        <f t="shared" si="89"/>
        <v>0</v>
      </c>
    </row>
    <row r="1129" spans="1:9">
      <c r="A1129">
        <v>395</v>
      </c>
      <c r="B1129" s="11">
        <f>RockerConcaveParameters!R1205</f>
        <v>26.19120876664585</v>
      </c>
      <c r="C1129" s="11">
        <f>RockerConcaveParameters!T1205</f>
        <v>4.5554013337058903</v>
      </c>
      <c r="D1129" s="11">
        <f>OutlineParameters!T1409</f>
        <v>171.11854366022934</v>
      </c>
      <c r="E1129" s="11">
        <f t="shared" si="85"/>
        <v>13.192807444584702</v>
      </c>
      <c r="F1129">
        <f t="shared" si="86"/>
        <v>26.151636467979031</v>
      </c>
      <c r="G1129">
        <f t="shared" si="87"/>
        <v>2.883305231072697E-2</v>
      </c>
      <c r="H1129">
        <f t="shared" si="88"/>
        <v>1.2545332842961443E-4</v>
      </c>
      <c r="I1129">
        <f t="shared" si="89"/>
        <v>0</v>
      </c>
    </row>
    <row r="1130" spans="1:9">
      <c r="A1130">
        <v>396</v>
      </c>
      <c r="B1130" s="11">
        <f>RockerConcaveParameters!R1206</f>
        <v>26.222099552398792</v>
      </c>
      <c r="C1130" s="11">
        <f>RockerConcaveParameters!T1206</f>
        <v>4.5444305667939044</v>
      </c>
      <c r="D1130" s="11">
        <f>OutlineParameters!T1410</f>
        <v>170.94157662443956</v>
      </c>
      <c r="E1130" s="11">
        <f t="shared" si="85"/>
        <v>13.517720579001377</v>
      </c>
      <c r="F1130">
        <f t="shared" si="86"/>
        <v>26.180596412545409</v>
      </c>
      <c r="G1130">
        <f t="shared" si="87"/>
        <v>2.8959944566377516E-2</v>
      </c>
      <c r="H1130">
        <f t="shared" si="88"/>
        <v>1.2689225565054585E-4</v>
      </c>
      <c r="I1130">
        <f t="shared" si="89"/>
        <v>0</v>
      </c>
    </row>
    <row r="1131" spans="1:9">
      <c r="A1131">
        <v>397</v>
      </c>
      <c r="B1131" s="11">
        <f>RockerConcaveParameters!R1207</f>
        <v>26.253161881174826</v>
      </c>
      <c r="C1131" s="11">
        <f>RockerConcaveParameters!T1207</f>
        <v>4.5334056149558926</v>
      </c>
      <c r="D1131" s="11">
        <f>OutlineParameters!T1411</f>
        <v>170.76373701315981</v>
      </c>
      <c r="E1131" s="11">
        <f t="shared" si="85"/>
        <v>13.842633713418024</v>
      </c>
      <c r="F1131">
        <f t="shared" si="86"/>
        <v>26.209684292781603</v>
      </c>
      <c r="G1131">
        <f t="shared" si="87"/>
        <v>2.9087880236193797E-2</v>
      </c>
      <c r="H1131">
        <f t="shared" si="88"/>
        <v>1.2793566981628146E-4</v>
      </c>
      <c r="I1131">
        <f t="shared" si="89"/>
        <v>0</v>
      </c>
    </row>
    <row r="1132" spans="1:9">
      <c r="A1132">
        <v>398</v>
      </c>
      <c r="B1132" s="11">
        <f>RockerConcaveParameters!R1208</f>
        <v>26.284396628192614</v>
      </c>
      <c r="C1132" s="11">
        <f>RockerConcaveParameters!T1208</f>
        <v>4.5223257224684215</v>
      </c>
      <c r="D1132" s="11">
        <f>OutlineParameters!T1412</f>
        <v>170.58504966323466</v>
      </c>
      <c r="E1132" s="11">
        <f t="shared" si="85"/>
        <v>14.1675468478347</v>
      </c>
      <c r="F1132">
        <f t="shared" si="86"/>
        <v>26.238901194360768</v>
      </c>
      <c r="G1132">
        <f t="shared" si="87"/>
        <v>2.9216901579165011E-2</v>
      </c>
      <c r="H1132">
        <f t="shared" si="88"/>
        <v>1.2902134297121393E-4</v>
      </c>
      <c r="I1132">
        <f t="shared" si="89"/>
        <v>0</v>
      </c>
    </row>
    <row r="1133" spans="1:9">
      <c r="A1133">
        <v>399</v>
      </c>
      <c r="B1133" s="11">
        <f>RockerConcaveParameters!R1209</f>
        <v>26.315804668670804</v>
      </c>
      <c r="C1133" s="11">
        <f>RockerConcaveParameters!T1209</f>
        <v>4.5111906104452162</v>
      </c>
      <c r="D1133" s="11">
        <f>OutlineParameters!T1413</f>
        <v>170.40548343060721</v>
      </c>
      <c r="E1133" s="11">
        <f t="shared" si="85"/>
        <v>14.492459982251347</v>
      </c>
      <c r="F1133">
        <f t="shared" si="86"/>
        <v>26.268248173520121</v>
      </c>
      <c r="G1133">
        <f t="shared" si="87"/>
        <v>2.9346979159353026E-2</v>
      </c>
      <c r="H1133">
        <f t="shared" si="88"/>
        <v>1.3007758018801496E-4</v>
      </c>
      <c r="I1133">
        <f t="shared" si="89"/>
        <v>0</v>
      </c>
    </row>
    <row r="1134" spans="1:9">
      <c r="A1134">
        <v>400</v>
      </c>
      <c r="B1134" s="11">
        <f>RockerConcaveParameters!R1210</f>
        <v>26.347386877828054</v>
      </c>
      <c r="C1134" s="11">
        <f>RockerConcaveParameters!T1210</f>
        <v>4.5</v>
      </c>
      <c r="D1134" s="11">
        <f>OutlineParameters!T1414</f>
        <v>170.22504914246767</v>
      </c>
      <c r="E1134" s="11">
        <f t="shared" si="85"/>
        <v>14.817373116668023</v>
      </c>
      <c r="F1134">
        <f t="shared" si="86"/>
        <v>26.297726310789916</v>
      </c>
      <c r="G1134">
        <f t="shared" si="87"/>
        <v>2.9478137269794757E-2</v>
      </c>
      <c r="H1134">
        <f t="shared" si="88"/>
        <v>1.3115811044173142E-4</v>
      </c>
      <c r="I1134">
        <f t="shared" si="89"/>
        <v>0</v>
      </c>
    </row>
    <row r="1135" spans="1:9">
      <c r="A1135">
        <v>401</v>
      </c>
      <c r="B1135" s="11">
        <f>RockerConcaveParameters!R1211</f>
        <v>26.379143876327703</v>
      </c>
      <c r="C1135" s="11">
        <f>RockerConcaveParameters!T1211</f>
        <v>4.4887536618417272</v>
      </c>
      <c r="D1135" s="11">
        <f>OutlineParameters!T1415</f>
        <v>170.04375756743568</v>
      </c>
      <c r="E1135" s="11">
        <f t="shared" si="85"/>
        <v>15.14228625108467</v>
      </c>
      <c r="F1135">
        <f t="shared" si="86"/>
        <v>26.327336435864947</v>
      </c>
      <c r="G1135">
        <f t="shared" si="87"/>
        <v>2.9610125075031135E-2</v>
      </c>
      <c r="H1135">
        <f t="shared" si="88"/>
        <v>1.3198780523637765E-4</v>
      </c>
      <c r="I1135">
        <f t="shared" si="89"/>
        <v>0</v>
      </c>
    </row>
    <row r="1136" spans="1:9">
      <c r="A1136">
        <v>402</v>
      </c>
      <c r="B1136" s="11">
        <f>RockerConcaveParameters!R1212</f>
        <v>26.411075069329659</v>
      </c>
      <c r="C1136" s="11">
        <f>RockerConcaveParameters!T1212</f>
        <v>4.4774518170329296</v>
      </c>
      <c r="D1136" s="11">
        <f>OutlineParameters!T1416</f>
        <v>169.86157764931031</v>
      </c>
      <c r="E1136" s="11">
        <f t="shared" si="85"/>
        <v>15.467199385501345</v>
      </c>
      <c r="F1136">
        <f t="shared" si="86"/>
        <v>26.357078135688958</v>
      </c>
      <c r="G1136">
        <f t="shared" si="87"/>
        <v>2.9741699824011647E-2</v>
      </c>
      <c r="H1136">
        <f t="shared" si="88"/>
        <v>1.3157474898051191E-4</v>
      </c>
      <c r="I1136">
        <f t="shared" si="89"/>
        <v>0</v>
      </c>
    </row>
    <row r="1137" spans="1:9">
      <c r="A1137">
        <v>403</v>
      </c>
      <c r="B1137" s="11">
        <f>RockerConcaveParameters!R1213</f>
        <v>26.443179599654055</v>
      </c>
      <c r="C1137" s="11">
        <f>RockerConcaveParameters!T1213</f>
        <v>4.4660947368034192</v>
      </c>
      <c r="D1137" s="11">
        <f>OutlineParameters!T1417</f>
        <v>169.67853407850941</v>
      </c>
      <c r="E1137" s="11">
        <f t="shared" si="85"/>
        <v>15.792112519917993</v>
      </c>
      <c r="F1137">
        <f t="shared" si="86"/>
        <v>26.386950769721853</v>
      </c>
      <c r="G1137">
        <f t="shared" si="87"/>
        <v>2.9872634032894751E-2</v>
      </c>
      <c r="H1137">
        <f t="shared" si="88"/>
        <v>1.3093420888310447E-4</v>
      </c>
      <c r="I1137">
        <f t="shared" si="89"/>
        <v>0</v>
      </c>
    </row>
    <row r="1138" spans="1:9">
      <c r="A1138">
        <v>404</v>
      </c>
      <c r="B1138" s="11">
        <f>RockerConcaveParameters!R1214</f>
        <v>26.475456639923358</v>
      </c>
      <c r="C1138" s="11">
        <f>RockerConcaveParameters!T1214</f>
        <v>4.45468269052036</v>
      </c>
      <c r="D1138" s="11">
        <f>OutlineParameters!T1418</f>
        <v>169.49459585793716</v>
      </c>
      <c r="E1138" s="11">
        <f t="shared" si="85"/>
        <v>16.11702565433464</v>
      </c>
      <c r="F1138">
        <f t="shared" si="86"/>
        <v>26.416953694308564</v>
      </c>
      <c r="G1138">
        <f t="shared" si="87"/>
        <v>3.0002924586710833E-2</v>
      </c>
      <c r="H1138">
        <f t="shared" si="88"/>
        <v>1.3029055381608146E-4</v>
      </c>
      <c r="I1138">
        <f t="shared" si="89"/>
        <v>0</v>
      </c>
    </row>
    <row r="1139" spans="1:9">
      <c r="A1139">
        <v>405</v>
      </c>
      <c r="B1139" s="11">
        <f>RockerConcaveParameters!R1215</f>
        <v>26.507905295704802</v>
      </c>
      <c r="C1139" s="11">
        <f>RockerConcaveParameters!T1215</f>
        <v>4.4432159498792227</v>
      </c>
      <c r="D1139" s="11">
        <f>OutlineParameters!T1419</f>
        <v>169.3097876186925</v>
      </c>
      <c r="E1139" s="11">
        <f t="shared" si="85"/>
        <v>16.441938788751315</v>
      </c>
      <c r="F1139">
        <f t="shared" si="86"/>
        <v>26.447086236925188</v>
      </c>
      <c r="G1139">
        <f t="shared" si="87"/>
        <v>3.0132542616623681E-2</v>
      </c>
      <c r="H1139">
        <f t="shared" si="88"/>
        <v>1.2961802991284799E-4</v>
      </c>
      <c r="I1139">
        <f t="shared" si="89"/>
        <v>0</v>
      </c>
    </row>
    <row r="1140" spans="1:9">
      <c r="A1140">
        <v>406</v>
      </c>
      <c r="B1140" s="11">
        <f>RockerConcaveParameters!R1216</f>
        <v>26.540524776873752</v>
      </c>
      <c r="C1140" s="11">
        <f>RockerConcaveParameters!T1216</f>
        <v>4.4316947875068031</v>
      </c>
      <c r="D1140" s="11">
        <f>OutlineParameters!T1420</f>
        <v>169.12407842321235</v>
      </c>
      <c r="E1140" s="11">
        <f t="shared" si="85"/>
        <v>16.766851923167962</v>
      </c>
      <c r="F1140">
        <f t="shared" si="86"/>
        <v>26.477347793519598</v>
      </c>
      <c r="G1140">
        <f t="shared" si="87"/>
        <v>3.0261556594410877E-2</v>
      </c>
      <c r="H1140">
        <f t="shared" si="88"/>
        <v>1.290139777871957E-4</v>
      </c>
      <c r="I1140">
        <f t="shared" si="89"/>
        <v>0</v>
      </c>
    </row>
    <row r="1141" spans="1:9">
      <c r="A1141">
        <v>407</v>
      </c>
      <c r="B1141" s="11">
        <f>RockerConcaveParameters!R1217</f>
        <v>26.573314203898608</v>
      </c>
      <c r="C1141" s="11">
        <f>RockerConcaveParameters!T1217</f>
        <v>4.4201194685793137</v>
      </c>
      <c r="D1141" s="11">
        <f>OutlineParameters!T1421</f>
        <v>168.93749284284911</v>
      </c>
      <c r="E1141" s="11">
        <f t="shared" si="85"/>
        <v>17.091765057584638</v>
      </c>
      <c r="F1141">
        <f t="shared" si="86"/>
        <v>26.507737711890428</v>
      </c>
      <c r="G1141">
        <f t="shared" si="87"/>
        <v>3.0389918370829605E-2</v>
      </c>
      <c r="H1141">
        <f t="shared" si="88"/>
        <v>1.2836177641872837E-4</v>
      </c>
      <c r="I1141">
        <f t="shared" si="89"/>
        <v>0</v>
      </c>
    </row>
    <row r="1142" spans="1:9">
      <c r="A1142">
        <v>408</v>
      </c>
      <c r="B1142" s="11">
        <f>RockerConcaveParameters!R1218</f>
        <v>26.60627272705009</v>
      </c>
      <c r="C1142" s="11">
        <f>RockerConcaveParameters!T1218</f>
        <v>4.408490271311484</v>
      </c>
      <c r="D1142" s="11">
        <f>OutlineParameters!T1422</f>
        <v>168.75</v>
      </c>
      <c r="E1142" s="11">
        <f t="shared" si="85"/>
        <v>17.416678192001285</v>
      </c>
      <c r="F1142">
        <f t="shared" si="86"/>
        <v>26.538255330647097</v>
      </c>
      <c r="G1142">
        <f t="shared" si="87"/>
        <v>3.0517618756668696E-2</v>
      </c>
      <c r="H1142">
        <f t="shared" si="88"/>
        <v>1.2770038583909127E-4</v>
      </c>
      <c r="I1142">
        <f t="shared" si="89"/>
        <v>0</v>
      </c>
    </row>
    <row r="1143" spans="1:9">
      <c r="A1143">
        <v>409</v>
      </c>
      <c r="B1143" s="11">
        <f>RockerConcaveParameters!R1219</f>
        <v>26.639399466796593</v>
      </c>
      <c r="C1143" s="11">
        <f>RockerConcaveParameters!T1219</f>
        <v>4.3968074627421725</v>
      </c>
      <c r="D1143" s="11">
        <f>OutlineParameters!T1423</f>
        <v>168.56161823747266</v>
      </c>
      <c r="E1143" s="11">
        <f t="shared" si="85"/>
        <v>17.741591326417961</v>
      </c>
      <c r="F1143">
        <f t="shared" si="86"/>
        <v>26.568899997885683</v>
      </c>
      <c r="G1143">
        <f t="shared" si="87"/>
        <v>3.064466723858672E-2</v>
      </c>
      <c r="H1143">
        <f t="shared" si="88"/>
        <v>1.2704848191802398E-4</v>
      </c>
      <c r="I1143">
        <f t="shared" si="89"/>
        <v>0</v>
      </c>
    </row>
    <row r="1144" spans="1:9">
      <c r="A1144">
        <v>410</v>
      </c>
      <c r="B1144" s="11">
        <f>RockerConcaveParameters!R1220</f>
        <v>26.672693603211165</v>
      </c>
      <c r="C1144" s="11">
        <f>RockerConcaveParameters!T1220</f>
        <v>4.3850713099102387</v>
      </c>
      <c r="D1144" s="11">
        <f>OutlineParameters!T1424</f>
        <v>168.37234575310134</v>
      </c>
      <c r="E1144" s="11">
        <f t="shared" si="85"/>
        <v>18.066504460834608</v>
      </c>
      <c r="F1144">
        <f t="shared" si="86"/>
        <v>26.599671108640003</v>
      </c>
      <c r="G1144">
        <f t="shared" si="87"/>
        <v>3.0771110754319153E-2</v>
      </c>
      <c r="H1144">
        <f t="shared" si="88"/>
        <v>1.2644351573243284E-4</v>
      </c>
      <c r="I1144">
        <f t="shared" si="89"/>
        <v>0</v>
      </c>
    </row>
    <row r="1145" spans="1:9">
      <c r="A1145">
        <v>411</v>
      </c>
      <c r="B1145" s="11">
        <f>RockerConcaveParameters!R1221</f>
        <v>26.706154346169171</v>
      </c>
      <c r="C1145" s="11">
        <f>RockerConcaveParameters!T1221</f>
        <v>4.373282087305121</v>
      </c>
      <c r="D1145" s="11">
        <f>OutlineParameters!T1425</f>
        <v>168.18218840689823</v>
      </c>
      <c r="E1145" s="11">
        <f t="shared" si="85"/>
        <v>18.391417595251284</v>
      </c>
      <c r="F1145">
        <f t="shared" si="86"/>
        <v>26.630568096511897</v>
      </c>
      <c r="G1145">
        <f t="shared" si="87"/>
        <v>3.0896987871894765E-2</v>
      </c>
      <c r="H1145">
        <f t="shared" si="88"/>
        <v>1.2587711757561237E-4</v>
      </c>
      <c r="I1145">
        <f t="shared" si="89"/>
        <v>0</v>
      </c>
    </row>
    <row r="1146" spans="1:9">
      <c r="A1146">
        <v>412</v>
      </c>
      <c r="B1146" s="11">
        <f>RockerConcaveParameters!R1222</f>
        <v>26.739780726732036</v>
      </c>
      <c r="C1146" s="11">
        <f>RockerConcaveParameters!T1222</f>
        <v>4.3614400731415479</v>
      </c>
      <c r="D1146" s="11">
        <f>OutlineParameters!T1426</f>
        <v>167.99115205887546</v>
      </c>
      <c r="E1146" s="11">
        <f t="shared" si="85"/>
        <v>18.716330729667931</v>
      </c>
      <c r="F1146">
        <f t="shared" si="86"/>
        <v>26.661590219304976</v>
      </c>
      <c r="G1146">
        <f t="shared" si="87"/>
        <v>3.1022122793078921E-2</v>
      </c>
      <c r="H1146">
        <f t="shared" si="88"/>
        <v>1.251349211841557E-4</v>
      </c>
      <c r="I1146">
        <f t="shared" si="89"/>
        <v>0</v>
      </c>
    </row>
    <row r="1147" spans="1:9">
      <c r="A1147">
        <v>413</v>
      </c>
      <c r="B1147" s="11">
        <f>RockerConcaveParameters!R1223</f>
        <v>26.773572014379777</v>
      </c>
      <c r="C1147" s="11">
        <f>RockerConcaveParameters!T1223</f>
        <v>4.3495455232825089</v>
      </c>
      <c r="D1147" s="11">
        <f>OutlineParameters!T1427</f>
        <v>167.79924280746371</v>
      </c>
      <c r="E1147" s="11">
        <f t="shared" si="85"/>
        <v>19.041243864084606</v>
      </c>
      <c r="F1147">
        <f t="shared" si="86"/>
        <v>26.692736977005946</v>
      </c>
      <c r="G1147">
        <f t="shared" si="87"/>
        <v>3.1146757700970085E-2</v>
      </c>
      <c r="H1147">
        <f t="shared" si="88"/>
        <v>1.2463490789116349E-4</v>
      </c>
      <c r="I1147">
        <f t="shared" si="89"/>
        <v>0</v>
      </c>
    </row>
    <row r="1148" spans="1:9">
      <c r="A1148">
        <v>414</v>
      </c>
      <c r="B1148" s="11">
        <f>RockerConcaveParameters!R1224</f>
        <v>26.807527240173822</v>
      </c>
      <c r="C1148" s="11">
        <f>RockerConcaveParameters!T1224</f>
        <v>4.3375987159427325</v>
      </c>
      <c r="D1148" s="11">
        <f>OutlineParameters!T1428</f>
        <v>167.60646579741939</v>
      </c>
      <c r="E1148" s="11">
        <f t="shared" si="85"/>
        <v>19.366156998501253</v>
      </c>
      <c r="F1148">
        <f t="shared" si="86"/>
        <v>26.724007633086718</v>
      </c>
      <c r="G1148">
        <f t="shared" si="87"/>
        <v>3.1270656080771175E-2</v>
      </c>
      <c r="H1148">
        <f t="shared" si="88"/>
        <v>1.2389837980109064E-4</v>
      </c>
      <c r="I1148">
        <f t="shared" si="89"/>
        <v>0</v>
      </c>
    </row>
    <row r="1149" spans="1:9">
      <c r="A1149">
        <v>415</v>
      </c>
      <c r="B1149" s="11">
        <f>RockerConcaveParameters!R1225</f>
        <v>26.841645673594179</v>
      </c>
      <c r="C1149" s="11">
        <f>RockerConcaveParameters!T1225</f>
        <v>4.3255999293369491</v>
      </c>
      <c r="D1149" s="11">
        <f>OutlineParameters!T1429</f>
        <v>167.41282784242895</v>
      </c>
      <c r="E1149" s="11">
        <f t="shared" si="85"/>
        <v>19.691070132917901</v>
      </c>
      <c r="F1149">
        <f t="shared" si="86"/>
        <v>26.755401694257863</v>
      </c>
      <c r="G1149">
        <f t="shared" si="87"/>
        <v>3.1394061171145182E-2</v>
      </c>
      <c r="H1149">
        <f t="shared" si="88"/>
        <v>1.2340509037400693E-4</v>
      </c>
      <c r="I1149">
        <f t="shared" si="89"/>
        <v>0</v>
      </c>
    </row>
    <row r="1150" spans="1:9">
      <c r="A1150">
        <v>416</v>
      </c>
      <c r="B1150" s="11">
        <f>RockerConcaveParameters!R1226</f>
        <v>26.875926345702283</v>
      </c>
      <c r="C1150" s="11">
        <f>RockerConcaveParameters!T1226</f>
        <v>4.3135494193281456</v>
      </c>
      <c r="D1150" s="11">
        <f>OutlineParameters!T1430</f>
        <v>167.21833384883018</v>
      </c>
      <c r="E1150" s="11">
        <f t="shared" si="85"/>
        <v>20.015983267334576</v>
      </c>
      <c r="F1150">
        <f t="shared" si="86"/>
        <v>26.78691843068939</v>
      </c>
      <c r="G1150">
        <f t="shared" si="87"/>
        <v>3.1516736431527193E-2</v>
      </c>
      <c r="H1150">
        <f t="shared" si="88"/>
        <v>1.2267526038201026E-4</v>
      </c>
      <c r="I1150">
        <f t="shared" si="89"/>
        <v>0</v>
      </c>
    </row>
    <row r="1151" spans="1:9">
      <c r="A1151">
        <v>417</v>
      </c>
      <c r="B1151" s="11">
        <f>RockerConcaveParameters!R1227</f>
        <v>26.910368466373495</v>
      </c>
      <c r="C1151" s="11">
        <f>RockerConcaveParameters!T1227</f>
        <v>4.3014474641310514</v>
      </c>
      <c r="D1151" s="11">
        <f>OutlineParameters!T1431</f>
        <v>167.02299015347242</v>
      </c>
      <c r="E1151" s="11">
        <f t="shared" si="85"/>
        <v>20.340896401751223</v>
      </c>
      <c r="F1151">
        <f t="shared" si="86"/>
        <v>26.818557295696355</v>
      </c>
      <c r="G1151">
        <f t="shared" si="87"/>
        <v>3.1638865006964778E-2</v>
      </c>
      <c r="H1151">
        <f t="shared" si="88"/>
        <v>1.221285754375856E-4</v>
      </c>
      <c r="I1151">
        <f t="shared" si="89"/>
        <v>0</v>
      </c>
    </row>
    <row r="1152" spans="1:9">
      <c r="A1152">
        <v>418</v>
      </c>
      <c r="B1152" s="11">
        <f>RockerConcaveParameters!R1228</f>
        <v>26.944971185878536</v>
      </c>
      <c r="C1152" s="11">
        <f>RockerConcaveParameters!T1228</f>
        <v>4.2892943419603968</v>
      </c>
      <c r="D1152" s="11">
        <f>OutlineParameters!T1432</f>
        <v>166.8268035700421</v>
      </c>
      <c r="E1152" s="11">
        <f t="shared" si="85"/>
        <v>20.665809536167899</v>
      </c>
      <c r="F1152">
        <f t="shared" si="86"/>
        <v>26.850317686969028</v>
      </c>
      <c r="G1152">
        <f t="shared" si="87"/>
        <v>3.1760391272673161E-2</v>
      </c>
      <c r="H1152">
        <f t="shared" si="88"/>
        <v>1.2152626570838265E-4</v>
      </c>
      <c r="I1152">
        <f t="shared" si="89"/>
        <v>0</v>
      </c>
    </row>
    <row r="1153" spans="1:9">
      <c r="A1153">
        <v>419</v>
      </c>
      <c r="B1153" s="11">
        <f>RockerConcaveParameters!R1229</f>
        <v>26.979733654488129</v>
      </c>
      <c r="C1153" s="11">
        <f>RockerConcaveParameters!T1229</f>
        <v>4.2770903012285881</v>
      </c>
      <c r="D1153" s="11">
        <f>OutlineParameters!T1433</f>
        <v>166.62977805120269</v>
      </c>
      <c r="E1153" s="11">
        <f t="shared" si="85"/>
        <v>20.990722670584546</v>
      </c>
      <c r="F1153">
        <f t="shared" si="86"/>
        <v>26.882199003173344</v>
      </c>
      <c r="G1153">
        <f t="shared" si="87"/>
        <v>3.1881316204316335E-2</v>
      </c>
      <c r="H1153">
        <f t="shared" si="88"/>
        <v>1.2092493164317375E-4</v>
      </c>
      <c r="I1153">
        <f t="shared" si="89"/>
        <v>0</v>
      </c>
    </row>
    <row r="1154" spans="1:9">
      <c r="A1154">
        <v>420</v>
      </c>
      <c r="B1154" s="11">
        <f>RockerConcaveParameters!R1230</f>
        <v>27.014655022472994</v>
      </c>
      <c r="C1154" s="11">
        <f>RockerConcaveParameters!T1230</f>
        <v>4.2648356425020966</v>
      </c>
      <c r="D1154" s="11">
        <f>OutlineParameters!T1434</f>
        <v>166.43192041064063</v>
      </c>
      <c r="E1154" s="11">
        <f t="shared" si="85"/>
        <v>21.315635805001222</v>
      </c>
      <c r="F1154">
        <f t="shared" si="86"/>
        <v>26.914200648440058</v>
      </c>
      <c r="G1154">
        <f t="shared" si="87"/>
        <v>3.2001645266714007E-2</v>
      </c>
      <c r="H1154">
        <f t="shared" si="88"/>
        <v>1.2032906239767271E-4</v>
      </c>
      <c r="I1154">
        <f t="shared" si="89"/>
        <v>0</v>
      </c>
    </row>
    <row r="1155" spans="1:9">
      <c r="A1155">
        <v>421</v>
      </c>
      <c r="B1155" s="11">
        <f>RockerConcaveParameters!R1231</f>
        <v>27.049734559313144</v>
      </c>
      <c r="C1155" s="11">
        <f>RockerConcaveParameters!T1231</f>
        <v>4.2525306216439098</v>
      </c>
      <c r="D1155" s="11">
        <f>OutlineParameters!T1435</f>
        <v>166.23323650836812</v>
      </c>
      <c r="E1155" s="11">
        <f t="shared" si="85"/>
        <v>21.640548939417869</v>
      </c>
      <c r="F1155">
        <f t="shared" si="86"/>
        <v>26.946322149650722</v>
      </c>
      <c r="G1155">
        <f t="shared" si="87"/>
        <v>3.212150121066415E-2</v>
      </c>
      <c r="H1155">
        <f t="shared" si="88"/>
        <v>1.1985594395014232E-4</v>
      </c>
      <c r="I1155">
        <f t="shared" si="89"/>
        <v>0</v>
      </c>
    </row>
    <row r="1156" spans="1:9">
      <c r="A1156">
        <v>422</v>
      </c>
      <c r="B1156" s="11">
        <f>RockerConcaveParameters!R1232</f>
        <v>27.084971176860712</v>
      </c>
      <c r="C1156" s="11">
        <f>RockerConcaveParameters!T1232</f>
        <v>4.2401754945170165</v>
      </c>
      <c r="D1156" s="11">
        <f>OutlineParameters!T1436</f>
        <v>166.03373315807156</v>
      </c>
      <c r="E1156" s="11">
        <f t="shared" si="85"/>
        <v>21.965462073834544</v>
      </c>
      <c r="F1156">
        <f t="shared" si="86"/>
        <v>26.978562680923883</v>
      </c>
      <c r="G1156">
        <f t="shared" si="87"/>
        <v>3.22405312731604E-2</v>
      </c>
      <c r="H1156">
        <f t="shared" si="88"/>
        <v>1.1903006249625037E-4</v>
      </c>
      <c r="I1156">
        <f t="shared" si="89"/>
        <v>0</v>
      </c>
    </row>
    <row r="1157" spans="1:9">
      <c r="A1157">
        <v>423</v>
      </c>
      <c r="B1157" s="11">
        <f>RockerConcaveParameters!R1233</f>
        <v>27.120364144595715</v>
      </c>
      <c r="C1157" s="11">
        <f>RockerConcaveParameters!T1233</f>
        <v>4.2277705616878878</v>
      </c>
      <c r="D1157" s="11">
        <f>OutlineParameters!T1437</f>
        <v>165.83341431241442</v>
      </c>
      <c r="E1157" s="11">
        <f t="shared" si="85"/>
        <v>22.290375208251191</v>
      </c>
      <c r="F1157">
        <f t="shared" si="86"/>
        <v>27.010921773029345</v>
      </c>
      <c r="G1157">
        <f t="shared" si="87"/>
        <v>3.2359092105462395E-2</v>
      </c>
      <c r="H1157">
        <f t="shared" si="88"/>
        <v>1.1856083230199488E-4</v>
      </c>
      <c r="I1157">
        <f t="shared" si="89"/>
        <v>0</v>
      </c>
    </row>
    <row r="1158" spans="1:9">
      <c r="A1158">
        <v>424</v>
      </c>
      <c r="B1158" s="11">
        <f>RockerConcaveParameters!R1234</f>
        <v>27.155912612788871</v>
      </c>
      <c r="C1158" s="11">
        <f>RockerConcaveParameters!T1234</f>
        <v>4.2153160790195106</v>
      </c>
      <c r="D1158" s="11">
        <f>OutlineParameters!T1438</f>
        <v>165.63228678508321</v>
      </c>
      <c r="E1158" s="11">
        <f t="shared" si="85"/>
        <v>22.615288342667839</v>
      </c>
      <c r="F1158">
        <f t="shared" si="86"/>
        <v>27.043398845875807</v>
      </c>
      <c r="G1158">
        <f t="shared" si="87"/>
        <v>3.2477072846461397E-2</v>
      </c>
      <c r="H1158">
        <f t="shared" si="88"/>
        <v>1.1798074099900191E-4</v>
      </c>
      <c r="I1158">
        <f t="shared" si="89"/>
        <v>0</v>
      </c>
    </row>
    <row r="1159" spans="1:9">
      <c r="A1159">
        <v>425</v>
      </c>
      <c r="B1159" s="11">
        <f>RockerConcaveParameters!R1235</f>
        <v>27.1916157317109</v>
      </c>
      <c r="C1159" s="11">
        <f>RockerConcaveParameters!T1235</f>
        <v>4.2028123023748725</v>
      </c>
      <c r="D1159" s="11">
        <f>OutlineParameters!T1439</f>
        <v>165.43035643608999</v>
      </c>
      <c r="E1159" s="11">
        <f t="shared" si="85"/>
        <v>22.940201477084514</v>
      </c>
      <c r="F1159">
        <f t="shared" si="86"/>
        <v>27.075993322052792</v>
      </c>
      <c r="G1159">
        <f t="shared" si="87"/>
        <v>3.259447617698541E-2</v>
      </c>
      <c r="H1159">
        <f t="shared" si="88"/>
        <v>1.1740333052401297E-4</v>
      </c>
      <c r="I1159">
        <f t="shared" si="89"/>
        <v>0</v>
      </c>
    </row>
    <row r="1160" spans="1:9">
      <c r="A1160">
        <v>426</v>
      </c>
      <c r="B1160" s="11">
        <f>RockerConcaveParameters!R1236</f>
        <v>27.227472770841814</v>
      </c>
      <c r="C1160" s="11">
        <f>RockerConcaveParameters!T1236</f>
        <v>4.1902595323204448</v>
      </c>
      <c r="D1160" s="11">
        <f>OutlineParameters!T1440</f>
        <v>165.22762912544695</v>
      </c>
      <c r="E1160" s="11">
        <f t="shared" si="85"/>
        <v>23.265114611501161</v>
      </c>
      <c r="F1160">
        <f t="shared" si="86"/>
        <v>27.108704745991087</v>
      </c>
      <c r="G1160">
        <f t="shared" si="87"/>
        <v>3.271142393829507E-2</v>
      </c>
      <c r="H1160">
        <f t="shared" si="88"/>
        <v>1.1694776130966034E-4</v>
      </c>
      <c r="I1160">
        <f t="shared" si="89"/>
        <v>0</v>
      </c>
    </row>
    <row r="1161" spans="1:9">
      <c r="A1161">
        <v>427</v>
      </c>
      <c r="B1161" s="11">
        <f>RockerConcaveParameters!R1237</f>
        <v>27.26348264203375</v>
      </c>
      <c r="C1161" s="11">
        <f>RockerConcaveParameters!T1237</f>
        <v>4.177658024719217</v>
      </c>
      <c r="D1161" s="11">
        <f>OutlineParameters!T1441</f>
        <v>165.02411166684053</v>
      </c>
      <c r="E1161" s="11">
        <f t="shared" si="85"/>
        <v>23.590027745917837</v>
      </c>
      <c r="F1161">
        <f t="shared" si="86"/>
        <v>27.141532310979326</v>
      </c>
      <c r="G1161">
        <f t="shared" si="87"/>
        <v>3.2827564988238578E-2</v>
      </c>
      <c r="H1161">
        <f t="shared" si="88"/>
        <v>1.1614104994350782E-4</v>
      </c>
      <c r="I1161">
        <f t="shared" si="89"/>
        <v>0</v>
      </c>
    </row>
    <row r="1162" spans="1:9">
      <c r="A1162">
        <v>428</v>
      </c>
      <c r="B1162" s="11">
        <f>RockerConcaveParameters!R1238</f>
        <v>27.299644614766727</v>
      </c>
      <c r="C1162" s="11">
        <f>RockerConcaveParameters!T1238</f>
        <v>4.165008035434175</v>
      </c>
      <c r="D1162" s="11">
        <f>OutlineParameters!T1442</f>
        <v>164.81980896660852</v>
      </c>
      <c r="E1162" s="11">
        <f t="shared" si="85"/>
        <v>23.914940880334484</v>
      </c>
      <c r="F1162">
        <f t="shared" si="86"/>
        <v>27.174475569274012</v>
      </c>
      <c r="G1162">
        <f t="shared" si="87"/>
        <v>3.2943258294686473E-2</v>
      </c>
      <c r="H1162">
        <f t="shared" si="88"/>
        <v>1.1569330644789488E-4</v>
      </c>
      <c r="I1162">
        <f t="shared" si="89"/>
        <v>0</v>
      </c>
    </row>
    <row r="1163" spans="1:9">
      <c r="A1163">
        <v>429</v>
      </c>
      <c r="B1163" s="11">
        <f>RockerConcaveParameters!R1239</f>
        <v>27.335957720102165</v>
      </c>
      <c r="C1163" s="11">
        <f>RockerConcaveParameters!T1239</f>
        <v>4.1523098501306288</v>
      </c>
      <c r="D1163" s="11">
        <f>OutlineParameters!T1443</f>
        <v>164.61472688476309</v>
      </c>
      <c r="E1163" s="11">
        <f t="shared" si="85"/>
        <v>24.23985401475116</v>
      </c>
      <c r="F1163">
        <f t="shared" si="86"/>
        <v>27.207533839165389</v>
      </c>
      <c r="G1163">
        <f t="shared" si="87"/>
        <v>3.3058269891377279E-2</v>
      </c>
      <c r="H1163">
        <f t="shared" si="88"/>
        <v>1.1501159669080607E-4</v>
      </c>
      <c r="I1163">
        <f t="shared" si="89"/>
        <v>0</v>
      </c>
    </row>
    <row r="1164" spans="1:9">
      <c r="A1164">
        <v>430</v>
      </c>
      <c r="B1164" s="11">
        <f>RockerConcaveParameters!R1240</f>
        <v>27.372421585147951</v>
      </c>
      <c r="C1164" s="11">
        <f>RockerConcaveParameters!T1240</f>
        <v>4.1395637693750507</v>
      </c>
      <c r="D1164" s="11">
        <f>OutlineParameters!T1444</f>
        <v>164.40886937396769</v>
      </c>
      <c r="E1164" s="11">
        <f t="shared" si="85"/>
        <v>24.564767149167807</v>
      </c>
      <c r="F1164">
        <f t="shared" si="86"/>
        <v>27.240707035567308</v>
      </c>
      <c r="G1164">
        <f t="shared" si="87"/>
        <v>3.3173196401918403E-2</v>
      </c>
      <c r="H1164">
        <f t="shared" si="88"/>
        <v>1.1492651054112457E-4</v>
      </c>
      <c r="I1164">
        <f t="shared" si="89"/>
        <v>0</v>
      </c>
    </row>
    <row r="1165" spans="1:9">
      <c r="A1165">
        <v>431</v>
      </c>
      <c r="B1165" s="11">
        <f>RockerConcaveParameters!R1241</f>
        <v>27.40903476412835</v>
      </c>
      <c r="C1165" s="11">
        <f>RockerConcaveParameters!T1241</f>
        <v>4.1267700192281058</v>
      </c>
      <c r="D1165" s="11">
        <f>OutlineParameters!T1445</f>
        <v>164.20224610893175</v>
      </c>
      <c r="E1165" s="11">
        <f t="shared" si="85"/>
        <v>24.889680283584482</v>
      </c>
      <c r="F1165">
        <f t="shared" si="86"/>
        <v>27.27399401582791</v>
      </c>
      <c r="G1165">
        <f t="shared" si="87"/>
        <v>3.328698026060195E-2</v>
      </c>
      <c r="H1165">
        <f t="shared" si="88"/>
        <v>1.1378385868354712E-4</v>
      </c>
      <c r="I1165">
        <f t="shared" si="89"/>
        <v>0</v>
      </c>
    </row>
    <row r="1166" spans="1:9">
      <c r="A1166">
        <v>432</v>
      </c>
      <c r="B1166" s="11">
        <f>RockerConcaveParameters!R1242</f>
        <v>27.445796645732671</v>
      </c>
      <c r="C1166" s="11">
        <f>RockerConcaveParameters!T1242</f>
        <v>4.1139288704539423</v>
      </c>
      <c r="D1166" s="11">
        <f>OutlineParameters!T1446</f>
        <v>163.99485913497011</v>
      </c>
      <c r="E1166" s="11">
        <f t="shared" si="85"/>
        <v>25.21459341800113</v>
      </c>
      <c r="F1166">
        <f t="shared" si="86"/>
        <v>27.307394462708341</v>
      </c>
      <c r="G1166">
        <f t="shared" si="87"/>
        <v>3.3400446880431645E-2</v>
      </c>
      <c r="H1166">
        <f t="shared" si="88"/>
        <v>1.1346661982969408E-4</v>
      </c>
      <c r="I1166">
        <f t="shared" si="89"/>
        <v>0</v>
      </c>
    </row>
    <row r="1167" spans="1:9">
      <c r="A1167">
        <v>433</v>
      </c>
      <c r="B1167" s="11">
        <f>RockerConcaveParameters!R1243</f>
        <v>27.482706380231626</v>
      </c>
      <c r="C1167" s="11">
        <f>RockerConcaveParameters!T1243</f>
        <v>4.101040608717871</v>
      </c>
      <c r="D1167" s="11">
        <f>OutlineParameters!T1447</f>
        <v>163.78671812679221</v>
      </c>
      <c r="E1167" s="11">
        <f t="shared" si="85"/>
        <v>25.539506552417805</v>
      </c>
      <c r="F1167">
        <f t="shared" si="86"/>
        <v>27.340907836509231</v>
      </c>
      <c r="G1167">
        <f t="shared" si="87"/>
        <v>3.3513373800889923E-2</v>
      </c>
      <c r="H1167">
        <f t="shared" si="88"/>
        <v>1.1292692045827835E-4</v>
      </c>
      <c r="I1167">
        <f t="shared" si="89"/>
        <v>0</v>
      </c>
    </row>
    <row r="1168" spans="1:9">
      <c r="A1168">
        <v>434</v>
      </c>
      <c r="B1168" s="11">
        <f>RockerConcaveParameters!R1244</f>
        <v>27.519763117895941</v>
      </c>
      <c r="C1168" s="11">
        <f>RockerConcaveParameters!T1244</f>
        <v>4.0881055196852012</v>
      </c>
      <c r="D1168" s="11">
        <f>OutlineParameters!T1448</f>
        <v>163.57782512971289</v>
      </c>
      <c r="E1168" s="11">
        <f t="shared" si="85"/>
        <v>25.864419686834452</v>
      </c>
      <c r="F1168">
        <f t="shared" si="86"/>
        <v>27.374533589258899</v>
      </c>
      <c r="G1168">
        <f t="shared" si="87"/>
        <v>3.3625752749667726E-2</v>
      </c>
      <c r="H1168">
        <f t="shared" si="88"/>
        <v>1.1237894877780263E-4</v>
      </c>
      <c r="I1168">
        <f t="shared" si="89"/>
        <v>0</v>
      </c>
    </row>
    <row r="1169" spans="1:9">
      <c r="A1169">
        <v>435</v>
      </c>
      <c r="B1169" s="11">
        <f>RockerConcaveParameters!R1245</f>
        <v>27.556966008996337</v>
      </c>
      <c r="C1169" s="11">
        <f>RockerConcaveParameters!T1245</f>
        <v>4.0751238443177602</v>
      </c>
      <c r="D1169" s="11">
        <f>OutlineParameters!T1449</f>
        <v>163.36818981844152</v>
      </c>
      <c r="E1169" s="11">
        <f t="shared" si="85"/>
        <v>26.189332821251099</v>
      </c>
      <c r="F1169">
        <f t="shared" si="86"/>
        <v>27.40827119178369</v>
      </c>
      <c r="G1169">
        <f t="shared" si="87"/>
        <v>3.3737602524791299E-2</v>
      </c>
      <c r="H1169">
        <f t="shared" si="88"/>
        <v>1.1184977512357364E-4</v>
      </c>
      <c r="I1169">
        <f t="shared" si="89"/>
        <v>0</v>
      </c>
    </row>
    <row r="1170" spans="1:9">
      <c r="A1170">
        <v>436</v>
      </c>
      <c r="B1170" s="11">
        <f>RockerConcaveParameters!R1246</f>
        <v>27.594314203803528</v>
      </c>
      <c r="C1170" s="11">
        <f>RockerConcaveParameters!T1246</f>
        <v>4.0620958980831805</v>
      </c>
      <c r="D1170" s="11">
        <f>OutlineParameters!T1450</f>
        <v>163.15781614564162</v>
      </c>
      <c r="E1170" s="11">
        <f t="shared" si="85"/>
        <v>26.514245955667775</v>
      </c>
      <c r="F1170">
        <f t="shared" si="86"/>
        <v>27.442120106952338</v>
      </c>
      <c r="G1170">
        <f t="shared" si="87"/>
        <v>3.3848915168647409E-2</v>
      </c>
      <c r="H1170">
        <f t="shared" si="88"/>
        <v>1.1131264385610962E-4</v>
      </c>
      <c r="I1170">
        <f t="shared" si="89"/>
        <v>0</v>
      </c>
    </row>
    <row r="1171" spans="1:9">
      <c r="A1171">
        <v>437</v>
      </c>
      <c r="B1171" s="11">
        <f>RockerConcaveParameters!R1247</f>
        <v>27.631806852588241</v>
      </c>
      <c r="C1171" s="11">
        <f>RockerConcaveParameters!T1247</f>
        <v>4.0490219070421274</v>
      </c>
      <c r="D1171" s="11">
        <f>OutlineParameters!T1451</f>
        <v>162.94670806397673</v>
      </c>
      <c r="E1171" s="11">
        <f t="shared" si="85"/>
        <v>26.839159090084422</v>
      </c>
      <c r="F1171">
        <f t="shared" si="86"/>
        <v>27.476079805062945</v>
      </c>
      <c r="G1171">
        <f t="shared" si="87"/>
        <v>3.3959698110606951E-2</v>
      </c>
      <c r="H1171">
        <f t="shared" si="88"/>
        <v>1.1078294195954186E-4</v>
      </c>
      <c r="I1171">
        <f t="shared" si="89"/>
        <v>0</v>
      </c>
    </row>
    <row r="1172" spans="1:9">
      <c r="A1172">
        <v>438</v>
      </c>
      <c r="B1172" s="11">
        <f>RockerConcaveParameters!R1248</f>
        <v>27.669443105621195</v>
      </c>
      <c r="C1172" s="11">
        <f>RockerConcaveParameters!T1248</f>
        <v>4.0359021270575868</v>
      </c>
      <c r="D1172" s="11">
        <f>OutlineParameters!T1452</f>
        <v>162.73487524815616</v>
      </c>
      <c r="E1172" s="11">
        <f t="shared" si="85"/>
        <v>27.164072224501098</v>
      </c>
      <c r="F1172">
        <f t="shared" si="86"/>
        <v>27.510149770505674</v>
      </c>
      <c r="G1172">
        <f t="shared" si="87"/>
        <v>3.4069965442729E-2</v>
      </c>
      <c r="H1172">
        <f t="shared" si="88"/>
        <v>1.1026733212204931E-4</v>
      </c>
      <c r="I1172">
        <f t="shared" si="89"/>
        <v>0</v>
      </c>
    </row>
    <row r="1173" spans="1:9">
      <c r="A1173">
        <v>439</v>
      </c>
      <c r="B1173" s="11">
        <f>RockerConcaveParameters!R1249</f>
        <v>27.707222113173106</v>
      </c>
      <c r="C1173" s="11">
        <f>RockerConcaveParameters!T1249</f>
        <v>4.022736888498355</v>
      </c>
      <c r="D1173" s="11">
        <f>OutlineParameters!T1453</f>
        <v>162.52231974349485</v>
      </c>
      <c r="E1173" s="11">
        <f t="shared" si="85"/>
        <v>27.488985358917745</v>
      </c>
      <c r="F1173">
        <f t="shared" si="86"/>
        <v>27.544329475171853</v>
      </c>
      <c r="G1173">
        <f t="shared" si="87"/>
        <v>3.4179704666179589E-2</v>
      </c>
      <c r="H1173">
        <f t="shared" si="88"/>
        <v>1.0973922345058895E-4</v>
      </c>
      <c r="I1173">
        <f t="shared" si="89"/>
        <v>0</v>
      </c>
    </row>
    <row r="1174" spans="1:9">
      <c r="A1174">
        <v>440</v>
      </c>
      <c r="B1174" s="11">
        <f>RockerConcaveParameters!R1250</f>
        <v>27.7451430255147</v>
      </c>
      <c r="C1174" s="11">
        <f>RockerConcaveParameters!T1250</f>
        <v>4.0095264323262576</v>
      </c>
      <c r="D1174" s="11">
        <f>OutlineParameters!T1454</f>
        <v>162.30905122470213</v>
      </c>
      <c r="E1174" s="11">
        <f t="shared" si="85"/>
        <v>27.81389849333442</v>
      </c>
      <c r="F1174">
        <f t="shared" si="86"/>
        <v>27.578618413597127</v>
      </c>
      <c r="G1174">
        <f t="shared" si="87"/>
        <v>3.4288938425273585E-2</v>
      </c>
      <c r="H1174">
        <f t="shared" si="88"/>
        <v>1.0923375909399624E-4</v>
      </c>
      <c r="I1174">
        <f t="shared" si="89"/>
        <v>0</v>
      </c>
    </row>
    <row r="1175" spans="1:9">
      <c r="A1175">
        <v>441</v>
      </c>
      <c r="B1175" s="11">
        <f>RockerConcaveParameters!R1251</f>
        <v>27.783205231335273</v>
      </c>
      <c r="C1175" s="11">
        <f>RockerConcaveParameters!T1251</f>
        <v>3.9962710293054435</v>
      </c>
      <c r="D1175" s="11">
        <f>OutlineParameters!T1455</f>
        <v>162.09507364444161</v>
      </c>
      <c r="E1175" s="11">
        <f t="shared" si="85"/>
        <v>28.138811627751068</v>
      </c>
      <c r="F1175">
        <f t="shared" si="86"/>
        <v>27.613016311373162</v>
      </c>
      <c r="G1175">
        <f t="shared" si="87"/>
        <v>3.439789777603508E-2</v>
      </c>
      <c r="H1175">
        <f t="shared" si="88"/>
        <v>1.0895935076149499E-4</v>
      </c>
      <c r="I1175">
        <f t="shared" si="89"/>
        <v>0</v>
      </c>
    </row>
    <row r="1176" spans="1:9">
      <c r="A1176">
        <v>442</v>
      </c>
      <c r="B1176" s="11">
        <f>RockerConcaveParameters!R1252</f>
        <v>27.821407404068388</v>
      </c>
      <c r="C1176" s="11">
        <f>RockerConcaveParameters!T1252</f>
        <v>3.9829709502000608</v>
      </c>
      <c r="D1176" s="11">
        <f>OutlineParameters!T1456</f>
        <v>161.88039095537667</v>
      </c>
      <c r="E1176" s="11">
        <f t="shared" si="85"/>
        <v>28.463724762167743</v>
      </c>
      <c r="F1176">
        <f t="shared" si="86"/>
        <v>27.64752218329199</v>
      </c>
      <c r="G1176">
        <f t="shared" si="87"/>
        <v>3.4505871918828035E-2</v>
      </c>
      <c r="H1176">
        <f t="shared" si="88"/>
        <v>1.0797414279295481E-4</v>
      </c>
      <c r="I1176">
        <f t="shared" si="89"/>
        <v>0</v>
      </c>
    </row>
    <row r="1177" spans="1:9">
      <c r="A1177">
        <v>443</v>
      </c>
      <c r="B1177" s="11">
        <f>RockerConcaveParameters!R1253</f>
        <v>27.859748932403349</v>
      </c>
      <c r="C1177" s="11">
        <f>RockerConcaveParameters!T1253</f>
        <v>3.969626465774259</v>
      </c>
      <c r="D1177" s="11">
        <f>OutlineParameters!T1457</f>
        <v>161.66501283221677</v>
      </c>
      <c r="E1177" s="11">
        <f t="shared" si="85"/>
        <v>28.78863789658439</v>
      </c>
      <c r="F1177">
        <f t="shared" si="86"/>
        <v>27.682135776087293</v>
      </c>
      <c r="G1177">
        <f t="shared" si="87"/>
        <v>3.461359279530285E-2</v>
      </c>
      <c r="H1177">
        <f t="shared" si="88"/>
        <v>1.0772087647481499E-4</v>
      </c>
      <c r="I1177">
        <f t="shared" si="89"/>
        <v>0</v>
      </c>
    </row>
    <row r="1178" spans="1:9">
      <c r="A1178">
        <v>444</v>
      </c>
      <c r="B1178" s="11">
        <f>RockerConcaveParameters!R1254</f>
        <v>27.898228966610873</v>
      </c>
      <c r="C1178" s="11">
        <f>RockerConcaveParameters!T1254</f>
        <v>3.9562378169898649</v>
      </c>
      <c r="D1178" s="11">
        <f>OutlineParameters!T1458</f>
        <v>161.44894132027676</v>
      </c>
      <c r="E1178" s="11">
        <f t="shared" si="85"/>
        <v>29.113551031001037</v>
      </c>
      <c r="F1178">
        <f t="shared" si="86"/>
        <v>27.716856588485875</v>
      </c>
      <c r="G1178">
        <f t="shared" si="87"/>
        <v>3.4720812398582268E-2</v>
      </c>
      <c r="H1178">
        <f t="shared" si="88"/>
        <v>1.0721960327941815E-4</v>
      </c>
      <c r="I1178">
        <f t="shared" si="89"/>
        <v>0</v>
      </c>
    </row>
    <row r="1179" spans="1:9">
      <c r="A1179">
        <v>445</v>
      </c>
      <c r="B1179" s="11">
        <f>RockerConcaveParameters!R1255</f>
        <v>27.936846656961674</v>
      </c>
      <c r="C1179" s="11">
        <f>RockerConcaveParameters!T1255</f>
        <v>3.9428053342156719</v>
      </c>
      <c r="D1179" s="11">
        <f>OutlineParameters!T1459</f>
        <v>161.23218609426604</v>
      </c>
      <c r="E1179" s="11">
        <f t="shared" si="85"/>
        <v>29.438464165417713</v>
      </c>
      <c r="F1179">
        <f t="shared" si="86"/>
        <v>27.751684136376376</v>
      </c>
      <c r="G1179">
        <f t="shared" si="87"/>
        <v>3.4827547890500909E-2</v>
      </c>
      <c r="H1179">
        <f t="shared" si="88"/>
        <v>1.067354919186414E-4</v>
      </c>
      <c r="I1179">
        <f t="shared" si="89"/>
        <v>0</v>
      </c>
    </row>
    <row r="1180" spans="1:9">
      <c r="A1180">
        <v>446</v>
      </c>
      <c r="B1180" s="11">
        <f>RockerConcaveParameters!R1256</f>
        <v>27.975601153726483</v>
      </c>
      <c r="C1180" s="11">
        <f>RockerConcaveParameters!T1256</f>
        <v>3.9293292584135058</v>
      </c>
      <c r="D1180" s="11">
        <f>OutlineParameters!T1460</f>
        <v>161.01475110684811</v>
      </c>
      <c r="E1180" s="11">
        <f t="shared" si="85"/>
        <v>29.76337729983436</v>
      </c>
      <c r="F1180">
        <f t="shared" si="86"/>
        <v>27.786617932468932</v>
      </c>
      <c r="G1180">
        <f t="shared" si="87"/>
        <v>3.493379609255598E-2</v>
      </c>
      <c r="H1180">
        <f t="shared" si="88"/>
        <v>1.0624820205507035E-4</v>
      </c>
      <c r="I1180">
        <f t="shared" si="89"/>
        <v>0</v>
      </c>
    </row>
    <row r="1181" spans="1:9">
      <c r="A1181">
        <v>447</v>
      </c>
      <c r="B1181" s="11">
        <f>RockerConcaveParameters!R1257</f>
        <v>28.014491607176016</v>
      </c>
      <c r="C1181" s="11">
        <f>RockerConcaveParameters!T1257</f>
        <v>3.9158098603475171</v>
      </c>
      <c r="D1181" s="11">
        <f>OutlineParameters!T1461</f>
        <v>160.79664221803509</v>
      </c>
      <c r="E1181" s="11">
        <f t="shared" si="85"/>
        <v>30.088290434251036</v>
      </c>
      <c r="F1181">
        <f t="shared" si="86"/>
        <v>27.821657497316597</v>
      </c>
      <c r="G1181">
        <f t="shared" si="87"/>
        <v>3.5039564847664906E-2</v>
      </c>
      <c r="H1181">
        <f t="shared" si="88"/>
        <v>1.0576875510892592E-4</v>
      </c>
      <c r="I1181">
        <f t="shared" si="89"/>
        <v>0</v>
      </c>
    </row>
    <row r="1182" spans="1:9">
      <c r="A1182">
        <v>448</v>
      </c>
      <c r="B1182" s="11">
        <f>RockerConcaveParameters!R1258</f>
        <v>28.053517167580996</v>
      </c>
      <c r="C1182" s="11">
        <f>RockerConcaveParameters!T1258</f>
        <v>3.9022474107818534</v>
      </c>
      <c r="D1182" s="11">
        <f>OutlineParameters!T1462</f>
        <v>160.57786528783907</v>
      </c>
      <c r="E1182" s="11">
        <f t="shared" si="85"/>
        <v>30.413203568667683</v>
      </c>
      <c r="F1182">
        <f t="shared" si="86"/>
        <v>27.856802356654075</v>
      </c>
      <c r="G1182">
        <f t="shared" si="87"/>
        <v>3.5144859337478351E-2</v>
      </c>
      <c r="H1182">
        <f t="shared" si="88"/>
        <v>1.0529448981344558E-4</v>
      </c>
      <c r="I1182">
        <f t="shared" si="89"/>
        <v>0</v>
      </c>
    </row>
    <row r="1183" spans="1:9">
      <c r="A1183">
        <v>449</v>
      </c>
      <c r="B1183" s="11">
        <f>RockerConcaveParameters!R1259</f>
        <v>28.092676985212137</v>
      </c>
      <c r="C1183" s="11">
        <f>RockerConcaveParameters!T1259</f>
        <v>3.8886421506783417</v>
      </c>
      <c r="D1183" s="11">
        <f>OutlineParameters!T1463</f>
        <v>160.35842617627227</v>
      </c>
      <c r="E1183" s="11">
        <f t="shared" si="85"/>
        <v>30.738116703084359</v>
      </c>
      <c r="F1183">
        <f t="shared" si="86"/>
        <v>27.892052042999605</v>
      </c>
      <c r="G1183">
        <f t="shared" si="87"/>
        <v>3.5249686345530051E-2</v>
      </c>
      <c r="H1183">
        <f t="shared" si="88"/>
        <v>1.0482700805169998E-4</v>
      </c>
      <c r="I1183">
        <f t="shared" si="89"/>
        <v>0</v>
      </c>
    </row>
    <row r="1184" spans="1:9">
      <c r="A1184">
        <v>450</v>
      </c>
      <c r="B1184" s="11">
        <f>RockerConcaveParameters!R1260</f>
        <v>28.131970210340167</v>
      </c>
      <c r="C1184" s="11">
        <f>RockerConcaveParameters!T1260</f>
        <v>3.8749944104057752</v>
      </c>
      <c r="D1184" s="11">
        <f>OutlineParameters!T1464</f>
        <v>160.13833074334681</v>
      </c>
      <c r="E1184" s="11">
        <f t="shared" si="85"/>
        <v>31.063029837501006</v>
      </c>
      <c r="F1184">
        <f t="shared" si="86"/>
        <v>27.927406089605018</v>
      </c>
      <c r="G1184">
        <f t="shared" si="87"/>
        <v>3.5354046605412748E-2</v>
      </c>
      <c r="H1184">
        <f t="shared" si="88"/>
        <v>1.0436025988269648E-4</v>
      </c>
      <c r="I1184">
        <f t="shared" si="89"/>
        <v>0</v>
      </c>
    </row>
    <row r="1185" spans="1:9">
      <c r="A1185">
        <v>451</v>
      </c>
      <c r="B1185" s="11">
        <f>RockerConcaveParameters!R1261</f>
        <v>28.171395993235798</v>
      </c>
      <c r="C1185" s="11">
        <f>RockerConcaveParameters!T1261</f>
        <v>3.8613044309259812</v>
      </c>
      <c r="D1185" s="11">
        <f>OutlineParameters!T1465</f>
        <v>159.91758103437746</v>
      </c>
      <c r="E1185" s="11">
        <f t="shared" si="85"/>
        <v>31.387942971917681</v>
      </c>
      <c r="F1185">
        <f t="shared" si="86"/>
        <v>27.962864030038975</v>
      </c>
      <c r="G1185">
        <f t="shared" si="87"/>
        <v>3.5457940433957447E-2</v>
      </c>
      <c r="H1185">
        <f t="shared" si="88"/>
        <v>1.0389382854469886E-4</v>
      </c>
      <c r="I1185">
        <f t="shared" si="89"/>
        <v>0</v>
      </c>
    </row>
    <row r="1186" spans="1:9">
      <c r="A1186">
        <v>452</v>
      </c>
      <c r="B1186" s="11">
        <f>RockerConcaveParameters!R1262</f>
        <v>28.210953722588343</v>
      </c>
      <c r="C1186" s="11">
        <f>RockerConcaveParameters!T1262</f>
        <v>3.8475724830031077</v>
      </c>
      <c r="D1186" s="11">
        <f>OutlineParameters!T1466</f>
        <v>159.69619053877102</v>
      </c>
      <c r="E1186" s="11">
        <f t="shared" ref="E1186:E1249" si="90">$C$20*A1186+$E$20</f>
        <v>31.712856106334328</v>
      </c>
      <c r="F1186">
        <f t="shared" si="86"/>
        <v>27.998425668835459</v>
      </c>
      <c r="G1186">
        <f t="shared" si="87"/>
        <v>3.5561638796483663E-2</v>
      </c>
      <c r="H1186">
        <f t="shared" si="88"/>
        <v>1.0369836252621667E-4</v>
      </c>
      <c r="I1186">
        <f t="shared" si="89"/>
        <v>0</v>
      </c>
    </row>
    <row r="1187" spans="1:9">
      <c r="A1187">
        <v>453</v>
      </c>
      <c r="B1187" s="11">
        <f>RockerConcaveParameters!R1263</f>
        <v>28.250641833412768</v>
      </c>
      <c r="C1187" s="11">
        <f>RockerConcaveParameters!T1263</f>
        <v>3.8337988075989822</v>
      </c>
      <c r="D1187" s="11">
        <f>OutlineParameters!T1467</f>
        <v>159.47416130184223</v>
      </c>
      <c r="E1187" s="11">
        <f t="shared" si="90"/>
        <v>32.037769240750976</v>
      </c>
      <c r="F1187">
        <f t="shared" ref="F1187:F1250" si="91">IF(E1187&gt;-D1187,(B1187-3/2*C1187*((E1187/D1187)^2-1/3*(E1187/D1187)^3)),NA())</f>
        <v>28.034089835626723</v>
      </c>
      <c r="G1187">
        <f t="shared" ref="G1187:G1250" si="92">(F1187-F1186)</f>
        <v>3.5664166791264051E-2</v>
      </c>
      <c r="H1187">
        <f t="shared" si="88"/>
        <v>1.025279947803881E-4</v>
      </c>
      <c r="I1187">
        <f t="shared" si="89"/>
        <v>0</v>
      </c>
    </row>
    <row r="1188" spans="1:9">
      <c r="A1188">
        <v>454</v>
      </c>
      <c r="B1188" s="11">
        <f>RockerConcaveParameters!R1264</f>
        <v>28.290460429654125</v>
      </c>
      <c r="C1188" s="11">
        <f>RockerConcaveParameters!T1264</f>
        <v>3.8199837648847197</v>
      </c>
      <c r="D1188" s="11">
        <f>OutlineParameters!T1468</f>
        <v>159.25149918360327</v>
      </c>
      <c r="E1188" s="11">
        <f t="shared" si="90"/>
        <v>32.362682375167651</v>
      </c>
      <c r="F1188">
        <f t="shared" si="91"/>
        <v>28.069857037222608</v>
      </c>
      <c r="G1188">
        <f t="shared" si="92"/>
        <v>3.5767201595884757E-2</v>
      </c>
      <c r="H1188">
        <f t="shared" ref="H1188:H1251" si="93">(G1188-G1187)</f>
        <v>1.0303480462070524E-4</v>
      </c>
      <c r="I1188">
        <f t="shared" ref="I1188:I1251" si="94">IF(OR(ISNA(G1188),ISNA(G1187)),0,IF(G1188*G1187&lt;0,A1188,0))</f>
        <v>0</v>
      </c>
    </row>
    <row r="1189" spans="1:9">
      <c r="A1189">
        <v>455</v>
      </c>
      <c r="B1189" s="11">
        <f>RockerConcaveParameters!R1265</f>
        <v>28.330407946327387</v>
      </c>
      <c r="C1189" s="11">
        <f>RockerConcaveParameters!T1265</f>
        <v>3.8061275362175029</v>
      </c>
      <c r="D1189" s="11">
        <f>OutlineParameters!T1469</f>
        <v>159.02820622936903</v>
      </c>
      <c r="E1189" s="11">
        <f t="shared" si="90"/>
        <v>32.687595509584298</v>
      </c>
      <c r="F1189">
        <f t="shared" si="91"/>
        <v>28.105726116858417</v>
      </c>
      <c r="G1189">
        <f t="shared" si="92"/>
        <v>3.5869079635808987E-2</v>
      </c>
      <c r="H1189">
        <f t="shared" si="93"/>
        <v>1.0187803992423028E-4</v>
      </c>
      <c r="I1189">
        <f t="shared" si="94"/>
        <v>0</v>
      </c>
    </row>
    <row r="1190" spans="1:9">
      <c r="A1190">
        <v>456</v>
      </c>
      <c r="B1190" s="11">
        <f>RockerConcaveParameters!R1266</f>
        <v>28.370483772121862</v>
      </c>
      <c r="C1190" s="11">
        <f>RockerConcaveParameters!T1266</f>
        <v>3.7922303923614802</v>
      </c>
      <c r="D1190" s="11">
        <f>OutlineParameters!T1470</f>
        <v>158.80429592854617</v>
      </c>
      <c r="E1190" s="11">
        <f t="shared" si="90"/>
        <v>33.012508644000974</v>
      </c>
      <c r="F1190">
        <f t="shared" si="91"/>
        <v>28.141696903160906</v>
      </c>
      <c r="G1190">
        <f t="shared" si="92"/>
        <v>3.5970786302488733E-2</v>
      </c>
      <c r="H1190">
        <f t="shared" si="93"/>
        <v>1.0170666667974615E-4</v>
      </c>
      <c r="I1190">
        <f t="shared" si="94"/>
        <v>0</v>
      </c>
    </row>
    <row r="1191" spans="1:9">
      <c r="A1191">
        <v>457</v>
      </c>
      <c r="B1191" s="11">
        <f>RockerConcaveParameters!R1267</f>
        <v>28.410687057308262</v>
      </c>
      <c r="C1191" s="11">
        <f>RockerConcaveParameters!T1267</f>
        <v>3.7782926636854457</v>
      </c>
      <c r="D1191" s="11">
        <f>OutlineParameters!T1471</f>
        <v>158.57977032644953</v>
      </c>
      <c r="E1191" s="11">
        <f t="shared" si="90"/>
        <v>33.337421778417621</v>
      </c>
      <c r="F1191">
        <f t="shared" si="91"/>
        <v>28.177768957687213</v>
      </c>
      <c r="G1191">
        <f t="shared" si="92"/>
        <v>3.6072054526307795E-2</v>
      </c>
      <c r="H1191">
        <f t="shared" si="93"/>
        <v>1.0126822381906209E-4</v>
      </c>
      <c r="I1191">
        <f t="shared" si="94"/>
        <v>0</v>
      </c>
    </row>
    <row r="1192" spans="1:9">
      <c r="A1192">
        <v>458</v>
      </c>
      <c r="B1192" s="11">
        <f>RockerConcaveParameters!R1268</f>
        <v>28.451016713738735</v>
      </c>
      <c r="C1192" s="11">
        <f>RockerConcaveParameters!T1268</f>
        <v>3.7643145613489022</v>
      </c>
      <c r="D1192" s="11">
        <f>OutlineParameters!T1472</f>
        <v>158.35463528309126</v>
      </c>
      <c r="E1192" s="11">
        <f t="shared" si="90"/>
        <v>33.662334912834297</v>
      </c>
      <c r="F1192">
        <f t="shared" si="91"/>
        <v>28.213941626791041</v>
      </c>
      <c r="G1192">
        <f t="shared" si="92"/>
        <v>3.6172669103827104E-2</v>
      </c>
      <c r="H1192">
        <f t="shared" si="93"/>
        <v>1.0061457751930902E-4</v>
      </c>
      <c r="I1192">
        <f t="shared" si="94"/>
        <v>0</v>
      </c>
    </row>
    <row r="1193" spans="1:9">
      <c r="A1193">
        <v>459</v>
      </c>
      <c r="B1193" s="11">
        <f>RockerConcaveParameters!R1269</f>
        <v>28.49147260693973</v>
      </c>
      <c r="C1193" s="11">
        <f>RockerConcaveParameters!T1269</f>
        <v>3.7502964455229675</v>
      </c>
      <c r="D1193" s="11">
        <f>OutlineParameters!T1473</f>
        <v>158.12889665848343</v>
      </c>
      <c r="E1193" s="11">
        <f t="shared" si="90"/>
        <v>33.987248047250944</v>
      </c>
      <c r="F1193">
        <f t="shared" si="91"/>
        <v>28.250215207137817</v>
      </c>
      <c r="G1193">
        <f t="shared" si="92"/>
        <v>3.6273580346776413E-2</v>
      </c>
      <c r="H1193">
        <f t="shared" si="93"/>
        <v>1.0091124294930864E-4</v>
      </c>
      <c r="I1193">
        <f t="shared" si="94"/>
        <v>0</v>
      </c>
    </row>
    <row r="1194" spans="1:9">
      <c r="A1194">
        <v>460</v>
      </c>
      <c r="B1194" s="11">
        <f>RockerConcaveParameters!R1270</f>
        <v>28.532053410344822</v>
      </c>
      <c r="C1194" s="11">
        <f>RockerConcaveParameters!T1270</f>
        <v>3.7362384975648224</v>
      </c>
      <c r="D1194" s="11">
        <f>OutlineParameters!T1474</f>
        <v>157.90255649794096</v>
      </c>
      <c r="E1194" s="11">
        <f t="shared" si="90"/>
        <v>34.312161181667619</v>
      </c>
      <c r="F1194">
        <f t="shared" si="91"/>
        <v>28.286588809136362</v>
      </c>
      <c r="G1194">
        <f t="shared" si="92"/>
        <v>3.6373601998544558E-2</v>
      </c>
      <c r="H1194">
        <f t="shared" si="93"/>
        <v>1.0002165176814515E-4</v>
      </c>
      <c r="I1194">
        <f t="shared" si="94"/>
        <v>0</v>
      </c>
    </row>
    <row r="1195" spans="1:9">
      <c r="A1195">
        <v>461</v>
      </c>
      <c r="B1195" s="11">
        <f>RockerConcaveParameters!R1271</f>
        <v>28.572757797387567</v>
      </c>
      <c r="C1195" s="11">
        <f>RockerConcaveParameters!T1271</f>
        <v>3.7221409882386158</v>
      </c>
      <c r="D1195" s="11">
        <f>OutlineParameters!T1475</f>
        <v>157.67562829087058</v>
      </c>
      <c r="E1195" s="11">
        <f t="shared" si="90"/>
        <v>34.637074316084266</v>
      </c>
      <c r="F1195">
        <f t="shared" si="91"/>
        <v>28.323061577709652</v>
      </c>
      <c r="G1195">
        <f t="shared" si="92"/>
        <v>3.6472768573290182E-2</v>
      </c>
      <c r="H1195">
        <f t="shared" si="93"/>
        <v>9.9166574745623848E-5</v>
      </c>
      <c r="I1195">
        <f t="shared" si="94"/>
        <v>0</v>
      </c>
    </row>
    <row r="1196" spans="1:9">
      <c r="A1196">
        <v>462</v>
      </c>
      <c r="B1196" s="11">
        <f>RockerConcaveParameters!R1272</f>
        <v>28.613585872012997</v>
      </c>
      <c r="C1196" s="11">
        <f>RockerConcaveParameters!T1272</f>
        <v>3.7080042777154638</v>
      </c>
      <c r="D1196" s="11">
        <f>OutlineParameters!T1476</f>
        <v>157.44811408258701</v>
      </c>
      <c r="E1196" s="11">
        <f t="shared" si="90"/>
        <v>34.961987450500942</v>
      </c>
      <c r="F1196">
        <f t="shared" si="91"/>
        <v>28.359634054501271</v>
      </c>
      <c r="G1196">
        <f t="shared" si="92"/>
        <v>3.6572476791619124E-2</v>
      </c>
      <c r="H1196">
        <f t="shared" si="93"/>
        <v>9.9708218328942166E-5</v>
      </c>
      <c r="I1196">
        <f t="shared" si="94"/>
        <v>0</v>
      </c>
    </row>
    <row r="1197" spans="1:9">
      <c r="A1197">
        <v>463</v>
      </c>
      <c r="B1197" s="11">
        <f>RockerConcaveParameters!R1273</f>
        <v>28.654535830817522</v>
      </c>
      <c r="C1197" s="11">
        <f>RockerConcaveParameters!T1273</f>
        <v>3.6938285175502261</v>
      </c>
      <c r="D1197" s="11">
        <f>OutlineParameters!T1477</f>
        <v>157.22001973310245</v>
      </c>
      <c r="E1197" s="11">
        <f t="shared" si="90"/>
        <v>35.286900584917589</v>
      </c>
      <c r="F1197">
        <f t="shared" si="91"/>
        <v>28.396304905250755</v>
      </c>
      <c r="G1197">
        <f t="shared" si="92"/>
        <v>3.6670850749484174E-2</v>
      </c>
      <c r="H1197">
        <f t="shared" si="93"/>
        <v>9.8373957865049988E-5</v>
      </c>
      <c r="I1197">
        <f t="shared" si="94"/>
        <v>0</v>
      </c>
    </row>
    <row r="1198" spans="1:9">
      <c r="A1198">
        <v>464</v>
      </c>
      <c r="B1198" s="11">
        <f>RockerConcaveParameters!R1274</f>
        <v>28.695607777746179</v>
      </c>
      <c r="C1198" s="11">
        <f>RockerConcaveParameters!T1274</f>
        <v>3.6796140679140188</v>
      </c>
      <c r="D1198" s="11">
        <f>OutlineParameters!T1478</f>
        <v>156.99135110242909</v>
      </c>
      <c r="E1198" s="11">
        <f t="shared" si="90"/>
        <v>35.611813719334236</v>
      </c>
      <c r="F1198">
        <f t="shared" si="91"/>
        <v>28.433074695084372</v>
      </c>
      <c r="G1198">
        <f t="shared" si="92"/>
        <v>3.6769789833616784E-2</v>
      </c>
      <c r="H1198">
        <f t="shared" si="93"/>
        <v>9.8939084132609878E-5</v>
      </c>
      <c r="I1198">
        <f t="shared" si="94"/>
        <v>0</v>
      </c>
    </row>
    <row r="1199" spans="1:9">
      <c r="A1199">
        <v>465</v>
      </c>
      <c r="B1199" s="11">
        <f>RockerConcaveParameters!R1275</f>
        <v>28.736799909395369</v>
      </c>
      <c r="C1199" s="11">
        <f>RockerConcaveParameters!T1275</f>
        <v>3.6653611399663455</v>
      </c>
      <c r="D1199" s="11">
        <f>OutlineParameters!T1479</f>
        <v>156.76211023588172</v>
      </c>
      <c r="E1199" s="11">
        <f t="shared" si="90"/>
        <v>35.936726853750912</v>
      </c>
      <c r="F1199">
        <f t="shared" si="91"/>
        <v>28.469942085974317</v>
      </c>
      <c r="G1199">
        <f t="shared" si="92"/>
        <v>3.6867390889945284E-2</v>
      </c>
      <c r="H1199">
        <f t="shared" si="93"/>
        <v>9.7601056328500135E-5</v>
      </c>
      <c r="I1199">
        <f t="shared" si="94"/>
        <v>0</v>
      </c>
    </row>
    <row r="1200" spans="1:9">
      <c r="A1200">
        <v>466</v>
      </c>
      <c r="B1200" s="11">
        <f>RockerConcaveParameters!R1276</f>
        <v>28.778112329710133</v>
      </c>
      <c r="C1200" s="11">
        <f>RockerConcaveParameters!T1276</f>
        <v>3.6510700640759999</v>
      </c>
      <c r="D1200" s="11">
        <f>OutlineParameters!T1480</f>
        <v>156.53231062286702</v>
      </c>
      <c r="E1200" s="11">
        <f t="shared" si="90"/>
        <v>36.261639988167559</v>
      </c>
      <c r="F1200">
        <f t="shared" si="91"/>
        <v>28.50690768224997</v>
      </c>
      <c r="G1200">
        <f t="shared" si="92"/>
        <v>3.6965596275653212E-2</v>
      </c>
      <c r="H1200">
        <f t="shared" si="93"/>
        <v>9.8205385707927917E-5</v>
      </c>
      <c r="I1200">
        <f t="shared" si="94"/>
        <v>0</v>
      </c>
    </row>
    <row r="1201" spans="1:9">
      <c r="A1201">
        <v>467</v>
      </c>
      <c r="B1201" s="11">
        <f>RockerConcaveParameters!R1277</f>
        <v>28.81954371212403</v>
      </c>
      <c r="C1201" s="11">
        <f>RockerConcaveParameters!T1277</f>
        <v>3.6367411110071313</v>
      </c>
      <c r="D1201" s="11">
        <f>OutlineParameters!T1481</f>
        <v>156.30195430869986</v>
      </c>
      <c r="E1201" s="11">
        <f t="shared" si="90"/>
        <v>36.586553122584235</v>
      </c>
      <c r="F1201">
        <f t="shared" si="91"/>
        <v>28.543970631418379</v>
      </c>
      <c r="G1201">
        <f t="shared" si="92"/>
        <v>3.7062949168408466E-2</v>
      </c>
      <c r="H1201">
        <f t="shared" si="93"/>
        <v>9.7352892755253606E-5</v>
      </c>
      <c r="I1201">
        <f t="shared" si="94"/>
        <v>0</v>
      </c>
    </row>
    <row r="1202" spans="1:9">
      <c r="A1202">
        <v>468</v>
      </c>
      <c r="B1202" s="11">
        <f>RockerConcaveParameters!R1278</f>
        <v>28.86109273007062</v>
      </c>
      <c r="C1202" s="11">
        <f>RockerConcaveParameters!T1278</f>
        <v>3.6223744621169214</v>
      </c>
      <c r="D1202" s="11">
        <f>OutlineParameters!T1482</f>
        <v>156.07104715339236</v>
      </c>
      <c r="E1202" s="11">
        <f t="shared" si="90"/>
        <v>36.911466257000882</v>
      </c>
      <c r="F1202">
        <f t="shared" si="91"/>
        <v>28.581130106646256</v>
      </c>
      <c r="G1202">
        <f t="shared" si="92"/>
        <v>3.7159475227877437E-2</v>
      </c>
      <c r="H1202">
        <f t="shared" si="93"/>
        <v>9.6526059468970971E-5</v>
      </c>
      <c r="I1202">
        <f t="shared" si="94"/>
        <v>0</v>
      </c>
    </row>
    <row r="1203" spans="1:9">
      <c r="A1203">
        <v>469</v>
      </c>
      <c r="B1203" s="11">
        <f>RockerConcaveParameters!R1279</f>
        <v>28.902759487494947</v>
      </c>
      <c r="C1203" s="11">
        <f>RockerConcaveParameters!T1279</f>
        <v>3.6079704775764858</v>
      </c>
      <c r="D1203" s="11">
        <f>OutlineParameters!T1483</f>
        <v>155.83959501695668</v>
      </c>
      <c r="E1203" s="11">
        <f t="shared" si="90"/>
        <v>37.236379391417557</v>
      </c>
      <c r="F1203">
        <f t="shared" si="91"/>
        <v>28.618386704647339</v>
      </c>
      <c r="G1203">
        <f t="shared" si="92"/>
        <v>3.7256598001082608E-2</v>
      </c>
      <c r="H1203">
        <f t="shared" si="93"/>
        <v>9.7122773205171598E-5</v>
      </c>
      <c r="I1203">
        <f t="shared" si="94"/>
        <v>0</v>
      </c>
    </row>
    <row r="1204" spans="1:9">
      <c r="A1204">
        <v>470</v>
      </c>
      <c r="B1204" s="11">
        <f>RockerConcaveParameters!R1280</f>
        <v>28.944542180993409</v>
      </c>
      <c r="C1204" s="11">
        <f>RockerConcaveParameters!T1280</f>
        <v>3.5935293685453287</v>
      </c>
      <c r="D1204" s="11">
        <f>OutlineParameters!T1484</f>
        <v>155.60759994470766</v>
      </c>
      <c r="E1204" s="11">
        <f t="shared" si="90"/>
        <v>37.561292525834205</v>
      </c>
      <c r="F1204">
        <f t="shared" si="91"/>
        <v>28.655739119328498</v>
      </c>
      <c r="G1204">
        <f t="shared" si="92"/>
        <v>3.7352414681159019E-2</v>
      </c>
      <c r="H1204">
        <f t="shared" si="93"/>
        <v>9.5816680076410421E-5</v>
      </c>
      <c r="I1204">
        <f t="shared" si="94"/>
        <v>0</v>
      </c>
    </row>
    <row r="1205" spans="1:9">
      <c r="A1205">
        <v>471</v>
      </c>
      <c r="B1205" s="11">
        <f>RockerConcaveParameters!R1281</f>
        <v>28.986440914511043</v>
      </c>
      <c r="C1205" s="11">
        <f>RockerConcaveParameters!T1281</f>
        <v>3.5790514951945669</v>
      </c>
      <c r="D1205" s="11">
        <f>OutlineParameters!T1485</f>
        <v>155.37507542605195</v>
      </c>
      <c r="E1205" s="11">
        <f t="shared" si="90"/>
        <v>37.88620566025088</v>
      </c>
      <c r="F1205">
        <f t="shared" si="91"/>
        <v>28.693187987228463</v>
      </c>
      <c r="G1205">
        <f t="shared" si="92"/>
        <v>3.7448867899964711E-2</v>
      </c>
      <c r="H1205">
        <f t="shared" si="93"/>
        <v>9.6453218805692131E-5</v>
      </c>
      <c r="I1205">
        <f t="shared" si="94"/>
        <v>0</v>
      </c>
    </row>
    <row r="1206" spans="1:9">
      <c r="A1206">
        <v>472</v>
      </c>
      <c r="B1206" s="11">
        <f>RockerConcaveParameters!R1282</f>
        <v>29.028453884644257</v>
      </c>
      <c r="C1206" s="11">
        <f>RockerConcaveParameters!T1282</f>
        <v>3.5645370388813817</v>
      </c>
      <c r="D1206" s="11">
        <f>OutlineParameters!T1486</f>
        <v>155.1420235063045</v>
      </c>
      <c r="E1206" s="11">
        <f t="shared" si="90"/>
        <v>38.211118794667527</v>
      </c>
      <c r="F1206">
        <f t="shared" si="91"/>
        <v>28.730732018522197</v>
      </c>
      <c r="G1206">
        <f t="shared" si="92"/>
        <v>3.7544031293734292E-2</v>
      </c>
      <c r="H1206">
        <f t="shared" si="93"/>
        <v>9.5163393769581717E-5</v>
      </c>
      <c r="I1206">
        <f t="shared" si="94"/>
        <v>0</v>
      </c>
    </row>
    <row r="1207" spans="1:9">
      <c r="A1207">
        <v>473</v>
      </c>
      <c r="B1207" s="11">
        <f>RockerConcaveParameters!R1283</f>
        <v>29.070581195338082</v>
      </c>
      <c r="C1207" s="11">
        <f>RockerConcaveParameters!T1283</f>
        <v>3.5499862703699216</v>
      </c>
      <c r="D1207" s="11">
        <f>OutlineParameters!T1487</f>
        <v>154.90845004547731</v>
      </c>
      <c r="E1207" s="11">
        <f t="shared" si="90"/>
        <v>38.536031929084174</v>
      </c>
      <c r="F1207">
        <f t="shared" si="91"/>
        <v>28.768371843870707</v>
      </c>
      <c r="G1207">
        <f t="shared" si="92"/>
        <v>3.7639825348509959E-2</v>
      </c>
      <c r="H1207">
        <f t="shared" si="93"/>
        <v>9.5794054775666382E-5</v>
      </c>
      <c r="I1207">
        <f t="shared" si="94"/>
        <v>0</v>
      </c>
    </row>
    <row r="1208" spans="1:9">
      <c r="A1208">
        <v>474</v>
      </c>
      <c r="B1208" s="11">
        <f>RockerConcaveParameters!R1284</f>
        <v>29.11282104318893</v>
      </c>
      <c r="C1208" s="11">
        <f>RockerConcaveParameters!T1284</f>
        <v>3.5353995498313031</v>
      </c>
      <c r="D1208" s="11">
        <f>OutlineParameters!T1488</f>
        <v>154.67436090358257</v>
      </c>
      <c r="E1208" s="11">
        <f t="shared" si="90"/>
        <v>38.86094506350085</v>
      </c>
      <c r="F1208">
        <f t="shared" si="91"/>
        <v>28.806106185763877</v>
      </c>
      <c r="G1208">
        <f t="shared" si="92"/>
        <v>3.7734341893170154E-2</v>
      </c>
      <c r="H1208">
        <f t="shared" si="93"/>
        <v>9.4516544660194768E-5</v>
      </c>
      <c r="I1208">
        <f t="shared" si="94"/>
        <v>0</v>
      </c>
    </row>
    <row r="1209" spans="1:9">
      <c r="A1209">
        <v>475</v>
      </c>
      <c r="B1209" s="11">
        <f>RockerConcaveParameters!R1285</f>
        <v>29.155173055304672</v>
      </c>
      <c r="C1209" s="11">
        <f>RockerConcaveParameters!T1285</f>
        <v>3.5207769990180631</v>
      </c>
      <c r="D1209" s="11">
        <f>OutlineParameters!T1489</f>
        <v>154.43975812593521</v>
      </c>
      <c r="E1209" s="11">
        <f t="shared" si="90"/>
        <v>39.185858197917497</v>
      </c>
      <c r="F1209">
        <f t="shared" si="91"/>
        <v>28.843935210029436</v>
      </c>
      <c r="G1209">
        <f t="shared" si="92"/>
        <v>3.7829024265558786E-2</v>
      </c>
      <c r="H1209">
        <f t="shared" si="93"/>
        <v>9.468237238863253E-5</v>
      </c>
      <c r="I1209">
        <f t="shared" si="94"/>
        <v>0</v>
      </c>
    </row>
    <row r="1210" spans="1:9">
      <c r="A1210">
        <v>476</v>
      </c>
      <c r="B1210" s="11">
        <f>RockerConcaveParameters!R1286</f>
        <v>29.197636858793196</v>
      </c>
      <c r="C1210" s="11">
        <f>RockerConcaveParameters!T1286</f>
        <v>3.5061190377059623</v>
      </c>
      <c r="D1210" s="11">
        <f>OutlineParameters!T1490</f>
        <v>154.20465520194179</v>
      </c>
      <c r="E1210" s="11">
        <f t="shared" si="90"/>
        <v>39.510771332334173</v>
      </c>
      <c r="F1210">
        <f t="shared" si="91"/>
        <v>28.881859107474405</v>
      </c>
      <c r="G1210">
        <f t="shared" si="92"/>
        <v>3.7923897444969157E-2</v>
      </c>
      <c r="H1210">
        <f t="shared" si="93"/>
        <v>9.4873179410370767E-5</v>
      </c>
      <c r="I1210">
        <f t="shared" si="94"/>
        <v>0</v>
      </c>
    </row>
    <row r="1211" spans="1:9">
      <c r="A1211">
        <v>477</v>
      </c>
      <c r="B1211" s="11">
        <f>RockerConcaveParameters!R1287</f>
        <v>29.240211127088052</v>
      </c>
      <c r="C1211" s="11">
        <f>RockerConcaveParameters!T1287</f>
        <v>3.4914259366591498</v>
      </c>
      <c r="D1211" s="11">
        <f>OutlineParameters!T1491</f>
        <v>153.96905417691724</v>
      </c>
      <c r="E1211" s="11">
        <f t="shared" si="90"/>
        <v>39.83568446675082</v>
      </c>
      <c r="F1211">
        <f t="shared" si="91"/>
        <v>28.919877091509903</v>
      </c>
      <c r="G1211">
        <f t="shared" si="92"/>
        <v>3.8017984035498387E-2</v>
      </c>
      <c r="H1211">
        <f t="shared" si="93"/>
        <v>9.4086590529229852E-5</v>
      </c>
      <c r="I1211">
        <f t="shared" si="94"/>
        <v>0</v>
      </c>
    </row>
    <row r="1212" spans="1:9">
      <c r="A1212">
        <v>478</v>
      </c>
      <c r="B1212" s="11">
        <f>RockerConcaveParameters!R1288</f>
        <v>29.282894533622812</v>
      </c>
      <c r="C1212" s="11">
        <f>RockerConcaveParameters!T1288</f>
        <v>3.4766977878278391</v>
      </c>
      <c r="D1212" s="11">
        <f>OutlineParameters!T1492</f>
        <v>153.73296091087366</v>
      </c>
      <c r="E1212" s="11">
        <f t="shared" si="90"/>
        <v>40.160597601167495</v>
      </c>
      <c r="F1212">
        <f t="shared" si="91"/>
        <v>28.957988413896206</v>
      </c>
      <c r="G1212">
        <f t="shared" si="92"/>
        <v>3.8111322386303215E-2</v>
      </c>
      <c r="H1212">
        <f t="shared" si="93"/>
        <v>9.3338350804827996E-5</v>
      </c>
      <c r="I1212">
        <f t="shared" si="94"/>
        <v>0</v>
      </c>
    </row>
    <row r="1213" spans="1:9">
      <c r="A1213">
        <v>479</v>
      </c>
      <c r="B1213" s="11">
        <f>RockerConcaveParameters!R1289</f>
        <v>29.325687182342509</v>
      </c>
      <c r="C1213" s="11">
        <f>RockerConcaveParameters!T1289</f>
        <v>3.4619350407901153</v>
      </c>
      <c r="D1213" s="11">
        <f>OutlineParameters!T1493</f>
        <v>153.49638126382322</v>
      </c>
      <c r="E1213" s="11">
        <f t="shared" si="90"/>
        <v>40.485510735584143</v>
      </c>
      <c r="F1213">
        <f t="shared" si="91"/>
        <v>28.996193731370639</v>
      </c>
      <c r="G1213">
        <f t="shared" si="92"/>
        <v>3.8205317474432121E-2</v>
      </c>
      <c r="H1213">
        <f t="shared" si="93"/>
        <v>9.3995088128906445E-5</v>
      </c>
      <c r="I1213">
        <f t="shared" si="94"/>
        <v>0</v>
      </c>
    </row>
    <row r="1214" spans="1:9">
      <c r="A1214">
        <v>480</v>
      </c>
      <c r="B1214" s="11">
        <f>RockerConcaveParameters!R1290</f>
        <v>29.368587269843548</v>
      </c>
      <c r="C1214" s="11">
        <f>RockerConcaveParameters!T1290</f>
        <v>3.4471379067054815</v>
      </c>
      <c r="D1214" s="11">
        <f>OutlineParameters!T1494</f>
        <v>153.25931728108074</v>
      </c>
      <c r="E1214" s="11">
        <f t="shared" si="90"/>
        <v>40.810423870000818</v>
      </c>
      <c r="F1214">
        <f t="shared" si="91"/>
        <v>29.0344918067218</v>
      </c>
      <c r="G1214">
        <f t="shared" si="92"/>
        <v>3.8298075351161032E-2</v>
      </c>
      <c r="H1214">
        <f t="shared" si="93"/>
        <v>9.275787672891056E-5</v>
      </c>
      <c r="I1214">
        <f t="shared" si="94"/>
        <v>0</v>
      </c>
    </row>
    <row r="1215" spans="1:9">
      <c r="A1215">
        <v>481</v>
      </c>
      <c r="B1215" s="11">
        <f>RockerConcaveParameters!R1291</f>
        <v>29.411594900070966</v>
      </c>
      <c r="C1215" s="11">
        <f>RockerConcaveParameters!T1291</f>
        <v>3.4323066563380866</v>
      </c>
      <c r="D1215" s="11">
        <f>OutlineParameters!T1495</f>
        <v>153.02178245205292</v>
      </c>
      <c r="E1215" s="11">
        <f t="shared" si="90"/>
        <v>41.135337004417465</v>
      </c>
      <c r="F1215">
        <f t="shared" si="91"/>
        <v>29.072883359264274</v>
      </c>
      <c r="G1215">
        <f t="shared" si="92"/>
        <v>3.8391552542474727E-2</v>
      </c>
      <c r="H1215">
        <f t="shared" si="93"/>
        <v>9.3477191313695585E-5</v>
      </c>
      <c r="I1215">
        <f t="shared" si="94"/>
        <v>0</v>
      </c>
    </row>
    <row r="1216" spans="1:9">
      <c r="A1216">
        <v>482</v>
      </c>
      <c r="B1216" s="11">
        <f>RockerConcaveParameters!R1292</f>
        <v>29.454708746458323</v>
      </c>
      <c r="C1216" s="11">
        <f>RockerConcaveParameters!T1292</f>
        <v>3.4174415604520791</v>
      </c>
      <c r="D1216" s="11">
        <f>OutlineParameters!T1496</f>
        <v>152.78377882205456</v>
      </c>
      <c r="E1216" s="11">
        <f t="shared" si="90"/>
        <v>41.460250138834141</v>
      </c>
      <c r="F1216">
        <f t="shared" si="91"/>
        <v>29.111367638290584</v>
      </c>
      <c r="G1216">
        <f t="shared" si="92"/>
        <v>3.848427902631002E-2</v>
      </c>
      <c r="H1216">
        <f t="shared" si="93"/>
        <v>9.2726483835292584E-5</v>
      </c>
      <c r="I1216">
        <f t="shared" si="94"/>
        <v>0</v>
      </c>
    </row>
    <row r="1217" spans="1:9">
      <c r="A1217">
        <v>483</v>
      </c>
      <c r="B1217" s="11">
        <f>RockerConcaveParameters!R1293</f>
        <v>29.497927482439188</v>
      </c>
      <c r="C1217" s="11">
        <f>RockerConcaveParameters!T1293</f>
        <v>3.4025428898116092</v>
      </c>
      <c r="D1217" s="11">
        <f>OutlineParameters!T1497</f>
        <v>152.54530843640057</v>
      </c>
      <c r="E1217" s="11">
        <f t="shared" si="90"/>
        <v>41.785163273250788</v>
      </c>
      <c r="F1217">
        <f t="shared" si="91"/>
        <v>29.149943899706123</v>
      </c>
      <c r="G1217">
        <f t="shared" si="92"/>
        <v>3.8576261415538937E-2</v>
      </c>
      <c r="H1217">
        <f t="shared" si="93"/>
        <v>9.1982389228917327E-5</v>
      </c>
      <c r="I1217">
        <f t="shared" si="94"/>
        <v>0</v>
      </c>
    </row>
    <row r="1218" spans="1:9">
      <c r="A1218">
        <v>484</v>
      </c>
      <c r="B1218" s="11">
        <f>RockerConcaveParameters!R1294</f>
        <v>29.541251211958588</v>
      </c>
      <c r="C1218" s="11">
        <f>RockerConcaveParameters!T1294</f>
        <v>3.3876109151808245</v>
      </c>
      <c r="D1218" s="11">
        <f>OutlineParameters!T1498</f>
        <v>152.30638859919497</v>
      </c>
      <c r="E1218" s="11">
        <f t="shared" si="90"/>
        <v>42.110076407667435</v>
      </c>
      <c r="F1218">
        <f t="shared" si="91"/>
        <v>29.188612903670112</v>
      </c>
      <c r="G1218">
        <f t="shared" si="92"/>
        <v>3.8669003963988757E-2</v>
      </c>
      <c r="H1218">
        <f t="shared" si="93"/>
        <v>9.2742548449820106E-5</v>
      </c>
      <c r="I1218">
        <f t="shared" si="94"/>
        <v>0</v>
      </c>
    </row>
    <row r="1219" spans="1:9">
      <c r="A1219">
        <v>485</v>
      </c>
      <c r="B1219" s="11">
        <f>RockerConcaveParameters!R1295</f>
        <v>29.584678131612932</v>
      </c>
      <c r="C1219" s="11">
        <f>RockerConcaveParameters!T1295</f>
        <v>3.3726458477192294</v>
      </c>
      <c r="D1219" s="11">
        <f>OutlineParameters!T1499</f>
        <v>152.06701754105518</v>
      </c>
      <c r="E1219" s="11">
        <f t="shared" si="90"/>
        <v>42.434989542084111</v>
      </c>
      <c r="F1219">
        <f t="shared" si="91"/>
        <v>29.22737343482985</v>
      </c>
      <c r="G1219">
        <f t="shared" si="92"/>
        <v>3.8760531159738321E-2</v>
      </c>
      <c r="H1219">
        <f t="shared" si="93"/>
        <v>9.1527195749563361E-5</v>
      </c>
      <c r="I1219">
        <f t="shared" si="94"/>
        <v>0</v>
      </c>
    </row>
    <row r="1220" spans="1:9">
      <c r="A1220">
        <v>486</v>
      </c>
      <c r="B1220" s="11">
        <f>RockerConcaveParameters!R1296</f>
        <v>29.628208345347257</v>
      </c>
      <c r="C1220" s="11">
        <f>RockerConcaveParameters!T1296</f>
        <v>3.3576481370049081</v>
      </c>
      <c r="D1220" s="11">
        <f>OutlineParameters!T1500</f>
        <v>151.82719349259895</v>
      </c>
      <c r="E1220" s="11">
        <f t="shared" si="90"/>
        <v>42.759902676500758</v>
      </c>
      <c r="F1220">
        <f t="shared" si="91"/>
        <v>29.266226165774256</v>
      </c>
      <c r="G1220">
        <f t="shared" si="92"/>
        <v>3.8852730944405778E-2</v>
      </c>
      <c r="H1220">
        <f t="shared" si="93"/>
        <v>9.2199784667457152E-5</v>
      </c>
      <c r="I1220">
        <f t="shared" si="94"/>
        <v>0</v>
      </c>
    </row>
    <row r="1221" spans="1:9">
      <c r="A1221">
        <v>487</v>
      </c>
      <c r="B1221" s="11">
        <f>RockerConcaveParameters!R1297</f>
        <v>29.671840526595126</v>
      </c>
      <c r="C1221" s="11">
        <f>RockerConcaveParameters!T1297</f>
        <v>3.3426178749880737</v>
      </c>
      <c r="D1221" s="11">
        <f>OutlineParameters!T1501</f>
        <v>151.58693757262739</v>
      </c>
      <c r="E1221" s="11">
        <f t="shared" si="90"/>
        <v>43.084815810917434</v>
      </c>
      <c r="F1221">
        <f t="shared" si="91"/>
        <v>29.305170487301215</v>
      </c>
      <c r="G1221">
        <f t="shared" si="92"/>
        <v>3.8944321526958703E-2</v>
      </c>
      <c r="H1221">
        <f t="shared" si="93"/>
        <v>9.1590582552925071E-5</v>
      </c>
      <c r="I1221">
        <f t="shared" si="94"/>
        <v>0</v>
      </c>
    </row>
    <row r="1222" spans="1:9">
      <c r="A1222">
        <v>488</v>
      </c>
      <c r="B1222" s="11">
        <f>RockerConcaveParameters!R1298</f>
        <v>29.715573348790102</v>
      </c>
      <c r="C1222" s="11">
        <f>RockerConcaveParameters!T1298</f>
        <v>3.3275553324328762</v>
      </c>
      <c r="D1222" s="11">
        <f>OutlineParameters!T1502</f>
        <v>151.34624038236356</v>
      </c>
      <c r="E1222" s="11">
        <f t="shared" si="90"/>
        <v>43.409728945334081</v>
      </c>
      <c r="F1222">
        <f t="shared" si="91"/>
        <v>29.344205641516915</v>
      </c>
      <c r="G1222">
        <f t="shared" si="92"/>
        <v>3.9035154215699919E-2</v>
      </c>
      <c r="H1222">
        <f t="shared" si="93"/>
        <v>9.0832688741215861E-5</v>
      </c>
      <c r="I1222">
        <f t="shared" si="94"/>
        <v>0</v>
      </c>
    </row>
    <row r="1223" spans="1:9">
      <c r="A1223">
        <v>489</v>
      </c>
      <c r="B1223" s="11">
        <f>RockerConcaveParameters!R1299</f>
        <v>29.759406915877218</v>
      </c>
      <c r="C1223" s="11">
        <f>RockerConcaveParameters!T1299</f>
        <v>3.3124608993127538</v>
      </c>
      <c r="D1223" s="11">
        <f>OutlineParameters!T1503</f>
        <v>151.1051154112142</v>
      </c>
      <c r="E1223" s="11">
        <f t="shared" si="90"/>
        <v>43.734642079750756</v>
      </c>
      <c r="F1223">
        <f t="shared" si="91"/>
        <v>29.383332399445479</v>
      </c>
      <c r="G1223">
        <f t="shared" si="92"/>
        <v>3.9126757928563904E-2</v>
      </c>
      <c r="H1223">
        <f t="shared" si="93"/>
        <v>9.160371286398572E-5</v>
      </c>
      <c r="I1223">
        <f t="shared" si="94"/>
        <v>0</v>
      </c>
    </row>
    <row r="1224" spans="1:9">
      <c r="A1224">
        <v>490</v>
      </c>
      <c r="B1224" s="11">
        <f>RockerConcaveParameters!R1300</f>
        <v>29.803339424452883</v>
      </c>
      <c r="C1224" s="11">
        <f>RockerConcaveParameters!T1300</f>
        <v>3.2973347867872094</v>
      </c>
      <c r="D1224" s="11">
        <f>OutlineParameters!T1504</f>
        <v>150.86357614858591</v>
      </c>
      <c r="E1224" s="11">
        <f t="shared" si="90"/>
        <v>44.059555214167403</v>
      </c>
      <c r="F1224">
        <f t="shared" si="91"/>
        <v>29.422549654467783</v>
      </c>
      <c r="G1224">
        <f t="shared" si="92"/>
        <v>3.9217255022304442E-2</v>
      </c>
      <c r="H1224">
        <f t="shared" si="93"/>
        <v>9.0497093740538048E-5</v>
      </c>
      <c r="I1224">
        <f t="shared" si="94"/>
        <v>0</v>
      </c>
    </row>
    <row r="1225" spans="1:9">
      <c r="A1225">
        <v>491</v>
      </c>
      <c r="B1225" s="11">
        <f>RockerConcaveParameters!R1301</f>
        <v>29.847370978462131</v>
      </c>
      <c r="C1225" s="11">
        <f>RockerConcaveParameters!T1301</f>
        <v>3.282177265620394</v>
      </c>
      <c r="D1225" s="11">
        <f>OutlineParameters!T1505</f>
        <v>150.62161319570177</v>
      </c>
      <c r="E1225" s="11">
        <f t="shared" si="90"/>
        <v>44.384468348584079</v>
      </c>
      <c r="F1225">
        <f t="shared" si="91"/>
        <v>29.461858100056517</v>
      </c>
      <c r="G1225">
        <f t="shared" si="92"/>
        <v>3.9308445588734031E-2</v>
      </c>
      <c r="H1225">
        <f t="shared" si="93"/>
        <v>9.1190566429588671E-5</v>
      </c>
      <c r="I1225">
        <f t="shared" si="94"/>
        <v>0</v>
      </c>
    </row>
    <row r="1226" spans="1:9">
      <c r="A1226">
        <v>492</v>
      </c>
      <c r="B1226" s="11">
        <f>RockerConcaveParameters!R1302</f>
        <v>29.891499774501362</v>
      </c>
      <c r="C1226" s="11">
        <f>RockerConcaveParameters!T1302</f>
        <v>3.2669886065764553</v>
      </c>
      <c r="D1226" s="11">
        <f>OutlineParameters!T1506</f>
        <v>150.37924767136303</v>
      </c>
      <c r="E1226" s="11">
        <f t="shared" si="90"/>
        <v>44.709381483000726</v>
      </c>
      <c r="F1226">
        <f t="shared" si="91"/>
        <v>29.501256676259658</v>
      </c>
      <c r="G1226">
        <f t="shared" si="92"/>
        <v>3.9398576203140578E-2</v>
      </c>
      <c r="H1226">
        <f t="shared" si="93"/>
        <v>9.0130614406547238E-5</v>
      </c>
      <c r="I1226">
        <f t="shared" si="94"/>
        <v>0</v>
      </c>
    </row>
    <row r="1227" spans="1:9">
      <c r="A1227">
        <v>493</v>
      </c>
      <c r="B1227" s="11">
        <f>RockerConcaveParameters!R1303</f>
        <v>29.935725439678464</v>
      </c>
      <c r="C1227" s="11">
        <f>RockerConcaveParameters!T1303</f>
        <v>3.2517690804195416</v>
      </c>
      <c r="D1227" s="11">
        <f>OutlineParameters!T1507</f>
        <v>150.13647017679264</v>
      </c>
      <c r="E1227" s="11">
        <f t="shared" si="90"/>
        <v>45.034294617417373</v>
      </c>
      <c r="F1227">
        <f t="shared" si="91"/>
        <v>29.540745614161253</v>
      </c>
      <c r="G1227">
        <f t="shared" si="92"/>
        <v>3.9488937901595023E-2</v>
      </c>
      <c r="H1227">
        <f t="shared" si="93"/>
        <v>9.0361698454444195E-5</v>
      </c>
      <c r="I1227">
        <f t="shared" si="94"/>
        <v>0</v>
      </c>
    </row>
    <row r="1228" spans="1:9">
      <c r="A1228">
        <v>494</v>
      </c>
      <c r="B1228" s="11">
        <f>RockerConcaveParameters!R1304</f>
        <v>29.980047601101305</v>
      </c>
      <c r="C1228" s="11">
        <f>RockerConcaveParameters!T1304</f>
        <v>3.2365189579138032</v>
      </c>
      <c r="D1228" s="11">
        <f>OutlineParameters!T1508</f>
        <v>149.89329420139734</v>
      </c>
      <c r="E1228" s="11">
        <f t="shared" si="90"/>
        <v>45.359207751834049</v>
      </c>
      <c r="F1228">
        <f t="shared" si="91"/>
        <v>29.580325264423664</v>
      </c>
      <c r="G1228">
        <f t="shared" si="92"/>
        <v>3.9579650262410837E-2</v>
      </c>
      <c r="H1228">
        <f t="shared" si="93"/>
        <v>9.0712360815814463E-5</v>
      </c>
      <c r="I1228">
        <f t="shared" si="94"/>
        <v>0</v>
      </c>
    </row>
    <row r="1229" spans="1:9">
      <c r="A1229">
        <v>495</v>
      </c>
      <c r="B1229" s="11">
        <f>RockerConcaveParameters!R1305</f>
        <v>30.024464455366299</v>
      </c>
      <c r="C1229" s="11">
        <f>RockerConcaveParameters!T1305</f>
        <v>3.2212385098233884</v>
      </c>
      <c r="D1229" s="11">
        <f>OutlineParameters!T1509</f>
        <v>149.64973323458383</v>
      </c>
      <c r="E1229" s="11">
        <f t="shared" si="90"/>
        <v>45.684120886250696</v>
      </c>
      <c r="F1229">
        <f t="shared" si="91"/>
        <v>29.619994557547518</v>
      </c>
      <c r="G1229">
        <f t="shared" si="92"/>
        <v>3.9669293123854033E-2</v>
      </c>
      <c r="H1229">
        <f t="shared" si="93"/>
        <v>8.9642861443195443E-5</v>
      </c>
      <c r="I1229">
        <f t="shared" si="94"/>
        <v>0</v>
      </c>
    </row>
    <row r="1230" spans="1:9">
      <c r="A1230">
        <v>496</v>
      </c>
      <c r="B1230" s="11">
        <f>RockerConcaveParameters!R1306</f>
        <v>30.068976106418482</v>
      </c>
      <c r="C1230" s="11">
        <f>RockerConcaveParameters!T1306</f>
        <v>3.2059280069124458</v>
      </c>
      <c r="D1230" s="11">
        <f>OutlineParameters!T1510</f>
        <v>149.40577787757508</v>
      </c>
      <c r="E1230" s="11">
        <f t="shared" si="90"/>
        <v>46.009034020667372</v>
      </c>
      <c r="F1230">
        <f t="shared" si="91"/>
        <v>29.659754223603557</v>
      </c>
      <c r="G1230">
        <f t="shared" si="92"/>
        <v>3.9759666056038867E-2</v>
      </c>
      <c r="H1230">
        <f t="shared" si="93"/>
        <v>9.0372932184834553E-5</v>
      </c>
      <c r="I1230">
        <f t="shared" si="94"/>
        <v>0</v>
      </c>
    </row>
    <row r="1231" spans="1:9">
      <c r="A1231">
        <v>497</v>
      </c>
      <c r="B1231" s="11">
        <f>RockerConcaveParameters!R1307</f>
        <v>30.113580750854247</v>
      </c>
      <c r="C1231" s="11">
        <f>RockerConcaveParameters!T1307</f>
        <v>3.1905876603404804</v>
      </c>
      <c r="D1231" s="11">
        <f>OutlineParameters!T1511</f>
        <v>149.16144161977783</v>
      </c>
      <c r="E1231" s="11">
        <f t="shared" si="90"/>
        <v>46.333947155084019</v>
      </c>
      <c r="F1231">
        <f t="shared" si="91"/>
        <v>29.699603217272308</v>
      </c>
      <c r="G1231">
        <f t="shared" si="92"/>
        <v>3.9848993668751831E-2</v>
      </c>
      <c r="H1231">
        <f t="shared" si="93"/>
        <v>8.9327612712963855E-5</v>
      </c>
      <c r="I1231">
        <f t="shared" si="94"/>
        <v>0</v>
      </c>
    </row>
    <row r="1232" spans="1:9">
      <c r="A1232">
        <v>498</v>
      </c>
      <c r="B1232" s="11">
        <f>RockerConcaveParameters!R1308</f>
        <v>30.158278492618642</v>
      </c>
      <c r="C1232" s="11">
        <f>RockerConcaveParameters!T1308</f>
        <v>3.1752178600809287</v>
      </c>
      <c r="D1232" s="11">
        <f>OutlineParameters!T1512</f>
        <v>148.91673795059873</v>
      </c>
      <c r="E1232" s="11">
        <f t="shared" si="90"/>
        <v>46.658860289500694</v>
      </c>
      <c r="F1232">
        <f t="shared" si="91"/>
        <v>29.739542388074483</v>
      </c>
      <c r="G1232">
        <f t="shared" si="92"/>
        <v>3.9939170802174573E-2</v>
      </c>
      <c r="H1232">
        <f t="shared" si="93"/>
        <v>9.0177133422741917E-5</v>
      </c>
      <c r="I1232">
        <f t="shared" si="94"/>
        <v>0</v>
      </c>
    </row>
    <row r="1233" spans="1:9">
      <c r="A1233">
        <v>499</v>
      </c>
      <c r="B1233" s="11">
        <f>RockerConcaveParameters!R1309</f>
        <v>30.203068005145226</v>
      </c>
      <c r="C1233" s="11">
        <f>RockerConcaveParameters!T1309</f>
        <v>3.1598188768979418</v>
      </c>
      <c r="D1233" s="11">
        <f>OutlineParameters!T1513</f>
        <v>148.6716574712608</v>
      </c>
      <c r="E1233" s="11">
        <f t="shared" si="90"/>
        <v>46.983773423917341</v>
      </c>
      <c r="F1233">
        <f t="shared" si="91"/>
        <v>29.779571057905031</v>
      </c>
      <c r="G1233">
        <f t="shared" si="92"/>
        <v>4.0028669830547869E-2</v>
      </c>
      <c r="H1233">
        <f t="shared" si="93"/>
        <v>8.9499028373296596E-5</v>
      </c>
      <c r="I1233">
        <f t="shared" si="94"/>
        <v>0</v>
      </c>
    </row>
    <row r="1234" spans="1:9">
      <c r="A1234">
        <v>500</v>
      </c>
      <c r="B1234" s="11">
        <f>RockerConcaveParameters!R1310</f>
        <v>30.247947961867563</v>
      </c>
      <c r="C1234" s="11">
        <f>RockerConcaveParameters!T1310</f>
        <v>3.1443908027417335</v>
      </c>
      <c r="D1234" s="11">
        <f>OutlineParameters!T1514</f>
        <v>148.42622130056529</v>
      </c>
      <c r="E1234" s="11">
        <f t="shared" si="90"/>
        <v>47.308686558334017</v>
      </c>
      <c r="F1234">
        <f t="shared" si="91"/>
        <v>29.819688743323383</v>
      </c>
      <c r="G1234">
        <f t="shared" si="92"/>
        <v>4.0117685418351812E-2</v>
      </c>
      <c r="H1234">
        <f t="shared" si="93"/>
        <v>8.9015587803942253E-5</v>
      </c>
      <c r="I1234">
        <f t="shared" si="94"/>
        <v>0</v>
      </c>
    </row>
    <row r="1235" spans="1:9">
      <c r="A1235">
        <v>501</v>
      </c>
      <c r="B1235" s="11">
        <f>RockerConcaveParameters!R1311</f>
        <v>30.292918466730686</v>
      </c>
      <c r="C1235" s="11">
        <f>RockerConcaveParameters!T1311</f>
        <v>3.1289340871903861</v>
      </c>
      <c r="D1235" s="11">
        <f>OutlineParameters!T1515</f>
        <v>148.18042003973525</v>
      </c>
      <c r="E1235" s="11">
        <f t="shared" si="90"/>
        <v>47.633599692750664</v>
      </c>
      <c r="F1235">
        <f t="shared" si="91"/>
        <v>29.859896188605248</v>
      </c>
      <c r="G1235">
        <f t="shared" si="92"/>
        <v>4.0207445281865262E-2</v>
      </c>
      <c r="H1235">
        <f t="shared" si="93"/>
        <v>8.975986351345E-5</v>
      </c>
      <c r="I1235">
        <f t="shared" si="94"/>
        <v>0</v>
      </c>
    </row>
    <row r="1236" spans="1:9">
      <c r="A1236">
        <v>502</v>
      </c>
      <c r="B1236" s="11">
        <f>RockerConcaveParameters!R1312</f>
        <v>30.337977716331</v>
      </c>
      <c r="C1236" s="11">
        <f>RockerConcaveParameters!T1312</f>
        <v>3.1134489414034054</v>
      </c>
      <c r="D1236" s="11">
        <f>OutlineParameters!T1516</f>
        <v>147.93426717817732</v>
      </c>
      <c r="E1236" s="11">
        <f t="shared" si="90"/>
        <v>47.95851282716734</v>
      </c>
      <c r="F1236">
        <f t="shared" si="91"/>
        <v>29.900192394681032</v>
      </c>
      <c r="G1236">
        <f t="shared" si="92"/>
        <v>4.0296206075783658E-2</v>
      </c>
      <c r="H1236">
        <f t="shared" si="93"/>
        <v>8.876079391839653E-5</v>
      </c>
      <c r="I1236">
        <f t="shared" si="94"/>
        <v>0</v>
      </c>
    </row>
    <row r="1237" spans="1:9">
      <c r="A1237">
        <v>503</v>
      </c>
      <c r="B1237" s="11">
        <f>RockerConcaveParameters!R1313</f>
        <v>30.383125814613546</v>
      </c>
      <c r="C1237" s="11">
        <f>RockerConcaveParameters!T1313</f>
        <v>3.0979356361449391</v>
      </c>
      <c r="D1237" s="11">
        <f>OutlineParameters!T1517</f>
        <v>147.68777620529821</v>
      </c>
      <c r="E1237" s="11">
        <f t="shared" si="90"/>
        <v>48.283425961583987</v>
      </c>
      <c r="F1237">
        <f t="shared" si="91"/>
        <v>29.940578272752749</v>
      </c>
      <c r="G1237">
        <f t="shared" si="92"/>
        <v>4.0385878071717229E-2</v>
      </c>
      <c r="H1237">
        <f t="shared" si="93"/>
        <v>8.9671995933571225E-5</v>
      </c>
      <c r="I1237">
        <f t="shared" si="94"/>
        <v>0</v>
      </c>
    </row>
    <row r="1238" spans="1:9">
      <c r="A1238">
        <v>504</v>
      </c>
      <c r="B1238" s="11">
        <f>RockerConcaveParameters!R1314</f>
        <v>30.428361435011883</v>
      </c>
      <c r="C1238" s="11">
        <f>RockerConcaveParameters!T1314</f>
        <v>3.0823944421791363</v>
      </c>
      <c r="D1238" s="11">
        <f>OutlineParameters!T1518</f>
        <v>147.44093772232094</v>
      </c>
      <c r="E1238" s="11">
        <f t="shared" si="90"/>
        <v>48.608339096000634</v>
      </c>
      <c r="F1238">
        <f t="shared" si="91"/>
        <v>29.981053184190969</v>
      </c>
      <c r="G1238">
        <f t="shared" si="92"/>
        <v>4.0474911438220573E-2</v>
      </c>
      <c r="H1238">
        <f t="shared" si="93"/>
        <v>8.9033366503343814E-5</v>
      </c>
      <c r="I1238">
        <f t="shared" si="94"/>
        <v>0</v>
      </c>
    </row>
    <row r="1239" spans="1:9">
      <c r="A1239">
        <v>505</v>
      </c>
      <c r="B1239" s="11">
        <f>RockerConcaveParameters!R1315</f>
        <v>30.473683727796729</v>
      </c>
      <c r="C1239" s="11">
        <f>RockerConcaveParameters!T1315</f>
        <v>3.0668256302701464</v>
      </c>
      <c r="D1239" s="11">
        <f>OutlineParameters!T1519</f>
        <v>147.19377284804673</v>
      </c>
      <c r="E1239" s="11">
        <f t="shared" si="90"/>
        <v>48.93325223041731</v>
      </c>
      <c r="F1239">
        <f t="shared" si="91"/>
        <v>30.021617147928445</v>
      </c>
      <c r="G1239">
        <f t="shared" si="92"/>
        <v>4.0563963737476172E-2</v>
      </c>
      <c r="H1239">
        <f t="shared" si="93"/>
        <v>8.9052299255598655E-5</v>
      </c>
      <c r="I1239">
        <f t="shared" si="94"/>
        <v>0</v>
      </c>
    </row>
    <row r="1240" spans="1:9">
      <c r="A1240">
        <v>506</v>
      </c>
      <c r="B1240" s="11">
        <f>RockerConcaveParameters!R1316</f>
        <v>30.519090889564492</v>
      </c>
      <c r="C1240" s="11">
        <f>RockerConcaveParameters!T1316</f>
        <v>3.0512294115774723</v>
      </c>
      <c r="D1240" s="11">
        <f>OutlineParameters!T1520</f>
        <v>146.94627218369865</v>
      </c>
      <c r="E1240" s="11">
        <f t="shared" si="90"/>
        <v>49.258165364833957</v>
      </c>
      <c r="F1240">
        <f t="shared" si="91"/>
        <v>30.062269073483538</v>
      </c>
      <c r="G1240">
        <f t="shared" si="92"/>
        <v>4.0651925555092561E-2</v>
      </c>
      <c r="H1240">
        <f t="shared" si="93"/>
        <v>8.7961817616388771E-5</v>
      </c>
      <c r="I1240">
        <f t="shared" si="94"/>
        <v>0</v>
      </c>
    </row>
    <row r="1241" spans="1:9">
      <c r="A1241">
        <v>507</v>
      </c>
      <c r="B1241" s="11">
        <f>RockerConcaveParameters!R1317</f>
        <v>30.564583977934525</v>
      </c>
      <c r="C1241" s="11">
        <f>RockerConcaveParameters!T1317</f>
        <v>3.0356061760745541</v>
      </c>
      <c r="D1241" s="11">
        <f>OutlineParameters!T1521</f>
        <v>146.69844921868335</v>
      </c>
      <c r="E1241" s="11">
        <f t="shared" si="90"/>
        <v>49.583078499250632</v>
      </c>
      <c r="F1241">
        <f t="shared" si="91"/>
        <v>30.103010844714049</v>
      </c>
      <c r="G1241">
        <f t="shared" si="92"/>
        <v>4.0741771230511148E-2</v>
      </c>
      <c r="H1241">
        <f t="shared" si="93"/>
        <v>8.9845675418587234E-5</v>
      </c>
      <c r="I1241">
        <f t="shared" si="94"/>
        <v>0</v>
      </c>
    </row>
    <row r="1242" spans="1:9">
      <c r="A1242">
        <v>508</v>
      </c>
      <c r="B1242" s="11">
        <f>RockerConcaveParameters!R1318</f>
        <v>30.610161189503231</v>
      </c>
      <c r="C1242" s="11">
        <f>RockerConcaveParameters!T1318</f>
        <v>3.0199561945255393</v>
      </c>
      <c r="D1242" s="11">
        <f>OutlineParameters!T1522</f>
        <v>146.45031744240748</v>
      </c>
      <c r="E1242" s="11">
        <f t="shared" si="90"/>
        <v>49.90799163366728</v>
      </c>
      <c r="F1242">
        <f t="shared" si="91"/>
        <v>30.143841512981069</v>
      </c>
      <c r="G1242">
        <f t="shared" si="92"/>
        <v>4.0830668267020087E-2</v>
      </c>
      <c r="H1242">
        <f t="shared" si="93"/>
        <v>8.8897036508939209E-5</v>
      </c>
      <c r="I1242">
        <f t="shared" si="94"/>
        <v>0</v>
      </c>
    </row>
    <row r="1243" spans="1:9">
      <c r="A1243">
        <v>509</v>
      </c>
      <c r="B1243" s="11">
        <f>RockerConcaveParameters!R1319</f>
        <v>30.655821674541329</v>
      </c>
      <c r="C1243" s="11">
        <f>RockerConcaveParameters!T1319</f>
        <v>3.0042796184852878</v>
      </c>
      <c r="D1243" s="11">
        <f>OutlineParameters!T1523</f>
        <v>146.20186745609419</v>
      </c>
      <c r="E1243" s="11">
        <f t="shared" si="90"/>
        <v>50.232904768083955</v>
      </c>
      <c r="F1243">
        <f t="shared" si="91"/>
        <v>30.184760975351196</v>
      </c>
      <c r="G1243">
        <f t="shared" si="92"/>
        <v>4.091946237012678E-2</v>
      </c>
      <c r="H1243">
        <f t="shared" si="93"/>
        <v>8.8794103106693001E-5</v>
      </c>
      <c r="I1243">
        <f t="shared" si="94"/>
        <v>0</v>
      </c>
    </row>
    <row r="1244" spans="1:9">
      <c r="A1244">
        <v>510</v>
      </c>
      <c r="B1244" s="11">
        <f>RockerConcaveParameters!R1320</f>
        <v>30.70156410648238</v>
      </c>
      <c r="C1244" s="11">
        <f>RockerConcaveParameters!T1320</f>
        <v>2.9885767783225941</v>
      </c>
      <c r="D1244" s="11">
        <f>OutlineParameters!T1524</f>
        <v>145.95312037854455</v>
      </c>
      <c r="E1244" s="11">
        <f t="shared" si="90"/>
        <v>50.557817902500602</v>
      </c>
      <c r="F1244">
        <f t="shared" si="91"/>
        <v>30.225768815933066</v>
      </c>
      <c r="G1244">
        <f t="shared" si="92"/>
        <v>4.1007840581869459E-2</v>
      </c>
      <c r="H1244">
        <f t="shared" si="93"/>
        <v>8.8378211742679014E-5</v>
      </c>
      <c r="I1244">
        <f t="shared" si="94"/>
        <v>0</v>
      </c>
    </row>
    <row r="1245" spans="1:9">
      <c r="A1245">
        <v>511</v>
      </c>
      <c r="B1245" s="11">
        <f>RockerConcaveParameters!R1321</f>
        <v>30.747388112434273</v>
      </c>
      <c r="C1245" s="11">
        <f>RockerConcaveParameters!T1321</f>
        <v>2.9728478851969609</v>
      </c>
      <c r="D1245" s="11">
        <f>OutlineParameters!T1525</f>
        <v>145.70406681098171</v>
      </c>
      <c r="E1245" s="11">
        <f t="shared" si="90"/>
        <v>50.882731036917278</v>
      </c>
      <c r="F1245">
        <f t="shared" si="91"/>
        <v>30.26686541664132</v>
      </c>
      <c r="G1245">
        <f t="shared" si="92"/>
        <v>4.1096600708254272E-2</v>
      </c>
      <c r="H1245">
        <f t="shared" si="93"/>
        <v>8.8760126384812565E-5</v>
      </c>
      <c r="I1245">
        <f t="shared" si="94"/>
        <v>0</v>
      </c>
    </row>
    <row r="1246" spans="1:9">
      <c r="A1246">
        <v>512</v>
      </c>
      <c r="B1246" s="11">
        <f>RockerConcaveParameters!R1322</f>
        <v>30.793293319504876</v>
      </c>
      <c r="C1246" s="11">
        <f>RockerConcaveParameters!T1322</f>
        <v>2.9570933290818275</v>
      </c>
      <c r="D1246" s="11">
        <f>OutlineParameters!T1526</f>
        <v>145.4547202428123</v>
      </c>
      <c r="E1246" s="11">
        <f t="shared" si="90"/>
        <v>51.207644171333925</v>
      </c>
      <c r="F1246">
        <f t="shared" si="91"/>
        <v>30.308051278526463</v>
      </c>
      <c r="G1246">
        <f t="shared" si="92"/>
        <v>4.1185861885143282E-2</v>
      </c>
      <c r="H1246">
        <f t="shared" si="93"/>
        <v>8.9261176889010585E-5</v>
      </c>
      <c r="I1246">
        <f t="shared" si="94"/>
        <v>0</v>
      </c>
    </row>
    <row r="1247" spans="1:9">
      <c r="A1247">
        <v>513</v>
      </c>
      <c r="B1247" s="11">
        <f>RockerConcaveParameters!R1323</f>
        <v>30.83927840112775</v>
      </c>
      <c r="C1247" s="11">
        <f>RockerConcaveParameters!T1323</f>
        <v>2.9413133211366977</v>
      </c>
      <c r="D1247" s="11">
        <f>OutlineParameters!T1527</f>
        <v>145.20509416344302</v>
      </c>
      <c r="E1247" s="11">
        <f t="shared" si="90"/>
        <v>51.532557305750572</v>
      </c>
      <c r="F1247">
        <f t="shared" si="91"/>
        <v>30.349325989108976</v>
      </c>
      <c r="G1247">
        <f t="shared" si="92"/>
        <v>4.1274710582513308E-2</v>
      </c>
      <c r="H1247">
        <f t="shared" si="93"/>
        <v>8.884869737002532E-5</v>
      </c>
      <c r="I1247">
        <f t="shared" si="94"/>
        <v>0</v>
      </c>
    </row>
    <row r="1248" spans="1:9">
      <c r="A1248">
        <v>514</v>
      </c>
      <c r="B1248" s="11">
        <f>RockerConcaveParameters!R1324</f>
        <v>30.885342030736467</v>
      </c>
      <c r="C1248" s="11">
        <f>RockerConcaveParameters!T1324</f>
        <v>2.9255081321257199</v>
      </c>
      <c r="D1248" s="11">
        <f>OutlineParameters!T1528</f>
        <v>144.95517917409691</v>
      </c>
      <c r="E1248" s="11">
        <f t="shared" si="90"/>
        <v>51.857470440167248</v>
      </c>
      <c r="F1248">
        <f t="shared" si="91"/>
        <v>30.390688992374812</v>
      </c>
      <c r="G1248">
        <f t="shared" si="92"/>
        <v>4.1363003265836085E-2</v>
      </c>
      <c r="H1248">
        <f t="shared" si="93"/>
        <v>8.8292683322777066E-5</v>
      </c>
      <c r="I1248">
        <f t="shared" si="94"/>
        <v>0</v>
      </c>
    </row>
    <row r="1249" spans="1:9">
      <c r="A1249">
        <v>515</v>
      </c>
      <c r="B1249" s="11">
        <f>RockerConcaveParameters!R1325</f>
        <v>30.931484312276055</v>
      </c>
      <c r="C1249" s="11">
        <f>RockerConcaveParameters!T1325</f>
        <v>2.909678092417689</v>
      </c>
      <c r="D1249" s="11">
        <f>OutlineParameters!T1529</f>
        <v>144.70499639357516</v>
      </c>
      <c r="E1249" s="11">
        <f t="shared" si="90"/>
        <v>52.182383574583895</v>
      </c>
      <c r="F1249">
        <f t="shared" si="91"/>
        <v>30.432141354315213</v>
      </c>
      <c r="G1249">
        <f t="shared" si="92"/>
        <v>4.1452361940400806E-2</v>
      </c>
      <c r="H1249">
        <f t="shared" si="93"/>
        <v>8.9358674564721241E-5</v>
      </c>
      <c r="I1249">
        <f t="shared" si="94"/>
        <v>0</v>
      </c>
    </row>
    <row r="1250" spans="1:9">
      <c r="A1250">
        <v>516</v>
      </c>
      <c r="B1250" s="11">
        <f>RockerConcaveParameters!R1326</f>
        <v>30.977702965505767</v>
      </c>
      <c r="C1250" s="11">
        <f>RockerConcaveParameters!T1326</f>
        <v>2.893823234358174</v>
      </c>
      <c r="D1250" s="11">
        <f>OutlineParameters!T1530</f>
        <v>144.45453642310082</v>
      </c>
      <c r="E1250" s="11">
        <f t="shared" ref="E1250:E1313" si="95">$C$20*A1250+$E$20</f>
        <v>52.50729670900057</v>
      </c>
      <c r="F1250">
        <f t="shared" si="91"/>
        <v>30.473681623499431</v>
      </c>
      <c r="G1250">
        <f t="shared" si="92"/>
        <v>4.1540269184217493E-2</v>
      </c>
      <c r="H1250">
        <f t="shared" si="93"/>
        <v>8.7907243816687242E-5</v>
      </c>
      <c r="I1250">
        <f t="shared" si="94"/>
        <v>0</v>
      </c>
    </row>
    <row r="1251" spans="1:9">
      <c r="A1251">
        <v>517</v>
      </c>
      <c r="B1251" s="11">
        <f>RockerConcaveParameters!R1327</f>
        <v>31.023999048044949</v>
      </c>
      <c r="C1251" s="11">
        <f>RockerConcaveParameters!T1327</f>
        <v>2.8779441863391924</v>
      </c>
      <c r="D1251" s="11">
        <f>OutlineParameters!T1531</f>
        <v>144.20381275208058</v>
      </c>
      <c r="E1251" s="11">
        <f t="shared" si="95"/>
        <v>52.832209843417218</v>
      </c>
      <c r="F1251">
        <f t="shared" ref="F1251:F1314" si="96">IF(E1251&gt;-D1251,(B1251-3/2*C1251*((E1251/D1251)^2-1/3*(E1251/D1251)^3)),NA())</f>
        <v>30.515311739302302</v>
      </c>
      <c r="G1251">
        <f t="shared" ref="G1251:G1314" si="97">(F1251-F1250)</f>
        <v>4.1630115802870904E-2</v>
      </c>
      <c r="H1251">
        <f t="shared" si="93"/>
        <v>8.9846618653410815E-5</v>
      </c>
      <c r="I1251">
        <f t="shared" si="94"/>
        <v>0</v>
      </c>
    </row>
    <row r="1252" spans="1:9">
      <c r="A1252">
        <v>518</v>
      </c>
      <c r="B1252" s="11">
        <f>RockerConcaveParameters!R1328</f>
        <v>31.070370756490014</v>
      </c>
      <c r="C1252" s="11">
        <f>RockerConcaveParameters!T1328</f>
        <v>2.8620409807063147</v>
      </c>
      <c r="D1252" s="11">
        <f>OutlineParameters!T1532</f>
        <v>143.95283886992115</v>
      </c>
      <c r="E1252" s="11">
        <f t="shared" si="95"/>
        <v>53.157122977833893</v>
      </c>
      <c r="F1252">
        <f t="shared" si="96"/>
        <v>30.557030895078565</v>
      </c>
      <c r="G1252">
        <f t="shared" si="97"/>
        <v>4.1719155776263506E-2</v>
      </c>
      <c r="H1252">
        <f t="shared" ref="H1252:H1315" si="98">(G1252-G1251)</f>
        <v>8.9039973392601723E-5</v>
      </c>
      <c r="I1252">
        <f t="shared" ref="I1252:I1315" si="99">IF(OR(ISNA(G1252),ISNA(G1251)),0,IF(G1252*G1251&lt;0,A1252,0))</f>
        <v>0</v>
      </c>
    </row>
    <row r="1253" spans="1:9">
      <c r="A1253">
        <v>519</v>
      </c>
      <c r="B1253" s="11">
        <f>RockerConcaveParameters!R1329</f>
        <v>31.116817241111676</v>
      </c>
      <c r="C1253" s="11">
        <f>RockerConcaveParameters!T1329</f>
        <v>2.8461139478283339</v>
      </c>
      <c r="D1253" s="11">
        <f>OutlineParameters!T1533</f>
        <v>143.70160537784548</v>
      </c>
      <c r="E1253" s="11">
        <f t="shared" si="95"/>
        <v>53.48203611225054</v>
      </c>
      <c r="F1253">
        <f t="shared" si="96"/>
        <v>30.598839044629557</v>
      </c>
      <c r="G1253">
        <f t="shared" si="97"/>
        <v>4.1808149550991658E-2</v>
      </c>
      <c r="H1253">
        <f t="shared" si="98"/>
        <v>8.8993774728152175E-5</v>
      </c>
      <c r="I1253">
        <f t="shared" si="99"/>
        <v>0</v>
      </c>
    </row>
    <row r="1254" spans="1:9">
      <c r="A1254">
        <v>520</v>
      </c>
      <c r="B1254" s="11">
        <f>RockerConcaveParameters!R1330</f>
        <v>31.163337652180651</v>
      </c>
      <c r="C1254" s="11">
        <f>RockerConcaveParameters!T1330</f>
        <v>2.8301633584693984</v>
      </c>
      <c r="D1254" s="11">
        <f>OutlineParameters!T1534</f>
        <v>143.45013339465487</v>
      </c>
      <c r="E1254" s="11">
        <f t="shared" si="95"/>
        <v>53.806949246667216</v>
      </c>
      <c r="F1254">
        <f t="shared" si="96"/>
        <v>30.640736364361391</v>
      </c>
      <c r="G1254">
        <f t="shared" si="97"/>
        <v>4.1897319731834415E-2</v>
      </c>
      <c r="H1254">
        <f t="shared" si="98"/>
        <v>8.9170180842756963E-5</v>
      </c>
      <c r="I1254">
        <f t="shared" si="99"/>
        <v>0</v>
      </c>
    </row>
    <row r="1255" spans="1:9">
      <c r="A1255">
        <v>521</v>
      </c>
      <c r="B1255" s="11">
        <f>RockerConcaveParameters!R1331</f>
        <v>31.209930186293356</v>
      </c>
      <c r="C1255" s="11">
        <f>RockerConcaveParameters!T1331</f>
        <v>2.8141894237890139</v>
      </c>
      <c r="D1255" s="11">
        <f>OutlineParameters!T1535</f>
        <v>143.19841352157238</v>
      </c>
      <c r="E1255" s="11">
        <f t="shared" si="95"/>
        <v>54.131862381083863</v>
      </c>
      <c r="F1255">
        <f t="shared" si="96"/>
        <v>30.682721893642633</v>
      </c>
      <c r="G1255">
        <f t="shared" si="97"/>
        <v>4.198552928124144E-2</v>
      </c>
      <c r="H1255">
        <f t="shared" si="98"/>
        <v>8.8209549407025634E-5</v>
      </c>
      <c r="I1255">
        <f t="shared" si="99"/>
        <v>0</v>
      </c>
    </row>
    <row r="1256" spans="1:9">
      <c r="A1256">
        <v>522</v>
      </c>
      <c r="B1256" s="11">
        <f>RockerConcaveParameters!R1332</f>
        <v>31.256595901069133</v>
      </c>
      <c r="C1256" s="11">
        <f>RockerConcaveParameters!T1332</f>
        <v>2.7981925337606173</v>
      </c>
      <c r="D1256" s="11">
        <f>OutlineParameters!T1536</f>
        <v>142.94645924800457</v>
      </c>
      <c r="E1256" s="11">
        <f t="shared" si="95"/>
        <v>54.45677551550051</v>
      </c>
      <c r="F1256">
        <f t="shared" si="96"/>
        <v>30.724797663297437</v>
      </c>
      <c r="G1256">
        <f t="shared" si="97"/>
        <v>4.2075769654804418E-2</v>
      </c>
      <c r="H1256">
        <f t="shared" si="98"/>
        <v>9.0240373562977538E-5</v>
      </c>
      <c r="I1256">
        <f t="shared" si="99"/>
        <v>0</v>
      </c>
    </row>
    <row r="1257" spans="1:9">
      <c r="A1257">
        <v>523</v>
      </c>
      <c r="B1257" s="11">
        <f>RockerConcaveParameters!R1333</f>
        <v>31.303332993104391</v>
      </c>
      <c r="C1257" s="11">
        <f>RockerConcaveParameters!T1333</f>
        <v>2.7821728995437134</v>
      </c>
      <c r="D1257" s="11">
        <f>OutlineParameters!T1537</f>
        <v>142.69428406335823</v>
      </c>
      <c r="E1257" s="11">
        <f t="shared" si="95"/>
        <v>54.781688649917186</v>
      </c>
      <c r="F1257">
        <f t="shared" si="96"/>
        <v>30.766962888330237</v>
      </c>
      <c r="G1257">
        <f t="shared" si="97"/>
        <v>4.216522503280018E-2</v>
      </c>
      <c r="H1257">
        <f t="shared" si="98"/>
        <v>8.9455377995761864E-5</v>
      </c>
      <c r="I1257">
        <f t="shared" si="99"/>
        <v>0</v>
      </c>
    </row>
    <row r="1258" spans="1:9">
      <c r="A1258">
        <v>524</v>
      </c>
      <c r="B1258" s="11">
        <f>RockerConcaveParameters!R1334</f>
        <v>31.350140612669851</v>
      </c>
      <c r="C1258" s="11">
        <f>RockerConcaveParameters!T1334</f>
        <v>2.7661308515070964</v>
      </c>
      <c r="D1258" s="11">
        <f>OutlineParameters!T1538</f>
        <v>142.44187856885637</v>
      </c>
      <c r="E1258" s="11">
        <f t="shared" si="95"/>
        <v>55.106601784333833</v>
      </c>
      <c r="F1258">
        <f t="shared" si="96"/>
        <v>30.809217565851839</v>
      </c>
      <c r="G1258">
        <f t="shared" si="97"/>
        <v>4.225467752160128E-2</v>
      </c>
      <c r="H1258">
        <f t="shared" si="98"/>
        <v>8.9452488801100571E-5</v>
      </c>
      <c r="I1258">
        <f t="shared" si="99"/>
        <v>0</v>
      </c>
    </row>
    <row r="1259" spans="1:9">
      <c r="A1259">
        <v>525</v>
      </c>
      <c r="B1259" s="11">
        <f>RockerConcaveParameters!R1335</f>
        <v>31.397017910036233</v>
      </c>
      <c r="C1259" s="11">
        <f>RockerConcaveParameters!T1335</f>
        <v>2.7500665412056247</v>
      </c>
      <c r="D1259" s="11">
        <f>OutlineParameters!T1539</f>
        <v>142.18926388330016</v>
      </c>
      <c r="E1259" s="11">
        <f t="shared" si="95"/>
        <v>55.431514918750509</v>
      </c>
      <c r="F1259">
        <f t="shared" si="96"/>
        <v>30.85156195043178</v>
      </c>
      <c r="G1259">
        <f t="shared" si="97"/>
        <v>4.2344384579941163E-2</v>
      </c>
      <c r="H1259">
        <f t="shared" si="98"/>
        <v>8.9707058339882906E-5</v>
      </c>
      <c r="I1259">
        <f t="shared" si="99"/>
        <v>0</v>
      </c>
    </row>
    <row r="1260" spans="1:9">
      <c r="A1260">
        <v>526</v>
      </c>
      <c r="B1260" s="11">
        <f>RockerConcaveParameters!R1336</f>
        <v>31.443963081799936</v>
      </c>
      <c r="C1260" s="11">
        <f>RockerConcaveParameters!T1336</f>
        <v>2.7339802394034476</v>
      </c>
      <c r="D1260" s="11">
        <f>OutlineParameters!T1540</f>
        <v>141.93643060791274</v>
      </c>
      <c r="E1260" s="11">
        <f t="shared" si="95"/>
        <v>55.756428053167156</v>
      </c>
      <c r="F1260">
        <f t="shared" si="96"/>
        <v>30.893995115807378</v>
      </c>
      <c r="G1260">
        <f t="shared" si="97"/>
        <v>4.2433165375598492E-2</v>
      </c>
      <c r="H1260">
        <f t="shared" si="98"/>
        <v>8.8780795657328326E-5</v>
      </c>
      <c r="I1260">
        <f t="shared" si="99"/>
        <v>0</v>
      </c>
    </row>
    <row r="1261" spans="1:9">
      <c r="A1261">
        <v>527</v>
      </c>
      <c r="B1261" s="11">
        <f>RockerConcaveParameters!R1337</f>
        <v>31.490976708743162</v>
      </c>
      <c r="C1261" s="11">
        <f>RockerConcaveParameters!T1337</f>
        <v>2.717872336074004</v>
      </c>
      <c r="D1261" s="11">
        <f>OutlineParameters!T1541</f>
        <v>141.68339223210072</v>
      </c>
      <c r="E1261" s="11">
        <f t="shared" si="95"/>
        <v>56.081341187583831</v>
      </c>
      <c r="F1261">
        <f t="shared" si="96"/>
        <v>30.936518667217413</v>
      </c>
      <c r="G1261">
        <f t="shared" si="97"/>
        <v>4.2523551410035054E-2</v>
      </c>
      <c r="H1261">
        <f t="shared" si="98"/>
        <v>9.0386034436562568E-5</v>
      </c>
      <c r="I1261">
        <f t="shared" si="99"/>
        <v>0</v>
      </c>
    </row>
    <row r="1262" spans="1:9">
      <c r="A1262">
        <v>528</v>
      </c>
      <c r="B1262" s="11">
        <f>RockerConcaveParameters!R1338</f>
        <v>31.538058417973787</v>
      </c>
      <c r="C1262" s="11">
        <f>RockerConcaveParameters!T1338</f>
        <v>2.7017430423767963</v>
      </c>
      <c r="D1262" s="11">
        <f>OutlineParameters!T1542</f>
        <v>141.43016224527074</v>
      </c>
      <c r="E1262" s="11">
        <f t="shared" si="95"/>
        <v>56.406254322000478</v>
      </c>
      <c r="F1262">
        <f t="shared" si="96"/>
        <v>30.97913330406886</v>
      </c>
      <c r="G1262">
        <f t="shared" si="97"/>
        <v>4.2614636851446619E-2</v>
      </c>
      <c r="H1262">
        <f t="shared" si="98"/>
        <v>9.1085441411564716E-5</v>
      </c>
      <c r="I1262">
        <f t="shared" si="99"/>
        <v>0</v>
      </c>
    </row>
    <row r="1263" spans="1:9">
      <c r="A1263">
        <v>529</v>
      </c>
      <c r="B1263" s="11">
        <f>RockerConcaveParameters!R1339</f>
        <v>31.585205452413902</v>
      </c>
      <c r="C1263" s="11">
        <f>RockerConcaveParameters!T1339</f>
        <v>2.6855926290759755</v>
      </c>
      <c r="D1263" s="11">
        <f>OutlineParameters!T1543</f>
        <v>141.17673124864595</v>
      </c>
      <c r="E1263" s="11">
        <f t="shared" si="95"/>
        <v>56.731167456417154</v>
      </c>
      <c r="F1263">
        <f t="shared" si="96"/>
        <v>31.021837173448493</v>
      </c>
      <c r="G1263">
        <f t="shared" si="97"/>
        <v>4.2703869379632664E-2</v>
      </c>
      <c r="H1263">
        <f t="shared" si="98"/>
        <v>8.9232528186045101E-5</v>
      </c>
      <c r="I1263">
        <f t="shared" si="99"/>
        <v>0</v>
      </c>
    </row>
    <row r="1264" spans="1:9">
      <c r="A1264">
        <v>530</v>
      </c>
      <c r="B1264" s="11">
        <f>RockerConcaveParameters!R1340</f>
        <v>31.632417916008535</v>
      </c>
      <c r="C1264" s="11">
        <f>RockerConcaveParameters!T1340</f>
        <v>2.6694213073310444</v>
      </c>
      <c r="D1264" s="11">
        <f>OutlineParameters!T1544</f>
        <v>140.92312036102743</v>
      </c>
      <c r="E1264" s="11">
        <f t="shared" si="95"/>
        <v>57.056080590833801</v>
      </c>
      <c r="F1264">
        <f t="shared" si="96"/>
        <v>31.064631529113605</v>
      </c>
      <c r="G1264">
        <f t="shared" si="97"/>
        <v>4.2794355665112249E-2</v>
      </c>
      <c r="H1264">
        <f t="shared" si="98"/>
        <v>9.0486285479585149E-5</v>
      </c>
      <c r="I1264">
        <f t="shared" si="99"/>
        <v>0</v>
      </c>
    </row>
    <row r="1265" spans="1:9">
      <c r="A1265">
        <v>531</v>
      </c>
      <c r="B1265" s="11">
        <f>RockerConcaveParameters!R1341</f>
        <v>31.679694959028417</v>
      </c>
      <c r="C1265" s="11">
        <f>RockerConcaveParameters!T1341</f>
        <v>2.6532294671154424</v>
      </c>
      <c r="D1265" s="11">
        <f>OutlineParameters!T1545</f>
        <v>140.66932018363835</v>
      </c>
      <c r="E1265" s="11">
        <f t="shared" si="95"/>
        <v>57.380993725250477</v>
      </c>
      <c r="F1265">
        <f t="shared" si="96"/>
        <v>31.107516418854566</v>
      </c>
      <c r="G1265">
        <f t="shared" si="97"/>
        <v>4.288488974096083E-2</v>
      </c>
      <c r="H1265">
        <f t="shared" si="98"/>
        <v>9.0534075848580642E-5</v>
      </c>
      <c r="I1265">
        <f t="shared" si="99"/>
        <v>0</v>
      </c>
    </row>
    <row r="1266" spans="1:9">
      <c r="A1266">
        <v>532</v>
      </c>
      <c r="B1266" s="11">
        <f>RockerConcaveParameters!R1342</f>
        <v>31.727036685418575</v>
      </c>
      <c r="C1266" s="11">
        <f>RockerConcaveParameters!T1342</f>
        <v>2.6370173195886735</v>
      </c>
      <c r="D1266" s="11">
        <f>OutlineParameters!T1546</f>
        <v>140.41534420588533</v>
      </c>
      <c r="E1266" s="11">
        <f t="shared" si="95"/>
        <v>57.705906859667124</v>
      </c>
      <c r="F1266">
        <f t="shared" si="96"/>
        <v>31.15049306118636</v>
      </c>
      <c r="G1266">
        <f t="shared" si="97"/>
        <v>4.2976642331794324E-2</v>
      </c>
      <c r="H1266">
        <f t="shared" si="98"/>
        <v>9.1752590833493741E-5</v>
      </c>
      <c r="I1266">
        <f t="shared" si="99"/>
        <v>0</v>
      </c>
    </row>
    <row r="1267" spans="1:9">
      <c r="A1267">
        <v>533</v>
      </c>
      <c r="B1267" s="11">
        <f>RockerConcaveParameters!R1343</f>
        <v>31.774440338101105</v>
      </c>
      <c r="C1267" s="11">
        <f>RockerConcaveParameters!T1343</f>
        <v>2.6207851951195305</v>
      </c>
      <c r="D1267" s="11">
        <f>OutlineParameters!T1547</f>
        <v>140.16120591717504</v>
      </c>
      <c r="E1267" s="11">
        <f t="shared" si="95"/>
        <v>58.030819994083771</v>
      </c>
      <c r="F1267">
        <f t="shared" si="96"/>
        <v>31.193559800228964</v>
      </c>
      <c r="G1267">
        <f t="shared" si="97"/>
        <v>4.3066739042604496E-2</v>
      </c>
      <c r="H1267">
        <f t="shared" si="98"/>
        <v>9.0096710810172453E-5</v>
      </c>
      <c r="I1267">
        <f t="shared" si="99"/>
        <v>0</v>
      </c>
    </row>
    <row r="1268" spans="1:9">
      <c r="A1268">
        <v>534</v>
      </c>
      <c r="B1268" s="11">
        <f>RockerConcaveParameters!R1344</f>
        <v>31.821906974695352</v>
      </c>
      <c r="C1268" s="11">
        <f>RockerConcaveParameters!T1344</f>
        <v>2.6045332452628731</v>
      </c>
      <c r="D1268" s="11">
        <f>OutlineParameters!T1548</f>
        <v>139.90689591873053</v>
      </c>
      <c r="E1268" s="11">
        <f t="shared" si="95"/>
        <v>58.355733128500447</v>
      </c>
      <c r="F1268">
        <f t="shared" si="96"/>
        <v>31.236718670593504</v>
      </c>
      <c r="G1268">
        <f t="shared" si="97"/>
        <v>4.3158870364539581E-2</v>
      </c>
      <c r="H1268">
        <f t="shared" si="98"/>
        <v>9.2131321935084998E-5</v>
      </c>
      <c r="I1268">
        <f t="shared" si="99"/>
        <v>0</v>
      </c>
    </row>
    <row r="1269" spans="1:9">
      <c r="A1269">
        <v>535</v>
      </c>
      <c r="B1269" s="11">
        <f>RockerConcaveParameters!R1345</f>
        <v>31.869432884449097</v>
      </c>
      <c r="C1269" s="11">
        <f>RockerConcaveParameters!T1345</f>
        <v>2.5882617407828508</v>
      </c>
      <c r="D1269" s="11">
        <f>OutlineParameters!T1549</f>
        <v>139.65243532935304</v>
      </c>
      <c r="E1269" s="11">
        <f t="shared" si="95"/>
        <v>58.680646262917094</v>
      </c>
      <c r="F1269">
        <f t="shared" si="96"/>
        <v>31.279967155920691</v>
      </c>
      <c r="G1269">
        <f t="shared" si="97"/>
        <v>4.3248485327186614E-2</v>
      </c>
      <c r="H1269">
        <f t="shared" si="98"/>
        <v>8.9614962647033281E-5</v>
      </c>
      <c r="I1269">
        <f t="shared" si="99"/>
        <v>0</v>
      </c>
    </row>
    <row r="1270" spans="1:9">
      <c r="A1270">
        <v>536</v>
      </c>
      <c r="B1270" s="11">
        <f>RockerConcaveParameters!R1346</f>
        <v>31.917021032330318</v>
      </c>
      <c r="C1270" s="11">
        <f>RockerConcaveParameters!T1346</f>
        <v>2.571971071652901</v>
      </c>
      <c r="D1270" s="11">
        <f>OutlineParameters!T1550</f>
        <v>139.39781475026558</v>
      </c>
      <c r="E1270" s="11">
        <f t="shared" si="95"/>
        <v>59.005559397333769</v>
      </c>
      <c r="F1270">
        <f t="shared" si="96"/>
        <v>31.323309163812144</v>
      </c>
      <c r="G1270">
        <f t="shared" si="97"/>
        <v>4.3342007891453704E-2</v>
      </c>
      <c r="H1270">
        <f t="shared" si="98"/>
        <v>9.3522564267090047E-5</v>
      </c>
      <c r="I1270">
        <f t="shared" si="99"/>
        <v>0</v>
      </c>
    </row>
    <row r="1271" spans="1:9">
      <c r="A1271">
        <v>537</v>
      </c>
      <c r="B1271" s="11">
        <f>RockerConcaveParameters!R1347</f>
        <v>31.964667707586791</v>
      </c>
      <c r="C1271" s="11">
        <f>RockerConcaveParameters!T1347</f>
        <v>2.5556614490325287</v>
      </c>
      <c r="D1271" s="11">
        <f>OutlineParameters!T1551</f>
        <v>139.14304767087486</v>
      </c>
      <c r="E1271" s="11">
        <f t="shared" si="95"/>
        <v>59.330472531750416</v>
      </c>
      <c r="F1271">
        <f t="shared" si="96"/>
        <v>31.366742153453391</v>
      </c>
      <c r="G1271">
        <f t="shared" si="97"/>
        <v>4.3432989641246422E-2</v>
      </c>
      <c r="H1271">
        <f t="shared" si="98"/>
        <v>9.0981749792717892E-5</v>
      </c>
      <c r="I1271">
        <f t="shared" si="99"/>
        <v>0</v>
      </c>
    </row>
    <row r="1272" spans="1:9">
      <c r="A1272">
        <v>538</v>
      </c>
      <c r="B1272" s="11">
        <f>RockerConcaveParameters!R1348</f>
        <v>32.012373967837874</v>
      </c>
      <c r="C1272" s="11">
        <f>RockerConcaveParameters!T1348</f>
        <v>2.5393331436858819</v>
      </c>
      <c r="D1272" s="11">
        <f>OutlineParameters!T1552</f>
        <v>138.88814758058751</v>
      </c>
      <c r="E1272" s="11">
        <f t="shared" si="95"/>
        <v>59.655385666167092</v>
      </c>
      <c r="F1272">
        <f t="shared" si="96"/>
        <v>31.410268351426041</v>
      </c>
      <c r="G1272">
        <f t="shared" si="97"/>
        <v>4.3526197972649783E-2</v>
      </c>
      <c r="H1272">
        <f t="shared" si="98"/>
        <v>9.3208331403360489E-5</v>
      </c>
      <c r="I1272">
        <f t="shared" si="99"/>
        <v>0</v>
      </c>
    </row>
    <row r="1273" spans="1:9">
      <c r="A1273">
        <v>539</v>
      </c>
      <c r="B1273" s="11">
        <f>RockerConcaveParameters!R1349</f>
        <v>32.060137056005637</v>
      </c>
      <c r="C1273" s="11">
        <f>RockerConcaveParameters!T1349</f>
        <v>2.5229864263771109</v>
      </c>
      <c r="D1273" s="11">
        <f>OutlineParameters!T1553</f>
        <v>138.63310508062659</v>
      </c>
      <c r="E1273" s="11">
        <f t="shared" si="95"/>
        <v>59.980298800583739</v>
      </c>
      <c r="F1273">
        <f t="shared" si="96"/>
        <v>31.453885998707666</v>
      </c>
      <c r="G1273">
        <f t="shared" si="97"/>
        <v>4.3617647281624983E-2</v>
      </c>
      <c r="H1273">
        <f t="shared" si="98"/>
        <v>9.1449308975199983E-5</v>
      </c>
      <c r="I1273">
        <f t="shared" si="99"/>
        <v>0</v>
      </c>
    </row>
    <row r="1274" spans="1:9">
      <c r="A1274">
        <v>540</v>
      </c>
      <c r="B1274" s="11">
        <f>RockerConcaveParameters!R1350</f>
        <v>32.107957076035134</v>
      </c>
      <c r="C1274" s="11">
        <f>RockerConcaveParameters!T1350</f>
        <v>2.5066215082657188</v>
      </c>
      <c r="D1274" s="11">
        <f>OutlineParameters!T1554</f>
        <v>138.37794128979337</v>
      </c>
      <c r="E1274" s="11">
        <f t="shared" si="95"/>
        <v>60.305211935000415</v>
      </c>
      <c r="F1274">
        <f t="shared" si="96"/>
        <v>31.497596464793162</v>
      </c>
      <c r="G1274">
        <f t="shared" si="97"/>
        <v>4.3710466085496336E-2</v>
      </c>
      <c r="H1274">
        <f t="shared" si="98"/>
        <v>9.2818803871352884E-5</v>
      </c>
      <c r="I1274">
        <f t="shared" si="99"/>
        <v>0</v>
      </c>
    </row>
    <row r="1275" spans="1:9">
      <c r="A1275">
        <v>541</v>
      </c>
      <c r="B1275" s="11">
        <f>RockerConcaveParameters!R1351</f>
        <v>32.155833178197085</v>
      </c>
      <c r="C1275" s="11">
        <f>RockerConcaveParameters!T1351</f>
        <v>2.4902387793251446</v>
      </c>
      <c r="D1275" s="11">
        <f>OutlineParameters!T1555</f>
        <v>138.12264680931085</v>
      </c>
      <c r="E1275" s="11">
        <f t="shared" si="95"/>
        <v>60.630125069417062</v>
      </c>
      <c r="F1275">
        <f t="shared" si="96"/>
        <v>31.541399888246463</v>
      </c>
      <c r="G1275">
        <f t="shared" si="97"/>
        <v>4.3803423453301349E-2</v>
      </c>
      <c r="H1275">
        <f t="shared" si="98"/>
        <v>9.2957367805013291E-5</v>
      </c>
      <c r="I1275">
        <f t="shared" si="99"/>
        <v>0</v>
      </c>
    </row>
    <row r="1276" spans="1:9">
      <c r="A1276">
        <v>542</v>
      </c>
      <c r="B1276" s="11">
        <f>RockerConcaveParameters!R1352</f>
        <v>32.203765466436508</v>
      </c>
      <c r="C1276" s="11">
        <f>RockerConcaveParameters!T1352</f>
        <v>2.4738385103195362</v>
      </c>
      <c r="D1276" s="11">
        <f>OutlineParameters!T1556</f>
        <v>137.86723512858569</v>
      </c>
      <c r="E1276" s="11">
        <f t="shared" si="95"/>
        <v>60.955038203833709</v>
      </c>
      <c r="F1276">
        <f t="shared" si="96"/>
        <v>31.585297583875079</v>
      </c>
      <c r="G1276">
        <f t="shared" si="97"/>
        <v>4.3897695628615452E-2</v>
      </c>
      <c r="H1276">
        <f t="shared" si="98"/>
        <v>9.4272175314102924E-5</v>
      </c>
      <c r="I1276">
        <f t="shared" si="99"/>
        <v>0</v>
      </c>
    </row>
    <row r="1277" spans="1:9">
      <c r="A1277">
        <v>543</v>
      </c>
      <c r="B1277" s="11">
        <f>RockerConcaveParameters!R1353</f>
        <v>32.251751183675516</v>
      </c>
      <c r="C1277" s="11">
        <f>RockerConcaveParameters!T1353</f>
        <v>2.4574208528037542</v>
      </c>
      <c r="D1277" s="11">
        <f>OutlineParameters!T1557</f>
        <v>137.61171973702457</v>
      </c>
      <c r="E1277" s="11">
        <f t="shared" si="95"/>
        <v>61.279951338250385</v>
      </c>
      <c r="F1277">
        <f t="shared" si="96"/>
        <v>31.629288048072521</v>
      </c>
      <c r="G1277">
        <f t="shared" si="97"/>
        <v>4.3990464197442236E-2</v>
      </c>
      <c r="H1277">
        <f t="shared" si="98"/>
        <v>9.2768568826784303E-5</v>
      </c>
      <c r="I1277">
        <f t="shared" si="99"/>
        <v>0</v>
      </c>
    </row>
    <row r="1278" spans="1:9">
      <c r="A1278">
        <v>544</v>
      </c>
      <c r="B1278" s="11">
        <f>RockerConcaveParameters!R1354</f>
        <v>32.29979043385913</v>
      </c>
      <c r="C1278" s="11">
        <f>RockerConcaveParameters!T1354</f>
        <v>2.4409861371465911</v>
      </c>
      <c r="D1278" s="11">
        <f>OutlineParameters!T1558</f>
        <v>137.35609123585056</v>
      </c>
      <c r="E1278" s="11">
        <f t="shared" si="95"/>
        <v>61.604864472667032</v>
      </c>
      <c r="F1278">
        <f t="shared" si="96"/>
        <v>31.673372415923136</v>
      </c>
      <c r="G1278">
        <f t="shared" si="97"/>
        <v>4.4084367850615536E-2</v>
      </c>
      <c r="H1278">
        <f t="shared" si="98"/>
        <v>9.3903653173299517E-5</v>
      </c>
      <c r="I1278">
        <f t="shared" si="99"/>
        <v>0</v>
      </c>
    </row>
    <row r="1279" spans="1:9">
      <c r="A1279">
        <v>545</v>
      </c>
      <c r="B1279" s="11">
        <f>RockerConcaveParameters!R1355</f>
        <v>32.347882367258073</v>
      </c>
      <c r="C1279" s="11">
        <f>RockerConcaveParameters!T1355</f>
        <v>2.4245345745075522</v>
      </c>
      <c r="D1279" s="11">
        <f>OutlineParameters!T1559</f>
        <v>137.10037074386486</v>
      </c>
      <c r="E1279" s="11">
        <f t="shared" si="95"/>
        <v>61.929777607083707</v>
      </c>
      <c r="F1279">
        <f t="shared" si="96"/>
        <v>31.717551161583984</v>
      </c>
      <c r="G1279">
        <f t="shared" si="97"/>
        <v>4.4178745660847341E-2</v>
      </c>
      <c r="H1279">
        <f t="shared" si="98"/>
        <v>9.4377810231804915E-5</v>
      </c>
      <c r="I1279">
        <f t="shared" si="99"/>
        <v>0</v>
      </c>
    </row>
    <row r="1280" spans="1:9">
      <c r="A1280">
        <v>546</v>
      </c>
      <c r="B1280" s="11">
        <f>RockerConcaveParameters!R1356</f>
        <v>32.396027087817387</v>
      </c>
      <c r="C1280" s="11">
        <f>RockerConcaveParameters!T1356</f>
        <v>2.408066554860075</v>
      </c>
      <c r="D1280" s="11">
        <f>OutlineParameters!T1560</f>
        <v>136.84454886229051</v>
      </c>
      <c r="E1280" s="11">
        <f t="shared" si="95"/>
        <v>62.254690741500355</v>
      </c>
      <c r="F1280">
        <f t="shared" si="96"/>
        <v>31.76182542324883</v>
      </c>
      <c r="G1280">
        <f t="shared" si="97"/>
        <v>4.4274261664845938E-2</v>
      </c>
      <c r="H1280">
        <f t="shared" si="98"/>
        <v>9.5516003998596943E-5</v>
      </c>
      <c r="I1280">
        <f t="shared" si="99"/>
        <v>0</v>
      </c>
    </row>
    <row r="1281" spans="1:9">
      <c r="A1281">
        <v>547</v>
      </c>
      <c r="B1281" s="11">
        <f>RockerConcaveParameters!R1357</f>
        <v>32.444221838459157</v>
      </c>
      <c r="C1281" s="11">
        <f>RockerConcaveParameters!T1357</f>
        <v>2.3915822893636642</v>
      </c>
      <c r="D1281" s="11">
        <f>OutlineParameters!T1561</f>
        <v>136.58863908053419</v>
      </c>
      <c r="E1281" s="11">
        <f t="shared" si="95"/>
        <v>62.57960387591703</v>
      </c>
      <c r="F1281">
        <f t="shared" si="96"/>
        <v>31.806193725586361</v>
      </c>
      <c r="G1281">
        <f t="shared" si="97"/>
        <v>4.4368302337531418E-2</v>
      </c>
      <c r="H1281">
        <f t="shared" si="98"/>
        <v>9.4040672685480331E-5</v>
      </c>
      <c r="I1281">
        <f t="shared" si="99"/>
        <v>0</v>
      </c>
    </row>
    <row r="1282" spans="1:9">
      <c r="A1282">
        <v>548</v>
      </c>
      <c r="B1282" s="11">
        <f>RockerConcaveParameters!R1358</f>
        <v>32.492466723128416</v>
      </c>
      <c r="C1282" s="11">
        <f>RockerConcaveParameters!T1358</f>
        <v>2.3750821083871134</v>
      </c>
      <c r="D1282" s="11">
        <f>OutlineParameters!T1562</f>
        <v>136.33265488800259</v>
      </c>
      <c r="E1282" s="11">
        <f t="shared" si="95"/>
        <v>62.904517010333677</v>
      </c>
      <c r="F1282">
        <f t="shared" si="96"/>
        <v>31.850657435240766</v>
      </c>
      <c r="G1282">
        <f t="shared" si="97"/>
        <v>4.4463709654404937E-2</v>
      </c>
      <c r="H1282">
        <f t="shared" si="98"/>
        <v>9.5407316873519221E-5</v>
      </c>
      <c r="I1282">
        <f t="shared" si="99"/>
        <v>0</v>
      </c>
    </row>
    <row r="1283" spans="1:9">
      <c r="A1283">
        <v>549</v>
      </c>
      <c r="B1283" s="11">
        <f>RockerConcaveParameters!R1359</f>
        <v>32.540761845770206</v>
      </c>
      <c r="C1283" s="11">
        <f>RockerConcaveParameters!T1359</f>
        <v>2.3585661634852815</v>
      </c>
      <c r="D1283" s="11">
        <f>OutlineParameters!T1563</f>
        <v>136.07658688591877</v>
      </c>
      <c r="E1283" s="11">
        <f t="shared" si="95"/>
        <v>63.229430144750353</v>
      </c>
      <c r="F1283">
        <f t="shared" si="96"/>
        <v>31.895217782015738</v>
      </c>
      <c r="G1283">
        <f t="shared" si="97"/>
        <v>4.4560346774972004E-2</v>
      </c>
      <c r="H1283">
        <f t="shared" si="98"/>
        <v>9.6637120567066859E-5</v>
      </c>
      <c r="I1283">
        <f t="shared" si="99"/>
        <v>0</v>
      </c>
    </row>
    <row r="1284" spans="1:9">
      <c r="A1284">
        <v>550</v>
      </c>
      <c r="B1284" s="11">
        <f>RockerConcaveParameters!R1360</f>
        <v>32.589103495632287</v>
      </c>
      <c r="C1284" s="11">
        <f>RockerConcaveParameters!T1360</f>
        <v>2.3420346658176729</v>
      </c>
      <c r="D1284" s="11">
        <f>OutlineParameters!T1564</f>
        <v>135.82045619308386</v>
      </c>
      <c r="E1284" s="11">
        <f t="shared" si="95"/>
        <v>63.554343279167</v>
      </c>
      <c r="F1284">
        <f t="shared" si="96"/>
        <v>31.939872437870932</v>
      </c>
      <c r="G1284">
        <f t="shared" si="97"/>
        <v>4.4654655855193681E-2</v>
      </c>
      <c r="H1284">
        <f t="shared" si="98"/>
        <v>9.4309080221677277E-5</v>
      </c>
      <c r="I1284">
        <f t="shared" si="99"/>
        <v>0</v>
      </c>
    </row>
    <row r="1285" spans="1:9">
      <c r="A1285">
        <v>551</v>
      </c>
      <c r="B1285" s="11">
        <f>RockerConcaveParameters!R1361</f>
        <v>32.637494637682664</v>
      </c>
      <c r="C1285" s="11">
        <f>RockerConcaveParameters!T1361</f>
        <v>2.3254881245670158</v>
      </c>
      <c r="D1285" s="11">
        <f>OutlineParameters!T1565</f>
        <v>135.56425341072099</v>
      </c>
      <c r="E1285" s="11">
        <f t="shared" si="95"/>
        <v>63.879256413583676</v>
      </c>
      <c r="F1285">
        <f t="shared" si="96"/>
        <v>31.984625415151722</v>
      </c>
      <c r="G1285">
        <f t="shared" si="97"/>
        <v>4.4752977280790418E-2</v>
      </c>
      <c r="H1285">
        <f t="shared" si="98"/>
        <v>9.8321425596736844E-5</v>
      </c>
      <c r="I1285">
        <f t="shared" si="99"/>
        <v>0</v>
      </c>
    </row>
    <row r="1286" spans="1:9">
      <c r="A1286">
        <v>552</v>
      </c>
      <c r="B1286" s="11">
        <f>RockerConcaveParameters!R1362</f>
        <v>32.685931561169099</v>
      </c>
      <c r="C1286" s="11">
        <f>RockerConcaveParameters!T1362</f>
        <v>2.308926691288169</v>
      </c>
      <c r="D1286" s="11">
        <f>OutlineParameters!T1566</f>
        <v>135.30799202823684</v>
      </c>
      <c r="E1286" s="11">
        <f t="shared" si="95"/>
        <v>64.204169548000323</v>
      </c>
      <c r="F1286">
        <f t="shared" si="96"/>
        <v>32.029474356961998</v>
      </c>
      <c r="G1286">
        <f t="shared" si="97"/>
        <v>4.4848941810275988E-2</v>
      </c>
      <c r="H1286">
        <f t="shared" si="98"/>
        <v>9.5964529485570438E-5</v>
      </c>
      <c r="I1286">
        <f t="shared" si="99"/>
        <v>0</v>
      </c>
    </row>
    <row r="1287" spans="1:9">
      <c r="A1287">
        <v>553</v>
      </c>
      <c r="B1287" s="11">
        <f>RockerConcaveParameters!R1363</f>
        <v>32.734415323710941</v>
      </c>
      <c r="C1287" s="11">
        <f>RockerConcaveParameters!T1363</f>
        <v>2.2923506367452822</v>
      </c>
      <c r="D1287" s="11">
        <f>OutlineParameters!T1567</f>
        <v>135.05168553503799</v>
      </c>
      <c r="E1287" s="11">
        <f t="shared" si="95"/>
        <v>64.52908268241697</v>
      </c>
      <c r="F1287">
        <f t="shared" si="96"/>
        <v>32.074421654351184</v>
      </c>
      <c r="G1287">
        <f t="shared" si="97"/>
        <v>4.4947297389185792E-2</v>
      </c>
      <c r="H1287">
        <f t="shared" si="98"/>
        <v>9.8355578909803398E-5</v>
      </c>
      <c r="I1287">
        <f t="shared" si="99"/>
        <v>0</v>
      </c>
    </row>
    <row r="1288" spans="1:9">
      <c r="A1288">
        <v>554</v>
      </c>
      <c r="B1288" s="11">
        <f>RockerConcaveParameters!R1364</f>
        <v>32.782943168230283</v>
      </c>
      <c r="C1288" s="11">
        <f>RockerConcaveParameters!T1364</f>
        <v>2.2757603509117934</v>
      </c>
      <c r="D1288" s="11">
        <f>OutlineParameters!T1568</f>
        <v>134.79532453234759</v>
      </c>
      <c r="E1288" s="11">
        <f t="shared" si="95"/>
        <v>64.853995816833645</v>
      </c>
      <c r="F1288">
        <f t="shared" si="96"/>
        <v>32.119465657251681</v>
      </c>
      <c r="G1288">
        <f t="shared" si="97"/>
        <v>4.5044002900496594E-2</v>
      </c>
      <c r="H1288">
        <f t="shared" si="98"/>
        <v>9.6705511310801739E-5</v>
      </c>
      <c r="I1288">
        <f t="shared" si="99"/>
        <v>0</v>
      </c>
    </row>
    <row r="1289" spans="1:9">
      <c r="A1289">
        <v>555</v>
      </c>
      <c r="B1289" s="11">
        <f>RockerConcaveParameters!R1365</f>
        <v>32.831515198672165</v>
      </c>
      <c r="C1289" s="11">
        <f>RockerConcaveParameters!T1365</f>
        <v>2.2591557469239825</v>
      </c>
      <c r="D1289" s="11">
        <f>OutlineParameters!T1569</f>
        <v>134.5389301389668</v>
      </c>
      <c r="E1289" s="11">
        <f t="shared" si="95"/>
        <v>65.178908951250293</v>
      </c>
      <c r="F1289">
        <f t="shared" si="96"/>
        <v>32.164607996049448</v>
      </c>
      <c r="G1289">
        <f t="shared" si="97"/>
        <v>4.5142338797766968E-2</v>
      </c>
      <c r="H1289">
        <f t="shared" si="98"/>
        <v>9.8335897270374062E-5</v>
      </c>
      <c r="I1289">
        <f t="shared" si="99"/>
        <v>0</v>
      </c>
    </row>
    <row r="1290" spans="1:9">
      <c r="A1290">
        <v>556</v>
      </c>
      <c r="B1290" s="11">
        <f>RockerConcaveParameters!R1366</f>
        <v>32.880130565307297</v>
      </c>
      <c r="C1290" s="11">
        <f>RockerConcaveParameters!T1366</f>
        <v>2.2425374531738678</v>
      </c>
      <c r="D1290" s="11">
        <f>OutlineParameters!T1570</f>
        <v>134.28249295611869</v>
      </c>
      <c r="E1290" s="11">
        <f t="shared" si="95"/>
        <v>65.503822085666968</v>
      </c>
      <c r="F1290">
        <f t="shared" si="96"/>
        <v>32.20984887757772</v>
      </c>
      <c r="G1290">
        <f t="shared" si="97"/>
        <v>4.5240881528272325E-2</v>
      </c>
      <c r="H1290">
        <f t="shared" si="98"/>
        <v>9.8542730505357667E-5</v>
      </c>
      <c r="I1290">
        <f t="shared" si="99"/>
        <v>0</v>
      </c>
    </row>
    <row r="1291" spans="1:9">
      <c r="A1291">
        <v>557</v>
      </c>
      <c r="B1291" s="11">
        <f>RockerConcaveParameters!R1367</f>
        <v>32.928789372080722</v>
      </c>
      <c r="C1291" s="11">
        <f>RockerConcaveParameters!T1367</f>
        <v>2.2259056212163082</v>
      </c>
      <c r="D1291" s="11">
        <f>OutlineParameters!T1571</f>
        <v>134.02602647320992</v>
      </c>
      <c r="E1291" s="11">
        <f t="shared" si="95"/>
        <v>65.828735220083615</v>
      </c>
      <c r="F1291">
        <f t="shared" si="96"/>
        <v>32.255189815920403</v>
      </c>
      <c r="G1291">
        <f t="shared" si="97"/>
        <v>4.5340938342683046E-2</v>
      </c>
      <c r="H1291">
        <f t="shared" si="98"/>
        <v>1.0005681441072056E-4</v>
      </c>
      <c r="I1291">
        <f t="shared" si="99"/>
        <v>0</v>
      </c>
    </row>
    <row r="1292" spans="1:9">
      <c r="A1292">
        <v>558</v>
      </c>
      <c r="B1292" s="11">
        <f>RockerConcaveParameters!R1368</f>
        <v>32.977488861914523</v>
      </c>
      <c r="C1292" s="11">
        <f>RockerConcaveParameters!T1368</f>
        <v>2.2092605218154522</v>
      </c>
      <c r="D1292" s="11">
        <f>OutlineParameters!T1572</f>
        <v>133.76953655025264</v>
      </c>
      <c r="E1292" s="11">
        <f t="shared" si="95"/>
        <v>66.153648354500291</v>
      </c>
      <c r="F1292">
        <f t="shared" si="96"/>
        <v>32.300629371748919</v>
      </c>
      <c r="G1292">
        <f t="shared" si="97"/>
        <v>4.5439555828515665E-2</v>
      </c>
      <c r="H1292">
        <f t="shared" si="98"/>
        <v>9.8617485832619423E-5</v>
      </c>
      <c r="I1292">
        <f t="shared" si="99"/>
        <v>0</v>
      </c>
    </row>
    <row r="1293" spans="1:9">
      <c r="A1293">
        <v>559</v>
      </c>
      <c r="B1293" s="11">
        <f>RockerConcaveParameters!R1369</f>
        <v>33.026230092428065</v>
      </c>
      <c r="C1293" s="11">
        <f>RockerConcaveParameters!T1369</f>
        <v>2.1926024257354495</v>
      </c>
      <c r="D1293" s="11">
        <f>OutlineParameters!T1573</f>
        <v>133.51304430604804</v>
      </c>
      <c r="E1293" s="11">
        <f t="shared" si="95"/>
        <v>66.478561488916938</v>
      </c>
      <c r="F1293">
        <f t="shared" si="96"/>
        <v>32.346170070665494</v>
      </c>
      <c r="G1293">
        <f t="shared" si="97"/>
        <v>4.5540698916575195E-2</v>
      </c>
      <c r="H1293">
        <f t="shared" si="98"/>
        <v>1.0114308805952987E-4</v>
      </c>
      <c r="I1293">
        <f t="shared" si="99"/>
        <v>0</v>
      </c>
    </row>
    <row r="1294" spans="1:9">
      <c r="A1294">
        <v>560</v>
      </c>
      <c r="B1294" s="11">
        <f>RockerConcaveParameters!R1370</f>
        <v>33.07500935286911</v>
      </c>
      <c r="C1294" s="11">
        <f>RockerConcaveParameters!T1370</f>
        <v>2.1759316037404486</v>
      </c>
      <c r="D1294" s="11">
        <f>OutlineParameters!T1574</f>
        <v>133.25652508303006</v>
      </c>
      <c r="E1294" s="11">
        <f t="shared" si="95"/>
        <v>66.803474623333614</v>
      </c>
      <c r="F1294">
        <f t="shared" si="96"/>
        <v>32.391809260970781</v>
      </c>
      <c r="G1294">
        <f t="shared" si="97"/>
        <v>4.5639190305287514E-2</v>
      </c>
      <c r="H1294">
        <f t="shared" si="98"/>
        <v>9.849138871231844E-5</v>
      </c>
      <c r="I1294">
        <f t="shared" si="99"/>
        <v>0</v>
      </c>
    </row>
    <row r="1295" spans="1:9">
      <c r="A1295">
        <v>561</v>
      </c>
      <c r="B1295" s="11">
        <f>RockerConcaveParameters!R1371</f>
        <v>33.123829608205646</v>
      </c>
      <c r="C1295" s="11">
        <f>RockerConcaveParameters!T1371</f>
        <v>2.1592483265945983</v>
      </c>
      <c r="D1295" s="11">
        <f>OutlineParameters!T1575</f>
        <v>133</v>
      </c>
      <c r="E1295" s="11">
        <f t="shared" si="95"/>
        <v>67.128387757750261</v>
      </c>
      <c r="F1295">
        <f t="shared" si="96"/>
        <v>32.437551395189708</v>
      </c>
      <c r="G1295">
        <f t="shared" si="97"/>
        <v>4.5742134218926367E-2</v>
      </c>
      <c r="H1295">
        <f t="shared" si="98"/>
        <v>1.0294391363885325E-4</v>
      </c>
      <c r="I1295">
        <f t="shared" si="99"/>
        <v>0</v>
      </c>
    </row>
    <row r="1296" spans="1:9">
      <c r="A1296">
        <v>562</v>
      </c>
      <c r="B1296" s="11">
        <f>RockerConcaveParameters!R1372</f>
        <v>33.172687147685444</v>
      </c>
      <c r="C1296" s="11">
        <f>RockerConcaveParameters!T1372</f>
        <v>2.142552865062048</v>
      </c>
      <c r="D1296" s="11">
        <f>OutlineParameters!T1576</f>
        <v>132.58256182134912</v>
      </c>
      <c r="E1296" s="11">
        <f t="shared" si="95"/>
        <v>67.453300892166908</v>
      </c>
      <c r="F1296">
        <f t="shared" si="96"/>
        <v>32.481890953766893</v>
      </c>
      <c r="G1296">
        <f t="shared" si="97"/>
        <v>4.4339558577185301E-2</v>
      </c>
      <c r="H1296">
        <f t="shared" si="98"/>
        <v>-1.4025756417410662E-3</v>
      </c>
      <c r="I1296">
        <f t="shared" si="99"/>
        <v>0</v>
      </c>
    </row>
    <row r="1297" spans="1:9">
      <c r="A1297">
        <v>563</v>
      </c>
      <c r="B1297" s="11">
        <f>RockerConcaveParameters!R1373</f>
        <v>33.221582075253544</v>
      </c>
      <c r="C1297" s="11">
        <f>RockerConcaveParameters!T1373</f>
        <v>2.1258454899069461</v>
      </c>
      <c r="D1297" s="11">
        <f>OutlineParameters!T1577</f>
        <v>132.16049401324105</v>
      </c>
      <c r="E1297" s="11">
        <f t="shared" si="95"/>
        <v>67.778214026583584</v>
      </c>
      <c r="F1297">
        <f t="shared" si="96"/>
        <v>32.526268027075574</v>
      </c>
      <c r="G1297">
        <f t="shared" si="97"/>
        <v>4.4377073308680792E-2</v>
      </c>
      <c r="H1297">
        <f t="shared" si="98"/>
        <v>3.751473149549156E-5</v>
      </c>
      <c r="I1297">
        <f t="shared" si="99"/>
        <v>0</v>
      </c>
    </row>
    <row r="1298" spans="1:9">
      <c r="A1298">
        <v>564</v>
      </c>
      <c r="B1298" s="11">
        <f>RockerConcaveParameters!R1374</f>
        <v>33.270514494854979</v>
      </c>
      <c r="C1298" s="11">
        <f>RockerConcaveParameters!T1374</f>
        <v>2.109126471893441</v>
      </c>
      <c r="D1298" s="11">
        <f>OutlineParameters!T1578</f>
        <v>131.72916791525981</v>
      </c>
      <c r="E1298" s="11">
        <f t="shared" si="95"/>
        <v>68.103127161000231</v>
      </c>
      <c r="F1298">
        <f t="shared" si="96"/>
        <v>32.570639157011584</v>
      </c>
      <c r="G1298">
        <f t="shared" si="97"/>
        <v>4.4371129936010334E-2</v>
      </c>
      <c r="H1298">
        <f t="shared" si="98"/>
        <v>-5.9433726704583023E-6</v>
      </c>
      <c r="I1298">
        <f t="shared" si="99"/>
        <v>0</v>
      </c>
    </row>
    <row r="1299" spans="1:9">
      <c r="A1299">
        <v>565</v>
      </c>
      <c r="B1299" s="11">
        <f>RockerConcaveParameters!R1375</f>
        <v>33.319481649411834</v>
      </c>
      <c r="C1299" s="11">
        <f>RockerConcaveParameters!T1375</f>
        <v>2.092396081785683</v>
      </c>
      <c r="D1299" s="11">
        <f>OutlineParameters!T1579</f>
        <v>131.28395099082479</v>
      </c>
      <c r="E1299" s="11">
        <f t="shared" si="95"/>
        <v>68.428040295416906</v>
      </c>
      <c r="F1299">
        <f t="shared" si="96"/>
        <v>32.614956466585923</v>
      </c>
      <c r="G1299">
        <f t="shared" si="97"/>
        <v>4.4317309574338992E-2</v>
      </c>
      <c r="H1299">
        <f t="shared" si="98"/>
        <v>-5.3820361671341743E-5</v>
      </c>
      <c r="I1299">
        <f t="shared" si="99"/>
        <v>0</v>
      </c>
    </row>
    <row r="1300" spans="1:9">
      <c r="A1300">
        <v>566</v>
      </c>
      <c r="B1300" s="11">
        <f>RockerConcaveParameters!R1376</f>
        <v>33.368483642869151</v>
      </c>
      <c r="C1300" s="11">
        <f>RockerConcaveParameters!T1376</f>
        <v>2.0756545903478201</v>
      </c>
      <c r="D1300" s="11">
        <f>OutlineParameters!T1580</f>
        <v>130.8202194172751</v>
      </c>
      <c r="E1300" s="11">
        <f t="shared" si="95"/>
        <v>68.752953429833553</v>
      </c>
      <c r="F1300">
        <f t="shared" si="96"/>
        <v>32.659173413090805</v>
      </c>
      <c r="G1300">
        <f t="shared" si="97"/>
        <v>4.421694650488206E-2</v>
      </c>
      <c r="H1300">
        <f t="shared" si="98"/>
        <v>-1.0036306945693241E-4</v>
      </c>
      <c r="I1300">
        <f t="shared" si="99"/>
        <v>0</v>
      </c>
    </row>
    <row r="1301" spans="1:9">
      <c r="A1301">
        <v>567</v>
      </c>
      <c r="B1301" s="11">
        <f>RockerConcaveParameters!R1377</f>
        <v>33.417519625497654</v>
      </c>
      <c r="C1301" s="11">
        <f>RockerConcaveParameters!T1377</f>
        <v>2.0589022683440015</v>
      </c>
      <c r="D1301" s="11">
        <f>OutlineParameters!T1581</f>
        <v>130.3333358267943</v>
      </c>
      <c r="E1301" s="11">
        <f t="shared" si="95"/>
        <v>69.077866564250229</v>
      </c>
      <c r="F1301">
        <f t="shared" si="96"/>
        <v>32.703240623715736</v>
      </c>
      <c r="G1301">
        <f t="shared" si="97"/>
        <v>4.4067210624930908E-2</v>
      </c>
      <c r="H1301">
        <f t="shared" si="98"/>
        <v>-1.4973587995115167E-4</v>
      </c>
      <c r="I1301">
        <f t="shared" si="99"/>
        <v>0</v>
      </c>
    </row>
    <row r="1302" spans="1:9">
      <c r="A1302">
        <v>568</v>
      </c>
      <c r="B1302" s="11">
        <f>RockerConcaveParameters!R1378</f>
        <v>33.46658970124237</v>
      </c>
      <c r="C1302" s="11">
        <f>RockerConcaveParameters!T1378</f>
        <v>2.0421393865383752</v>
      </c>
      <c r="D1302" s="11">
        <f>OutlineParameters!T1582</f>
        <v>129.81867446267495</v>
      </c>
      <c r="E1302" s="11">
        <f t="shared" si="95"/>
        <v>69.402779698666876</v>
      </c>
      <c r="F1302">
        <f t="shared" si="96"/>
        <v>32.747107859113406</v>
      </c>
      <c r="G1302">
        <f t="shared" si="97"/>
        <v>4.3867235397669901E-2</v>
      </c>
      <c r="H1302">
        <f t="shared" si="98"/>
        <v>-1.9997522726100669E-4</v>
      </c>
      <c r="I1302">
        <f t="shared" si="99"/>
        <v>0</v>
      </c>
    </row>
    <row r="1303" spans="1:9">
      <c r="A1303">
        <v>569</v>
      </c>
      <c r="B1303" s="11">
        <f>RockerConcaveParameters!R1379</f>
        <v>33.51569111302539</v>
      </c>
      <c r="C1303" s="11">
        <f>RockerConcaveParameters!T1379</f>
        <v>2.0253662156950916</v>
      </c>
      <c r="D1303" s="11">
        <f>OutlineParameters!T1583</f>
        <v>129.27160569639116</v>
      </c>
      <c r="E1303" s="11">
        <f t="shared" si="95"/>
        <v>69.727692833083552</v>
      </c>
      <c r="F1303">
        <f t="shared" si="96"/>
        <v>32.79071980899451</v>
      </c>
      <c r="G1303">
        <f t="shared" si="97"/>
        <v>4.361194988110384E-2</v>
      </c>
      <c r="H1303">
        <f t="shared" si="98"/>
        <v>-2.5528551656606169E-4</v>
      </c>
      <c r="I1303">
        <f t="shared" si="99"/>
        <v>0</v>
      </c>
    </row>
    <row r="1304" spans="1:9">
      <c r="A1304">
        <v>570</v>
      </c>
      <c r="B1304" s="11">
        <f>RockerConcaveParameters!R1380</f>
        <v>33.564823964791756</v>
      </c>
      <c r="C1304" s="11">
        <f>RockerConcaveParameters!T1380</f>
        <v>2.0085829073690089</v>
      </c>
      <c r="D1304" s="11">
        <f>OutlineParameters!T1584</f>
        <v>128.68749989941716</v>
      </c>
      <c r="E1304" s="11">
        <f t="shared" si="95"/>
        <v>70.052605967500199</v>
      </c>
      <c r="F1304">
        <f t="shared" si="96"/>
        <v>32.83402159426344</v>
      </c>
      <c r="G1304">
        <f t="shared" si="97"/>
        <v>4.330178526893036E-2</v>
      </c>
      <c r="H1304">
        <f t="shared" si="98"/>
        <v>-3.1016461217348024E-4</v>
      </c>
      <c r="I1304">
        <f t="shared" si="99"/>
        <v>0</v>
      </c>
    </row>
    <row r="1305" spans="1:9">
      <c r="A1305">
        <v>571</v>
      </c>
      <c r="B1305" s="11">
        <f>RockerConcaveParameters!R1381</f>
        <v>33.613987406812186</v>
      </c>
      <c r="C1305" s="11">
        <f>RockerConcaveParameters!T1381</f>
        <v>1.9917899707428555</v>
      </c>
      <c r="D1305" s="11">
        <f>OutlineParameters!T1585</f>
        <v>128.06173508255569</v>
      </c>
      <c r="E1305" s="11">
        <f t="shared" si="95"/>
        <v>70.377519101916874</v>
      </c>
      <c r="F1305">
        <f t="shared" si="96"/>
        <v>32.876954491104733</v>
      </c>
      <c r="G1305">
        <f t="shared" si="97"/>
        <v>4.29328968412932E-2</v>
      </c>
      <c r="H1305">
        <f t="shared" si="98"/>
        <v>-3.6888842763715957E-4</v>
      </c>
      <c r="I1305">
        <f t="shared" si="99"/>
        <v>0</v>
      </c>
    </row>
    <row r="1306" spans="1:9">
      <c r="A1306">
        <v>572</v>
      </c>
      <c r="B1306" s="11">
        <f>RockerConcaveParameters!R1382</f>
        <v>33.663181543031712</v>
      </c>
      <c r="C1306" s="11">
        <f>RockerConcaveParameters!T1382</f>
        <v>1.9749876765807799</v>
      </c>
      <c r="D1306" s="11">
        <f>OutlineParameters!T1586</f>
        <v>127.38965869929504</v>
      </c>
      <c r="E1306" s="11">
        <f t="shared" si="95"/>
        <v>70.702432236333522</v>
      </c>
      <c r="F1306">
        <f t="shared" si="96"/>
        <v>32.919457220895922</v>
      </c>
      <c r="G1306">
        <f t="shared" si="97"/>
        <v>4.2502729791188187E-2</v>
      </c>
      <c r="H1306">
        <f t="shared" si="98"/>
        <v>-4.3016705010501255E-4</v>
      </c>
      <c r="I1306">
        <f t="shared" si="99"/>
        <v>0</v>
      </c>
    </row>
    <row r="1307" spans="1:9">
      <c r="A1307">
        <v>573</v>
      </c>
      <c r="B1307" s="11">
        <f>RockerConcaveParameters!R1383</f>
        <v>33.712403616372427</v>
      </c>
      <c r="C1307" s="11">
        <f>RockerConcaveParameters!T1383</f>
        <v>1.9581760572283529</v>
      </c>
      <c r="D1307" s="11">
        <f>OutlineParameters!T1587</f>
        <v>126.66667162378629</v>
      </c>
      <c r="E1307" s="11">
        <f t="shared" si="95"/>
        <v>71.027345370750169</v>
      </c>
      <c r="F1307">
        <f t="shared" si="96"/>
        <v>32.961462479912491</v>
      </c>
      <c r="G1307">
        <f t="shared" si="97"/>
        <v>4.2005259016569596E-2</v>
      </c>
      <c r="H1307">
        <f t="shared" si="98"/>
        <v>-4.9747077461859135E-4</v>
      </c>
      <c r="I1307">
        <f t="shared" si="99"/>
        <v>0</v>
      </c>
    </row>
    <row r="1308" spans="1:9">
      <c r="A1308">
        <v>574</v>
      </c>
      <c r="B1308" s="11">
        <f>RockerConcaveParameters!R1384</f>
        <v>33.761654684453681</v>
      </c>
      <c r="C1308" s="11">
        <f>RockerConcaveParameters!T1384</f>
        <v>1.9413555026590117</v>
      </c>
      <c r="D1308" s="11">
        <f>OutlineParameters!T1588</f>
        <v>125.88811383410184</v>
      </c>
      <c r="E1308" s="11">
        <f t="shared" si="95"/>
        <v>71.352258505166844</v>
      </c>
      <c r="F1308">
        <f t="shared" si="96"/>
        <v>33.002901594260109</v>
      </c>
      <c r="G1308">
        <f t="shared" si="97"/>
        <v>4.1439114347618045E-2</v>
      </c>
      <c r="H1308">
        <f t="shared" si="98"/>
        <v>-5.6614466895155147E-4</v>
      </c>
      <c r="I1308">
        <f t="shared" si="99"/>
        <v>0</v>
      </c>
    </row>
    <row r="1309" spans="1:9">
      <c r="A1309">
        <v>575</v>
      </c>
      <c r="B1309" s="11">
        <f>RockerConcaveParameters!R1385</f>
        <v>33.81093103652325</v>
      </c>
      <c r="C1309" s="11">
        <f>RockerConcaveParameters!T1385</f>
        <v>1.9245261644276166</v>
      </c>
      <c r="D1309" s="11">
        <f>OutlineParameters!T1589</f>
        <v>125.04938597590835</v>
      </c>
      <c r="E1309" s="11">
        <f t="shared" si="95"/>
        <v>71.677171639583491</v>
      </c>
      <c r="F1309">
        <f t="shared" si="96"/>
        <v>33.043696702771371</v>
      </c>
      <c r="G1309">
        <f t="shared" si="97"/>
        <v>4.0795108511261446E-2</v>
      </c>
      <c r="H1309">
        <f t="shared" si="98"/>
        <v>-6.4400583635659814E-4</v>
      </c>
      <c r="I1309">
        <f t="shared" si="99"/>
        <v>0</v>
      </c>
    </row>
    <row r="1310" spans="1:9">
      <c r="A1310">
        <v>576</v>
      </c>
      <c r="B1310" s="11">
        <f>RockerConcaveParameters!R1386</f>
        <v>33.86023563754911</v>
      </c>
      <c r="C1310" s="11">
        <f>RockerConcaveParameters!T1386</f>
        <v>1.9076885517168951</v>
      </c>
      <c r="D1310" s="11">
        <f>OutlineParameters!T1590</f>
        <v>124.14582827563085</v>
      </c>
      <c r="E1310" s="11">
        <f t="shared" si="95"/>
        <v>72.002084774000167</v>
      </c>
      <c r="F1310">
        <f t="shared" si="96"/>
        <v>33.083769834657808</v>
      </c>
      <c r="G1310">
        <f t="shared" si="97"/>
        <v>4.0073131886437352E-2</v>
      </c>
      <c r="H1310">
        <f t="shared" si="98"/>
        <v>-7.2197662482409442E-4</v>
      </c>
      <c r="I1310">
        <f t="shared" si="99"/>
        <v>0</v>
      </c>
    </row>
    <row r="1311" spans="1:9">
      <c r="A1311">
        <v>577</v>
      </c>
      <c r="B1311" s="11">
        <f>RockerConcaveParameters!R1387</f>
        <v>33.90956477677905</v>
      </c>
      <c r="C1311" s="11">
        <f>RockerConcaveParameters!T1387</f>
        <v>1.890842816081707</v>
      </c>
      <c r="D1311" s="11">
        <f>OutlineParameters!T1591</f>
        <v>123.17284111071515</v>
      </c>
      <c r="E1311" s="11">
        <f t="shared" si="95"/>
        <v>72.326997908416814</v>
      </c>
      <c r="F1311">
        <f t="shared" si="96"/>
        <v>33.123030136217771</v>
      </c>
      <c r="G1311">
        <f t="shared" si="97"/>
        <v>3.9260301559963295E-2</v>
      </c>
      <c r="H1311">
        <f t="shared" si="98"/>
        <v>-8.1283032647405662E-4</v>
      </c>
      <c r="I1311">
        <f t="shared" si="99"/>
        <v>0</v>
      </c>
    </row>
    <row r="1312" spans="1:9">
      <c r="A1312">
        <v>578</v>
      </c>
      <c r="B1312" s="11">
        <f>RockerConcaveParameters!R1388</f>
        <v>33.958919511832406</v>
      </c>
      <c r="C1312" s="11">
        <f>RockerConcaveParameters!T1388</f>
        <v>1.8739892282862005</v>
      </c>
      <c r="D1312" s="11">
        <f>OutlineParameters!T1592</f>
        <v>122.12576499567537</v>
      </c>
      <c r="E1312" s="11">
        <f t="shared" si="95"/>
        <v>72.65191104283349</v>
      </c>
      <c r="F1312">
        <f t="shared" si="96"/>
        <v>33.16138264417993</v>
      </c>
      <c r="G1312">
        <f t="shared" si="97"/>
        <v>3.8352507962159166E-2</v>
      </c>
      <c r="H1312">
        <f t="shared" si="98"/>
        <v>-9.077935978041296E-4</v>
      </c>
      <c r="I1312">
        <f t="shared" si="99"/>
        <v>0</v>
      </c>
    </row>
    <row r="1313" spans="1:9">
      <c r="A1313">
        <v>579</v>
      </c>
      <c r="B1313" s="11">
        <f>RockerConcaveParameters!R1389</f>
        <v>34.008297085631277</v>
      </c>
      <c r="C1313" s="11">
        <f>RockerConcaveParameters!T1389</f>
        <v>1.8571281783038145</v>
      </c>
      <c r="D1313" s="11">
        <f>OutlineParameters!T1593</f>
        <v>121</v>
      </c>
      <c r="E1313" s="11">
        <f t="shared" si="95"/>
        <v>72.976824177250137</v>
      </c>
      <c r="F1313">
        <f t="shared" si="96"/>
        <v>33.198719647786554</v>
      </c>
      <c r="G1313">
        <f t="shared" si="97"/>
        <v>3.7337003606623398E-2</v>
      </c>
      <c r="H1313">
        <f t="shared" si="98"/>
        <v>-1.0155043555357679E-3</v>
      </c>
      <c r="I1313">
        <f t="shared" si="99"/>
        <v>0</v>
      </c>
    </row>
    <row r="1314" spans="1:9">
      <c r="A1314">
        <v>580</v>
      </c>
      <c r="B1314" s="11">
        <f>RockerConcaveParameters!R1390</f>
        <v>34.05769760212069</v>
      </c>
      <c r="C1314" s="11">
        <f>RockerConcaveParameters!T1390</f>
        <v>1.8402595792708294</v>
      </c>
      <c r="D1314" s="11">
        <f>OutlineParameters!T1594</f>
        <v>119.79282469240327</v>
      </c>
      <c r="E1314" s="11">
        <f t="shared" ref="E1314:E1377" si="100">$C$20*A1314+$E$20</f>
        <v>73.301737311666813</v>
      </c>
      <c r="F1314">
        <f t="shared" si="96"/>
        <v>33.234947862393568</v>
      </c>
      <c r="G1314">
        <f t="shared" si="97"/>
        <v>3.6228214607014309E-2</v>
      </c>
      <c r="H1314">
        <f t="shared" si="98"/>
        <v>-1.1087889996090894E-3</v>
      </c>
      <c r="I1314">
        <f t="shared" si="99"/>
        <v>0</v>
      </c>
    </row>
    <row r="1315" spans="1:9">
      <c r="A1315">
        <v>581</v>
      </c>
      <c r="B1315" s="11">
        <f>RockerConcaveParameters!R1391</f>
        <v>34.107120211571377</v>
      </c>
      <c r="C1315" s="11">
        <f>RockerConcaveParameters!T1391</f>
        <v>1.8233840595792625</v>
      </c>
      <c r="D1315" s="11">
        <f>OutlineParameters!T1595</f>
        <v>118.5092605004708</v>
      </c>
      <c r="E1315" s="11">
        <f t="shared" si="100"/>
        <v>73.62665044608346</v>
      </c>
      <c r="F1315">
        <f t="shared" ref="F1315:F1378" si="101">IF(E1315&gt;-D1315,(B1315-3/2*C1315*((E1315/D1315)^2-1/3*(E1315/D1315)^3)),NA())</f>
        <v>33.270057109465185</v>
      </c>
      <c r="G1315">
        <f t="shared" ref="G1315:G1378" si="102">(F1315-F1314)</f>
        <v>3.5109247071616778E-2</v>
      </c>
      <c r="H1315">
        <f t="shared" si="98"/>
        <v>-1.1189675353975304E-3</v>
      </c>
      <c r="I1315">
        <f t="shared" si="99"/>
        <v>0</v>
      </c>
    </row>
    <row r="1316" spans="1:9">
      <c r="A1316">
        <v>582</v>
      </c>
      <c r="B1316" s="11">
        <f>RockerConcaveParameters!R1392</f>
        <v>34.156565017928365</v>
      </c>
      <c r="C1316" s="11">
        <f>RockerConcaveParameters!T1392</f>
        <v>1.806501770783973</v>
      </c>
      <c r="D1316" s="11">
        <f>OutlineParameters!T1596</f>
        <v>117.15624996088445</v>
      </c>
      <c r="E1316" s="11">
        <f t="shared" si="100"/>
        <v>73.951563580500107</v>
      </c>
      <c r="F1316">
        <f t="shared" si="101"/>
        <v>33.304060644973575</v>
      </c>
      <c r="G1316">
        <f t="shared" si="102"/>
        <v>3.4003535508389859E-2</v>
      </c>
      <c r="H1316">
        <f t="shared" ref="H1316:H1379" si="103">(G1316-G1315)</f>
        <v>-1.1057115632269188E-3</v>
      </c>
      <c r="I1316">
        <f t="shared" ref="I1316:I1379" si="104">IF(OR(ISNA(G1316),ISNA(G1315)),0,IF(G1316*G1315&lt;0,A1316,0))</f>
        <v>0</v>
      </c>
    </row>
    <row r="1317" spans="1:9">
      <c r="A1317">
        <v>583</v>
      </c>
      <c r="B1317" s="11">
        <f>RockerConcaveParameters!R1393</f>
        <v>34.206029264113745</v>
      </c>
      <c r="C1317" s="11">
        <f>RockerConcaveParameters!T1393</f>
        <v>1.7896129836491099</v>
      </c>
      <c r="D1317" s="11">
        <f>OutlineParameters!T1597</f>
        <v>115.74074323972066</v>
      </c>
      <c r="E1317" s="11">
        <f t="shared" si="100"/>
        <v>74.276476714916782</v>
      </c>
      <c r="F1317">
        <f t="shared" si="101"/>
        <v>33.336970274086511</v>
      </c>
      <c r="G1317">
        <f t="shared" si="102"/>
        <v>3.2909629112936045E-2</v>
      </c>
      <c r="H1317">
        <f t="shared" si="103"/>
        <v>-1.0939063954538142E-3</v>
      </c>
      <c r="I1317">
        <f t="shared" si="104"/>
        <v>0</v>
      </c>
    </row>
    <row r="1318" spans="1:9">
      <c r="A1318">
        <v>584</v>
      </c>
      <c r="B1318" s="11">
        <f>RockerConcaveParameters!R1394</f>
        <v>34.255513054072551</v>
      </c>
      <c r="C1318" s="11">
        <f>RockerConcaveParameters!T1394</f>
        <v>1.7727179689388226</v>
      </c>
      <c r="D1318" s="11">
        <f>OutlineParameters!T1598</f>
        <v>114.26967333691816</v>
      </c>
      <c r="E1318" s="11">
        <f t="shared" si="100"/>
        <v>74.60138984933343</v>
      </c>
      <c r="F1318">
        <f t="shared" si="101"/>
        <v>33.368802945159288</v>
      </c>
      <c r="G1318">
        <f t="shared" si="102"/>
        <v>3.183267107277743E-2</v>
      </c>
      <c r="H1318">
        <f t="shared" si="103"/>
        <v>-1.0769580401586154E-3</v>
      </c>
      <c r="I1318">
        <f t="shared" si="104"/>
        <v>0</v>
      </c>
    </row>
    <row r="1319" spans="1:9">
      <c r="A1319">
        <v>585</v>
      </c>
      <c r="B1319" s="11">
        <f>RockerConcaveParameters!R1395</f>
        <v>34.305015538075509</v>
      </c>
      <c r="C1319" s="11">
        <f>RockerConcaveParameters!T1395</f>
        <v>1.7558169974172591</v>
      </c>
      <c r="D1319" s="11">
        <f>OutlineParameters!T1599</f>
        <v>112.74999995529652</v>
      </c>
      <c r="E1319" s="11">
        <f t="shared" si="100"/>
        <v>74.926302983750105</v>
      </c>
      <c r="F1319">
        <f t="shared" si="101"/>
        <v>33.399578712198839</v>
      </c>
      <c r="G1319">
        <f t="shared" si="102"/>
        <v>3.0775767039550317E-2</v>
      </c>
      <c r="H1319">
        <f t="shared" si="103"/>
        <v>-1.0569040332271129E-3</v>
      </c>
      <c r="I1319">
        <f t="shared" si="104"/>
        <v>0</v>
      </c>
    </row>
    <row r="1320" spans="1:9">
      <c r="A1320">
        <v>586</v>
      </c>
      <c r="B1320" s="11">
        <f>RockerConcaveParameters!R1396</f>
        <v>34.354535866393341</v>
      </c>
      <c r="C1320" s="11">
        <f>RockerConcaveParameters!T1396</f>
        <v>1.738910339848569</v>
      </c>
      <c r="D1320" s="11">
        <f>OutlineParameters!T1600</f>
        <v>111.18865609479448</v>
      </c>
      <c r="E1320" s="11">
        <f t="shared" si="100"/>
        <v>75.251216118166752</v>
      </c>
      <c r="F1320">
        <f t="shared" si="101"/>
        <v>33.429322270943999</v>
      </c>
      <c r="G1320">
        <f t="shared" si="102"/>
        <v>2.9743558745160215E-2</v>
      </c>
      <c r="H1320">
        <f t="shared" si="103"/>
        <v>-1.0322082943901023E-3</v>
      </c>
      <c r="I1320">
        <f t="shared" si="104"/>
        <v>0</v>
      </c>
    </row>
    <row r="1321" spans="1:9">
      <c r="A1321">
        <v>587</v>
      </c>
      <c r="B1321" s="11">
        <f>RockerConcaveParameters!R1397</f>
        <v>34.404074142971076</v>
      </c>
      <c r="C1321" s="11">
        <f>RockerConcaveParameters!T1397</f>
        <v>1.721998266996901</v>
      </c>
      <c r="D1321" s="11">
        <f>OutlineParameters!T1601</f>
        <v>109.59259764353433</v>
      </c>
      <c r="E1321" s="11">
        <f t="shared" si="100"/>
        <v>75.576129252583428</v>
      </c>
      <c r="F1321">
        <f t="shared" si="101"/>
        <v>33.458065952669322</v>
      </c>
      <c r="G1321">
        <f t="shared" si="102"/>
        <v>2.8743681725323711E-2</v>
      </c>
      <c r="H1321">
        <f t="shared" si="103"/>
        <v>-9.9987701983650368E-4</v>
      </c>
      <c r="I1321">
        <f t="shared" si="104"/>
        <v>0</v>
      </c>
    </row>
    <row r="1322" spans="1:9">
      <c r="A1322">
        <v>588</v>
      </c>
      <c r="B1322" s="11">
        <f>RockerConcaveParameters!R1398</f>
        <v>34.453627610730805</v>
      </c>
      <c r="C1322" s="11">
        <f>RockerConcaveParameters!T1398</f>
        <v>1.7050810496264037</v>
      </c>
      <c r="D1322" s="11">
        <f>OutlineParameters!T1602</f>
        <v>107.96874997206032</v>
      </c>
      <c r="E1322" s="11">
        <f t="shared" si="100"/>
        <v>75.901042387000075</v>
      </c>
      <c r="F1322">
        <f t="shared" si="101"/>
        <v>33.485846607766042</v>
      </c>
      <c r="G1322">
        <f t="shared" si="102"/>
        <v>2.7780655096719897E-2</v>
      </c>
      <c r="H1322">
        <f t="shared" si="103"/>
        <v>-9.6302662860381361E-4</v>
      </c>
      <c r="I1322">
        <f t="shared" si="104"/>
        <v>0</v>
      </c>
    </row>
    <row r="1323" spans="1:9">
      <c r="A1323">
        <v>589</v>
      </c>
      <c r="B1323" s="11">
        <f>RockerConcaveParameters!R1399</f>
        <v>34.50319637361757</v>
      </c>
      <c r="C1323" s="11">
        <f>RockerConcaveParameters!T1399</f>
        <v>1.6881588392919369</v>
      </c>
      <c r="D1323" s="11">
        <f>OutlineParameters!T1603</f>
        <v>106.32406896849473</v>
      </c>
      <c r="E1323" s="11">
        <f t="shared" si="100"/>
        <v>76.225955521416751</v>
      </c>
      <c r="F1323">
        <f t="shared" si="101"/>
        <v>33.512713815506835</v>
      </c>
      <c r="G1323">
        <f t="shared" si="102"/>
        <v>2.6867207740792765E-2</v>
      </c>
      <c r="H1323">
        <f t="shared" si="103"/>
        <v>-9.1344735592713278E-4</v>
      </c>
      <c r="I1323">
        <f t="shared" si="104"/>
        <v>0</v>
      </c>
    </row>
    <row r="1324" spans="1:9">
      <c r="A1324">
        <v>590</v>
      </c>
      <c r="B1324" s="11">
        <f>RockerConcaveParameters!R1400</f>
        <v>34.55277958190208</v>
      </c>
      <c r="C1324" s="11">
        <f>RockerConcaveParameters!T1400</f>
        <v>1.6712322643855178</v>
      </c>
      <c r="D1324" s="11">
        <f>OutlineParameters!T1604</f>
        <v>104.66551433565715</v>
      </c>
      <c r="E1324" s="11">
        <f t="shared" si="100"/>
        <v>76.550868655833398</v>
      </c>
      <c r="F1324">
        <f t="shared" si="101"/>
        <v>33.538726968682674</v>
      </c>
      <c r="G1324">
        <f t="shared" si="102"/>
        <v>2.6013153175838966E-2</v>
      </c>
      <c r="H1324">
        <f t="shared" si="103"/>
        <v>-8.5405456495379894E-4</v>
      </c>
      <c r="I1324">
        <f t="shared" si="104"/>
        <v>0</v>
      </c>
    </row>
    <row r="1325" spans="1:9">
      <c r="A1325">
        <v>591</v>
      </c>
      <c r="B1325" s="11">
        <f>RockerConcaveParameters!R1401</f>
        <v>34.602377339529383</v>
      </c>
      <c r="C1325" s="11">
        <f>RockerConcaveParameters!T1401</f>
        <v>1.654301238043427</v>
      </c>
      <c r="D1325" s="11">
        <f>OutlineParameters!T1605</f>
        <v>103</v>
      </c>
      <c r="E1325" s="11">
        <f t="shared" si="100"/>
        <v>76.875781790250045</v>
      </c>
      <c r="F1325">
        <f t="shared" si="101"/>
        <v>33.563958712649246</v>
      </c>
      <c r="G1325">
        <f t="shared" si="102"/>
        <v>2.5231743966571685E-2</v>
      </c>
      <c r="H1325">
        <f t="shared" si="103"/>
        <v>-7.8140920926728086E-4</v>
      </c>
      <c r="I1325">
        <f t="shared" si="104"/>
        <v>0</v>
      </c>
    </row>
    <row r="1326" spans="1:9">
      <c r="A1326">
        <v>592</v>
      </c>
      <c r="B1326" s="11">
        <f>RockerConcaveParameters!R1402</f>
        <v>34.651986889421565</v>
      </c>
      <c r="C1326" s="11">
        <f>RockerConcaveParameters!T1402</f>
        <v>1.6373661502391028</v>
      </c>
      <c r="D1326" s="11" t="e">
        <f>OutlineParameters!T1606</f>
        <v>#N/A</v>
      </c>
      <c r="E1326" s="11">
        <f t="shared" si="100"/>
        <v>77.20069492466672</v>
      </c>
      <c r="F1326" t="e">
        <f t="shared" si="101"/>
        <v>#N/A</v>
      </c>
      <c r="G1326" t="e">
        <f t="shared" si="102"/>
        <v>#N/A</v>
      </c>
      <c r="H1326" t="e">
        <f t="shared" si="103"/>
        <v>#N/A</v>
      </c>
      <c r="I1326">
        <f t="shared" si="104"/>
        <v>0</v>
      </c>
    </row>
    <row r="1327" spans="1:9">
      <c r="A1327">
        <v>593</v>
      </c>
      <c r="B1327" s="11">
        <f>RockerConcaveParameters!R1403</f>
        <v>34.701609289197975</v>
      </c>
      <c r="C1327" s="11">
        <f>RockerConcaveParameters!T1403</f>
        <v>1.6204272717366939</v>
      </c>
      <c r="D1327" s="11" t="e">
        <f>OutlineParameters!T1607</f>
        <v>#N/A</v>
      </c>
      <c r="E1327" s="11">
        <f t="shared" si="100"/>
        <v>77.525608059083368</v>
      </c>
      <c r="F1327" t="e">
        <f t="shared" si="101"/>
        <v>#N/A</v>
      </c>
      <c r="G1327" t="e">
        <f t="shared" si="102"/>
        <v>#N/A</v>
      </c>
      <c r="H1327" t="e">
        <f t="shared" si="103"/>
        <v>#N/A</v>
      </c>
      <c r="I1327">
        <f t="shared" si="104"/>
        <v>0</v>
      </c>
    </row>
    <row r="1328" spans="1:9">
      <c r="A1328">
        <v>594</v>
      </c>
      <c r="B1328" s="11">
        <f>RockerConcaveParameters!R1404</f>
        <v>34.751240828106383</v>
      </c>
      <c r="C1328" s="11">
        <f>RockerConcaveParameters!T1404</f>
        <v>1.6034847540910597</v>
      </c>
      <c r="D1328" s="11" t="e">
        <f>OutlineParameters!T1608</f>
        <v>#N/A</v>
      </c>
      <c r="E1328" s="11">
        <f t="shared" si="100"/>
        <v>77.850521193500043</v>
      </c>
      <c r="F1328" t="e">
        <f t="shared" si="101"/>
        <v>#N/A</v>
      </c>
      <c r="G1328" t="e">
        <f t="shared" si="102"/>
        <v>#N/A</v>
      </c>
      <c r="H1328" t="e">
        <f t="shared" si="103"/>
        <v>#N/A</v>
      </c>
      <c r="I1328">
        <f t="shared" si="104"/>
        <v>0</v>
      </c>
    </row>
    <row r="1329" spans="1:9">
      <c r="A1329">
        <v>595</v>
      </c>
      <c r="B1329" s="11">
        <f>RockerConcaveParameters!R1405</f>
        <v>34.800884471114777</v>
      </c>
      <c r="C1329" s="11">
        <f>RockerConcaveParameters!T1405</f>
        <v>1.5865391064849284</v>
      </c>
      <c r="D1329" s="11" t="e">
        <f>OutlineParameters!T1609</f>
        <v>#N/A</v>
      </c>
      <c r="E1329" s="11">
        <f t="shared" si="100"/>
        <v>78.17543432791669</v>
      </c>
      <c r="F1329" t="e">
        <f t="shared" si="101"/>
        <v>#N/A</v>
      </c>
      <c r="G1329" t="e">
        <f t="shared" si="102"/>
        <v>#N/A</v>
      </c>
      <c r="H1329" t="e">
        <f t="shared" si="103"/>
        <v>#N/A</v>
      </c>
      <c r="I1329">
        <f t="shared" si="104"/>
        <v>0</v>
      </c>
    </row>
    <row r="1330" spans="1:9">
      <c r="A1330">
        <v>596</v>
      </c>
      <c r="B1330" s="11">
        <f>RockerConcaveParameters!R1406</f>
        <v>34.850536507470935</v>
      </c>
      <c r="C1330" s="11">
        <f>RockerConcaveParameters!T1406</f>
        <v>1.5695904804731591</v>
      </c>
      <c r="D1330" s="11" t="e">
        <f>OutlineParameters!T1610</f>
        <v>#N/A</v>
      </c>
      <c r="E1330" s="11">
        <f t="shared" si="100"/>
        <v>78.500347462333366</v>
      </c>
      <c r="F1330" t="e">
        <f t="shared" si="101"/>
        <v>#N/A</v>
      </c>
      <c r="G1330" t="e">
        <f t="shared" si="102"/>
        <v>#N/A</v>
      </c>
      <c r="H1330" t="e">
        <f t="shared" si="103"/>
        <v>#N/A</v>
      </c>
      <c r="I1330">
        <f t="shared" si="104"/>
        <v>0</v>
      </c>
    </row>
    <row r="1331" spans="1:9">
      <c r="A1331">
        <v>597</v>
      </c>
      <c r="B1331" s="11">
        <f>RockerConcaveParameters!R1407</f>
        <v>34.900197994794198</v>
      </c>
      <c r="C1331" s="11">
        <f>RockerConcaveParameters!T1407</f>
        <v>1.5526392660291908</v>
      </c>
      <c r="D1331" s="11" t="e">
        <f>OutlineParameters!T1611</f>
        <v>#N/A</v>
      </c>
      <c r="E1331" s="11">
        <f t="shared" si="100"/>
        <v>78.825260596750013</v>
      </c>
      <c r="F1331" t="e">
        <f t="shared" si="101"/>
        <v>#N/A</v>
      </c>
      <c r="G1331" t="e">
        <f t="shared" si="102"/>
        <v>#N/A</v>
      </c>
      <c r="H1331" t="e">
        <f t="shared" si="103"/>
        <v>#N/A</v>
      </c>
      <c r="I1331">
        <f t="shared" si="104"/>
        <v>0</v>
      </c>
    </row>
    <row r="1332" spans="1:9">
      <c r="A1332">
        <v>598</v>
      </c>
      <c r="B1332" s="11">
        <f>RockerConcaveParameters!R1408</f>
        <v>34.949866176006665</v>
      </c>
      <c r="C1332" s="11">
        <f>RockerConcaveParameters!T1408</f>
        <v>1.5356854954985923</v>
      </c>
      <c r="D1332" s="11" t="e">
        <f>OutlineParameters!T1612</f>
        <v>#N/A</v>
      </c>
      <c r="E1332" s="11">
        <f t="shared" si="100"/>
        <v>79.150173731166689</v>
      </c>
      <c r="F1332" t="e">
        <f t="shared" si="101"/>
        <v>#N/A</v>
      </c>
      <c r="G1332" t="e">
        <f t="shared" si="102"/>
        <v>#N/A</v>
      </c>
      <c r="H1332" t="e">
        <f t="shared" si="103"/>
        <v>#N/A</v>
      </c>
      <c r="I1332">
        <f t="shared" si="104"/>
        <v>0</v>
      </c>
    </row>
    <row r="1333" spans="1:9">
      <c r="A1333">
        <v>599</v>
      </c>
      <c r="B1333" s="11">
        <f>RockerConcaveParameters!R1409</f>
        <v>34.999541155053372</v>
      </c>
      <c r="C1333" s="11">
        <f>RockerConcaveParameters!T1409</f>
        <v>1.5187294396455135</v>
      </c>
      <c r="D1333" s="11" t="e">
        <f>OutlineParameters!T1613</f>
        <v>#N/A</v>
      </c>
      <c r="E1333" s="11">
        <f t="shared" si="100"/>
        <v>79.475086865583336</v>
      </c>
      <c r="F1333" t="e">
        <f t="shared" si="101"/>
        <v>#N/A</v>
      </c>
      <c r="G1333" t="e">
        <f t="shared" si="102"/>
        <v>#N/A</v>
      </c>
      <c r="H1333" t="e">
        <f t="shared" si="103"/>
        <v>#N/A</v>
      </c>
      <c r="I1333">
        <f t="shared" si="104"/>
        <v>0</v>
      </c>
    </row>
    <row r="1334" spans="1:9">
      <c r="A1334">
        <v>600</v>
      </c>
      <c r="B1334" s="11">
        <f>RockerConcaveParameters!R1410</f>
        <v>35.049222082205027</v>
      </c>
      <c r="C1334" s="11">
        <f>RockerConcaveParameters!T1410</f>
        <v>1.5017716076526817</v>
      </c>
      <c r="D1334" s="11" t="e">
        <f>OutlineParameters!T1614</f>
        <v>#N/A</v>
      </c>
      <c r="E1334" s="11">
        <f t="shared" si="100"/>
        <v>79.800000000000011</v>
      </c>
      <c r="F1334" t="e">
        <f t="shared" si="101"/>
        <v>#N/A</v>
      </c>
      <c r="G1334" t="e">
        <f t="shared" si="102"/>
        <v>#N/A</v>
      </c>
      <c r="H1334" t="e">
        <f t="shared" si="103"/>
        <v>#N/A</v>
      </c>
      <c r="I1334">
        <f t="shared" si="104"/>
        <v>0</v>
      </c>
    </row>
    <row r="1335" spans="1:9">
      <c r="A1335">
        <v>601</v>
      </c>
      <c r="B1335" s="11">
        <f>RockerConcaveParameters!R1411</f>
        <v>35.098909061406687</v>
      </c>
      <c r="C1335" s="11">
        <f>RockerConcaveParameters!T1411</f>
        <v>1.4848121510749568</v>
      </c>
      <c r="D1335" s="11" t="e">
        <f>OutlineParameters!T1615</f>
        <v>#N/A</v>
      </c>
      <c r="E1335" s="11">
        <f t="shared" si="100"/>
        <v>80.124913134416659</v>
      </c>
      <c r="F1335" t="e">
        <f t="shared" si="101"/>
        <v>#N/A</v>
      </c>
      <c r="G1335" t="e">
        <f t="shared" si="102"/>
        <v>#N/A</v>
      </c>
      <c r="H1335" t="e">
        <f t="shared" si="103"/>
        <v>#N/A</v>
      </c>
      <c r="I1335">
        <f t="shared" si="104"/>
        <v>0</v>
      </c>
    </row>
    <row r="1336" spans="1:9">
      <c r="A1336">
        <v>602</v>
      </c>
      <c r="B1336" s="11">
        <f>RockerConcaveParameters!R1412</f>
        <v>35.148599335580414</v>
      </c>
      <c r="C1336" s="11">
        <f>RockerConcaveParameters!T1412</f>
        <v>1.467851340676487</v>
      </c>
      <c r="D1336" s="11" t="e">
        <f>OutlineParameters!T1616</f>
        <v>#N/A</v>
      </c>
      <c r="E1336" s="11">
        <f t="shared" si="100"/>
        <v>80.449826268833306</v>
      </c>
      <c r="F1336" t="e">
        <f t="shared" si="101"/>
        <v>#N/A</v>
      </c>
      <c r="G1336" t="e">
        <f t="shared" si="102"/>
        <v>#N/A</v>
      </c>
      <c r="H1336" t="e">
        <f t="shared" si="103"/>
        <v>#N/A</v>
      </c>
      <c r="I1336">
        <f t="shared" si="104"/>
        <v>0</v>
      </c>
    </row>
    <row r="1337" spans="1:9">
      <c r="A1337">
        <v>603</v>
      </c>
      <c r="B1337" s="11">
        <f>RockerConcaveParameters!R1413</f>
        <v>35.198293962345588</v>
      </c>
      <c r="C1337" s="11">
        <f>RockerConcaveParameters!T1413</f>
        <v>1.4508894472214222</v>
      </c>
      <c r="D1337" s="11" t="e">
        <f>OutlineParameters!T1617</f>
        <v>#N/A</v>
      </c>
      <c r="E1337" s="11">
        <f t="shared" si="100"/>
        <v>80.774739403249981</v>
      </c>
      <c r="F1337" t="e">
        <f t="shared" si="101"/>
        <v>#N/A</v>
      </c>
      <c r="G1337" t="e">
        <f t="shared" si="102"/>
        <v>#N/A</v>
      </c>
      <c r="H1337" t="e">
        <f t="shared" si="103"/>
        <v>#N/A</v>
      </c>
      <c r="I1337">
        <f t="shared" si="104"/>
        <v>0</v>
      </c>
    </row>
    <row r="1338" spans="1:9">
      <c r="A1338">
        <v>604</v>
      </c>
      <c r="B1338" s="11">
        <f>RockerConcaveParameters!R1414</f>
        <v>35.247989230949955</v>
      </c>
      <c r="C1338" s="11">
        <f>RockerConcaveParameters!T1414</f>
        <v>1.4339267414739103</v>
      </c>
      <c r="D1338" s="11" t="e">
        <f>OutlineParameters!T1618</f>
        <v>#N/A</v>
      </c>
      <c r="E1338" s="11">
        <f t="shared" si="100"/>
        <v>81.099652537666628</v>
      </c>
      <c r="F1338" t="e">
        <f t="shared" si="101"/>
        <v>#N/A</v>
      </c>
      <c r="G1338" t="e">
        <f t="shared" si="102"/>
        <v>#N/A</v>
      </c>
      <c r="H1338" t="e">
        <f t="shared" si="103"/>
        <v>#N/A</v>
      </c>
      <c r="I1338">
        <f t="shared" si="104"/>
        <v>0</v>
      </c>
    </row>
    <row r="1339" spans="1:9">
      <c r="A1339">
        <v>605</v>
      </c>
      <c r="B1339" s="11">
        <f>RockerConcaveParameters!R1415</f>
        <v>35.297688106361527</v>
      </c>
      <c r="C1339" s="11">
        <f>RockerConcaveParameters!T1415</f>
        <v>1.4169634941981006</v>
      </c>
      <c r="D1339" s="11" t="e">
        <f>OutlineParameters!T1619</f>
        <v>#N/A</v>
      </c>
      <c r="E1339" s="11">
        <f t="shared" si="100"/>
        <v>81.424565672083304</v>
      </c>
      <c r="F1339" t="e">
        <f t="shared" si="101"/>
        <v>#N/A</v>
      </c>
      <c r="G1339" t="e">
        <f t="shared" si="102"/>
        <v>#N/A</v>
      </c>
      <c r="H1339" t="e">
        <f t="shared" si="103"/>
        <v>#N/A</v>
      </c>
      <c r="I1339">
        <f t="shared" si="104"/>
        <v>0</v>
      </c>
    </row>
    <row r="1340" spans="1:9">
      <c r="A1340">
        <v>606</v>
      </c>
      <c r="B1340" s="11">
        <f>RockerConcaveParameters!R1416</f>
        <v>35.347386877828058</v>
      </c>
      <c r="C1340" s="11">
        <f>RockerConcaveParameters!T1416</f>
        <v>1.3999999761581421</v>
      </c>
      <c r="D1340" s="11" t="e">
        <f>OutlineParameters!T1620</f>
        <v>#N/A</v>
      </c>
      <c r="E1340" s="11">
        <f t="shared" si="100"/>
        <v>81.749478806499951</v>
      </c>
      <c r="F1340" t="e">
        <f t="shared" si="101"/>
        <v>#N/A</v>
      </c>
      <c r="G1340" t="e">
        <f t="shared" si="102"/>
        <v>#N/A</v>
      </c>
      <c r="H1340" t="e">
        <f t="shared" si="103"/>
        <v>#N/A</v>
      </c>
      <c r="I1340">
        <f t="shared" si="104"/>
        <v>0</v>
      </c>
    </row>
    <row r="1341" spans="1:9">
      <c r="A1341">
        <v>607</v>
      </c>
      <c r="B1341" s="11">
        <f>RockerConcaveParameters!R1417</f>
        <v>35.39188189172306</v>
      </c>
      <c r="C1341" s="11">
        <f>RockerConcaveParameters!T1417</f>
        <v>1.3896391028772279</v>
      </c>
      <c r="D1341" s="11" t="e">
        <f>OutlineParameters!T1621</f>
        <v>#N/A</v>
      </c>
      <c r="E1341" s="11">
        <f t="shared" si="100"/>
        <v>82.074391940916627</v>
      </c>
      <c r="F1341" t="e">
        <f t="shared" si="101"/>
        <v>#N/A</v>
      </c>
      <c r="G1341" t="e">
        <f t="shared" si="102"/>
        <v>#N/A</v>
      </c>
      <c r="H1341" t="e">
        <f t="shared" si="103"/>
        <v>#N/A</v>
      </c>
      <c r="I1341">
        <f t="shared" si="104"/>
        <v>0</v>
      </c>
    </row>
    <row r="1342" spans="1:9">
      <c r="A1342">
        <v>608</v>
      </c>
      <c r="B1342" s="11">
        <f>RockerConcaveParameters!R1418</f>
        <v>35.436378590905846</v>
      </c>
      <c r="C1342" s="11">
        <f>RockerConcaveParameters!T1418</f>
        <v>1.3792787774135138</v>
      </c>
      <c r="D1342" s="11" t="e">
        <f>OutlineParameters!T1622</f>
        <v>#N/A</v>
      </c>
      <c r="E1342" s="11">
        <f t="shared" si="100"/>
        <v>82.399305075333274</v>
      </c>
      <c r="F1342" t="e">
        <f t="shared" si="101"/>
        <v>#N/A</v>
      </c>
      <c r="G1342" t="e">
        <f t="shared" si="102"/>
        <v>#N/A</v>
      </c>
      <c r="H1342" t="e">
        <f t="shared" si="103"/>
        <v>#N/A</v>
      </c>
      <c r="I1342">
        <f t="shared" si="104"/>
        <v>0</v>
      </c>
    </row>
    <row r="1343" spans="1:9">
      <c r="A1343">
        <v>609</v>
      </c>
      <c r="B1343" s="11">
        <f>RockerConcaveParameters!R1419</f>
        <v>35.48087864540463</v>
      </c>
      <c r="C1343" s="11">
        <f>RockerConcaveParameters!T1419</f>
        <v>1.3689195478169423</v>
      </c>
      <c r="D1343" s="11" t="e">
        <f>OutlineParameters!T1623</f>
        <v>#N/A</v>
      </c>
      <c r="E1343" s="11">
        <f t="shared" si="100"/>
        <v>82.724218209749949</v>
      </c>
      <c r="F1343" t="e">
        <f t="shared" si="101"/>
        <v>#N/A</v>
      </c>
      <c r="G1343" t="e">
        <f t="shared" si="102"/>
        <v>#N/A</v>
      </c>
      <c r="H1343" t="e">
        <f t="shared" si="103"/>
        <v>#N/A</v>
      </c>
      <c r="I1343">
        <f t="shared" si="104"/>
        <v>0</v>
      </c>
    </row>
    <row r="1344" spans="1:9">
      <c r="A1344">
        <v>610</v>
      </c>
      <c r="B1344" s="11">
        <f>RockerConcaveParameters!R1420</f>
        <v>35.525383786285921</v>
      </c>
      <c r="C1344" s="11">
        <f>RockerConcaveParameters!T1420</f>
        <v>1.358561961206487</v>
      </c>
      <c r="D1344" s="11" t="e">
        <f>OutlineParameters!T1624</f>
        <v>#N/A</v>
      </c>
      <c r="E1344" s="11">
        <f t="shared" si="100"/>
        <v>83.049131344166597</v>
      </c>
      <c r="F1344" t="e">
        <f t="shared" si="101"/>
        <v>#N/A</v>
      </c>
      <c r="G1344" t="e">
        <f t="shared" si="102"/>
        <v>#N/A</v>
      </c>
      <c r="H1344" t="e">
        <f t="shared" si="103"/>
        <v>#N/A</v>
      </c>
      <c r="I1344">
        <f t="shared" si="104"/>
        <v>0</v>
      </c>
    </row>
    <row r="1345" spans="1:9">
      <c r="A1345">
        <v>611</v>
      </c>
      <c r="B1345" s="11">
        <f>RockerConcaveParameters!R1421</f>
        <v>35.569895637085033</v>
      </c>
      <c r="C1345" s="11">
        <f>RockerConcaveParameters!T1421</f>
        <v>1.3482065663309974</v>
      </c>
      <c r="D1345" s="11" t="e">
        <f>OutlineParameters!T1625</f>
        <v>#N/A</v>
      </c>
      <c r="E1345" s="11">
        <f t="shared" si="100"/>
        <v>83.374044478583244</v>
      </c>
      <c r="F1345" t="e">
        <f t="shared" si="101"/>
        <v>#N/A</v>
      </c>
      <c r="G1345" t="e">
        <f t="shared" si="102"/>
        <v>#N/A</v>
      </c>
      <c r="H1345" t="e">
        <f t="shared" si="103"/>
        <v>#N/A</v>
      </c>
      <c r="I1345">
        <f t="shared" si="104"/>
        <v>0</v>
      </c>
    </row>
    <row r="1346" spans="1:9">
      <c r="A1346">
        <v>612</v>
      </c>
      <c r="B1346" s="11">
        <f>RockerConcaveParameters!R1422</f>
        <v>35.6144159157544</v>
      </c>
      <c r="C1346" s="11">
        <f>RockerConcaveParameters!T1422</f>
        <v>1.3378539105411122</v>
      </c>
      <c r="D1346" s="11" t="e">
        <f>OutlineParameters!T1626</f>
        <v>#N/A</v>
      </c>
      <c r="E1346" s="11">
        <f t="shared" si="100"/>
        <v>83.698957612999919</v>
      </c>
      <c r="F1346" t="e">
        <f t="shared" si="101"/>
        <v>#N/A</v>
      </c>
      <c r="G1346" t="e">
        <f t="shared" si="102"/>
        <v>#N/A</v>
      </c>
      <c r="H1346" t="e">
        <f t="shared" si="103"/>
        <v>#N/A</v>
      </c>
      <c r="I1346">
        <f t="shared" si="104"/>
        <v>0</v>
      </c>
    </row>
    <row r="1347" spans="1:9">
      <c r="A1347">
        <v>613</v>
      </c>
      <c r="B1347" s="11">
        <f>RockerConcaveParameters!R1423</f>
        <v>35.658946306149389</v>
      </c>
      <c r="C1347" s="11">
        <f>RockerConcaveParameters!T1423</f>
        <v>1.3275045416540714</v>
      </c>
      <c r="D1347" s="11" t="e">
        <f>OutlineParameters!T1627</f>
        <v>#N/A</v>
      </c>
      <c r="E1347" s="11">
        <f t="shared" si="100"/>
        <v>84.023870747416566</v>
      </c>
      <c r="F1347" t="e">
        <f t="shared" si="101"/>
        <v>#N/A</v>
      </c>
      <c r="G1347" t="e">
        <f t="shared" si="102"/>
        <v>#N/A</v>
      </c>
      <c r="H1347" t="e">
        <f t="shared" si="103"/>
        <v>#N/A</v>
      </c>
      <c r="I1347">
        <f t="shared" si="104"/>
        <v>0</v>
      </c>
    </row>
    <row r="1348" spans="1:9">
      <c r="A1348">
        <v>614</v>
      </c>
      <c r="B1348" s="11">
        <f>RockerConcaveParameters!R1424</f>
        <v>35.703488553162089</v>
      </c>
      <c r="C1348" s="11">
        <f>RockerConcaveParameters!T1424</f>
        <v>1.3171590065556453</v>
      </c>
      <c r="D1348" s="11" t="e">
        <f>OutlineParameters!T1628</f>
        <v>#N/A</v>
      </c>
      <c r="E1348" s="11">
        <f t="shared" si="100"/>
        <v>84.348783881833242</v>
      </c>
      <c r="F1348" t="e">
        <f t="shared" si="101"/>
        <v>#N/A</v>
      </c>
      <c r="G1348" t="e">
        <f t="shared" si="102"/>
        <v>#N/A</v>
      </c>
      <c r="H1348" t="e">
        <f t="shared" si="103"/>
        <v>#N/A</v>
      </c>
      <c r="I1348">
        <f t="shared" si="104"/>
        <v>0</v>
      </c>
    </row>
    <row r="1349" spans="1:9">
      <c r="A1349">
        <v>615</v>
      </c>
      <c r="B1349" s="11">
        <f>RockerConcaveParameters!R1425</f>
        <v>35.748044279639693</v>
      </c>
      <c r="C1349" s="11">
        <f>RockerConcaveParameters!T1425</f>
        <v>1.3068178549351499</v>
      </c>
      <c r="D1349" s="11" t="e">
        <f>OutlineParameters!T1629</f>
        <v>#N/A</v>
      </c>
      <c r="E1349" s="11">
        <f t="shared" si="100"/>
        <v>84.673697016249889</v>
      </c>
      <c r="F1349" t="e">
        <f t="shared" si="101"/>
        <v>#N/A</v>
      </c>
      <c r="G1349" t="e">
        <f t="shared" si="102"/>
        <v>#N/A</v>
      </c>
      <c r="H1349" t="e">
        <f t="shared" si="103"/>
        <v>#N/A</v>
      </c>
      <c r="I1349">
        <f t="shared" si="104"/>
        <v>0</v>
      </c>
    </row>
    <row r="1350" spans="1:9">
      <c r="A1350">
        <v>616</v>
      </c>
      <c r="B1350" s="11">
        <f>RockerConcaveParameters!R1426</f>
        <v>35.792615057339972</v>
      </c>
      <c r="C1350" s="11">
        <f>RockerConcaveParameters!T1426</f>
        <v>1.296481633661914</v>
      </c>
      <c r="D1350" s="11" t="e">
        <f>OutlineParameters!T1630</f>
        <v>#N/A</v>
      </c>
      <c r="E1350" s="11">
        <f t="shared" si="100"/>
        <v>84.998610150666565</v>
      </c>
      <c r="F1350" t="e">
        <f t="shared" si="101"/>
        <v>#N/A</v>
      </c>
      <c r="G1350" t="e">
        <f t="shared" si="102"/>
        <v>#N/A</v>
      </c>
      <c r="H1350" t="e">
        <f t="shared" si="103"/>
        <v>#N/A</v>
      </c>
      <c r="I1350">
        <f t="shared" si="104"/>
        <v>0</v>
      </c>
    </row>
    <row r="1351" spans="1:9">
      <c r="A1351">
        <v>617</v>
      </c>
      <c r="B1351" s="11">
        <f>RockerConcaveParameters!R1427</f>
        <v>35.837202807125863</v>
      </c>
      <c r="C1351" s="11">
        <f>RockerConcaveParameters!T1427</f>
        <v>1.2861508896288578</v>
      </c>
      <c r="D1351" s="11" t="e">
        <f>OutlineParameters!T1631</f>
        <v>#N/A</v>
      </c>
      <c r="E1351" s="11">
        <f t="shared" si="100"/>
        <v>85.323523285083212</v>
      </c>
      <c r="F1351" t="e">
        <f t="shared" si="101"/>
        <v>#N/A</v>
      </c>
      <c r="G1351" t="e">
        <f t="shared" si="102"/>
        <v>#N/A</v>
      </c>
      <c r="H1351" t="e">
        <f t="shared" si="103"/>
        <v>#N/A</v>
      </c>
      <c r="I1351">
        <f t="shared" si="104"/>
        <v>0</v>
      </c>
    </row>
    <row r="1352" spans="1:9">
      <c r="A1352">
        <v>618</v>
      </c>
      <c r="B1352" s="11">
        <f>RockerConcaveParameters!R1428</f>
        <v>35.881808975866235</v>
      </c>
      <c r="C1352" s="11">
        <f>RockerConcaveParameters!T1428</f>
        <v>1.275826173447042</v>
      </c>
      <c r="D1352" s="11" t="e">
        <f>OutlineParameters!T1632</f>
        <v>#N/A</v>
      </c>
      <c r="E1352" s="11">
        <f t="shared" si="100"/>
        <v>85.648436419499888</v>
      </c>
      <c r="F1352" t="e">
        <f t="shared" si="101"/>
        <v>#N/A</v>
      </c>
      <c r="G1352" t="e">
        <f t="shared" si="102"/>
        <v>#N/A</v>
      </c>
      <c r="H1352" t="e">
        <f t="shared" si="103"/>
        <v>#N/A</v>
      </c>
      <c r="I1352">
        <f t="shared" si="104"/>
        <v>0</v>
      </c>
    </row>
    <row r="1353" spans="1:9">
      <c r="A1353">
        <v>619</v>
      </c>
      <c r="B1353" s="11">
        <f>RockerConcaveParameters!R1429</f>
        <v>35.926435487267142</v>
      </c>
      <c r="C1353" s="11">
        <f>RockerConcaveParameters!T1429</f>
        <v>1.265508029208269</v>
      </c>
      <c r="D1353" s="11" t="e">
        <f>OutlineParameters!T1633</f>
        <v>#N/A</v>
      </c>
      <c r="E1353" s="11">
        <f t="shared" si="100"/>
        <v>85.973349553916535</v>
      </c>
      <c r="F1353" t="e">
        <f t="shared" si="101"/>
        <v>#N/A</v>
      </c>
      <c r="G1353" t="e">
        <f t="shared" si="102"/>
        <v>#N/A</v>
      </c>
      <c r="H1353" t="e">
        <f t="shared" si="103"/>
        <v>#N/A</v>
      </c>
      <c r="I1353">
        <f t="shared" si="104"/>
        <v>0</v>
      </c>
    </row>
    <row r="1354" spans="1:9">
      <c r="A1354">
        <v>620</v>
      </c>
      <c r="B1354" s="11">
        <f>RockerConcaveParameters!R1430</f>
        <v>35.97108378819744</v>
      </c>
      <c r="C1354" s="11">
        <f>RockerConcaveParameters!T1430</f>
        <v>1.2551970084549227</v>
      </c>
      <c r="D1354" s="11" t="e">
        <f>OutlineParameters!T1634</f>
        <v>#N/A</v>
      </c>
      <c r="E1354" s="11">
        <f t="shared" si="100"/>
        <v>86.29826268833321</v>
      </c>
      <c r="F1354" t="e">
        <f t="shared" si="101"/>
        <v>#N/A</v>
      </c>
      <c r="G1354" t="e">
        <f t="shared" si="102"/>
        <v>#N/A</v>
      </c>
      <c r="H1354" t="e">
        <f t="shared" si="103"/>
        <v>#N/A</v>
      </c>
      <c r="I1354">
        <f t="shared" si="104"/>
        <v>0</v>
      </c>
    </row>
    <row r="1355" spans="1:9">
      <c r="A1355">
        <v>621</v>
      </c>
      <c r="B1355" s="11">
        <f>RockerConcaveParameters!R1431</f>
        <v>36.015755683153884</v>
      </c>
      <c r="C1355" s="11">
        <f>RockerConcaveParameters!T1431</f>
        <v>1.2448936552788057</v>
      </c>
      <c r="D1355" s="11" t="e">
        <f>OutlineParameters!T1635</f>
        <v>#N/A</v>
      </c>
      <c r="E1355" s="11">
        <f t="shared" si="100"/>
        <v>86.623175822749857</v>
      </c>
      <c r="F1355" t="e">
        <f t="shared" si="101"/>
        <v>#N/A</v>
      </c>
      <c r="G1355" t="e">
        <f t="shared" si="102"/>
        <v>#N/A</v>
      </c>
      <c r="H1355" t="e">
        <f t="shared" si="103"/>
        <v>#N/A</v>
      </c>
      <c r="I1355">
        <f t="shared" si="104"/>
        <v>0</v>
      </c>
    </row>
    <row r="1356" spans="1:9">
      <c r="A1356">
        <v>622</v>
      </c>
      <c r="B1356" s="11">
        <f>RockerConcaveParameters!R1432</f>
        <v>36.060453095842519</v>
      </c>
      <c r="C1356" s="11">
        <f>RockerConcaveParameters!T1432</f>
        <v>1.2345985193596558</v>
      </c>
      <c r="D1356" s="11" t="e">
        <f>OutlineParameters!T1636</f>
        <v>#N/A</v>
      </c>
      <c r="E1356" s="11">
        <f t="shared" si="100"/>
        <v>86.948088957166505</v>
      </c>
      <c r="F1356" t="e">
        <f t="shared" si="101"/>
        <v>#N/A</v>
      </c>
      <c r="G1356" t="e">
        <f t="shared" si="102"/>
        <v>#N/A</v>
      </c>
      <c r="H1356" t="e">
        <f t="shared" si="103"/>
        <v>#N/A</v>
      </c>
      <c r="I1356">
        <f t="shared" si="104"/>
        <v>0</v>
      </c>
    </row>
    <row r="1357" spans="1:9">
      <c r="A1357">
        <v>623</v>
      </c>
      <c r="B1357" s="11">
        <f>RockerConcaveParameters!R1433</f>
        <v>36.105177234713622</v>
      </c>
      <c r="C1357" s="11">
        <f>RockerConcaveParameters!T1433</f>
        <v>1.2243121503772116</v>
      </c>
      <c r="D1357" s="11" t="e">
        <f>OutlineParameters!T1637</f>
        <v>#N/A</v>
      </c>
      <c r="E1357" s="11">
        <f t="shared" si="100"/>
        <v>87.27300209158318</v>
      </c>
      <c r="F1357" t="e">
        <f t="shared" si="101"/>
        <v>#N/A</v>
      </c>
      <c r="G1357" t="e">
        <f t="shared" si="102"/>
        <v>#N/A</v>
      </c>
      <c r="H1357" t="e">
        <f t="shared" si="103"/>
        <v>#N/A</v>
      </c>
      <c r="I1357">
        <f t="shared" si="104"/>
        <v>0</v>
      </c>
    </row>
    <row r="1358" spans="1:9">
      <c r="A1358">
        <v>624</v>
      </c>
      <c r="B1358" s="11">
        <f>RockerConcaveParameters!R1434</f>
        <v>36.14993025643416</v>
      </c>
      <c r="C1358" s="11">
        <f>RockerConcaveParameters!T1434</f>
        <v>1.2140350925118593</v>
      </c>
      <c r="D1358" s="11" t="e">
        <f>OutlineParameters!T1638</f>
        <v>#N/A</v>
      </c>
      <c r="E1358" s="11">
        <f t="shared" si="100"/>
        <v>87.597915225999827</v>
      </c>
      <c r="F1358" t="e">
        <f t="shared" si="101"/>
        <v>#N/A</v>
      </c>
      <c r="G1358" t="e">
        <f t="shared" si="102"/>
        <v>#N/A</v>
      </c>
      <c r="H1358" t="e">
        <f t="shared" si="103"/>
        <v>#N/A</v>
      </c>
      <c r="I1358">
        <f t="shared" si="104"/>
        <v>0</v>
      </c>
    </row>
    <row r="1359" spans="1:9">
      <c r="A1359">
        <v>625</v>
      </c>
      <c r="B1359" s="11">
        <f>RockerConcaveParameters!R1435</f>
        <v>36.194713380402277</v>
      </c>
      <c r="C1359" s="11">
        <f>RockerConcaveParameters!T1435</f>
        <v>1.2037678952767414</v>
      </c>
      <c r="D1359" s="11" t="e">
        <f>OutlineParameters!T1639</f>
        <v>#N/A</v>
      </c>
      <c r="E1359" s="11">
        <f t="shared" si="100"/>
        <v>87.922828360416503</v>
      </c>
      <c r="F1359" t="e">
        <f t="shared" si="101"/>
        <v>#N/A</v>
      </c>
      <c r="G1359" t="e">
        <f t="shared" si="102"/>
        <v>#N/A</v>
      </c>
      <c r="H1359" t="e">
        <f t="shared" si="103"/>
        <v>#N/A</v>
      </c>
      <c r="I1359">
        <f t="shared" si="104"/>
        <v>0</v>
      </c>
    </row>
    <row r="1360" spans="1:9">
      <c r="A1360">
        <v>626</v>
      </c>
      <c r="B1360" s="11">
        <f>RockerConcaveParameters!R1436</f>
        <v>36.239528524835578</v>
      </c>
      <c r="C1360" s="11">
        <f>RockerConcaveParameters!T1436</f>
        <v>1.1935111084301799</v>
      </c>
      <c r="D1360" s="11" t="e">
        <f>OutlineParameters!T1640</f>
        <v>#N/A</v>
      </c>
      <c r="E1360" s="11">
        <f t="shared" si="100"/>
        <v>88.24774149483315</v>
      </c>
      <c r="F1360" t="e">
        <f t="shared" si="101"/>
        <v>#N/A</v>
      </c>
      <c r="G1360" t="e">
        <f t="shared" si="102"/>
        <v>#N/A</v>
      </c>
      <c r="H1360" t="e">
        <f t="shared" si="103"/>
        <v>#N/A</v>
      </c>
      <c r="I1360">
        <f t="shared" si="104"/>
        <v>0</v>
      </c>
    </row>
    <row r="1361" spans="1:9">
      <c r="A1361">
        <v>627</v>
      </c>
      <c r="B1361" s="11">
        <f>RockerConcaveParameters!R1437</f>
        <v>36.284377375021528</v>
      </c>
      <c r="C1361" s="11">
        <f>RockerConcaveParameters!T1437</f>
        <v>1.1832652760639777</v>
      </c>
      <c r="D1361" s="11" t="e">
        <f>OutlineParameters!T1641</f>
        <v>#N/A</v>
      </c>
      <c r="E1361" s="11">
        <f t="shared" si="100"/>
        <v>88.572654629249826</v>
      </c>
      <c r="F1361" t="e">
        <f t="shared" si="101"/>
        <v>#N/A</v>
      </c>
      <c r="G1361" t="e">
        <f t="shared" si="102"/>
        <v>#N/A</v>
      </c>
      <c r="H1361" t="e">
        <f t="shared" si="103"/>
        <v>#N/A</v>
      </c>
      <c r="I1361">
        <f t="shared" si="104"/>
        <v>0</v>
      </c>
    </row>
    <row r="1362" spans="1:9">
      <c r="A1362">
        <v>628</v>
      </c>
      <c r="B1362" s="11">
        <f>RockerConcaveParameters!R1438</f>
        <v>36.32926185466615</v>
      </c>
      <c r="C1362" s="11">
        <f>RockerConcaveParameters!T1438</f>
        <v>1.1730309478578727</v>
      </c>
      <c r="D1362" s="11" t="e">
        <f>OutlineParameters!T1642</f>
        <v>#N/A</v>
      </c>
      <c r="E1362" s="11">
        <f t="shared" si="100"/>
        <v>88.897567763666473</v>
      </c>
      <c r="F1362" t="e">
        <f t="shared" si="101"/>
        <v>#N/A</v>
      </c>
      <c r="G1362" t="e">
        <f t="shared" si="102"/>
        <v>#N/A</v>
      </c>
      <c r="H1362" t="e">
        <f t="shared" si="103"/>
        <v>#N/A</v>
      </c>
      <c r="I1362">
        <f t="shared" si="104"/>
        <v>0</v>
      </c>
    </row>
    <row r="1363" spans="1:9">
      <c r="A1363">
        <v>629</v>
      </c>
      <c r="B1363" s="11">
        <f>RockerConcaveParameters!R1439</f>
        <v>36.374183172219752</v>
      </c>
      <c r="C1363" s="11">
        <f>RockerConcaveParameters!T1439</f>
        <v>1.1628086753542481</v>
      </c>
      <c r="D1363" s="11" t="e">
        <f>OutlineParameters!T1643</f>
        <v>#N/A</v>
      </c>
      <c r="E1363" s="11">
        <f t="shared" si="100"/>
        <v>89.222480898083148</v>
      </c>
      <c r="F1363" t="e">
        <f t="shared" si="101"/>
        <v>#N/A</v>
      </c>
      <c r="G1363" t="e">
        <f t="shared" si="102"/>
        <v>#N/A</v>
      </c>
      <c r="H1363" t="e">
        <f t="shared" si="103"/>
        <v>#N/A</v>
      </c>
      <c r="I1363">
        <f t="shared" si="104"/>
        <v>0</v>
      </c>
    </row>
    <row r="1364" spans="1:9">
      <c r="A1364">
        <v>630</v>
      </c>
      <c r="B1364" s="11">
        <f>RockerConcaveParameters!R1440</f>
        <v>36.419143251388363</v>
      </c>
      <c r="C1364" s="11">
        <f>RockerConcaveParameters!T1440</f>
        <v>1.1525989989196168</v>
      </c>
      <c r="D1364" s="11" t="e">
        <f>OutlineParameters!T1644</f>
        <v>#N/A</v>
      </c>
      <c r="E1364" s="11">
        <f t="shared" si="100"/>
        <v>89.547394032499795</v>
      </c>
      <c r="F1364" t="e">
        <f t="shared" si="101"/>
        <v>#N/A</v>
      </c>
      <c r="G1364" t="e">
        <f t="shared" si="102"/>
        <v>#N/A</v>
      </c>
      <c r="H1364" t="e">
        <f t="shared" si="103"/>
        <v>#N/A</v>
      </c>
      <c r="I1364">
        <f t="shared" si="104"/>
        <v>0</v>
      </c>
    </row>
    <row r="1365" spans="1:9">
      <c r="A1365">
        <v>631</v>
      </c>
      <c r="B1365" s="11">
        <f>RockerConcaveParameters!R1441</f>
        <v>36.46414401587802</v>
      </c>
      <c r="C1365" s="11">
        <f>RockerConcaveParameters!T1441</f>
        <v>1.1424024700963618</v>
      </c>
      <c r="D1365" s="11" t="e">
        <f>OutlineParameters!T1645</f>
        <v>#N/A</v>
      </c>
      <c r="E1365" s="11">
        <f t="shared" si="100"/>
        <v>89.872307166916443</v>
      </c>
      <c r="F1365" t="e">
        <f t="shared" si="101"/>
        <v>#N/A</v>
      </c>
      <c r="G1365" t="e">
        <f t="shared" si="102"/>
        <v>#N/A</v>
      </c>
      <c r="H1365" t="e">
        <f t="shared" si="103"/>
        <v>#N/A</v>
      </c>
      <c r="I1365">
        <f t="shared" si="104"/>
        <v>0</v>
      </c>
    </row>
    <row r="1366" spans="1:9">
      <c r="A1366">
        <v>632</v>
      </c>
      <c r="B1366" s="11">
        <f>RockerConcaveParameters!R1442</f>
        <v>36.509186674139016</v>
      </c>
      <c r="C1366" s="11">
        <f>RockerConcaveParameters!T1442</f>
        <v>1.1322196367015767</v>
      </c>
      <c r="D1366" s="11" t="e">
        <f>OutlineParameters!T1646</f>
        <v>#N/A</v>
      </c>
      <c r="E1366" s="11">
        <f t="shared" si="100"/>
        <v>90.197220301333118</v>
      </c>
      <c r="F1366" t="e">
        <f t="shared" si="101"/>
        <v>#N/A</v>
      </c>
      <c r="G1366" t="e">
        <f t="shared" si="102"/>
        <v>#N/A</v>
      </c>
      <c r="H1366" t="e">
        <f t="shared" si="103"/>
        <v>#N/A</v>
      </c>
      <c r="I1366">
        <f t="shared" si="104"/>
        <v>0</v>
      </c>
    </row>
    <row r="1367" spans="1:9">
      <c r="A1367">
        <v>633</v>
      </c>
      <c r="B1367" s="11">
        <f>RockerConcaveParameters!R1443</f>
        <v>36.554273149877403</v>
      </c>
      <c r="C1367" s="11">
        <f>RockerConcaveParameters!T1443</f>
        <v>1.1220510465523539</v>
      </c>
      <c r="D1367" s="11" t="e">
        <f>OutlineParameters!T1647</f>
        <v>#N/A</v>
      </c>
      <c r="E1367" s="11">
        <f t="shared" si="100"/>
        <v>90.522133435749765</v>
      </c>
      <c r="F1367" t="e">
        <f t="shared" si="101"/>
        <v>#N/A</v>
      </c>
      <c r="G1367" t="e">
        <f t="shared" si="102"/>
        <v>#N/A</v>
      </c>
      <c r="H1367" t="e">
        <f t="shared" si="103"/>
        <v>#N/A</v>
      </c>
      <c r="I1367">
        <f t="shared" si="104"/>
        <v>0</v>
      </c>
    </row>
    <row r="1368" spans="1:9">
      <c r="A1368">
        <v>634</v>
      </c>
      <c r="B1368" s="11">
        <f>RockerConcaveParameters!R1444</f>
        <v>36.599405128380624</v>
      </c>
      <c r="C1368" s="11">
        <f>RockerConcaveParameters!T1444</f>
        <v>1.1118972511910772</v>
      </c>
      <c r="D1368" s="11" t="e">
        <f>OutlineParameters!T1648</f>
        <v>#N/A</v>
      </c>
      <c r="E1368" s="11">
        <f t="shared" si="100"/>
        <v>90.847046570166441</v>
      </c>
      <c r="F1368" t="e">
        <f t="shared" si="101"/>
        <v>#N/A</v>
      </c>
      <c r="G1368" t="e">
        <f t="shared" si="102"/>
        <v>#N/A</v>
      </c>
      <c r="H1368" t="e">
        <f t="shared" si="103"/>
        <v>#N/A</v>
      </c>
      <c r="I1368">
        <f t="shared" si="104"/>
        <v>0</v>
      </c>
    </row>
    <row r="1369" spans="1:9">
      <c r="A1369">
        <v>635</v>
      </c>
      <c r="B1369" s="11">
        <f>RockerConcaveParameters!R1445</f>
        <v>36.644584294936131</v>
      </c>
      <c r="C1369" s="11">
        <f>RockerConcaveParameters!T1445</f>
        <v>1.1017587909842588</v>
      </c>
      <c r="D1369" s="11" t="e">
        <f>OutlineParameters!T1649</f>
        <v>#N/A</v>
      </c>
      <c r="E1369" s="11">
        <f t="shared" si="100"/>
        <v>91.171959704583088</v>
      </c>
      <c r="F1369" t="e">
        <f t="shared" si="101"/>
        <v>#N/A</v>
      </c>
      <c r="G1369" t="e">
        <f t="shared" si="102"/>
        <v>#N/A</v>
      </c>
      <c r="H1369" t="e">
        <f t="shared" si="103"/>
        <v>#N/A</v>
      </c>
      <c r="I1369">
        <f t="shared" si="104"/>
        <v>0</v>
      </c>
    </row>
    <row r="1370" spans="1:9">
      <c r="A1370">
        <v>636</v>
      </c>
      <c r="B1370" s="11">
        <f>RockerConcaveParameters!R1446</f>
        <v>36.689812334831387</v>
      </c>
      <c r="C1370" s="11">
        <f>RockerConcaveParameters!T1446</f>
        <v>1.0916362174742822</v>
      </c>
      <c r="D1370" s="11" t="e">
        <f>OutlineParameters!T1650</f>
        <v>#N/A</v>
      </c>
      <c r="E1370" s="11">
        <f t="shared" si="100"/>
        <v>91.496872838999764</v>
      </c>
      <c r="F1370" t="e">
        <f t="shared" si="101"/>
        <v>#N/A</v>
      </c>
      <c r="G1370" t="e">
        <f t="shared" si="102"/>
        <v>#N/A</v>
      </c>
      <c r="H1370" t="e">
        <f t="shared" si="103"/>
        <v>#N/A</v>
      </c>
      <c r="I1370">
        <f t="shared" si="104"/>
        <v>0</v>
      </c>
    </row>
    <row r="1371" spans="1:9">
      <c r="A1371">
        <v>637</v>
      </c>
      <c r="B1371" s="11">
        <f>RockerConcaveParameters!R1447</f>
        <v>36.735091410191018</v>
      </c>
      <c r="C1371" s="11">
        <f>RockerConcaveParameters!T1447</f>
        <v>1.0815300784782407</v>
      </c>
      <c r="D1371" s="11" t="e">
        <f>OutlineParameters!T1651</f>
        <v>#N/A</v>
      </c>
      <c r="E1371" s="11">
        <f t="shared" si="100"/>
        <v>91.821785973416411</v>
      </c>
      <c r="F1371" t="e">
        <f t="shared" si="101"/>
        <v>#N/A</v>
      </c>
      <c r="G1371" t="e">
        <f t="shared" si="102"/>
        <v>#N/A</v>
      </c>
      <c r="H1371" t="e">
        <f t="shared" si="103"/>
        <v>#N/A</v>
      </c>
      <c r="I1371">
        <f t="shared" si="104"/>
        <v>0</v>
      </c>
    </row>
    <row r="1372" spans="1:9">
      <c r="A1372">
        <v>638</v>
      </c>
      <c r="B1372" s="11">
        <f>RockerConcaveParameters!R1448</f>
        <v>36.780422252628142</v>
      </c>
      <c r="C1372" s="11">
        <f>RockerConcaveParameters!T1448</f>
        <v>1.0714409218132273</v>
      </c>
      <c r="D1372" s="11" t="e">
        <f>OutlineParameters!T1652</f>
        <v>#N/A</v>
      </c>
      <c r="E1372" s="11">
        <f t="shared" si="100"/>
        <v>92.146699107833086</v>
      </c>
      <c r="F1372" t="e">
        <f t="shared" si="101"/>
        <v>#N/A</v>
      </c>
      <c r="G1372" t="e">
        <f t="shared" si="102"/>
        <v>#N/A</v>
      </c>
      <c r="H1372" t="e">
        <f t="shared" si="103"/>
        <v>#N/A</v>
      </c>
      <c r="I1372">
        <f t="shared" si="104"/>
        <v>0</v>
      </c>
    </row>
    <row r="1373" spans="1:9">
      <c r="A1373">
        <v>639</v>
      </c>
      <c r="B1373" s="11">
        <f>RockerConcaveParameters!R1449</f>
        <v>36.825807024267391</v>
      </c>
      <c r="C1373" s="11">
        <f>RockerConcaveParameters!T1449</f>
        <v>1.061369299021625</v>
      </c>
      <c r="D1373" s="11" t="e">
        <f>OutlineParameters!T1653</f>
        <v>#N/A</v>
      </c>
      <c r="E1373" s="11">
        <f t="shared" si="100"/>
        <v>92.471612242249734</v>
      </c>
      <c r="F1373" t="e">
        <f t="shared" si="101"/>
        <v>#N/A</v>
      </c>
      <c r="G1373" t="e">
        <f t="shared" si="102"/>
        <v>#N/A</v>
      </c>
      <c r="H1373" t="e">
        <f t="shared" si="103"/>
        <v>#N/A</v>
      </c>
      <c r="I1373">
        <f t="shared" si="104"/>
        <v>0</v>
      </c>
    </row>
    <row r="1374" spans="1:9">
      <c r="A1374">
        <v>640</v>
      </c>
      <c r="B1374" s="11">
        <f>RockerConcaveParameters!R1450</f>
        <v>36.871247410396208</v>
      </c>
      <c r="C1374" s="11">
        <f>RockerConcaveParameters!T1450</f>
        <v>1.0513157504699464</v>
      </c>
      <c r="D1374" s="11" t="e">
        <f>OutlineParameters!T1654</f>
        <v>#N/A</v>
      </c>
      <c r="E1374" s="11">
        <f t="shared" si="100"/>
        <v>92.796525376666409</v>
      </c>
      <c r="F1374" t="e">
        <f t="shared" si="101"/>
        <v>#N/A</v>
      </c>
      <c r="G1374" t="e">
        <f t="shared" si="102"/>
        <v>#N/A</v>
      </c>
      <c r="H1374" t="e">
        <f t="shared" si="103"/>
        <v>#N/A</v>
      </c>
      <c r="I1374">
        <f t="shared" si="104"/>
        <v>0</v>
      </c>
    </row>
    <row r="1375" spans="1:9">
      <c r="A1375">
        <v>641</v>
      </c>
      <c r="B1375" s="11">
        <f>RockerConcaveParameters!R1451</f>
        <v>36.916745096302066</v>
      </c>
      <c r="C1375" s="11">
        <f>RockerConcaveParameters!T1451</f>
        <v>1.0412808277005752</v>
      </c>
      <c r="D1375" s="11" t="e">
        <f>OutlineParameters!T1655</f>
        <v>#N/A</v>
      </c>
      <c r="E1375" s="11">
        <f t="shared" si="100"/>
        <v>93.121438511083056</v>
      </c>
      <c r="F1375" t="e">
        <f t="shared" si="101"/>
        <v>#N/A</v>
      </c>
      <c r="G1375" t="e">
        <f t="shared" si="102"/>
        <v>#N/A</v>
      </c>
      <c r="H1375" t="e">
        <f t="shared" si="103"/>
        <v>#N/A</v>
      </c>
      <c r="I1375">
        <f t="shared" si="104"/>
        <v>0</v>
      </c>
    </row>
    <row r="1376" spans="1:9">
      <c r="A1376">
        <v>642</v>
      </c>
      <c r="B1376" s="11">
        <f>RockerConcaveParameters!R1452</f>
        <v>36.962302234902893</v>
      </c>
      <c r="C1376" s="11">
        <f>RockerConcaveParameters!T1452</f>
        <v>1.0312650792631888</v>
      </c>
      <c r="D1376" s="11" t="e">
        <f>OutlineParameters!T1656</f>
        <v>#N/A</v>
      </c>
      <c r="E1376" s="11">
        <f t="shared" si="100"/>
        <v>93.446351645499703</v>
      </c>
      <c r="F1376" t="e">
        <f t="shared" si="101"/>
        <v>#N/A</v>
      </c>
      <c r="G1376" t="e">
        <f t="shared" si="102"/>
        <v>#N/A</v>
      </c>
      <c r="H1376" t="e">
        <f t="shared" si="103"/>
        <v>#N/A</v>
      </c>
      <c r="I1376">
        <f t="shared" si="104"/>
        <v>0</v>
      </c>
    </row>
    <row r="1377" spans="1:9">
      <c r="A1377">
        <v>643</v>
      </c>
      <c r="B1377" s="11">
        <f>RockerConcaveParameters!R1453</f>
        <v>37.007919108594685</v>
      </c>
      <c r="C1377" s="11">
        <f>RockerConcaveParameters!T1453</f>
        <v>1.0212690507771263</v>
      </c>
      <c r="D1377" s="11" t="e">
        <f>OutlineParameters!T1657</f>
        <v>#N/A</v>
      </c>
      <c r="E1377" s="11">
        <f t="shared" si="100"/>
        <v>93.771264779916379</v>
      </c>
      <c r="F1377" t="e">
        <f t="shared" si="101"/>
        <v>#N/A</v>
      </c>
      <c r="G1377" t="e">
        <f t="shared" si="102"/>
        <v>#N/A</v>
      </c>
      <c r="H1377" t="e">
        <f t="shared" si="103"/>
        <v>#N/A</v>
      </c>
      <c r="I1377">
        <f t="shared" si="104"/>
        <v>0</v>
      </c>
    </row>
    <row r="1378" spans="1:9">
      <c r="A1378">
        <v>644</v>
      </c>
      <c r="B1378" s="11">
        <f>RockerConcaveParameters!R1454</f>
        <v>37.05359927344702</v>
      </c>
      <c r="C1378" s="11">
        <f>RockerConcaveParameters!T1454</f>
        <v>1.0112932930743892</v>
      </c>
      <c r="D1378" s="11" t="e">
        <f>OutlineParameters!T1658</f>
        <v>#N/A</v>
      </c>
      <c r="E1378" s="11">
        <f t="shared" ref="E1378:E1434" si="105">$C$20*A1378+$E$20</f>
        <v>94.096177914333026</v>
      </c>
      <c r="F1378" t="e">
        <f t="shared" si="101"/>
        <v>#N/A</v>
      </c>
      <c r="G1378" t="e">
        <f t="shared" si="102"/>
        <v>#N/A</v>
      </c>
      <c r="H1378" t="e">
        <f t="shared" si="103"/>
        <v>#N/A</v>
      </c>
      <c r="I1378">
        <f t="shared" si="104"/>
        <v>0</v>
      </c>
    </row>
    <row r="1379" spans="1:9">
      <c r="A1379">
        <v>645</v>
      </c>
      <c r="B1379" s="11">
        <f>RockerConcaveParameters!R1455</f>
        <v>37.099342543444905</v>
      </c>
      <c r="C1379" s="11">
        <f>RockerConcaveParameters!T1455</f>
        <v>1.0013383545133134</v>
      </c>
      <c r="D1379" s="11" t="e">
        <f>OutlineParameters!T1659</f>
        <v>#N/A</v>
      </c>
      <c r="E1379" s="11">
        <f t="shared" si="105"/>
        <v>94.421091048749702</v>
      </c>
      <c r="F1379" t="e">
        <f t="shared" ref="F1379:F1434" si="106">IF(E1379&gt;-D1379,(B1379-3/2*C1379*((E1379/D1379)^2-1/3*(E1379/D1379)^3)),NA())</f>
        <v>#N/A</v>
      </c>
      <c r="G1379" t="e">
        <f t="shared" ref="G1379:G1434" si="107">(F1379-F1378)</f>
        <v>#N/A</v>
      </c>
      <c r="H1379" t="e">
        <f t="shared" si="103"/>
        <v>#N/A</v>
      </c>
      <c r="I1379">
        <f t="shared" si="104"/>
        <v>0</v>
      </c>
    </row>
    <row r="1380" spans="1:9">
      <c r="A1380">
        <v>646</v>
      </c>
      <c r="B1380" s="11">
        <f>RockerConcaveParameters!R1456</f>
        <v>37.145152475712642</v>
      </c>
      <c r="C1380" s="11">
        <f>RockerConcaveParameters!T1456</f>
        <v>0.99140477881816957</v>
      </c>
      <c r="D1380" s="11" t="e">
        <f>OutlineParameters!T1660</f>
        <v>#N/A</v>
      </c>
      <c r="E1380" s="11">
        <f t="shared" si="105"/>
        <v>94.746004183166349</v>
      </c>
      <c r="F1380" t="e">
        <f t="shared" si="106"/>
        <v>#N/A</v>
      </c>
      <c r="G1380" t="e">
        <f t="shared" si="107"/>
        <v>#N/A</v>
      </c>
      <c r="H1380" t="e">
        <f t="shared" ref="H1380:H1434" si="108">(G1380-G1379)</f>
        <v>#N/A</v>
      </c>
      <c r="I1380">
        <f t="shared" ref="I1380:I1434" si="109">IF(OR(ISNA(G1380),ISNA(G1379)),0,IF(G1380*G1379&lt;0,A1380,0))</f>
        <v>0</v>
      </c>
    </row>
    <row r="1381" spans="1:9">
      <c r="A1381">
        <v>647</v>
      </c>
      <c r="B1381" s="11">
        <f>RockerConcaveParameters!R1457</f>
        <v>37.191029359989528</v>
      </c>
      <c r="C1381" s="11">
        <f>RockerConcaveParameters!T1457</f>
        <v>0.98149311399530004</v>
      </c>
      <c r="D1381" s="11" t="e">
        <f>OutlineParameters!T1661</f>
        <v>#N/A</v>
      </c>
      <c r="E1381" s="11">
        <f t="shared" si="105"/>
        <v>95.070917317583024</v>
      </c>
      <c r="F1381" t="e">
        <f t="shared" si="106"/>
        <v>#N/A</v>
      </c>
      <c r="G1381" t="e">
        <f t="shared" si="107"/>
        <v>#N/A</v>
      </c>
      <c r="H1381" t="e">
        <f t="shared" si="108"/>
        <v>#N/A</v>
      </c>
      <c r="I1381">
        <f t="shared" si="109"/>
        <v>0</v>
      </c>
    </row>
    <row r="1382" spans="1:9">
      <c r="A1382">
        <v>648</v>
      </c>
      <c r="B1382" s="11">
        <f>RockerConcaveParameters!R1458</f>
        <v>37.236975323999403</v>
      </c>
      <c r="C1382" s="11">
        <f>RockerConcaveParameters!T1458</f>
        <v>0.97160391158069281</v>
      </c>
      <c r="D1382" s="11" t="e">
        <f>OutlineParameters!T1662</f>
        <v>#N/A</v>
      </c>
      <c r="E1382" s="11">
        <f t="shared" si="105"/>
        <v>95.395830451999672</v>
      </c>
      <c r="F1382" t="e">
        <f t="shared" si="106"/>
        <v>#N/A</v>
      </c>
      <c r="G1382" t="e">
        <f t="shared" si="107"/>
        <v>#N/A</v>
      </c>
      <c r="H1382" t="e">
        <f t="shared" si="108"/>
        <v>#N/A</v>
      </c>
      <c r="I1382">
        <f t="shared" si="109"/>
        <v>0</v>
      </c>
    </row>
    <row r="1383" spans="1:9">
      <c r="A1383">
        <v>649</v>
      </c>
      <c r="B1383" s="11">
        <f>RockerConcaveParameters!R1459</f>
        <v>37.282992086853895</v>
      </c>
      <c r="C1383" s="11">
        <f>RockerConcaveParameters!T1459</f>
        <v>0.96173771921041162</v>
      </c>
      <c r="D1383" s="11" t="e">
        <f>OutlineParameters!T1663</f>
        <v>#N/A</v>
      </c>
      <c r="E1383" s="11">
        <f t="shared" si="105"/>
        <v>95.720743586416347</v>
      </c>
      <c r="F1383" t="e">
        <f t="shared" si="106"/>
        <v>#N/A</v>
      </c>
      <c r="G1383" t="e">
        <f t="shared" si="107"/>
        <v>#N/A</v>
      </c>
      <c r="H1383" t="e">
        <f t="shared" si="108"/>
        <v>#N/A</v>
      </c>
      <c r="I1383">
        <f t="shared" si="109"/>
        <v>0</v>
      </c>
    </row>
    <row r="1384" spans="1:9">
      <c r="A1384">
        <v>650</v>
      </c>
      <c r="B1384" s="11">
        <f>RockerConcaveParameters!R1460</f>
        <v>37.329081777444102</v>
      </c>
      <c r="C1384" s="11">
        <f>RockerConcaveParameters!T1460</f>
        <v>0.95189507762399472</v>
      </c>
      <c r="D1384" s="11" t="e">
        <f>OutlineParameters!T1664</f>
        <v>#N/A</v>
      </c>
      <c r="E1384" s="11">
        <f t="shared" si="105"/>
        <v>96.045656720832994</v>
      </c>
      <c r="F1384" t="e">
        <f t="shared" si="106"/>
        <v>#N/A</v>
      </c>
      <c r="G1384" t="e">
        <f t="shared" si="107"/>
        <v>#N/A</v>
      </c>
      <c r="H1384" t="e">
        <f t="shared" si="108"/>
        <v>#N/A</v>
      </c>
      <c r="I1384">
        <f t="shared" si="109"/>
        <v>0</v>
      </c>
    </row>
    <row r="1385" spans="1:9">
      <c r="A1385">
        <v>651</v>
      </c>
      <c r="B1385" s="11">
        <f>RockerConcaveParameters!R1461</f>
        <v>37.37524468317482</v>
      </c>
      <c r="C1385" s="11">
        <f>RockerConcaveParameters!T1461</f>
        <v>0.9420765489701024</v>
      </c>
      <c r="D1385" s="11" t="e">
        <f>OutlineParameters!T1665</f>
        <v>#N/A</v>
      </c>
      <c r="E1385" s="11">
        <f t="shared" si="105"/>
        <v>96.370569855249641</v>
      </c>
      <c r="F1385" t="e">
        <f t="shared" si="106"/>
        <v>#N/A</v>
      </c>
      <c r="G1385" t="e">
        <f t="shared" si="107"/>
        <v>#N/A</v>
      </c>
      <c r="H1385" t="e">
        <f t="shared" si="108"/>
        <v>#N/A</v>
      </c>
      <c r="I1385">
        <f t="shared" si="109"/>
        <v>0</v>
      </c>
    </row>
    <row r="1386" spans="1:9">
      <c r="A1386">
        <v>652</v>
      </c>
      <c r="B1386" s="11">
        <f>RockerConcaveParameters!R1462</f>
        <v>37.421484364672089</v>
      </c>
      <c r="C1386" s="11">
        <f>RockerConcaveParameters!T1462</f>
        <v>0.93228266693539952</v>
      </c>
      <c r="D1386" s="11" t="e">
        <f>OutlineParameters!T1666</f>
        <v>#N/A</v>
      </c>
      <c r="E1386" s="11">
        <f t="shared" si="105"/>
        <v>96.695482989666317</v>
      </c>
      <c r="F1386" t="e">
        <f t="shared" si="106"/>
        <v>#N/A</v>
      </c>
      <c r="G1386" t="e">
        <f t="shared" si="107"/>
        <v>#N/A</v>
      </c>
      <c r="H1386" t="e">
        <f t="shared" si="108"/>
        <v>#N/A</v>
      </c>
      <c r="I1386">
        <f t="shared" si="109"/>
        <v>0</v>
      </c>
    </row>
    <row r="1387" spans="1:9">
      <c r="A1387">
        <v>653</v>
      </c>
      <c r="B1387" s="11">
        <f>RockerConcaveParameters!R1463</f>
        <v>37.467801108089098</v>
      </c>
      <c r="C1387" s="11">
        <f>RockerConcaveParameters!T1463</f>
        <v>0.92251398208582636</v>
      </c>
      <c r="D1387" s="11" t="e">
        <f>OutlineParameters!T1667</f>
        <v>#N/A</v>
      </c>
      <c r="E1387" s="11">
        <f t="shared" si="105"/>
        <v>97.020396124082964</v>
      </c>
      <c r="F1387" t="e">
        <f t="shared" si="106"/>
        <v>#N/A</v>
      </c>
      <c r="G1387" t="e">
        <f t="shared" si="107"/>
        <v>#N/A</v>
      </c>
      <c r="H1387" t="e">
        <f t="shared" si="108"/>
        <v>#N/A</v>
      </c>
      <c r="I1387">
        <f t="shared" si="109"/>
        <v>0</v>
      </c>
    </row>
    <row r="1388" spans="1:9">
      <c r="A1388">
        <v>654</v>
      </c>
      <c r="B1388" s="11">
        <f>RockerConcaveParameters!R1464</f>
        <v>37.514197044820165</v>
      </c>
      <c r="C1388" s="11">
        <f>RockerConcaveParameters!T1464</f>
        <v>0.91277104715049129</v>
      </c>
      <c r="D1388" s="11" t="e">
        <f>OutlineParameters!T1668</f>
        <v>#N/A</v>
      </c>
      <c r="E1388" s="11">
        <f t="shared" si="105"/>
        <v>97.34530925849964</v>
      </c>
      <c r="F1388" t="e">
        <f t="shared" si="106"/>
        <v>#N/A</v>
      </c>
      <c r="G1388" t="e">
        <f t="shared" si="107"/>
        <v>#N/A</v>
      </c>
      <c r="H1388" t="e">
        <f t="shared" si="108"/>
        <v>#N/A</v>
      </c>
      <c r="I1388">
        <f t="shared" si="109"/>
        <v>0</v>
      </c>
    </row>
    <row r="1389" spans="1:9">
      <c r="A1389">
        <v>655</v>
      </c>
      <c r="B1389" s="11">
        <f>RockerConcaveParameters!R1465</f>
        <v>37.560673890222077</v>
      </c>
      <c r="C1389" s="11">
        <f>RockerConcaveParameters!T1465</f>
        <v>0.90305440481961885</v>
      </c>
      <c r="D1389" s="11" t="e">
        <f>OutlineParameters!T1669</f>
        <v>#N/A</v>
      </c>
      <c r="E1389" s="11">
        <f t="shared" si="105"/>
        <v>97.670222392916287</v>
      </c>
      <c r="F1389" t="e">
        <f t="shared" si="106"/>
        <v>#N/A</v>
      </c>
      <c r="G1389" t="e">
        <f t="shared" si="107"/>
        <v>#N/A</v>
      </c>
      <c r="H1389" t="e">
        <f t="shared" si="108"/>
        <v>#N/A</v>
      </c>
      <c r="I1389">
        <f t="shared" si="109"/>
        <v>0</v>
      </c>
    </row>
    <row r="1390" spans="1:9">
      <c r="A1390">
        <v>656</v>
      </c>
      <c r="B1390" s="11">
        <f>RockerConcaveParameters!R1466</f>
        <v>37.607233777025137</v>
      </c>
      <c r="C1390" s="11">
        <f>RockerConcaveParameters!T1466</f>
        <v>0.89336460825659492</v>
      </c>
      <c r="D1390" s="11" t="e">
        <f>OutlineParameters!T1670</f>
        <v>#N/A</v>
      </c>
      <c r="E1390" s="11">
        <f t="shared" si="105"/>
        <v>97.995135527332963</v>
      </c>
      <c r="F1390" t="e">
        <f t="shared" si="106"/>
        <v>#N/A</v>
      </c>
      <c r="G1390" t="e">
        <f t="shared" si="107"/>
        <v>#N/A</v>
      </c>
      <c r="H1390" t="e">
        <f t="shared" si="108"/>
        <v>#N/A</v>
      </c>
      <c r="I1390">
        <f t="shared" si="109"/>
        <v>0</v>
      </c>
    </row>
    <row r="1391" spans="1:9">
      <c r="A1391">
        <v>657</v>
      </c>
      <c r="B1391" s="11">
        <f>RockerConcaveParameters!R1467</f>
        <v>37.65387698871055</v>
      </c>
      <c r="C1391" s="11">
        <f>RockerConcaveParameters!T1467</f>
        <v>0.88370219970822383</v>
      </c>
      <c r="D1391" s="11" t="e">
        <f>OutlineParameters!T1671</f>
        <v>#N/A</v>
      </c>
      <c r="E1391" s="11">
        <f t="shared" si="105"/>
        <v>98.32004866174961</v>
      </c>
      <c r="F1391" t="e">
        <f t="shared" si="106"/>
        <v>#N/A</v>
      </c>
      <c r="G1391" t="e">
        <f t="shared" si="107"/>
        <v>#N/A</v>
      </c>
      <c r="H1391" t="e">
        <f t="shared" si="108"/>
        <v>#N/A</v>
      </c>
      <c r="I1391">
        <f t="shared" si="109"/>
        <v>0</v>
      </c>
    </row>
    <row r="1392" spans="1:9">
      <c r="A1392">
        <v>658</v>
      </c>
      <c r="B1392" s="11">
        <f>RockerConcaveParameters!R1468</f>
        <v>37.700607089912346</v>
      </c>
      <c r="C1392" s="11">
        <f>RockerConcaveParameters!T1468</f>
        <v>0.87406773279045469</v>
      </c>
      <c r="D1392" s="11" t="e">
        <f>OutlineParameters!T1672</f>
        <v>#N/A</v>
      </c>
      <c r="E1392" s="11">
        <f t="shared" si="105"/>
        <v>98.644961796166285</v>
      </c>
      <c r="F1392" t="e">
        <f t="shared" si="106"/>
        <v>#N/A</v>
      </c>
      <c r="G1392" t="e">
        <f t="shared" si="107"/>
        <v>#N/A</v>
      </c>
      <c r="H1392" t="e">
        <f t="shared" si="108"/>
        <v>#N/A</v>
      </c>
      <c r="I1392">
        <f t="shared" si="109"/>
        <v>0</v>
      </c>
    </row>
    <row r="1393" spans="1:9">
      <c r="A1393">
        <v>659</v>
      </c>
      <c r="B1393" s="11">
        <f>RockerConcaveParameters!R1469</f>
        <v>37.747423885854175</v>
      </c>
      <c r="C1393" s="11">
        <f>RockerConcaveParameters!T1469</f>
        <v>0.86446174928838648</v>
      </c>
      <c r="D1393" s="11" t="e">
        <f>OutlineParameters!T1673</f>
        <v>#N/A</v>
      </c>
      <c r="E1393" s="11">
        <f t="shared" si="105"/>
        <v>98.969874930582932</v>
      </c>
      <c r="F1393" t="e">
        <f t="shared" si="106"/>
        <v>#N/A</v>
      </c>
      <c r="G1393" t="e">
        <f t="shared" si="107"/>
        <v>#N/A</v>
      </c>
      <c r="H1393" t="e">
        <f t="shared" si="108"/>
        <v>#N/A</v>
      </c>
      <c r="I1393">
        <f t="shared" si="109"/>
        <v>0</v>
      </c>
    </row>
    <row r="1394" spans="1:9">
      <c r="A1394">
        <v>660</v>
      </c>
      <c r="B1394" s="11">
        <f>RockerConcaveParameters!R1470</f>
        <v>37.794330942618593</v>
      </c>
      <c r="C1394" s="11">
        <f>RockerConcaveParameters!T1470</f>
        <v>0.85488480328881578</v>
      </c>
      <c r="D1394" s="11" t="e">
        <f>OutlineParameters!T1674</f>
        <v>#N/A</v>
      </c>
      <c r="E1394" s="11">
        <f t="shared" si="105"/>
        <v>99.29478806499958</v>
      </c>
      <c r="F1394" t="e">
        <f t="shared" si="106"/>
        <v>#N/A</v>
      </c>
      <c r="G1394" t="e">
        <f t="shared" si="107"/>
        <v>#N/A</v>
      </c>
      <c r="H1394" t="e">
        <f t="shared" si="108"/>
        <v>#N/A</v>
      </c>
      <c r="I1394">
        <f t="shared" si="109"/>
        <v>0</v>
      </c>
    </row>
    <row r="1395" spans="1:9">
      <c r="A1395">
        <v>661</v>
      </c>
      <c r="B1395" s="11">
        <f>RockerConcaveParameters!R1471</f>
        <v>37.841328063952609</v>
      </c>
      <c r="C1395" s="11">
        <f>RockerConcaveParameters!T1471</f>
        <v>0.84533744354743123</v>
      </c>
      <c r="D1395" s="11" t="e">
        <f>OutlineParameters!T1675</f>
        <v>#N/A</v>
      </c>
      <c r="E1395" s="11">
        <f t="shared" si="105"/>
        <v>99.619701199416255</v>
      </c>
      <c r="F1395" t="e">
        <f t="shared" si="106"/>
        <v>#N/A</v>
      </c>
      <c r="G1395" t="e">
        <f t="shared" si="107"/>
        <v>#N/A</v>
      </c>
      <c r="H1395" t="e">
        <f t="shared" si="108"/>
        <v>#N/A</v>
      </c>
      <c r="I1395">
        <f t="shared" si="109"/>
        <v>0</v>
      </c>
    </row>
    <row r="1396" spans="1:9">
      <c r="A1396">
        <v>662</v>
      </c>
      <c r="B1396" s="11">
        <f>RockerConcaveParameters!R1472</f>
        <v>37.888418817443537</v>
      </c>
      <c r="C1396" s="11">
        <f>RockerConcaveParameters!T1472</f>
        <v>0.83582020973900262</v>
      </c>
      <c r="D1396" s="11" t="e">
        <f>OutlineParameters!T1676</f>
        <v>#N/A</v>
      </c>
      <c r="E1396" s="11">
        <f t="shared" si="105"/>
        <v>99.944614333832902</v>
      </c>
      <c r="F1396" t="e">
        <f t="shared" si="106"/>
        <v>#N/A</v>
      </c>
      <c r="G1396" t="e">
        <f t="shared" si="107"/>
        <v>#N/A</v>
      </c>
      <c r="H1396" t="e">
        <f t="shared" si="108"/>
        <v>#N/A</v>
      </c>
      <c r="I1396">
        <f t="shared" si="109"/>
        <v>0</v>
      </c>
    </row>
    <row r="1397" spans="1:9">
      <c r="A1397">
        <v>663</v>
      </c>
      <c r="B1397" s="11">
        <f>RockerConcaveParameters!R1473</f>
        <v>37.935603005305502</v>
      </c>
      <c r="C1397" s="11">
        <f>RockerConcaveParameters!T1473</f>
        <v>0.82633365012094206</v>
      </c>
      <c r="D1397" s="11" t="e">
        <f>OutlineParameters!T1677</f>
        <v>#N/A</v>
      </c>
      <c r="E1397" s="11">
        <f t="shared" si="105"/>
        <v>100.26952746824958</v>
      </c>
      <c r="F1397" t="e">
        <f t="shared" si="106"/>
        <v>#N/A</v>
      </c>
      <c r="G1397" t="e">
        <f t="shared" si="107"/>
        <v>#N/A</v>
      </c>
      <c r="H1397" t="e">
        <f t="shared" si="108"/>
        <v>#N/A</v>
      </c>
      <c r="I1397">
        <f t="shared" si="109"/>
        <v>0</v>
      </c>
    </row>
    <row r="1398" spans="1:9">
      <c r="A1398">
        <v>664</v>
      </c>
      <c r="B1398" s="11">
        <f>RockerConcaveParameters!R1474</f>
        <v>37.982884196686818</v>
      </c>
      <c r="C1398" s="11">
        <f>RockerConcaveParameters!T1474</f>
        <v>0.81687831977659919</v>
      </c>
      <c r="D1398" s="11" t="e">
        <f>OutlineParameters!T1678</f>
        <v>#N/A</v>
      </c>
      <c r="E1398" s="11">
        <f t="shared" si="105"/>
        <v>100.59444060266623</v>
      </c>
      <c r="F1398" t="e">
        <f t="shared" si="106"/>
        <v>#N/A</v>
      </c>
      <c r="G1398" t="e">
        <f t="shared" si="107"/>
        <v>#N/A</v>
      </c>
      <c r="H1398" t="e">
        <f t="shared" si="108"/>
        <v>#N/A</v>
      </c>
      <c r="I1398">
        <f t="shared" si="109"/>
        <v>0</v>
      </c>
    </row>
    <row r="1399" spans="1:9">
      <c r="A1399">
        <v>665</v>
      </c>
      <c r="B1399" s="11">
        <f>RockerConcaveParameters!R1475</f>
        <v>38.030263145886806</v>
      </c>
      <c r="C1399" s="11">
        <f>RockerConcaveParameters!T1475</f>
        <v>0.80745475899624386</v>
      </c>
      <c r="D1399" s="11" t="e">
        <f>OutlineParameters!T1679</f>
        <v>#N/A</v>
      </c>
      <c r="E1399" s="11">
        <f t="shared" si="105"/>
        <v>100.9193537370829</v>
      </c>
      <c r="F1399" t="e">
        <f t="shared" si="106"/>
        <v>#N/A</v>
      </c>
      <c r="G1399" t="e">
        <f t="shared" si="107"/>
        <v>#N/A</v>
      </c>
      <c r="H1399" t="e">
        <f t="shared" si="108"/>
        <v>#N/A</v>
      </c>
      <c r="I1399">
        <f t="shared" si="109"/>
        <v>0</v>
      </c>
    </row>
    <row r="1400" spans="1:9">
      <c r="A1400">
        <v>666</v>
      </c>
      <c r="B1400" s="11">
        <f>RockerConcaveParameters!R1476</f>
        <v>38.077740562648088</v>
      </c>
      <c r="C1400" s="11">
        <f>RockerConcaveParameters!T1476</f>
        <v>0.79806352338893016</v>
      </c>
      <c r="D1400" s="11" t="e">
        <f>OutlineParameters!T1680</f>
        <v>#N/A</v>
      </c>
      <c r="E1400" s="11">
        <f t="shared" si="105"/>
        <v>101.24426687149955</v>
      </c>
      <c r="F1400" t="e">
        <f t="shared" si="106"/>
        <v>#N/A</v>
      </c>
      <c r="G1400" t="e">
        <f t="shared" si="107"/>
        <v>#N/A</v>
      </c>
      <c r="H1400" t="e">
        <f t="shared" si="108"/>
        <v>#N/A</v>
      </c>
      <c r="I1400">
        <f t="shared" si="109"/>
        <v>0</v>
      </c>
    </row>
    <row r="1401" spans="1:9">
      <c r="A1401">
        <v>667</v>
      </c>
      <c r="B1401" s="11">
        <f>RockerConcaveParameters!R1477</f>
        <v>38.125320060647553</v>
      </c>
      <c r="C1401" s="11">
        <f>RockerConcaveParameters!T1477</f>
        <v>0.78870515271008101</v>
      </c>
      <c r="D1401" s="11" t="e">
        <f>OutlineParameters!T1681</f>
        <v>#N/A</v>
      </c>
      <c r="E1401" s="11">
        <f t="shared" si="105"/>
        <v>101.56918000591622</v>
      </c>
      <c r="F1401" t="e">
        <f t="shared" si="106"/>
        <v>#N/A</v>
      </c>
      <c r="G1401" t="e">
        <f t="shared" si="107"/>
        <v>#N/A</v>
      </c>
      <c r="H1401" t="e">
        <f t="shared" si="108"/>
        <v>#N/A</v>
      </c>
      <c r="I1401">
        <f t="shared" si="109"/>
        <v>0</v>
      </c>
    </row>
    <row r="1402" spans="1:9">
      <c r="A1402">
        <v>668</v>
      </c>
      <c r="B1402" s="11">
        <f>RockerConcaveParameters!R1478</f>
        <v>38.173002351301335</v>
      </c>
      <c r="C1402" s="11">
        <f>RockerConcaveParameters!T1478</f>
        <v>0.77938020311274037</v>
      </c>
      <c r="D1402" s="11" t="e">
        <f>OutlineParameters!T1682</f>
        <v>#N/A</v>
      </c>
      <c r="E1402" s="11">
        <f t="shared" si="105"/>
        <v>101.89409314033287</v>
      </c>
      <c r="F1402" t="e">
        <f t="shared" si="106"/>
        <v>#N/A</v>
      </c>
      <c r="G1402" t="e">
        <f t="shared" si="107"/>
        <v>#N/A</v>
      </c>
      <c r="H1402" t="e">
        <f t="shared" si="108"/>
        <v>#N/A</v>
      </c>
      <c r="I1402">
        <f t="shared" si="109"/>
        <v>0</v>
      </c>
    </row>
    <row r="1403" spans="1:9">
      <c r="A1403">
        <v>669</v>
      </c>
      <c r="B1403" s="11">
        <f>RockerConcaveParameters!R1479</f>
        <v>38.220788185561709</v>
      </c>
      <c r="C1403" s="11">
        <f>RockerConcaveParameters!T1479</f>
        <v>0.77008921379919848</v>
      </c>
      <c r="D1403" s="11" t="e">
        <f>OutlineParameters!T1683</f>
        <v>#N/A</v>
      </c>
      <c r="E1403" s="11">
        <f t="shared" si="105"/>
        <v>102.21900627474955</v>
      </c>
      <c r="F1403" t="e">
        <f t="shared" si="106"/>
        <v>#N/A</v>
      </c>
      <c r="G1403" t="e">
        <f t="shared" si="107"/>
        <v>#N/A</v>
      </c>
      <c r="H1403" t="e">
        <f t="shared" si="108"/>
        <v>#N/A</v>
      </c>
      <c r="I1403">
        <f t="shared" si="109"/>
        <v>0</v>
      </c>
    </row>
    <row r="1404" spans="1:9">
      <c r="A1404">
        <v>670</v>
      </c>
      <c r="B1404" s="11">
        <f>RockerConcaveParameters!R1480</f>
        <v>38.268681137597547</v>
      </c>
      <c r="C1404" s="11">
        <f>RockerConcaveParameters!T1480</f>
        <v>0.7608327414847742</v>
      </c>
      <c r="D1404" s="11" t="e">
        <f>OutlineParameters!T1684</f>
        <v>#N/A</v>
      </c>
      <c r="E1404" s="11">
        <f t="shared" si="105"/>
        <v>102.54391940916619</v>
      </c>
      <c r="F1404" t="e">
        <f t="shared" si="106"/>
        <v>#N/A</v>
      </c>
      <c r="G1404" t="e">
        <f t="shared" si="107"/>
        <v>#N/A</v>
      </c>
      <c r="H1404" t="e">
        <f t="shared" si="108"/>
        <v>#N/A</v>
      </c>
      <c r="I1404">
        <f t="shared" si="109"/>
        <v>0</v>
      </c>
    </row>
    <row r="1405" spans="1:9">
      <c r="A1405">
        <v>671</v>
      </c>
      <c r="B1405" s="11">
        <f>RockerConcaveParameters!R1481</f>
        <v>38.316681002928924</v>
      </c>
      <c r="C1405" s="11">
        <f>RockerConcaveParameters!T1481</f>
        <v>0.75161133225092092</v>
      </c>
      <c r="D1405" s="11" t="e">
        <f>OutlineParameters!T1685</f>
        <v>#N/A</v>
      </c>
      <c r="E1405" s="11">
        <f t="shared" si="105"/>
        <v>102.86883254358284</v>
      </c>
      <c r="F1405" t="e">
        <f t="shared" si="106"/>
        <v>#N/A</v>
      </c>
      <c r="G1405" t="e">
        <f t="shared" si="107"/>
        <v>#N/A</v>
      </c>
      <c r="H1405" t="e">
        <f t="shared" si="108"/>
        <v>#N/A</v>
      </c>
      <c r="I1405">
        <f t="shared" si="109"/>
        <v>0</v>
      </c>
    </row>
    <row r="1406" spans="1:9">
      <c r="A1406">
        <v>672</v>
      </c>
      <c r="B1406" s="11">
        <f>RockerConcaveParameters!R1482</f>
        <v>38.364791357510711</v>
      </c>
      <c r="C1406" s="11">
        <f>RockerConcaveParameters!T1482</f>
        <v>0.74242552849235688</v>
      </c>
      <c r="D1406" s="11" t="e">
        <f>OutlineParameters!T1686</f>
        <v>#N/A</v>
      </c>
      <c r="E1406" s="11">
        <f t="shared" si="105"/>
        <v>103.19374567799952</v>
      </c>
      <c r="F1406" t="e">
        <f t="shared" si="106"/>
        <v>#N/A</v>
      </c>
      <c r="G1406" t="e">
        <f t="shared" si="107"/>
        <v>#N/A</v>
      </c>
      <c r="H1406" t="e">
        <f t="shared" si="108"/>
        <v>#N/A</v>
      </c>
      <c r="I1406">
        <f t="shared" si="109"/>
        <v>0</v>
      </c>
    </row>
    <row r="1407" spans="1:9">
      <c r="A1407">
        <v>673</v>
      </c>
      <c r="B1407" s="11">
        <f>RockerConcaveParameters!R1483</f>
        <v>38.413011995048841</v>
      </c>
      <c r="C1407" s="11">
        <f>RockerConcaveParameters!T1483</f>
        <v>0.73327587570083219</v>
      </c>
      <c r="D1407" s="11" t="e">
        <f>OutlineParameters!T1687</f>
        <v>#N/A</v>
      </c>
      <c r="E1407" s="11">
        <f t="shared" si="105"/>
        <v>103.51865881241616</v>
      </c>
      <c r="F1407" t="e">
        <f t="shared" si="106"/>
        <v>#N/A</v>
      </c>
      <c r="G1407" t="e">
        <f t="shared" si="107"/>
        <v>#N/A</v>
      </c>
      <c r="H1407" t="e">
        <f t="shared" si="108"/>
        <v>#N/A</v>
      </c>
      <c r="I1407">
        <f t="shared" si="109"/>
        <v>0</v>
      </c>
    </row>
    <row r="1408" spans="1:9">
      <c r="A1408">
        <v>674</v>
      </c>
      <c r="B1408" s="11">
        <f>RockerConcaveParameters!R1484</f>
        <v>38.461346493340457</v>
      </c>
      <c r="C1408" s="11">
        <f>RockerConcaveParameters!T1484</f>
        <v>0.72416293177107172</v>
      </c>
      <c r="D1408" s="11" t="e">
        <f>OutlineParameters!T1688</f>
        <v>#N/A</v>
      </c>
      <c r="E1408" s="11">
        <f t="shared" si="105"/>
        <v>103.84357194683284</v>
      </c>
      <c r="F1408" t="e">
        <f t="shared" si="106"/>
        <v>#N/A</v>
      </c>
      <c r="G1408" t="e">
        <f t="shared" si="107"/>
        <v>#N/A</v>
      </c>
      <c r="H1408" t="e">
        <f t="shared" si="108"/>
        <v>#N/A</v>
      </c>
      <c r="I1408">
        <f t="shared" si="109"/>
        <v>0</v>
      </c>
    </row>
    <row r="1409" spans="1:9">
      <c r="A1409">
        <v>675</v>
      </c>
      <c r="B1409" s="11">
        <f>RockerConcaveParameters!R1485</f>
        <v>38.509794644221117</v>
      </c>
      <c r="C1409" s="11">
        <f>RockerConcaveParameters!T1485</f>
        <v>0.71508723413625686</v>
      </c>
      <c r="D1409" s="11" t="e">
        <f>OutlineParameters!T1689</f>
        <v>#N/A</v>
      </c>
      <c r="E1409" s="11">
        <f t="shared" si="105"/>
        <v>104.16848508124949</v>
      </c>
      <c r="F1409" t="e">
        <f t="shared" si="106"/>
        <v>#N/A</v>
      </c>
      <c r="G1409" t="e">
        <f t="shared" si="107"/>
        <v>#N/A</v>
      </c>
      <c r="H1409" t="e">
        <f t="shared" si="108"/>
        <v>#N/A</v>
      </c>
      <c r="I1409">
        <f t="shared" si="109"/>
        <v>0</v>
      </c>
    </row>
    <row r="1410" spans="1:9">
      <c r="A1410">
        <v>676</v>
      </c>
      <c r="B1410" s="11">
        <f>RockerConcaveParameters!R1486</f>
        <v>38.55836002738647</v>
      </c>
      <c r="C1410" s="11">
        <f>RockerConcaveParameters!T1486</f>
        <v>0.70604934130824404</v>
      </c>
      <c r="D1410" s="11" t="e">
        <f>OutlineParameters!T1690</f>
        <v>#N/A</v>
      </c>
      <c r="E1410" s="11">
        <f t="shared" si="105"/>
        <v>104.49339821566616</v>
      </c>
      <c r="F1410" t="e">
        <f t="shared" si="106"/>
        <v>#N/A</v>
      </c>
      <c r="G1410" t="e">
        <f t="shared" si="107"/>
        <v>#N/A</v>
      </c>
      <c r="H1410" t="e">
        <f t="shared" si="108"/>
        <v>#N/A</v>
      </c>
      <c r="I1410">
        <f t="shared" si="109"/>
        <v>0</v>
      </c>
    </row>
    <row r="1411" spans="1:9">
      <c r="A1411">
        <v>677</v>
      </c>
      <c r="B1411" s="11">
        <f>RockerConcaveParameters!R1487</f>
        <v>38.607042432745402</v>
      </c>
      <c r="C1411" s="11">
        <f>RockerConcaveParameters!T1487</f>
        <v>0.69704979009394008</v>
      </c>
      <c r="D1411" s="11" t="e">
        <f>OutlineParameters!T1691</f>
        <v>#N/A</v>
      </c>
      <c r="E1411" s="11">
        <f t="shared" si="105"/>
        <v>104.81831135008281</v>
      </c>
      <c r="F1411" t="e">
        <f t="shared" si="106"/>
        <v>#N/A</v>
      </c>
      <c r="G1411" t="e">
        <f t="shared" si="107"/>
        <v>#N/A</v>
      </c>
      <c r="H1411" t="e">
        <f t="shared" si="108"/>
        <v>#N/A</v>
      </c>
      <c r="I1411">
        <f t="shared" si="109"/>
        <v>0</v>
      </c>
    </row>
    <row r="1412" spans="1:9">
      <c r="A1412">
        <v>678</v>
      </c>
      <c r="B1412" s="11">
        <f>RockerConcaveParameters!R1488</f>
        <v>38.655846390878722</v>
      </c>
      <c r="C1412" s="11">
        <f>RockerConcaveParameters!T1488</f>
        <v>0.6880891455491327</v>
      </c>
      <c r="D1412" s="11" t="e">
        <f>OutlineParameters!T1692</f>
        <v>#N/A</v>
      </c>
      <c r="E1412" s="11">
        <f t="shared" si="105"/>
        <v>105.14322448449948</v>
      </c>
      <c r="F1412" t="e">
        <f t="shared" si="106"/>
        <v>#N/A</v>
      </c>
      <c r="G1412" t="e">
        <f t="shared" si="107"/>
        <v>#N/A</v>
      </c>
      <c r="H1412" t="e">
        <f t="shared" si="108"/>
        <v>#N/A</v>
      </c>
      <c r="I1412">
        <f t="shared" si="109"/>
        <v>0</v>
      </c>
    </row>
    <row r="1413" spans="1:9">
      <c r="A1413">
        <v>679</v>
      </c>
      <c r="B1413" s="11">
        <f>RockerConcaveParameters!R1489</f>
        <v>38.704769792361489</v>
      </c>
      <c r="C1413" s="11">
        <f>RockerConcaveParameters!T1489</f>
        <v>0.67916793218485139</v>
      </c>
      <c r="D1413" s="11" t="e">
        <f>OutlineParameters!T1693</f>
        <v>#N/A</v>
      </c>
      <c r="E1413" s="11">
        <f t="shared" si="105"/>
        <v>105.46813761891613</v>
      </c>
      <c r="F1413" t="e">
        <f t="shared" si="106"/>
        <v>#N/A</v>
      </c>
      <c r="G1413" t="e">
        <f t="shared" si="107"/>
        <v>#N/A</v>
      </c>
      <c r="H1413" t="e">
        <f t="shared" si="108"/>
        <v>#N/A</v>
      </c>
      <c r="I1413">
        <f t="shared" si="109"/>
        <v>0</v>
      </c>
    </row>
    <row r="1414" spans="1:9">
      <c r="A1414">
        <v>680</v>
      </c>
      <c r="B1414" s="11">
        <f>RockerConcaveParameters!R1490</f>
        <v>38.753816219325813</v>
      </c>
      <c r="C1414" s="11">
        <f>RockerConcaveParameters!T1490</f>
        <v>0.67028670930493872</v>
      </c>
      <c r="D1414" s="11" t="e">
        <f>OutlineParameters!T1694</f>
        <v>#N/A</v>
      </c>
      <c r="E1414" s="11">
        <f t="shared" si="105"/>
        <v>105.79305075333278</v>
      </c>
      <c r="F1414" t="e">
        <f t="shared" si="106"/>
        <v>#N/A</v>
      </c>
      <c r="G1414" t="e">
        <f t="shared" si="107"/>
        <v>#N/A</v>
      </c>
      <c r="H1414" t="e">
        <f t="shared" si="108"/>
        <v>#N/A</v>
      </c>
      <c r="I1414">
        <f t="shared" si="109"/>
        <v>0</v>
      </c>
    </row>
    <row r="1415" spans="1:9">
      <c r="A1415">
        <v>681</v>
      </c>
      <c r="B1415" s="11">
        <f>RockerConcaveParameters!R1491</f>
        <v>38.802987357048607</v>
      </c>
      <c r="C1415" s="11">
        <f>RockerConcaveParameters!T1491</f>
        <v>0.66144603217363984</v>
      </c>
      <c r="D1415" s="11" t="e">
        <f>OutlineParameters!T1695</f>
        <v>#N/A</v>
      </c>
      <c r="E1415" s="11">
        <f t="shared" si="105"/>
        <v>106.11796388774945</v>
      </c>
      <c r="F1415" t="e">
        <f t="shared" si="106"/>
        <v>#N/A</v>
      </c>
      <c r="G1415" t="e">
        <f t="shared" si="107"/>
        <v>#N/A</v>
      </c>
      <c r="H1415" t="e">
        <f t="shared" si="108"/>
        <v>#N/A</v>
      </c>
      <c r="I1415">
        <f t="shared" si="109"/>
        <v>0</v>
      </c>
    </row>
    <row r="1416" spans="1:9">
      <c r="A1416">
        <v>682</v>
      </c>
      <c r="B1416" s="11">
        <f>RockerConcaveParameters!R1492</f>
        <v>38.852286792830157</v>
      </c>
      <c r="C1416" s="11">
        <f>RockerConcaveParameters!T1492</f>
        <v>0.65264643942302358</v>
      </c>
      <c r="D1416" s="11" t="e">
        <f>OutlineParameters!T1696</f>
        <v>#N/A</v>
      </c>
      <c r="E1416" s="11">
        <f t="shared" si="105"/>
        <v>106.4428770221661</v>
      </c>
      <c r="F1416" t="e">
        <f t="shared" si="106"/>
        <v>#N/A</v>
      </c>
      <c r="G1416" t="e">
        <f t="shared" si="107"/>
        <v>#N/A</v>
      </c>
      <c r="H1416" t="e">
        <f t="shared" si="108"/>
        <v>#N/A</v>
      </c>
      <c r="I1416">
        <f t="shared" si="109"/>
        <v>0</v>
      </c>
    </row>
    <row r="1417" spans="1:9">
      <c r="A1417">
        <v>683</v>
      </c>
      <c r="B1417" s="11">
        <f>RockerConcaveParameters!R1493</f>
        <v>38.901712408976429</v>
      </c>
      <c r="C1417" s="11">
        <f>RockerConcaveParameters!T1493</f>
        <v>0.64388848267849186</v>
      </c>
      <c r="D1417" s="11" t="e">
        <f>OutlineParameters!T1697</f>
        <v>#N/A</v>
      </c>
      <c r="E1417" s="11">
        <f t="shared" si="105"/>
        <v>106.76779015658278</v>
      </c>
      <c r="F1417" t="e">
        <f t="shared" si="106"/>
        <v>#N/A</v>
      </c>
      <c r="G1417" t="e">
        <f t="shared" si="107"/>
        <v>#N/A</v>
      </c>
      <c r="H1417" t="e">
        <f t="shared" si="108"/>
        <v>#N/A</v>
      </c>
      <c r="I1417">
        <f t="shared" si="109"/>
        <v>0</v>
      </c>
    </row>
    <row r="1418" spans="1:9">
      <c r="A1418">
        <v>684</v>
      </c>
      <c r="B1418" s="11">
        <f>RockerConcaveParameters!R1494</f>
        <v>38.951267791725954</v>
      </c>
      <c r="C1418" s="11">
        <f>RockerConcaveParameters!T1494</f>
        <v>0.63517270022697792</v>
      </c>
      <c r="D1418" s="11" t="e">
        <f>OutlineParameters!T1698</f>
        <v>#N/A</v>
      </c>
      <c r="E1418" s="11">
        <f t="shared" si="105"/>
        <v>107.09270329099942</v>
      </c>
      <c r="F1418" t="e">
        <f t="shared" si="106"/>
        <v>#N/A</v>
      </c>
      <c r="G1418" t="e">
        <f t="shared" si="107"/>
        <v>#N/A</v>
      </c>
      <c r="H1418" t="e">
        <f t="shared" si="108"/>
        <v>#N/A</v>
      </c>
      <c r="I1418">
        <f t="shared" si="109"/>
        <v>0</v>
      </c>
    </row>
    <row r="1419" spans="1:9">
      <c r="A1419">
        <v>685</v>
      </c>
      <c r="B1419" s="11">
        <f>RockerConcaveParameters!R1495</f>
        <v>39.000955580029959</v>
      </c>
      <c r="C1419" s="11">
        <f>RockerConcaveParameters!T1495</f>
        <v>0.62649964733272667</v>
      </c>
      <c r="D1419" s="11" t="e">
        <f>OutlineParameters!T1699</f>
        <v>#N/A</v>
      </c>
      <c r="E1419" s="11">
        <f t="shared" si="105"/>
        <v>107.4176164254161</v>
      </c>
      <c r="F1419" t="e">
        <f t="shared" si="106"/>
        <v>#N/A</v>
      </c>
      <c r="G1419" t="e">
        <f t="shared" si="107"/>
        <v>#N/A</v>
      </c>
      <c r="H1419" t="e">
        <f t="shared" si="108"/>
        <v>#N/A</v>
      </c>
      <c r="I1419">
        <f t="shared" si="109"/>
        <v>0</v>
      </c>
    </row>
    <row r="1420" spans="1:9">
      <c r="A1420">
        <v>686</v>
      </c>
      <c r="B1420" s="11">
        <f>RockerConcaveParameters!R1496</f>
        <v>39.050776504553497</v>
      </c>
      <c r="C1420" s="11">
        <f>RockerConcaveParameters!T1496</f>
        <v>0.61786988640580764</v>
      </c>
      <c r="D1420" s="11" t="e">
        <f>OutlineParameters!T1700</f>
        <v>#N/A</v>
      </c>
      <c r="E1420" s="11">
        <f t="shared" si="105"/>
        <v>107.74252955983275</v>
      </c>
      <c r="F1420" t="e">
        <f t="shared" si="106"/>
        <v>#N/A</v>
      </c>
      <c r="G1420" t="e">
        <f t="shared" si="107"/>
        <v>#N/A</v>
      </c>
      <c r="H1420" t="e">
        <f t="shared" si="108"/>
        <v>#N/A</v>
      </c>
      <c r="I1420">
        <f t="shared" si="109"/>
        <v>0</v>
      </c>
    </row>
    <row r="1421" spans="1:9">
      <c r="A1421">
        <v>687</v>
      </c>
      <c r="B1421" s="11">
        <f>RockerConcaveParameters!R1497</f>
        <v>39.100731299906315</v>
      </c>
      <c r="C1421" s="11">
        <f>RockerConcaveParameters!T1497</f>
        <v>0.6092839364350684</v>
      </c>
      <c r="D1421" s="11" t="e">
        <f>OutlineParameters!T1701</f>
        <v>#N/A</v>
      </c>
      <c r="E1421" s="11">
        <f t="shared" si="105"/>
        <v>108.06744269424942</v>
      </c>
      <c r="F1421" t="e">
        <f t="shared" si="106"/>
        <v>#N/A</v>
      </c>
      <c r="G1421" t="e">
        <f t="shared" si="107"/>
        <v>#N/A</v>
      </c>
      <c r="H1421" t="e">
        <f t="shared" si="108"/>
        <v>#N/A</v>
      </c>
      <c r="I1421">
        <f t="shared" si="109"/>
        <v>0</v>
      </c>
    </row>
    <row r="1422" spans="1:9">
      <c r="A1422">
        <v>688</v>
      </c>
      <c r="B1422" s="11">
        <f>RockerConcaveParameters!R1498</f>
        <v>39.150823556658409</v>
      </c>
      <c r="C1422" s="11">
        <f>RockerConcaveParameters!T1498</f>
        <v>0.60074235946715682</v>
      </c>
      <c r="D1422" s="11" t="e">
        <f>OutlineParameters!T1702</f>
        <v>#N/A</v>
      </c>
      <c r="E1422" s="11">
        <f t="shared" si="105"/>
        <v>108.39235582866607</v>
      </c>
      <c r="F1422" t="e">
        <f t="shared" si="106"/>
        <v>#N/A</v>
      </c>
      <c r="G1422" t="e">
        <f t="shared" si="107"/>
        <v>#N/A</v>
      </c>
      <c r="H1422" t="e">
        <f t="shared" si="108"/>
        <v>#N/A</v>
      </c>
      <c r="I1422">
        <f t="shared" si="109"/>
        <v>0</v>
      </c>
    </row>
    <row r="1423" spans="1:9">
      <c r="A1423">
        <v>689</v>
      </c>
      <c r="B1423" s="11">
        <f>RockerConcaveParameters!R1499</f>
        <v>39.201053052738047</v>
      </c>
      <c r="C1423" s="11">
        <f>RockerConcaveParameters!T1499</f>
        <v>0.59224570331573767</v>
      </c>
      <c r="D1423" s="11" t="e">
        <f>OutlineParameters!T1703</f>
        <v>#N/A</v>
      </c>
      <c r="E1423" s="11">
        <f t="shared" si="105"/>
        <v>108.71726896308274</v>
      </c>
      <c r="F1423" t="e">
        <f t="shared" si="106"/>
        <v>#N/A</v>
      </c>
      <c r="G1423" t="e">
        <f t="shared" si="107"/>
        <v>#N/A</v>
      </c>
      <c r="H1423" t="e">
        <f t="shared" si="108"/>
        <v>#N/A</v>
      </c>
      <c r="I1423">
        <f t="shared" si="109"/>
        <v>0</v>
      </c>
    </row>
    <row r="1424" spans="1:9">
      <c r="A1424">
        <v>690</v>
      </c>
      <c r="B1424" s="11">
        <f>RockerConcaveParameters!R1500</f>
        <v>39.251423384445935</v>
      </c>
      <c r="C1424" s="11">
        <f>RockerConcaveParameters!T1500</f>
        <v>0.58379453189028063</v>
      </c>
      <c r="D1424" s="11" t="e">
        <f>OutlineParameters!T1704</f>
        <v>#N/A</v>
      </c>
      <c r="E1424" s="11">
        <f t="shared" si="105"/>
        <v>109.04218209749939</v>
      </c>
      <c r="F1424" t="e">
        <f t="shared" si="106"/>
        <v>#N/A</v>
      </c>
      <c r="G1424" t="e">
        <f t="shared" si="107"/>
        <v>#N/A</v>
      </c>
      <c r="H1424" t="e">
        <f t="shared" si="108"/>
        <v>#N/A</v>
      </c>
      <c r="I1424">
        <f t="shared" si="109"/>
        <v>0</v>
      </c>
    </row>
    <row r="1425" spans="1:9">
      <c r="A1425">
        <v>691</v>
      </c>
      <c r="B1425" s="11">
        <f>RockerConcaveParameters!R1501</f>
        <v>39.301935277222675</v>
      </c>
      <c r="C1425" s="11">
        <f>RockerConcaveParameters!T1501</f>
        <v>0.57538936119911765</v>
      </c>
      <c r="D1425" s="11" t="e">
        <f>OutlineParameters!T1705</f>
        <v>#N/A</v>
      </c>
      <c r="E1425" s="11">
        <f t="shared" si="105"/>
        <v>109.36709523191604</v>
      </c>
      <c r="F1425" t="e">
        <f t="shared" si="106"/>
        <v>#N/A</v>
      </c>
      <c r="G1425" t="e">
        <f t="shared" si="107"/>
        <v>#N/A</v>
      </c>
      <c r="H1425" t="e">
        <f t="shared" si="108"/>
        <v>#N/A</v>
      </c>
      <c r="I1425">
        <f t="shared" si="109"/>
        <v>0</v>
      </c>
    </row>
    <row r="1426" spans="1:9">
      <c r="A1426">
        <v>692</v>
      </c>
      <c r="B1426" s="11">
        <f>RockerConcaveParameters!R1502</f>
        <v>39.352589465171746</v>
      </c>
      <c r="C1426" s="11">
        <f>RockerConcaveParameters!T1502</f>
        <v>0.56703076222059301</v>
      </c>
      <c r="D1426" s="11" t="e">
        <f>OutlineParameters!T1706</f>
        <v>#N/A</v>
      </c>
      <c r="E1426" s="11">
        <f t="shared" si="105"/>
        <v>109.69200836633271</v>
      </c>
      <c r="F1426" t="e">
        <f t="shared" si="106"/>
        <v>#N/A</v>
      </c>
      <c r="G1426" t="e">
        <f t="shared" si="107"/>
        <v>#N/A</v>
      </c>
      <c r="H1426" t="e">
        <f t="shared" si="108"/>
        <v>#N/A</v>
      </c>
      <c r="I1426">
        <f t="shared" si="109"/>
        <v>0</v>
      </c>
    </row>
    <row r="1427" spans="1:9">
      <c r="A1427">
        <v>693</v>
      </c>
      <c r="B1427" s="11">
        <f>RockerConcaveParameters!R1503</f>
        <v>39.403388587244379</v>
      </c>
      <c r="C1427" s="11">
        <f>RockerConcaveParameters!T1503</f>
        <v>0.55871926786720949</v>
      </c>
      <c r="D1427" s="11" t="e">
        <f>OutlineParameters!T1707</f>
        <v>#N/A</v>
      </c>
      <c r="E1427" s="11">
        <f t="shared" si="105"/>
        <v>110.01692150074936</v>
      </c>
      <c r="F1427" t="e">
        <f t="shared" si="106"/>
        <v>#N/A</v>
      </c>
      <c r="G1427" t="e">
        <f t="shared" si="107"/>
        <v>#N/A</v>
      </c>
      <c r="H1427" t="e">
        <f t="shared" si="108"/>
        <v>#N/A</v>
      </c>
      <c r="I1427">
        <f t="shared" si="109"/>
        <v>0</v>
      </c>
    </row>
    <row r="1428" spans="1:9">
      <c r="A1428">
        <v>694</v>
      </c>
      <c r="B1428" s="11">
        <f>RockerConcaveParameters!R1504</f>
        <v>39.454336244579004</v>
      </c>
      <c r="C1428" s="11">
        <f>RockerConcaveParameters!T1504</f>
        <v>0.5504554436209792</v>
      </c>
      <c r="D1428" s="11" t="e">
        <f>OutlineParameters!T1708</f>
        <v>#N/A</v>
      </c>
      <c r="E1428" s="11">
        <f t="shared" si="105"/>
        <v>110.34183463516604</v>
      </c>
      <c r="F1428" t="e">
        <f t="shared" si="106"/>
        <v>#N/A</v>
      </c>
      <c r="G1428" t="e">
        <f t="shared" si="107"/>
        <v>#N/A</v>
      </c>
      <c r="H1428" t="e">
        <f t="shared" si="108"/>
        <v>#N/A</v>
      </c>
      <c r="I1428">
        <f t="shared" si="109"/>
        <v>0</v>
      </c>
    </row>
    <row r="1429" spans="1:9">
      <c r="A1429">
        <v>695</v>
      </c>
      <c r="B1429" s="11">
        <f>RockerConcaveParameters!R1505</f>
        <v>39.505430291974079</v>
      </c>
      <c r="C1429" s="11">
        <f>RockerConcaveParameters!T1505</f>
        <v>0.54223982471517707</v>
      </c>
      <c r="D1429" s="11" t="e">
        <f>OutlineParameters!T1709</f>
        <v>#N/A</v>
      </c>
      <c r="E1429" s="11">
        <f t="shared" si="105"/>
        <v>110.66674776958268</v>
      </c>
      <c r="F1429" t="e">
        <f t="shared" si="106"/>
        <v>#N/A</v>
      </c>
      <c r="G1429" t="e">
        <f t="shared" si="107"/>
        <v>#N/A</v>
      </c>
      <c r="H1429" t="e">
        <f t="shared" si="108"/>
        <v>#N/A</v>
      </c>
      <c r="I1429">
        <f t="shared" si="109"/>
        <v>0</v>
      </c>
    </row>
    <row r="1430" spans="1:9">
      <c r="A1430">
        <v>696</v>
      </c>
      <c r="B1430" s="11">
        <f>RockerConcaveParameters!R1506</f>
        <v>39.556674329337497</v>
      </c>
      <c r="C1430" s="11">
        <f>RockerConcaveParameters!T1506</f>
        <v>0.53407296133066218</v>
      </c>
      <c r="D1430" s="11" t="e">
        <f>OutlineParameters!T1710</f>
        <v>#N/A</v>
      </c>
      <c r="E1430" s="11">
        <f t="shared" si="105"/>
        <v>110.99166090399936</v>
      </c>
      <c r="F1430" t="e">
        <f t="shared" si="106"/>
        <v>#N/A</v>
      </c>
      <c r="G1430" t="e">
        <f t="shared" si="107"/>
        <v>#N/A</v>
      </c>
      <c r="H1430" t="e">
        <f t="shared" si="108"/>
        <v>#N/A</v>
      </c>
      <c r="I1430">
        <f t="shared" si="109"/>
        <v>0</v>
      </c>
    </row>
    <row r="1431" spans="1:9">
      <c r="A1431">
        <v>697</v>
      </c>
      <c r="B1431" s="11">
        <f>RockerConcaveParameters!R1507</f>
        <v>39.608070995620494</v>
      </c>
      <c r="C1431" s="11">
        <f>RockerConcaveParameters!T1507</f>
        <v>0.52595538637993755</v>
      </c>
      <c r="D1431" s="11" t="e">
        <f>OutlineParameters!T1711</f>
        <v>#N/A</v>
      </c>
      <c r="E1431" s="11">
        <f t="shared" si="105"/>
        <v>111.31657403841601</v>
      </c>
      <c r="F1431" t="e">
        <f t="shared" si="106"/>
        <v>#N/A</v>
      </c>
      <c r="G1431" t="e">
        <f t="shared" si="107"/>
        <v>#N/A</v>
      </c>
      <c r="H1431" t="e">
        <f t="shared" si="108"/>
        <v>#N/A</v>
      </c>
      <c r="I1431">
        <f t="shared" si="109"/>
        <v>0</v>
      </c>
    </row>
    <row r="1432" spans="1:9">
      <c r="A1432">
        <v>698</v>
      </c>
      <c r="B1432" s="11">
        <f>RockerConcaveParameters!R1508</f>
        <v>39.659621036001269</v>
      </c>
      <c r="C1432" s="11">
        <f>RockerConcaveParameters!T1508</f>
        <v>0.51788769679302094</v>
      </c>
      <c r="D1432" s="11" t="e">
        <f>OutlineParameters!T1712</f>
        <v>#N/A</v>
      </c>
      <c r="E1432" s="11">
        <f t="shared" si="105"/>
        <v>111.64148717283268</v>
      </c>
      <c r="F1432" t="e">
        <f t="shared" si="106"/>
        <v>#N/A</v>
      </c>
      <c r="G1432" t="e">
        <f t="shared" si="107"/>
        <v>#N/A</v>
      </c>
      <c r="H1432" t="e">
        <f t="shared" si="108"/>
        <v>#N/A</v>
      </c>
      <c r="I1432">
        <f t="shared" si="109"/>
        <v>0</v>
      </c>
    </row>
    <row r="1433" spans="1:9">
      <c r="A1433">
        <v>699</v>
      </c>
      <c r="B1433" s="11">
        <f>RockerConcaveParameters!R1509</f>
        <v>39.711325156232036</v>
      </c>
      <c r="C1433" s="11">
        <f>RockerConcaveParameters!T1509</f>
        <v>0.5098703723760416</v>
      </c>
      <c r="D1433" s="11" t="e">
        <f>OutlineParameters!T1713</f>
        <v>#N/A</v>
      </c>
      <c r="E1433" s="11">
        <f t="shared" si="105"/>
        <v>111.96640030724933</v>
      </c>
      <c r="F1433" t="e">
        <f t="shared" si="106"/>
        <v>#N/A</v>
      </c>
      <c r="G1433" t="e">
        <f t="shared" si="107"/>
        <v>#N/A</v>
      </c>
      <c r="H1433" t="e">
        <f t="shared" si="108"/>
        <v>#N/A</v>
      </c>
      <c r="I1433">
        <f t="shared" si="109"/>
        <v>0</v>
      </c>
    </row>
    <row r="1434" spans="1:9">
      <c r="A1434">
        <v>700</v>
      </c>
      <c r="B1434" s="11">
        <f>RockerConcaveParameters!R1510</f>
        <v>39.76318696122717</v>
      </c>
      <c r="C1434" s="11">
        <f>RockerConcaveParameters!T1510</f>
        <v>0.50190400964074033</v>
      </c>
      <c r="D1434" s="11" t="e">
        <f>OutlineParameters!T1714</f>
        <v>#N/A</v>
      </c>
      <c r="E1434" s="11">
        <f t="shared" si="105"/>
        <v>112.29131344166598</v>
      </c>
      <c r="F1434" t="e">
        <f t="shared" si="106"/>
        <v>#N/A</v>
      </c>
      <c r="G1434" t="e">
        <f t="shared" si="107"/>
        <v>#N/A</v>
      </c>
      <c r="H1434" t="e">
        <f t="shared" si="108"/>
        <v>#N/A</v>
      </c>
      <c r="I1434">
        <f t="shared" si="109"/>
        <v>0</v>
      </c>
    </row>
    <row r="1435" spans="1:9">
      <c r="B1435" s="11"/>
      <c r="C1435" s="11"/>
      <c r="D1435" s="11"/>
      <c r="E1435" s="11"/>
    </row>
    <row r="1436" spans="1:9">
      <c r="B1436" s="11"/>
      <c r="C1436" s="11"/>
      <c r="D1436" s="11"/>
      <c r="E1436" s="11"/>
    </row>
    <row r="1437" spans="1:9">
      <c r="B1437" s="11"/>
      <c r="C1437" s="11"/>
      <c r="D1437" s="11"/>
      <c r="E1437" s="11"/>
    </row>
    <row r="1438" spans="1:9">
      <c r="B1438" s="11"/>
      <c r="C1438" s="11"/>
      <c r="D1438" s="11"/>
      <c r="E1438" s="11"/>
    </row>
    <row r="1439" spans="1:9">
      <c r="B1439" s="11"/>
      <c r="C1439" s="11"/>
      <c r="D1439" s="11"/>
      <c r="E1439" s="11"/>
    </row>
    <row r="1440" spans="1:9">
      <c r="B1440" s="11"/>
      <c r="C1440" s="11"/>
      <c r="D1440" s="11"/>
      <c r="E1440" s="11"/>
    </row>
    <row r="1441" spans="2:5">
      <c r="B1441" s="11"/>
      <c r="C1441" s="11"/>
      <c r="D1441" s="11"/>
      <c r="E1441" s="11"/>
    </row>
    <row r="1442" spans="2:5">
      <c r="B1442" s="11"/>
      <c r="C1442" s="11"/>
      <c r="D1442" s="11"/>
      <c r="E1442" s="11"/>
    </row>
    <row r="1443" spans="2:5">
      <c r="B1443" s="11"/>
      <c r="C1443" s="11"/>
      <c r="D1443" s="11"/>
      <c r="E1443" s="11"/>
    </row>
    <row r="1444" spans="2:5">
      <c r="B1444" s="11"/>
      <c r="C1444" s="11"/>
      <c r="D1444" s="11"/>
      <c r="E1444" s="11"/>
    </row>
    <row r="1445" spans="2:5">
      <c r="B1445" s="11"/>
      <c r="C1445" s="11"/>
      <c r="D1445" s="11"/>
      <c r="E1445" s="11"/>
    </row>
    <row r="1446" spans="2:5">
      <c r="B1446" s="11"/>
      <c r="C1446" s="11"/>
      <c r="D1446" s="11"/>
      <c r="E1446" s="11"/>
    </row>
    <row r="1447" spans="2:5">
      <c r="B1447" s="11"/>
      <c r="C1447" s="11"/>
      <c r="D1447" s="11"/>
      <c r="E1447" s="11"/>
    </row>
    <row r="1448" spans="2:5">
      <c r="B1448" s="11"/>
      <c r="C1448" s="11"/>
      <c r="D1448" s="11"/>
      <c r="E1448" s="11"/>
    </row>
    <row r="1449" spans="2:5">
      <c r="B1449" s="11"/>
      <c r="C1449" s="11"/>
      <c r="D1449" s="11"/>
      <c r="E1449" s="11"/>
    </row>
    <row r="1450" spans="2:5">
      <c r="B1450" s="11"/>
      <c r="C1450" s="11"/>
      <c r="D1450" s="11"/>
      <c r="E1450" s="11"/>
    </row>
    <row r="1451" spans="2:5">
      <c r="B1451" s="11"/>
      <c r="C1451" s="11"/>
      <c r="D1451" s="11"/>
      <c r="E1451" s="11"/>
    </row>
    <row r="1452" spans="2:5">
      <c r="B1452" s="11"/>
      <c r="C1452" s="11"/>
      <c r="D1452" s="11"/>
      <c r="E1452" s="11"/>
    </row>
    <row r="1453" spans="2:5">
      <c r="B1453" s="11"/>
      <c r="C1453" s="11"/>
      <c r="D1453" s="11"/>
      <c r="E1453" s="11"/>
    </row>
    <row r="1454" spans="2:5">
      <c r="B1454" s="11"/>
      <c r="C1454" s="11"/>
      <c r="D1454" s="11"/>
      <c r="E1454" s="11"/>
    </row>
    <row r="1455" spans="2:5">
      <c r="B1455" s="11"/>
      <c r="C1455" s="11"/>
      <c r="D1455" s="11"/>
      <c r="E1455" s="11"/>
    </row>
    <row r="1456" spans="2:5">
      <c r="B1456" s="11"/>
      <c r="C1456" s="11"/>
      <c r="D1456" s="11"/>
      <c r="E1456" s="11"/>
    </row>
    <row r="1457" spans="2:5">
      <c r="B1457" s="11"/>
      <c r="C1457" s="11"/>
      <c r="D1457" s="11"/>
      <c r="E1457" s="11"/>
    </row>
    <row r="1458" spans="2:5">
      <c r="B1458" s="11"/>
      <c r="C1458" s="11"/>
      <c r="D1458" s="11"/>
      <c r="E1458" s="11"/>
    </row>
    <row r="1459" spans="2:5">
      <c r="B1459" s="11"/>
      <c r="C1459" s="11"/>
      <c r="D1459" s="11"/>
      <c r="E1459" s="11"/>
    </row>
    <row r="1460" spans="2:5">
      <c r="B1460" s="11"/>
      <c r="C1460" s="11"/>
      <c r="D1460" s="11"/>
      <c r="E1460" s="11"/>
    </row>
    <row r="1461" spans="2:5">
      <c r="B1461" s="11"/>
      <c r="C1461" s="11"/>
      <c r="D1461" s="11"/>
      <c r="E1461" s="11"/>
    </row>
    <row r="1462" spans="2:5">
      <c r="B1462" s="11"/>
      <c r="C1462" s="11"/>
      <c r="D1462" s="11"/>
      <c r="E1462" s="11"/>
    </row>
    <row r="1463" spans="2:5">
      <c r="B1463" s="11"/>
      <c r="C1463" s="11"/>
      <c r="D1463" s="11"/>
      <c r="E1463" s="11"/>
    </row>
    <row r="1464" spans="2:5">
      <c r="B1464" s="11"/>
      <c r="C1464" s="11"/>
      <c r="D1464" s="11"/>
      <c r="E1464" s="11"/>
    </row>
    <row r="1465" spans="2:5">
      <c r="B1465" s="11"/>
      <c r="C1465" s="11"/>
      <c r="D1465" s="11"/>
      <c r="E1465" s="11"/>
    </row>
    <row r="1466" spans="2:5">
      <c r="B1466" s="11"/>
      <c r="C1466" s="11"/>
      <c r="D1466" s="11"/>
      <c r="E1466" s="11"/>
    </row>
    <row r="1467" spans="2:5">
      <c r="B1467" s="11"/>
      <c r="C1467" s="11"/>
      <c r="D1467" s="11"/>
      <c r="E1467" s="11"/>
    </row>
    <row r="1468" spans="2:5">
      <c r="B1468" s="11"/>
      <c r="C1468" s="11"/>
      <c r="D1468" s="11"/>
      <c r="E1468" s="11"/>
    </row>
    <row r="1469" spans="2:5">
      <c r="B1469" s="11"/>
      <c r="C1469" s="11"/>
      <c r="D1469" s="11"/>
      <c r="E1469" s="11"/>
    </row>
    <row r="1470" spans="2:5">
      <c r="B1470" s="11"/>
      <c r="C1470" s="11"/>
      <c r="D1470" s="11"/>
      <c r="E1470" s="11"/>
    </row>
    <row r="1471" spans="2:5">
      <c r="B1471" s="11"/>
      <c r="C1471" s="11"/>
      <c r="D1471" s="11"/>
      <c r="E1471" s="11"/>
    </row>
    <row r="1472" spans="2:5">
      <c r="B1472" s="11"/>
      <c r="C1472" s="11"/>
      <c r="D1472" s="11"/>
      <c r="E1472" s="11"/>
    </row>
    <row r="1473" spans="2:5">
      <c r="B1473" s="11"/>
      <c r="C1473" s="11"/>
      <c r="D1473" s="11"/>
      <c r="E1473" s="11"/>
    </row>
    <row r="1474" spans="2:5">
      <c r="B1474" s="11"/>
      <c r="C1474" s="11"/>
      <c r="D1474" s="11"/>
      <c r="E1474" s="11"/>
    </row>
    <row r="1475" spans="2:5">
      <c r="B1475" s="11"/>
      <c r="C1475" s="11"/>
      <c r="D1475" s="11"/>
      <c r="E1475" s="11"/>
    </row>
    <row r="1476" spans="2:5">
      <c r="B1476" s="11"/>
      <c r="C1476" s="11"/>
      <c r="D1476" s="11"/>
      <c r="E1476" s="11"/>
    </row>
    <row r="1477" spans="2:5">
      <c r="B1477" s="11"/>
      <c r="C1477" s="11"/>
      <c r="D1477" s="11"/>
      <c r="E1477" s="11"/>
    </row>
    <row r="1478" spans="2:5">
      <c r="B1478" s="11"/>
      <c r="C1478" s="11"/>
      <c r="D1478" s="11"/>
      <c r="E1478" s="11"/>
    </row>
    <row r="1479" spans="2:5">
      <c r="B1479" s="11"/>
      <c r="C1479" s="11"/>
      <c r="D1479" s="11"/>
      <c r="E1479" s="11"/>
    </row>
    <row r="1480" spans="2:5">
      <c r="B1480" s="11"/>
      <c r="C1480" s="11"/>
      <c r="D1480" s="11"/>
      <c r="E1480" s="11"/>
    </row>
    <row r="1481" spans="2:5">
      <c r="B1481" s="11"/>
      <c r="C1481" s="11"/>
      <c r="D1481" s="11"/>
      <c r="E1481" s="11"/>
    </row>
    <row r="1482" spans="2:5">
      <c r="B1482" s="11"/>
      <c r="C1482" s="11"/>
      <c r="D1482" s="11"/>
      <c r="E1482" s="11"/>
    </row>
    <row r="1483" spans="2:5">
      <c r="B1483" s="11"/>
      <c r="C1483" s="11"/>
      <c r="D1483" s="11"/>
      <c r="E1483" s="11"/>
    </row>
    <row r="1484" spans="2:5">
      <c r="B1484" s="11"/>
      <c r="C1484" s="11"/>
      <c r="D1484" s="11"/>
      <c r="E1484" s="11"/>
    </row>
    <row r="1485" spans="2:5">
      <c r="B1485" s="11"/>
      <c r="C1485" s="11"/>
      <c r="D1485" s="11"/>
      <c r="E1485" s="11"/>
    </row>
    <row r="1486" spans="2:5">
      <c r="B1486" s="11"/>
      <c r="C1486" s="11"/>
      <c r="D1486" s="11"/>
      <c r="E1486" s="11"/>
    </row>
    <row r="1487" spans="2:5">
      <c r="B1487" s="11"/>
      <c r="C1487" s="11"/>
      <c r="D1487" s="11"/>
      <c r="E1487" s="11"/>
    </row>
    <row r="1488" spans="2:5">
      <c r="B1488" s="11"/>
      <c r="C1488" s="11"/>
      <c r="D1488" s="11"/>
      <c r="E1488" s="11"/>
    </row>
    <row r="1489" spans="2:5">
      <c r="B1489" s="11"/>
      <c r="C1489" s="11"/>
      <c r="D1489" s="11"/>
      <c r="E1489" s="11"/>
    </row>
    <row r="1490" spans="2:5">
      <c r="B1490" s="11"/>
      <c r="C1490" s="11"/>
      <c r="D1490" s="11"/>
      <c r="E1490" s="11"/>
    </row>
    <row r="1491" spans="2:5">
      <c r="B1491" s="11"/>
      <c r="C1491" s="11"/>
      <c r="D1491" s="11"/>
      <c r="E1491" s="11"/>
    </row>
    <row r="1492" spans="2:5">
      <c r="B1492" s="11"/>
      <c r="C1492" s="11"/>
      <c r="D1492" s="11"/>
      <c r="E1492" s="11"/>
    </row>
    <row r="1493" spans="2:5">
      <c r="B1493" s="11"/>
      <c r="C1493" s="11"/>
      <c r="D1493" s="11"/>
      <c r="E1493" s="11"/>
    </row>
    <row r="1494" spans="2:5">
      <c r="B1494" s="11"/>
      <c r="C1494" s="11"/>
      <c r="D1494" s="11"/>
      <c r="E1494" s="11"/>
    </row>
    <row r="1495" spans="2:5">
      <c r="B1495" s="11"/>
      <c r="C1495" s="11"/>
      <c r="D1495" s="11"/>
      <c r="E1495" s="11"/>
    </row>
    <row r="1496" spans="2:5">
      <c r="B1496" s="11"/>
      <c r="C1496" s="11"/>
      <c r="D1496" s="11"/>
      <c r="E1496" s="11"/>
    </row>
    <row r="1497" spans="2:5">
      <c r="B1497" s="11"/>
      <c r="C1497" s="11"/>
      <c r="D1497" s="11"/>
      <c r="E1497" s="11"/>
    </row>
    <row r="1498" spans="2:5">
      <c r="B1498" s="11"/>
      <c r="C1498" s="11"/>
      <c r="D1498" s="11"/>
      <c r="E1498" s="11"/>
    </row>
    <row r="1499" spans="2:5">
      <c r="B1499" s="11"/>
      <c r="C1499" s="11"/>
      <c r="D1499" s="11"/>
      <c r="E1499" s="11"/>
    </row>
    <row r="1500" spans="2:5">
      <c r="B1500" s="11"/>
      <c r="C1500" s="11"/>
      <c r="D1500" s="11"/>
      <c r="E1500" s="11"/>
    </row>
    <row r="1501" spans="2:5">
      <c r="B1501" s="11"/>
      <c r="C1501" s="11"/>
      <c r="D1501" s="11"/>
      <c r="E1501" s="11"/>
    </row>
    <row r="1502" spans="2:5">
      <c r="B1502" s="11"/>
      <c r="C1502" s="11"/>
      <c r="D1502" s="11"/>
      <c r="E1502" s="11"/>
    </row>
    <row r="1503" spans="2:5">
      <c r="B1503" s="11"/>
      <c r="C1503" s="11"/>
      <c r="D1503" s="11"/>
      <c r="E1503" s="11"/>
    </row>
    <row r="1504" spans="2:5">
      <c r="B1504" s="11"/>
      <c r="C1504" s="11"/>
      <c r="D1504" s="11"/>
      <c r="E1504" s="11"/>
    </row>
    <row r="1505" spans="2:5">
      <c r="B1505" s="11"/>
      <c r="C1505" s="11"/>
      <c r="D1505" s="11"/>
      <c r="E1505" s="11"/>
    </row>
    <row r="1506" spans="2:5">
      <c r="B1506" s="11"/>
      <c r="C1506" s="11"/>
      <c r="D1506" s="11"/>
      <c r="E1506" s="11"/>
    </row>
    <row r="1507" spans="2:5">
      <c r="B1507" s="11"/>
      <c r="C1507" s="11"/>
      <c r="D1507" s="11"/>
      <c r="E1507" s="11"/>
    </row>
    <row r="1508" spans="2:5">
      <c r="B1508" s="11"/>
      <c r="C1508" s="11"/>
      <c r="D1508" s="11"/>
      <c r="E1508" s="11"/>
    </row>
    <row r="1509" spans="2:5">
      <c r="B1509" s="11"/>
      <c r="C1509" s="11"/>
      <c r="D1509" s="11"/>
      <c r="E1509" s="11"/>
    </row>
    <row r="1510" spans="2:5">
      <c r="B1510" s="11"/>
      <c r="C1510" s="11"/>
      <c r="D1510" s="11"/>
      <c r="E1510" s="11"/>
    </row>
    <row r="1511" spans="2:5">
      <c r="B1511" s="11"/>
      <c r="C1511" s="11"/>
      <c r="D1511" s="11"/>
      <c r="E1511" s="11"/>
    </row>
    <row r="1512" spans="2:5">
      <c r="B1512" s="11"/>
      <c r="C1512" s="11"/>
      <c r="D1512" s="11"/>
      <c r="E1512" s="11"/>
    </row>
    <row r="1513" spans="2:5">
      <c r="B1513" s="11"/>
      <c r="C1513" s="11"/>
      <c r="D1513" s="11"/>
      <c r="E1513" s="11"/>
    </row>
    <row r="1514" spans="2:5">
      <c r="B1514" s="11"/>
      <c r="C1514" s="11"/>
      <c r="D1514" s="11"/>
      <c r="E1514" s="11"/>
    </row>
    <row r="1515" spans="2:5">
      <c r="B1515" s="11"/>
      <c r="C1515" s="11"/>
      <c r="D1515" s="11"/>
      <c r="E1515" s="11"/>
    </row>
    <row r="1516" spans="2:5">
      <c r="B1516" s="11"/>
      <c r="C1516" s="11"/>
      <c r="D1516" s="11"/>
      <c r="E1516" s="11"/>
    </row>
    <row r="1517" spans="2:5">
      <c r="B1517" s="11"/>
      <c r="C1517" s="11"/>
      <c r="D1517" s="11"/>
      <c r="E1517" s="11"/>
    </row>
    <row r="1518" spans="2:5">
      <c r="B1518" s="11"/>
      <c r="C1518" s="11"/>
      <c r="D1518" s="11"/>
      <c r="E1518" s="11"/>
    </row>
    <row r="1519" spans="2:5">
      <c r="B1519" s="11"/>
      <c r="C1519" s="11"/>
      <c r="D1519" s="11"/>
      <c r="E1519" s="11"/>
    </row>
    <row r="1520" spans="2:5">
      <c r="B1520" s="11"/>
      <c r="C1520" s="11"/>
      <c r="D1520" s="11"/>
      <c r="E1520" s="11"/>
    </row>
    <row r="1521" spans="2:5">
      <c r="B1521" s="11"/>
      <c r="C1521" s="11"/>
      <c r="D1521" s="11"/>
      <c r="E1521" s="11"/>
    </row>
    <row r="1522" spans="2:5">
      <c r="B1522" s="11"/>
      <c r="C1522" s="11"/>
      <c r="D1522" s="11"/>
      <c r="E1522" s="11"/>
    </row>
    <row r="1523" spans="2:5">
      <c r="B1523" s="11"/>
      <c r="C1523" s="11"/>
      <c r="D1523" s="11"/>
      <c r="E1523" s="11"/>
    </row>
    <row r="1524" spans="2:5">
      <c r="B1524" s="11"/>
      <c r="C1524" s="11"/>
      <c r="D1524" s="11"/>
      <c r="E1524" s="11"/>
    </row>
    <row r="1525" spans="2:5">
      <c r="B1525" s="11"/>
      <c r="C1525" s="11"/>
      <c r="D1525" s="11"/>
      <c r="E1525" s="11"/>
    </row>
    <row r="1526" spans="2:5">
      <c r="B1526" s="11"/>
      <c r="C1526" s="11"/>
      <c r="D1526" s="11"/>
      <c r="E1526" s="11"/>
    </row>
    <row r="1527" spans="2:5">
      <c r="B1527" s="11"/>
      <c r="C1527" s="11"/>
      <c r="D1527" s="11"/>
      <c r="E1527" s="11"/>
    </row>
    <row r="1528" spans="2:5">
      <c r="B1528" s="11"/>
      <c r="C1528" s="11"/>
      <c r="D1528" s="11"/>
      <c r="E1528" s="11"/>
    </row>
    <row r="1529" spans="2:5">
      <c r="B1529" s="11"/>
      <c r="C1529" s="11"/>
      <c r="D1529" s="11"/>
      <c r="E1529" s="11"/>
    </row>
    <row r="1530" spans="2:5">
      <c r="B1530" s="11"/>
      <c r="C1530" s="11"/>
      <c r="D1530" s="11"/>
      <c r="E1530" s="11"/>
    </row>
    <row r="1531" spans="2:5">
      <c r="B1531" s="11"/>
      <c r="C1531" s="11"/>
      <c r="D1531" s="11"/>
      <c r="E1531" s="11"/>
    </row>
    <row r="1532" spans="2:5">
      <c r="B1532" s="11"/>
      <c r="C1532" s="11"/>
      <c r="D1532" s="11"/>
      <c r="E1532" s="11"/>
    </row>
    <row r="1533" spans="2:5">
      <c r="B1533" s="11"/>
      <c r="C1533" s="11"/>
      <c r="D1533" s="11"/>
      <c r="E1533" s="11"/>
    </row>
    <row r="1534" spans="2:5">
      <c r="B1534" s="11"/>
      <c r="C1534" s="11"/>
      <c r="D1534" s="11"/>
      <c r="E1534" s="11"/>
    </row>
    <row r="1535" spans="2:5">
      <c r="B1535" s="11"/>
      <c r="C1535" s="11"/>
      <c r="D1535" s="11"/>
      <c r="E1535" s="11"/>
    </row>
    <row r="1536" spans="2:5">
      <c r="B1536" s="11"/>
      <c r="C1536" s="11"/>
      <c r="D1536" s="11"/>
      <c r="E1536" s="11"/>
    </row>
    <row r="1537" spans="2:5">
      <c r="B1537" s="11"/>
      <c r="C1537" s="11"/>
      <c r="D1537" s="11"/>
      <c r="E1537" s="11"/>
    </row>
    <row r="1538" spans="2:5">
      <c r="B1538" s="11"/>
      <c r="C1538" s="11"/>
      <c r="D1538" s="11"/>
      <c r="E1538" s="11"/>
    </row>
    <row r="1539" spans="2:5">
      <c r="B1539" s="11"/>
      <c r="C1539" s="11"/>
      <c r="D1539" s="11"/>
      <c r="E1539" s="11"/>
    </row>
    <row r="1540" spans="2:5">
      <c r="B1540" s="11"/>
      <c r="C1540" s="11"/>
      <c r="D1540" s="11"/>
      <c r="E1540" s="11"/>
    </row>
    <row r="1541" spans="2:5">
      <c r="B1541" s="11"/>
      <c r="C1541" s="11"/>
      <c r="D1541" s="11"/>
      <c r="E1541" s="11"/>
    </row>
    <row r="1542" spans="2:5">
      <c r="B1542" s="11"/>
      <c r="C1542" s="11"/>
      <c r="D1542" s="11"/>
      <c r="E1542" s="11"/>
    </row>
    <row r="1543" spans="2:5">
      <c r="B1543" s="11"/>
      <c r="C1543" s="11"/>
      <c r="D1543" s="11"/>
      <c r="E1543" s="11"/>
    </row>
    <row r="1544" spans="2:5">
      <c r="B1544" s="11"/>
      <c r="C1544" s="11"/>
      <c r="D1544" s="11"/>
      <c r="E1544" s="11"/>
    </row>
    <row r="1545" spans="2:5">
      <c r="B1545" s="11"/>
      <c r="C1545" s="11"/>
      <c r="D1545" s="11"/>
      <c r="E1545" s="11"/>
    </row>
    <row r="1546" spans="2:5">
      <c r="B1546" s="11"/>
      <c r="C1546" s="11"/>
      <c r="D1546" s="11"/>
      <c r="E1546" s="11"/>
    </row>
    <row r="1547" spans="2:5">
      <c r="B1547" s="11"/>
      <c r="C1547" s="11"/>
      <c r="D1547" s="11"/>
      <c r="E1547" s="11"/>
    </row>
    <row r="1548" spans="2:5">
      <c r="B1548" s="11"/>
      <c r="C1548" s="11"/>
      <c r="D1548" s="11"/>
      <c r="E1548" s="11"/>
    </row>
    <row r="1549" spans="2:5">
      <c r="B1549" s="11"/>
      <c r="C1549" s="11"/>
      <c r="D1549" s="11"/>
      <c r="E1549" s="11"/>
    </row>
    <row r="1550" spans="2:5">
      <c r="B1550" s="11"/>
      <c r="C1550" s="11"/>
      <c r="D1550" s="11"/>
      <c r="E1550" s="11"/>
    </row>
    <row r="1551" spans="2:5">
      <c r="B1551" s="11"/>
      <c r="C1551" s="11"/>
      <c r="D1551" s="11"/>
      <c r="E1551" s="11"/>
    </row>
    <row r="1552" spans="2:5">
      <c r="B1552" s="11"/>
      <c r="C1552" s="11"/>
      <c r="D1552" s="11"/>
      <c r="E1552" s="11"/>
    </row>
    <row r="1553" spans="2:5">
      <c r="B1553" s="11"/>
      <c r="C1553" s="11"/>
      <c r="D1553" s="11"/>
      <c r="E1553" s="11"/>
    </row>
    <row r="1554" spans="2:5">
      <c r="B1554" s="11"/>
      <c r="C1554" s="11"/>
      <c r="D1554" s="11"/>
      <c r="E1554" s="11"/>
    </row>
    <row r="1555" spans="2:5">
      <c r="B1555" s="11"/>
      <c r="C1555" s="11"/>
      <c r="D1555" s="11"/>
      <c r="E1555" s="11"/>
    </row>
    <row r="1556" spans="2:5">
      <c r="B1556" s="11"/>
      <c r="C1556" s="11"/>
      <c r="D1556" s="11"/>
      <c r="E1556" s="11"/>
    </row>
    <row r="1557" spans="2:5">
      <c r="B1557" s="11"/>
      <c r="C1557" s="11"/>
      <c r="D1557" s="11"/>
      <c r="E1557" s="11"/>
    </row>
    <row r="1558" spans="2:5">
      <c r="B1558" s="11"/>
      <c r="C1558" s="11"/>
      <c r="D1558" s="11"/>
      <c r="E1558" s="11"/>
    </row>
    <row r="1559" spans="2:5">
      <c r="B1559" s="11"/>
      <c r="C1559" s="11"/>
      <c r="D1559" s="11"/>
      <c r="E1559" s="11"/>
    </row>
    <row r="1560" spans="2:5">
      <c r="B1560" s="11"/>
      <c r="C1560" s="11"/>
      <c r="D1560" s="11"/>
      <c r="E1560" s="11"/>
    </row>
  </sheetData>
  <sheetProtection selectLockedCell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9">
    <tabColor rgb="FF92D050"/>
  </sheetPr>
  <dimension ref="A1:I38"/>
  <sheetViews>
    <sheetView showGridLines="0" workbookViewId="0">
      <pane ySplit="1" topLeftCell="A3" activePane="bottomLeft" state="frozen"/>
      <selection pane="bottomLeft" activeCell="L10" sqref="L10"/>
    </sheetView>
  </sheetViews>
  <sheetFormatPr defaultRowHeight="15"/>
  <cols>
    <col min="1" max="1" width="9.140625" style="7"/>
    <col min="2" max="2" width="23.42578125" style="7" customWidth="1"/>
    <col min="3" max="4" width="9.140625" style="7"/>
    <col min="5" max="5" width="12" style="7" bestFit="1" customWidth="1"/>
    <col min="6" max="6" width="18.140625" style="7" customWidth="1"/>
    <col min="7" max="7" width="18.85546875" style="7" customWidth="1"/>
    <col min="8" max="8" width="9.5703125" style="7" bestFit="1" customWidth="1"/>
    <col min="9" max="16384" width="9.140625" style="7"/>
  </cols>
  <sheetData>
    <row r="1" spans="1:9" s="107" customFormat="1" ht="18.75">
      <c r="A1" s="106" t="s">
        <v>137</v>
      </c>
    </row>
    <row r="2" spans="1:9">
      <c r="F2" s="85"/>
      <c r="G2" s="85"/>
      <c r="H2" s="85"/>
      <c r="I2" s="85"/>
    </row>
    <row r="3" spans="1:9">
      <c r="B3" s="30" t="s">
        <v>170</v>
      </c>
      <c r="C3" s="361"/>
      <c r="D3" s="362"/>
      <c r="F3" s="96" t="s">
        <v>171</v>
      </c>
      <c r="G3" s="97"/>
      <c r="H3" s="97"/>
      <c r="I3" s="97"/>
    </row>
    <row r="4" spans="1:9">
      <c r="B4" s="23" t="s">
        <v>139</v>
      </c>
      <c r="C4" s="24" t="s">
        <v>140</v>
      </c>
      <c r="D4" s="25">
        <v>500</v>
      </c>
      <c r="F4" s="353"/>
      <c r="G4" s="354" t="s">
        <v>154</v>
      </c>
      <c r="H4" s="353"/>
      <c r="I4" s="363"/>
    </row>
    <row r="5" spans="1:9">
      <c r="B5" s="23" t="s">
        <v>149</v>
      </c>
      <c r="C5" s="24" t="s">
        <v>140</v>
      </c>
      <c r="D5" s="25">
        <v>800</v>
      </c>
      <c r="F5" s="370"/>
      <c r="G5" s="371" t="s">
        <v>164</v>
      </c>
      <c r="H5" s="372" t="s">
        <v>164</v>
      </c>
      <c r="I5" s="373" t="s">
        <v>1</v>
      </c>
    </row>
    <row r="6" spans="1:9">
      <c r="B6" s="23" t="s">
        <v>158</v>
      </c>
      <c r="C6" s="24" t="s">
        <v>147</v>
      </c>
      <c r="D6" s="25">
        <v>0.01</v>
      </c>
      <c r="F6" s="119" t="s">
        <v>155</v>
      </c>
      <c r="G6" s="355">
        <f>SUM(H22:H27)/1000</f>
        <v>0.7645302282497316</v>
      </c>
      <c r="H6" s="119"/>
      <c r="I6" s="364"/>
    </row>
    <row r="7" spans="1:9">
      <c r="B7" s="23" t="s">
        <v>152</v>
      </c>
      <c r="C7" s="24" t="s">
        <v>147</v>
      </c>
      <c r="D7" s="25">
        <v>1.2E-2</v>
      </c>
      <c r="F7" s="356" t="s">
        <v>166</v>
      </c>
      <c r="G7" s="357"/>
      <c r="H7" s="365">
        <f>G6</f>
        <v>0.7645302282497316</v>
      </c>
      <c r="I7" s="366">
        <f>H7/G15</f>
        <v>0.38841092140026084</v>
      </c>
    </row>
    <row r="8" spans="1:9">
      <c r="B8" s="23" t="s">
        <v>167</v>
      </c>
      <c r="C8" s="24" t="s">
        <v>140</v>
      </c>
      <c r="D8" s="25">
        <v>1100</v>
      </c>
      <c r="F8" s="119" t="s">
        <v>362</v>
      </c>
      <c r="G8" s="358">
        <f>D12*$E$38</f>
        <v>3.5338339514978602E-3</v>
      </c>
      <c r="H8" s="367"/>
      <c r="I8" s="366"/>
    </row>
    <row r="9" spans="1:9">
      <c r="B9" s="23" t="s">
        <v>168</v>
      </c>
      <c r="C9" s="24" t="s">
        <v>140</v>
      </c>
      <c r="D9" s="25">
        <v>1100</v>
      </c>
      <c r="F9" s="23" t="s">
        <v>369</v>
      </c>
      <c r="G9" s="355">
        <f>D4*(E32-E38)</f>
        <v>0.78092359441083758</v>
      </c>
      <c r="H9" s="23"/>
      <c r="I9" s="327"/>
    </row>
    <row r="10" spans="1:9">
      <c r="B10" s="23" t="s">
        <v>161</v>
      </c>
      <c r="C10" s="24" t="s">
        <v>162</v>
      </c>
      <c r="D10" s="25">
        <v>0.12</v>
      </c>
      <c r="F10" s="119" t="s">
        <v>156</v>
      </c>
      <c r="G10" s="355">
        <f>E33*E36*D6*D5</f>
        <v>0.16437826511484774</v>
      </c>
      <c r="H10" s="367"/>
      <c r="I10" s="366"/>
    </row>
    <row r="11" spans="1:9">
      <c r="B11" s="23" t="s">
        <v>163</v>
      </c>
      <c r="C11" s="24" t="s">
        <v>164</v>
      </c>
      <c r="D11" s="25">
        <v>0.1</v>
      </c>
      <c r="F11" s="119" t="s">
        <v>159</v>
      </c>
      <c r="G11" s="355">
        <f>E34*PI()*D7^2*MAX(Core!$D$51:$D$751)*D8/1000</f>
        <v>2.3886157263773914E-2</v>
      </c>
      <c r="H11" s="367"/>
      <c r="I11" s="366"/>
    </row>
    <row r="12" spans="1:9" ht="32.25" customHeight="1">
      <c r="B12" s="100" t="s">
        <v>368</v>
      </c>
      <c r="C12" s="101" t="s">
        <v>140</v>
      </c>
      <c r="D12" s="324">
        <v>286</v>
      </c>
      <c r="F12" s="119" t="s">
        <v>77</v>
      </c>
      <c r="G12" s="355">
        <f>E37/2*E35*D8*4+D11</f>
        <v>0.11110201747375266</v>
      </c>
      <c r="H12" s="367"/>
      <c r="I12" s="366"/>
    </row>
    <row r="13" spans="1:9" ht="30">
      <c r="F13" s="289" t="s">
        <v>172</v>
      </c>
      <c r="G13" s="355">
        <f>D10</f>
        <v>0.12</v>
      </c>
      <c r="H13" s="367"/>
      <c r="I13" s="366"/>
    </row>
    <row r="14" spans="1:9">
      <c r="F14" s="359" t="s">
        <v>166</v>
      </c>
      <c r="G14" s="360"/>
      <c r="H14" s="368">
        <f>SUM(G9:G13)</f>
        <v>1.2002900342632121</v>
      </c>
      <c r="I14" s="369">
        <f>H14/G15</f>
        <v>0.60979375429409455</v>
      </c>
    </row>
    <row r="15" spans="1:9" ht="15.75" thickBot="1">
      <c r="F15" s="121" t="s">
        <v>165</v>
      </c>
      <c r="G15" s="246">
        <f>SUM(G6:G13)</f>
        <v>1.9683540964644415</v>
      </c>
      <c r="H15" s="85"/>
      <c r="I15" s="110"/>
    </row>
    <row r="16" spans="1:9" ht="15.75" thickTop="1"/>
    <row r="19" spans="2:8">
      <c r="B19" s="109" t="s">
        <v>197</v>
      </c>
      <c r="C19" s="109"/>
      <c r="D19" s="109"/>
      <c r="E19" s="109"/>
      <c r="F19" s="665" t="s">
        <v>311</v>
      </c>
      <c r="G19" s="665"/>
    </row>
    <row r="20" spans="2:8" s="108" customFormat="1">
      <c r="B20" s="382" t="s">
        <v>196</v>
      </c>
      <c r="C20" s="383" t="s">
        <v>1</v>
      </c>
      <c r="D20" s="383"/>
      <c r="E20" s="384">
        <f>SUMPRODUCT('Laminate Schedule'!$L$12:$L$17,'Laminate Schedule'!$M$12:$M$17)/SUM('Laminate Schedule'!$L$12:$L$17)</f>
        <v>0.31988636363636369</v>
      </c>
      <c r="F20" s="376" t="s">
        <v>309</v>
      </c>
      <c r="G20" s="377" t="s">
        <v>310</v>
      </c>
      <c r="H20" s="108" t="s">
        <v>660</v>
      </c>
    </row>
    <row r="21" spans="2:8">
      <c r="B21" s="382" t="s">
        <v>195</v>
      </c>
      <c r="C21" s="383"/>
      <c r="D21" s="385" t="s">
        <v>194</v>
      </c>
      <c r="E21" s="386"/>
      <c r="F21" s="374" t="s">
        <v>312</v>
      </c>
      <c r="G21" s="375" t="s">
        <v>312</v>
      </c>
    </row>
    <row r="22" spans="2:8">
      <c r="B22" s="111" t="s">
        <v>185</v>
      </c>
      <c r="C22" s="112" t="s">
        <v>186</v>
      </c>
      <c r="D22" s="112">
        <v>1</v>
      </c>
      <c r="E22" s="113">
        <f>'Laminate Schedule'!D12</f>
        <v>0</v>
      </c>
      <c r="F22" s="378">
        <f t="shared" ref="F22:F27" si="0">E22*$E$31</f>
        <v>0</v>
      </c>
      <c r="G22" s="380">
        <f>IF('Laminate Schedule'!M12&gt;0,F22/'Laminate Schedule'!$E12/'Laminate Schedule'!M12*(1-'Laminate Schedule'!M12)*'Laminate Schedule'!$C$77,0)</f>
        <v>0</v>
      </c>
      <c r="H22" s="606">
        <f>SUM(F22:G22)*IF('Laminate Schedule'!F12&lt;&gt;"none",1,0)</f>
        <v>0</v>
      </c>
    </row>
    <row r="23" spans="2:8">
      <c r="B23" s="114"/>
      <c r="C23" s="115" t="s">
        <v>186</v>
      </c>
      <c r="D23" s="115">
        <v>2</v>
      </c>
      <c r="E23" s="116">
        <f>'Laminate Schedule'!D13</f>
        <v>226.5</v>
      </c>
      <c r="F23" s="379">
        <f t="shared" si="0"/>
        <v>94.820505872439469</v>
      </c>
      <c r="G23" s="380">
        <f>IF('Laminate Schedule'!M13&gt;0,F23/'Laminate Schedule'!$E13/'Laminate Schedule'!M13*(1-'Laminate Schedule'!M13)*'Laminate Schedule'!$C$77,0)</f>
        <v>102.11439093955019</v>
      </c>
      <c r="H23" s="606">
        <f>SUM(F23:G23)*IF('Laminate Schedule'!F13&lt;&gt;"none",1,0)</f>
        <v>196.93489681198966</v>
      </c>
    </row>
    <row r="24" spans="2:8">
      <c r="B24" s="117"/>
      <c r="C24" s="118" t="s">
        <v>186</v>
      </c>
      <c r="D24" s="118">
        <v>3</v>
      </c>
      <c r="E24" s="51">
        <f>'Laminate Schedule'!D14</f>
        <v>180</v>
      </c>
      <c r="F24" s="379">
        <f t="shared" si="0"/>
        <v>75.354044401938651</v>
      </c>
      <c r="G24" s="380">
        <f>IF('Laminate Schedule'!M14&gt;0,F24/'Laminate Schedule'!$E14/'Laminate Schedule'!M14*(1-'Laminate Schedule'!M14)*'Laminate Schedule'!$C$77,0)</f>
        <v>109.97617291093751</v>
      </c>
      <c r="H24" s="606">
        <f>SUM(F24:G24)*IF('Laminate Schedule'!F14&lt;&gt;"none",1,0)</f>
        <v>185.33021731287616</v>
      </c>
    </row>
    <row r="25" spans="2:8">
      <c r="B25" s="114" t="s">
        <v>184</v>
      </c>
      <c r="C25" s="115" t="s">
        <v>186</v>
      </c>
      <c r="D25" s="115">
        <v>4</v>
      </c>
      <c r="E25" s="116">
        <f>'Laminate Schedule'!D15</f>
        <v>180</v>
      </c>
      <c r="F25" s="379">
        <f t="shared" si="0"/>
        <v>75.354044401938651</v>
      </c>
      <c r="G25" s="380">
        <f>IF('Laminate Schedule'!M15&gt;0,F25/'Laminate Schedule'!$E15/'Laminate Schedule'!M15*(1-'Laminate Schedule'!M15)*'Laminate Schedule'!$C$77,0)</f>
        <v>109.97617291093751</v>
      </c>
      <c r="H25" s="606">
        <f>SUM(F25:G25)*IF('Laminate Schedule'!F15&lt;&gt;"none",1,0)</f>
        <v>185.33021731287616</v>
      </c>
    </row>
    <row r="26" spans="2:8">
      <c r="B26" s="119"/>
      <c r="C26" s="115" t="s">
        <v>186</v>
      </c>
      <c r="D26" s="115">
        <v>5</v>
      </c>
      <c r="E26" s="116">
        <f>'Laminate Schedule'!D16</f>
        <v>226.5</v>
      </c>
      <c r="F26" s="379">
        <f t="shared" si="0"/>
        <v>94.820505872439469</v>
      </c>
      <c r="G26" s="380">
        <f>IF('Laminate Schedule'!M16&gt;0,F26/'Laminate Schedule'!$E16/'Laminate Schedule'!M16*(1-'Laminate Schedule'!M16)*'Laminate Schedule'!$C$77,0)</f>
        <v>102.11439093955019</v>
      </c>
      <c r="H26" s="606">
        <f>SUM(F26:G26)*IF('Laminate Schedule'!F16&lt;&gt;"none",1,0)</f>
        <v>196.93489681198966</v>
      </c>
    </row>
    <row r="27" spans="2:8">
      <c r="B27" s="120"/>
      <c r="C27" s="118" t="s">
        <v>186</v>
      </c>
      <c r="D27" s="118">
        <v>6</v>
      </c>
      <c r="E27" s="51">
        <f>'Laminate Schedule'!D17</f>
        <v>0</v>
      </c>
      <c r="F27" s="381">
        <f t="shared" si="0"/>
        <v>0</v>
      </c>
      <c r="G27" s="469">
        <f>IF('Laminate Schedule'!M17&gt;0,F27/'Laminate Schedule'!$E17/'Laminate Schedule'!M17*(1-'Laminate Schedule'!M17)*'Laminate Schedule'!$C$77,0)</f>
        <v>0</v>
      </c>
      <c r="H27" s="606">
        <f>SUM(F27:G27)*IF('Laminate Schedule'!F17&lt;&gt;"none",1,0)</f>
        <v>0</v>
      </c>
    </row>
    <row r="28" spans="2:8">
      <c r="B28" s="85"/>
      <c r="C28" s="85"/>
      <c r="D28" s="85"/>
      <c r="E28" s="85"/>
    </row>
    <row r="29" spans="2:8">
      <c r="B29" s="85"/>
      <c r="C29" s="85"/>
      <c r="D29" s="85"/>
      <c r="E29" s="85"/>
    </row>
    <row r="30" spans="2:8">
      <c r="B30" s="387" t="s">
        <v>169</v>
      </c>
      <c r="C30" s="392"/>
      <c r="D30" s="388"/>
      <c r="E30" s="389"/>
    </row>
    <row r="31" spans="2:8">
      <c r="B31" s="119" t="s">
        <v>138</v>
      </c>
      <c r="C31" s="393"/>
      <c r="D31" s="115"/>
      <c r="E31" s="390">
        <f>OutlineParameters!$D$1</f>
        <v>0.41863358001077028</v>
      </c>
    </row>
    <row r="32" spans="2:8">
      <c r="B32" s="119" t="s">
        <v>142</v>
      </c>
      <c r="C32" s="393" t="s">
        <v>143</v>
      </c>
      <c r="D32" s="115"/>
      <c r="E32" s="390">
        <f>Core!$AH$48*2</f>
        <v>1.5742032515891503E-3</v>
      </c>
    </row>
    <row r="33" spans="2:5">
      <c r="B33" s="119" t="s">
        <v>148</v>
      </c>
      <c r="C33" s="393" t="s">
        <v>65</v>
      </c>
      <c r="D33" s="115"/>
      <c r="E33" s="390">
        <f>OutlineParameters!$G$1</f>
        <v>2.0547283139355965</v>
      </c>
    </row>
    <row r="34" spans="2:5">
      <c r="B34" s="119" t="s">
        <v>150</v>
      </c>
      <c r="C34" s="393" t="s">
        <v>151</v>
      </c>
      <c r="D34" s="115"/>
      <c r="E34" s="390">
        <f>COUNTIF(OutlineParameters!$C$80:$C$82,"&lt;&gt;0")*4</f>
        <v>8</v>
      </c>
    </row>
    <row r="35" spans="2:5">
      <c r="B35" s="119" t="s">
        <v>153</v>
      </c>
      <c r="C35" s="393" t="s">
        <v>146</v>
      </c>
      <c r="D35" s="115"/>
      <c r="E35" s="390">
        <f>(OutlineParameters!$C$75^2*PI()+OutlineParameters!C75*2*OutlineParameters!$C$76)/10^6</f>
        <v>8.4106192982974677E-4</v>
      </c>
    </row>
    <row r="36" spans="2:5">
      <c r="B36" s="119" t="s">
        <v>157</v>
      </c>
      <c r="C36" s="393" t="s">
        <v>147</v>
      </c>
      <c r="D36" s="115"/>
      <c r="E36" s="390">
        <f>OutlineParameters!C44/1000</f>
        <v>0.01</v>
      </c>
    </row>
    <row r="37" spans="2:5">
      <c r="B37" s="119" t="s">
        <v>160</v>
      </c>
      <c r="C37" s="393" t="s">
        <v>147</v>
      </c>
      <c r="D37" s="115"/>
      <c r="E37" s="390">
        <f>MAX(Core!$D$51:$D$751)/1000</f>
        <v>6.0000000000000001E-3</v>
      </c>
    </row>
    <row r="38" spans="2:5">
      <c r="B38" s="100" t="s">
        <v>367</v>
      </c>
      <c r="C38" s="394" t="s">
        <v>143</v>
      </c>
      <c r="D38" s="101"/>
      <c r="E38" s="391">
        <f>(Core!$C$21*OutlineParameters!$C$46*AVERAGE(Core!$D$51:$D$751))/10^9</f>
        <v>1.2356062767475035E-5</v>
      </c>
    </row>
  </sheetData>
  <sheetProtection selectLockedCells="1"/>
  <mergeCells count="1">
    <mergeCell ref="F19:G19"/>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tabColor rgb="FFFFC000"/>
  </sheetPr>
  <dimension ref="A1:P105"/>
  <sheetViews>
    <sheetView showGridLines="0" topLeftCell="E1" zoomScale="80" zoomScaleNormal="80" workbookViewId="0">
      <pane ySplit="1" topLeftCell="A24" activePane="bottomLeft" state="frozen"/>
      <selection pane="bottomLeft" activeCell="P43" sqref="P43"/>
    </sheetView>
  </sheetViews>
  <sheetFormatPr defaultRowHeight="12.75"/>
  <cols>
    <col min="1" max="1" width="9.28515625" style="152" customWidth="1"/>
    <col min="2" max="2" width="16" style="152" customWidth="1"/>
    <col min="3" max="3" width="14.7109375" style="152" customWidth="1"/>
    <col min="4" max="4" width="20.7109375" style="152" customWidth="1"/>
    <col min="5" max="5" width="19.28515625" style="152" customWidth="1"/>
    <col min="6" max="6" width="13.85546875" style="152" customWidth="1"/>
    <col min="7" max="7" width="22.5703125" style="152" customWidth="1"/>
    <col min="8" max="8" width="16" style="152" customWidth="1"/>
    <col min="9" max="9" width="24.85546875" style="152" customWidth="1"/>
    <col min="10" max="10" width="17" style="152" customWidth="1"/>
    <col min="11" max="12" width="21.140625" style="152" customWidth="1"/>
    <col min="13" max="14" width="18.7109375" style="152" customWidth="1"/>
    <col min="15" max="15" width="15.5703125" style="152" customWidth="1"/>
    <col min="16" max="16384" width="9.140625" style="152"/>
  </cols>
  <sheetData>
    <row r="1" spans="1:16" ht="23.25">
      <c r="A1" s="314" t="s">
        <v>193</v>
      </c>
      <c r="H1" s="562" t="s">
        <v>594</v>
      </c>
    </row>
    <row r="2" spans="1:16" ht="11.25" customHeight="1">
      <c r="A2" s="151"/>
    </row>
    <row r="3" spans="1:16" ht="11.25" customHeight="1">
      <c r="A3" s="153" t="s">
        <v>577</v>
      </c>
    </row>
    <row r="4" spans="1:16">
      <c r="A4" s="152" t="s">
        <v>192</v>
      </c>
    </row>
    <row r="5" spans="1:16">
      <c r="A5" s="152" t="s">
        <v>191</v>
      </c>
    </row>
    <row r="6" spans="1:16">
      <c r="A6" s="152" t="s">
        <v>550</v>
      </c>
    </row>
    <row r="8" spans="1:16">
      <c r="A8" s="492" t="s">
        <v>548</v>
      </c>
      <c r="B8" s="493"/>
      <c r="C8" s="182">
        <v>2</v>
      </c>
    </row>
    <row r="9" spans="1:16" ht="28.5" customHeight="1">
      <c r="A9" s="154" t="s">
        <v>547</v>
      </c>
      <c r="B9" s="155"/>
      <c r="C9" s="152" t="str">
        <f>CHOOSE($C$8,C24,C36,C48,C60)</f>
        <v>1 layer stitched eglass 453gm+1 layer 180gm woven</v>
      </c>
    </row>
    <row r="10" spans="1:16" s="156" customFormat="1" ht="42.75" customHeight="1">
      <c r="C10" s="157" t="s">
        <v>194</v>
      </c>
      <c r="D10" s="158" t="s">
        <v>190</v>
      </c>
      <c r="E10" s="158" t="s">
        <v>308</v>
      </c>
      <c r="F10" s="158" t="s">
        <v>229</v>
      </c>
      <c r="G10" s="158" t="s">
        <v>677</v>
      </c>
      <c r="H10" s="158" t="s">
        <v>189</v>
      </c>
      <c r="I10" s="158" t="s">
        <v>188</v>
      </c>
      <c r="J10" s="158" t="s">
        <v>179</v>
      </c>
      <c r="K10" s="158" t="s">
        <v>372</v>
      </c>
      <c r="L10" s="158" t="s">
        <v>187</v>
      </c>
      <c r="M10" s="158" t="s">
        <v>316</v>
      </c>
      <c r="N10" s="158" t="s">
        <v>317</v>
      </c>
      <c r="O10" s="158" t="s">
        <v>313</v>
      </c>
      <c r="P10" s="158" t="s">
        <v>583</v>
      </c>
    </row>
    <row r="11" spans="1:16" s="159" customFormat="1" ht="12">
      <c r="C11" s="160" t="s">
        <v>151</v>
      </c>
      <c r="D11" s="161" t="s">
        <v>186</v>
      </c>
      <c r="E11" s="161" t="s">
        <v>140</v>
      </c>
      <c r="F11" s="162" t="s">
        <v>230</v>
      </c>
      <c r="G11" s="162"/>
      <c r="H11" s="161" t="s">
        <v>43</v>
      </c>
      <c r="I11" s="161" t="s">
        <v>43</v>
      </c>
      <c r="J11" s="161" t="s">
        <v>43</v>
      </c>
      <c r="K11" s="161" t="s">
        <v>373</v>
      </c>
      <c r="L11" s="161" t="s">
        <v>0</v>
      </c>
      <c r="M11" s="163" t="s">
        <v>1</v>
      </c>
      <c r="N11" s="163"/>
      <c r="O11" s="163"/>
    </row>
    <row r="12" spans="1:16">
      <c r="B12" s="470" t="s">
        <v>185</v>
      </c>
      <c r="C12" s="473">
        <v>1</v>
      </c>
      <c r="D12" s="474">
        <f t="shared" ref="D12:M12" si="0">CHOOSE($C$8,D27,D39,D51,D63)</f>
        <v>0</v>
      </c>
      <c r="E12" s="474">
        <f t="shared" si="0"/>
        <v>1400</v>
      </c>
      <c r="F12" s="474" t="str">
        <f t="shared" si="0"/>
        <v>none</v>
      </c>
      <c r="G12" s="474" t="str">
        <f t="shared" ref="G12" si="1">CHOOSE($C$8,G27,G39,G51,G63)</f>
        <v>Full</v>
      </c>
      <c r="H12" s="474">
        <f t="shared" si="0"/>
        <v>39</v>
      </c>
      <c r="I12" s="475">
        <f t="shared" si="0"/>
        <v>0</v>
      </c>
      <c r="J12" s="475">
        <f t="shared" si="0"/>
        <v>15.983606557377049</v>
      </c>
      <c r="K12" s="475">
        <f t="shared" si="0"/>
        <v>0.58499999999999996</v>
      </c>
      <c r="L12" s="489">
        <f t="shared" si="0"/>
        <v>0.15</v>
      </c>
      <c r="M12" s="476">
        <f t="shared" si="0"/>
        <v>0.3</v>
      </c>
      <c r="N12" s="477">
        <f t="shared" ref="N12:N17" si="2">M12*E12/(M12*E12+(1-M12)*$E$18)</f>
        <v>0.33333333333333331</v>
      </c>
      <c r="O12" s="489">
        <f t="shared" ref="O12:P18" si="3">CHOOSE($C$8,O27,O39,O51,O63)</f>
        <v>0.22</v>
      </c>
      <c r="P12" s="476">
        <f t="shared" si="3"/>
        <v>1</v>
      </c>
    </row>
    <row r="13" spans="1:16">
      <c r="B13" s="471"/>
      <c r="C13" s="478">
        <v>2</v>
      </c>
      <c r="D13" s="474">
        <f t="shared" ref="D13:M17" si="4">CHOOSE($C$8,D28,D40,D52,D64)</f>
        <v>226.5</v>
      </c>
      <c r="E13" s="474">
        <f t="shared" si="4"/>
        <v>2600</v>
      </c>
      <c r="F13" s="474" t="str">
        <f t="shared" si="4"/>
        <v>unidirectional</v>
      </c>
      <c r="G13" s="474" t="str">
        <f t="shared" ref="G13" si="5">CHOOSE($C$8,G28,G40,G52,G64)</f>
        <v>Full</v>
      </c>
      <c r="H13" s="474">
        <f t="shared" si="4"/>
        <v>39</v>
      </c>
      <c r="I13" s="475">
        <f t="shared" si="4"/>
        <v>0</v>
      </c>
      <c r="J13" s="475">
        <f t="shared" si="4"/>
        <v>15.983606557377049</v>
      </c>
      <c r="K13" s="475">
        <f t="shared" si="4"/>
        <v>0.58499999999999996</v>
      </c>
      <c r="L13" s="489">
        <f t="shared" si="4"/>
        <v>0.48</v>
      </c>
      <c r="M13" s="476">
        <f t="shared" si="4"/>
        <v>0.3</v>
      </c>
      <c r="N13" s="479">
        <f t="shared" si="2"/>
        <v>0.48148148148148145</v>
      </c>
      <c r="O13" s="489">
        <f t="shared" si="3"/>
        <v>0.22</v>
      </c>
      <c r="P13" s="476">
        <f t="shared" si="3"/>
        <v>1</v>
      </c>
    </row>
    <row r="14" spans="1:16">
      <c r="B14" s="471"/>
      <c r="C14" s="480">
        <v>3</v>
      </c>
      <c r="D14" s="481">
        <f t="shared" si="4"/>
        <v>180</v>
      </c>
      <c r="E14" s="481">
        <f t="shared" si="4"/>
        <v>1400</v>
      </c>
      <c r="F14" s="481" t="str">
        <f t="shared" si="4"/>
        <v>bi-ax 0/90</v>
      </c>
      <c r="G14" s="481" t="str">
        <f t="shared" ref="G14" si="6">CHOOSE($C$8,G29,G41,G53,G65)</f>
        <v>Full</v>
      </c>
      <c r="H14" s="481">
        <f t="shared" si="4"/>
        <v>39</v>
      </c>
      <c r="I14" s="482">
        <f t="shared" si="4"/>
        <v>0</v>
      </c>
      <c r="J14" s="482">
        <f t="shared" si="4"/>
        <v>15.983606557377049</v>
      </c>
      <c r="K14" s="482">
        <f t="shared" si="4"/>
        <v>0.58499999999999996</v>
      </c>
      <c r="L14" s="490">
        <f t="shared" si="4"/>
        <v>0.25</v>
      </c>
      <c r="M14" s="483">
        <f t="shared" si="4"/>
        <v>0.37</v>
      </c>
      <c r="N14" s="484">
        <f t="shared" si="2"/>
        <v>0.40659340659340659</v>
      </c>
      <c r="O14" s="490">
        <f t="shared" si="3"/>
        <v>0.22</v>
      </c>
      <c r="P14" s="483">
        <f t="shared" si="3"/>
        <v>1</v>
      </c>
    </row>
    <row r="15" spans="1:16">
      <c r="B15" s="470" t="s">
        <v>184</v>
      </c>
      <c r="C15" s="478">
        <v>4</v>
      </c>
      <c r="D15" s="474">
        <f t="shared" si="4"/>
        <v>180</v>
      </c>
      <c r="E15" s="474">
        <f t="shared" si="4"/>
        <v>1400</v>
      </c>
      <c r="F15" s="474" t="str">
        <f t="shared" si="4"/>
        <v>unidirectional</v>
      </c>
      <c r="G15" s="474">
        <f t="shared" ref="G15" si="7">CHOOSE($C$8,G30,G42,G54,G66)</f>
        <v>0</v>
      </c>
      <c r="H15" s="474">
        <f t="shared" si="4"/>
        <v>39</v>
      </c>
      <c r="I15" s="475">
        <f t="shared" si="4"/>
        <v>0</v>
      </c>
      <c r="J15" s="475">
        <f t="shared" si="4"/>
        <v>15.983606557377049</v>
      </c>
      <c r="K15" s="475">
        <f t="shared" si="4"/>
        <v>0.58499999999999996</v>
      </c>
      <c r="L15" s="489">
        <f t="shared" si="4"/>
        <v>0.25</v>
      </c>
      <c r="M15" s="476">
        <f t="shared" si="4"/>
        <v>0.37</v>
      </c>
      <c r="N15" s="479">
        <f t="shared" si="2"/>
        <v>0.40659340659340659</v>
      </c>
      <c r="O15" s="489">
        <f t="shared" si="3"/>
        <v>0.22</v>
      </c>
      <c r="P15" s="476">
        <f t="shared" si="3"/>
        <v>1</v>
      </c>
    </row>
    <row r="16" spans="1:16">
      <c r="B16" s="471"/>
      <c r="C16" s="478">
        <v>5</v>
      </c>
      <c r="D16" s="474">
        <f t="shared" si="4"/>
        <v>226.5</v>
      </c>
      <c r="E16" s="474">
        <f t="shared" si="4"/>
        <v>2600</v>
      </c>
      <c r="F16" s="474" t="str">
        <f t="shared" si="4"/>
        <v>unidirectional</v>
      </c>
      <c r="G16" s="474">
        <f t="shared" ref="G16" si="8">CHOOSE($C$8,G31,G43,G55,G67)</f>
        <v>0</v>
      </c>
      <c r="H16" s="474">
        <f t="shared" si="4"/>
        <v>39</v>
      </c>
      <c r="I16" s="475">
        <f t="shared" si="4"/>
        <v>0</v>
      </c>
      <c r="J16" s="475">
        <f t="shared" si="4"/>
        <v>15.983606557377049</v>
      </c>
      <c r="K16" s="475">
        <f t="shared" si="4"/>
        <v>0.58499999999999996</v>
      </c>
      <c r="L16" s="489">
        <f t="shared" si="4"/>
        <v>0.48</v>
      </c>
      <c r="M16" s="476">
        <f t="shared" si="4"/>
        <v>0.3</v>
      </c>
      <c r="N16" s="479">
        <f t="shared" si="2"/>
        <v>0.48148148148148145</v>
      </c>
      <c r="O16" s="489">
        <f t="shared" si="3"/>
        <v>0.22</v>
      </c>
      <c r="P16" s="476">
        <f t="shared" si="3"/>
        <v>1</v>
      </c>
    </row>
    <row r="17" spans="1:16">
      <c r="B17" s="472"/>
      <c r="C17" s="485">
        <v>6</v>
      </c>
      <c r="D17" s="474">
        <f t="shared" si="4"/>
        <v>0</v>
      </c>
      <c r="E17" s="474">
        <f t="shared" si="4"/>
        <v>1400</v>
      </c>
      <c r="F17" s="474" t="str">
        <f t="shared" si="4"/>
        <v>none</v>
      </c>
      <c r="G17" s="474">
        <f t="shared" ref="G17" si="9">CHOOSE($C$8,G32,G44,G56,G68)</f>
        <v>0</v>
      </c>
      <c r="H17" s="474">
        <f t="shared" si="4"/>
        <v>39</v>
      </c>
      <c r="I17" s="475">
        <f t="shared" si="4"/>
        <v>0</v>
      </c>
      <c r="J17" s="475">
        <f t="shared" si="4"/>
        <v>15.983606557377049</v>
      </c>
      <c r="K17" s="475">
        <f t="shared" si="4"/>
        <v>0.58499999999999996</v>
      </c>
      <c r="L17" s="489">
        <f t="shared" si="4"/>
        <v>0.15</v>
      </c>
      <c r="M17" s="476">
        <f t="shared" si="4"/>
        <v>0.3</v>
      </c>
      <c r="N17" s="484">
        <f t="shared" si="2"/>
        <v>0.33333333333333331</v>
      </c>
      <c r="O17" s="489">
        <f t="shared" si="3"/>
        <v>0.22</v>
      </c>
      <c r="P17" s="476">
        <f t="shared" si="3"/>
        <v>1</v>
      </c>
    </row>
    <row r="18" spans="1:16">
      <c r="B18" s="200" t="s">
        <v>549</v>
      </c>
      <c r="C18" s="486"/>
      <c r="D18" s="487">
        <f>CHOOSE($C$8,D33,D45,D57,D69)</f>
        <v>0</v>
      </c>
      <c r="E18" s="487">
        <f t="shared" ref="E18:L18" si="10">CHOOSE($C$8,E33,E45,E57,E69)</f>
        <v>1200</v>
      </c>
      <c r="F18" s="487">
        <f t="shared" si="10"/>
        <v>0</v>
      </c>
      <c r="G18" s="487"/>
      <c r="H18" s="487">
        <f t="shared" si="10"/>
        <v>2.63</v>
      </c>
      <c r="I18" s="488">
        <f t="shared" si="10"/>
        <v>0</v>
      </c>
      <c r="J18" s="488">
        <f t="shared" si="10"/>
        <v>0.99</v>
      </c>
      <c r="K18" s="488">
        <f t="shared" si="10"/>
        <v>5.5E-2</v>
      </c>
      <c r="L18" s="488">
        <f t="shared" si="10"/>
        <v>0</v>
      </c>
      <c r="M18" s="487"/>
      <c r="N18" s="486"/>
      <c r="O18" s="491">
        <f t="shared" si="3"/>
        <v>0</v>
      </c>
      <c r="P18" s="491">
        <f t="shared" si="3"/>
        <v>0</v>
      </c>
    </row>
    <row r="22" spans="1:16">
      <c r="A22" s="247" t="s">
        <v>571</v>
      </c>
    </row>
    <row r="23" spans="1:16">
      <c r="A23" s="247"/>
    </row>
    <row r="24" spans="1:16">
      <c r="B24" s="157" t="s">
        <v>396</v>
      </c>
      <c r="C24" s="152" t="s">
        <v>667</v>
      </c>
    </row>
    <row r="25" spans="1:16" ht="63.75">
      <c r="B25" s="156"/>
      <c r="C25" s="157" t="s">
        <v>194</v>
      </c>
      <c r="D25" s="158" t="s">
        <v>190</v>
      </c>
      <c r="E25" s="158" t="s">
        <v>308</v>
      </c>
      <c r="F25" s="158" t="s">
        <v>229</v>
      </c>
      <c r="G25" s="158"/>
      <c r="H25" s="158" t="s">
        <v>189</v>
      </c>
      <c r="I25" s="158" t="s">
        <v>188</v>
      </c>
      <c r="J25" s="158" t="s">
        <v>179</v>
      </c>
      <c r="K25" s="158" t="s">
        <v>372</v>
      </c>
      <c r="L25" s="158" t="s">
        <v>187</v>
      </c>
      <c r="M25" s="158" t="s">
        <v>316</v>
      </c>
      <c r="N25" s="158" t="s">
        <v>317</v>
      </c>
      <c r="O25" s="158" t="s">
        <v>313</v>
      </c>
      <c r="P25" s="158" t="s">
        <v>583</v>
      </c>
    </row>
    <row r="26" spans="1:16">
      <c r="B26" s="159"/>
      <c r="C26" s="160" t="s">
        <v>151</v>
      </c>
      <c r="D26" s="161" t="s">
        <v>186</v>
      </c>
      <c r="E26" s="161" t="s">
        <v>140</v>
      </c>
      <c r="F26" s="162" t="s">
        <v>230</v>
      </c>
      <c r="G26" s="162"/>
      <c r="H26" s="161" t="s">
        <v>43</v>
      </c>
      <c r="I26" s="161" t="s">
        <v>43</v>
      </c>
      <c r="J26" s="161" t="s">
        <v>43</v>
      </c>
      <c r="K26" s="161" t="s">
        <v>373</v>
      </c>
      <c r="L26" s="161" t="s">
        <v>0</v>
      </c>
      <c r="M26" s="163" t="s">
        <v>1</v>
      </c>
      <c r="N26" s="163"/>
      <c r="O26" s="163"/>
    </row>
    <row r="27" spans="1:16">
      <c r="B27" s="164" t="s">
        <v>185</v>
      </c>
      <c r="C27" s="165">
        <v>1</v>
      </c>
      <c r="D27" s="165">
        <v>198</v>
      </c>
      <c r="E27" s="165">
        <v>2600</v>
      </c>
      <c r="F27" s="166" t="s">
        <v>231</v>
      </c>
      <c r="G27" s="165"/>
      <c r="H27" s="165">
        <v>39</v>
      </c>
      <c r="I27" s="165" t="s">
        <v>183</v>
      </c>
      <c r="J27" s="167">
        <f t="shared" ref="J27:J33" si="11">H27/(2*(1+O27))</f>
        <v>15.983606557377049</v>
      </c>
      <c r="K27" s="167">
        <f>1.5%*H27</f>
        <v>0.58499999999999996</v>
      </c>
      <c r="L27" s="168">
        <v>0.24</v>
      </c>
      <c r="M27" s="169">
        <v>0.32</v>
      </c>
      <c r="N27" s="185">
        <f t="shared" ref="N27:N32" si="12">M27*E27/(M27*E27+(1-M27)*$E$18)</f>
        <v>0.50485436893203883</v>
      </c>
      <c r="O27" s="167">
        <v>0.22</v>
      </c>
      <c r="P27" s="169">
        <v>1</v>
      </c>
    </row>
    <row r="28" spans="1:16">
      <c r="B28" s="170"/>
      <c r="C28" s="166">
        <v>2</v>
      </c>
      <c r="D28" s="166">
        <v>198</v>
      </c>
      <c r="E28" s="166">
        <f>E27</f>
        <v>2600</v>
      </c>
      <c r="F28" s="166" t="s">
        <v>231</v>
      </c>
      <c r="G28" s="166"/>
      <c r="H28" s="166">
        <v>39</v>
      </c>
      <c r="I28" s="166" t="s">
        <v>183</v>
      </c>
      <c r="J28" s="171">
        <f t="shared" si="11"/>
        <v>15.983606557377049</v>
      </c>
      <c r="K28" s="171">
        <f>H28*1.5%</f>
        <v>0.58499999999999996</v>
      </c>
      <c r="L28" s="172">
        <v>0.24</v>
      </c>
      <c r="M28" s="173">
        <v>0.32</v>
      </c>
      <c r="N28" s="186">
        <f t="shared" si="12"/>
        <v>0.50485436893203883</v>
      </c>
      <c r="O28" s="171">
        <v>0.22</v>
      </c>
      <c r="P28" s="173">
        <v>1</v>
      </c>
    </row>
    <row r="29" spans="1:16">
      <c r="B29" s="170"/>
      <c r="C29" s="468">
        <v>3</v>
      </c>
      <c r="D29" s="174">
        <v>200</v>
      </c>
      <c r="E29" s="174">
        <v>1400</v>
      </c>
      <c r="F29" s="174" t="s">
        <v>231</v>
      </c>
      <c r="G29" s="174"/>
      <c r="H29" s="174">
        <v>90</v>
      </c>
      <c r="I29" s="174" t="s">
        <v>183</v>
      </c>
      <c r="J29" s="176">
        <f t="shared" si="11"/>
        <v>36.885245901639344</v>
      </c>
      <c r="K29" s="176">
        <f>H29*1.5%</f>
        <v>1.3499999999999999</v>
      </c>
      <c r="L29" s="177">
        <v>0.31</v>
      </c>
      <c r="M29" s="173">
        <v>0.37</v>
      </c>
      <c r="N29" s="186">
        <f t="shared" si="12"/>
        <v>0.40659340659340659</v>
      </c>
      <c r="O29" s="171">
        <v>0.22</v>
      </c>
      <c r="P29" s="173">
        <v>1</v>
      </c>
    </row>
    <row r="30" spans="1:16">
      <c r="B30" s="164" t="s">
        <v>184</v>
      </c>
      <c r="C30" s="166">
        <v>4</v>
      </c>
      <c r="D30" s="166">
        <v>200</v>
      </c>
      <c r="E30" s="166">
        <v>1400</v>
      </c>
      <c r="F30" s="166" t="s">
        <v>231</v>
      </c>
      <c r="G30" s="166"/>
      <c r="H30" s="166">
        <v>90</v>
      </c>
      <c r="I30" s="166" t="s">
        <v>183</v>
      </c>
      <c r="J30" s="171">
        <f t="shared" si="11"/>
        <v>36.885245901639344</v>
      </c>
      <c r="K30" s="171">
        <f>H30*1.5%</f>
        <v>1.3499999999999999</v>
      </c>
      <c r="L30" s="172">
        <v>0.31</v>
      </c>
      <c r="M30" s="169">
        <v>0.37</v>
      </c>
      <c r="N30" s="185">
        <f t="shared" si="12"/>
        <v>0.40659340659340659</v>
      </c>
      <c r="O30" s="167">
        <v>0.22</v>
      </c>
      <c r="P30" s="169">
        <v>1</v>
      </c>
    </row>
    <row r="31" spans="1:16">
      <c r="B31" s="170"/>
      <c r="C31" s="166">
        <v>5</v>
      </c>
      <c r="D31" s="166">
        <v>198</v>
      </c>
      <c r="E31" s="166">
        <v>2600</v>
      </c>
      <c r="F31" s="166" t="s">
        <v>231</v>
      </c>
      <c r="G31" s="166"/>
      <c r="H31" s="166">
        <v>39</v>
      </c>
      <c r="I31" s="166" t="s">
        <v>183</v>
      </c>
      <c r="J31" s="171">
        <f t="shared" si="11"/>
        <v>15.983606557377049</v>
      </c>
      <c r="K31" s="171">
        <f>H31*1.5%</f>
        <v>0.58499999999999996</v>
      </c>
      <c r="L31" s="172">
        <v>0.24</v>
      </c>
      <c r="M31" s="173">
        <v>0.32</v>
      </c>
      <c r="N31" s="186">
        <f t="shared" si="12"/>
        <v>0.50485436893203883</v>
      </c>
      <c r="O31" s="171">
        <v>0.22</v>
      </c>
      <c r="P31" s="173">
        <v>1</v>
      </c>
    </row>
    <row r="32" spans="1:16">
      <c r="B32" s="175"/>
      <c r="C32" s="174">
        <v>6</v>
      </c>
      <c r="D32" s="174">
        <v>198</v>
      </c>
      <c r="E32" s="174">
        <v>2600</v>
      </c>
      <c r="F32" s="174" t="s">
        <v>231</v>
      </c>
      <c r="G32" s="174"/>
      <c r="H32" s="174">
        <v>39</v>
      </c>
      <c r="I32" s="174" t="s">
        <v>183</v>
      </c>
      <c r="J32" s="176">
        <f t="shared" si="11"/>
        <v>15.983606557377049</v>
      </c>
      <c r="K32" s="171">
        <f>H32*1.5%</f>
        <v>0.58499999999999996</v>
      </c>
      <c r="L32" s="177">
        <v>0.24</v>
      </c>
      <c r="M32" s="178">
        <v>0.32</v>
      </c>
      <c r="N32" s="187">
        <f t="shared" si="12"/>
        <v>0.50485436893203883</v>
      </c>
      <c r="O32" s="176">
        <v>0.22</v>
      </c>
      <c r="P32" s="178">
        <v>1</v>
      </c>
    </row>
    <row r="33" spans="2:16">
      <c r="B33" s="179" t="s">
        <v>182</v>
      </c>
      <c r="C33" s="180"/>
      <c r="D33" s="180"/>
      <c r="E33" s="180">
        <v>1200</v>
      </c>
      <c r="F33" s="174"/>
      <c r="G33" s="180"/>
      <c r="H33" s="180">
        <v>2.63</v>
      </c>
      <c r="I33" s="180">
        <v>2.63</v>
      </c>
      <c r="J33" s="181">
        <f t="shared" si="11"/>
        <v>0.98872180451127811</v>
      </c>
      <c r="K33" s="181">
        <v>5.5E-2</v>
      </c>
      <c r="L33" s="180"/>
      <c r="M33" s="180"/>
      <c r="N33" s="188"/>
      <c r="O33" s="180">
        <v>0.33</v>
      </c>
      <c r="P33" s="180"/>
    </row>
    <row r="34" spans="2:16">
      <c r="N34" s="191"/>
    </row>
    <row r="35" spans="2:16">
      <c r="N35" s="191"/>
    </row>
    <row r="36" spans="2:16">
      <c r="B36" s="157" t="s">
        <v>397</v>
      </c>
      <c r="C36" s="152" t="s">
        <v>721</v>
      </c>
      <c r="N36" s="191"/>
    </row>
    <row r="37" spans="2:16" ht="63.75">
      <c r="B37" s="156"/>
      <c r="C37" s="157" t="s">
        <v>194</v>
      </c>
      <c r="D37" s="158" t="s">
        <v>190</v>
      </c>
      <c r="E37" s="158" t="s">
        <v>308</v>
      </c>
      <c r="F37" s="158" t="s">
        <v>229</v>
      </c>
      <c r="G37" s="158"/>
      <c r="H37" s="158" t="s">
        <v>189</v>
      </c>
      <c r="I37" s="158" t="s">
        <v>188</v>
      </c>
      <c r="J37" s="158" t="s">
        <v>179</v>
      </c>
      <c r="K37" s="158" t="s">
        <v>372</v>
      </c>
      <c r="L37" s="158" t="s">
        <v>187</v>
      </c>
      <c r="M37" s="158" t="s">
        <v>316</v>
      </c>
      <c r="N37" s="494" t="s">
        <v>317</v>
      </c>
      <c r="O37" s="158" t="s">
        <v>313</v>
      </c>
      <c r="P37" s="158" t="s">
        <v>583</v>
      </c>
    </row>
    <row r="38" spans="2:16">
      <c r="B38" s="159"/>
      <c r="C38" s="160" t="s">
        <v>151</v>
      </c>
      <c r="D38" s="161" t="s">
        <v>186</v>
      </c>
      <c r="E38" s="161" t="s">
        <v>140</v>
      </c>
      <c r="F38" s="162" t="s">
        <v>230</v>
      </c>
      <c r="G38" s="162"/>
      <c r="H38" s="161" t="s">
        <v>43</v>
      </c>
      <c r="I38" s="161" t="s">
        <v>43</v>
      </c>
      <c r="J38" s="161" t="s">
        <v>43</v>
      </c>
      <c r="K38" s="161" t="s">
        <v>373</v>
      </c>
      <c r="L38" s="161" t="s">
        <v>0</v>
      </c>
      <c r="M38" s="163" t="s">
        <v>1</v>
      </c>
      <c r="N38" s="495"/>
      <c r="O38" s="163"/>
    </row>
    <row r="39" spans="2:16">
      <c r="B39" s="164" t="s">
        <v>185</v>
      </c>
      <c r="C39" s="165">
        <v>1</v>
      </c>
      <c r="D39" s="165">
        <v>0</v>
      </c>
      <c r="E39" s="165">
        <v>1400</v>
      </c>
      <c r="F39" s="166" t="s">
        <v>437</v>
      </c>
      <c r="G39" s="165" t="s">
        <v>470</v>
      </c>
      <c r="H39" s="165">
        <v>39</v>
      </c>
      <c r="I39" s="165"/>
      <c r="J39" s="167">
        <f t="shared" ref="J39:J44" si="13">H39/(2*(1+O39))</f>
        <v>15.983606557377049</v>
      </c>
      <c r="K39" s="167">
        <f>0.015*H39</f>
        <v>0.58499999999999996</v>
      </c>
      <c r="L39" s="168">
        <v>0.15</v>
      </c>
      <c r="M39" s="169">
        <v>0.3</v>
      </c>
      <c r="N39" s="185">
        <f t="shared" ref="N39:N44" si="14">M39*E39/(M39*E39+(1-M39)*$E$18)</f>
        <v>0.33333333333333331</v>
      </c>
      <c r="O39" s="167">
        <v>0.22</v>
      </c>
      <c r="P39" s="169">
        <v>1</v>
      </c>
    </row>
    <row r="40" spans="2:16">
      <c r="B40" s="170"/>
      <c r="C40" s="166">
        <v>2</v>
      </c>
      <c r="D40" s="166">
        <f>453/2</f>
        <v>226.5</v>
      </c>
      <c r="E40" s="166">
        <v>2600</v>
      </c>
      <c r="F40" s="166" t="s">
        <v>233</v>
      </c>
      <c r="G40" s="166" t="s">
        <v>470</v>
      </c>
      <c r="H40" s="166">
        <v>39</v>
      </c>
      <c r="I40" s="166"/>
      <c r="J40" s="171">
        <f t="shared" si="13"/>
        <v>15.983606557377049</v>
      </c>
      <c r="K40" s="171">
        <f>0.015*H40</f>
        <v>0.58499999999999996</v>
      </c>
      <c r="L40" s="172">
        <v>0.48</v>
      </c>
      <c r="M40" s="173">
        <v>0.3</v>
      </c>
      <c r="N40" s="186">
        <f t="shared" si="14"/>
        <v>0.48148148148148145</v>
      </c>
      <c r="O40" s="171">
        <v>0.22</v>
      </c>
      <c r="P40" s="173">
        <v>1</v>
      </c>
    </row>
    <row r="41" spans="2:16">
      <c r="B41" s="170"/>
      <c r="C41" s="468">
        <v>3</v>
      </c>
      <c r="D41" s="174">
        <v>180</v>
      </c>
      <c r="E41" s="174">
        <v>1400</v>
      </c>
      <c r="F41" s="174" t="s">
        <v>231</v>
      </c>
      <c r="G41" s="174" t="s">
        <v>470</v>
      </c>
      <c r="H41" s="174">
        <v>39</v>
      </c>
      <c r="I41" s="174"/>
      <c r="J41" s="176">
        <f t="shared" si="13"/>
        <v>15.983606557377049</v>
      </c>
      <c r="K41" s="176">
        <f>H41*0.015</f>
        <v>0.58499999999999996</v>
      </c>
      <c r="L41" s="177">
        <v>0.25</v>
      </c>
      <c r="M41" s="173">
        <v>0.37</v>
      </c>
      <c r="N41" s="186">
        <f t="shared" si="14"/>
        <v>0.40659340659340659</v>
      </c>
      <c r="O41" s="171">
        <v>0.22</v>
      </c>
      <c r="P41" s="173">
        <v>1</v>
      </c>
    </row>
    <row r="42" spans="2:16">
      <c r="B42" s="164" t="s">
        <v>184</v>
      </c>
      <c r="C42" s="468">
        <v>4</v>
      </c>
      <c r="D42" s="174">
        <f>D41</f>
        <v>180</v>
      </c>
      <c r="E42" s="174">
        <v>1400</v>
      </c>
      <c r="F42" s="174" t="s">
        <v>233</v>
      </c>
      <c r="G42" s="166"/>
      <c r="H42" s="174">
        <f>H41</f>
        <v>39</v>
      </c>
      <c r="I42" s="174"/>
      <c r="J42" s="176">
        <f t="shared" si="13"/>
        <v>15.983606557377049</v>
      </c>
      <c r="K42" s="176">
        <f>H42*0.015</f>
        <v>0.58499999999999996</v>
      </c>
      <c r="L42" s="177">
        <v>0.25</v>
      </c>
      <c r="M42" s="173">
        <v>0.37</v>
      </c>
      <c r="N42" s="185">
        <f t="shared" si="14"/>
        <v>0.40659340659340659</v>
      </c>
      <c r="O42" s="167">
        <v>0.22</v>
      </c>
      <c r="P42" s="169">
        <v>1</v>
      </c>
    </row>
    <row r="43" spans="2:16">
      <c r="B43" s="170"/>
      <c r="C43" s="166">
        <v>5</v>
      </c>
      <c r="D43" s="166">
        <f>D40</f>
        <v>226.5</v>
      </c>
      <c r="E43" s="166">
        <v>2600</v>
      </c>
      <c r="F43" s="166" t="s">
        <v>233</v>
      </c>
      <c r="G43" s="166"/>
      <c r="H43" s="166">
        <v>39</v>
      </c>
      <c r="I43" s="166"/>
      <c r="J43" s="171">
        <f t="shared" si="13"/>
        <v>15.983606557377049</v>
      </c>
      <c r="K43" s="171">
        <f>0.015*H43</f>
        <v>0.58499999999999996</v>
      </c>
      <c r="L43" s="172">
        <v>0.48</v>
      </c>
      <c r="M43" s="173">
        <v>0.3</v>
      </c>
      <c r="N43" s="186">
        <f t="shared" si="14"/>
        <v>0.48148148148148145</v>
      </c>
      <c r="O43" s="171">
        <v>0.22</v>
      </c>
      <c r="P43" s="173">
        <v>1</v>
      </c>
    </row>
    <row r="44" spans="2:16">
      <c r="B44" s="175"/>
      <c r="C44" s="174">
        <v>6</v>
      </c>
      <c r="D44" s="174">
        <v>0</v>
      </c>
      <c r="E44" s="174">
        <v>1400</v>
      </c>
      <c r="F44" s="174" t="s">
        <v>437</v>
      </c>
      <c r="G44" s="174"/>
      <c r="H44" s="174">
        <v>39</v>
      </c>
      <c r="I44" s="174"/>
      <c r="J44" s="176">
        <f t="shared" si="13"/>
        <v>15.983606557377049</v>
      </c>
      <c r="K44" s="171">
        <f>0.015*H44</f>
        <v>0.58499999999999996</v>
      </c>
      <c r="L44" s="177">
        <v>0.15</v>
      </c>
      <c r="M44" s="178">
        <v>0.3</v>
      </c>
      <c r="N44" s="187">
        <f t="shared" si="14"/>
        <v>0.33333333333333331</v>
      </c>
      <c r="O44" s="176">
        <v>0.22</v>
      </c>
      <c r="P44" s="178">
        <v>1</v>
      </c>
    </row>
    <row r="45" spans="2:16">
      <c r="B45" s="179" t="s">
        <v>182</v>
      </c>
      <c r="C45" s="180"/>
      <c r="D45" s="180"/>
      <c r="E45" s="180">
        <v>1200</v>
      </c>
      <c r="F45" s="174"/>
      <c r="G45" s="180"/>
      <c r="H45" s="180">
        <v>2.63</v>
      </c>
      <c r="I45" s="180"/>
      <c r="J45" s="181">
        <v>0.99</v>
      </c>
      <c r="K45" s="181">
        <v>5.5E-2</v>
      </c>
      <c r="L45" s="180"/>
      <c r="M45" s="180"/>
      <c r="N45" s="188"/>
      <c r="O45" s="180"/>
      <c r="P45" s="180"/>
    </row>
    <row r="46" spans="2:16">
      <c r="N46" s="191"/>
    </row>
    <row r="47" spans="2:16">
      <c r="N47" s="191"/>
    </row>
    <row r="48" spans="2:16">
      <c r="B48" s="157" t="s">
        <v>398</v>
      </c>
      <c r="C48" s="152" t="s">
        <v>597</v>
      </c>
      <c r="N48" s="191"/>
    </row>
    <row r="49" spans="2:16" ht="63.75">
      <c r="B49" s="156"/>
      <c r="C49" s="157" t="s">
        <v>194</v>
      </c>
      <c r="D49" s="158" t="s">
        <v>190</v>
      </c>
      <c r="E49" s="158" t="s">
        <v>308</v>
      </c>
      <c r="F49" s="158" t="s">
        <v>229</v>
      </c>
      <c r="G49" s="158"/>
      <c r="H49" s="158" t="s">
        <v>189</v>
      </c>
      <c r="I49" s="158" t="s">
        <v>188</v>
      </c>
      <c r="J49" s="158" t="s">
        <v>179</v>
      </c>
      <c r="K49" s="158" t="s">
        <v>372</v>
      </c>
      <c r="L49" s="158" t="s">
        <v>187</v>
      </c>
      <c r="M49" s="158" t="s">
        <v>316</v>
      </c>
      <c r="N49" s="494" t="s">
        <v>317</v>
      </c>
      <c r="O49" s="158" t="s">
        <v>313</v>
      </c>
      <c r="P49" s="158" t="s">
        <v>583</v>
      </c>
    </row>
    <row r="50" spans="2:16">
      <c r="B50" s="159"/>
      <c r="C50" s="160" t="s">
        <v>151</v>
      </c>
      <c r="D50" s="161" t="s">
        <v>186</v>
      </c>
      <c r="E50" s="161" t="s">
        <v>140</v>
      </c>
      <c r="F50" s="162" t="s">
        <v>230</v>
      </c>
      <c r="G50" s="162"/>
      <c r="H50" s="161" t="s">
        <v>43</v>
      </c>
      <c r="I50" s="161" t="s">
        <v>43</v>
      </c>
      <c r="J50" s="161" t="s">
        <v>43</v>
      </c>
      <c r="K50" s="161" t="s">
        <v>373</v>
      </c>
      <c r="L50" s="161" t="s">
        <v>0</v>
      </c>
      <c r="M50" s="163" t="s">
        <v>1</v>
      </c>
      <c r="N50" s="495"/>
      <c r="O50" s="163"/>
    </row>
    <row r="51" spans="2:16">
      <c r="B51" s="164" t="s">
        <v>185</v>
      </c>
      <c r="C51" s="165">
        <v>1</v>
      </c>
      <c r="D51" s="165">
        <v>180</v>
      </c>
      <c r="E51" s="165">
        <v>2800</v>
      </c>
      <c r="F51" s="166" t="s">
        <v>231</v>
      </c>
      <c r="G51" s="165"/>
      <c r="H51" s="165">
        <v>52</v>
      </c>
      <c r="I51" s="165"/>
      <c r="J51" s="167">
        <f t="shared" ref="J51:J56" si="15">H51/(2*(1+O51))</f>
        <v>21.311475409836067</v>
      </c>
      <c r="K51" s="167">
        <f>H51*0.035</f>
        <v>1.8200000000000003</v>
      </c>
      <c r="L51" s="168">
        <f>0.0089*25.4</f>
        <v>0.22605999999999998</v>
      </c>
      <c r="M51" s="169">
        <v>0.31</v>
      </c>
      <c r="N51" s="185">
        <f t="shared" ref="N51:N56" si="16">M51*E51/(M51*E51+(1-M51)*$E$18)</f>
        <v>0.5117924528301887</v>
      </c>
      <c r="O51" s="167">
        <v>0.22</v>
      </c>
      <c r="P51" s="169">
        <v>1</v>
      </c>
    </row>
    <row r="52" spans="2:16">
      <c r="B52" s="170"/>
      <c r="C52" s="166">
        <v>2</v>
      </c>
      <c r="D52" s="166">
        <v>319</v>
      </c>
      <c r="E52" s="166">
        <v>1400</v>
      </c>
      <c r="F52" s="166" t="s">
        <v>231</v>
      </c>
      <c r="G52" s="166"/>
      <c r="H52" s="166">
        <v>210</v>
      </c>
      <c r="I52" s="166"/>
      <c r="J52" s="171">
        <f t="shared" si="15"/>
        <v>86.06557377049181</v>
      </c>
      <c r="K52" s="171">
        <f>H52*0.015</f>
        <v>3.15</v>
      </c>
      <c r="L52" s="172">
        <f>0.25*319/200</f>
        <v>0.39874999999999999</v>
      </c>
      <c r="M52" s="173">
        <v>0.37</v>
      </c>
      <c r="N52" s="186">
        <f t="shared" si="16"/>
        <v>0.40659340659340659</v>
      </c>
      <c r="O52" s="171">
        <v>0.22</v>
      </c>
      <c r="P52" s="173">
        <v>0.7</v>
      </c>
    </row>
    <row r="53" spans="2:16">
      <c r="B53" s="170"/>
      <c r="C53" s="468">
        <v>3</v>
      </c>
      <c r="D53" s="174">
        <f>11*29</f>
        <v>319</v>
      </c>
      <c r="E53" s="174">
        <v>1400</v>
      </c>
      <c r="F53" s="174" t="s">
        <v>231</v>
      </c>
      <c r="G53" s="174"/>
      <c r="H53" s="174">
        <v>105</v>
      </c>
      <c r="I53" s="174"/>
      <c r="J53" s="176">
        <f t="shared" si="15"/>
        <v>43.032786885245905</v>
      </c>
      <c r="K53" s="176">
        <f>H53*0.015</f>
        <v>1.575</v>
      </c>
      <c r="L53" s="177">
        <v>0.4</v>
      </c>
      <c r="M53" s="173">
        <v>0.37</v>
      </c>
      <c r="N53" s="186">
        <f t="shared" si="16"/>
        <v>0.40659340659340659</v>
      </c>
      <c r="O53" s="171">
        <v>0.22</v>
      </c>
      <c r="P53" s="173">
        <v>0.9</v>
      </c>
    </row>
    <row r="54" spans="2:16">
      <c r="B54" s="164" t="s">
        <v>184</v>
      </c>
      <c r="C54" s="166">
        <v>4</v>
      </c>
      <c r="D54" s="166">
        <v>319</v>
      </c>
      <c r="E54" s="166">
        <v>1400</v>
      </c>
      <c r="F54" s="166" t="s">
        <v>231</v>
      </c>
      <c r="G54" s="166"/>
      <c r="H54" s="166">
        <v>115</v>
      </c>
      <c r="I54" s="166"/>
      <c r="J54" s="171">
        <f t="shared" si="15"/>
        <v>47.131147540983605</v>
      </c>
      <c r="K54" s="171">
        <v>1.73</v>
      </c>
      <c r="L54" s="172">
        <v>0.4</v>
      </c>
      <c r="M54" s="169">
        <v>0.37</v>
      </c>
      <c r="N54" s="185">
        <f t="shared" si="16"/>
        <v>0.40659340659340659</v>
      </c>
      <c r="O54" s="167">
        <v>0.22</v>
      </c>
      <c r="P54" s="169">
        <v>0.9</v>
      </c>
    </row>
    <row r="55" spans="2:16">
      <c r="B55" s="170"/>
      <c r="C55" s="166">
        <v>5</v>
      </c>
      <c r="D55" s="166">
        <v>319</v>
      </c>
      <c r="E55" s="166">
        <v>1400</v>
      </c>
      <c r="F55" s="166" t="s">
        <v>231</v>
      </c>
      <c r="G55" s="166"/>
      <c r="H55" s="166">
        <v>230</v>
      </c>
      <c r="I55" s="166"/>
      <c r="J55" s="171">
        <f t="shared" si="15"/>
        <v>94.26229508196721</v>
      </c>
      <c r="K55" s="171">
        <v>3.45</v>
      </c>
      <c r="L55" s="172">
        <v>0.4</v>
      </c>
      <c r="M55" s="173">
        <v>0.37</v>
      </c>
      <c r="N55" s="186">
        <f t="shared" si="16"/>
        <v>0.40659340659340659</v>
      </c>
      <c r="O55" s="171">
        <v>0.22</v>
      </c>
      <c r="P55" s="173">
        <v>0.7</v>
      </c>
    </row>
    <row r="56" spans="2:16">
      <c r="B56" s="175"/>
      <c r="C56" s="174">
        <v>6</v>
      </c>
      <c r="D56" s="174">
        <v>180</v>
      </c>
      <c r="E56" s="174">
        <v>2800</v>
      </c>
      <c r="F56" s="174" t="s">
        <v>231</v>
      </c>
      <c r="G56" s="174"/>
      <c r="H56" s="174">
        <v>52</v>
      </c>
      <c r="I56" s="174"/>
      <c r="J56" s="176">
        <f t="shared" si="15"/>
        <v>21.311475409836067</v>
      </c>
      <c r="K56" s="171">
        <v>1.82</v>
      </c>
      <c r="L56" s="177">
        <v>0.23</v>
      </c>
      <c r="M56" s="178">
        <v>0.31</v>
      </c>
      <c r="N56" s="187">
        <f t="shared" si="16"/>
        <v>0.5117924528301887</v>
      </c>
      <c r="O56" s="176">
        <v>0.22</v>
      </c>
      <c r="P56" s="178">
        <v>1</v>
      </c>
    </row>
    <row r="57" spans="2:16">
      <c r="B57" s="179" t="s">
        <v>182</v>
      </c>
      <c r="C57" s="180"/>
      <c r="D57" s="180"/>
      <c r="E57" s="180">
        <v>1200</v>
      </c>
      <c r="F57" s="174"/>
      <c r="G57" s="180"/>
      <c r="H57" s="180">
        <v>2.63</v>
      </c>
      <c r="I57" s="180"/>
      <c r="J57" s="181">
        <v>0.99</v>
      </c>
      <c r="K57" s="181">
        <v>0.06</v>
      </c>
      <c r="L57" s="180"/>
      <c r="M57" s="180"/>
      <c r="N57" s="188"/>
      <c r="O57" s="180"/>
      <c r="P57" s="180"/>
    </row>
    <row r="58" spans="2:16">
      <c r="N58" s="191"/>
    </row>
    <row r="59" spans="2:16">
      <c r="N59" s="191"/>
    </row>
    <row r="60" spans="2:16">
      <c r="B60" s="157" t="s">
        <v>399</v>
      </c>
      <c r="C60" s="152" t="s">
        <v>666</v>
      </c>
      <c r="N60" s="191"/>
    </row>
    <row r="61" spans="2:16" ht="63.75">
      <c r="B61" s="156"/>
      <c r="C61" s="157" t="s">
        <v>194</v>
      </c>
      <c r="D61" s="158" t="s">
        <v>190</v>
      </c>
      <c r="E61" s="158" t="s">
        <v>308</v>
      </c>
      <c r="F61" s="158" t="s">
        <v>229</v>
      </c>
      <c r="G61" s="158"/>
      <c r="H61" s="158" t="s">
        <v>189</v>
      </c>
      <c r="I61" s="158" t="s">
        <v>188</v>
      </c>
      <c r="J61" s="158" t="s">
        <v>179</v>
      </c>
      <c r="K61" s="158" t="s">
        <v>372</v>
      </c>
      <c r="L61" s="158" t="s">
        <v>187</v>
      </c>
      <c r="M61" s="158" t="s">
        <v>316</v>
      </c>
      <c r="N61" s="494" t="s">
        <v>317</v>
      </c>
      <c r="O61" s="158" t="s">
        <v>313</v>
      </c>
      <c r="P61" s="158" t="s">
        <v>583</v>
      </c>
    </row>
    <row r="62" spans="2:16">
      <c r="B62" s="159"/>
      <c r="C62" s="160" t="s">
        <v>151</v>
      </c>
      <c r="D62" s="161" t="s">
        <v>186</v>
      </c>
      <c r="E62" s="161" t="s">
        <v>140</v>
      </c>
      <c r="F62" s="162" t="s">
        <v>230</v>
      </c>
      <c r="G62" s="162"/>
      <c r="H62" s="161" t="s">
        <v>43</v>
      </c>
      <c r="I62" s="161" t="s">
        <v>43</v>
      </c>
      <c r="J62" s="161" t="s">
        <v>43</v>
      </c>
      <c r="K62" s="161" t="s">
        <v>373</v>
      </c>
      <c r="L62" s="161" t="s">
        <v>0</v>
      </c>
      <c r="M62" s="163" t="s">
        <v>1</v>
      </c>
      <c r="N62" s="495"/>
      <c r="O62" s="163"/>
    </row>
    <row r="63" spans="2:16">
      <c r="B63" s="164" t="s">
        <v>185</v>
      </c>
      <c r="C63" s="165">
        <v>1</v>
      </c>
      <c r="D63" s="165">
        <v>0</v>
      </c>
      <c r="E63" s="165">
        <v>0</v>
      </c>
      <c r="F63" s="166" t="s">
        <v>437</v>
      </c>
      <c r="G63" s="165"/>
      <c r="H63" s="165">
        <v>0</v>
      </c>
      <c r="I63" s="165"/>
      <c r="J63" s="176">
        <v>0</v>
      </c>
      <c r="K63" s="167">
        <v>0</v>
      </c>
      <c r="L63" s="168">
        <v>0</v>
      </c>
      <c r="M63" s="169">
        <v>0</v>
      </c>
      <c r="N63" s="185">
        <f t="shared" ref="N63:N68" si="17">M63*E63/(M63*E63+(1-M63)*$E$18)</f>
        <v>0</v>
      </c>
      <c r="O63" s="167">
        <v>0.22</v>
      </c>
      <c r="P63" s="169">
        <v>1</v>
      </c>
    </row>
    <row r="64" spans="2:16">
      <c r="B64" s="170"/>
      <c r="C64" s="166">
        <v>2</v>
      </c>
      <c r="D64" s="166">
        <v>200</v>
      </c>
      <c r="E64" s="166">
        <v>2600</v>
      </c>
      <c r="F64" s="166" t="s">
        <v>231</v>
      </c>
      <c r="G64" s="166"/>
      <c r="H64" s="166">
        <v>39</v>
      </c>
      <c r="I64" s="166"/>
      <c r="J64" s="176">
        <f>H64/(2*(1+O64))</f>
        <v>15.983606557377049</v>
      </c>
      <c r="K64" s="171">
        <v>0.59</v>
      </c>
      <c r="L64" s="172">
        <v>0.23</v>
      </c>
      <c r="M64" s="173">
        <v>0.3</v>
      </c>
      <c r="N64" s="186">
        <f t="shared" si="17"/>
        <v>0.48148148148148145</v>
      </c>
      <c r="O64" s="171">
        <v>0.22</v>
      </c>
      <c r="P64" s="173">
        <v>1</v>
      </c>
    </row>
    <row r="65" spans="1:16">
      <c r="B65" s="170"/>
      <c r="C65" s="468">
        <v>3</v>
      </c>
      <c r="D65" s="174">
        <v>200</v>
      </c>
      <c r="E65" s="174">
        <v>2600</v>
      </c>
      <c r="F65" s="174" t="s">
        <v>231</v>
      </c>
      <c r="G65" s="174"/>
      <c r="H65" s="174">
        <v>39</v>
      </c>
      <c r="I65" s="174"/>
      <c r="J65" s="176">
        <f>H65/(2*(1+O65))</f>
        <v>15.983606557377049</v>
      </c>
      <c r="K65" s="176">
        <v>0.59</v>
      </c>
      <c r="L65" s="177">
        <v>0.23</v>
      </c>
      <c r="M65" s="173">
        <v>0.3</v>
      </c>
      <c r="N65" s="186">
        <f t="shared" si="17"/>
        <v>0.48148148148148145</v>
      </c>
      <c r="O65" s="171">
        <v>0.22</v>
      </c>
      <c r="P65" s="173">
        <v>1</v>
      </c>
    </row>
    <row r="66" spans="1:16">
      <c r="B66" s="164" t="s">
        <v>184</v>
      </c>
      <c r="C66" s="166">
        <v>4</v>
      </c>
      <c r="D66" s="166">
        <v>200</v>
      </c>
      <c r="E66" s="166">
        <v>2600</v>
      </c>
      <c r="F66" s="166" t="s">
        <v>231</v>
      </c>
      <c r="G66" s="166"/>
      <c r="H66" s="166">
        <v>39</v>
      </c>
      <c r="I66" s="166"/>
      <c r="J66" s="176">
        <f>H66/(2*(1+O66))</f>
        <v>15.983606557377049</v>
      </c>
      <c r="K66" s="171">
        <v>0.59</v>
      </c>
      <c r="L66" s="172">
        <v>0.23</v>
      </c>
      <c r="M66" s="169">
        <v>0.3</v>
      </c>
      <c r="N66" s="185">
        <f t="shared" si="17"/>
        <v>0.48148148148148145</v>
      </c>
      <c r="O66" s="167">
        <v>0.22</v>
      </c>
      <c r="P66" s="169">
        <v>1</v>
      </c>
    </row>
    <row r="67" spans="1:16">
      <c r="B67" s="170"/>
      <c r="C67" s="166">
        <v>5</v>
      </c>
      <c r="D67" s="166">
        <v>200</v>
      </c>
      <c r="E67" s="166">
        <v>2600</v>
      </c>
      <c r="F67" s="166" t="s">
        <v>231</v>
      </c>
      <c r="G67" s="166"/>
      <c r="H67" s="166">
        <v>39</v>
      </c>
      <c r="I67" s="166"/>
      <c r="J67" s="176">
        <f>H67/(2*(1+O67))</f>
        <v>15.983606557377049</v>
      </c>
      <c r="K67" s="171">
        <v>0.59</v>
      </c>
      <c r="L67" s="172">
        <v>0.23</v>
      </c>
      <c r="M67" s="173">
        <v>0.3</v>
      </c>
      <c r="N67" s="186">
        <f t="shared" si="17"/>
        <v>0.48148148148148145</v>
      </c>
      <c r="O67" s="171">
        <v>0.22</v>
      </c>
      <c r="P67" s="173">
        <v>1</v>
      </c>
    </row>
    <row r="68" spans="1:16">
      <c r="B68" s="175"/>
      <c r="C68" s="174">
        <v>6</v>
      </c>
      <c r="D68" s="174">
        <v>0</v>
      </c>
      <c r="E68" s="174">
        <v>0</v>
      </c>
      <c r="F68" s="174" t="s">
        <v>437</v>
      </c>
      <c r="G68" s="174"/>
      <c r="H68" s="174">
        <v>0</v>
      </c>
      <c r="I68" s="174"/>
      <c r="J68" s="176">
        <v>0</v>
      </c>
      <c r="K68" s="171">
        <v>0</v>
      </c>
      <c r="L68" s="172">
        <v>0</v>
      </c>
      <c r="M68" s="178">
        <v>0</v>
      </c>
      <c r="N68" s="187">
        <f t="shared" si="17"/>
        <v>0</v>
      </c>
      <c r="O68" s="176">
        <v>0.22</v>
      </c>
      <c r="P68" s="178">
        <v>1</v>
      </c>
    </row>
    <row r="69" spans="1:16">
      <c r="B69" s="179" t="s">
        <v>182</v>
      </c>
      <c r="C69" s="180"/>
      <c r="D69" s="180"/>
      <c r="E69" s="180">
        <v>1200</v>
      </c>
      <c r="F69" s="174"/>
      <c r="G69" s="180"/>
      <c r="H69" s="180">
        <v>2.63</v>
      </c>
      <c r="I69" s="180"/>
      <c r="J69" s="181">
        <v>0.99</v>
      </c>
      <c r="K69" s="181">
        <v>5.5E-2</v>
      </c>
      <c r="L69" s="180"/>
      <c r="M69" s="180"/>
      <c r="N69" s="188"/>
      <c r="O69" s="180"/>
      <c r="P69" s="180"/>
    </row>
    <row r="73" spans="1:16">
      <c r="A73" s="183" t="s">
        <v>314</v>
      </c>
      <c r="B73" s="182"/>
      <c r="C73" s="182"/>
      <c r="D73" s="182"/>
      <c r="E73" s="182"/>
      <c r="F73" s="182"/>
      <c r="G73" s="182"/>
      <c r="H73" s="182"/>
      <c r="I73" s="182"/>
      <c r="J73" s="182"/>
      <c r="K73" s="182"/>
      <c r="L73" s="182"/>
      <c r="M73" s="182"/>
    </row>
    <row r="75" spans="1:16" s="184" customFormat="1" ht="25.5">
      <c r="B75" s="222" t="s">
        <v>302</v>
      </c>
      <c r="C75" s="222" t="s">
        <v>318</v>
      </c>
      <c r="D75" s="222" t="s">
        <v>319</v>
      </c>
      <c r="E75" s="222" t="s">
        <v>303</v>
      </c>
      <c r="F75" s="666" t="s">
        <v>304</v>
      </c>
      <c r="G75" s="666"/>
      <c r="I75" s="184" t="s">
        <v>320</v>
      </c>
    </row>
    <row r="76" spans="1:16" ht="17.25" customHeight="1">
      <c r="B76" s="191" t="s">
        <v>315</v>
      </c>
      <c r="C76" s="191">
        <v>2600</v>
      </c>
      <c r="D76" s="182">
        <f>0.47*0.2</f>
        <v>9.4E-2</v>
      </c>
      <c r="E76" s="191">
        <f>D76/C76</f>
        <v>3.6153846153846152E-5</v>
      </c>
      <c r="F76" s="191" t="s">
        <v>300</v>
      </c>
      <c r="G76" s="223">
        <f>E76/(E76+E77)</f>
        <v>0.31578947368421051</v>
      </c>
    </row>
    <row r="77" spans="1:16" ht="24" customHeight="1">
      <c r="B77" s="191" t="s">
        <v>299</v>
      </c>
      <c r="C77" s="191">
        <v>1200</v>
      </c>
      <c r="D77" s="182">
        <f>D76</f>
        <v>9.4E-2</v>
      </c>
      <c r="E77" s="191">
        <f>D77/C77</f>
        <v>7.8333333333333331E-5</v>
      </c>
      <c r="F77" s="191" t="s">
        <v>301</v>
      </c>
      <c r="G77" s="223">
        <f>E77/(E76+E77)</f>
        <v>0.68421052631578949</v>
      </c>
    </row>
    <row r="79" spans="1:16" s="191" customFormat="1">
      <c r="A79" s="189" t="s">
        <v>181</v>
      </c>
      <c r="B79" s="190"/>
      <c r="C79" s="190"/>
      <c r="D79" s="190"/>
      <c r="E79" s="190"/>
      <c r="F79" s="190"/>
      <c r="G79" s="190"/>
      <c r="H79" s="190"/>
      <c r="I79" s="190"/>
      <c r="J79" s="190"/>
      <c r="K79" s="190"/>
      <c r="L79" s="190"/>
      <c r="M79" s="190"/>
    </row>
    <row r="80" spans="1:16" s="191" customFormat="1">
      <c r="A80" s="192"/>
    </row>
    <row r="81" spans="1:12" s="193" customFormat="1">
      <c r="C81" s="194" t="s">
        <v>180</v>
      </c>
      <c r="D81" s="195" t="s">
        <v>295</v>
      </c>
      <c r="E81" s="195"/>
      <c r="F81" s="195"/>
      <c r="G81" s="195"/>
      <c r="I81" s="196" t="s">
        <v>228</v>
      </c>
      <c r="J81" s="197"/>
      <c r="K81" s="198"/>
      <c r="L81" s="198"/>
    </row>
    <row r="82" spans="1:12" s="199" customFormat="1">
      <c r="B82" s="200" t="s">
        <v>194</v>
      </c>
      <c r="C82" s="201" t="s">
        <v>43</v>
      </c>
      <c r="D82" s="202" t="s">
        <v>1</v>
      </c>
      <c r="E82" s="203" t="s">
        <v>43</v>
      </c>
      <c r="I82" s="305" t="s">
        <v>231</v>
      </c>
      <c r="J82" s="306">
        <v>0.5</v>
      </c>
      <c r="K82" s="206"/>
      <c r="L82" s="206"/>
    </row>
    <row r="83" spans="1:12" s="191" customFormat="1" ht="15">
      <c r="B83" s="207">
        <v>1</v>
      </c>
      <c r="C83" s="208">
        <f>M12*VLOOKUP(F12,$I$82:$J$85,2,FALSE)*H12*(1-M12)*$H$18</f>
        <v>0</v>
      </c>
      <c r="D83" s="209">
        <f>L12/SUM($L$12:$L$14)</f>
        <v>0.17045454545454544</v>
      </c>
      <c r="E83" s="210">
        <f>D83*C83</f>
        <v>0</v>
      </c>
      <c r="H83" s="211"/>
      <c r="I83" s="204" t="s">
        <v>232</v>
      </c>
      <c r="J83" s="205">
        <v>0.25</v>
      </c>
      <c r="K83" s="212"/>
      <c r="L83" s="212"/>
    </row>
    <row r="84" spans="1:12" s="191" customFormat="1" ht="15">
      <c r="B84" s="213">
        <v>2</v>
      </c>
      <c r="C84" s="208">
        <f>M13*VLOOKUP(F13,$I$82:$J$85,2,FALSE)*H13*(1-M13)*$H$18</f>
        <v>21.539699999999996</v>
      </c>
      <c r="D84" s="209">
        <f>L13/SUM($L$12:$L$14)</f>
        <v>0.54545454545454541</v>
      </c>
      <c r="E84" s="210">
        <f t="shared" ref="E84:E89" si="18">D84*C84</f>
        <v>11.74892727272727</v>
      </c>
      <c r="G84" s="214"/>
      <c r="H84" s="211"/>
      <c r="I84" s="204" t="s">
        <v>233</v>
      </c>
      <c r="J84" s="205">
        <v>1</v>
      </c>
      <c r="K84" s="212"/>
      <c r="L84" s="212"/>
    </row>
    <row r="85" spans="1:12" s="191" customFormat="1" ht="15">
      <c r="B85" s="213">
        <v>3</v>
      </c>
      <c r="C85" s="208">
        <f>M14*VLOOKUP(F14,$I$82:$J$85,2,FALSE)*H14*(1-M14)*$H$18</f>
        <v>11.954533499999998</v>
      </c>
      <c r="D85" s="209">
        <f>L14/SUM($L$12:$L$14)</f>
        <v>0.28409090909090912</v>
      </c>
      <c r="E85" s="210">
        <f t="shared" si="18"/>
        <v>3.396174289772727</v>
      </c>
      <c r="F85" s="208"/>
      <c r="G85" s="215"/>
      <c r="H85" s="210"/>
      <c r="I85" s="307" t="s">
        <v>437</v>
      </c>
      <c r="J85" s="308">
        <v>0</v>
      </c>
      <c r="K85" s="212"/>
      <c r="L85" s="212"/>
    </row>
    <row r="86" spans="1:12" s="191" customFormat="1" ht="15.75" thickBot="1">
      <c r="B86" s="216" t="s">
        <v>178</v>
      </c>
      <c r="C86" s="217"/>
      <c r="D86" s="218">
        <f>L15/SUM($L$12:$L$14)</f>
        <v>0.28409090909090912</v>
      </c>
      <c r="E86" s="219">
        <f>SUM(E83:E85)</f>
        <v>15.145101562499997</v>
      </c>
      <c r="F86" s="208"/>
      <c r="G86" s="215"/>
      <c r="H86" s="210"/>
      <c r="I86" s="210"/>
      <c r="J86" s="210"/>
      <c r="K86" s="215"/>
      <c r="L86" s="215"/>
    </row>
    <row r="87" spans="1:12" s="191" customFormat="1" ht="15.75" thickTop="1">
      <c r="B87" s="213">
        <v>4</v>
      </c>
      <c r="C87" s="208">
        <f>M15*VLOOKUP(F15,$I$82:$J$85,2,FALSE)*H15*(1-M15)*$H$18</f>
        <v>23.909066999999997</v>
      </c>
      <c r="D87" s="209">
        <f>L15/SUM($L$15:$L$17)</f>
        <v>0.28409090909090912</v>
      </c>
      <c r="E87" s="210">
        <f t="shared" si="18"/>
        <v>6.7923485795454539</v>
      </c>
      <c r="F87" s="208"/>
      <c r="G87" s="215"/>
      <c r="H87" s="210"/>
      <c r="I87" s="210"/>
      <c r="J87" s="210"/>
      <c r="K87" s="215"/>
      <c r="L87" s="215"/>
    </row>
    <row r="88" spans="1:12" s="191" customFormat="1" ht="15">
      <c r="B88" s="213">
        <v>5</v>
      </c>
      <c r="C88" s="208">
        <f>M16*VLOOKUP(F16,$I$82:$J$85,2,FALSE)*H16*(1-M16)*$H$18</f>
        <v>21.539699999999996</v>
      </c>
      <c r="D88" s="209">
        <f>L16/SUM($L$15:$L$17)</f>
        <v>0.54545454545454541</v>
      </c>
      <c r="E88" s="210">
        <f t="shared" si="18"/>
        <v>11.74892727272727</v>
      </c>
      <c r="F88" s="208"/>
      <c r="G88" s="215"/>
      <c r="H88" s="210"/>
      <c r="I88" s="210"/>
      <c r="J88" s="210"/>
      <c r="K88" s="215"/>
      <c r="L88" s="215"/>
    </row>
    <row r="89" spans="1:12" s="191" customFormat="1" ht="15">
      <c r="B89" s="213">
        <v>6</v>
      </c>
      <c r="C89" s="208">
        <f>M17*VLOOKUP(F17,$I$82:$J$85,2,FALSE)*H17*(1-M17)*$H$18</f>
        <v>0</v>
      </c>
      <c r="D89" s="209">
        <f>L17/SUM($L$15:$L$17)</f>
        <v>0.17045454545454544</v>
      </c>
      <c r="E89" s="210">
        <f t="shared" si="18"/>
        <v>0</v>
      </c>
      <c r="F89" s="208"/>
      <c r="G89" s="215"/>
      <c r="H89" s="210"/>
      <c r="I89" s="210"/>
      <c r="J89" s="210"/>
      <c r="K89" s="215"/>
      <c r="L89" s="215"/>
    </row>
    <row r="90" spans="1:12" s="191" customFormat="1" ht="13.5" thickBot="1">
      <c r="B90" s="216" t="s">
        <v>177</v>
      </c>
      <c r="C90" s="220"/>
      <c r="D90" s="221"/>
      <c r="E90" s="219">
        <f>SUM(E87:E89)</f>
        <v>18.541275852272726</v>
      </c>
      <c r="F90" s="215"/>
      <c r="G90" s="215"/>
      <c r="H90" s="210"/>
      <c r="I90" s="210"/>
      <c r="J90" s="210"/>
      <c r="K90" s="215"/>
      <c r="L90" s="215"/>
    </row>
    <row r="91" spans="1:12" s="191" customFormat="1" ht="13.5" thickTop="1"/>
    <row r="92" spans="1:12" s="191" customFormat="1"/>
    <row r="95" spans="1:12" s="182" customFormat="1">
      <c r="A95" s="183" t="s">
        <v>374</v>
      </c>
    </row>
    <row r="96" spans="1:12">
      <c r="B96" s="152" t="s">
        <v>377</v>
      </c>
    </row>
    <row r="98" spans="2:7" s="253" customFormat="1" ht="25.5">
      <c r="C98" s="253" t="s">
        <v>379</v>
      </c>
      <c r="D98" s="253" t="s">
        <v>378</v>
      </c>
      <c r="E98" s="184" t="s">
        <v>376</v>
      </c>
      <c r="F98" s="253" t="s">
        <v>380</v>
      </c>
      <c r="G98" s="184" t="s">
        <v>381</v>
      </c>
    </row>
    <row r="99" spans="2:7">
      <c r="B99" s="247" t="s">
        <v>375</v>
      </c>
      <c r="C99" s="152" t="s">
        <v>1</v>
      </c>
      <c r="D99" s="152" t="s">
        <v>1</v>
      </c>
      <c r="E99" s="252" t="s">
        <v>43</v>
      </c>
      <c r="G99" s="252" t="s">
        <v>373</v>
      </c>
    </row>
    <row r="100" spans="2:7">
      <c r="B100" s="250">
        <v>1</v>
      </c>
      <c r="C100" s="255">
        <f t="shared" ref="C100:C105" si="19">$K$18/$H$18*100</f>
        <v>2.0912547528517114</v>
      </c>
      <c r="D100" s="255">
        <f t="shared" ref="D100:D105" si="20">K12/H12*100</f>
        <v>1.5</v>
      </c>
      <c r="E100" s="251">
        <f t="shared" ref="E100:E105" si="21">IF(D100&lt;C100,M12*K12+(1-M12)*$H$18*K12/H12,M12*K12)</f>
        <v>0.20311499999999999</v>
      </c>
      <c r="F100" s="248">
        <f t="shared" ref="F100:F105" si="22">E100+10</f>
        <v>10.203115</v>
      </c>
      <c r="G100" s="248">
        <f>MIN(F100:F102)-10</f>
        <v>0.20311500000000038</v>
      </c>
    </row>
    <row r="101" spans="2:7">
      <c r="B101" s="250">
        <v>2</v>
      </c>
      <c r="C101" s="255">
        <f t="shared" si="19"/>
        <v>2.0912547528517114</v>
      </c>
      <c r="D101" s="255">
        <f t="shared" si="20"/>
        <v>1.5</v>
      </c>
      <c r="E101" s="251">
        <f t="shared" si="21"/>
        <v>0.20311499999999999</v>
      </c>
      <c r="F101" s="248">
        <f t="shared" si="22"/>
        <v>10.203115</v>
      </c>
    </row>
    <row r="102" spans="2:7">
      <c r="B102" s="250">
        <v>3</v>
      </c>
      <c r="C102" s="255">
        <f t="shared" si="19"/>
        <v>2.0912547528517114</v>
      </c>
      <c r="D102" s="255">
        <f t="shared" si="20"/>
        <v>1.5</v>
      </c>
      <c r="E102" s="251">
        <f t="shared" si="21"/>
        <v>0.24130349999999998</v>
      </c>
      <c r="F102" s="248">
        <f t="shared" si="22"/>
        <v>10.241303500000001</v>
      </c>
    </row>
    <row r="103" spans="2:7">
      <c r="B103" s="152">
        <v>4</v>
      </c>
      <c r="C103" s="254">
        <f t="shared" si="19"/>
        <v>2.0912547528517114</v>
      </c>
      <c r="D103" s="254">
        <f t="shared" si="20"/>
        <v>1.5</v>
      </c>
      <c r="E103" s="249">
        <f t="shared" si="21"/>
        <v>0.24130349999999998</v>
      </c>
      <c r="F103" s="248">
        <f t="shared" si="22"/>
        <v>10.241303500000001</v>
      </c>
      <c r="G103" s="248">
        <f>MIN(F103:F105)-10</f>
        <v>0.20311500000000038</v>
      </c>
    </row>
    <row r="104" spans="2:7">
      <c r="B104" s="152">
        <v>5</v>
      </c>
      <c r="C104" s="254">
        <f t="shared" si="19"/>
        <v>2.0912547528517114</v>
      </c>
      <c r="D104" s="254">
        <f t="shared" si="20"/>
        <v>1.5</v>
      </c>
      <c r="E104" s="249">
        <f t="shared" si="21"/>
        <v>0.20311499999999999</v>
      </c>
      <c r="F104" s="248">
        <f t="shared" si="22"/>
        <v>10.203115</v>
      </c>
    </row>
    <row r="105" spans="2:7">
      <c r="B105" s="152">
        <v>6</v>
      </c>
      <c r="C105" s="254">
        <f t="shared" si="19"/>
        <v>2.0912547528517114</v>
      </c>
      <c r="D105" s="254">
        <f t="shared" si="20"/>
        <v>1.5</v>
      </c>
      <c r="E105" s="249">
        <f t="shared" si="21"/>
        <v>0.20311499999999999</v>
      </c>
      <c r="F105" s="248">
        <f t="shared" si="22"/>
        <v>10.203115</v>
      </c>
    </row>
  </sheetData>
  <sheetProtection sheet="1" objects="1" scenarios="1" selectLockedCells="1"/>
  <mergeCells count="1">
    <mergeCell ref="F75:G75"/>
  </mergeCells>
  <dataValidations count="2">
    <dataValidation type="list" allowBlank="1" showInputMessage="1" showErrorMessage="1" sqref="F51:F56 F39:F44 F27:F32 F63:F68">
      <formula1>"bi-ax 0/90, bi-ax 45/45, unidirectional,none"</formula1>
    </dataValidation>
    <dataValidation type="list" allowBlank="1" showInputMessage="1" showErrorMessage="1" sqref="G27:G32 G39:G44 G51:G56 G63:G68">
      <formula1>"Full, Partial"</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sheetPr codeName="Sheet6">
    <tabColor rgb="FFFFC000"/>
  </sheetPr>
  <dimension ref="A1:AO951"/>
  <sheetViews>
    <sheetView showGridLines="0" zoomScale="70" zoomScaleNormal="70" workbookViewId="0">
      <pane ySplit="1" topLeftCell="A2" activePane="bottomLeft" state="frozen"/>
      <selection pane="bottomLeft" activeCell="C4" sqref="C4"/>
    </sheetView>
  </sheetViews>
  <sheetFormatPr defaultRowHeight="15"/>
  <cols>
    <col min="1" max="1" width="55.140625" style="7" customWidth="1"/>
    <col min="2" max="2" width="23.5703125" style="7" customWidth="1"/>
    <col min="3" max="3" width="19.85546875" style="7" customWidth="1"/>
    <col min="4" max="4" width="16.140625" style="7" customWidth="1"/>
    <col min="5" max="5" width="19.140625" style="6" customWidth="1"/>
    <col min="6" max="6" width="17.7109375" style="6" customWidth="1"/>
    <col min="7" max="7" width="19.42578125" style="6" customWidth="1"/>
    <col min="8" max="8" width="15.28515625" style="7" customWidth="1"/>
    <col min="9" max="9" width="16.140625" style="7" customWidth="1"/>
    <col min="10" max="10" width="16.42578125" style="7" customWidth="1"/>
    <col min="11" max="16" width="16.28515625" style="7" customWidth="1"/>
    <col min="17" max="17" width="13" style="7" customWidth="1"/>
    <col min="18" max="18" width="17.28515625" style="7" customWidth="1"/>
    <col min="19" max="19" width="11.5703125" style="7" customWidth="1"/>
    <col min="20" max="21" width="12" style="7" bestFit="1" customWidth="1"/>
    <col min="22" max="29" width="9.140625" style="7"/>
    <col min="30" max="30" width="18.140625" style="7" customWidth="1"/>
    <col min="31" max="33" width="19" style="7" customWidth="1"/>
    <col min="34" max="34" width="14.28515625" style="7" bestFit="1" customWidth="1"/>
    <col min="35" max="16384" width="9.140625" style="7"/>
  </cols>
  <sheetData>
    <row r="1" spans="1:13" s="137" customFormat="1" ht="28.5">
      <c r="A1" s="313" t="s">
        <v>568</v>
      </c>
      <c r="C1" s="138"/>
      <c r="F1" s="7"/>
      <c r="G1" s="7"/>
    </row>
    <row r="2" spans="1:13" s="137" customFormat="1" ht="21">
      <c r="A2" s="17"/>
      <c r="F2" s="7"/>
      <c r="G2" s="7"/>
    </row>
    <row r="3" spans="1:13">
      <c r="A3" s="7" t="s">
        <v>566</v>
      </c>
      <c r="E3" s="387" t="s">
        <v>213</v>
      </c>
      <c r="F3" s="388"/>
      <c r="G3" s="548"/>
      <c r="H3" s="549" t="s">
        <v>207</v>
      </c>
    </row>
    <row r="4" spans="1:13" s="56" customFormat="1" ht="45">
      <c r="A4" s="545" t="s">
        <v>567</v>
      </c>
      <c r="E4" s="550" t="s">
        <v>22</v>
      </c>
      <c r="F4" s="551" t="s">
        <v>0</v>
      </c>
      <c r="G4" s="116">
        <f>C31</f>
        <v>1200</v>
      </c>
      <c r="H4" s="552" t="s">
        <v>214</v>
      </c>
    </row>
    <row r="5" spans="1:13">
      <c r="A5" s="7" t="s">
        <v>573</v>
      </c>
      <c r="E5" s="553" t="s">
        <v>53</v>
      </c>
      <c r="F5" s="551" t="s">
        <v>0</v>
      </c>
      <c r="G5" s="116">
        <f>C32</f>
        <v>400</v>
      </c>
      <c r="H5" s="318" t="s">
        <v>214</v>
      </c>
    </row>
    <row r="6" spans="1:13">
      <c r="E6" s="553" t="s">
        <v>75</v>
      </c>
      <c r="F6" s="551" t="s">
        <v>0</v>
      </c>
      <c r="G6" s="116">
        <f>IF(RockerType=2,RockerConcaveParameters!$D$27,RockerConcaveParameters!$F$37)</f>
        <v>6</v>
      </c>
      <c r="H6" s="318" t="s">
        <v>215</v>
      </c>
    </row>
    <row r="7" spans="1:13">
      <c r="E7" s="554" t="s">
        <v>21</v>
      </c>
      <c r="F7" s="555" t="s">
        <v>0</v>
      </c>
      <c r="G7" s="51">
        <f>C34</f>
        <v>30</v>
      </c>
      <c r="H7" s="352" t="s">
        <v>215</v>
      </c>
    </row>
    <row r="8" spans="1:13">
      <c r="E8" s="43"/>
    </row>
    <row r="9" spans="1:13">
      <c r="E9" s="143"/>
      <c r="F9" s="32"/>
      <c r="G9" s="22"/>
    </row>
    <row r="10" spans="1:13">
      <c r="E10" s="143"/>
      <c r="F10" s="32"/>
      <c r="G10" s="22"/>
    </row>
    <row r="11" spans="1:13">
      <c r="A11" s="543" t="s">
        <v>202</v>
      </c>
      <c r="B11" s="544">
        <v>3</v>
      </c>
      <c r="E11" s="143"/>
      <c r="F11" s="32"/>
      <c r="G11" s="22"/>
    </row>
    <row r="12" spans="1:13">
      <c r="A12" s="145"/>
      <c r="B12" s="547"/>
      <c r="D12" s="39" t="s">
        <v>570</v>
      </c>
      <c r="E12" s="143"/>
      <c r="F12" s="32"/>
      <c r="G12" s="22"/>
    </row>
    <row r="13" spans="1:13">
      <c r="A13" s="74" t="s">
        <v>170</v>
      </c>
      <c r="B13" s="74"/>
      <c r="C13" s="315" t="s">
        <v>216</v>
      </c>
      <c r="D13" s="320">
        <v>1</v>
      </c>
      <c r="E13" s="320">
        <v>2</v>
      </c>
      <c r="F13" s="320">
        <v>3</v>
      </c>
      <c r="G13" s="320">
        <v>4</v>
      </c>
      <c r="H13" s="320">
        <v>5</v>
      </c>
      <c r="I13" s="320">
        <v>6</v>
      </c>
      <c r="J13" s="320">
        <v>7</v>
      </c>
      <c r="K13" s="320">
        <v>8</v>
      </c>
      <c r="L13" s="320">
        <v>9</v>
      </c>
      <c r="M13" s="320">
        <v>10</v>
      </c>
    </row>
    <row r="14" spans="1:13">
      <c r="A14" s="56" t="s">
        <v>38</v>
      </c>
      <c r="B14" s="53"/>
      <c r="C14" s="316" t="str">
        <f>CHOOSE($B$11,D14,E14,F14,G14,H14,I14,J14,K14,L14,M14)</f>
        <v>Board #3 (BroStyle-Wood)</v>
      </c>
      <c r="D14" s="317" t="s">
        <v>358</v>
      </c>
      <c r="E14" s="317" t="s">
        <v>357</v>
      </c>
      <c r="F14" s="317" t="s">
        <v>555</v>
      </c>
      <c r="G14" s="142" t="s">
        <v>533</v>
      </c>
      <c r="H14" s="142" t="s">
        <v>596</v>
      </c>
      <c r="I14" s="142" t="s">
        <v>655</v>
      </c>
      <c r="J14" s="142" t="s">
        <v>658</v>
      </c>
      <c r="K14" s="142" t="s">
        <v>662</v>
      </c>
      <c r="L14" s="142"/>
      <c r="M14" s="142"/>
    </row>
    <row r="15" spans="1:13">
      <c r="A15" s="7" t="s">
        <v>439</v>
      </c>
      <c r="B15" s="53" t="s">
        <v>0</v>
      </c>
      <c r="C15" s="316">
        <f>CHOOSE($B$11,D15,E15,F15,G15,H15,I15,J15,K15,L15,M15)</f>
        <v>6</v>
      </c>
      <c r="D15" s="321">
        <v>12</v>
      </c>
      <c r="E15" s="321">
        <v>12</v>
      </c>
      <c r="F15" s="321">
        <v>6</v>
      </c>
      <c r="G15" s="321">
        <v>9</v>
      </c>
      <c r="H15" s="321">
        <v>6</v>
      </c>
      <c r="I15" s="321">
        <v>6</v>
      </c>
      <c r="J15" s="321">
        <v>8</v>
      </c>
      <c r="K15" s="321">
        <v>7</v>
      </c>
      <c r="L15" s="321"/>
      <c r="M15" s="321"/>
    </row>
    <row r="16" spans="1:13">
      <c r="A16" s="7" t="s">
        <v>440</v>
      </c>
      <c r="B16" s="53" t="s">
        <v>0</v>
      </c>
      <c r="C16" s="316">
        <f>CHOOSE($B$11,D16,E16,F16,G16,H16,I16,J16,K16,L16,M16)</f>
        <v>6</v>
      </c>
      <c r="D16" s="321">
        <v>6</v>
      </c>
      <c r="E16" s="321">
        <v>6</v>
      </c>
      <c r="F16" s="321">
        <v>6</v>
      </c>
      <c r="G16" s="321">
        <v>6</v>
      </c>
      <c r="H16" s="321">
        <v>6</v>
      </c>
      <c r="I16" s="321">
        <v>6</v>
      </c>
      <c r="J16" s="321">
        <v>4.5</v>
      </c>
      <c r="K16" s="321">
        <v>3</v>
      </c>
      <c r="L16" s="321"/>
      <c r="M16" s="321"/>
    </row>
    <row r="17" spans="1:15">
      <c r="A17" s="7" t="s">
        <v>441</v>
      </c>
      <c r="B17" s="53" t="s">
        <v>0</v>
      </c>
      <c r="C17" s="316">
        <f>CHOOSE($B$11,D17,E17,F17,G17,H17,I17,J17,K17,L17,M17)</f>
        <v>304.8</v>
      </c>
      <c r="D17" s="321">
        <v>450</v>
      </c>
      <c r="E17" s="321">
        <v>350</v>
      </c>
      <c r="F17" s="321">
        <f>(OutlineParameters!C80+OutlineParameters!C83)/2</f>
        <v>304.8</v>
      </c>
      <c r="G17" s="321">
        <v>350</v>
      </c>
      <c r="H17" s="321">
        <v>350</v>
      </c>
      <c r="I17" s="321">
        <v>350</v>
      </c>
      <c r="J17" s="321">
        <v>350</v>
      </c>
      <c r="K17" s="321">
        <f>13*25.4</f>
        <v>330.2</v>
      </c>
      <c r="L17" s="321"/>
      <c r="M17" s="321"/>
    </row>
    <row r="18" spans="1:15">
      <c r="A18" s="7" t="s">
        <v>297</v>
      </c>
      <c r="B18" s="53" t="s">
        <v>45</v>
      </c>
      <c r="C18" s="316">
        <f>CHOOSE($B$11,D18,E18,F18,G18,H18,I18,J18,K18,L18,M18)</f>
        <v>2</v>
      </c>
      <c r="D18" s="321">
        <v>1</v>
      </c>
      <c r="E18" s="321">
        <v>2</v>
      </c>
      <c r="F18" s="321">
        <v>2</v>
      </c>
      <c r="G18" s="321">
        <v>2</v>
      </c>
      <c r="H18" s="321">
        <v>2</v>
      </c>
      <c r="I18" s="321">
        <v>2</v>
      </c>
      <c r="J18" s="321">
        <v>2</v>
      </c>
      <c r="K18" s="321">
        <v>2</v>
      </c>
      <c r="L18" s="321"/>
      <c r="M18" s="321"/>
    </row>
    <row r="19" spans="1:15" s="6" customFormat="1">
      <c r="A19" s="43" t="s">
        <v>359</v>
      </c>
      <c r="C19" s="351"/>
      <c r="D19" s="317"/>
      <c r="E19" s="317"/>
      <c r="F19" s="317"/>
      <c r="G19" s="317"/>
      <c r="H19" s="317"/>
      <c r="I19" s="317"/>
      <c r="J19" s="317"/>
      <c r="K19" s="317"/>
      <c r="L19" s="317"/>
      <c r="M19" s="317"/>
      <c r="N19" s="7"/>
      <c r="O19" s="7"/>
    </row>
    <row r="20" spans="1:15">
      <c r="A20" s="245" t="s">
        <v>363</v>
      </c>
      <c r="B20" s="53" t="s">
        <v>43</v>
      </c>
      <c r="C20" s="316">
        <f>CHOOSE($B$11,D20,E20,F20,G20,H20,I20,J20,K20,L19,M19)</f>
        <v>40</v>
      </c>
      <c r="D20" s="321">
        <v>0</v>
      </c>
      <c r="E20" s="321">
        <v>0</v>
      </c>
      <c r="F20" s="321">
        <v>40</v>
      </c>
      <c r="G20" s="321">
        <v>0</v>
      </c>
      <c r="H20" s="321">
        <v>40</v>
      </c>
      <c r="I20" s="321">
        <v>0</v>
      </c>
      <c r="J20" s="321">
        <v>0</v>
      </c>
      <c r="K20" s="321">
        <v>0</v>
      </c>
      <c r="L20" s="321"/>
      <c r="M20" s="321"/>
    </row>
    <row r="21" spans="1:15">
      <c r="A21" s="245" t="s">
        <v>435</v>
      </c>
      <c r="B21" s="53" t="s">
        <v>0</v>
      </c>
      <c r="C21" s="316">
        <f>CHOOSE($B$11,D21,E21,F21,G21,H21,I21,J21,K21,L20,M20)</f>
        <v>3</v>
      </c>
      <c r="D21" s="321"/>
      <c r="E21" s="321"/>
      <c r="F21" s="323">
        <v>3</v>
      </c>
      <c r="G21" s="323">
        <v>0</v>
      </c>
      <c r="H21" s="323">
        <v>4</v>
      </c>
      <c r="I21" s="323">
        <v>0</v>
      </c>
      <c r="J21" s="323">
        <v>0</v>
      </c>
      <c r="K21" s="323">
        <v>0</v>
      </c>
      <c r="L21" s="323"/>
      <c r="M21" s="323"/>
    </row>
    <row r="22" spans="1:15">
      <c r="A22" s="245" t="s">
        <v>442</v>
      </c>
      <c r="B22" s="53" t="s">
        <v>43</v>
      </c>
      <c r="C22" s="316">
        <f>CHOOSE($B$11,D22,E22,F22,G22,H22,I22,J22,K22,L21,M21)</f>
        <v>8</v>
      </c>
      <c r="D22" s="321"/>
      <c r="E22" s="321"/>
      <c r="F22" s="321">
        <v>8</v>
      </c>
      <c r="G22" s="321">
        <v>8</v>
      </c>
      <c r="H22" s="321">
        <v>0</v>
      </c>
      <c r="I22" s="321">
        <v>5.5</v>
      </c>
      <c r="J22" s="321">
        <v>5.5</v>
      </c>
      <c r="K22" s="321">
        <v>5</v>
      </c>
      <c r="L22" s="321"/>
      <c r="M22" s="321"/>
    </row>
    <row r="23" spans="1:15">
      <c r="A23" s="39" t="s">
        <v>156</v>
      </c>
      <c r="B23" s="53"/>
      <c r="C23" s="318"/>
      <c r="D23" s="317"/>
      <c r="E23" s="317"/>
      <c r="F23" s="317"/>
      <c r="G23" s="317"/>
      <c r="H23" s="317"/>
      <c r="I23" s="317"/>
      <c r="J23" s="317"/>
      <c r="K23" s="317"/>
      <c r="L23" s="317"/>
      <c r="M23" s="317"/>
    </row>
    <row r="24" spans="1:15">
      <c r="A24" s="7" t="s">
        <v>234</v>
      </c>
      <c r="B24" s="53" t="s">
        <v>151</v>
      </c>
      <c r="C24" s="316">
        <f>CHOOSE($B$11,D24,E24,F24,G24,H24,I24,J24,K24,L24,M24)</f>
        <v>2</v>
      </c>
      <c r="D24" s="321">
        <v>2</v>
      </c>
      <c r="E24" s="321">
        <v>2</v>
      </c>
      <c r="F24" s="321">
        <v>2</v>
      </c>
      <c r="G24" s="321">
        <v>2</v>
      </c>
      <c r="H24" s="321">
        <v>2</v>
      </c>
      <c r="I24" s="321">
        <v>2</v>
      </c>
      <c r="J24" s="321">
        <v>2</v>
      </c>
      <c r="K24" s="321">
        <v>2</v>
      </c>
      <c r="L24" s="321"/>
      <c r="M24" s="321"/>
    </row>
    <row r="25" spans="1:15">
      <c r="A25" s="7" t="s">
        <v>272</v>
      </c>
      <c r="B25" s="53" t="s">
        <v>43</v>
      </c>
      <c r="C25" s="319">
        <f>CHOOSE($B$11,D25,E25,F25,G25,H25,I25,J25,K25,L25,M25)</f>
        <v>2.2999999999999998</v>
      </c>
      <c r="D25" s="322">
        <v>2.2999999999999998</v>
      </c>
      <c r="E25" s="322">
        <v>2.2999999999999998</v>
      </c>
      <c r="F25" s="322">
        <v>2.2999999999999998</v>
      </c>
      <c r="G25" s="322">
        <v>2.6</v>
      </c>
      <c r="H25" s="322">
        <v>2.2999999999999998</v>
      </c>
      <c r="I25" s="322">
        <v>2.2999999999999998</v>
      </c>
      <c r="J25" s="322">
        <v>2.2999999999999998</v>
      </c>
      <c r="K25" s="322">
        <v>2.2999999999999998</v>
      </c>
      <c r="L25" s="322"/>
      <c r="M25" s="322"/>
    </row>
    <row r="26" spans="1:15">
      <c r="B26" s="53"/>
      <c r="C26" s="85"/>
      <c r="D26" s="6"/>
      <c r="G26" s="7"/>
    </row>
    <row r="30" spans="1:15">
      <c r="A30" s="140" t="s">
        <v>273</v>
      </c>
      <c r="B30" s="325"/>
      <c r="C30" s="326"/>
      <c r="D30" s="326" t="s">
        <v>207</v>
      </c>
      <c r="E30" s="43"/>
    </row>
    <row r="31" spans="1:15">
      <c r="A31" s="550" t="s">
        <v>22</v>
      </c>
      <c r="B31" s="551" t="s">
        <v>0</v>
      </c>
      <c r="C31" s="364">
        <f>OutlineParameters!C46</f>
        <v>1200</v>
      </c>
      <c r="D31" s="364" t="s">
        <v>203</v>
      </c>
    </row>
    <row r="32" spans="1:15">
      <c r="A32" s="553" t="s">
        <v>53</v>
      </c>
      <c r="B32" s="551" t="s">
        <v>0</v>
      </c>
      <c r="C32" s="364">
        <f>OutlineParameters!C45</f>
        <v>400</v>
      </c>
      <c r="D32" s="364" t="s">
        <v>203</v>
      </c>
    </row>
    <row r="33" spans="1:41">
      <c r="A33" s="553" t="s">
        <v>75</v>
      </c>
      <c r="B33" s="551" t="s">
        <v>0</v>
      </c>
      <c r="C33" s="364">
        <f>G6</f>
        <v>6</v>
      </c>
      <c r="D33" s="364" t="s">
        <v>204</v>
      </c>
    </row>
    <row r="34" spans="1:41">
      <c r="A34" s="553" t="s">
        <v>21</v>
      </c>
      <c r="B34" s="551" t="s">
        <v>0</v>
      </c>
      <c r="C34" s="364">
        <f>RockerConcaveParameters!D79</f>
        <v>30</v>
      </c>
      <c r="D34" s="364" t="s">
        <v>204</v>
      </c>
      <c r="I34" s="24"/>
      <c r="J34" s="24"/>
      <c r="K34" s="24"/>
      <c r="L34" s="24"/>
      <c r="M34" s="24"/>
      <c r="N34" s="24"/>
      <c r="O34" s="24"/>
      <c r="P34" s="24"/>
      <c r="Q34" s="24"/>
    </row>
    <row r="35" spans="1:41">
      <c r="A35" s="119" t="s">
        <v>51</v>
      </c>
      <c r="B35" s="393" t="s">
        <v>0</v>
      </c>
      <c r="C35" s="364">
        <f>(C15-C16)/(OutlineParameters!$C$46/2-Core!$C$17)</f>
        <v>0</v>
      </c>
      <c r="D35" s="364" t="s">
        <v>205</v>
      </c>
      <c r="I35" s="24"/>
      <c r="J35" s="145"/>
      <c r="K35" s="145"/>
      <c r="L35" s="145"/>
      <c r="M35" s="145"/>
      <c r="N35" s="145"/>
      <c r="O35" s="145"/>
      <c r="P35" s="145"/>
      <c r="Q35" s="24"/>
    </row>
    <row r="36" spans="1:41">
      <c r="A36" s="119" t="s">
        <v>42</v>
      </c>
      <c r="B36" s="393" t="s">
        <v>0</v>
      </c>
      <c r="C36" s="364">
        <f>OutlineParameters!C46/2</f>
        <v>600</v>
      </c>
      <c r="D36" s="364" t="s">
        <v>203</v>
      </c>
      <c r="F36" s="6" t="s">
        <v>212</v>
      </c>
      <c r="I36" s="24"/>
      <c r="J36" s="24"/>
      <c r="K36" s="24"/>
      <c r="L36" s="24"/>
      <c r="M36" s="24"/>
      <c r="N36" s="24"/>
      <c r="O36" s="24"/>
      <c r="P36" s="24"/>
      <c r="Q36" s="24"/>
    </row>
    <row r="37" spans="1:41">
      <c r="A37" s="119" t="s">
        <v>305</v>
      </c>
      <c r="B37" s="393" t="s">
        <v>365</v>
      </c>
      <c r="C37" s="561">
        <f>AVERAGE('Laminate Schedule'!E86,'Laminate Schedule'!E90)</f>
        <v>16.843188707386361</v>
      </c>
      <c r="D37" s="364" t="s">
        <v>206</v>
      </c>
    </row>
    <row r="38" spans="1:41">
      <c r="A38" s="119" t="s">
        <v>364</v>
      </c>
      <c r="B38" s="393" t="s">
        <v>365</v>
      </c>
      <c r="C38" s="561">
        <f>C21/(0.9*C32)*C20+(1-C21/(0.9*C32))*C22</f>
        <v>8.2666666666666675</v>
      </c>
      <c r="D38" s="364" t="s">
        <v>366</v>
      </c>
    </row>
    <row r="39" spans="1:41">
      <c r="A39" s="119" t="s">
        <v>200</v>
      </c>
      <c r="B39" s="393" t="s">
        <v>0</v>
      </c>
      <c r="C39" s="364">
        <f>SUM('Laminate Schedule'!$L$12:$L$14)</f>
        <v>0.88</v>
      </c>
      <c r="D39" s="364" t="s">
        <v>206</v>
      </c>
      <c r="G39" s="7"/>
    </row>
    <row r="40" spans="1:41">
      <c r="A40" s="119" t="s">
        <v>201</v>
      </c>
      <c r="B40" s="393" t="s">
        <v>0</v>
      </c>
      <c r="C40" s="364">
        <f>SUM('Laminate Schedule'!$L$15:$L$17)</f>
        <v>0.88</v>
      </c>
      <c r="D40" s="364" t="s">
        <v>206</v>
      </c>
    </row>
    <row r="41" spans="1:41">
      <c r="A41" s="292" t="s">
        <v>157</v>
      </c>
      <c r="B41" s="551" t="s">
        <v>0</v>
      </c>
      <c r="C41" s="364">
        <f>OutlineParameters!$C$44</f>
        <v>10</v>
      </c>
      <c r="D41" s="364" t="s">
        <v>203</v>
      </c>
      <c r="I41" s="24"/>
      <c r="J41" s="24"/>
      <c r="K41" s="24"/>
      <c r="L41" s="24"/>
      <c r="M41" s="24"/>
      <c r="N41" s="24"/>
      <c r="O41" s="24"/>
      <c r="P41" s="24"/>
      <c r="Q41" s="24"/>
    </row>
    <row r="42" spans="1:41">
      <c r="A42" s="292" t="s">
        <v>158</v>
      </c>
      <c r="B42" s="551" t="s">
        <v>0</v>
      </c>
      <c r="C42" s="364">
        <f>'Weight Calc'!$D$6*1000</f>
        <v>10</v>
      </c>
      <c r="D42" s="364" t="s">
        <v>190</v>
      </c>
      <c r="I42" s="24"/>
      <c r="J42" s="24"/>
      <c r="K42" s="24"/>
      <c r="L42" s="24"/>
      <c r="M42" s="24"/>
      <c r="N42" s="24"/>
      <c r="O42" s="24"/>
      <c r="P42" s="24"/>
      <c r="Q42" s="24"/>
    </row>
    <row r="43" spans="1:41">
      <c r="A43" s="119" t="s">
        <v>584</v>
      </c>
      <c r="B43" s="393" t="s">
        <v>0</v>
      </c>
      <c r="C43" s="364">
        <f>-$C$36*'Laminate Schedule'!P12</f>
        <v>-600</v>
      </c>
      <c r="D43" s="364" t="s">
        <v>206</v>
      </c>
      <c r="I43" s="24"/>
      <c r="J43" s="24"/>
      <c r="K43" s="24"/>
      <c r="L43" s="24"/>
      <c r="M43" s="24"/>
      <c r="N43" s="24"/>
      <c r="O43" s="24"/>
      <c r="P43" s="24"/>
      <c r="Q43" s="24"/>
    </row>
    <row r="44" spans="1:41">
      <c r="A44" s="119" t="s">
        <v>585</v>
      </c>
      <c r="B44" s="393" t="s">
        <v>0</v>
      </c>
      <c r="C44" s="364">
        <f>-$C$36*'Laminate Schedule'!P13</f>
        <v>-600</v>
      </c>
      <c r="D44" s="364" t="s">
        <v>206</v>
      </c>
      <c r="H44" s="6"/>
      <c r="I44" s="6"/>
      <c r="Q44" s="6"/>
      <c r="R44" s="226"/>
      <c r="S44" s="226"/>
      <c r="T44" s="226"/>
      <c r="U44" s="226"/>
      <c r="V44" s="6"/>
      <c r="W44" s="6"/>
      <c r="X44" s="6"/>
      <c r="Y44" s="6"/>
      <c r="Z44" s="6"/>
    </row>
    <row r="45" spans="1:41">
      <c r="A45" s="120" t="s">
        <v>586</v>
      </c>
      <c r="B45" s="558" t="s">
        <v>0</v>
      </c>
      <c r="C45" s="556">
        <f>-$C$36*'Laminate Schedule'!P14</f>
        <v>-600</v>
      </c>
      <c r="D45" s="556" t="s">
        <v>206</v>
      </c>
      <c r="H45" s="6"/>
      <c r="I45" s="6"/>
      <c r="Q45" s="6"/>
      <c r="R45" s="226"/>
      <c r="S45" s="226"/>
      <c r="T45" s="226"/>
      <c r="U45" s="226"/>
      <c r="V45" s="6"/>
      <c r="W45" s="6"/>
      <c r="X45" s="6"/>
      <c r="Y45" s="6"/>
      <c r="Z45" s="6"/>
    </row>
    <row r="46" spans="1:41">
      <c r="H46" s="6"/>
      <c r="I46" s="6"/>
      <c r="Q46" s="146"/>
      <c r="R46" s="147" t="s">
        <v>56</v>
      </c>
      <c r="S46" s="147"/>
      <c r="T46" s="147"/>
      <c r="U46" s="147"/>
      <c r="V46" s="229" t="s">
        <v>57</v>
      </c>
      <c r="W46" s="148"/>
      <c r="X46" s="148"/>
      <c r="Y46" s="148"/>
      <c r="AA46" s="228" t="s">
        <v>334</v>
      </c>
      <c r="AB46" s="227"/>
      <c r="AC46" s="227"/>
      <c r="AD46" s="227"/>
      <c r="AE46" s="227"/>
      <c r="AF46" s="227"/>
      <c r="AG46" s="227"/>
      <c r="AH46" s="39" t="s">
        <v>141</v>
      </c>
      <c r="AK46" s="559" t="s">
        <v>587</v>
      </c>
      <c r="AL46" s="62"/>
      <c r="AM46" s="62"/>
      <c r="AN46" s="62"/>
    </row>
    <row r="47" spans="1:41" ht="30" customHeight="1">
      <c r="A47" s="329"/>
      <c r="B47" s="669" t="s">
        <v>298</v>
      </c>
      <c r="C47" s="669"/>
      <c r="D47" s="669"/>
      <c r="E47" s="330"/>
      <c r="F47" s="667" t="s">
        <v>61</v>
      </c>
      <c r="G47" s="667"/>
      <c r="H47" s="331"/>
      <c r="I47" s="329"/>
      <c r="J47" s="668" t="s">
        <v>274</v>
      </c>
      <c r="K47" s="668"/>
      <c r="L47" s="668"/>
      <c r="M47" s="668"/>
      <c r="N47" s="668"/>
      <c r="O47" s="668"/>
      <c r="P47" s="332"/>
      <c r="Q47" s="329"/>
      <c r="R47" s="333"/>
      <c r="S47" s="333" t="s">
        <v>325</v>
      </c>
      <c r="T47" s="333"/>
      <c r="U47" s="334" t="s">
        <v>326</v>
      </c>
      <c r="V47" s="333"/>
      <c r="W47" s="335" t="s">
        <v>330</v>
      </c>
      <c r="X47" s="333"/>
      <c r="Y47" s="334" t="s">
        <v>329</v>
      </c>
      <c r="Z47" s="329"/>
      <c r="AA47" s="336" t="s">
        <v>338</v>
      </c>
      <c r="AB47" s="336" t="s">
        <v>343</v>
      </c>
      <c r="AC47" s="336" t="s">
        <v>352</v>
      </c>
      <c r="AD47" s="336" t="s">
        <v>342</v>
      </c>
      <c r="AE47" s="336" t="s">
        <v>344</v>
      </c>
      <c r="AF47" s="336" t="s">
        <v>348</v>
      </c>
      <c r="AG47" s="336" t="s">
        <v>349</v>
      </c>
      <c r="AH47" s="329"/>
      <c r="AK47" s="336" t="s">
        <v>588</v>
      </c>
      <c r="AL47" s="336" t="s">
        <v>589</v>
      </c>
      <c r="AM47" s="336" t="s">
        <v>590</v>
      </c>
      <c r="AN47" s="336" t="s">
        <v>340</v>
      </c>
      <c r="AO47" s="329" t="s">
        <v>187</v>
      </c>
    </row>
    <row r="48" spans="1:41" s="20" customFormat="1" ht="60">
      <c r="A48" s="337" t="s">
        <v>4</v>
      </c>
      <c r="B48" s="338" t="s">
        <v>40</v>
      </c>
      <c r="C48" s="338" t="s">
        <v>41</v>
      </c>
      <c r="D48" s="339" t="s">
        <v>44</v>
      </c>
      <c r="E48" s="340" t="s">
        <v>60</v>
      </c>
      <c r="F48" s="338" t="s">
        <v>222</v>
      </c>
      <c r="G48" s="341" t="s">
        <v>63</v>
      </c>
      <c r="H48" s="342" t="s">
        <v>64</v>
      </c>
      <c r="I48" s="341" t="s">
        <v>53</v>
      </c>
      <c r="J48" s="338" t="s">
        <v>75</v>
      </c>
      <c r="K48" s="338" t="s">
        <v>384</v>
      </c>
      <c r="L48" s="338" t="s">
        <v>444</v>
      </c>
      <c r="M48" s="338" t="s">
        <v>445</v>
      </c>
      <c r="N48" s="338" t="s">
        <v>446</v>
      </c>
      <c r="O48" s="338" t="s">
        <v>447</v>
      </c>
      <c r="P48" s="343" t="s">
        <v>269</v>
      </c>
      <c r="Q48" s="341" t="s">
        <v>296</v>
      </c>
      <c r="R48" s="344" t="s">
        <v>48</v>
      </c>
      <c r="S48" s="336" t="s">
        <v>336</v>
      </c>
      <c r="T48" s="336" t="s">
        <v>337</v>
      </c>
      <c r="U48" s="345" t="s">
        <v>335</v>
      </c>
      <c r="V48" s="336"/>
      <c r="W48" s="336"/>
      <c r="X48" s="336"/>
      <c r="Y48" s="345"/>
      <c r="Z48" s="336"/>
      <c r="AA48" s="336"/>
      <c r="AB48" s="336"/>
      <c r="AC48" s="336"/>
      <c r="AD48" s="336" t="s">
        <v>339</v>
      </c>
      <c r="AE48" s="336" t="s">
        <v>351</v>
      </c>
      <c r="AF48" s="336"/>
      <c r="AG48" s="336"/>
      <c r="AH48" s="336">
        <f>SUM($AH$51:$AH$751)/10^9</f>
        <v>7.8710162579457513E-4</v>
      </c>
      <c r="AK48" s="336" t="s">
        <v>591</v>
      </c>
      <c r="AL48" s="336" t="s">
        <v>591</v>
      </c>
      <c r="AM48" s="336" t="s">
        <v>591</v>
      </c>
      <c r="AN48" s="336" t="s">
        <v>43</v>
      </c>
      <c r="AO48" s="336" t="s">
        <v>0</v>
      </c>
    </row>
    <row r="49" spans="1:41" s="20" customFormat="1" ht="30">
      <c r="A49" s="341"/>
      <c r="B49" s="341"/>
      <c r="C49" s="341"/>
      <c r="D49" s="339"/>
      <c r="E49" s="340" t="s">
        <v>223</v>
      </c>
      <c r="F49" s="341" t="s">
        <v>223</v>
      </c>
      <c r="G49" s="341" t="s">
        <v>223</v>
      </c>
      <c r="H49" s="342"/>
      <c r="I49" s="341" t="s">
        <v>147</v>
      </c>
      <c r="J49" s="341" t="s">
        <v>147</v>
      </c>
      <c r="K49" s="341" t="s">
        <v>270</v>
      </c>
      <c r="L49" s="341" t="s">
        <v>224</v>
      </c>
      <c r="M49" s="341" t="s">
        <v>224</v>
      </c>
      <c r="N49" s="341" t="s">
        <v>224</v>
      </c>
      <c r="O49" s="341" t="s">
        <v>224</v>
      </c>
      <c r="P49" s="343" t="s">
        <v>224</v>
      </c>
      <c r="Q49" s="341" t="s">
        <v>147</v>
      </c>
      <c r="R49" s="335" t="s">
        <v>225</v>
      </c>
      <c r="S49" s="335" t="s">
        <v>225</v>
      </c>
      <c r="T49" s="335" t="s">
        <v>147</v>
      </c>
      <c r="U49" s="346" t="s">
        <v>0</v>
      </c>
      <c r="V49" s="336"/>
      <c r="W49" s="336"/>
      <c r="X49" s="336"/>
      <c r="Y49" s="346" t="s">
        <v>0</v>
      </c>
      <c r="Z49" s="336"/>
      <c r="AA49" s="335" t="s">
        <v>0</v>
      </c>
      <c r="AB49" s="335" t="s">
        <v>0</v>
      </c>
      <c r="AC49" s="335" t="s">
        <v>354</v>
      </c>
      <c r="AD49" s="335" t="s">
        <v>341</v>
      </c>
      <c r="AE49" s="335" t="s">
        <v>341</v>
      </c>
      <c r="AF49" s="335" t="s">
        <v>1</v>
      </c>
      <c r="AG49" s="335" t="s">
        <v>1</v>
      </c>
      <c r="AH49" s="336"/>
      <c r="AK49" s="336"/>
      <c r="AL49" s="336"/>
      <c r="AM49" s="336"/>
      <c r="AN49" s="336"/>
      <c r="AO49" s="336"/>
    </row>
    <row r="50" spans="1:41" s="20" customFormat="1">
      <c r="A50" s="341" t="s">
        <v>321</v>
      </c>
      <c r="B50" s="341"/>
      <c r="C50" s="341"/>
      <c r="D50" s="339"/>
      <c r="E50" s="340"/>
      <c r="F50" s="341"/>
      <c r="G50" s="341"/>
      <c r="H50" s="342" t="s">
        <v>221</v>
      </c>
      <c r="I50" s="341"/>
      <c r="J50" s="341"/>
      <c r="K50" s="341"/>
      <c r="L50" s="341"/>
      <c r="M50" s="341"/>
      <c r="N50" s="341"/>
      <c r="O50" s="341"/>
      <c r="P50" s="343" t="s">
        <v>324</v>
      </c>
      <c r="Q50" s="341"/>
      <c r="R50" s="335" t="s">
        <v>49</v>
      </c>
      <c r="S50" s="335" t="s">
        <v>322</v>
      </c>
      <c r="T50" s="335" t="s">
        <v>50</v>
      </c>
      <c r="U50" s="346" t="s">
        <v>323</v>
      </c>
      <c r="V50" s="336" t="s">
        <v>49</v>
      </c>
      <c r="W50" s="336" t="s">
        <v>58</v>
      </c>
      <c r="X50" s="336" t="s">
        <v>50</v>
      </c>
      <c r="Y50" s="345" t="s">
        <v>59</v>
      </c>
      <c r="Z50" s="336"/>
      <c r="AA50" s="336" t="s">
        <v>340</v>
      </c>
      <c r="AB50" s="336" t="s">
        <v>350</v>
      </c>
      <c r="AC50" s="336" t="s">
        <v>353</v>
      </c>
      <c r="AD50" s="336"/>
      <c r="AE50" s="336"/>
      <c r="AF50" s="336"/>
      <c r="AG50" s="336"/>
      <c r="AH50" s="336"/>
      <c r="AK50" s="336"/>
      <c r="AL50" s="336"/>
      <c r="AM50" s="336"/>
      <c r="AN50" s="336"/>
      <c r="AO50" s="336"/>
    </row>
    <row r="51" spans="1:41" s="244" customFormat="1">
      <c r="A51" s="567">
        <v>-900</v>
      </c>
      <c r="B51" s="347">
        <f>IF(ABS(A51)&lt;$C$17,$C$15,$C$16)*IF(ABS(A51)&lt;OutlineParameters!$C$46/2,1,0)</f>
        <v>0</v>
      </c>
      <c r="C51" s="347"/>
      <c r="D51" s="348">
        <f t="shared" ref="D51:D114" si="0">CHOOSE($C$18,B51,C51)</f>
        <v>0</v>
      </c>
      <c r="E51" s="349">
        <f>FlexTests!$C$16*($C$36-ABS(A51))*IF(ABS(A51)&lt;$C$36,1,0)/1000</f>
        <v>0</v>
      </c>
      <c r="F51" s="349">
        <f>IF(NOT(ISNA(I51)),FlexTests!$C$17*(A52-A51)*I51/1000000*($C$36+A51)/1000*IF(ABS(A51)&lt;$C$31/2-FlexTests!$C$18,0,1),0)</f>
        <v>0</v>
      </c>
      <c r="G51" s="349"/>
      <c r="H51" s="348">
        <f>CHOOSE(FlexTests!$C$15,E51,G51)</f>
        <v>0</v>
      </c>
      <c r="I51" s="347" t="e">
        <f>IF(ISNA(OutlineParameters!T114*2),OutlineParameters!S114*2,OutlineParameters!T114*2)</f>
        <v>#N/A</v>
      </c>
      <c r="J51" s="347">
        <f>IF(ISNA(RockerConcaveParameters!O110),RockerConcaveParameters!N110,RockerConcaveParameters!O110)</f>
        <v>0</v>
      </c>
      <c r="K51" s="347" t="e">
        <f>0.001*AN51*(4/45*2*J51^2*AO51*I51)</f>
        <v>#N/A</v>
      </c>
      <c r="L51" s="347" t="e">
        <f>AN51*0.001*I51*AO51*D51^2/2*IF(ABS(A51)&lt;$C$36,1,0)</f>
        <v>#N/A</v>
      </c>
      <c r="M51" s="347">
        <f>AN51*2*AO51*D51^3/6/1000*IF($C$24=1,1,0)</f>
        <v>0</v>
      </c>
      <c r="N51" s="347">
        <f t="shared" ref="N51:N114" si="1">$C$25*IF($C$24=2,1,0)*$C$42^3*$C$41/1000/6*IF(ABS(A51)&lt;$C$36,1,0)</f>
        <v>0</v>
      </c>
      <c r="O51" s="347" t="e">
        <f t="shared" ref="O51:O114" si="2">IF(I51&gt;$C$21,($C$21/I51*$C$20+(1-$C$21/I51)*$C$22)*(I51*D51^3/12+4/45*D51*J51^2*I51)/1000,0)</f>
        <v>#N/A</v>
      </c>
      <c r="P51" s="350" t="e">
        <f>SUM(K51:O51)</f>
        <v>#N/A</v>
      </c>
      <c r="Q51" s="347" t="e">
        <f>MIN(IF(H51&gt;0,P51/H51,NA()),FlexTests!$C$20)</f>
        <v>#N/A</v>
      </c>
      <c r="R51" s="347" t="e">
        <f t="shared" ref="R51:R114" si="3">IF(P51=0,NA(),H51/P51*(A52-A51)/1000)</f>
        <v>#N/A</v>
      </c>
      <c r="S51" s="347" t="e">
        <f>SUM(R51:$R$952)</f>
        <v>#N/A</v>
      </c>
      <c r="T51" s="347" t="e">
        <f t="shared" ref="T51:T114" si="4">S51*(A52-A51)/1000</f>
        <v>#N/A</v>
      </c>
      <c r="U51" s="350" t="e">
        <f>SUM(T51:$T$952)*1000</f>
        <v>#N/A</v>
      </c>
      <c r="V51" s="347" t="e">
        <f>R51*IF(ABS(A51)&lt;FlexTests!$C$19,0,1)</f>
        <v>#N/A</v>
      </c>
      <c r="W51" s="347" t="e">
        <f>SUM(V51:$V$951)</f>
        <v>#N/A</v>
      </c>
      <c r="X51" s="347" t="e">
        <f t="shared" ref="X51" si="5">W51*(A52-A51)</f>
        <v>#N/A</v>
      </c>
      <c r="Y51" s="350" t="e">
        <f>SUM($X51:X$951)</f>
        <v>#N/A</v>
      </c>
      <c r="Z51" s="347"/>
      <c r="AA51" s="347">
        <f t="shared" ref="AA51:AA114" si="6">(D51/2+1/3*J51)*IF(ABS(A51)&lt;$C$36,1,0)</f>
        <v>0</v>
      </c>
      <c r="AB51" s="347">
        <f t="shared" ref="AB51:AB114" si="7">(D51/2-1/3*J51)*IF(ABS(A51)&lt;$C$36,1,0)</f>
        <v>0</v>
      </c>
      <c r="AC51" s="347" t="e">
        <f>P51/AN51</f>
        <v>#N/A</v>
      </c>
      <c r="AD51" s="347" t="e">
        <f t="shared" ref="AD51:AD114" si="8">IF(ABS(A51)&lt;$C$36,H51/(AC51)*AA51,NA())</f>
        <v>#N/A</v>
      </c>
      <c r="AE51" s="347" t="e">
        <f t="shared" ref="AE51:AE114" si="9">IF(ABS(A51)&lt;$C$36,H51/(AC51)*AB51,NA())</f>
        <v>#N/A</v>
      </c>
      <c r="AF51" s="347" t="e">
        <f>AD51/'Laminate Schedule'!$E$86/10</f>
        <v>#N/A</v>
      </c>
      <c r="AG51" s="347" t="e">
        <f>AE51/'Laminate Schedule'!$E$90/10</f>
        <v>#N/A</v>
      </c>
      <c r="AH51" s="347"/>
      <c r="AK51" s="567">
        <f>IF(A51&gt;=$C$43,1,0)</f>
        <v>0</v>
      </c>
      <c r="AL51" s="567">
        <f>IF(A51&gt;=$C$44,1,0)</f>
        <v>0</v>
      </c>
      <c r="AM51" s="567">
        <f>IF(A51&gt;=$C$45,1,0)</f>
        <v>0</v>
      </c>
      <c r="AN51" s="347">
        <f>IF(SUM(AK51:AM51)=0,0,(AK51*'Laminate Schedule'!$D$83*'Laminate Schedule'!$C$83+AL51*'Laminate Schedule'!$D$84*'Laminate Schedule'!$C$84+AM51*'Laminate Schedule'!$D$85*'Laminate Schedule'!$C$85)/(AK51*'Laminate Schedule'!$D$83+AL51*'Laminate Schedule'!$D$84+AM51*'Laminate Schedule'!$D$85))</f>
        <v>0</v>
      </c>
      <c r="AO51" s="347">
        <f>AK51*'Laminate Schedule'!$L$12+AL51*'Laminate Schedule'!$L$13+AM51*'Laminate Schedule'!$L$14</f>
        <v>0</v>
      </c>
    </row>
    <row r="52" spans="1:41" s="244" customFormat="1">
      <c r="A52" s="567">
        <v>-899</v>
      </c>
      <c r="B52" s="347">
        <f>IF(ABS(A52)&lt;$C$17,$C$15,$C$16)*IF(ABS(A52)&lt;OutlineParameters!$C$46/2,1,0)</f>
        <v>0</v>
      </c>
      <c r="C52" s="347">
        <f t="shared" ref="C52:C115" si="10">$C$16*IF(ABS(A52)=$C$36,1,0)+(C51+$C$35)*IF(ABS(A52)&lt;$C$36,1,0)*IF(ABS(A52)&lt;$C$17,0,1)+$C$15*IF(ABS(A52)&lt;$C$17,1,0)</f>
        <v>0</v>
      </c>
      <c r="D52" s="348">
        <f t="shared" si="0"/>
        <v>0</v>
      </c>
      <c r="E52" s="349">
        <f>FlexTests!$C$16*($C$36-ABS(A52))*IF(ABS(A52)&lt;$C$36,1,0)/1000</f>
        <v>0</v>
      </c>
      <c r="F52" s="349">
        <f>IF(NOT(ISNA(I52)),FlexTests!$C$17*(A53-A52)*I52/1000000*($C$36+A52)/1000*IF(ABS(A52)&lt;$C$31/2-FlexTests!$C$18,0,1),0)</f>
        <v>0</v>
      </c>
      <c r="G52" s="349">
        <f>SUM(F51:$F$52)</f>
        <v>0</v>
      </c>
      <c r="H52" s="348">
        <f>CHOOSE(FlexTests!$C$15,E52,G52)</f>
        <v>0</v>
      </c>
      <c r="I52" s="347" t="e">
        <f>IF(ISNA(OutlineParameters!T115*2),OutlineParameters!S115*2,OutlineParameters!T115*2)</f>
        <v>#N/A</v>
      </c>
      <c r="J52" s="347">
        <f>IF(ISNA(RockerConcaveParameters!O111),RockerConcaveParameters!N111,RockerConcaveParameters!O111)</f>
        <v>0</v>
      </c>
      <c r="K52" s="347" t="e">
        <f t="shared" ref="K52:K115" si="11">0.001*AN52*(4/45*2*J52^2*AO52*I52)</f>
        <v>#N/A</v>
      </c>
      <c r="L52" s="347" t="e">
        <f t="shared" ref="L52:L115" si="12">AN52*0.001*I52*AO52*D52^2/2*IF(ABS(A52)&lt;$C$36,1,0)</f>
        <v>#N/A</v>
      </c>
      <c r="M52" s="347">
        <f t="shared" ref="M52:M115" si="13">AN52*2*AO52*D52^3/6/1000*IF($C$24=1,1,0)</f>
        <v>0</v>
      </c>
      <c r="N52" s="347">
        <f t="shared" si="1"/>
        <v>0</v>
      </c>
      <c r="O52" s="347" t="e">
        <f t="shared" si="2"/>
        <v>#N/A</v>
      </c>
      <c r="P52" s="350" t="e">
        <f t="shared" ref="P52:P115" si="14">SUM(K52:O52)</f>
        <v>#N/A</v>
      </c>
      <c r="Q52" s="347" t="e">
        <f>MIN(IF(H52&gt;0,P52/H52,NA()),FlexTests!$C$20)</f>
        <v>#N/A</v>
      </c>
      <c r="R52" s="347" t="e">
        <f t="shared" si="3"/>
        <v>#N/A</v>
      </c>
      <c r="S52" s="347" t="e">
        <f>SUM(R52:$R$952)</f>
        <v>#N/A</v>
      </c>
      <c r="T52" s="347" t="e">
        <f t="shared" si="4"/>
        <v>#N/A</v>
      </c>
      <c r="U52" s="350" t="e">
        <f>SUM(T52:$T$952)*1000</f>
        <v>#N/A</v>
      </c>
      <c r="V52" s="347" t="e">
        <f>R52*IF(ABS(A52)&lt;FlexTests!$C$19,0,1)</f>
        <v>#N/A</v>
      </c>
      <c r="W52" s="347" t="e">
        <f>SUM(V52:$V$951)</f>
        <v>#N/A</v>
      </c>
      <c r="X52" s="347" t="e">
        <f t="shared" ref="X52:X115" si="15">W52*(A53-A52)</f>
        <v>#N/A</v>
      </c>
      <c r="Y52" s="350" t="e">
        <f>SUM($X52:X$951)</f>
        <v>#N/A</v>
      </c>
      <c r="Z52" s="347"/>
      <c r="AA52" s="347">
        <f t="shared" si="6"/>
        <v>0</v>
      </c>
      <c r="AB52" s="347">
        <f t="shared" si="7"/>
        <v>0</v>
      </c>
      <c r="AC52" s="347" t="e">
        <f t="shared" ref="AC52:AC115" si="16">P52/AN52</f>
        <v>#N/A</v>
      </c>
      <c r="AD52" s="347" t="e">
        <f t="shared" si="8"/>
        <v>#N/A</v>
      </c>
      <c r="AE52" s="347" t="e">
        <f t="shared" si="9"/>
        <v>#N/A</v>
      </c>
      <c r="AF52" s="347" t="e">
        <f>AD52/'Laminate Schedule'!$E$86/10</f>
        <v>#N/A</v>
      </c>
      <c r="AG52" s="347" t="e">
        <f>AE52/'Laminate Schedule'!$E$90/10</f>
        <v>#N/A</v>
      </c>
      <c r="AH52" s="347">
        <f t="shared" ref="AH52:AH115" si="17">IF(D52&lt;&gt;0,(-A51+A52)*I52*D52,0)</f>
        <v>0</v>
      </c>
      <c r="AK52" s="567">
        <f t="shared" ref="AK52:AK115" si="18">IF(A52&gt;=$C$43,1,0)</f>
        <v>0</v>
      </c>
      <c r="AL52" s="567">
        <f t="shared" ref="AL52:AL115" si="19">IF(A52&gt;=$C$44,1,0)</f>
        <v>0</v>
      </c>
      <c r="AM52" s="567">
        <f t="shared" ref="AM52:AM115" si="20">IF(A52&gt;=$C$45,1,0)</f>
        <v>0</v>
      </c>
      <c r="AN52" s="347">
        <f>IF(SUM(AK52:AM52)=0,0,(AK52*'Laminate Schedule'!$D$83*'Laminate Schedule'!$C$83+AL52*'Laminate Schedule'!$D$84*'Laminate Schedule'!$C$84+AM52*'Laminate Schedule'!$D$85*'Laminate Schedule'!$C$85)/(AK52*'Laminate Schedule'!$D$83+AL52*'Laminate Schedule'!$D$84+AM52*'Laminate Schedule'!$D$85))</f>
        <v>0</v>
      </c>
      <c r="AO52" s="347">
        <f>AK52*'Laminate Schedule'!$L$12+AL52*'Laminate Schedule'!$L$13+AM52*'Laminate Schedule'!$L$14</f>
        <v>0</v>
      </c>
    </row>
    <row r="53" spans="1:41" s="244" customFormat="1">
      <c r="A53" s="567">
        <v>-898</v>
      </c>
      <c r="B53" s="347">
        <f>IF(ABS(A53)&lt;$C$17,$C$15,$C$16)*IF(ABS(A53)&lt;OutlineParameters!$C$46/2,1,0)</f>
        <v>0</v>
      </c>
      <c r="C53" s="347">
        <f t="shared" si="10"/>
        <v>0</v>
      </c>
      <c r="D53" s="348">
        <f t="shared" si="0"/>
        <v>0</v>
      </c>
      <c r="E53" s="349">
        <f>FlexTests!$C$16*($C$36-ABS(A53))*IF(ABS(A53)&lt;$C$36,1,0)/1000</f>
        <v>0</v>
      </c>
      <c r="F53" s="349">
        <f>IF(NOT(ISNA(I53)),FlexTests!$C$17*(A54-A53)*I53/1000000*($C$36+A53)/1000*IF(ABS(A53)&lt;$C$31/2-FlexTests!$C$18,0,1),0)</f>
        <v>0</v>
      </c>
      <c r="G53" s="349">
        <f>SUM(F52:$F$52)</f>
        <v>0</v>
      </c>
      <c r="H53" s="348">
        <f>CHOOSE(FlexTests!$C$15,E53,G53)</f>
        <v>0</v>
      </c>
      <c r="I53" s="347" t="e">
        <f>IF(ISNA(OutlineParameters!T116*2),OutlineParameters!S116*2,OutlineParameters!T116*2)</f>
        <v>#N/A</v>
      </c>
      <c r="J53" s="347">
        <f>IF(ISNA(RockerConcaveParameters!O112),RockerConcaveParameters!N112,RockerConcaveParameters!O112)</f>
        <v>0</v>
      </c>
      <c r="K53" s="347" t="e">
        <f t="shared" si="11"/>
        <v>#N/A</v>
      </c>
      <c r="L53" s="347" t="e">
        <f t="shared" si="12"/>
        <v>#N/A</v>
      </c>
      <c r="M53" s="347">
        <f t="shared" si="13"/>
        <v>0</v>
      </c>
      <c r="N53" s="347">
        <f t="shared" si="1"/>
        <v>0</v>
      </c>
      <c r="O53" s="347" t="e">
        <f t="shared" si="2"/>
        <v>#N/A</v>
      </c>
      <c r="P53" s="350" t="e">
        <f t="shared" si="14"/>
        <v>#N/A</v>
      </c>
      <c r="Q53" s="347" t="e">
        <f>MIN(IF(H53&gt;0,P53/H53,NA()),FlexTests!$C$20)</f>
        <v>#N/A</v>
      </c>
      <c r="R53" s="347" t="e">
        <f t="shared" si="3"/>
        <v>#N/A</v>
      </c>
      <c r="S53" s="347" t="e">
        <f>SUM(R53:$R$952)</f>
        <v>#N/A</v>
      </c>
      <c r="T53" s="347" t="e">
        <f t="shared" si="4"/>
        <v>#N/A</v>
      </c>
      <c r="U53" s="350" t="e">
        <f>SUM(T53:$T$952)*1000</f>
        <v>#N/A</v>
      </c>
      <c r="V53" s="347" t="e">
        <f>R53*IF(ABS(A53)&lt;FlexTests!$C$19,0,1)</f>
        <v>#N/A</v>
      </c>
      <c r="W53" s="347" t="e">
        <f>SUM(V53:$V$951)</f>
        <v>#N/A</v>
      </c>
      <c r="X53" s="347" t="e">
        <f t="shared" si="15"/>
        <v>#N/A</v>
      </c>
      <c r="Y53" s="350" t="e">
        <f>SUM($X53:X$951)</f>
        <v>#N/A</v>
      </c>
      <c r="Z53" s="347"/>
      <c r="AA53" s="347">
        <f t="shared" si="6"/>
        <v>0</v>
      </c>
      <c r="AB53" s="347">
        <f t="shared" si="7"/>
        <v>0</v>
      </c>
      <c r="AC53" s="347" t="e">
        <f t="shared" si="16"/>
        <v>#N/A</v>
      </c>
      <c r="AD53" s="347" t="e">
        <f t="shared" si="8"/>
        <v>#N/A</v>
      </c>
      <c r="AE53" s="347" t="e">
        <f t="shared" si="9"/>
        <v>#N/A</v>
      </c>
      <c r="AF53" s="347" t="e">
        <f>AD53/'Laminate Schedule'!$E$86/10</f>
        <v>#N/A</v>
      </c>
      <c r="AG53" s="347" t="e">
        <f>AE53/'Laminate Schedule'!$E$90/10</f>
        <v>#N/A</v>
      </c>
      <c r="AH53" s="347">
        <f t="shared" si="17"/>
        <v>0</v>
      </c>
      <c r="AK53" s="567">
        <f t="shared" si="18"/>
        <v>0</v>
      </c>
      <c r="AL53" s="567">
        <f t="shared" si="19"/>
        <v>0</v>
      </c>
      <c r="AM53" s="567">
        <f t="shared" si="20"/>
        <v>0</v>
      </c>
      <c r="AN53" s="347">
        <f>IF(SUM(AK53:AM53)=0,0,(AK53*'Laminate Schedule'!$D$83*'Laminate Schedule'!$C$83+AL53*'Laminate Schedule'!$D$84*'Laminate Schedule'!$C$84+AM53*'Laminate Schedule'!$D$85*'Laminate Schedule'!$C$85)/(AK53*'Laminate Schedule'!$D$83+AL53*'Laminate Schedule'!$D$84+AM53*'Laminate Schedule'!$D$85))</f>
        <v>0</v>
      </c>
      <c r="AO53" s="347">
        <f>AK53*'Laminate Schedule'!$L$12+AL53*'Laminate Schedule'!$L$13+AM53*'Laminate Schedule'!$L$14</f>
        <v>0</v>
      </c>
    </row>
    <row r="54" spans="1:41" s="244" customFormat="1">
      <c r="A54" s="567">
        <v>-897</v>
      </c>
      <c r="B54" s="347">
        <f>IF(ABS(A54)&lt;$C$17,$C$15,$C$16)*IF(ABS(A54)&lt;OutlineParameters!$C$46/2,1,0)</f>
        <v>0</v>
      </c>
      <c r="C54" s="347">
        <f t="shared" si="10"/>
        <v>0</v>
      </c>
      <c r="D54" s="348">
        <f t="shared" si="0"/>
        <v>0</v>
      </c>
      <c r="E54" s="349">
        <f>FlexTests!$C$16*($C$36-ABS(A54))*IF(ABS(A54)&lt;$C$36,1,0)/1000</f>
        <v>0</v>
      </c>
      <c r="F54" s="349">
        <f>IF(NOT(ISNA(I54)),FlexTests!$C$17*(A55-A54)*I54/1000000*($C$36+A54)/1000*IF(ABS(A54)&lt;$C$31/2-FlexTests!$C$18,0,1),0)</f>
        <v>0</v>
      </c>
      <c r="G54" s="349">
        <f>SUM(F$52:$F53)</f>
        <v>0</v>
      </c>
      <c r="H54" s="348">
        <f>CHOOSE(FlexTests!$C$15,E54,G54)</f>
        <v>0</v>
      </c>
      <c r="I54" s="347" t="e">
        <f>IF(ISNA(OutlineParameters!T117*2),OutlineParameters!S117*2,OutlineParameters!T117*2)</f>
        <v>#N/A</v>
      </c>
      <c r="J54" s="347">
        <f>IF(ISNA(RockerConcaveParameters!O113),RockerConcaveParameters!N113,RockerConcaveParameters!O113)</f>
        <v>0</v>
      </c>
      <c r="K54" s="347" t="e">
        <f t="shared" si="11"/>
        <v>#N/A</v>
      </c>
      <c r="L54" s="347" t="e">
        <f t="shared" si="12"/>
        <v>#N/A</v>
      </c>
      <c r="M54" s="347">
        <f t="shared" si="13"/>
        <v>0</v>
      </c>
      <c r="N54" s="347">
        <f t="shared" si="1"/>
        <v>0</v>
      </c>
      <c r="O54" s="347" t="e">
        <f t="shared" si="2"/>
        <v>#N/A</v>
      </c>
      <c r="P54" s="350" t="e">
        <f t="shared" si="14"/>
        <v>#N/A</v>
      </c>
      <c r="Q54" s="347" t="e">
        <f>MIN(IF(H54&gt;0,P54/H54,NA()),FlexTests!$C$20)</f>
        <v>#N/A</v>
      </c>
      <c r="R54" s="347" t="e">
        <f t="shared" si="3"/>
        <v>#N/A</v>
      </c>
      <c r="S54" s="347" t="e">
        <f>SUM(R54:$R$952)</f>
        <v>#N/A</v>
      </c>
      <c r="T54" s="347" t="e">
        <f t="shared" si="4"/>
        <v>#N/A</v>
      </c>
      <c r="U54" s="350" t="e">
        <f>SUM(T54:$T$952)*1000</f>
        <v>#N/A</v>
      </c>
      <c r="V54" s="347" t="e">
        <f>R54*IF(ABS(A54)&lt;FlexTests!$C$19,0,1)</f>
        <v>#N/A</v>
      </c>
      <c r="W54" s="347" t="e">
        <f>SUM(V54:$V$951)</f>
        <v>#N/A</v>
      </c>
      <c r="X54" s="347" t="e">
        <f t="shared" si="15"/>
        <v>#N/A</v>
      </c>
      <c r="Y54" s="350" t="e">
        <f>SUM($X54:X$951)</f>
        <v>#N/A</v>
      </c>
      <c r="Z54" s="347"/>
      <c r="AA54" s="347">
        <f t="shared" si="6"/>
        <v>0</v>
      </c>
      <c r="AB54" s="347">
        <f t="shared" si="7"/>
        <v>0</v>
      </c>
      <c r="AC54" s="347" t="e">
        <f t="shared" si="16"/>
        <v>#N/A</v>
      </c>
      <c r="AD54" s="347" t="e">
        <f t="shared" si="8"/>
        <v>#N/A</v>
      </c>
      <c r="AE54" s="347" t="e">
        <f t="shared" si="9"/>
        <v>#N/A</v>
      </c>
      <c r="AF54" s="347" t="e">
        <f>AD54/'Laminate Schedule'!$E$86/10</f>
        <v>#N/A</v>
      </c>
      <c r="AG54" s="347" t="e">
        <f>AE54/'Laminate Schedule'!$E$90/10</f>
        <v>#N/A</v>
      </c>
      <c r="AH54" s="347">
        <f t="shared" si="17"/>
        <v>0</v>
      </c>
      <c r="AK54" s="567">
        <f t="shared" si="18"/>
        <v>0</v>
      </c>
      <c r="AL54" s="567">
        <f t="shared" si="19"/>
        <v>0</v>
      </c>
      <c r="AM54" s="567">
        <f t="shared" si="20"/>
        <v>0</v>
      </c>
      <c r="AN54" s="347">
        <f>IF(SUM(AK54:AM54)=0,0,(AK54*'Laminate Schedule'!$D$83*'Laminate Schedule'!$C$83+AL54*'Laminate Schedule'!$D$84*'Laminate Schedule'!$C$84+AM54*'Laminate Schedule'!$D$85*'Laminate Schedule'!$C$85)/(AK54*'Laminate Schedule'!$D$83+AL54*'Laminate Schedule'!$D$84+AM54*'Laminate Schedule'!$D$85))</f>
        <v>0</v>
      </c>
      <c r="AO54" s="347">
        <f>AK54*'Laminate Schedule'!$L$12+AL54*'Laminate Schedule'!$L$13+AM54*'Laminate Schedule'!$L$14</f>
        <v>0</v>
      </c>
    </row>
    <row r="55" spans="1:41" s="244" customFormat="1">
      <c r="A55" s="567">
        <v>-896</v>
      </c>
      <c r="B55" s="347">
        <f>IF(ABS(A55)&lt;$C$17,$C$15,$C$16)*IF(ABS(A55)&lt;OutlineParameters!$C$46/2,1,0)</f>
        <v>0</v>
      </c>
      <c r="C55" s="347">
        <f t="shared" si="10"/>
        <v>0</v>
      </c>
      <c r="D55" s="348">
        <f t="shared" si="0"/>
        <v>0</v>
      </c>
      <c r="E55" s="349">
        <f>FlexTests!$C$16*($C$36-ABS(A55))*IF(ABS(A55)&lt;$C$36,1,0)/1000</f>
        <v>0</v>
      </c>
      <c r="F55" s="349">
        <f>IF(NOT(ISNA(I55)),FlexTests!$C$17*(A56-A55)*I55/1000000*($C$36+A55)/1000*IF(ABS(A55)&lt;$C$31/2-FlexTests!$C$18,0,1),0)</f>
        <v>0</v>
      </c>
      <c r="G55" s="349">
        <f>SUM(F$52:$F54)</f>
        <v>0</v>
      </c>
      <c r="H55" s="348">
        <f>CHOOSE(FlexTests!$C$15,E55,G55)</f>
        <v>0</v>
      </c>
      <c r="I55" s="347" t="e">
        <f>IF(ISNA(OutlineParameters!T118*2),OutlineParameters!S118*2,OutlineParameters!T118*2)</f>
        <v>#N/A</v>
      </c>
      <c r="J55" s="347">
        <f>IF(ISNA(RockerConcaveParameters!O114),RockerConcaveParameters!N114,RockerConcaveParameters!O114)</f>
        <v>0</v>
      </c>
      <c r="K55" s="347" t="e">
        <f t="shared" si="11"/>
        <v>#N/A</v>
      </c>
      <c r="L55" s="347" t="e">
        <f t="shared" si="12"/>
        <v>#N/A</v>
      </c>
      <c r="M55" s="347">
        <f t="shared" si="13"/>
        <v>0</v>
      </c>
      <c r="N55" s="347">
        <f t="shared" si="1"/>
        <v>0</v>
      </c>
      <c r="O55" s="347" t="e">
        <f t="shared" si="2"/>
        <v>#N/A</v>
      </c>
      <c r="P55" s="350" t="e">
        <f t="shared" si="14"/>
        <v>#N/A</v>
      </c>
      <c r="Q55" s="347" t="e">
        <f>MIN(IF(H55&gt;0,P55/H55,NA()),FlexTests!$C$20)</f>
        <v>#N/A</v>
      </c>
      <c r="R55" s="347" t="e">
        <f t="shared" si="3"/>
        <v>#N/A</v>
      </c>
      <c r="S55" s="347" t="e">
        <f>SUM(R55:$R$952)</f>
        <v>#N/A</v>
      </c>
      <c r="T55" s="347" t="e">
        <f t="shared" si="4"/>
        <v>#N/A</v>
      </c>
      <c r="U55" s="350" t="e">
        <f>SUM(T55:$T$952)*1000</f>
        <v>#N/A</v>
      </c>
      <c r="V55" s="347" t="e">
        <f>R55*IF(ABS(A55)&lt;FlexTests!$C$19,0,1)</f>
        <v>#N/A</v>
      </c>
      <c r="W55" s="347" t="e">
        <f>SUM(V55:$V$951)</f>
        <v>#N/A</v>
      </c>
      <c r="X55" s="347" t="e">
        <f t="shared" si="15"/>
        <v>#N/A</v>
      </c>
      <c r="Y55" s="350" t="e">
        <f>SUM($X55:X$951)</f>
        <v>#N/A</v>
      </c>
      <c r="Z55" s="347"/>
      <c r="AA55" s="347">
        <f t="shared" si="6"/>
        <v>0</v>
      </c>
      <c r="AB55" s="347">
        <f t="shared" si="7"/>
        <v>0</v>
      </c>
      <c r="AC55" s="347" t="e">
        <f t="shared" si="16"/>
        <v>#N/A</v>
      </c>
      <c r="AD55" s="347" t="e">
        <f t="shared" si="8"/>
        <v>#N/A</v>
      </c>
      <c r="AE55" s="347" t="e">
        <f t="shared" si="9"/>
        <v>#N/A</v>
      </c>
      <c r="AF55" s="347" t="e">
        <f>AD55/'Laminate Schedule'!$E$86/10</f>
        <v>#N/A</v>
      </c>
      <c r="AG55" s="347" t="e">
        <f>AE55/'Laminate Schedule'!$E$90/10</f>
        <v>#N/A</v>
      </c>
      <c r="AH55" s="347">
        <f t="shared" si="17"/>
        <v>0</v>
      </c>
      <c r="AK55" s="567">
        <f t="shared" si="18"/>
        <v>0</v>
      </c>
      <c r="AL55" s="567">
        <f t="shared" si="19"/>
        <v>0</v>
      </c>
      <c r="AM55" s="567">
        <f t="shared" si="20"/>
        <v>0</v>
      </c>
      <c r="AN55" s="347">
        <f>IF(SUM(AK55:AM55)=0,0,(AK55*'Laminate Schedule'!$D$83*'Laminate Schedule'!$C$83+AL55*'Laminate Schedule'!$D$84*'Laminate Schedule'!$C$84+AM55*'Laminate Schedule'!$D$85*'Laminate Schedule'!$C$85)/(AK55*'Laminate Schedule'!$D$83+AL55*'Laminate Schedule'!$D$84+AM55*'Laminate Schedule'!$D$85))</f>
        <v>0</v>
      </c>
      <c r="AO55" s="347">
        <f>AK55*'Laminate Schedule'!$L$12+AL55*'Laminate Schedule'!$L$13+AM55*'Laminate Schedule'!$L$14</f>
        <v>0</v>
      </c>
    </row>
    <row r="56" spans="1:41" s="244" customFormat="1">
      <c r="A56" s="567">
        <v>-895</v>
      </c>
      <c r="B56" s="347">
        <f>IF(ABS(A56)&lt;$C$17,$C$15,$C$16)*IF(ABS(A56)&lt;OutlineParameters!$C$46/2,1,0)</f>
        <v>0</v>
      </c>
      <c r="C56" s="347">
        <f t="shared" si="10"/>
        <v>0</v>
      </c>
      <c r="D56" s="348">
        <f t="shared" si="0"/>
        <v>0</v>
      </c>
      <c r="E56" s="349">
        <f>FlexTests!$C$16*($C$36-ABS(A56))*IF(ABS(A56)&lt;$C$36,1,0)/1000</f>
        <v>0</v>
      </c>
      <c r="F56" s="349">
        <f>IF(NOT(ISNA(I56)),FlexTests!$C$17*(A57-A56)*I56/1000000*($C$36+A56)/1000*IF(ABS(A56)&lt;$C$31/2-FlexTests!$C$18,0,1),0)</f>
        <v>0</v>
      </c>
      <c r="G56" s="349">
        <f>SUM(F$52:$F55)</f>
        <v>0</v>
      </c>
      <c r="H56" s="348">
        <f>CHOOSE(FlexTests!$C$15,E56,G56)</f>
        <v>0</v>
      </c>
      <c r="I56" s="347" t="e">
        <f>IF(ISNA(OutlineParameters!T119*2),OutlineParameters!S119*2,OutlineParameters!T119*2)</f>
        <v>#N/A</v>
      </c>
      <c r="J56" s="347">
        <f>IF(ISNA(RockerConcaveParameters!O115),RockerConcaveParameters!N115,RockerConcaveParameters!O115)</f>
        <v>0</v>
      </c>
      <c r="K56" s="347" t="e">
        <f t="shared" si="11"/>
        <v>#N/A</v>
      </c>
      <c r="L56" s="347" t="e">
        <f t="shared" si="12"/>
        <v>#N/A</v>
      </c>
      <c r="M56" s="347">
        <f t="shared" si="13"/>
        <v>0</v>
      </c>
      <c r="N56" s="347">
        <f t="shared" si="1"/>
        <v>0</v>
      </c>
      <c r="O56" s="347" t="e">
        <f t="shared" si="2"/>
        <v>#N/A</v>
      </c>
      <c r="P56" s="350" t="e">
        <f t="shared" si="14"/>
        <v>#N/A</v>
      </c>
      <c r="Q56" s="347" t="e">
        <f>MIN(IF(H56&gt;0,P56/H56,NA()),FlexTests!$C$20)</f>
        <v>#N/A</v>
      </c>
      <c r="R56" s="347" t="e">
        <f t="shared" si="3"/>
        <v>#N/A</v>
      </c>
      <c r="S56" s="347" t="e">
        <f>SUM(R56:$R$952)</f>
        <v>#N/A</v>
      </c>
      <c r="T56" s="347" t="e">
        <f t="shared" si="4"/>
        <v>#N/A</v>
      </c>
      <c r="U56" s="350" t="e">
        <f>SUM(T56:$T$952)*1000</f>
        <v>#N/A</v>
      </c>
      <c r="V56" s="347" t="e">
        <f>R56*IF(ABS(A56)&lt;FlexTests!$C$19,0,1)</f>
        <v>#N/A</v>
      </c>
      <c r="W56" s="347" t="e">
        <f>SUM(V56:$V$951)</f>
        <v>#N/A</v>
      </c>
      <c r="X56" s="347" t="e">
        <f t="shared" si="15"/>
        <v>#N/A</v>
      </c>
      <c r="Y56" s="350" t="e">
        <f>SUM($X56:X$951)</f>
        <v>#N/A</v>
      </c>
      <c r="Z56" s="347"/>
      <c r="AA56" s="347">
        <f t="shared" si="6"/>
        <v>0</v>
      </c>
      <c r="AB56" s="347">
        <f t="shared" si="7"/>
        <v>0</v>
      </c>
      <c r="AC56" s="347" t="e">
        <f t="shared" si="16"/>
        <v>#N/A</v>
      </c>
      <c r="AD56" s="347" t="e">
        <f t="shared" si="8"/>
        <v>#N/A</v>
      </c>
      <c r="AE56" s="347" t="e">
        <f t="shared" si="9"/>
        <v>#N/A</v>
      </c>
      <c r="AF56" s="347" t="e">
        <f>AD56/'Laminate Schedule'!$E$86/10</f>
        <v>#N/A</v>
      </c>
      <c r="AG56" s="347" t="e">
        <f>AE56/'Laminate Schedule'!$E$90/10</f>
        <v>#N/A</v>
      </c>
      <c r="AH56" s="347">
        <f t="shared" si="17"/>
        <v>0</v>
      </c>
      <c r="AK56" s="567">
        <f t="shared" si="18"/>
        <v>0</v>
      </c>
      <c r="AL56" s="567">
        <f t="shared" si="19"/>
        <v>0</v>
      </c>
      <c r="AM56" s="567">
        <f t="shared" si="20"/>
        <v>0</v>
      </c>
      <c r="AN56" s="347">
        <f>IF(SUM(AK56:AM56)=0,0,(AK56*'Laminate Schedule'!$D$83*'Laminate Schedule'!$C$83+AL56*'Laminate Schedule'!$D$84*'Laminate Schedule'!$C$84+AM56*'Laminate Schedule'!$D$85*'Laminate Schedule'!$C$85)/(AK56*'Laminate Schedule'!$D$83+AL56*'Laminate Schedule'!$D$84+AM56*'Laminate Schedule'!$D$85))</f>
        <v>0</v>
      </c>
      <c r="AO56" s="347">
        <f>AK56*'Laminate Schedule'!$L$12+AL56*'Laminate Schedule'!$L$13+AM56*'Laminate Schedule'!$L$14</f>
        <v>0</v>
      </c>
    </row>
    <row r="57" spans="1:41" s="244" customFormat="1">
      <c r="A57" s="567">
        <v>-894</v>
      </c>
      <c r="B57" s="347">
        <f>IF(ABS(A57)&lt;$C$17,$C$15,$C$16)*IF(ABS(A57)&lt;OutlineParameters!$C$46/2,1,0)</f>
        <v>0</v>
      </c>
      <c r="C57" s="347">
        <f t="shared" si="10"/>
        <v>0</v>
      </c>
      <c r="D57" s="348">
        <f t="shared" si="0"/>
        <v>0</v>
      </c>
      <c r="E57" s="349">
        <f>FlexTests!$C$16*($C$36-ABS(A57))*IF(ABS(A57)&lt;$C$36,1,0)/1000</f>
        <v>0</v>
      </c>
      <c r="F57" s="349">
        <f>IF(NOT(ISNA(I57)),FlexTests!$C$17*(A58-A57)*I57/1000000*($C$36+A57)/1000*IF(ABS(A57)&lt;$C$31/2-FlexTests!$C$18,0,1),0)</f>
        <v>0</v>
      </c>
      <c r="G57" s="349">
        <f>SUM(F$52:$F56)</f>
        <v>0</v>
      </c>
      <c r="H57" s="348">
        <f>CHOOSE(FlexTests!$C$15,E57,G57)</f>
        <v>0</v>
      </c>
      <c r="I57" s="347" t="e">
        <f>IF(ISNA(OutlineParameters!T120*2),OutlineParameters!S120*2,OutlineParameters!T120*2)</f>
        <v>#N/A</v>
      </c>
      <c r="J57" s="347">
        <f>IF(ISNA(RockerConcaveParameters!O116),RockerConcaveParameters!N116,RockerConcaveParameters!O116)</f>
        <v>0</v>
      </c>
      <c r="K57" s="347" t="e">
        <f t="shared" si="11"/>
        <v>#N/A</v>
      </c>
      <c r="L57" s="347" t="e">
        <f t="shared" si="12"/>
        <v>#N/A</v>
      </c>
      <c r="M57" s="347">
        <f t="shared" si="13"/>
        <v>0</v>
      </c>
      <c r="N57" s="347">
        <f t="shared" si="1"/>
        <v>0</v>
      </c>
      <c r="O57" s="347" t="e">
        <f t="shared" si="2"/>
        <v>#N/A</v>
      </c>
      <c r="P57" s="350" t="e">
        <f t="shared" si="14"/>
        <v>#N/A</v>
      </c>
      <c r="Q57" s="347" t="e">
        <f>MIN(IF(H57&gt;0,P57/H57,NA()),FlexTests!$C$20)</f>
        <v>#N/A</v>
      </c>
      <c r="R57" s="347" t="e">
        <f t="shared" si="3"/>
        <v>#N/A</v>
      </c>
      <c r="S57" s="347" t="e">
        <f>SUM(R57:$R$952)</f>
        <v>#N/A</v>
      </c>
      <c r="T57" s="347" t="e">
        <f t="shared" si="4"/>
        <v>#N/A</v>
      </c>
      <c r="U57" s="350" t="e">
        <f>SUM(T57:$T$952)*1000</f>
        <v>#N/A</v>
      </c>
      <c r="V57" s="347" t="e">
        <f>R57*IF(ABS(A57)&lt;FlexTests!$C$19,0,1)</f>
        <v>#N/A</v>
      </c>
      <c r="W57" s="347" t="e">
        <f>SUM(V57:$V$951)</f>
        <v>#N/A</v>
      </c>
      <c r="X57" s="347" t="e">
        <f t="shared" si="15"/>
        <v>#N/A</v>
      </c>
      <c r="Y57" s="350" t="e">
        <f>SUM($X57:X$951)</f>
        <v>#N/A</v>
      </c>
      <c r="Z57" s="347"/>
      <c r="AA57" s="347">
        <f t="shared" si="6"/>
        <v>0</v>
      </c>
      <c r="AB57" s="347">
        <f t="shared" si="7"/>
        <v>0</v>
      </c>
      <c r="AC57" s="347" t="e">
        <f t="shared" si="16"/>
        <v>#N/A</v>
      </c>
      <c r="AD57" s="347" t="e">
        <f t="shared" si="8"/>
        <v>#N/A</v>
      </c>
      <c r="AE57" s="347" t="e">
        <f t="shared" si="9"/>
        <v>#N/A</v>
      </c>
      <c r="AF57" s="347" t="e">
        <f>AD57/'Laminate Schedule'!$E$86/10</f>
        <v>#N/A</v>
      </c>
      <c r="AG57" s="347" t="e">
        <f>AE57/'Laminate Schedule'!$E$90/10</f>
        <v>#N/A</v>
      </c>
      <c r="AH57" s="347">
        <f t="shared" si="17"/>
        <v>0</v>
      </c>
      <c r="AK57" s="567">
        <f t="shared" si="18"/>
        <v>0</v>
      </c>
      <c r="AL57" s="567">
        <f t="shared" si="19"/>
        <v>0</v>
      </c>
      <c r="AM57" s="567">
        <f t="shared" si="20"/>
        <v>0</v>
      </c>
      <c r="AN57" s="347">
        <f>IF(SUM(AK57:AM57)=0,0,(AK57*'Laminate Schedule'!$D$83*'Laminate Schedule'!$C$83+AL57*'Laminate Schedule'!$D$84*'Laminate Schedule'!$C$84+AM57*'Laminate Schedule'!$D$85*'Laminate Schedule'!$C$85)/(AK57*'Laminate Schedule'!$D$83+AL57*'Laminate Schedule'!$D$84+AM57*'Laminate Schedule'!$D$85))</f>
        <v>0</v>
      </c>
      <c r="AO57" s="347">
        <f>AK57*'Laminate Schedule'!$L$12+AL57*'Laminate Schedule'!$L$13+AM57*'Laminate Schedule'!$L$14</f>
        <v>0</v>
      </c>
    </row>
    <row r="58" spans="1:41" s="244" customFormat="1">
      <c r="A58" s="567">
        <v>-893</v>
      </c>
      <c r="B58" s="347">
        <f>IF(ABS(A58)&lt;$C$17,$C$15,$C$16)*IF(ABS(A58)&lt;OutlineParameters!$C$46/2,1,0)</f>
        <v>0</v>
      </c>
      <c r="C58" s="347">
        <f t="shared" si="10"/>
        <v>0</v>
      </c>
      <c r="D58" s="348">
        <f t="shared" si="0"/>
        <v>0</v>
      </c>
      <c r="E58" s="349">
        <f>FlexTests!$C$16*($C$36-ABS(A58))*IF(ABS(A58)&lt;$C$36,1,0)/1000</f>
        <v>0</v>
      </c>
      <c r="F58" s="349">
        <f>IF(NOT(ISNA(I58)),FlexTests!$C$17*(A59-A58)*I58/1000000*($C$36+A58)/1000*IF(ABS(A58)&lt;$C$31/2-FlexTests!$C$18,0,1),0)</f>
        <v>0</v>
      </c>
      <c r="G58" s="349">
        <f>SUM(F$52:$F57)</f>
        <v>0</v>
      </c>
      <c r="H58" s="348">
        <f>CHOOSE(FlexTests!$C$15,E58,G58)</f>
        <v>0</v>
      </c>
      <c r="I58" s="347" t="e">
        <f>IF(ISNA(OutlineParameters!T121*2),OutlineParameters!S121*2,OutlineParameters!T121*2)</f>
        <v>#N/A</v>
      </c>
      <c r="J58" s="347">
        <f>IF(ISNA(RockerConcaveParameters!O117),RockerConcaveParameters!N117,RockerConcaveParameters!O117)</f>
        <v>0</v>
      </c>
      <c r="K58" s="347" t="e">
        <f t="shared" si="11"/>
        <v>#N/A</v>
      </c>
      <c r="L58" s="347" t="e">
        <f t="shared" si="12"/>
        <v>#N/A</v>
      </c>
      <c r="M58" s="347">
        <f t="shared" si="13"/>
        <v>0</v>
      </c>
      <c r="N58" s="347">
        <f t="shared" si="1"/>
        <v>0</v>
      </c>
      <c r="O58" s="347" t="e">
        <f t="shared" si="2"/>
        <v>#N/A</v>
      </c>
      <c r="P58" s="350" t="e">
        <f t="shared" si="14"/>
        <v>#N/A</v>
      </c>
      <c r="Q58" s="347" t="e">
        <f>MIN(IF(H58&gt;0,P58/H58,NA()),FlexTests!$C$20)</f>
        <v>#N/A</v>
      </c>
      <c r="R58" s="347" t="e">
        <f t="shared" si="3"/>
        <v>#N/A</v>
      </c>
      <c r="S58" s="347" t="e">
        <f>SUM(R58:$R$952)</f>
        <v>#N/A</v>
      </c>
      <c r="T58" s="347" t="e">
        <f t="shared" si="4"/>
        <v>#N/A</v>
      </c>
      <c r="U58" s="350" t="e">
        <f>SUM(T58:$T$952)*1000</f>
        <v>#N/A</v>
      </c>
      <c r="V58" s="347" t="e">
        <f>R58*IF(ABS(A58)&lt;FlexTests!$C$19,0,1)</f>
        <v>#N/A</v>
      </c>
      <c r="W58" s="347" t="e">
        <f>SUM(V58:$V$951)</f>
        <v>#N/A</v>
      </c>
      <c r="X58" s="347" t="e">
        <f t="shared" si="15"/>
        <v>#N/A</v>
      </c>
      <c r="Y58" s="350" t="e">
        <f>SUM($X58:X$951)</f>
        <v>#N/A</v>
      </c>
      <c r="Z58" s="347"/>
      <c r="AA58" s="347">
        <f t="shared" si="6"/>
        <v>0</v>
      </c>
      <c r="AB58" s="347">
        <f t="shared" si="7"/>
        <v>0</v>
      </c>
      <c r="AC58" s="347" t="e">
        <f t="shared" si="16"/>
        <v>#N/A</v>
      </c>
      <c r="AD58" s="347" t="e">
        <f t="shared" si="8"/>
        <v>#N/A</v>
      </c>
      <c r="AE58" s="347" t="e">
        <f t="shared" si="9"/>
        <v>#N/A</v>
      </c>
      <c r="AF58" s="347" t="e">
        <f>AD58/'Laminate Schedule'!$E$86/10</f>
        <v>#N/A</v>
      </c>
      <c r="AG58" s="347" t="e">
        <f>AE58/'Laminate Schedule'!$E$90/10</f>
        <v>#N/A</v>
      </c>
      <c r="AH58" s="347">
        <f t="shared" si="17"/>
        <v>0</v>
      </c>
      <c r="AK58" s="567">
        <f t="shared" si="18"/>
        <v>0</v>
      </c>
      <c r="AL58" s="567">
        <f t="shared" si="19"/>
        <v>0</v>
      </c>
      <c r="AM58" s="567">
        <f t="shared" si="20"/>
        <v>0</v>
      </c>
      <c r="AN58" s="347">
        <f>IF(SUM(AK58:AM58)=0,0,(AK58*'Laminate Schedule'!$D$83*'Laminate Schedule'!$C$83+AL58*'Laminate Schedule'!$D$84*'Laminate Schedule'!$C$84+AM58*'Laminate Schedule'!$D$85*'Laminate Schedule'!$C$85)/(AK58*'Laminate Schedule'!$D$83+AL58*'Laminate Schedule'!$D$84+AM58*'Laminate Schedule'!$D$85))</f>
        <v>0</v>
      </c>
      <c r="AO58" s="347">
        <f>AK58*'Laminate Schedule'!$L$12+AL58*'Laminate Schedule'!$L$13+AM58*'Laminate Schedule'!$L$14</f>
        <v>0</v>
      </c>
    </row>
    <row r="59" spans="1:41" s="244" customFormat="1">
      <c r="A59" s="567">
        <v>-892</v>
      </c>
      <c r="B59" s="347">
        <f>IF(ABS(A59)&lt;$C$17,$C$15,$C$16)*IF(ABS(A59)&lt;OutlineParameters!$C$46/2,1,0)</f>
        <v>0</v>
      </c>
      <c r="C59" s="347">
        <f t="shared" si="10"/>
        <v>0</v>
      </c>
      <c r="D59" s="348">
        <f t="shared" si="0"/>
        <v>0</v>
      </c>
      <c r="E59" s="349">
        <f>FlexTests!$C$16*($C$36-ABS(A59))*IF(ABS(A59)&lt;$C$36,1,0)/1000</f>
        <v>0</v>
      </c>
      <c r="F59" s="349">
        <f>IF(NOT(ISNA(I59)),FlexTests!$C$17*(A60-A59)*I59/1000000*($C$36+A59)/1000*IF(ABS(A59)&lt;$C$31/2-FlexTests!$C$18,0,1),0)</f>
        <v>0</v>
      </c>
      <c r="G59" s="349">
        <f>SUM(F$52:$F58)</f>
        <v>0</v>
      </c>
      <c r="H59" s="348">
        <f>CHOOSE(FlexTests!$C$15,E59,G59)</f>
        <v>0</v>
      </c>
      <c r="I59" s="347" t="e">
        <f>IF(ISNA(OutlineParameters!T122*2),OutlineParameters!S122*2,OutlineParameters!T122*2)</f>
        <v>#N/A</v>
      </c>
      <c r="J59" s="347">
        <f>IF(ISNA(RockerConcaveParameters!O118),RockerConcaveParameters!N118,RockerConcaveParameters!O118)</f>
        <v>0</v>
      </c>
      <c r="K59" s="347" t="e">
        <f t="shared" si="11"/>
        <v>#N/A</v>
      </c>
      <c r="L59" s="347" t="e">
        <f t="shared" si="12"/>
        <v>#N/A</v>
      </c>
      <c r="M59" s="347">
        <f t="shared" si="13"/>
        <v>0</v>
      </c>
      <c r="N59" s="347">
        <f t="shared" si="1"/>
        <v>0</v>
      </c>
      <c r="O59" s="347" t="e">
        <f t="shared" si="2"/>
        <v>#N/A</v>
      </c>
      <c r="P59" s="350" t="e">
        <f t="shared" si="14"/>
        <v>#N/A</v>
      </c>
      <c r="Q59" s="347" t="e">
        <f>MIN(IF(H59&gt;0,P59/H59,NA()),FlexTests!$C$20)</f>
        <v>#N/A</v>
      </c>
      <c r="R59" s="347" t="e">
        <f t="shared" si="3"/>
        <v>#N/A</v>
      </c>
      <c r="S59" s="347" t="e">
        <f>SUM(R59:$R$952)</f>
        <v>#N/A</v>
      </c>
      <c r="T59" s="347" t="e">
        <f t="shared" si="4"/>
        <v>#N/A</v>
      </c>
      <c r="U59" s="350" t="e">
        <f>SUM(T59:$T$952)*1000</f>
        <v>#N/A</v>
      </c>
      <c r="V59" s="347" t="e">
        <f>R59*IF(ABS(A59)&lt;FlexTests!$C$19,0,1)</f>
        <v>#N/A</v>
      </c>
      <c r="W59" s="347" t="e">
        <f>SUM(V59:$V$951)</f>
        <v>#N/A</v>
      </c>
      <c r="X59" s="347" t="e">
        <f t="shared" si="15"/>
        <v>#N/A</v>
      </c>
      <c r="Y59" s="350" t="e">
        <f>SUM($X59:X$951)</f>
        <v>#N/A</v>
      </c>
      <c r="Z59" s="347"/>
      <c r="AA59" s="347">
        <f t="shared" si="6"/>
        <v>0</v>
      </c>
      <c r="AB59" s="347">
        <f t="shared" si="7"/>
        <v>0</v>
      </c>
      <c r="AC59" s="347" t="e">
        <f t="shared" si="16"/>
        <v>#N/A</v>
      </c>
      <c r="AD59" s="347" t="e">
        <f t="shared" si="8"/>
        <v>#N/A</v>
      </c>
      <c r="AE59" s="347" t="e">
        <f t="shared" si="9"/>
        <v>#N/A</v>
      </c>
      <c r="AF59" s="347" t="e">
        <f>AD59/'Laminate Schedule'!$E$86/10</f>
        <v>#N/A</v>
      </c>
      <c r="AG59" s="347" t="e">
        <f>AE59/'Laminate Schedule'!$E$90/10</f>
        <v>#N/A</v>
      </c>
      <c r="AH59" s="347">
        <f t="shared" si="17"/>
        <v>0</v>
      </c>
      <c r="AK59" s="567">
        <f t="shared" si="18"/>
        <v>0</v>
      </c>
      <c r="AL59" s="567">
        <f t="shared" si="19"/>
        <v>0</v>
      </c>
      <c r="AM59" s="567">
        <f t="shared" si="20"/>
        <v>0</v>
      </c>
      <c r="AN59" s="347">
        <f>IF(SUM(AK59:AM59)=0,0,(AK59*'Laminate Schedule'!$D$83*'Laminate Schedule'!$C$83+AL59*'Laminate Schedule'!$D$84*'Laminate Schedule'!$C$84+AM59*'Laminate Schedule'!$D$85*'Laminate Schedule'!$C$85)/(AK59*'Laminate Schedule'!$D$83+AL59*'Laminate Schedule'!$D$84+AM59*'Laminate Schedule'!$D$85))</f>
        <v>0</v>
      </c>
      <c r="AO59" s="347">
        <f>AK59*'Laminate Schedule'!$L$12+AL59*'Laminate Schedule'!$L$13+AM59*'Laminate Schedule'!$L$14</f>
        <v>0</v>
      </c>
    </row>
    <row r="60" spans="1:41" s="244" customFormat="1">
      <c r="A60" s="567">
        <v>-891</v>
      </c>
      <c r="B60" s="347">
        <f>IF(ABS(A60)&lt;$C$17,$C$15,$C$16)*IF(ABS(A60)&lt;OutlineParameters!$C$46/2,1,0)</f>
        <v>0</v>
      </c>
      <c r="C60" s="347">
        <f t="shared" si="10"/>
        <v>0</v>
      </c>
      <c r="D60" s="348">
        <f t="shared" si="0"/>
        <v>0</v>
      </c>
      <c r="E60" s="349">
        <f>FlexTests!$C$16*($C$36-ABS(A60))*IF(ABS(A60)&lt;$C$36,1,0)/1000</f>
        <v>0</v>
      </c>
      <c r="F60" s="349">
        <f>IF(NOT(ISNA(I60)),FlexTests!$C$17*(A61-A60)*I60/1000000*($C$36+A60)/1000*IF(ABS(A60)&lt;$C$31/2-FlexTests!$C$18,0,1),0)</f>
        <v>0</v>
      </c>
      <c r="G60" s="349">
        <f>SUM(F$52:$F59)</f>
        <v>0</v>
      </c>
      <c r="H60" s="348">
        <f>CHOOSE(FlexTests!$C$15,E60,G60)</f>
        <v>0</v>
      </c>
      <c r="I60" s="347" t="e">
        <f>IF(ISNA(OutlineParameters!T123*2),OutlineParameters!S123*2,OutlineParameters!T123*2)</f>
        <v>#N/A</v>
      </c>
      <c r="J60" s="347">
        <f>IF(ISNA(RockerConcaveParameters!O119),RockerConcaveParameters!N119,RockerConcaveParameters!O119)</f>
        <v>0</v>
      </c>
      <c r="K60" s="347" t="e">
        <f t="shared" si="11"/>
        <v>#N/A</v>
      </c>
      <c r="L60" s="347" t="e">
        <f t="shared" si="12"/>
        <v>#N/A</v>
      </c>
      <c r="M60" s="347">
        <f t="shared" si="13"/>
        <v>0</v>
      </c>
      <c r="N60" s="347">
        <f t="shared" si="1"/>
        <v>0</v>
      </c>
      <c r="O60" s="347" t="e">
        <f t="shared" si="2"/>
        <v>#N/A</v>
      </c>
      <c r="P60" s="350" t="e">
        <f t="shared" si="14"/>
        <v>#N/A</v>
      </c>
      <c r="Q60" s="347" t="e">
        <f>MIN(IF(H60&gt;0,P60/H60,NA()),FlexTests!$C$20)</f>
        <v>#N/A</v>
      </c>
      <c r="R60" s="347" t="e">
        <f t="shared" si="3"/>
        <v>#N/A</v>
      </c>
      <c r="S60" s="347" t="e">
        <f>SUM(R60:$R$952)</f>
        <v>#N/A</v>
      </c>
      <c r="T60" s="347" t="e">
        <f t="shared" si="4"/>
        <v>#N/A</v>
      </c>
      <c r="U60" s="350" t="e">
        <f>SUM(T60:$T$952)*1000</f>
        <v>#N/A</v>
      </c>
      <c r="V60" s="347" t="e">
        <f>R60*IF(ABS(A60)&lt;FlexTests!$C$19,0,1)</f>
        <v>#N/A</v>
      </c>
      <c r="W60" s="347" t="e">
        <f>SUM(V60:$V$951)</f>
        <v>#N/A</v>
      </c>
      <c r="X60" s="347" t="e">
        <f t="shared" si="15"/>
        <v>#N/A</v>
      </c>
      <c r="Y60" s="350" t="e">
        <f>SUM($X60:X$951)</f>
        <v>#N/A</v>
      </c>
      <c r="Z60" s="347"/>
      <c r="AA60" s="347">
        <f t="shared" si="6"/>
        <v>0</v>
      </c>
      <c r="AB60" s="347">
        <f t="shared" si="7"/>
        <v>0</v>
      </c>
      <c r="AC60" s="347" t="e">
        <f t="shared" si="16"/>
        <v>#N/A</v>
      </c>
      <c r="AD60" s="347" t="e">
        <f t="shared" si="8"/>
        <v>#N/A</v>
      </c>
      <c r="AE60" s="347" t="e">
        <f t="shared" si="9"/>
        <v>#N/A</v>
      </c>
      <c r="AF60" s="347" t="e">
        <f>AD60/'Laminate Schedule'!$E$86/10</f>
        <v>#N/A</v>
      </c>
      <c r="AG60" s="347" t="e">
        <f>AE60/'Laminate Schedule'!$E$90/10</f>
        <v>#N/A</v>
      </c>
      <c r="AH60" s="347">
        <f t="shared" si="17"/>
        <v>0</v>
      </c>
      <c r="AK60" s="567">
        <f t="shared" si="18"/>
        <v>0</v>
      </c>
      <c r="AL60" s="567">
        <f t="shared" si="19"/>
        <v>0</v>
      </c>
      <c r="AM60" s="567">
        <f t="shared" si="20"/>
        <v>0</v>
      </c>
      <c r="AN60" s="347">
        <f>IF(SUM(AK60:AM60)=0,0,(AK60*'Laminate Schedule'!$D$83*'Laminate Schedule'!$C$83+AL60*'Laminate Schedule'!$D$84*'Laminate Schedule'!$C$84+AM60*'Laminate Schedule'!$D$85*'Laminate Schedule'!$C$85)/(AK60*'Laminate Schedule'!$D$83+AL60*'Laminate Schedule'!$D$84+AM60*'Laminate Schedule'!$D$85))</f>
        <v>0</v>
      </c>
      <c r="AO60" s="347">
        <f>AK60*'Laminate Schedule'!$L$12+AL60*'Laminate Schedule'!$L$13+AM60*'Laminate Schedule'!$L$14</f>
        <v>0</v>
      </c>
    </row>
    <row r="61" spans="1:41" s="244" customFormat="1">
      <c r="A61" s="567">
        <v>-890</v>
      </c>
      <c r="B61" s="347">
        <f>IF(ABS(A61)&lt;$C$17,$C$15,$C$16)*IF(ABS(A61)&lt;OutlineParameters!$C$46/2,1,0)</f>
        <v>0</v>
      </c>
      <c r="C61" s="347">
        <f t="shared" si="10"/>
        <v>0</v>
      </c>
      <c r="D61" s="348">
        <f t="shared" si="0"/>
        <v>0</v>
      </c>
      <c r="E61" s="349">
        <f>FlexTests!$C$16*($C$36-ABS(A61))*IF(ABS(A61)&lt;$C$36,1,0)/1000</f>
        <v>0</v>
      </c>
      <c r="F61" s="349">
        <f>IF(NOT(ISNA(I61)),FlexTests!$C$17*(A62-A61)*I61/1000000*($C$36+A61)/1000*IF(ABS(A61)&lt;$C$31/2-FlexTests!$C$18,0,1),0)</f>
        <v>0</v>
      </c>
      <c r="G61" s="349">
        <f>SUM(F$52:$F60)</f>
        <v>0</v>
      </c>
      <c r="H61" s="348">
        <f>CHOOSE(FlexTests!$C$15,E61,G61)</f>
        <v>0</v>
      </c>
      <c r="I61" s="347" t="e">
        <f>IF(ISNA(OutlineParameters!T124*2),OutlineParameters!S124*2,OutlineParameters!T124*2)</f>
        <v>#N/A</v>
      </c>
      <c r="J61" s="347">
        <f>IF(ISNA(RockerConcaveParameters!O120),RockerConcaveParameters!N120,RockerConcaveParameters!O120)</f>
        <v>0</v>
      </c>
      <c r="K61" s="347" t="e">
        <f t="shared" si="11"/>
        <v>#N/A</v>
      </c>
      <c r="L61" s="347" t="e">
        <f t="shared" si="12"/>
        <v>#N/A</v>
      </c>
      <c r="M61" s="347">
        <f t="shared" si="13"/>
        <v>0</v>
      </c>
      <c r="N61" s="347">
        <f t="shared" si="1"/>
        <v>0</v>
      </c>
      <c r="O61" s="347" t="e">
        <f t="shared" si="2"/>
        <v>#N/A</v>
      </c>
      <c r="P61" s="350" t="e">
        <f t="shared" si="14"/>
        <v>#N/A</v>
      </c>
      <c r="Q61" s="347" t="e">
        <f>MIN(IF(H61&gt;0,P61/H61,NA()),FlexTests!$C$20)</f>
        <v>#N/A</v>
      </c>
      <c r="R61" s="347" t="e">
        <f t="shared" si="3"/>
        <v>#N/A</v>
      </c>
      <c r="S61" s="347" t="e">
        <f>SUM(R61:$R$952)</f>
        <v>#N/A</v>
      </c>
      <c r="T61" s="347" t="e">
        <f t="shared" si="4"/>
        <v>#N/A</v>
      </c>
      <c r="U61" s="350" t="e">
        <f>SUM(T61:$T$952)*1000</f>
        <v>#N/A</v>
      </c>
      <c r="V61" s="347" t="e">
        <f>R61*IF(ABS(A61)&lt;FlexTests!$C$19,0,1)</f>
        <v>#N/A</v>
      </c>
      <c r="W61" s="347" t="e">
        <f>SUM(V61:$V$951)</f>
        <v>#N/A</v>
      </c>
      <c r="X61" s="347" t="e">
        <f t="shared" si="15"/>
        <v>#N/A</v>
      </c>
      <c r="Y61" s="350" t="e">
        <f>SUM($X61:X$951)</f>
        <v>#N/A</v>
      </c>
      <c r="Z61" s="347"/>
      <c r="AA61" s="347">
        <f t="shared" si="6"/>
        <v>0</v>
      </c>
      <c r="AB61" s="347">
        <f t="shared" si="7"/>
        <v>0</v>
      </c>
      <c r="AC61" s="347" t="e">
        <f t="shared" si="16"/>
        <v>#N/A</v>
      </c>
      <c r="AD61" s="347" t="e">
        <f t="shared" si="8"/>
        <v>#N/A</v>
      </c>
      <c r="AE61" s="347" t="e">
        <f t="shared" si="9"/>
        <v>#N/A</v>
      </c>
      <c r="AF61" s="347" t="e">
        <f>AD61/'Laminate Schedule'!$E$86/10</f>
        <v>#N/A</v>
      </c>
      <c r="AG61" s="347" t="e">
        <f>AE61/'Laminate Schedule'!$E$90/10</f>
        <v>#N/A</v>
      </c>
      <c r="AH61" s="347">
        <f t="shared" si="17"/>
        <v>0</v>
      </c>
      <c r="AK61" s="567">
        <f t="shared" si="18"/>
        <v>0</v>
      </c>
      <c r="AL61" s="567">
        <f t="shared" si="19"/>
        <v>0</v>
      </c>
      <c r="AM61" s="567">
        <f t="shared" si="20"/>
        <v>0</v>
      </c>
      <c r="AN61" s="347">
        <f>IF(SUM(AK61:AM61)=0,0,(AK61*'Laminate Schedule'!$D$83*'Laminate Schedule'!$C$83+AL61*'Laminate Schedule'!$D$84*'Laminate Schedule'!$C$84+AM61*'Laminate Schedule'!$D$85*'Laminate Schedule'!$C$85)/(AK61*'Laminate Schedule'!$D$83+AL61*'Laminate Schedule'!$D$84+AM61*'Laminate Schedule'!$D$85))</f>
        <v>0</v>
      </c>
      <c r="AO61" s="347">
        <f>AK61*'Laminate Schedule'!$L$12+AL61*'Laminate Schedule'!$L$13+AM61*'Laminate Schedule'!$L$14</f>
        <v>0</v>
      </c>
    </row>
    <row r="62" spans="1:41" s="244" customFormat="1">
      <c r="A62" s="567">
        <v>-889</v>
      </c>
      <c r="B62" s="347">
        <f>IF(ABS(A62)&lt;$C$17,$C$15,$C$16)*IF(ABS(A62)&lt;OutlineParameters!$C$46/2,1,0)</f>
        <v>0</v>
      </c>
      <c r="C62" s="347">
        <f t="shared" si="10"/>
        <v>0</v>
      </c>
      <c r="D62" s="348">
        <f t="shared" si="0"/>
        <v>0</v>
      </c>
      <c r="E62" s="349">
        <f>FlexTests!$C$16*($C$36-ABS(A62))*IF(ABS(A62)&lt;$C$36,1,0)/1000</f>
        <v>0</v>
      </c>
      <c r="F62" s="349">
        <f>IF(NOT(ISNA(I62)),FlexTests!$C$17*(A63-A62)*I62/1000000*($C$36+A62)/1000*IF(ABS(A62)&lt;$C$31/2-FlexTests!$C$18,0,1),0)</f>
        <v>0</v>
      </c>
      <c r="G62" s="349">
        <f>SUM(F$52:$F61)</f>
        <v>0</v>
      </c>
      <c r="H62" s="348">
        <f>CHOOSE(FlexTests!$C$15,E62,G62)</f>
        <v>0</v>
      </c>
      <c r="I62" s="347" t="e">
        <f>IF(ISNA(OutlineParameters!T125*2),OutlineParameters!S125*2,OutlineParameters!T125*2)</f>
        <v>#N/A</v>
      </c>
      <c r="J62" s="347">
        <f>IF(ISNA(RockerConcaveParameters!O121),RockerConcaveParameters!N121,RockerConcaveParameters!O121)</f>
        <v>0</v>
      </c>
      <c r="K62" s="347" t="e">
        <f t="shared" si="11"/>
        <v>#N/A</v>
      </c>
      <c r="L62" s="347" t="e">
        <f t="shared" si="12"/>
        <v>#N/A</v>
      </c>
      <c r="M62" s="347">
        <f t="shared" si="13"/>
        <v>0</v>
      </c>
      <c r="N62" s="347">
        <f t="shared" si="1"/>
        <v>0</v>
      </c>
      <c r="O62" s="347" t="e">
        <f t="shared" si="2"/>
        <v>#N/A</v>
      </c>
      <c r="P62" s="350" t="e">
        <f t="shared" si="14"/>
        <v>#N/A</v>
      </c>
      <c r="Q62" s="347" t="e">
        <f>MIN(IF(H62&gt;0,P62/H62,NA()),FlexTests!$C$20)</f>
        <v>#N/A</v>
      </c>
      <c r="R62" s="347" t="e">
        <f t="shared" si="3"/>
        <v>#N/A</v>
      </c>
      <c r="S62" s="347" t="e">
        <f>SUM(R62:$R$952)</f>
        <v>#N/A</v>
      </c>
      <c r="T62" s="347" t="e">
        <f t="shared" si="4"/>
        <v>#N/A</v>
      </c>
      <c r="U62" s="350" t="e">
        <f>SUM(T62:$T$952)*1000</f>
        <v>#N/A</v>
      </c>
      <c r="V62" s="347" t="e">
        <f>R62*IF(ABS(A62)&lt;FlexTests!$C$19,0,1)</f>
        <v>#N/A</v>
      </c>
      <c r="W62" s="347" t="e">
        <f>SUM(V62:$V$951)</f>
        <v>#N/A</v>
      </c>
      <c r="X62" s="347" t="e">
        <f t="shared" si="15"/>
        <v>#N/A</v>
      </c>
      <c r="Y62" s="350" t="e">
        <f>SUM($X62:X$951)</f>
        <v>#N/A</v>
      </c>
      <c r="Z62" s="347"/>
      <c r="AA62" s="347">
        <f t="shared" si="6"/>
        <v>0</v>
      </c>
      <c r="AB62" s="347">
        <f t="shared" si="7"/>
        <v>0</v>
      </c>
      <c r="AC62" s="347" t="e">
        <f t="shared" si="16"/>
        <v>#N/A</v>
      </c>
      <c r="AD62" s="347" t="e">
        <f t="shared" si="8"/>
        <v>#N/A</v>
      </c>
      <c r="AE62" s="347" t="e">
        <f t="shared" si="9"/>
        <v>#N/A</v>
      </c>
      <c r="AF62" s="347" t="e">
        <f>AD62/'Laminate Schedule'!$E$86/10</f>
        <v>#N/A</v>
      </c>
      <c r="AG62" s="347" t="e">
        <f>AE62/'Laminate Schedule'!$E$90/10</f>
        <v>#N/A</v>
      </c>
      <c r="AH62" s="347">
        <f t="shared" si="17"/>
        <v>0</v>
      </c>
      <c r="AK62" s="567">
        <f t="shared" si="18"/>
        <v>0</v>
      </c>
      <c r="AL62" s="567">
        <f t="shared" si="19"/>
        <v>0</v>
      </c>
      <c r="AM62" s="567">
        <f t="shared" si="20"/>
        <v>0</v>
      </c>
      <c r="AN62" s="347">
        <f>IF(SUM(AK62:AM62)=0,0,(AK62*'Laminate Schedule'!$D$83*'Laminate Schedule'!$C$83+AL62*'Laminate Schedule'!$D$84*'Laminate Schedule'!$C$84+AM62*'Laminate Schedule'!$D$85*'Laminate Schedule'!$C$85)/(AK62*'Laminate Schedule'!$D$83+AL62*'Laminate Schedule'!$D$84+AM62*'Laminate Schedule'!$D$85))</f>
        <v>0</v>
      </c>
      <c r="AO62" s="347">
        <f>AK62*'Laminate Schedule'!$L$12+AL62*'Laminate Schedule'!$L$13+AM62*'Laminate Schedule'!$L$14</f>
        <v>0</v>
      </c>
    </row>
    <row r="63" spans="1:41" s="244" customFormat="1">
      <c r="A63" s="567">
        <v>-888</v>
      </c>
      <c r="B63" s="347">
        <f>IF(ABS(A63)&lt;$C$17,$C$15,$C$16)*IF(ABS(A63)&lt;OutlineParameters!$C$46/2,1,0)</f>
        <v>0</v>
      </c>
      <c r="C63" s="347">
        <f t="shared" si="10"/>
        <v>0</v>
      </c>
      <c r="D63" s="348">
        <f t="shared" si="0"/>
        <v>0</v>
      </c>
      <c r="E63" s="349">
        <f>FlexTests!$C$16*($C$36-ABS(A63))*IF(ABS(A63)&lt;$C$36,1,0)/1000</f>
        <v>0</v>
      </c>
      <c r="F63" s="349">
        <f>IF(NOT(ISNA(I63)),FlexTests!$C$17*(A64-A63)*I63/1000000*($C$36+A63)/1000*IF(ABS(A63)&lt;$C$31/2-FlexTests!$C$18,0,1),0)</f>
        <v>0</v>
      </c>
      <c r="G63" s="349">
        <f>SUM(F$52:$F62)</f>
        <v>0</v>
      </c>
      <c r="H63" s="348">
        <f>CHOOSE(FlexTests!$C$15,E63,G63)</f>
        <v>0</v>
      </c>
      <c r="I63" s="347" t="e">
        <f>IF(ISNA(OutlineParameters!T126*2),OutlineParameters!S126*2,OutlineParameters!T126*2)</f>
        <v>#N/A</v>
      </c>
      <c r="J63" s="347">
        <f>IF(ISNA(RockerConcaveParameters!O122),RockerConcaveParameters!N122,RockerConcaveParameters!O122)</f>
        <v>0</v>
      </c>
      <c r="K63" s="347" t="e">
        <f t="shared" si="11"/>
        <v>#N/A</v>
      </c>
      <c r="L63" s="347" t="e">
        <f t="shared" si="12"/>
        <v>#N/A</v>
      </c>
      <c r="M63" s="347">
        <f t="shared" si="13"/>
        <v>0</v>
      </c>
      <c r="N63" s="347">
        <f t="shared" si="1"/>
        <v>0</v>
      </c>
      <c r="O63" s="347" t="e">
        <f t="shared" si="2"/>
        <v>#N/A</v>
      </c>
      <c r="P63" s="350" t="e">
        <f t="shared" si="14"/>
        <v>#N/A</v>
      </c>
      <c r="Q63" s="347" t="e">
        <f>MIN(IF(H63&gt;0,P63/H63,NA()),FlexTests!$C$20)</f>
        <v>#N/A</v>
      </c>
      <c r="R63" s="347" t="e">
        <f t="shared" si="3"/>
        <v>#N/A</v>
      </c>
      <c r="S63" s="347" t="e">
        <f>SUM(R63:$R$952)</f>
        <v>#N/A</v>
      </c>
      <c r="T63" s="347" t="e">
        <f t="shared" si="4"/>
        <v>#N/A</v>
      </c>
      <c r="U63" s="350" t="e">
        <f>SUM(T63:$T$952)*1000</f>
        <v>#N/A</v>
      </c>
      <c r="V63" s="347" t="e">
        <f>R63*IF(ABS(A63)&lt;FlexTests!$C$19,0,1)</f>
        <v>#N/A</v>
      </c>
      <c r="W63" s="347" t="e">
        <f>SUM(V63:$V$951)</f>
        <v>#N/A</v>
      </c>
      <c r="X63" s="347" t="e">
        <f t="shared" si="15"/>
        <v>#N/A</v>
      </c>
      <c r="Y63" s="350" t="e">
        <f>SUM($X63:X$951)</f>
        <v>#N/A</v>
      </c>
      <c r="Z63" s="347"/>
      <c r="AA63" s="347">
        <f t="shared" si="6"/>
        <v>0</v>
      </c>
      <c r="AB63" s="347">
        <f t="shared" si="7"/>
        <v>0</v>
      </c>
      <c r="AC63" s="347" t="e">
        <f t="shared" si="16"/>
        <v>#N/A</v>
      </c>
      <c r="AD63" s="347" t="e">
        <f t="shared" si="8"/>
        <v>#N/A</v>
      </c>
      <c r="AE63" s="347" t="e">
        <f t="shared" si="9"/>
        <v>#N/A</v>
      </c>
      <c r="AF63" s="347" t="e">
        <f>AD63/'Laminate Schedule'!$E$86/10</f>
        <v>#N/A</v>
      </c>
      <c r="AG63" s="347" t="e">
        <f>AE63/'Laminate Schedule'!$E$90/10</f>
        <v>#N/A</v>
      </c>
      <c r="AH63" s="347">
        <f t="shared" si="17"/>
        <v>0</v>
      </c>
      <c r="AK63" s="567">
        <f t="shared" si="18"/>
        <v>0</v>
      </c>
      <c r="AL63" s="567">
        <f t="shared" si="19"/>
        <v>0</v>
      </c>
      <c r="AM63" s="567">
        <f t="shared" si="20"/>
        <v>0</v>
      </c>
      <c r="AN63" s="347">
        <f>IF(SUM(AK63:AM63)=0,0,(AK63*'Laminate Schedule'!$D$83*'Laminate Schedule'!$C$83+AL63*'Laminate Schedule'!$D$84*'Laminate Schedule'!$C$84+AM63*'Laminate Schedule'!$D$85*'Laminate Schedule'!$C$85)/(AK63*'Laminate Schedule'!$D$83+AL63*'Laminate Schedule'!$D$84+AM63*'Laminate Schedule'!$D$85))</f>
        <v>0</v>
      </c>
      <c r="AO63" s="347">
        <f>AK63*'Laminate Schedule'!$L$12+AL63*'Laminate Schedule'!$L$13+AM63*'Laminate Schedule'!$L$14</f>
        <v>0</v>
      </c>
    </row>
    <row r="64" spans="1:41" s="244" customFormat="1">
      <c r="A64" s="567">
        <v>-887</v>
      </c>
      <c r="B64" s="347">
        <f>IF(ABS(A64)&lt;$C$17,$C$15,$C$16)*IF(ABS(A64)&lt;OutlineParameters!$C$46/2,1,0)</f>
        <v>0</v>
      </c>
      <c r="C64" s="347">
        <f t="shared" si="10"/>
        <v>0</v>
      </c>
      <c r="D64" s="348">
        <f t="shared" si="0"/>
        <v>0</v>
      </c>
      <c r="E64" s="349">
        <f>FlexTests!$C$16*($C$36-ABS(A64))*IF(ABS(A64)&lt;$C$36,1,0)/1000</f>
        <v>0</v>
      </c>
      <c r="F64" s="349">
        <f>IF(NOT(ISNA(I64)),FlexTests!$C$17*(A65-A64)*I64/1000000*($C$36+A64)/1000*IF(ABS(A64)&lt;$C$31/2-FlexTests!$C$18,0,1),0)</f>
        <v>0</v>
      </c>
      <c r="G64" s="349">
        <f>SUM(F$52:$F63)</f>
        <v>0</v>
      </c>
      <c r="H64" s="348">
        <f>CHOOSE(FlexTests!$C$15,E64,G64)</f>
        <v>0</v>
      </c>
      <c r="I64" s="347" t="e">
        <f>IF(ISNA(OutlineParameters!T127*2),OutlineParameters!S127*2,OutlineParameters!T127*2)</f>
        <v>#N/A</v>
      </c>
      <c r="J64" s="347">
        <f>IF(ISNA(RockerConcaveParameters!O123),RockerConcaveParameters!N123,RockerConcaveParameters!O123)</f>
        <v>0</v>
      </c>
      <c r="K64" s="347" t="e">
        <f t="shared" si="11"/>
        <v>#N/A</v>
      </c>
      <c r="L64" s="347" t="e">
        <f t="shared" si="12"/>
        <v>#N/A</v>
      </c>
      <c r="M64" s="347">
        <f t="shared" si="13"/>
        <v>0</v>
      </c>
      <c r="N64" s="347">
        <f t="shared" si="1"/>
        <v>0</v>
      </c>
      <c r="O64" s="347" t="e">
        <f t="shared" si="2"/>
        <v>#N/A</v>
      </c>
      <c r="P64" s="350" t="e">
        <f t="shared" si="14"/>
        <v>#N/A</v>
      </c>
      <c r="Q64" s="347" t="e">
        <f>MIN(IF(H64&gt;0,P64/H64,NA()),FlexTests!$C$20)</f>
        <v>#N/A</v>
      </c>
      <c r="R64" s="347" t="e">
        <f t="shared" si="3"/>
        <v>#N/A</v>
      </c>
      <c r="S64" s="347" t="e">
        <f>SUM(R64:$R$952)</f>
        <v>#N/A</v>
      </c>
      <c r="T64" s="347" t="e">
        <f t="shared" si="4"/>
        <v>#N/A</v>
      </c>
      <c r="U64" s="350" t="e">
        <f>SUM(T64:$T$952)*1000</f>
        <v>#N/A</v>
      </c>
      <c r="V64" s="347" t="e">
        <f>R64*IF(ABS(A64)&lt;FlexTests!$C$19,0,1)</f>
        <v>#N/A</v>
      </c>
      <c r="W64" s="347" t="e">
        <f>SUM(V64:$V$951)</f>
        <v>#N/A</v>
      </c>
      <c r="X64" s="347" t="e">
        <f t="shared" si="15"/>
        <v>#N/A</v>
      </c>
      <c r="Y64" s="350" t="e">
        <f>SUM($X64:X$951)</f>
        <v>#N/A</v>
      </c>
      <c r="Z64" s="347"/>
      <c r="AA64" s="347">
        <f t="shared" si="6"/>
        <v>0</v>
      </c>
      <c r="AB64" s="347">
        <f t="shared" si="7"/>
        <v>0</v>
      </c>
      <c r="AC64" s="347" t="e">
        <f t="shared" si="16"/>
        <v>#N/A</v>
      </c>
      <c r="AD64" s="347" t="e">
        <f t="shared" si="8"/>
        <v>#N/A</v>
      </c>
      <c r="AE64" s="347" t="e">
        <f t="shared" si="9"/>
        <v>#N/A</v>
      </c>
      <c r="AF64" s="347" t="e">
        <f>AD64/'Laminate Schedule'!$E$86/10</f>
        <v>#N/A</v>
      </c>
      <c r="AG64" s="347" t="e">
        <f>AE64/'Laminate Schedule'!$E$90/10</f>
        <v>#N/A</v>
      </c>
      <c r="AH64" s="347">
        <f t="shared" si="17"/>
        <v>0</v>
      </c>
      <c r="AK64" s="567">
        <f t="shared" si="18"/>
        <v>0</v>
      </c>
      <c r="AL64" s="567">
        <f t="shared" si="19"/>
        <v>0</v>
      </c>
      <c r="AM64" s="567">
        <f t="shared" si="20"/>
        <v>0</v>
      </c>
      <c r="AN64" s="347">
        <f>IF(SUM(AK64:AM64)=0,0,(AK64*'Laminate Schedule'!$D$83*'Laminate Schedule'!$C$83+AL64*'Laminate Schedule'!$D$84*'Laminate Schedule'!$C$84+AM64*'Laminate Schedule'!$D$85*'Laminate Schedule'!$C$85)/(AK64*'Laminate Schedule'!$D$83+AL64*'Laminate Schedule'!$D$84+AM64*'Laminate Schedule'!$D$85))</f>
        <v>0</v>
      </c>
      <c r="AO64" s="347">
        <f>AK64*'Laminate Schedule'!$L$12+AL64*'Laminate Schedule'!$L$13+AM64*'Laminate Schedule'!$L$14</f>
        <v>0</v>
      </c>
    </row>
    <row r="65" spans="1:41" s="244" customFormat="1">
      <c r="A65" s="567">
        <v>-886</v>
      </c>
      <c r="B65" s="347">
        <f>IF(ABS(A65)&lt;$C$17,$C$15,$C$16)*IF(ABS(A65)&lt;OutlineParameters!$C$46/2,1,0)</f>
        <v>0</v>
      </c>
      <c r="C65" s="347">
        <f t="shared" si="10"/>
        <v>0</v>
      </c>
      <c r="D65" s="348">
        <f t="shared" si="0"/>
        <v>0</v>
      </c>
      <c r="E65" s="349">
        <f>FlexTests!$C$16*($C$36-ABS(A65))*IF(ABS(A65)&lt;$C$36,1,0)/1000</f>
        <v>0</v>
      </c>
      <c r="F65" s="349">
        <f>IF(NOT(ISNA(I65)),FlexTests!$C$17*(A66-A65)*I65/1000000*($C$36+A65)/1000*IF(ABS(A65)&lt;$C$31/2-FlexTests!$C$18,0,1),0)</f>
        <v>0</v>
      </c>
      <c r="G65" s="349">
        <f>SUM(F$52:$F64)</f>
        <v>0</v>
      </c>
      <c r="H65" s="348">
        <f>CHOOSE(FlexTests!$C$15,E65,G65)</f>
        <v>0</v>
      </c>
      <c r="I65" s="347" t="e">
        <f>IF(ISNA(OutlineParameters!T128*2),OutlineParameters!S128*2,OutlineParameters!T128*2)</f>
        <v>#N/A</v>
      </c>
      <c r="J65" s="347">
        <f>IF(ISNA(RockerConcaveParameters!O124),RockerConcaveParameters!N124,RockerConcaveParameters!O124)</f>
        <v>0</v>
      </c>
      <c r="K65" s="347" t="e">
        <f t="shared" si="11"/>
        <v>#N/A</v>
      </c>
      <c r="L65" s="347" t="e">
        <f t="shared" si="12"/>
        <v>#N/A</v>
      </c>
      <c r="M65" s="347">
        <f t="shared" si="13"/>
        <v>0</v>
      </c>
      <c r="N65" s="347">
        <f t="shared" si="1"/>
        <v>0</v>
      </c>
      <c r="O65" s="347" t="e">
        <f t="shared" si="2"/>
        <v>#N/A</v>
      </c>
      <c r="P65" s="350" t="e">
        <f t="shared" si="14"/>
        <v>#N/A</v>
      </c>
      <c r="Q65" s="347" t="e">
        <f>MIN(IF(H65&gt;0,P65/H65,NA()),FlexTests!$C$20)</f>
        <v>#N/A</v>
      </c>
      <c r="R65" s="347" t="e">
        <f t="shared" si="3"/>
        <v>#N/A</v>
      </c>
      <c r="S65" s="347" t="e">
        <f>SUM(R65:$R$952)</f>
        <v>#N/A</v>
      </c>
      <c r="T65" s="347" t="e">
        <f t="shared" si="4"/>
        <v>#N/A</v>
      </c>
      <c r="U65" s="350" t="e">
        <f>SUM(T65:$T$952)*1000</f>
        <v>#N/A</v>
      </c>
      <c r="V65" s="347" t="e">
        <f>R65*IF(ABS(A65)&lt;FlexTests!$C$19,0,1)</f>
        <v>#N/A</v>
      </c>
      <c r="W65" s="347" t="e">
        <f>SUM(V65:$V$951)</f>
        <v>#N/A</v>
      </c>
      <c r="X65" s="347" t="e">
        <f t="shared" si="15"/>
        <v>#N/A</v>
      </c>
      <c r="Y65" s="350" t="e">
        <f>SUM($X65:X$951)</f>
        <v>#N/A</v>
      </c>
      <c r="Z65" s="347"/>
      <c r="AA65" s="347">
        <f t="shared" si="6"/>
        <v>0</v>
      </c>
      <c r="AB65" s="347">
        <f t="shared" si="7"/>
        <v>0</v>
      </c>
      <c r="AC65" s="347" t="e">
        <f t="shared" si="16"/>
        <v>#N/A</v>
      </c>
      <c r="AD65" s="347" t="e">
        <f t="shared" si="8"/>
        <v>#N/A</v>
      </c>
      <c r="AE65" s="347" t="e">
        <f t="shared" si="9"/>
        <v>#N/A</v>
      </c>
      <c r="AF65" s="347" t="e">
        <f>AD65/'Laminate Schedule'!$E$86/10</f>
        <v>#N/A</v>
      </c>
      <c r="AG65" s="347" t="e">
        <f>AE65/'Laminate Schedule'!$E$90/10</f>
        <v>#N/A</v>
      </c>
      <c r="AH65" s="347">
        <f t="shared" si="17"/>
        <v>0</v>
      </c>
      <c r="AK65" s="567">
        <f t="shared" si="18"/>
        <v>0</v>
      </c>
      <c r="AL65" s="567">
        <f t="shared" si="19"/>
        <v>0</v>
      </c>
      <c r="AM65" s="567">
        <f t="shared" si="20"/>
        <v>0</v>
      </c>
      <c r="AN65" s="347">
        <f>IF(SUM(AK65:AM65)=0,0,(AK65*'Laminate Schedule'!$D$83*'Laminate Schedule'!$C$83+AL65*'Laminate Schedule'!$D$84*'Laminate Schedule'!$C$84+AM65*'Laminate Schedule'!$D$85*'Laminate Schedule'!$C$85)/(AK65*'Laminate Schedule'!$D$83+AL65*'Laminate Schedule'!$D$84+AM65*'Laminate Schedule'!$D$85))</f>
        <v>0</v>
      </c>
      <c r="AO65" s="347">
        <f>AK65*'Laminate Schedule'!$L$12+AL65*'Laminate Schedule'!$L$13+AM65*'Laminate Schedule'!$L$14</f>
        <v>0</v>
      </c>
    </row>
    <row r="66" spans="1:41" s="244" customFormat="1">
      <c r="A66" s="567">
        <v>-885</v>
      </c>
      <c r="B66" s="347">
        <f>IF(ABS(A66)&lt;$C$17,$C$15,$C$16)*IF(ABS(A66)&lt;OutlineParameters!$C$46/2,1,0)</f>
        <v>0</v>
      </c>
      <c r="C66" s="347">
        <f t="shared" si="10"/>
        <v>0</v>
      </c>
      <c r="D66" s="348">
        <f t="shared" si="0"/>
        <v>0</v>
      </c>
      <c r="E66" s="349">
        <f>FlexTests!$C$16*($C$36-ABS(A66))*IF(ABS(A66)&lt;$C$36,1,0)/1000</f>
        <v>0</v>
      </c>
      <c r="F66" s="349">
        <f>IF(NOT(ISNA(I66)),FlexTests!$C$17*(A67-A66)*I66/1000000*($C$36+A66)/1000*IF(ABS(A66)&lt;$C$31/2-FlexTests!$C$18,0,1),0)</f>
        <v>0</v>
      </c>
      <c r="G66" s="349">
        <f>SUM(F$52:$F65)</f>
        <v>0</v>
      </c>
      <c r="H66" s="348">
        <f>CHOOSE(FlexTests!$C$15,E66,G66)</f>
        <v>0</v>
      </c>
      <c r="I66" s="347" t="e">
        <f>IF(ISNA(OutlineParameters!T129*2),OutlineParameters!S129*2,OutlineParameters!T129*2)</f>
        <v>#N/A</v>
      </c>
      <c r="J66" s="347">
        <f>IF(ISNA(RockerConcaveParameters!O125),RockerConcaveParameters!N125,RockerConcaveParameters!O125)</f>
        <v>0</v>
      </c>
      <c r="K66" s="347" t="e">
        <f t="shared" si="11"/>
        <v>#N/A</v>
      </c>
      <c r="L66" s="347" t="e">
        <f t="shared" si="12"/>
        <v>#N/A</v>
      </c>
      <c r="M66" s="347">
        <f t="shared" si="13"/>
        <v>0</v>
      </c>
      <c r="N66" s="347">
        <f t="shared" si="1"/>
        <v>0</v>
      </c>
      <c r="O66" s="347" t="e">
        <f t="shared" si="2"/>
        <v>#N/A</v>
      </c>
      <c r="P66" s="350" t="e">
        <f t="shared" si="14"/>
        <v>#N/A</v>
      </c>
      <c r="Q66" s="347" t="e">
        <f>MIN(IF(H66&gt;0,P66/H66,NA()),FlexTests!$C$20)</f>
        <v>#N/A</v>
      </c>
      <c r="R66" s="347" t="e">
        <f t="shared" si="3"/>
        <v>#N/A</v>
      </c>
      <c r="S66" s="347" t="e">
        <f>SUM(R66:$R$952)</f>
        <v>#N/A</v>
      </c>
      <c r="T66" s="347" t="e">
        <f t="shared" si="4"/>
        <v>#N/A</v>
      </c>
      <c r="U66" s="350" t="e">
        <f>SUM(T66:$T$952)*1000</f>
        <v>#N/A</v>
      </c>
      <c r="V66" s="347" t="e">
        <f>R66*IF(ABS(A66)&lt;FlexTests!$C$19,0,1)</f>
        <v>#N/A</v>
      </c>
      <c r="W66" s="347" t="e">
        <f>SUM(V66:$V$951)</f>
        <v>#N/A</v>
      </c>
      <c r="X66" s="347" t="e">
        <f t="shared" si="15"/>
        <v>#N/A</v>
      </c>
      <c r="Y66" s="350" t="e">
        <f>SUM($X66:X$951)</f>
        <v>#N/A</v>
      </c>
      <c r="Z66" s="347"/>
      <c r="AA66" s="347">
        <f t="shared" si="6"/>
        <v>0</v>
      </c>
      <c r="AB66" s="347">
        <f t="shared" si="7"/>
        <v>0</v>
      </c>
      <c r="AC66" s="347" t="e">
        <f t="shared" si="16"/>
        <v>#N/A</v>
      </c>
      <c r="AD66" s="347" t="e">
        <f t="shared" si="8"/>
        <v>#N/A</v>
      </c>
      <c r="AE66" s="347" t="e">
        <f t="shared" si="9"/>
        <v>#N/A</v>
      </c>
      <c r="AF66" s="347" t="e">
        <f>AD66/'Laminate Schedule'!$E$86/10</f>
        <v>#N/A</v>
      </c>
      <c r="AG66" s="347" t="e">
        <f>AE66/'Laminate Schedule'!$E$90/10</f>
        <v>#N/A</v>
      </c>
      <c r="AH66" s="347">
        <f t="shared" si="17"/>
        <v>0</v>
      </c>
      <c r="AK66" s="567">
        <f t="shared" si="18"/>
        <v>0</v>
      </c>
      <c r="AL66" s="567">
        <f t="shared" si="19"/>
        <v>0</v>
      </c>
      <c r="AM66" s="567">
        <f t="shared" si="20"/>
        <v>0</v>
      </c>
      <c r="AN66" s="347">
        <f>IF(SUM(AK66:AM66)=0,0,(AK66*'Laminate Schedule'!$D$83*'Laminate Schedule'!$C$83+AL66*'Laminate Schedule'!$D$84*'Laminate Schedule'!$C$84+AM66*'Laminate Schedule'!$D$85*'Laminate Schedule'!$C$85)/(AK66*'Laminate Schedule'!$D$83+AL66*'Laminate Schedule'!$D$84+AM66*'Laminate Schedule'!$D$85))</f>
        <v>0</v>
      </c>
      <c r="AO66" s="347">
        <f>AK66*'Laminate Schedule'!$L$12+AL66*'Laminate Schedule'!$L$13+AM66*'Laminate Schedule'!$L$14</f>
        <v>0</v>
      </c>
    </row>
    <row r="67" spans="1:41" s="244" customFormat="1">
      <c r="A67" s="567">
        <v>-884</v>
      </c>
      <c r="B67" s="347">
        <f>IF(ABS(A67)&lt;$C$17,$C$15,$C$16)*IF(ABS(A67)&lt;OutlineParameters!$C$46/2,1,0)</f>
        <v>0</v>
      </c>
      <c r="C67" s="347">
        <f t="shared" si="10"/>
        <v>0</v>
      </c>
      <c r="D67" s="348">
        <f t="shared" si="0"/>
        <v>0</v>
      </c>
      <c r="E67" s="349">
        <f>FlexTests!$C$16*($C$36-ABS(A67))*IF(ABS(A67)&lt;$C$36,1,0)/1000</f>
        <v>0</v>
      </c>
      <c r="F67" s="349">
        <f>IF(NOT(ISNA(I67)),FlexTests!$C$17*(A68-A67)*I67/1000000*($C$36+A67)/1000*IF(ABS(A67)&lt;$C$31/2-FlexTests!$C$18,0,1),0)</f>
        <v>0</v>
      </c>
      <c r="G67" s="349">
        <f>SUM(F$52:$F66)</f>
        <v>0</v>
      </c>
      <c r="H67" s="348">
        <f>CHOOSE(FlexTests!$C$15,E67,G67)</f>
        <v>0</v>
      </c>
      <c r="I67" s="347" t="e">
        <f>IF(ISNA(OutlineParameters!T130*2),OutlineParameters!S130*2,OutlineParameters!T130*2)</f>
        <v>#N/A</v>
      </c>
      <c r="J67" s="347">
        <f>IF(ISNA(RockerConcaveParameters!O126),RockerConcaveParameters!N126,RockerConcaveParameters!O126)</f>
        <v>0</v>
      </c>
      <c r="K67" s="347" t="e">
        <f t="shared" si="11"/>
        <v>#N/A</v>
      </c>
      <c r="L67" s="347" t="e">
        <f t="shared" si="12"/>
        <v>#N/A</v>
      </c>
      <c r="M67" s="347">
        <f t="shared" si="13"/>
        <v>0</v>
      </c>
      <c r="N67" s="347">
        <f t="shared" si="1"/>
        <v>0</v>
      </c>
      <c r="O67" s="347" t="e">
        <f t="shared" si="2"/>
        <v>#N/A</v>
      </c>
      <c r="P67" s="350" t="e">
        <f t="shared" si="14"/>
        <v>#N/A</v>
      </c>
      <c r="Q67" s="347" t="e">
        <f>MIN(IF(H67&gt;0,P67/H67,NA()),FlexTests!$C$20)</f>
        <v>#N/A</v>
      </c>
      <c r="R67" s="347" t="e">
        <f t="shared" si="3"/>
        <v>#N/A</v>
      </c>
      <c r="S67" s="347" t="e">
        <f>SUM(R67:$R$952)</f>
        <v>#N/A</v>
      </c>
      <c r="T67" s="347" t="e">
        <f t="shared" si="4"/>
        <v>#N/A</v>
      </c>
      <c r="U67" s="350" t="e">
        <f>SUM(T67:$T$952)*1000</f>
        <v>#N/A</v>
      </c>
      <c r="V67" s="347" t="e">
        <f>R67*IF(ABS(A67)&lt;FlexTests!$C$19,0,1)</f>
        <v>#N/A</v>
      </c>
      <c r="W67" s="347" t="e">
        <f>SUM(V67:$V$951)</f>
        <v>#N/A</v>
      </c>
      <c r="X67" s="347" t="e">
        <f t="shared" si="15"/>
        <v>#N/A</v>
      </c>
      <c r="Y67" s="350" t="e">
        <f>SUM($X67:X$951)</f>
        <v>#N/A</v>
      </c>
      <c r="Z67" s="347"/>
      <c r="AA67" s="347">
        <f t="shared" si="6"/>
        <v>0</v>
      </c>
      <c r="AB67" s="347">
        <f t="shared" si="7"/>
        <v>0</v>
      </c>
      <c r="AC67" s="347" t="e">
        <f t="shared" si="16"/>
        <v>#N/A</v>
      </c>
      <c r="AD67" s="347" t="e">
        <f t="shared" si="8"/>
        <v>#N/A</v>
      </c>
      <c r="AE67" s="347" t="e">
        <f t="shared" si="9"/>
        <v>#N/A</v>
      </c>
      <c r="AF67" s="347" t="e">
        <f>AD67/'Laminate Schedule'!$E$86/10</f>
        <v>#N/A</v>
      </c>
      <c r="AG67" s="347" t="e">
        <f>AE67/'Laminate Schedule'!$E$90/10</f>
        <v>#N/A</v>
      </c>
      <c r="AH67" s="347">
        <f t="shared" si="17"/>
        <v>0</v>
      </c>
      <c r="AK67" s="567">
        <f t="shared" si="18"/>
        <v>0</v>
      </c>
      <c r="AL67" s="567">
        <f t="shared" si="19"/>
        <v>0</v>
      </c>
      <c r="AM67" s="567">
        <f t="shared" si="20"/>
        <v>0</v>
      </c>
      <c r="AN67" s="347">
        <f>IF(SUM(AK67:AM67)=0,0,(AK67*'Laminate Schedule'!$D$83*'Laminate Schedule'!$C$83+AL67*'Laminate Schedule'!$D$84*'Laminate Schedule'!$C$84+AM67*'Laminate Schedule'!$D$85*'Laminate Schedule'!$C$85)/(AK67*'Laminate Schedule'!$D$83+AL67*'Laminate Schedule'!$D$84+AM67*'Laminate Schedule'!$D$85))</f>
        <v>0</v>
      </c>
      <c r="AO67" s="347">
        <f>AK67*'Laminate Schedule'!$L$12+AL67*'Laminate Schedule'!$L$13+AM67*'Laminate Schedule'!$L$14</f>
        <v>0</v>
      </c>
    </row>
    <row r="68" spans="1:41" s="244" customFormat="1">
      <c r="A68" s="567">
        <v>-883</v>
      </c>
      <c r="B68" s="347">
        <f>IF(ABS(A68)&lt;$C$17,$C$15,$C$16)*IF(ABS(A68)&lt;OutlineParameters!$C$46/2,1,0)</f>
        <v>0</v>
      </c>
      <c r="C68" s="347">
        <f t="shared" si="10"/>
        <v>0</v>
      </c>
      <c r="D68" s="348">
        <f t="shared" si="0"/>
        <v>0</v>
      </c>
      <c r="E68" s="349">
        <f>FlexTests!$C$16*($C$36-ABS(A68))*IF(ABS(A68)&lt;$C$36,1,0)/1000</f>
        <v>0</v>
      </c>
      <c r="F68" s="349">
        <f>IF(NOT(ISNA(I68)),FlexTests!$C$17*(A69-A68)*I68/1000000*($C$36+A68)/1000*IF(ABS(A68)&lt;$C$31/2-FlexTests!$C$18,0,1),0)</f>
        <v>0</v>
      </c>
      <c r="G68" s="349">
        <f>SUM(F$52:$F67)</f>
        <v>0</v>
      </c>
      <c r="H68" s="348">
        <f>CHOOSE(FlexTests!$C$15,E68,G68)</f>
        <v>0</v>
      </c>
      <c r="I68" s="347" t="e">
        <f>IF(ISNA(OutlineParameters!T131*2),OutlineParameters!S131*2,OutlineParameters!T131*2)</f>
        <v>#N/A</v>
      </c>
      <c r="J68" s="347">
        <f>IF(ISNA(RockerConcaveParameters!O127),RockerConcaveParameters!N127,RockerConcaveParameters!O127)</f>
        <v>0</v>
      </c>
      <c r="K68" s="347" t="e">
        <f t="shared" si="11"/>
        <v>#N/A</v>
      </c>
      <c r="L68" s="347" t="e">
        <f t="shared" si="12"/>
        <v>#N/A</v>
      </c>
      <c r="M68" s="347">
        <f t="shared" si="13"/>
        <v>0</v>
      </c>
      <c r="N68" s="347">
        <f t="shared" si="1"/>
        <v>0</v>
      </c>
      <c r="O68" s="347" t="e">
        <f t="shared" si="2"/>
        <v>#N/A</v>
      </c>
      <c r="P68" s="350" t="e">
        <f t="shared" si="14"/>
        <v>#N/A</v>
      </c>
      <c r="Q68" s="347" t="e">
        <f>MIN(IF(H68&gt;0,P68/H68,NA()),FlexTests!$C$20)</f>
        <v>#N/A</v>
      </c>
      <c r="R68" s="347" t="e">
        <f t="shared" si="3"/>
        <v>#N/A</v>
      </c>
      <c r="S68" s="347" t="e">
        <f>SUM(R68:$R$952)</f>
        <v>#N/A</v>
      </c>
      <c r="T68" s="347" t="e">
        <f t="shared" si="4"/>
        <v>#N/A</v>
      </c>
      <c r="U68" s="350" t="e">
        <f>SUM(T68:$T$952)*1000</f>
        <v>#N/A</v>
      </c>
      <c r="V68" s="347" t="e">
        <f>R68*IF(ABS(A68)&lt;FlexTests!$C$19,0,1)</f>
        <v>#N/A</v>
      </c>
      <c r="W68" s="347" t="e">
        <f>SUM(V68:$V$951)</f>
        <v>#N/A</v>
      </c>
      <c r="X68" s="347" t="e">
        <f t="shared" si="15"/>
        <v>#N/A</v>
      </c>
      <c r="Y68" s="350" t="e">
        <f>SUM($X68:X$951)</f>
        <v>#N/A</v>
      </c>
      <c r="Z68" s="347"/>
      <c r="AA68" s="347">
        <f t="shared" si="6"/>
        <v>0</v>
      </c>
      <c r="AB68" s="347">
        <f t="shared" si="7"/>
        <v>0</v>
      </c>
      <c r="AC68" s="347" t="e">
        <f t="shared" si="16"/>
        <v>#N/A</v>
      </c>
      <c r="AD68" s="347" t="e">
        <f t="shared" si="8"/>
        <v>#N/A</v>
      </c>
      <c r="AE68" s="347" t="e">
        <f t="shared" si="9"/>
        <v>#N/A</v>
      </c>
      <c r="AF68" s="347" t="e">
        <f>AD68/'Laminate Schedule'!$E$86/10</f>
        <v>#N/A</v>
      </c>
      <c r="AG68" s="347" t="e">
        <f>AE68/'Laminate Schedule'!$E$90/10</f>
        <v>#N/A</v>
      </c>
      <c r="AH68" s="347">
        <f t="shared" si="17"/>
        <v>0</v>
      </c>
      <c r="AK68" s="567">
        <f t="shared" si="18"/>
        <v>0</v>
      </c>
      <c r="AL68" s="567">
        <f t="shared" si="19"/>
        <v>0</v>
      </c>
      <c r="AM68" s="567">
        <f t="shared" si="20"/>
        <v>0</v>
      </c>
      <c r="AN68" s="347">
        <f>IF(SUM(AK68:AM68)=0,0,(AK68*'Laminate Schedule'!$D$83*'Laminate Schedule'!$C$83+AL68*'Laminate Schedule'!$D$84*'Laminate Schedule'!$C$84+AM68*'Laminate Schedule'!$D$85*'Laminate Schedule'!$C$85)/(AK68*'Laminate Schedule'!$D$83+AL68*'Laminate Schedule'!$D$84+AM68*'Laminate Schedule'!$D$85))</f>
        <v>0</v>
      </c>
      <c r="AO68" s="347">
        <f>AK68*'Laminate Schedule'!$L$12+AL68*'Laminate Schedule'!$L$13+AM68*'Laminate Schedule'!$L$14</f>
        <v>0</v>
      </c>
    </row>
    <row r="69" spans="1:41" s="244" customFormat="1">
      <c r="A69" s="567">
        <v>-882</v>
      </c>
      <c r="B69" s="347">
        <f>IF(ABS(A69)&lt;$C$17,$C$15,$C$16)*IF(ABS(A69)&lt;OutlineParameters!$C$46/2,1,0)</f>
        <v>0</v>
      </c>
      <c r="C69" s="347">
        <f t="shared" si="10"/>
        <v>0</v>
      </c>
      <c r="D69" s="348">
        <f t="shared" si="0"/>
        <v>0</v>
      </c>
      <c r="E69" s="349">
        <f>FlexTests!$C$16*($C$36-ABS(A69))*IF(ABS(A69)&lt;$C$36,1,0)/1000</f>
        <v>0</v>
      </c>
      <c r="F69" s="349">
        <f>IF(NOT(ISNA(I69)),FlexTests!$C$17*(A70-A69)*I69/1000000*($C$36+A69)/1000*IF(ABS(A69)&lt;$C$31/2-FlexTests!$C$18,0,1),0)</f>
        <v>0</v>
      </c>
      <c r="G69" s="349">
        <f>SUM(F$52:$F68)</f>
        <v>0</v>
      </c>
      <c r="H69" s="348">
        <f>CHOOSE(FlexTests!$C$15,E69,G69)</f>
        <v>0</v>
      </c>
      <c r="I69" s="347" t="e">
        <f>IF(ISNA(OutlineParameters!T132*2),OutlineParameters!S132*2,OutlineParameters!T132*2)</f>
        <v>#N/A</v>
      </c>
      <c r="J69" s="347">
        <f>IF(ISNA(RockerConcaveParameters!O128),RockerConcaveParameters!N128,RockerConcaveParameters!O128)</f>
        <v>0</v>
      </c>
      <c r="K69" s="347" t="e">
        <f t="shared" si="11"/>
        <v>#N/A</v>
      </c>
      <c r="L69" s="347" t="e">
        <f t="shared" si="12"/>
        <v>#N/A</v>
      </c>
      <c r="M69" s="347">
        <f t="shared" si="13"/>
        <v>0</v>
      </c>
      <c r="N69" s="347">
        <f t="shared" si="1"/>
        <v>0</v>
      </c>
      <c r="O69" s="347" t="e">
        <f t="shared" si="2"/>
        <v>#N/A</v>
      </c>
      <c r="P69" s="350" t="e">
        <f t="shared" si="14"/>
        <v>#N/A</v>
      </c>
      <c r="Q69" s="347" t="e">
        <f>MIN(IF(H69&gt;0,P69/H69,NA()),FlexTests!$C$20)</f>
        <v>#N/A</v>
      </c>
      <c r="R69" s="347" t="e">
        <f t="shared" si="3"/>
        <v>#N/A</v>
      </c>
      <c r="S69" s="347" t="e">
        <f>SUM(R69:$R$952)</f>
        <v>#N/A</v>
      </c>
      <c r="T69" s="347" t="e">
        <f t="shared" si="4"/>
        <v>#N/A</v>
      </c>
      <c r="U69" s="350" t="e">
        <f>SUM(T69:$T$952)*1000</f>
        <v>#N/A</v>
      </c>
      <c r="V69" s="347" t="e">
        <f>R69*IF(ABS(A69)&lt;FlexTests!$C$19,0,1)</f>
        <v>#N/A</v>
      </c>
      <c r="W69" s="347" t="e">
        <f>SUM(V69:$V$951)</f>
        <v>#N/A</v>
      </c>
      <c r="X69" s="347" t="e">
        <f t="shared" si="15"/>
        <v>#N/A</v>
      </c>
      <c r="Y69" s="350" t="e">
        <f>SUM($X69:X$951)</f>
        <v>#N/A</v>
      </c>
      <c r="Z69" s="347"/>
      <c r="AA69" s="347">
        <f t="shared" si="6"/>
        <v>0</v>
      </c>
      <c r="AB69" s="347">
        <f t="shared" si="7"/>
        <v>0</v>
      </c>
      <c r="AC69" s="347" t="e">
        <f t="shared" si="16"/>
        <v>#N/A</v>
      </c>
      <c r="AD69" s="347" t="e">
        <f t="shared" si="8"/>
        <v>#N/A</v>
      </c>
      <c r="AE69" s="347" t="e">
        <f t="shared" si="9"/>
        <v>#N/A</v>
      </c>
      <c r="AF69" s="347" t="e">
        <f>AD69/'Laminate Schedule'!$E$86/10</f>
        <v>#N/A</v>
      </c>
      <c r="AG69" s="347" t="e">
        <f>AE69/'Laminate Schedule'!$E$90/10</f>
        <v>#N/A</v>
      </c>
      <c r="AH69" s="347">
        <f t="shared" si="17"/>
        <v>0</v>
      </c>
      <c r="AK69" s="567">
        <f t="shared" si="18"/>
        <v>0</v>
      </c>
      <c r="AL69" s="567">
        <f t="shared" si="19"/>
        <v>0</v>
      </c>
      <c r="AM69" s="567">
        <f t="shared" si="20"/>
        <v>0</v>
      </c>
      <c r="AN69" s="347">
        <f>IF(SUM(AK69:AM69)=0,0,(AK69*'Laminate Schedule'!$D$83*'Laminate Schedule'!$C$83+AL69*'Laminate Schedule'!$D$84*'Laminate Schedule'!$C$84+AM69*'Laminate Schedule'!$D$85*'Laminate Schedule'!$C$85)/(AK69*'Laminate Schedule'!$D$83+AL69*'Laminate Schedule'!$D$84+AM69*'Laminate Schedule'!$D$85))</f>
        <v>0</v>
      </c>
      <c r="AO69" s="347">
        <f>AK69*'Laminate Schedule'!$L$12+AL69*'Laminate Schedule'!$L$13+AM69*'Laminate Schedule'!$L$14</f>
        <v>0</v>
      </c>
    </row>
    <row r="70" spans="1:41" s="244" customFormat="1">
      <c r="A70" s="567">
        <v>-881</v>
      </c>
      <c r="B70" s="347">
        <f>IF(ABS(A70)&lt;$C$17,$C$15,$C$16)*IF(ABS(A70)&lt;OutlineParameters!$C$46/2,1,0)</f>
        <v>0</v>
      </c>
      <c r="C70" s="347">
        <f t="shared" si="10"/>
        <v>0</v>
      </c>
      <c r="D70" s="348">
        <f t="shared" si="0"/>
        <v>0</v>
      </c>
      <c r="E70" s="349">
        <f>FlexTests!$C$16*($C$36-ABS(A70))*IF(ABS(A70)&lt;$C$36,1,0)/1000</f>
        <v>0</v>
      </c>
      <c r="F70" s="349">
        <f>IF(NOT(ISNA(I70)),FlexTests!$C$17*(A71-A70)*I70/1000000*($C$36+A70)/1000*IF(ABS(A70)&lt;$C$31/2-FlexTests!$C$18,0,1),0)</f>
        <v>0</v>
      </c>
      <c r="G70" s="349">
        <f>SUM(F$52:$F69)</f>
        <v>0</v>
      </c>
      <c r="H70" s="348">
        <f>CHOOSE(FlexTests!$C$15,E70,G70)</f>
        <v>0</v>
      </c>
      <c r="I70" s="347" t="e">
        <f>IF(ISNA(OutlineParameters!T133*2),OutlineParameters!S133*2,OutlineParameters!T133*2)</f>
        <v>#N/A</v>
      </c>
      <c r="J70" s="347">
        <f>IF(ISNA(RockerConcaveParameters!O129),RockerConcaveParameters!N129,RockerConcaveParameters!O129)</f>
        <v>0</v>
      </c>
      <c r="K70" s="347" t="e">
        <f t="shared" si="11"/>
        <v>#N/A</v>
      </c>
      <c r="L70" s="347" t="e">
        <f t="shared" si="12"/>
        <v>#N/A</v>
      </c>
      <c r="M70" s="347">
        <f t="shared" si="13"/>
        <v>0</v>
      </c>
      <c r="N70" s="347">
        <f t="shared" si="1"/>
        <v>0</v>
      </c>
      <c r="O70" s="347" t="e">
        <f t="shared" si="2"/>
        <v>#N/A</v>
      </c>
      <c r="P70" s="350" t="e">
        <f t="shared" si="14"/>
        <v>#N/A</v>
      </c>
      <c r="Q70" s="347" t="e">
        <f>MIN(IF(H70&gt;0,P70/H70,NA()),FlexTests!$C$20)</f>
        <v>#N/A</v>
      </c>
      <c r="R70" s="347" t="e">
        <f t="shared" si="3"/>
        <v>#N/A</v>
      </c>
      <c r="S70" s="347" t="e">
        <f>SUM(R70:$R$952)</f>
        <v>#N/A</v>
      </c>
      <c r="T70" s="347" t="e">
        <f t="shared" si="4"/>
        <v>#N/A</v>
      </c>
      <c r="U70" s="350" t="e">
        <f>SUM(T70:$T$952)*1000</f>
        <v>#N/A</v>
      </c>
      <c r="V70" s="347" t="e">
        <f>R70*IF(ABS(A70)&lt;FlexTests!$C$19,0,1)</f>
        <v>#N/A</v>
      </c>
      <c r="W70" s="347" t="e">
        <f>SUM(V70:$V$951)</f>
        <v>#N/A</v>
      </c>
      <c r="X70" s="347" t="e">
        <f t="shared" si="15"/>
        <v>#N/A</v>
      </c>
      <c r="Y70" s="350" t="e">
        <f>SUM($X70:X$951)</f>
        <v>#N/A</v>
      </c>
      <c r="Z70" s="347"/>
      <c r="AA70" s="347">
        <f t="shared" si="6"/>
        <v>0</v>
      </c>
      <c r="AB70" s="347">
        <f t="shared" si="7"/>
        <v>0</v>
      </c>
      <c r="AC70" s="347" t="e">
        <f t="shared" si="16"/>
        <v>#N/A</v>
      </c>
      <c r="AD70" s="347" t="e">
        <f t="shared" si="8"/>
        <v>#N/A</v>
      </c>
      <c r="AE70" s="347" t="e">
        <f t="shared" si="9"/>
        <v>#N/A</v>
      </c>
      <c r="AF70" s="347" t="e">
        <f>AD70/'Laminate Schedule'!$E$86/10</f>
        <v>#N/A</v>
      </c>
      <c r="AG70" s="347" t="e">
        <f>AE70/'Laminate Schedule'!$E$90/10</f>
        <v>#N/A</v>
      </c>
      <c r="AH70" s="347">
        <f t="shared" si="17"/>
        <v>0</v>
      </c>
      <c r="AK70" s="567">
        <f t="shared" si="18"/>
        <v>0</v>
      </c>
      <c r="AL70" s="567">
        <f t="shared" si="19"/>
        <v>0</v>
      </c>
      <c r="AM70" s="567">
        <f t="shared" si="20"/>
        <v>0</v>
      </c>
      <c r="AN70" s="347">
        <f>IF(SUM(AK70:AM70)=0,0,(AK70*'Laminate Schedule'!$D$83*'Laminate Schedule'!$C$83+AL70*'Laminate Schedule'!$D$84*'Laminate Schedule'!$C$84+AM70*'Laminate Schedule'!$D$85*'Laminate Schedule'!$C$85)/(AK70*'Laminate Schedule'!$D$83+AL70*'Laminate Schedule'!$D$84+AM70*'Laminate Schedule'!$D$85))</f>
        <v>0</v>
      </c>
      <c r="AO70" s="347">
        <f>AK70*'Laminate Schedule'!$L$12+AL70*'Laminate Schedule'!$L$13+AM70*'Laminate Schedule'!$L$14</f>
        <v>0</v>
      </c>
    </row>
    <row r="71" spans="1:41" s="244" customFormat="1">
      <c r="A71" s="567">
        <v>-880</v>
      </c>
      <c r="B71" s="347">
        <f>IF(ABS(A71)&lt;$C$17,$C$15,$C$16)*IF(ABS(A71)&lt;OutlineParameters!$C$46/2,1,0)</f>
        <v>0</v>
      </c>
      <c r="C71" s="347">
        <f t="shared" si="10"/>
        <v>0</v>
      </c>
      <c r="D71" s="348">
        <f t="shared" si="0"/>
        <v>0</v>
      </c>
      <c r="E71" s="349">
        <f>FlexTests!$C$16*($C$36-ABS(A71))*IF(ABS(A71)&lt;$C$36,1,0)/1000</f>
        <v>0</v>
      </c>
      <c r="F71" s="349">
        <f>IF(NOT(ISNA(I71)),FlexTests!$C$17*(A72-A71)*I71/1000000*($C$36+A71)/1000*IF(ABS(A71)&lt;$C$31/2-FlexTests!$C$18,0,1),0)</f>
        <v>0</v>
      </c>
      <c r="G71" s="349">
        <f>SUM(F$52:$F70)</f>
        <v>0</v>
      </c>
      <c r="H71" s="348">
        <f>CHOOSE(FlexTests!$C$15,E71,G71)</f>
        <v>0</v>
      </c>
      <c r="I71" s="347" t="e">
        <f>IF(ISNA(OutlineParameters!T134*2),OutlineParameters!S134*2,OutlineParameters!T134*2)</f>
        <v>#N/A</v>
      </c>
      <c r="J71" s="347">
        <f>IF(ISNA(RockerConcaveParameters!O130),RockerConcaveParameters!N130,RockerConcaveParameters!O130)</f>
        <v>0</v>
      </c>
      <c r="K71" s="347" t="e">
        <f t="shared" si="11"/>
        <v>#N/A</v>
      </c>
      <c r="L71" s="347" t="e">
        <f t="shared" si="12"/>
        <v>#N/A</v>
      </c>
      <c r="M71" s="347">
        <f t="shared" si="13"/>
        <v>0</v>
      </c>
      <c r="N71" s="347">
        <f t="shared" si="1"/>
        <v>0</v>
      </c>
      <c r="O71" s="347" t="e">
        <f t="shared" si="2"/>
        <v>#N/A</v>
      </c>
      <c r="P71" s="350" t="e">
        <f t="shared" si="14"/>
        <v>#N/A</v>
      </c>
      <c r="Q71" s="347" t="e">
        <f>MIN(IF(H71&gt;0,P71/H71,NA()),FlexTests!$C$20)</f>
        <v>#N/A</v>
      </c>
      <c r="R71" s="347" t="e">
        <f t="shared" si="3"/>
        <v>#N/A</v>
      </c>
      <c r="S71" s="347" t="e">
        <f>SUM(R71:$R$952)</f>
        <v>#N/A</v>
      </c>
      <c r="T71" s="347" t="e">
        <f t="shared" si="4"/>
        <v>#N/A</v>
      </c>
      <c r="U71" s="350" t="e">
        <f>SUM(T71:$T$952)*1000</f>
        <v>#N/A</v>
      </c>
      <c r="V71" s="347" t="e">
        <f>R71*IF(ABS(A71)&lt;FlexTests!$C$19,0,1)</f>
        <v>#N/A</v>
      </c>
      <c r="W71" s="347" t="e">
        <f>SUM(V71:$V$951)</f>
        <v>#N/A</v>
      </c>
      <c r="X71" s="347" t="e">
        <f t="shared" si="15"/>
        <v>#N/A</v>
      </c>
      <c r="Y71" s="350" t="e">
        <f>SUM($X71:X$951)</f>
        <v>#N/A</v>
      </c>
      <c r="Z71" s="347"/>
      <c r="AA71" s="347">
        <f t="shared" si="6"/>
        <v>0</v>
      </c>
      <c r="AB71" s="347">
        <f t="shared" si="7"/>
        <v>0</v>
      </c>
      <c r="AC71" s="347" t="e">
        <f t="shared" si="16"/>
        <v>#N/A</v>
      </c>
      <c r="AD71" s="347" t="e">
        <f t="shared" si="8"/>
        <v>#N/A</v>
      </c>
      <c r="AE71" s="347" t="e">
        <f t="shared" si="9"/>
        <v>#N/A</v>
      </c>
      <c r="AF71" s="347" t="e">
        <f>AD71/'Laminate Schedule'!$E$86/10</f>
        <v>#N/A</v>
      </c>
      <c r="AG71" s="347" t="e">
        <f>AE71/'Laminate Schedule'!$E$90/10</f>
        <v>#N/A</v>
      </c>
      <c r="AH71" s="347">
        <f t="shared" si="17"/>
        <v>0</v>
      </c>
      <c r="AK71" s="567">
        <f t="shared" si="18"/>
        <v>0</v>
      </c>
      <c r="AL71" s="567">
        <f t="shared" si="19"/>
        <v>0</v>
      </c>
      <c r="AM71" s="567">
        <f t="shared" si="20"/>
        <v>0</v>
      </c>
      <c r="AN71" s="347">
        <f>IF(SUM(AK71:AM71)=0,0,(AK71*'Laminate Schedule'!$D$83*'Laminate Schedule'!$C$83+AL71*'Laminate Schedule'!$D$84*'Laminate Schedule'!$C$84+AM71*'Laminate Schedule'!$D$85*'Laminate Schedule'!$C$85)/(AK71*'Laminate Schedule'!$D$83+AL71*'Laminate Schedule'!$D$84+AM71*'Laminate Schedule'!$D$85))</f>
        <v>0</v>
      </c>
      <c r="AO71" s="347">
        <f>AK71*'Laminate Schedule'!$L$12+AL71*'Laminate Schedule'!$L$13+AM71*'Laminate Schedule'!$L$14</f>
        <v>0</v>
      </c>
    </row>
    <row r="72" spans="1:41" s="244" customFormat="1">
      <c r="A72" s="567">
        <v>-879</v>
      </c>
      <c r="B72" s="347">
        <f>IF(ABS(A72)&lt;$C$17,$C$15,$C$16)*IF(ABS(A72)&lt;OutlineParameters!$C$46/2,1,0)</f>
        <v>0</v>
      </c>
      <c r="C72" s="347">
        <f t="shared" si="10"/>
        <v>0</v>
      </c>
      <c r="D72" s="348">
        <f t="shared" si="0"/>
        <v>0</v>
      </c>
      <c r="E72" s="349">
        <f>FlexTests!$C$16*($C$36-ABS(A72))*IF(ABS(A72)&lt;$C$36,1,0)/1000</f>
        <v>0</v>
      </c>
      <c r="F72" s="349">
        <f>IF(NOT(ISNA(I72)),FlexTests!$C$17*(A73-A72)*I72/1000000*($C$36+A72)/1000*IF(ABS(A72)&lt;$C$31/2-FlexTests!$C$18,0,1),0)</f>
        <v>0</v>
      </c>
      <c r="G72" s="349">
        <f>SUM(F$52:$F71)</f>
        <v>0</v>
      </c>
      <c r="H72" s="348">
        <f>CHOOSE(FlexTests!$C$15,E72,G72)</f>
        <v>0</v>
      </c>
      <c r="I72" s="347" t="e">
        <f>IF(ISNA(OutlineParameters!T135*2),OutlineParameters!S135*2,OutlineParameters!T135*2)</f>
        <v>#N/A</v>
      </c>
      <c r="J72" s="347">
        <f>IF(ISNA(RockerConcaveParameters!O131),RockerConcaveParameters!N131,RockerConcaveParameters!O131)</f>
        <v>0</v>
      </c>
      <c r="K72" s="347" t="e">
        <f t="shared" si="11"/>
        <v>#N/A</v>
      </c>
      <c r="L72" s="347" t="e">
        <f t="shared" si="12"/>
        <v>#N/A</v>
      </c>
      <c r="M72" s="347">
        <f t="shared" si="13"/>
        <v>0</v>
      </c>
      <c r="N72" s="347">
        <f t="shared" si="1"/>
        <v>0</v>
      </c>
      <c r="O72" s="347" t="e">
        <f t="shared" si="2"/>
        <v>#N/A</v>
      </c>
      <c r="P72" s="350" t="e">
        <f t="shared" si="14"/>
        <v>#N/A</v>
      </c>
      <c r="Q72" s="347" t="e">
        <f>MIN(IF(H72&gt;0,P72/H72,NA()),FlexTests!$C$20)</f>
        <v>#N/A</v>
      </c>
      <c r="R72" s="347" t="e">
        <f t="shared" si="3"/>
        <v>#N/A</v>
      </c>
      <c r="S72" s="347" t="e">
        <f>SUM(R72:$R$952)</f>
        <v>#N/A</v>
      </c>
      <c r="T72" s="347" t="e">
        <f t="shared" si="4"/>
        <v>#N/A</v>
      </c>
      <c r="U72" s="350" t="e">
        <f>SUM(T72:$T$952)*1000</f>
        <v>#N/A</v>
      </c>
      <c r="V72" s="347" t="e">
        <f>R72*IF(ABS(A72)&lt;FlexTests!$C$19,0,1)</f>
        <v>#N/A</v>
      </c>
      <c r="W72" s="347" t="e">
        <f>SUM(V72:$V$951)</f>
        <v>#N/A</v>
      </c>
      <c r="X72" s="347" t="e">
        <f t="shared" si="15"/>
        <v>#N/A</v>
      </c>
      <c r="Y72" s="350" t="e">
        <f>SUM($X72:X$951)</f>
        <v>#N/A</v>
      </c>
      <c r="Z72" s="347"/>
      <c r="AA72" s="347">
        <f t="shared" si="6"/>
        <v>0</v>
      </c>
      <c r="AB72" s="347">
        <f t="shared" si="7"/>
        <v>0</v>
      </c>
      <c r="AC72" s="347" t="e">
        <f t="shared" si="16"/>
        <v>#N/A</v>
      </c>
      <c r="AD72" s="347" t="e">
        <f t="shared" si="8"/>
        <v>#N/A</v>
      </c>
      <c r="AE72" s="347" t="e">
        <f t="shared" si="9"/>
        <v>#N/A</v>
      </c>
      <c r="AF72" s="347" t="e">
        <f>AD72/'Laminate Schedule'!$E$86/10</f>
        <v>#N/A</v>
      </c>
      <c r="AG72" s="347" t="e">
        <f>AE72/'Laminate Schedule'!$E$90/10</f>
        <v>#N/A</v>
      </c>
      <c r="AH72" s="347">
        <f t="shared" si="17"/>
        <v>0</v>
      </c>
      <c r="AK72" s="567">
        <f t="shared" si="18"/>
        <v>0</v>
      </c>
      <c r="AL72" s="567">
        <f t="shared" si="19"/>
        <v>0</v>
      </c>
      <c r="AM72" s="567">
        <f t="shared" si="20"/>
        <v>0</v>
      </c>
      <c r="AN72" s="347">
        <f>IF(SUM(AK72:AM72)=0,0,(AK72*'Laminate Schedule'!$D$83*'Laminate Schedule'!$C$83+AL72*'Laminate Schedule'!$D$84*'Laminate Schedule'!$C$84+AM72*'Laminate Schedule'!$D$85*'Laminate Schedule'!$C$85)/(AK72*'Laminate Schedule'!$D$83+AL72*'Laminate Schedule'!$D$84+AM72*'Laminate Schedule'!$D$85))</f>
        <v>0</v>
      </c>
      <c r="AO72" s="347">
        <f>AK72*'Laminate Schedule'!$L$12+AL72*'Laminate Schedule'!$L$13+AM72*'Laminate Schedule'!$L$14</f>
        <v>0</v>
      </c>
    </row>
    <row r="73" spans="1:41" s="244" customFormat="1">
      <c r="A73" s="567">
        <v>-878</v>
      </c>
      <c r="B73" s="347">
        <f>IF(ABS(A73)&lt;$C$17,$C$15,$C$16)*IF(ABS(A73)&lt;OutlineParameters!$C$46/2,1,0)</f>
        <v>0</v>
      </c>
      <c r="C73" s="347">
        <f t="shared" si="10"/>
        <v>0</v>
      </c>
      <c r="D73" s="348">
        <f t="shared" si="0"/>
        <v>0</v>
      </c>
      <c r="E73" s="349">
        <f>FlexTests!$C$16*($C$36-ABS(A73))*IF(ABS(A73)&lt;$C$36,1,0)/1000</f>
        <v>0</v>
      </c>
      <c r="F73" s="349">
        <f>IF(NOT(ISNA(I73)),FlexTests!$C$17*(A74-A73)*I73/1000000*($C$36+A73)/1000*IF(ABS(A73)&lt;$C$31/2-FlexTests!$C$18,0,1),0)</f>
        <v>0</v>
      </c>
      <c r="G73" s="349">
        <f>SUM(F$52:$F72)</f>
        <v>0</v>
      </c>
      <c r="H73" s="348">
        <f>CHOOSE(FlexTests!$C$15,E73,G73)</f>
        <v>0</v>
      </c>
      <c r="I73" s="347" t="e">
        <f>IF(ISNA(OutlineParameters!T136*2),OutlineParameters!S136*2,OutlineParameters!T136*2)</f>
        <v>#N/A</v>
      </c>
      <c r="J73" s="347">
        <f>IF(ISNA(RockerConcaveParameters!O132),RockerConcaveParameters!N132,RockerConcaveParameters!O132)</f>
        <v>0</v>
      </c>
      <c r="K73" s="347" t="e">
        <f t="shared" si="11"/>
        <v>#N/A</v>
      </c>
      <c r="L73" s="347" t="e">
        <f t="shared" si="12"/>
        <v>#N/A</v>
      </c>
      <c r="M73" s="347">
        <f t="shared" si="13"/>
        <v>0</v>
      </c>
      <c r="N73" s="347">
        <f t="shared" si="1"/>
        <v>0</v>
      </c>
      <c r="O73" s="347" t="e">
        <f t="shared" si="2"/>
        <v>#N/A</v>
      </c>
      <c r="P73" s="350" t="e">
        <f t="shared" si="14"/>
        <v>#N/A</v>
      </c>
      <c r="Q73" s="347" t="e">
        <f>MIN(IF(H73&gt;0,P73/H73,NA()),FlexTests!$C$20)</f>
        <v>#N/A</v>
      </c>
      <c r="R73" s="347" t="e">
        <f t="shared" si="3"/>
        <v>#N/A</v>
      </c>
      <c r="S73" s="347" t="e">
        <f>SUM(R73:$R$952)</f>
        <v>#N/A</v>
      </c>
      <c r="T73" s="347" t="e">
        <f t="shared" si="4"/>
        <v>#N/A</v>
      </c>
      <c r="U73" s="350" t="e">
        <f>SUM(T73:$T$952)*1000</f>
        <v>#N/A</v>
      </c>
      <c r="V73" s="347" t="e">
        <f>R73*IF(ABS(A73)&lt;FlexTests!$C$19,0,1)</f>
        <v>#N/A</v>
      </c>
      <c r="W73" s="347" t="e">
        <f>SUM(V73:$V$951)</f>
        <v>#N/A</v>
      </c>
      <c r="X73" s="347" t="e">
        <f t="shared" si="15"/>
        <v>#N/A</v>
      </c>
      <c r="Y73" s="350" t="e">
        <f>SUM($X73:X$951)</f>
        <v>#N/A</v>
      </c>
      <c r="Z73" s="347"/>
      <c r="AA73" s="347">
        <f t="shared" si="6"/>
        <v>0</v>
      </c>
      <c r="AB73" s="347">
        <f t="shared" si="7"/>
        <v>0</v>
      </c>
      <c r="AC73" s="347" t="e">
        <f t="shared" si="16"/>
        <v>#N/A</v>
      </c>
      <c r="AD73" s="347" t="e">
        <f t="shared" si="8"/>
        <v>#N/A</v>
      </c>
      <c r="AE73" s="347" t="e">
        <f t="shared" si="9"/>
        <v>#N/A</v>
      </c>
      <c r="AF73" s="347" t="e">
        <f>AD73/'Laminate Schedule'!$E$86/10</f>
        <v>#N/A</v>
      </c>
      <c r="AG73" s="347" t="e">
        <f>AE73/'Laminate Schedule'!$E$90/10</f>
        <v>#N/A</v>
      </c>
      <c r="AH73" s="347">
        <f t="shared" si="17"/>
        <v>0</v>
      </c>
      <c r="AK73" s="567">
        <f t="shared" si="18"/>
        <v>0</v>
      </c>
      <c r="AL73" s="567">
        <f t="shared" si="19"/>
        <v>0</v>
      </c>
      <c r="AM73" s="567">
        <f t="shared" si="20"/>
        <v>0</v>
      </c>
      <c r="AN73" s="347">
        <f>IF(SUM(AK73:AM73)=0,0,(AK73*'Laminate Schedule'!$D$83*'Laminate Schedule'!$C$83+AL73*'Laminate Schedule'!$D$84*'Laminate Schedule'!$C$84+AM73*'Laminate Schedule'!$D$85*'Laminate Schedule'!$C$85)/(AK73*'Laminate Schedule'!$D$83+AL73*'Laminate Schedule'!$D$84+AM73*'Laminate Schedule'!$D$85))</f>
        <v>0</v>
      </c>
      <c r="AO73" s="347">
        <f>AK73*'Laminate Schedule'!$L$12+AL73*'Laminate Schedule'!$L$13+AM73*'Laminate Schedule'!$L$14</f>
        <v>0</v>
      </c>
    </row>
    <row r="74" spans="1:41" s="244" customFormat="1">
      <c r="A74" s="567">
        <v>-877</v>
      </c>
      <c r="B74" s="347">
        <f>IF(ABS(A74)&lt;$C$17,$C$15,$C$16)*IF(ABS(A74)&lt;OutlineParameters!$C$46/2,1,0)</f>
        <v>0</v>
      </c>
      <c r="C74" s="347">
        <f t="shared" si="10"/>
        <v>0</v>
      </c>
      <c r="D74" s="348">
        <f t="shared" si="0"/>
        <v>0</v>
      </c>
      <c r="E74" s="349">
        <f>FlexTests!$C$16*($C$36-ABS(A74))*IF(ABS(A74)&lt;$C$36,1,0)/1000</f>
        <v>0</v>
      </c>
      <c r="F74" s="349">
        <f>IF(NOT(ISNA(I74)),FlexTests!$C$17*(A75-A74)*I74/1000000*($C$36+A74)/1000*IF(ABS(A74)&lt;$C$31/2-FlexTests!$C$18,0,1),0)</f>
        <v>0</v>
      </c>
      <c r="G74" s="349">
        <f>SUM(F$52:$F73)</f>
        <v>0</v>
      </c>
      <c r="H74" s="348">
        <f>CHOOSE(FlexTests!$C$15,E74,G74)</f>
        <v>0</v>
      </c>
      <c r="I74" s="347" t="e">
        <f>IF(ISNA(OutlineParameters!T137*2),OutlineParameters!S137*2,OutlineParameters!T137*2)</f>
        <v>#N/A</v>
      </c>
      <c r="J74" s="347">
        <f>IF(ISNA(RockerConcaveParameters!O133),RockerConcaveParameters!N133,RockerConcaveParameters!O133)</f>
        <v>0</v>
      </c>
      <c r="K74" s="347" t="e">
        <f t="shared" si="11"/>
        <v>#N/A</v>
      </c>
      <c r="L74" s="347" t="e">
        <f t="shared" si="12"/>
        <v>#N/A</v>
      </c>
      <c r="M74" s="347">
        <f t="shared" si="13"/>
        <v>0</v>
      </c>
      <c r="N74" s="347">
        <f t="shared" si="1"/>
        <v>0</v>
      </c>
      <c r="O74" s="347" t="e">
        <f t="shared" si="2"/>
        <v>#N/A</v>
      </c>
      <c r="P74" s="350" t="e">
        <f t="shared" si="14"/>
        <v>#N/A</v>
      </c>
      <c r="Q74" s="347" t="e">
        <f>MIN(IF(H74&gt;0,P74/H74,NA()),FlexTests!$C$20)</f>
        <v>#N/A</v>
      </c>
      <c r="R74" s="347" t="e">
        <f t="shared" si="3"/>
        <v>#N/A</v>
      </c>
      <c r="S74" s="347" t="e">
        <f>SUM(R74:$R$952)</f>
        <v>#N/A</v>
      </c>
      <c r="T74" s="347" t="e">
        <f t="shared" si="4"/>
        <v>#N/A</v>
      </c>
      <c r="U74" s="350" t="e">
        <f>SUM(T74:$T$952)*1000</f>
        <v>#N/A</v>
      </c>
      <c r="V74" s="347" t="e">
        <f>R74*IF(ABS(A74)&lt;FlexTests!$C$19,0,1)</f>
        <v>#N/A</v>
      </c>
      <c r="W74" s="347" t="e">
        <f>SUM(V74:$V$951)</f>
        <v>#N/A</v>
      </c>
      <c r="X74" s="347" t="e">
        <f t="shared" si="15"/>
        <v>#N/A</v>
      </c>
      <c r="Y74" s="350" t="e">
        <f>SUM($X74:X$951)</f>
        <v>#N/A</v>
      </c>
      <c r="Z74" s="347"/>
      <c r="AA74" s="347">
        <f t="shared" si="6"/>
        <v>0</v>
      </c>
      <c r="AB74" s="347">
        <f t="shared" si="7"/>
        <v>0</v>
      </c>
      <c r="AC74" s="347" t="e">
        <f t="shared" si="16"/>
        <v>#N/A</v>
      </c>
      <c r="AD74" s="347" t="e">
        <f t="shared" si="8"/>
        <v>#N/A</v>
      </c>
      <c r="AE74" s="347" t="e">
        <f t="shared" si="9"/>
        <v>#N/A</v>
      </c>
      <c r="AF74" s="347" t="e">
        <f>AD74/'Laminate Schedule'!$E$86/10</f>
        <v>#N/A</v>
      </c>
      <c r="AG74" s="347" t="e">
        <f>AE74/'Laminate Schedule'!$E$90/10</f>
        <v>#N/A</v>
      </c>
      <c r="AH74" s="347">
        <f t="shared" si="17"/>
        <v>0</v>
      </c>
      <c r="AK74" s="567">
        <f t="shared" si="18"/>
        <v>0</v>
      </c>
      <c r="AL74" s="567">
        <f t="shared" si="19"/>
        <v>0</v>
      </c>
      <c r="AM74" s="567">
        <f t="shared" si="20"/>
        <v>0</v>
      </c>
      <c r="AN74" s="347">
        <f>IF(SUM(AK74:AM74)=0,0,(AK74*'Laminate Schedule'!$D$83*'Laminate Schedule'!$C$83+AL74*'Laminate Schedule'!$D$84*'Laminate Schedule'!$C$84+AM74*'Laminate Schedule'!$D$85*'Laminate Schedule'!$C$85)/(AK74*'Laminate Schedule'!$D$83+AL74*'Laminate Schedule'!$D$84+AM74*'Laminate Schedule'!$D$85))</f>
        <v>0</v>
      </c>
      <c r="AO74" s="347">
        <f>AK74*'Laminate Schedule'!$L$12+AL74*'Laminate Schedule'!$L$13+AM74*'Laminate Schedule'!$L$14</f>
        <v>0</v>
      </c>
    </row>
    <row r="75" spans="1:41" s="244" customFormat="1">
      <c r="A75" s="567">
        <v>-876</v>
      </c>
      <c r="B75" s="347">
        <f>IF(ABS(A75)&lt;$C$17,$C$15,$C$16)*IF(ABS(A75)&lt;OutlineParameters!$C$46/2,1,0)</f>
        <v>0</v>
      </c>
      <c r="C75" s="347">
        <f t="shared" si="10"/>
        <v>0</v>
      </c>
      <c r="D75" s="348">
        <f t="shared" si="0"/>
        <v>0</v>
      </c>
      <c r="E75" s="349">
        <f>FlexTests!$C$16*($C$36-ABS(A75))*IF(ABS(A75)&lt;$C$36,1,0)/1000</f>
        <v>0</v>
      </c>
      <c r="F75" s="349">
        <f>IF(NOT(ISNA(I75)),FlexTests!$C$17*(A76-A75)*I75/1000000*($C$36+A75)/1000*IF(ABS(A75)&lt;$C$31/2-FlexTests!$C$18,0,1),0)</f>
        <v>0</v>
      </c>
      <c r="G75" s="349">
        <f>SUM(F$52:$F74)</f>
        <v>0</v>
      </c>
      <c r="H75" s="348">
        <f>CHOOSE(FlexTests!$C$15,E75,G75)</f>
        <v>0</v>
      </c>
      <c r="I75" s="347" t="e">
        <f>IF(ISNA(OutlineParameters!T138*2),OutlineParameters!S138*2,OutlineParameters!T138*2)</f>
        <v>#N/A</v>
      </c>
      <c r="J75" s="347">
        <f>IF(ISNA(RockerConcaveParameters!O134),RockerConcaveParameters!N134,RockerConcaveParameters!O134)</f>
        <v>0</v>
      </c>
      <c r="K75" s="347" t="e">
        <f t="shared" si="11"/>
        <v>#N/A</v>
      </c>
      <c r="L75" s="347" t="e">
        <f t="shared" si="12"/>
        <v>#N/A</v>
      </c>
      <c r="M75" s="347">
        <f t="shared" si="13"/>
        <v>0</v>
      </c>
      <c r="N75" s="347">
        <f t="shared" si="1"/>
        <v>0</v>
      </c>
      <c r="O75" s="347" t="e">
        <f t="shared" si="2"/>
        <v>#N/A</v>
      </c>
      <c r="P75" s="350" t="e">
        <f t="shared" si="14"/>
        <v>#N/A</v>
      </c>
      <c r="Q75" s="347" t="e">
        <f>MIN(IF(H75&gt;0,P75/H75,NA()),FlexTests!$C$20)</f>
        <v>#N/A</v>
      </c>
      <c r="R75" s="347" t="e">
        <f t="shared" si="3"/>
        <v>#N/A</v>
      </c>
      <c r="S75" s="347" t="e">
        <f>SUM(R75:$R$952)</f>
        <v>#N/A</v>
      </c>
      <c r="T75" s="347" t="e">
        <f t="shared" si="4"/>
        <v>#N/A</v>
      </c>
      <c r="U75" s="350" t="e">
        <f>SUM(T75:$T$952)*1000</f>
        <v>#N/A</v>
      </c>
      <c r="V75" s="347" t="e">
        <f>R75*IF(ABS(A75)&lt;FlexTests!$C$19,0,1)</f>
        <v>#N/A</v>
      </c>
      <c r="W75" s="347" t="e">
        <f>SUM(V75:$V$951)</f>
        <v>#N/A</v>
      </c>
      <c r="X75" s="347" t="e">
        <f t="shared" si="15"/>
        <v>#N/A</v>
      </c>
      <c r="Y75" s="350" t="e">
        <f>SUM($X75:X$951)</f>
        <v>#N/A</v>
      </c>
      <c r="Z75" s="347"/>
      <c r="AA75" s="347">
        <f t="shared" si="6"/>
        <v>0</v>
      </c>
      <c r="AB75" s="347">
        <f t="shared" si="7"/>
        <v>0</v>
      </c>
      <c r="AC75" s="347" t="e">
        <f t="shared" si="16"/>
        <v>#N/A</v>
      </c>
      <c r="AD75" s="347" t="e">
        <f t="shared" si="8"/>
        <v>#N/A</v>
      </c>
      <c r="AE75" s="347" t="e">
        <f t="shared" si="9"/>
        <v>#N/A</v>
      </c>
      <c r="AF75" s="347" t="e">
        <f>AD75/'Laminate Schedule'!$E$86/10</f>
        <v>#N/A</v>
      </c>
      <c r="AG75" s="347" t="e">
        <f>AE75/'Laminate Schedule'!$E$90/10</f>
        <v>#N/A</v>
      </c>
      <c r="AH75" s="347">
        <f t="shared" si="17"/>
        <v>0</v>
      </c>
      <c r="AK75" s="567">
        <f t="shared" si="18"/>
        <v>0</v>
      </c>
      <c r="AL75" s="567">
        <f t="shared" si="19"/>
        <v>0</v>
      </c>
      <c r="AM75" s="567">
        <f t="shared" si="20"/>
        <v>0</v>
      </c>
      <c r="AN75" s="347">
        <f>IF(SUM(AK75:AM75)=0,0,(AK75*'Laminate Schedule'!$D$83*'Laminate Schedule'!$C$83+AL75*'Laminate Schedule'!$D$84*'Laminate Schedule'!$C$84+AM75*'Laminate Schedule'!$D$85*'Laminate Schedule'!$C$85)/(AK75*'Laminate Schedule'!$D$83+AL75*'Laminate Schedule'!$D$84+AM75*'Laminate Schedule'!$D$85))</f>
        <v>0</v>
      </c>
      <c r="AO75" s="347">
        <f>AK75*'Laminate Schedule'!$L$12+AL75*'Laminate Schedule'!$L$13+AM75*'Laminate Schedule'!$L$14</f>
        <v>0</v>
      </c>
    </row>
    <row r="76" spans="1:41" s="244" customFormat="1">
      <c r="A76" s="567">
        <v>-875</v>
      </c>
      <c r="B76" s="347">
        <f>IF(ABS(A76)&lt;$C$17,$C$15,$C$16)*IF(ABS(A76)&lt;OutlineParameters!$C$46/2,1,0)</f>
        <v>0</v>
      </c>
      <c r="C76" s="347">
        <f t="shared" si="10"/>
        <v>0</v>
      </c>
      <c r="D76" s="348">
        <f t="shared" si="0"/>
        <v>0</v>
      </c>
      <c r="E76" s="349">
        <f>FlexTests!$C$16*($C$36-ABS(A76))*IF(ABS(A76)&lt;$C$36,1,0)/1000</f>
        <v>0</v>
      </c>
      <c r="F76" s="349">
        <f>IF(NOT(ISNA(I76)),FlexTests!$C$17*(A77-A76)*I76/1000000*($C$36+A76)/1000*IF(ABS(A76)&lt;$C$31/2-FlexTests!$C$18,0,1),0)</f>
        <v>0</v>
      </c>
      <c r="G76" s="349">
        <f>SUM(F$52:$F75)</f>
        <v>0</v>
      </c>
      <c r="H76" s="348">
        <f>CHOOSE(FlexTests!$C$15,E76,G76)</f>
        <v>0</v>
      </c>
      <c r="I76" s="347" t="e">
        <f>IF(ISNA(OutlineParameters!T139*2),OutlineParameters!S139*2,OutlineParameters!T139*2)</f>
        <v>#N/A</v>
      </c>
      <c r="J76" s="347">
        <f>IF(ISNA(RockerConcaveParameters!O135),RockerConcaveParameters!N135,RockerConcaveParameters!O135)</f>
        <v>0</v>
      </c>
      <c r="K76" s="347" t="e">
        <f t="shared" si="11"/>
        <v>#N/A</v>
      </c>
      <c r="L76" s="347" t="e">
        <f t="shared" si="12"/>
        <v>#N/A</v>
      </c>
      <c r="M76" s="347">
        <f t="shared" si="13"/>
        <v>0</v>
      </c>
      <c r="N76" s="347">
        <f t="shared" si="1"/>
        <v>0</v>
      </c>
      <c r="O76" s="347" t="e">
        <f t="shared" si="2"/>
        <v>#N/A</v>
      </c>
      <c r="P76" s="350" t="e">
        <f t="shared" si="14"/>
        <v>#N/A</v>
      </c>
      <c r="Q76" s="347" t="e">
        <f>MIN(IF(H76&gt;0,P76/H76,NA()),FlexTests!$C$20)</f>
        <v>#N/A</v>
      </c>
      <c r="R76" s="347" t="e">
        <f t="shared" si="3"/>
        <v>#N/A</v>
      </c>
      <c r="S76" s="347" t="e">
        <f>SUM(R76:$R$952)</f>
        <v>#N/A</v>
      </c>
      <c r="T76" s="347" t="e">
        <f t="shared" si="4"/>
        <v>#N/A</v>
      </c>
      <c r="U76" s="350" t="e">
        <f>SUM(T76:$T$952)*1000</f>
        <v>#N/A</v>
      </c>
      <c r="V76" s="347" t="e">
        <f>R76*IF(ABS(A76)&lt;FlexTests!$C$19,0,1)</f>
        <v>#N/A</v>
      </c>
      <c r="W76" s="347" t="e">
        <f>SUM(V76:$V$951)</f>
        <v>#N/A</v>
      </c>
      <c r="X76" s="347" t="e">
        <f t="shared" si="15"/>
        <v>#N/A</v>
      </c>
      <c r="Y76" s="350" t="e">
        <f>SUM($X76:X$951)</f>
        <v>#N/A</v>
      </c>
      <c r="Z76" s="347"/>
      <c r="AA76" s="347">
        <f t="shared" si="6"/>
        <v>0</v>
      </c>
      <c r="AB76" s="347">
        <f t="shared" si="7"/>
        <v>0</v>
      </c>
      <c r="AC76" s="347" t="e">
        <f t="shared" si="16"/>
        <v>#N/A</v>
      </c>
      <c r="AD76" s="347" t="e">
        <f t="shared" si="8"/>
        <v>#N/A</v>
      </c>
      <c r="AE76" s="347" t="e">
        <f t="shared" si="9"/>
        <v>#N/A</v>
      </c>
      <c r="AF76" s="347" t="e">
        <f>AD76/'Laminate Schedule'!$E$86/10</f>
        <v>#N/A</v>
      </c>
      <c r="AG76" s="347" t="e">
        <f>AE76/'Laminate Schedule'!$E$90/10</f>
        <v>#N/A</v>
      </c>
      <c r="AH76" s="347">
        <f t="shared" si="17"/>
        <v>0</v>
      </c>
      <c r="AK76" s="567">
        <f t="shared" si="18"/>
        <v>0</v>
      </c>
      <c r="AL76" s="567">
        <f t="shared" si="19"/>
        <v>0</v>
      </c>
      <c r="AM76" s="567">
        <f t="shared" si="20"/>
        <v>0</v>
      </c>
      <c r="AN76" s="347">
        <f>IF(SUM(AK76:AM76)=0,0,(AK76*'Laminate Schedule'!$D$83*'Laminate Schedule'!$C$83+AL76*'Laminate Schedule'!$D$84*'Laminate Schedule'!$C$84+AM76*'Laminate Schedule'!$D$85*'Laminate Schedule'!$C$85)/(AK76*'Laminate Schedule'!$D$83+AL76*'Laminate Schedule'!$D$84+AM76*'Laminate Schedule'!$D$85))</f>
        <v>0</v>
      </c>
      <c r="AO76" s="347">
        <f>AK76*'Laminate Schedule'!$L$12+AL76*'Laminate Schedule'!$L$13+AM76*'Laminate Schedule'!$L$14</f>
        <v>0</v>
      </c>
    </row>
    <row r="77" spans="1:41" s="244" customFormat="1">
      <c r="A77" s="567">
        <v>-874</v>
      </c>
      <c r="B77" s="347">
        <f>IF(ABS(A77)&lt;$C$17,$C$15,$C$16)*IF(ABS(A77)&lt;OutlineParameters!$C$46/2,1,0)</f>
        <v>0</v>
      </c>
      <c r="C77" s="347">
        <f t="shared" si="10"/>
        <v>0</v>
      </c>
      <c r="D77" s="348">
        <f t="shared" si="0"/>
        <v>0</v>
      </c>
      <c r="E77" s="349">
        <f>FlexTests!$C$16*($C$36-ABS(A77))*IF(ABS(A77)&lt;$C$36,1,0)/1000</f>
        <v>0</v>
      </c>
      <c r="F77" s="349">
        <f>IF(NOT(ISNA(I77)),FlexTests!$C$17*(A78-A77)*I77/1000000*($C$36+A77)/1000*IF(ABS(A77)&lt;$C$31/2-FlexTests!$C$18,0,1),0)</f>
        <v>0</v>
      </c>
      <c r="G77" s="349">
        <f>SUM(F$52:$F76)</f>
        <v>0</v>
      </c>
      <c r="H77" s="348">
        <f>CHOOSE(FlexTests!$C$15,E77,G77)</f>
        <v>0</v>
      </c>
      <c r="I77" s="347" t="e">
        <f>IF(ISNA(OutlineParameters!T140*2),OutlineParameters!S140*2,OutlineParameters!T140*2)</f>
        <v>#N/A</v>
      </c>
      <c r="J77" s="347">
        <f>IF(ISNA(RockerConcaveParameters!O136),RockerConcaveParameters!N136,RockerConcaveParameters!O136)</f>
        <v>0</v>
      </c>
      <c r="K77" s="347" t="e">
        <f t="shared" si="11"/>
        <v>#N/A</v>
      </c>
      <c r="L77" s="347" t="e">
        <f t="shared" si="12"/>
        <v>#N/A</v>
      </c>
      <c r="M77" s="347">
        <f t="shared" si="13"/>
        <v>0</v>
      </c>
      <c r="N77" s="347">
        <f t="shared" si="1"/>
        <v>0</v>
      </c>
      <c r="O77" s="347" t="e">
        <f t="shared" si="2"/>
        <v>#N/A</v>
      </c>
      <c r="P77" s="350" t="e">
        <f t="shared" si="14"/>
        <v>#N/A</v>
      </c>
      <c r="Q77" s="347" t="e">
        <f>MIN(IF(H77&gt;0,P77/H77,NA()),FlexTests!$C$20)</f>
        <v>#N/A</v>
      </c>
      <c r="R77" s="347" t="e">
        <f t="shared" si="3"/>
        <v>#N/A</v>
      </c>
      <c r="S77" s="347" t="e">
        <f>SUM(R77:$R$952)</f>
        <v>#N/A</v>
      </c>
      <c r="T77" s="347" t="e">
        <f t="shared" si="4"/>
        <v>#N/A</v>
      </c>
      <c r="U77" s="350" t="e">
        <f>SUM(T77:$T$952)*1000</f>
        <v>#N/A</v>
      </c>
      <c r="V77" s="347" t="e">
        <f>R77*IF(ABS(A77)&lt;FlexTests!$C$19,0,1)</f>
        <v>#N/A</v>
      </c>
      <c r="W77" s="347" t="e">
        <f>SUM(V77:$V$951)</f>
        <v>#N/A</v>
      </c>
      <c r="X77" s="347" t="e">
        <f t="shared" si="15"/>
        <v>#N/A</v>
      </c>
      <c r="Y77" s="350" t="e">
        <f>SUM($X77:X$951)</f>
        <v>#N/A</v>
      </c>
      <c r="Z77" s="347"/>
      <c r="AA77" s="347">
        <f t="shared" si="6"/>
        <v>0</v>
      </c>
      <c r="AB77" s="347">
        <f t="shared" si="7"/>
        <v>0</v>
      </c>
      <c r="AC77" s="347" t="e">
        <f t="shared" si="16"/>
        <v>#N/A</v>
      </c>
      <c r="AD77" s="347" t="e">
        <f t="shared" si="8"/>
        <v>#N/A</v>
      </c>
      <c r="AE77" s="347" t="e">
        <f t="shared" si="9"/>
        <v>#N/A</v>
      </c>
      <c r="AF77" s="347" t="e">
        <f>AD77/'Laminate Schedule'!$E$86/10</f>
        <v>#N/A</v>
      </c>
      <c r="AG77" s="347" t="e">
        <f>AE77/'Laminate Schedule'!$E$90/10</f>
        <v>#N/A</v>
      </c>
      <c r="AH77" s="347">
        <f t="shared" si="17"/>
        <v>0</v>
      </c>
      <c r="AK77" s="567">
        <f t="shared" si="18"/>
        <v>0</v>
      </c>
      <c r="AL77" s="567">
        <f t="shared" si="19"/>
        <v>0</v>
      </c>
      <c r="AM77" s="567">
        <f t="shared" si="20"/>
        <v>0</v>
      </c>
      <c r="AN77" s="347">
        <f>IF(SUM(AK77:AM77)=0,0,(AK77*'Laminate Schedule'!$D$83*'Laminate Schedule'!$C$83+AL77*'Laminate Schedule'!$D$84*'Laminate Schedule'!$C$84+AM77*'Laminate Schedule'!$D$85*'Laminate Schedule'!$C$85)/(AK77*'Laminate Schedule'!$D$83+AL77*'Laminate Schedule'!$D$84+AM77*'Laminate Schedule'!$D$85))</f>
        <v>0</v>
      </c>
      <c r="AO77" s="347">
        <f>AK77*'Laminate Schedule'!$L$12+AL77*'Laminate Schedule'!$L$13+AM77*'Laminate Schedule'!$L$14</f>
        <v>0</v>
      </c>
    </row>
    <row r="78" spans="1:41" s="244" customFormat="1">
      <c r="A78" s="567">
        <v>-873</v>
      </c>
      <c r="B78" s="347">
        <f>IF(ABS(A78)&lt;$C$17,$C$15,$C$16)*IF(ABS(A78)&lt;OutlineParameters!$C$46/2,1,0)</f>
        <v>0</v>
      </c>
      <c r="C78" s="347">
        <f t="shared" si="10"/>
        <v>0</v>
      </c>
      <c r="D78" s="348">
        <f t="shared" si="0"/>
        <v>0</v>
      </c>
      <c r="E78" s="349">
        <f>FlexTests!$C$16*($C$36-ABS(A78))*IF(ABS(A78)&lt;$C$36,1,0)/1000</f>
        <v>0</v>
      </c>
      <c r="F78" s="349">
        <f>IF(NOT(ISNA(I78)),FlexTests!$C$17*(A79-A78)*I78/1000000*($C$36+A78)/1000*IF(ABS(A78)&lt;$C$31/2-FlexTests!$C$18,0,1),0)</f>
        <v>0</v>
      </c>
      <c r="G78" s="349">
        <f>SUM(F$52:$F77)</f>
        <v>0</v>
      </c>
      <c r="H78" s="348">
        <f>CHOOSE(FlexTests!$C$15,E78,G78)</f>
        <v>0</v>
      </c>
      <c r="I78" s="347" t="e">
        <f>IF(ISNA(OutlineParameters!T141*2),OutlineParameters!S141*2,OutlineParameters!T141*2)</f>
        <v>#N/A</v>
      </c>
      <c r="J78" s="347">
        <f>IF(ISNA(RockerConcaveParameters!O137),RockerConcaveParameters!N137,RockerConcaveParameters!O137)</f>
        <v>0</v>
      </c>
      <c r="K78" s="347" t="e">
        <f t="shared" si="11"/>
        <v>#N/A</v>
      </c>
      <c r="L78" s="347" t="e">
        <f t="shared" si="12"/>
        <v>#N/A</v>
      </c>
      <c r="M78" s="347">
        <f t="shared" si="13"/>
        <v>0</v>
      </c>
      <c r="N78" s="347">
        <f t="shared" si="1"/>
        <v>0</v>
      </c>
      <c r="O78" s="347" t="e">
        <f t="shared" si="2"/>
        <v>#N/A</v>
      </c>
      <c r="P78" s="350" t="e">
        <f t="shared" si="14"/>
        <v>#N/A</v>
      </c>
      <c r="Q78" s="347" t="e">
        <f>MIN(IF(H78&gt;0,P78/H78,NA()),FlexTests!$C$20)</f>
        <v>#N/A</v>
      </c>
      <c r="R78" s="347" t="e">
        <f t="shared" si="3"/>
        <v>#N/A</v>
      </c>
      <c r="S78" s="347" t="e">
        <f>SUM(R78:$R$952)</f>
        <v>#N/A</v>
      </c>
      <c r="T78" s="347" t="e">
        <f t="shared" si="4"/>
        <v>#N/A</v>
      </c>
      <c r="U78" s="350" t="e">
        <f>SUM(T78:$T$952)*1000</f>
        <v>#N/A</v>
      </c>
      <c r="V78" s="347" t="e">
        <f>R78*IF(ABS(A78)&lt;FlexTests!$C$19,0,1)</f>
        <v>#N/A</v>
      </c>
      <c r="W78" s="347" t="e">
        <f>SUM(V78:$V$951)</f>
        <v>#N/A</v>
      </c>
      <c r="X78" s="347" t="e">
        <f t="shared" si="15"/>
        <v>#N/A</v>
      </c>
      <c r="Y78" s="350" t="e">
        <f>SUM($X78:X$951)</f>
        <v>#N/A</v>
      </c>
      <c r="Z78" s="347"/>
      <c r="AA78" s="347">
        <f t="shared" si="6"/>
        <v>0</v>
      </c>
      <c r="AB78" s="347">
        <f t="shared" si="7"/>
        <v>0</v>
      </c>
      <c r="AC78" s="347" t="e">
        <f t="shared" si="16"/>
        <v>#N/A</v>
      </c>
      <c r="AD78" s="347" t="e">
        <f t="shared" si="8"/>
        <v>#N/A</v>
      </c>
      <c r="AE78" s="347" t="e">
        <f t="shared" si="9"/>
        <v>#N/A</v>
      </c>
      <c r="AF78" s="347" t="e">
        <f>AD78/'Laminate Schedule'!$E$86/10</f>
        <v>#N/A</v>
      </c>
      <c r="AG78" s="347" t="e">
        <f>AE78/'Laminate Schedule'!$E$90/10</f>
        <v>#N/A</v>
      </c>
      <c r="AH78" s="347">
        <f t="shared" si="17"/>
        <v>0</v>
      </c>
      <c r="AK78" s="567">
        <f t="shared" si="18"/>
        <v>0</v>
      </c>
      <c r="AL78" s="567">
        <f t="shared" si="19"/>
        <v>0</v>
      </c>
      <c r="AM78" s="567">
        <f t="shared" si="20"/>
        <v>0</v>
      </c>
      <c r="AN78" s="347">
        <f>IF(SUM(AK78:AM78)=0,0,(AK78*'Laminate Schedule'!$D$83*'Laminate Schedule'!$C$83+AL78*'Laminate Schedule'!$D$84*'Laminate Schedule'!$C$84+AM78*'Laminate Schedule'!$D$85*'Laminate Schedule'!$C$85)/(AK78*'Laminate Schedule'!$D$83+AL78*'Laminate Schedule'!$D$84+AM78*'Laminate Schedule'!$D$85))</f>
        <v>0</v>
      </c>
      <c r="AO78" s="347">
        <f>AK78*'Laminate Schedule'!$L$12+AL78*'Laminate Schedule'!$L$13+AM78*'Laminate Schedule'!$L$14</f>
        <v>0</v>
      </c>
    </row>
    <row r="79" spans="1:41" s="244" customFormat="1">
      <c r="A79" s="567">
        <v>-872</v>
      </c>
      <c r="B79" s="347">
        <f>IF(ABS(A79)&lt;$C$17,$C$15,$C$16)*IF(ABS(A79)&lt;OutlineParameters!$C$46/2,1,0)</f>
        <v>0</v>
      </c>
      <c r="C79" s="347">
        <f t="shared" si="10"/>
        <v>0</v>
      </c>
      <c r="D79" s="348">
        <f t="shared" si="0"/>
        <v>0</v>
      </c>
      <c r="E79" s="349">
        <f>FlexTests!$C$16*($C$36-ABS(A79))*IF(ABS(A79)&lt;$C$36,1,0)/1000</f>
        <v>0</v>
      </c>
      <c r="F79" s="349">
        <f>IF(NOT(ISNA(I79)),FlexTests!$C$17*(A80-A79)*I79/1000000*($C$36+A79)/1000*IF(ABS(A79)&lt;$C$31/2-FlexTests!$C$18,0,1),0)</f>
        <v>0</v>
      </c>
      <c r="G79" s="349">
        <f>SUM(F$52:$F78)</f>
        <v>0</v>
      </c>
      <c r="H79" s="348">
        <f>CHOOSE(FlexTests!$C$15,E79,G79)</f>
        <v>0</v>
      </c>
      <c r="I79" s="347" t="e">
        <f>IF(ISNA(OutlineParameters!T142*2),OutlineParameters!S142*2,OutlineParameters!T142*2)</f>
        <v>#N/A</v>
      </c>
      <c r="J79" s="347">
        <f>IF(ISNA(RockerConcaveParameters!O138),RockerConcaveParameters!N138,RockerConcaveParameters!O138)</f>
        <v>0</v>
      </c>
      <c r="K79" s="347" t="e">
        <f t="shared" si="11"/>
        <v>#N/A</v>
      </c>
      <c r="L79" s="347" t="e">
        <f t="shared" si="12"/>
        <v>#N/A</v>
      </c>
      <c r="M79" s="347">
        <f t="shared" si="13"/>
        <v>0</v>
      </c>
      <c r="N79" s="347">
        <f t="shared" si="1"/>
        <v>0</v>
      </c>
      <c r="O79" s="347" t="e">
        <f t="shared" si="2"/>
        <v>#N/A</v>
      </c>
      <c r="P79" s="350" t="e">
        <f t="shared" si="14"/>
        <v>#N/A</v>
      </c>
      <c r="Q79" s="347" t="e">
        <f>MIN(IF(H79&gt;0,P79/H79,NA()),FlexTests!$C$20)</f>
        <v>#N/A</v>
      </c>
      <c r="R79" s="347" t="e">
        <f t="shared" si="3"/>
        <v>#N/A</v>
      </c>
      <c r="S79" s="347" t="e">
        <f>SUM(R79:$R$952)</f>
        <v>#N/A</v>
      </c>
      <c r="T79" s="347" t="e">
        <f t="shared" si="4"/>
        <v>#N/A</v>
      </c>
      <c r="U79" s="350" t="e">
        <f>SUM(T79:$T$952)*1000</f>
        <v>#N/A</v>
      </c>
      <c r="V79" s="347" t="e">
        <f>R79*IF(ABS(A79)&lt;FlexTests!$C$19,0,1)</f>
        <v>#N/A</v>
      </c>
      <c r="W79" s="347" t="e">
        <f>SUM(V79:$V$951)</f>
        <v>#N/A</v>
      </c>
      <c r="X79" s="347" t="e">
        <f t="shared" si="15"/>
        <v>#N/A</v>
      </c>
      <c r="Y79" s="350" t="e">
        <f>SUM($X79:X$951)</f>
        <v>#N/A</v>
      </c>
      <c r="Z79" s="347"/>
      <c r="AA79" s="347">
        <f t="shared" si="6"/>
        <v>0</v>
      </c>
      <c r="AB79" s="347">
        <f t="shared" si="7"/>
        <v>0</v>
      </c>
      <c r="AC79" s="347" t="e">
        <f t="shared" si="16"/>
        <v>#N/A</v>
      </c>
      <c r="AD79" s="347" t="e">
        <f t="shared" si="8"/>
        <v>#N/A</v>
      </c>
      <c r="AE79" s="347" t="e">
        <f t="shared" si="9"/>
        <v>#N/A</v>
      </c>
      <c r="AF79" s="347" t="e">
        <f>AD79/'Laminate Schedule'!$E$86/10</f>
        <v>#N/A</v>
      </c>
      <c r="AG79" s="347" t="e">
        <f>AE79/'Laminate Schedule'!$E$90/10</f>
        <v>#N/A</v>
      </c>
      <c r="AH79" s="347">
        <f t="shared" si="17"/>
        <v>0</v>
      </c>
      <c r="AK79" s="567">
        <f t="shared" si="18"/>
        <v>0</v>
      </c>
      <c r="AL79" s="567">
        <f t="shared" si="19"/>
        <v>0</v>
      </c>
      <c r="AM79" s="567">
        <f t="shared" si="20"/>
        <v>0</v>
      </c>
      <c r="AN79" s="347">
        <f>IF(SUM(AK79:AM79)=0,0,(AK79*'Laminate Schedule'!$D$83*'Laminate Schedule'!$C$83+AL79*'Laminate Schedule'!$D$84*'Laminate Schedule'!$C$84+AM79*'Laminate Schedule'!$D$85*'Laminate Schedule'!$C$85)/(AK79*'Laminate Schedule'!$D$83+AL79*'Laminate Schedule'!$D$84+AM79*'Laminate Schedule'!$D$85))</f>
        <v>0</v>
      </c>
      <c r="AO79" s="347">
        <f>AK79*'Laminate Schedule'!$L$12+AL79*'Laminate Schedule'!$L$13+AM79*'Laminate Schedule'!$L$14</f>
        <v>0</v>
      </c>
    </row>
    <row r="80" spans="1:41" s="244" customFormat="1">
      <c r="A80" s="567">
        <v>-871</v>
      </c>
      <c r="B80" s="347">
        <f>IF(ABS(A80)&lt;$C$17,$C$15,$C$16)*IF(ABS(A80)&lt;OutlineParameters!$C$46/2,1,0)</f>
        <v>0</v>
      </c>
      <c r="C80" s="347">
        <f t="shared" si="10"/>
        <v>0</v>
      </c>
      <c r="D80" s="348">
        <f t="shared" si="0"/>
        <v>0</v>
      </c>
      <c r="E80" s="349">
        <f>FlexTests!$C$16*($C$36-ABS(A80))*IF(ABS(A80)&lt;$C$36,1,0)/1000</f>
        <v>0</v>
      </c>
      <c r="F80" s="349">
        <f>IF(NOT(ISNA(I80)),FlexTests!$C$17*(A81-A80)*I80/1000000*($C$36+A80)/1000*IF(ABS(A80)&lt;$C$31/2-FlexTests!$C$18,0,1),0)</f>
        <v>0</v>
      </c>
      <c r="G80" s="349">
        <f>SUM(F$52:$F79)</f>
        <v>0</v>
      </c>
      <c r="H80" s="348">
        <f>CHOOSE(FlexTests!$C$15,E80,G80)</f>
        <v>0</v>
      </c>
      <c r="I80" s="347" t="e">
        <f>IF(ISNA(OutlineParameters!T143*2),OutlineParameters!S143*2,OutlineParameters!T143*2)</f>
        <v>#N/A</v>
      </c>
      <c r="J80" s="347">
        <f>IF(ISNA(RockerConcaveParameters!O139),RockerConcaveParameters!N139,RockerConcaveParameters!O139)</f>
        <v>0</v>
      </c>
      <c r="K80" s="347" t="e">
        <f t="shared" si="11"/>
        <v>#N/A</v>
      </c>
      <c r="L80" s="347" t="e">
        <f t="shared" si="12"/>
        <v>#N/A</v>
      </c>
      <c r="M80" s="347">
        <f t="shared" si="13"/>
        <v>0</v>
      </c>
      <c r="N80" s="347">
        <f t="shared" si="1"/>
        <v>0</v>
      </c>
      <c r="O80" s="347" t="e">
        <f t="shared" si="2"/>
        <v>#N/A</v>
      </c>
      <c r="P80" s="350" t="e">
        <f t="shared" si="14"/>
        <v>#N/A</v>
      </c>
      <c r="Q80" s="347" t="e">
        <f>MIN(IF(H80&gt;0,P80/H80,NA()),FlexTests!$C$20)</f>
        <v>#N/A</v>
      </c>
      <c r="R80" s="347" t="e">
        <f t="shared" si="3"/>
        <v>#N/A</v>
      </c>
      <c r="S80" s="347" t="e">
        <f>SUM(R80:$R$952)</f>
        <v>#N/A</v>
      </c>
      <c r="T80" s="347" t="e">
        <f t="shared" si="4"/>
        <v>#N/A</v>
      </c>
      <c r="U80" s="350" t="e">
        <f>SUM(T80:$T$952)*1000</f>
        <v>#N/A</v>
      </c>
      <c r="V80" s="347" t="e">
        <f>R80*IF(ABS(A80)&lt;FlexTests!$C$19,0,1)</f>
        <v>#N/A</v>
      </c>
      <c r="W80" s="347" t="e">
        <f>SUM(V80:$V$951)</f>
        <v>#N/A</v>
      </c>
      <c r="X80" s="347" t="e">
        <f t="shared" si="15"/>
        <v>#N/A</v>
      </c>
      <c r="Y80" s="350" t="e">
        <f>SUM($X80:X$951)</f>
        <v>#N/A</v>
      </c>
      <c r="Z80" s="347"/>
      <c r="AA80" s="347">
        <f t="shared" si="6"/>
        <v>0</v>
      </c>
      <c r="AB80" s="347">
        <f t="shared" si="7"/>
        <v>0</v>
      </c>
      <c r="AC80" s="347" t="e">
        <f t="shared" si="16"/>
        <v>#N/A</v>
      </c>
      <c r="AD80" s="347" t="e">
        <f t="shared" si="8"/>
        <v>#N/A</v>
      </c>
      <c r="AE80" s="347" t="e">
        <f t="shared" si="9"/>
        <v>#N/A</v>
      </c>
      <c r="AF80" s="347" t="e">
        <f>AD80/'Laminate Schedule'!$E$86/10</f>
        <v>#N/A</v>
      </c>
      <c r="AG80" s="347" t="e">
        <f>AE80/'Laminate Schedule'!$E$90/10</f>
        <v>#N/A</v>
      </c>
      <c r="AH80" s="347">
        <f t="shared" si="17"/>
        <v>0</v>
      </c>
      <c r="AK80" s="567">
        <f t="shared" si="18"/>
        <v>0</v>
      </c>
      <c r="AL80" s="567">
        <f t="shared" si="19"/>
        <v>0</v>
      </c>
      <c r="AM80" s="567">
        <f t="shared" si="20"/>
        <v>0</v>
      </c>
      <c r="AN80" s="347">
        <f>IF(SUM(AK80:AM80)=0,0,(AK80*'Laminate Schedule'!$D$83*'Laminate Schedule'!$C$83+AL80*'Laminate Schedule'!$D$84*'Laminate Schedule'!$C$84+AM80*'Laminate Schedule'!$D$85*'Laminate Schedule'!$C$85)/(AK80*'Laminate Schedule'!$D$83+AL80*'Laminate Schedule'!$D$84+AM80*'Laminate Schedule'!$D$85))</f>
        <v>0</v>
      </c>
      <c r="AO80" s="347">
        <f>AK80*'Laminate Schedule'!$L$12+AL80*'Laminate Schedule'!$L$13+AM80*'Laminate Schedule'!$L$14</f>
        <v>0</v>
      </c>
    </row>
    <row r="81" spans="1:41" s="244" customFormat="1">
      <c r="A81" s="567">
        <v>-870</v>
      </c>
      <c r="B81" s="347">
        <f>IF(ABS(A81)&lt;$C$17,$C$15,$C$16)*IF(ABS(A81)&lt;OutlineParameters!$C$46/2,1,0)</f>
        <v>0</v>
      </c>
      <c r="C81" s="347">
        <f t="shared" si="10"/>
        <v>0</v>
      </c>
      <c r="D81" s="348">
        <f t="shared" si="0"/>
        <v>0</v>
      </c>
      <c r="E81" s="349">
        <f>FlexTests!$C$16*($C$36-ABS(A81))*IF(ABS(A81)&lt;$C$36,1,0)/1000</f>
        <v>0</v>
      </c>
      <c r="F81" s="349">
        <f>IF(NOT(ISNA(I81)),FlexTests!$C$17*(A82-A81)*I81/1000000*($C$36+A81)/1000*IF(ABS(A81)&lt;$C$31/2-FlexTests!$C$18,0,1),0)</f>
        <v>0</v>
      </c>
      <c r="G81" s="349">
        <f>SUM(F$52:$F80)</f>
        <v>0</v>
      </c>
      <c r="H81" s="348">
        <f>CHOOSE(FlexTests!$C$15,E81,G81)</f>
        <v>0</v>
      </c>
      <c r="I81" s="347" t="e">
        <f>IF(ISNA(OutlineParameters!T144*2),OutlineParameters!S144*2,OutlineParameters!T144*2)</f>
        <v>#N/A</v>
      </c>
      <c r="J81" s="347">
        <f>IF(ISNA(RockerConcaveParameters!O140),RockerConcaveParameters!N140,RockerConcaveParameters!O140)</f>
        <v>0</v>
      </c>
      <c r="K81" s="347" t="e">
        <f t="shared" si="11"/>
        <v>#N/A</v>
      </c>
      <c r="L81" s="347" t="e">
        <f t="shared" si="12"/>
        <v>#N/A</v>
      </c>
      <c r="M81" s="347">
        <f t="shared" si="13"/>
        <v>0</v>
      </c>
      <c r="N81" s="347">
        <f t="shared" si="1"/>
        <v>0</v>
      </c>
      <c r="O81" s="347" t="e">
        <f t="shared" si="2"/>
        <v>#N/A</v>
      </c>
      <c r="P81" s="350" t="e">
        <f t="shared" si="14"/>
        <v>#N/A</v>
      </c>
      <c r="Q81" s="347" t="e">
        <f>MIN(IF(H81&gt;0,P81/H81,NA()),FlexTests!$C$20)</f>
        <v>#N/A</v>
      </c>
      <c r="R81" s="347" t="e">
        <f t="shared" si="3"/>
        <v>#N/A</v>
      </c>
      <c r="S81" s="347" t="e">
        <f>SUM(R81:$R$952)</f>
        <v>#N/A</v>
      </c>
      <c r="T81" s="347" t="e">
        <f t="shared" si="4"/>
        <v>#N/A</v>
      </c>
      <c r="U81" s="350" t="e">
        <f>SUM(T81:$T$952)*1000</f>
        <v>#N/A</v>
      </c>
      <c r="V81" s="347" t="e">
        <f>R81*IF(ABS(A81)&lt;FlexTests!$C$19,0,1)</f>
        <v>#N/A</v>
      </c>
      <c r="W81" s="347" t="e">
        <f>SUM(V81:$V$951)</f>
        <v>#N/A</v>
      </c>
      <c r="X81" s="347" t="e">
        <f t="shared" si="15"/>
        <v>#N/A</v>
      </c>
      <c r="Y81" s="350" t="e">
        <f>SUM($X81:X$951)</f>
        <v>#N/A</v>
      </c>
      <c r="Z81" s="347"/>
      <c r="AA81" s="347">
        <f t="shared" si="6"/>
        <v>0</v>
      </c>
      <c r="AB81" s="347">
        <f t="shared" si="7"/>
        <v>0</v>
      </c>
      <c r="AC81" s="347" t="e">
        <f t="shared" si="16"/>
        <v>#N/A</v>
      </c>
      <c r="AD81" s="347" t="e">
        <f t="shared" si="8"/>
        <v>#N/A</v>
      </c>
      <c r="AE81" s="347" t="e">
        <f t="shared" si="9"/>
        <v>#N/A</v>
      </c>
      <c r="AF81" s="347" t="e">
        <f>AD81/'Laminate Schedule'!$E$86/10</f>
        <v>#N/A</v>
      </c>
      <c r="AG81" s="347" t="e">
        <f>AE81/'Laminate Schedule'!$E$90/10</f>
        <v>#N/A</v>
      </c>
      <c r="AH81" s="347">
        <f t="shared" si="17"/>
        <v>0</v>
      </c>
      <c r="AK81" s="567">
        <f t="shared" si="18"/>
        <v>0</v>
      </c>
      <c r="AL81" s="567">
        <f t="shared" si="19"/>
        <v>0</v>
      </c>
      <c r="AM81" s="567">
        <f t="shared" si="20"/>
        <v>0</v>
      </c>
      <c r="AN81" s="347">
        <f>IF(SUM(AK81:AM81)=0,0,(AK81*'Laminate Schedule'!$D$83*'Laminate Schedule'!$C$83+AL81*'Laminate Schedule'!$D$84*'Laminate Schedule'!$C$84+AM81*'Laminate Schedule'!$D$85*'Laminate Schedule'!$C$85)/(AK81*'Laminate Schedule'!$D$83+AL81*'Laminate Schedule'!$D$84+AM81*'Laminate Schedule'!$D$85))</f>
        <v>0</v>
      </c>
      <c r="AO81" s="347">
        <f>AK81*'Laminate Schedule'!$L$12+AL81*'Laminate Schedule'!$L$13+AM81*'Laminate Schedule'!$L$14</f>
        <v>0</v>
      </c>
    </row>
    <row r="82" spans="1:41" s="244" customFormat="1">
      <c r="A82" s="567">
        <v>-869</v>
      </c>
      <c r="B82" s="347">
        <f>IF(ABS(A82)&lt;$C$17,$C$15,$C$16)*IF(ABS(A82)&lt;OutlineParameters!$C$46/2,1,0)</f>
        <v>0</v>
      </c>
      <c r="C82" s="347">
        <f t="shared" si="10"/>
        <v>0</v>
      </c>
      <c r="D82" s="348">
        <f t="shared" si="0"/>
        <v>0</v>
      </c>
      <c r="E82" s="349">
        <f>FlexTests!$C$16*($C$36-ABS(A82))*IF(ABS(A82)&lt;$C$36,1,0)/1000</f>
        <v>0</v>
      </c>
      <c r="F82" s="349">
        <f>IF(NOT(ISNA(I82)),FlexTests!$C$17*(A83-A82)*I82/1000000*($C$36+A82)/1000*IF(ABS(A82)&lt;$C$31/2-FlexTests!$C$18,0,1),0)</f>
        <v>0</v>
      </c>
      <c r="G82" s="349">
        <f>SUM(F$52:$F81)</f>
        <v>0</v>
      </c>
      <c r="H82" s="348">
        <f>CHOOSE(FlexTests!$C$15,E82,G82)</f>
        <v>0</v>
      </c>
      <c r="I82" s="347" t="e">
        <f>IF(ISNA(OutlineParameters!T145*2),OutlineParameters!S145*2,OutlineParameters!T145*2)</f>
        <v>#N/A</v>
      </c>
      <c r="J82" s="347">
        <f>IF(ISNA(RockerConcaveParameters!O141),RockerConcaveParameters!N141,RockerConcaveParameters!O141)</f>
        <v>0</v>
      </c>
      <c r="K82" s="347" t="e">
        <f t="shared" si="11"/>
        <v>#N/A</v>
      </c>
      <c r="L82" s="347" t="e">
        <f t="shared" si="12"/>
        <v>#N/A</v>
      </c>
      <c r="M82" s="347">
        <f t="shared" si="13"/>
        <v>0</v>
      </c>
      <c r="N82" s="347">
        <f t="shared" si="1"/>
        <v>0</v>
      </c>
      <c r="O82" s="347" t="e">
        <f t="shared" si="2"/>
        <v>#N/A</v>
      </c>
      <c r="P82" s="350" t="e">
        <f t="shared" si="14"/>
        <v>#N/A</v>
      </c>
      <c r="Q82" s="347" t="e">
        <f>MIN(IF(H82&gt;0,P82/H82,NA()),FlexTests!$C$20)</f>
        <v>#N/A</v>
      </c>
      <c r="R82" s="347" t="e">
        <f t="shared" si="3"/>
        <v>#N/A</v>
      </c>
      <c r="S82" s="347" t="e">
        <f>SUM(R82:$R$952)</f>
        <v>#N/A</v>
      </c>
      <c r="T82" s="347" t="e">
        <f t="shared" si="4"/>
        <v>#N/A</v>
      </c>
      <c r="U82" s="350" t="e">
        <f>SUM(T82:$T$952)*1000</f>
        <v>#N/A</v>
      </c>
      <c r="V82" s="347" t="e">
        <f>R82*IF(ABS(A82)&lt;FlexTests!$C$19,0,1)</f>
        <v>#N/A</v>
      </c>
      <c r="W82" s="347" t="e">
        <f>SUM(V82:$V$951)</f>
        <v>#N/A</v>
      </c>
      <c r="X82" s="347" t="e">
        <f t="shared" si="15"/>
        <v>#N/A</v>
      </c>
      <c r="Y82" s="350" t="e">
        <f>SUM($X82:X$951)</f>
        <v>#N/A</v>
      </c>
      <c r="Z82" s="347"/>
      <c r="AA82" s="347">
        <f t="shared" si="6"/>
        <v>0</v>
      </c>
      <c r="AB82" s="347">
        <f t="shared" si="7"/>
        <v>0</v>
      </c>
      <c r="AC82" s="347" t="e">
        <f t="shared" si="16"/>
        <v>#N/A</v>
      </c>
      <c r="AD82" s="347" t="e">
        <f t="shared" si="8"/>
        <v>#N/A</v>
      </c>
      <c r="AE82" s="347" t="e">
        <f t="shared" si="9"/>
        <v>#N/A</v>
      </c>
      <c r="AF82" s="347" t="e">
        <f>AD82/'Laminate Schedule'!$E$86/10</f>
        <v>#N/A</v>
      </c>
      <c r="AG82" s="347" t="e">
        <f>AE82/'Laminate Schedule'!$E$90/10</f>
        <v>#N/A</v>
      </c>
      <c r="AH82" s="347">
        <f t="shared" si="17"/>
        <v>0</v>
      </c>
      <c r="AK82" s="567">
        <f t="shared" si="18"/>
        <v>0</v>
      </c>
      <c r="AL82" s="567">
        <f t="shared" si="19"/>
        <v>0</v>
      </c>
      <c r="AM82" s="567">
        <f t="shared" si="20"/>
        <v>0</v>
      </c>
      <c r="AN82" s="347">
        <f>IF(SUM(AK82:AM82)=0,0,(AK82*'Laminate Schedule'!$D$83*'Laminate Schedule'!$C$83+AL82*'Laminate Schedule'!$D$84*'Laminate Schedule'!$C$84+AM82*'Laminate Schedule'!$D$85*'Laminate Schedule'!$C$85)/(AK82*'Laminate Schedule'!$D$83+AL82*'Laminate Schedule'!$D$84+AM82*'Laminate Schedule'!$D$85))</f>
        <v>0</v>
      </c>
      <c r="AO82" s="347">
        <f>AK82*'Laminate Schedule'!$L$12+AL82*'Laminate Schedule'!$L$13+AM82*'Laminate Schedule'!$L$14</f>
        <v>0</v>
      </c>
    </row>
    <row r="83" spans="1:41" s="244" customFormat="1">
      <c r="A83" s="567">
        <v>-868</v>
      </c>
      <c r="B83" s="347">
        <f>IF(ABS(A83)&lt;$C$17,$C$15,$C$16)*IF(ABS(A83)&lt;OutlineParameters!$C$46/2,1,0)</f>
        <v>0</v>
      </c>
      <c r="C83" s="347">
        <f t="shared" si="10"/>
        <v>0</v>
      </c>
      <c r="D83" s="348">
        <f t="shared" si="0"/>
        <v>0</v>
      </c>
      <c r="E83" s="349">
        <f>FlexTests!$C$16*($C$36-ABS(A83))*IF(ABS(A83)&lt;$C$36,1,0)/1000</f>
        <v>0</v>
      </c>
      <c r="F83" s="349">
        <f>IF(NOT(ISNA(I83)),FlexTests!$C$17*(A84-A83)*I83/1000000*($C$36+A83)/1000*IF(ABS(A83)&lt;$C$31/2-FlexTests!$C$18,0,1),0)</f>
        <v>0</v>
      </c>
      <c r="G83" s="349">
        <f>SUM(F$52:$F82)</f>
        <v>0</v>
      </c>
      <c r="H83" s="348">
        <f>CHOOSE(FlexTests!$C$15,E83,G83)</f>
        <v>0</v>
      </c>
      <c r="I83" s="347" t="e">
        <f>IF(ISNA(OutlineParameters!T146*2),OutlineParameters!S146*2,OutlineParameters!T146*2)</f>
        <v>#N/A</v>
      </c>
      <c r="J83" s="347">
        <f>IF(ISNA(RockerConcaveParameters!O142),RockerConcaveParameters!N142,RockerConcaveParameters!O142)</f>
        <v>0</v>
      </c>
      <c r="K83" s="347" t="e">
        <f t="shared" si="11"/>
        <v>#N/A</v>
      </c>
      <c r="L83" s="347" t="e">
        <f t="shared" si="12"/>
        <v>#N/A</v>
      </c>
      <c r="M83" s="347">
        <f t="shared" si="13"/>
        <v>0</v>
      </c>
      <c r="N83" s="347">
        <f t="shared" si="1"/>
        <v>0</v>
      </c>
      <c r="O83" s="347" t="e">
        <f t="shared" si="2"/>
        <v>#N/A</v>
      </c>
      <c r="P83" s="350" t="e">
        <f t="shared" si="14"/>
        <v>#N/A</v>
      </c>
      <c r="Q83" s="347" t="e">
        <f>MIN(IF(H83&gt;0,P83/H83,NA()),FlexTests!$C$20)</f>
        <v>#N/A</v>
      </c>
      <c r="R83" s="347" t="e">
        <f t="shared" si="3"/>
        <v>#N/A</v>
      </c>
      <c r="S83" s="347" t="e">
        <f>SUM(R83:$R$952)</f>
        <v>#N/A</v>
      </c>
      <c r="T83" s="347" t="e">
        <f t="shared" si="4"/>
        <v>#N/A</v>
      </c>
      <c r="U83" s="350" t="e">
        <f>SUM(T83:$T$952)*1000</f>
        <v>#N/A</v>
      </c>
      <c r="V83" s="347" t="e">
        <f>R83*IF(ABS(A83)&lt;FlexTests!$C$19,0,1)</f>
        <v>#N/A</v>
      </c>
      <c r="W83" s="347" t="e">
        <f>SUM(V83:$V$951)</f>
        <v>#N/A</v>
      </c>
      <c r="X83" s="347" t="e">
        <f t="shared" si="15"/>
        <v>#N/A</v>
      </c>
      <c r="Y83" s="350" t="e">
        <f>SUM($X83:X$951)</f>
        <v>#N/A</v>
      </c>
      <c r="Z83" s="347"/>
      <c r="AA83" s="347">
        <f t="shared" si="6"/>
        <v>0</v>
      </c>
      <c r="AB83" s="347">
        <f t="shared" si="7"/>
        <v>0</v>
      </c>
      <c r="AC83" s="347" t="e">
        <f t="shared" si="16"/>
        <v>#N/A</v>
      </c>
      <c r="AD83" s="347" t="e">
        <f t="shared" si="8"/>
        <v>#N/A</v>
      </c>
      <c r="AE83" s="347" t="e">
        <f t="shared" si="9"/>
        <v>#N/A</v>
      </c>
      <c r="AF83" s="347" t="e">
        <f>AD83/'Laminate Schedule'!$E$86/10</f>
        <v>#N/A</v>
      </c>
      <c r="AG83" s="347" t="e">
        <f>AE83/'Laminate Schedule'!$E$90/10</f>
        <v>#N/A</v>
      </c>
      <c r="AH83" s="347">
        <f t="shared" si="17"/>
        <v>0</v>
      </c>
      <c r="AK83" s="567">
        <f t="shared" si="18"/>
        <v>0</v>
      </c>
      <c r="AL83" s="567">
        <f t="shared" si="19"/>
        <v>0</v>
      </c>
      <c r="AM83" s="567">
        <f t="shared" si="20"/>
        <v>0</v>
      </c>
      <c r="AN83" s="347">
        <f>IF(SUM(AK83:AM83)=0,0,(AK83*'Laminate Schedule'!$D$83*'Laminate Schedule'!$C$83+AL83*'Laminate Schedule'!$D$84*'Laminate Schedule'!$C$84+AM83*'Laminate Schedule'!$D$85*'Laminate Schedule'!$C$85)/(AK83*'Laminate Schedule'!$D$83+AL83*'Laminate Schedule'!$D$84+AM83*'Laminate Schedule'!$D$85))</f>
        <v>0</v>
      </c>
      <c r="AO83" s="347">
        <f>AK83*'Laminate Schedule'!$L$12+AL83*'Laminate Schedule'!$L$13+AM83*'Laminate Schedule'!$L$14</f>
        <v>0</v>
      </c>
    </row>
    <row r="84" spans="1:41" s="244" customFormat="1">
      <c r="A84" s="567">
        <v>-867</v>
      </c>
      <c r="B84" s="347">
        <f>IF(ABS(A84)&lt;$C$17,$C$15,$C$16)*IF(ABS(A84)&lt;OutlineParameters!$C$46/2,1,0)</f>
        <v>0</v>
      </c>
      <c r="C84" s="347">
        <f t="shared" si="10"/>
        <v>0</v>
      </c>
      <c r="D84" s="348">
        <f t="shared" si="0"/>
        <v>0</v>
      </c>
      <c r="E84" s="349">
        <f>FlexTests!$C$16*($C$36-ABS(A84))*IF(ABS(A84)&lt;$C$36,1,0)/1000</f>
        <v>0</v>
      </c>
      <c r="F84" s="349">
        <f>IF(NOT(ISNA(I84)),FlexTests!$C$17*(A85-A84)*I84/1000000*($C$36+A84)/1000*IF(ABS(A84)&lt;$C$31/2-FlexTests!$C$18,0,1),0)</f>
        <v>0</v>
      </c>
      <c r="G84" s="349">
        <f>SUM(F$52:$F83)</f>
        <v>0</v>
      </c>
      <c r="H84" s="348">
        <f>CHOOSE(FlexTests!$C$15,E84,G84)</f>
        <v>0</v>
      </c>
      <c r="I84" s="347" t="e">
        <f>IF(ISNA(OutlineParameters!T147*2),OutlineParameters!S147*2,OutlineParameters!T147*2)</f>
        <v>#N/A</v>
      </c>
      <c r="J84" s="347">
        <f>IF(ISNA(RockerConcaveParameters!O143),RockerConcaveParameters!N143,RockerConcaveParameters!O143)</f>
        <v>0</v>
      </c>
      <c r="K84" s="347" t="e">
        <f t="shared" si="11"/>
        <v>#N/A</v>
      </c>
      <c r="L84" s="347" t="e">
        <f t="shared" si="12"/>
        <v>#N/A</v>
      </c>
      <c r="M84" s="347">
        <f t="shared" si="13"/>
        <v>0</v>
      </c>
      <c r="N84" s="347">
        <f t="shared" si="1"/>
        <v>0</v>
      </c>
      <c r="O84" s="347" t="e">
        <f t="shared" si="2"/>
        <v>#N/A</v>
      </c>
      <c r="P84" s="350" t="e">
        <f t="shared" si="14"/>
        <v>#N/A</v>
      </c>
      <c r="Q84" s="347" t="e">
        <f>MIN(IF(H84&gt;0,P84/H84,NA()),FlexTests!$C$20)</f>
        <v>#N/A</v>
      </c>
      <c r="R84" s="347" t="e">
        <f t="shared" si="3"/>
        <v>#N/A</v>
      </c>
      <c r="S84" s="347" t="e">
        <f>SUM(R84:$R$952)</f>
        <v>#N/A</v>
      </c>
      <c r="T84" s="347" t="e">
        <f t="shared" si="4"/>
        <v>#N/A</v>
      </c>
      <c r="U84" s="350" t="e">
        <f>SUM(T84:$T$952)*1000</f>
        <v>#N/A</v>
      </c>
      <c r="V84" s="347" t="e">
        <f>R84*IF(ABS(A84)&lt;FlexTests!$C$19,0,1)</f>
        <v>#N/A</v>
      </c>
      <c r="W84" s="347" t="e">
        <f>SUM(V84:$V$951)</f>
        <v>#N/A</v>
      </c>
      <c r="X84" s="347" t="e">
        <f t="shared" si="15"/>
        <v>#N/A</v>
      </c>
      <c r="Y84" s="350" t="e">
        <f>SUM($X84:X$951)</f>
        <v>#N/A</v>
      </c>
      <c r="Z84" s="347"/>
      <c r="AA84" s="347">
        <f t="shared" si="6"/>
        <v>0</v>
      </c>
      <c r="AB84" s="347">
        <f t="shared" si="7"/>
        <v>0</v>
      </c>
      <c r="AC84" s="347" t="e">
        <f t="shared" si="16"/>
        <v>#N/A</v>
      </c>
      <c r="AD84" s="347" t="e">
        <f t="shared" si="8"/>
        <v>#N/A</v>
      </c>
      <c r="AE84" s="347" t="e">
        <f t="shared" si="9"/>
        <v>#N/A</v>
      </c>
      <c r="AF84" s="347" t="e">
        <f>AD84/'Laminate Schedule'!$E$86/10</f>
        <v>#N/A</v>
      </c>
      <c r="AG84" s="347" t="e">
        <f>AE84/'Laminate Schedule'!$E$90/10</f>
        <v>#N/A</v>
      </c>
      <c r="AH84" s="347">
        <f t="shared" si="17"/>
        <v>0</v>
      </c>
      <c r="AK84" s="567">
        <f t="shared" si="18"/>
        <v>0</v>
      </c>
      <c r="AL84" s="567">
        <f t="shared" si="19"/>
        <v>0</v>
      </c>
      <c r="AM84" s="567">
        <f t="shared" si="20"/>
        <v>0</v>
      </c>
      <c r="AN84" s="347">
        <f>IF(SUM(AK84:AM84)=0,0,(AK84*'Laminate Schedule'!$D$83*'Laminate Schedule'!$C$83+AL84*'Laminate Schedule'!$D$84*'Laminate Schedule'!$C$84+AM84*'Laminate Schedule'!$D$85*'Laminate Schedule'!$C$85)/(AK84*'Laminate Schedule'!$D$83+AL84*'Laminate Schedule'!$D$84+AM84*'Laminate Schedule'!$D$85))</f>
        <v>0</v>
      </c>
      <c r="AO84" s="347">
        <f>AK84*'Laminate Schedule'!$L$12+AL84*'Laminate Schedule'!$L$13+AM84*'Laminate Schedule'!$L$14</f>
        <v>0</v>
      </c>
    </row>
    <row r="85" spans="1:41" s="244" customFormat="1">
      <c r="A85" s="567">
        <v>-866</v>
      </c>
      <c r="B85" s="347">
        <f>IF(ABS(A85)&lt;$C$17,$C$15,$C$16)*IF(ABS(A85)&lt;OutlineParameters!$C$46/2,1,0)</f>
        <v>0</v>
      </c>
      <c r="C85" s="347">
        <f t="shared" si="10"/>
        <v>0</v>
      </c>
      <c r="D85" s="348">
        <f t="shared" si="0"/>
        <v>0</v>
      </c>
      <c r="E85" s="349">
        <f>FlexTests!$C$16*($C$36-ABS(A85))*IF(ABS(A85)&lt;$C$36,1,0)/1000</f>
        <v>0</v>
      </c>
      <c r="F85" s="349">
        <f>IF(NOT(ISNA(I85)),FlexTests!$C$17*(A86-A85)*I85/1000000*($C$36+A85)/1000*IF(ABS(A85)&lt;$C$31/2-FlexTests!$C$18,0,1),0)</f>
        <v>0</v>
      </c>
      <c r="G85" s="349">
        <f>SUM(F$52:$F84)</f>
        <v>0</v>
      </c>
      <c r="H85" s="348">
        <f>CHOOSE(FlexTests!$C$15,E85,G85)</f>
        <v>0</v>
      </c>
      <c r="I85" s="347" t="e">
        <f>IF(ISNA(OutlineParameters!T148*2),OutlineParameters!S148*2,OutlineParameters!T148*2)</f>
        <v>#N/A</v>
      </c>
      <c r="J85" s="347">
        <f>IF(ISNA(RockerConcaveParameters!O144),RockerConcaveParameters!N144,RockerConcaveParameters!O144)</f>
        <v>0</v>
      </c>
      <c r="K85" s="347" t="e">
        <f t="shared" si="11"/>
        <v>#N/A</v>
      </c>
      <c r="L85" s="347" t="e">
        <f t="shared" si="12"/>
        <v>#N/A</v>
      </c>
      <c r="M85" s="347">
        <f t="shared" si="13"/>
        <v>0</v>
      </c>
      <c r="N85" s="347">
        <f t="shared" si="1"/>
        <v>0</v>
      </c>
      <c r="O85" s="347" t="e">
        <f t="shared" si="2"/>
        <v>#N/A</v>
      </c>
      <c r="P85" s="350" t="e">
        <f t="shared" si="14"/>
        <v>#N/A</v>
      </c>
      <c r="Q85" s="347" t="e">
        <f>MIN(IF(H85&gt;0,P85/H85,NA()),FlexTests!$C$20)</f>
        <v>#N/A</v>
      </c>
      <c r="R85" s="347" t="e">
        <f t="shared" si="3"/>
        <v>#N/A</v>
      </c>
      <c r="S85" s="347" t="e">
        <f>SUM(R85:$R$952)</f>
        <v>#N/A</v>
      </c>
      <c r="T85" s="347" t="e">
        <f t="shared" si="4"/>
        <v>#N/A</v>
      </c>
      <c r="U85" s="350" t="e">
        <f>SUM(T85:$T$952)*1000</f>
        <v>#N/A</v>
      </c>
      <c r="V85" s="347" t="e">
        <f>R85*IF(ABS(A85)&lt;FlexTests!$C$19,0,1)</f>
        <v>#N/A</v>
      </c>
      <c r="W85" s="347" t="e">
        <f>SUM(V85:$V$951)</f>
        <v>#N/A</v>
      </c>
      <c r="X85" s="347" t="e">
        <f t="shared" si="15"/>
        <v>#N/A</v>
      </c>
      <c r="Y85" s="350" t="e">
        <f>SUM($X85:X$951)</f>
        <v>#N/A</v>
      </c>
      <c r="Z85" s="347"/>
      <c r="AA85" s="347">
        <f t="shared" si="6"/>
        <v>0</v>
      </c>
      <c r="AB85" s="347">
        <f t="shared" si="7"/>
        <v>0</v>
      </c>
      <c r="AC85" s="347" t="e">
        <f t="shared" si="16"/>
        <v>#N/A</v>
      </c>
      <c r="AD85" s="347" t="e">
        <f t="shared" si="8"/>
        <v>#N/A</v>
      </c>
      <c r="AE85" s="347" t="e">
        <f t="shared" si="9"/>
        <v>#N/A</v>
      </c>
      <c r="AF85" s="347" t="e">
        <f>AD85/'Laminate Schedule'!$E$86/10</f>
        <v>#N/A</v>
      </c>
      <c r="AG85" s="347" t="e">
        <f>AE85/'Laminate Schedule'!$E$90/10</f>
        <v>#N/A</v>
      </c>
      <c r="AH85" s="347">
        <f t="shared" si="17"/>
        <v>0</v>
      </c>
      <c r="AK85" s="567">
        <f t="shared" si="18"/>
        <v>0</v>
      </c>
      <c r="AL85" s="567">
        <f t="shared" si="19"/>
        <v>0</v>
      </c>
      <c r="AM85" s="567">
        <f t="shared" si="20"/>
        <v>0</v>
      </c>
      <c r="AN85" s="347">
        <f>IF(SUM(AK85:AM85)=0,0,(AK85*'Laminate Schedule'!$D$83*'Laminate Schedule'!$C$83+AL85*'Laminate Schedule'!$D$84*'Laminate Schedule'!$C$84+AM85*'Laminate Schedule'!$D$85*'Laminate Schedule'!$C$85)/(AK85*'Laminate Schedule'!$D$83+AL85*'Laminate Schedule'!$D$84+AM85*'Laminate Schedule'!$D$85))</f>
        <v>0</v>
      </c>
      <c r="AO85" s="347">
        <f>AK85*'Laminate Schedule'!$L$12+AL85*'Laminate Schedule'!$L$13+AM85*'Laminate Schedule'!$L$14</f>
        <v>0</v>
      </c>
    </row>
    <row r="86" spans="1:41" s="244" customFormat="1">
      <c r="A86" s="567">
        <v>-865</v>
      </c>
      <c r="B86" s="347">
        <f>IF(ABS(A86)&lt;$C$17,$C$15,$C$16)*IF(ABS(A86)&lt;OutlineParameters!$C$46/2,1,0)</f>
        <v>0</v>
      </c>
      <c r="C86" s="347">
        <f t="shared" si="10"/>
        <v>0</v>
      </c>
      <c r="D86" s="348">
        <f t="shared" si="0"/>
        <v>0</v>
      </c>
      <c r="E86" s="349">
        <f>FlexTests!$C$16*($C$36-ABS(A86))*IF(ABS(A86)&lt;$C$36,1,0)/1000</f>
        <v>0</v>
      </c>
      <c r="F86" s="349">
        <f>IF(NOT(ISNA(I86)),FlexTests!$C$17*(A87-A86)*I86/1000000*($C$36+A86)/1000*IF(ABS(A86)&lt;$C$31/2-FlexTests!$C$18,0,1),0)</f>
        <v>0</v>
      </c>
      <c r="G86" s="349">
        <f>SUM(F$52:$F85)</f>
        <v>0</v>
      </c>
      <c r="H86" s="348">
        <f>CHOOSE(FlexTests!$C$15,E86,G86)</f>
        <v>0</v>
      </c>
      <c r="I86" s="347" t="e">
        <f>IF(ISNA(OutlineParameters!T149*2),OutlineParameters!S149*2,OutlineParameters!T149*2)</f>
        <v>#N/A</v>
      </c>
      <c r="J86" s="347">
        <f>IF(ISNA(RockerConcaveParameters!O145),RockerConcaveParameters!N145,RockerConcaveParameters!O145)</f>
        <v>0</v>
      </c>
      <c r="K86" s="347" t="e">
        <f t="shared" si="11"/>
        <v>#N/A</v>
      </c>
      <c r="L86" s="347" t="e">
        <f t="shared" si="12"/>
        <v>#N/A</v>
      </c>
      <c r="M86" s="347">
        <f t="shared" si="13"/>
        <v>0</v>
      </c>
      <c r="N86" s="347">
        <f t="shared" si="1"/>
        <v>0</v>
      </c>
      <c r="O86" s="347" t="e">
        <f t="shared" si="2"/>
        <v>#N/A</v>
      </c>
      <c r="P86" s="350" t="e">
        <f t="shared" si="14"/>
        <v>#N/A</v>
      </c>
      <c r="Q86" s="347" t="e">
        <f>MIN(IF(H86&gt;0,P86/H86,NA()),FlexTests!$C$20)</f>
        <v>#N/A</v>
      </c>
      <c r="R86" s="347" t="e">
        <f t="shared" si="3"/>
        <v>#N/A</v>
      </c>
      <c r="S86" s="347" t="e">
        <f>SUM(R86:$R$952)</f>
        <v>#N/A</v>
      </c>
      <c r="T86" s="347" t="e">
        <f t="shared" si="4"/>
        <v>#N/A</v>
      </c>
      <c r="U86" s="350" t="e">
        <f>SUM(T86:$T$952)*1000</f>
        <v>#N/A</v>
      </c>
      <c r="V86" s="347" t="e">
        <f>R86*IF(ABS(A86)&lt;FlexTests!$C$19,0,1)</f>
        <v>#N/A</v>
      </c>
      <c r="W86" s="347" t="e">
        <f>SUM(V86:$V$951)</f>
        <v>#N/A</v>
      </c>
      <c r="X86" s="347" t="e">
        <f t="shared" si="15"/>
        <v>#N/A</v>
      </c>
      <c r="Y86" s="350" t="e">
        <f>SUM($X86:X$951)</f>
        <v>#N/A</v>
      </c>
      <c r="Z86" s="347"/>
      <c r="AA86" s="347">
        <f t="shared" si="6"/>
        <v>0</v>
      </c>
      <c r="AB86" s="347">
        <f t="shared" si="7"/>
        <v>0</v>
      </c>
      <c r="AC86" s="347" t="e">
        <f t="shared" si="16"/>
        <v>#N/A</v>
      </c>
      <c r="AD86" s="347" t="e">
        <f t="shared" si="8"/>
        <v>#N/A</v>
      </c>
      <c r="AE86" s="347" t="e">
        <f t="shared" si="9"/>
        <v>#N/A</v>
      </c>
      <c r="AF86" s="347" t="e">
        <f>AD86/'Laminate Schedule'!$E$86/10</f>
        <v>#N/A</v>
      </c>
      <c r="AG86" s="347" t="e">
        <f>AE86/'Laminate Schedule'!$E$90/10</f>
        <v>#N/A</v>
      </c>
      <c r="AH86" s="347">
        <f t="shared" si="17"/>
        <v>0</v>
      </c>
      <c r="AK86" s="567">
        <f t="shared" si="18"/>
        <v>0</v>
      </c>
      <c r="AL86" s="567">
        <f t="shared" si="19"/>
        <v>0</v>
      </c>
      <c r="AM86" s="567">
        <f t="shared" si="20"/>
        <v>0</v>
      </c>
      <c r="AN86" s="347">
        <f>IF(SUM(AK86:AM86)=0,0,(AK86*'Laminate Schedule'!$D$83*'Laminate Schedule'!$C$83+AL86*'Laminate Schedule'!$D$84*'Laminate Schedule'!$C$84+AM86*'Laminate Schedule'!$D$85*'Laminate Schedule'!$C$85)/(AK86*'Laminate Schedule'!$D$83+AL86*'Laminate Schedule'!$D$84+AM86*'Laminate Schedule'!$D$85))</f>
        <v>0</v>
      </c>
      <c r="AO86" s="347">
        <f>AK86*'Laminate Schedule'!$L$12+AL86*'Laminate Schedule'!$L$13+AM86*'Laminate Schedule'!$L$14</f>
        <v>0</v>
      </c>
    </row>
    <row r="87" spans="1:41" s="244" customFormat="1">
      <c r="A87" s="567">
        <v>-864</v>
      </c>
      <c r="B87" s="347">
        <f>IF(ABS(A87)&lt;$C$17,$C$15,$C$16)*IF(ABS(A87)&lt;OutlineParameters!$C$46/2,1,0)</f>
        <v>0</v>
      </c>
      <c r="C87" s="347">
        <f t="shared" si="10"/>
        <v>0</v>
      </c>
      <c r="D87" s="348">
        <f t="shared" si="0"/>
        <v>0</v>
      </c>
      <c r="E87" s="349">
        <f>FlexTests!$C$16*($C$36-ABS(A87))*IF(ABS(A87)&lt;$C$36,1,0)/1000</f>
        <v>0</v>
      </c>
      <c r="F87" s="349">
        <f>IF(NOT(ISNA(I87)),FlexTests!$C$17*(A88-A87)*I87/1000000*($C$36+A87)/1000*IF(ABS(A87)&lt;$C$31/2-FlexTests!$C$18,0,1),0)</f>
        <v>0</v>
      </c>
      <c r="G87" s="349">
        <f>SUM(F$52:$F86)</f>
        <v>0</v>
      </c>
      <c r="H87" s="348">
        <f>CHOOSE(FlexTests!$C$15,E87,G87)</f>
        <v>0</v>
      </c>
      <c r="I87" s="347" t="e">
        <f>IF(ISNA(OutlineParameters!T150*2),OutlineParameters!S150*2,OutlineParameters!T150*2)</f>
        <v>#N/A</v>
      </c>
      <c r="J87" s="347">
        <f>IF(ISNA(RockerConcaveParameters!O146),RockerConcaveParameters!N146,RockerConcaveParameters!O146)</f>
        <v>0</v>
      </c>
      <c r="K87" s="347" t="e">
        <f t="shared" si="11"/>
        <v>#N/A</v>
      </c>
      <c r="L87" s="347" t="e">
        <f t="shared" si="12"/>
        <v>#N/A</v>
      </c>
      <c r="M87" s="347">
        <f t="shared" si="13"/>
        <v>0</v>
      </c>
      <c r="N87" s="347">
        <f t="shared" si="1"/>
        <v>0</v>
      </c>
      <c r="O87" s="347" t="e">
        <f t="shared" si="2"/>
        <v>#N/A</v>
      </c>
      <c r="P87" s="350" t="e">
        <f t="shared" si="14"/>
        <v>#N/A</v>
      </c>
      <c r="Q87" s="347" t="e">
        <f>MIN(IF(H87&gt;0,P87/H87,NA()),FlexTests!$C$20)</f>
        <v>#N/A</v>
      </c>
      <c r="R87" s="347" t="e">
        <f t="shared" si="3"/>
        <v>#N/A</v>
      </c>
      <c r="S87" s="347" t="e">
        <f>SUM(R87:$R$952)</f>
        <v>#N/A</v>
      </c>
      <c r="T87" s="347" t="e">
        <f t="shared" si="4"/>
        <v>#N/A</v>
      </c>
      <c r="U87" s="350" t="e">
        <f>SUM(T87:$T$952)*1000</f>
        <v>#N/A</v>
      </c>
      <c r="V87" s="347" t="e">
        <f>R87*IF(ABS(A87)&lt;FlexTests!$C$19,0,1)</f>
        <v>#N/A</v>
      </c>
      <c r="W87" s="347" t="e">
        <f>SUM(V87:$V$951)</f>
        <v>#N/A</v>
      </c>
      <c r="X87" s="347" t="e">
        <f t="shared" si="15"/>
        <v>#N/A</v>
      </c>
      <c r="Y87" s="350" t="e">
        <f>SUM($X87:X$951)</f>
        <v>#N/A</v>
      </c>
      <c r="Z87" s="347"/>
      <c r="AA87" s="347">
        <f t="shared" si="6"/>
        <v>0</v>
      </c>
      <c r="AB87" s="347">
        <f t="shared" si="7"/>
        <v>0</v>
      </c>
      <c r="AC87" s="347" t="e">
        <f t="shared" si="16"/>
        <v>#N/A</v>
      </c>
      <c r="AD87" s="347" t="e">
        <f t="shared" si="8"/>
        <v>#N/A</v>
      </c>
      <c r="AE87" s="347" t="e">
        <f t="shared" si="9"/>
        <v>#N/A</v>
      </c>
      <c r="AF87" s="347" t="e">
        <f>AD87/'Laminate Schedule'!$E$86/10</f>
        <v>#N/A</v>
      </c>
      <c r="AG87" s="347" t="e">
        <f>AE87/'Laminate Schedule'!$E$90/10</f>
        <v>#N/A</v>
      </c>
      <c r="AH87" s="347">
        <f t="shared" si="17"/>
        <v>0</v>
      </c>
      <c r="AK87" s="567">
        <f t="shared" si="18"/>
        <v>0</v>
      </c>
      <c r="AL87" s="567">
        <f t="shared" si="19"/>
        <v>0</v>
      </c>
      <c r="AM87" s="567">
        <f t="shared" si="20"/>
        <v>0</v>
      </c>
      <c r="AN87" s="347">
        <f>IF(SUM(AK87:AM87)=0,0,(AK87*'Laminate Schedule'!$D$83*'Laminate Schedule'!$C$83+AL87*'Laminate Schedule'!$D$84*'Laminate Schedule'!$C$84+AM87*'Laminate Schedule'!$D$85*'Laminate Schedule'!$C$85)/(AK87*'Laminate Schedule'!$D$83+AL87*'Laminate Schedule'!$D$84+AM87*'Laminate Schedule'!$D$85))</f>
        <v>0</v>
      </c>
      <c r="AO87" s="347">
        <f>AK87*'Laminate Schedule'!$L$12+AL87*'Laminate Schedule'!$L$13+AM87*'Laminate Schedule'!$L$14</f>
        <v>0</v>
      </c>
    </row>
    <row r="88" spans="1:41" s="244" customFormat="1">
      <c r="A88" s="567">
        <v>-863</v>
      </c>
      <c r="B88" s="347">
        <f>IF(ABS(A88)&lt;$C$17,$C$15,$C$16)*IF(ABS(A88)&lt;OutlineParameters!$C$46/2,1,0)</f>
        <v>0</v>
      </c>
      <c r="C88" s="347">
        <f t="shared" si="10"/>
        <v>0</v>
      </c>
      <c r="D88" s="348">
        <f t="shared" si="0"/>
        <v>0</v>
      </c>
      <c r="E88" s="349">
        <f>FlexTests!$C$16*($C$36-ABS(A88))*IF(ABS(A88)&lt;$C$36,1,0)/1000</f>
        <v>0</v>
      </c>
      <c r="F88" s="349">
        <f>IF(NOT(ISNA(I88)),FlexTests!$C$17*(A89-A88)*I88/1000000*($C$36+A88)/1000*IF(ABS(A88)&lt;$C$31/2-FlexTests!$C$18,0,1),0)</f>
        <v>0</v>
      </c>
      <c r="G88" s="349">
        <f>SUM(F$52:$F87)</f>
        <v>0</v>
      </c>
      <c r="H88" s="348">
        <f>CHOOSE(FlexTests!$C$15,E88,G88)</f>
        <v>0</v>
      </c>
      <c r="I88" s="347" t="e">
        <f>IF(ISNA(OutlineParameters!T151*2),OutlineParameters!S151*2,OutlineParameters!T151*2)</f>
        <v>#N/A</v>
      </c>
      <c r="J88" s="347">
        <f>IF(ISNA(RockerConcaveParameters!O147),RockerConcaveParameters!N147,RockerConcaveParameters!O147)</f>
        <v>0</v>
      </c>
      <c r="K88" s="347" t="e">
        <f t="shared" si="11"/>
        <v>#N/A</v>
      </c>
      <c r="L88" s="347" t="e">
        <f t="shared" si="12"/>
        <v>#N/A</v>
      </c>
      <c r="M88" s="347">
        <f t="shared" si="13"/>
        <v>0</v>
      </c>
      <c r="N88" s="347">
        <f t="shared" si="1"/>
        <v>0</v>
      </c>
      <c r="O88" s="347" t="e">
        <f t="shared" si="2"/>
        <v>#N/A</v>
      </c>
      <c r="P88" s="350" t="e">
        <f t="shared" si="14"/>
        <v>#N/A</v>
      </c>
      <c r="Q88" s="347" t="e">
        <f>MIN(IF(H88&gt;0,P88/H88,NA()),FlexTests!$C$20)</f>
        <v>#N/A</v>
      </c>
      <c r="R88" s="347" t="e">
        <f t="shared" si="3"/>
        <v>#N/A</v>
      </c>
      <c r="S88" s="347" t="e">
        <f>SUM(R88:$R$952)</f>
        <v>#N/A</v>
      </c>
      <c r="T88" s="347" t="e">
        <f t="shared" si="4"/>
        <v>#N/A</v>
      </c>
      <c r="U88" s="350" t="e">
        <f>SUM(T88:$T$952)*1000</f>
        <v>#N/A</v>
      </c>
      <c r="V88" s="347" t="e">
        <f>R88*IF(ABS(A88)&lt;FlexTests!$C$19,0,1)</f>
        <v>#N/A</v>
      </c>
      <c r="W88" s="347" t="e">
        <f>SUM(V88:$V$951)</f>
        <v>#N/A</v>
      </c>
      <c r="X88" s="347" t="e">
        <f t="shared" si="15"/>
        <v>#N/A</v>
      </c>
      <c r="Y88" s="350" t="e">
        <f>SUM($X88:X$951)</f>
        <v>#N/A</v>
      </c>
      <c r="Z88" s="347"/>
      <c r="AA88" s="347">
        <f t="shared" si="6"/>
        <v>0</v>
      </c>
      <c r="AB88" s="347">
        <f t="shared" si="7"/>
        <v>0</v>
      </c>
      <c r="AC88" s="347" t="e">
        <f t="shared" si="16"/>
        <v>#N/A</v>
      </c>
      <c r="AD88" s="347" t="e">
        <f t="shared" si="8"/>
        <v>#N/A</v>
      </c>
      <c r="AE88" s="347" t="e">
        <f t="shared" si="9"/>
        <v>#N/A</v>
      </c>
      <c r="AF88" s="347" t="e">
        <f>AD88/'Laminate Schedule'!$E$86/10</f>
        <v>#N/A</v>
      </c>
      <c r="AG88" s="347" t="e">
        <f>AE88/'Laminate Schedule'!$E$90/10</f>
        <v>#N/A</v>
      </c>
      <c r="AH88" s="347">
        <f t="shared" si="17"/>
        <v>0</v>
      </c>
      <c r="AK88" s="567">
        <f t="shared" si="18"/>
        <v>0</v>
      </c>
      <c r="AL88" s="567">
        <f t="shared" si="19"/>
        <v>0</v>
      </c>
      <c r="AM88" s="567">
        <f t="shared" si="20"/>
        <v>0</v>
      </c>
      <c r="AN88" s="347">
        <f>IF(SUM(AK88:AM88)=0,0,(AK88*'Laminate Schedule'!$D$83*'Laminate Schedule'!$C$83+AL88*'Laminate Schedule'!$D$84*'Laminate Schedule'!$C$84+AM88*'Laminate Schedule'!$D$85*'Laminate Schedule'!$C$85)/(AK88*'Laminate Schedule'!$D$83+AL88*'Laminate Schedule'!$D$84+AM88*'Laminate Schedule'!$D$85))</f>
        <v>0</v>
      </c>
      <c r="AO88" s="347">
        <f>AK88*'Laminate Schedule'!$L$12+AL88*'Laminate Schedule'!$L$13+AM88*'Laminate Schedule'!$L$14</f>
        <v>0</v>
      </c>
    </row>
    <row r="89" spans="1:41" s="244" customFormat="1">
      <c r="A89" s="567">
        <v>-862</v>
      </c>
      <c r="B89" s="347">
        <f>IF(ABS(A89)&lt;$C$17,$C$15,$C$16)*IF(ABS(A89)&lt;OutlineParameters!$C$46/2,1,0)</f>
        <v>0</v>
      </c>
      <c r="C89" s="347">
        <f t="shared" si="10"/>
        <v>0</v>
      </c>
      <c r="D89" s="348">
        <f t="shared" si="0"/>
        <v>0</v>
      </c>
      <c r="E89" s="349">
        <f>FlexTests!$C$16*($C$36-ABS(A89))*IF(ABS(A89)&lt;$C$36,1,0)/1000</f>
        <v>0</v>
      </c>
      <c r="F89" s="349">
        <f>IF(NOT(ISNA(I89)),FlexTests!$C$17*(A90-A89)*I89/1000000*($C$36+A89)/1000*IF(ABS(A89)&lt;$C$31/2-FlexTests!$C$18,0,1),0)</f>
        <v>0</v>
      </c>
      <c r="G89" s="349">
        <f>SUM(F$52:$F88)</f>
        <v>0</v>
      </c>
      <c r="H89" s="348">
        <f>CHOOSE(FlexTests!$C$15,E89,G89)</f>
        <v>0</v>
      </c>
      <c r="I89" s="347" t="e">
        <f>IF(ISNA(OutlineParameters!T152*2),OutlineParameters!S152*2,OutlineParameters!T152*2)</f>
        <v>#N/A</v>
      </c>
      <c r="J89" s="347">
        <f>IF(ISNA(RockerConcaveParameters!O148),RockerConcaveParameters!N148,RockerConcaveParameters!O148)</f>
        <v>0</v>
      </c>
      <c r="K89" s="347" t="e">
        <f t="shared" si="11"/>
        <v>#N/A</v>
      </c>
      <c r="L89" s="347" t="e">
        <f t="shared" si="12"/>
        <v>#N/A</v>
      </c>
      <c r="M89" s="347">
        <f t="shared" si="13"/>
        <v>0</v>
      </c>
      <c r="N89" s="347">
        <f t="shared" si="1"/>
        <v>0</v>
      </c>
      <c r="O89" s="347" t="e">
        <f t="shared" si="2"/>
        <v>#N/A</v>
      </c>
      <c r="P89" s="350" t="e">
        <f t="shared" si="14"/>
        <v>#N/A</v>
      </c>
      <c r="Q89" s="347" t="e">
        <f>MIN(IF(H89&gt;0,P89/H89,NA()),FlexTests!$C$20)</f>
        <v>#N/A</v>
      </c>
      <c r="R89" s="347" t="e">
        <f t="shared" si="3"/>
        <v>#N/A</v>
      </c>
      <c r="S89" s="347" t="e">
        <f>SUM(R89:$R$952)</f>
        <v>#N/A</v>
      </c>
      <c r="T89" s="347" t="e">
        <f t="shared" si="4"/>
        <v>#N/A</v>
      </c>
      <c r="U89" s="350" t="e">
        <f>SUM(T89:$T$952)*1000</f>
        <v>#N/A</v>
      </c>
      <c r="V89" s="347" t="e">
        <f>R89*IF(ABS(A89)&lt;FlexTests!$C$19,0,1)</f>
        <v>#N/A</v>
      </c>
      <c r="W89" s="347" t="e">
        <f>SUM(V89:$V$951)</f>
        <v>#N/A</v>
      </c>
      <c r="X89" s="347" t="e">
        <f t="shared" si="15"/>
        <v>#N/A</v>
      </c>
      <c r="Y89" s="350" t="e">
        <f>SUM($X89:X$951)</f>
        <v>#N/A</v>
      </c>
      <c r="Z89" s="347"/>
      <c r="AA89" s="347">
        <f t="shared" si="6"/>
        <v>0</v>
      </c>
      <c r="AB89" s="347">
        <f t="shared" si="7"/>
        <v>0</v>
      </c>
      <c r="AC89" s="347" t="e">
        <f t="shared" si="16"/>
        <v>#N/A</v>
      </c>
      <c r="AD89" s="347" t="e">
        <f t="shared" si="8"/>
        <v>#N/A</v>
      </c>
      <c r="AE89" s="347" t="e">
        <f t="shared" si="9"/>
        <v>#N/A</v>
      </c>
      <c r="AF89" s="347" t="e">
        <f>AD89/'Laminate Schedule'!$E$86/10</f>
        <v>#N/A</v>
      </c>
      <c r="AG89" s="347" t="e">
        <f>AE89/'Laminate Schedule'!$E$90/10</f>
        <v>#N/A</v>
      </c>
      <c r="AH89" s="347">
        <f t="shared" si="17"/>
        <v>0</v>
      </c>
      <c r="AK89" s="567">
        <f t="shared" si="18"/>
        <v>0</v>
      </c>
      <c r="AL89" s="567">
        <f t="shared" si="19"/>
        <v>0</v>
      </c>
      <c r="AM89" s="567">
        <f t="shared" si="20"/>
        <v>0</v>
      </c>
      <c r="AN89" s="347">
        <f>IF(SUM(AK89:AM89)=0,0,(AK89*'Laminate Schedule'!$D$83*'Laminate Schedule'!$C$83+AL89*'Laminate Schedule'!$D$84*'Laminate Schedule'!$C$84+AM89*'Laminate Schedule'!$D$85*'Laminate Schedule'!$C$85)/(AK89*'Laminate Schedule'!$D$83+AL89*'Laminate Schedule'!$D$84+AM89*'Laminate Schedule'!$D$85))</f>
        <v>0</v>
      </c>
      <c r="AO89" s="347">
        <f>AK89*'Laminate Schedule'!$L$12+AL89*'Laminate Schedule'!$L$13+AM89*'Laminate Schedule'!$L$14</f>
        <v>0</v>
      </c>
    </row>
    <row r="90" spans="1:41" s="244" customFormat="1">
      <c r="A90" s="567">
        <v>-861</v>
      </c>
      <c r="B90" s="347">
        <f>IF(ABS(A90)&lt;$C$17,$C$15,$C$16)*IF(ABS(A90)&lt;OutlineParameters!$C$46/2,1,0)</f>
        <v>0</v>
      </c>
      <c r="C90" s="347">
        <f t="shared" si="10"/>
        <v>0</v>
      </c>
      <c r="D90" s="348">
        <f t="shared" si="0"/>
        <v>0</v>
      </c>
      <c r="E90" s="349">
        <f>FlexTests!$C$16*($C$36-ABS(A90))*IF(ABS(A90)&lt;$C$36,1,0)/1000</f>
        <v>0</v>
      </c>
      <c r="F90" s="349">
        <f>IF(NOT(ISNA(I90)),FlexTests!$C$17*(A91-A90)*I90/1000000*($C$36+A90)/1000*IF(ABS(A90)&lt;$C$31/2-FlexTests!$C$18,0,1),0)</f>
        <v>0</v>
      </c>
      <c r="G90" s="349">
        <f>SUM(F$52:$F89)</f>
        <v>0</v>
      </c>
      <c r="H90" s="348">
        <f>CHOOSE(FlexTests!$C$15,E90,G90)</f>
        <v>0</v>
      </c>
      <c r="I90" s="347" t="e">
        <f>IF(ISNA(OutlineParameters!T153*2),OutlineParameters!S153*2,OutlineParameters!T153*2)</f>
        <v>#N/A</v>
      </c>
      <c r="J90" s="347">
        <f>IF(ISNA(RockerConcaveParameters!O149),RockerConcaveParameters!N149,RockerConcaveParameters!O149)</f>
        <v>0</v>
      </c>
      <c r="K90" s="347" t="e">
        <f t="shared" si="11"/>
        <v>#N/A</v>
      </c>
      <c r="L90" s="347" t="e">
        <f t="shared" si="12"/>
        <v>#N/A</v>
      </c>
      <c r="M90" s="347">
        <f t="shared" si="13"/>
        <v>0</v>
      </c>
      <c r="N90" s="347">
        <f t="shared" si="1"/>
        <v>0</v>
      </c>
      <c r="O90" s="347" t="e">
        <f t="shared" si="2"/>
        <v>#N/A</v>
      </c>
      <c r="P90" s="350" t="e">
        <f t="shared" si="14"/>
        <v>#N/A</v>
      </c>
      <c r="Q90" s="347" t="e">
        <f>MIN(IF(H90&gt;0,P90/H90,NA()),FlexTests!$C$20)</f>
        <v>#N/A</v>
      </c>
      <c r="R90" s="347" t="e">
        <f t="shared" si="3"/>
        <v>#N/A</v>
      </c>
      <c r="S90" s="347" t="e">
        <f>SUM(R90:$R$952)</f>
        <v>#N/A</v>
      </c>
      <c r="T90" s="347" t="e">
        <f t="shared" si="4"/>
        <v>#N/A</v>
      </c>
      <c r="U90" s="350" t="e">
        <f>SUM(T90:$T$952)*1000</f>
        <v>#N/A</v>
      </c>
      <c r="V90" s="347" t="e">
        <f>R90*IF(ABS(A90)&lt;FlexTests!$C$19,0,1)</f>
        <v>#N/A</v>
      </c>
      <c r="W90" s="347" t="e">
        <f>SUM(V90:$V$951)</f>
        <v>#N/A</v>
      </c>
      <c r="X90" s="347" t="e">
        <f t="shared" si="15"/>
        <v>#N/A</v>
      </c>
      <c r="Y90" s="350" t="e">
        <f>SUM($X90:X$951)</f>
        <v>#N/A</v>
      </c>
      <c r="Z90" s="347"/>
      <c r="AA90" s="347">
        <f t="shared" si="6"/>
        <v>0</v>
      </c>
      <c r="AB90" s="347">
        <f t="shared" si="7"/>
        <v>0</v>
      </c>
      <c r="AC90" s="347" t="e">
        <f t="shared" si="16"/>
        <v>#N/A</v>
      </c>
      <c r="AD90" s="347" t="e">
        <f t="shared" si="8"/>
        <v>#N/A</v>
      </c>
      <c r="AE90" s="347" t="e">
        <f t="shared" si="9"/>
        <v>#N/A</v>
      </c>
      <c r="AF90" s="347" t="e">
        <f>AD90/'Laminate Schedule'!$E$86/10</f>
        <v>#N/A</v>
      </c>
      <c r="AG90" s="347" t="e">
        <f>AE90/'Laminate Schedule'!$E$90/10</f>
        <v>#N/A</v>
      </c>
      <c r="AH90" s="347">
        <f t="shared" si="17"/>
        <v>0</v>
      </c>
      <c r="AK90" s="567">
        <f t="shared" si="18"/>
        <v>0</v>
      </c>
      <c r="AL90" s="567">
        <f t="shared" si="19"/>
        <v>0</v>
      </c>
      <c r="AM90" s="567">
        <f t="shared" si="20"/>
        <v>0</v>
      </c>
      <c r="AN90" s="347">
        <f>IF(SUM(AK90:AM90)=0,0,(AK90*'Laminate Schedule'!$D$83*'Laminate Schedule'!$C$83+AL90*'Laminate Schedule'!$D$84*'Laminate Schedule'!$C$84+AM90*'Laminate Schedule'!$D$85*'Laminate Schedule'!$C$85)/(AK90*'Laminate Schedule'!$D$83+AL90*'Laminate Schedule'!$D$84+AM90*'Laminate Schedule'!$D$85))</f>
        <v>0</v>
      </c>
      <c r="AO90" s="347">
        <f>AK90*'Laminate Schedule'!$L$12+AL90*'Laminate Schedule'!$L$13+AM90*'Laminate Schedule'!$L$14</f>
        <v>0</v>
      </c>
    </row>
    <row r="91" spans="1:41" s="244" customFormat="1">
      <c r="A91" s="567">
        <v>-860</v>
      </c>
      <c r="B91" s="347">
        <f>IF(ABS(A91)&lt;$C$17,$C$15,$C$16)*IF(ABS(A91)&lt;OutlineParameters!$C$46/2,1,0)</f>
        <v>0</v>
      </c>
      <c r="C91" s="347">
        <f t="shared" si="10"/>
        <v>0</v>
      </c>
      <c r="D91" s="348">
        <f t="shared" si="0"/>
        <v>0</v>
      </c>
      <c r="E91" s="349">
        <f>FlexTests!$C$16*($C$36-ABS(A91))*IF(ABS(A91)&lt;$C$36,1,0)/1000</f>
        <v>0</v>
      </c>
      <c r="F91" s="349">
        <f>IF(NOT(ISNA(I91)),FlexTests!$C$17*(A92-A91)*I91/1000000*($C$36+A91)/1000*IF(ABS(A91)&lt;$C$31/2-FlexTests!$C$18,0,1),0)</f>
        <v>0</v>
      </c>
      <c r="G91" s="349">
        <f>SUM(F$52:$F90)</f>
        <v>0</v>
      </c>
      <c r="H91" s="348">
        <f>CHOOSE(FlexTests!$C$15,E91,G91)</f>
        <v>0</v>
      </c>
      <c r="I91" s="347" t="e">
        <f>IF(ISNA(OutlineParameters!T154*2),OutlineParameters!S154*2,OutlineParameters!T154*2)</f>
        <v>#N/A</v>
      </c>
      <c r="J91" s="347">
        <f>IF(ISNA(RockerConcaveParameters!O150),RockerConcaveParameters!N150,RockerConcaveParameters!O150)</f>
        <v>0</v>
      </c>
      <c r="K91" s="347" t="e">
        <f t="shared" si="11"/>
        <v>#N/A</v>
      </c>
      <c r="L91" s="347" t="e">
        <f t="shared" si="12"/>
        <v>#N/A</v>
      </c>
      <c r="M91" s="347">
        <f t="shared" si="13"/>
        <v>0</v>
      </c>
      <c r="N91" s="347">
        <f t="shared" si="1"/>
        <v>0</v>
      </c>
      <c r="O91" s="347" t="e">
        <f t="shared" si="2"/>
        <v>#N/A</v>
      </c>
      <c r="P91" s="350" t="e">
        <f t="shared" si="14"/>
        <v>#N/A</v>
      </c>
      <c r="Q91" s="347" t="e">
        <f>MIN(IF(H91&gt;0,P91/H91,NA()),FlexTests!$C$20)</f>
        <v>#N/A</v>
      </c>
      <c r="R91" s="347" t="e">
        <f t="shared" si="3"/>
        <v>#N/A</v>
      </c>
      <c r="S91" s="347" t="e">
        <f>SUM(R91:$R$952)</f>
        <v>#N/A</v>
      </c>
      <c r="T91" s="347" t="e">
        <f t="shared" si="4"/>
        <v>#N/A</v>
      </c>
      <c r="U91" s="350" t="e">
        <f>SUM(T91:$T$952)*1000</f>
        <v>#N/A</v>
      </c>
      <c r="V91" s="347" t="e">
        <f>R91*IF(ABS(A91)&lt;FlexTests!$C$19,0,1)</f>
        <v>#N/A</v>
      </c>
      <c r="W91" s="347" t="e">
        <f>SUM(V91:$V$951)</f>
        <v>#N/A</v>
      </c>
      <c r="X91" s="347" t="e">
        <f t="shared" si="15"/>
        <v>#N/A</v>
      </c>
      <c r="Y91" s="350" t="e">
        <f>SUM($X91:X$951)</f>
        <v>#N/A</v>
      </c>
      <c r="Z91" s="347"/>
      <c r="AA91" s="347">
        <f t="shared" si="6"/>
        <v>0</v>
      </c>
      <c r="AB91" s="347">
        <f t="shared" si="7"/>
        <v>0</v>
      </c>
      <c r="AC91" s="347" t="e">
        <f t="shared" si="16"/>
        <v>#N/A</v>
      </c>
      <c r="AD91" s="347" t="e">
        <f t="shared" si="8"/>
        <v>#N/A</v>
      </c>
      <c r="AE91" s="347" t="e">
        <f t="shared" si="9"/>
        <v>#N/A</v>
      </c>
      <c r="AF91" s="347" t="e">
        <f>AD91/'Laminate Schedule'!$E$86/10</f>
        <v>#N/A</v>
      </c>
      <c r="AG91" s="347" t="e">
        <f>AE91/'Laminate Schedule'!$E$90/10</f>
        <v>#N/A</v>
      </c>
      <c r="AH91" s="347">
        <f t="shared" si="17"/>
        <v>0</v>
      </c>
      <c r="AK91" s="567">
        <f t="shared" si="18"/>
        <v>0</v>
      </c>
      <c r="AL91" s="567">
        <f t="shared" si="19"/>
        <v>0</v>
      </c>
      <c r="AM91" s="567">
        <f t="shared" si="20"/>
        <v>0</v>
      </c>
      <c r="AN91" s="347">
        <f>IF(SUM(AK91:AM91)=0,0,(AK91*'Laminate Schedule'!$D$83*'Laminate Schedule'!$C$83+AL91*'Laminate Schedule'!$D$84*'Laminate Schedule'!$C$84+AM91*'Laminate Schedule'!$D$85*'Laminate Schedule'!$C$85)/(AK91*'Laminate Schedule'!$D$83+AL91*'Laminate Schedule'!$D$84+AM91*'Laminate Schedule'!$D$85))</f>
        <v>0</v>
      </c>
      <c r="AO91" s="347">
        <f>AK91*'Laminate Schedule'!$L$12+AL91*'Laminate Schedule'!$L$13+AM91*'Laminate Schedule'!$L$14</f>
        <v>0</v>
      </c>
    </row>
    <row r="92" spans="1:41" s="244" customFormat="1">
      <c r="A92" s="567">
        <v>-859</v>
      </c>
      <c r="B92" s="347">
        <f>IF(ABS(A92)&lt;$C$17,$C$15,$C$16)*IF(ABS(A92)&lt;OutlineParameters!$C$46/2,1,0)</f>
        <v>0</v>
      </c>
      <c r="C92" s="347">
        <f t="shared" si="10"/>
        <v>0</v>
      </c>
      <c r="D92" s="348">
        <f t="shared" si="0"/>
        <v>0</v>
      </c>
      <c r="E92" s="349">
        <f>FlexTests!$C$16*($C$36-ABS(A92))*IF(ABS(A92)&lt;$C$36,1,0)/1000</f>
        <v>0</v>
      </c>
      <c r="F92" s="349">
        <f>IF(NOT(ISNA(I92)),FlexTests!$C$17*(A93-A92)*I92/1000000*($C$36+A92)/1000*IF(ABS(A92)&lt;$C$31/2-FlexTests!$C$18,0,1),0)</f>
        <v>0</v>
      </c>
      <c r="G92" s="349">
        <f>SUM(F$52:$F91)</f>
        <v>0</v>
      </c>
      <c r="H92" s="348">
        <f>CHOOSE(FlexTests!$C$15,E92,G92)</f>
        <v>0</v>
      </c>
      <c r="I92" s="347" t="e">
        <f>IF(ISNA(OutlineParameters!T155*2),OutlineParameters!S155*2,OutlineParameters!T155*2)</f>
        <v>#N/A</v>
      </c>
      <c r="J92" s="347">
        <f>IF(ISNA(RockerConcaveParameters!O151),RockerConcaveParameters!N151,RockerConcaveParameters!O151)</f>
        <v>0</v>
      </c>
      <c r="K92" s="347" t="e">
        <f t="shared" si="11"/>
        <v>#N/A</v>
      </c>
      <c r="L92" s="347" t="e">
        <f t="shared" si="12"/>
        <v>#N/A</v>
      </c>
      <c r="M92" s="347">
        <f t="shared" si="13"/>
        <v>0</v>
      </c>
      <c r="N92" s="347">
        <f t="shared" si="1"/>
        <v>0</v>
      </c>
      <c r="O92" s="347" t="e">
        <f t="shared" si="2"/>
        <v>#N/A</v>
      </c>
      <c r="P92" s="350" t="e">
        <f t="shared" si="14"/>
        <v>#N/A</v>
      </c>
      <c r="Q92" s="347" t="e">
        <f>MIN(IF(H92&gt;0,P92/H92,NA()),FlexTests!$C$20)</f>
        <v>#N/A</v>
      </c>
      <c r="R92" s="347" t="e">
        <f t="shared" si="3"/>
        <v>#N/A</v>
      </c>
      <c r="S92" s="347" t="e">
        <f>SUM(R92:$R$952)</f>
        <v>#N/A</v>
      </c>
      <c r="T92" s="347" t="e">
        <f t="shared" si="4"/>
        <v>#N/A</v>
      </c>
      <c r="U92" s="350" t="e">
        <f>SUM(T92:$T$952)*1000</f>
        <v>#N/A</v>
      </c>
      <c r="V92" s="347" t="e">
        <f>R92*IF(ABS(A92)&lt;FlexTests!$C$19,0,1)</f>
        <v>#N/A</v>
      </c>
      <c r="W92" s="347" t="e">
        <f>SUM(V92:$V$951)</f>
        <v>#N/A</v>
      </c>
      <c r="X92" s="347" t="e">
        <f t="shared" si="15"/>
        <v>#N/A</v>
      </c>
      <c r="Y92" s="350" t="e">
        <f>SUM($X92:X$951)</f>
        <v>#N/A</v>
      </c>
      <c r="Z92" s="347"/>
      <c r="AA92" s="347">
        <f t="shared" si="6"/>
        <v>0</v>
      </c>
      <c r="AB92" s="347">
        <f t="shared" si="7"/>
        <v>0</v>
      </c>
      <c r="AC92" s="347" t="e">
        <f t="shared" si="16"/>
        <v>#N/A</v>
      </c>
      <c r="AD92" s="347" t="e">
        <f t="shared" si="8"/>
        <v>#N/A</v>
      </c>
      <c r="AE92" s="347" t="e">
        <f t="shared" si="9"/>
        <v>#N/A</v>
      </c>
      <c r="AF92" s="347" t="e">
        <f>AD92/'Laminate Schedule'!$E$86/10</f>
        <v>#N/A</v>
      </c>
      <c r="AG92" s="347" t="e">
        <f>AE92/'Laminate Schedule'!$E$90/10</f>
        <v>#N/A</v>
      </c>
      <c r="AH92" s="347">
        <f t="shared" si="17"/>
        <v>0</v>
      </c>
      <c r="AK92" s="567">
        <f t="shared" si="18"/>
        <v>0</v>
      </c>
      <c r="AL92" s="567">
        <f t="shared" si="19"/>
        <v>0</v>
      </c>
      <c r="AM92" s="567">
        <f t="shared" si="20"/>
        <v>0</v>
      </c>
      <c r="AN92" s="347">
        <f>IF(SUM(AK92:AM92)=0,0,(AK92*'Laminate Schedule'!$D$83*'Laminate Schedule'!$C$83+AL92*'Laminate Schedule'!$D$84*'Laminate Schedule'!$C$84+AM92*'Laminate Schedule'!$D$85*'Laminate Schedule'!$C$85)/(AK92*'Laminate Schedule'!$D$83+AL92*'Laminate Schedule'!$D$84+AM92*'Laminate Schedule'!$D$85))</f>
        <v>0</v>
      </c>
      <c r="AO92" s="347">
        <f>AK92*'Laminate Schedule'!$L$12+AL92*'Laminate Schedule'!$L$13+AM92*'Laminate Schedule'!$L$14</f>
        <v>0</v>
      </c>
    </row>
    <row r="93" spans="1:41" s="244" customFormat="1">
      <c r="A93" s="567">
        <v>-858</v>
      </c>
      <c r="B93" s="347">
        <f>IF(ABS(A93)&lt;$C$17,$C$15,$C$16)*IF(ABS(A93)&lt;OutlineParameters!$C$46/2,1,0)</f>
        <v>0</v>
      </c>
      <c r="C93" s="347">
        <f t="shared" si="10"/>
        <v>0</v>
      </c>
      <c r="D93" s="348">
        <f t="shared" si="0"/>
        <v>0</v>
      </c>
      <c r="E93" s="349">
        <f>FlexTests!$C$16*($C$36-ABS(A93))*IF(ABS(A93)&lt;$C$36,1,0)/1000</f>
        <v>0</v>
      </c>
      <c r="F93" s="349">
        <f>IF(NOT(ISNA(I93)),FlexTests!$C$17*(A94-A93)*I93/1000000*($C$36+A93)/1000*IF(ABS(A93)&lt;$C$31/2-FlexTests!$C$18,0,1),0)</f>
        <v>0</v>
      </c>
      <c r="G93" s="349">
        <f>SUM(F$52:$F92)</f>
        <v>0</v>
      </c>
      <c r="H93" s="348">
        <f>CHOOSE(FlexTests!$C$15,E93,G93)</f>
        <v>0</v>
      </c>
      <c r="I93" s="347" t="e">
        <f>IF(ISNA(OutlineParameters!T156*2),OutlineParameters!S156*2,OutlineParameters!T156*2)</f>
        <v>#N/A</v>
      </c>
      <c r="J93" s="347">
        <f>IF(ISNA(RockerConcaveParameters!O152),RockerConcaveParameters!N152,RockerConcaveParameters!O152)</f>
        <v>0</v>
      </c>
      <c r="K93" s="347" t="e">
        <f t="shared" si="11"/>
        <v>#N/A</v>
      </c>
      <c r="L93" s="347" t="e">
        <f t="shared" si="12"/>
        <v>#N/A</v>
      </c>
      <c r="M93" s="347">
        <f t="shared" si="13"/>
        <v>0</v>
      </c>
      <c r="N93" s="347">
        <f t="shared" si="1"/>
        <v>0</v>
      </c>
      <c r="O93" s="347" t="e">
        <f t="shared" si="2"/>
        <v>#N/A</v>
      </c>
      <c r="P93" s="350" t="e">
        <f t="shared" si="14"/>
        <v>#N/A</v>
      </c>
      <c r="Q93" s="347" t="e">
        <f>MIN(IF(H93&gt;0,P93/H93,NA()),FlexTests!$C$20)</f>
        <v>#N/A</v>
      </c>
      <c r="R93" s="347" t="e">
        <f t="shared" si="3"/>
        <v>#N/A</v>
      </c>
      <c r="S93" s="347" t="e">
        <f>SUM(R93:$R$952)</f>
        <v>#N/A</v>
      </c>
      <c r="T93" s="347" t="e">
        <f t="shared" si="4"/>
        <v>#N/A</v>
      </c>
      <c r="U93" s="350" t="e">
        <f>SUM(T93:$T$952)*1000</f>
        <v>#N/A</v>
      </c>
      <c r="V93" s="347" t="e">
        <f>R93*IF(ABS(A93)&lt;FlexTests!$C$19,0,1)</f>
        <v>#N/A</v>
      </c>
      <c r="W93" s="347" t="e">
        <f>SUM(V93:$V$951)</f>
        <v>#N/A</v>
      </c>
      <c r="X93" s="347" t="e">
        <f t="shared" si="15"/>
        <v>#N/A</v>
      </c>
      <c r="Y93" s="350" t="e">
        <f>SUM($X93:X$951)</f>
        <v>#N/A</v>
      </c>
      <c r="Z93" s="347"/>
      <c r="AA93" s="347">
        <f t="shared" si="6"/>
        <v>0</v>
      </c>
      <c r="AB93" s="347">
        <f t="shared" si="7"/>
        <v>0</v>
      </c>
      <c r="AC93" s="347" t="e">
        <f t="shared" si="16"/>
        <v>#N/A</v>
      </c>
      <c r="AD93" s="347" t="e">
        <f t="shared" si="8"/>
        <v>#N/A</v>
      </c>
      <c r="AE93" s="347" t="e">
        <f t="shared" si="9"/>
        <v>#N/A</v>
      </c>
      <c r="AF93" s="347" t="e">
        <f>AD93/'Laminate Schedule'!$E$86/10</f>
        <v>#N/A</v>
      </c>
      <c r="AG93" s="347" t="e">
        <f>AE93/'Laminate Schedule'!$E$90/10</f>
        <v>#N/A</v>
      </c>
      <c r="AH93" s="347">
        <f t="shared" si="17"/>
        <v>0</v>
      </c>
      <c r="AK93" s="567">
        <f t="shared" si="18"/>
        <v>0</v>
      </c>
      <c r="AL93" s="567">
        <f t="shared" si="19"/>
        <v>0</v>
      </c>
      <c r="AM93" s="567">
        <f t="shared" si="20"/>
        <v>0</v>
      </c>
      <c r="AN93" s="347">
        <f>IF(SUM(AK93:AM93)=0,0,(AK93*'Laminate Schedule'!$D$83*'Laminate Schedule'!$C$83+AL93*'Laminate Schedule'!$D$84*'Laminate Schedule'!$C$84+AM93*'Laminate Schedule'!$D$85*'Laminate Schedule'!$C$85)/(AK93*'Laminate Schedule'!$D$83+AL93*'Laminate Schedule'!$D$84+AM93*'Laminate Schedule'!$D$85))</f>
        <v>0</v>
      </c>
      <c r="AO93" s="347">
        <f>AK93*'Laminate Schedule'!$L$12+AL93*'Laminate Schedule'!$L$13+AM93*'Laminate Schedule'!$L$14</f>
        <v>0</v>
      </c>
    </row>
    <row r="94" spans="1:41" s="244" customFormat="1">
      <c r="A94" s="567">
        <v>-857</v>
      </c>
      <c r="B94" s="347">
        <f>IF(ABS(A94)&lt;$C$17,$C$15,$C$16)*IF(ABS(A94)&lt;OutlineParameters!$C$46/2,1,0)</f>
        <v>0</v>
      </c>
      <c r="C94" s="347">
        <f t="shared" si="10"/>
        <v>0</v>
      </c>
      <c r="D94" s="348">
        <f t="shared" si="0"/>
        <v>0</v>
      </c>
      <c r="E94" s="349">
        <f>FlexTests!$C$16*($C$36-ABS(A94))*IF(ABS(A94)&lt;$C$36,1,0)/1000</f>
        <v>0</v>
      </c>
      <c r="F94" s="349">
        <f>IF(NOT(ISNA(I94)),FlexTests!$C$17*(A95-A94)*I94/1000000*($C$36+A94)/1000*IF(ABS(A94)&lt;$C$31/2-FlexTests!$C$18,0,1),0)</f>
        <v>0</v>
      </c>
      <c r="G94" s="349">
        <f>SUM(F$52:$F93)</f>
        <v>0</v>
      </c>
      <c r="H94" s="348">
        <f>CHOOSE(FlexTests!$C$15,E94,G94)</f>
        <v>0</v>
      </c>
      <c r="I94" s="347" t="e">
        <f>IF(ISNA(OutlineParameters!T157*2),OutlineParameters!S157*2,OutlineParameters!T157*2)</f>
        <v>#N/A</v>
      </c>
      <c r="J94" s="347">
        <f>IF(ISNA(RockerConcaveParameters!O153),RockerConcaveParameters!N153,RockerConcaveParameters!O153)</f>
        <v>0</v>
      </c>
      <c r="K94" s="347" t="e">
        <f t="shared" si="11"/>
        <v>#N/A</v>
      </c>
      <c r="L94" s="347" t="e">
        <f t="shared" si="12"/>
        <v>#N/A</v>
      </c>
      <c r="M94" s="347">
        <f t="shared" si="13"/>
        <v>0</v>
      </c>
      <c r="N94" s="347">
        <f t="shared" si="1"/>
        <v>0</v>
      </c>
      <c r="O94" s="347" t="e">
        <f t="shared" si="2"/>
        <v>#N/A</v>
      </c>
      <c r="P94" s="350" t="e">
        <f t="shared" si="14"/>
        <v>#N/A</v>
      </c>
      <c r="Q94" s="347" t="e">
        <f>MIN(IF(H94&gt;0,P94/H94,NA()),FlexTests!$C$20)</f>
        <v>#N/A</v>
      </c>
      <c r="R94" s="347" t="e">
        <f t="shared" si="3"/>
        <v>#N/A</v>
      </c>
      <c r="S94" s="347" t="e">
        <f>SUM(R94:$R$952)</f>
        <v>#N/A</v>
      </c>
      <c r="T94" s="347" t="e">
        <f t="shared" si="4"/>
        <v>#N/A</v>
      </c>
      <c r="U94" s="350" t="e">
        <f>SUM(T94:$T$952)*1000</f>
        <v>#N/A</v>
      </c>
      <c r="V94" s="347" t="e">
        <f>R94*IF(ABS(A94)&lt;FlexTests!$C$19,0,1)</f>
        <v>#N/A</v>
      </c>
      <c r="W94" s="347" t="e">
        <f>SUM(V94:$V$951)</f>
        <v>#N/A</v>
      </c>
      <c r="X94" s="347" t="e">
        <f t="shared" si="15"/>
        <v>#N/A</v>
      </c>
      <c r="Y94" s="350" t="e">
        <f>SUM($X94:X$951)</f>
        <v>#N/A</v>
      </c>
      <c r="Z94" s="347"/>
      <c r="AA94" s="347">
        <f t="shared" si="6"/>
        <v>0</v>
      </c>
      <c r="AB94" s="347">
        <f t="shared" si="7"/>
        <v>0</v>
      </c>
      <c r="AC94" s="347" t="e">
        <f t="shared" si="16"/>
        <v>#N/A</v>
      </c>
      <c r="AD94" s="347" t="e">
        <f t="shared" si="8"/>
        <v>#N/A</v>
      </c>
      <c r="AE94" s="347" t="e">
        <f t="shared" si="9"/>
        <v>#N/A</v>
      </c>
      <c r="AF94" s="347" t="e">
        <f>AD94/'Laminate Schedule'!$E$86/10</f>
        <v>#N/A</v>
      </c>
      <c r="AG94" s="347" t="e">
        <f>AE94/'Laminate Schedule'!$E$90/10</f>
        <v>#N/A</v>
      </c>
      <c r="AH94" s="347">
        <f t="shared" si="17"/>
        <v>0</v>
      </c>
      <c r="AK94" s="567">
        <f t="shared" si="18"/>
        <v>0</v>
      </c>
      <c r="AL94" s="567">
        <f t="shared" si="19"/>
        <v>0</v>
      </c>
      <c r="AM94" s="567">
        <f t="shared" si="20"/>
        <v>0</v>
      </c>
      <c r="AN94" s="347">
        <f>IF(SUM(AK94:AM94)=0,0,(AK94*'Laminate Schedule'!$D$83*'Laminate Schedule'!$C$83+AL94*'Laminate Schedule'!$D$84*'Laminate Schedule'!$C$84+AM94*'Laminate Schedule'!$D$85*'Laminate Schedule'!$C$85)/(AK94*'Laminate Schedule'!$D$83+AL94*'Laminate Schedule'!$D$84+AM94*'Laminate Schedule'!$D$85))</f>
        <v>0</v>
      </c>
      <c r="AO94" s="347">
        <f>AK94*'Laminate Schedule'!$L$12+AL94*'Laminate Schedule'!$L$13+AM94*'Laminate Schedule'!$L$14</f>
        <v>0</v>
      </c>
    </row>
    <row r="95" spans="1:41" s="244" customFormat="1">
      <c r="A95" s="567">
        <v>-856</v>
      </c>
      <c r="B95" s="347">
        <f>IF(ABS(A95)&lt;$C$17,$C$15,$C$16)*IF(ABS(A95)&lt;OutlineParameters!$C$46/2,1,0)</f>
        <v>0</v>
      </c>
      <c r="C95" s="347">
        <f t="shared" si="10"/>
        <v>0</v>
      </c>
      <c r="D95" s="348">
        <f t="shared" si="0"/>
        <v>0</v>
      </c>
      <c r="E95" s="349">
        <f>FlexTests!$C$16*($C$36-ABS(A95))*IF(ABS(A95)&lt;$C$36,1,0)/1000</f>
        <v>0</v>
      </c>
      <c r="F95" s="349">
        <f>IF(NOT(ISNA(I95)),FlexTests!$C$17*(A96-A95)*I95/1000000*($C$36+A95)/1000*IF(ABS(A95)&lt;$C$31/2-FlexTests!$C$18,0,1),0)</f>
        <v>0</v>
      </c>
      <c r="G95" s="349">
        <f>SUM(F$52:$F94)</f>
        <v>0</v>
      </c>
      <c r="H95" s="348">
        <f>CHOOSE(FlexTests!$C$15,E95,G95)</f>
        <v>0</v>
      </c>
      <c r="I95" s="347" t="e">
        <f>IF(ISNA(OutlineParameters!T158*2),OutlineParameters!S158*2,OutlineParameters!T158*2)</f>
        <v>#N/A</v>
      </c>
      <c r="J95" s="347">
        <f>IF(ISNA(RockerConcaveParameters!O154),RockerConcaveParameters!N154,RockerConcaveParameters!O154)</f>
        <v>0</v>
      </c>
      <c r="K95" s="347" t="e">
        <f t="shared" si="11"/>
        <v>#N/A</v>
      </c>
      <c r="L95" s="347" t="e">
        <f t="shared" si="12"/>
        <v>#N/A</v>
      </c>
      <c r="M95" s="347">
        <f t="shared" si="13"/>
        <v>0</v>
      </c>
      <c r="N95" s="347">
        <f t="shared" si="1"/>
        <v>0</v>
      </c>
      <c r="O95" s="347" t="e">
        <f t="shared" si="2"/>
        <v>#N/A</v>
      </c>
      <c r="P95" s="350" t="e">
        <f t="shared" si="14"/>
        <v>#N/A</v>
      </c>
      <c r="Q95" s="347" t="e">
        <f>MIN(IF(H95&gt;0,P95/H95,NA()),FlexTests!$C$20)</f>
        <v>#N/A</v>
      </c>
      <c r="R95" s="347" t="e">
        <f t="shared" si="3"/>
        <v>#N/A</v>
      </c>
      <c r="S95" s="347" t="e">
        <f>SUM(R95:$R$952)</f>
        <v>#N/A</v>
      </c>
      <c r="T95" s="347" t="e">
        <f t="shared" si="4"/>
        <v>#N/A</v>
      </c>
      <c r="U95" s="350" t="e">
        <f>SUM(T95:$T$952)*1000</f>
        <v>#N/A</v>
      </c>
      <c r="V95" s="347" t="e">
        <f>R95*IF(ABS(A95)&lt;FlexTests!$C$19,0,1)</f>
        <v>#N/A</v>
      </c>
      <c r="W95" s="347" t="e">
        <f>SUM(V95:$V$951)</f>
        <v>#N/A</v>
      </c>
      <c r="X95" s="347" t="e">
        <f t="shared" si="15"/>
        <v>#N/A</v>
      </c>
      <c r="Y95" s="350" t="e">
        <f>SUM($X95:X$951)</f>
        <v>#N/A</v>
      </c>
      <c r="Z95" s="347"/>
      <c r="AA95" s="347">
        <f t="shared" si="6"/>
        <v>0</v>
      </c>
      <c r="AB95" s="347">
        <f t="shared" si="7"/>
        <v>0</v>
      </c>
      <c r="AC95" s="347" t="e">
        <f t="shared" si="16"/>
        <v>#N/A</v>
      </c>
      <c r="AD95" s="347" t="e">
        <f t="shared" si="8"/>
        <v>#N/A</v>
      </c>
      <c r="AE95" s="347" t="e">
        <f t="shared" si="9"/>
        <v>#N/A</v>
      </c>
      <c r="AF95" s="347" t="e">
        <f>AD95/'Laminate Schedule'!$E$86/10</f>
        <v>#N/A</v>
      </c>
      <c r="AG95" s="347" t="e">
        <f>AE95/'Laminate Schedule'!$E$90/10</f>
        <v>#N/A</v>
      </c>
      <c r="AH95" s="347">
        <f t="shared" si="17"/>
        <v>0</v>
      </c>
      <c r="AK95" s="567">
        <f t="shared" si="18"/>
        <v>0</v>
      </c>
      <c r="AL95" s="567">
        <f t="shared" si="19"/>
        <v>0</v>
      </c>
      <c r="AM95" s="567">
        <f t="shared" si="20"/>
        <v>0</v>
      </c>
      <c r="AN95" s="347">
        <f>IF(SUM(AK95:AM95)=0,0,(AK95*'Laminate Schedule'!$D$83*'Laminate Schedule'!$C$83+AL95*'Laminate Schedule'!$D$84*'Laminate Schedule'!$C$84+AM95*'Laminate Schedule'!$D$85*'Laminate Schedule'!$C$85)/(AK95*'Laminate Schedule'!$D$83+AL95*'Laminate Schedule'!$D$84+AM95*'Laminate Schedule'!$D$85))</f>
        <v>0</v>
      </c>
      <c r="AO95" s="347">
        <f>AK95*'Laminate Schedule'!$L$12+AL95*'Laminate Schedule'!$L$13+AM95*'Laminate Schedule'!$L$14</f>
        <v>0</v>
      </c>
    </row>
    <row r="96" spans="1:41" s="244" customFormat="1">
      <c r="A96" s="567">
        <v>-855</v>
      </c>
      <c r="B96" s="347">
        <f>IF(ABS(A96)&lt;$C$17,$C$15,$C$16)*IF(ABS(A96)&lt;OutlineParameters!$C$46/2,1,0)</f>
        <v>0</v>
      </c>
      <c r="C96" s="347">
        <f t="shared" si="10"/>
        <v>0</v>
      </c>
      <c r="D96" s="348">
        <f t="shared" si="0"/>
        <v>0</v>
      </c>
      <c r="E96" s="349">
        <f>FlexTests!$C$16*($C$36-ABS(A96))*IF(ABS(A96)&lt;$C$36,1,0)/1000</f>
        <v>0</v>
      </c>
      <c r="F96" s="349">
        <f>IF(NOT(ISNA(I96)),FlexTests!$C$17*(A97-A96)*I96/1000000*($C$36+A96)/1000*IF(ABS(A96)&lt;$C$31/2-FlexTests!$C$18,0,1),0)</f>
        <v>0</v>
      </c>
      <c r="G96" s="349">
        <f>SUM(F$52:$F95)</f>
        <v>0</v>
      </c>
      <c r="H96" s="348">
        <f>CHOOSE(FlexTests!$C$15,E96,G96)</f>
        <v>0</v>
      </c>
      <c r="I96" s="347" t="e">
        <f>IF(ISNA(OutlineParameters!T159*2),OutlineParameters!S159*2,OutlineParameters!T159*2)</f>
        <v>#N/A</v>
      </c>
      <c r="J96" s="347">
        <f>IF(ISNA(RockerConcaveParameters!O155),RockerConcaveParameters!N155,RockerConcaveParameters!O155)</f>
        <v>0</v>
      </c>
      <c r="K96" s="347" t="e">
        <f t="shared" si="11"/>
        <v>#N/A</v>
      </c>
      <c r="L96" s="347" t="e">
        <f t="shared" si="12"/>
        <v>#N/A</v>
      </c>
      <c r="M96" s="347">
        <f t="shared" si="13"/>
        <v>0</v>
      </c>
      <c r="N96" s="347">
        <f t="shared" si="1"/>
        <v>0</v>
      </c>
      <c r="O96" s="347" t="e">
        <f t="shared" si="2"/>
        <v>#N/A</v>
      </c>
      <c r="P96" s="350" t="e">
        <f t="shared" si="14"/>
        <v>#N/A</v>
      </c>
      <c r="Q96" s="347" t="e">
        <f>MIN(IF(H96&gt;0,P96/H96,NA()),FlexTests!$C$20)</f>
        <v>#N/A</v>
      </c>
      <c r="R96" s="347" t="e">
        <f t="shared" si="3"/>
        <v>#N/A</v>
      </c>
      <c r="S96" s="347" t="e">
        <f>SUM(R96:$R$952)</f>
        <v>#N/A</v>
      </c>
      <c r="T96" s="347" t="e">
        <f t="shared" si="4"/>
        <v>#N/A</v>
      </c>
      <c r="U96" s="350" t="e">
        <f>SUM(T96:$T$952)*1000</f>
        <v>#N/A</v>
      </c>
      <c r="V96" s="347" t="e">
        <f>R96*IF(ABS(A96)&lt;FlexTests!$C$19,0,1)</f>
        <v>#N/A</v>
      </c>
      <c r="W96" s="347" t="e">
        <f>SUM(V96:$V$951)</f>
        <v>#N/A</v>
      </c>
      <c r="X96" s="347" t="e">
        <f t="shared" si="15"/>
        <v>#N/A</v>
      </c>
      <c r="Y96" s="350" t="e">
        <f>SUM($X96:X$951)</f>
        <v>#N/A</v>
      </c>
      <c r="Z96" s="347"/>
      <c r="AA96" s="347">
        <f t="shared" si="6"/>
        <v>0</v>
      </c>
      <c r="AB96" s="347">
        <f t="shared" si="7"/>
        <v>0</v>
      </c>
      <c r="AC96" s="347" t="e">
        <f t="shared" si="16"/>
        <v>#N/A</v>
      </c>
      <c r="AD96" s="347" t="e">
        <f t="shared" si="8"/>
        <v>#N/A</v>
      </c>
      <c r="AE96" s="347" t="e">
        <f t="shared" si="9"/>
        <v>#N/A</v>
      </c>
      <c r="AF96" s="347" t="e">
        <f>AD96/'Laminate Schedule'!$E$86/10</f>
        <v>#N/A</v>
      </c>
      <c r="AG96" s="347" t="e">
        <f>AE96/'Laminate Schedule'!$E$90/10</f>
        <v>#N/A</v>
      </c>
      <c r="AH96" s="347">
        <f t="shared" si="17"/>
        <v>0</v>
      </c>
      <c r="AK96" s="567">
        <f t="shared" si="18"/>
        <v>0</v>
      </c>
      <c r="AL96" s="567">
        <f t="shared" si="19"/>
        <v>0</v>
      </c>
      <c r="AM96" s="567">
        <f t="shared" si="20"/>
        <v>0</v>
      </c>
      <c r="AN96" s="347">
        <f>IF(SUM(AK96:AM96)=0,0,(AK96*'Laminate Schedule'!$D$83*'Laminate Schedule'!$C$83+AL96*'Laminate Schedule'!$D$84*'Laminate Schedule'!$C$84+AM96*'Laminate Schedule'!$D$85*'Laminate Schedule'!$C$85)/(AK96*'Laminate Schedule'!$D$83+AL96*'Laminate Schedule'!$D$84+AM96*'Laminate Schedule'!$D$85))</f>
        <v>0</v>
      </c>
      <c r="AO96" s="347">
        <f>AK96*'Laminate Schedule'!$L$12+AL96*'Laminate Schedule'!$L$13+AM96*'Laminate Schedule'!$L$14</f>
        <v>0</v>
      </c>
    </row>
    <row r="97" spans="1:41" s="244" customFormat="1">
      <c r="A97" s="567">
        <v>-854</v>
      </c>
      <c r="B97" s="347">
        <f>IF(ABS(A97)&lt;$C$17,$C$15,$C$16)*IF(ABS(A97)&lt;OutlineParameters!$C$46/2,1,0)</f>
        <v>0</v>
      </c>
      <c r="C97" s="347">
        <f t="shared" si="10"/>
        <v>0</v>
      </c>
      <c r="D97" s="348">
        <f t="shared" si="0"/>
        <v>0</v>
      </c>
      <c r="E97" s="349">
        <f>FlexTests!$C$16*($C$36-ABS(A97))*IF(ABS(A97)&lt;$C$36,1,0)/1000</f>
        <v>0</v>
      </c>
      <c r="F97" s="349">
        <f>IF(NOT(ISNA(I97)),FlexTests!$C$17*(A98-A97)*I97/1000000*($C$36+A97)/1000*IF(ABS(A97)&lt;$C$31/2-FlexTests!$C$18,0,1),0)</f>
        <v>0</v>
      </c>
      <c r="G97" s="349">
        <f>SUM(F$52:$F96)</f>
        <v>0</v>
      </c>
      <c r="H97" s="348">
        <f>CHOOSE(FlexTests!$C$15,E97,G97)</f>
        <v>0</v>
      </c>
      <c r="I97" s="347" t="e">
        <f>IF(ISNA(OutlineParameters!T160*2),OutlineParameters!S160*2,OutlineParameters!T160*2)</f>
        <v>#N/A</v>
      </c>
      <c r="J97" s="347">
        <f>IF(ISNA(RockerConcaveParameters!O156),RockerConcaveParameters!N156,RockerConcaveParameters!O156)</f>
        <v>0</v>
      </c>
      <c r="K97" s="347" t="e">
        <f t="shared" si="11"/>
        <v>#N/A</v>
      </c>
      <c r="L97" s="347" t="e">
        <f t="shared" si="12"/>
        <v>#N/A</v>
      </c>
      <c r="M97" s="347">
        <f t="shared" si="13"/>
        <v>0</v>
      </c>
      <c r="N97" s="347">
        <f t="shared" si="1"/>
        <v>0</v>
      </c>
      <c r="O97" s="347" t="e">
        <f t="shared" si="2"/>
        <v>#N/A</v>
      </c>
      <c r="P97" s="350" t="e">
        <f t="shared" si="14"/>
        <v>#N/A</v>
      </c>
      <c r="Q97" s="347" t="e">
        <f>MIN(IF(H97&gt;0,P97/H97,NA()),FlexTests!$C$20)</f>
        <v>#N/A</v>
      </c>
      <c r="R97" s="347" t="e">
        <f t="shared" si="3"/>
        <v>#N/A</v>
      </c>
      <c r="S97" s="347" t="e">
        <f>SUM(R97:$R$952)</f>
        <v>#N/A</v>
      </c>
      <c r="T97" s="347" t="e">
        <f t="shared" si="4"/>
        <v>#N/A</v>
      </c>
      <c r="U97" s="350" t="e">
        <f>SUM(T97:$T$952)*1000</f>
        <v>#N/A</v>
      </c>
      <c r="V97" s="347" t="e">
        <f>R97*IF(ABS(A97)&lt;FlexTests!$C$19,0,1)</f>
        <v>#N/A</v>
      </c>
      <c r="W97" s="347" t="e">
        <f>SUM(V97:$V$951)</f>
        <v>#N/A</v>
      </c>
      <c r="X97" s="347" t="e">
        <f t="shared" si="15"/>
        <v>#N/A</v>
      </c>
      <c r="Y97" s="350" t="e">
        <f>SUM($X97:X$951)</f>
        <v>#N/A</v>
      </c>
      <c r="Z97" s="347"/>
      <c r="AA97" s="347">
        <f t="shared" si="6"/>
        <v>0</v>
      </c>
      <c r="AB97" s="347">
        <f t="shared" si="7"/>
        <v>0</v>
      </c>
      <c r="AC97" s="347" t="e">
        <f t="shared" si="16"/>
        <v>#N/A</v>
      </c>
      <c r="AD97" s="347" t="e">
        <f t="shared" si="8"/>
        <v>#N/A</v>
      </c>
      <c r="AE97" s="347" t="e">
        <f t="shared" si="9"/>
        <v>#N/A</v>
      </c>
      <c r="AF97" s="347" t="e">
        <f>AD97/'Laminate Schedule'!$E$86/10</f>
        <v>#N/A</v>
      </c>
      <c r="AG97" s="347" t="e">
        <f>AE97/'Laminate Schedule'!$E$90/10</f>
        <v>#N/A</v>
      </c>
      <c r="AH97" s="347">
        <f t="shared" si="17"/>
        <v>0</v>
      </c>
      <c r="AK97" s="567">
        <f t="shared" si="18"/>
        <v>0</v>
      </c>
      <c r="AL97" s="567">
        <f t="shared" si="19"/>
        <v>0</v>
      </c>
      <c r="AM97" s="567">
        <f t="shared" si="20"/>
        <v>0</v>
      </c>
      <c r="AN97" s="347">
        <f>IF(SUM(AK97:AM97)=0,0,(AK97*'Laminate Schedule'!$D$83*'Laminate Schedule'!$C$83+AL97*'Laminate Schedule'!$D$84*'Laminate Schedule'!$C$84+AM97*'Laminate Schedule'!$D$85*'Laminate Schedule'!$C$85)/(AK97*'Laminate Schedule'!$D$83+AL97*'Laminate Schedule'!$D$84+AM97*'Laminate Schedule'!$D$85))</f>
        <v>0</v>
      </c>
      <c r="AO97" s="347">
        <f>AK97*'Laminate Schedule'!$L$12+AL97*'Laminate Schedule'!$L$13+AM97*'Laminate Schedule'!$L$14</f>
        <v>0</v>
      </c>
    </row>
    <row r="98" spans="1:41" s="244" customFormat="1">
      <c r="A98" s="567">
        <v>-853</v>
      </c>
      <c r="B98" s="347">
        <f>IF(ABS(A98)&lt;$C$17,$C$15,$C$16)*IF(ABS(A98)&lt;OutlineParameters!$C$46/2,1,0)</f>
        <v>0</v>
      </c>
      <c r="C98" s="347">
        <f t="shared" si="10"/>
        <v>0</v>
      </c>
      <c r="D98" s="348">
        <f t="shared" si="0"/>
        <v>0</v>
      </c>
      <c r="E98" s="349">
        <f>FlexTests!$C$16*($C$36-ABS(A98))*IF(ABS(A98)&lt;$C$36,1,0)/1000</f>
        <v>0</v>
      </c>
      <c r="F98" s="349">
        <f>IF(NOT(ISNA(I98)),FlexTests!$C$17*(A99-A98)*I98/1000000*($C$36+A98)/1000*IF(ABS(A98)&lt;$C$31/2-FlexTests!$C$18,0,1),0)</f>
        <v>0</v>
      </c>
      <c r="G98" s="349">
        <f>SUM(F$52:$F97)</f>
        <v>0</v>
      </c>
      <c r="H98" s="348">
        <f>CHOOSE(FlexTests!$C$15,E98,G98)</f>
        <v>0</v>
      </c>
      <c r="I98" s="347" t="e">
        <f>IF(ISNA(OutlineParameters!T161*2),OutlineParameters!S161*2,OutlineParameters!T161*2)</f>
        <v>#N/A</v>
      </c>
      <c r="J98" s="347">
        <f>IF(ISNA(RockerConcaveParameters!O157),RockerConcaveParameters!N157,RockerConcaveParameters!O157)</f>
        <v>0</v>
      </c>
      <c r="K98" s="347" t="e">
        <f t="shared" si="11"/>
        <v>#N/A</v>
      </c>
      <c r="L98" s="347" t="e">
        <f t="shared" si="12"/>
        <v>#N/A</v>
      </c>
      <c r="M98" s="347">
        <f t="shared" si="13"/>
        <v>0</v>
      </c>
      <c r="N98" s="347">
        <f t="shared" si="1"/>
        <v>0</v>
      </c>
      <c r="O98" s="347" t="e">
        <f t="shared" si="2"/>
        <v>#N/A</v>
      </c>
      <c r="P98" s="350" t="e">
        <f t="shared" si="14"/>
        <v>#N/A</v>
      </c>
      <c r="Q98" s="347" t="e">
        <f>MIN(IF(H98&gt;0,P98/H98,NA()),FlexTests!$C$20)</f>
        <v>#N/A</v>
      </c>
      <c r="R98" s="347" t="e">
        <f t="shared" si="3"/>
        <v>#N/A</v>
      </c>
      <c r="S98" s="347" t="e">
        <f>SUM(R98:$R$952)</f>
        <v>#N/A</v>
      </c>
      <c r="T98" s="347" t="e">
        <f t="shared" si="4"/>
        <v>#N/A</v>
      </c>
      <c r="U98" s="350" t="e">
        <f>SUM(T98:$T$952)*1000</f>
        <v>#N/A</v>
      </c>
      <c r="V98" s="347" t="e">
        <f>R98*IF(ABS(A98)&lt;FlexTests!$C$19,0,1)</f>
        <v>#N/A</v>
      </c>
      <c r="W98" s="347" t="e">
        <f>SUM(V98:$V$951)</f>
        <v>#N/A</v>
      </c>
      <c r="X98" s="347" t="e">
        <f t="shared" si="15"/>
        <v>#N/A</v>
      </c>
      <c r="Y98" s="350" t="e">
        <f>SUM($X98:X$951)</f>
        <v>#N/A</v>
      </c>
      <c r="Z98" s="347"/>
      <c r="AA98" s="347">
        <f t="shared" si="6"/>
        <v>0</v>
      </c>
      <c r="AB98" s="347">
        <f t="shared" si="7"/>
        <v>0</v>
      </c>
      <c r="AC98" s="347" t="e">
        <f t="shared" si="16"/>
        <v>#N/A</v>
      </c>
      <c r="AD98" s="347" t="e">
        <f t="shared" si="8"/>
        <v>#N/A</v>
      </c>
      <c r="AE98" s="347" t="e">
        <f t="shared" si="9"/>
        <v>#N/A</v>
      </c>
      <c r="AF98" s="347" t="e">
        <f>AD98/'Laminate Schedule'!$E$86/10</f>
        <v>#N/A</v>
      </c>
      <c r="AG98" s="347" t="e">
        <f>AE98/'Laminate Schedule'!$E$90/10</f>
        <v>#N/A</v>
      </c>
      <c r="AH98" s="347">
        <f t="shared" si="17"/>
        <v>0</v>
      </c>
      <c r="AK98" s="567">
        <f t="shared" si="18"/>
        <v>0</v>
      </c>
      <c r="AL98" s="567">
        <f t="shared" si="19"/>
        <v>0</v>
      </c>
      <c r="AM98" s="567">
        <f t="shared" si="20"/>
        <v>0</v>
      </c>
      <c r="AN98" s="347">
        <f>IF(SUM(AK98:AM98)=0,0,(AK98*'Laminate Schedule'!$D$83*'Laminate Schedule'!$C$83+AL98*'Laminate Schedule'!$D$84*'Laminate Schedule'!$C$84+AM98*'Laminate Schedule'!$D$85*'Laminate Schedule'!$C$85)/(AK98*'Laminate Schedule'!$D$83+AL98*'Laminate Schedule'!$D$84+AM98*'Laminate Schedule'!$D$85))</f>
        <v>0</v>
      </c>
      <c r="AO98" s="347">
        <f>AK98*'Laminate Schedule'!$L$12+AL98*'Laminate Schedule'!$L$13+AM98*'Laminate Schedule'!$L$14</f>
        <v>0</v>
      </c>
    </row>
    <row r="99" spans="1:41" s="244" customFormat="1">
      <c r="A99" s="567">
        <v>-852</v>
      </c>
      <c r="B99" s="347">
        <f>IF(ABS(A99)&lt;$C$17,$C$15,$C$16)*IF(ABS(A99)&lt;OutlineParameters!$C$46/2,1,0)</f>
        <v>0</v>
      </c>
      <c r="C99" s="347">
        <f t="shared" si="10"/>
        <v>0</v>
      </c>
      <c r="D99" s="348">
        <f t="shared" si="0"/>
        <v>0</v>
      </c>
      <c r="E99" s="349">
        <f>FlexTests!$C$16*($C$36-ABS(A99))*IF(ABS(A99)&lt;$C$36,1,0)/1000</f>
        <v>0</v>
      </c>
      <c r="F99" s="349">
        <f>IF(NOT(ISNA(I99)),FlexTests!$C$17*(A100-A99)*I99/1000000*($C$36+A99)/1000*IF(ABS(A99)&lt;$C$31/2-FlexTests!$C$18,0,1),0)</f>
        <v>0</v>
      </c>
      <c r="G99" s="349">
        <f>SUM(F$52:$F98)</f>
        <v>0</v>
      </c>
      <c r="H99" s="348">
        <f>CHOOSE(FlexTests!$C$15,E99,G99)</f>
        <v>0</v>
      </c>
      <c r="I99" s="347" t="e">
        <f>IF(ISNA(OutlineParameters!T162*2),OutlineParameters!S162*2,OutlineParameters!T162*2)</f>
        <v>#N/A</v>
      </c>
      <c r="J99" s="347">
        <f>IF(ISNA(RockerConcaveParameters!O158),RockerConcaveParameters!N158,RockerConcaveParameters!O158)</f>
        <v>0</v>
      </c>
      <c r="K99" s="347" t="e">
        <f t="shared" si="11"/>
        <v>#N/A</v>
      </c>
      <c r="L99" s="347" t="e">
        <f t="shared" si="12"/>
        <v>#N/A</v>
      </c>
      <c r="M99" s="347">
        <f t="shared" si="13"/>
        <v>0</v>
      </c>
      <c r="N99" s="347">
        <f t="shared" si="1"/>
        <v>0</v>
      </c>
      <c r="O99" s="347" t="e">
        <f t="shared" si="2"/>
        <v>#N/A</v>
      </c>
      <c r="P99" s="350" t="e">
        <f t="shared" si="14"/>
        <v>#N/A</v>
      </c>
      <c r="Q99" s="347" t="e">
        <f>MIN(IF(H99&gt;0,P99/H99,NA()),FlexTests!$C$20)</f>
        <v>#N/A</v>
      </c>
      <c r="R99" s="347" t="e">
        <f t="shared" si="3"/>
        <v>#N/A</v>
      </c>
      <c r="S99" s="347" t="e">
        <f>SUM(R99:$R$952)</f>
        <v>#N/A</v>
      </c>
      <c r="T99" s="347" t="e">
        <f t="shared" si="4"/>
        <v>#N/A</v>
      </c>
      <c r="U99" s="350" t="e">
        <f>SUM(T99:$T$952)*1000</f>
        <v>#N/A</v>
      </c>
      <c r="V99" s="347" t="e">
        <f>R99*IF(ABS(A99)&lt;FlexTests!$C$19,0,1)</f>
        <v>#N/A</v>
      </c>
      <c r="W99" s="347" t="e">
        <f>SUM(V99:$V$951)</f>
        <v>#N/A</v>
      </c>
      <c r="X99" s="347" t="e">
        <f t="shared" si="15"/>
        <v>#N/A</v>
      </c>
      <c r="Y99" s="350" t="e">
        <f>SUM($X99:X$951)</f>
        <v>#N/A</v>
      </c>
      <c r="Z99" s="347"/>
      <c r="AA99" s="347">
        <f t="shared" si="6"/>
        <v>0</v>
      </c>
      <c r="AB99" s="347">
        <f t="shared" si="7"/>
        <v>0</v>
      </c>
      <c r="AC99" s="347" t="e">
        <f t="shared" si="16"/>
        <v>#N/A</v>
      </c>
      <c r="AD99" s="347" t="e">
        <f t="shared" si="8"/>
        <v>#N/A</v>
      </c>
      <c r="AE99" s="347" t="e">
        <f t="shared" si="9"/>
        <v>#N/A</v>
      </c>
      <c r="AF99" s="347" t="e">
        <f>AD99/'Laminate Schedule'!$E$86/10</f>
        <v>#N/A</v>
      </c>
      <c r="AG99" s="347" t="e">
        <f>AE99/'Laminate Schedule'!$E$90/10</f>
        <v>#N/A</v>
      </c>
      <c r="AH99" s="347">
        <f t="shared" si="17"/>
        <v>0</v>
      </c>
      <c r="AK99" s="567">
        <f t="shared" si="18"/>
        <v>0</v>
      </c>
      <c r="AL99" s="567">
        <f t="shared" si="19"/>
        <v>0</v>
      </c>
      <c r="AM99" s="567">
        <f t="shared" si="20"/>
        <v>0</v>
      </c>
      <c r="AN99" s="347">
        <f>IF(SUM(AK99:AM99)=0,0,(AK99*'Laminate Schedule'!$D$83*'Laminate Schedule'!$C$83+AL99*'Laminate Schedule'!$D$84*'Laminate Schedule'!$C$84+AM99*'Laminate Schedule'!$D$85*'Laminate Schedule'!$C$85)/(AK99*'Laminate Schedule'!$D$83+AL99*'Laminate Schedule'!$D$84+AM99*'Laminate Schedule'!$D$85))</f>
        <v>0</v>
      </c>
      <c r="AO99" s="347">
        <f>AK99*'Laminate Schedule'!$L$12+AL99*'Laminate Schedule'!$L$13+AM99*'Laminate Schedule'!$L$14</f>
        <v>0</v>
      </c>
    </row>
    <row r="100" spans="1:41" s="244" customFormat="1">
      <c r="A100" s="567">
        <v>-851</v>
      </c>
      <c r="B100" s="347">
        <f>IF(ABS(A100)&lt;$C$17,$C$15,$C$16)*IF(ABS(A100)&lt;OutlineParameters!$C$46/2,1,0)</f>
        <v>0</v>
      </c>
      <c r="C100" s="347">
        <f t="shared" si="10"/>
        <v>0</v>
      </c>
      <c r="D100" s="348">
        <f t="shared" si="0"/>
        <v>0</v>
      </c>
      <c r="E100" s="349">
        <f>FlexTests!$C$16*($C$36-ABS(A100))*IF(ABS(A100)&lt;$C$36,1,0)/1000</f>
        <v>0</v>
      </c>
      <c r="F100" s="349">
        <f>IF(NOT(ISNA(I100)),FlexTests!$C$17*(A101-A100)*I100/1000000*($C$36+A100)/1000*IF(ABS(A100)&lt;$C$31/2-FlexTests!$C$18,0,1),0)</f>
        <v>0</v>
      </c>
      <c r="G100" s="349">
        <f>SUM(F$52:$F99)</f>
        <v>0</v>
      </c>
      <c r="H100" s="348">
        <f>CHOOSE(FlexTests!$C$15,E100,G100)</f>
        <v>0</v>
      </c>
      <c r="I100" s="347" t="e">
        <f>IF(ISNA(OutlineParameters!T163*2),OutlineParameters!S163*2,OutlineParameters!T163*2)</f>
        <v>#N/A</v>
      </c>
      <c r="J100" s="347">
        <f>IF(ISNA(RockerConcaveParameters!O159),RockerConcaveParameters!N159,RockerConcaveParameters!O159)</f>
        <v>0</v>
      </c>
      <c r="K100" s="347" t="e">
        <f t="shared" si="11"/>
        <v>#N/A</v>
      </c>
      <c r="L100" s="347" t="e">
        <f t="shared" si="12"/>
        <v>#N/A</v>
      </c>
      <c r="M100" s="347">
        <f t="shared" si="13"/>
        <v>0</v>
      </c>
      <c r="N100" s="347">
        <f t="shared" si="1"/>
        <v>0</v>
      </c>
      <c r="O100" s="347" t="e">
        <f t="shared" si="2"/>
        <v>#N/A</v>
      </c>
      <c r="P100" s="350" t="e">
        <f t="shared" si="14"/>
        <v>#N/A</v>
      </c>
      <c r="Q100" s="347" t="e">
        <f>MIN(IF(H100&gt;0,P100/H100,NA()),FlexTests!$C$20)</f>
        <v>#N/A</v>
      </c>
      <c r="R100" s="347" t="e">
        <f t="shared" si="3"/>
        <v>#N/A</v>
      </c>
      <c r="S100" s="347" t="e">
        <f>SUM(R100:$R$952)</f>
        <v>#N/A</v>
      </c>
      <c r="T100" s="347" t="e">
        <f t="shared" si="4"/>
        <v>#N/A</v>
      </c>
      <c r="U100" s="350" t="e">
        <f>SUM(T100:$T$952)*1000</f>
        <v>#N/A</v>
      </c>
      <c r="V100" s="347" t="e">
        <f>R100*IF(ABS(A100)&lt;FlexTests!$C$19,0,1)</f>
        <v>#N/A</v>
      </c>
      <c r="W100" s="347" t="e">
        <f>SUM(V100:$V$951)</f>
        <v>#N/A</v>
      </c>
      <c r="X100" s="347" t="e">
        <f t="shared" si="15"/>
        <v>#N/A</v>
      </c>
      <c r="Y100" s="350" t="e">
        <f>SUM($X100:X$951)</f>
        <v>#N/A</v>
      </c>
      <c r="Z100" s="347"/>
      <c r="AA100" s="347">
        <f t="shared" si="6"/>
        <v>0</v>
      </c>
      <c r="AB100" s="347">
        <f t="shared" si="7"/>
        <v>0</v>
      </c>
      <c r="AC100" s="347" t="e">
        <f t="shared" si="16"/>
        <v>#N/A</v>
      </c>
      <c r="AD100" s="347" t="e">
        <f t="shared" si="8"/>
        <v>#N/A</v>
      </c>
      <c r="AE100" s="347" t="e">
        <f t="shared" si="9"/>
        <v>#N/A</v>
      </c>
      <c r="AF100" s="347" t="e">
        <f>AD100/'Laminate Schedule'!$E$86/10</f>
        <v>#N/A</v>
      </c>
      <c r="AG100" s="347" t="e">
        <f>AE100/'Laminate Schedule'!$E$90/10</f>
        <v>#N/A</v>
      </c>
      <c r="AH100" s="347">
        <f t="shared" si="17"/>
        <v>0</v>
      </c>
      <c r="AK100" s="567">
        <f t="shared" si="18"/>
        <v>0</v>
      </c>
      <c r="AL100" s="567">
        <f t="shared" si="19"/>
        <v>0</v>
      </c>
      <c r="AM100" s="567">
        <f t="shared" si="20"/>
        <v>0</v>
      </c>
      <c r="AN100" s="347">
        <f>IF(SUM(AK100:AM100)=0,0,(AK100*'Laminate Schedule'!$D$83*'Laminate Schedule'!$C$83+AL100*'Laminate Schedule'!$D$84*'Laminate Schedule'!$C$84+AM100*'Laminate Schedule'!$D$85*'Laminate Schedule'!$C$85)/(AK100*'Laminate Schedule'!$D$83+AL100*'Laminate Schedule'!$D$84+AM100*'Laminate Schedule'!$D$85))</f>
        <v>0</v>
      </c>
      <c r="AO100" s="347">
        <f>AK100*'Laminate Schedule'!$L$12+AL100*'Laminate Schedule'!$L$13+AM100*'Laminate Schedule'!$L$14</f>
        <v>0</v>
      </c>
    </row>
    <row r="101" spans="1:41" s="244" customFormat="1">
      <c r="A101" s="567">
        <v>-850</v>
      </c>
      <c r="B101" s="347">
        <f>IF(ABS(A101)&lt;$C$17,$C$15,$C$16)*IF(ABS(A101)&lt;OutlineParameters!$C$46/2,1,0)</f>
        <v>0</v>
      </c>
      <c r="C101" s="347">
        <f t="shared" si="10"/>
        <v>0</v>
      </c>
      <c r="D101" s="348">
        <f t="shared" si="0"/>
        <v>0</v>
      </c>
      <c r="E101" s="349">
        <f>FlexTests!$C$16*($C$36-ABS(A101))*IF(ABS(A101)&lt;$C$36,1,0)/1000</f>
        <v>0</v>
      </c>
      <c r="F101" s="349">
        <f>IF(NOT(ISNA(I101)),FlexTests!$C$17*(A102-A101)*I101/1000000*($C$36+A101)/1000*IF(ABS(A101)&lt;$C$31/2-FlexTests!$C$18,0,1),0)</f>
        <v>0</v>
      </c>
      <c r="G101" s="349">
        <f>SUM(F$52:$F100)</f>
        <v>0</v>
      </c>
      <c r="H101" s="348">
        <f>CHOOSE(FlexTests!$C$15,E101,G101)</f>
        <v>0</v>
      </c>
      <c r="I101" s="347" t="e">
        <f>IF(ISNA(OutlineParameters!T164*2),OutlineParameters!S164*2,OutlineParameters!T164*2)</f>
        <v>#N/A</v>
      </c>
      <c r="J101" s="347">
        <f>IF(ISNA(RockerConcaveParameters!O160),RockerConcaveParameters!N160,RockerConcaveParameters!O160)</f>
        <v>0</v>
      </c>
      <c r="K101" s="347" t="e">
        <f t="shared" si="11"/>
        <v>#N/A</v>
      </c>
      <c r="L101" s="347" t="e">
        <f t="shared" si="12"/>
        <v>#N/A</v>
      </c>
      <c r="M101" s="347">
        <f t="shared" si="13"/>
        <v>0</v>
      </c>
      <c r="N101" s="347">
        <f t="shared" si="1"/>
        <v>0</v>
      </c>
      <c r="O101" s="347" t="e">
        <f t="shared" si="2"/>
        <v>#N/A</v>
      </c>
      <c r="P101" s="350" t="e">
        <f t="shared" si="14"/>
        <v>#N/A</v>
      </c>
      <c r="Q101" s="347" t="e">
        <f>MIN(IF(H101&gt;0,P101/H101,NA()),FlexTests!$C$20)</f>
        <v>#N/A</v>
      </c>
      <c r="R101" s="347" t="e">
        <f t="shared" si="3"/>
        <v>#N/A</v>
      </c>
      <c r="S101" s="347" t="e">
        <f>SUM(R101:$R$952)</f>
        <v>#N/A</v>
      </c>
      <c r="T101" s="347" t="e">
        <f t="shared" si="4"/>
        <v>#N/A</v>
      </c>
      <c r="U101" s="350" t="e">
        <f>SUM(T101:$T$952)*1000</f>
        <v>#N/A</v>
      </c>
      <c r="V101" s="347" t="e">
        <f>R101*IF(ABS(A101)&lt;FlexTests!$C$19,0,1)</f>
        <v>#N/A</v>
      </c>
      <c r="W101" s="347" t="e">
        <f>SUM(V101:$V$951)</f>
        <v>#N/A</v>
      </c>
      <c r="X101" s="347" t="e">
        <f t="shared" si="15"/>
        <v>#N/A</v>
      </c>
      <c r="Y101" s="350" t="e">
        <f>SUM($X101:X$951)</f>
        <v>#N/A</v>
      </c>
      <c r="Z101" s="347"/>
      <c r="AA101" s="347">
        <f t="shared" si="6"/>
        <v>0</v>
      </c>
      <c r="AB101" s="347">
        <f t="shared" si="7"/>
        <v>0</v>
      </c>
      <c r="AC101" s="347" t="e">
        <f t="shared" si="16"/>
        <v>#N/A</v>
      </c>
      <c r="AD101" s="347" t="e">
        <f t="shared" si="8"/>
        <v>#N/A</v>
      </c>
      <c r="AE101" s="347" t="e">
        <f t="shared" si="9"/>
        <v>#N/A</v>
      </c>
      <c r="AF101" s="347" t="e">
        <f>AD101/'Laminate Schedule'!$E$86/10</f>
        <v>#N/A</v>
      </c>
      <c r="AG101" s="347" t="e">
        <f>AE101/'Laminate Schedule'!$E$90/10</f>
        <v>#N/A</v>
      </c>
      <c r="AH101" s="347">
        <f t="shared" si="17"/>
        <v>0</v>
      </c>
      <c r="AK101" s="567">
        <f t="shared" si="18"/>
        <v>0</v>
      </c>
      <c r="AL101" s="567">
        <f t="shared" si="19"/>
        <v>0</v>
      </c>
      <c r="AM101" s="567">
        <f t="shared" si="20"/>
        <v>0</v>
      </c>
      <c r="AN101" s="347">
        <f>IF(SUM(AK101:AM101)=0,0,(AK101*'Laminate Schedule'!$D$83*'Laminate Schedule'!$C$83+AL101*'Laminate Schedule'!$D$84*'Laminate Schedule'!$C$84+AM101*'Laminate Schedule'!$D$85*'Laminate Schedule'!$C$85)/(AK101*'Laminate Schedule'!$D$83+AL101*'Laminate Schedule'!$D$84+AM101*'Laminate Schedule'!$D$85))</f>
        <v>0</v>
      </c>
      <c r="AO101" s="347">
        <f>AK101*'Laminate Schedule'!$L$12+AL101*'Laminate Schedule'!$L$13+AM101*'Laminate Schedule'!$L$14</f>
        <v>0</v>
      </c>
    </row>
    <row r="102" spans="1:41" s="244" customFormat="1">
      <c r="A102" s="567">
        <v>-849</v>
      </c>
      <c r="B102" s="347">
        <f>IF(ABS(A102)&lt;$C$17,$C$15,$C$16)*IF(ABS(A102)&lt;OutlineParameters!$C$46/2,1,0)</f>
        <v>0</v>
      </c>
      <c r="C102" s="347">
        <f t="shared" si="10"/>
        <v>0</v>
      </c>
      <c r="D102" s="348">
        <f t="shared" si="0"/>
        <v>0</v>
      </c>
      <c r="E102" s="349">
        <f>FlexTests!$C$16*($C$36-ABS(A102))*IF(ABS(A102)&lt;$C$36,1,0)/1000</f>
        <v>0</v>
      </c>
      <c r="F102" s="349">
        <f>IF(NOT(ISNA(I102)),FlexTests!$C$17*(A103-A102)*I102/1000000*($C$36+A102)/1000*IF(ABS(A102)&lt;$C$31/2-FlexTests!$C$18,0,1),0)</f>
        <v>0</v>
      </c>
      <c r="G102" s="349">
        <f>SUM(F$52:$F101)</f>
        <v>0</v>
      </c>
      <c r="H102" s="348">
        <f>CHOOSE(FlexTests!$C$15,E102,G102)</f>
        <v>0</v>
      </c>
      <c r="I102" s="347" t="e">
        <f>IF(ISNA(OutlineParameters!T165*2),OutlineParameters!S165*2,OutlineParameters!T165*2)</f>
        <v>#N/A</v>
      </c>
      <c r="J102" s="347">
        <f>IF(ISNA(RockerConcaveParameters!O161),RockerConcaveParameters!N161,RockerConcaveParameters!O161)</f>
        <v>0</v>
      </c>
      <c r="K102" s="347" t="e">
        <f t="shared" si="11"/>
        <v>#N/A</v>
      </c>
      <c r="L102" s="347" t="e">
        <f t="shared" si="12"/>
        <v>#N/A</v>
      </c>
      <c r="M102" s="347">
        <f t="shared" si="13"/>
        <v>0</v>
      </c>
      <c r="N102" s="347">
        <f t="shared" si="1"/>
        <v>0</v>
      </c>
      <c r="O102" s="347" t="e">
        <f t="shared" si="2"/>
        <v>#N/A</v>
      </c>
      <c r="P102" s="350" t="e">
        <f t="shared" si="14"/>
        <v>#N/A</v>
      </c>
      <c r="Q102" s="347" t="e">
        <f>MIN(IF(H102&gt;0,P102/H102,NA()),FlexTests!$C$20)</f>
        <v>#N/A</v>
      </c>
      <c r="R102" s="347" t="e">
        <f t="shared" si="3"/>
        <v>#N/A</v>
      </c>
      <c r="S102" s="347" t="e">
        <f>SUM(R102:$R$952)</f>
        <v>#N/A</v>
      </c>
      <c r="T102" s="347" t="e">
        <f t="shared" si="4"/>
        <v>#N/A</v>
      </c>
      <c r="U102" s="350" t="e">
        <f>SUM(T102:$T$952)*1000</f>
        <v>#N/A</v>
      </c>
      <c r="V102" s="347" t="e">
        <f>R102*IF(ABS(A102)&lt;FlexTests!$C$19,0,1)</f>
        <v>#N/A</v>
      </c>
      <c r="W102" s="347" t="e">
        <f>SUM(V102:$V$951)</f>
        <v>#N/A</v>
      </c>
      <c r="X102" s="347" t="e">
        <f t="shared" si="15"/>
        <v>#N/A</v>
      </c>
      <c r="Y102" s="350" t="e">
        <f>SUM($X102:X$951)</f>
        <v>#N/A</v>
      </c>
      <c r="Z102" s="347"/>
      <c r="AA102" s="347">
        <f t="shared" si="6"/>
        <v>0</v>
      </c>
      <c r="AB102" s="347">
        <f t="shared" si="7"/>
        <v>0</v>
      </c>
      <c r="AC102" s="347" t="e">
        <f t="shared" si="16"/>
        <v>#N/A</v>
      </c>
      <c r="AD102" s="347" t="e">
        <f t="shared" si="8"/>
        <v>#N/A</v>
      </c>
      <c r="AE102" s="347" t="e">
        <f t="shared" si="9"/>
        <v>#N/A</v>
      </c>
      <c r="AF102" s="347" t="e">
        <f>AD102/'Laminate Schedule'!$E$86/10</f>
        <v>#N/A</v>
      </c>
      <c r="AG102" s="347" t="e">
        <f>AE102/'Laminate Schedule'!$E$90/10</f>
        <v>#N/A</v>
      </c>
      <c r="AH102" s="347">
        <f t="shared" si="17"/>
        <v>0</v>
      </c>
      <c r="AK102" s="567">
        <f t="shared" si="18"/>
        <v>0</v>
      </c>
      <c r="AL102" s="567">
        <f t="shared" si="19"/>
        <v>0</v>
      </c>
      <c r="AM102" s="567">
        <f t="shared" si="20"/>
        <v>0</v>
      </c>
      <c r="AN102" s="347">
        <f>IF(SUM(AK102:AM102)=0,0,(AK102*'Laminate Schedule'!$D$83*'Laminate Schedule'!$C$83+AL102*'Laminate Schedule'!$D$84*'Laminate Schedule'!$C$84+AM102*'Laminate Schedule'!$D$85*'Laminate Schedule'!$C$85)/(AK102*'Laminate Schedule'!$D$83+AL102*'Laminate Schedule'!$D$84+AM102*'Laminate Schedule'!$D$85))</f>
        <v>0</v>
      </c>
      <c r="AO102" s="347">
        <f>AK102*'Laminate Schedule'!$L$12+AL102*'Laminate Schedule'!$L$13+AM102*'Laminate Schedule'!$L$14</f>
        <v>0</v>
      </c>
    </row>
    <row r="103" spans="1:41" s="244" customFormat="1">
      <c r="A103" s="567">
        <v>-848</v>
      </c>
      <c r="B103" s="347">
        <f>IF(ABS(A103)&lt;$C$17,$C$15,$C$16)*IF(ABS(A103)&lt;OutlineParameters!$C$46/2,1,0)</f>
        <v>0</v>
      </c>
      <c r="C103" s="347">
        <f t="shared" si="10"/>
        <v>0</v>
      </c>
      <c r="D103" s="348">
        <f t="shared" si="0"/>
        <v>0</v>
      </c>
      <c r="E103" s="349">
        <f>FlexTests!$C$16*($C$36-ABS(A103))*IF(ABS(A103)&lt;$C$36,1,0)/1000</f>
        <v>0</v>
      </c>
      <c r="F103" s="349">
        <f>IF(NOT(ISNA(I103)),FlexTests!$C$17*(A104-A103)*I103/1000000*($C$36+A103)/1000*IF(ABS(A103)&lt;$C$31/2-FlexTests!$C$18,0,1),0)</f>
        <v>0</v>
      </c>
      <c r="G103" s="349">
        <f>SUM(F$52:$F102)</f>
        <v>0</v>
      </c>
      <c r="H103" s="348">
        <f>CHOOSE(FlexTests!$C$15,E103,G103)</f>
        <v>0</v>
      </c>
      <c r="I103" s="347" t="e">
        <f>IF(ISNA(OutlineParameters!T166*2),OutlineParameters!S166*2,OutlineParameters!T166*2)</f>
        <v>#N/A</v>
      </c>
      <c r="J103" s="347">
        <f>IF(ISNA(RockerConcaveParameters!O162),RockerConcaveParameters!N162,RockerConcaveParameters!O162)</f>
        <v>0</v>
      </c>
      <c r="K103" s="347" t="e">
        <f t="shared" si="11"/>
        <v>#N/A</v>
      </c>
      <c r="L103" s="347" t="e">
        <f t="shared" si="12"/>
        <v>#N/A</v>
      </c>
      <c r="M103" s="347">
        <f t="shared" si="13"/>
        <v>0</v>
      </c>
      <c r="N103" s="347">
        <f t="shared" si="1"/>
        <v>0</v>
      </c>
      <c r="O103" s="347" t="e">
        <f t="shared" si="2"/>
        <v>#N/A</v>
      </c>
      <c r="P103" s="350" t="e">
        <f t="shared" si="14"/>
        <v>#N/A</v>
      </c>
      <c r="Q103" s="347" t="e">
        <f>MIN(IF(H103&gt;0,P103/H103,NA()),FlexTests!$C$20)</f>
        <v>#N/A</v>
      </c>
      <c r="R103" s="347" t="e">
        <f t="shared" si="3"/>
        <v>#N/A</v>
      </c>
      <c r="S103" s="347" t="e">
        <f>SUM(R103:$R$952)</f>
        <v>#N/A</v>
      </c>
      <c r="T103" s="347" t="e">
        <f t="shared" si="4"/>
        <v>#N/A</v>
      </c>
      <c r="U103" s="350" t="e">
        <f>SUM(T103:$T$952)*1000</f>
        <v>#N/A</v>
      </c>
      <c r="V103" s="347" t="e">
        <f>R103*IF(ABS(A103)&lt;FlexTests!$C$19,0,1)</f>
        <v>#N/A</v>
      </c>
      <c r="W103" s="347" t="e">
        <f>SUM(V103:$V$951)</f>
        <v>#N/A</v>
      </c>
      <c r="X103" s="347" t="e">
        <f t="shared" si="15"/>
        <v>#N/A</v>
      </c>
      <c r="Y103" s="350" t="e">
        <f>SUM($X103:X$951)</f>
        <v>#N/A</v>
      </c>
      <c r="Z103" s="347"/>
      <c r="AA103" s="347">
        <f t="shared" si="6"/>
        <v>0</v>
      </c>
      <c r="AB103" s="347">
        <f t="shared" si="7"/>
        <v>0</v>
      </c>
      <c r="AC103" s="347" t="e">
        <f t="shared" si="16"/>
        <v>#N/A</v>
      </c>
      <c r="AD103" s="347" t="e">
        <f t="shared" si="8"/>
        <v>#N/A</v>
      </c>
      <c r="AE103" s="347" t="e">
        <f t="shared" si="9"/>
        <v>#N/A</v>
      </c>
      <c r="AF103" s="347" t="e">
        <f>AD103/'Laminate Schedule'!$E$86/10</f>
        <v>#N/A</v>
      </c>
      <c r="AG103" s="347" t="e">
        <f>AE103/'Laminate Schedule'!$E$90/10</f>
        <v>#N/A</v>
      </c>
      <c r="AH103" s="347">
        <f t="shared" si="17"/>
        <v>0</v>
      </c>
      <c r="AK103" s="567">
        <f t="shared" si="18"/>
        <v>0</v>
      </c>
      <c r="AL103" s="567">
        <f t="shared" si="19"/>
        <v>0</v>
      </c>
      <c r="AM103" s="567">
        <f t="shared" si="20"/>
        <v>0</v>
      </c>
      <c r="AN103" s="347">
        <f>IF(SUM(AK103:AM103)=0,0,(AK103*'Laminate Schedule'!$D$83*'Laminate Schedule'!$C$83+AL103*'Laminate Schedule'!$D$84*'Laminate Schedule'!$C$84+AM103*'Laminate Schedule'!$D$85*'Laminate Schedule'!$C$85)/(AK103*'Laminate Schedule'!$D$83+AL103*'Laminate Schedule'!$D$84+AM103*'Laminate Schedule'!$D$85))</f>
        <v>0</v>
      </c>
      <c r="AO103" s="347">
        <f>AK103*'Laminate Schedule'!$L$12+AL103*'Laminate Schedule'!$L$13+AM103*'Laminate Schedule'!$L$14</f>
        <v>0</v>
      </c>
    </row>
    <row r="104" spans="1:41" s="244" customFormat="1">
      <c r="A104" s="567">
        <v>-847</v>
      </c>
      <c r="B104" s="347">
        <f>IF(ABS(A104)&lt;$C$17,$C$15,$C$16)*IF(ABS(A104)&lt;OutlineParameters!$C$46/2,1,0)</f>
        <v>0</v>
      </c>
      <c r="C104" s="347">
        <f t="shared" si="10"/>
        <v>0</v>
      </c>
      <c r="D104" s="348">
        <f t="shared" si="0"/>
        <v>0</v>
      </c>
      <c r="E104" s="349">
        <f>FlexTests!$C$16*($C$36-ABS(A104))*IF(ABS(A104)&lt;$C$36,1,0)/1000</f>
        <v>0</v>
      </c>
      <c r="F104" s="349">
        <f>IF(NOT(ISNA(I104)),FlexTests!$C$17*(A105-A104)*I104/1000000*($C$36+A104)/1000*IF(ABS(A104)&lt;$C$31/2-FlexTests!$C$18,0,1),0)</f>
        <v>0</v>
      </c>
      <c r="G104" s="349">
        <f>SUM(F$52:$F103)</f>
        <v>0</v>
      </c>
      <c r="H104" s="348">
        <f>CHOOSE(FlexTests!$C$15,E104,G104)</f>
        <v>0</v>
      </c>
      <c r="I104" s="347" t="e">
        <f>IF(ISNA(OutlineParameters!T167*2),OutlineParameters!S167*2,OutlineParameters!T167*2)</f>
        <v>#N/A</v>
      </c>
      <c r="J104" s="347">
        <f>IF(ISNA(RockerConcaveParameters!O163),RockerConcaveParameters!N163,RockerConcaveParameters!O163)</f>
        <v>0</v>
      </c>
      <c r="K104" s="347" t="e">
        <f t="shared" si="11"/>
        <v>#N/A</v>
      </c>
      <c r="L104" s="347" t="e">
        <f t="shared" si="12"/>
        <v>#N/A</v>
      </c>
      <c r="M104" s="347">
        <f t="shared" si="13"/>
        <v>0</v>
      </c>
      <c r="N104" s="347">
        <f t="shared" si="1"/>
        <v>0</v>
      </c>
      <c r="O104" s="347" t="e">
        <f t="shared" si="2"/>
        <v>#N/A</v>
      </c>
      <c r="P104" s="350" t="e">
        <f t="shared" si="14"/>
        <v>#N/A</v>
      </c>
      <c r="Q104" s="347" t="e">
        <f>MIN(IF(H104&gt;0,P104/H104,NA()),FlexTests!$C$20)</f>
        <v>#N/A</v>
      </c>
      <c r="R104" s="347" t="e">
        <f t="shared" si="3"/>
        <v>#N/A</v>
      </c>
      <c r="S104" s="347" t="e">
        <f>SUM(R104:$R$952)</f>
        <v>#N/A</v>
      </c>
      <c r="T104" s="347" t="e">
        <f t="shared" si="4"/>
        <v>#N/A</v>
      </c>
      <c r="U104" s="350" t="e">
        <f>SUM(T104:$T$952)*1000</f>
        <v>#N/A</v>
      </c>
      <c r="V104" s="347" t="e">
        <f>R104*IF(ABS(A104)&lt;FlexTests!$C$19,0,1)</f>
        <v>#N/A</v>
      </c>
      <c r="W104" s="347" t="e">
        <f>SUM(V104:$V$951)</f>
        <v>#N/A</v>
      </c>
      <c r="X104" s="347" t="e">
        <f t="shared" si="15"/>
        <v>#N/A</v>
      </c>
      <c r="Y104" s="350" t="e">
        <f>SUM($X104:X$951)</f>
        <v>#N/A</v>
      </c>
      <c r="Z104" s="347"/>
      <c r="AA104" s="347">
        <f t="shared" si="6"/>
        <v>0</v>
      </c>
      <c r="AB104" s="347">
        <f t="shared" si="7"/>
        <v>0</v>
      </c>
      <c r="AC104" s="347" t="e">
        <f t="shared" si="16"/>
        <v>#N/A</v>
      </c>
      <c r="AD104" s="347" t="e">
        <f t="shared" si="8"/>
        <v>#N/A</v>
      </c>
      <c r="AE104" s="347" t="e">
        <f t="shared" si="9"/>
        <v>#N/A</v>
      </c>
      <c r="AF104" s="347" t="e">
        <f>AD104/'Laminate Schedule'!$E$86/10</f>
        <v>#N/A</v>
      </c>
      <c r="AG104" s="347" t="e">
        <f>AE104/'Laminate Schedule'!$E$90/10</f>
        <v>#N/A</v>
      </c>
      <c r="AH104" s="347">
        <f t="shared" si="17"/>
        <v>0</v>
      </c>
      <c r="AK104" s="567">
        <f t="shared" si="18"/>
        <v>0</v>
      </c>
      <c r="AL104" s="567">
        <f t="shared" si="19"/>
        <v>0</v>
      </c>
      <c r="AM104" s="567">
        <f t="shared" si="20"/>
        <v>0</v>
      </c>
      <c r="AN104" s="347">
        <f>IF(SUM(AK104:AM104)=0,0,(AK104*'Laminate Schedule'!$D$83*'Laminate Schedule'!$C$83+AL104*'Laminate Schedule'!$D$84*'Laminate Schedule'!$C$84+AM104*'Laminate Schedule'!$D$85*'Laminate Schedule'!$C$85)/(AK104*'Laminate Schedule'!$D$83+AL104*'Laminate Schedule'!$D$84+AM104*'Laminate Schedule'!$D$85))</f>
        <v>0</v>
      </c>
      <c r="AO104" s="347">
        <f>AK104*'Laminate Schedule'!$L$12+AL104*'Laminate Schedule'!$L$13+AM104*'Laminate Schedule'!$L$14</f>
        <v>0</v>
      </c>
    </row>
    <row r="105" spans="1:41" s="244" customFormat="1">
      <c r="A105" s="567">
        <v>-846</v>
      </c>
      <c r="B105" s="347">
        <f>IF(ABS(A105)&lt;$C$17,$C$15,$C$16)*IF(ABS(A105)&lt;OutlineParameters!$C$46/2,1,0)</f>
        <v>0</v>
      </c>
      <c r="C105" s="347">
        <f t="shared" si="10"/>
        <v>0</v>
      </c>
      <c r="D105" s="348">
        <f t="shared" si="0"/>
        <v>0</v>
      </c>
      <c r="E105" s="349">
        <f>FlexTests!$C$16*($C$36-ABS(A105))*IF(ABS(A105)&lt;$C$36,1,0)/1000</f>
        <v>0</v>
      </c>
      <c r="F105" s="349">
        <f>IF(NOT(ISNA(I105)),FlexTests!$C$17*(A106-A105)*I105/1000000*($C$36+A105)/1000*IF(ABS(A105)&lt;$C$31/2-FlexTests!$C$18,0,1),0)</f>
        <v>0</v>
      </c>
      <c r="G105" s="349">
        <f>SUM(F$52:$F104)</f>
        <v>0</v>
      </c>
      <c r="H105" s="348">
        <f>CHOOSE(FlexTests!$C$15,E105,G105)</f>
        <v>0</v>
      </c>
      <c r="I105" s="347" t="e">
        <f>IF(ISNA(OutlineParameters!T168*2),OutlineParameters!S168*2,OutlineParameters!T168*2)</f>
        <v>#N/A</v>
      </c>
      <c r="J105" s="347">
        <f>IF(ISNA(RockerConcaveParameters!O164),RockerConcaveParameters!N164,RockerConcaveParameters!O164)</f>
        <v>0</v>
      </c>
      <c r="K105" s="347" t="e">
        <f t="shared" si="11"/>
        <v>#N/A</v>
      </c>
      <c r="L105" s="347" t="e">
        <f t="shared" si="12"/>
        <v>#N/A</v>
      </c>
      <c r="M105" s="347">
        <f t="shared" si="13"/>
        <v>0</v>
      </c>
      <c r="N105" s="347">
        <f t="shared" si="1"/>
        <v>0</v>
      </c>
      <c r="O105" s="347" t="e">
        <f t="shared" si="2"/>
        <v>#N/A</v>
      </c>
      <c r="P105" s="350" t="e">
        <f t="shared" si="14"/>
        <v>#N/A</v>
      </c>
      <c r="Q105" s="347" t="e">
        <f>MIN(IF(H105&gt;0,P105/H105,NA()),FlexTests!$C$20)</f>
        <v>#N/A</v>
      </c>
      <c r="R105" s="347" t="e">
        <f t="shared" si="3"/>
        <v>#N/A</v>
      </c>
      <c r="S105" s="347" t="e">
        <f>SUM(R105:$R$952)</f>
        <v>#N/A</v>
      </c>
      <c r="T105" s="347" t="e">
        <f t="shared" si="4"/>
        <v>#N/A</v>
      </c>
      <c r="U105" s="350" t="e">
        <f>SUM(T105:$T$952)*1000</f>
        <v>#N/A</v>
      </c>
      <c r="V105" s="347" t="e">
        <f>R105*IF(ABS(A105)&lt;FlexTests!$C$19,0,1)</f>
        <v>#N/A</v>
      </c>
      <c r="W105" s="347" t="e">
        <f>SUM(V105:$V$951)</f>
        <v>#N/A</v>
      </c>
      <c r="X105" s="347" t="e">
        <f t="shared" si="15"/>
        <v>#N/A</v>
      </c>
      <c r="Y105" s="350" t="e">
        <f>SUM($X105:X$951)</f>
        <v>#N/A</v>
      </c>
      <c r="Z105" s="347"/>
      <c r="AA105" s="347">
        <f t="shared" si="6"/>
        <v>0</v>
      </c>
      <c r="AB105" s="347">
        <f t="shared" si="7"/>
        <v>0</v>
      </c>
      <c r="AC105" s="347" t="e">
        <f t="shared" si="16"/>
        <v>#N/A</v>
      </c>
      <c r="AD105" s="347" t="e">
        <f t="shared" si="8"/>
        <v>#N/A</v>
      </c>
      <c r="AE105" s="347" t="e">
        <f t="shared" si="9"/>
        <v>#N/A</v>
      </c>
      <c r="AF105" s="347" t="e">
        <f>AD105/'Laminate Schedule'!$E$86/10</f>
        <v>#N/A</v>
      </c>
      <c r="AG105" s="347" t="e">
        <f>AE105/'Laminate Schedule'!$E$90/10</f>
        <v>#N/A</v>
      </c>
      <c r="AH105" s="347">
        <f t="shared" si="17"/>
        <v>0</v>
      </c>
      <c r="AK105" s="567">
        <f t="shared" si="18"/>
        <v>0</v>
      </c>
      <c r="AL105" s="567">
        <f t="shared" si="19"/>
        <v>0</v>
      </c>
      <c r="AM105" s="567">
        <f t="shared" si="20"/>
        <v>0</v>
      </c>
      <c r="AN105" s="347">
        <f>IF(SUM(AK105:AM105)=0,0,(AK105*'Laminate Schedule'!$D$83*'Laminate Schedule'!$C$83+AL105*'Laminate Schedule'!$D$84*'Laminate Schedule'!$C$84+AM105*'Laminate Schedule'!$D$85*'Laminate Schedule'!$C$85)/(AK105*'Laminate Schedule'!$D$83+AL105*'Laminate Schedule'!$D$84+AM105*'Laminate Schedule'!$D$85))</f>
        <v>0</v>
      </c>
      <c r="AO105" s="347">
        <f>AK105*'Laminate Schedule'!$L$12+AL105*'Laminate Schedule'!$L$13+AM105*'Laminate Schedule'!$L$14</f>
        <v>0</v>
      </c>
    </row>
    <row r="106" spans="1:41" s="244" customFormat="1">
      <c r="A106" s="567">
        <v>-845</v>
      </c>
      <c r="B106" s="347">
        <f>IF(ABS(A106)&lt;$C$17,$C$15,$C$16)*IF(ABS(A106)&lt;OutlineParameters!$C$46/2,1,0)</f>
        <v>0</v>
      </c>
      <c r="C106" s="347">
        <f t="shared" si="10"/>
        <v>0</v>
      </c>
      <c r="D106" s="348">
        <f t="shared" si="0"/>
        <v>0</v>
      </c>
      <c r="E106" s="349">
        <f>FlexTests!$C$16*($C$36-ABS(A106))*IF(ABS(A106)&lt;$C$36,1,0)/1000</f>
        <v>0</v>
      </c>
      <c r="F106" s="349">
        <f>IF(NOT(ISNA(I106)),FlexTests!$C$17*(A107-A106)*I106/1000000*($C$36+A106)/1000*IF(ABS(A106)&lt;$C$31/2-FlexTests!$C$18,0,1),0)</f>
        <v>0</v>
      </c>
      <c r="G106" s="349">
        <f>SUM(F$52:$F105)</f>
        <v>0</v>
      </c>
      <c r="H106" s="348">
        <f>CHOOSE(FlexTests!$C$15,E106,G106)</f>
        <v>0</v>
      </c>
      <c r="I106" s="347" t="e">
        <f>IF(ISNA(OutlineParameters!T169*2),OutlineParameters!S169*2,OutlineParameters!T169*2)</f>
        <v>#N/A</v>
      </c>
      <c r="J106" s="347">
        <f>IF(ISNA(RockerConcaveParameters!O165),RockerConcaveParameters!N165,RockerConcaveParameters!O165)</f>
        <v>0</v>
      </c>
      <c r="K106" s="347" t="e">
        <f t="shared" si="11"/>
        <v>#N/A</v>
      </c>
      <c r="L106" s="347" t="e">
        <f t="shared" si="12"/>
        <v>#N/A</v>
      </c>
      <c r="M106" s="347">
        <f t="shared" si="13"/>
        <v>0</v>
      </c>
      <c r="N106" s="347">
        <f t="shared" si="1"/>
        <v>0</v>
      </c>
      <c r="O106" s="347" t="e">
        <f t="shared" si="2"/>
        <v>#N/A</v>
      </c>
      <c r="P106" s="350" t="e">
        <f t="shared" si="14"/>
        <v>#N/A</v>
      </c>
      <c r="Q106" s="347" t="e">
        <f>MIN(IF(H106&gt;0,P106/H106,NA()),FlexTests!$C$20)</f>
        <v>#N/A</v>
      </c>
      <c r="R106" s="347" t="e">
        <f t="shared" si="3"/>
        <v>#N/A</v>
      </c>
      <c r="S106" s="347" t="e">
        <f>SUM(R106:$R$952)</f>
        <v>#N/A</v>
      </c>
      <c r="T106" s="347" t="e">
        <f t="shared" si="4"/>
        <v>#N/A</v>
      </c>
      <c r="U106" s="350" t="e">
        <f>SUM(T106:$T$952)*1000</f>
        <v>#N/A</v>
      </c>
      <c r="V106" s="347" t="e">
        <f>R106*IF(ABS(A106)&lt;FlexTests!$C$19,0,1)</f>
        <v>#N/A</v>
      </c>
      <c r="W106" s="347" t="e">
        <f>SUM(V106:$V$951)</f>
        <v>#N/A</v>
      </c>
      <c r="X106" s="347" t="e">
        <f t="shared" si="15"/>
        <v>#N/A</v>
      </c>
      <c r="Y106" s="350" t="e">
        <f>SUM($X106:X$951)</f>
        <v>#N/A</v>
      </c>
      <c r="Z106" s="347"/>
      <c r="AA106" s="347">
        <f t="shared" si="6"/>
        <v>0</v>
      </c>
      <c r="AB106" s="347">
        <f t="shared" si="7"/>
        <v>0</v>
      </c>
      <c r="AC106" s="347" t="e">
        <f t="shared" si="16"/>
        <v>#N/A</v>
      </c>
      <c r="AD106" s="347" t="e">
        <f t="shared" si="8"/>
        <v>#N/A</v>
      </c>
      <c r="AE106" s="347" t="e">
        <f t="shared" si="9"/>
        <v>#N/A</v>
      </c>
      <c r="AF106" s="347" t="e">
        <f>AD106/'Laminate Schedule'!$E$86/10</f>
        <v>#N/A</v>
      </c>
      <c r="AG106" s="347" t="e">
        <f>AE106/'Laminate Schedule'!$E$90/10</f>
        <v>#N/A</v>
      </c>
      <c r="AH106" s="347">
        <f t="shared" si="17"/>
        <v>0</v>
      </c>
      <c r="AK106" s="567">
        <f t="shared" si="18"/>
        <v>0</v>
      </c>
      <c r="AL106" s="567">
        <f t="shared" si="19"/>
        <v>0</v>
      </c>
      <c r="AM106" s="567">
        <f t="shared" si="20"/>
        <v>0</v>
      </c>
      <c r="AN106" s="347">
        <f>IF(SUM(AK106:AM106)=0,0,(AK106*'Laminate Schedule'!$D$83*'Laminate Schedule'!$C$83+AL106*'Laminate Schedule'!$D$84*'Laminate Schedule'!$C$84+AM106*'Laminate Schedule'!$D$85*'Laminate Schedule'!$C$85)/(AK106*'Laminate Schedule'!$D$83+AL106*'Laminate Schedule'!$D$84+AM106*'Laminate Schedule'!$D$85))</f>
        <v>0</v>
      </c>
      <c r="AO106" s="347">
        <f>AK106*'Laminate Schedule'!$L$12+AL106*'Laminate Schedule'!$L$13+AM106*'Laminate Schedule'!$L$14</f>
        <v>0</v>
      </c>
    </row>
    <row r="107" spans="1:41" s="244" customFormat="1">
      <c r="A107" s="567">
        <v>-844</v>
      </c>
      <c r="B107" s="347">
        <f>IF(ABS(A107)&lt;$C$17,$C$15,$C$16)*IF(ABS(A107)&lt;OutlineParameters!$C$46/2,1,0)</f>
        <v>0</v>
      </c>
      <c r="C107" s="347">
        <f t="shared" si="10"/>
        <v>0</v>
      </c>
      <c r="D107" s="348">
        <f t="shared" si="0"/>
        <v>0</v>
      </c>
      <c r="E107" s="349">
        <f>FlexTests!$C$16*($C$36-ABS(A107))*IF(ABS(A107)&lt;$C$36,1,0)/1000</f>
        <v>0</v>
      </c>
      <c r="F107" s="349">
        <f>IF(NOT(ISNA(I107)),FlexTests!$C$17*(A108-A107)*I107/1000000*($C$36+A107)/1000*IF(ABS(A107)&lt;$C$31/2-FlexTests!$C$18,0,1),0)</f>
        <v>0</v>
      </c>
      <c r="G107" s="349">
        <f>SUM(F$52:$F106)</f>
        <v>0</v>
      </c>
      <c r="H107" s="348">
        <f>CHOOSE(FlexTests!$C$15,E107,G107)</f>
        <v>0</v>
      </c>
      <c r="I107" s="347" t="e">
        <f>IF(ISNA(OutlineParameters!T170*2),OutlineParameters!S170*2,OutlineParameters!T170*2)</f>
        <v>#N/A</v>
      </c>
      <c r="J107" s="347">
        <f>IF(ISNA(RockerConcaveParameters!O166),RockerConcaveParameters!N166,RockerConcaveParameters!O166)</f>
        <v>0</v>
      </c>
      <c r="K107" s="347" t="e">
        <f t="shared" si="11"/>
        <v>#N/A</v>
      </c>
      <c r="L107" s="347" t="e">
        <f t="shared" si="12"/>
        <v>#N/A</v>
      </c>
      <c r="M107" s="347">
        <f t="shared" si="13"/>
        <v>0</v>
      </c>
      <c r="N107" s="347">
        <f t="shared" si="1"/>
        <v>0</v>
      </c>
      <c r="O107" s="347" t="e">
        <f t="shared" si="2"/>
        <v>#N/A</v>
      </c>
      <c r="P107" s="350" t="e">
        <f t="shared" si="14"/>
        <v>#N/A</v>
      </c>
      <c r="Q107" s="347" t="e">
        <f>MIN(IF(H107&gt;0,P107/H107,NA()),FlexTests!$C$20)</f>
        <v>#N/A</v>
      </c>
      <c r="R107" s="347" t="e">
        <f t="shared" si="3"/>
        <v>#N/A</v>
      </c>
      <c r="S107" s="347" t="e">
        <f>SUM(R107:$R$952)</f>
        <v>#N/A</v>
      </c>
      <c r="T107" s="347" t="e">
        <f t="shared" si="4"/>
        <v>#N/A</v>
      </c>
      <c r="U107" s="350" t="e">
        <f>SUM(T107:$T$952)*1000</f>
        <v>#N/A</v>
      </c>
      <c r="V107" s="347" t="e">
        <f>R107*IF(ABS(A107)&lt;FlexTests!$C$19,0,1)</f>
        <v>#N/A</v>
      </c>
      <c r="W107" s="347" t="e">
        <f>SUM(V107:$V$951)</f>
        <v>#N/A</v>
      </c>
      <c r="X107" s="347" t="e">
        <f t="shared" si="15"/>
        <v>#N/A</v>
      </c>
      <c r="Y107" s="350" t="e">
        <f>SUM($X107:X$951)</f>
        <v>#N/A</v>
      </c>
      <c r="Z107" s="347"/>
      <c r="AA107" s="347">
        <f t="shared" si="6"/>
        <v>0</v>
      </c>
      <c r="AB107" s="347">
        <f t="shared" si="7"/>
        <v>0</v>
      </c>
      <c r="AC107" s="347" t="e">
        <f t="shared" si="16"/>
        <v>#N/A</v>
      </c>
      <c r="AD107" s="347" t="e">
        <f t="shared" si="8"/>
        <v>#N/A</v>
      </c>
      <c r="AE107" s="347" t="e">
        <f t="shared" si="9"/>
        <v>#N/A</v>
      </c>
      <c r="AF107" s="347" t="e">
        <f>AD107/'Laminate Schedule'!$E$86/10</f>
        <v>#N/A</v>
      </c>
      <c r="AG107" s="347" t="e">
        <f>AE107/'Laminate Schedule'!$E$90/10</f>
        <v>#N/A</v>
      </c>
      <c r="AH107" s="347">
        <f t="shared" si="17"/>
        <v>0</v>
      </c>
      <c r="AK107" s="567">
        <f t="shared" si="18"/>
        <v>0</v>
      </c>
      <c r="AL107" s="567">
        <f t="shared" si="19"/>
        <v>0</v>
      </c>
      <c r="AM107" s="567">
        <f t="shared" si="20"/>
        <v>0</v>
      </c>
      <c r="AN107" s="347">
        <f>IF(SUM(AK107:AM107)=0,0,(AK107*'Laminate Schedule'!$D$83*'Laminate Schedule'!$C$83+AL107*'Laminate Schedule'!$D$84*'Laminate Schedule'!$C$84+AM107*'Laminate Schedule'!$D$85*'Laminate Schedule'!$C$85)/(AK107*'Laminate Schedule'!$D$83+AL107*'Laminate Schedule'!$D$84+AM107*'Laminate Schedule'!$D$85))</f>
        <v>0</v>
      </c>
      <c r="AO107" s="347">
        <f>AK107*'Laminate Schedule'!$L$12+AL107*'Laminate Schedule'!$L$13+AM107*'Laminate Schedule'!$L$14</f>
        <v>0</v>
      </c>
    </row>
    <row r="108" spans="1:41" s="244" customFormat="1">
      <c r="A108" s="567">
        <v>-843</v>
      </c>
      <c r="B108" s="347">
        <f>IF(ABS(A108)&lt;$C$17,$C$15,$C$16)*IF(ABS(A108)&lt;OutlineParameters!$C$46/2,1,0)</f>
        <v>0</v>
      </c>
      <c r="C108" s="347">
        <f t="shared" si="10"/>
        <v>0</v>
      </c>
      <c r="D108" s="348">
        <f t="shared" si="0"/>
        <v>0</v>
      </c>
      <c r="E108" s="349">
        <f>FlexTests!$C$16*($C$36-ABS(A108))*IF(ABS(A108)&lt;$C$36,1,0)/1000</f>
        <v>0</v>
      </c>
      <c r="F108" s="349" t="s">
        <v>212</v>
      </c>
      <c r="G108" s="349">
        <f>SUM(F$52:$F107)</f>
        <v>0</v>
      </c>
      <c r="H108" s="348">
        <f>CHOOSE(FlexTests!$C$15,E108,G108)</f>
        <v>0</v>
      </c>
      <c r="I108" s="347" t="e">
        <f>IF(ISNA(OutlineParameters!T171*2),OutlineParameters!S171*2,OutlineParameters!T171*2)</f>
        <v>#N/A</v>
      </c>
      <c r="J108" s="347">
        <f>IF(ISNA(RockerConcaveParameters!O167),RockerConcaveParameters!N167,RockerConcaveParameters!O167)</f>
        <v>0</v>
      </c>
      <c r="K108" s="347" t="e">
        <f t="shared" si="11"/>
        <v>#N/A</v>
      </c>
      <c r="L108" s="347" t="e">
        <f t="shared" si="12"/>
        <v>#N/A</v>
      </c>
      <c r="M108" s="347">
        <f t="shared" si="13"/>
        <v>0</v>
      </c>
      <c r="N108" s="347">
        <f t="shared" si="1"/>
        <v>0</v>
      </c>
      <c r="O108" s="347" t="e">
        <f t="shared" si="2"/>
        <v>#N/A</v>
      </c>
      <c r="P108" s="350" t="e">
        <f t="shared" si="14"/>
        <v>#N/A</v>
      </c>
      <c r="Q108" s="347" t="e">
        <f>MIN(IF(H108&gt;0,P108/H108,NA()),FlexTests!$C$20)</f>
        <v>#N/A</v>
      </c>
      <c r="R108" s="347" t="e">
        <f t="shared" si="3"/>
        <v>#N/A</v>
      </c>
      <c r="S108" s="347" t="e">
        <f>SUM(R108:$R$952)</f>
        <v>#N/A</v>
      </c>
      <c r="T108" s="347" t="e">
        <f t="shared" si="4"/>
        <v>#N/A</v>
      </c>
      <c r="U108" s="350" t="e">
        <f>SUM(T108:$T$952)*1000</f>
        <v>#N/A</v>
      </c>
      <c r="V108" s="347" t="e">
        <f>R108*IF(ABS(A108)&lt;FlexTests!$C$19,0,1)</f>
        <v>#N/A</v>
      </c>
      <c r="W108" s="347" t="e">
        <f>SUM(V108:$V$951)</f>
        <v>#N/A</v>
      </c>
      <c r="X108" s="347" t="e">
        <f t="shared" si="15"/>
        <v>#N/A</v>
      </c>
      <c r="Y108" s="350" t="e">
        <f>SUM($X108:X$951)</f>
        <v>#N/A</v>
      </c>
      <c r="Z108" s="347"/>
      <c r="AA108" s="347">
        <f t="shared" si="6"/>
        <v>0</v>
      </c>
      <c r="AB108" s="347">
        <f t="shared" si="7"/>
        <v>0</v>
      </c>
      <c r="AC108" s="347" t="e">
        <f t="shared" si="16"/>
        <v>#N/A</v>
      </c>
      <c r="AD108" s="347" t="e">
        <f t="shared" si="8"/>
        <v>#N/A</v>
      </c>
      <c r="AE108" s="347" t="e">
        <f t="shared" si="9"/>
        <v>#N/A</v>
      </c>
      <c r="AF108" s="347" t="e">
        <f>AD108/'Laminate Schedule'!$E$86/10</f>
        <v>#N/A</v>
      </c>
      <c r="AG108" s="347" t="e">
        <f>AE108/'Laminate Schedule'!$E$90/10</f>
        <v>#N/A</v>
      </c>
      <c r="AH108" s="347">
        <f t="shared" si="17"/>
        <v>0</v>
      </c>
      <c r="AK108" s="567">
        <f t="shared" si="18"/>
        <v>0</v>
      </c>
      <c r="AL108" s="567">
        <f t="shared" si="19"/>
        <v>0</v>
      </c>
      <c r="AM108" s="567">
        <f t="shared" si="20"/>
        <v>0</v>
      </c>
      <c r="AN108" s="347">
        <f>IF(SUM(AK108:AM108)=0,0,(AK108*'Laminate Schedule'!$D$83*'Laminate Schedule'!$C$83+AL108*'Laminate Schedule'!$D$84*'Laminate Schedule'!$C$84+AM108*'Laminate Schedule'!$D$85*'Laminate Schedule'!$C$85)/(AK108*'Laminate Schedule'!$D$83+AL108*'Laminate Schedule'!$D$84+AM108*'Laminate Schedule'!$D$85))</f>
        <v>0</v>
      </c>
      <c r="AO108" s="347">
        <f>AK108*'Laminate Schedule'!$L$12+AL108*'Laminate Schedule'!$L$13+AM108*'Laminate Schedule'!$L$14</f>
        <v>0</v>
      </c>
    </row>
    <row r="109" spans="1:41" s="244" customFormat="1">
      <c r="A109" s="567">
        <v>-842</v>
      </c>
      <c r="B109" s="347">
        <f>IF(ABS(A109)&lt;$C$17,$C$15,$C$16)*IF(ABS(A109)&lt;OutlineParameters!$C$46/2,1,0)</f>
        <v>0</v>
      </c>
      <c r="C109" s="347">
        <f t="shared" si="10"/>
        <v>0</v>
      </c>
      <c r="D109" s="348">
        <f t="shared" si="0"/>
        <v>0</v>
      </c>
      <c r="E109" s="349">
        <f>FlexTests!$C$16*($C$36-ABS(A109))*IF(ABS(A109)&lt;$C$36,1,0)/1000</f>
        <v>0</v>
      </c>
      <c r="F109" s="349">
        <f>IF(NOT(ISNA(I109)),FlexTests!$C$17*(A110-A109)*I109/1000000*($C$36+A109)/1000*IF(ABS(A109)&lt;$C$31/2-FlexTests!$C$18,0,1),0)</f>
        <v>0</v>
      </c>
      <c r="G109" s="349">
        <f>SUM(F$52:$F108)</f>
        <v>0</v>
      </c>
      <c r="H109" s="348">
        <f>CHOOSE(FlexTests!$C$15,E109,G109)</f>
        <v>0</v>
      </c>
      <c r="I109" s="347" t="e">
        <f>IF(ISNA(OutlineParameters!T172*2),OutlineParameters!S172*2,OutlineParameters!T172*2)</f>
        <v>#N/A</v>
      </c>
      <c r="J109" s="347">
        <f>IF(ISNA(RockerConcaveParameters!O168),RockerConcaveParameters!N168,RockerConcaveParameters!O168)</f>
        <v>0</v>
      </c>
      <c r="K109" s="347" t="e">
        <f t="shared" si="11"/>
        <v>#N/A</v>
      </c>
      <c r="L109" s="347" t="e">
        <f t="shared" si="12"/>
        <v>#N/A</v>
      </c>
      <c r="M109" s="347">
        <f t="shared" si="13"/>
        <v>0</v>
      </c>
      <c r="N109" s="347">
        <f t="shared" si="1"/>
        <v>0</v>
      </c>
      <c r="O109" s="347" t="e">
        <f t="shared" si="2"/>
        <v>#N/A</v>
      </c>
      <c r="P109" s="350" t="e">
        <f t="shared" si="14"/>
        <v>#N/A</v>
      </c>
      <c r="Q109" s="347" t="e">
        <f>MIN(IF(H109&gt;0,P109/H109,NA()),FlexTests!$C$20)</f>
        <v>#N/A</v>
      </c>
      <c r="R109" s="347" t="e">
        <f t="shared" si="3"/>
        <v>#N/A</v>
      </c>
      <c r="S109" s="347" t="e">
        <f>SUM(R109:$R$952)</f>
        <v>#N/A</v>
      </c>
      <c r="T109" s="347" t="e">
        <f t="shared" si="4"/>
        <v>#N/A</v>
      </c>
      <c r="U109" s="350" t="e">
        <f>SUM(T109:$T$952)*1000</f>
        <v>#N/A</v>
      </c>
      <c r="V109" s="347" t="e">
        <f>R109*IF(ABS(A109)&lt;FlexTests!$C$19,0,1)</f>
        <v>#N/A</v>
      </c>
      <c r="W109" s="347" t="e">
        <f>SUM(V109:$V$951)</f>
        <v>#N/A</v>
      </c>
      <c r="X109" s="347" t="e">
        <f t="shared" si="15"/>
        <v>#N/A</v>
      </c>
      <c r="Y109" s="350" t="e">
        <f>SUM($X109:X$951)</f>
        <v>#N/A</v>
      </c>
      <c r="Z109" s="347"/>
      <c r="AA109" s="347">
        <f t="shared" si="6"/>
        <v>0</v>
      </c>
      <c r="AB109" s="347">
        <f t="shared" si="7"/>
        <v>0</v>
      </c>
      <c r="AC109" s="347" t="e">
        <f t="shared" si="16"/>
        <v>#N/A</v>
      </c>
      <c r="AD109" s="347" t="e">
        <f t="shared" si="8"/>
        <v>#N/A</v>
      </c>
      <c r="AE109" s="347" t="e">
        <f t="shared" si="9"/>
        <v>#N/A</v>
      </c>
      <c r="AF109" s="347" t="e">
        <f>AD109/'Laminate Schedule'!$E$86/10</f>
        <v>#N/A</v>
      </c>
      <c r="AG109" s="347" t="e">
        <f>AE109/'Laminate Schedule'!$E$90/10</f>
        <v>#N/A</v>
      </c>
      <c r="AH109" s="347">
        <f t="shared" si="17"/>
        <v>0</v>
      </c>
      <c r="AK109" s="567">
        <f t="shared" si="18"/>
        <v>0</v>
      </c>
      <c r="AL109" s="567">
        <f t="shared" si="19"/>
        <v>0</v>
      </c>
      <c r="AM109" s="567">
        <f t="shared" si="20"/>
        <v>0</v>
      </c>
      <c r="AN109" s="347">
        <f>IF(SUM(AK109:AM109)=0,0,(AK109*'Laminate Schedule'!$D$83*'Laminate Schedule'!$C$83+AL109*'Laminate Schedule'!$D$84*'Laminate Schedule'!$C$84+AM109*'Laminate Schedule'!$D$85*'Laminate Schedule'!$C$85)/(AK109*'Laminate Schedule'!$D$83+AL109*'Laminate Schedule'!$D$84+AM109*'Laminate Schedule'!$D$85))</f>
        <v>0</v>
      </c>
      <c r="AO109" s="347">
        <f>AK109*'Laminate Schedule'!$L$12+AL109*'Laminate Schedule'!$L$13+AM109*'Laminate Schedule'!$L$14</f>
        <v>0</v>
      </c>
    </row>
    <row r="110" spans="1:41" s="244" customFormat="1">
      <c r="A110" s="567">
        <v>-841</v>
      </c>
      <c r="B110" s="347">
        <f>IF(ABS(A110)&lt;$C$17,$C$15,$C$16)*IF(ABS(A110)&lt;OutlineParameters!$C$46/2,1,0)</f>
        <v>0</v>
      </c>
      <c r="C110" s="347">
        <f t="shared" si="10"/>
        <v>0</v>
      </c>
      <c r="D110" s="348">
        <f t="shared" si="0"/>
        <v>0</v>
      </c>
      <c r="E110" s="349">
        <f>FlexTests!$C$16*($C$36-ABS(A110))*IF(ABS(A110)&lt;$C$36,1,0)/1000</f>
        <v>0</v>
      </c>
      <c r="F110" s="349">
        <f>IF(NOT(ISNA(I110)),FlexTests!$C$17*(A111-A110)*I110/1000000*($C$36+A110)/1000*IF(ABS(A110)&lt;$C$31/2-FlexTests!$C$18,0,1),0)</f>
        <v>0</v>
      </c>
      <c r="G110" s="349">
        <f>SUM(F$52:$F109)</f>
        <v>0</v>
      </c>
      <c r="H110" s="348">
        <f>CHOOSE(FlexTests!$C$15,E110,G110)</f>
        <v>0</v>
      </c>
      <c r="I110" s="347" t="e">
        <f>IF(ISNA(OutlineParameters!T173*2),OutlineParameters!S173*2,OutlineParameters!T173*2)</f>
        <v>#N/A</v>
      </c>
      <c r="J110" s="347">
        <f>IF(ISNA(RockerConcaveParameters!O169),RockerConcaveParameters!N169,RockerConcaveParameters!O169)</f>
        <v>0</v>
      </c>
      <c r="K110" s="347" t="e">
        <f t="shared" si="11"/>
        <v>#N/A</v>
      </c>
      <c r="L110" s="347" t="e">
        <f t="shared" si="12"/>
        <v>#N/A</v>
      </c>
      <c r="M110" s="347">
        <f t="shared" si="13"/>
        <v>0</v>
      </c>
      <c r="N110" s="347">
        <f t="shared" si="1"/>
        <v>0</v>
      </c>
      <c r="O110" s="347" t="e">
        <f t="shared" si="2"/>
        <v>#N/A</v>
      </c>
      <c r="P110" s="350" t="e">
        <f t="shared" si="14"/>
        <v>#N/A</v>
      </c>
      <c r="Q110" s="347" t="e">
        <f>MIN(IF(H110&gt;0,P110/H110,NA()),FlexTests!$C$20)</f>
        <v>#N/A</v>
      </c>
      <c r="R110" s="347" t="e">
        <f t="shared" si="3"/>
        <v>#N/A</v>
      </c>
      <c r="S110" s="347" t="e">
        <f>SUM(R110:$R$952)</f>
        <v>#N/A</v>
      </c>
      <c r="T110" s="347" t="e">
        <f t="shared" si="4"/>
        <v>#N/A</v>
      </c>
      <c r="U110" s="350" t="e">
        <f>SUM(T110:$T$952)*1000</f>
        <v>#N/A</v>
      </c>
      <c r="V110" s="347" t="e">
        <f>R110*IF(ABS(A110)&lt;FlexTests!$C$19,0,1)</f>
        <v>#N/A</v>
      </c>
      <c r="W110" s="347" t="e">
        <f>SUM(V110:$V$951)</f>
        <v>#N/A</v>
      </c>
      <c r="X110" s="347" t="e">
        <f t="shared" si="15"/>
        <v>#N/A</v>
      </c>
      <c r="Y110" s="350" t="e">
        <f>SUM($X110:X$951)</f>
        <v>#N/A</v>
      </c>
      <c r="Z110" s="347"/>
      <c r="AA110" s="347">
        <f t="shared" si="6"/>
        <v>0</v>
      </c>
      <c r="AB110" s="347">
        <f t="shared" si="7"/>
        <v>0</v>
      </c>
      <c r="AC110" s="347" t="e">
        <f t="shared" si="16"/>
        <v>#N/A</v>
      </c>
      <c r="AD110" s="347" t="e">
        <f t="shared" si="8"/>
        <v>#N/A</v>
      </c>
      <c r="AE110" s="347" t="e">
        <f t="shared" si="9"/>
        <v>#N/A</v>
      </c>
      <c r="AF110" s="347" t="e">
        <f>AD110/'Laminate Schedule'!$E$86/10</f>
        <v>#N/A</v>
      </c>
      <c r="AG110" s="347" t="e">
        <f>AE110/'Laminate Schedule'!$E$90/10</f>
        <v>#N/A</v>
      </c>
      <c r="AH110" s="347">
        <f t="shared" si="17"/>
        <v>0</v>
      </c>
      <c r="AK110" s="567">
        <f t="shared" si="18"/>
        <v>0</v>
      </c>
      <c r="AL110" s="567">
        <f t="shared" si="19"/>
        <v>0</v>
      </c>
      <c r="AM110" s="567">
        <f t="shared" si="20"/>
        <v>0</v>
      </c>
      <c r="AN110" s="347">
        <f>IF(SUM(AK110:AM110)=0,0,(AK110*'Laminate Schedule'!$D$83*'Laminate Schedule'!$C$83+AL110*'Laminate Schedule'!$D$84*'Laminate Schedule'!$C$84+AM110*'Laminate Schedule'!$D$85*'Laminate Schedule'!$C$85)/(AK110*'Laminate Schedule'!$D$83+AL110*'Laminate Schedule'!$D$84+AM110*'Laminate Schedule'!$D$85))</f>
        <v>0</v>
      </c>
      <c r="AO110" s="347">
        <f>AK110*'Laminate Schedule'!$L$12+AL110*'Laminate Schedule'!$L$13+AM110*'Laminate Schedule'!$L$14</f>
        <v>0</v>
      </c>
    </row>
    <row r="111" spans="1:41" s="244" customFormat="1">
      <c r="A111" s="567">
        <v>-840</v>
      </c>
      <c r="B111" s="347">
        <f>IF(ABS(A111)&lt;$C$17,$C$15,$C$16)*IF(ABS(A111)&lt;OutlineParameters!$C$46/2,1,0)</f>
        <v>0</v>
      </c>
      <c r="C111" s="347">
        <f t="shared" si="10"/>
        <v>0</v>
      </c>
      <c r="D111" s="348">
        <f t="shared" si="0"/>
        <v>0</v>
      </c>
      <c r="E111" s="349">
        <f>FlexTests!$C$16*($C$36-ABS(A111))*IF(ABS(A111)&lt;$C$36,1,0)/1000</f>
        <v>0</v>
      </c>
      <c r="F111" s="349">
        <f>IF(NOT(ISNA(I111)),FlexTests!$C$17*(A112-A111)*I111/1000000*($C$36+A111)/1000*IF(ABS(A111)&lt;$C$31/2-FlexTests!$C$18,0,1),0)</f>
        <v>0</v>
      </c>
      <c r="G111" s="349">
        <f>SUM(F$52:$F110)</f>
        <v>0</v>
      </c>
      <c r="H111" s="348">
        <f>CHOOSE(FlexTests!$C$15,E111,G111)</f>
        <v>0</v>
      </c>
      <c r="I111" s="347" t="e">
        <f>IF(ISNA(OutlineParameters!T174*2),OutlineParameters!S174*2,OutlineParameters!T174*2)</f>
        <v>#N/A</v>
      </c>
      <c r="J111" s="347">
        <f>IF(ISNA(RockerConcaveParameters!O170),RockerConcaveParameters!N170,RockerConcaveParameters!O170)</f>
        <v>0</v>
      </c>
      <c r="K111" s="347" t="e">
        <f t="shared" si="11"/>
        <v>#N/A</v>
      </c>
      <c r="L111" s="347" t="e">
        <f t="shared" si="12"/>
        <v>#N/A</v>
      </c>
      <c r="M111" s="347">
        <f t="shared" si="13"/>
        <v>0</v>
      </c>
      <c r="N111" s="347">
        <f t="shared" si="1"/>
        <v>0</v>
      </c>
      <c r="O111" s="347" t="e">
        <f t="shared" si="2"/>
        <v>#N/A</v>
      </c>
      <c r="P111" s="350" t="e">
        <f t="shared" si="14"/>
        <v>#N/A</v>
      </c>
      <c r="Q111" s="347" t="e">
        <f>MIN(IF(H111&gt;0,P111/H111,NA()),FlexTests!$C$20)</f>
        <v>#N/A</v>
      </c>
      <c r="R111" s="347" t="e">
        <f t="shared" si="3"/>
        <v>#N/A</v>
      </c>
      <c r="S111" s="347" t="e">
        <f>SUM(R111:$R$952)</f>
        <v>#N/A</v>
      </c>
      <c r="T111" s="347" t="e">
        <f t="shared" si="4"/>
        <v>#N/A</v>
      </c>
      <c r="U111" s="350" t="e">
        <f>SUM(T111:$T$952)*1000</f>
        <v>#N/A</v>
      </c>
      <c r="V111" s="347" t="e">
        <f>R111*IF(ABS(A111)&lt;FlexTests!$C$19,0,1)</f>
        <v>#N/A</v>
      </c>
      <c r="W111" s="347" t="e">
        <f>SUM(V111:$V$951)</f>
        <v>#N/A</v>
      </c>
      <c r="X111" s="347" t="e">
        <f t="shared" si="15"/>
        <v>#N/A</v>
      </c>
      <c r="Y111" s="350" t="e">
        <f>SUM($X111:X$951)</f>
        <v>#N/A</v>
      </c>
      <c r="Z111" s="347"/>
      <c r="AA111" s="347">
        <f t="shared" si="6"/>
        <v>0</v>
      </c>
      <c r="AB111" s="347">
        <f t="shared" si="7"/>
        <v>0</v>
      </c>
      <c r="AC111" s="347" t="e">
        <f t="shared" si="16"/>
        <v>#N/A</v>
      </c>
      <c r="AD111" s="347" t="e">
        <f t="shared" si="8"/>
        <v>#N/A</v>
      </c>
      <c r="AE111" s="347" t="e">
        <f t="shared" si="9"/>
        <v>#N/A</v>
      </c>
      <c r="AF111" s="347" t="e">
        <f>AD111/'Laminate Schedule'!$E$86/10</f>
        <v>#N/A</v>
      </c>
      <c r="AG111" s="347" t="e">
        <f>AE111/'Laminate Schedule'!$E$90/10</f>
        <v>#N/A</v>
      </c>
      <c r="AH111" s="347">
        <f>IF(D111&lt;&gt;0,(-A110+A111)*I111*D111,0)</f>
        <v>0</v>
      </c>
      <c r="AK111" s="567">
        <f t="shared" si="18"/>
        <v>0</v>
      </c>
      <c r="AL111" s="567">
        <f t="shared" si="19"/>
        <v>0</v>
      </c>
      <c r="AM111" s="567">
        <f t="shared" si="20"/>
        <v>0</v>
      </c>
      <c r="AN111" s="347">
        <f>IF(SUM(AK111:AM111)=0,0,(AK111*'Laminate Schedule'!$D$83*'Laminate Schedule'!$C$83+AL111*'Laminate Schedule'!$D$84*'Laminate Schedule'!$C$84+AM111*'Laminate Schedule'!$D$85*'Laminate Schedule'!$C$85)/(AK111*'Laminate Schedule'!$D$83+AL111*'Laminate Schedule'!$D$84+AM111*'Laminate Schedule'!$D$85))</f>
        <v>0</v>
      </c>
      <c r="AO111" s="347">
        <f>AK111*'Laminate Schedule'!$L$12+AL111*'Laminate Schedule'!$L$13+AM111*'Laminate Schedule'!$L$14</f>
        <v>0</v>
      </c>
    </row>
    <row r="112" spans="1:41" s="244" customFormat="1">
      <c r="A112" s="567">
        <v>-839</v>
      </c>
      <c r="B112" s="347">
        <f>IF(ABS(A112)&lt;$C$17,$C$15,$C$16)*IF(ABS(A112)&lt;OutlineParameters!$C$46/2,1,0)</f>
        <v>0</v>
      </c>
      <c r="C112" s="347">
        <f t="shared" si="10"/>
        <v>0</v>
      </c>
      <c r="D112" s="348">
        <f t="shared" si="0"/>
        <v>0</v>
      </c>
      <c r="E112" s="349">
        <f>FlexTests!$C$16*($C$36-ABS(A112))*IF(ABS(A112)&lt;$C$36,1,0)/1000</f>
        <v>0</v>
      </c>
      <c r="F112" s="349">
        <f>IF(NOT(ISNA(I112)),FlexTests!$C$17*(A113-A112)*I112/1000000*($C$36+A112)/1000*IF(ABS(A112)&lt;$C$31/2-FlexTests!$C$18,0,1),0)</f>
        <v>0</v>
      </c>
      <c r="G112" s="349">
        <f>SUM(F$52:$F111)</f>
        <v>0</v>
      </c>
      <c r="H112" s="348">
        <f>CHOOSE(FlexTests!$C$15,E112,G112)</f>
        <v>0</v>
      </c>
      <c r="I112" s="347" t="e">
        <f>IF(ISNA(OutlineParameters!T175*2),OutlineParameters!S175*2,OutlineParameters!T175*2)</f>
        <v>#N/A</v>
      </c>
      <c r="J112" s="347">
        <f>IF(ISNA(RockerConcaveParameters!O171),RockerConcaveParameters!N171,RockerConcaveParameters!O171)</f>
        <v>0</v>
      </c>
      <c r="K112" s="347" t="e">
        <f t="shared" si="11"/>
        <v>#N/A</v>
      </c>
      <c r="L112" s="347" t="e">
        <f t="shared" si="12"/>
        <v>#N/A</v>
      </c>
      <c r="M112" s="347">
        <f t="shared" si="13"/>
        <v>0</v>
      </c>
      <c r="N112" s="347">
        <f t="shared" si="1"/>
        <v>0</v>
      </c>
      <c r="O112" s="347" t="e">
        <f t="shared" si="2"/>
        <v>#N/A</v>
      </c>
      <c r="P112" s="350" t="e">
        <f t="shared" si="14"/>
        <v>#N/A</v>
      </c>
      <c r="Q112" s="347" t="e">
        <f>MIN(IF(H112&gt;0,P112/H112,NA()),FlexTests!$C$20)</f>
        <v>#N/A</v>
      </c>
      <c r="R112" s="347" t="e">
        <f t="shared" si="3"/>
        <v>#N/A</v>
      </c>
      <c r="S112" s="347" t="e">
        <f>SUM(R112:$R$952)</f>
        <v>#N/A</v>
      </c>
      <c r="T112" s="347" t="e">
        <f t="shared" si="4"/>
        <v>#N/A</v>
      </c>
      <c r="U112" s="350" t="e">
        <f>SUM(T112:$T$952)*1000</f>
        <v>#N/A</v>
      </c>
      <c r="V112" s="347" t="e">
        <f>R112*IF(ABS(A112)&lt;FlexTests!$C$19,0,1)</f>
        <v>#N/A</v>
      </c>
      <c r="W112" s="347" t="e">
        <f>SUM(V112:$V$951)</f>
        <v>#N/A</v>
      </c>
      <c r="X112" s="347" t="e">
        <f t="shared" si="15"/>
        <v>#N/A</v>
      </c>
      <c r="Y112" s="350" t="e">
        <f>SUM($X112:X$951)</f>
        <v>#N/A</v>
      </c>
      <c r="Z112" s="347"/>
      <c r="AA112" s="347">
        <f t="shared" si="6"/>
        <v>0</v>
      </c>
      <c r="AB112" s="347">
        <f t="shared" si="7"/>
        <v>0</v>
      </c>
      <c r="AC112" s="347" t="e">
        <f t="shared" si="16"/>
        <v>#N/A</v>
      </c>
      <c r="AD112" s="347" t="e">
        <f t="shared" si="8"/>
        <v>#N/A</v>
      </c>
      <c r="AE112" s="347" t="e">
        <f t="shared" si="9"/>
        <v>#N/A</v>
      </c>
      <c r="AF112" s="347" t="e">
        <f>AD112/'Laminate Schedule'!$E$86/10</f>
        <v>#N/A</v>
      </c>
      <c r="AG112" s="347" t="e">
        <f>AE112/'Laminate Schedule'!$E$90/10</f>
        <v>#N/A</v>
      </c>
      <c r="AH112" s="347">
        <f t="shared" si="17"/>
        <v>0</v>
      </c>
      <c r="AK112" s="567">
        <f t="shared" si="18"/>
        <v>0</v>
      </c>
      <c r="AL112" s="567">
        <f t="shared" si="19"/>
        <v>0</v>
      </c>
      <c r="AM112" s="567">
        <f t="shared" si="20"/>
        <v>0</v>
      </c>
      <c r="AN112" s="347">
        <f>IF(SUM(AK112:AM112)=0,0,(AK112*'Laminate Schedule'!$D$83*'Laminate Schedule'!$C$83+AL112*'Laminate Schedule'!$D$84*'Laminate Schedule'!$C$84+AM112*'Laminate Schedule'!$D$85*'Laminate Schedule'!$C$85)/(AK112*'Laminate Schedule'!$D$83+AL112*'Laminate Schedule'!$D$84+AM112*'Laminate Schedule'!$D$85))</f>
        <v>0</v>
      </c>
      <c r="AO112" s="347">
        <f>AK112*'Laminate Schedule'!$L$12+AL112*'Laminate Schedule'!$L$13+AM112*'Laminate Schedule'!$L$14</f>
        <v>0</v>
      </c>
    </row>
    <row r="113" spans="1:41" s="244" customFormat="1">
      <c r="A113" s="567">
        <v>-838</v>
      </c>
      <c r="B113" s="347">
        <f>IF(ABS(A113)&lt;$C$17,$C$15,$C$16)*IF(ABS(A113)&lt;OutlineParameters!$C$46/2,1,0)</f>
        <v>0</v>
      </c>
      <c r="C113" s="347">
        <f t="shared" si="10"/>
        <v>0</v>
      </c>
      <c r="D113" s="348">
        <f t="shared" si="0"/>
        <v>0</v>
      </c>
      <c r="E113" s="349">
        <f>FlexTests!$C$16*($C$36-ABS(A113))*IF(ABS(A113)&lt;$C$36,1,0)/1000</f>
        <v>0</v>
      </c>
      <c r="F113" s="349">
        <f>IF(NOT(ISNA(I113)),FlexTests!$C$17*(A114-A113)*I113/1000000*($C$36+A113)/1000*IF(ABS(A113)&lt;$C$31/2-FlexTests!$C$18,0,1),0)</f>
        <v>0</v>
      </c>
      <c r="G113" s="349">
        <f>SUM(F$52:$F112)</f>
        <v>0</v>
      </c>
      <c r="H113" s="348">
        <f>CHOOSE(FlexTests!$C$15,E113,G113)</f>
        <v>0</v>
      </c>
      <c r="I113" s="347" t="e">
        <f>IF(ISNA(OutlineParameters!T176*2),OutlineParameters!S176*2,OutlineParameters!T176*2)</f>
        <v>#N/A</v>
      </c>
      <c r="J113" s="347">
        <f>IF(ISNA(RockerConcaveParameters!O172),RockerConcaveParameters!N172,RockerConcaveParameters!O172)</f>
        <v>0</v>
      </c>
      <c r="K113" s="347" t="e">
        <f t="shared" si="11"/>
        <v>#N/A</v>
      </c>
      <c r="L113" s="347" t="e">
        <f t="shared" si="12"/>
        <v>#N/A</v>
      </c>
      <c r="M113" s="347">
        <f t="shared" si="13"/>
        <v>0</v>
      </c>
      <c r="N113" s="347">
        <f t="shared" si="1"/>
        <v>0</v>
      </c>
      <c r="O113" s="347" t="e">
        <f t="shared" si="2"/>
        <v>#N/A</v>
      </c>
      <c r="P113" s="350" t="e">
        <f t="shared" si="14"/>
        <v>#N/A</v>
      </c>
      <c r="Q113" s="347" t="e">
        <f>MIN(IF(H113&gt;0,P113/H113,NA()),FlexTests!$C$20)</f>
        <v>#N/A</v>
      </c>
      <c r="R113" s="347" t="e">
        <f t="shared" si="3"/>
        <v>#N/A</v>
      </c>
      <c r="S113" s="347" t="e">
        <f>SUM(R113:$R$952)</f>
        <v>#N/A</v>
      </c>
      <c r="T113" s="347" t="e">
        <f t="shared" si="4"/>
        <v>#N/A</v>
      </c>
      <c r="U113" s="350" t="e">
        <f>SUM(T113:$T$952)*1000</f>
        <v>#N/A</v>
      </c>
      <c r="V113" s="347" t="e">
        <f>R113*IF(ABS(A113)&lt;FlexTests!$C$19,0,1)</f>
        <v>#N/A</v>
      </c>
      <c r="W113" s="347" t="e">
        <f>SUM(V113:$V$951)</f>
        <v>#N/A</v>
      </c>
      <c r="X113" s="347" t="e">
        <f t="shared" si="15"/>
        <v>#N/A</v>
      </c>
      <c r="Y113" s="350" t="e">
        <f>SUM($X113:X$951)</f>
        <v>#N/A</v>
      </c>
      <c r="Z113" s="347"/>
      <c r="AA113" s="347">
        <f t="shared" si="6"/>
        <v>0</v>
      </c>
      <c r="AB113" s="347">
        <f t="shared" si="7"/>
        <v>0</v>
      </c>
      <c r="AC113" s="347" t="e">
        <f t="shared" si="16"/>
        <v>#N/A</v>
      </c>
      <c r="AD113" s="347" t="e">
        <f t="shared" si="8"/>
        <v>#N/A</v>
      </c>
      <c r="AE113" s="347" t="e">
        <f t="shared" si="9"/>
        <v>#N/A</v>
      </c>
      <c r="AF113" s="347" t="e">
        <f>AD113/'Laminate Schedule'!$E$86/10</f>
        <v>#N/A</v>
      </c>
      <c r="AG113" s="347" t="e">
        <f>AE113/'Laminate Schedule'!$E$90/10</f>
        <v>#N/A</v>
      </c>
      <c r="AH113" s="347">
        <f t="shared" si="17"/>
        <v>0</v>
      </c>
      <c r="AK113" s="567">
        <f t="shared" si="18"/>
        <v>0</v>
      </c>
      <c r="AL113" s="567">
        <f t="shared" si="19"/>
        <v>0</v>
      </c>
      <c r="AM113" s="567">
        <f t="shared" si="20"/>
        <v>0</v>
      </c>
      <c r="AN113" s="347">
        <f>IF(SUM(AK113:AM113)=0,0,(AK113*'Laminate Schedule'!$D$83*'Laminate Schedule'!$C$83+AL113*'Laminate Schedule'!$D$84*'Laminate Schedule'!$C$84+AM113*'Laminate Schedule'!$D$85*'Laminate Schedule'!$C$85)/(AK113*'Laminate Schedule'!$D$83+AL113*'Laminate Schedule'!$D$84+AM113*'Laminate Schedule'!$D$85))</f>
        <v>0</v>
      </c>
      <c r="AO113" s="347">
        <f>AK113*'Laminate Schedule'!$L$12+AL113*'Laminate Schedule'!$L$13+AM113*'Laminate Schedule'!$L$14</f>
        <v>0</v>
      </c>
    </row>
    <row r="114" spans="1:41" s="244" customFormat="1">
      <c r="A114" s="567">
        <v>-837</v>
      </c>
      <c r="B114" s="347">
        <f>IF(ABS(A114)&lt;$C$17,$C$15,$C$16)*IF(ABS(A114)&lt;OutlineParameters!$C$46/2,1,0)</f>
        <v>0</v>
      </c>
      <c r="C114" s="347">
        <f t="shared" si="10"/>
        <v>0</v>
      </c>
      <c r="D114" s="348">
        <f t="shared" si="0"/>
        <v>0</v>
      </c>
      <c r="E114" s="349">
        <f>FlexTests!$C$16*($C$36-ABS(A114))*IF(ABS(A114)&lt;$C$36,1,0)/1000</f>
        <v>0</v>
      </c>
      <c r="F114" s="349">
        <f>IF(NOT(ISNA(I114)),FlexTests!$C$17*(A115-A114)*I114/1000000*($C$36+A114)/1000*IF(ABS(A114)&lt;$C$31/2-FlexTests!$C$18,0,1),0)</f>
        <v>0</v>
      </c>
      <c r="G114" s="349">
        <f>SUM(F$52:$F113)</f>
        <v>0</v>
      </c>
      <c r="H114" s="348">
        <f>CHOOSE(FlexTests!$C$15,E114,G114)</f>
        <v>0</v>
      </c>
      <c r="I114" s="347" t="e">
        <f>IF(ISNA(OutlineParameters!T177*2),OutlineParameters!S177*2,OutlineParameters!T177*2)</f>
        <v>#N/A</v>
      </c>
      <c r="J114" s="347">
        <f>IF(ISNA(RockerConcaveParameters!O173),RockerConcaveParameters!N173,RockerConcaveParameters!O173)</f>
        <v>0</v>
      </c>
      <c r="K114" s="347" t="e">
        <f t="shared" si="11"/>
        <v>#N/A</v>
      </c>
      <c r="L114" s="347" t="e">
        <f t="shared" si="12"/>
        <v>#N/A</v>
      </c>
      <c r="M114" s="347">
        <f t="shared" si="13"/>
        <v>0</v>
      </c>
      <c r="N114" s="347">
        <f t="shared" si="1"/>
        <v>0</v>
      </c>
      <c r="O114" s="347" t="e">
        <f t="shared" si="2"/>
        <v>#N/A</v>
      </c>
      <c r="P114" s="350" t="e">
        <f t="shared" si="14"/>
        <v>#N/A</v>
      </c>
      <c r="Q114" s="347" t="e">
        <f>MIN(IF(H114&gt;0,P114/H114,NA()),FlexTests!$C$20)</f>
        <v>#N/A</v>
      </c>
      <c r="R114" s="347" t="e">
        <f t="shared" si="3"/>
        <v>#N/A</v>
      </c>
      <c r="S114" s="347" t="e">
        <f>SUM(R114:$R$952)</f>
        <v>#N/A</v>
      </c>
      <c r="T114" s="347" t="e">
        <f t="shared" si="4"/>
        <v>#N/A</v>
      </c>
      <c r="U114" s="350" t="e">
        <f>SUM(T114:$T$952)*1000</f>
        <v>#N/A</v>
      </c>
      <c r="V114" s="347" t="e">
        <f>R114*IF(ABS(A114)&lt;FlexTests!$C$19,0,1)</f>
        <v>#N/A</v>
      </c>
      <c r="W114" s="347" t="e">
        <f>SUM(V114:$V$951)</f>
        <v>#N/A</v>
      </c>
      <c r="X114" s="347" t="e">
        <f t="shared" si="15"/>
        <v>#N/A</v>
      </c>
      <c r="Y114" s="350" t="e">
        <f>SUM($X114:X$951)</f>
        <v>#N/A</v>
      </c>
      <c r="Z114" s="347"/>
      <c r="AA114" s="347">
        <f t="shared" si="6"/>
        <v>0</v>
      </c>
      <c r="AB114" s="347">
        <f t="shared" si="7"/>
        <v>0</v>
      </c>
      <c r="AC114" s="347" t="e">
        <f t="shared" si="16"/>
        <v>#N/A</v>
      </c>
      <c r="AD114" s="347" t="e">
        <f t="shared" si="8"/>
        <v>#N/A</v>
      </c>
      <c r="AE114" s="347" t="e">
        <f t="shared" si="9"/>
        <v>#N/A</v>
      </c>
      <c r="AF114" s="347" t="e">
        <f>AD114/'Laminate Schedule'!$E$86/10</f>
        <v>#N/A</v>
      </c>
      <c r="AG114" s="347" t="e">
        <f>AE114/'Laminate Schedule'!$E$90/10</f>
        <v>#N/A</v>
      </c>
      <c r="AH114" s="347">
        <f t="shared" si="17"/>
        <v>0</v>
      </c>
      <c r="AK114" s="567">
        <f t="shared" si="18"/>
        <v>0</v>
      </c>
      <c r="AL114" s="567">
        <f t="shared" si="19"/>
        <v>0</v>
      </c>
      <c r="AM114" s="567">
        <f t="shared" si="20"/>
        <v>0</v>
      </c>
      <c r="AN114" s="347">
        <f>IF(SUM(AK114:AM114)=0,0,(AK114*'Laminate Schedule'!$D$83*'Laminate Schedule'!$C$83+AL114*'Laminate Schedule'!$D$84*'Laminate Schedule'!$C$84+AM114*'Laminate Schedule'!$D$85*'Laminate Schedule'!$C$85)/(AK114*'Laminate Schedule'!$D$83+AL114*'Laminate Schedule'!$D$84+AM114*'Laminate Schedule'!$D$85))</f>
        <v>0</v>
      </c>
      <c r="AO114" s="347">
        <f>AK114*'Laminate Schedule'!$L$12+AL114*'Laminate Schedule'!$L$13+AM114*'Laminate Schedule'!$L$14</f>
        <v>0</v>
      </c>
    </row>
    <row r="115" spans="1:41" s="244" customFormat="1">
      <c r="A115" s="567">
        <v>-836</v>
      </c>
      <c r="B115" s="347">
        <f>IF(ABS(A115)&lt;$C$17,$C$15,$C$16)*IF(ABS(A115)&lt;OutlineParameters!$C$46/2,1,0)</f>
        <v>0</v>
      </c>
      <c r="C115" s="347">
        <f t="shared" si="10"/>
        <v>0</v>
      </c>
      <c r="D115" s="348">
        <f t="shared" ref="D115:D178" si="21">CHOOSE($C$18,B115,C115)</f>
        <v>0</v>
      </c>
      <c r="E115" s="349">
        <f>FlexTests!$C$16*($C$36-ABS(A115))*IF(ABS(A115)&lt;$C$36,1,0)/1000</f>
        <v>0</v>
      </c>
      <c r="F115" s="349">
        <f>IF(NOT(ISNA(I115)),FlexTests!$C$17*(A116-A115)*I115/1000000*($C$36+A115)/1000*IF(ABS(A115)&lt;$C$31/2-FlexTests!$C$18,0,1),0)</f>
        <v>0</v>
      </c>
      <c r="G115" s="349">
        <f>SUM(F$52:$F114)</f>
        <v>0</v>
      </c>
      <c r="H115" s="348">
        <f>CHOOSE(FlexTests!$C$15,E115,G115)</f>
        <v>0</v>
      </c>
      <c r="I115" s="347" t="e">
        <f>IF(ISNA(OutlineParameters!T178*2),OutlineParameters!S178*2,OutlineParameters!T178*2)</f>
        <v>#N/A</v>
      </c>
      <c r="J115" s="347">
        <f>IF(ISNA(RockerConcaveParameters!O174),RockerConcaveParameters!N174,RockerConcaveParameters!O174)</f>
        <v>0</v>
      </c>
      <c r="K115" s="347" t="e">
        <f t="shared" si="11"/>
        <v>#N/A</v>
      </c>
      <c r="L115" s="347" t="e">
        <f t="shared" si="12"/>
        <v>#N/A</v>
      </c>
      <c r="M115" s="347">
        <f t="shared" si="13"/>
        <v>0</v>
      </c>
      <c r="N115" s="347">
        <f t="shared" ref="N115:N178" si="22">$C$25*IF($C$24=2,1,0)*$C$42^3*$C$41/1000/6*IF(ABS(A115)&lt;$C$36,1,0)</f>
        <v>0</v>
      </c>
      <c r="O115" s="347" t="e">
        <f t="shared" ref="O115:O178" si="23">IF(I115&gt;$C$21,($C$21/I115*$C$20+(1-$C$21/I115)*$C$22)*(I115*D115^3/12+4/45*D115*J115^2*I115)/1000,0)</f>
        <v>#N/A</v>
      </c>
      <c r="P115" s="350" t="e">
        <f t="shared" si="14"/>
        <v>#N/A</v>
      </c>
      <c r="Q115" s="347" t="e">
        <f>MIN(IF(H115&gt;0,P115/H115,NA()),FlexTests!$C$20)</f>
        <v>#N/A</v>
      </c>
      <c r="R115" s="347" t="e">
        <f t="shared" ref="R115:R178" si="24">IF(P115=0,NA(),H115/P115*(A116-A115)/1000)</f>
        <v>#N/A</v>
      </c>
      <c r="S115" s="347" t="e">
        <f>SUM(R115:$R$952)</f>
        <v>#N/A</v>
      </c>
      <c r="T115" s="347" t="e">
        <f t="shared" ref="T115:T178" si="25">S115*(A116-A115)/1000</f>
        <v>#N/A</v>
      </c>
      <c r="U115" s="350" t="e">
        <f>SUM(T115:$T$952)*1000</f>
        <v>#N/A</v>
      </c>
      <c r="V115" s="347" t="e">
        <f>R115*IF(ABS(A115)&lt;FlexTests!$C$19,0,1)</f>
        <v>#N/A</v>
      </c>
      <c r="W115" s="347" t="e">
        <f>SUM(V115:$V$951)</f>
        <v>#N/A</v>
      </c>
      <c r="X115" s="347" t="e">
        <f t="shared" si="15"/>
        <v>#N/A</v>
      </c>
      <c r="Y115" s="350" t="e">
        <f>SUM($X115:X$951)</f>
        <v>#N/A</v>
      </c>
      <c r="Z115" s="347"/>
      <c r="AA115" s="347">
        <f t="shared" ref="AA115:AA178" si="26">(D115/2+1/3*J115)*IF(ABS(A115)&lt;$C$36,1,0)</f>
        <v>0</v>
      </c>
      <c r="AB115" s="347">
        <f t="shared" ref="AB115:AB178" si="27">(D115/2-1/3*J115)*IF(ABS(A115)&lt;$C$36,1,0)</f>
        <v>0</v>
      </c>
      <c r="AC115" s="347" t="e">
        <f t="shared" si="16"/>
        <v>#N/A</v>
      </c>
      <c r="AD115" s="347" t="e">
        <f t="shared" ref="AD115:AD178" si="28">IF(ABS(A115)&lt;$C$36,H115/(AC115)*AA115,NA())</f>
        <v>#N/A</v>
      </c>
      <c r="AE115" s="347" t="e">
        <f t="shared" ref="AE115:AE178" si="29">IF(ABS(A115)&lt;$C$36,H115/(AC115)*AB115,NA())</f>
        <v>#N/A</v>
      </c>
      <c r="AF115" s="347" t="e">
        <f>AD115/'Laminate Schedule'!$E$86/10</f>
        <v>#N/A</v>
      </c>
      <c r="AG115" s="347" t="e">
        <f>AE115/'Laminate Schedule'!$E$90/10</f>
        <v>#N/A</v>
      </c>
      <c r="AH115" s="347">
        <f t="shared" si="17"/>
        <v>0</v>
      </c>
      <c r="AK115" s="567">
        <f t="shared" si="18"/>
        <v>0</v>
      </c>
      <c r="AL115" s="567">
        <f t="shared" si="19"/>
        <v>0</v>
      </c>
      <c r="AM115" s="567">
        <f t="shared" si="20"/>
        <v>0</v>
      </c>
      <c r="AN115" s="347">
        <f>IF(SUM(AK115:AM115)=0,0,(AK115*'Laminate Schedule'!$D$83*'Laminate Schedule'!$C$83+AL115*'Laminate Schedule'!$D$84*'Laminate Schedule'!$C$84+AM115*'Laminate Schedule'!$D$85*'Laminate Schedule'!$C$85)/(AK115*'Laminate Schedule'!$D$83+AL115*'Laminate Schedule'!$D$84+AM115*'Laminate Schedule'!$D$85))</f>
        <v>0</v>
      </c>
      <c r="AO115" s="347">
        <f>AK115*'Laminate Schedule'!$L$12+AL115*'Laminate Schedule'!$L$13+AM115*'Laminate Schedule'!$L$14</f>
        <v>0</v>
      </c>
    </row>
    <row r="116" spans="1:41" s="244" customFormat="1">
      <c r="A116" s="567">
        <v>-835</v>
      </c>
      <c r="B116" s="347">
        <f>IF(ABS(A116)&lt;$C$17,$C$15,$C$16)*IF(ABS(A116)&lt;OutlineParameters!$C$46/2,1,0)</f>
        <v>0</v>
      </c>
      <c r="C116" s="347">
        <f t="shared" ref="C116:C179" si="30">$C$16*IF(ABS(A116)=$C$36,1,0)+(C115+$C$35)*IF(ABS(A116)&lt;$C$36,1,0)*IF(ABS(A116)&lt;$C$17,0,1)+$C$15*IF(ABS(A116)&lt;$C$17,1,0)</f>
        <v>0</v>
      </c>
      <c r="D116" s="348">
        <f t="shared" si="21"/>
        <v>0</v>
      </c>
      <c r="E116" s="349">
        <f>FlexTests!$C$16*($C$36-ABS(A116))*IF(ABS(A116)&lt;$C$36,1,0)/1000</f>
        <v>0</v>
      </c>
      <c r="F116" s="349">
        <f>IF(NOT(ISNA(I116)),FlexTests!$C$17*(A117-A116)*I116/1000000*($C$36+A116)/1000*IF(ABS(A116)&lt;$C$31/2-FlexTests!$C$18,0,1),0)</f>
        <v>0</v>
      </c>
      <c r="G116" s="349">
        <f>SUM(F$52:$F115)</f>
        <v>0</v>
      </c>
      <c r="H116" s="348">
        <f>CHOOSE(FlexTests!$C$15,E116,G116)</f>
        <v>0</v>
      </c>
      <c r="I116" s="347" t="e">
        <f>IF(ISNA(OutlineParameters!T179*2),OutlineParameters!S179*2,OutlineParameters!T179*2)</f>
        <v>#N/A</v>
      </c>
      <c r="J116" s="347">
        <f>IF(ISNA(RockerConcaveParameters!O175),RockerConcaveParameters!N175,RockerConcaveParameters!O175)</f>
        <v>0</v>
      </c>
      <c r="K116" s="347" t="e">
        <f t="shared" ref="K116:K179" si="31">0.001*AN116*(4/45*2*J116^2*AO116*I116)</f>
        <v>#N/A</v>
      </c>
      <c r="L116" s="347" t="e">
        <f t="shared" ref="L116:L179" si="32">AN116*0.001*I116*AO116*D116^2/2*IF(ABS(A116)&lt;$C$36,1,0)</f>
        <v>#N/A</v>
      </c>
      <c r="M116" s="347">
        <f t="shared" ref="M116:M179" si="33">AN116*2*AO116*D116^3/6/1000*IF($C$24=1,1,0)</f>
        <v>0</v>
      </c>
      <c r="N116" s="347">
        <f t="shared" si="22"/>
        <v>0</v>
      </c>
      <c r="O116" s="347" t="e">
        <f t="shared" si="23"/>
        <v>#N/A</v>
      </c>
      <c r="P116" s="350" t="e">
        <f t="shared" ref="P116:P179" si="34">SUM(K116:O116)</f>
        <v>#N/A</v>
      </c>
      <c r="Q116" s="347" t="e">
        <f>MIN(IF(H116&gt;0,P116/H116,NA()),FlexTests!$C$20)</f>
        <v>#N/A</v>
      </c>
      <c r="R116" s="347" t="e">
        <f t="shared" si="24"/>
        <v>#N/A</v>
      </c>
      <c r="S116" s="347" t="e">
        <f>SUM(R116:$R$952)</f>
        <v>#N/A</v>
      </c>
      <c r="T116" s="347" t="e">
        <f t="shared" si="25"/>
        <v>#N/A</v>
      </c>
      <c r="U116" s="350" t="e">
        <f>SUM(T116:$T$952)*1000</f>
        <v>#N/A</v>
      </c>
      <c r="V116" s="347" t="e">
        <f>R116*IF(ABS(A116)&lt;FlexTests!$C$19,0,1)</f>
        <v>#N/A</v>
      </c>
      <c r="W116" s="347" t="e">
        <f>SUM(V116:$V$951)</f>
        <v>#N/A</v>
      </c>
      <c r="X116" s="347" t="e">
        <f t="shared" ref="X116:X179" si="35">W116*(A117-A116)</f>
        <v>#N/A</v>
      </c>
      <c r="Y116" s="350" t="e">
        <f>SUM($X116:X$951)</f>
        <v>#N/A</v>
      </c>
      <c r="Z116" s="347"/>
      <c r="AA116" s="347">
        <f t="shared" si="26"/>
        <v>0</v>
      </c>
      <c r="AB116" s="347">
        <f t="shared" si="27"/>
        <v>0</v>
      </c>
      <c r="AC116" s="347" t="e">
        <f t="shared" ref="AC116:AC179" si="36">P116/AN116</f>
        <v>#N/A</v>
      </c>
      <c r="AD116" s="347" t="e">
        <f t="shared" si="28"/>
        <v>#N/A</v>
      </c>
      <c r="AE116" s="347" t="e">
        <f t="shared" si="29"/>
        <v>#N/A</v>
      </c>
      <c r="AF116" s="347" t="e">
        <f>AD116/'Laminate Schedule'!$E$86/10</f>
        <v>#N/A</v>
      </c>
      <c r="AG116" s="347" t="e">
        <f>AE116/'Laminate Schedule'!$E$90/10</f>
        <v>#N/A</v>
      </c>
      <c r="AH116" s="347">
        <f t="shared" ref="AH116:AH179" si="37">IF(D116&lt;&gt;0,(-A115+A116)*I116*D116,0)</f>
        <v>0</v>
      </c>
      <c r="AK116" s="567">
        <f t="shared" ref="AK116:AK124" si="38">IF(A116&gt;=$C$43,1,0)</f>
        <v>0</v>
      </c>
      <c r="AL116" s="567">
        <f t="shared" ref="AL116:AL124" si="39">IF(A116&gt;=$C$44,1,0)</f>
        <v>0</v>
      </c>
      <c r="AM116" s="567">
        <f t="shared" ref="AM116:AM124" si="40">IF(A116&gt;=$C$45,1,0)</f>
        <v>0</v>
      </c>
      <c r="AN116" s="347">
        <f>IF(SUM(AK116:AM116)=0,0,(AK116*'Laminate Schedule'!$D$83*'Laminate Schedule'!$C$83+AL116*'Laminate Schedule'!$D$84*'Laminate Schedule'!$C$84+AM116*'Laminate Schedule'!$D$85*'Laminate Schedule'!$C$85)/(AK116*'Laminate Schedule'!$D$83+AL116*'Laminate Schedule'!$D$84+AM116*'Laminate Schedule'!$D$85))</f>
        <v>0</v>
      </c>
      <c r="AO116" s="347">
        <f>AK116*'Laminate Schedule'!$L$12+AL116*'Laminate Schedule'!$L$13+AM116*'Laminate Schedule'!$L$14</f>
        <v>0</v>
      </c>
    </row>
    <row r="117" spans="1:41" s="244" customFormat="1">
      <c r="A117" s="567">
        <v>-834</v>
      </c>
      <c r="B117" s="347">
        <f>IF(ABS(A117)&lt;$C$17,$C$15,$C$16)*IF(ABS(A117)&lt;OutlineParameters!$C$46/2,1,0)</f>
        <v>0</v>
      </c>
      <c r="C117" s="347">
        <f t="shared" si="30"/>
        <v>0</v>
      </c>
      <c r="D117" s="348">
        <f t="shared" si="21"/>
        <v>0</v>
      </c>
      <c r="E117" s="349">
        <f>FlexTests!$C$16*($C$36-ABS(A117))*IF(ABS(A117)&lt;$C$36,1,0)/1000</f>
        <v>0</v>
      </c>
      <c r="F117" s="349">
        <f>IF(NOT(ISNA(I117)),FlexTests!$C$17*(A118-A117)*I117/1000000*($C$36+A117)/1000*IF(ABS(A117)&lt;$C$31/2-FlexTests!$C$18,0,1),0)</f>
        <v>0</v>
      </c>
      <c r="G117" s="349">
        <f>SUM(F$52:$F116)</f>
        <v>0</v>
      </c>
      <c r="H117" s="348">
        <f>CHOOSE(FlexTests!$C$15,E117,G117)</f>
        <v>0</v>
      </c>
      <c r="I117" s="347" t="e">
        <f>IF(ISNA(OutlineParameters!T180*2),OutlineParameters!S180*2,OutlineParameters!T180*2)</f>
        <v>#N/A</v>
      </c>
      <c r="J117" s="347">
        <f>IF(ISNA(RockerConcaveParameters!O176),RockerConcaveParameters!N176,RockerConcaveParameters!O176)</f>
        <v>0</v>
      </c>
      <c r="K117" s="347" t="e">
        <f t="shared" si="31"/>
        <v>#N/A</v>
      </c>
      <c r="L117" s="347" t="e">
        <f t="shared" si="32"/>
        <v>#N/A</v>
      </c>
      <c r="M117" s="347">
        <f t="shared" si="33"/>
        <v>0</v>
      </c>
      <c r="N117" s="347">
        <f t="shared" si="22"/>
        <v>0</v>
      </c>
      <c r="O117" s="347" t="e">
        <f t="shared" si="23"/>
        <v>#N/A</v>
      </c>
      <c r="P117" s="350" t="e">
        <f t="shared" si="34"/>
        <v>#N/A</v>
      </c>
      <c r="Q117" s="347" t="e">
        <f>MIN(IF(H117&gt;0,P117/H117,NA()),FlexTests!$C$20)</f>
        <v>#N/A</v>
      </c>
      <c r="R117" s="347" t="e">
        <f t="shared" si="24"/>
        <v>#N/A</v>
      </c>
      <c r="S117" s="347" t="e">
        <f>SUM(R117:$R$952)</f>
        <v>#N/A</v>
      </c>
      <c r="T117" s="347" t="e">
        <f t="shared" si="25"/>
        <v>#N/A</v>
      </c>
      <c r="U117" s="350" t="e">
        <f>SUM(T117:$T$952)*1000</f>
        <v>#N/A</v>
      </c>
      <c r="V117" s="347" t="e">
        <f>R117*IF(ABS(A117)&lt;FlexTests!$C$19,0,1)</f>
        <v>#N/A</v>
      </c>
      <c r="W117" s="347" t="e">
        <f>SUM(V117:$V$951)</f>
        <v>#N/A</v>
      </c>
      <c r="X117" s="347" t="e">
        <f t="shared" si="35"/>
        <v>#N/A</v>
      </c>
      <c r="Y117" s="350" t="e">
        <f>SUM($X117:X$951)</f>
        <v>#N/A</v>
      </c>
      <c r="Z117" s="347"/>
      <c r="AA117" s="347">
        <f t="shared" si="26"/>
        <v>0</v>
      </c>
      <c r="AB117" s="347">
        <f t="shared" si="27"/>
        <v>0</v>
      </c>
      <c r="AC117" s="347" t="e">
        <f t="shared" si="36"/>
        <v>#N/A</v>
      </c>
      <c r="AD117" s="347" t="e">
        <f t="shared" si="28"/>
        <v>#N/A</v>
      </c>
      <c r="AE117" s="347" t="e">
        <f t="shared" si="29"/>
        <v>#N/A</v>
      </c>
      <c r="AF117" s="347" t="e">
        <f>AD117/'Laminate Schedule'!$E$86/10</f>
        <v>#N/A</v>
      </c>
      <c r="AG117" s="347" t="e">
        <f>AE117/'Laminate Schedule'!$E$90/10</f>
        <v>#N/A</v>
      </c>
      <c r="AH117" s="347">
        <f t="shared" si="37"/>
        <v>0</v>
      </c>
      <c r="AK117" s="567">
        <f t="shared" si="38"/>
        <v>0</v>
      </c>
      <c r="AL117" s="567">
        <f t="shared" si="39"/>
        <v>0</v>
      </c>
      <c r="AM117" s="567">
        <f t="shared" si="40"/>
        <v>0</v>
      </c>
      <c r="AN117" s="347">
        <f>IF(SUM(AK117:AM117)=0,0,(AK117*'Laminate Schedule'!$D$83*'Laminate Schedule'!$C$83+AL117*'Laminate Schedule'!$D$84*'Laminate Schedule'!$C$84+AM117*'Laminate Schedule'!$D$85*'Laminate Schedule'!$C$85)/(AK117*'Laminate Schedule'!$D$83+AL117*'Laminate Schedule'!$D$84+AM117*'Laminate Schedule'!$D$85))</f>
        <v>0</v>
      </c>
      <c r="AO117" s="347">
        <f>AK117*'Laminate Schedule'!$L$12+AL117*'Laminate Schedule'!$L$13+AM117*'Laminate Schedule'!$L$14</f>
        <v>0</v>
      </c>
    </row>
    <row r="118" spans="1:41" s="244" customFormat="1">
      <c r="A118" s="567">
        <v>-833</v>
      </c>
      <c r="B118" s="347">
        <f>IF(ABS(A118)&lt;$C$17,$C$15,$C$16)*IF(ABS(A118)&lt;OutlineParameters!$C$46/2,1,0)</f>
        <v>0</v>
      </c>
      <c r="C118" s="347">
        <f t="shared" si="30"/>
        <v>0</v>
      </c>
      <c r="D118" s="348">
        <f t="shared" si="21"/>
        <v>0</v>
      </c>
      <c r="E118" s="349">
        <f>FlexTests!$C$16*($C$36-ABS(A118))*IF(ABS(A118)&lt;$C$36,1,0)/1000</f>
        <v>0</v>
      </c>
      <c r="F118" s="349">
        <f>IF(NOT(ISNA(I118)),FlexTests!$C$17*(A119-A118)*I118/1000000*($C$36+A118)/1000*IF(ABS(A118)&lt;$C$31/2-FlexTests!$C$18,0,1),0)</f>
        <v>0</v>
      </c>
      <c r="G118" s="349">
        <f>SUM(F$52:$F117)</f>
        <v>0</v>
      </c>
      <c r="H118" s="348">
        <f>CHOOSE(FlexTests!$C$15,E118,G118)</f>
        <v>0</v>
      </c>
      <c r="I118" s="347" t="e">
        <f>IF(ISNA(OutlineParameters!T181*2),OutlineParameters!S181*2,OutlineParameters!T181*2)</f>
        <v>#N/A</v>
      </c>
      <c r="J118" s="347">
        <f>IF(ISNA(RockerConcaveParameters!O177),RockerConcaveParameters!N177,RockerConcaveParameters!O177)</f>
        <v>0</v>
      </c>
      <c r="K118" s="347" t="e">
        <f t="shared" si="31"/>
        <v>#N/A</v>
      </c>
      <c r="L118" s="347" t="e">
        <f t="shared" si="32"/>
        <v>#N/A</v>
      </c>
      <c r="M118" s="347">
        <f t="shared" si="33"/>
        <v>0</v>
      </c>
      <c r="N118" s="347">
        <f t="shared" si="22"/>
        <v>0</v>
      </c>
      <c r="O118" s="347" t="e">
        <f t="shared" si="23"/>
        <v>#N/A</v>
      </c>
      <c r="P118" s="350" t="e">
        <f t="shared" si="34"/>
        <v>#N/A</v>
      </c>
      <c r="Q118" s="347" t="e">
        <f>MIN(IF(H118&gt;0,P118/H118,NA()),FlexTests!$C$20)</f>
        <v>#N/A</v>
      </c>
      <c r="R118" s="347" t="e">
        <f t="shared" si="24"/>
        <v>#N/A</v>
      </c>
      <c r="S118" s="347" t="e">
        <f>SUM(R118:$R$952)</f>
        <v>#N/A</v>
      </c>
      <c r="T118" s="347" t="e">
        <f t="shared" si="25"/>
        <v>#N/A</v>
      </c>
      <c r="U118" s="350" t="e">
        <f>SUM(T118:$T$952)*1000</f>
        <v>#N/A</v>
      </c>
      <c r="V118" s="347" t="e">
        <f>R118*IF(ABS(A118)&lt;FlexTests!$C$19,0,1)</f>
        <v>#N/A</v>
      </c>
      <c r="W118" s="347" t="e">
        <f>SUM(V118:$V$951)</f>
        <v>#N/A</v>
      </c>
      <c r="X118" s="347" t="e">
        <f t="shared" si="35"/>
        <v>#N/A</v>
      </c>
      <c r="Y118" s="350" t="e">
        <f>SUM($X118:X$951)</f>
        <v>#N/A</v>
      </c>
      <c r="Z118" s="347"/>
      <c r="AA118" s="347">
        <f t="shared" si="26"/>
        <v>0</v>
      </c>
      <c r="AB118" s="347">
        <f t="shared" si="27"/>
        <v>0</v>
      </c>
      <c r="AC118" s="347" t="e">
        <f t="shared" si="36"/>
        <v>#N/A</v>
      </c>
      <c r="AD118" s="347" t="e">
        <f t="shared" si="28"/>
        <v>#N/A</v>
      </c>
      <c r="AE118" s="347" t="e">
        <f t="shared" si="29"/>
        <v>#N/A</v>
      </c>
      <c r="AF118" s="347" t="e">
        <f>AD118/'Laminate Schedule'!$E$86/10</f>
        <v>#N/A</v>
      </c>
      <c r="AG118" s="347" t="e">
        <f>AE118/'Laminate Schedule'!$E$90/10</f>
        <v>#N/A</v>
      </c>
      <c r="AH118" s="347">
        <f t="shared" si="37"/>
        <v>0</v>
      </c>
      <c r="AK118" s="567">
        <f t="shared" si="38"/>
        <v>0</v>
      </c>
      <c r="AL118" s="567">
        <f t="shared" si="39"/>
        <v>0</v>
      </c>
      <c r="AM118" s="567">
        <f t="shared" si="40"/>
        <v>0</v>
      </c>
      <c r="AN118" s="347">
        <f>IF(SUM(AK118:AM118)=0,0,(AK118*'Laminate Schedule'!$D$83*'Laminate Schedule'!$C$83+AL118*'Laminate Schedule'!$D$84*'Laminate Schedule'!$C$84+AM118*'Laminate Schedule'!$D$85*'Laminate Schedule'!$C$85)/(AK118*'Laminate Schedule'!$D$83+AL118*'Laminate Schedule'!$D$84+AM118*'Laminate Schedule'!$D$85))</f>
        <v>0</v>
      </c>
      <c r="AO118" s="347">
        <f>AK118*'Laminate Schedule'!$L$12+AL118*'Laminate Schedule'!$L$13+AM118*'Laminate Schedule'!$L$14</f>
        <v>0</v>
      </c>
    </row>
    <row r="119" spans="1:41" s="244" customFormat="1">
      <c r="A119" s="567">
        <v>-832</v>
      </c>
      <c r="B119" s="347">
        <f>IF(ABS(A119)&lt;$C$17,$C$15,$C$16)*IF(ABS(A119)&lt;OutlineParameters!$C$46/2,1,0)</f>
        <v>0</v>
      </c>
      <c r="C119" s="347">
        <f t="shared" si="30"/>
        <v>0</v>
      </c>
      <c r="D119" s="348">
        <f t="shared" si="21"/>
        <v>0</v>
      </c>
      <c r="E119" s="349">
        <f>FlexTests!$C$16*($C$36-ABS(A119))*IF(ABS(A119)&lt;$C$36,1,0)/1000</f>
        <v>0</v>
      </c>
      <c r="F119" s="349">
        <f>IF(NOT(ISNA(I119)),FlexTests!$C$17*(A120-A119)*I119/1000000*($C$36+A119)/1000*IF(ABS(A119)&lt;$C$31/2-FlexTests!$C$18,0,1),0)</f>
        <v>0</v>
      </c>
      <c r="G119" s="349">
        <f>SUM(F$52:$F118)</f>
        <v>0</v>
      </c>
      <c r="H119" s="348">
        <f>CHOOSE(FlexTests!$C$15,E119,G119)</f>
        <v>0</v>
      </c>
      <c r="I119" s="347" t="e">
        <f>IF(ISNA(OutlineParameters!T182*2),OutlineParameters!S182*2,OutlineParameters!T182*2)</f>
        <v>#N/A</v>
      </c>
      <c r="J119" s="347">
        <f>IF(ISNA(RockerConcaveParameters!O178),RockerConcaveParameters!N178,RockerConcaveParameters!O178)</f>
        <v>0</v>
      </c>
      <c r="K119" s="347" t="e">
        <f t="shared" si="31"/>
        <v>#N/A</v>
      </c>
      <c r="L119" s="347" t="e">
        <f t="shared" si="32"/>
        <v>#N/A</v>
      </c>
      <c r="M119" s="347">
        <f t="shared" si="33"/>
        <v>0</v>
      </c>
      <c r="N119" s="347">
        <f t="shared" si="22"/>
        <v>0</v>
      </c>
      <c r="O119" s="347" t="e">
        <f t="shared" si="23"/>
        <v>#N/A</v>
      </c>
      <c r="P119" s="350" t="e">
        <f t="shared" si="34"/>
        <v>#N/A</v>
      </c>
      <c r="Q119" s="347" t="e">
        <f>MIN(IF(H119&gt;0,P119/H119,NA()),FlexTests!$C$20)</f>
        <v>#N/A</v>
      </c>
      <c r="R119" s="347" t="e">
        <f t="shared" si="24"/>
        <v>#N/A</v>
      </c>
      <c r="S119" s="347" t="e">
        <f>SUM(R119:$R$952)</f>
        <v>#N/A</v>
      </c>
      <c r="T119" s="347" t="e">
        <f t="shared" si="25"/>
        <v>#N/A</v>
      </c>
      <c r="U119" s="350" t="e">
        <f>SUM(T119:$T$952)*1000</f>
        <v>#N/A</v>
      </c>
      <c r="V119" s="347" t="e">
        <f>R119*IF(ABS(A119)&lt;FlexTests!$C$19,0,1)</f>
        <v>#N/A</v>
      </c>
      <c r="W119" s="347" t="e">
        <f>SUM(V119:$V$951)</f>
        <v>#N/A</v>
      </c>
      <c r="X119" s="347" t="e">
        <f t="shared" si="35"/>
        <v>#N/A</v>
      </c>
      <c r="Y119" s="350" t="e">
        <f>SUM($X119:X$951)</f>
        <v>#N/A</v>
      </c>
      <c r="Z119" s="347"/>
      <c r="AA119" s="347">
        <f t="shared" si="26"/>
        <v>0</v>
      </c>
      <c r="AB119" s="347">
        <f t="shared" si="27"/>
        <v>0</v>
      </c>
      <c r="AC119" s="347" t="e">
        <f t="shared" si="36"/>
        <v>#N/A</v>
      </c>
      <c r="AD119" s="347" t="e">
        <f t="shared" si="28"/>
        <v>#N/A</v>
      </c>
      <c r="AE119" s="347" t="e">
        <f t="shared" si="29"/>
        <v>#N/A</v>
      </c>
      <c r="AF119" s="347" t="e">
        <f>AD119/'Laminate Schedule'!$E$86/10</f>
        <v>#N/A</v>
      </c>
      <c r="AG119" s="347" t="e">
        <f>AE119/'Laminate Schedule'!$E$90/10</f>
        <v>#N/A</v>
      </c>
      <c r="AH119" s="347">
        <f t="shared" si="37"/>
        <v>0</v>
      </c>
      <c r="AK119" s="567">
        <f t="shared" si="38"/>
        <v>0</v>
      </c>
      <c r="AL119" s="567">
        <f t="shared" si="39"/>
        <v>0</v>
      </c>
      <c r="AM119" s="567">
        <f t="shared" si="40"/>
        <v>0</v>
      </c>
      <c r="AN119" s="347">
        <f>IF(SUM(AK119:AM119)=0,0,(AK119*'Laminate Schedule'!$D$83*'Laminate Schedule'!$C$83+AL119*'Laminate Schedule'!$D$84*'Laminate Schedule'!$C$84+AM119*'Laminate Schedule'!$D$85*'Laminate Schedule'!$C$85)/(AK119*'Laminate Schedule'!$D$83+AL119*'Laminate Schedule'!$D$84+AM119*'Laminate Schedule'!$D$85))</f>
        <v>0</v>
      </c>
      <c r="AO119" s="347">
        <f>AK119*'Laminate Schedule'!$L$12+AL119*'Laminate Schedule'!$L$13+AM119*'Laminate Schedule'!$L$14</f>
        <v>0</v>
      </c>
    </row>
    <row r="120" spans="1:41" s="244" customFormat="1">
      <c r="A120" s="567">
        <v>-831</v>
      </c>
      <c r="B120" s="347">
        <f>IF(ABS(A120)&lt;$C$17,$C$15,$C$16)*IF(ABS(A120)&lt;OutlineParameters!$C$46/2,1,0)</f>
        <v>0</v>
      </c>
      <c r="C120" s="347">
        <f t="shared" si="30"/>
        <v>0</v>
      </c>
      <c r="D120" s="348">
        <f t="shared" si="21"/>
        <v>0</v>
      </c>
      <c r="E120" s="349">
        <f>FlexTests!$C$16*($C$36-ABS(A120))*IF(ABS(A120)&lt;$C$36,1,0)/1000</f>
        <v>0</v>
      </c>
      <c r="F120" s="349">
        <f>IF(NOT(ISNA(I120)),FlexTests!$C$17*(A121-A120)*I120/1000000*($C$36+A120)/1000*IF(ABS(A120)&lt;$C$31/2-FlexTests!$C$18,0,1),0)</f>
        <v>0</v>
      </c>
      <c r="G120" s="349">
        <f>SUM(F$52:$F119)</f>
        <v>0</v>
      </c>
      <c r="H120" s="348">
        <f>CHOOSE(FlexTests!$C$15,E120,G120)</f>
        <v>0</v>
      </c>
      <c r="I120" s="347" t="e">
        <f>IF(ISNA(OutlineParameters!T183*2),OutlineParameters!S183*2,OutlineParameters!T183*2)</f>
        <v>#N/A</v>
      </c>
      <c r="J120" s="347">
        <f>IF(ISNA(RockerConcaveParameters!O179),RockerConcaveParameters!N179,RockerConcaveParameters!O179)</f>
        <v>0</v>
      </c>
      <c r="K120" s="347" t="e">
        <f t="shared" si="31"/>
        <v>#N/A</v>
      </c>
      <c r="L120" s="347" t="e">
        <f t="shared" si="32"/>
        <v>#N/A</v>
      </c>
      <c r="M120" s="347">
        <f t="shared" si="33"/>
        <v>0</v>
      </c>
      <c r="N120" s="347">
        <f t="shared" si="22"/>
        <v>0</v>
      </c>
      <c r="O120" s="347" t="e">
        <f t="shared" si="23"/>
        <v>#N/A</v>
      </c>
      <c r="P120" s="350" t="e">
        <f t="shared" si="34"/>
        <v>#N/A</v>
      </c>
      <c r="Q120" s="347" t="e">
        <f>MIN(IF(H120&gt;0,P120/H120,NA()),FlexTests!$C$20)</f>
        <v>#N/A</v>
      </c>
      <c r="R120" s="347" t="e">
        <f t="shared" si="24"/>
        <v>#N/A</v>
      </c>
      <c r="S120" s="347" t="e">
        <f>SUM(R120:$R$952)</f>
        <v>#N/A</v>
      </c>
      <c r="T120" s="347" t="e">
        <f t="shared" si="25"/>
        <v>#N/A</v>
      </c>
      <c r="U120" s="350" t="e">
        <f>SUM(T120:$T$952)*1000</f>
        <v>#N/A</v>
      </c>
      <c r="V120" s="347" t="e">
        <f>R120*IF(ABS(A120)&lt;FlexTests!$C$19,0,1)</f>
        <v>#N/A</v>
      </c>
      <c r="W120" s="347" t="e">
        <f>SUM(V120:$V$951)</f>
        <v>#N/A</v>
      </c>
      <c r="X120" s="347" t="e">
        <f t="shared" si="35"/>
        <v>#N/A</v>
      </c>
      <c r="Y120" s="350" t="e">
        <f>SUM($X120:X$951)</f>
        <v>#N/A</v>
      </c>
      <c r="Z120" s="347"/>
      <c r="AA120" s="347">
        <f t="shared" si="26"/>
        <v>0</v>
      </c>
      <c r="AB120" s="347">
        <f t="shared" si="27"/>
        <v>0</v>
      </c>
      <c r="AC120" s="347" t="e">
        <f t="shared" si="36"/>
        <v>#N/A</v>
      </c>
      <c r="AD120" s="347" t="e">
        <f t="shared" si="28"/>
        <v>#N/A</v>
      </c>
      <c r="AE120" s="347" t="e">
        <f t="shared" si="29"/>
        <v>#N/A</v>
      </c>
      <c r="AF120" s="347" t="e">
        <f>AD120/'Laminate Schedule'!$E$86/10</f>
        <v>#N/A</v>
      </c>
      <c r="AG120" s="347" t="e">
        <f>AE120/'Laminate Schedule'!$E$90/10</f>
        <v>#N/A</v>
      </c>
      <c r="AH120" s="347">
        <f t="shared" si="37"/>
        <v>0</v>
      </c>
      <c r="AK120" s="567">
        <f t="shared" si="38"/>
        <v>0</v>
      </c>
      <c r="AL120" s="567">
        <f t="shared" si="39"/>
        <v>0</v>
      </c>
      <c r="AM120" s="567">
        <f t="shared" si="40"/>
        <v>0</v>
      </c>
      <c r="AN120" s="347">
        <f>IF(SUM(AK120:AM120)=0,0,(AK120*'Laminate Schedule'!$D$83*'Laminate Schedule'!$C$83+AL120*'Laminate Schedule'!$D$84*'Laminate Schedule'!$C$84+AM120*'Laminate Schedule'!$D$85*'Laminate Schedule'!$C$85)/(AK120*'Laminate Schedule'!$D$83+AL120*'Laminate Schedule'!$D$84+AM120*'Laminate Schedule'!$D$85))</f>
        <v>0</v>
      </c>
      <c r="AO120" s="347">
        <f>AK120*'Laminate Schedule'!$L$12+AL120*'Laminate Schedule'!$L$13+AM120*'Laminate Schedule'!$L$14</f>
        <v>0</v>
      </c>
    </row>
    <row r="121" spans="1:41" s="244" customFormat="1">
      <c r="A121" s="567">
        <v>-830</v>
      </c>
      <c r="B121" s="347">
        <f>IF(ABS(A121)&lt;$C$17,$C$15,$C$16)*IF(ABS(A121)&lt;OutlineParameters!$C$46/2,1,0)</f>
        <v>0</v>
      </c>
      <c r="C121" s="347">
        <f t="shared" si="30"/>
        <v>0</v>
      </c>
      <c r="D121" s="348">
        <f t="shared" si="21"/>
        <v>0</v>
      </c>
      <c r="E121" s="349">
        <f>FlexTests!$C$16*($C$36-ABS(A121))*IF(ABS(A121)&lt;$C$36,1,0)/1000</f>
        <v>0</v>
      </c>
      <c r="F121" s="349">
        <f>IF(NOT(ISNA(I121)),FlexTests!$C$17*(A122-A121)*I121/1000000*($C$36+A121)/1000*IF(ABS(A121)&lt;$C$31/2-FlexTests!$C$18,0,1),0)</f>
        <v>0</v>
      </c>
      <c r="G121" s="349">
        <f>SUM(F$52:$F120)</f>
        <v>0</v>
      </c>
      <c r="H121" s="348">
        <f>CHOOSE(FlexTests!$C$15,E121,G121)</f>
        <v>0</v>
      </c>
      <c r="I121" s="347" t="e">
        <f>IF(ISNA(OutlineParameters!T184*2),OutlineParameters!S184*2,OutlineParameters!T184*2)</f>
        <v>#N/A</v>
      </c>
      <c r="J121" s="347">
        <f>IF(ISNA(RockerConcaveParameters!O180),RockerConcaveParameters!N180,RockerConcaveParameters!O180)</f>
        <v>0</v>
      </c>
      <c r="K121" s="347" t="e">
        <f t="shared" si="31"/>
        <v>#N/A</v>
      </c>
      <c r="L121" s="347" t="e">
        <f t="shared" si="32"/>
        <v>#N/A</v>
      </c>
      <c r="M121" s="347">
        <f t="shared" si="33"/>
        <v>0</v>
      </c>
      <c r="N121" s="347">
        <f t="shared" si="22"/>
        <v>0</v>
      </c>
      <c r="O121" s="347" t="e">
        <f t="shared" si="23"/>
        <v>#N/A</v>
      </c>
      <c r="P121" s="350" t="e">
        <f t="shared" si="34"/>
        <v>#N/A</v>
      </c>
      <c r="Q121" s="347" t="e">
        <f>MIN(IF(H121&gt;0,P121/H121,NA()),FlexTests!$C$20)</f>
        <v>#N/A</v>
      </c>
      <c r="R121" s="347" t="e">
        <f t="shared" si="24"/>
        <v>#N/A</v>
      </c>
      <c r="S121" s="347" t="e">
        <f>SUM(R121:$R$952)</f>
        <v>#N/A</v>
      </c>
      <c r="T121" s="347" t="e">
        <f t="shared" si="25"/>
        <v>#N/A</v>
      </c>
      <c r="U121" s="350" t="e">
        <f>SUM(T121:$T$952)*1000</f>
        <v>#N/A</v>
      </c>
      <c r="V121" s="347" t="e">
        <f>R121*IF(ABS(A121)&lt;FlexTests!$C$19,0,1)</f>
        <v>#N/A</v>
      </c>
      <c r="W121" s="347" t="e">
        <f>SUM(V121:$V$951)</f>
        <v>#N/A</v>
      </c>
      <c r="X121" s="347" t="e">
        <f t="shared" si="35"/>
        <v>#N/A</v>
      </c>
      <c r="Y121" s="350" t="e">
        <f>SUM($X121:X$951)</f>
        <v>#N/A</v>
      </c>
      <c r="Z121" s="347"/>
      <c r="AA121" s="347">
        <f t="shared" si="26"/>
        <v>0</v>
      </c>
      <c r="AB121" s="347">
        <f t="shared" si="27"/>
        <v>0</v>
      </c>
      <c r="AC121" s="347" t="e">
        <f t="shared" si="36"/>
        <v>#N/A</v>
      </c>
      <c r="AD121" s="347" t="e">
        <f t="shared" si="28"/>
        <v>#N/A</v>
      </c>
      <c r="AE121" s="347" t="e">
        <f t="shared" si="29"/>
        <v>#N/A</v>
      </c>
      <c r="AF121" s="347" t="e">
        <f>AD121/'Laminate Schedule'!$E$86/10</f>
        <v>#N/A</v>
      </c>
      <c r="AG121" s="347" t="e">
        <f>AE121/'Laminate Schedule'!$E$90/10</f>
        <v>#N/A</v>
      </c>
      <c r="AH121" s="347">
        <f t="shared" si="37"/>
        <v>0</v>
      </c>
      <c r="AK121" s="567">
        <f t="shared" si="38"/>
        <v>0</v>
      </c>
      <c r="AL121" s="567">
        <f t="shared" si="39"/>
        <v>0</v>
      </c>
      <c r="AM121" s="567">
        <f t="shared" si="40"/>
        <v>0</v>
      </c>
      <c r="AN121" s="347">
        <f>IF(SUM(AK121:AM121)=0,0,(AK121*'Laminate Schedule'!$D$83*'Laminate Schedule'!$C$83+AL121*'Laminate Schedule'!$D$84*'Laminate Schedule'!$C$84+AM121*'Laminate Schedule'!$D$85*'Laminate Schedule'!$C$85)/(AK121*'Laminate Schedule'!$D$83+AL121*'Laminate Schedule'!$D$84+AM121*'Laminate Schedule'!$D$85))</f>
        <v>0</v>
      </c>
      <c r="AO121" s="347">
        <f>AK121*'Laminate Schedule'!$L$12+AL121*'Laminate Schedule'!$L$13+AM121*'Laminate Schedule'!$L$14</f>
        <v>0</v>
      </c>
    </row>
    <row r="122" spans="1:41" s="244" customFormat="1">
      <c r="A122" s="567">
        <v>-829</v>
      </c>
      <c r="B122" s="347">
        <f>IF(ABS(A122)&lt;$C$17,$C$15,$C$16)*IF(ABS(A122)&lt;OutlineParameters!$C$46/2,1,0)</f>
        <v>0</v>
      </c>
      <c r="C122" s="347">
        <f t="shared" si="30"/>
        <v>0</v>
      </c>
      <c r="D122" s="348">
        <f t="shared" si="21"/>
        <v>0</v>
      </c>
      <c r="E122" s="349">
        <f>FlexTests!$C$16*($C$36-ABS(A122))*IF(ABS(A122)&lt;$C$36,1,0)/1000</f>
        <v>0</v>
      </c>
      <c r="F122" s="349">
        <f>IF(NOT(ISNA(I122)),FlexTests!$C$17*(A123-A122)*I122/1000000*($C$36+A122)/1000*IF(ABS(A122)&lt;$C$31/2-FlexTests!$C$18,0,1),0)</f>
        <v>0</v>
      </c>
      <c r="G122" s="349">
        <f>SUM(F$52:$F121)</f>
        <v>0</v>
      </c>
      <c r="H122" s="348">
        <f>CHOOSE(FlexTests!$C$15,E122,G122)</f>
        <v>0</v>
      </c>
      <c r="I122" s="347" t="e">
        <f>IF(ISNA(OutlineParameters!T185*2),OutlineParameters!S185*2,OutlineParameters!T185*2)</f>
        <v>#N/A</v>
      </c>
      <c r="J122" s="347">
        <f>IF(ISNA(RockerConcaveParameters!O181),RockerConcaveParameters!N181,RockerConcaveParameters!O181)</f>
        <v>0</v>
      </c>
      <c r="K122" s="347" t="e">
        <f t="shared" si="31"/>
        <v>#N/A</v>
      </c>
      <c r="L122" s="347" t="e">
        <f t="shared" si="32"/>
        <v>#N/A</v>
      </c>
      <c r="M122" s="347">
        <f t="shared" si="33"/>
        <v>0</v>
      </c>
      <c r="N122" s="347">
        <f t="shared" si="22"/>
        <v>0</v>
      </c>
      <c r="O122" s="347" t="e">
        <f t="shared" si="23"/>
        <v>#N/A</v>
      </c>
      <c r="P122" s="350" t="e">
        <f t="shared" si="34"/>
        <v>#N/A</v>
      </c>
      <c r="Q122" s="347" t="e">
        <f>MIN(IF(H122&gt;0,P122/H122,NA()),FlexTests!$C$20)</f>
        <v>#N/A</v>
      </c>
      <c r="R122" s="347" t="e">
        <f t="shared" si="24"/>
        <v>#N/A</v>
      </c>
      <c r="S122" s="347" t="e">
        <f>SUM(R122:$R$952)</f>
        <v>#N/A</v>
      </c>
      <c r="T122" s="347" t="e">
        <f t="shared" si="25"/>
        <v>#N/A</v>
      </c>
      <c r="U122" s="350" t="e">
        <f>SUM(T122:$T$952)*1000</f>
        <v>#N/A</v>
      </c>
      <c r="V122" s="347" t="e">
        <f>R122*IF(ABS(A122)&lt;FlexTests!$C$19,0,1)</f>
        <v>#N/A</v>
      </c>
      <c r="W122" s="347" t="e">
        <f>SUM(V122:$V$951)</f>
        <v>#N/A</v>
      </c>
      <c r="X122" s="347" t="e">
        <f t="shared" si="35"/>
        <v>#N/A</v>
      </c>
      <c r="Y122" s="350" t="e">
        <f>SUM($X122:X$951)</f>
        <v>#N/A</v>
      </c>
      <c r="Z122" s="347"/>
      <c r="AA122" s="347">
        <f t="shared" si="26"/>
        <v>0</v>
      </c>
      <c r="AB122" s="347">
        <f t="shared" si="27"/>
        <v>0</v>
      </c>
      <c r="AC122" s="347" t="e">
        <f t="shared" si="36"/>
        <v>#N/A</v>
      </c>
      <c r="AD122" s="347" t="e">
        <f t="shared" si="28"/>
        <v>#N/A</v>
      </c>
      <c r="AE122" s="347" t="e">
        <f t="shared" si="29"/>
        <v>#N/A</v>
      </c>
      <c r="AF122" s="347" t="e">
        <f>AD122/'Laminate Schedule'!$E$86/10</f>
        <v>#N/A</v>
      </c>
      <c r="AG122" s="347" t="e">
        <f>AE122/'Laminate Schedule'!$E$90/10</f>
        <v>#N/A</v>
      </c>
      <c r="AH122" s="347">
        <f t="shared" si="37"/>
        <v>0</v>
      </c>
      <c r="AK122" s="567">
        <f t="shared" si="38"/>
        <v>0</v>
      </c>
      <c r="AL122" s="567">
        <f t="shared" si="39"/>
        <v>0</v>
      </c>
      <c r="AM122" s="567">
        <f t="shared" si="40"/>
        <v>0</v>
      </c>
      <c r="AN122" s="347">
        <f>IF(SUM(AK122:AM122)=0,0,(AK122*'Laminate Schedule'!$D$83*'Laminate Schedule'!$C$83+AL122*'Laminate Schedule'!$D$84*'Laminate Schedule'!$C$84+AM122*'Laminate Schedule'!$D$85*'Laminate Schedule'!$C$85)/(AK122*'Laminate Schedule'!$D$83+AL122*'Laminate Schedule'!$D$84+AM122*'Laminate Schedule'!$D$85))</f>
        <v>0</v>
      </c>
      <c r="AO122" s="347">
        <f>AK122*'Laminate Schedule'!$L$12+AL122*'Laminate Schedule'!$L$13+AM122*'Laminate Schedule'!$L$14</f>
        <v>0</v>
      </c>
    </row>
    <row r="123" spans="1:41" s="244" customFormat="1">
      <c r="A123" s="567">
        <v>-828</v>
      </c>
      <c r="B123" s="347">
        <f>IF(ABS(A123)&lt;$C$17,$C$15,$C$16)*IF(ABS(A123)&lt;OutlineParameters!$C$46/2,1,0)</f>
        <v>0</v>
      </c>
      <c r="C123" s="347">
        <f t="shared" si="30"/>
        <v>0</v>
      </c>
      <c r="D123" s="348">
        <f t="shared" si="21"/>
        <v>0</v>
      </c>
      <c r="E123" s="349">
        <f>FlexTests!$C$16*($C$36-ABS(A123))*IF(ABS(A123)&lt;$C$36,1,0)/1000</f>
        <v>0</v>
      </c>
      <c r="F123" s="349">
        <f>IF(NOT(ISNA(I123)),FlexTests!$C$17*(A124-A123)*I123/1000000*($C$36+A123)/1000*IF(ABS(A123)&lt;$C$31/2-FlexTests!$C$18,0,1),0)</f>
        <v>0</v>
      </c>
      <c r="G123" s="349">
        <f>SUM(F$52:$F122)</f>
        <v>0</v>
      </c>
      <c r="H123" s="348">
        <f>CHOOSE(FlexTests!$C$15,E123,G123)</f>
        <v>0</v>
      </c>
      <c r="I123" s="347" t="e">
        <f>IF(ISNA(OutlineParameters!T186*2),OutlineParameters!S186*2,OutlineParameters!T186*2)</f>
        <v>#N/A</v>
      </c>
      <c r="J123" s="347">
        <f>IF(ISNA(RockerConcaveParameters!O182),RockerConcaveParameters!N182,RockerConcaveParameters!O182)</f>
        <v>0</v>
      </c>
      <c r="K123" s="347" t="e">
        <f t="shared" si="31"/>
        <v>#N/A</v>
      </c>
      <c r="L123" s="347" t="e">
        <f t="shared" si="32"/>
        <v>#N/A</v>
      </c>
      <c r="M123" s="347">
        <f t="shared" si="33"/>
        <v>0</v>
      </c>
      <c r="N123" s="347">
        <f t="shared" si="22"/>
        <v>0</v>
      </c>
      <c r="O123" s="347" t="e">
        <f t="shared" si="23"/>
        <v>#N/A</v>
      </c>
      <c r="P123" s="350" t="e">
        <f t="shared" si="34"/>
        <v>#N/A</v>
      </c>
      <c r="Q123" s="347" t="e">
        <f>MIN(IF(H123&gt;0,P123/H123,NA()),FlexTests!$C$20)</f>
        <v>#N/A</v>
      </c>
      <c r="R123" s="347" t="e">
        <f t="shared" si="24"/>
        <v>#N/A</v>
      </c>
      <c r="S123" s="347" t="e">
        <f>SUM(R123:$R$952)</f>
        <v>#N/A</v>
      </c>
      <c r="T123" s="347" t="e">
        <f t="shared" si="25"/>
        <v>#N/A</v>
      </c>
      <c r="U123" s="350" t="e">
        <f>SUM(T123:$T$952)*1000</f>
        <v>#N/A</v>
      </c>
      <c r="V123" s="347" t="e">
        <f>R123*IF(ABS(A123)&lt;FlexTests!$C$19,0,1)</f>
        <v>#N/A</v>
      </c>
      <c r="W123" s="347" t="e">
        <f>SUM(V123:$V$951)</f>
        <v>#N/A</v>
      </c>
      <c r="X123" s="347" t="e">
        <f t="shared" si="35"/>
        <v>#N/A</v>
      </c>
      <c r="Y123" s="350" t="e">
        <f>SUM($X123:X$951)</f>
        <v>#N/A</v>
      </c>
      <c r="Z123" s="347"/>
      <c r="AA123" s="347">
        <f t="shared" si="26"/>
        <v>0</v>
      </c>
      <c r="AB123" s="347">
        <f t="shared" si="27"/>
        <v>0</v>
      </c>
      <c r="AC123" s="347" t="e">
        <f t="shared" si="36"/>
        <v>#N/A</v>
      </c>
      <c r="AD123" s="347" t="e">
        <f t="shared" si="28"/>
        <v>#N/A</v>
      </c>
      <c r="AE123" s="347" t="e">
        <f t="shared" si="29"/>
        <v>#N/A</v>
      </c>
      <c r="AF123" s="347" t="e">
        <f>AD123/'Laminate Schedule'!$E$86/10</f>
        <v>#N/A</v>
      </c>
      <c r="AG123" s="347" t="e">
        <f>AE123/'Laminate Schedule'!$E$90/10</f>
        <v>#N/A</v>
      </c>
      <c r="AH123" s="347">
        <f t="shared" si="37"/>
        <v>0</v>
      </c>
      <c r="AK123" s="567">
        <f t="shared" si="38"/>
        <v>0</v>
      </c>
      <c r="AL123" s="567">
        <f t="shared" si="39"/>
        <v>0</v>
      </c>
      <c r="AM123" s="567">
        <f t="shared" si="40"/>
        <v>0</v>
      </c>
      <c r="AN123" s="347">
        <f>IF(SUM(AK123:AM123)=0,0,(AK123*'Laminate Schedule'!$D$83*'Laminate Schedule'!$C$83+AL123*'Laminate Schedule'!$D$84*'Laminate Schedule'!$C$84+AM123*'Laminate Schedule'!$D$85*'Laminate Schedule'!$C$85)/(AK123*'Laminate Schedule'!$D$83+AL123*'Laminate Schedule'!$D$84+AM123*'Laminate Schedule'!$D$85))</f>
        <v>0</v>
      </c>
      <c r="AO123" s="347">
        <f>AK123*'Laminate Schedule'!$L$12+AL123*'Laminate Schedule'!$L$13+AM123*'Laminate Schedule'!$L$14</f>
        <v>0</v>
      </c>
    </row>
    <row r="124" spans="1:41" s="244" customFormat="1">
      <c r="A124" s="567">
        <v>-827</v>
      </c>
      <c r="B124" s="347">
        <f>IF(ABS(A124)&lt;$C$17,$C$15,$C$16)*IF(ABS(A124)&lt;OutlineParameters!$C$46/2,1,0)</f>
        <v>0</v>
      </c>
      <c r="C124" s="347">
        <f t="shared" si="30"/>
        <v>0</v>
      </c>
      <c r="D124" s="348">
        <f t="shared" si="21"/>
        <v>0</v>
      </c>
      <c r="E124" s="349">
        <f>FlexTests!$C$16*($C$36-ABS(A124))*IF(ABS(A124)&lt;$C$36,1,0)/1000</f>
        <v>0</v>
      </c>
      <c r="F124" s="349">
        <f>IF(NOT(ISNA(I124)),FlexTests!$C$17*(A125-A124)*I124/1000000*($C$36+A124)/1000*IF(ABS(A124)&lt;$C$31/2-FlexTests!$C$18,0,1),0)</f>
        <v>0</v>
      </c>
      <c r="G124" s="349">
        <f>SUM(F$52:$F123)</f>
        <v>0</v>
      </c>
      <c r="H124" s="348">
        <f>CHOOSE(FlexTests!$C$15,E124,G124)</f>
        <v>0</v>
      </c>
      <c r="I124" s="347" t="e">
        <f>IF(ISNA(OutlineParameters!T187*2),OutlineParameters!S187*2,OutlineParameters!T187*2)</f>
        <v>#N/A</v>
      </c>
      <c r="J124" s="347">
        <f>IF(ISNA(RockerConcaveParameters!O183),RockerConcaveParameters!N183,RockerConcaveParameters!O183)</f>
        <v>0</v>
      </c>
      <c r="K124" s="347" t="e">
        <f t="shared" si="31"/>
        <v>#N/A</v>
      </c>
      <c r="L124" s="347" t="e">
        <f t="shared" si="32"/>
        <v>#N/A</v>
      </c>
      <c r="M124" s="347">
        <f t="shared" si="33"/>
        <v>0</v>
      </c>
      <c r="N124" s="347">
        <f t="shared" si="22"/>
        <v>0</v>
      </c>
      <c r="O124" s="347" t="e">
        <f t="shared" si="23"/>
        <v>#N/A</v>
      </c>
      <c r="P124" s="350" t="e">
        <f t="shared" si="34"/>
        <v>#N/A</v>
      </c>
      <c r="Q124" s="347" t="e">
        <f>MIN(IF(H124&gt;0,P124/H124,NA()),FlexTests!$C$20)</f>
        <v>#N/A</v>
      </c>
      <c r="R124" s="347" t="e">
        <f t="shared" si="24"/>
        <v>#N/A</v>
      </c>
      <c r="S124" s="347" t="e">
        <f>SUM(R124:$R$952)</f>
        <v>#N/A</v>
      </c>
      <c r="T124" s="347" t="e">
        <f t="shared" si="25"/>
        <v>#N/A</v>
      </c>
      <c r="U124" s="350" t="e">
        <f>SUM(T124:$T$952)*1000</f>
        <v>#N/A</v>
      </c>
      <c r="V124" s="347" t="e">
        <f>R124*IF(ABS(A124)&lt;FlexTests!$C$19,0,1)</f>
        <v>#N/A</v>
      </c>
      <c r="W124" s="347" t="e">
        <f>SUM(V124:$V$951)</f>
        <v>#N/A</v>
      </c>
      <c r="X124" s="347" t="e">
        <f t="shared" si="35"/>
        <v>#N/A</v>
      </c>
      <c r="Y124" s="350" t="e">
        <f>SUM($X124:X$951)</f>
        <v>#N/A</v>
      </c>
      <c r="Z124" s="347"/>
      <c r="AA124" s="347">
        <f t="shared" si="26"/>
        <v>0</v>
      </c>
      <c r="AB124" s="347">
        <f t="shared" si="27"/>
        <v>0</v>
      </c>
      <c r="AC124" s="347" t="e">
        <f t="shared" si="36"/>
        <v>#N/A</v>
      </c>
      <c r="AD124" s="347" t="e">
        <f t="shared" si="28"/>
        <v>#N/A</v>
      </c>
      <c r="AE124" s="347" t="e">
        <f t="shared" si="29"/>
        <v>#N/A</v>
      </c>
      <c r="AF124" s="347" t="e">
        <f>AD124/'Laminate Schedule'!$E$86/10</f>
        <v>#N/A</v>
      </c>
      <c r="AG124" s="347" t="e">
        <f>AE124/'Laminate Schedule'!$E$90/10</f>
        <v>#N/A</v>
      </c>
      <c r="AH124" s="347">
        <f t="shared" si="37"/>
        <v>0</v>
      </c>
      <c r="AK124" s="567">
        <f t="shared" si="38"/>
        <v>0</v>
      </c>
      <c r="AL124" s="567">
        <f t="shared" si="39"/>
        <v>0</v>
      </c>
      <c r="AM124" s="567">
        <f t="shared" si="40"/>
        <v>0</v>
      </c>
      <c r="AN124" s="347">
        <f>IF(SUM(AK124:AM124)=0,0,(AK124*'Laminate Schedule'!$D$83*'Laminate Schedule'!$C$83+AL124*'Laminate Schedule'!$D$84*'Laminate Schedule'!$C$84+AM124*'Laminate Schedule'!$D$85*'Laminate Schedule'!$C$85)/(AK124*'Laminate Schedule'!$D$83+AL124*'Laminate Schedule'!$D$84+AM124*'Laminate Schedule'!$D$85))</f>
        <v>0</v>
      </c>
      <c r="AO124" s="347">
        <f>AK124*'Laminate Schedule'!$L$12+AL124*'Laminate Schedule'!$L$13+AM124*'Laminate Schedule'!$L$14</f>
        <v>0</v>
      </c>
    </row>
    <row r="125" spans="1:41" s="244" customFormat="1">
      <c r="A125" s="567">
        <v>-826</v>
      </c>
      <c r="B125" s="347">
        <f>IF(ABS(A125)&lt;$C$17,$C$15,$C$16)*IF(ABS(A125)&lt;OutlineParameters!$C$46/2,1,0)</f>
        <v>0</v>
      </c>
      <c r="C125" s="347">
        <f t="shared" si="30"/>
        <v>0</v>
      </c>
      <c r="D125" s="348">
        <f t="shared" si="21"/>
        <v>0</v>
      </c>
      <c r="E125" s="349">
        <f>FlexTests!$C$16*($C$36-ABS(A125))*IF(ABS(A125)&lt;$C$36,1,0)/1000</f>
        <v>0</v>
      </c>
      <c r="F125" s="349">
        <f>IF(NOT(ISNA(I125)),FlexTests!$C$17*(A126-A125)*I125/1000000*($C$36+A125)/1000*IF(ABS(A125)&lt;$C$31/2-FlexTests!$C$18,0,1),0)</f>
        <v>0</v>
      </c>
      <c r="G125" s="349">
        <f>SUM(F$52:$F124)</f>
        <v>0</v>
      </c>
      <c r="H125" s="348">
        <f>CHOOSE(FlexTests!$C$15,E125,G125)</f>
        <v>0</v>
      </c>
      <c r="I125" s="347" t="e">
        <f>IF(ISNA(OutlineParameters!T188*2),OutlineParameters!S188*2,OutlineParameters!T188*2)</f>
        <v>#N/A</v>
      </c>
      <c r="J125" s="347">
        <f>IF(ISNA(RockerConcaveParameters!O184),RockerConcaveParameters!N184,RockerConcaveParameters!O184)</f>
        <v>0</v>
      </c>
      <c r="K125" s="347" t="e">
        <f t="shared" si="31"/>
        <v>#N/A</v>
      </c>
      <c r="L125" s="347" t="e">
        <f t="shared" si="32"/>
        <v>#N/A</v>
      </c>
      <c r="M125" s="347">
        <f t="shared" si="33"/>
        <v>0</v>
      </c>
      <c r="N125" s="347">
        <f t="shared" si="22"/>
        <v>0</v>
      </c>
      <c r="O125" s="347" t="e">
        <f t="shared" si="23"/>
        <v>#N/A</v>
      </c>
      <c r="P125" s="350" t="e">
        <f t="shared" si="34"/>
        <v>#N/A</v>
      </c>
      <c r="Q125" s="347" t="e">
        <f>MIN(IF(H125&gt;0,P125/H125,NA()),FlexTests!$C$20)</f>
        <v>#N/A</v>
      </c>
      <c r="R125" s="347" t="e">
        <f t="shared" si="24"/>
        <v>#N/A</v>
      </c>
      <c r="S125" s="347" t="e">
        <f>SUM(R125:$R$952)</f>
        <v>#N/A</v>
      </c>
      <c r="T125" s="347" t="e">
        <f t="shared" si="25"/>
        <v>#N/A</v>
      </c>
      <c r="U125" s="350" t="e">
        <f>SUM(T125:$T$952)*1000</f>
        <v>#N/A</v>
      </c>
      <c r="V125" s="347" t="e">
        <f>R125*IF(ABS(A125)&lt;FlexTests!$C$19,0,1)</f>
        <v>#N/A</v>
      </c>
      <c r="W125" s="347" t="e">
        <f>SUM(V125:$V$951)</f>
        <v>#N/A</v>
      </c>
      <c r="X125" s="347" t="e">
        <f t="shared" si="35"/>
        <v>#N/A</v>
      </c>
      <c r="Y125" s="350" t="e">
        <f>SUM($X125:X$951)</f>
        <v>#N/A</v>
      </c>
      <c r="Z125" s="347"/>
      <c r="AA125" s="347">
        <f t="shared" si="26"/>
        <v>0</v>
      </c>
      <c r="AB125" s="347">
        <f t="shared" si="27"/>
        <v>0</v>
      </c>
      <c r="AC125" s="347" t="e">
        <f t="shared" si="36"/>
        <v>#N/A</v>
      </c>
      <c r="AD125" s="347" t="e">
        <f t="shared" si="28"/>
        <v>#N/A</v>
      </c>
      <c r="AE125" s="347" t="e">
        <f t="shared" si="29"/>
        <v>#N/A</v>
      </c>
      <c r="AF125" s="347" t="e">
        <f>AD125/'Laminate Schedule'!$E$86/10</f>
        <v>#N/A</v>
      </c>
      <c r="AG125" s="347" t="e">
        <f>AE125/'Laminate Schedule'!$E$90/10</f>
        <v>#N/A</v>
      </c>
      <c r="AH125" s="347">
        <f t="shared" si="37"/>
        <v>0</v>
      </c>
      <c r="AK125" s="567">
        <f t="shared" ref="AK125:AK188" si="41">IF(A125&gt;=$C$43,1,0)</f>
        <v>0</v>
      </c>
      <c r="AL125" s="567">
        <f t="shared" ref="AL125:AL188" si="42">IF(A125&gt;=$C$44,1,0)</f>
        <v>0</v>
      </c>
      <c r="AM125" s="567">
        <f t="shared" ref="AM125:AM188" si="43">IF(A125&gt;=$C$45,1,0)</f>
        <v>0</v>
      </c>
      <c r="AN125" s="347">
        <f>IF(SUM(AK125:AM125)=0,0,(AK125*'Laminate Schedule'!$D$83*'Laminate Schedule'!$C$83+AL125*'Laminate Schedule'!$D$84*'Laminate Schedule'!$C$84+AM125*'Laminate Schedule'!$D$85*'Laminate Schedule'!$C$85)/(AK125*'Laminate Schedule'!$D$83+AL125*'Laminate Schedule'!$D$84+AM125*'Laminate Schedule'!$D$85))</f>
        <v>0</v>
      </c>
      <c r="AO125" s="347">
        <f>AK125*'Laminate Schedule'!$L$12+AL125*'Laminate Schedule'!$L$13+AM125*'Laminate Schedule'!$L$14</f>
        <v>0</v>
      </c>
    </row>
    <row r="126" spans="1:41" s="244" customFormat="1">
      <c r="A126" s="567">
        <v>-825</v>
      </c>
      <c r="B126" s="347">
        <f>IF(ABS(A126)&lt;$C$17,$C$15,$C$16)*IF(ABS(A126)&lt;OutlineParameters!$C$46/2,1,0)</f>
        <v>0</v>
      </c>
      <c r="C126" s="347">
        <f t="shared" si="30"/>
        <v>0</v>
      </c>
      <c r="D126" s="348">
        <f t="shared" si="21"/>
        <v>0</v>
      </c>
      <c r="E126" s="349">
        <f>FlexTests!$C$16*($C$36-ABS(A126))*IF(ABS(A126)&lt;$C$36,1,0)/1000</f>
        <v>0</v>
      </c>
      <c r="F126" s="349">
        <f>IF(NOT(ISNA(I126)),FlexTests!$C$17*(A127-A126)*I126/1000000*($C$36+A126)/1000*IF(ABS(A126)&lt;$C$31/2-FlexTests!$C$18,0,1),0)</f>
        <v>0</v>
      </c>
      <c r="G126" s="349">
        <f>SUM(F$52:$F125)</f>
        <v>0</v>
      </c>
      <c r="H126" s="348">
        <f>CHOOSE(FlexTests!$C$15,E126,G126)</f>
        <v>0</v>
      </c>
      <c r="I126" s="347" t="e">
        <f>IF(ISNA(OutlineParameters!T189*2),OutlineParameters!S189*2,OutlineParameters!T189*2)</f>
        <v>#N/A</v>
      </c>
      <c r="J126" s="347">
        <f>IF(ISNA(RockerConcaveParameters!O185),RockerConcaveParameters!N185,RockerConcaveParameters!O185)</f>
        <v>0</v>
      </c>
      <c r="K126" s="347" t="e">
        <f t="shared" si="31"/>
        <v>#N/A</v>
      </c>
      <c r="L126" s="347" t="e">
        <f t="shared" si="32"/>
        <v>#N/A</v>
      </c>
      <c r="M126" s="347">
        <f t="shared" si="33"/>
        <v>0</v>
      </c>
      <c r="N126" s="347">
        <f t="shared" si="22"/>
        <v>0</v>
      </c>
      <c r="O126" s="347" t="e">
        <f t="shared" si="23"/>
        <v>#N/A</v>
      </c>
      <c r="P126" s="350" t="e">
        <f t="shared" si="34"/>
        <v>#N/A</v>
      </c>
      <c r="Q126" s="347" t="e">
        <f>MIN(IF(H126&gt;0,P126/H126,NA()),FlexTests!$C$20)</f>
        <v>#N/A</v>
      </c>
      <c r="R126" s="347" t="e">
        <f t="shared" si="24"/>
        <v>#N/A</v>
      </c>
      <c r="S126" s="347" t="e">
        <f>SUM(R126:$R$952)</f>
        <v>#N/A</v>
      </c>
      <c r="T126" s="347" t="e">
        <f t="shared" si="25"/>
        <v>#N/A</v>
      </c>
      <c r="U126" s="350" t="e">
        <f>SUM(T126:$T$952)*1000</f>
        <v>#N/A</v>
      </c>
      <c r="V126" s="347" t="e">
        <f>R126*IF(ABS(A126)&lt;FlexTests!$C$19,0,1)</f>
        <v>#N/A</v>
      </c>
      <c r="W126" s="347" t="e">
        <f>SUM(V126:$V$951)</f>
        <v>#N/A</v>
      </c>
      <c r="X126" s="347" t="e">
        <f t="shared" si="35"/>
        <v>#N/A</v>
      </c>
      <c r="Y126" s="350" t="e">
        <f>SUM($X126:X$951)</f>
        <v>#N/A</v>
      </c>
      <c r="Z126" s="347"/>
      <c r="AA126" s="347">
        <f t="shared" si="26"/>
        <v>0</v>
      </c>
      <c r="AB126" s="347">
        <f t="shared" si="27"/>
        <v>0</v>
      </c>
      <c r="AC126" s="347" t="e">
        <f t="shared" si="36"/>
        <v>#N/A</v>
      </c>
      <c r="AD126" s="347" t="e">
        <f t="shared" si="28"/>
        <v>#N/A</v>
      </c>
      <c r="AE126" s="347" t="e">
        <f t="shared" si="29"/>
        <v>#N/A</v>
      </c>
      <c r="AF126" s="347" t="e">
        <f>AD126/'Laminate Schedule'!$E$86/10</f>
        <v>#N/A</v>
      </c>
      <c r="AG126" s="347" t="e">
        <f>AE126/'Laminate Schedule'!$E$90/10</f>
        <v>#N/A</v>
      </c>
      <c r="AH126" s="347">
        <f t="shared" si="37"/>
        <v>0</v>
      </c>
      <c r="AK126" s="567">
        <f t="shared" si="41"/>
        <v>0</v>
      </c>
      <c r="AL126" s="567">
        <f t="shared" si="42"/>
        <v>0</v>
      </c>
      <c r="AM126" s="567">
        <f t="shared" si="43"/>
        <v>0</v>
      </c>
      <c r="AN126" s="347">
        <f>IF(SUM(AK126:AM126)=0,0,(AK126*'Laminate Schedule'!$D$83*'Laminate Schedule'!$C$83+AL126*'Laminate Schedule'!$D$84*'Laminate Schedule'!$C$84+AM126*'Laminate Schedule'!$D$85*'Laminate Schedule'!$C$85)/(AK126*'Laminate Schedule'!$D$83+AL126*'Laminate Schedule'!$D$84+AM126*'Laminate Schedule'!$D$85))</f>
        <v>0</v>
      </c>
      <c r="AO126" s="347">
        <f>AK126*'Laminate Schedule'!$L$12+AL126*'Laminate Schedule'!$L$13+AM126*'Laminate Schedule'!$L$14</f>
        <v>0</v>
      </c>
    </row>
    <row r="127" spans="1:41" s="244" customFormat="1">
      <c r="A127" s="567">
        <v>-824</v>
      </c>
      <c r="B127" s="347">
        <f>IF(ABS(A127)&lt;$C$17,$C$15,$C$16)*IF(ABS(A127)&lt;OutlineParameters!$C$46/2,1,0)</f>
        <v>0</v>
      </c>
      <c r="C127" s="347">
        <f t="shared" si="30"/>
        <v>0</v>
      </c>
      <c r="D127" s="348">
        <f t="shared" si="21"/>
        <v>0</v>
      </c>
      <c r="E127" s="349">
        <f>FlexTests!$C$16*($C$36-ABS(A127))*IF(ABS(A127)&lt;$C$36,1,0)/1000</f>
        <v>0</v>
      </c>
      <c r="F127" s="349">
        <f>IF(NOT(ISNA(I127)),FlexTests!$C$17*(A128-A127)*I127/1000000*($C$36+A127)/1000*IF(ABS(A127)&lt;$C$31/2-FlexTests!$C$18,0,1),0)</f>
        <v>0</v>
      </c>
      <c r="G127" s="349">
        <f>SUM(F$52:$F126)</f>
        <v>0</v>
      </c>
      <c r="H127" s="348">
        <f>CHOOSE(FlexTests!$C$15,E127,G127)</f>
        <v>0</v>
      </c>
      <c r="I127" s="347" t="e">
        <f>IF(ISNA(OutlineParameters!T190*2),OutlineParameters!S190*2,OutlineParameters!T190*2)</f>
        <v>#N/A</v>
      </c>
      <c r="J127" s="347">
        <f>IF(ISNA(RockerConcaveParameters!O186),RockerConcaveParameters!N186,RockerConcaveParameters!O186)</f>
        <v>0</v>
      </c>
      <c r="K127" s="347" t="e">
        <f t="shared" si="31"/>
        <v>#N/A</v>
      </c>
      <c r="L127" s="347" t="e">
        <f t="shared" si="32"/>
        <v>#N/A</v>
      </c>
      <c r="M127" s="347">
        <f t="shared" si="33"/>
        <v>0</v>
      </c>
      <c r="N127" s="347">
        <f t="shared" si="22"/>
        <v>0</v>
      </c>
      <c r="O127" s="347" t="e">
        <f t="shared" si="23"/>
        <v>#N/A</v>
      </c>
      <c r="P127" s="350" t="e">
        <f t="shared" si="34"/>
        <v>#N/A</v>
      </c>
      <c r="Q127" s="347" t="e">
        <f>MIN(IF(H127&gt;0,P127/H127,NA()),FlexTests!$C$20)</f>
        <v>#N/A</v>
      </c>
      <c r="R127" s="347" t="e">
        <f t="shared" si="24"/>
        <v>#N/A</v>
      </c>
      <c r="S127" s="347" t="e">
        <f>SUM(R127:$R$952)</f>
        <v>#N/A</v>
      </c>
      <c r="T127" s="347" t="e">
        <f t="shared" si="25"/>
        <v>#N/A</v>
      </c>
      <c r="U127" s="350" t="e">
        <f>SUM(T127:$T$952)*1000</f>
        <v>#N/A</v>
      </c>
      <c r="V127" s="347" t="e">
        <f>R127*IF(ABS(A127)&lt;FlexTests!$C$19,0,1)</f>
        <v>#N/A</v>
      </c>
      <c r="W127" s="347" t="e">
        <f>SUM(V127:$V$951)</f>
        <v>#N/A</v>
      </c>
      <c r="X127" s="347" t="e">
        <f t="shared" si="35"/>
        <v>#N/A</v>
      </c>
      <c r="Y127" s="350" t="e">
        <f>SUM($X127:X$951)</f>
        <v>#N/A</v>
      </c>
      <c r="Z127" s="347"/>
      <c r="AA127" s="347">
        <f t="shared" si="26"/>
        <v>0</v>
      </c>
      <c r="AB127" s="347">
        <f t="shared" si="27"/>
        <v>0</v>
      </c>
      <c r="AC127" s="347" t="e">
        <f t="shared" si="36"/>
        <v>#N/A</v>
      </c>
      <c r="AD127" s="347" t="e">
        <f t="shared" si="28"/>
        <v>#N/A</v>
      </c>
      <c r="AE127" s="347" t="e">
        <f t="shared" si="29"/>
        <v>#N/A</v>
      </c>
      <c r="AF127" s="347" t="e">
        <f>AD127/'Laminate Schedule'!$E$86/10</f>
        <v>#N/A</v>
      </c>
      <c r="AG127" s="347" t="e">
        <f>AE127/'Laminate Schedule'!$E$90/10</f>
        <v>#N/A</v>
      </c>
      <c r="AH127" s="347">
        <f t="shared" si="37"/>
        <v>0</v>
      </c>
      <c r="AK127" s="567">
        <f t="shared" si="41"/>
        <v>0</v>
      </c>
      <c r="AL127" s="567">
        <f t="shared" si="42"/>
        <v>0</v>
      </c>
      <c r="AM127" s="567">
        <f t="shared" si="43"/>
        <v>0</v>
      </c>
      <c r="AN127" s="347">
        <f>IF(SUM(AK127:AM127)=0,0,(AK127*'Laminate Schedule'!$D$83*'Laminate Schedule'!$C$83+AL127*'Laminate Schedule'!$D$84*'Laminate Schedule'!$C$84+AM127*'Laminate Schedule'!$D$85*'Laminate Schedule'!$C$85)/(AK127*'Laminate Schedule'!$D$83+AL127*'Laminate Schedule'!$D$84+AM127*'Laminate Schedule'!$D$85))</f>
        <v>0</v>
      </c>
      <c r="AO127" s="347">
        <f>AK127*'Laminate Schedule'!$L$12+AL127*'Laminate Schedule'!$L$13+AM127*'Laminate Schedule'!$L$14</f>
        <v>0</v>
      </c>
    </row>
    <row r="128" spans="1:41" s="244" customFormat="1">
      <c r="A128" s="567">
        <v>-823</v>
      </c>
      <c r="B128" s="347">
        <f>IF(ABS(A128)&lt;$C$17,$C$15,$C$16)*IF(ABS(A128)&lt;OutlineParameters!$C$46/2,1,0)</f>
        <v>0</v>
      </c>
      <c r="C128" s="347">
        <f t="shared" si="30"/>
        <v>0</v>
      </c>
      <c r="D128" s="348">
        <f t="shared" si="21"/>
        <v>0</v>
      </c>
      <c r="E128" s="349">
        <f>FlexTests!$C$16*($C$36-ABS(A128))*IF(ABS(A128)&lt;$C$36,1,0)/1000</f>
        <v>0</v>
      </c>
      <c r="F128" s="349">
        <f>IF(NOT(ISNA(I128)),FlexTests!$C$17*(A129-A128)*I128/1000000*($C$36+A128)/1000*IF(ABS(A128)&lt;$C$31/2-FlexTests!$C$18,0,1),0)</f>
        <v>0</v>
      </c>
      <c r="G128" s="349">
        <f>SUM(F$52:$F127)</f>
        <v>0</v>
      </c>
      <c r="H128" s="348">
        <f>CHOOSE(FlexTests!$C$15,E128,G128)</f>
        <v>0</v>
      </c>
      <c r="I128" s="347" t="e">
        <f>IF(ISNA(OutlineParameters!T191*2),OutlineParameters!S191*2,OutlineParameters!T191*2)</f>
        <v>#N/A</v>
      </c>
      <c r="J128" s="347">
        <f>IF(ISNA(RockerConcaveParameters!O187),RockerConcaveParameters!N187,RockerConcaveParameters!O187)</f>
        <v>0</v>
      </c>
      <c r="K128" s="347" t="e">
        <f t="shared" si="31"/>
        <v>#N/A</v>
      </c>
      <c r="L128" s="347" t="e">
        <f t="shared" si="32"/>
        <v>#N/A</v>
      </c>
      <c r="M128" s="347">
        <f t="shared" si="33"/>
        <v>0</v>
      </c>
      <c r="N128" s="347">
        <f t="shared" si="22"/>
        <v>0</v>
      </c>
      <c r="O128" s="347" t="e">
        <f t="shared" si="23"/>
        <v>#N/A</v>
      </c>
      <c r="P128" s="350" t="e">
        <f t="shared" si="34"/>
        <v>#N/A</v>
      </c>
      <c r="Q128" s="347" t="e">
        <f>MIN(IF(H128&gt;0,P128/H128,NA()),FlexTests!$C$20)</f>
        <v>#N/A</v>
      </c>
      <c r="R128" s="347" t="e">
        <f t="shared" si="24"/>
        <v>#N/A</v>
      </c>
      <c r="S128" s="347" t="e">
        <f>SUM(R128:$R$952)</f>
        <v>#N/A</v>
      </c>
      <c r="T128" s="347" t="e">
        <f t="shared" si="25"/>
        <v>#N/A</v>
      </c>
      <c r="U128" s="350" t="e">
        <f>SUM(T128:$T$952)*1000</f>
        <v>#N/A</v>
      </c>
      <c r="V128" s="347" t="e">
        <f>R128*IF(ABS(A128)&lt;FlexTests!$C$19,0,1)</f>
        <v>#N/A</v>
      </c>
      <c r="W128" s="347" t="e">
        <f>SUM(V128:$V$951)</f>
        <v>#N/A</v>
      </c>
      <c r="X128" s="347" t="e">
        <f t="shared" si="35"/>
        <v>#N/A</v>
      </c>
      <c r="Y128" s="350" t="e">
        <f>SUM($X128:X$951)</f>
        <v>#N/A</v>
      </c>
      <c r="Z128" s="347"/>
      <c r="AA128" s="347">
        <f t="shared" si="26"/>
        <v>0</v>
      </c>
      <c r="AB128" s="347">
        <f t="shared" si="27"/>
        <v>0</v>
      </c>
      <c r="AC128" s="347" t="e">
        <f t="shared" si="36"/>
        <v>#N/A</v>
      </c>
      <c r="AD128" s="347" t="e">
        <f t="shared" si="28"/>
        <v>#N/A</v>
      </c>
      <c r="AE128" s="347" t="e">
        <f t="shared" si="29"/>
        <v>#N/A</v>
      </c>
      <c r="AF128" s="347" t="e">
        <f>AD128/'Laminate Schedule'!$E$86/10</f>
        <v>#N/A</v>
      </c>
      <c r="AG128" s="347" t="e">
        <f>AE128/'Laminate Schedule'!$E$90/10</f>
        <v>#N/A</v>
      </c>
      <c r="AH128" s="347">
        <f t="shared" si="37"/>
        <v>0</v>
      </c>
      <c r="AK128" s="567">
        <f t="shared" si="41"/>
        <v>0</v>
      </c>
      <c r="AL128" s="567">
        <f t="shared" si="42"/>
        <v>0</v>
      </c>
      <c r="AM128" s="567">
        <f t="shared" si="43"/>
        <v>0</v>
      </c>
      <c r="AN128" s="347">
        <f>IF(SUM(AK128:AM128)=0,0,(AK128*'Laminate Schedule'!$D$83*'Laminate Schedule'!$C$83+AL128*'Laminate Schedule'!$D$84*'Laminate Schedule'!$C$84+AM128*'Laminate Schedule'!$D$85*'Laminate Schedule'!$C$85)/(AK128*'Laminate Schedule'!$D$83+AL128*'Laminate Schedule'!$D$84+AM128*'Laminate Schedule'!$D$85))</f>
        <v>0</v>
      </c>
      <c r="AO128" s="347">
        <f>AK128*'Laminate Schedule'!$L$12+AL128*'Laminate Schedule'!$L$13+AM128*'Laminate Schedule'!$L$14</f>
        <v>0</v>
      </c>
    </row>
    <row r="129" spans="1:41" s="244" customFormat="1">
      <c r="A129" s="567">
        <v>-822</v>
      </c>
      <c r="B129" s="347">
        <f>IF(ABS(A129)&lt;$C$17,$C$15,$C$16)*IF(ABS(A129)&lt;OutlineParameters!$C$46/2,1,0)</f>
        <v>0</v>
      </c>
      <c r="C129" s="347">
        <f t="shared" si="30"/>
        <v>0</v>
      </c>
      <c r="D129" s="348">
        <f t="shared" si="21"/>
        <v>0</v>
      </c>
      <c r="E129" s="349">
        <f>FlexTests!$C$16*($C$36-ABS(A129))*IF(ABS(A129)&lt;$C$36,1,0)/1000</f>
        <v>0</v>
      </c>
      <c r="F129" s="349">
        <f>IF(NOT(ISNA(I129)),FlexTests!$C$17*(A130-A129)*I129/1000000*($C$36+A129)/1000*IF(ABS(A129)&lt;$C$31/2-FlexTests!$C$18,0,1),0)</f>
        <v>0</v>
      </c>
      <c r="G129" s="349">
        <f>SUM(F$52:$F128)</f>
        <v>0</v>
      </c>
      <c r="H129" s="348">
        <f>CHOOSE(FlexTests!$C$15,E129,G129)</f>
        <v>0</v>
      </c>
      <c r="I129" s="347" t="e">
        <f>IF(ISNA(OutlineParameters!T192*2),OutlineParameters!S192*2,OutlineParameters!T192*2)</f>
        <v>#N/A</v>
      </c>
      <c r="J129" s="347">
        <f>IF(ISNA(RockerConcaveParameters!O188),RockerConcaveParameters!N188,RockerConcaveParameters!O188)</f>
        <v>0</v>
      </c>
      <c r="K129" s="347" t="e">
        <f t="shared" si="31"/>
        <v>#N/A</v>
      </c>
      <c r="L129" s="347" t="e">
        <f t="shared" si="32"/>
        <v>#N/A</v>
      </c>
      <c r="M129" s="347">
        <f t="shared" si="33"/>
        <v>0</v>
      </c>
      <c r="N129" s="347">
        <f t="shared" si="22"/>
        <v>0</v>
      </c>
      <c r="O129" s="347" t="e">
        <f t="shared" si="23"/>
        <v>#N/A</v>
      </c>
      <c r="P129" s="350" t="e">
        <f t="shared" si="34"/>
        <v>#N/A</v>
      </c>
      <c r="Q129" s="347" t="e">
        <f>MIN(IF(H129&gt;0,P129/H129,NA()),FlexTests!$C$20)</f>
        <v>#N/A</v>
      </c>
      <c r="R129" s="347" t="e">
        <f t="shared" si="24"/>
        <v>#N/A</v>
      </c>
      <c r="S129" s="347" t="e">
        <f>SUM(R129:$R$952)</f>
        <v>#N/A</v>
      </c>
      <c r="T129" s="347" t="e">
        <f t="shared" si="25"/>
        <v>#N/A</v>
      </c>
      <c r="U129" s="350" t="e">
        <f>SUM(T129:$T$952)*1000</f>
        <v>#N/A</v>
      </c>
      <c r="V129" s="347" t="e">
        <f>R129*IF(ABS(A129)&lt;FlexTests!$C$19,0,1)</f>
        <v>#N/A</v>
      </c>
      <c r="W129" s="347" t="e">
        <f>SUM(V129:$V$951)</f>
        <v>#N/A</v>
      </c>
      <c r="X129" s="347" t="e">
        <f t="shared" si="35"/>
        <v>#N/A</v>
      </c>
      <c r="Y129" s="350" t="e">
        <f>SUM($X129:X$951)</f>
        <v>#N/A</v>
      </c>
      <c r="Z129" s="347"/>
      <c r="AA129" s="347">
        <f t="shared" si="26"/>
        <v>0</v>
      </c>
      <c r="AB129" s="347">
        <f t="shared" si="27"/>
        <v>0</v>
      </c>
      <c r="AC129" s="347" t="e">
        <f t="shared" si="36"/>
        <v>#N/A</v>
      </c>
      <c r="AD129" s="347" t="e">
        <f t="shared" si="28"/>
        <v>#N/A</v>
      </c>
      <c r="AE129" s="347" t="e">
        <f t="shared" si="29"/>
        <v>#N/A</v>
      </c>
      <c r="AF129" s="347" t="e">
        <f>AD129/'Laminate Schedule'!$E$86/10</f>
        <v>#N/A</v>
      </c>
      <c r="AG129" s="347" t="e">
        <f>AE129/'Laminate Schedule'!$E$90/10</f>
        <v>#N/A</v>
      </c>
      <c r="AH129" s="347">
        <f t="shared" si="37"/>
        <v>0</v>
      </c>
      <c r="AK129" s="567">
        <f t="shared" si="41"/>
        <v>0</v>
      </c>
      <c r="AL129" s="567">
        <f t="shared" si="42"/>
        <v>0</v>
      </c>
      <c r="AM129" s="567">
        <f t="shared" si="43"/>
        <v>0</v>
      </c>
      <c r="AN129" s="347">
        <f>IF(SUM(AK129:AM129)=0,0,(AK129*'Laminate Schedule'!$D$83*'Laminate Schedule'!$C$83+AL129*'Laminate Schedule'!$D$84*'Laminate Schedule'!$C$84+AM129*'Laminate Schedule'!$D$85*'Laminate Schedule'!$C$85)/(AK129*'Laminate Schedule'!$D$83+AL129*'Laminate Schedule'!$D$84+AM129*'Laminate Schedule'!$D$85))</f>
        <v>0</v>
      </c>
      <c r="AO129" s="347">
        <f>AK129*'Laminate Schedule'!$L$12+AL129*'Laminate Schedule'!$L$13+AM129*'Laminate Schedule'!$L$14</f>
        <v>0</v>
      </c>
    </row>
    <row r="130" spans="1:41" s="244" customFormat="1">
      <c r="A130" s="567">
        <v>-821</v>
      </c>
      <c r="B130" s="347">
        <f>IF(ABS(A130)&lt;$C$17,$C$15,$C$16)*IF(ABS(A130)&lt;OutlineParameters!$C$46/2,1,0)</f>
        <v>0</v>
      </c>
      <c r="C130" s="347">
        <f t="shared" si="30"/>
        <v>0</v>
      </c>
      <c r="D130" s="348">
        <f t="shared" si="21"/>
        <v>0</v>
      </c>
      <c r="E130" s="349">
        <f>FlexTests!$C$16*($C$36-ABS(A130))*IF(ABS(A130)&lt;$C$36,1,0)/1000</f>
        <v>0</v>
      </c>
      <c r="F130" s="349">
        <f>IF(NOT(ISNA(I130)),FlexTests!$C$17*(A131-A130)*I130/1000000*($C$36+A130)/1000*IF(ABS(A130)&lt;$C$31/2-FlexTests!$C$18,0,1),0)</f>
        <v>0</v>
      </c>
      <c r="G130" s="349">
        <f>SUM(F$52:$F129)</f>
        <v>0</v>
      </c>
      <c r="H130" s="348">
        <f>CHOOSE(FlexTests!$C$15,E130,G130)</f>
        <v>0</v>
      </c>
      <c r="I130" s="347" t="e">
        <f>IF(ISNA(OutlineParameters!T193*2),OutlineParameters!S193*2,OutlineParameters!T193*2)</f>
        <v>#N/A</v>
      </c>
      <c r="J130" s="347">
        <f>IF(ISNA(RockerConcaveParameters!O189),RockerConcaveParameters!N189,RockerConcaveParameters!O189)</f>
        <v>0</v>
      </c>
      <c r="K130" s="347" t="e">
        <f t="shared" si="31"/>
        <v>#N/A</v>
      </c>
      <c r="L130" s="347" t="e">
        <f t="shared" si="32"/>
        <v>#N/A</v>
      </c>
      <c r="M130" s="347">
        <f t="shared" si="33"/>
        <v>0</v>
      </c>
      <c r="N130" s="347">
        <f t="shared" si="22"/>
        <v>0</v>
      </c>
      <c r="O130" s="347" t="e">
        <f t="shared" si="23"/>
        <v>#N/A</v>
      </c>
      <c r="P130" s="350" t="e">
        <f t="shared" si="34"/>
        <v>#N/A</v>
      </c>
      <c r="Q130" s="347" t="e">
        <f>MIN(IF(H130&gt;0,P130/H130,NA()),FlexTests!$C$20)</f>
        <v>#N/A</v>
      </c>
      <c r="R130" s="347" t="e">
        <f t="shared" si="24"/>
        <v>#N/A</v>
      </c>
      <c r="S130" s="347" t="e">
        <f>SUM(R130:$R$952)</f>
        <v>#N/A</v>
      </c>
      <c r="T130" s="347" t="e">
        <f t="shared" si="25"/>
        <v>#N/A</v>
      </c>
      <c r="U130" s="350" t="e">
        <f>SUM(T130:$T$952)*1000</f>
        <v>#N/A</v>
      </c>
      <c r="V130" s="347" t="e">
        <f>R130*IF(ABS(A130)&lt;FlexTests!$C$19,0,1)</f>
        <v>#N/A</v>
      </c>
      <c r="W130" s="347" t="e">
        <f>SUM(V130:$V$951)</f>
        <v>#N/A</v>
      </c>
      <c r="X130" s="347" t="e">
        <f t="shared" si="35"/>
        <v>#N/A</v>
      </c>
      <c r="Y130" s="350" t="e">
        <f>SUM($X130:X$951)</f>
        <v>#N/A</v>
      </c>
      <c r="Z130" s="347"/>
      <c r="AA130" s="347">
        <f t="shared" si="26"/>
        <v>0</v>
      </c>
      <c r="AB130" s="347">
        <f t="shared" si="27"/>
        <v>0</v>
      </c>
      <c r="AC130" s="347" t="e">
        <f t="shared" si="36"/>
        <v>#N/A</v>
      </c>
      <c r="AD130" s="347" t="e">
        <f t="shared" si="28"/>
        <v>#N/A</v>
      </c>
      <c r="AE130" s="347" t="e">
        <f t="shared" si="29"/>
        <v>#N/A</v>
      </c>
      <c r="AF130" s="347" t="e">
        <f>AD130/'Laminate Schedule'!$E$86/10</f>
        <v>#N/A</v>
      </c>
      <c r="AG130" s="347" t="e">
        <f>AE130/'Laminate Schedule'!$E$90/10</f>
        <v>#N/A</v>
      </c>
      <c r="AH130" s="347">
        <f t="shared" si="37"/>
        <v>0</v>
      </c>
      <c r="AK130" s="567">
        <f t="shared" si="41"/>
        <v>0</v>
      </c>
      <c r="AL130" s="567">
        <f t="shared" si="42"/>
        <v>0</v>
      </c>
      <c r="AM130" s="567">
        <f t="shared" si="43"/>
        <v>0</v>
      </c>
      <c r="AN130" s="347">
        <f>IF(SUM(AK130:AM130)=0,0,(AK130*'Laminate Schedule'!$D$83*'Laminate Schedule'!$C$83+AL130*'Laminate Schedule'!$D$84*'Laminate Schedule'!$C$84+AM130*'Laminate Schedule'!$D$85*'Laminate Schedule'!$C$85)/(AK130*'Laminate Schedule'!$D$83+AL130*'Laminate Schedule'!$D$84+AM130*'Laminate Schedule'!$D$85))</f>
        <v>0</v>
      </c>
      <c r="AO130" s="347">
        <f>AK130*'Laminate Schedule'!$L$12+AL130*'Laminate Schedule'!$L$13+AM130*'Laminate Schedule'!$L$14</f>
        <v>0</v>
      </c>
    </row>
    <row r="131" spans="1:41" s="244" customFormat="1">
      <c r="A131" s="567">
        <v>-820</v>
      </c>
      <c r="B131" s="347">
        <f>IF(ABS(A131)&lt;$C$17,$C$15,$C$16)*IF(ABS(A131)&lt;OutlineParameters!$C$46/2,1,0)</f>
        <v>0</v>
      </c>
      <c r="C131" s="347">
        <f t="shared" si="30"/>
        <v>0</v>
      </c>
      <c r="D131" s="348">
        <f t="shared" si="21"/>
        <v>0</v>
      </c>
      <c r="E131" s="349">
        <f>FlexTests!$C$16*($C$36-ABS(A131))*IF(ABS(A131)&lt;$C$36,1,0)/1000</f>
        <v>0</v>
      </c>
      <c r="F131" s="349">
        <f>IF(NOT(ISNA(I131)),FlexTests!$C$17*(A132-A131)*I131/1000000*($C$36+A131)/1000*IF(ABS(A131)&lt;$C$31/2-FlexTests!$C$18,0,1),0)</f>
        <v>0</v>
      </c>
      <c r="G131" s="349">
        <f>SUM(F$52:$F130)</f>
        <v>0</v>
      </c>
      <c r="H131" s="348">
        <f>CHOOSE(FlexTests!$C$15,E131,G131)</f>
        <v>0</v>
      </c>
      <c r="I131" s="347" t="e">
        <f>IF(ISNA(OutlineParameters!T194*2),OutlineParameters!S194*2,OutlineParameters!T194*2)</f>
        <v>#N/A</v>
      </c>
      <c r="J131" s="347">
        <f>IF(ISNA(RockerConcaveParameters!O190),RockerConcaveParameters!N190,RockerConcaveParameters!O190)</f>
        <v>0</v>
      </c>
      <c r="K131" s="347" t="e">
        <f t="shared" si="31"/>
        <v>#N/A</v>
      </c>
      <c r="L131" s="347" t="e">
        <f t="shared" si="32"/>
        <v>#N/A</v>
      </c>
      <c r="M131" s="347">
        <f t="shared" si="33"/>
        <v>0</v>
      </c>
      <c r="N131" s="347">
        <f t="shared" si="22"/>
        <v>0</v>
      </c>
      <c r="O131" s="347" t="e">
        <f t="shared" si="23"/>
        <v>#N/A</v>
      </c>
      <c r="P131" s="350" t="e">
        <f t="shared" si="34"/>
        <v>#N/A</v>
      </c>
      <c r="Q131" s="347" t="e">
        <f>MIN(IF(H131&gt;0,P131/H131,NA()),FlexTests!$C$20)</f>
        <v>#N/A</v>
      </c>
      <c r="R131" s="347" t="e">
        <f t="shared" si="24"/>
        <v>#N/A</v>
      </c>
      <c r="S131" s="347" t="e">
        <f>SUM(R131:$R$952)</f>
        <v>#N/A</v>
      </c>
      <c r="T131" s="347" t="e">
        <f t="shared" si="25"/>
        <v>#N/A</v>
      </c>
      <c r="U131" s="350" t="e">
        <f>SUM(T131:$T$952)*1000</f>
        <v>#N/A</v>
      </c>
      <c r="V131" s="347" t="e">
        <f>R131*IF(ABS(A131)&lt;FlexTests!$C$19,0,1)</f>
        <v>#N/A</v>
      </c>
      <c r="W131" s="347" t="e">
        <f>SUM(V131:$V$951)</f>
        <v>#N/A</v>
      </c>
      <c r="X131" s="347" t="e">
        <f t="shared" si="35"/>
        <v>#N/A</v>
      </c>
      <c r="Y131" s="350" t="e">
        <f>SUM($X131:X$951)</f>
        <v>#N/A</v>
      </c>
      <c r="Z131" s="347"/>
      <c r="AA131" s="347">
        <f t="shared" si="26"/>
        <v>0</v>
      </c>
      <c r="AB131" s="347">
        <f t="shared" si="27"/>
        <v>0</v>
      </c>
      <c r="AC131" s="347" t="e">
        <f t="shared" si="36"/>
        <v>#N/A</v>
      </c>
      <c r="AD131" s="347" t="e">
        <f t="shared" si="28"/>
        <v>#N/A</v>
      </c>
      <c r="AE131" s="347" t="e">
        <f t="shared" si="29"/>
        <v>#N/A</v>
      </c>
      <c r="AF131" s="347" t="e">
        <f>AD131/'Laminate Schedule'!$E$86/10</f>
        <v>#N/A</v>
      </c>
      <c r="AG131" s="347" t="e">
        <f>AE131/'Laminate Schedule'!$E$90/10</f>
        <v>#N/A</v>
      </c>
      <c r="AH131" s="347">
        <f t="shared" si="37"/>
        <v>0</v>
      </c>
      <c r="AK131" s="567">
        <f t="shared" si="41"/>
        <v>0</v>
      </c>
      <c r="AL131" s="567">
        <f t="shared" si="42"/>
        <v>0</v>
      </c>
      <c r="AM131" s="567">
        <f t="shared" si="43"/>
        <v>0</v>
      </c>
      <c r="AN131" s="347">
        <f>IF(SUM(AK131:AM131)=0,0,(AK131*'Laminate Schedule'!$D$83*'Laminate Schedule'!$C$83+AL131*'Laminate Schedule'!$D$84*'Laminate Schedule'!$C$84+AM131*'Laminate Schedule'!$D$85*'Laminate Schedule'!$C$85)/(AK131*'Laminate Schedule'!$D$83+AL131*'Laminate Schedule'!$D$84+AM131*'Laminate Schedule'!$D$85))</f>
        <v>0</v>
      </c>
      <c r="AO131" s="347">
        <f>AK131*'Laminate Schedule'!$L$12+AL131*'Laminate Schedule'!$L$13+AM131*'Laminate Schedule'!$L$14</f>
        <v>0</v>
      </c>
    </row>
    <row r="132" spans="1:41" s="244" customFormat="1">
      <c r="A132" s="567">
        <v>-819</v>
      </c>
      <c r="B132" s="347">
        <f>IF(ABS(A132)&lt;$C$17,$C$15,$C$16)*IF(ABS(A132)&lt;OutlineParameters!$C$46/2,1,0)</f>
        <v>0</v>
      </c>
      <c r="C132" s="347">
        <f t="shared" si="30"/>
        <v>0</v>
      </c>
      <c r="D132" s="348">
        <f t="shared" si="21"/>
        <v>0</v>
      </c>
      <c r="E132" s="349">
        <f>FlexTests!$C$16*($C$36-ABS(A132))*IF(ABS(A132)&lt;$C$36,1,0)/1000</f>
        <v>0</v>
      </c>
      <c r="F132" s="349">
        <f>IF(NOT(ISNA(I132)),FlexTests!$C$17*(A133-A132)*I132/1000000*($C$36+A132)/1000*IF(ABS(A132)&lt;$C$31/2-FlexTests!$C$18,0,1),0)</f>
        <v>0</v>
      </c>
      <c r="G132" s="349">
        <f>SUM(F$52:$F131)</f>
        <v>0</v>
      </c>
      <c r="H132" s="348">
        <f>CHOOSE(FlexTests!$C$15,E132,G132)</f>
        <v>0</v>
      </c>
      <c r="I132" s="347" t="e">
        <f>IF(ISNA(OutlineParameters!T195*2),OutlineParameters!S195*2,OutlineParameters!T195*2)</f>
        <v>#N/A</v>
      </c>
      <c r="J132" s="347">
        <f>IF(ISNA(RockerConcaveParameters!O191),RockerConcaveParameters!N191,RockerConcaveParameters!O191)</f>
        <v>0</v>
      </c>
      <c r="K132" s="347" t="e">
        <f t="shared" si="31"/>
        <v>#N/A</v>
      </c>
      <c r="L132" s="347" t="e">
        <f t="shared" si="32"/>
        <v>#N/A</v>
      </c>
      <c r="M132" s="347">
        <f t="shared" si="33"/>
        <v>0</v>
      </c>
      <c r="N132" s="347">
        <f t="shared" si="22"/>
        <v>0</v>
      </c>
      <c r="O132" s="347" t="e">
        <f t="shared" si="23"/>
        <v>#N/A</v>
      </c>
      <c r="P132" s="350" t="e">
        <f t="shared" si="34"/>
        <v>#N/A</v>
      </c>
      <c r="Q132" s="347" t="e">
        <f>MIN(IF(H132&gt;0,P132/H132,NA()),FlexTests!$C$20)</f>
        <v>#N/A</v>
      </c>
      <c r="R132" s="347" t="e">
        <f t="shared" si="24"/>
        <v>#N/A</v>
      </c>
      <c r="S132" s="347" t="e">
        <f>SUM(R132:$R$952)</f>
        <v>#N/A</v>
      </c>
      <c r="T132" s="347" t="e">
        <f t="shared" si="25"/>
        <v>#N/A</v>
      </c>
      <c r="U132" s="350" t="e">
        <f>SUM(T132:$T$952)*1000</f>
        <v>#N/A</v>
      </c>
      <c r="V132" s="347" t="e">
        <f>R132*IF(ABS(A132)&lt;FlexTests!$C$19,0,1)</f>
        <v>#N/A</v>
      </c>
      <c r="W132" s="347" t="e">
        <f>SUM(V132:$V$951)</f>
        <v>#N/A</v>
      </c>
      <c r="X132" s="347" t="e">
        <f t="shared" si="35"/>
        <v>#N/A</v>
      </c>
      <c r="Y132" s="350" t="e">
        <f>SUM($X132:X$951)</f>
        <v>#N/A</v>
      </c>
      <c r="Z132" s="347"/>
      <c r="AA132" s="347">
        <f t="shared" si="26"/>
        <v>0</v>
      </c>
      <c r="AB132" s="347">
        <f t="shared" si="27"/>
        <v>0</v>
      </c>
      <c r="AC132" s="347" t="e">
        <f t="shared" si="36"/>
        <v>#N/A</v>
      </c>
      <c r="AD132" s="347" t="e">
        <f t="shared" si="28"/>
        <v>#N/A</v>
      </c>
      <c r="AE132" s="347" t="e">
        <f t="shared" si="29"/>
        <v>#N/A</v>
      </c>
      <c r="AF132" s="347" t="e">
        <f>AD132/'Laminate Schedule'!$E$86/10</f>
        <v>#N/A</v>
      </c>
      <c r="AG132" s="347" t="e">
        <f>AE132/'Laminate Schedule'!$E$90/10</f>
        <v>#N/A</v>
      </c>
      <c r="AH132" s="347">
        <f t="shared" si="37"/>
        <v>0</v>
      </c>
      <c r="AK132" s="567">
        <f t="shared" si="41"/>
        <v>0</v>
      </c>
      <c r="AL132" s="567">
        <f t="shared" si="42"/>
        <v>0</v>
      </c>
      <c r="AM132" s="567">
        <f t="shared" si="43"/>
        <v>0</v>
      </c>
      <c r="AN132" s="347">
        <f>IF(SUM(AK132:AM132)=0,0,(AK132*'Laminate Schedule'!$D$83*'Laminate Schedule'!$C$83+AL132*'Laminate Schedule'!$D$84*'Laminate Schedule'!$C$84+AM132*'Laminate Schedule'!$D$85*'Laminate Schedule'!$C$85)/(AK132*'Laminate Schedule'!$D$83+AL132*'Laminate Schedule'!$D$84+AM132*'Laminate Schedule'!$D$85))</f>
        <v>0</v>
      </c>
      <c r="AO132" s="347">
        <f>AK132*'Laminate Schedule'!$L$12+AL132*'Laminate Schedule'!$L$13+AM132*'Laminate Schedule'!$L$14</f>
        <v>0</v>
      </c>
    </row>
    <row r="133" spans="1:41" s="244" customFormat="1">
      <c r="A133" s="567">
        <v>-818</v>
      </c>
      <c r="B133" s="347">
        <f>IF(ABS(A133)&lt;$C$17,$C$15,$C$16)*IF(ABS(A133)&lt;OutlineParameters!$C$46/2,1,0)</f>
        <v>0</v>
      </c>
      <c r="C133" s="347">
        <f t="shared" si="30"/>
        <v>0</v>
      </c>
      <c r="D133" s="348">
        <f t="shared" si="21"/>
        <v>0</v>
      </c>
      <c r="E133" s="349">
        <f>FlexTests!$C$16*($C$36-ABS(A133))*IF(ABS(A133)&lt;$C$36,1,0)/1000</f>
        <v>0</v>
      </c>
      <c r="F133" s="349">
        <f>IF(NOT(ISNA(I133)),FlexTests!$C$17*(A134-A133)*I133/1000000*($C$36+A133)/1000*IF(ABS(A133)&lt;$C$31/2-FlexTests!$C$18,0,1),0)</f>
        <v>0</v>
      </c>
      <c r="G133" s="349">
        <f>SUM(F$52:$F132)</f>
        <v>0</v>
      </c>
      <c r="H133" s="348">
        <f>CHOOSE(FlexTests!$C$15,E133,G133)</f>
        <v>0</v>
      </c>
      <c r="I133" s="347" t="e">
        <f>IF(ISNA(OutlineParameters!T196*2),OutlineParameters!S196*2,OutlineParameters!T196*2)</f>
        <v>#N/A</v>
      </c>
      <c r="J133" s="347">
        <f>IF(ISNA(RockerConcaveParameters!O192),RockerConcaveParameters!N192,RockerConcaveParameters!O192)</f>
        <v>0</v>
      </c>
      <c r="K133" s="347" t="e">
        <f t="shared" si="31"/>
        <v>#N/A</v>
      </c>
      <c r="L133" s="347" t="e">
        <f t="shared" si="32"/>
        <v>#N/A</v>
      </c>
      <c r="M133" s="347">
        <f t="shared" si="33"/>
        <v>0</v>
      </c>
      <c r="N133" s="347">
        <f t="shared" si="22"/>
        <v>0</v>
      </c>
      <c r="O133" s="347" t="e">
        <f t="shared" si="23"/>
        <v>#N/A</v>
      </c>
      <c r="P133" s="350" t="e">
        <f t="shared" si="34"/>
        <v>#N/A</v>
      </c>
      <c r="Q133" s="347" t="e">
        <f>MIN(IF(H133&gt;0,P133/H133,NA()),FlexTests!$C$20)</f>
        <v>#N/A</v>
      </c>
      <c r="R133" s="347" t="e">
        <f t="shared" si="24"/>
        <v>#N/A</v>
      </c>
      <c r="S133" s="347" t="e">
        <f>SUM(R133:$R$952)</f>
        <v>#N/A</v>
      </c>
      <c r="T133" s="347" t="e">
        <f t="shared" si="25"/>
        <v>#N/A</v>
      </c>
      <c r="U133" s="350" t="e">
        <f>SUM(T133:$T$952)*1000</f>
        <v>#N/A</v>
      </c>
      <c r="V133" s="347" t="e">
        <f>R133*IF(ABS(A133)&lt;FlexTests!$C$19,0,1)</f>
        <v>#N/A</v>
      </c>
      <c r="W133" s="347" t="e">
        <f>SUM(V133:$V$951)</f>
        <v>#N/A</v>
      </c>
      <c r="X133" s="347" t="e">
        <f t="shared" si="35"/>
        <v>#N/A</v>
      </c>
      <c r="Y133" s="350" t="e">
        <f>SUM($X133:X$951)</f>
        <v>#N/A</v>
      </c>
      <c r="Z133" s="347"/>
      <c r="AA133" s="347">
        <f t="shared" si="26"/>
        <v>0</v>
      </c>
      <c r="AB133" s="347">
        <f t="shared" si="27"/>
        <v>0</v>
      </c>
      <c r="AC133" s="347" t="e">
        <f t="shared" si="36"/>
        <v>#N/A</v>
      </c>
      <c r="AD133" s="347" t="e">
        <f t="shared" si="28"/>
        <v>#N/A</v>
      </c>
      <c r="AE133" s="347" t="e">
        <f t="shared" si="29"/>
        <v>#N/A</v>
      </c>
      <c r="AF133" s="347" t="e">
        <f>AD133/'Laminate Schedule'!$E$86/10</f>
        <v>#N/A</v>
      </c>
      <c r="AG133" s="347" t="e">
        <f>AE133/'Laminate Schedule'!$E$90/10</f>
        <v>#N/A</v>
      </c>
      <c r="AH133" s="347">
        <f t="shared" si="37"/>
        <v>0</v>
      </c>
      <c r="AK133" s="567">
        <f t="shared" si="41"/>
        <v>0</v>
      </c>
      <c r="AL133" s="567">
        <f t="shared" si="42"/>
        <v>0</v>
      </c>
      <c r="AM133" s="567">
        <f t="shared" si="43"/>
        <v>0</v>
      </c>
      <c r="AN133" s="347">
        <f>IF(SUM(AK133:AM133)=0,0,(AK133*'Laminate Schedule'!$D$83*'Laminate Schedule'!$C$83+AL133*'Laminate Schedule'!$D$84*'Laminate Schedule'!$C$84+AM133*'Laminate Schedule'!$D$85*'Laminate Schedule'!$C$85)/(AK133*'Laminate Schedule'!$D$83+AL133*'Laminate Schedule'!$D$84+AM133*'Laminate Schedule'!$D$85))</f>
        <v>0</v>
      </c>
      <c r="AO133" s="347">
        <f>AK133*'Laminate Schedule'!$L$12+AL133*'Laminate Schedule'!$L$13+AM133*'Laminate Schedule'!$L$14</f>
        <v>0</v>
      </c>
    </row>
    <row r="134" spans="1:41" s="244" customFormat="1">
      <c r="A134" s="567">
        <v>-817</v>
      </c>
      <c r="B134" s="347">
        <f>IF(ABS(A134)&lt;$C$17,$C$15,$C$16)*IF(ABS(A134)&lt;OutlineParameters!$C$46/2,1,0)</f>
        <v>0</v>
      </c>
      <c r="C134" s="347">
        <f t="shared" si="30"/>
        <v>0</v>
      </c>
      <c r="D134" s="348">
        <f t="shared" si="21"/>
        <v>0</v>
      </c>
      <c r="E134" s="349">
        <f>FlexTests!$C$16*($C$36-ABS(A134))*IF(ABS(A134)&lt;$C$36,1,0)/1000</f>
        <v>0</v>
      </c>
      <c r="F134" s="349">
        <f>IF(NOT(ISNA(I134)),FlexTests!$C$17*(A135-A134)*I134/1000000*($C$36+A134)/1000*IF(ABS(A134)&lt;$C$31/2-FlexTests!$C$18,0,1),0)</f>
        <v>0</v>
      </c>
      <c r="G134" s="349">
        <f>SUM(F$52:$F133)</f>
        <v>0</v>
      </c>
      <c r="H134" s="348">
        <f>CHOOSE(FlexTests!$C$15,E134,G134)</f>
        <v>0</v>
      </c>
      <c r="I134" s="347" t="e">
        <f>IF(ISNA(OutlineParameters!T197*2),OutlineParameters!S197*2,OutlineParameters!T197*2)</f>
        <v>#N/A</v>
      </c>
      <c r="J134" s="347">
        <f>IF(ISNA(RockerConcaveParameters!O193),RockerConcaveParameters!N193,RockerConcaveParameters!O193)</f>
        <v>0</v>
      </c>
      <c r="K134" s="347" t="e">
        <f t="shared" si="31"/>
        <v>#N/A</v>
      </c>
      <c r="L134" s="347" t="e">
        <f t="shared" si="32"/>
        <v>#N/A</v>
      </c>
      <c r="M134" s="347">
        <f t="shared" si="33"/>
        <v>0</v>
      </c>
      <c r="N134" s="347">
        <f t="shared" si="22"/>
        <v>0</v>
      </c>
      <c r="O134" s="347" t="e">
        <f t="shared" si="23"/>
        <v>#N/A</v>
      </c>
      <c r="P134" s="350" t="e">
        <f t="shared" si="34"/>
        <v>#N/A</v>
      </c>
      <c r="Q134" s="347" t="e">
        <f>MIN(IF(H134&gt;0,P134/H134,NA()),FlexTests!$C$20)</f>
        <v>#N/A</v>
      </c>
      <c r="R134" s="347" t="e">
        <f t="shared" si="24"/>
        <v>#N/A</v>
      </c>
      <c r="S134" s="347" t="e">
        <f>SUM(R134:$R$952)</f>
        <v>#N/A</v>
      </c>
      <c r="T134" s="347" t="e">
        <f t="shared" si="25"/>
        <v>#N/A</v>
      </c>
      <c r="U134" s="350" t="e">
        <f>SUM(T134:$T$952)*1000</f>
        <v>#N/A</v>
      </c>
      <c r="V134" s="347" t="e">
        <f>R134*IF(ABS(A134)&lt;FlexTests!$C$19,0,1)</f>
        <v>#N/A</v>
      </c>
      <c r="W134" s="347" t="e">
        <f>SUM(V134:$V$951)</f>
        <v>#N/A</v>
      </c>
      <c r="X134" s="347" t="e">
        <f t="shared" si="35"/>
        <v>#N/A</v>
      </c>
      <c r="Y134" s="350" t="e">
        <f>SUM($X134:X$951)</f>
        <v>#N/A</v>
      </c>
      <c r="Z134" s="347"/>
      <c r="AA134" s="347">
        <f t="shared" si="26"/>
        <v>0</v>
      </c>
      <c r="AB134" s="347">
        <f t="shared" si="27"/>
        <v>0</v>
      </c>
      <c r="AC134" s="347" t="e">
        <f t="shared" si="36"/>
        <v>#N/A</v>
      </c>
      <c r="AD134" s="347" t="e">
        <f t="shared" si="28"/>
        <v>#N/A</v>
      </c>
      <c r="AE134" s="347" t="e">
        <f t="shared" si="29"/>
        <v>#N/A</v>
      </c>
      <c r="AF134" s="347" t="e">
        <f>AD134/'Laminate Schedule'!$E$86/10</f>
        <v>#N/A</v>
      </c>
      <c r="AG134" s="347" t="e">
        <f>AE134/'Laminate Schedule'!$E$90/10</f>
        <v>#N/A</v>
      </c>
      <c r="AH134" s="347">
        <f t="shared" si="37"/>
        <v>0</v>
      </c>
      <c r="AK134" s="567">
        <f t="shared" si="41"/>
        <v>0</v>
      </c>
      <c r="AL134" s="567">
        <f t="shared" si="42"/>
        <v>0</v>
      </c>
      <c r="AM134" s="567">
        <f t="shared" si="43"/>
        <v>0</v>
      </c>
      <c r="AN134" s="347">
        <f>IF(SUM(AK134:AM134)=0,0,(AK134*'Laminate Schedule'!$D$83*'Laminate Schedule'!$C$83+AL134*'Laminate Schedule'!$D$84*'Laminate Schedule'!$C$84+AM134*'Laminate Schedule'!$D$85*'Laminate Schedule'!$C$85)/(AK134*'Laminate Schedule'!$D$83+AL134*'Laminate Schedule'!$D$84+AM134*'Laminate Schedule'!$D$85))</f>
        <v>0</v>
      </c>
      <c r="AO134" s="347">
        <f>AK134*'Laminate Schedule'!$L$12+AL134*'Laminate Schedule'!$L$13+AM134*'Laminate Schedule'!$L$14</f>
        <v>0</v>
      </c>
    </row>
    <row r="135" spans="1:41" s="244" customFormat="1">
      <c r="A135" s="567">
        <v>-816</v>
      </c>
      <c r="B135" s="347">
        <f>IF(ABS(A135)&lt;$C$17,$C$15,$C$16)*IF(ABS(A135)&lt;OutlineParameters!$C$46/2,1,0)</f>
        <v>0</v>
      </c>
      <c r="C135" s="347">
        <f t="shared" si="30"/>
        <v>0</v>
      </c>
      <c r="D135" s="348">
        <f t="shared" si="21"/>
        <v>0</v>
      </c>
      <c r="E135" s="349">
        <f>FlexTests!$C$16*($C$36-ABS(A135))*IF(ABS(A135)&lt;$C$36,1,0)/1000</f>
        <v>0</v>
      </c>
      <c r="F135" s="349">
        <f>IF(NOT(ISNA(I135)),FlexTests!$C$17*(A136-A135)*I135/1000000*($C$36+A135)/1000*IF(ABS(A135)&lt;$C$31/2-FlexTests!$C$18,0,1),0)</f>
        <v>0</v>
      </c>
      <c r="G135" s="349">
        <f>SUM(F$52:$F134)</f>
        <v>0</v>
      </c>
      <c r="H135" s="348">
        <f>CHOOSE(FlexTests!$C$15,E135,G135)</f>
        <v>0</v>
      </c>
      <c r="I135" s="347" t="e">
        <f>IF(ISNA(OutlineParameters!T198*2),OutlineParameters!S198*2,OutlineParameters!T198*2)</f>
        <v>#N/A</v>
      </c>
      <c r="J135" s="347">
        <f>IF(ISNA(RockerConcaveParameters!O194),RockerConcaveParameters!N194,RockerConcaveParameters!O194)</f>
        <v>0</v>
      </c>
      <c r="K135" s="347" t="e">
        <f t="shared" si="31"/>
        <v>#N/A</v>
      </c>
      <c r="L135" s="347" t="e">
        <f t="shared" si="32"/>
        <v>#N/A</v>
      </c>
      <c r="M135" s="347">
        <f t="shared" si="33"/>
        <v>0</v>
      </c>
      <c r="N135" s="347">
        <f t="shared" si="22"/>
        <v>0</v>
      </c>
      <c r="O135" s="347" t="e">
        <f t="shared" si="23"/>
        <v>#N/A</v>
      </c>
      <c r="P135" s="350" t="e">
        <f t="shared" si="34"/>
        <v>#N/A</v>
      </c>
      <c r="Q135" s="347" t="e">
        <f>MIN(IF(H135&gt;0,P135/H135,NA()),FlexTests!$C$20)</f>
        <v>#N/A</v>
      </c>
      <c r="R135" s="347" t="e">
        <f t="shared" si="24"/>
        <v>#N/A</v>
      </c>
      <c r="S135" s="347" t="e">
        <f>SUM(R135:$R$952)</f>
        <v>#N/A</v>
      </c>
      <c r="T135" s="347" t="e">
        <f t="shared" si="25"/>
        <v>#N/A</v>
      </c>
      <c r="U135" s="350" t="e">
        <f>SUM(T135:$T$952)*1000</f>
        <v>#N/A</v>
      </c>
      <c r="V135" s="347" t="e">
        <f>R135*IF(ABS(A135)&lt;FlexTests!$C$19,0,1)</f>
        <v>#N/A</v>
      </c>
      <c r="W135" s="347" t="e">
        <f>SUM(V135:$V$951)</f>
        <v>#N/A</v>
      </c>
      <c r="X135" s="347" t="e">
        <f t="shared" si="35"/>
        <v>#N/A</v>
      </c>
      <c r="Y135" s="350" t="e">
        <f>SUM($X135:X$951)</f>
        <v>#N/A</v>
      </c>
      <c r="Z135" s="347"/>
      <c r="AA135" s="347">
        <f t="shared" si="26"/>
        <v>0</v>
      </c>
      <c r="AB135" s="347">
        <f t="shared" si="27"/>
        <v>0</v>
      </c>
      <c r="AC135" s="347" t="e">
        <f t="shared" si="36"/>
        <v>#N/A</v>
      </c>
      <c r="AD135" s="347" t="e">
        <f t="shared" si="28"/>
        <v>#N/A</v>
      </c>
      <c r="AE135" s="347" t="e">
        <f t="shared" si="29"/>
        <v>#N/A</v>
      </c>
      <c r="AF135" s="347" t="e">
        <f>AD135/'Laminate Schedule'!$E$86/10</f>
        <v>#N/A</v>
      </c>
      <c r="AG135" s="347" t="e">
        <f>AE135/'Laminate Schedule'!$E$90/10</f>
        <v>#N/A</v>
      </c>
      <c r="AH135" s="347">
        <f t="shared" si="37"/>
        <v>0</v>
      </c>
      <c r="AK135" s="567">
        <f t="shared" si="41"/>
        <v>0</v>
      </c>
      <c r="AL135" s="567">
        <f t="shared" si="42"/>
        <v>0</v>
      </c>
      <c r="AM135" s="567">
        <f t="shared" si="43"/>
        <v>0</v>
      </c>
      <c r="AN135" s="347">
        <f>IF(SUM(AK135:AM135)=0,0,(AK135*'Laminate Schedule'!$D$83*'Laminate Schedule'!$C$83+AL135*'Laminate Schedule'!$D$84*'Laminate Schedule'!$C$84+AM135*'Laminate Schedule'!$D$85*'Laminate Schedule'!$C$85)/(AK135*'Laminate Schedule'!$D$83+AL135*'Laminate Schedule'!$D$84+AM135*'Laminate Schedule'!$D$85))</f>
        <v>0</v>
      </c>
      <c r="AO135" s="347">
        <f>AK135*'Laminate Schedule'!$L$12+AL135*'Laminate Schedule'!$L$13+AM135*'Laminate Schedule'!$L$14</f>
        <v>0</v>
      </c>
    </row>
    <row r="136" spans="1:41" s="244" customFormat="1">
      <c r="A136" s="567">
        <v>-815</v>
      </c>
      <c r="B136" s="347">
        <f>IF(ABS(A136)&lt;$C$17,$C$15,$C$16)*IF(ABS(A136)&lt;OutlineParameters!$C$46/2,1,0)</f>
        <v>0</v>
      </c>
      <c r="C136" s="347">
        <f t="shared" si="30"/>
        <v>0</v>
      </c>
      <c r="D136" s="348">
        <f t="shared" si="21"/>
        <v>0</v>
      </c>
      <c r="E136" s="349">
        <f>FlexTests!$C$16*($C$36-ABS(A136))*IF(ABS(A136)&lt;$C$36,1,0)/1000</f>
        <v>0</v>
      </c>
      <c r="F136" s="349">
        <f>IF(NOT(ISNA(I136)),FlexTests!$C$17*(A137-A136)*I136/1000000*($C$36+A136)/1000*IF(ABS(A136)&lt;$C$31/2-FlexTests!$C$18,0,1),0)</f>
        <v>0</v>
      </c>
      <c r="G136" s="349">
        <f>SUM(F$52:$F135)</f>
        <v>0</v>
      </c>
      <c r="H136" s="348">
        <f>CHOOSE(FlexTests!$C$15,E136,G136)</f>
        <v>0</v>
      </c>
      <c r="I136" s="347" t="e">
        <f>IF(ISNA(OutlineParameters!T199*2),OutlineParameters!S199*2,OutlineParameters!T199*2)</f>
        <v>#N/A</v>
      </c>
      <c r="J136" s="347">
        <f>IF(ISNA(RockerConcaveParameters!O195),RockerConcaveParameters!N195,RockerConcaveParameters!O195)</f>
        <v>0</v>
      </c>
      <c r="K136" s="347" t="e">
        <f t="shared" si="31"/>
        <v>#N/A</v>
      </c>
      <c r="L136" s="347" t="e">
        <f t="shared" si="32"/>
        <v>#N/A</v>
      </c>
      <c r="M136" s="347">
        <f t="shared" si="33"/>
        <v>0</v>
      </c>
      <c r="N136" s="347">
        <f t="shared" si="22"/>
        <v>0</v>
      </c>
      <c r="O136" s="347" t="e">
        <f t="shared" si="23"/>
        <v>#N/A</v>
      </c>
      <c r="P136" s="350" t="e">
        <f t="shared" si="34"/>
        <v>#N/A</v>
      </c>
      <c r="Q136" s="347" t="e">
        <f>MIN(IF(H136&gt;0,P136/H136,NA()),FlexTests!$C$20)</f>
        <v>#N/A</v>
      </c>
      <c r="R136" s="347" t="e">
        <f t="shared" si="24"/>
        <v>#N/A</v>
      </c>
      <c r="S136" s="347" t="e">
        <f>SUM(R136:$R$952)</f>
        <v>#N/A</v>
      </c>
      <c r="T136" s="347" t="e">
        <f t="shared" si="25"/>
        <v>#N/A</v>
      </c>
      <c r="U136" s="350" t="e">
        <f>SUM(T136:$T$952)*1000</f>
        <v>#N/A</v>
      </c>
      <c r="V136" s="347" t="e">
        <f>R136*IF(ABS(A136)&lt;FlexTests!$C$19,0,1)</f>
        <v>#N/A</v>
      </c>
      <c r="W136" s="347" t="e">
        <f>SUM(V136:$V$951)</f>
        <v>#N/A</v>
      </c>
      <c r="X136" s="347" t="e">
        <f t="shared" si="35"/>
        <v>#N/A</v>
      </c>
      <c r="Y136" s="350" t="e">
        <f>SUM($X136:X$951)</f>
        <v>#N/A</v>
      </c>
      <c r="Z136" s="347"/>
      <c r="AA136" s="347">
        <f t="shared" si="26"/>
        <v>0</v>
      </c>
      <c r="AB136" s="347">
        <f t="shared" si="27"/>
        <v>0</v>
      </c>
      <c r="AC136" s="347" t="e">
        <f t="shared" si="36"/>
        <v>#N/A</v>
      </c>
      <c r="AD136" s="347" t="e">
        <f t="shared" si="28"/>
        <v>#N/A</v>
      </c>
      <c r="AE136" s="347" t="e">
        <f t="shared" si="29"/>
        <v>#N/A</v>
      </c>
      <c r="AF136" s="347" t="e">
        <f>AD136/'Laminate Schedule'!$E$86/10</f>
        <v>#N/A</v>
      </c>
      <c r="AG136" s="347" t="e">
        <f>AE136/'Laminate Schedule'!$E$90/10</f>
        <v>#N/A</v>
      </c>
      <c r="AH136" s="347">
        <f t="shared" si="37"/>
        <v>0</v>
      </c>
      <c r="AK136" s="567">
        <f t="shared" si="41"/>
        <v>0</v>
      </c>
      <c r="AL136" s="567">
        <f t="shared" si="42"/>
        <v>0</v>
      </c>
      <c r="AM136" s="567">
        <f t="shared" si="43"/>
        <v>0</v>
      </c>
      <c r="AN136" s="347">
        <f>IF(SUM(AK136:AM136)=0,0,(AK136*'Laminate Schedule'!$D$83*'Laminate Schedule'!$C$83+AL136*'Laminate Schedule'!$D$84*'Laminate Schedule'!$C$84+AM136*'Laminate Schedule'!$D$85*'Laminate Schedule'!$C$85)/(AK136*'Laminate Schedule'!$D$83+AL136*'Laminate Schedule'!$D$84+AM136*'Laminate Schedule'!$D$85))</f>
        <v>0</v>
      </c>
      <c r="AO136" s="347">
        <f>AK136*'Laminate Schedule'!$L$12+AL136*'Laminate Schedule'!$L$13+AM136*'Laminate Schedule'!$L$14</f>
        <v>0</v>
      </c>
    </row>
    <row r="137" spans="1:41" s="244" customFormat="1">
      <c r="A137" s="567">
        <v>-814</v>
      </c>
      <c r="B137" s="347">
        <f>IF(ABS(A137)&lt;$C$17,$C$15,$C$16)*IF(ABS(A137)&lt;OutlineParameters!$C$46/2,1,0)</f>
        <v>0</v>
      </c>
      <c r="C137" s="347">
        <f t="shared" si="30"/>
        <v>0</v>
      </c>
      <c r="D137" s="348">
        <f t="shared" si="21"/>
        <v>0</v>
      </c>
      <c r="E137" s="349">
        <f>FlexTests!$C$16*($C$36-ABS(A137))*IF(ABS(A137)&lt;$C$36,1,0)/1000</f>
        <v>0</v>
      </c>
      <c r="F137" s="349">
        <f>IF(NOT(ISNA(I137)),FlexTests!$C$17*(A138-A137)*I137/1000000*($C$36+A137)/1000*IF(ABS(A137)&lt;$C$31/2-FlexTests!$C$18,0,1),0)</f>
        <v>0</v>
      </c>
      <c r="G137" s="349">
        <f>SUM(F$52:$F136)</f>
        <v>0</v>
      </c>
      <c r="H137" s="348">
        <f>CHOOSE(FlexTests!$C$15,E137,G137)</f>
        <v>0</v>
      </c>
      <c r="I137" s="347" t="e">
        <f>IF(ISNA(OutlineParameters!T200*2),OutlineParameters!S200*2,OutlineParameters!T200*2)</f>
        <v>#N/A</v>
      </c>
      <c r="J137" s="347">
        <f>IF(ISNA(RockerConcaveParameters!O196),RockerConcaveParameters!N196,RockerConcaveParameters!O196)</f>
        <v>0</v>
      </c>
      <c r="K137" s="347" t="e">
        <f t="shared" si="31"/>
        <v>#N/A</v>
      </c>
      <c r="L137" s="347" t="e">
        <f t="shared" si="32"/>
        <v>#N/A</v>
      </c>
      <c r="M137" s="347">
        <f t="shared" si="33"/>
        <v>0</v>
      </c>
      <c r="N137" s="347">
        <f t="shared" si="22"/>
        <v>0</v>
      </c>
      <c r="O137" s="347" t="e">
        <f t="shared" si="23"/>
        <v>#N/A</v>
      </c>
      <c r="P137" s="350" t="e">
        <f t="shared" si="34"/>
        <v>#N/A</v>
      </c>
      <c r="Q137" s="347" t="e">
        <f>MIN(IF(H137&gt;0,P137/H137,NA()),FlexTests!$C$20)</f>
        <v>#N/A</v>
      </c>
      <c r="R137" s="347" t="e">
        <f t="shared" si="24"/>
        <v>#N/A</v>
      </c>
      <c r="S137" s="347" t="e">
        <f>SUM(R137:$R$952)</f>
        <v>#N/A</v>
      </c>
      <c r="T137" s="347" t="e">
        <f t="shared" si="25"/>
        <v>#N/A</v>
      </c>
      <c r="U137" s="350" t="e">
        <f>SUM(T137:$T$952)*1000</f>
        <v>#N/A</v>
      </c>
      <c r="V137" s="347" t="e">
        <f>R137*IF(ABS(A137)&lt;FlexTests!$C$19,0,1)</f>
        <v>#N/A</v>
      </c>
      <c r="W137" s="347" t="e">
        <f>SUM(V137:$V$951)</f>
        <v>#N/A</v>
      </c>
      <c r="X137" s="347" t="e">
        <f t="shared" si="35"/>
        <v>#N/A</v>
      </c>
      <c r="Y137" s="350" t="e">
        <f>SUM($X137:X$951)</f>
        <v>#N/A</v>
      </c>
      <c r="Z137" s="347"/>
      <c r="AA137" s="347">
        <f t="shared" si="26"/>
        <v>0</v>
      </c>
      <c r="AB137" s="347">
        <f t="shared" si="27"/>
        <v>0</v>
      </c>
      <c r="AC137" s="347" t="e">
        <f t="shared" si="36"/>
        <v>#N/A</v>
      </c>
      <c r="AD137" s="347" t="e">
        <f t="shared" si="28"/>
        <v>#N/A</v>
      </c>
      <c r="AE137" s="347" t="e">
        <f t="shared" si="29"/>
        <v>#N/A</v>
      </c>
      <c r="AF137" s="347" t="e">
        <f>AD137/'Laminate Schedule'!$E$86/10</f>
        <v>#N/A</v>
      </c>
      <c r="AG137" s="347" t="e">
        <f>AE137/'Laminate Schedule'!$E$90/10</f>
        <v>#N/A</v>
      </c>
      <c r="AH137" s="347">
        <f t="shared" si="37"/>
        <v>0</v>
      </c>
      <c r="AK137" s="567">
        <f t="shared" si="41"/>
        <v>0</v>
      </c>
      <c r="AL137" s="567">
        <f t="shared" si="42"/>
        <v>0</v>
      </c>
      <c r="AM137" s="567">
        <f t="shared" si="43"/>
        <v>0</v>
      </c>
      <c r="AN137" s="347">
        <f>IF(SUM(AK137:AM137)=0,0,(AK137*'Laminate Schedule'!$D$83*'Laminate Schedule'!$C$83+AL137*'Laminate Schedule'!$D$84*'Laminate Schedule'!$C$84+AM137*'Laminate Schedule'!$D$85*'Laminate Schedule'!$C$85)/(AK137*'Laminate Schedule'!$D$83+AL137*'Laminate Schedule'!$D$84+AM137*'Laminate Schedule'!$D$85))</f>
        <v>0</v>
      </c>
      <c r="AO137" s="347">
        <f>AK137*'Laminate Schedule'!$L$12+AL137*'Laminate Schedule'!$L$13+AM137*'Laminate Schedule'!$L$14</f>
        <v>0</v>
      </c>
    </row>
    <row r="138" spans="1:41" s="244" customFormat="1">
      <c r="A138" s="567">
        <v>-813</v>
      </c>
      <c r="B138" s="347">
        <f>IF(ABS(A138)&lt;$C$17,$C$15,$C$16)*IF(ABS(A138)&lt;OutlineParameters!$C$46/2,1,0)</f>
        <v>0</v>
      </c>
      <c r="C138" s="347">
        <f t="shared" si="30"/>
        <v>0</v>
      </c>
      <c r="D138" s="348">
        <f t="shared" si="21"/>
        <v>0</v>
      </c>
      <c r="E138" s="349">
        <f>FlexTests!$C$16*($C$36-ABS(A138))*IF(ABS(A138)&lt;$C$36,1,0)/1000</f>
        <v>0</v>
      </c>
      <c r="F138" s="349">
        <f>IF(NOT(ISNA(I138)),FlexTests!$C$17*(A139-A138)*I138/1000000*($C$36+A138)/1000*IF(ABS(A138)&lt;$C$31/2-FlexTests!$C$18,0,1),0)</f>
        <v>0</v>
      </c>
      <c r="G138" s="349">
        <f>SUM(F$52:$F137)</f>
        <v>0</v>
      </c>
      <c r="H138" s="348">
        <f>CHOOSE(FlexTests!$C$15,E138,G138)</f>
        <v>0</v>
      </c>
      <c r="I138" s="347" t="e">
        <f>IF(ISNA(OutlineParameters!T201*2),OutlineParameters!S201*2,OutlineParameters!T201*2)</f>
        <v>#N/A</v>
      </c>
      <c r="J138" s="347">
        <f>IF(ISNA(RockerConcaveParameters!O197),RockerConcaveParameters!N197,RockerConcaveParameters!O197)</f>
        <v>0</v>
      </c>
      <c r="K138" s="347" t="e">
        <f t="shared" si="31"/>
        <v>#N/A</v>
      </c>
      <c r="L138" s="347" t="e">
        <f t="shared" si="32"/>
        <v>#N/A</v>
      </c>
      <c r="M138" s="347">
        <f t="shared" si="33"/>
        <v>0</v>
      </c>
      <c r="N138" s="347">
        <f t="shared" si="22"/>
        <v>0</v>
      </c>
      <c r="O138" s="347" t="e">
        <f t="shared" si="23"/>
        <v>#N/A</v>
      </c>
      <c r="P138" s="350" t="e">
        <f t="shared" si="34"/>
        <v>#N/A</v>
      </c>
      <c r="Q138" s="347" t="e">
        <f>MIN(IF(H138&gt;0,P138/H138,NA()),FlexTests!$C$20)</f>
        <v>#N/A</v>
      </c>
      <c r="R138" s="347" t="e">
        <f t="shared" si="24"/>
        <v>#N/A</v>
      </c>
      <c r="S138" s="347" t="e">
        <f>SUM(R138:$R$952)</f>
        <v>#N/A</v>
      </c>
      <c r="T138" s="347" t="e">
        <f t="shared" si="25"/>
        <v>#N/A</v>
      </c>
      <c r="U138" s="350" t="e">
        <f>SUM(T138:$T$952)*1000</f>
        <v>#N/A</v>
      </c>
      <c r="V138" s="347" t="e">
        <f>R138*IF(ABS(A138)&lt;FlexTests!$C$19,0,1)</f>
        <v>#N/A</v>
      </c>
      <c r="W138" s="347" t="e">
        <f>SUM(V138:$V$951)</f>
        <v>#N/A</v>
      </c>
      <c r="X138" s="347" t="e">
        <f t="shared" si="35"/>
        <v>#N/A</v>
      </c>
      <c r="Y138" s="350" t="e">
        <f>SUM($X138:X$951)</f>
        <v>#N/A</v>
      </c>
      <c r="Z138" s="347"/>
      <c r="AA138" s="347">
        <f t="shared" si="26"/>
        <v>0</v>
      </c>
      <c r="AB138" s="347">
        <f t="shared" si="27"/>
        <v>0</v>
      </c>
      <c r="AC138" s="347" t="e">
        <f t="shared" si="36"/>
        <v>#N/A</v>
      </c>
      <c r="AD138" s="347" t="e">
        <f t="shared" si="28"/>
        <v>#N/A</v>
      </c>
      <c r="AE138" s="347" t="e">
        <f t="shared" si="29"/>
        <v>#N/A</v>
      </c>
      <c r="AF138" s="347" t="e">
        <f>AD138/'Laminate Schedule'!$E$86/10</f>
        <v>#N/A</v>
      </c>
      <c r="AG138" s="347" t="e">
        <f>AE138/'Laminate Schedule'!$E$90/10</f>
        <v>#N/A</v>
      </c>
      <c r="AH138" s="347">
        <f t="shared" si="37"/>
        <v>0</v>
      </c>
      <c r="AK138" s="567">
        <f t="shared" si="41"/>
        <v>0</v>
      </c>
      <c r="AL138" s="567">
        <f t="shared" si="42"/>
        <v>0</v>
      </c>
      <c r="AM138" s="567">
        <f t="shared" si="43"/>
        <v>0</v>
      </c>
      <c r="AN138" s="347">
        <f>IF(SUM(AK138:AM138)=0,0,(AK138*'Laminate Schedule'!$D$83*'Laminate Schedule'!$C$83+AL138*'Laminate Schedule'!$D$84*'Laminate Schedule'!$C$84+AM138*'Laminate Schedule'!$D$85*'Laminate Schedule'!$C$85)/(AK138*'Laminate Schedule'!$D$83+AL138*'Laminate Schedule'!$D$84+AM138*'Laminate Schedule'!$D$85))</f>
        <v>0</v>
      </c>
      <c r="AO138" s="347">
        <f>AK138*'Laminate Schedule'!$L$12+AL138*'Laminate Schedule'!$L$13+AM138*'Laminate Schedule'!$L$14</f>
        <v>0</v>
      </c>
    </row>
    <row r="139" spans="1:41" s="244" customFormat="1">
      <c r="A139" s="567">
        <v>-812</v>
      </c>
      <c r="B139" s="347">
        <f>IF(ABS(A139)&lt;$C$17,$C$15,$C$16)*IF(ABS(A139)&lt;OutlineParameters!$C$46/2,1,0)</f>
        <v>0</v>
      </c>
      <c r="C139" s="347">
        <f t="shared" si="30"/>
        <v>0</v>
      </c>
      <c r="D139" s="348">
        <f t="shared" si="21"/>
        <v>0</v>
      </c>
      <c r="E139" s="349">
        <f>FlexTests!$C$16*($C$36-ABS(A139))*IF(ABS(A139)&lt;$C$36,1,0)/1000</f>
        <v>0</v>
      </c>
      <c r="F139" s="349">
        <f>IF(NOT(ISNA(I139)),FlexTests!$C$17*(A140-A139)*I139/1000000*($C$36+A139)/1000*IF(ABS(A139)&lt;$C$31/2-FlexTests!$C$18,0,1),0)</f>
        <v>0</v>
      </c>
      <c r="G139" s="349">
        <f>SUM(F$52:$F138)</f>
        <v>0</v>
      </c>
      <c r="H139" s="348">
        <f>CHOOSE(FlexTests!$C$15,E139,G139)</f>
        <v>0</v>
      </c>
      <c r="I139" s="347" t="e">
        <f>IF(ISNA(OutlineParameters!T202*2),OutlineParameters!S202*2,OutlineParameters!T202*2)</f>
        <v>#N/A</v>
      </c>
      <c r="J139" s="347">
        <f>IF(ISNA(RockerConcaveParameters!O198),RockerConcaveParameters!N198,RockerConcaveParameters!O198)</f>
        <v>0</v>
      </c>
      <c r="K139" s="347" t="e">
        <f t="shared" si="31"/>
        <v>#N/A</v>
      </c>
      <c r="L139" s="347" t="e">
        <f t="shared" si="32"/>
        <v>#N/A</v>
      </c>
      <c r="M139" s="347">
        <f t="shared" si="33"/>
        <v>0</v>
      </c>
      <c r="N139" s="347">
        <f t="shared" si="22"/>
        <v>0</v>
      </c>
      <c r="O139" s="347" t="e">
        <f t="shared" si="23"/>
        <v>#N/A</v>
      </c>
      <c r="P139" s="350" t="e">
        <f t="shared" si="34"/>
        <v>#N/A</v>
      </c>
      <c r="Q139" s="347" t="e">
        <f>MIN(IF(H139&gt;0,P139/H139,NA()),FlexTests!$C$20)</f>
        <v>#N/A</v>
      </c>
      <c r="R139" s="347" t="e">
        <f t="shared" si="24"/>
        <v>#N/A</v>
      </c>
      <c r="S139" s="347" t="e">
        <f>SUM(R139:$R$952)</f>
        <v>#N/A</v>
      </c>
      <c r="T139" s="347" t="e">
        <f t="shared" si="25"/>
        <v>#N/A</v>
      </c>
      <c r="U139" s="350" t="e">
        <f>SUM(T139:$T$952)*1000</f>
        <v>#N/A</v>
      </c>
      <c r="V139" s="347" t="e">
        <f>R139*IF(ABS(A139)&lt;FlexTests!$C$19,0,1)</f>
        <v>#N/A</v>
      </c>
      <c r="W139" s="347" t="e">
        <f>SUM(V139:$V$951)</f>
        <v>#N/A</v>
      </c>
      <c r="X139" s="347" t="e">
        <f t="shared" si="35"/>
        <v>#N/A</v>
      </c>
      <c r="Y139" s="350" t="e">
        <f>SUM($X139:X$951)</f>
        <v>#N/A</v>
      </c>
      <c r="Z139" s="347"/>
      <c r="AA139" s="347">
        <f t="shared" si="26"/>
        <v>0</v>
      </c>
      <c r="AB139" s="347">
        <f t="shared" si="27"/>
        <v>0</v>
      </c>
      <c r="AC139" s="347" t="e">
        <f t="shared" si="36"/>
        <v>#N/A</v>
      </c>
      <c r="AD139" s="347" t="e">
        <f t="shared" si="28"/>
        <v>#N/A</v>
      </c>
      <c r="AE139" s="347" t="e">
        <f t="shared" si="29"/>
        <v>#N/A</v>
      </c>
      <c r="AF139" s="347" t="e">
        <f>AD139/'Laminate Schedule'!$E$86/10</f>
        <v>#N/A</v>
      </c>
      <c r="AG139" s="347" t="e">
        <f>AE139/'Laminate Schedule'!$E$90/10</f>
        <v>#N/A</v>
      </c>
      <c r="AH139" s="347">
        <f t="shared" si="37"/>
        <v>0</v>
      </c>
      <c r="AK139" s="567">
        <f t="shared" si="41"/>
        <v>0</v>
      </c>
      <c r="AL139" s="567">
        <f t="shared" si="42"/>
        <v>0</v>
      </c>
      <c r="AM139" s="567">
        <f t="shared" si="43"/>
        <v>0</v>
      </c>
      <c r="AN139" s="347">
        <f>IF(SUM(AK139:AM139)=0,0,(AK139*'Laminate Schedule'!$D$83*'Laminate Schedule'!$C$83+AL139*'Laminate Schedule'!$D$84*'Laminate Schedule'!$C$84+AM139*'Laminate Schedule'!$D$85*'Laminate Schedule'!$C$85)/(AK139*'Laminate Schedule'!$D$83+AL139*'Laminate Schedule'!$D$84+AM139*'Laminate Schedule'!$D$85))</f>
        <v>0</v>
      </c>
      <c r="AO139" s="347">
        <f>AK139*'Laminate Schedule'!$L$12+AL139*'Laminate Schedule'!$L$13+AM139*'Laminate Schedule'!$L$14</f>
        <v>0</v>
      </c>
    </row>
    <row r="140" spans="1:41" s="244" customFormat="1">
      <c r="A140" s="567">
        <v>-811</v>
      </c>
      <c r="B140" s="347">
        <f>IF(ABS(A140)&lt;$C$17,$C$15,$C$16)*IF(ABS(A140)&lt;OutlineParameters!$C$46/2,1,0)</f>
        <v>0</v>
      </c>
      <c r="C140" s="347">
        <f t="shared" si="30"/>
        <v>0</v>
      </c>
      <c r="D140" s="348">
        <f t="shared" si="21"/>
        <v>0</v>
      </c>
      <c r="E140" s="349">
        <f>FlexTests!$C$16*($C$36-ABS(A140))*IF(ABS(A140)&lt;$C$36,1,0)/1000</f>
        <v>0</v>
      </c>
      <c r="F140" s="349">
        <f>IF(NOT(ISNA(I140)),FlexTests!$C$17*(A141-A140)*I140/1000000*($C$36+A140)/1000*IF(ABS(A140)&lt;$C$31/2-FlexTests!$C$18,0,1),0)</f>
        <v>0</v>
      </c>
      <c r="G140" s="349">
        <f>SUM(F$52:$F139)</f>
        <v>0</v>
      </c>
      <c r="H140" s="348">
        <f>CHOOSE(FlexTests!$C$15,E140,G140)</f>
        <v>0</v>
      </c>
      <c r="I140" s="347" t="e">
        <f>IF(ISNA(OutlineParameters!T203*2),OutlineParameters!S203*2,OutlineParameters!T203*2)</f>
        <v>#N/A</v>
      </c>
      <c r="J140" s="347">
        <f>IF(ISNA(RockerConcaveParameters!O199),RockerConcaveParameters!N199,RockerConcaveParameters!O199)</f>
        <v>0</v>
      </c>
      <c r="K140" s="347" t="e">
        <f t="shared" si="31"/>
        <v>#N/A</v>
      </c>
      <c r="L140" s="347" t="e">
        <f t="shared" si="32"/>
        <v>#N/A</v>
      </c>
      <c r="M140" s="347">
        <f t="shared" si="33"/>
        <v>0</v>
      </c>
      <c r="N140" s="347">
        <f t="shared" si="22"/>
        <v>0</v>
      </c>
      <c r="O140" s="347" t="e">
        <f t="shared" si="23"/>
        <v>#N/A</v>
      </c>
      <c r="P140" s="350" t="e">
        <f t="shared" si="34"/>
        <v>#N/A</v>
      </c>
      <c r="Q140" s="347" t="e">
        <f>MIN(IF(H140&gt;0,P140/H140,NA()),FlexTests!$C$20)</f>
        <v>#N/A</v>
      </c>
      <c r="R140" s="347" t="e">
        <f t="shared" si="24"/>
        <v>#N/A</v>
      </c>
      <c r="S140" s="347" t="e">
        <f>SUM(R140:$R$952)</f>
        <v>#N/A</v>
      </c>
      <c r="T140" s="347" t="e">
        <f t="shared" si="25"/>
        <v>#N/A</v>
      </c>
      <c r="U140" s="350" t="e">
        <f>SUM(T140:$T$952)*1000</f>
        <v>#N/A</v>
      </c>
      <c r="V140" s="347" t="e">
        <f>R140*IF(ABS(A140)&lt;FlexTests!$C$19,0,1)</f>
        <v>#N/A</v>
      </c>
      <c r="W140" s="347" t="e">
        <f>SUM(V140:$V$951)</f>
        <v>#N/A</v>
      </c>
      <c r="X140" s="347" t="e">
        <f t="shared" si="35"/>
        <v>#N/A</v>
      </c>
      <c r="Y140" s="350" t="e">
        <f>SUM($X140:X$951)</f>
        <v>#N/A</v>
      </c>
      <c r="Z140" s="347"/>
      <c r="AA140" s="347">
        <f t="shared" si="26"/>
        <v>0</v>
      </c>
      <c r="AB140" s="347">
        <f t="shared" si="27"/>
        <v>0</v>
      </c>
      <c r="AC140" s="347" t="e">
        <f t="shared" si="36"/>
        <v>#N/A</v>
      </c>
      <c r="AD140" s="347" t="e">
        <f t="shared" si="28"/>
        <v>#N/A</v>
      </c>
      <c r="AE140" s="347" t="e">
        <f t="shared" si="29"/>
        <v>#N/A</v>
      </c>
      <c r="AF140" s="347" t="e">
        <f>AD140/'Laminate Schedule'!$E$86/10</f>
        <v>#N/A</v>
      </c>
      <c r="AG140" s="347" t="e">
        <f>AE140/'Laminate Schedule'!$E$90/10</f>
        <v>#N/A</v>
      </c>
      <c r="AH140" s="347">
        <f t="shared" si="37"/>
        <v>0</v>
      </c>
      <c r="AK140" s="567">
        <f t="shared" si="41"/>
        <v>0</v>
      </c>
      <c r="AL140" s="567">
        <f t="shared" si="42"/>
        <v>0</v>
      </c>
      <c r="AM140" s="567">
        <f t="shared" si="43"/>
        <v>0</v>
      </c>
      <c r="AN140" s="347">
        <f>IF(SUM(AK140:AM140)=0,0,(AK140*'Laminate Schedule'!$D$83*'Laminate Schedule'!$C$83+AL140*'Laminate Schedule'!$D$84*'Laminate Schedule'!$C$84+AM140*'Laminate Schedule'!$D$85*'Laminate Schedule'!$C$85)/(AK140*'Laminate Schedule'!$D$83+AL140*'Laminate Schedule'!$D$84+AM140*'Laminate Schedule'!$D$85))</f>
        <v>0</v>
      </c>
      <c r="AO140" s="347">
        <f>AK140*'Laminate Schedule'!$L$12+AL140*'Laminate Schedule'!$L$13+AM140*'Laminate Schedule'!$L$14</f>
        <v>0</v>
      </c>
    </row>
    <row r="141" spans="1:41" s="244" customFormat="1">
      <c r="A141" s="567">
        <v>-810</v>
      </c>
      <c r="B141" s="347">
        <f>IF(ABS(A141)&lt;$C$17,$C$15,$C$16)*IF(ABS(A141)&lt;OutlineParameters!$C$46/2,1,0)</f>
        <v>0</v>
      </c>
      <c r="C141" s="347">
        <f t="shared" si="30"/>
        <v>0</v>
      </c>
      <c r="D141" s="348">
        <f t="shared" si="21"/>
        <v>0</v>
      </c>
      <c r="E141" s="349">
        <f>FlexTests!$C$16*($C$36-ABS(A141))*IF(ABS(A141)&lt;$C$36,1,0)/1000</f>
        <v>0</v>
      </c>
      <c r="F141" s="349">
        <f>IF(NOT(ISNA(I141)),FlexTests!$C$17*(A142-A141)*I141/1000000*($C$36+A141)/1000*IF(ABS(A141)&lt;$C$31/2-FlexTests!$C$18,0,1),0)</f>
        <v>0</v>
      </c>
      <c r="G141" s="349">
        <f>SUM(F$52:$F140)</f>
        <v>0</v>
      </c>
      <c r="H141" s="348">
        <f>CHOOSE(FlexTests!$C$15,E141,G141)</f>
        <v>0</v>
      </c>
      <c r="I141" s="347" t="e">
        <f>IF(ISNA(OutlineParameters!T204*2),OutlineParameters!S204*2,OutlineParameters!T204*2)</f>
        <v>#N/A</v>
      </c>
      <c r="J141" s="347">
        <f>IF(ISNA(RockerConcaveParameters!O200),RockerConcaveParameters!N200,RockerConcaveParameters!O200)</f>
        <v>0</v>
      </c>
      <c r="K141" s="347" t="e">
        <f t="shared" si="31"/>
        <v>#N/A</v>
      </c>
      <c r="L141" s="347" t="e">
        <f t="shared" si="32"/>
        <v>#N/A</v>
      </c>
      <c r="M141" s="347">
        <f t="shared" si="33"/>
        <v>0</v>
      </c>
      <c r="N141" s="347">
        <f t="shared" si="22"/>
        <v>0</v>
      </c>
      <c r="O141" s="347" t="e">
        <f t="shared" si="23"/>
        <v>#N/A</v>
      </c>
      <c r="P141" s="350" t="e">
        <f t="shared" si="34"/>
        <v>#N/A</v>
      </c>
      <c r="Q141" s="347" t="e">
        <f>MIN(IF(H141&gt;0,P141/H141,NA()),FlexTests!$C$20)</f>
        <v>#N/A</v>
      </c>
      <c r="R141" s="347" t="e">
        <f t="shared" si="24"/>
        <v>#N/A</v>
      </c>
      <c r="S141" s="347" t="e">
        <f>SUM(R141:$R$952)</f>
        <v>#N/A</v>
      </c>
      <c r="T141" s="347" t="e">
        <f t="shared" si="25"/>
        <v>#N/A</v>
      </c>
      <c r="U141" s="350" t="e">
        <f>SUM(T141:$T$952)*1000</f>
        <v>#N/A</v>
      </c>
      <c r="V141" s="347" t="e">
        <f>R141*IF(ABS(A141)&lt;FlexTests!$C$19,0,1)</f>
        <v>#N/A</v>
      </c>
      <c r="W141" s="347" t="e">
        <f>SUM(V141:$V$951)</f>
        <v>#N/A</v>
      </c>
      <c r="X141" s="347" t="e">
        <f t="shared" si="35"/>
        <v>#N/A</v>
      </c>
      <c r="Y141" s="350" t="e">
        <f>SUM($X141:X$951)</f>
        <v>#N/A</v>
      </c>
      <c r="Z141" s="347"/>
      <c r="AA141" s="347">
        <f t="shared" si="26"/>
        <v>0</v>
      </c>
      <c r="AB141" s="347">
        <f t="shared" si="27"/>
        <v>0</v>
      </c>
      <c r="AC141" s="347" t="e">
        <f t="shared" si="36"/>
        <v>#N/A</v>
      </c>
      <c r="AD141" s="347" t="e">
        <f t="shared" si="28"/>
        <v>#N/A</v>
      </c>
      <c r="AE141" s="347" t="e">
        <f t="shared" si="29"/>
        <v>#N/A</v>
      </c>
      <c r="AF141" s="347" t="e">
        <f>AD141/'Laminate Schedule'!$E$86/10</f>
        <v>#N/A</v>
      </c>
      <c r="AG141" s="347" t="e">
        <f>AE141/'Laminate Schedule'!$E$90/10</f>
        <v>#N/A</v>
      </c>
      <c r="AH141" s="347">
        <f t="shared" si="37"/>
        <v>0</v>
      </c>
      <c r="AK141" s="567">
        <f t="shared" si="41"/>
        <v>0</v>
      </c>
      <c r="AL141" s="567">
        <f t="shared" si="42"/>
        <v>0</v>
      </c>
      <c r="AM141" s="567">
        <f t="shared" si="43"/>
        <v>0</v>
      </c>
      <c r="AN141" s="347">
        <f>IF(SUM(AK141:AM141)=0,0,(AK141*'Laminate Schedule'!$D$83*'Laminate Schedule'!$C$83+AL141*'Laminate Schedule'!$D$84*'Laminate Schedule'!$C$84+AM141*'Laminate Schedule'!$D$85*'Laminate Schedule'!$C$85)/(AK141*'Laminate Schedule'!$D$83+AL141*'Laminate Schedule'!$D$84+AM141*'Laminate Schedule'!$D$85))</f>
        <v>0</v>
      </c>
      <c r="AO141" s="347">
        <f>AK141*'Laminate Schedule'!$L$12+AL141*'Laminate Schedule'!$L$13+AM141*'Laminate Schedule'!$L$14</f>
        <v>0</v>
      </c>
    </row>
    <row r="142" spans="1:41" s="244" customFormat="1">
      <c r="A142" s="567">
        <v>-809</v>
      </c>
      <c r="B142" s="347">
        <f>IF(ABS(A142)&lt;$C$17,$C$15,$C$16)*IF(ABS(A142)&lt;OutlineParameters!$C$46/2,1,0)</f>
        <v>0</v>
      </c>
      <c r="C142" s="347">
        <f t="shared" si="30"/>
        <v>0</v>
      </c>
      <c r="D142" s="348">
        <f t="shared" si="21"/>
        <v>0</v>
      </c>
      <c r="E142" s="349">
        <f>FlexTests!$C$16*($C$36-ABS(A142))*IF(ABS(A142)&lt;$C$36,1,0)/1000</f>
        <v>0</v>
      </c>
      <c r="F142" s="349">
        <f>IF(NOT(ISNA(I142)),FlexTests!$C$17*(A143-A142)*I142/1000000*($C$36+A142)/1000*IF(ABS(A142)&lt;$C$31/2-FlexTests!$C$18,0,1),0)</f>
        <v>0</v>
      </c>
      <c r="G142" s="349">
        <f>SUM(F$52:$F141)</f>
        <v>0</v>
      </c>
      <c r="H142" s="348">
        <f>CHOOSE(FlexTests!$C$15,E142,G142)</f>
        <v>0</v>
      </c>
      <c r="I142" s="347" t="e">
        <f>IF(ISNA(OutlineParameters!T205*2),OutlineParameters!S205*2,OutlineParameters!T205*2)</f>
        <v>#N/A</v>
      </c>
      <c r="J142" s="347">
        <f>IF(ISNA(RockerConcaveParameters!O201),RockerConcaveParameters!N201,RockerConcaveParameters!O201)</f>
        <v>0</v>
      </c>
      <c r="K142" s="347" t="e">
        <f t="shared" si="31"/>
        <v>#N/A</v>
      </c>
      <c r="L142" s="347" t="e">
        <f t="shared" si="32"/>
        <v>#N/A</v>
      </c>
      <c r="M142" s="347">
        <f t="shared" si="33"/>
        <v>0</v>
      </c>
      <c r="N142" s="347">
        <f t="shared" si="22"/>
        <v>0</v>
      </c>
      <c r="O142" s="347" t="e">
        <f t="shared" si="23"/>
        <v>#N/A</v>
      </c>
      <c r="P142" s="350" t="e">
        <f t="shared" si="34"/>
        <v>#N/A</v>
      </c>
      <c r="Q142" s="347" t="e">
        <f>MIN(IF(H142&gt;0,P142/H142,NA()),FlexTests!$C$20)</f>
        <v>#N/A</v>
      </c>
      <c r="R142" s="347" t="e">
        <f t="shared" si="24"/>
        <v>#N/A</v>
      </c>
      <c r="S142" s="347" t="e">
        <f>SUM(R142:$R$952)</f>
        <v>#N/A</v>
      </c>
      <c r="T142" s="347" t="e">
        <f t="shared" si="25"/>
        <v>#N/A</v>
      </c>
      <c r="U142" s="350" t="e">
        <f>SUM(T142:$T$952)*1000</f>
        <v>#N/A</v>
      </c>
      <c r="V142" s="347" t="e">
        <f>R142*IF(ABS(A142)&lt;FlexTests!$C$19,0,1)</f>
        <v>#N/A</v>
      </c>
      <c r="W142" s="347" t="e">
        <f>SUM(V142:$V$951)</f>
        <v>#N/A</v>
      </c>
      <c r="X142" s="347" t="e">
        <f t="shared" si="35"/>
        <v>#N/A</v>
      </c>
      <c r="Y142" s="350" t="e">
        <f>SUM($X142:X$951)</f>
        <v>#N/A</v>
      </c>
      <c r="Z142" s="347"/>
      <c r="AA142" s="347">
        <f t="shared" si="26"/>
        <v>0</v>
      </c>
      <c r="AB142" s="347">
        <f t="shared" si="27"/>
        <v>0</v>
      </c>
      <c r="AC142" s="347" t="e">
        <f t="shared" si="36"/>
        <v>#N/A</v>
      </c>
      <c r="AD142" s="347" t="e">
        <f t="shared" si="28"/>
        <v>#N/A</v>
      </c>
      <c r="AE142" s="347" t="e">
        <f t="shared" si="29"/>
        <v>#N/A</v>
      </c>
      <c r="AF142" s="347" t="e">
        <f>AD142/'Laminate Schedule'!$E$86/10</f>
        <v>#N/A</v>
      </c>
      <c r="AG142" s="347" t="e">
        <f>AE142/'Laminate Schedule'!$E$90/10</f>
        <v>#N/A</v>
      </c>
      <c r="AH142" s="347">
        <f t="shared" si="37"/>
        <v>0</v>
      </c>
      <c r="AK142" s="567">
        <f t="shared" si="41"/>
        <v>0</v>
      </c>
      <c r="AL142" s="567">
        <f t="shared" si="42"/>
        <v>0</v>
      </c>
      <c r="AM142" s="567">
        <f t="shared" si="43"/>
        <v>0</v>
      </c>
      <c r="AN142" s="347">
        <f>IF(SUM(AK142:AM142)=0,0,(AK142*'Laminate Schedule'!$D$83*'Laminate Schedule'!$C$83+AL142*'Laminate Schedule'!$D$84*'Laminate Schedule'!$C$84+AM142*'Laminate Schedule'!$D$85*'Laminate Schedule'!$C$85)/(AK142*'Laminate Schedule'!$D$83+AL142*'Laminate Schedule'!$D$84+AM142*'Laminate Schedule'!$D$85))</f>
        <v>0</v>
      </c>
      <c r="AO142" s="347">
        <f>AK142*'Laminate Schedule'!$L$12+AL142*'Laminate Schedule'!$L$13+AM142*'Laminate Schedule'!$L$14</f>
        <v>0</v>
      </c>
    </row>
    <row r="143" spans="1:41" s="244" customFormat="1">
      <c r="A143" s="567">
        <v>-808</v>
      </c>
      <c r="B143" s="347">
        <f>IF(ABS(A143)&lt;$C$17,$C$15,$C$16)*IF(ABS(A143)&lt;OutlineParameters!$C$46/2,1,0)</f>
        <v>0</v>
      </c>
      <c r="C143" s="347">
        <f t="shared" si="30"/>
        <v>0</v>
      </c>
      <c r="D143" s="348">
        <f t="shared" si="21"/>
        <v>0</v>
      </c>
      <c r="E143" s="349">
        <f>FlexTests!$C$16*($C$36-ABS(A143))*IF(ABS(A143)&lt;$C$36,1,0)/1000</f>
        <v>0</v>
      </c>
      <c r="F143" s="349">
        <f>IF(NOT(ISNA(I143)),FlexTests!$C$17*(A144-A143)*I143/1000000*($C$36+A143)/1000*IF(ABS(A143)&lt;$C$31/2-FlexTests!$C$18,0,1),0)</f>
        <v>0</v>
      </c>
      <c r="G143" s="349">
        <f>SUM(F$52:$F142)</f>
        <v>0</v>
      </c>
      <c r="H143" s="348">
        <f>CHOOSE(FlexTests!$C$15,E143,G143)</f>
        <v>0</v>
      </c>
      <c r="I143" s="347" t="e">
        <f>IF(ISNA(OutlineParameters!T206*2),OutlineParameters!S206*2,OutlineParameters!T206*2)</f>
        <v>#N/A</v>
      </c>
      <c r="J143" s="347">
        <f>IF(ISNA(RockerConcaveParameters!O202),RockerConcaveParameters!N202,RockerConcaveParameters!O202)</f>
        <v>0</v>
      </c>
      <c r="K143" s="347" t="e">
        <f t="shared" si="31"/>
        <v>#N/A</v>
      </c>
      <c r="L143" s="347" t="e">
        <f t="shared" si="32"/>
        <v>#N/A</v>
      </c>
      <c r="M143" s="347">
        <f t="shared" si="33"/>
        <v>0</v>
      </c>
      <c r="N143" s="347">
        <f t="shared" si="22"/>
        <v>0</v>
      </c>
      <c r="O143" s="347" t="e">
        <f t="shared" si="23"/>
        <v>#N/A</v>
      </c>
      <c r="P143" s="350" t="e">
        <f t="shared" si="34"/>
        <v>#N/A</v>
      </c>
      <c r="Q143" s="347" t="e">
        <f>MIN(IF(H143&gt;0,P143/H143,NA()),FlexTests!$C$20)</f>
        <v>#N/A</v>
      </c>
      <c r="R143" s="347" t="e">
        <f t="shared" si="24"/>
        <v>#N/A</v>
      </c>
      <c r="S143" s="347" t="e">
        <f>SUM(R143:$R$952)</f>
        <v>#N/A</v>
      </c>
      <c r="T143" s="347" t="e">
        <f t="shared" si="25"/>
        <v>#N/A</v>
      </c>
      <c r="U143" s="350" t="e">
        <f>SUM(T143:$T$952)*1000</f>
        <v>#N/A</v>
      </c>
      <c r="V143" s="347" t="e">
        <f>R143*IF(ABS(A143)&lt;FlexTests!$C$19,0,1)</f>
        <v>#N/A</v>
      </c>
      <c r="W143" s="347" t="e">
        <f>SUM(V143:$V$951)</f>
        <v>#N/A</v>
      </c>
      <c r="X143" s="347" t="e">
        <f t="shared" si="35"/>
        <v>#N/A</v>
      </c>
      <c r="Y143" s="350" t="e">
        <f>SUM($X143:X$951)</f>
        <v>#N/A</v>
      </c>
      <c r="Z143" s="347"/>
      <c r="AA143" s="347">
        <f t="shared" si="26"/>
        <v>0</v>
      </c>
      <c r="AB143" s="347">
        <f t="shared" si="27"/>
        <v>0</v>
      </c>
      <c r="AC143" s="347" t="e">
        <f t="shared" si="36"/>
        <v>#N/A</v>
      </c>
      <c r="AD143" s="347" t="e">
        <f t="shared" si="28"/>
        <v>#N/A</v>
      </c>
      <c r="AE143" s="347" t="e">
        <f t="shared" si="29"/>
        <v>#N/A</v>
      </c>
      <c r="AF143" s="347" t="e">
        <f>AD143/'Laminate Schedule'!$E$86/10</f>
        <v>#N/A</v>
      </c>
      <c r="AG143" s="347" t="e">
        <f>AE143/'Laminate Schedule'!$E$90/10</f>
        <v>#N/A</v>
      </c>
      <c r="AH143" s="347">
        <f t="shared" si="37"/>
        <v>0</v>
      </c>
      <c r="AK143" s="567">
        <f t="shared" si="41"/>
        <v>0</v>
      </c>
      <c r="AL143" s="567">
        <f t="shared" si="42"/>
        <v>0</v>
      </c>
      <c r="AM143" s="567">
        <f t="shared" si="43"/>
        <v>0</v>
      </c>
      <c r="AN143" s="347">
        <f>IF(SUM(AK143:AM143)=0,0,(AK143*'Laminate Schedule'!$D$83*'Laminate Schedule'!$C$83+AL143*'Laminate Schedule'!$D$84*'Laminate Schedule'!$C$84+AM143*'Laminate Schedule'!$D$85*'Laminate Schedule'!$C$85)/(AK143*'Laminate Schedule'!$D$83+AL143*'Laminate Schedule'!$D$84+AM143*'Laminate Schedule'!$D$85))</f>
        <v>0</v>
      </c>
      <c r="AO143" s="347">
        <f>AK143*'Laminate Schedule'!$L$12+AL143*'Laminate Schedule'!$L$13+AM143*'Laminate Schedule'!$L$14</f>
        <v>0</v>
      </c>
    </row>
    <row r="144" spans="1:41" s="244" customFormat="1">
      <c r="A144" s="567">
        <v>-807</v>
      </c>
      <c r="B144" s="347">
        <f>IF(ABS(A144)&lt;$C$17,$C$15,$C$16)*IF(ABS(A144)&lt;OutlineParameters!$C$46/2,1,0)</f>
        <v>0</v>
      </c>
      <c r="C144" s="347">
        <f t="shared" si="30"/>
        <v>0</v>
      </c>
      <c r="D144" s="348">
        <f t="shared" si="21"/>
        <v>0</v>
      </c>
      <c r="E144" s="349">
        <f>FlexTests!$C$16*($C$36-ABS(A144))*IF(ABS(A144)&lt;$C$36,1,0)/1000</f>
        <v>0</v>
      </c>
      <c r="F144" s="349">
        <f>IF(NOT(ISNA(I144)),FlexTests!$C$17*(A145-A144)*I144/1000000*($C$36+A144)/1000*IF(ABS(A144)&lt;$C$31/2-FlexTests!$C$18,0,1),0)</f>
        <v>0</v>
      </c>
      <c r="G144" s="349">
        <f>SUM(F$52:$F143)</f>
        <v>0</v>
      </c>
      <c r="H144" s="348">
        <f>CHOOSE(FlexTests!$C$15,E144,G144)</f>
        <v>0</v>
      </c>
      <c r="I144" s="347" t="e">
        <f>IF(ISNA(OutlineParameters!T207*2),OutlineParameters!S207*2,OutlineParameters!T207*2)</f>
        <v>#N/A</v>
      </c>
      <c r="J144" s="347">
        <f>IF(ISNA(RockerConcaveParameters!O203),RockerConcaveParameters!N203,RockerConcaveParameters!O203)</f>
        <v>0</v>
      </c>
      <c r="K144" s="347" t="e">
        <f t="shared" si="31"/>
        <v>#N/A</v>
      </c>
      <c r="L144" s="347" t="e">
        <f t="shared" si="32"/>
        <v>#N/A</v>
      </c>
      <c r="M144" s="347">
        <f t="shared" si="33"/>
        <v>0</v>
      </c>
      <c r="N144" s="347">
        <f t="shared" si="22"/>
        <v>0</v>
      </c>
      <c r="O144" s="347" t="e">
        <f t="shared" si="23"/>
        <v>#N/A</v>
      </c>
      <c r="P144" s="350" t="e">
        <f t="shared" si="34"/>
        <v>#N/A</v>
      </c>
      <c r="Q144" s="347" t="e">
        <f>MIN(IF(H144&gt;0,P144/H144,NA()),FlexTests!$C$20)</f>
        <v>#N/A</v>
      </c>
      <c r="R144" s="347" t="e">
        <f t="shared" si="24"/>
        <v>#N/A</v>
      </c>
      <c r="S144" s="347" t="e">
        <f>SUM(R144:$R$952)</f>
        <v>#N/A</v>
      </c>
      <c r="T144" s="347" t="e">
        <f t="shared" si="25"/>
        <v>#N/A</v>
      </c>
      <c r="U144" s="350" t="e">
        <f>SUM(T144:$T$952)*1000</f>
        <v>#N/A</v>
      </c>
      <c r="V144" s="347" t="e">
        <f>R144*IF(ABS(A144)&lt;FlexTests!$C$19,0,1)</f>
        <v>#N/A</v>
      </c>
      <c r="W144" s="347" t="e">
        <f>SUM(V144:$V$951)</f>
        <v>#N/A</v>
      </c>
      <c r="X144" s="347" t="e">
        <f t="shared" si="35"/>
        <v>#N/A</v>
      </c>
      <c r="Y144" s="350" t="e">
        <f>SUM($X144:X$951)</f>
        <v>#N/A</v>
      </c>
      <c r="Z144" s="347"/>
      <c r="AA144" s="347">
        <f t="shared" si="26"/>
        <v>0</v>
      </c>
      <c r="AB144" s="347">
        <f t="shared" si="27"/>
        <v>0</v>
      </c>
      <c r="AC144" s="347" t="e">
        <f t="shared" si="36"/>
        <v>#N/A</v>
      </c>
      <c r="AD144" s="347" t="e">
        <f t="shared" si="28"/>
        <v>#N/A</v>
      </c>
      <c r="AE144" s="347" t="e">
        <f t="shared" si="29"/>
        <v>#N/A</v>
      </c>
      <c r="AF144" s="347" t="e">
        <f>AD144/'Laminate Schedule'!$E$86/10</f>
        <v>#N/A</v>
      </c>
      <c r="AG144" s="347" t="e">
        <f>AE144/'Laminate Schedule'!$E$90/10</f>
        <v>#N/A</v>
      </c>
      <c r="AH144" s="347">
        <f t="shared" si="37"/>
        <v>0</v>
      </c>
      <c r="AK144" s="567">
        <f t="shared" si="41"/>
        <v>0</v>
      </c>
      <c r="AL144" s="567">
        <f t="shared" si="42"/>
        <v>0</v>
      </c>
      <c r="AM144" s="567">
        <f t="shared" si="43"/>
        <v>0</v>
      </c>
      <c r="AN144" s="347">
        <f>IF(SUM(AK144:AM144)=0,0,(AK144*'Laminate Schedule'!$D$83*'Laminate Schedule'!$C$83+AL144*'Laminate Schedule'!$D$84*'Laminate Schedule'!$C$84+AM144*'Laminate Schedule'!$D$85*'Laminate Schedule'!$C$85)/(AK144*'Laminate Schedule'!$D$83+AL144*'Laminate Schedule'!$D$84+AM144*'Laminate Schedule'!$D$85))</f>
        <v>0</v>
      </c>
      <c r="AO144" s="347">
        <f>AK144*'Laminate Schedule'!$L$12+AL144*'Laminate Schedule'!$L$13+AM144*'Laminate Schedule'!$L$14</f>
        <v>0</v>
      </c>
    </row>
    <row r="145" spans="1:41" s="244" customFormat="1">
      <c r="A145" s="567">
        <v>-806</v>
      </c>
      <c r="B145" s="347">
        <f>IF(ABS(A145)&lt;$C$17,$C$15,$C$16)*IF(ABS(A145)&lt;OutlineParameters!$C$46/2,1,0)</f>
        <v>0</v>
      </c>
      <c r="C145" s="347">
        <f t="shared" si="30"/>
        <v>0</v>
      </c>
      <c r="D145" s="348">
        <f t="shared" si="21"/>
        <v>0</v>
      </c>
      <c r="E145" s="349">
        <f>FlexTests!$C$16*($C$36-ABS(A145))*IF(ABS(A145)&lt;$C$36,1,0)/1000</f>
        <v>0</v>
      </c>
      <c r="F145" s="349">
        <f>IF(NOT(ISNA(I145)),FlexTests!$C$17*(A146-A145)*I145/1000000*($C$36+A145)/1000*IF(ABS(A145)&lt;$C$31/2-FlexTests!$C$18,0,1),0)</f>
        <v>0</v>
      </c>
      <c r="G145" s="349">
        <f>SUM(F$52:$F144)</f>
        <v>0</v>
      </c>
      <c r="H145" s="348">
        <f>CHOOSE(FlexTests!$C$15,E145,G145)</f>
        <v>0</v>
      </c>
      <c r="I145" s="347" t="e">
        <f>IF(ISNA(OutlineParameters!T208*2),OutlineParameters!S208*2,OutlineParameters!T208*2)</f>
        <v>#N/A</v>
      </c>
      <c r="J145" s="347">
        <f>IF(ISNA(RockerConcaveParameters!O204),RockerConcaveParameters!N204,RockerConcaveParameters!O204)</f>
        <v>0</v>
      </c>
      <c r="K145" s="347" t="e">
        <f t="shared" si="31"/>
        <v>#N/A</v>
      </c>
      <c r="L145" s="347" t="e">
        <f t="shared" si="32"/>
        <v>#N/A</v>
      </c>
      <c r="M145" s="347">
        <f t="shared" si="33"/>
        <v>0</v>
      </c>
      <c r="N145" s="347">
        <f t="shared" si="22"/>
        <v>0</v>
      </c>
      <c r="O145" s="347" t="e">
        <f t="shared" si="23"/>
        <v>#N/A</v>
      </c>
      <c r="P145" s="350" t="e">
        <f t="shared" si="34"/>
        <v>#N/A</v>
      </c>
      <c r="Q145" s="347" t="e">
        <f>MIN(IF(H145&gt;0,P145/H145,NA()),FlexTests!$C$20)</f>
        <v>#N/A</v>
      </c>
      <c r="R145" s="347" t="e">
        <f t="shared" si="24"/>
        <v>#N/A</v>
      </c>
      <c r="S145" s="347" t="e">
        <f>SUM(R145:$R$952)</f>
        <v>#N/A</v>
      </c>
      <c r="T145" s="347" t="e">
        <f t="shared" si="25"/>
        <v>#N/A</v>
      </c>
      <c r="U145" s="350" t="e">
        <f>SUM(T145:$T$952)*1000</f>
        <v>#N/A</v>
      </c>
      <c r="V145" s="347" t="e">
        <f>R145*IF(ABS(A145)&lt;FlexTests!$C$19,0,1)</f>
        <v>#N/A</v>
      </c>
      <c r="W145" s="347" t="e">
        <f>SUM(V145:$V$951)</f>
        <v>#N/A</v>
      </c>
      <c r="X145" s="347" t="e">
        <f t="shared" si="35"/>
        <v>#N/A</v>
      </c>
      <c r="Y145" s="350" t="e">
        <f>SUM($X145:X$951)</f>
        <v>#N/A</v>
      </c>
      <c r="Z145" s="347"/>
      <c r="AA145" s="347">
        <f t="shared" si="26"/>
        <v>0</v>
      </c>
      <c r="AB145" s="347">
        <f t="shared" si="27"/>
        <v>0</v>
      </c>
      <c r="AC145" s="347" t="e">
        <f t="shared" si="36"/>
        <v>#N/A</v>
      </c>
      <c r="AD145" s="347" t="e">
        <f t="shared" si="28"/>
        <v>#N/A</v>
      </c>
      <c r="AE145" s="347" t="e">
        <f t="shared" si="29"/>
        <v>#N/A</v>
      </c>
      <c r="AF145" s="347" t="e">
        <f>AD145/'Laminate Schedule'!$E$86/10</f>
        <v>#N/A</v>
      </c>
      <c r="AG145" s="347" t="e">
        <f>AE145/'Laminate Schedule'!$E$90/10</f>
        <v>#N/A</v>
      </c>
      <c r="AH145" s="347">
        <f t="shared" si="37"/>
        <v>0</v>
      </c>
      <c r="AK145" s="567">
        <f t="shared" si="41"/>
        <v>0</v>
      </c>
      <c r="AL145" s="567">
        <f t="shared" si="42"/>
        <v>0</v>
      </c>
      <c r="AM145" s="567">
        <f t="shared" si="43"/>
        <v>0</v>
      </c>
      <c r="AN145" s="347">
        <f>IF(SUM(AK145:AM145)=0,0,(AK145*'Laminate Schedule'!$D$83*'Laminate Schedule'!$C$83+AL145*'Laminate Schedule'!$D$84*'Laminate Schedule'!$C$84+AM145*'Laminate Schedule'!$D$85*'Laminate Schedule'!$C$85)/(AK145*'Laminate Schedule'!$D$83+AL145*'Laminate Schedule'!$D$84+AM145*'Laminate Schedule'!$D$85))</f>
        <v>0</v>
      </c>
      <c r="AO145" s="347">
        <f>AK145*'Laminate Schedule'!$L$12+AL145*'Laminate Schedule'!$L$13+AM145*'Laminate Schedule'!$L$14</f>
        <v>0</v>
      </c>
    </row>
    <row r="146" spans="1:41" s="244" customFormat="1">
      <c r="A146" s="567">
        <v>-805</v>
      </c>
      <c r="B146" s="347">
        <f>IF(ABS(A146)&lt;$C$17,$C$15,$C$16)*IF(ABS(A146)&lt;OutlineParameters!$C$46/2,1,0)</f>
        <v>0</v>
      </c>
      <c r="C146" s="347">
        <f t="shared" si="30"/>
        <v>0</v>
      </c>
      <c r="D146" s="348">
        <f t="shared" si="21"/>
        <v>0</v>
      </c>
      <c r="E146" s="349">
        <f>FlexTests!$C$16*($C$36-ABS(A146))*IF(ABS(A146)&lt;$C$36,1,0)/1000</f>
        <v>0</v>
      </c>
      <c r="F146" s="349">
        <f>IF(NOT(ISNA(I146)),FlexTests!$C$17*(A147-A146)*I146/1000000*($C$36+A146)/1000*IF(ABS(A146)&lt;$C$31/2-FlexTests!$C$18,0,1),0)</f>
        <v>0</v>
      </c>
      <c r="G146" s="349">
        <f>SUM(F$52:$F145)</f>
        <v>0</v>
      </c>
      <c r="H146" s="348">
        <f>CHOOSE(FlexTests!$C$15,E146,G146)</f>
        <v>0</v>
      </c>
      <c r="I146" s="347" t="e">
        <f>IF(ISNA(OutlineParameters!T209*2),OutlineParameters!S209*2,OutlineParameters!T209*2)</f>
        <v>#N/A</v>
      </c>
      <c r="J146" s="347">
        <f>IF(ISNA(RockerConcaveParameters!O205),RockerConcaveParameters!N205,RockerConcaveParameters!O205)</f>
        <v>0</v>
      </c>
      <c r="K146" s="347" t="e">
        <f t="shared" si="31"/>
        <v>#N/A</v>
      </c>
      <c r="L146" s="347" t="e">
        <f t="shared" si="32"/>
        <v>#N/A</v>
      </c>
      <c r="M146" s="347">
        <f t="shared" si="33"/>
        <v>0</v>
      </c>
      <c r="N146" s="347">
        <f t="shared" si="22"/>
        <v>0</v>
      </c>
      <c r="O146" s="347" t="e">
        <f t="shared" si="23"/>
        <v>#N/A</v>
      </c>
      <c r="P146" s="350" t="e">
        <f t="shared" si="34"/>
        <v>#N/A</v>
      </c>
      <c r="Q146" s="347" t="e">
        <f>MIN(IF(H146&gt;0,P146/H146,NA()),FlexTests!$C$20)</f>
        <v>#N/A</v>
      </c>
      <c r="R146" s="347" t="e">
        <f t="shared" si="24"/>
        <v>#N/A</v>
      </c>
      <c r="S146" s="347" t="e">
        <f>SUM(R146:$R$952)</f>
        <v>#N/A</v>
      </c>
      <c r="T146" s="347" t="e">
        <f t="shared" si="25"/>
        <v>#N/A</v>
      </c>
      <c r="U146" s="350" t="e">
        <f>SUM(T146:$T$952)*1000</f>
        <v>#N/A</v>
      </c>
      <c r="V146" s="347" t="e">
        <f>R146*IF(ABS(A146)&lt;FlexTests!$C$19,0,1)</f>
        <v>#N/A</v>
      </c>
      <c r="W146" s="347" t="e">
        <f>SUM(V146:$V$951)</f>
        <v>#N/A</v>
      </c>
      <c r="X146" s="347" t="e">
        <f t="shared" si="35"/>
        <v>#N/A</v>
      </c>
      <c r="Y146" s="350" t="e">
        <f>SUM($X146:X$951)</f>
        <v>#N/A</v>
      </c>
      <c r="Z146" s="347"/>
      <c r="AA146" s="347">
        <f t="shared" si="26"/>
        <v>0</v>
      </c>
      <c r="AB146" s="347">
        <f t="shared" si="27"/>
        <v>0</v>
      </c>
      <c r="AC146" s="347" t="e">
        <f t="shared" si="36"/>
        <v>#N/A</v>
      </c>
      <c r="AD146" s="347" t="e">
        <f t="shared" si="28"/>
        <v>#N/A</v>
      </c>
      <c r="AE146" s="347" t="e">
        <f t="shared" si="29"/>
        <v>#N/A</v>
      </c>
      <c r="AF146" s="347" t="e">
        <f>AD146/'Laminate Schedule'!$E$86/10</f>
        <v>#N/A</v>
      </c>
      <c r="AG146" s="347" t="e">
        <f>AE146/'Laminate Schedule'!$E$90/10</f>
        <v>#N/A</v>
      </c>
      <c r="AH146" s="347">
        <f t="shared" si="37"/>
        <v>0</v>
      </c>
      <c r="AK146" s="567">
        <f t="shared" si="41"/>
        <v>0</v>
      </c>
      <c r="AL146" s="567">
        <f t="shared" si="42"/>
        <v>0</v>
      </c>
      <c r="AM146" s="567">
        <f t="shared" si="43"/>
        <v>0</v>
      </c>
      <c r="AN146" s="347">
        <f>IF(SUM(AK146:AM146)=0,0,(AK146*'Laminate Schedule'!$D$83*'Laminate Schedule'!$C$83+AL146*'Laminate Schedule'!$D$84*'Laminate Schedule'!$C$84+AM146*'Laminate Schedule'!$D$85*'Laminate Schedule'!$C$85)/(AK146*'Laminate Schedule'!$D$83+AL146*'Laminate Schedule'!$D$84+AM146*'Laminate Schedule'!$D$85))</f>
        <v>0</v>
      </c>
      <c r="AO146" s="347">
        <f>AK146*'Laminate Schedule'!$L$12+AL146*'Laminate Schedule'!$L$13+AM146*'Laminate Schedule'!$L$14</f>
        <v>0</v>
      </c>
    </row>
    <row r="147" spans="1:41" s="244" customFormat="1">
      <c r="A147" s="567">
        <v>-804</v>
      </c>
      <c r="B147" s="347">
        <f>IF(ABS(A147)&lt;$C$17,$C$15,$C$16)*IF(ABS(A147)&lt;OutlineParameters!$C$46/2,1,0)</f>
        <v>0</v>
      </c>
      <c r="C147" s="347">
        <f t="shared" si="30"/>
        <v>0</v>
      </c>
      <c r="D147" s="348">
        <f t="shared" si="21"/>
        <v>0</v>
      </c>
      <c r="E147" s="349">
        <f>FlexTests!$C$16*($C$36-ABS(A147))*IF(ABS(A147)&lt;$C$36,1,0)/1000</f>
        <v>0</v>
      </c>
      <c r="F147" s="349">
        <f>IF(NOT(ISNA(I147)),FlexTests!$C$17*(A148-A147)*I147/1000000*($C$36+A147)/1000*IF(ABS(A147)&lt;$C$31/2-FlexTests!$C$18,0,1),0)</f>
        <v>0</v>
      </c>
      <c r="G147" s="349">
        <f>SUM(F$52:$F146)</f>
        <v>0</v>
      </c>
      <c r="H147" s="348">
        <f>CHOOSE(FlexTests!$C$15,E147,G147)</f>
        <v>0</v>
      </c>
      <c r="I147" s="347" t="e">
        <f>IF(ISNA(OutlineParameters!T210*2),OutlineParameters!S210*2,OutlineParameters!T210*2)</f>
        <v>#N/A</v>
      </c>
      <c r="J147" s="347">
        <f>IF(ISNA(RockerConcaveParameters!O206),RockerConcaveParameters!N206,RockerConcaveParameters!O206)</f>
        <v>0</v>
      </c>
      <c r="K147" s="347" t="e">
        <f t="shared" si="31"/>
        <v>#N/A</v>
      </c>
      <c r="L147" s="347" t="e">
        <f t="shared" si="32"/>
        <v>#N/A</v>
      </c>
      <c r="M147" s="347">
        <f t="shared" si="33"/>
        <v>0</v>
      </c>
      <c r="N147" s="347">
        <f t="shared" si="22"/>
        <v>0</v>
      </c>
      <c r="O147" s="347" t="e">
        <f t="shared" si="23"/>
        <v>#N/A</v>
      </c>
      <c r="P147" s="350" t="e">
        <f t="shared" si="34"/>
        <v>#N/A</v>
      </c>
      <c r="Q147" s="347" t="e">
        <f>MIN(IF(H147&gt;0,P147/H147,NA()),FlexTests!$C$20)</f>
        <v>#N/A</v>
      </c>
      <c r="R147" s="347" t="e">
        <f t="shared" si="24"/>
        <v>#N/A</v>
      </c>
      <c r="S147" s="347" t="e">
        <f>SUM(R147:$R$952)</f>
        <v>#N/A</v>
      </c>
      <c r="T147" s="347" t="e">
        <f t="shared" si="25"/>
        <v>#N/A</v>
      </c>
      <c r="U147" s="350" t="e">
        <f>SUM(T147:$T$952)*1000</f>
        <v>#N/A</v>
      </c>
      <c r="V147" s="347" t="e">
        <f>R147*IF(ABS(A147)&lt;FlexTests!$C$19,0,1)</f>
        <v>#N/A</v>
      </c>
      <c r="W147" s="347" t="e">
        <f>SUM(V147:$V$951)</f>
        <v>#N/A</v>
      </c>
      <c r="X147" s="347" t="e">
        <f t="shared" si="35"/>
        <v>#N/A</v>
      </c>
      <c r="Y147" s="350" t="e">
        <f>SUM($X147:X$951)</f>
        <v>#N/A</v>
      </c>
      <c r="Z147" s="347"/>
      <c r="AA147" s="347">
        <f t="shared" si="26"/>
        <v>0</v>
      </c>
      <c r="AB147" s="347">
        <f t="shared" si="27"/>
        <v>0</v>
      </c>
      <c r="AC147" s="347" t="e">
        <f t="shared" si="36"/>
        <v>#N/A</v>
      </c>
      <c r="AD147" s="347" t="e">
        <f t="shared" si="28"/>
        <v>#N/A</v>
      </c>
      <c r="AE147" s="347" t="e">
        <f t="shared" si="29"/>
        <v>#N/A</v>
      </c>
      <c r="AF147" s="347" t="e">
        <f>AD147/'Laminate Schedule'!$E$86/10</f>
        <v>#N/A</v>
      </c>
      <c r="AG147" s="347" t="e">
        <f>AE147/'Laminate Schedule'!$E$90/10</f>
        <v>#N/A</v>
      </c>
      <c r="AH147" s="347">
        <f t="shared" si="37"/>
        <v>0</v>
      </c>
      <c r="AK147" s="567">
        <f t="shared" si="41"/>
        <v>0</v>
      </c>
      <c r="AL147" s="567">
        <f t="shared" si="42"/>
        <v>0</v>
      </c>
      <c r="AM147" s="567">
        <f t="shared" si="43"/>
        <v>0</v>
      </c>
      <c r="AN147" s="347">
        <f>IF(SUM(AK147:AM147)=0,0,(AK147*'Laminate Schedule'!$D$83*'Laminate Schedule'!$C$83+AL147*'Laminate Schedule'!$D$84*'Laminate Schedule'!$C$84+AM147*'Laminate Schedule'!$D$85*'Laminate Schedule'!$C$85)/(AK147*'Laminate Schedule'!$D$83+AL147*'Laminate Schedule'!$D$84+AM147*'Laminate Schedule'!$D$85))</f>
        <v>0</v>
      </c>
      <c r="AO147" s="347">
        <f>AK147*'Laminate Schedule'!$L$12+AL147*'Laminate Schedule'!$L$13+AM147*'Laminate Schedule'!$L$14</f>
        <v>0</v>
      </c>
    </row>
    <row r="148" spans="1:41" s="244" customFormat="1">
      <c r="A148" s="567">
        <v>-803</v>
      </c>
      <c r="B148" s="347">
        <f>IF(ABS(A148)&lt;$C$17,$C$15,$C$16)*IF(ABS(A148)&lt;OutlineParameters!$C$46/2,1,0)</f>
        <v>0</v>
      </c>
      <c r="C148" s="347">
        <f t="shared" si="30"/>
        <v>0</v>
      </c>
      <c r="D148" s="348">
        <f t="shared" si="21"/>
        <v>0</v>
      </c>
      <c r="E148" s="349">
        <f>FlexTests!$C$16*($C$36-ABS(A148))*IF(ABS(A148)&lt;$C$36,1,0)/1000</f>
        <v>0</v>
      </c>
      <c r="F148" s="349">
        <f>IF(NOT(ISNA(I148)),FlexTests!$C$17*(A149-A148)*I148/1000000*($C$36+A148)/1000*IF(ABS(A148)&lt;$C$31/2-FlexTests!$C$18,0,1),0)</f>
        <v>0</v>
      </c>
      <c r="G148" s="349">
        <f>SUM(F$52:$F147)</f>
        <v>0</v>
      </c>
      <c r="H148" s="348">
        <f>CHOOSE(FlexTests!$C$15,E148,G148)</f>
        <v>0</v>
      </c>
      <c r="I148" s="347" t="e">
        <f>IF(ISNA(OutlineParameters!T211*2),OutlineParameters!S211*2,OutlineParameters!T211*2)</f>
        <v>#N/A</v>
      </c>
      <c r="J148" s="347">
        <f>IF(ISNA(RockerConcaveParameters!O207),RockerConcaveParameters!N207,RockerConcaveParameters!O207)</f>
        <v>0</v>
      </c>
      <c r="K148" s="347" t="e">
        <f t="shared" si="31"/>
        <v>#N/A</v>
      </c>
      <c r="L148" s="347" t="e">
        <f t="shared" si="32"/>
        <v>#N/A</v>
      </c>
      <c r="M148" s="347">
        <f t="shared" si="33"/>
        <v>0</v>
      </c>
      <c r="N148" s="347">
        <f t="shared" si="22"/>
        <v>0</v>
      </c>
      <c r="O148" s="347" t="e">
        <f t="shared" si="23"/>
        <v>#N/A</v>
      </c>
      <c r="P148" s="350" t="e">
        <f t="shared" si="34"/>
        <v>#N/A</v>
      </c>
      <c r="Q148" s="347" t="e">
        <f>MIN(IF(H148&gt;0,P148/H148,NA()),FlexTests!$C$20)</f>
        <v>#N/A</v>
      </c>
      <c r="R148" s="347" t="e">
        <f t="shared" si="24"/>
        <v>#N/A</v>
      </c>
      <c r="S148" s="347" t="e">
        <f>SUM(R148:$R$952)</f>
        <v>#N/A</v>
      </c>
      <c r="T148" s="347" t="e">
        <f t="shared" si="25"/>
        <v>#N/A</v>
      </c>
      <c r="U148" s="350" t="e">
        <f>SUM(T148:$T$952)*1000</f>
        <v>#N/A</v>
      </c>
      <c r="V148" s="347" t="e">
        <f>R148*IF(ABS(A148)&lt;FlexTests!$C$19,0,1)</f>
        <v>#N/A</v>
      </c>
      <c r="W148" s="347" t="e">
        <f>SUM(V148:$V$951)</f>
        <v>#N/A</v>
      </c>
      <c r="X148" s="347" t="e">
        <f t="shared" si="35"/>
        <v>#N/A</v>
      </c>
      <c r="Y148" s="350" t="e">
        <f>SUM($X148:X$951)</f>
        <v>#N/A</v>
      </c>
      <c r="Z148" s="347"/>
      <c r="AA148" s="347">
        <f t="shared" si="26"/>
        <v>0</v>
      </c>
      <c r="AB148" s="347">
        <f t="shared" si="27"/>
        <v>0</v>
      </c>
      <c r="AC148" s="347" t="e">
        <f t="shared" si="36"/>
        <v>#N/A</v>
      </c>
      <c r="AD148" s="347" t="e">
        <f t="shared" si="28"/>
        <v>#N/A</v>
      </c>
      <c r="AE148" s="347" t="e">
        <f t="shared" si="29"/>
        <v>#N/A</v>
      </c>
      <c r="AF148" s="347" t="e">
        <f>AD148/'Laminate Schedule'!$E$86/10</f>
        <v>#N/A</v>
      </c>
      <c r="AG148" s="347" t="e">
        <f>AE148/'Laminate Schedule'!$E$90/10</f>
        <v>#N/A</v>
      </c>
      <c r="AH148" s="347">
        <f t="shared" si="37"/>
        <v>0</v>
      </c>
      <c r="AK148" s="567">
        <f t="shared" si="41"/>
        <v>0</v>
      </c>
      <c r="AL148" s="567">
        <f t="shared" si="42"/>
        <v>0</v>
      </c>
      <c r="AM148" s="567">
        <f t="shared" si="43"/>
        <v>0</v>
      </c>
      <c r="AN148" s="347">
        <f>IF(SUM(AK148:AM148)=0,0,(AK148*'Laminate Schedule'!$D$83*'Laminate Schedule'!$C$83+AL148*'Laminate Schedule'!$D$84*'Laminate Schedule'!$C$84+AM148*'Laminate Schedule'!$D$85*'Laminate Schedule'!$C$85)/(AK148*'Laminate Schedule'!$D$83+AL148*'Laminate Schedule'!$D$84+AM148*'Laminate Schedule'!$D$85))</f>
        <v>0</v>
      </c>
      <c r="AO148" s="347">
        <f>AK148*'Laminate Schedule'!$L$12+AL148*'Laminate Schedule'!$L$13+AM148*'Laminate Schedule'!$L$14</f>
        <v>0</v>
      </c>
    </row>
    <row r="149" spans="1:41" s="244" customFormat="1">
      <c r="A149" s="567">
        <v>-802</v>
      </c>
      <c r="B149" s="347">
        <f>IF(ABS(A149)&lt;$C$17,$C$15,$C$16)*IF(ABS(A149)&lt;OutlineParameters!$C$46/2,1,0)</f>
        <v>0</v>
      </c>
      <c r="C149" s="347">
        <f t="shared" si="30"/>
        <v>0</v>
      </c>
      <c r="D149" s="348">
        <f t="shared" si="21"/>
        <v>0</v>
      </c>
      <c r="E149" s="349">
        <f>FlexTests!$C$16*($C$36-ABS(A149))*IF(ABS(A149)&lt;$C$36,1,0)/1000</f>
        <v>0</v>
      </c>
      <c r="F149" s="349">
        <f>IF(NOT(ISNA(I149)),FlexTests!$C$17*(A150-A149)*I149/1000000*($C$36+A149)/1000*IF(ABS(A149)&lt;$C$31/2-FlexTests!$C$18,0,1),0)</f>
        <v>0</v>
      </c>
      <c r="G149" s="349">
        <f>SUM(F$52:$F148)</f>
        <v>0</v>
      </c>
      <c r="H149" s="348">
        <f>CHOOSE(FlexTests!$C$15,E149,G149)</f>
        <v>0</v>
      </c>
      <c r="I149" s="347" t="e">
        <f>IF(ISNA(OutlineParameters!T212*2),OutlineParameters!S212*2,OutlineParameters!T212*2)</f>
        <v>#N/A</v>
      </c>
      <c r="J149" s="347">
        <f>IF(ISNA(RockerConcaveParameters!O208),RockerConcaveParameters!N208,RockerConcaveParameters!O208)</f>
        <v>0</v>
      </c>
      <c r="K149" s="347" t="e">
        <f t="shared" si="31"/>
        <v>#N/A</v>
      </c>
      <c r="L149" s="347" t="e">
        <f t="shared" si="32"/>
        <v>#N/A</v>
      </c>
      <c r="M149" s="347">
        <f t="shared" si="33"/>
        <v>0</v>
      </c>
      <c r="N149" s="347">
        <f t="shared" si="22"/>
        <v>0</v>
      </c>
      <c r="O149" s="347" t="e">
        <f t="shared" si="23"/>
        <v>#N/A</v>
      </c>
      <c r="P149" s="350" t="e">
        <f t="shared" si="34"/>
        <v>#N/A</v>
      </c>
      <c r="Q149" s="347" t="e">
        <f>MIN(IF(H149&gt;0,P149/H149,NA()),FlexTests!$C$20)</f>
        <v>#N/A</v>
      </c>
      <c r="R149" s="347" t="e">
        <f t="shared" si="24"/>
        <v>#N/A</v>
      </c>
      <c r="S149" s="347" t="e">
        <f>SUM(R149:$R$952)</f>
        <v>#N/A</v>
      </c>
      <c r="T149" s="347" t="e">
        <f t="shared" si="25"/>
        <v>#N/A</v>
      </c>
      <c r="U149" s="350" t="e">
        <f>SUM(T149:$T$952)*1000</f>
        <v>#N/A</v>
      </c>
      <c r="V149" s="347" t="e">
        <f>R149*IF(ABS(A149)&lt;FlexTests!$C$19,0,1)</f>
        <v>#N/A</v>
      </c>
      <c r="W149" s="347" t="e">
        <f>SUM(V149:$V$951)</f>
        <v>#N/A</v>
      </c>
      <c r="X149" s="347" t="e">
        <f t="shared" si="35"/>
        <v>#N/A</v>
      </c>
      <c r="Y149" s="350" t="e">
        <f>SUM($X149:X$951)</f>
        <v>#N/A</v>
      </c>
      <c r="Z149" s="347"/>
      <c r="AA149" s="347">
        <f t="shared" si="26"/>
        <v>0</v>
      </c>
      <c r="AB149" s="347">
        <f t="shared" si="27"/>
        <v>0</v>
      </c>
      <c r="AC149" s="347" t="e">
        <f t="shared" si="36"/>
        <v>#N/A</v>
      </c>
      <c r="AD149" s="347" t="e">
        <f t="shared" si="28"/>
        <v>#N/A</v>
      </c>
      <c r="AE149" s="347" t="e">
        <f t="shared" si="29"/>
        <v>#N/A</v>
      </c>
      <c r="AF149" s="347" t="e">
        <f>AD149/'Laminate Schedule'!$E$86/10</f>
        <v>#N/A</v>
      </c>
      <c r="AG149" s="347" t="e">
        <f>AE149/'Laminate Schedule'!$E$90/10</f>
        <v>#N/A</v>
      </c>
      <c r="AH149" s="347">
        <f t="shared" si="37"/>
        <v>0</v>
      </c>
      <c r="AK149" s="567">
        <f t="shared" si="41"/>
        <v>0</v>
      </c>
      <c r="AL149" s="567">
        <f t="shared" si="42"/>
        <v>0</v>
      </c>
      <c r="AM149" s="567">
        <f t="shared" si="43"/>
        <v>0</v>
      </c>
      <c r="AN149" s="347">
        <f>IF(SUM(AK149:AM149)=0,0,(AK149*'Laminate Schedule'!$D$83*'Laminate Schedule'!$C$83+AL149*'Laminate Schedule'!$D$84*'Laminate Schedule'!$C$84+AM149*'Laminate Schedule'!$D$85*'Laminate Schedule'!$C$85)/(AK149*'Laminate Schedule'!$D$83+AL149*'Laminate Schedule'!$D$84+AM149*'Laminate Schedule'!$D$85))</f>
        <v>0</v>
      </c>
      <c r="AO149" s="347">
        <f>AK149*'Laminate Schedule'!$L$12+AL149*'Laminate Schedule'!$L$13+AM149*'Laminate Schedule'!$L$14</f>
        <v>0</v>
      </c>
    </row>
    <row r="150" spans="1:41" s="244" customFormat="1">
      <c r="A150" s="567">
        <v>-801</v>
      </c>
      <c r="B150" s="347">
        <f>IF(ABS(A150)&lt;$C$17,$C$15,$C$16)*IF(ABS(A150)&lt;OutlineParameters!$C$46/2,1,0)</f>
        <v>0</v>
      </c>
      <c r="C150" s="347">
        <f t="shared" si="30"/>
        <v>0</v>
      </c>
      <c r="D150" s="348">
        <f t="shared" si="21"/>
        <v>0</v>
      </c>
      <c r="E150" s="349">
        <f>FlexTests!$C$16*($C$36-ABS(A150))*IF(ABS(A150)&lt;$C$36,1,0)/1000</f>
        <v>0</v>
      </c>
      <c r="F150" s="349">
        <f>IF(NOT(ISNA(I150)),FlexTests!$C$17*(A151-A150)*I150/1000000*($C$36+A150)/1000*IF(ABS(A150)&lt;$C$31/2-FlexTests!$C$18,0,1),0)</f>
        <v>0</v>
      </c>
      <c r="G150" s="349">
        <f>SUM(F$52:$F149)</f>
        <v>0</v>
      </c>
      <c r="H150" s="348">
        <f>CHOOSE(FlexTests!$C$15,E150,G150)</f>
        <v>0</v>
      </c>
      <c r="I150" s="347" t="e">
        <f>IF(ISNA(OutlineParameters!T213*2),OutlineParameters!S213*2,OutlineParameters!T213*2)</f>
        <v>#N/A</v>
      </c>
      <c r="J150" s="347">
        <f>IF(ISNA(RockerConcaveParameters!O209),RockerConcaveParameters!N209,RockerConcaveParameters!O209)</f>
        <v>0</v>
      </c>
      <c r="K150" s="347" t="e">
        <f t="shared" si="31"/>
        <v>#N/A</v>
      </c>
      <c r="L150" s="347" t="e">
        <f t="shared" si="32"/>
        <v>#N/A</v>
      </c>
      <c r="M150" s="347">
        <f t="shared" si="33"/>
        <v>0</v>
      </c>
      <c r="N150" s="347">
        <f t="shared" si="22"/>
        <v>0</v>
      </c>
      <c r="O150" s="347" t="e">
        <f t="shared" si="23"/>
        <v>#N/A</v>
      </c>
      <c r="P150" s="350" t="e">
        <f t="shared" si="34"/>
        <v>#N/A</v>
      </c>
      <c r="Q150" s="347" t="e">
        <f>MIN(IF(H150&gt;0,P150/H150,NA()),FlexTests!$C$20)</f>
        <v>#N/A</v>
      </c>
      <c r="R150" s="347" t="e">
        <f t="shared" si="24"/>
        <v>#N/A</v>
      </c>
      <c r="S150" s="347" t="e">
        <f>SUM(R150:$R$952)</f>
        <v>#N/A</v>
      </c>
      <c r="T150" s="347" t="e">
        <f t="shared" si="25"/>
        <v>#N/A</v>
      </c>
      <c r="U150" s="350" t="e">
        <f>SUM(T150:$T$952)*1000</f>
        <v>#N/A</v>
      </c>
      <c r="V150" s="347" t="e">
        <f>R150*IF(ABS(A150)&lt;FlexTests!$C$19,0,1)</f>
        <v>#N/A</v>
      </c>
      <c r="W150" s="347" t="e">
        <f>SUM(V150:$V$951)</f>
        <v>#N/A</v>
      </c>
      <c r="X150" s="347" t="e">
        <f t="shared" si="35"/>
        <v>#N/A</v>
      </c>
      <c r="Y150" s="350" t="e">
        <f>SUM($X150:X$951)</f>
        <v>#N/A</v>
      </c>
      <c r="Z150" s="347"/>
      <c r="AA150" s="347">
        <f t="shared" si="26"/>
        <v>0</v>
      </c>
      <c r="AB150" s="347">
        <f t="shared" si="27"/>
        <v>0</v>
      </c>
      <c r="AC150" s="347" t="e">
        <f t="shared" si="36"/>
        <v>#N/A</v>
      </c>
      <c r="AD150" s="347" t="e">
        <f t="shared" si="28"/>
        <v>#N/A</v>
      </c>
      <c r="AE150" s="347" t="e">
        <f t="shared" si="29"/>
        <v>#N/A</v>
      </c>
      <c r="AF150" s="347" t="e">
        <f>AD150/'Laminate Schedule'!$E$86/10</f>
        <v>#N/A</v>
      </c>
      <c r="AG150" s="347" t="e">
        <f>AE150/'Laminate Schedule'!$E$90/10</f>
        <v>#N/A</v>
      </c>
      <c r="AH150" s="347">
        <f t="shared" si="37"/>
        <v>0</v>
      </c>
      <c r="AK150" s="567">
        <f t="shared" si="41"/>
        <v>0</v>
      </c>
      <c r="AL150" s="567">
        <f t="shared" si="42"/>
        <v>0</v>
      </c>
      <c r="AM150" s="567">
        <f t="shared" si="43"/>
        <v>0</v>
      </c>
      <c r="AN150" s="347">
        <f>IF(SUM(AK150:AM150)=0,0,(AK150*'Laminate Schedule'!$D$83*'Laminate Schedule'!$C$83+AL150*'Laminate Schedule'!$D$84*'Laminate Schedule'!$C$84+AM150*'Laminate Schedule'!$D$85*'Laminate Schedule'!$C$85)/(AK150*'Laminate Schedule'!$D$83+AL150*'Laminate Schedule'!$D$84+AM150*'Laminate Schedule'!$D$85))</f>
        <v>0</v>
      </c>
      <c r="AO150" s="347">
        <f>AK150*'Laminate Schedule'!$L$12+AL150*'Laminate Schedule'!$L$13+AM150*'Laminate Schedule'!$L$14</f>
        <v>0</v>
      </c>
    </row>
    <row r="151" spans="1:41" s="244" customFormat="1">
      <c r="A151" s="567">
        <v>-800</v>
      </c>
      <c r="B151" s="347">
        <f>IF(ABS(A151)&lt;$C$17,$C$15,$C$16)*IF(ABS(A151)&lt;OutlineParameters!$C$46/2,1,0)</f>
        <v>0</v>
      </c>
      <c r="C151" s="347">
        <f t="shared" si="30"/>
        <v>0</v>
      </c>
      <c r="D151" s="348">
        <f t="shared" si="21"/>
        <v>0</v>
      </c>
      <c r="E151" s="349">
        <f>FlexTests!$C$16*($C$36-ABS(A151))*IF(ABS(A151)&lt;$C$36,1,0)/1000</f>
        <v>0</v>
      </c>
      <c r="F151" s="349">
        <f>IF(NOT(ISNA(I151)),FlexTests!$C$17*(A152-A151)*I151/1000000*($C$36+A151)/1000*IF(ABS(A151)&lt;$C$31/2-FlexTests!$C$18,0,1),0)</f>
        <v>0</v>
      </c>
      <c r="G151" s="349">
        <f>SUM(F$52:$F150)</f>
        <v>0</v>
      </c>
      <c r="H151" s="348">
        <f>CHOOSE(FlexTests!$C$15,E151,G151)</f>
        <v>0</v>
      </c>
      <c r="I151" s="347" t="e">
        <f>IF(ISNA(OutlineParameters!T214*2),OutlineParameters!S214*2,OutlineParameters!T214*2)</f>
        <v>#N/A</v>
      </c>
      <c r="J151" s="347">
        <f>IF(ISNA(RockerConcaveParameters!O210),RockerConcaveParameters!N210,RockerConcaveParameters!O210)</f>
        <v>0</v>
      </c>
      <c r="K151" s="347" t="e">
        <f t="shared" si="31"/>
        <v>#N/A</v>
      </c>
      <c r="L151" s="347" t="e">
        <f t="shared" si="32"/>
        <v>#N/A</v>
      </c>
      <c r="M151" s="347">
        <f t="shared" si="33"/>
        <v>0</v>
      </c>
      <c r="N151" s="347">
        <f t="shared" si="22"/>
        <v>0</v>
      </c>
      <c r="O151" s="347" t="e">
        <f t="shared" si="23"/>
        <v>#N/A</v>
      </c>
      <c r="P151" s="350" t="e">
        <f t="shared" si="34"/>
        <v>#N/A</v>
      </c>
      <c r="Q151" s="347" t="e">
        <f>MIN(IF(H151&gt;0,P151/H151,NA()),FlexTests!$C$20)</f>
        <v>#N/A</v>
      </c>
      <c r="R151" s="347" t="e">
        <f t="shared" si="24"/>
        <v>#N/A</v>
      </c>
      <c r="S151" s="347" t="e">
        <f>SUM(R151:$R$952)</f>
        <v>#N/A</v>
      </c>
      <c r="T151" s="347" t="e">
        <f t="shared" si="25"/>
        <v>#N/A</v>
      </c>
      <c r="U151" s="350" t="e">
        <f>SUM(T151:$T$952)*1000</f>
        <v>#N/A</v>
      </c>
      <c r="V151" s="347" t="e">
        <f>R151*IF(ABS(A151)&lt;FlexTests!$C$19,0,1)</f>
        <v>#N/A</v>
      </c>
      <c r="W151" s="347" t="e">
        <f>SUM(V151:$V$951)</f>
        <v>#N/A</v>
      </c>
      <c r="X151" s="347" t="e">
        <f t="shared" si="35"/>
        <v>#N/A</v>
      </c>
      <c r="Y151" s="350" t="e">
        <f>SUM($X151:X$951)</f>
        <v>#N/A</v>
      </c>
      <c r="Z151" s="347"/>
      <c r="AA151" s="347">
        <f t="shared" si="26"/>
        <v>0</v>
      </c>
      <c r="AB151" s="347">
        <f t="shared" si="27"/>
        <v>0</v>
      </c>
      <c r="AC151" s="347" t="e">
        <f t="shared" si="36"/>
        <v>#N/A</v>
      </c>
      <c r="AD151" s="347" t="e">
        <f t="shared" si="28"/>
        <v>#N/A</v>
      </c>
      <c r="AE151" s="347" t="e">
        <f t="shared" si="29"/>
        <v>#N/A</v>
      </c>
      <c r="AF151" s="347" t="e">
        <f>AD151/'Laminate Schedule'!$E$86/10</f>
        <v>#N/A</v>
      </c>
      <c r="AG151" s="347" t="e">
        <f>AE151/'Laminate Schedule'!$E$90/10</f>
        <v>#N/A</v>
      </c>
      <c r="AH151" s="347">
        <f t="shared" si="37"/>
        <v>0</v>
      </c>
      <c r="AK151" s="567">
        <f t="shared" si="41"/>
        <v>0</v>
      </c>
      <c r="AL151" s="567">
        <f t="shared" si="42"/>
        <v>0</v>
      </c>
      <c r="AM151" s="567">
        <f t="shared" si="43"/>
        <v>0</v>
      </c>
      <c r="AN151" s="347">
        <f>IF(SUM(AK151:AM151)=0,0,(AK151*'Laminate Schedule'!$D$83*'Laminate Schedule'!$C$83+AL151*'Laminate Schedule'!$D$84*'Laminate Schedule'!$C$84+AM151*'Laminate Schedule'!$D$85*'Laminate Schedule'!$C$85)/(AK151*'Laminate Schedule'!$D$83+AL151*'Laminate Schedule'!$D$84+AM151*'Laminate Schedule'!$D$85))</f>
        <v>0</v>
      </c>
      <c r="AO151" s="347">
        <f>AK151*'Laminate Schedule'!$L$12+AL151*'Laminate Schedule'!$L$13+AM151*'Laminate Schedule'!$L$14</f>
        <v>0</v>
      </c>
    </row>
    <row r="152" spans="1:41" s="244" customFormat="1">
      <c r="A152" s="567">
        <v>-799</v>
      </c>
      <c r="B152" s="347">
        <f>IF(ABS(A152)&lt;$C$17,$C$15,$C$16)*IF(ABS(A152)&lt;OutlineParameters!$C$46/2,1,0)</f>
        <v>0</v>
      </c>
      <c r="C152" s="347">
        <f t="shared" si="30"/>
        <v>0</v>
      </c>
      <c r="D152" s="348">
        <f t="shared" si="21"/>
        <v>0</v>
      </c>
      <c r="E152" s="349">
        <f>FlexTests!$C$16*($C$36-ABS(A152))*IF(ABS(A152)&lt;$C$36,1,0)/1000</f>
        <v>0</v>
      </c>
      <c r="F152" s="349">
        <f>IF(NOT(ISNA(I152)),FlexTests!$C$17*(A153-A152)*I152/1000000*($C$36+A152)/1000*IF(ABS(A152)&lt;$C$31/2-FlexTests!$C$18,0,1),0)</f>
        <v>0</v>
      </c>
      <c r="G152" s="349">
        <f>SUM(F$52:$F151)</f>
        <v>0</v>
      </c>
      <c r="H152" s="348">
        <f>CHOOSE(FlexTests!$C$15,E152,G152)</f>
        <v>0</v>
      </c>
      <c r="I152" s="347" t="e">
        <f>IF(ISNA(OutlineParameters!T215*2),OutlineParameters!S215*2,OutlineParameters!T215*2)</f>
        <v>#N/A</v>
      </c>
      <c r="J152" s="347">
        <f>IF(ISNA(RockerConcaveParameters!O211),RockerConcaveParameters!N211,RockerConcaveParameters!O211)</f>
        <v>0</v>
      </c>
      <c r="K152" s="347" t="e">
        <f t="shared" si="31"/>
        <v>#N/A</v>
      </c>
      <c r="L152" s="347" t="e">
        <f t="shared" si="32"/>
        <v>#N/A</v>
      </c>
      <c r="M152" s="347">
        <f t="shared" si="33"/>
        <v>0</v>
      </c>
      <c r="N152" s="347">
        <f t="shared" si="22"/>
        <v>0</v>
      </c>
      <c r="O152" s="347" t="e">
        <f t="shared" si="23"/>
        <v>#N/A</v>
      </c>
      <c r="P152" s="350" t="e">
        <f t="shared" si="34"/>
        <v>#N/A</v>
      </c>
      <c r="Q152" s="347" t="e">
        <f>MIN(IF(H152&gt;0,P152/H152,NA()),FlexTests!$C$20)</f>
        <v>#N/A</v>
      </c>
      <c r="R152" s="347" t="e">
        <f t="shared" si="24"/>
        <v>#N/A</v>
      </c>
      <c r="S152" s="347" t="e">
        <f>SUM(R152:$R$952)</f>
        <v>#N/A</v>
      </c>
      <c r="T152" s="347" t="e">
        <f t="shared" si="25"/>
        <v>#N/A</v>
      </c>
      <c r="U152" s="350" t="e">
        <f>SUM(T152:$T$952)*1000</f>
        <v>#N/A</v>
      </c>
      <c r="V152" s="347" t="e">
        <f>R152*IF(ABS(A152)&lt;FlexTests!$C$19,0,1)</f>
        <v>#N/A</v>
      </c>
      <c r="W152" s="347" t="e">
        <f>SUM(V152:$V$951)</f>
        <v>#N/A</v>
      </c>
      <c r="X152" s="347" t="e">
        <f t="shared" si="35"/>
        <v>#N/A</v>
      </c>
      <c r="Y152" s="350" t="e">
        <f>SUM($X152:X$951)</f>
        <v>#N/A</v>
      </c>
      <c r="Z152" s="347"/>
      <c r="AA152" s="347">
        <f t="shared" si="26"/>
        <v>0</v>
      </c>
      <c r="AB152" s="347">
        <f t="shared" si="27"/>
        <v>0</v>
      </c>
      <c r="AC152" s="347" t="e">
        <f t="shared" si="36"/>
        <v>#N/A</v>
      </c>
      <c r="AD152" s="347" t="e">
        <f t="shared" si="28"/>
        <v>#N/A</v>
      </c>
      <c r="AE152" s="347" t="e">
        <f t="shared" si="29"/>
        <v>#N/A</v>
      </c>
      <c r="AF152" s="347" t="e">
        <f>AD152/'Laminate Schedule'!$E$86/10</f>
        <v>#N/A</v>
      </c>
      <c r="AG152" s="347" t="e">
        <f>AE152/'Laminate Schedule'!$E$90/10</f>
        <v>#N/A</v>
      </c>
      <c r="AH152" s="347">
        <f t="shared" si="37"/>
        <v>0</v>
      </c>
      <c r="AK152" s="567">
        <f t="shared" si="41"/>
        <v>0</v>
      </c>
      <c r="AL152" s="567">
        <f t="shared" si="42"/>
        <v>0</v>
      </c>
      <c r="AM152" s="567">
        <f t="shared" si="43"/>
        <v>0</v>
      </c>
      <c r="AN152" s="347">
        <f>IF(SUM(AK152:AM152)=0,0,(AK152*'Laminate Schedule'!$D$83*'Laminate Schedule'!$C$83+AL152*'Laminate Schedule'!$D$84*'Laminate Schedule'!$C$84+AM152*'Laminate Schedule'!$D$85*'Laminate Schedule'!$C$85)/(AK152*'Laminate Schedule'!$D$83+AL152*'Laminate Schedule'!$D$84+AM152*'Laminate Schedule'!$D$85))</f>
        <v>0</v>
      </c>
      <c r="AO152" s="347">
        <f>AK152*'Laminate Schedule'!$L$12+AL152*'Laminate Schedule'!$L$13+AM152*'Laminate Schedule'!$L$14</f>
        <v>0</v>
      </c>
    </row>
    <row r="153" spans="1:41" s="244" customFormat="1">
      <c r="A153" s="567">
        <v>-798</v>
      </c>
      <c r="B153" s="347">
        <f>IF(ABS(A153)&lt;$C$17,$C$15,$C$16)*IF(ABS(A153)&lt;OutlineParameters!$C$46/2,1,0)</f>
        <v>0</v>
      </c>
      <c r="C153" s="347">
        <f t="shared" si="30"/>
        <v>0</v>
      </c>
      <c r="D153" s="348">
        <f t="shared" si="21"/>
        <v>0</v>
      </c>
      <c r="E153" s="349">
        <f>FlexTests!$C$16*($C$36-ABS(A153))*IF(ABS(A153)&lt;$C$36,1,0)/1000</f>
        <v>0</v>
      </c>
      <c r="F153" s="349">
        <f>IF(NOT(ISNA(I153)),FlexTests!$C$17*(A154-A153)*I153/1000000*($C$36+A153)/1000*IF(ABS(A153)&lt;$C$31/2-FlexTests!$C$18,0,1),0)</f>
        <v>0</v>
      </c>
      <c r="G153" s="349">
        <f>SUM(F$52:$F152)</f>
        <v>0</v>
      </c>
      <c r="H153" s="348">
        <f>CHOOSE(FlexTests!$C$15,E153,G153)</f>
        <v>0</v>
      </c>
      <c r="I153" s="347" t="e">
        <f>IF(ISNA(OutlineParameters!T216*2),OutlineParameters!S216*2,OutlineParameters!T216*2)</f>
        <v>#N/A</v>
      </c>
      <c r="J153" s="347">
        <f>IF(ISNA(RockerConcaveParameters!O212),RockerConcaveParameters!N212,RockerConcaveParameters!O212)</f>
        <v>0</v>
      </c>
      <c r="K153" s="347" t="e">
        <f t="shared" si="31"/>
        <v>#N/A</v>
      </c>
      <c r="L153" s="347" t="e">
        <f t="shared" si="32"/>
        <v>#N/A</v>
      </c>
      <c r="M153" s="347">
        <f t="shared" si="33"/>
        <v>0</v>
      </c>
      <c r="N153" s="347">
        <f t="shared" si="22"/>
        <v>0</v>
      </c>
      <c r="O153" s="347" t="e">
        <f t="shared" si="23"/>
        <v>#N/A</v>
      </c>
      <c r="P153" s="350" t="e">
        <f t="shared" si="34"/>
        <v>#N/A</v>
      </c>
      <c r="Q153" s="347" t="e">
        <f>MIN(IF(H153&gt;0,P153/H153,NA()),FlexTests!$C$20)</f>
        <v>#N/A</v>
      </c>
      <c r="R153" s="347" t="e">
        <f t="shared" si="24"/>
        <v>#N/A</v>
      </c>
      <c r="S153" s="347" t="e">
        <f>SUM(R153:$R$952)</f>
        <v>#N/A</v>
      </c>
      <c r="T153" s="347" t="e">
        <f t="shared" si="25"/>
        <v>#N/A</v>
      </c>
      <c r="U153" s="350" t="e">
        <f>SUM(T153:$T$952)*1000</f>
        <v>#N/A</v>
      </c>
      <c r="V153" s="347" t="e">
        <f>R153*IF(ABS(A153)&lt;FlexTests!$C$19,0,1)</f>
        <v>#N/A</v>
      </c>
      <c r="W153" s="347" t="e">
        <f>SUM(V153:$V$951)</f>
        <v>#N/A</v>
      </c>
      <c r="X153" s="347" t="e">
        <f t="shared" si="35"/>
        <v>#N/A</v>
      </c>
      <c r="Y153" s="350" t="e">
        <f>SUM($X153:X$951)</f>
        <v>#N/A</v>
      </c>
      <c r="Z153" s="347"/>
      <c r="AA153" s="347">
        <f t="shared" si="26"/>
        <v>0</v>
      </c>
      <c r="AB153" s="347">
        <f t="shared" si="27"/>
        <v>0</v>
      </c>
      <c r="AC153" s="347" t="e">
        <f t="shared" si="36"/>
        <v>#N/A</v>
      </c>
      <c r="AD153" s="347" t="e">
        <f t="shared" si="28"/>
        <v>#N/A</v>
      </c>
      <c r="AE153" s="347" t="e">
        <f t="shared" si="29"/>
        <v>#N/A</v>
      </c>
      <c r="AF153" s="347" t="e">
        <f>AD153/'Laminate Schedule'!$E$86/10</f>
        <v>#N/A</v>
      </c>
      <c r="AG153" s="347" t="e">
        <f>AE153/'Laminate Schedule'!$E$90/10</f>
        <v>#N/A</v>
      </c>
      <c r="AH153" s="347">
        <f t="shared" si="37"/>
        <v>0</v>
      </c>
      <c r="AK153" s="567">
        <f t="shared" si="41"/>
        <v>0</v>
      </c>
      <c r="AL153" s="567">
        <f t="shared" si="42"/>
        <v>0</v>
      </c>
      <c r="AM153" s="567">
        <f t="shared" si="43"/>
        <v>0</v>
      </c>
      <c r="AN153" s="347">
        <f>IF(SUM(AK153:AM153)=0,0,(AK153*'Laminate Schedule'!$D$83*'Laminate Schedule'!$C$83+AL153*'Laminate Schedule'!$D$84*'Laminate Schedule'!$C$84+AM153*'Laminate Schedule'!$D$85*'Laminate Schedule'!$C$85)/(AK153*'Laminate Schedule'!$D$83+AL153*'Laminate Schedule'!$D$84+AM153*'Laminate Schedule'!$D$85))</f>
        <v>0</v>
      </c>
      <c r="AO153" s="347">
        <f>AK153*'Laminate Schedule'!$L$12+AL153*'Laminate Schedule'!$L$13+AM153*'Laminate Schedule'!$L$14</f>
        <v>0</v>
      </c>
    </row>
    <row r="154" spans="1:41" s="244" customFormat="1">
      <c r="A154" s="567">
        <v>-797</v>
      </c>
      <c r="B154" s="347">
        <f>IF(ABS(A154)&lt;$C$17,$C$15,$C$16)*IF(ABS(A154)&lt;OutlineParameters!$C$46/2,1,0)</f>
        <v>0</v>
      </c>
      <c r="C154" s="347">
        <f t="shared" si="30"/>
        <v>0</v>
      </c>
      <c r="D154" s="348">
        <f t="shared" si="21"/>
        <v>0</v>
      </c>
      <c r="E154" s="349">
        <f>FlexTests!$C$16*($C$36-ABS(A154))*IF(ABS(A154)&lt;$C$36,1,0)/1000</f>
        <v>0</v>
      </c>
      <c r="F154" s="349">
        <f>IF(NOT(ISNA(I154)),FlexTests!$C$17*(A155-A154)*I154/1000000*($C$36+A154)/1000*IF(ABS(A154)&lt;$C$31/2-FlexTests!$C$18,0,1),0)</f>
        <v>0</v>
      </c>
      <c r="G154" s="349">
        <f>SUM(F$52:$F153)</f>
        <v>0</v>
      </c>
      <c r="H154" s="348">
        <f>CHOOSE(FlexTests!$C$15,E154,G154)</f>
        <v>0</v>
      </c>
      <c r="I154" s="347" t="e">
        <f>IF(ISNA(OutlineParameters!T217*2),OutlineParameters!S217*2,OutlineParameters!T217*2)</f>
        <v>#N/A</v>
      </c>
      <c r="J154" s="347">
        <f>IF(ISNA(RockerConcaveParameters!O213),RockerConcaveParameters!N213,RockerConcaveParameters!O213)</f>
        <v>0</v>
      </c>
      <c r="K154" s="347" t="e">
        <f t="shared" si="31"/>
        <v>#N/A</v>
      </c>
      <c r="L154" s="347" t="e">
        <f t="shared" si="32"/>
        <v>#N/A</v>
      </c>
      <c r="M154" s="347">
        <f t="shared" si="33"/>
        <v>0</v>
      </c>
      <c r="N154" s="347">
        <f t="shared" si="22"/>
        <v>0</v>
      </c>
      <c r="O154" s="347" t="e">
        <f t="shared" si="23"/>
        <v>#N/A</v>
      </c>
      <c r="P154" s="350" t="e">
        <f t="shared" si="34"/>
        <v>#N/A</v>
      </c>
      <c r="Q154" s="347" t="e">
        <f>MIN(IF(H154&gt;0,P154/H154,NA()),FlexTests!$C$20)</f>
        <v>#N/A</v>
      </c>
      <c r="R154" s="347" t="e">
        <f t="shared" si="24"/>
        <v>#N/A</v>
      </c>
      <c r="S154" s="347" t="e">
        <f>SUM(R154:$R$952)</f>
        <v>#N/A</v>
      </c>
      <c r="T154" s="347" t="e">
        <f t="shared" si="25"/>
        <v>#N/A</v>
      </c>
      <c r="U154" s="350" t="e">
        <f>SUM(T154:$T$952)*1000</f>
        <v>#N/A</v>
      </c>
      <c r="V154" s="347" t="e">
        <f>R154*IF(ABS(A154)&lt;FlexTests!$C$19,0,1)</f>
        <v>#N/A</v>
      </c>
      <c r="W154" s="347" t="e">
        <f>SUM(V154:$V$951)</f>
        <v>#N/A</v>
      </c>
      <c r="X154" s="347" t="e">
        <f t="shared" si="35"/>
        <v>#N/A</v>
      </c>
      <c r="Y154" s="350" t="e">
        <f>SUM($X154:X$951)</f>
        <v>#N/A</v>
      </c>
      <c r="Z154" s="347"/>
      <c r="AA154" s="347">
        <f t="shared" si="26"/>
        <v>0</v>
      </c>
      <c r="AB154" s="347">
        <f t="shared" si="27"/>
        <v>0</v>
      </c>
      <c r="AC154" s="347" t="e">
        <f t="shared" si="36"/>
        <v>#N/A</v>
      </c>
      <c r="AD154" s="347" t="e">
        <f t="shared" si="28"/>
        <v>#N/A</v>
      </c>
      <c r="AE154" s="347" t="e">
        <f t="shared" si="29"/>
        <v>#N/A</v>
      </c>
      <c r="AF154" s="347" t="e">
        <f>AD154/'Laminate Schedule'!$E$86/10</f>
        <v>#N/A</v>
      </c>
      <c r="AG154" s="347" t="e">
        <f>AE154/'Laminate Schedule'!$E$90/10</f>
        <v>#N/A</v>
      </c>
      <c r="AH154" s="347">
        <f t="shared" si="37"/>
        <v>0</v>
      </c>
      <c r="AK154" s="567">
        <f t="shared" si="41"/>
        <v>0</v>
      </c>
      <c r="AL154" s="567">
        <f t="shared" si="42"/>
        <v>0</v>
      </c>
      <c r="AM154" s="567">
        <f t="shared" si="43"/>
        <v>0</v>
      </c>
      <c r="AN154" s="347">
        <f>IF(SUM(AK154:AM154)=0,0,(AK154*'Laminate Schedule'!$D$83*'Laminate Schedule'!$C$83+AL154*'Laminate Schedule'!$D$84*'Laminate Schedule'!$C$84+AM154*'Laminate Schedule'!$D$85*'Laminate Schedule'!$C$85)/(AK154*'Laminate Schedule'!$D$83+AL154*'Laminate Schedule'!$D$84+AM154*'Laminate Schedule'!$D$85))</f>
        <v>0</v>
      </c>
      <c r="AO154" s="347">
        <f>AK154*'Laminate Schedule'!$L$12+AL154*'Laminate Schedule'!$L$13+AM154*'Laminate Schedule'!$L$14</f>
        <v>0</v>
      </c>
    </row>
    <row r="155" spans="1:41" s="244" customFormat="1">
      <c r="A155" s="567">
        <v>-796</v>
      </c>
      <c r="B155" s="347">
        <f>IF(ABS(A155)&lt;$C$17,$C$15,$C$16)*IF(ABS(A155)&lt;OutlineParameters!$C$46/2,1,0)</f>
        <v>0</v>
      </c>
      <c r="C155" s="347">
        <f t="shared" si="30"/>
        <v>0</v>
      </c>
      <c r="D155" s="348">
        <f t="shared" si="21"/>
        <v>0</v>
      </c>
      <c r="E155" s="349">
        <f>FlexTests!$C$16*($C$36-ABS(A155))*IF(ABS(A155)&lt;$C$36,1,0)/1000</f>
        <v>0</v>
      </c>
      <c r="F155" s="349">
        <f>IF(NOT(ISNA(I155)),FlexTests!$C$17*(A156-A155)*I155/1000000*($C$36+A155)/1000*IF(ABS(A155)&lt;$C$31/2-FlexTests!$C$18,0,1),0)</f>
        <v>0</v>
      </c>
      <c r="G155" s="349">
        <f>SUM(F$52:$F154)</f>
        <v>0</v>
      </c>
      <c r="H155" s="348">
        <f>CHOOSE(FlexTests!$C$15,E155,G155)</f>
        <v>0</v>
      </c>
      <c r="I155" s="347" t="e">
        <f>IF(ISNA(OutlineParameters!T218*2),OutlineParameters!S218*2,OutlineParameters!T218*2)</f>
        <v>#N/A</v>
      </c>
      <c r="J155" s="347">
        <f>IF(ISNA(RockerConcaveParameters!O214),RockerConcaveParameters!N214,RockerConcaveParameters!O214)</f>
        <v>0</v>
      </c>
      <c r="K155" s="347" t="e">
        <f t="shared" si="31"/>
        <v>#N/A</v>
      </c>
      <c r="L155" s="347" t="e">
        <f t="shared" si="32"/>
        <v>#N/A</v>
      </c>
      <c r="M155" s="347">
        <f t="shared" si="33"/>
        <v>0</v>
      </c>
      <c r="N155" s="347">
        <f t="shared" si="22"/>
        <v>0</v>
      </c>
      <c r="O155" s="347" t="e">
        <f t="shared" si="23"/>
        <v>#N/A</v>
      </c>
      <c r="P155" s="350" t="e">
        <f t="shared" si="34"/>
        <v>#N/A</v>
      </c>
      <c r="Q155" s="347" t="e">
        <f>MIN(IF(H155&gt;0,P155/H155,NA()),FlexTests!$C$20)</f>
        <v>#N/A</v>
      </c>
      <c r="R155" s="347" t="e">
        <f t="shared" si="24"/>
        <v>#N/A</v>
      </c>
      <c r="S155" s="347" t="e">
        <f>SUM(R155:$R$952)</f>
        <v>#N/A</v>
      </c>
      <c r="T155" s="347" t="e">
        <f t="shared" si="25"/>
        <v>#N/A</v>
      </c>
      <c r="U155" s="350" t="e">
        <f>SUM(T155:$T$952)*1000</f>
        <v>#N/A</v>
      </c>
      <c r="V155" s="347" t="e">
        <f>R155*IF(ABS(A155)&lt;FlexTests!$C$19,0,1)</f>
        <v>#N/A</v>
      </c>
      <c r="W155" s="347" t="e">
        <f>SUM(V155:$V$951)</f>
        <v>#N/A</v>
      </c>
      <c r="X155" s="347" t="e">
        <f t="shared" si="35"/>
        <v>#N/A</v>
      </c>
      <c r="Y155" s="350" t="e">
        <f>SUM($X155:X$951)</f>
        <v>#N/A</v>
      </c>
      <c r="Z155" s="347"/>
      <c r="AA155" s="347">
        <f t="shared" si="26"/>
        <v>0</v>
      </c>
      <c r="AB155" s="347">
        <f t="shared" si="27"/>
        <v>0</v>
      </c>
      <c r="AC155" s="347" t="e">
        <f t="shared" si="36"/>
        <v>#N/A</v>
      </c>
      <c r="AD155" s="347" t="e">
        <f t="shared" si="28"/>
        <v>#N/A</v>
      </c>
      <c r="AE155" s="347" t="e">
        <f t="shared" si="29"/>
        <v>#N/A</v>
      </c>
      <c r="AF155" s="347" t="e">
        <f>AD155/'Laminate Schedule'!$E$86/10</f>
        <v>#N/A</v>
      </c>
      <c r="AG155" s="347" t="e">
        <f>AE155/'Laminate Schedule'!$E$90/10</f>
        <v>#N/A</v>
      </c>
      <c r="AH155" s="347">
        <f t="shared" si="37"/>
        <v>0</v>
      </c>
      <c r="AK155" s="567">
        <f t="shared" si="41"/>
        <v>0</v>
      </c>
      <c r="AL155" s="567">
        <f t="shared" si="42"/>
        <v>0</v>
      </c>
      <c r="AM155" s="567">
        <f t="shared" si="43"/>
        <v>0</v>
      </c>
      <c r="AN155" s="347">
        <f>IF(SUM(AK155:AM155)=0,0,(AK155*'Laminate Schedule'!$D$83*'Laminate Schedule'!$C$83+AL155*'Laminate Schedule'!$D$84*'Laminate Schedule'!$C$84+AM155*'Laminate Schedule'!$D$85*'Laminate Schedule'!$C$85)/(AK155*'Laminate Schedule'!$D$83+AL155*'Laminate Schedule'!$D$84+AM155*'Laminate Schedule'!$D$85))</f>
        <v>0</v>
      </c>
      <c r="AO155" s="347">
        <f>AK155*'Laminate Schedule'!$L$12+AL155*'Laminate Schedule'!$L$13+AM155*'Laminate Schedule'!$L$14</f>
        <v>0</v>
      </c>
    </row>
    <row r="156" spans="1:41" s="244" customFormat="1">
      <c r="A156" s="567">
        <v>-795</v>
      </c>
      <c r="B156" s="347">
        <f>IF(ABS(A156)&lt;$C$17,$C$15,$C$16)*IF(ABS(A156)&lt;OutlineParameters!$C$46/2,1,0)</f>
        <v>0</v>
      </c>
      <c r="C156" s="347">
        <f t="shared" si="30"/>
        <v>0</v>
      </c>
      <c r="D156" s="348">
        <f t="shared" si="21"/>
        <v>0</v>
      </c>
      <c r="E156" s="349">
        <f>FlexTests!$C$16*($C$36-ABS(A156))*IF(ABS(A156)&lt;$C$36,1,0)/1000</f>
        <v>0</v>
      </c>
      <c r="F156" s="349">
        <f>IF(NOT(ISNA(I156)),FlexTests!$C$17*(A157-A156)*I156/1000000*($C$36+A156)/1000*IF(ABS(A156)&lt;$C$31/2-FlexTests!$C$18,0,1),0)</f>
        <v>0</v>
      </c>
      <c r="G156" s="349">
        <f>SUM(F$52:$F155)</f>
        <v>0</v>
      </c>
      <c r="H156" s="348">
        <f>CHOOSE(FlexTests!$C$15,E156,G156)</f>
        <v>0</v>
      </c>
      <c r="I156" s="347" t="e">
        <f>IF(ISNA(OutlineParameters!T219*2),OutlineParameters!S219*2,OutlineParameters!T219*2)</f>
        <v>#N/A</v>
      </c>
      <c r="J156" s="347">
        <f>IF(ISNA(RockerConcaveParameters!O215),RockerConcaveParameters!N215,RockerConcaveParameters!O215)</f>
        <v>0</v>
      </c>
      <c r="K156" s="347" t="e">
        <f t="shared" si="31"/>
        <v>#N/A</v>
      </c>
      <c r="L156" s="347" t="e">
        <f t="shared" si="32"/>
        <v>#N/A</v>
      </c>
      <c r="M156" s="347">
        <f t="shared" si="33"/>
        <v>0</v>
      </c>
      <c r="N156" s="347">
        <f t="shared" si="22"/>
        <v>0</v>
      </c>
      <c r="O156" s="347" t="e">
        <f t="shared" si="23"/>
        <v>#N/A</v>
      </c>
      <c r="P156" s="350" t="e">
        <f t="shared" si="34"/>
        <v>#N/A</v>
      </c>
      <c r="Q156" s="347" t="e">
        <f>MIN(IF(H156&gt;0,P156/H156,NA()),FlexTests!$C$20)</f>
        <v>#N/A</v>
      </c>
      <c r="R156" s="347" t="e">
        <f t="shared" si="24"/>
        <v>#N/A</v>
      </c>
      <c r="S156" s="347" t="e">
        <f>SUM(R156:$R$952)</f>
        <v>#N/A</v>
      </c>
      <c r="T156" s="347" t="e">
        <f t="shared" si="25"/>
        <v>#N/A</v>
      </c>
      <c r="U156" s="350" t="e">
        <f>SUM(T156:$T$952)*1000</f>
        <v>#N/A</v>
      </c>
      <c r="V156" s="347" t="e">
        <f>R156*IF(ABS(A156)&lt;FlexTests!$C$19,0,1)</f>
        <v>#N/A</v>
      </c>
      <c r="W156" s="347" t="e">
        <f>SUM(V156:$V$951)</f>
        <v>#N/A</v>
      </c>
      <c r="X156" s="347" t="e">
        <f t="shared" si="35"/>
        <v>#N/A</v>
      </c>
      <c r="Y156" s="350" t="e">
        <f>SUM($X156:X$951)</f>
        <v>#N/A</v>
      </c>
      <c r="Z156" s="347"/>
      <c r="AA156" s="347">
        <f t="shared" si="26"/>
        <v>0</v>
      </c>
      <c r="AB156" s="347">
        <f t="shared" si="27"/>
        <v>0</v>
      </c>
      <c r="AC156" s="347" t="e">
        <f t="shared" si="36"/>
        <v>#N/A</v>
      </c>
      <c r="AD156" s="347" t="e">
        <f t="shared" si="28"/>
        <v>#N/A</v>
      </c>
      <c r="AE156" s="347" t="e">
        <f t="shared" si="29"/>
        <v>#N/A</v>
      </c>
      <c r="AF156" s="347" t="e">
        <f>AD156/'Laminate Schedule'!$E$86/10</f>
        <v>#N/A</v>
      </c>
      <c r="AG156" s="347" t="e">
        <f>AE156/'Laminate Schedule'!$E$90/10</f>
        <v>#N/A</v>
      </c>
      <c r="AH156" s="347">
        <f t="shared" si="37"/>
        <v>0</v>
      </c>
      <c r="AK156" s="567">
        <f t="shared" si="41"/>
        <v>0</v>
      </c>
      <c r="AL156" s="567">
        <f t="shared" si="42"/>
        <v>0</v>
      </c>
      <c r="AM156" s="567">
        <f t="shared" si="43"/>
        <v>0</v>
      </c>
      <c r="AN156" s="347">
        <f>IF(SUM(AK156:AM156)=0,0,(AK156*'Laminate Schedule'!$D$83*'Laminate Schedule'!$C$83+AL156*'Laminate Schedule'!$D$84*'Laminate Schedule'!$C$84+AM156*'Laminate Schedule'!$D$85*'Laminate Schedule'!$C$85)/(AK156*'Laminate Schedule'!$D$83+AL156*'Laminate Schedule'!$D$84+AM156*'Laminate Schedule'!$D$85))</f>
        <v>0</v>
      </c>
      <c r="AO156" s="347">
        <f>AK156*'Laminate Schedule'!$L$12+AL156*'Laminate Schedule'!$L$13+AM156*'Laminate Schedule'!$L$14</f>
        <v>0</v>
      </c>
    </row>
    <row r="157" spans="1:41" s="244" customFormat="1">
      <c r="A157" s="567">
        <v>-794</v>
      </c>
      <c r="B157" s="347">
        <f>IF(ABS(A157)&lt;$C$17,$C$15,$C$16)*IF(ABS(A157)&lt;OutlineParameters!$C$46/2,1,0)</f>
        <v>0</v>
      </c>
      <c r="C157" s="347">
        <f t="shared" si="30"/>
        <v>0</v>
      </c>
      <c r="D157" s="348">
        <f t="shared" si="21"/>
        <v>0</v>
      </c>
      <c r="E157" s="349">
        <f>FlexTests!$C$16*($C$36-ABS(A157))*IF(ABS(A157)&lt;$C$36,1,0)/1000</f>
        <v>0</v>
      </c>
      <c r="F157" s="349">
        <f>IF(NOT(ISNA(I157)),FlexTests!$C$17*(A158-A157)*I157/1000000*($C$36+A157)/1000*IF(ABS(A157)&lt;$C$31/2-FlexTests!$C$18,0,1),0)</f>
        <v>0</v>
      </c>
      <c r="G157" s="349">
        <f>SUM(F$52:$F156)</f>
        <v>0</v>
      </c>
      <c r="H157" s="348">
        <f>CHOOSE(FlexTests!$C$15,E157,G157)</f>
        <v>0</v>
      </c>
      <c r="I157" s="347" t="e">
        <f>IF(ISNA(OutlineParameters!T220*2),OutlineParameters!S220*2,OutlineParameters!T220*2)</f>
        <v>#N/A</v>
      </c>
      <c r="J157" s="347">
        <f>IF(ISNA(RockerConcaveParameters!O216),RockerConcaveParameters!N216,RockerConcaveParameters!O216)</f>
        <v>0</v>
      </c>
      <c r="K157" s="347" t="e">
        <f t="shared" si="31"/>
        <v>#N/A</v>
      </c>
      <c r="L157" s="347" t="e">
        <f t="shared" si="32"/>
        <v>#N/A</v>
      </c>
      <c r="M157" s="347">
        <f t="shared" si="33"/>
        <v>0</v>
      </c>
      <c r="N157" s="347">
        <f t="shared" si="22"/>
        <v>0</v>
      </c>
      <c r="O157" s="347" t="e">
        <f t="shared" si="23"/>
        <v>#N/A</v>
      </c>
      <c r="P157" s="350" t="e">
        <f t="shared" si="34"/>
        <v>#N/A</v>
      </c>
      <c r="Q157" s="347" t="e">
        <f>MIN(IF(H157&gt;0,P157/H157,NA()),FlexTests!$C$20)</f>
        <v>#N/A</v>
      </c>
      <c r="R157" s="347" t="e">
        <f t="shared" si="24"/>
        <v>#N/A</v>
      </c>
      <c r="S157" s="347" t="e">
        <f>SUM(R157:$R$952)</f>
        <v>#N/A</v>
      </c>
      <c r="T157" s="347" t="e">
        <f t="shared" si="25"/>
        <v>#N/A</v>
      </c>
      <c r="U157" s="350" t="e">
        <f>SUM(T157:$T$952)*1000</f>
        <v>#N/A</v>
      </c>
      <c r="V157" s="347" t="e">
        <f>R157*IF(ABS(A157)&lt;FlexTests!$C$19,0,1)</f>
        <v>#N/A</v>
      </c>
      <c r="W157" s="347" t="e">
        <f>SUM(V157:$V$951)</f>
        <v>#N/A</v>
      </c>
      <c r="X157" s="347" t="e">
        <f t="shared" si="35"/>
        <v>#N/A</v>
      </c>
      <c r="Y157" s="350" t="e">
        <f>SUM($X157:X$951)</f>
        <v>#N/A</v>
      </c>
      <c r="Z157" s="347"/>
      <c r="AA157" s="347">
        <f t="shared" si="26"/>
        <v>0</v>
      </c>
      <c r="AB157" s="347">
        <f t="shared" si="27"/>
        <v>0</v>
      </c>
      <c r="AC157" s="347" t="e">
        <f t="shared" si="36"/>
        <v>#N/A</v>
      </c>
      <c r="AD157" s="347" t="e">
        <f t="shared" si="28"/>
        <v>#N/A</v>
      </c>
      <c r="AE157" s="347" t="e">
        <f t="shared" si="29"/>
        <v>#N/A</v>
      </c>
      <c r="AF157" s="347" t="e">
        <f>AD157/'Laminate Schedule'!$E$86/10</f>
        <v>#N/A</v>
      </c>
      <c r="AG157" s="347" t="e">
        <f>AE157/'Laminate Schedule'!$E$90/10</f>
        <v>#N/A</v>
      </c>
      <c r="AH157" s="347">
        <f t="shared" si="37"/>
        <v>0</v>
      </c>
      <c r="AK157" s="567">
        <f t="shared" si="41"/>
        <v>0</v>
      </c>
      <c r="AL157" s="567">
        <f t="shared" si="42"/>
        <v>0</v>
      </c>
      <c r="AM157" s="567">
        <f t="shared" si="43"/>
        <v>0</v>
      </c>
      <c r="AN157" s="347">
        <f>IF(SUM(AK157:AM157)=0,0,(AK157*'Laminate Schedule'!$D$83*'Laminate Schedule'!$C$83+AL157*'Laminate Schedule'!$D$84*'Laminate Schedule'!$C$84+AM157*'Laminate Schedule'!$D$85*'Laminate Schedule'!$C$85)/(AK157*'Laminate Schedule'!$D$83+AL157*'Laminate Schedule'!$D$84+AM157*'Laminate Schedule'!$D$85))</f>
        <v>0</v>
      </c>
      <c r="AO157" s="347">
        <f>AK157*'Laminate Schedule'!$L$12+AL157*'Laminate Schedule'!$L$13+AM157*'Laminate Schedule'!$L$14</f>
        <v>0</v>
      </c>
    </row>
    <row r="158" spans="1:41" s="244" customFormat="1">
      <c r="A158" s="567">
        <v>-793</v>
      </c>
      <c r="B158" s="347">
        <f>IF(ABS(A158)&lt;$C$17,$C$15,$C$16)*IF(ABS(A158)&lt;OutlineParameters!$C$46/2,1,0)</f>
        <v>0</v>
      </c>
      <c r="C158" s="347">
        <f t="shared" si="30"/>
        <v>0</v>
      </c>
      <c r="D158" s="348">
        <f t="shared" si="21"/>
        <v>0</v>
      </c>
      <c r="E158" s="349">
        <f>FlexTests!$C$16*($C$36-ABS(A158))*IF(ABS(A158)&lt;$C$36,1,0)/1000</f>
        <v>0</v>
      </c>
      <c r="F158" s="349">
        <f>IF(NOT(ISNA(I158)),FlexTests!$C$17*(A159-A158)*I158/1000000*($C$36+A158)/1000*IF(ABS(A158)&lt;$C$31/2-FlexTests!$C$18,0,1),0)</f>
        <v>0</v>
      </c>
      <c r="G158" s="349">
        <f>SUM(F$52:$F157)</f>
        <v>0</v>
      </c>
      <c r="H158" s="348">
        <f>CHOOSE(FlexTests!$C$15,E158,G158)</f>
        <v>0</v>
      </c>
      <c r="I158" s="347" t="e">
        <f>IF(ISNA(OutlineParameters!T221*2),OutlineParameters!S221*2,OutlineParameters!T221*2)</f>
        <v>#N/A</v>
      </c>
      <c r="J158" s="347">
        <f>IF(ISNA(RockerConcaveParameters!O217),RockerConcaveParameters!N217,RockerConcaveParameters!O217)</f>
        <v>0</v>
      </c>
      <c r="K158" s="347" t="e">
        <f t="shared" si="31"/>
        <v>#N/A</v>
      </c>
      <c r="L158" s="347" t="e">
        <f t="shared" si="32"/>
        <v>#N/A</v>
      </c>
      <c r="M158" s="347">
        <f t="shared" si="33"/>
        <v>0</v>
      </c>
      <c r="N158" s="347">
        <f t="shared" si="22"/>
        <v>0</v>
      </c>
      <c r="O158" s="347" t="e">
        <f t="shared" si="23"/>
        <v>#N/A</v>
      </c>
      <c r="P158" s="350" t="e">
        <f t="shared" si="34"/>
        <v>#N/A</v>
      </c>
      <c r="Q158" s="347" t="e">
        <f>MIN(IF(H158&gt;0,P158/H158,NA()),FlexTests!$C$20)</f>
        <v>#N/A</v>
      </c>
      <c r="R158" s="347" t="e">
        <f t="shared" si="24"/>
        <v>#N/A</v>
      </c>
      <c r="S158" s="347" t="e">
        <f>SUM(R158:$R$952)</f>
        <v>#N/A</v>
      </c>
      <c r="T158" s="347" t="e">
        <f t="shared" si="25"/>
        <v>#N/A</v>
      </c>
      <c r="U158" s="350" t="e">
        <f>SUM(T158:$T$952)*1000</f>
        <v>#N/A</v>
      </c>
      <c r="V158" s="347" t="e">
        <f>R158*IF(ABS(A158)&lt;FlexTests!$C$19,0,1)</f>
        <v>#N/A</v>
      </c>
      <c r="W158" s="347" t="e">
        <f>SUM(V158:$V$951)</f>
        <v>#N/A</v>
      </c>
      <c r="X158" s="347" t="e">
        <f t="shared" si="35"/>
        <v>#N/A</v>
      </c>
      <c r="Y158" s="350" t="e">
        <f>SUM($X158:X$951)</f>
        <v>#N/A</v>
      </c>
      <c r="Z158" s="347"/>
      <c r="AA158" s="347">
        <f t="shared" si="26"/>
        <v>0</v>
      </c>
      <c r="AB158" s="347">
        <f t="shared" si="27"/>
        <v>0</v>
      </c>
      <c r="AC158" s="347" t="e">
        <f t="shared" si="36"/>
        <v>#N/A</v>
      </c>
      <c r="AD158" s="347" t="e">
        <f t="shared" si="28"/>
        <v>#N/A</v>
      </c>
      <c r="AE158" s="347" t="e">
        <f t="shared" si="29"/>
        <v>#N/A</v>
      </c>
      <c r="AF158" s="347" t="e">
        <f>AD158/'Laminate Schedule'!$E$86/10</f>
        <v>#N/A</v>
      </c>
      <c r="AG158" s="347" t="e">
        <f>AE158/'Laminate Schedule'!$E$90/10</f>
        <v>#N/A</v>
      </c>
      <c r="AH158" s="347">
        <f t="shared" si="37"/>
        <v>0</v>
      </c>
      <c r="AK158" s="567">
        <f t="shared" si="41"/>
        <v>0</v>
      </c>
      <c r="AL158" s="567">
        <f t="shared" si="42"/>
        <v>0</v>
      </c>
      <c r="AM158" s="567">
        <f t="shared" si="43"/>
        <v>0</v>
      </c>
      <c r="AN158" s="347">
        <f>IF(SUM(AK158:AM158)=0,0,(AK158*'Laminate Schedule'!$D$83*'Laminate Schedule'!$C$83+AL158*'Laminate Schedule'!$D$84*'Laminate Schedule'!$C$84+AM158*'Laminate Schedule'!$D$85*'Laminate Schedule'!$C$85)/(AK158*'Laminate Schedule'!$D$83+AL158*'Laminate Schedule'!$D$84+AM158*'Laminate Schedule'!$D$85))</f>
        <v>0</v>
      </c>
      <c r="AO158" s="347">
        <f>AK158*'Laminate Schedule'!$L$12+AL158*'Laminate Schedule'!$L$13+AM158*'Laminate Schedule'!$L$14</f>
        <v>0</v>
      </c>
    </row>
    <row r="159" spans="1:41" s="244" customFormat="1">
      <c r="A159" s="567">
        <v>-792</v>
      </c>
      <c r="B159" s="347">
        <f>IF(ABS(A159)&lt;$C$17,$C$15,$C$16)*IF(ABS(A159)&lt;OutlineParameters!$C$46/2,1,0)</f>
        <v>0</v>
      </c>
      <c r="C159" s="347">
        <f t="shared" si="30"/>
        <v>0</v>
      </c>
      <c r="D159" s="348">
        <f t="shared" si="21"/>
        <v>0</v>
      </c>
      <c r="E159" s="349">
        <f>FlexTests!$C$16*($C$36-ABS(A159))*IF(ABS(A159)&lt;$C$36,1,0)/1000</f>
        <v>0</v>
      </c>
      <c r="F159" s="349">
        <f>IF(NOT(ISNA(I159)),FlexTests!$C$17*(A160-A159)*I159/1000000*($C$36+A159)/1000*IF(ABS(A159)&lt;$C$31/2-FlexTests!$C$18,0,1),0)</f>
        <v>0</v>
      </c>
      <c r="G159" s="349">
        <f>SUM(F$52:$F158)</f>
        <v>0</v>
      </c>
      <c r="H159" s="348">
        <f>CHOOSE(FlexTests!$C$15,E159,G159)</f>
        <v>0</v>
      </c>
      <c r="I159" s="347" t="e">
        <f>IF(ISNA(OutlineParameters!T222*2),OutlineParameters!S222*2,OutlineParameters!T222*2)</f>
        <v>#N/A</v>
      </c>
      <c r="J159" s="347">
        <f>IF(ISNA(RockerConcaveParameters!O218),RockerConcaveParameters!N218,RockerConcaveParameters!O218)</f>
        <v>0</v>
      </c>
      <c r="K159" s="347" t="e">
        <f t="shared" si="31"/>
        <v>#N/A</v>
      </c>
      <c r="L159" s="347" t="e">
        <f t="shared" si="32"/>
        <v>#N/A</v>
      </c>
      <c r="M159" s="347">
        <f t="shared" si="33"/>
        <v>0</v>
      </c>
      <c r="N159" s="347">
        <f t="shared" si="22"/>
        <v>0</v>
      </c>
      <c r="O159" s="347" t="e">
        <f t="shared" si="23"/>
        <v>#N/A</v>
      </c>
      <c r="P159" s="350" t="e">
        <f t="shared" si="34"/>
        <v>#N/A</v>
      </c>
      <c r="Q159" s="347" t="e">
        <f>MIN(IF(H159&gt;0,P159/H159,NA()),FlexTests!$C$20)</f>
        <v>#N/A</v>
      </c>
      <c r="R159" s="347" t="e">
        <f t="shared" si="24"/>
        <v>#N/A</v>
      </c>
      <c r="S159" s="347" t="e">
        <f>SUM(R159:$R$952)</f>
        <v>#N/A</v>
      </c>
      <c r="T159" s="347" t="e">
        <f t="shared" si="25"/>
        <v>#N/A</v>
      </c>
      <c r="U159" s="350" t="e">
        <f>SUM(T159:$T$952)*1000</f>
        <v>#N/A</v>
      </c>
      <c r="V159" s="347" t="e">
        <f>R159*IF(ABS(A159)&lt;FlexTests!$C$19,0,1)</f>
        <v>#N/A</v>
      </c>
      <c r="W159" s="347" t="e">
        <f>SUM(V159:$V$951)</f>
        <v>#N/A</v>
      </c>
      <c r="X159" s="347" t="e">
        <f t="shared" si="35"/>
        <v>#N/A</v>
      </c>
      <c r="Y159" s="350" t="e">
        <f>SUM($X159:X$951)</f>
        <v>#N/A</v>
      </c>
      <c r="Z159" s="347"/>
      <c r="AA159" s="347">
        <f t="shared" si="26"/>
        <v>0</v>
      </c>
      <c r="AB159" s="347">
        <f t="shared" si="27"/>
        <v>0</v>
      </c>
      <c r="AC159" s="347" t="e">
        <f t="shared" si="36"/>
        <v>#N/A</v>
      </c>
      <c r="AD159" s="347" t="e">
        <f t="shared" si="28"/>
        <v>#N/A</v>
      </c>
      <c r="AE159" s="347" t="e">
        <f t="shared" si="29"/>
        <v>#N/A</v>
      </c>
      <c r="AF159" s="347" t="e">
        <f>AD159/'Laminate Schedule'!$E$86/10</f>
        <v>#N/A</v>
      </c>
      <c r="AG159" s="347" t="e">
        <f>AE159/'Laminate Schedule'!$E$90/10</f>
        <v>#N/A</v>
      </c>
      <c r="AH159" s="347">
        <f t="shared" si="37"/>
        <v>0</v>
      </c>
      <c r="AK159" s="567">
        <f t="shared" si="41"/>
        <v>0</v>
      </c>
      <c r="AL159" s="567">
        <f t="shared" si="42"/>
        <v>0</v>
      </c>
      <c r="AM159" s="567">
        <f t="shared" si="43"/>
        <v>0</v>
      </c>
      <c r="AN159" s="347">
        <f>IF(SUM(AK159:AM159)=0,0,(AK159*'Laminate Schedule'!$D$83*'Laminate Schedule'!$C$83+AL159*'Laminate Schedule'!$D$84*'Laminate Schedule'!$C$84+AM159*'Laminate Schedule'!$D$85*'Laminate Schedule'!$C$85)/(AK159*'Laminate Schedule'!$D$83+AL159*'Laminate Schedule'!$D$84+AM159*'Laminate Schedule'!$D$85))</f>
        <v>0</v>
      </c>
      <c r="AO159" s="347">
        <f>AK159*'Laminate Schedule'!$L$12+AL159*'Laminate Schedule'!$L$13+AM159*'Laminate Schedule'!$L$14</f>
        <v>0</v>
      </c>
    </row>
    <row r="160" spans="1:41" s="244" customFormat="1">
      <c r="A160" s="567">
        <v>-791</v>
      </c>
      <c r="B160" s="347">
        <f>IF(ABS(A160)&lt;$C$17,$C$15,$C$16)*IF(ABS(A160)&lt;OutlineParameters!$C$46/2,1,0)</f>
        <v>0</v>
      </c>
      <c r="C160" s="347">
        <f t="shared" si="30"/>
        <v>0</v>
      </c>
      <c r="D160" s="348">
        <f t="shared" si="21"/>
        <v>0</v>
      </c>
      <c r="E160" s="349">
        <f>FlexTests!$C$16*($C$36-ABS(A160))*IF(ABS(A160)&lt;$C$36,1,0)/1000</f>
        <v>0</v>
      </c>
      <c r="F160" s="349">
        <f>IF(NOT(ISNA(I160)),FlexTests!$C$17*(A161-A160)*I160/1000000*($C$36+A160)/1000*IF(ABS(A160)&lt;$C$31/2-FlexTests!$C$18,0,1),0)</f>
        <v>0</v>
      </c>
      <c r="G160" s="349">
        <f>SUM(F$52:$F159)</f>
        <v>0</v>
      </c>
      <c r="H160" s="348">
        <f>CHOOSE(FlexTests!$C$15,E160,G160)</f>
        <v>0</v>
      </c>
      <c r="I160" s="347" t="e">
        <f>IF(ISNA(OutlineParameters!T223*2),OutlineParameters!S223*2,OutlineParameters!T223*2)</f>
        <v>#N/A</v>
      </c>
      <c r="J160" s="347">
        <f>IF(ISNA(RockerConcaveParameters!O219),RockerConcaveParameters!N219,RockerConcaveParameters!O219)</f>
        <v>0</v>
      </c>
      <c r="K160" s="347" t="e">
        <f t="shared" si="31"/>
        <v>#N/A</v>
      </c>
      <c r="L160" s="347" t="e">
        <f t="shared" si="32"/>
        <v>#N/A</v>
      </c>
      <c r="M160" s="347">
        <f t="shared" si="33"/>
        <v>0</v>
      </c>
      <c r="N160" s="347">
        <f t="shared" si="22"/>
        <v>0</v>
      </c>
      <c r="O160" s="347" t="e">
        <f t="shared" si="23"/>
        <v>#N/A</v>
      </c>
      <c r="P160" s="350" t="e">
        <f t="shared" si="34"/>
        <v>#N/A</v>
      </c>
      <c r="Q160" s="347" t="e">
        <f>MIN(IF(H160&gt;0,P160/H160,NA()),FlexTests!$C$20)</f>
        <v>#N/A</v>
      </c>
      <c r="R160" s="347" t="e">
        <f t="shared" si="24"/>
        <v>#N/A</v>
      </c>
      <c r="S160" s="347" t="e">
        <f>SUM(R160:$R$952)</f>
        <v>#N/A</v>
      </c>
      <c r="T160" s="347" t="e">
        <f t="shared" si="25"/>
        <v>#N/A</v>
      </c>
      <c r="U160" s="350" t="e">
        <f>SUM(T160:$T$952)*1000</f>
        <v>#N/A</v>
      </c>
      <c r="V160" s="347" t="e">
        <f>R160*IF(ABS(A160)&lt;FlexTests!$C$19,0,1)</f>
        <v>#N/A</v>
      </c>
      <c r="W160" s="347" t="e">
        <f>SUM(V160:$V$951)</f>
        <v>#N/A</v>
      </c>
      <c r="X160" s="347" t="e">
        <f t="shared" si="35"/>
        <v>#N/A</v>
      </c>
      <c r="Y160" s="350" t="e">
        <f>SUM($X160:X$951)</f>
        <v>#N/A</v>
      </c>
      <c r="Z160" s="347"/>
      <c r="AA160" s="347">
        <f t="shared" si="26"/>
        <v>0</v>
      </c>
      <c r="AB160" s="347">
        <f t="shared" si="27"/>
        <v>0</v>
      </c>
      <c r="AC160" s="347" t="e">
        <f t="shared" si="36"/>
        <v>#N/A</v>
      </c>
      <c r="AD160" s="347" t="e">
        <f t="shared" si="28"/>
        <v>#N/A</v>
      </c>
      <c r="AE160" s="347" t="e">
        <f t="shared" si="29"/>
        <v>#N/A</v>
      </c>
      <c r="AF160" s="347" t="e">
        <f>AD160/'Laminate Schedule'!$E$86/10</f>
        <v>#N/A</v>
      </c>
      <c r="AG160" s="347" t="e">
        <f>AE160/'Laminate Schedule'!$E$90/10</f>
        <v>#N/A</v>
      </c>
      <c r="AH160" s="347">
        <f t="shared" si="37"/>
        <v>0</v>
      </c>
      <c r="AK160" s="567">
        <f t="shared" si="41"/>
        <v>0</v>
      </c>
      <c r="AL160" s="567">
        <f t="shared" si="42"/>
        <v>0</v>
      </c>
      <c r="AM160" s="567">
        <f t="shared" si="43"/>
        <v>0</v>
      </c>
      <c r="AN160" s="347">
        <f>IF(SUM(AK160:AM160)=0,0,(AK160*'Laminate Schedule'!$D$83*'Laminate Schedule'!$C$83+AL160*'Laminate Schedule'!$D$84*'Laminate Schedule'!$C$84+AM160*'Laminate Schedule'!$D$85*'Laminate Schedule'!$C$85)/(AK160*'Laminate Schedule'!$D$83+AL160*'Laminate Schedule'!$D$84+AM160*'Laminate Schedule'!$D$85))</f>
        <v>0</v>
      </c>
      <c r="AO160" s="347">
        <f>AK160*'Laminate Schedule'!$L$12+AL160*'Laminate Schedule'!$L$13+AM160*'Laminate Schedule'!$L$14</f>
        <v>0</v>
      </c>
    </row>
    <row r="161" spans="1:41" s="244" customFormat="1">
      <c r="A161" s="567">
        <v>-790</v>
      </c>
      <c r="B161" s="347">
        <f>IF(ABS(A161)&lt;$C$17,$C$15,$C$16)*IF(ABS(A161)&lt;OutlineParameters!$C$46/2,1,0)</f>
        <v>0</v>
      </c>
      <c r="C161" s="347">
        <f t="shared" si="30"/>
        <v>0</v>
      </c>
      <c r="D161" s="348">
        <f t="shared" si="21"/>
        <v>0</v>
      </c>
      <c r="E161" s="349">
        <f>FlexTests!$C$16*($C$36-ABS(A161))*IF(ABS(A161)&lt;$C$36,1,0)/1000</f>
        <v>0</v>
      </c>
      <c r="F161" s="349">
        <f>IF(NOT(ISNA(I161)),FlexTests!$C$17*(A162-A161)*I161/1000000*($C$36+A161)/1000*IF(ABS(A161)&lt;$C$31/2-FlexTests!$C$18,0,1),0)</f>
        <v>0</v>
      </c>
      <c r="G161" s="349">
        <f>SUM(F$52:$F160)</f>
        <v>0</v>
      </c>
      <c r="H161" s="348">
        <f>CHOOSE(FlexTests!$C$15,E161,G161)</f>
        <v>0</v>
      </c>
      <c r="I161" s="347" t="e">
        <f>IF(ISNA(OutlineParameters!T224*2),OutlineParameters!S224*2,OutlineParameters!T224*2)</f>
        <v>#N/A</v>
      </c>
      <c r="J161" s="347">
        <f>IF(ISNA(RockerConcaveParameters!O220),RockerConcaveParameters!N220,RockerConcaveParameters!O220)</f>
        <v>0</v>
      </c>
      <c r="K161" s="347" t="e">
        <f t="shared" si="31"/>
        <v>#N/A</v>
      </c>
      <c r="L161" s="347" t="e">
        <f t="shared" si="32"/>
        <v>#N/A</v>
      </c>
      <c r="M161" s="347">
        <f t="shared" si="33"/>
        <v>0</v>
      </c>
      <c r="N161" s="347">
        <f t="shared" si="22"/>
        <v>0</v>
      </c>
      <c r="O161" s="347" t="e">
        <f t="shared" si="23"/>
        <v>#N/A</v>
      </c>
      <c r="P161" s="350" t="e">
        <f t="shared" si="34"/>
        <v>#N/A</v>
      </c>
      <c r="Q161" s="347" t="e">
        <f>MIN(IF(H161&gt;0,P161/H161,NA()),FlexTests!$C$20)</f>
        <v>#N/A</v>
      </c>
      <c r="R161" s="347" t="e">
        <f t="shared" si="24"/>
        <v>#N/A</v>
      </c>
      <c r="S161" s="347" t="e">
        <f>SUM(R161:$R$952)</f>
        <v>#N/A</v>
      </c>
      <c r="T161" s="347" t="e">
        <f t="shared" si="25"/>
        <v>#N/A</v>
      </c>
      <c r="U161" s="350" t="e">
        <f>SUM(T161:$T$952)*1000</f>
        <v>#N/A</v>
      </c>
      <c r="V161" s="347" t="e">
        <f>R161*IF(ABS(A161)&lt;FlexTests!$C$19,0,1)</f>
        <v>#N/A</v>
      </c>
      <c r="W161" s="347" t="e">
        <f>SUM(V161:$V$951)</f>
        <v>#N/A</v>
      </c>
      <c r="X161" s="347" t="e">
        <f t="shared" si="35"/>
        <v>#N/A</v>
      </c>
      <c r="Y161" s="350" t="e">
        <f>SUM($X161:X$951)</f>
        <v>#N/A</v>
      </c>
      <c r="Z161" s="347"/>
      <c r="AA161" s="347">
        <f t="shared" si="26"/>
        <v>0</v>
      </c>
      <c r="AB161" s="347">
        <f t="shared" si="27"/>
        <v>0</v>
      </c>
      <c r="AC161" s="347" t="e">
        <f t="shared" si="36"/>
        <v>#N/A</v>
      </c>
      <c r="AD161" s="347" t="e">
        <f t="shared" si="28"/>
        <v>#N/A</v>
      </c>
      <c r="AE161" s="347" t="e">
        <f t="shared" si="29"/>
        <v>#N/A</v>
      </c>
      <c r="AF161" s="347" t="e">
        <f>AD161/'Laminate Schedule'!$E$86/10</f>
        <v>#N/A</v>
      </c>
      <c r="AG161" s="347" t="e">
        <f>AE161/'Laminate Schedule'!$E$90/10</f>
        <v>#N/A</v>
      </c>
      <c r="AH161" s="347">
        <f t="shared" si="37"/>
        <v>0</v>
      </c>
      <c r="AK161" s="567">
        <f t="shared" si="41"/>
        <v>0</v>
      </c>
      <c r="AL161" s="567">
        <f t="shared" si="42"/>
        <v>0</v>
      </c>
      <c r="AM161" s="567">
        <f t="shared" si="43"/>
        <v>0</v>
      </c>
      <c r="AN161" s="347">
        <f>IF(SUM(AK161:AM161)=0,0,(AK161*'Laminate Schedule'!$D$83*'Laminate Schedule'!$C$83+AL161*'Laminate Schedule'!$D$84*'Laminate Schedule'!$C$84+AM161*'Laminate Schedule'!$D$85*'Laminate Schedule'!$C$85)/(AK161*'Laminate Schedule'!$D$83+AL161*'Laminate Schedule'!$D$84+AM161*'Laminate Schedule'!$D$85))</f>
        <v>0</v>
      </c>
      <c r="AO161" s="347">
        <f>AK161*'Laminate Schedule'!$L$12+AL161*'Laminate Schedule'!$L$13+AM161*'Laminate Schedule'!$L$14</f>
        <v>0</v>
      </c>
    </row>
    <row r="162" spans="1:41" s="244" customFormat="1">
      <c r="A162" s="567">
        <v>-789</v>
      </c>
      <c r="B162" s="347">
        <f>IF(ABS(A162)&lt;$C$17,$C$15,$C$16)*IF(ABS(A162)&lt;OutlineParameters!$C$46/2,1,0)</f>
        <v>0</v>
      </c>
      <c r="C162" s="347">
        <f t="shared" si="30"/>
        <v>0</v>
      </c>
      <c r="D162" s="348">
        <f t="shared" si="21"/>
        <v>0</v>
      </c>
      <c r="E162" s="349">
        <f>FlexTests!$C$16*($C$36-ABS(A162))*IF(ABS(A162)&lt;$C$36,1,0)/1000</f>
        <v>0</v>
      </c>
      <c r="F162" s="349">
        <f>IF(NOT(ISNA(I162)),FlexTests!$C$17*(A163-A162)*I162/1000000*($C$36+A162)/1000*IF(ABS(A162)&lt;$C$31/2-FlexTests!$C$18,0,1),0)</f>
        <v>0</v>
      </c>
      <c r="G162" s="349">
        <f>SUM(F$52:$F161)</f>
        <v>0</v>
      </c>
      <c r="H162" s="348">
        <f>CHOOSE(FlexTests!$C$15,E162,G162)</f>
        <v>0</v>
      </c>
      <c r="I162" s="347" t="e">
        <f>IF(ISNA(OutlineParameters!T225*2),OutlineParameters!S225*2,OutlineParameters!T225*2)</f>
        <v>#N/A</v>
      </c>
      <c r="J162" s="347">
        <f>IF(ISNA(RockerConcaveParameters!O221),RockerConcaveParameters!N221,RockerConcaveParameters!O221)</f>
        <v>0</v>
      </c>
      <c r="K162" s="347" t="e">
        <f t="shared" si="31"/>
        <v>#N/A</v>
      </c>
      <c r="L162" s="347" t="e">
        <f t="shared" si="32"/>
        <v>#N/A</v>
      </c>
      <c r="M162" s="347">
        <f t="shared" si="33"/>
        <v>0</v>
      </c>
      <c r="N162" s="347">
        <f t="shared" si="22"/>
        <v>0</v>
      </c>
      <c r="O162" s="347" t="e">
        <f t="shared" si="23"/>
        <v>#N/A</v>
      </c>
      <c r="P162" s="350" t="e">
        <f t="shared" si="34"/>
        <v>#N/A</v>
      </c>
      <c r="Q162" s="347" t="e">
        <f>MIN(IF(H162&gt;0,P162/H162,NA()),FlexTests!$C$20)</f>
        <v>#N/A</v>
      </c>
      <c r="R162" s="347" t="e">
        <f t="shared" si="24"/>
        <v>#N/A</v>
      </c>
      <c r="S162" s="347" t="e">
        <f>SUM(R162:$R$952)</f>
        <v>#N/A</v>
      </c>
      <c r="T162" s="347" t="e">
        <f t="shared" si="25"/>
        <v>#N/A</v>
      </c>
      <c r="U162" s="350" t="e">
        <f>SUM(T162:$T$952)*1000</f>
        <v>#N/A</v>
      </c>
      <c r="V162" s="347" t="e">
        <f>R162*IF(ABS(A162)&lt;FlexTests!$C$19,0,1)</f>
        <v>#N/A</v>
      </c>
      <c r="W162" s="347" t="e">
        <f>SUM(V162:$V$951)</f>
        <v>#N/A</v>
      </c>
      <c r="X162" s="347" t="e">
        <f t="shared" si="35"/>
        <v>#N/A</v>
      </c>
      <c r="Y162" s="350" t="e">
        <f>SUM($X162:X$951)</f>
        <v>#N/A</v>
      </c>
      <c r="Z162" s="347"/>
      <c r="AA162" s="347">
        <f t="shared" si="26"/>
        <v>0</v>
      </c>
      <c r="AB162" s="347">
        <f t="shared" si="27"/>
        <v>0</v>
      </c>
      <c r="AC162" s="347" t="e">
        <f t="shared" si="36"/>
        <v>#N/A</v>
      </c>
      <c r="AD162" s="347" t="e">
        <f t="shared" si="28"/>
        <v>#N/A</v>
      </c>
      <c r="AE162" s="347" t="e">
        <f t="shared" si="29"/>
        <v>#N/A</v>
      </c>
      <c r="AF162" s="347" t="e">
        <f>AD162/'Laminate Schedule'!$E$86/10</f>
        <v>#N/A</v>
      </c>
      <c r="AG162" s="347" t="e">
        <f>AE162/'Laminate Schedule'!$E$90/10</f>
        <v>#N/A</v>
      </c>
      <c r="AH162" s="347">
        <f t="shared" si="37"/>
        <v>0</v>
      </c>
      <c r="AK162" s="567">
        <f t="shared" si="41"/>
        <v>0</v>
      </c>
      <c r="AL162" s="567">
        <f t="shared" si="42"/>
        <v>0</v>
      </c>
      <c r="AM162" s="567">
        <f t="shared" si="43"/>
        <v>0</v>
      </c>
      <c r="AN162" s="347">
        <f>IF(SUM(AK162:AM162)=0,0,(AK162*'Laminate Schedule'!$D$83*'Laminate Schedule'!$C$83+AL162*'Laminate Schedule'!$D$84*'Laminate Schedule'!$C$84+AM162*'Laminate Schedule'!$D$85*'Laminate Schedule'!$C$85)/(AK162*'Laminate Schedule'!$D$83+AL162*'Laminate Schedule'!$D$84+AM162*'Laminate Schedule'!$D$85))</f>
        <v>0</v>
      </c>
      <c r="AO162" s="347">
        <f>AK162*'Laminate Schedule'!$L$12+AL162*'Laminate Schedule'!$L$13+AM162*'Laminate Schedule'!$L$14</f>
        <v>0</v>
      </c>
    </row>
    <row r="163" spans="1:41" s="244" customFormat="1">
      <c r="A163" s="567">
        <v>-788</v>
      </c>
      <c r="B163" s="347">
        <f>IF(ABS(A163)&lt;$C$17,$C$15,$C$16)*IF(ABS(A163)&lt;OutlineParameters!$C$46/2,1,0)</f>
        <v>0</v>
      </c>
      <c r="C163" s="347">
        <f t="shared" si="30"/>
        <v>0</v>
      </c>
      <c r="D163" s="348">
        <f t="shared" si="21"/>
        <v>0</v>
      </c>
      <c r="E163" s="349">
        <f>FlexTests!$C$16*($C$36-ABS(A163))*IF(ABS(A163)&lt;$C$36,1,0)/1000</f>
        <v>0</v>
      </c>
      <c r="F163" s="349">
        <f>IF(NOT(ISNA(I163)),FlexTests!$C$17*(A164-A163)*I163/1000000*($C$36+A163)/1000*IF(ABS(A163)&lt;$C$31/2-FlexTests!$C$18,0,1),0)</f>
        <v>0</v>
      </c>
      <c r="G163" s="349">
        <f>SUM(F$52:$F162)</f>
        <v>0</v>
      </c>
      <c r="H163" s="348">
        <f>CHOOSE(FlexTests!$C$15,E163,G163)</f>
        <v>0</v>
      </c>
      <c r="I163" s="347" t="e">
        <f>IF(ISNA(OutlineParameters!T226*2),OutlineParameters!S226*2,OutlineParameters!T226*2)</f>
        <v>#N/A</v>
      </c>
      <c r="J163" s="347">
        <f>IF(ISNA(RockerConcaveParameters!O222),RockerConcaveParameters!N222,RockerConcaveParameters!O222)</f>
        <v>0</v>
      </c>
      <c r="K163" s="347" t="e">
        <f t="shared" si="31"/>
        <v>#N/A</v>
      </c>
      <c r="L163" s="347" t="e">
        <f t="shared" si="32"/>
        <v>#N/A</v>
      </c>
      <c r="M163" s="347">
        <f t="shared" si="33"/>
        <v>0</v>
      </c>
      <c r="N163" s="347">
        <f t="shared" si="22"/>
        <v>0</v>
      </c>
      <c r="O163" s="347" t="e">
        <f t="shared" si="23"/>
        <v>#N/A</v>
      </c>
      <c r="P163" s="350" t="e">
        <f t="shared" si="34"/>
        <v>#N/A</v>
      </c>
      <c r="Q163" s="347" t="e">
        <f>MIN(IF(H163&gt;0,P163/H163,NA()),FlexTests!$C$20)</f>
        <v>#N/A</v>
      </c>
      <c r="R163" s="347" t="e">
        <f t="shared" si="24"/>
        <v>#N/A</v>
      </c>
      <c r="S163" s="347" t="e">
        <f>SUM(R163:$R$952)</f>
        <v>#N/A</v>
      </c>
      <c r="T163" s="347" t="e">
        <f t="shared" si="25"/>
        <v>#N/A</v>
      </c>
      <c r="U163" s="350" t="e">
        <f>SUM(T163:$T$952)*1000</f>
        <v>#N/A</v>
      </c>
      <c r="V163" s="347" t="e">
        <f>R163*IF(ABS(A163)&lt;FlexTests!$C$19,0,1)</f>
        <v>#N/A</v>
      </c>
      <c r="W163" s="347" t="e">
        <f>SUM(V163:$V$951)</f>
        <v>#N/A</v>
      </c>
      <c r="X163" s="347" t="e">
        <f t="shared" si="35"/>
        <v>#N/A</v>
      </c>
      <c r="Y163" s="350" t="e">
        <f>SUM($X163:X$951)</f>
        <v>#N/A</v>
      </c>
      <c r="Z163" s="347"/>
      <c r="AA163" s="347">
        <f t="shared" si="26"/>
        <v>0</v>
      </c>
      <c r="AB163" s="347">
        <f t="shared" si="27"/>
        <v>0</v>
      </c>
      <c r="AC163" s="347" t="e">
        <f t="shared" si="36"/>
        <v>#N/A</v>
      </c>
      <c r="AD163" s="347" t="e">
        <f t="shared" si="28"/>
        <v>#N/A</v>
      </c>
      <c r="AE163" s="347" t="e">
        <f t="shared" si="29"/>
        <v>#N/A</v>
      </c>
      <c r="AF163" s="347" t="e">
        <f>AD163/'Laminate Schedule'!$E$86/10</f>
        <v>#N/A</v>
      </c>
      <c r="AG163" s="347" t="e">
        <f>AE163/'Laminate Schedule'!$E$90/10</f>
        <v>#N/A</v>
      </c>
      <c r="AH163" s="347">
        <f t="shared" si="37"/>
        <v>0</v>
      </c>
      <c r="AK163" s="567">
        <f t="shared" si="41"/>
        <v>0</v>
      </c>
      <c r="AL163" s="567">
        <f t="shared" si="42"/>
        <v>0</v>
      </c>
      <c r="AM163" s="567">
        <f t="shared" si="43"/>
        <v>0</v>
      </c>
      <c r="AN163" s="347">
        <f>IF(SUM(AK163:AM163)=0,0,(AK163*'Laminate Schedule'!$D$83*'Laminate Schedule'!$C$83+AL163*'Laminate Schedule'!$D$84*'Laminate Schedule'!$C$84+AM163*'Laminate Schedule'!$D$85*'Laminate Schedule'!$C$85)/(AK163*'Laminate Schedule'!$D$83+AL163*'Laminate Schedule'!$D$84+AM163*'Laminate Schedule'!$D$85))</f>
        <v>0</v>
      </c>
      <c r="AO163" s="347">
        <f>AK163*'Laminate Schedule'!$L$12+AL163*'Laminate Schedule'!$L$13+AM163*'Laminate Schedule'!$L$14</f>
        <v>0</v>
      </c>
    </row>
    <row r="164" spans="1:41" s="244" customFormat="1">
      <c r="A164" s="567">
        <v>-787</v>
      </c>
      <c r="B164" s="347">
        <f>IF(ABS(A164)&lt;$C$17,$C$15,$C$16)*IF(ABS(A164)&lt;OutlineParameters!$C$46/2,1,0)</f>
        <v>0</v>
      </c>
      <c r="C164" s="347">
        <f t="shared" si="30"/>
        <v>0</v>
      </c>
      <c r="D164" s="348">
        <f t="shared" si="21"/>
        <v>0</v>
      </c>
      <c r="E164" s="349">
        <f>FlexTests!$C$16*($C$36-ABS(A164))*IF(ABS(A164)&lt;$C$36,1,0)/1000</f>
        <v>0</v>
      </c>
      <c r="F164" s="349">
        <f>IF(NOT(ISNA(I164)),FlexTests!$C$17*(A165-A164)*I164/1000000*($C$36+A164)/1000*IF(ABS(A164)&lt;$C$31/2-FlexTests!$C$18,0,1),0)</f>
        <v>0</v>
      </c>
      <c r="G164" s="349">
        <f>SUM(F$52:$F163)</f>
        <v>0</v>
      </c>
      <c r="H164" s="348">
        <f>CHOOSE(FlexTests!$C$15,E164,G164)</f>
        <v>0</v>
      </c>
      <c r="I164" s="347" t="e">
        <f>IF(ISNA(OutlineParameters!T227*2),OutlineParameters!S227*2,OutlineParameters!T227*2)</f>
        <v>#N/A</v>
      </c>
      <c r="J164" s="347">
        <f>IF(ISNA(RockerConcaveParameters!O223),RockerConcaveParameters!N223,RockerConcaveParameters!O223)</f>
        <v>0</v>
      </c>
      <c r="K164" s="347" t="e">
        <f t="shared" si="31"/>
        <v>#N/A</v>
      </c>
      <c r="L164" s="347" t="e">
        <f t="shared" si="32"/>
        <v>#N/A</v>
      </c>
      <c r="M164" s="347">
        <f t="shared" si="33"/>
        <v>0</v>
      </c>
      <c r="N164" s="347">
        <f t="shared" si="22"/>
        <v>0</v>
      </c>
      <c r="O164" s="347" t="e">
        <f t="shared" si="23"/>
        <v>#N/A</v>
      </c>
      <c r="P164" s="350" t="e">
        <f t="shared" si="34"/>
        <v>#N/A</v>
      </c>
      <c r="Q164" s="347" t="e">
        <f>MIN(IF(H164&gt;0,P164/H164,NA()),FlexTests!$C$20)</f>
        <v>#N/A</v>
      </c>
      <c r="R164" s="347" t="e">
        <f t="shared" si="24"/>
        <v>#N/A</v>
      </c>
      <c r="S164" s="347" t="e">
        <f>SUM(R164:$R$952)</f>
        <v>#N/A</v>
      </c>
      <c r="T164" s="347" t="e">
        <f t="shared" si="25"/>
        <v>#N/A</v>
      </c>
      <c r="U164" s="350" t="e">
        <f>SUM(T164:$T$952)*1000</f>
        <v>#N/A</v>
      </c>
      <c r="V164" s="347" t="e">
        <f>R164*IF(ABS(A164)&lt;FlexTests!$C$19,0,1)</f>
        <v>#N/A</v>
      </c>
      <c r="W164" s="347" t="e">
        <f>SUM(V164:$V$951)</f>
        <v>#N/A</v>
      </c>
      <c r="X164" s="347" t="e">
        <f t="shared" si="35"/>
        <v>#N/A</v>
      </c>
      <c r="Y164" s="350" t="e">
        <f>SUM($X164:X$951)</f>
        <v>#N/A</v>
      </c>
      <c r="Z164" s="347"/>
      <c r="AA164" s="347">
        <f t="shared" si="26"/>
        <v>0</v>
      </c>
      <c r="AB164" s="347">
        <f t="shared" si="27"/>
        <v>0</v>
      </c>
      <c r="AC164" s="347" t="e">
        <f t="shared" si="36"/>
        <v>#N/A</v>
      </c>
      <c r="AD164" s="347" t="e">
        <f t="shared" si="28"/>
        <v>#N/A</v>
      </c>
      <c r="AE164" s="347" t="e">
        <f t="shared" si="29"/>
        <v>#N/A</v>
      </c>
      <c r="AF164" s="347" t="e">
        <f>AD164/'Laminate Schedule'!$E$86/10</f>
        <v>#N/A</v>
      </c>
      <c r="AG164" s="347" t="e">
        <f>AE164/'Laminate Schedule'!$E$90/10</f>
        <v>#N/A</v>
      </c>
      <c r="AH164" s="347">
        <f t="shared" si="37"/>
        <v>0</v>
      </c>
      <c r="AK164" s="567">
        <f t="shared" si="41"/>
        <v>0</v>
      </c>
      <c r="AL164" s="567">
        <f t="shared" si="42"/>
        <v>0</v>
      </c>
      <c r="AM164" s="567">
        <f t="shared" si="43"/>
        <v>0</v>
      </c>
      <c r="AN164" s="347">
        <f>IF(SUM(AK164:AM164)=0,0,(AK164*'Laminate Schedule'!$D$83*'Laminate Schedule'!$C$83+AL164*'Laminate Schedule'!$D$84*'Laminate Schedule'!$C$84+AM164*'Laminate Schedule'!$D$85*'Laminate Schedule'!$C$85)/(AK164*'Laminate Schedule'!$D$83+AL164*'Laminate Schedule'!$D$84+AM164*'Laminate Schedule'!$D$85))</f>
        <v>0</v>
      </c>
      <c r="AO164" s="347">
        <f>AK164*'Laminate Schedule'!$L$12+AL164*'Laminate Schedule'!$L$13+AM164*'Laminate Schedule'!$L$14</f>
        <v>0</v>
      </c>
    </row>
    <row r="165" spans="1:41" s="244" customFormat="1">
      <c r="A165" s="567">
        <v>-786</v>
      </c>
      <c r="B165" s="347">
        <f>IF(ABS(A165)&lt;$C$17,$C$15,$C$16)*IF(ABS(A165)&lt;OutlineParameters!$C$46/2,1,0)</f>
        <v>0</v>
      </c>
      <c r="C165" s="347">
        <f t="shared" si="30"/>
        <v>0</v>
      </c>
      <c r="D165" s="348">
        <f t="shared" si="21"/>
        <v>0</v>
      </c>
      <c r="E165" s="349">
        <f>FlexTests!$C$16*($C$36-ABS(A165))*IF(ABS(A165)&lt;$C$36,1,0)/1000</f>
        <v>0</v>
      </c>
      <c r="F165" s="349">
        <f>IF(NOT(ISNA(I165)),FlexTests!$C$17*(A166-A165)*I165/1000000*($C$36+A165)/1000*IF(ABS(A165)&lt;$C$31/2-FlexTests!$C$18,0,1),0)</f>
        <v>0</v>
      </c>
      <c r="G165" s="349">
        <f>SUM(F$52:$F164)</f>
        <v>0</v>
      </c>
      <c r="H165" s="348">
        <f>CHOOSE(FlexTests!$C$15,E165,G165)</f>
        <v>0</v>
      </c>
      <c r="I165" s="347" t="e">
        <f>IF(ISNA(OutlineParameters!T228*2),OutlineParameters!S228*2,OutlineParameters!T228*2)</f>
        <v>#N/A</v>
      </c>
      <c r="J165" s="347">
        <f>IF(ISNA(RockerConcaveParameters!O224),RockerConcaveParameters!N224,RockerConcaveParameters!O224)</f>
        <v>0</v>
      </c>
      <c r="K165" s="347" t="e">
        <f t="shared" si="31"/>
        <v>#N/A</v>
      </c>
      <c r="L165" s="347" t="e">
        <f t="shared" si="32"/>
        <v>#N/A</v>
      </c>
      <c r="M165" s="347">
        <f t="shared" si="33"/>
        <v>0</v>
      </c>
      <c r="N165" s="347">
        <f t="shared" si="22"/>
        <v>0</v>
      </c>
      <c r="O165" s="347" t="e">
        <f t="shared" si="23"/>
        <v>#N/A</v>
      </c>
      <c r="P165" s="350" t="e">
        <f t="shared" si="34"/>
        <v>#N/A</v>
      </c>
      <c r="Q165" s="347" t="e">
        <f>MIN(IF(H165&gt;0,P165/H165,NA()),FlexTests!$C$20)</f>
        <v>#N/A</v>
      </c>
      <c r="R165" s="347" t="e">
        <f t="shared" si="24"/>
        <v>#N/A</v>
      </c>
      <c r="S165" s="347" t="e">
        <f>SUM(R165:$R$952)</f>
        <v>#N/A</v>
      </c>
      <c r="T165" s="347" t="e">
        <f t="shared" si="25"/>
        <v>#N/A</v>
      </c>
      <c r="U165" s="350" t="e">
        <f>SUM(T165:$T$952)*1000</f>
        <v>#N/A</v>
      </c>
      <c r="V165" s="347" t="e">
        <f>R165*IF(ABS(A165)&lt;FlexTests!$C$19,0,1)</f>
        <v>#N/A</v>
      </c>
      <c r="W165" s="347" t="e">
        <f>SUM(V165:$V$951)</f>
        <v>#N/A</v>
      </c>
      <c r="X165" s="347" t="e">
        <f t="shared" si="35"/>
        <v>#N/A</v>
      </c>
      <c r="Y165" s="350" t="e">
        <f>SUM($X165:X$951)</f>
        <v>#N/A</v>
      </c>
      <c r="Z165" s="347"/>
      <c r="AA165" s="347">
        <f t="shared" si="26"/>
        <v>0</v>
      </c>
      <c r="AB165" s="347">
        <f t="shared" si="27"/>
        <v>0</v>
      </c>
      <c r="AC165" s="347" t="e">
        <f t="shared" si="36"/>
        <v>#N/A</v>
      </c>
      <c r="AD165" s="347" t="e">
        <f t="shared" si="28"/>
        <v>#N/A</v>
      </c>
      <c r="AE165" s="347" t="e">
        <f t="shared" si="29"/>
        <v>#N/A</v>
      </c>
      <c r="AF165" s="347" t="e">
        <f>AD165/'Laminate Schedule'!$E$86/10</f>
        <v>#N/A</v>
      </c>
      <c r="AG165" s="347" t="e">
        <f>AE165/'Laminate Schedule'!$E$90/10</f>
        <v>#N/A</v>
      </c>
      <c r="AH165" s="347">
        <f t="shared" si="37"/>
        <v>0</v>
      </c>
      <c r="AK165" s="567">
        <f t="shared" si="41"/>
        <v>0</v>
      </c>
      <c r="AL165" s="567">
        <f t="shared" si="42"/>
        <v>0</v>
      </c>
      <c r="AM165" s="567">
        <f t="shared" si="43"/>
        <v>0</v>
      </c>
      <c r="AN165" s="347">
        <f>IF(SUM(AK165:AM165)=0,0,(AK165*'Laminate Schedule'!$D$83*'Laminate Schedule'!$C$83+AL165*'Laminate Schedule'!$D$84*'Laminate Schedule'!$C$84+AM165*'Laminate Schedule'!$D$85*'Laminate Schedule'!$C$85)/(AK165*'Laminate Schedule'!$D$83+AL165*'Laminate Schedule'!$D$84+AM165*'Laminate Schedule'!$D$85))</f>
        <v>0</v>
      </c>
      <c r="AO165" s="347">
        <f>AK165*'Laminate Schedule'!$L$12+AL165*'Laminate Schedule'!$L$13+AM165*'Laminate Schedule'!$L$14</f>
        <v>0</v>
      </c>
    </row>
    <row r="166" spans="1:41" s="244" customFormat="1">
      <c r="A166" s="567">
        <v>-785</v>
      </c>
      <c r="B166" s="347">
        <f>IF(ABS(A166)&lt;$C$17,$C$15,$C$16)*IF(ABS(A166)&lt;OutlineParameters!$C$46/2,1,0)</f>
        <v>0</v>
      </c>
      <c r="C166" s="347">
        <f t="shared" si="30"/>
        <v>0</v>
      </c>
      <c r="D166" s="348">
        <f t="shared" si="21"/>
        <v>0</v>
      </c>
      <c r="E166" s="349">
        <f>FlexTests!$C$16*($C$36-ABS(A166))*IF(ABS(A166)&lt;$C$36,1,0)/1000</f>
        <v>0</v>
      </c>
      <c r="F166" s="349">
        <f>IF(NOT(ISNA(I166)),FlexTests!$C$17*(A167-A166)*I166/1000000*($C$36+A166)/1000*IF(ABS(A166)&lt;$C$31/2-FlexTests!$C$18,0,1),0)</f>
        <v>0</v>
      </c>
      <c r="G166" s="349">
        <f>SUM(F$52:$F165)</f>
        <v>0</v>
      </c>
      <c r="H166" s="348">
        <f>CHOOSE(FlexTests!$C$15,E166,G166)</f>
        <v>0</v>
      </c>
      <c r="I166" s="347" t="e">
        <f>IF(ISNA(OutlineParameters!T229*2),OutlineParameters!S229*2,OutlineParameters!T229*2)</f>
        <v>#N/A</v>
      </c>
      <c r="J166" s="347">
        <f>IF(ISNA(RockerConcaveParameters!O225),RockerConcaveParameters!N225,RockerConcaveParameters!O225)</f>
        <v>0</v>
      </c>
      <c r="K166" s="347" t="e">
        <f t="shared" si="31"/>
        <v>#N/A</v>
      </c>
      <c r="L166" s="347" t="e">
        <f t="shared" si="32"/>
        <v>#N/A</v>
      </c>
      <c r="M166" s="347">
        <f t="shared" si="33"/>
        <v>0</v>
      </c>
      <c r="N166" s="347">
        <f t="shared" si="22"/>
        <v>0</v>
      </c>
      <c r="O166" s="347" t="e">
        <f t="shared" si="23"/>
        <v>#N/A</v>
      </c>
      <c r="P166" s="350" t="e">
        <f t="shared" si="34"/>
        <v>#N/A</v>
      </c>
      <c r="Q166" s="347" t="e">
        <f>MIN(IF(H166&gt;0,P166/H166,NA()),FlexTests!$C$20)</f>
        <v>#N/A</v>
      </c>
      <c r="R166" s="347" t="e">
        <f t="shared" si="24"/>
        <v>#N/A</v>
      </c>
      <c r="S166" s="347" t="e">
        <f>SUM(R166:$R$952)</f>
        <v>#N/A</v>
      </c>
      <c r="T166" s="347" t="e">
        <f t="shared" si="25"/>
        <v>#N/A</v>
      </c>
      <c r="U166" s="350" t="e">
        <f>SUM(T166:$T$952)*1000</f>
        <v>#N/A</v>
      </c>
      <c r="V166" s="347" t="e">
        <f>R166*IF(ABS(A166)&lt;FlexTests!$C$19,0,1)</f>
        <v>#N/A</v>
      </c>
      <c r="W166" s="347" t="e">
        <f>SUM(V166:$V$951)</f>
        <v>#N/A</v>
      </c>
      <c r="X166" s="347" t="e">
        <f t="shared" si="35"/>
        <v>#N/A</v>
      </c>
      <c r="Y166" s="350" t="e">
        <f>SUM($X166:X$951)</f>
        <v>#N/A</v>
      </c>
      <c r="Z166" s="347"/>
      <c r="AA166" s="347">
        <f t="shared" si="26"/>
        <v>0</v>
      </c>
      <c r="AB166" s="347">
        <f t="shared" si="27"/>
        <v>0</v>
      </c>
      <c r="AC166" s="347" t="e">
        <f t="shared" si="36"/>
        <v>#N/A</v>
      </c>
      <c r="AD166" s="347" t="e">
        <f t="shared" si="28"/>
        <v>#N/A</v>
      </c>
      <c r="AE166" s="347" t="e">
        <f t="shared" si="29"/>
        <v>#N/A</v>
      </c>
      <c r="AF166" s="347" t="e">
        <f>AD166/'Laminate Schedule'!$E$86/10</f>
        <v>#N/A</v>
      </c>
      <c r="AG166" s="347" t="e">
        <f>AE166/'Laminate Schedule'!$E$90/10</f>
        <v>#N/A</v>
      </c>
      <c r="AH166" s="347">
        <f t="shared" si="37"/>
        <v>0</v>
      </c>
      <c r="AK166" s="567">
        <f t="shared" si="41"/>
        <v>0</v>
      </c>
      <c r="AL166" s="567">
        <f t="shared" si="42"/>
        <v>0</v>
      </c>
      <c r="AM166" s="567">
        <f t="shared" si="43"/>
        <v>0</v>
      </c>
      <c r="AN166" s="347">
        <f>IF(SUM(AK166:AM166)=0,0,(AK166*'Laminate Schedule'!$D$83*'Laminate Schedule'!$C$83+AL166*'Laminate Schedule'!$D$84*'Laminate Schedule'!$C$84+AM166*'Laminate Schedule'!$D$85*'Laminate Schedule'!$C$85)/(AK166*'Laminate Schedule'!$D$83+AL166*'Laminate Schedule'!$D$84+AM166*'Laminate Schedule'!$D$85))</f>
        <v>0</v>
      </c>
      <c r="AO166" s="347">
        <f>AK166*'Laminate Schedule'!$L$12+AL166*'Laminate Schedule'!$L$13+AM166*'Laminate Schedule'!$L$14</f>
        <v>0</v>
      </c>
    </row>
    <row r="167" spans="1:41" s="244" customFormat="1">
      <c r="A167" s="567">
        <v>-784</v>
      </c>
      <c r="B167" s="347">
        <f>IF(ABS(A167)&lt;$C$17,$C$15,$C$16)*IF(ABS(A167)&lt;OutlineParameters!$C$46/2,1,0)</f>
        <v>0</v>
      </c>
      <c r="C167" s="347">
        <f t="shared" si="30"/>
        <v>0</v>
      </c>
      <c r="D167" s="348">
        <f t="shared" si="21"/>
        <v>0</v>
      </c>
      <c r="E167" s="349">
        <f>FlexTests!$C$16*($C$36-ABS(A167))*IF(ABS(A167)&lt;$C$36,1,0)/1000</f>
        <v>0</v>
      </c>
      <c r="F167" s="349">
        <f>IF(NOT(ISNA(I167)),FlexTests!$C$17*(A168-A167)*I167/1000000*($C$36+A167)/1000*IF(ABS(A167)&lt;$C$31/2-FlexTests!$C$18,0,1),0)</f>
        <v>0</v>
      </c>
      <c r="G167" s="349">
        <f>SUM(F$52:$F166)</f>
        <v>0</v>
      </c>
      <c r="H167" s="348">
        <f>CHOOSE(FlexTests!$C$15,E167,G167)</f>
        <v>0</v>
      </c>
      <c r="I167" s="347" t="e">
        <f>IF(ISNA(OutlineParameters!T230*2),OutlineParameters!S230*2,OutlineParameters!T230*2)</f>
        <v>#N/A</v>
      </c>
      <c r="J167" s="347">
        <f>IF(ISNA(RockerConcaveParameters!O226),RockerConcaveParameters!N226,RockerConcaveParameters!O226)</f>
        <v>0</v>
      </c>
      <c r="K167" s="347" t="e">
        <f t="shared" si="31"/>
        <v>#N/A</v>
      </c>
      <c r="L167" s="347" t="e">
        <f t="shared" si="32"/>
        <v>#N/A</v>
      </c>
      <c r="M167" s="347">
        <f t="shared" si="33"/>
        <v>0</v>
      </c>
      <c r="N167" s="347">
        <f t="shared" si="22"/>
        <v>0</v>
      </c>
      <c r="O167" s="347" t="e">
        <f t="shared" si="23"/>
        <v>#N/A</v>
      </c>
      <c r="P167" s="350" t="e">
        <f t="shared" si="34"/>
        <v>#N/A</v>
      </c>
      <c r="Q167" s="347" t="e">
        <f>MIN(IF(H167&gt;0,P167/H167,NA()),FlexTests!$C$20)</f>
        <v>#N/A</v>
      </c>
      <c r="R167" s="347" t="e">
        <f t="shared" si="24"/>
        <v>#N/A</v>
      </c>
      <c r="S167" s="347" t="e">
        <f>SUM(R167:$R$952)</f>
        <v>#N/A</v>
      </c>
      <c r="T167" s="347" t="e">
        <f t="shared" si="25"/>
        <v>#N/A</v>
      </c>
      <c r="U167" s="350" t="e">
        <f>SUM(T167:$T$952)*1000</f>
        <v>#N/A</v>
      </c>
      <c r="V167" s="347" t="e">
        <f>R167*IF(ABS(A167)&lt;FlexTests!$C$19,0,1)</f>
        <v>#N/A</v>
      </c>
      <c r="W167" s="347" t="e">
        <f>SUM(V167:$V$951)</f>
        <v>#N/A</v>
      </c>
      <c r="X167" s="347" t="e">
        <f t="shared" si="35"/>
        <v>#N/A</v>
      </c>
      <c r="Y167" s="350" t="e">
        <f>SUM($X167:X$951)</f>
        <v>#N/A</v>
      </c>
      <c r="Z167" s="347"/>
      <c r="AA167" s="347">
        <f t="shared" si="26"/>
        <v>0</v>
      </c>
      <c r="AB167" s="347">
        <f t="shared" si="27"/>
        <v>0</v>
      </c>
      <c r="AC167" s="347" t="e">
        <f t="shared" si="36"/>
        <v>#N/A</v>
      </c>
      <c r="AD167" s="347" t="e">
        <f t="shared" si="28"/>
        <v>#N/A</v>
      </c>
      <c r="AE167" s="347" t="e">
        <f t="shared" si="29"/>
        <v>#N/A</v>
      </c>
      <c r="AF167" s="347" t="e">
        <f>AD167/'Laminate Schedule'!$E$86/10</f>
        <v>#N/A</v>
      </c>
      <c r="AG167" s="347" t="e">
        <f>AE167/'Laminate Schedule'!$E$90/10</f>
        <v>#N/A</v>
      </c>
      <c r="AH167" s="347">
        <f t="shared" si="37"/>
        <v>0</v>
      </c>
      <c r="AK167" s="567">
        <f t="shared" si="41"/>
        <v>0</v>
      </c>
      <c r="AL167" s="567">
        <f t="shared" si="42"/>
        <v>0</v>
      </c>
      <c r="AM167" s="567">
        <f t="shared" si="43"/>
        <v>0</v>
      </c>
      <c r="AN167" s="347">
        <f>IF(SUM(AK167:AM167)=0,0,(AK167*'Laminate Schedule'!$D$83*'Laminate Schedule'!$C$83+AL167*'Laminate Schedule'!$D$84*'Laminate Schedule'!$C$84+AM167*'Laminate Schedule'!$D$85*'Laminate Schedule'!$C$85)/(AK167*'Laminate Schedule'!$D$83+AL167*'Laminate Schedule'!$D$84+AM167*'Laminate Schedule'!$D$85))</f>
        <v>0</v>
      </c>
      <c r="AO167" s="347">
        <f>AK167*'Laminate Schedule'!$L$12+AL167*'Laminate Schedule'!$L$13+AM167*'Laminate Schedule'!$L$14</f>
        <v>0</v>
      </c>
    </row>
    <row r="168" spans="1:41" s="244" customFormat="1">
      <c r="A168" s="567">
        <v>-783</v>
      </c>
      <c r="B168" s="347">
        <f>IF(ABS(A168)&lt;$C$17,$C$15,$C$16)*IF(ABS(A168)&lt;OutlineParameters!$C$46/2,1,0)</f>
        <v>0</v>
      </c>
      <c r="C168" s="347">
        <f t="shared" si="30"/>
        <v>0</v>
      </c>
      <c r="D168" s="348">
        <f t="shared" si="21"/>
        <v>0</v>
      </c>
      <c r="E168" s="349">
        <f>FlexTests!$C$16*($C$36-ABS(A168))*IF(ABS(A168)&lt;$C$36,1,0)/1000</f>
        <v>0</v>
      </c>
      <c r="F168" s="349">
        <f>IF(NOT(ISNA(I168)),FlexTests!$C$17*(A169-A168)*I168/1000000*($C$36+A168)/1000*IF(ABS(A168)&lt;$C$31/2-FlexTests!$C$18,0,1),0)</f>
        <v>0</v>
      </c>
      <c r="G168" s="349">
        <f>SUM(F$52:$F167)</f>
        <v>0</v>
      </c>
      <c r="H168" s="348">
        <f>CHOOSE(FlexTests!$C$15,E168,G168)</f>
        <v>0</v>
      </c>
      <c r="I168" s="347" t="e">
        <f>IF(ISNA(OutlineParameters!T231*2),OutlineParameters!S231*2,OutlineParameters!T231*2)</f>
        <v>#N/A</v>
      </c>
      <c r="J168" s="347">
        <f>IF(ISNA(RockerConcaveParameters!O227),RockerConcaveParameters!N227,RockerConcaveParameters!O227)</f>
        <v>0</v>
      </c>
      <c r="K168" s="347" t="e">
        <f t="shared" si="31"/>
        <v>#N/A</v>
      </c>
      <c r="L168" s="347" t="e">
        <f t="shared" si="32"/>
        <v>#N/A</v>
      </c>
      <c r="M168" s="347">
        <f t="shared" si="33"/>
        <v>0</v>
      </c>
      <c r="N168" s="347">
        <f t="shared" si="22"/>
        <v>0</v>
      </c>
      <c r="O168" s="347" t="e">
        <f t="shared" si="23"/>
        <v>#N/A</v>
      </c>
      <c r="P168" s="350" t="e">
        <f t="shared" si="34"/>
        <v>#N/A</v>
      </c>
      <c r="Q168" s="347" t="e">
        <f>MIN(IF(H168&gt;0,P168/H168,NA()),FlexTests!$C$20)</f>
        <v>#N/A</v>
      </c>
      <c r="R168" s="347" t="e">
        <f t="shared" si="24"/>
        <v>#N/A</v>
      </c>
      <c r="S168" s="347" t="e">
        <f>SUM(R168:$R$952)</f>
        <v>#N/A</v>
      </c>
      <c r="T168" s="347" t="e">
        <f t="shared" si="25"/>
        <v>#N/A</v>
      </c>
      <c r="U168" s="350" t="e">
        <f>SUM(T168:$T$952)*1000</f>
        <v>#N/A</v>
      </c>
      <c r="V168" s="347" t="e">
        <f>R168*IF(ABS(A168)&lt;FlexTests!$C$19,0,1)</f>
        <v>#N/A</v>
      </c>
      <c r="W168" s="347" t="e">
        <f>SUM(V168:$V$951)</f>
        <v>#N/A</v>
      </c>
      <c r="X168" s="347" t="e">
        <f t="shared" si="35"/>
        <v>#N/A</v>
      </c>
      <c r="Y168" s="350" t="e">
        <f>SUM($X168:X$951)</f>
        <v>#N/A</v>
      </c>
      <c r="Z168" s="347"/>
      <c r="AA168" s="347">
        <f t="shared" si="26"/>
        <v>0</v>
      </c>
      <c r="AB168" s="347">
        <f t="shared" si="27"/>
        <v>0</v>
      </c>
      <c r="AC168" s="347" t="e">
        <f t="shared" si="36"/>
        <v>#N/A</v>
      </c>
      <c r="AD168" s="347" t="e">
        <f t="shared" si="28"/>
        <v>#N/A</v>
      </c>
      <c r="AE168" s="347" t="e">
        <f t="shared" si="29"/>
        <v>#N/A</v>
      </c>
      <c r="AF168" s="347" t="e">
        <f>AD168/'Laminate Schedule'!$E$86/10</f>
        <v>#N/A</v>
      </c>
      <c r="AG168" s="347" t="e">
        <f>AE168/'Laminate Schedule'!$E$90/10</f>
        <v>#N/A</v>
      </c>
      <c r="AH168" s="347">
        <f t="shared" si="37"/>
        <v>0</v>
      </c>
      <c r="AK168" s="567">
        <f t="shared" si="41"/>
        <v>0</v>
      </c>
      <c r="AL168" s="567">
        <f t="shared" si="42"/>
        <v>0</v>
      </c>
      <c r="AM168" s="567">
        <f t="shared" si="43"/>
        <v>0</v>
      </c>
      <c r="AN168" s="347">
        <f>IF(SUM(AK168:AM168)=0,0,(AK168*'Laminate Schedule'!$D$83*'Laminate Schedule'!$C$83+AL168*'Laminate Schedule'!$D$84*'Laminate Schedule'!$C$84+AM168*'Laminate Schedule'!$D$85*'Laminate Schedule'!$C$85)/(AK168*'Laminate Schedule'!$D$83+AL168*'Laminate Schedule'!$D$84+AM168*'Laminate Schedule'!$D$85))</f>
        <v>0</v>
      </c>
      <c r="AO168" s="347">
        <f>AK168*'Laminate Schedule'!$L$12+AL168*'Laminate Schedule'!$L$13+AM168*'Laminate Schedule'!$L$14</f>
        <v>0</v>
      </c>
    </row>
    <row r="169" spans="1:41" s="244" customFormat="1">
      <c r="A169" s="567">
        <v>-782</v>
      </c>
      <c r="B169" s="347">
        <f>IF(ABS(A169)&lt;$C$17,$C$15,$C$16)*IF(ABS(A169)&lt;OutlineParameters!$C$46/2,1,0)</f>
        <v>0</v>
      </c>
      <c r="C169" s="347">
        <f t="shared" si="30"/>
        <v>0</v>
      </c>
      <c r="D169" s="348">
        <f t="shared" si="21"/>
        <v>0</v>
      </c>
      <c r="E169" s="349">
        <f>FlexTests!$C$16*($C$36-ABS(A169))*IF(ABS(A169)&lt;$C$36,1,0)/1000</f>
        <v>0</v>
      </c>
      <c r="F169" s="349">
        <f>IF(NOT(ISNA(I169)),FlexTests!$C$17*(A170-A169)*I169/1000000*($C$36+A169)/1000*IF(ABS(A169)&lt;$C$31/2-FlexTests!$C$18,0,1),0)</f>
        <v>0</v>
      </c>
      <c r="G169" s="349">
        <f>SUM(F$52:$F168)</f>
        <v>0</v>
      </c>
      <c r="H169" s="348">
        <f>CHOOSE(FlexTests!$C$15,E169,G169)</f>
        <v>0</v>
      </c>
      <c r="I169" s="347" t="e">
        <f>IF(ISNA(OutlineParameters!T232*2),OutlineParameters!S232*2,OutlineParameters!T232*2)</f>
        <v>#N/A</v>
      </c>
      <c r="J169" s="347">
        <f>IF(ISNA(RockerConcaveParameters!O228),RockerConcaveParameters!N228,RockerConcaveParameters!O228)</f>
        <v>0</v>
      </c>
      <c r="K169" s="347" t="e">
        <f t="shared" si="31"/>
        <v>#N/A</v>
      </c>
      <c r="L169" s="347" t="e">
        <f t="shared" si="32"/>
        <v>#N/A</v>
      </c>
      <c r="M169" s="347">
        <f t="shared" si="33"/>
        <v>0</v>
      </c>
      <c r="N169" s="347">
        <f t="shared" si="22"/>
        <v>0</v>
      </c>
      <c r="O169" s="347" t="e">
        <f t="shared" si="23"/>
        <v>#N/A</v>
      </c>
      <c r="P169" s="350" t="e">
        <f t="shared" si="34"/>
        <v>#N/A</v>
      </c>
      <c r="Q169" s="347" t="e">
        <f>MIN(IF(H169&gt;0,P169/H169,NA()),FlexTests!$C$20)</f>
        <v>#N/A</v>
      </c>
      <c r="R169" s="347" t="e">
        <f t="shared" si="24"/>
        <v>#N/A</v>
      </c>
      <c r="S169" s="347" t="e">
        <f>SUM(R169:$R$952)</f>
        <v>#N/A</v>
      </c>
      <c r="T169" s="347" t="e">
        <f t="shared" si="25"/>
        <v>#N/A</v>
      </c>
      <c r="U169" s="350" t="e">
        <f>SUM(T169:$T$952)*1000</f>
        <v>#N/A</v>
      </c>
      <c r="V169" s="347" t="e">
        <f>R169*IF(ABS(A169)&lt;FlexTests!$C$19,0,1)</f>
        <v>#N/A</v>
      </c>
      <c r="W169" s="347" t="e">
        <f>SUM(V169:$V$951)</f>
        <v>#N/A</v>
      </c>
      <c r="X169" s="347" t="e">
        <f t="shared" si="35"/>
        <v>#N/A</v>
      </c>
      <c r="Y169" s="350" t="e">
        <f>SUM($X169:X$951)</f>
        <v>#N/A</v>
      </c>
      <c r="Z169" s="347"/>
      <c r="AA169" s="347">
        <f t="shared" si="26"/>
        <v>0</v>
      </c>
      <c r="AB169" s="347">
        <f t="shared" si="27"/>
        <v>0</v>
      </c>
      <c r="AC169" s="347" t="e">
        <f t="shared" si="36"/>
        <v>#N/A</v>
      </c>
      <c r="AD169" s="347" t="e">
        <f t="shared" si="28"/>
        <v>#N/A</v>
      </c>
      <c r="AE169" s="347" t="e">
        <f t="shared" si="29"/>
        <v>#N/A</v>
      </c>
      <c r="AF169" s="347" t="e">
        <f>AD169/'Laminate Schedule'!$E$86/10</f>
        <v>#N/A</v>
      </c>
      <c r="AG169" s="347" t="e">
        <f>AE169/'Laminate Schedule'!$E$90/10</f>
        <v>#N/A</v>
      </c>
      <c r="AH169" s="347">
        <f t="shared" si="37"/>
        <v>0</v>
      </c>
      <c r="AK169" s="567">
        <f t="shared" si="41"/>
        <v>0</v>
      </c>
      <c r="AL169" s="567">
        <f t="shared" si="42"/>
        <v>0</v>
      </c>
      <c r="AM169" s="567">
        <f t="shared" si="43"/>
        <v>0</v>
      </c>
      <c r="AN169" s="347">
        <f>IF(SUM(AK169:AM169)=0,0,(AK169*'Laminate Schedule'!$D$83*'Laminate Schedule'!$C$83+AL169*'Laminate Schedule'!$D$84*'Laminate Schedule'!$C$84+AM169*'Laminate Schedule'!$D$85*'Laminate Schedule'!$C$85)/(AK169*'Laminate Schedule'!$D$83+AL169*'Laminate Schedule'!$D$84+AM169*'Laminate Schedule'!$D$85))</f>
        <v>0</v>
      </c>
      <c r="AO169" s="347">
        <f>AK169*'Laminate Schedule'!$L$12+AL169*'Laminate Schedule'!$L$13+AM169*'Laminate Schedule'!$L$14</f>
        <v>0</v>
      </c>
    </row>
    <row r="170" spans="1:41" s="244" customFormat="1">
      <c r="A170" s="567">
        <v>-781</v>
      </c>
      <c r="B170" s="347">
        <f>IF(ABS(A170)&lt;$C$17,$C$15,$C$16)*IF(ABS(A170)&lt;OutlineParameters!$C$46/2,1,0)</f>
        <v>0</v>
      </c>
      <c r="C170" s="347">
        <f t="shared" si="30"/>
        <v>0</v>
      </c>
      <c r="D170" s="348">
        <f t="shared" si="21"/>
        <v>0</v>
      </c>
      <c r="E170" s="349">
        <f>FlexTests!$C$16*($C$36-ABS(A170))*IF(ABS(A170)&lt;$C$36,1,0)/1000</f>
        <v>0</v>
      </c>
      <c r="F170" s="349">
        <f>IF(NOT(ISNA(I170)),FlexTests!$C$17*(A171-A170)*I170/1000000*($C$36+A170)/1000*IF(ABS(A170)&lt;$C$31/2-FlexTests!$C$18,0,1),0)</f>
        <v>0</v>
      </c>
      <c r="G170" s="349">
        <f>SUM(F$52:$F169)</f>
        <v>0</v>
      </c>
      <c r="H170" s="348">
        <f>CHOOSE(FlexTests!$C$15,E170,G170)</f>
        <v>0</v>
      </c>
      <c r="I170" s="347" t="e">
        <f>IF(ISNA(OutlineParameters!T233*2),OutlineParameters!S233*2,OutlineParameters!T233*2)</f>
        <v>#N/A</v>
      </c>
      <c r="J170" s="347">
        <f>IF(ISNA(RockerConcaveParameters!O229),RockerConcaveParameters!N229,RockerConcaveParameters!O229)</f>
        <v>0</v>
      </c>
      <c r="K170" s="347" t="e">
        <f t="shared" si="31"/>
        <v>#N/A</v>
      </c>
      <c r="L170" s="347" t="e">
        <f t="shared" si="32"/>
        <v>#N/A</v>
      </c>
      <c r="M170" s="347">
        <f t="shared" si="33"/>
        <v>0</v>
      </c>
      <c r="N170" s="347">
        <f t="shared" si="22"/>
        <v>0</v>
      </c>
      <c r="O170" s="347" t="e">
        <f t="shared" si="23"/>
        <v>#N/A</v>
      </c>
      <c r="P170" s="350" t="e">
        <f t="shared" si="34"/>
        <v>#N/A</v>
      </c>
      <c r="Q170" s="347" t="e">
        <f>MIN(IF(H170&gt;0,P170/H170,NA()),FlexTests!$C$20)</f>
        <v>#N/A</v>
      </c>
      <c r="R170" s="347" t="e">
        <f t="shared" si="24"/>
        <v>#N/A</v>
      </c>
      <c r="S170" s="347" t="e">
        <f>SUM(R170:$R$952)</f>
        <v>#N/A</v>
      </c>
      <c r="T170" s="347" t="e">
        <f t="shared" si="25"/>
        <v>#N/A</v>
      </c>
      <c r="U170" s="350" t="e">
        <f>SUM(T170:$T$952)*1000</f>
        <v>#N/A</v>
      </c>
      <c r="V170" s="347" t="e">
        <f>R170*IF(ABS(A170)&lt;FlexTests!$C$19,0,1)</f>
        <v>#N/A</v>
      </c>
      <c r="W170" s="347" t="e">
        <f>SUM(V170:$V$951)</f>
        <v>#N/A</v>
      </c>
      <c r="X170" s="347" t="e">
        <f t="shared" si="35"/>
        <v>#N/A</v>
      </c>
      <c r="Y170" s="350" t="e">
        <f>SUM($X170:X$951)</f>
        <v>#N/A</v>
      </c>
      <c r="Z170" s="347"/>
      <c r="AA170" s="347">
        <f t="shared" si="26"/>
        <v>0</v>
      </c>
      <c r="AB170" s="347">
        <f t="shared" si="27"/>
        <v>0</v>
      </c>
      <c r="AC170" s="347" t="e">
        <f t="shared" si="36"/>
        <v>#N/A</v>
      </c>
      <c r="AD170" s="347" t="e">
        <f t="shared" si="28"/>
        <v>#N/A</v>
      </c>
      <c r="AE170" s="347" t="e">
        <f t="shared" si="29"/>
        <v>#N/A</v>
      </c>
      <c r="AF170" s="347" t="e">
        <f>AD170/'Laminate Schedule'!$E$86/10</f>
        <v>#N/A</v>
      </c>
      <c r="AG170" s="347" t="e">
        <f>AE170/'Laminate Schedule'!$E$90/10</f>
        <v>#N/A</v>
      </c>
      <c r="AH170" s="347">
        <f t="shared" si="37"/>
        <v>0</v>
      </c>
      <c r="AK170" s="567">
        <f t="shared" si="41"/>
        <v>0</v>
      </c>
      <c r="AL170" s="567">
        <f t="shared" si="42"/>
        <v>0</v>
      </c>
      <c r="AM170" s="567">
        <f t="shared" si="43"/>
        <v>0</v>
      </c>
      <c r="AN170" s="347">
        <f>IF(SUM(AK170:AM170)=0,0,(AK170*'Laminate Schedule'!$D$83*'Laminate Schedule'!$C$83+AL170*'Laminate Schedule'!$D$84*'Laminate Schedule'!$C$84+AM170*'Laminate Schedule'!$D$85*'Laminate Schedule'!$C$85)/(AK170*'Laminate Schedule'!$D$83+AL170*'Laminate Schedule'!$D$84+AM170*'Laminate Schedule'!$D$85))</f>
        <v>0</v>
      </c>
      <c r="AO170" s="347">
        <f>AK170*'Laminate Schedule'!$L$12+AL170*'Laminate Schedule'!$L$13+AM170*'Laminate Schedule'!$L$14</f>
        <v>0</v>
      </c>
    </row>
    <row r="171" spans="1:41" s="244" customFormat="1">
      <c r="A171" s="567">
        <v>-780</v>
      </c>
      <c r="B171" s="347">
        <f>IF(ABS(A171)&lt;$C$17,$C$15,$C$16)*IF(ABS(A171)&lt;OutlineParameters!$C$46/2,1,0)</f>
        <v>0</v>
      </c>
      <c r="C171" s="347">
        <f t="shared" si="30"/>
        <v>0</v>
      </c>
      <c r="D171" s="348">
        <f t="shared" si="21"/>
        <v>0</v>
      </c>
      <c r="E171" s="349">
        <f>FlexTests!$C$16*($C$36-ABS(A171))*IF(ABS(A171)&lt;$C$36,1,0)/1000</f>
        <v>0</v>
      </c>
      <c r="F171" s="349">
        <f>IF(NOT(ISNA(I171)),FlexTests!$C$17*(A172-A171)*I171/1000000*($C$36+A171)/1000*IF(ABS(A171)&lt;$C$31/2-FlexTests!$C$18,0,1),0)</f>
        <v>0</v>
      </c>
      <c r="G171" s="349">
        <f>SUM(F$52:$F170)</f>
        <v>0</v>
      </c>
      <c r="H171" s="348">
        <f>CHOOSE(FlexTests!$C$15,E171,G171)</f>
        <v>0</v>
      </c>
      <c r="I171" s="347" t="e">
        <f>IF(ISNA(OutlineParameters!T234*2),OutlineParameters!S234*2,OutlineParameters!T234*2)</f>
        <v>#N/A</v>
      </c>
      <c r="J171" s="347">
        <f>IF(ISNA(RockerConcaveParameters!O230),RockerConcaveParameters!N230,RockerConcaveParameters!O230)</f>
        <v>0</v>
      </c>
      <c r="K171" s="347" t="e">
        <f t="shared" si="31"/>
        <v>#N/A</v>
      </c>
      <c r="L171" s="347" t="e">
        <f t="shared" si="32"/>
        <v>#N/A</v>
      </c>
      <c r="M171" s="347">
        <f t="shared" si="33"/>
        <v>0</v>
      </c>
      <c r="N171" s="347">
        <f t="shared" si="22"/>
        <v>0</v>
      </c>
      <c r="O171" s="347" t="e">
        <f t="shared" si="23"/>
        <v>#N/A</v>
      </c>
      <c r="P171" s="350" t="e">
        <f t="shared" si="34"/>
        <v>#N/A</v>
      </c>
      <c r="Q171" s="347" t="e">
        <f>MIN(IF(H171&gt;0,P171/H171,NA()),FlexTests!$C$20)</f>
        <v>#N/A</v>
      </c>
      <c r="R171" s="347" t="e">
        <f t="shared" si="24"/>
        <v>#N/A</v>
      </c>
      <c r="S171" s="347" t="e">
        <f>SUM(R171:$R$952)</f>
        <v>#N/A</v>
      </c>
      <c r="T171" s="347" t="e">
        <f t="shared" si="25"/>
        <v>#N/A</v>
      </c>
      <c r="U171" s="350" t="e">
        <f>SUM(T171:$T$952)*1000</f>
        <v>#N/A</v>
      </c>
      <c r="V171" s="347" t="e">
        <f>R171*IF(ABS(A171)&lt;FlexTests!$C$19,0,1)</f>
        <v>#N/A</v>
      </c>
      <c r="W171" s="347" t="e">
        <f>SUM(V171:$V$951)</f>
        <v>#N/A</v>
      </c>
      <c r="X171" s="347" t="e">
        <f t="shared" si="35"/>
        <v>#N/A</v>
      </c>
      <c r="Y171" s="350" t="e">
        <f>SUM($X171:X$951)</f>
        <v>#N/A</v>
      </c>
      <c r="Z171" s="347"/>
      <c r="AA171" s="347">
        <f t="shared" si="26"/>
        <v>0</v>
      </c>
      <c r="AB171" s="347">
        <f t="shared" si="27"/>
        <v>0</v>
      </c>
      <c r="AC171" s="347" t="e">
        <f t="shared" si="36"/>
        <v>#N/A</v>
      </c>
      <c r="AD171" s="347" t="e">
        <f t="shared" si="28"/>
        <v>#N/A</v>
      </c>
      <c r="AE171" s="347" t="e">
        <f t="shared" si="29"/>
        <v>#N/A</v>
      </c>
      <c r="AF171" s="347" t="e">
        <f>AD171/'Laminate Schedule'!$E$86/10</f>
        <v>#N/A</v>
      </c>
      <c r="AG171" s="347" t="e">
        <f>AE171/'Laminate Schedule'!$E$90/10</f>
        <v>#N/A</v>
      </c>
      <c r="AH171" s="347">
        <f t="shared" si="37"/>
        <v>0</v>
      </c>
      <c r="AK171" s="567">
        <f t="shared" si="41"/>
        <v>0</v>
      </c>
      <c r="AL171" s="567">
        <f t="shared" si="42"/>
        <v>0</v>
      </c>
      <c r="AM171" s="567">
        <f t="shared" si="43"/>
        <v>0</v>
      </c>
      <c r="AN171" s="347">
        <f>IF(SUM(AK171:AM171)=0,0,(AK171*'Laminate Schedule'!$D$83*'Laminate Schedule'!$C$83+AL171*'Laminate Schedule'!$D$84*'Laminate Schedule'!$C$84+AM171*'Laminate Schedule'!$D$85*'Laminate Schedule'!$C$85)/(AK171*'Laminate Schedule'!$D$83+AL171*'Laminate Schedule'!$D$84+AM171*'Laminate Schedule'!$D$85))</f>
        <v>0</v>
      </c>
      <c r="AO171" s="347">
        <f>AK171*'Laminate Schedule'!$L$12+AL171*'Laminate Schedule'!$L$13+AM171*'Laminate Schedule'!$L$14</f>
        <v>0</v>
      </c>
    </row>
    <row r="172" spans="1:41" s="244" customFormat="1">
      <c r="A172" s="567">
        <v>-779</v>
      </c>
      <c r="B172" s="347">
        <f>IF(ABS(A172)&lt;$C$17,$C$15,$C$16)*IF(ABS(A172)&lt;OutlineParameters!$C$46/2,1,0)</f>
        <v>0</v>
      </c>
      <c r="C172" s="347">
        <f t="shared" si="30"/>
        <v>0</v>
      </c>
      <c r="D172" s="348">
        <f t="shared" si="21"/>
        <v>0</v>
      </c>
      <c r="E172" s="349">
        <f>FlexTests!$C$16*($C$36-ABS(A172))*IF(ABS(A172)&lt;$C$36,1,0)/1000</f>
        <v>0</v>
      </c>
      <c r="F172" s="349">
        <f>IF(NOT(ISNA(I172)),FlexTests!$C$17*(A173-A172)*I172/1000000*($C$36+A172)/1000*IF(ABS(A172)&lt;$C$31/2-FlexTests!$C$18,0,1),0)</f>
        <v>0</v>
      </c>
      <c r="G172" s="349">
        <f>SUM(F$52:$F171)</f>
        <v>0</v>
      </c>
      <c r="H172" s="348">
        <f>CHOOSE(FlexTests!$C$15,E172,G172)</f>
        <v>0</v>
      </c>
      <c r="I172" s="347" t="e">
        <f>IF(ISNA(OutlineParameters!T235*2),OutlineParameters!S235*2,OutlineParameters!T235*2)</f>
        <v>#N/A</v>
      </c>
      <c r="J172" s="347">
        <f>IF(ISNA(RockerConcaveParameters!O231),RockerConcaveParameters!N231,RockerConcaveParameters!O231)</f>
        <v>0</v>
      </c>
      <c r="K172" s="347" t="e">
        <f t="shared" si="31"/>
        <v>#N/A</v>
      </c>
      <c r="L172" s="347" t="e">
        <f t="shared" si="32"/>
        <v>#N/A</v>
      </c>
      <c r="M172" s="347">
        <f t="shared" si="33"/>
        <v>0</v>
      </c>
      <c r="N172" s="347">
        <f t="shared" si="22"/>
        <v>0</v>
      </c>
      <c r="O172" s="347" t="e">
        <f t="shared" si="23"/>
        <v>#N/A</v>
      </c>
      <c r="P172" s="350" t="e">
        <f t="shared" si="34"/>
        <v>#N/A</v>
      </c>
      <c r="Q172" s="347" t="e">
        <f>MIN(IF(H172&gt;0,P172/H172,NA()),FlexTests!$C$20)</f>
        <v>#N/A</v>
      </c>
      <c r="R172" s="347" t="e">
        <f t="shared" si="24"/>
        <v>#N/A</v>
      </c>
      <c r="S172" s="347" t="e">
        <f>SUM(R172:$R$952)</f>
        <v>#N/A</v>
      </c>
      <c r="T172" s="347" t="e">
        <f t="shared" si="25"/>
        <v>#N/A</v>
      </c>
      <c r="U172" s="350" t="e">
        <f>SUM(T172:$T$952)*1000</f>
        <v>#N/A</v>
      </c>
      <c r="V172" s="347" t="e">
        <f>R172*IF(ABS(A172)&lt;FlexTests!$C$19,0,1)</f>
        <v>#N/A</v>
      </c>
      <c r="W172" s="347" t="e">
        <f>SUM(V172:$V$951)</f>
        <v>#N/A</v>
      </c>
      <c r="X172" s="347" t="e">
        <f t="shared" si="35"/>
        <v>#N/A</v>
      </c>
      <c r="Y172" s="350" t="e">
        <f>SUM($X172:X$951)</f>
        <v>#N/A</v>
      </c>
      <c r="Z172" s="347"/>
      <c r="AA172" s="347">
        <f t="shared" si="26"/>
        <v>0</v>
      </c>
      <c r="AB172" s="347">
        <f t="shared" si="27"/>
        <v>0</v>
      </c>
      <c r="AC172" s="347" t="e">
        <f t="shared" si="36"/>
        <v>#N/A</v>
      </c>
      <c r="AD172" s="347" t="e">
        <f t="shared" si="28"/>
        <v>#N/A</v>
      </c>
      <c r="AE172" s="347" t="e">
        <f t="shared" si="29"/>
        <v>#N/A</v>
      </c>
      <c r="AF172" s="347" t="e">
        <f>AD172/'Laminate Schedule'!$E$86/10</f>
        <v>#N/A</v>
      </c>
      <c r="AG172" s="347" t="e">
        <f>AE172/'Laminate Schedule'!$E$90/10</f>
        <v>#N/A</v>
      </c>
      <c r="AH172" s="347">
        <f t="shared" si="37"/>
        <v>0</v>
      </c>
      <c r="AK172" s="567">
        <f t="shared" si="41"/>
        <v>0</v>
      </c>
      <c r="AL172" s="567">
        <f t="shared" si="42"/>
        <v>0</v>
      </c>
      <c r="AM172" s="567">
        <f t="shared" si="43"/>
        <v>0</v>
      </c>
      <c r="AN172" s="347">
        <f>IF(SUM(AK172:AM172)=0,0,(AK172*'Laminate Schedule'!$D$83*'Laminate Schedule'!$C$83+AL172*'Laminate Schedule'!$D$84*'Laminate Schedule'!$C$84+AM172*'Laminate Schedule'!$D$85*'Laminate Schedule'!$C$85)/(AK172*'Laminate Schedule'!$D$83+AL172*'Laminate Schedule'!$D$84+AM172*'Laminate Schedule'!$D$85))</f>
        <v>0</v>
      </c>
      <c r="AO172" s="347">
        <f>AK172*'Laminate Schedule'!$L$12+AL172*'Laminate Schedule'!$L$13+AM172*'Laminate Schedule'!$L$14</f>
        <v>0</v>
      </c>
    </row>
    <row r="173" spans="1:41" s="244" customFormat="1">
      <c r="A173" s="567">
        <v>-778</v>
      </c>
      <c r="B173" s="347">
        <f>IF(ABS(A173)&lt;$C$17,$C$15,$C$16)*IF(ABS(A173)&lt;OutlineParameters!$C$46/2,1,0)</f>
        <v>0</v>
      </c>
      <c r="C173" s="347">
        <f t="shared" si="30"/>
        <v>0</v>
      </c>
      <c r="D173" s="348">
        <f t="shared" si="21"/>
        <v>0</v>
      </c>
      <c r="E173" s="349">
        <f>FlexTests!$C$16*($C$36-ABS(A173))*IF(ABS(A173)&lt;$C$36,1,0)/1000</f>
        <v>0</v>
      </c>
      <c r="F173" s="349">
        <f>IF(NOT(ISNA(I173)),FlexTests!$C$17*(A174-A173)*I173/1000000*($C$36+A173)/1000*IF(ABS(A173)&lt;$C$31/2-FlexTests!$C$18,0,1),0)</f>
        <v>0</v>
      </c>
      <c r="G173" s="349">
        <f>SUM(F$52:$F172)</f>
        <v>0</v>
      </c>
      <c r="H173" s="348">
        <f>CHOOSE(FlexTests!$C$15,E173,G173)</f>
        <v>0</v>
      </c>
      <c r="I173" s="347" t="e">
        <f>IF(ISNA(OutlineParameters!T236*2),OutlineParameters!S236*2,OutlineParameters!T236*2)</f>
        <v>#N/A</v>
      </c>
      <c r="J173" s="347">
        <f>IF(ISNA(RockerConcaveParameters!O232),RockerConcaveParameters!N232,RockerConcaveParameters!O232)</f>
        <v>0</v>
      </c>
      <c r="K173" s="347" t="e">
        <f t="shared" si="31"/>
        <v>#N/A</v>
      </c>
      <c r="L173" s="347" t="e">
        <f t="shared" si="32"/>
        <v>#N/A</v>
      </c>
      <c r="M173" s="347">
        <f t="shared" si="33"/>
        <v>0</v>
      </c>
      <c r="N173" s="347">
        <f t="shared" si="22"/>
        <v>0</v>
      </c>
      <c r="O173" s="347" t="e">
        <f t="shared" si="23"/>
        <v>#N/A</v>
      </c>
      <c r="P173" s="350" t="e">
        <f t="shared" si="34"/>
        <v>#N/A</v>
      </c>
      <c r="Q173" s="347" t="e">
        <f>MIN(IF(H173&gt;0,P173/H173,NA()),FlexTests!$C$20)</f>
        <v>#N/A</v>
      </c>
      <c r="R173" s="347" t="e">
        <f t="shared" si="24"/>
        <v>#N/A</v>
      </c>
      <c r="S173" s="347" t="e">
        <f>SUM(R173:$R$952)</f>
        <v>#N/A</v>
      </c>
      <c r="T173" s="347" t="e">
        <f t="shared" si="25"/>
        <v>#N/A</v>
      </c>
      <c r="U173" s="350" t="e">
        <f>SUM(T173:$T$952)*1000</f>
        <v>#N/A</v>
      </c>
      <c r="V173" s="347" t="e">
        <f>R173*IF(ABS(A173)&lt;FlexTests!$C$19,0,1)</f>
        <v>#N/A</v>
      </c>
      <c r="W173" s="347" t="e">
        <f>SUM(V173:$V$951)</f>
        <v>#N/A</v>
      </c>
      <c r="X173" s="347" t="e">
        <f t="shared" si="35"/>
        <v>#N/A</v>
      </c>
      <c r="Y173" s="350" t="e">
        <f>SUM($X173:X$951)</f>
        <v>#N/A</v>
      </c>
      <c r="Z173" s="347"/>
      <c r="AA173" s="347">
        <f t="shared" si="26"/>
        <v>0</v>
      </c>
      <c r="AB173" s="347">
        <f t="shared" si="27"/>
        <v>0</v>
      </c>
      <c r="AC173" s="347" t="e">
        <f t="shared" si="36"/>
        <v>#N/A</v>
      </c>
      <c r="AD173" s="347" t="e">
        <f t="shared" si="28"/>
        <v>#N/A</v>
      </c>
      <c r="AE173" s="347" t="e">
        <f t="shared" si="29"/>
        <v>#N/A</v>
      </c>
      <c r="AF173" s="347" t="e">
        <f>AD173/'Laminate Schedule'!$E$86/10</f>
        <v>#N/A</v>
      </c>
      <c r="AG173" s="347" t="e">
        <f>AE173/'Laminate Schedule'!$E$90/10</f>
        <v>#N/A</v>
      </c>
      <c r="AH173" s="347">
        <f t="shared" si="37"/>
        <v>0</v>
      </c>
      <c r="AK173" s="567">
        <f t="shared" si="41"/>
        <v>0</v>
      </c>
      <c r="AL173" s="567">
        <f t="shared" si="42"/>
        <v>0</v>
      </c>
      <c r="AM173" s="567">
        <f t="shared" si="43"/>
        <v>0</v>
      </c>
      <c r="AN173" s="347">
        <f>IF(SUM(AK173:AM173)=0,0,(AK173*'Laminate Schedule'!$D$83*'Laminate Schedule'!$C$83+AL173*'Laminate Schedule'!$D$84*'Laminate Schedule'!$C$84+AM173*'Laminate Schedule'!$D$85*'Laminate Schedule'!$C$85)/(AK173*'Laminate Schedule'!$D$83+AL173*'Laminate Schedule'!$D$84+AM173*'Laminate Schedule'!$D$85))</f>
        <v>0</v>
      </c>
      <c r="AO173" s="347">
        <f>AK173*'Laminate Schedule'!$L$12+AL173*'Laminate Schedule'!$L$13+AM173*'Laminate Schedule'!$L$14</f>
        <v>0</v>
      </c>
    </row>
    <row r="174" spans="1:41" s="244" customFormat="1">
      <c r="A174" s="567">
        <v>-777</v>
      </c>
      <c r="B174" s="347">
        <f>IF(ABS(A174)&lt;$C$17,$C$15,$C$16)*IF(ABS(A174)&lt;OutlineParameters!$C$46/2,1,0)</f>
        <v>0</v>
      </c>
      <c r="C174" s="347">
        <f t="shared" si="30"/>
        <v>0</v>
      </c>
      <c r="D174" s="348">
        <f t="shared" si="21"/>
        <v>0</v>
      </c>
      <c r="E174" s="349">
        <f>FlexTests!$C$16*($C$36-ABS(A174))*IF(ABS(A174)&lt;$C$36,1,0)/1000</f>
        <v>0</v>
      </c>
      <c r="F174" s="349">
        <f>IF(NOT(ISNA(I174)),FlexTests!$C$17*(A175-A174)*I174/1000000*($C$36+A174)/1000*IF(ABS(A174)&lt;$C$31/2-FlexTests!$C$18,0,1),0)</f>
        <v>0</v>
      </c>
      <c r="G174" s="349">
        <f>SUM(F$52:$F173)</f>
        <v>0</v>
      </c>
      <c r="H174" s="348">
        <f>CHOOSE(FlexTests!$C$15,E174,G174)</f>
        <v>0</v>
      </c>
      <c r="I174" s="347" t="e">
        <f>IF(ISNA(OutlineParameters!T237*2),OutlineParameters!S237*2,OutlineParameters!T237*2)</f>
        <v>#N/A</v>
      </c>
      <c r="J174" s="347">
        <f>IF(ISNA(RockerConcaveParameters!O233),RockerConcaveParameters!N233,RockerConcaveParameters!O233)</f>
        <v>0</v>
      </c>
      <c r="K174" s="347" t="e">
        <f t="shared" si="31"/>
        <v>#N/A</v>
      </c>
      <c r="L174" s="347" t="e">
        <f t="shared" si="32"/>
        <v>#N/A</v>
      </c>
      <c r="M174" s="347">
        <f t="shared" si="33"/>
        <v>0</v>
      </c>
      <c r="N174" s="347">
        <f t="shared" si="22"/>
        <v>0</v>
      </c>
      <c r="O174" s="347" t="e">
        <f t="shared" si="23"/>
        <v>#N/A</v>
      </c>
      <c r="P174" s="350" t="e">
        <f t="shared" si="34"/>
        <v>#N/A</v>
      </c>
      <c r="Q174" s="347" t="e">
        <f>MIN(IF(H174&gt;0,P174/H174,NA()),FlexTests!$C$20)</f>
        <v>#N/A</v>
      </c>
      <c r="R174" s="347" t="e">
        <f t="shared" si="24"/>
        <v>#N/A</v>
      </c>
      <c r="S174" s="347" t="e">
        <f>SUM(R174:$R$952)</f>
        <v>#N/A</v>
      </c>
      <c r="T174" s="347" t="e">
        <f t="shared" si="25"/>
        <v>#N/A</v>
      </c>
      <c r="U174" s="350" t="e">
        <f>SUM(T174:$T$952)*1000</f>
        <v>#N/A</v>
      </c>
      <c r="V174" s="347" t="e">
        <f>R174*IF(ABS(A174)&lt;FlexTests!$C$19,0,1)</f>
        <v>#N/A</v>
      </c>
      <c r="W174" s="347" t="e">
        <f>SUM(V174:$V$951)</f>
        <v>#N/A</v>
      </c>
      <c r="X174" s="347" t="e">
        <f t="shared" si="35"/>
        <v>#N/A</v>
      </c>
      <c r="Y174" s="350" t="e">
        <f>SUM($X174:X$951)</f>
        <v>#N/A</v>
      </c>
      <c r="Z174" s="347"/>
      <c r="AA174" s="347">
        <f t="shared" si="26"/>
        <v>0</v>
      </c>
      <c r="AB174" s="347">
        <f t="shared" si="27"/>
        <v>0</v>
      </c>
      <c r="AC174" s="347" t="e">
        <f t="shared" si="36"/>
        <v>#N/A</v>
      </c>
      <c r="AD174" s="347" t="e">
        <f t="shared" si="28"/>
        <v>#N/A</v>
      </c>
      <c r="AE174" s="347" t="e">
        <f t="shared" si="29"/>
        <v>#N/A</v>
      </c>
      <c r="AF174" s="347" t="e">
        <f>AD174/'Laminate Schedule'!$E$86/10</f>
        <v>#N/A</v>
      </c>
      <c r="AG174" s="347" t="e">
        <f>AE174/'Laminate Schedule'!$E$90/10</f>
        <v>#N/A</v>
      </c>
      <c r="AH174" s="347">
        <f t="shared" si="37"/>
        <v>0</v>
      </c>
      <c r="AK174" s="567">
        <f t="shared" si="41"/>
        <v>0</v>
      </c>
      <c r="AL174" s="567">
        <f t="shared" si="42"/>
        <v>0</v>
      </c>
      <c r="AM174" s="567">
        <f t="shared" si="43"/>
        <v>0</v>
      </c>
      <c r="AN174" s="347">
        <f>IF(SUM(AK174:AM174)=0,0,(AK174*'Laminate Schedule'!$D$83*'Laminate Schedule'!$C$83+AL174*'Laminate Schedule'!$D$84*'Laminate Schedule'!$C$84+AM174*'Laminate Schedule'!$D$85*'Laminate Schedule'!$C$85)/(AK174*'Laminate Schedule'!$D$83+AL174*'Laminate Schedule'!$D$84+AM174*'Laminate Schedule'!$D$85))</f>
        <v>0</v>
      </c>
      <c r="AO174" s="347">
        <f>AK174*'Laminate Schedule'!$L$12+AL174*'Laminate Schedule'!$L$13+AM174*'Laminate Schedule'!$L$14</f>
        <v>0</v>
      </c>
    </row>
    <row r="175" spans="1:41" s="244" customFormat="1">
      <c r="A175" s="567">
        <v>-776</v>
      </c>
      <c r="B175" s="347">
        <f>IF(ABS(A175)&lt;$C$17,$C$15,$C$16)*IF(ABS(A175)&lt;OutlineParameters!$C$46/2,1,0)</f>
        <v>0</v>
      </c>
      <c r="C175" s="347">
        <f t="shared" si="30"/>
        <v>0</v>
      </c>
      <c r="D175" s="348">
        <f t="shared" si="21"/>
        <v>0</v>
      </c>
      <c r="E175" s="349">
        <f>FlexTests!$C$16*($C$36-ABS(A175))*IF(ABS(A175)&lt;$C$36,1,0)/1000</f>
        <v>0</v>
      </c>
      <c r="F175" s="349">
        <f>IF(NOT(ISNA(I175)),FlexTests!$C$17*(A176-A175)*I175/1000000*($C$36+A175)/1000*IF(ABS(A175)&lt;$C$31/2-FlexTests!$C$18,0,1),0)</f>
        <v>0</v>
      </c>
      <c r="G175" s="349">
        <f>SUM(F$52:$F174)</f>
        <v>0</v>
      </c>
      <c r="H175" s="348">
        <f>CHOOSE(FlexTests!$C$15,E175,G175)</f>
        <v>0</v>
      </c>
      <c r="I175" s="347" t="e">
        <f>IF(ISNA(OutlineParameters!T238*2),OutlineParameters!S238*2,OutlineParameters!T238*2)</f>
        <v>#N/A</v>
      </c>
      <c r="J175" s="347">
        <f>IF(ISNA(RockerConcaveParameters!O234),RockerConcaveParameters!N234,RockerConcaveParameters!O234)</f>
        <v>0</v>
      </c>
      <c r="K175" s="347" t="e">
        <f t="shared" si="31"/>
        <v>#N/A</v>
      </c>
      <c r="L175" s="347" t="e">
        <f t="shared" si="32"/>
        <v>#N/A</v>
      </c>
      <c r="M175" s="347">
        <f t="shared" si="33"/>
        <v>0</v>
      </c>
      <c r="N175" s="347">
        <f t="shared" si="22"/>
        <v>0</v>
      </c>
      <c r="O175" s="347" t="e">
        <f t="shared" si="23"/>
        <v>#N/A</v>
      </c>
      <c r="P175" s="350" t="e">
        <f t="shared" si="34"/>
        <v>#N/A</v>
      </c>
      <c r="Q175" s="347" t="e">
        <f>MIN(IF(H175&gt;0,P175/H175,NA()),FlexTests!$C$20)</f>
        <v>#N/A</v>
      </c>
      <c r="R175" s="347" t="e">
        <f t="shared" si="24"/>
        <v>#N/A</v>
      </c>
      <c r="S175" s="347" t="e">
        <f>SUM(R175:$R$952)</f>
        <v>#N/A</v>
      </c>
      <c r="T175" s="347" t="e">
        <f t="shared" si="25"/>
        <v>#N/A</v>
      </c>
      <c r="U175" s="350" t="e">
        <f>SUM(T175:$T$952)*1000</f>
        <v>#N/A</v>
      </c>
      <c r="V175" s="347" t="e">
        <f>R175*IF(ABS(A175)&lt;FlexTests!$C$19,0,1)</f>
        <v>#N/A</v>
      </c>
      <c r="W175" s="347" t="e">
        <f>SUM(V175:$V$951)</f>
        <v>#N/A</v>
      </c>
      <c r="X175" s="347" t="e">
        <f t="shared" si="35"/>
        <v>#N/A</v>
      </c>
      <c r="Y175" s="350" t="e">
        <f>SUM($X175:X$951)</f>
        <v>#N/A</v>
      </c>
      <c r="Z175" s="347"/>
      <c r="AA175" s="347">
        <f t="shared" si="26"/>
        <v>0</v>
      </c>
      <c r="AB175" s="347">
        <f t="shared" si="27"/>
        <v>0</v>
      </c>
      <c r="AC175" s="347" t="e">
        <f t="shared" si="36"/>
        <v>#N/A</v>
      </c>
      <c r="AD175" s="347" t="e">
        <f t="shared" si="28"/>
        <v>#N/A</v>
      </c>
      <c r="AE175" s="347" t="e">
        <f t="shared" si="29"/>
        <v>#N/A</v>
      </c>
      <c r="AF175" s="347" t="e">
        <f>AD175/'Laminate Schedule'!$E$86/10</f>
        <v>#N/A</v>
      </c>
      <c r="AG175" s="347" t="e">
        <f>AE175/'Laminate Schedule'!$E$90/10</f>
        <v>#N/A</v>
      </c>
      <c r="AH175" s="347">
        <f t="shared" si="37"/>
        <v>0</v>
      </c>
      <c r="AK175" s="567">
        <f t="shared" si="41"/>
        <v>0</v>
      </c>
      <c r="AL175" s="567">
        <f t="shared" si="42"/>
        <v>0</v>
      </c>
      <c r="AM175" s="567">
        <f t="shared" si="43"/>
        <v>0</v>
      </c>
      <c r="AN175" s="347">
        <f>IF(SUM(AK175:AM175)=0,0,(AK175*'Laminate Schedule'!$D$83*'Laminate Schedule'!$C$83+AL175*'Laminate Schedule'!$D$84*'Laminate Schedule'!$C$84+AM175*'Laminate Schedule'!$D$85*'Laminate Schedule'!$C$85)/(AK175*'Laminate Schedule'!$D$83+AL175*'Laminate Schedule'!$D$84+AM175*'Laminate Schedule'!$D$85))</f>
        <v>0</v>
      </c>
      <c r="AO175" s="347">
        <f>AK175*'Laminate Schedule'!$L$12+AL175*'Laminate Schedule'!$L$13+AM175*'Laminate Schedule'!$L$14</f>
        <v>0</v>
      </c>
    </row>
    <row r="176" spans="1:41" s="244" customFormat="1">
      <c r="A176" s="567">
        <v>-775</v>
      </c>
      <c r="B176" s="347">
        <f>IF(ABS(A176)&lt;$C$17,$C$15,$C$16)*IF(ABS(A176)&lt;OutlineParameters!$C$46/2,1,0)</f>
        <v>0</v>
      </c>
      <c r="C176" s="347">
        <f t="shared" si="30"/>
        <v>0</v>
      </c>
      <c r="D176" s="348">
        <f t="shared" si="21"/>
        <v>0</v>
      </c>
      <c r="E176" s="349">
        <f>FlexTests!$C$16*($C$36-ABS(A176))*IF(ABS(A176)&lt;$C$36,1,0)/1000</f>
        <v>0</v>
      </c>
      <c r="F176" s="349">
        <f>IF(NOT(ISNA(I176)),FlexTests!$C$17*(A177-A176)*I176/1000000*($C$36+A176)/1000*IF(ABS(A176)&lt;$C$31/2-FlexTests!$C$18,0,1),0)</f>
        <v>0</v>
      </c>
      <c r="G176" s="349">
        <f>SUM(F$52:$F175)</f>
        <v>0</v>
      </c>
      <c r="H176" s="348">
        <f>CHOOSE(FlexTests!$C$15,E176,G176)</f>
        <v>0</v>
      </c>
      <c r="I176" s="347" t="e">
        <f>IF(ISNA(OutlineParameters!T239*2),OutlineParameters!S239*2,OutlineParameters!T239*2)</f>
        <v>#N/A</v>
      </c>
      <c r="J176" s="347">
        <f>IF(ISNA(RockerConcaveParameters!O235),RockerConcaveParameters!N235,RockerConcaveParameters!O235)</f>
        <v>0</v>
      </c>
      <c r="K176" s="347" t="e">
        <f t="shared" si="31"/>
        <v>#N/A</v>
      </c>
      <c r="L176" s="347" t="e">
        <f t="shared" si="32"/>
        <v>#N/A</v>
      </c>
      <c r="M176" s="347">
        <f t="shared" si="33"/>
        <v>0</v>
      </c>
      <c r="N176" s="347">
        <f t="shared" si="22"/>
        <v>0</v>
      </c>
      <c r="O176" s="347" t="e">
        <f t="shared" si="23"/>
        <v>#N/A</v>
      </c>
      <c r="P176" s="350" t="e">
        <f t="shared" si="34"/>
        <v>#N/A</v>
      </c>
      <c r="Q176" s="347" t="e">
        <f>MIN(IF(H176&gt;0,P176/H176,NA()),FlexTests!$C$20)</f>
        <v>#N/A</v>
      </c>
      <c r="R176" s="347" t="e">
        <f t="shared" si="24"/>
        <v>#N/A</v>
      </c>
      <c r="S176" s="347" t="e">
        <f>SUM(R176:$R$952)</f>
        <v>#N/A</v>
      </c>
      <c r="T176" s="347" t="e">
        <f t="shared" si="25"/>
        <v>#N/A</v>
      </c>
      <c r="U176" s="350" t="e">
        <f>SUM(T176:$T$952)*1000</f>
        <v>#N/A</v>
      </c>
      <c r="V176" s="347" t="e">
        <f>R176*IF(ABS(A176)&lt;FlexTests!$C$19,0,1)</f>
        <v>#N/A</v>
      </c>
      <c r="W176" s="347" t="e">
        <f>SUM(V176:$V$951)</f>
        <v>#N/A</v>
      </c>
      <c r="X176" s="347" t="e">
        <f t="shared" si="35"/>
        <v>#N/A</v>
      </c>
      <c r="Y176" s="350" t="e">
        <f>SUM($X176:X$951)</f>
        <v>#N/A</v>
      </c>
      <c r="Z176" s="347"/>
      <c r="AA176" s="347">
        <f t="shared" si="26"/>
        <v>0</v>
      </c>
      <c r="AB176" s="347">
        <f t="shared" si="27"/>
        <v>0</v>
      </c>
      <c r="AC176" s="347" t="e">
        <f t="shared" si="36"/>
        <v>#N/A</v>
      </c>
      <c r="AD176" s="347" t="e">
        <f t="shared" si="28"/>
        <v>#N/A</v>
      </c>
      <c r="AE176" s="347" t="e">
        <f t="shared" si="29"/>
        <v>#N/A</v>
      </c>
      <c r="AF176" s="347" t="e">
        <f>AD176/'Laminate Schedule'!$E$86/10</f>
        <v>#N/A</v>
      </c>
      <c r="AG176" s="347" t="e">
        <f>AE176/'Laminate Schedule'!$E$90/10</f>
        <v>#N/A</v>
      </c>
      <c r="AH176" s="347">
        <f t="shared" si="37"/>
        <v>0</v>
      </c>
      <c r="AK176" s="567">
        <f t="shared" si="41"/>
        <v>0</v>
      </c>
      <c r="AL176" s="567">
        <f t="shared" si="42"/>
        <v>0</v>
      </c>
      <c r="AM176" s="567">
        <f t="shared" si="43"/>
        <v>0</v>
      </c>
      <c r="AN176" s="347">
        <f>IF(SUM(AK176:AM176)=0,0,(AK176*'Laminate Schedule'!$D$83*'Laminate Schedule'!$C$83+AL176*'Laminate Schedule'!$D$84*'Laminate Schedule'!$C$84+AM176*'Laminate Schedule'!$D$85*'Laminate Schedule'!$C$85)/(AK176*'Laminate Schedule'!$D$83+AL176*'Laminate Schedule'!$D$84+AM176*'Laminate Schedule'!$D$85))</f>
        <v>0</v>
      </c>
      <c r="AO176" s="347">
        <f>AK176*'Laminate Schedule'!$L$12+AL176*'Laminate Schedule'!$L$13+AM176*'Laminate Schedule'!$L$14</f>
        <v>0</v>
      </c>
    </row>
    <row r="177" spans="1:41" s="244" customFormat="1">
      <c r="A177" s="567">
        <v>-774</v>
      </c>
      <c r="B177" s="347">
        <f>IF(ABS(A177)&lt;$C$17,$C$15,$C$16)*IF(ABS(A177)&lt;OutlineParameters!$C$46/2,1,0)</f>
        <v>0</v>
      </c>
      <c r="C177" s="347">
        <f t="shared" si="30"/>
        <v>0</v>
      </c>
      <c r="D177" s="348">
        <f t="shared" si="21"/>
        <v>0</v>
      </c>
      <c r="E177" s="349">
        <f>FlexTests!$C$16*($C$36-ABS(A177))*IF(ABS(A177)&lt;$C$36,1,0)/1000</f>
        <v>0</v>
      </c>
      <c r="F177" s="349">
        <f>IF(NOT(ISNA(I177)),FlexTests!$C$17*(A178-A177)*I177/1000000*($C$36+A177)/1000*IF(ABS(A177)&lt;$C$31/2-FlexTests!$C$18,0,1),0)</f>
        <v>0</v>
      </c>
      <c r="G177" s="349">
        <f>SUM(F$52:$F176)</f>
        <v>0</v>
      </c>
      <c r="H177" s="348">
        <f>CHOOSE(FlexTests!$C$15,E177,G177)</f>
        <v>0</v>
      </c>
      <c r="I177" s="347" t="e">
        <f>IF(ISNA(OutlineParameters!T240*2),OutlineParameters!S240*2,OutlineParameters!T240*2)</f>
        <v>#N/A</v>
      </c>
      <c r="J177" s="347">
        <f>IF(ISNA(RockerConcaveParameters!O236),RockerConcaveParameters!N236,RockerConcaveParameters!O236)</f>
        <v>0</v>
      </c>
      <c r="K177" s="347" t="e">
        <f t="shared" si="31"/>
        <v>#N/A</v>
      </c>
      <c r="L177" s="347" t="e">
        <f t="shared" si="32"/>
        <v>#N/A</v>
      </c>
      <c r="M177" s="347">
        <f t="shared" si="33"/>
        <v>0</v>
      </c>
      <c r="N177" s="347">
        <f t="shared" si="22"/>
        <v>0</v>
      </c>
      <c r="O177" s="347" t="e">
        <f t="shared" si="23"/>
        <v>#N/A</v>
      </c>
      <c r="P177" s="350" t="e">
        <f t="shared" si="34"/>
        <v>#N/A</v>
      </c>
      <c r="Q177" s="347" t="e">
        <f>MIN(IF(H177&gt;0,P177/H177,NA()),FlexTests!$C$20)</f>
        <v>#N/A</v>
      </c>
      <c r="R177" s="347" t="e">
        <f t="shared" si="24"/>
        <v>#N/A</v>
      </c>
      <c r="S177" s="347" t="e">
        <f>SUM(R177:$R$952)</f>
        <v>#N/A</v>
      </c>
      <c r="T177" s="347" t="e">
        <f t="shared" si="25"/>
        <v>#N/A</v>
      </c>
      <c r="U177" s="350" t="e">
        <f>SUM(T177:$T$952)*1000</f>
        <v>#N/A</v>
      </c>
      <c r="V177" s="347" t="e">
        <f>R177*IF(ABS(A177)&lt;FlexTests!$C$19,0,1)</f>
        <v>#N/A</v>
      </c>
      <c r="W177" s="347" t="e">
        <f>SUM(V177:$V$951)</f>
        <v>#N/A</v>
      </c>
      <c r="X177" s="347" t="e">
        <f t="shared" si="35"/>
        <v>#N/A</v>
      </c>
      <c r="Y177" s="350" t="e">
        <f>SUM($X177:X$951)</f>
        <v>#N/A</v>
      </c>
      <c r="Z177" s="347"/>
      <c r="AA177" s="347">
        <f t="shared" si="26"/>
        <v>0</v>
      </c>
      <c r="AB177" s="347">
        <f t="shared" si="27"/>
        <v>0</v>
      </c>
      <c r="AC177" s="347" t="e">
        <f t="shared" si="36"/>
        <v>#N/A</v>
      </c>
      <c r="AD177" s="347" t="e">
        <f t="shared" si="28"/>
        <v>#N/A</v>
      </c>
      <c r="AE177" s="347" t="e">
        <f t="shared" si="29"/>
        <v>#N/A</v>
      </c>
      <c r="AF177" s="347" t="e">
        <f>AD177/'Laminate Schedule'!$E$86/10</f>
        <v>#N/A</v>
      </c>
      <c r="AG177" s="347" t="e">
        <f>AE177/'Laminate Schedule'!$E$90/10</f>
        <v>#N/A</v>
      </c>
      <c r="AH177" s="347">
        <f t="shared" si="37"/>
        <v>0</v>
      </c>
      <c r="AK177" s="567">
        <f t="shared" si="41"/>
        <v>0</v>
      </c>
      <c r="AL177" s="567">
        <f t="shared" si="42"/>
        <v>0</v>
      </c>
      <c r="AM177" s="567">
        <f t="shared" si="43"/>
        <v>0</v>
      </c>
      <c r="AN177" s="347">
        <f>IF(SUM(AK177:AM177)=0,0,(AK177*'Laminate Schedule'!$D$83*'Laminate Schedule'!$C$83+AL177*'Laminate Schedule'!$D$84*'Laminate Schedule'!$C$84+AM177*'Laminate Schedule'!$D$85*'Laminate Schedule'!$C$85)/(AK177*'Laminate Schedule'!$D$83+AL177*'Laminate Schedule'!$D$84+AM177*'Laminate Schedule'!$D$85))</f>
        <v>0</v>
      </c>
      <c r="AO177" s="347">
        <f>AK177*'Laminate Schedule'!$L$12+AL177*'Laminate Schedule'!$L$13+AM177*'Laminate Schedule'!$L$14</f>
        <v>0</v>
      </c>
    </row>
    <row r="178" spans="1:41" s="244" customFormat="1">
      <c r="A178" s="567">
        <v>-773</v>
      </c>
      <c r="B178" s="347">
        <f>IF(ABS(A178)&lt;$C$17,$C$15,$C$16)*IF(ABS(A178)&lt;OutlineParameters!$C$46/2,1,0)</f>
        <v>0</v>
      </c>
      <c r="C178" s="347">
        <f t="shared" si="30"/>
        <v>0</v>
      </c>
      <c r="D178" s="348">
        <f t="shared" si="21"/>
        <v>0</v>
      </c>
      <c r="E178" s="349">
        <f>FlexTests!$C$16*($C$36-ABS(A178))*IF(ABS(A178)&lt;$C$36,1,0)/1000</f>
        <v>0</v>
      </c>
      <c r="F178" s="349">
        <f>IF(NOT(ISNA(I178)),FlexTests!$C$17*(A179-A178)*I178/1000000*($C$36+A178)/1000*IF(ABS(A178)&lt;$C$31/2-FlexTests!$C$18,0,1),0)</f>
        <v>0</v>
      </c>
      <c r="G178" s="349">
        <f>SUM(F$52:$F177)</f>
        <v>0</v>
      </c>
      <c r="H178" s="348">
        <f>CHOOSE(FlexTests!$C$15,E178,G178)</f>
        <v>0</v>
      </c>
      <c r="I178" s="347" t="e">
        <f>IF(ISNA(OutlineParameters!T241*2),OutlineParameters!S241*2,OutlineParameters!T241*2)</f>
        <v>#N/A</v>
      </c>
      <c r="J178" s="347">
        <f>IF(ISNA(RockerConcaveParameters!O237),RockerConcaveParameters!N237,RockerConcaveParameters!O237)</f>
        <v>0</v>
      </c>
      <c r="K178" s="347" t="e">
        <f t="shared" si="31"/>
        <v>#N/A</v>
      </c>
      <c r="L178" s="347" t="e">
        <f t="shared" si="32"/>
        <v>#N/A</v>
      </c>
      <c r="M178" s="347">
        <f t="shared" si="33"/>
        <v>0</v>
      </c>
      <c r="N178" s="347">
        <f t="shared" si="22"/>
        <v>0</v>
      </c>
      <c r="O178" s="347" t="e">
        <f t="shared" si="23"/>
        <v>#N/A</v>
      </c>
      <c r="P178" s="350" t="e">
        <f t="shared" si="34"/>
        <v>#N/A</v>
      </c>
      <c r="Q178" s="347" t="e">
        <f>MIN(IF(H178&gt;0,P178/H178,NA()),FlexTests!$C$20)</f>
        <v>#N/A</v>
      </c>
      <c r="R178" s="347" t="e">
        <f t="shared" si="24"/>
        <v>#N/A</v>
      </c>
      <c r="S178" s="347" t="e">
        <f>SUM(R178:$R$952)</f>
        <v>#N/A</v>
      </c>
      <c r="T178" s="347" t="e">
        <f t="shared" si="25"/>
        <v>#N/A</v>
      </c>
      <c r="U178" s="350" t="e">
        <f>SUM(T178:$T$952)*1000</f>
        <v>#N/A</v>
      </c>
      <c r="V178" s="347" t="e">
        <f>R178*IF(ABS(A178)&lt;FlexTests!$C$19,0,1)</f>
        <v>#N/A</v>
      </c>
      <c r="W178" s="347" t="e">
        <f>SUM(V178:$V$951)</f>
        <v>#N/A</v>
      </c>
      <c r="X178" s="347" t="e">
        <f t="shared" si="35"/>
        <v>#N/A</v>
      </c>
      <c r="Y178" s="350" t="e">
        <f>SUM($X178:X$951)</f>
        <v>#N/A</v>
      </c>
      <c r="Z178" s="347"/>
      <c r="AA178" s="347">
        <f t="shared" si="26"/>
        <v>0</v>
      </c>
      <c r="AB178" s="347">
        <f t="shared" si="27"/>
        <v>0</v>
      </c>
      <c r="AC178" s="347" t="e">
        <f t="shared" si="36"/>
        <v>#N/A</v>
      </c>
      <c r="AD178" s="347" t="e">
        <f t="shared" si="28"/>
        <v>#N/A</v>
      </c>
      <c r="AE178" s="347" t="e">
        <f t="shared" si="29"/>
        <v>#N/A</v>
      </c>
      <c r="AF178" s="347" t="e">
        <f>AD178/'Laminate Schedule'!$E$86/10</f>
        <v>#N/A</v>
      </c>
      <c r="AG178" s="347" t="e">
        <f>AE178/'Laminate Schedule'!$E$90/10</f>
        <v>#N/A</v>
      </c>
      <c r="AH178" s="347">
        <f t="shared" si="37"/>
        <v>0</v>
      </c>
      <c r="AK178" s="567">
        <f t="shared" si="41"/>
        <v>0</v>
      </c>
      <c r="AL178" s="567">
        <f t="shared" si="42"/>
        <v>0</v>
      </c>
      <c r="AM178" s="567">
        <f t="shared" si="43"/>
        <v>0</v>
      </c>
      <c r="AN178" s="347">
        <f>IF(SUM(AK178:AM178)=0,0,(AK178*'Laminate Schedule'!$D$83*'Laminate Schedule'!$C$83+AL178*'Laminate Schedule'!$D$84*'Laminate Schedule'!$C$84+AM178*'Laminate Schedule'!$D$85*'Laminate Schedule'!$C$85)/(AK178*'Laminate Schedule'!$D$83+AL178*'Laminate Schedule'!$D$84+AM178*'Laminate Schedule'!$D$85))</f>
        <v>0</v>
      </c>
      <c r="AO178" s="347">
        <f>AK178*'Laminate Schedule'!$L$12+AL178*'Laminate Schedule'!$L$13+AM178*'Laminate Schedule'!$L$14</f>
        <v>0</v>
      </c>
    </row>
    <row r="179" spans="1:41" s="244" customFormat="1">
      <c r="A179" s="567">
        <v>-772</v>
      </c>
      <c r="B179" s="347">
        <f>IF(ABS(A179)&lt;$C$17,$C$15,$C$16)*IF(ABS(A179)&lt;OutlineParameters!$C$46/2,1,0)</f>
        <v>0</v>
      </c>
      <c r="C179" s="347">
        <f t="shared" si="30"/>
        <v>0</v>
      </c>
      <c r="D179" s="348">
        <f t="shared" ref="D179:D242" si="44">CHOOSE($C$18,B179,C179)</f>
        <v>0</v>
      </c>
      <c r="E179" s="349">
        <f>FlexTests!$C$16*($C$36-ABS(A179))*IF(ABS(A179)&lt;$C$36,1,0)/1000</f>
        <v>0</v>
      </c>
      <c r="F179" s="349">
        <f>IF(NOT(ISNA(I179)),FlexTests!$C$17*(A180-A179)*I179/1000000*($C$36+A179)/1000*IF(ABS(A179)&lt;$C$31/2-FlexTests!$C$18,0,1),0)</f>
        <v>0</v>
      </c>
      <c r="G179" s="349">
        <f>SUM(F$52:$F178)</f>
        <v>0</v>
      </c>
      <c r="H179" s="348">
        <f>CHOOSE(FlexTests!$C$15,E179,G179)</f>
        <v>0</v>
      </c>
      <c r="I179" s="347" t="e">
        <f>IF(ISNA(OutlineParameters!T242*2),OutlineParameters!S242*2,OutlineParameters!T242*2)</f>
        <v>#N/A</v>
      </c>
      <c r="J179" s="347">
        <f>IF(ISNA(RockerConcaveParameters!O238),RockerConcaveParameters!N238,RockerConcaveParameters!O238)</f>
        <v>0</v>
      </c>
      <c r="K179" s="347" t="e">
        <f t="shared" si="31"/>
        <v>#N/A</v>
      </c>
      <c r="L179" s="347" t="e">
        <f t="shared" si="32"/>
        <v>#N/A</v>
      </c>
      <c r="M179" s="347">
        <f t="shared" si="33"/>
        <v>0</v>
      </c>
      <c r="N179" s="347">
        <f t="shared" ref="N179:N242" si="45">$C$25*IF($C$24=2,1,0)*$C$42^3*$C$41/1000/6*IF(ABS(A179)&lt;$C$36,1,0)</f>
        <v>0</v>
      </c>
      <c r="O179" s="347" t="e">
        <f t="shared" ref="O179:O242" si="46">IF(I179&gt;$C$21,($C$21/I179*$C$20+(1-$C$21/I179)*$C$22)*(I179*D179^3/12+4/45*D179*J179^2*I179)/1000,0)</f>
        <v>#N/A</v>
      </c>
      <c r="P179" s="350" t="e">
        <f t="shared" si="34"/>
        <v>#N/A</v>
      </c>
      <c r="Q179" s="347" t="e">
        <f>MIN(IF(H179&gt;0,P179/H179,NA()),FlexTests!$C$20)</f>
        <v>#N/A</v>
      </c>
      <c r="R179" s="347" t="e">
        <f t="shared" ref="R179:R242" si="47">IF(P179=0,NA(),H179/P179*(A180-A179)/1000)</f>
        <v>#N/A</v>
      </c>
      <c r="S179" s="347" t="e">
        <f>SUM(R179:$R$952)</f>
        <v>#N/A</v>
      </c>
      <c r="T179" s="347" t="e">
        <f t="shared" ref="T179:T242" si="48">S179*(A180-A179)/1000</f>
        <v>#N/A</v>
      </c>
      <c r="U179" s="350" t="e">
        <f>SUM(T179:$T$952)*1000</f>
        <v>#N/A</v>
      </c>
      <c r="V179" s="347" t="e">
        <f>R179*IF(ABS(A179)&lt;FlexTests!$C$19,0,1)</f>
        <v>#N/A</v>
      </c>
      <c r="W179" s="347" t="e">
        <f>SUM(V179:$V$951)</f>
        <v>#N/A</v>
      </c>
      <c r="X179" s="347" t="e">
        <f t="shared" si="35"/>
        <v>#N/A</v>
      </c>
      <c r="Y179" s="350" t="e">
        <f>SUM($X179:X$951)</f>
        <v>#N/A</v>
      </c>
      <c r="Z179" s="347"/>
      <c r="AA179" s="347">
        <f t="shared" ref="AA179:AA242" si="49">(D179/2+1/3*J179)*IF(ABS(A179)&lt;$C$36,1,0)</f>
        <v>0</v>
      </c>
      <c r="AB179" s="347">
        <f t="shared" ref="AB179:AB242" si="50">(D179/2-1/3*J179)*IF(ABS(A179)&lt;$C$36,1,0)</f>
        <v>0</v>
      </c>
      <c r="AC179" s="347" t="e">
        <f t="shared" si="36"/>
        <v>#N/A</v>
      </c>
      <c r="AD179" s="347" t="e">
        <f t="shared" ref="AD179:AD242" si="51">IF(ABS(A179)&lt;$C$36,H179/(AC179)*AA179,NA())</f>
        <v>#N/A</v>
      </c>
      <c r="AE179" s="347" t="e">
        <f t="shared" ref="AE179:AE242" si="52">IF(ABS(A179)&lt;$C$36,H179/(AC179)*AB179,NA())</f>
        <v>#N/A</v>
      </c>
      <c r="AF179" s="347" t="e">
        <f>AD179/'Laminate Schedule'!$E$86/10</f>
        <v>#N/A</v>
      </c>
      <c r="AG179" s="347" t="e">
        <f>AE179/'Laminate Schedule'!$E$90/10</f>
        <v>#N/A</v>
      </c>
      <c r="AH179" s="347">
        <f t="shared" si="37"/>
        <v>0</v>
      </c>
      <c r="AK179" s="567">
        <f t="shared" si="41"/>
        <v>0</v>
      </c>
      <c r="AL179" s="567">
        <f t="shared" si="42"/>
        <v>0</v>
      </c>
      <c r="AM179" s="567">
        <f t="shared" si="43"/>
        <v>0</v>
      </c>
      <c r="AN179" s="347">
        <f>IF(SUM(AK179:AM179)=0,0,(AK179*'Laminate Schedule'!$D$83*'Laminate Schedule'!$C$83+AL179*'Laminate Schedule'!$D$84*'Laminate Schedule'!$C$84+AM179*'Laminate Schedule'!$D$85*'Laminate Schedule'!$C$85)/(AK179*'Laminate Schedule'!$D$83+AL179*'Laminate Schedule'!$D$84+AM179*'Laminate Schedule'!$D$85))</f>
        <v>0</v>
      </c>
      <c r="AO179" s="347">
        <f>AK179*'Laminate Schedule'!$L$12+AL179*'Laminate Schedule'!$L$13+AM179*'Laminate Schedule'!$L$14</f>
        <v>0</v>
      </c>
    </row>
    <row r="180" spans="1:41" s="244" customFormat="1">
      <c r="A180" s="567">
        <v>-771</v>
      </c>
      <c r="B180" s="347">
        <f>IF(ABS(A180)&lt;$C$17,$C$15,$C$16)*IF(ABS(A180)&lt;OutlineParameters!$C$46/2,1,0)</f>
        <v>0</v>
      </c>
      <c r="C180" s="347">
        <f t="shared" ref="C180:C243" si="53">$C$16*IF(ABS(A180)=$C$36,1,0)+(C179+$C$35)*IF(ABS(A180)&lt;$C$36,1,0)*IF(ABS(A180)&lt;$C$17,0,1)+$C$15*IF(ABS(A180)&lt;$C$17,1,0)</f>
        <v>0</v>
      </c>
      <c r="D180" s="348">
        <f t="shared" si="44"/>
        <v>0</v>
      </c>
      <c r="E180" s="349">
        <f>FlexTests!$C$16*($C$36-ABS(A180))*IF(ABS(A180)&lt;$C$36,1,0)/1000</f>
        <v>0</v>
      </c>
      <c r="F180" s="349">
        <f>IF(NOT(ISNA(I180)),FlexTests!$C$17*(A181-A180)*I180/1000000*($C$36+A180)/1000*IF(ABS(A180)&lt;$C$31/2-FlexTests!$C$18,0,1),0)</f>
        <v>0</v>
      </c>
      <c r="G180" s="349">
        <f>SUM(F$52:$F179)</f>
        <v>0</v>
      </c>
      <c r="H180" s="348">
        <f>CHOOSE(FlexTests!$C$15,E180,G180)</f>
        <v>0</v>
      </c>
      <c r="I180" s="347" t="e">
        <f>IF(ISNA(OutlineParameters!T243*2),OutlineParameters!S243*2,OutlineParameters!T243*2)</f>
        <v>#N/A</v>
      </c>
      <c r="J180" s="347">
        <f>IF(ISNA(RockerConcaveParameters!O239),RockerConcaveParameters!N239,RockerConcaveParameters!O239)</f>
        <v>0</v>
      </c>
      <c r="K180" s="347" t="e">
        <f t="shared" ref="K180:K243" si="54">0.001*AN180*(4/45*2*J180^2*AO180*I180)</f>
        <v>#N/A</v>
      </c>
      <c r="L180" s="347" t="e">
        <f t="shared" ref="L180:L243" si="55">AN180*0.001*I180*AO180*D180^2/2*IF(ABS(A180)&lt;$C$36,1,0)</f>
        <v>#N/A</v>
      </c>
      <c r="M180" s="347">
        <f t="shared" ref="M180:M243" si="56">AN180*2*AO180*D180^3/6/1000*IF($C$24=1,1,0)</f>
        <v>0</v>
      </c>
      <c r="N180" s="347">
        <f t="shared" si="45"/>
        <v>0</v>
      </c>
      <c r="O180" s="347" t="e">
        <f t="shared" si="46"/>
        <v>#N/A</v>
      </c>
      <c r="P180" s="350" t="e">
        <f t="shared" ref="P180:P243" si="57">SUM(K180:O180)</f>
        <v>#N/A</v>
      </c>
      <c r="Q180" s="347" t="e">
        <f>MIN(IF(H180&gt;0,P180/H180,NA()),FlexTests!$C$20)</f>
        <v>#N/A</v>
      </c>
      <c r="R180" s="347" t="e">
        <f t="shared" si="47"/>
        <v>#N/A</v>
      </c>
      <c r="S180" s="347" t="e">
        <f>SUM(R180:$R$952)</f>
        <v>#N/A</v>
      </c>
      <c r="T180" s="347" t="e">
        <f t="shared" si="48"/>
        <v>#N/A</v>
      </c>
      <c r="U180" s="350" t="e">
        <f>SUM(T180:$T$952)*1000</f>
        <v>#N/A</v>
      </c>
      <c r="V180" s="347" t="e">
        <f>R180*IF(ABS(A180)&lt;FlexTests!$C$19,0,1)</f>
        <v>#N/A</v>
      </c>
      <c r="W180" s="347" t="e">
        <f>SUM(V180:$V$951)</f>
        <v>#N/A</v>
      </c>
      <c r="X180" s="347" t="e">
        <f t="shared" ref="X180:X243" si="58">W180*(A181-A180)</f>
        <v>#N/A</v>
      </c>
      <c r="Y180" s="350" t="e">
        <f>SUM($X180:X$951)</f>
        <v>#N/A</v>
      </c>
      <c r="Z180" s="347"/>
      <c r="AA180" s="347">
        <f t="shared" si="49"/>
        <v>0</v>
      </c>
      <c r="AB180" s="347">
        <f t="shared" si="50"/>
        <v>0</v>
      </c>
      <c r="AC180" s="347" t="e">
        <f t="shared" ref="AC180:AC243" si="59">P180/AN180</f>
        <v>#N/A</v>
      </c>
      <c r="AD180" s="347" t="e">
        <f t="shared" si="51"/>
        <v>#N/A</v>
      </c>
      <c r="AE180" s="347" t="e">
        <f t="shared" si="52"/>
        <v>#N/A</v>
      </c>
      <c r="AF180" s="347" t="e">
        <f>AD180/'Laminate Schedule'!$E$86/10</f>
        <v>#N/A</v>
      </c>
      <c r="AG180" s="347" t="e">
        <f>AE180/'Laminate Schedule'!$E$90/10</f>
        <v>#N/A</v>
      </c>
      <c r="AH180" s="347">
        <f t="shared" ref="AH180:AH243" si="60">IF(D180&lt;&gt;0,(-A179+A180)*I180*D180,0)</f>
        <v>0</v>
      </c>
      <c r="AK180" s="567">
        <f t="shared" si="41"/>
        <v>0</v>
      </c>
      <c r="AL180" s="567">
        <f t="shared" si="42"/>
        <v>0</v>
      </c>
      <c r="AM180" s="567">
        <f t="shared" si="43"/>
        <v>0</v>
      </c>
      <c r="AN180" s="347">
        <f>IF(SUM(AK180:AM180)=0,0,(AK180*'Laminate Schedule'!$D$83*'Laminate Schedule'!$C$83+AL180*'Laminate Schedule'!$D$84*'Laminate Schedule'!$C$84+AM180*'Laminate Schedule'!$D$85*'Laminate Schedule'!$C$85)/(AK180*'Laminate Schedule'!$D$83+AL180*'Laminate Schedule'!$D$84+AM180*'Laminate Schedule'!$D$85))</f>
        <v>0</v>
      </c>
      <c r="AO180" s="347">
        <f>AK180*'Laminate Schedule'!$L$12+AL180*'Laminate Schedule'!$L$13+AM180*'Laminate Schedule'!$L$14</f>
        <v>0</v>
      </c>
    </row>
    <row r="181" spans="1:41" s="244" customFormat="1">
      <c r="A181" s="567">
        <v>-770</v>
      </c>
      <c r="B181" s="347">
        <f>IF(ABS(A181)&lt;$C$17,$C$15,$C$16)*IF(ABS(A181)&lt;OutlineParameters!$C$46/2,1,0)</f>
        <v>0</v>
      </c>
      <c r="C181" s="347">
        <f t="shared" si="53"/>
        <v>0</v>
      </c>
      <c r="D181" s="348">
        <f t="shared" si="44"/>
        <v>0</v>
      </c>
      <c r="E181" s="349">
        <f>FlexTests!$C$16*($C$36-ABS(A181))*IF(ABS(A181)&lt;$C$36,1,0)/1000</f>
        <v>0</v>
      </c>
      <c r="F181" s="349">
        <f>IF(NOT(ISNA(I181)),FlexTests!$C$17*(A182-A181)*I181/1000000*($C$36+A181)/1000*IF(ABS(A181)&lt;$C$31/2-FlexTests!$C$18,0,1),0)</f>
        <v>0</v>
      </c>
      <c r="G181" s="349">
        <f>SUM(F$52:$F180)</f>
        <v>0</v>
      </c>
      <c r="H181" s="348">
        <f>CHOOSE(FlexTests!$C$15,E181,G181)</f>
        <v>0</v>
      </c>
      <c r="I181" s="347" t="e">
        <f>IF(ISNA(OutlineParameters!T244*2),OutlineParameters!S244*2,OutlineParameters!T244*2)</f>
        <v>#N/A</v>
      </c>
      <c r="J181" s="347">
        <f>IF(ISNA(RockerConcaveParameters!O240),RockerConcaveParameters!N240,RockerConcaveParameters!O240)</f>
        <v>0</v>
      </c>
      <c r="K181" s="347" t="e">
        <f t="shared" si="54"/>
        <v>#N/A</v>
      </c>
      <c r="L181" s="347" t="e">
        <f t="shared" si="55"/>
        <v>#N/A</v>
      </c>
      <c r="M181" s="347">
        <f t="shared" si="56"/>
        <v>0</v>
      </c>
      <c r="N181" s="347">
        <f t="shared" si="45"/>
        <v>0</v>
      </c>
      <c r="O181" s="347" t="e">
        <f t="shared" si="46"/>
        <v>#N/A</v>
      </c>
      <c r="P181" s="350" t="e">
        <f t="shared" si="57"/>
        <v>#N/A</v>
      </c>
      <c r="Q181" s="347" t="e">
        <f>MIN(IF(H181&gt;0,P181/H181,NA()),FlexTests!$C$20)</f>
        <v>#N/A</v>
      </c>
      <c r="R181" s="347" t="e">
        <f t="shared" si="47"/>
        <v>#N/A</v>
      </c>
      <c r="S181" s="347" t="e">
        <f>SUM(R181:$R$952)</f>
        <v>#N/A</v>
      </c>
      <c r="T181" s="347" t="e">
        <f t="shared" si="48"/>
        <v>#N/A</v>
      </c>
      <c r="U181" s="350" t="e">
        <f>SUM(T181:$T$952)*1000</f>
        <v>#N/A</v>
      </c>
      <c r="V181" s="347" t="e">
        <f>R181*IF(ABS(A181)&lt;FlexTests!$C$19,0,1)</f>
        <v>#N/A</v>
      </c>
      <c r="W181" s="347" t="e">
        <f>SUM(V181:$V$951)</f>
        <v>#N/A</v>
      </c>
      <c r="X181" s="347" t="e">
        <f t="shared" si="58"/>
        <v>#N/A</v>
      </c>
      <c r="Y181" s="350" t="e">
        <f>SUM($X181:X$951)</f>
        <v>#N/A</v>
      </c>
      <c r="Z181" s="347"/>
      <c r="AA181" s="347">
        <f t="shared" si="49"/>
        <v>0</v>
      </c>
      <c r="AB181" s="347">
        <f t="shared" si="50"/>
        <v>0</v>
      </c>
      <c r="AC181" s="347" t="e">
        <f t="shared" si="59"/>
        <v>#N/A</v>
      </c>
      <c r="AD181" s="347" t="e">
        <f t="shared" si="51"/>
        <v>#N/A</v>
      </c>
      <c r="AE181" s="347" t="e">
        <f t="shared" si="52"/>
        <v>#N/A</v>
      </c>
      <c r="AF181" s="347" t="e">
        <f>AD181/'Laminate Schedule'!$E$86/10</f>
        <v>#N/A</v>
      </c>
      <c r="AG181" s="347" t="e">
        <f>AE181/'Laminate Schedule'!$E$90/10</f>
        <v>#N/A</v>
      </c>
      <c r="AH181" s="347">
        <f t="shared" si="60"/>
        <v>0</v>
      </c>
      <c r="AK181" s="567">
        <f t="shared" si="41"/>
        <v>0</v>
      </c>
      <c r="AL181" s="567">
        <f t="shared" si="42"/>
        <v>0</v>
      </c>
      <c r="AM181" s="567">
        <f t="shared" si="43"/>
        <v>0</v>
      </c>
      <c r="AN181" s="347">
        <f>IF(SUM(AK181:AM181)=0,0,(AK181*'Laminate Schedule'!$D$83*'Laminate Schedule'!$C$83+AL181*'Laminate Schedule'!$D$84*'Laminate Schedule'!$C$84+AM181*'Laminate Schedule'!$D$85*'Laminate Schedule'!$C$85)/(AK181*'Laminate Schedule'!$D$83+AL181*'Laminate Schedule'!$D$84+AM181*'Laminate Schedule'!$D$85))</f>
        <v>0</v>
      </c>
      <c r="AO181" s="347">
        <f>AK181*'Laminate Schedule'!$L$12+AL181*'Laminate Schedule'!$L$13+AM181*'Laminate Schedule'!$L$14</f>
        <v>0</v>
      </c>
    </row>
    <row r="182" spans="1:41" s="244" customFormat="1">
      <c r="A182" s="567">
        <v>-769</v>
      </c>
      <c r="B182" s="347">
        <f>IF(ABS(A182)&lt;$C$17,$C$15,$C$16)*IF(ABS(A182)&lt;OutlineParameters!$C$46/2,1,0)</f>
        <v>0</v>
      </c>
      <c r="C182" s="347">
        <f t="shared" si="53"/>
        <v>0</v>
      </c>
      <c r="D182" s="348">
        <f t="shared" si="44"/>
        <v>0</v>
      </c>
      <c r="E182" s="349">
        <f>FlexTests!$C$16*($C$36-ABS(A182))*IF(ABS(A182)&lt;$C$36,1,0)/1000</f>
        <v>0</v>
      </c>
      <c r="F182" s="349">
        <f>IF(NOT(ISNA(I182)),FlexTests!$C$17*(A183-A182)*I182/1000000*($C$36+A182)/1000*IF(ABS(A182)&lt;$C$31/2-FlexTests!$C$18,0,1),0)</f>
        <v>0</v>
      </c>
      <c r="G182" s="349">
        <f>SUM(F$52:$F181)</f>
        <v>0</v>
      </c>
      <c r="H182" s="348">
        <f>CHOOSE(FlexTests!$C$15,E182,G182)</f>
        <v>0</v>
      </c>
      <c r="I182" s="347" t="e">
        <f>IF(ISNA(OutlineParameters!T245*2),OutlineParameters!S245*2,OutlineParameters!T245*2)</f>
        <v>#N/A</v>
      </c>
      <c r="J182" s="347">
        <f>IF(ISNA(RockerConcaveParameters!O241),RockerConcaveParameters!N241,RockerConcaveParameters!O241)</f>
        <v>0</v>
      </c>
      <c r="K182" s="347" t="e">
        <f t="shared" si="54"/>
        <v>#N/A</v>
      </c>
      <c r="L182" s="347" t="e">
        <f t="shared" si="55"/>
        <v>#N/A</v>
      </c>
      <c r="M182" s="347">
        <f t="shared" si="56"/>
        <v>0</v>
      </c>
      <c r="N182" s="347">
        <f t="shared" si="45"/>
        <v>0</v>
      </c>
      <c r="O182" s="347" t="e">
        <f t="shared" si="46"/>
        <v>#N/A</v>
      </c>
      <c r="P182" s="350" t="e">
        <f t="shared" si="57"/>
        <v>#N/A</v>
      </c>
      <c r="Q182" s="347" t="e">
        <f>MIN(IF(H182&gt;0,P182/H182,NA()),FlexTests!$C$20)</f>
        <v>#N/A</v>
      </c>
      <c r="R182" s="347" t="e">
        <f t="shared" si="47"/>
        <v>#N/A</v>
      </c>
      <c r="S182" s="347" t="e">
        <f>SUM(R182:$R$952)</f>
        <v>#N/A</v>
      </c>
      <c r="T182" s="347" t="e">
        <f t="shared" si="48"/>
        <v>#N/A</v>
      </c>
      <c r="U182" s="350" t="e">
        <f>SUM(T182:$T$952)*1000</f>
        <v>#N/A</v>
      </c>
      <c r="V182" s="347" t="e">
        <f>R182*IF(ABS(A182)&lt;FlexTests!$C$19,0,1)</f>
        <v>#N/A</v>
      </c>
      <c r="W182" s="347" t="e">
        <f>SUM(V182:$V$951)</f>
        <v>#N/A</v>
      </c>
      <c r="X182" s="347" t="e">
        <f t="shared" si="58"/>
        <v>#N/A</v>
      </c>
      <c r="Y182" s="350" t="e">
        <f>SUM($X182:X$951)</f>
        <v>#N/A</v>
      </c>
      <c r="Z182" s="347"/>
      <c r="AA182" s="347">
        <f t="shared" si="49"/>
        <v>0</v>
      </c>
      <c r="AB182" s="347">
        <f t="shared" si="50"/>
        <v>0</v>
      </c>
      <c r="AC182" s="347" t="e">
        <f t="shared" si="59"/>
        <v>#N/A</v>
      </c>
      <c r="AD182" s="347" t="e">
        <f t="shared" si="51"/>
        <v>#N/A</v>
      </c>
      <c r="AE182" s="347" t="e">
        <f t="shared" si="52"/>
        <v>#N/A</v>
      </c>
      <c r="AF182" s="347" t="e">
        <f>AD182/'Laminate Schedule'!$E$86/10</f>
        <v>#N/A</v>
      </c>
      <c r="AG182" s="347" t="e">
        <f>AE182/'Laminate Schedule'!$E$90/10</f>
        <v>#N/A</v>
      </c>
      <c r="AH182" s="347">
        <f t="shared" si="60"/>
        <v>0</v>
      </c>
      <c r="AK182" s="567">
        <f t="shared" si="41"/>
        <v>0</v>
      </c>
      <c r="AL182" s="567">
        <f t="shared" si="42"/>
        <v>0</v>
      </c>
      <c r="AM182" s="567">
        <f t="shared" si="43"/>
        <v>0</v>
      </c>
      <c r="AN182" s="347">
        <f>IF(SUM(AK182:AM182)=0,0,(AK182*'Laminate Schedule'!$D$83*'Laminate Schedule'!$C$83+AL182*'Laminate Schedule'!$D$84*'Laminate Schedule'!$C$84+AM182*'Laminate Schedule'!$D$85*'Laminate Schedule'!$C$85)/(AK182*'Laminate Schedule'!$D$83+AL182*'Laminate Schedule'!$D$84+AM182*'Laminate Schedule'!$D$85))</f>
        <v>0</v>
      </c>
      <c r="AO182" s="347">
        <f>AK182*'Laminate Schedule'!$L$12+AL182*'Laminate Schedule'!$L$13+AM182*'Laminate Schedule'!$L$14</f>
        <v>0</v>
      </c>
    </row>
    <row r="183" spans="1:41" s="244" customFormat="1">
      <c r="A183" s="567">
        <v>-768</v>
      </c>
      <c r="B183" s="347">
        <f>IF(ABS(A183)&lt;$C$17,$C$15,$C$16)*IF(ABS(A183)&lt;OutlineParameters!$C$46/2,1,0)</f>
        <v>0</v>
      </c>
      <c r="C183" s="347">
        <f t="shared" si="53"/>
        <v>0</v>
      </c>
      <c r="D183" s="348">
        <f t="shared" si="44"/>
        <v>0</v>
      </c>
      <c r="E183" s="349">
        <f>FlexTests!$C$16*($C$36-ABS(A183))*IF(ABS(A183)&lt;$C$36,1,0)/1000</f>
        <v>0</v>
      </c>
      <c r="F183" s="349">
        <f>IF(NOT(ISNA(I183)),FlexTests!$C$17*(A184-A183)*I183/1000000*($C$36+A183)/1000*IF(ABS(A183)&lt;$C$31/2-FlexTests!$C$18,0,1),0)</f>
        <v>0</v>
      </c>
      <c r="G183" s="349">
        <f>SUM(F$52:$F182)</f>
        <v>0</v>
      </c>
      <c r="H183" s="348">
        <f>CHOOSE(FlexTests!$C$15,E183,G183)</f>
        <v>0</v>
      </c>
      <c r="I183" s="347" t="e">
        <f>IF(ISNA(OutlineParameters!T246*2),OutlineParameters!S246*2,OutlineParameters!T246*2)</f>
        <v>#N/A</v>
      </c>
      <c r="J183" s="347">
        <f>IF(ISNA(RockerConcaveParameters!O242),RockerConcaveParameters!N242,RockerConcaveParameters!O242)</f>
        <v>0</v>
      </c>
      <c r="K183" s="347" t="e">
        <f t="shared" si="54"/>
        <v>#N/A</v>
      </c>
      <c r="L183" s="347" t="e">
        <f t="shared" si="55"/>
        <v>#N/A</v>
      </c>
      <c r="M183" s="347">
        <f t="shared" si="56"/>
        <v>0</v>
      </c>
      <c r="N183" s="347">
        <f t="shared" si="45"/>
        <v>0</v>
      </c>
      <c r="O183" s="347" t="e">
        <f t="shared" si="46"/>
        <v>#N/A</v>
      </c>
      <c r="P183" s="350" t="e">
        <f t="shared" si="57"/>
        <v>#N/A</v>
      </c>
      <c r="Q183" s="347" t="e">
        <f>MIN(IF(H183&gt;0,P183/H183,NA()),FlexTests!$C$20)</f>
        <v>#N/A</v>
      </c>
      <c r="R183" s="347" t="e">
        <f t="shared" si="47"/>
        <v>#N/A</v>
      </c>
      <c r="S183" s="347" t="e">
        <f>SUM(R183:$R$952)</f>
        <v>#N/A</v>
      </c>
      <c r="T183" s="347" t="e">
        <f t="shared" si="48"/>
        <v>#N/A</v>
      </c>
      <c r="U183" s="350" t="e">
        <f>SUM(T183:$T$952)*1000</f>
        <v>#N/A</v>
      </c>
      <c r="V183" s="347" t="e">
        <f>R183*IF(ABS(A183)&lt;FlexTests!$C$19,0,1)</f>
        <v>#N/A</v>
      </c>
      <c r="W183" s="347" t="e">
        <f>SUM(V183:$V$951)</f>
        <v>#N/A</v>
      </c>
      <c r="X183" s="347" t="e">
        <f t="shared" si="58"/>
        <v>#N/A</v>
      </c>
      <c r="Y183" s="350" t="e">
        <f>SUM($X183:X$951)</f>
        <v>#N/A</v>
      </c>
      <c r="Z183" s="347"/>
      <c r="AA183" s="347">
        <f t="shared" si="49"/>
        <v>0</v>
      </c>
      <c r="AB183" s="347">
        <f t="shared" si="50"/>
        <v>0</v>
      </c>
      <c r="AC183" s="347" t="e">
        <f t="shared" si="59"/>
        <v>#N/A</v>
      </c>
      <c r="AD183" s="347" t="e">
        <f t="shared" si="51"/>
        <v>#N/A</v>
      </c>
      <c r="AE183" s="347" t="e">
        <f t="shared" si="52"/>
        <v>#N/A</v>
      </c>
      <c r="AF183" s="347" t="e">
        <f>AD183/'Laminate Schedule'!$E$86/10</f>
        <v>#N/A</v>
      </c>
      <c r="AG183" s="347" t="e">
        <f>AE183/'Laminate Schedule'!$E$90/10</f>
        <v>#N/A</v>
      </c>
      <c r="AH183" s="347">
        <f t="shared" si="60"/>
        <v>0</v>
      </c>
      <c r="AK183" s="567">
        <f t="shared" si="41"/>
        <v>0</v>
      </c>
      <c r="AL183" s="567">
        <f t="shared" si="42"/>
        <v>0</v>
      </c>
      <c r="AM183" s="567">
        <f t="shared" si="43"/>
        <v>0</v>
      </c>
      <c r="AN183" s="347">
        <f>IF(SUM(AK183:AM183)=0,0,(AK183*'Laminate Schedule'!$D$83*'Laminate Schedule'!$C$83+AL183*'Laminate Schedule'!$D$84*'Laminate Schedule'!$C$84+AM183*'Laminate Schedule'!$D$85*'Laminate Schedule'!$C$85)/(AK183*'Laminate Schedule'!$D$83+AL183*'Laminate Schedule'!$D$84+AM183*'Laminate Schedule'!$D$85))</f>
        <v>0</v>
      </c>
      <c r="AO183" s="347">
        <f>AK183*'Laminate Schedule'!$L$12+AL183*'Laminate Schedule'!$L$13+AM183*'Laminate Schedule'!$L$14</f>
        <v>0</v>
      </c>
    </row>
    <row r="184" spans="1:41" s="244" customFormat="1">
      <c r="A184" s="567">
        <v>-767</v>
      </c>
      <c r="B184" s="347">
        <f>IF(ABS(A184)&lt;$C$17,$C$15,$C$16)*IF(ABS(A184)&lt;OutlineParameters!$C$46/2,1,0)</f>
        <v>0</v>
      </c>
      <c r="C184" s="347">
        <f t="shared" si="53"/>
        <v>0</v>
      </c>
      <c r="D184" s="348">
        <f t="shared" si="44"/>
        <v>0</v>
      </c>
      <c r="E184" s="349">
        <f>FlexTests!$C$16*($C$36-ABS(A184))*IF(ABS(A184)&lt;$C$36,1,0)/1000</f>
        <v>0</v>
      </c>
      <c r="F184" s="349">
        <f>IF(NOT(ISNA(I184)),FlexTests!$C$17*(A185-A184)*I184/1000000*($C$36+A184)/1000*IF(ABS(A184)&lt;$C$31/2-FlexTests!$C$18,0,1),0)</f>
        <v>0</v>
      </c>
      <c r="G184" s="349">
        <f>SUM(F$52:$F183)</f>
        <v>0</v>
      </c>
      <c r="H184" s="348">
        <f>CHOOSE(FlexTests!$C$15,E184,G184)</f>
        <v>0</v>
      </c>
      <c r="I184" s="347" t="e">
        <f>IF(ISNA(OutlineParameters!T247*2),OutlineParameters!S247*2,OutlineParameters!T247*2)</f>
        <v>#N/A</v>
      </c>
      <c r="J184" s="347">
        <f>IF(ISNA(RockerConcaveParameters!O243),RockerConcaveParameters!N243,RockerConcaveParameters!O243)</f>
        <v>0</v>
      </c>
      <c r="K184" s="347" t="e">
        <f t="shared" si="54"/>
        <v>#N/A</v>
      </c>
      <c r="L184" s="347" t="e">
        <f t="shared" si="55"/>
        <v>#N/A</v>
      </c>
      <c r="M184" s="347">
        <f t="shared" si="56"/>
        <v>0</v>
      </c>
      <c r="N184" s="347">
        <f t="shared" si="45"/>
        <v>0</v>
      </c>
      <c r="O184" s="347" t="e">
        <f t="shared" si="46"/>
        <v>#N/A</v>
      </c>
      <c r="P184" s="350" t="e">
        <f t="shared" si="57"/>
        <v>#N/A</v>
      </c>
      <c r="Q184" s="347" t="e">
        <f>MIN(IF(H184&gt;0,P184/H184,NA()),FlexTests!$C$20)</f>
        <v>#N/A</v>
      </c>
      <c r="R184" s="347" t="e">
        <f t="shared" si="47"/>
        <v>#N/A</v>
      </c>
      <c r="S184" s="347" t="e">
        <f>SUM(R184:$R$952)</f>
        <v>#N/A</v>
      </c>
      <c r="T184" s="347" t="e">
        <f t="shared" si="48"/>
        <v>#N/A</v>
      </c>
      <c r="U184" s="350" t="e">
        <f>SUM(T184:$T$952)*1000</f>
        <v>#N/A</v>
      </c>
      <c r="V184" s="347" t="e">
        <f>R184*IF(ABS(A184)&lt;FlexTests!$C$19,0,1)</f>
        <v>#N/A</v>
      </c>
      <c r="W184" s="347" t="e">
        <f>SUM(V184:$V$951)</f>
        <v>#N/A</v>
      </c>
      <c r="X184" s="347" t="e">
        <f t="shared" si="58"/>
        <v>#N/A</v>
      </c>
      <c r="Y184" s="350" t="e">
        <f>SUM($X184:X$951)</f>
        <v>#N/A</v>
      </c>
      <c r="Z184" s="347"/>
      <c r="AA184" s="347">
        <f t="shared" si="49"/>
        <v>0</v>
      </c>
      <c r="AB184" s="347">
        <f t="shared" si="50"/>
        <v>0</v>
      </c>
      <c r="AC184" s="347" t="e">
        <f t="shared" si="59"/>
        <v>#N/A</v>
      </c>
      <c r="AD184" s="347" t="e">
        <f t="shared" si="51"/>
        <v>#N/A</v>
      </c>
      <c r="AE184" s="347" t="e">
        <f t="shared" si="52"/>
        <v>#N/A</v>
      </c>
      <c r="AF184" s="347" t="e">
        <f>AD184/'Laminate Schedule'!$E$86/10</f>
        <v>#N/A</v>
      </c>
      <c r="AG184" s="347" t="e">
        <f>AE184/'Laminate Schedule'!$E$90/10</f>
        <v>#N/A</v>
      </c>
      <c r="AH184" s="347">
        <f t="shared" si="60"/>
        <v>0</v>
      </c>
      <c r="AK184" s="567">
        <f t="shared" si="41"/>
        <v>0</v>
      </c>
      <c r="AL184" s="567">
        <f t="shared" si="42"/>
        <v>0</v>
      </c>
      <c r="AM184" s="567">
        <f t="shared" si="43"/>
        <v>0</v>
      </c>
      <c r="AN184" s="347">
        <f>IF(SUM(AK184:AM184)=0,0,(AK184*'Laminate Schedule'!$D$83*'Laminate Schedule'!$C$83+AL184*'Laminate Schedule'!$D$84*'Laminate Schedule'!$C$84+AM184*'Laminate Schedule'!$D$85*'Laminate Schedule'!$C$85)/(AK184*'Laminate Schedule'!$D$83+AL184*'Laminate Schedule'!$D$84+AM184*'Laminate Schedule'!$D$85))</f>
        <v>0</v>
      </c>
      <c r="AO184" s="347">
        <f>AK184*'Laminate Schedule'!$L$12+AL184*'Laminate Schedule'!$L$13+AM184*'Laminate Schedule'!$L$14</f>
        <v>0</v>
      </c>
    </row>
    <row r="185" spans="1:41" s="244" customFormat="1">
      <c r="A185" s="567">
        <v>-766</v>
      </c>
      <c r="B185" s="347">
        <f>IF(ABS(A185)&lt;$C$17,$C$15,$C$16)*IF(ABS(A185)&lt;OutlineParameters!$C$46/2,1,0)</f>
        <v>0</v>
      </c>
      <c r="C185" s="347">
        <f t="shared" si="53"/>
        <v>0</v>
      </c>
      <c r="D185" s="348">
        <f t="shared" si="44"/>
        <v>0</v>
      </c>
      <c r="E185" s="349">
        <f>FlexTests!$C$16*($C$36-ABS(A185))*IF(ABS(A185)&lt;$C$36,1,0)/1000</f>
        <v>0</v>
      </c>
      <c r="F185" s="349">
        <f>IF(NOT(ISNA(I185)),FlexTests!$C$17*(A186-A185)*I185/1000000*($C$36+A185)/1000*IF(ABS(A185)&lt;$C$31/2-FlexTests!$C$18,0,1),0)</f>
        <v>0</v>
      </c>
      <c r="G185" s="349">
        <f>SUM(F$52:$F184)</f>
        <v>0</v>
      </c>
      <c r="H185" s="348">
        <f>CHOOSE(FlexTests!$C$15,E185,G185)</f>
        <v>0</v>
      </c>
      <c r="I185" s="347" t="e">
        <f>IF(ISNA(OutlineParameters!T248*2),OutlineParameters!S248*2,OutlineParameters!T248*2)</f>
        <v>#N/A</v>
      </c>
      <c r="J185" s="347">
        <f>IF(ISNA(RockerConcaveParameters!O244),RockerConcaveParameters!N244,RockerConcaveParameters!O244)</f>
        <v>0</v>
      </c>
      <c r="K185" s="347" t="e">
        <f t="shared" si="54"/>
        <v>#N/A</v>
      </c>
      <c r="L185" s="347" t="e">
        <f t="shared" si="55"/>
        <v>#N/A</v>
      </c>
      <c r="M185" s="347">
        <f t="shared" si="56"/>
        <v>0</v>
      </c>
      <c r="N185" s="347">
        <f t="shared" si="45"/>
        <v>0</v>
      </c>
      <c r="O185" s="347" t="e">
        <f t="shared" si="46"/>
        <v>#N/A</v>
      </c>
      <c r="P185" s="350" t="e">
        <f t="shared" si="57"/>
        <v>#N/A</v>
      </c>
      <c r="Q185" s="347" t="e">
        <f>MIN(IF(H185&gt;0,P185/H185,NA()),FlexTests!$C$20)</f>
        <v>#N/A</v>
      </c>
      <c r="R185" s="347" t="e">
        <f t="shared" si="47"/>
        <v>#N/A</v>
      </c>
      <c r="S185" s="347" t="e">
        <f>SUM(R185:$R$952)</f>
        <v>#N/A</v>
      </c>
      <c r="T185" s="347" t="e">
        <f t="shared" si="48"/>
        <v>#N/A</v>
      </c>
      <c r="U185" s="350" t="e">
        <f>SUM(T185:$T$952)*1000</f>
        <v>#N/A</v>
      </c>
      <c r="V185" s="347" t="e">
        <f>R185*IF(ABS(A185)&lt;FlexTests!$C$19,0,1)</f>
        <v>#N/A</v>
      </c>
      <c r="W185" s="347" t="e">
        <f>SUM(V185:$V$951)</f>
        <v>#N/A</v>
      </c>
      <c r="X185" s="347" t="e">
        <f t="shared" si="58"/>
        <v>#N/A</v>
      </c>
      <c r="Y185" s="350" t="e">
        <f>SUM($X185:X$951)</f>
        <v>#N/A</v>
      </c>
      <c r="Z185" s="347"/>
      <c r="AA185" s="347">
        <f t="shared" si="49"/>
        <v>0</v>
      </c>
      <c r="AB185" s="347">
        <f t="shared" si="50"/>
        <v>0</v>
      </c>
      <c r="AC185" s="347" t="e">
        <f t="shared" si="59"/>
        <v>#N/A</v>
      </c>
      <c r="AD185" s="347" t="e">
        <f t="shared" si="51"/>
        <v>#N/A</v>
      </c>
      <c r="AE185" s="347" t="e">
        <f t="shared" si="52"/>
        <v>#N/A</v>
      </c>
      <c r="AF185" s="347" t="e">
        <f>AD185/'Laminate Schedule'!$E$86/10</f>
        <v>#N/A</v>
      </c>
      <c r="AG185" s="347" t="e">
        <f>AE185/'Laminate Schedule'!$E$90/10</f>
        <v>#N/A</v>
      </c>
      <c r="AH185" s="347">
        <f t="shared" si="60"/>
        <v>0</v>
      </c>
      <c r="AK185" s="567">
        <f t="shared" si="41"/>
        <v>0</v>
      </c>
      <c r="AL185" s="567">
        <f t="shared" si="42"/>
        <v>0</v>
      </c>
      <c r="AM185" s="567">
        <f t="shared" si="43"/>
        <v>0</v>
      </c>
      <c r="AN185" s="347">
        <f>IF(SUM(AK185:AM185)=0,0,(AK185*'Laminate Schedule'!$D$83*'Laminate Schedule'!$C$83+AL185*'Laminate Schedule'!$D$84*'Laminate Schedule'!$C$84+AM185*'Laminate Schedule'!$D$85*'Laminate Schedule'!$C$85)/(AK185*'Laminate Schedule'!$D$83+AL185*'Laminate Schedule'!$D$84+AM185*'Laminate Schedule'!$D$85))</f>
        <v>0</v>
      </c>
      <c r="AO185" s="347">
        <f>AK185*'Laminate Schedule'!$L$12+AL185*'Laminate Schedule'!$L$13+AM185*'Laminate Schedule'!$L$14</f>
        <v>0</v>
      </c>
    </row>
    <row r="186" spans="1:41" s="244" customFormat="1">
      <c r="A186" s="567">
        <v>-765</v>
      </c>
      <c r="B186" s="347">
        <f>IF(ABS(A186)&lt;$C$17,$C$15,$C$16)*IF(ABS(A186)&lt;OutlineParameters!$C$46/2,1,0)</f>
        <v>0</v>
      </c>
      <c r="C186" s="347">
        <f t="shared" si="53"/>
        <v>0</v>
      </c>
      <c r="D186" s="348">
        <f t="shared" si="44"/>
        <v>0</v>
      </c>
      <c r="E186" s="349">
        <f>FlexTests!$C$16*($C$36-ABS(A186))*IF(ABS(A186)&lt;$C$36,1,0)/1000</f>
        <v>0</v>
      </c>
      <c r="F186" s="349">
        <f>IF(NOT(ISNA(I186)),FlexTests!$C$17*(A187-A186)*I186/1000000*($C$36+A186)/1000*IF(ABS(A186)&lt;$C$31/2-FlexTests!$C$18,0,1),0)</f>
        <v>0</v>
      </c>
      <c r="G186" s="349">
        <f>SUM(F$52:$F185)</f>
        <v>0</v>
      </c>
      <c r="H186" s="348">
        <f>CHOOSE(FlexTests!$C$15,E186,G186)</f>
        <v>0</v>
      </c>
      <c r="I186" s="347" t="e">
        <f>IF(ISNA(OutlineParameters!T249*2),OutlineParameters!S249*2,OutlineParameters!T249*2)</f>
        <v>#N/A</v>
      </c>
      <c r="J186" s="347">
        <f>IF(ISNA(RockerConcaveParameters!O245),RockerConcaveParameters!N245,RockerConcaveParameters!O245)</f>
        <v>0</v>
      </c>
      <c r="K186" s="347" t="e">
        <f t="shared" si="54"/>
        <v>#N/A</v>
      </c>
      <c r="L186" s="347" t="e">
        <f t="shared" si="55"/>
        <v>#N/A</v>
      </c>
      <c r="M186" s="347">
        <f t="shared" si="56"/>
        <v>0</v>
      </c>
      <c r="N186" s="347">
        <f t="shared" si="45"/>
        <v>0</v>
      </c>
      <c r="O186" s="347" t="e">
        <f t="shared" si="46"/>
        <v>#N/A</v>
      </c>
      <c r="P186" s="350" t="e">
        <f t="shared" si="57"/>
        <v>#N/A</v>
      </c>
      <c r="Q186" s="347" t="e">
        <f>MIN(IF(H186&gt;0,P186/H186,NA()),FlexTests!$C$20)</f>
        <v>#N/A</v>
      </c>
      <c r="R186" s="347" t="e">
        <f t="shared" si="47"/>
        <v>#N/A</v>
      </c>
      <c r="S186" s="347" t="e">
        <f>SUM(R186:$R$952)</f>
        <v>#N/A</v>
      </c>
      <c r="T186" s="347" t="e">
        <f t="shared" si="48"/>
        <v>#N/A</v>
      </c>
      <c r="U186" s="350" t="e">
        <f>SUM(T186:$T$952)*1000</f>
        <v>#N/A</v>
      </c>
      <c r="V186" s="347" t="e">
        <f>R186*IF(ABS(A186)&lt;FlexTests!$C$19,0,1)</f>
        <v>#N/A</v>
      </c>
      <c r="W186" s="347" t="e">
        <f>SUM(V186:$V$951)</f>
        <v>#N/A</v>
      </c>
      <c r="X186" s="347" t="e">
        <f t="shared" si="58"/>
        <v>#N/A</v>
      </c>
      <c r="Y186" s="350" t="e">
        <f>SUM($X186:X$951)</f>
        <v>#N/A</v>
      </c>
      <c r="Z186" s="347"/>
      <c r="AA186" s="347">
        <f t="shared" si="49"/>
        <v>0</v>
      </c>
      <c r="AB186" s="347">
        <f t="shared" si="50"/>
        <v>0</v>
      </c>
      <c r="AC186" s="347" t="e">
        <f t="shared" si="59"/>
        <v>#N/A</v>
      </c>
      <c r="AD186" s="347" t="e">
        <f t="shared" si="51"/>
        <v>#N/A</v>
      </c>
      <c r="AE186" s="347" t="e">
        <f t="shared" si="52"/>
        <v>#N/A</v>
      </c>
      <c r="AF186" s="347" t="e">
        <f>AD186/'Laminate Schedule'!$E$86/10</f>
        <v>#N/A</v>
      </c>
      <c r="AG186" s="347" t="e">
        <f>AE186/'Laminate Schedule'!$E$90/10</f>
        <v>#N/A</v>
      </c>
      <c r="AH186" s="347">
        <f t="shared" si="60"/>
        <v>0</v>
      </c>
      <c r="AK186" s="567">
        <f t="shared" si="41"/>
        <v>0</v>
      </c>
      <c r="AL186" s="567">
        <f t="shared" si="42"/>
        <v>0</v>
      </c>
      <c r="AM186" s="567">
        <f t="shared" si="43"/>
        <v>0</v>
      </c>
      <c r="AN186" s="347">
        <f>IF(SUM(AK186:AM186)=0,0,(AK186*'Laminate Schedule'!$D$83*'Laminate Schedule'!$C$83+AL186*'Laminate Schedule'!$D$84*'Laminate Schedule'!$C$84+AM186*'Laminate Schedule'!$D$85*'Laminate Schedule'!$C$85)/(AK186*'Laminate Schedule'!$D$83+AL186*'Laminate Schedule'!$D$84+AM186*'Laminate Schedule'!$D$85))</f>
        <v>0</v>
      </c>
      <c r="AO186" s="347">
        <f>AK186*'Laminate Schedule'!$L$12+AL186*'Laminate Schedule'!$L$13+AM186*'Laminate Schedule'!$L$14</f>
        <v>0</v>
      </c>
    </row>
    <row r="187" spans="1:41" s="244" customFormat="1">
      <c r="A187" s="567">
        <v>-764</v>
      </c>
      <c r="B187" s="347">
        <f>IF(ABS(A187)&lt;$C$17,$C$15,$C$16)*IF(ABS(A187)&lt;OutlineParameters!$C$46/2,1,0)</f>
        <v>0</v>
      </c>
      <c r="C187" s="347">
        <f t="shared" si="53"/>
        <v>0</v>
      </c>
      <c r="D187" s="348">
        <f t="shared" si="44"/>
        <v>0</v>
      </c>
      <c r="E187" s="349">
        <f>FlexTests!$C$16*($C$36-ABS(A187))*IF(ABS(A187)&lt;$C$36,1,0)/1000</f>
        <v>0</v>
      </c>
      <c r="F187" s="349">
        <f>IF(NOT(ISNA(I187)),FlexTests!$C$17*(A188-A187)*I187/1000000*($C$36+A187)/1000*IF(ABS(A187)&lt;$C$31/2-FlexTests!$C$18,0,1),0)</f>
        <v>0</v>
      </c>
      <c r="G187" s="349">
        <f>SUM(F$52:$F186)</f>
        <v>0</v>
      </c>
      <c r="H187" s="348">
        <f>CHOOSE(FlexTests!$C$15,E187,G187)</f>
        <v>0</v>
      </c>
      <c r="I187" s="347" t="e">
        <f>IF(ISNA(OutlineParameters!T250*2),OutlineParameters!S250*2,OutlineParameters!T250*2)</f>
        <v>#N/A</v>
      </c>
      <c r="J187" s="347">
        <f>IF(ISNA(RockerConcaveParameters!O246),RockerConcaveParameters!N246,RockerConcaveParameters!O246)</f>
        <v>0</v>
      </c>
      <c r="K187" s="347" t="e">
        <f t="shared" si="54"/>
        <v>#N/A</v>
      </c>
      <c r="L187" s="347" t="e">
        <f t="shared" si="55"/>
        <v>#N/A</v>
      </c>
      <c r="M187" s="347">
        <f t="shared" si="56"/>
        <v>0</v>
      </c>
      <c r="N187" s="347">
        <f t="shared" si="45"/>
        <v>0</v>
      </c>
      <c r="O187" s="347" t="e">
        <f t="shared" si="46"/>
        <v>#N/A</v>
      </c>
      <c r="P187" s="350" t="e">
        <f t="shared" si="57"/>
        <v>#N/A</v>
      </c>
      <c r="Q187" s="347" t="e">
        <f>MIN(IF(H187&gt;0,P187/H187,NA()),FlexTests!$C$20)</f>
        <v>#N/A</v>
      </c>
      <c r="R187" s="347" t="e">
        <f t="shared" si="47"/>
        <v>#N/A</v>
      </c>
      <c r="S187" s="347" t="e">
        <f>SUM(R187:$R$952)</f>
        <v>#N/A</v>
      </c>
      <c r="T187" s="347" t="e">
        <f t="shared" si="48"/>
        <v>#N/A</v>
      </c>
      <c r="U187" s="350" t="e">
        <f>SUM(T187:$T$952)*1000</f>
        <v>#N/A</v>
      </c>
      <c r="V187" s="347" t="e">
        <f>R187*IF(ABS(A187)&lt;FlexTests!$C$19,0,1)</f>
        <v>#N/A</v>
      </c>
      <c r="W187" s="347" t="e">
        <f>SUM(V187:$V$951)</f>
        <v>#N/A</v>
      </c>
      <c r="X187" s="347" t="e">
        <f t="shared" si="58"/>
        <v>#N/A</v>
      </c>
      <c r="Y187" s="350" t="e">
        <f>SUM($X187:X$951)</f>
        <v>#N/A</v>
      </c>
      <c r="Z187" s="347"/>
      <c r="AA187" s="347">
        <f t="shared" si="49"/>
        <v>0</v>
      </c>
      <c r="AB187" s="347">
        <f t="shared" si="50"/>
        <v>0</v>
      </c>
      <c r="AC187" s="347" t="e">
        <f t="shared" si="59"/>
        <v>#N/A</v>
      </c>
      <c r="AD187" s="347" t="e">
        <f t="shared" si="51"/>
        <v>#N/A</v>
      </c>
      <c r="AE187" s="347" t="e">
        <f t="shared" si="52"/>
        <v>#N/A</v>
      </c>
      <c r="AF187" s="347" t="e">
        <f>AD187/'Laminate Schedule'!$E$86/10</f>
        <v>#N/A</v>
      </c>
      <c r="AG187" s="347" t="e">
        <f>AE187/'Laminate Schedule'!$E$90/10</f>
        <v>#N/A</v>
      </c>
      <c r="AH187" s="347">
        <f t="shared" si="60"/>
        <v>0</v>
      </c>
      <c r="AK187" s="567">
        <f t="shared" si="41"/>
        <v>0</v>
      </c>
      <c r="AL187" s="567">
        <f t="shared" si="42"/>
        <v>0</v>
      </c>
      <c r="AM187" s="567">
        <f t="shared" si="43"/>
        <v>0</v>
      </c>
      <c r="AN187" s="347">
        <f>IF(SUM(AK187:AM187)=0,0,(AK187*'Laminate Schedule'!$D$83*'Laminate Schedule'!$C$83+AL187*'Laminate Schedule'!$D$84*'Laminate Schedule'!$C$84+AM187*'Laminate Schedule'!$D$85*'Laminate Schedule'!$C$85)/(AK187*'Laminate Schedule'!$D$83+AL187*'Laminate Schedule'!$D$84+AM187*'Laminate Schedule'!$D$85))</f>
        <v>0</v>
      </c>
      <c r="AO187" s="347">
        <f>AK187*'Laminate Schedule'!$L$12+AL187*'Laminate Schedule'!$L$13+AM187*'Laminate Schedule'!$L$14</f>
        <v>0</v>
      </c>
    </row>
    <row r="188" spans="1:41" s="244" customFormat="1">
      <c r="A188" s="567">
        <v>-763</v>
      </c>
      <c r="B188" s="347">
        <f>IF(ABS(A188)&lt;$C$17,$C$15,$C$16)*IF(ABS(A188)&lt;OutlineParameters!$C$46/2,1,0)</f>
        <v>0</v>
      </c>
      <c r="C188" s="347">
        <f t="shared" si="53"/>
        <v>0</v>
      </c>
      <c r="D188" s="348">
        <f t="shared" si="44"/>
        <v>0</v>
      </c>
      <c r="E188" s="349">
        <f>FlexTests!$C$16*($C$36-ABS(A188))*IF(ABS(A188)&lt;$C$36,1,0)/1000</f>
        <v>0</v>
      </c>
      <c r="F188" s="349">
        <f>IF(NOT(ISNA(I188)),FlexTests!$C$17*(A189-A188)*I188/1000000*($C$36+A188)/1000*IF(ABS(A188)&lt;$C$31/2-FlexTests!$C$18,0,1),0)</f>
        <v>0</v>
      </c>
      <c r="G188" s="349">
        <f>SUM(F$52:$F187)</f>
        <v>0</v>
      </c>
      <c r="H188" s="348">
        <f>CHOOSE(FlexTests!$C$15,E188,G188)</f>
        <v>0</v>
      </c>
      <c r="I188" s="347" t="e">
        <f>IF(ISNA(OutlineParameters!T251*2),OutlineParameters!S251*2,OutlineParameters!T251*2)</f>
        <v>#N/A</v>
      </c>
      <c r="J188" s="347">
        <f>IF(ISNA(RockerConcaveParameters!O247),RockerConcaveParameters!N247,RockerConcaveParameters!O247)</f>
        <v>0</v>
      </c>
      <c r="K188" s="347" t="e">
        <f t="shared" si="54"/>
        <v>#N/A</v>
      </c>
      <c r="L188" s="347" t="e">
        <f t="shared" si="55"/>
        <v>#N/A</v>
      </c>
      <c r="M188" s="347">
        <f t="shared" si="56"/>
        <v>0</v>
      </c>
      <c r="N188" s="347">
        <f t="shared" si="45"/>
        <v>0</v>
      </c>
      <c r="O188" s="347" t="e">
        <f t="shared" si="46"/>
        <v>#N/A</v>
      </c>
      <c r="P188" s="350" t="e">
        <f t="shared" si="57"/>
        <v>#N/A</v>
      </c>
      <c r="Q188" s="347" t="e">
        <f>MIN(IF(H188&gt;0,P188/H188,NA()),FlexTests!$C$20)</f>
        <v>#N/A</v>
      </c>
      <c r="R188" s="347" t="e">
        <f t="shared" si="47"/>
        <v>#N/A</v>
      </c>
      <c r="S188" s="347" t="e">
        <f>SUM(R188:$R$952)</f>
        <v>#N/A</v>
      </c>
      <c r="T188" s="347" t="e">
        <f t="shared" si="48"/>
        <v>#N/A</v>
      </c>
      <c r="U188" s="350" t="e">
        <f>SUM(T188:$T$952)*1000</f>
        <v>#N/A</v>
      </c>
      <c r="V188" s="347" t="e">
        <f>R188*IF(ABS(A188)&lt;FlexTests!$C$19,0,1)</f>
        <v>#N/A</v>
      </c>
      <c r="W188" s="347" t="e">
        <f>SUM(V188:$V$951)</f>
        <v>#N/A</v>
      </c>
      <c r="X188" s="347" t="e">
        <f t="shared" si="58"/>
        <v>#N/A</v>
      </c>
      <c r="Y188" s="350" t="e">
        <f>SUM($X188:X$951)</f>
        <v>#N/A</v>
      </c>
      <c r="Z188" s="347"/>
      <c r="AA188" s="347">
        <f t="shared" si="49"/>
        <v>0</v>
      </c>
      <c r="AB188" s="347">
        <f t="shared" si="50"/>
        <v>0</v>
      </c>
      <c r="AC188" s="347" t="e">
        <f t="shared" si="59"/>
        <v>#N/A</v>
      </c>
      <c r="AD188" s="347" t="e">
        <f t="shared" si="51"/>
        <v>#N/A</v>
      </c>
      <c r="AE188" s="347" t="e">
        <f t="shared" si="52"/>
        <v>#N/A</v>
      </c>
      <c r="AF188" s="347" t="e">
        <f>AD188/'Laminate Schedule'!$E$86/10</f>
        <v>#N/A</v>
      </c>
      <c r="AG188" s="347" t="e">
        <f>AE188/'Laminate Schedule'!$E$90/10</f>
        <v>#N/A</v>
      </c>
      <c r="AH188" s="347">
        <f t="shared" si="60"/>
        <v>0</v>
      </c>
      <c r="AK188" s="567">
        <f t="shared" si="41"/>
        <v>0</v>
      </c>
      <c r="AL188" s="567">
        <f t="shared" si="42"/>
        <v>0</v>
      </c>
      <c r="AM188" s="567">
        <f t="shared" si="43"/>
        <v>0</v>
      </c>
      <c r="AN188" s="347">
        <f>IF(SUM(AK188:AM188)=0,0,(AK188*'Laminate Schedule'!$D$83*'Laminate Schedule'!$C$83+AL188*'Laminate Schedule'!$D$84*'Laminate Schedule'!$C$84+AM188*'Laminate Schedule'!$D$85*'Laminate Schedule'!$C$85)/(AK188*'Laminate Schedule'!$D$83+AL188*'Laminate Schedule'!$D$84+AM188*'Laminate Schedule'!$D$85))</f>
        <v>0</v>
      </c>
      <c r="AO188" s="347">
        <f>AK188*'Laminate Schedule'!$L$12+AL188*'Laminate Schedule'!$L$13+AM188*'Laminate Schedule'!$L$14</f>
        <v>0</v>
      </c>
    </row>
    <row r="189" spans="1:41" s="244" customFormat="1">
      <c r="A189" s="567">
        <v>-762</v>
      </c>
      <c r="B189" s="347">
        <f>IF(ABS(A189)&lt;$C$17,$C$15,$C$16)*IF(ABS(A189)&lt;OutlineParameters!$C$46/2,1,0)</f>
        <v>0</v>
      </c>
      <c r="C189" s="347">
        <f t="shared" si="53"/>
        <v>0</v>
      </c>
      <c r="D189" s="348">
        <f t="shared" si="44"/>
        <v>0</v>
      </c>
      <c r="E189" s="349">
        <f>FlexTests!$C$16*($C$36-ABS(A189))*IF(ABS(A189)&lt;$C$36,1,0)/1000</f>
        <v>0</v>
      </c>
      <c r="F189" s="349">
        <f>IF(NOT(ISNA(I189)),FlexTests!$C$17*(A190-A189)*I189/1000000*($C$36+A189)/1000*IF(ABS(A189)&lt;$C$31/2-FlexTests!$C$18,0,1),0)</f>
        <v>0</v>
      </c>
      <c r="G189" s="349">
        <f>SUM(F$52:$F188)</f>
        <v>0</v>
      </c>
      <c r="H189" s="348">
        <f>CHOOSE(FlexTests!$C$15,E189,G189)</f>
        <v>0</v>
      </c>
      <c r="I189" s="347" t="e">
        <f>IF(ISNA(OutlineParameters!T252*2),OutlineParameters!S252*2,OutlineParameters!T252*2)</f>
        <v>#N/A</v>
      </c>
      <c r="J189" s="347">
        <f>IF(ISNA(RockerConcaveParameters!O248),RockerConcaveParameters!N248,RockerConcaveParameters!O248)</f>
        <v>0</v>
      </c>
      <c r="K189" s="347" t="e">
        <f t="shared" si="54"/>
        <v>#N/A</v>
      </c>
      <c r="L189" s="347" t="e">
        <f t="shared" si="55"/>
        <v>#N/A</v>
      </c>
      <c r="M189" s="347">
        <f t="shared" si="56"/>
        <v>0</v>
      </c>
      <c r="N189" s="347">
        <f t="shared" si="45"/>
        <v>0</v>
      </c>
      <c r="O189" s="347" t="e">
        <f t="shared" si="46"/>
        <v>#N/A</v>
      </c>
      <c r="P189" s="350" t="e">
        <f t="shared" si="57"/>
        <v>#N/A</v>
      </c>
      <c r="Q189" s="347" t="e">
        <f>MIN(IF(H189&gt;0,P189/H189,NA()),FlexTests!$C$20)</f>
        <v>#N/A</v>
      </c>
      <c r="R189" s="347" t="e">
        <f t="shared" si="47"/>
        <v>#N/A</v>
      </c>
      <c r="S189" s="347" t="e">
        <f>SUM(R189:$R$952)</f>
        <v>#N/A</v>
      </c>
      <c r="T189" s="347" t="e">
        <f t="shared" si="48"/>
        <v>#N/A</v>
      </c>
      <c r="U189" s="350" t="e">
        <f>SUM(T189:$T$952)*1000</f>
        <v>#N/A</v>
      </c>
      <c r="V189" s="347" t="e">
        <f>R189*IF(ABS(A189)&lt;FlexTests!$C$19,0,1)</f>
        <v>#N/A</v>
      </c>
      <c r="W189" s="347" t="e">
        <f>SUM(V189:$V$951)</f>
        <v>#N/A</v>
      </c>
      <c r="X189" s="347" t="e">
        <f t="shared" si="58"/>
        <v>#N/A</v>
      </c>
      <c r="Y189" s="350" t="e">
        <f>SUM($X189:X$951)</f>
        <v>#N/A</v>
      </c>
      <c r="Z189" s="347"/>
      <c r="AA189" s="347">
        <f t="shared" si="49"/>
        <v>0</v>
      </c>
      <c r="AB189" s="347">
        <f t="shared" si="50"/>
        <v>0</v>
      </c>
      <c r="AC189" s="347" t="e">
        <f t="shared" si="59"/>
        <v>#N/A</v>
      </c>
      <c r="AD189" s="347" t="e">
        <f t="shared" si="51"/>
        <v>#N/A</v>
      </c>
      <c r="AE189" s="347" t="e">
        <f t="shared" si="52"/>
        <v>#N/A</v>
      </c>
      <c r="AF189" s="347" t="e">
        <f>AD189/'Laminate Schedule'!$E$86/10</f>
        <v>#N/A</v>
      </c>
      <c r="AG189" s="347" t="e">
        <f>AE189/'Laminate Schedule'!$E$90/10</f>
        <v>#N/A</v>
      </c>
      <c r="AH189" s="347">
        <f t="shared" si="60"/>
        <v>0</v>
      </c>
      <c r="AK189" s="567">
        <f t="shared" ref="AK189:AK252" si="61">IF(A189&gt;=$C$43,1,0)</f>
        <v>0</v>
      </c>
      <c r="AL189" s="567">
        <f t="shared" ref="AL189:AL252" si="62">IF(A189&gt;=$C$44,1,0)</f>
        <v>0</v>
      </c>
      <c r="AM189" s="567">
        <f t="shared" ref="AM189:AM252" si="63">IF(A189&gt;=$C$45,1,0)</f>
        <v>0</v>
      </c>
      <c r="AN189" s="347">
        <f>IF(SUM(AK189:AM189)=0,0,(AK189*'Laminate Schedule'!$D$83*'Laminate Schedule'!$C$83+AL189*'Laminate Schedule'!$D$84*'Laminate Schedule'!$C$84+AM189*'Laminate Schedule'!$D$85*'Laminate Schedule'!$C$85)/(AK189*'Laminate Schedule'!$D$83+AL189*'Laminate Schedule'!$D$84+AM189*'Laminate Schedule'!$D$85))</f>
        <v>0</v>
      </c>
      <c r="AO189" s="347">
        <f>AK189*'Laminate Schedule'!$L$12+AL189*'Laminate Schedule'!$L$13+AM189*'Laminate Schedule'!$L$14</f>
        <v>0</v>
      </c>
    </row>
    <row r="190" spans="1:41" s="244" customFormat="1">
      <c r="A190" s="567">
        <v>-761</v>
      </c>
      <c r="B190" s="347">
        <f>IF(ABS(A190)&lt;$C$17,$C$15,$C$16)*IF(ABS(A190)&lt;OutlineParameters!$C$46/2,1,0)</f>
        <v>0</v>
      </c>
      <c r="C190" s="347">
        <f t="shared" si="53"/>
        <v>0</v>
      </c>
      <c r="D190" s="348">
        <f t="shared" si="44"/>
        <v>0</v>
      </c>
      <c r="E190" s="349">
        <f>FlexTests!$C$16*($C$36-ABS(A190))*IF(ABS(A190)&lt;$C$36,1,0)/1000</f>
        <v>0</v>
      </c>
      <c r="F190" s="349">
        <f>IF(NOT(ISNA(I190)),FlexTests!$C$17*(A191-A190)*I190/1000000*($C$36+A190)/1000*IF(ABS(A190)&lt;$C$31/2-FlexTests!$C$18,0,1),0)</f>
        <v>0</v>
      </c>
      <c r="G190" s="349">
        <f>SUM(F$52:$F189)</f>
        <v>0</v>
      </c>
      <c r="H190" s="348">
        <f>CHOOSE(FlexTests!$C$15,E190,G190)</f>
        <v>0</v>
      </c>
      <c r="I190" s="347" t="e">
        <f>IF(ISNA(OutlineParameters!T253*2),OutlineParameters!S253*2,OutlineParameters!T253*2)</f>
        <v>#N/A</v>
      </c>
      <c r="J190" s="347">
        <f>IF(ISNA(RockerConcaveParameters!O249),RockerConcaveParameters!N249,RockerConcaveParameters!O249)</f>
        <v>0</v>
      </c>
      <c r="K190" s="347" t="e">
        <f t="shared" si="54"/>
        <v>#N/A</v>
      </c>
      <c r="L190" s="347" t="e">
        <f t="shared" si="55"/>
        <v>#N/A</v>
      </c>
      <c r="M190" s="347">
        <f t="shared" si="56"/>
        <v>0</v>
      </c>
      <c r="N190" s="347">
        <f t="shared" si="45"/>
        <v>0</v>
      </c>
      <c r="O190" s="347" t="e">
        <f t="shared" si="46"/>
        <v>#N/A</v>
      </c>
      <c r="P190" s="350" t="e">
        <f t="shared" si="57"/>
        <v>#N/A</v>
      </c>
      <c r="Q190" s="347" t="e">
        <f>MIN(IF(H190&gt;0,P190/H190,NA()),FlexTests!$C$20)</f>
        <v>#N/A</v>
      </c>
      <c r="R190" s="347" t="e">
        <f t="shared" si="47"/>
        <v>#N/A</v>
      </c>
      <c r="S190" s="347" t="e">
        <f>SUM(R190:$R$952)</f>
        <v>#N/A</v>
      </c>
      <c r="T190" s="347" t="e">
        <f t="shared" si="48"/>
        <v>#N/A</v>
      </c>
      <c r="U190" s="350" t="e">
        <f>SUM(T190:$T$952)*1000</f>
        <v>#N/A</v>
      </c>
      <c r="V190" s="347" t="e">
        <f>R190*IF(ABS(A190)&lt;FlexTests!$C$19,0,1)</f>
        <v>#N/A</v>
      </c>
      <c r="W190" s="347" t="e">
        <f>SUM(V190:$V$951)</f>
        <v>#N/A</v>
      </c>
      <c r="X190" s="347" t="e">
        <f t="shared" si="58"/>
        <v>#N/A</v>
      </c>
      <c r="Y190" s="350" t="e">
        <f>SUM($X190:X$951)</f>
        <v>#N/A</v>
      </c>
      <c r="Z190" s="347"/>
      <c r="AA190" s="347">
        <f t="shared" si="49"/>
        <v>0</v>
      </c>
      <c r="AB190" s="347">
        <f t="shared" si="50"/>
        <v>0</v>
      </c>
      <c r="AC190" s="347" t="e">
        <f t="shared" si="59"/>
        <v>#N/A</v>
      </c>
      <c r="AD190" s="347" t="e">
        <f t="shared" si="51"/>
        <v>#N/A</v>
      </c>
      <c r="AE190" s="347" t="e">
        <f t="shared" si="52"/>
        <v>#N/A</v>
      </c>
      <c r="AF190" s="347" t="e">
        <f>AD190/'Laminate Schedule'!$E$86/10</f>
        <v>#N/A</v>
      </c>
      <c r="AG190" s="347" t="e">
        <f>AE190/'Laminate Schedule'!$E$90/10</f>
        <v>#N/A</v>
      </c>
      <c r="AH190" s="347">
        <f t="shared" si="60"/>
        <v>0</v>
      </c>
      <c r="AK190" s="567">
        <f t="shared" si="61"/>
        <v>0</v>
      </c>
      <c r="AL190" s="567">
        <f t="shared" si="62"/>
        <v>0</v>
      </c>
      <c r="AM190" s="567">
        <f t="shared" si="63"/>
        <v>0</v>
      </c>
      <c r="AN190" s="347">
        <f>IF(SUM(AK190:AM190)=0,0,(AK190*'Laminate Schedule'!$D$83*'Laminate Schedule'!$C$83+AL190*'Laminate Schedule'!$D$84*'Laminate Schedule'!$C$84+AM190*'Laminate Schedule'!$D$85*'Laminate Schedule'!$C$85)/(AK190*'Laminate Schedule'!$D$83+AL190*'Laminate Schedule'!$D$84+AM190*'Laminate Schedule'!$D$85))</f>
        <v>0</v>
      </c>
      <c r="AO190" s="347">
        <f>AK190*'Laminate Schedule'!$L$12+AL190*'Laminate Schedule'!$L$13+AM190*'Laminate Schedule'!$L$14</f>
        <v>0</v>
      </c>
    </row>
    <row r="191" spans="1:41" s="244" customFormat="1">
      <c r="A191" s="567">
        <v>-760</v>
      </c>
      <c r="B191" s="347">
        <f>IF(ABS(A191)&lt;$C$17,$C$15,$C$16)*IF(ABS(A191)&lt;OutlineParameters!$C$46/2,1,0)</f>
        <v>0</v>
      </c>
      <c r="C191" s="347">
        <f t="shared" si="53"/>
        <v>0</v>
      </c>
      <c r="D191" s="348">
        <f t="shared" si="44"/>
        <v>0</v>
      </c>
      <c r="E191" s="349">
        <f>FlexTests!$C$16*($C$36-ABS(A191))*IF(ABS(A191)&lt;$C$36,1,0)/1000</f>
        <v>0</v>
      </c>
      <c r="F191" s="349">
        <f>IF(NOT(ISNA(I191)),FlexTests!$C$17*(A192-A191)*I191/1000000*($C$36+A191)/1000*IF(ABS(A191)&lt;$C$31/2-FlexTests!$C$18,0,1),0)</f>
        <v>0</v>
      </c>
      <c r="G191" s="349">
        <f>SUM(F$52:$F190)</f>
        <v>0</v>
      </c>
      <c r="H191" s="348">
        <f>CHOOSE(FlexTests!$C$15,E191,G191)</f>
        <v>0</v>
      </c>
      <c r="I191" s="347" t="e">
        <f>IF(ISNA(OutlineParameters!T254*2),OutlineParameters!S254*2,OutlineParameters!T254*2)</f>
        <v>#N/A</v>
      </c>
      <c r="J191" s="347">
        <f>IF(ISNA(RockerConcaveParameters!O250),RockerConcaveParameters!N250,RockerConcaveParameters!O250)</f>
        <v>0</v>
      </c>
      <c r="K191" s="347" t="e">
        <f t="shared" si="54"/>
        <v>#N/A</v>
      </c>
      <c r="L191" s="347" t="e">
        <f t="shared" si="55"/>
        <v>#N/A</v>
      </c>
      <c r="M191" s="347">
        <f t="shared" si="56"/>
        <v>0</v>
      </c>
      <c r="N191" s="347">
        <f t="shared" si="45"/>
        <v>0</v>
      </c>
      <c r="O191" s="347" t="e">
        <f t="shared" si="46"/>
        <v>#N/A</v>
      </c>
      <c r="P191" s="350" t="e">
        <f t="shared" si="57"/>
        <v>#N/A</v>
      </c>
      <c r="Q191" s="347" t="e">
        <f>MIN(IF(H191&gt;0,P191/H191,NA()),FlexTests!$C$20)</f>
        <v>#N/A</v>
      </c>
      <c r="R191" s="347" t="e">
        <f t="shared" si="47"/>
        <v>#N/A</v>
      </c>
      <c r="S191" s="347" t="e">
        <f>SUM(R191:$R$952)</f>
        <v>#N/A</v>
      </c>
      <c r="T191" s="347" t="e">
        <f t="shared" si="48"/>
        <v>#N/A</v>
      </c>
      <c r="U191" s="350" t="e">
        <f>SUM(T191:$T$952)*1000</f>
        <v>#N/A</v>
      </c>
      <c r="V191" s="347" t="e">
        <f>R191*IF(ABS(A191)&lt;FlexTests!$C$19,0,1)</f>
        <v>#N/A</v>
      </c>
      <c r="W191" s="347" t="e">
        <f>SUM(V191:$V$951)</f>
        <v>#N/A</v>
      </c>
      <c r="X191" s="347" t="e">
        <f t="shared" si="58"/>
        <v>#N/A</v>
      </c>
      <c r="Y191" s="350" t="e">
        <f>SUM($X191:X$951)</f>
        <v>#N/A</v>
      </c>
      <c r="Z191" s="347"/>
      <c r="AA191" s="347">
        <f t="shared" si="49"/>
        <v>0</v>
      </c>
      <c r="AB191" s="347">
        <f t="shared" si="50"/>
        <v>0</v>
      </c>
      <c r="AC191" s="347" t="e">
        <f t="shared" si="59"/>
        <v>#N/A</v>
      </c>
      <c r="AD191" s="347" t="e">
        <f t="shared" si="51"/>
        <v>#N/A</v>
      </c>
      <c r="AE191" s="347" t="e">
        <f t="shared" si="52"/>
        <v>#N/A</v>
      </c>
      <c r="AF191" s="347" t="e">
        <f>AD191/'Laminate Schedule'!$E$86/10</f>
        <v>#N/A</v>
      </c>
      <c r="AG191" s="347" t="e">
        <f>AE191/'Laminate Schedule'!$E$90/10</f>
        <v>#N/A</v>
      </c>
      <c r="AH191" s="347">
        <f t="shared" si="60"/>
        <v>0</v>
      </c>
      <c r="AK191" s="567">
        <f t="shared" si="61"/>
        <v>0</v>
      </c>
      <c r="AL191" s="567">
        <f t="shared" si="62"/>
        <v>0</v>
      </c>
      <c r="AM191" s="567">
        <f t="shared" si="63"/>
        <v>0</v>
      </c>
      <c r="AN191" s="347">
        <f>IF(SUM(AK191:AM191)=0,0,(AK191*'Laminate Schedule'!$D$83*'Laminate Schedule'!$C$83+AL191*'Laminate Schedule'!$D$84*'Laminate Schedule'!$C$84+AM191*'Laminate Schedule'!$D$85*'Laminate Schedule'!$C$85)/(AK191*'Laminate Schedule'!$D$83+AL191*'Laminate Schedule'!$D$84+AM191*'Laminate Schedule'!$D$85))</f>
        <v>0</v>
      </c>
      <c r="AO191" s="347">
        <f>AK191*'Laminate Schedule'!$L$12+AL191*'Laminate Schedule'!$L$13+AM191*'Laminate Schedule'!$L$14</f>
        <v>0</v>
      </c>
    </row>
    <row r="192" spans="1:41" s="244" customFormat="1">
      <c r="A192" s="567">
        <v>-759</v>
      </c>
      <c r="B192" s="347">
        <f>IF(ABS(A192)&lt;$C$17,$C$15,$C$16)*IF(ABS(A192)&lt;OutlineParameters!$C$46/2,1,0)</f>
        <v>0</v>
      </c>
      <c r="C192" s="347">
        <f t="shared" si="53"/>
        <v>0</v>
      </c>
      <c r="D192" s="348">
        <f t="shared" si="44"/>
        <v>0</v>
      </c>
      <c r="E192" s="349">
        <f>FlexTests!$C$16*($C$36-ABS(A192))*IF(ABS(A192)&lt;$C$36,1,0)/1000</f>
        <v>0</v>
      </c>
      <c r="F192" s="349">
        <f>IF(NOT(ISNA(I192)),FlexTests!$C$17*(A193-A192)*I192/1000000*($C$36+A192)/1000*IF(ABS(A192)&lt;$C$31/2-FlexTests!$C$18,0,1),0)</f>
        <v>0</v>
      </c>
      <c r="G192" s="349">
        <f>SUM(F$52:$F191)</f>
        <v>0</v>
      </c>
      <c r="H192" s="348">
        <f>CHOOSE(FlexTests!$C$15,E192,G192)</f>
        <v>0</v>
      </c>
      <c r="I192" s="347" t="e">
        <f>IF(ISNA(OutlineParameters!T255*2),OutlineParameters!S255*2,OutlineParameters!T255*2)</f>
        <v>#N/A</v>
      </c>
      <c r="J192" s="347">
        <f>IF(ISNA(RockerConcaveParameters!O251),RockerConcaveParameters!N251,RockerConcaveParameters!O251)</f>
        <v>0</v>
      </c>
      <c r="K192" s="347" t="e">
        <f t="shared" si="54"/>
        <v>#N/A</v>
      </c>
      <c r="L192" s="347" t="e">
        <f t="shared" si="55"/>
        <v>#N/A</v>
      </c>
      <c r="M192" s="347">
        <f t="shared" si="56"/>
        <v>0</v>
      </c>
      <c r="N192" s="347">
        <f t="shared" si="45"/>
        <v>0</v>
      </c>
      <c r="O192" s="347" t="e">
        <f t="shared" si="46"/>
        <v>#N/A</v>
      </c>
      <c r="P192" s="350" t="e">
        <f t="shared" si="57"/>
        <v>#N/A</v>
      </c>
      <c r="Q192" s="347" t="e">
        <f>MIN(IF(H192&gt;0,P192/H192,NA()),FlexTests!$C$20)</f>
        <v>#N/A</v>
      </c>
      <c r="R192" s="347" t="e">
        <f t="shared" si="47"/>
        <v>#N/A</v>
      </c>
      <c r="S192" s="347" t="e">
        <f>SUM(R192:$R$952)</f>
        <v>#N/A</v>
      </c>
      <c r="T192" s="347" t="e">
        <f t="shared" si="48"/>
        <v>#N/A</v>
      </c>
      <c r="U192" s="350" t="e">
        <f>SUM(T192:$T$952)*1000</f>
        <v>#N/A</v>
      </c>
      <c r="V192" s="347" t="e">
        <f>R192*IF(ABS(A192)&lt;FlexTests!$C$19,0,1)</f>
        <v>#N/A</v>
      </c>
      <c r="W192" s="347" t="e">
        <f>SUM(V192:$V$951)</f>
        <v>#N/A</v>
      </c>
      <c r="X192" s="347" t="e">
        <f t="shared" si="58"/>
        <v>#N/A</v>
      </c>
      <c r="Y192" s="350" t="e">
        <f>SUM($X192:X$951)</f>
        <v>#N/A</v>
      </c>
      <c r="Z192" s="347"/>
      <c r="AA192" s="347">
        <f t="shared" si="49"/>
        <v>0</v>
      </c>
      <c r="AB192" s="347">
        <f t="shared" si="50"/>
        <v>0</v>
      </c>
      <c r="AC192" s="347" t="e">
        <f t="shared" si="59"/>
        <v>#N/A</v>
      </c>
      <c r="AD192" s="347" t="e">
        <f t="shared" si="51"/>
        <v>#N/A</v>
      </c>
      <c r="AE192" s="347" t="e">
        <f t="shared" si="52"/>
        <v>#N/A</v>
      </c>
      <c r="AF192" s="347" t="e">
        <f>AD192/'Laminate Schedule'!$E$86/10</f>
        <v>#N/A</v>
      </c>
      <c r="AG192" s="347" t="e">
        <f>AE192/'Laminate Schedule'!$E$90/10</f>
        <v>#N/A</v>
      </c>
      <c r="AH192" s="347">
        <f t="shared" si="60"/>
        <v>0</v>
      </c>
      <c r="AK192" s="567">
        <f t="shared" si="61"/>
        <v>0</v>
      </c>
      <c r="AL192" s="567">
        <f t="shared" si="62"/>
        <v>0</v>
      </c>
      <c r="AM192" s="567">
        <f t="shared" si="63"/>
        <v>0</v>
      </c>
      <c r="AN192" s="347">
        <f>IF(SUM(AK192:AM192)=0,0,(AK192*'Laminate Schedule'!$D$83*'Laminate Schedule'!$C$83+AL192*'Laminate Schedule'!$D$84*'Laminate Schedule'!$C$84+AM192*'Laminate Schedule'!$D$85*'Laminate Schedule'!$C$85)/(AK192*'Laminate Schedule'!$D$83+AL192*'Laminate Schedule'!$D$84+AM192*'Laminate Schedule'!$D$85))</f>
        <v>0</v>
      </c>
      <c r="AO192" s="347">
        <f>AK192*'Laminate Schedule'!$L$12+AL192*'Laminate Schedule'!$L$13+AM192*'Laminate Schedule'!$L$14</f>
        <v>0</v>
      </c>
    </row>
    <row r="193" spans="1:41" s="244" customFormat="1">
      <c r="A193" s="567">
        <v>-758</v>
      </c>
      <c r="B193" s="347">
        <f>IF(ABS(A193)&lt;$C$17,$C$15,$C$16)*IF(ABS(A193)&lt;OutlineParameters!$C$46/2,1,0)</f>
        <v>0</v>
      </c>
      <c r="C193" s="347">
        <f t="shared" si="53"/>
        <v>0</v>
      </c>
      <c r="D193" s="348">
        <f t="shared" si="44"/>
        <v>0</v>
      </c>
      <c r="E193" s="349">
        <f>FlexTests!$C$16*($C$36-ABS(A193))*IF(ABS(A193)&lt;$C$36,1,0)/1000</f>
        <v>0</v>
      </c>
      <c r="F193" s="349">
        <f>IF(NOT(ISNA(I193)),FlexTests!$C$17*(A194-A193)*I193/1000000*($C$36+A193)/1000*IF(ABS(A193)&lt;$C$31/2-FlexTests!$C$18,0,1),0)</f>
        <v>0</v>
      </c>
      <c r="G193" s="349">
        <f>SUM(F$52:$F192)</f>
        <v>0</v>
      </c>
      <c r="H193" s="348">
        <f>CHOOSE(FlexTests!$C$15,E193,G193)</f>
        <v>0</v>
      </c>
      <c r="I193" s="347" t="e">
        <f>IF(ISNA(OutlineParameters!T256*2),OutlineParameters!S256*2,OutlineParameters!T256*2)</f>
        <v>#N/A</v>
      </c>
      <c r="J193" s="347">
        <f>IF(ISNA(RockerConcaveParameters!O252),RockerConcaveParameters!N252,RockerConcaveParameters!O252)</f>
        <v>0</v>
      </c>
      <c r="K193" s="347" t="e">
        <f t="shared" si="54"/>
        <v>#N/A</v>
      </c>
      <c r="L193" s="347" t="e">
        <f t="shared" si="55"/>
        <v>#N/A</v>
      </c>
      <c r="M193" s="347">
        <f t="shared" si="56"/>
        <v>0</v>
      </c>
      <c r="N193" s="347">
        <f t="shared" si="45"/>
        <v>0</v>
      </c>
      <c r="O193" s="347" t="e">
        <f t="shared" si="46"/>
        <v>#N/A</v>
      </c>
      <c r="P193" s="350" t="e">
        <f t="shared" si="57"/>
        <v>#N/A</v>
      </c>
      <c r="Q193" s="347" t="e">
        <f>MIN(IF(H193&gt;0,P193/H193,NA()),FlexTests!$C$20)</f>
        <v>#N/A</v>
      </c>
      <c r="R193" s="347" t="e">
        <f t="shared" si="47"/>
        <v>#N/A</v>
      </c>
      <c r="S193" s="347" t="e">
        <f>SUM(R193:$R$952)</f>
        <v>#N/A</v>
      </c>
      <c r="T193" s="347" t="e">
        <f t="shared" si="48"/>
        <v>#N/A</v>
      </c>
      <c r="U193" s="350" t="e">
        <f>SUM(T193:$T$952)*1000</f>
        <v>#N/A</v>
      </c>
      <c r="V193" s="347" t="e">
        <f>R193*IF(ABS(A193)&lt;FlexTests!$C$19,0,1)</f>
        <v>#N/A</v>
      </c>
      <c r="W193" s="347" t="e">
        <f>SUM(V193:$V$951)</f>
        <v>#N/A</v>
      </c>
      <c r="X193" s="347" t="e">
        <f t="shared" si="58"/>
        <v>#N/A</v>
      </c>
      <c r="Y193" s="350" t="e">
        <f>SUM($X193:X$951)</f>
        <v>#N/A</v>
      </c>
      <c r="Z193" s="347"/>
      <c r="AA193" s="347">
        <f t="shared" si="49"/>
        <v>0</v>
      </c>
      <c r="AB193" s="347">
        <f t="shared" si="50"/>
        <v>0</v>
      </c>
      <c r="AC193" s="347" t="e">
        <f t="shared" si="59"/>
        <v>#N/A</v>
      </c>
      <c r="AD193" s="347" t="e">
        <f t="shared" si="51"/>
        <v>#N/A</v>
      </c>
      <c r="AE193" s="347" t="e">
        <f t="shared" si="52"/>
        <v>#N/A</v>
      </c>
      <c r="AF193" s="347" t="e">
        <f>AD193/'Laminate Schedule'!$E$86/10</f>
        <v>#N/A</v>
      </c>
      <c r="AG193" s="347" t="e">
        <f>AE193/'Laminate Schedule'!$E$90/10</f>
        <v>#N/A</v>
      </c>
      <c r="AH193" s="347">
        <f t="shared" si="60"/>
        <v>0</v>
      </c>
      <c r="AK193" s="567">
        <f t="shared" si="61"/>
        <v>0</v>
      </c>
      <c r="AL193" s="567">
        <f t="shared" si="62"/>
        <v>0</v>
      </c>
      <c r="AM193" s="567">
        <f t="shared" si="63"/>
        <v>0</v>
      </c>
      <c r="AN193" s="347">
        <f>IF(SUM(AK193:AM193)=0,0,(AK193*'Laminate Schedule'!$D$83*'Laminate Schedule'!$C$83+AL193*'Laminate Schedule'!$D$84*'Laminate Schedule'!$C$84+AM193*'Laminate Schedule'!$D$85*'Laminate Schedule'!$C$85)/(AK193*'Laminate Schedule'!$D$83+AL193*'Laminate Schedule'!$D$84+AM193*'Laminate Schedule'!$D$85))</f>
        <v>0</v>
      </c>
      <c r="AO193" s="347">
        <f>AK193*'Laminate Schedule'!$L$12+AL193*'Laminate Schedule'!$L$13+AM193*'Laminate Schedule'!$L$14</f>
        <v>0</v>
      </c>
    </row>
    <row r="194" spans="1:41" s="244" customFormat="1">
      <c r="A194" s="567">
        <v>-757</v>
      </c>
      <c r="B194" s="347">
        <f>IF(ABS(A194)&lt;$C$17,$C$15,$C$16)*IF(ABS(A194)&lt;OutlineParameters!$C$46/2,1,0)</f>
        <v>0</v>
      </c>
      <c r="C194" s="347">
        <f t="shared" si="53"/>
        <v>0</v>
      </c>
      <c r="D194" s="348">
        <f t="shared" si="44"/>
        <v>0</v>
      </c>
      <c r="E194" s="349">
        <f>FlexTests!$C$16*($C$36-ABS(A194))*IF(ABS(A194)&lt;$C$36,1,0)/1000</f>
        <v>0</v>
      </c>
      <c r="F194" s="349">
        <f>IF(NOT(ISNA(I194)),FlexTests!$C$17*(A195-A194)*I194/1000000*($C$36+A194)/1000*IF(ABS(A194)&lt;$C$31/2-FlexTests!$C$18,0,1),0)</f>
        <v>0</v>
      </c>
      <c r="G194" s="349">
        <f>SUM(F$52:$F193)</f>
        <v>0</v>
      </c>
      <c r="H194" s="348">
        <f>CHOOSE(FlexTests!$C$15,E194,G194)</f>
        <v>0</v>
      </c>
      <c r="I194" s="347" t="e">
        <f>IF(ISNA(OutlineParameters!T257*2),OutlineParameters!S257*2,OutlineParameters!T257*2)</f>
        <v>#N/A</v>
      </c>
      <c r="J194" s="347">
        <f>IF(ISNA(RockerConcaveParameters!O253),RockerConcaveParameters!N253,RockerConcaveParameters!O253)</f>
        <v>0</v>
      </c>
      <c r="K194" s="347" t="e">
        <f t="shared" si="54"/>
        <v>#N/A</v>
      </c>
      <c r="L194" s="347" t="e">
        <f t="shared" si="55"/>
        <v>#N/A</v>
      </c>
      <c r="M194" s="347">
        <f t="shared" si="56"/>
        <v>0</v>
      </c>
      <c r="N194" s="347">
        <f t="shared" si="45"/>
        <v>0</v>
      </c>
      <c r="O194" s="347" t="e">
        <f t="shared" si="46"/>
        <v>#N/A</v>
      </c>
      <c r="P194" s="350" t="e">
        <f t="shared" si="57"/>
        <v>#N/A</v>
      </c>
      <c r="Q194" s="347" t="e">
        <f>MIN(IF(H194&gt;0,P194/H194,NA()),FlexTests!$C$20)</f>
        <v>#N/A</v>
      </c>
      <c r="R194" s="347" t="e">
        <f t="shared" si="47"/>
        <v>#N/A</v>
      </c>
      <c r="S194" s="347" t="e">
        <f>SUM(R194:$R$952)</f>
        <v>#N/A</v>
      </c>
      <c r="T194" s="347" t="e">
        <f t="shared" si="48"/>
        <v>#N/A</v>
      </c>
      <c r="U194" s="350" t="e">
        <f>SUM(T194:$T$952)*1000</f>
        <v>#N/A</v>
      </c>
      <c r="V194" s="347" t="e">
        <f>R194*IF(ABS(A194)&lt;FlexTests!$C$19,0,1)</f>
        <v>#N/A</v>
      </c>
      <c r="W194" s="347" t="e">
        <f>SUM(V194:$V$951)</f>
        <v>#N/A</v>
      </c>
      <c r="X194" s="347" t="e">
        <f t="shared" si="58"/>
        <v>#N/A</v>
      </c>
      <c r="Y194" s="350" t="e">
        <f>SUM($X194:X$951)</f>
        <v>#N/A</v>
      </c>
      <c r="Z194" s="347"/>
      <c r="AA194" s="347">
        <f t="shared" si="49"/>
        <v>0</v>
      </c>
      <c r="AB194" s="347">
        <f t="shared" si="50"/>
        <v>0</v>
      </c>
      <c r="AC194" s="347" t="e">
        <f t="shared" si="59"/>
        <v>#N/A</v>
      </c>
      <c r="AD194" s="347" t="e">
        <f t="shared" si="51"/>
        <v>#N/A</v>
      </c>
      <c r="AE194" s="347" t="e">
        <f t="shared" si="52"/>
        <v>#N/A</v>
      </c>
      <c r="AF194" s="347" t="e">
        <f>AD194/'Laminate Schedule'!$E$86/10</f>
        <v>#N/A</v>
      </c>
      <c r="AG194" s="347" t="e">
        <f>AE194/'Laminate Schedule'!$E$90/10</f>
        <v>#N/A</v>
      </c>
      <c r="AH194" s="347">
        <f t="shared" si="60"/>
        <v>0</v>
      </c>
      <c r="AK194" s="567">
        <f t="shared" si="61"/>
        <v>0</v>
      </c>
      <c r="AL194" s="567">
        <f t="shared" si="62"/>
        <v>0</v>
      </c>
      <c r="AM194" s="567">
        <f t="shared" si="63"/>
        <v>0</v>
      </c>
      <c r="AN194" s="347">
        <f>IF(SUM(AK194:AM194)=0,0,(AK194*'Laminate Schedule'!$D$83*'Laminate Schedule'!$C$83+AL194*'Laminate Schedule'!$D$84*'Laminate Schedule'!$C$84+AM194*'Laminate Schedule'!$D$85*'Laminate Schedule'!$C$85)/(AK194*'Laminate Schedule'!$D$83+AL194*'Laminate Schedule'!$D$84+AM194*'Laminate Schedule'!$D$85))</f>
        <v>0</v>
      </c>
      <c r="AO194" s="347">
        <f>AK194*'Laminate Schedule'!$L$12+AL194*'Laminate Schedule'!$L$13+AM194*'Laminate Schedule'!$L$14</f>
        <v>0</v>
      </c>
    </row>
    <row r="195" spans="1:41" s="244" customFormat="1">
      <c r="A195" s="567">
        <v>-756</v>
      </c>
      <c r="B195" s="347">
        <f>IF(ABS(A195)&lt;$C$17,$C$15,$C$16)*IF(ABS(A195)&lt;OutlineParameters!$C$46/2,1,0)</f>
        <v>0</v>
      </c>
      <c r="C195" s="347">
        <f t="shared" si="53"/>
        <v>0</v>
      </c>
      <c r="D195" s="348">
        <f t="shared" si="44"/>
        <v>0</v>
      </c>
      <c r="E195" s="349">
        <f>FlexTests!$C$16*($C$36-ABS(A195))*IF(ABS(A195)&lt;$C$36,1,0)/1000</f>
        <v>0</v>
      </c>
      <c r="F195" s="349">
        <f>IF(NOT(ISNA(I195)),FlexTests!$C$17*(A196-A195)*I195/1000000*($C$36+A195)/1000*IF(ABS(A195)&lt;$C$31/2-FlexTests!$C$18,0,1),0)</f>
        <v>0</v>
      </c>
      <c r="G195" s="349">
        <f>SUM(F$52:$F194)</f>
        <v>0</v>
      </c>
      <c r="H195" s="348">
        <f>CHOOSE(FlexTests!$C$15,E195,G195)</f>
        <v>0</v>
      </c>
      <c r="I195" s="347" t="e">
        <f>IF(ISNA(OutlineParameters!T258*2),OutlineParameters!S258*2,OutlineParameters!T258*2)</f>
        <v>#N/A</v>
      </c>
      <c r="J195" s="347">
        <f>IF(ISNA(RockerConcaveParameters!O254),RockerConcaveParameters!N254,RockerConcaveParameters!O254)</f>
        <v>0</v>
      </c>
      <c r="K195" s="347" t="e">
        <f t="shared" si="54"/>
        <v>#N/A</v>
      </c>
      <c r="L195" s="347" t="e">
        <f t="shared" si="55"/>
        <v>#N/A</v>
      </c>
      <c r="M195" s="347">
        <f t="shared" si="56"/>
        <v>0</v>
      </c>
      <c r="N195" s="347">
        <f t="shared" si="45"/>
        <v>0</v>
      </c>
      <c r="O195" s="347" t="e">
        <f t="shared" si="46"/>
        <v>#N/A</v>
      </c>
      <c r="P195" s="350" t="e">
        <f t="shared" si="57"/>
        <v>#N/A</v>
      </c>
      <c r="Q195" s="347" t="e">
        <f>MIN(IF(H195&gt;0,P195/H195,NA()),FlexTests!$C$20)</f>
        <v>#N/A</v>
      </c>
      <c r="R195" s="347" t="e">
        <f t="shared" si="47"/>
        <v>#N/A</v>
      </c>
      <c r="S195" s="347" t="e">
        <f>SUM(R195:$R$952)</f>
        <v>#N/A</v>
      </c>
      <c r="T195" s="347" t="e">
        <f t="shared" si="48"/>
        <v>#N/A</v>
      </c>
      <c r="U195" s="350" t="e">
        <f>SUM(T195:$T$952)*1000</f>
        <v>#N/A</v>
      </c>
      <c r="V195" s="347" t="e">
        <f>R195*IF(ABS(A195)&lt;FlexTests!$C$19,0,1)</f>
        <v>#N/A</v>
      </c>
      <c r="W195" s="347" t="e">
        <f>SUM(V195:$V$951)</f>
        <v>#N/A</v>
      </c>
      <c r="X195" s="347" t="e">
        <f t="shared" si="58"/>
        <v>#N/A</v>
      </c>
      <c r="Y195" s="350" t="e">
        <f>SUM($X195:X$951)</f>
        <v>#N/A</v>
      </c>
      <c r="Z195" s="347"/>
      <c r="AA195" s="347">
        <f t="shared" si="49"/>
        <v>0</v>
      </c>
      <c r="AB195" s="347">
        <f t="shared" si="50"/>
        <v>0</v>
      </c>
      <c r="AC195" s="347" t="e">
        <f t="shared" si="59"/>
        <v>#N/A</v>
      </c>
      <c r="AD195" s="347" t="e">
        <f t="shared" si="51"/>
        <v>#N/A</v>
      </c>
      <c r="AE195" s="347" t="e">
        <f t="shared" si="52"/>
        <v>#N/A</v>
      </c>
      <c r="AF195" s="347" t="e">
        <f>AD195/'Laminate Schedule'!$E$86/10</f>
        <v>#N/A</v>
      </c>
      <c r="AG195" s="347" t="e">
        <f>AE195/'Laminate Schedule'!$E$90/10</f>
        <v>#N/A</v>
      </c>
      <c r="AH195" s="347">
        <f t="shared" si="60"/>
        <v>0</v>
      </c>
      <c r="AK195" s="567">
        <f t="shared" si="61"/>
        <v>0</v>
      </c>
      <c r="AL195" s="567">
        <f t="shared" si="62"/>
        <v>0</v>
      </c>
      <c r="AM195" s="567">
        <f t="shared" si="63"/>
        <v>0</v>
      </c>
      <c r="AN195" s="347">
        <f>IF(SUM(AK195:AM195)=0,0,(AK195*'Laminate Schedule'!$D$83*'Laminate Schedule'!$C$83+AL195*'Laminate Schedule'!$D$84*'Laminate Schedule'!$C$84+AM195*'Laminate Schedule'!$D$85*'Laminate Schedule'!$C$85)/(AK195*'Laminate Schedule'!$D$83+AL195*'Laminate Schedule'!$D$84+AM195*'Laminate Schedule'!$D$85))</f>
        <v>0</v>
      </c>
      <c r="AO195" s="347">
        <f>AK195*'Laminate Schedule'!$L$12+AL195*'Laminate Schedule'!$L$13+AM195*'Laminate Schedule'!$L$14</f>
        <v>0</v>
      </c>
    </row>
    <row r="196" spans="1:41" s="244" customFormat="1">
      <c r="A196" s="567">
        <v>-755</v>
      </c>
      <c r="B196" s="347">
        <f>IF(ABS(A196)&lt;$C$17,$C$15,$C$16)*IF(ABS(A196)&lt;OutlineParameters!$C$46/2,1,0)</f>
        <v>0</v>
      </c>
      <c r="C196" s="347">
        <f t="shared" si="53"/>
        <v>0</v>
      </c>
      <c r="D196" s="348">
        <f t="shared" si="44"/>
        <v>0</v>
      </c>
      <c r="E196" s="349">
        <f>FlexTests!$C$16*($C$36-ABS(A196))*IF(ABS(A196)&lt;$C$36,1,0)/1000</f>
        <v>0</v>
      </c>
      <c r="F196" s="349">
        <f>IF(NOT(ISNA(I196)),FlexTests!$C$17*(A197-A196)*I196/1000000*($C$36+A196)/1000*IF(ABS(A196)&lt;$C$31/2-FlexTests!$C$18,0,1),0)</f>
        <v>0</v>
      </c>
      <c r="G196" s="349">
        <f>SUM(F$52:$F195)</f>
        <v>0</v>
      </c>
      <c r="H196" s="348">
        <f>CHOOSE(FlexTests!$C$15,E196,G196)</f>
        <v>0</v>
      </c>
      <c r="I196" s="347" t="e">
        <f>IF(ISNA(OutlineParameters!T259*2),OutlineParameters!S259*2,OutlineParameters!T259*2)</f>
        <v>#N/A</v>
      </c>
      <c r="J196" s="347">
        <f>IF(ISNA(RockerConcaveParameters!O255),RockerConcaveParameters!N255,RockerConcaveParameters!O255)</f>
        <v>0</v>
      </c>
      <c r="K196" s="347" t="e">
        <f t="shared" si="54"/>
        <v>#N/A</v>
      </c>
      <c r="L196" s="347" t="e">
        <f t="shared" si="55"/>
        <v>#N/A</v>
      </c>
      <c r="M196" s="347">
        <f t="shared" si="56"/>
        <v>0</v>
      </c>
      <c r="N196" s="347">
        <f t="shared" si="45"/>
        <v>0</v>
      </c>
      <c r="O196" s="347" t="e">
        <f t="shared" si="46"/>
        <v>#N/A</v>
      </c>
      <c r="P196" s="350" t="e">
        <f t="shared" si="57"/>
        <v>#N/A</v>
      </c>
      <c r="Q196" s="347" t="e">
        <f>MIN(IF(H196&gt;0,P196/H196,NA()),FlexTests!$C$20)</f>
        <v>#N/A</v>
      </c>
      <c r="R196" s="347" t="e">
        <f t="shared" si="47"/>
        <v>#N/A</v>
      </c>
      <c r="S196" s="347" t="e">
        <f>SUM(R196:$R$952)</f>
        <v>#N/A</v>
      </c>
      <c r="T196" s="347" t="e">
        <f t="shared" si="48"/>
        <v>#N/A</v>
      </c>
      <c r="U196" s="350" t="e">
        <f>SUM(T196:$T$952)*1000</f>
        <v>#N/A</v>
      </c>
      <c r="V196" s="347" t="e">
        <f>R196*IF(ABS(A196)&lt;FlexTests!$C$19,0,1)</f>
        <v>#N/A</v>
      </c>
      <c r="W196" s="347" t="e">
        <f>SUM(V196:$V$951)</f>
        <v>#N/A</v>
      </c>
      <c r="X196" s="347" t="e">
        <f t="shared" si="58"/>
        <v>#N/A</v>
      </c>
      <c r="Y196" s="350" t="e">
        <f>SUM($X196:X$951)</f>
        <v>#N/A</v>
      </c>
      <c r="Z196" s="347"/>
      <c r="AA196" s="347">
        <f t="shared" si="49"/>
        <v>0</v>
      </c>
      <c r="AB196" s="347">
        <f t="shared" si="50"/>
        <v>0</v>
      </c>
      <c r="AC196" s="347" t="e">
        <f t="shared" si="59"/>
        <v>#N/A</v>
      </c>
      <c r="AD196" s="347" t="e">
        <f t="shared" si="51"/>
        <v>#N/A</v>
      </c>
      <c r="AE196" s="347" t="e">
        <f t="shared" si="52"/>
        <v>#N/A</v>
      </c>
      <c r="AF196" s="347" t="e">
        <f>AD196/'Laminate Schedule'!$E$86/10</f>
        <v>#N/A</v>
      </c>
      <c r="AG196" s="347" t="e">
        <f>AE196/'Laminate Schedule'!$E$90/10</f>
        <v>#N/A</v>
      </c>
      <c r="AH196" s="347">
        <f t="shared" si="60"/>
        <v>0</v>
      </c>
      <c r="AK196" s="567">
        <f t="shared" si="61"/>
        <v>0</v>
      </c>
      <c r="AL196" s="567">
        <f t="shared" si="62"/>
        <v>0</v>
      </c>
      <c r="AM196" s="567">
        <f t="shared" si="63"/>
        <v>0</v>
      </c>
      <c r="AN196" s="347">
        <f>IF(SUM(AK196:AM196)=0,0,(AK196*'Laminate Schedule'!$D$83*'Laminate Schedule'!$C$83+AL196*'Laminate Schedule'!$D$84*'Laminate Schedule'!$C$84+AM196*'Laminate Schedule'!$D$85*'Laminate Schedule'!$C$85)/(AK196*'Laminate Schedule'!$D$83+AL196*'Laminate Schedule'!$D$84+AM196*'Laminate Schedule'!$D$85))</f>
        <v>0</v>
      </c>
      <c r="AO196" s="347">
        <f>AK196*'Laminate Schedule'!$L$12+AL196*'Laminate Schedule'!$L$13+AM196*'Laminate Schedule'!$L$14</f>
        <v>0</v>
      </c>
    </row>
    <row r="197" spans="1:41" s="244" customFormat="1">
      <c r="A197" s="567">
        <v>-754</v>
      </c>
      <c r="B197" s="347">
        <f>IF(ABS(A197)&lt;$C$17,$C$15,$C$16)*IF(ABS(A197)&lt;OutlineParameters!$C$46/2,1,0)</f>
        <v>0</v>
      </c>
      <c r="C197" s="347">
        <f t="shared" si="53"/>
        <v>0</v>
      </c>
      <c r="D197" s="348">
        <f t="shared" si="44"/>
        <v>0</v>
      </c>
      <c r="E197" s="349">
        <f>FlexTests!$C$16*($C$36-ABS(A197))*IF(ABS(A197)&lt;$C$36,1,0)/1000</f>
        <v>0</v>
      </c>
      <c r="F197" s="349">
        <f>IF(NOT(ISNA(I197)),FlexTests!$C$17*(A198-A197)*I197/1000000*($C$36+A197)/1000*IF(ABS(A197)&lt;$C$31/2-FlexTests!$C$18,0,1),0)</f>
        <v>0</v>
      </c>
      <c r="G197" s="349">
        <f>SUM(F$52:$F196)</f>
        <v>0</v>
      </c>
      <c r="H197" s="348">
        <f>CHOOSE(FlexTests!$C$15,E197,G197)</f>
        <v>0</v>
      </c>
      <c r="I197" s="347" t="e">
        <f>IF(ISNA(OutlineParameters!T260*2),OutlineParameters!S260*2,OutlineParameters!T260*2)</f>
        <v>#N/A</v>
      </c>
      <c r="J197" s="347">
        <f>IF(ISNA(RockerConcaveParameters!O256),RockerConcaveParameters!N256,RockerConcaveParameters!O256)</f>
        <v>0</v>
      </c>
      <c r="K197" s="347" t="e">
        <f t="shared" si="54"/>
        <v>#N/A</v>
      </c>
      <c r="L197" s="347" t="e">
        <f t="shared" si="55"/>
        <v>#N/A</v>
      </c>
      <c r="M197" s="347">
        <f t="shared" si="56"/>
        <v>0</v>
      </c>
      <c r="N197" s="347">
        <f t="shared" si="45"/>
        <v>0</v>
      </c>
      <c r="O197" s="347" t="e">
        <f t="shared" si="46"/>
        <v>#N/A</v>
      </c>
      <c r="P197" s="350" t="e">
        <f t="shared" si="57"/>
        <v>#N/A</v>
      </c>
      <c r="Q197" s="347" t="e">
        <f>MIN(IF(H197&gt;0,P197/H197,NA()),FlexTests!$C$20)</f>
        <v>#N/A</v>
      </c>
      <c r="R197" s="347" t="e">
        <f t="shared" si="47"/>
        <v>#N/A</v>
      </c>
      <c r="S197" s="347" t="e">
        <f>SUM(R197:$R$952)</f>
        <v>#N/A</v>
      </c>
      <c r="T197" s="347" t="e">
        <f t="shared" si="48"/>
        <v>#N/A</v>
      </c>
      <c r="U197" s="350" t="e">
        <f>SUM(T197:$T$952)*1000</f>
        <v>#N/A</v>
      </c>
      <c r="V197" s="347" t="e">
        <f>R197*IF(ABS(A197)&lt;FlexTests!$C$19,0,1)</f>
        <v>#N/A</v>
      </c>
      <c r="W197" s="347" t="e">
        <f>SUM(V197:$V$951)</f>
        <v>#N/A</v>
      </c>
      <c r="X197" s="347" t="e">
        <f t="shared" si="58"/>
        <v>#N/A</v>
      </c>
      <c r="Y197" s="350" t="e">
        <f>SUM($X197:X$951)</f>
        <v>#N/A</v>
      </c>
      <c r="Z197" s="347"/>
      <c r="AA197" s="347">
        <f t="shared" si="49"/>
        <v>0</v>
      </c>
      <c r="AB197" s="347">
        <f t="shared" si="50"/>
        <v>0</v>
      </c>
      <c r="AC197" s="347" t="e">
        <f t="shared" si="59"/>
        <v>#N/A</v>
      </c>
      <c r="AD197" s="347" t="e">
        <f t="shared" si="51"/>
        <v>#N/A</v>
      </c>
      <c r="AE197" s="347" t="e">
        <f t="shared" si="52"/>
        <v>#N/A</v>
      </c>
      <c r="AF197" s="347" t="e">
        <f>AD197/'Laminate Schedule'!$E$86/10</f>
        <v>#N/A</v>
      </c>
      <c r="AG197" s="347" t="e">
        <f>AE197/'Laminate Schedule'!$E$90/10</f>
        <v>#N/A</v>
      </c>
      <c r="AH197" s="347">
        <f t="shared" si="60"/>
        <v>0</v>
      </c>
      <c r="AK197" s="567">
        <f t="shared" si="61"/>
        <v>0</v>
      </c>
      <c r="AL197" s="567">
        <f t="shared" si="62"/>
        <v>0</v>
      </c>
      <c r="AM197" s="567">
        <f t="shared" si="63"/>
        <v>0</v>
      </c>
      <c r="AN197" s="347">
        <f>IF(SUM(AK197:AM197)=0,0,(AK197*'Laminate Schedule'!$D$83*'Laminate Schedule'!$C$83+AL197*'Laminate Schedule'!$D$84*'Laminate Schedule'!$C$84+AM197*'Laminate Schedule'!$D$85*'Laminate Schedule'!$C$85)/(AK197*'Laminate Schedule'!$D$83+AL197*'Laminate Schedule'!$D$84+AM197*'Laminate Schedule'!$D$85))</f>
        <v>0</v>
      </c>
      <c r="AO197" s="347">
        <f>AK197*'Laminate Schedule'!$L$12+AL197*'Laminate Schedule'!$L$13+AM197*'Laminate Schedule'!$L$14</f>
        <v>0</v>
      </c>
    </row>
    <row r="198" spans="1:41" s="244" customFormat="1">
      <c r="A198" s="567">
        <v>-753</v>
      </c>
      <c r="B198" s="347">
        <f>IF(ABS(A198)&lt;$C$17,$C$15,$C$16)*IF(ABS(A198)&lt;OutlineParameters!$C$46/2,1,0)</f>
        <v>0</v>
      </c>
      <c r="C198" s="347">
        <f t="shared" si="53"/>
        <v>0</v>
      </c>
      <c r="D198" s="348">
        <f t="shared" si="44"/>
        <v>0</v>
      </c>
      <c r="E198" s="349">
        <f>FlexTests!$C$16*($C$36-ABS(A198))*IF(ABS(A198)&lt;$C$36,1,0)/1000</f>
        <v>0</v>
      </c>
      <c r="F198" s="349">
        <f>IF(NOT(ISNA(I198)),FlexTests!$C$17*(A199-A198)*I198/1000000*($C$36+A198)/1000*IF(ABS(A198)&lt;$C$31/2-FlexTests!$C$18,0,1),0)</f>
        <v>0</v>
      </c>
      <c r="G198" s="349">
        <f>SUM(F$52:$F197)</f>
        <v>0</v>
      </c>
      <c r="H198" s="348">
        <f>CHOOSE(FlexTests!$C$15,E198,G198)</f>
        <v>0</v>
      </c>
      <c r="I198" s="347" t="e">
        <f>IF(ISNA(OutlineParameters!T261*2),OutlineParameters!S261*2,OutlineParameters!T261*2)</f>
        <v>#N/A</v>
      </c>
      <c r="J198" s="347">
        <f>IF(ISNA(RockerConcaveParameters!O257),RockerConcaveParameters!N257,RockerConcaveParameters!O257)</f>
        <v>0</v>
      </c>
      <c r="K198" s="347" t="e">
        <f t="shared" si="54"/>
        <v>#N/A</v>
      </c>
      <c r="L198" s="347" t="e">
        <f t="shared" si="55"/>
        <v>#N/A</v>
      </c>
      <c r="M198" s="347">
        <f t="shared" si="56"/>
        <v>0</v>
      </c>
      <c r="N198" s="347">
        <f t="shared" si="45"/>
        <v>0</v>
      </c>
      <c r="O198" s="347" t="e">
        <f t="shared" si="46"/>
        <v>#N/A</v>
      </c>
      <c r="P198" s="350" t="e">
        <f t="shared" si="57"/>
        <v>#N/A</v>
      </c>
      <c r="Q198" s="347" t="e">
        <f>MIN(IF(H198&gt;0,P198/H198,NA()),FlexTests!$C$20)</f>
        <v>#N/A</v>
      </c>
      <c r="R198" s="347" t="e">
        <f t="shared" si="47"/>
        <v>#N/A</v>
      </c>
      <c r="S198" s="347" t="e">
        <f>SUM(R198:$R$952)</f>
        <v>#N/A</v>
      </c>
      <c r="T198" s="347" t="e">
        <f t="shared" si="48"/>
        <v>#N/A</v>
      </c>
      <c r="U198" s="350" t="e">
        <f>SUM(T198:$T$952)*1000</f>
        <v>#N/A</v>
      </c>
      <c r="V198" s="347" t="e">
        <f>R198*IF(ABS(A198)&lt;FlexTests!$C$19,0,1)</f>
        <v>#N/A</v>
      </c>
      <c r="W198" s="347" t="e">
        <f>SUM(V198:$V$951)</f>
        <v>#N/A</v>
      </c>
      <c r="X198" s="347" t="e">
        <f t="shared" si="58"/>
        <v>#N/A</v>
      </c>
      <c r="Y198" s="350" t="e">
        <f>SUM($X198:X$951)</f>
        <v>#N/A</v>
      </c>
      <c r="Z198" s="347"/>
      <c r="AA198" s="347">
        <f t="shared" si="49"/>
        <v>0</v>
      </c>
      <c r="AB198" s="347">
        <f t="shared" si="50"/>
        <v>0</v>
      </c>
      <c r="AC198" s="347" t="e">
        <f t="shared" si="59"/>
        <v>#N/A</v>
      </c>
      <c r="AD198" s="347" t="e">
        <f t="shared" si="51"/>
        <v>#N/A</v>
      </c>
      <c r="AE198" s="347" t="e">
        <f t="shared" si="52"/>
        <v>#N/A</v>
      </c>
      <c r="AF198" s="347" t="e">
        <f>AD198/'Laminate Schedule'!$E$86/10</f>
        <v>#N/A</v>
      </c>
      <c r="AG198" s="347" t="e">
        <f>AE198/'Laminate Schedule'!$E$90/10</f>
        <v>#N/A</v>
      </c>
      <c r="AH198" s="347">
        <f t="shared" si="60"/>
        <v>0</v>
      </c>
      <c r="AK198" s="567">
        <f t="shared" si="61"/>
        <v>0</v>
      </c>
      <c r="AL198" s="567">
        <f t="shared" si="62"/>
        <v>0</v>
      </c>
      <c r="AM198" s="567">
        <f t="shared" si="63"/>
        <v>0</v>
      </c>
      <c r="AN198" s="347">
        <f>IF(SUM(AK198:AM198)=0,0,(AK198*'Laminate Schedule'!$D$83*'Laminate Schedule'!$C$83+AL198*'Laminate Schedule'!$D$84*'Laminate Schedule'!$C$84+AM198*'Laminate Schedule'!$D$85*'Laminate Schedule'!$C$85)/(AK198*'Laminate Schedule'!$D$83+AL198*'Laminate Schedule'!$D$84+AM198*'Laminate Schedule'!$D$85))</f>
        <v>0</v>
      </c>
      <c r="AO198" s="347">
        <f>AK198*'Laminate Schedule'!$L$12+AL198*'Laminate Schedule'!$L$13+AM198*'Laminate Schedule'!$L$14</f>
        <v>0</v>
      </c>
    </row>
    <row r="199" spans="1:41" s="244" customFormat="1">
      <c r="A199" s="567">
        <v>-752</v>
      </c>
      <c r="B199" s="347">
        <f>IF(ABS(A199)&lt;$C$17,$C$15,$C$16)*IF(ABS(A199)&lt;OutlineParameters!$C$46/2,1,0)</f>
        <v>0</v>
      </c>
      <c r="C199" s="347">
        <f t="shared" si="53"/>
        <v>0</v>
      </c>
      <c r="D199" s="348">
        <f t="shared" si="44"/>
        <v>0</v>
      </c>
      <c r="E199" s="349">
        <f>FlexTests!$C$16*($C$36-ABS(A199))*IF(ABS(A199)&lt;$C$36,1,0)/1000</f>
        <v>0</v>
      </c>
      <c r="F199" s="349">
        <f>IF(NOT(ISNA(I199)),FlexTests!$C$17*(A200-A199)*I199/1000000*($C$36+A199)/1000*IF(ABS(A199)&lt;$C$31/2-FlexTests!$C$18,0,1),0)</f>
        <v>0</v>
      </c>
      <c r="G199" s="349">
        <f>SUM(F$52:$F198)</f>
        <v>0</v>
      </c>
      <c r="H199" s="348">
        <f>CHOOSE(FlexTests!$C$15,E199,G199)</f>
        <v>0</v>
      </c>
      <c r="I199" s="347" t="e">
        <f>IF(ISNA(OutlineParameters!T262*2),OutlineParameters!S262*2,OutlineParameters!T262*2)</f>
        <v>#N/A</v>
      </c>
      <c r="J199" s="347">
        <f>IF(ISNA(RockerConcaveParameters!O258),RockerConcaveParameters!N258,RockerConcaveParameters!O258)</f>
        <v>0</v>
      </c>
      <c r="K199" s="347" t="e">
        <f t="shared" si="54"/>
        <v>#N/A</v>
      </c>
      <c r="L199" s="347" t="e">
        <f t="shared" si="55"/>
        <v>#N/A</v>
      </c>
      <c r="M199" s="347">
        <f t="shared" si="56"/>
        <v>0</v>
      </c>
      <c r="N199" s="347">
        <f t="shared" si="45"/>
        <v>0</v>
      </c>
      <c r="O199" s="347" t="e">
        <f t="shared" si="46"/>
        <v>#N/A</v>
      </c>
      <c r="P199" s="350" t="e">
        <f t="shared" si="57"/>
        <v>#N/A</v>
      </c>
      <c r="Q199" s="347" t="e">
        <f>MIN(IF(H199&gt;0,P199/H199,NA()),FlexTests!$C$20)</f>
        <v>#N/A</v>
      </c>
      <c r="R199" s="347" t="e">
        <f t="shared" si="47"/>
        <v>#N/A</v>
      </c>
      <c r="S199" s="347" t="e">
        <f>SUM(R199:$R$952)</f>
        <v>#N/A</v>
      </c>
      <c r="T199" s="347" t="e">
        <f t="shared" si="48"/>
        <v>#N/A</v>
      </c>
      <c r="U199" s="350" t="e">
        <f>SUM(T199:$T$952)*1000</f>
        <v>#N/A</v>
      </c>
      <c r="V199" s="347" t="e">
        <f>R199*IF(ABS(A199)&lt;FlexTests!$C$19,0,1)</f>
        <v>#N/A</v>
      </c>
      <c r="W199" s="347" t="e">
        <f>SUM(V199:$V$951)</f>
        <v>#N/A</v>
      </c>
      <c r="X199" s="347" t="e">
        <f t="shared" si="58"/>
        <v>#N/A</v>
      </c>
      <c r="Y199" s="350" t="e">
        <f>SUM($X199:X$951)</f>
        <v>#N/A</v>
      </c>
      <c r="Z199" s="347"/>
      <c r="AA199" s="347">
        <f t="shared" si="49"/>
        <v>0</v>
      </c>
      <c r="AB199" s="347">
        <f t="shared" si="50"/>
        <v>0</v>
      </c>
      <c r="AC199" s="347" t="e">
        <f t="shared" si="59"/>
        <v>#N/A</v>
      </c>
      <c r="AD199" s="347" t="e">
        <f t="shared" si="51"/>
        <v>#N/A</v>
      </c>
      <c r="AE199" s="347" t="e">
        <f t="shared" si="52"/>
        <v>#N/A</v>
      </c>
      <c r="AF199" s="347" t="e">
        <f>AD199/'Laminate Schedule'!$E$86/10</f>
        <v>#N/A</v>
      </c>
      <c r="AG199" s="347" t="e">
        <f>AE199/'Laminate Schedule'!$E$90/10</f>
        <v>#N/A</v>
      </c>
      <c r="AH199" s="347">
        <f t="shared" si="60"/>
        <v>0</v>
      </c>
      <c r="AK199" s="567">
        <f t="shared" si="61"/>
        <v>0</v>
      </c>
      <c r="AL199" s="567">
        <f t="shared" si="62"/>
        <v>0</v>
      </c>
      <c r="AM199" s="567">
        <f t="shared" si="63"/>
        <v>0</v>
      </c>
      <c r="AN199" s="347">
        <f>IF(SUM(AK199:AM199)=0,0,(AK199*'Laminate Schedule'!$D$83*'Laminate Schedule'!$C$83+AL199*'Laminate Schedule'!$D$84*'Laminate Schedule'!$C$84+AM199*'Laminate Schedule'!$D$85*'Laminate Schedule'!$C$85)/(AK199*'Laminate Schedule'!$D$83+AL199*'Laminate Schedule'!$D$84+AM199*'Laminate Schedule'!$D$85))</f>
        <v>0</v>
      </c>
      <c r="AO199" s="347">
        <f>AK199*'Laminate Schedule'!$L$12+AL199*'Laminate Schedule'!$L$13+AM199*'Laminate Schedule'!$L$14</f>
        <v>0</v>
      </c>
    </row>
    <row r="200" spans="1:41" s="244" customFormat="1">
      <c r="A200" s="567">
        <v>-751</v>
      </c>
      <c r="B200" s="347">
        <f>IF(ABS(A200)&lt;$C$17,$C$15,$C$16)*IF(ABS(A200)&lt;OutlineParameters!$C$46/2,1,0)</f>
        <v>0</v>
      </c>
      <c r="C200" s="347">
        <f t="shared" si="53"/>
        <v>0</v>
      </c>
      <c r="D200" s="348">
        <f t="shared" si="44"/>
        <v>0</v>
      </c>
      <c r="E200" s="349">
        <f>FlexTests!$C$16*($C$36-ABS(A200))*IF(ABS(A200)&lt;$C$36,1,0)/1000</f>
        <v>0</v>
      </c>
      <c r="F200" s="349">
        <f>IF(NOT(ISNA(I200)),FlexTests!$C$17*(A201-A200)*I200/1000000*($C$36+A200)/1000*IF(ABS(A200)&lt;$C$31/2-FlexTests!$C$18,0,1),0)</f>
        <v>0</v>
      </c>
      <c r="G200" s="349">
        <f>SUM(F$52:$F199)</f>
        <v>0</v>
      </c>
      <c r="H200" s="348">
        <f>CHOOSE(FlexTests!$C$15,E200,G200)</f>
        <v>0</v>
      </c>
      <c r="I200" s="347" t="e">
        <f>IF(ISNA(OutlineParameters!T263*2),OutlineParameters!S263*2,OutlineParameters!T263*2)</f>
        <v>#N/A</v>
      </c>
      <c r="J200" s="347">
        <f>IF(ISNA(RockerConcaveParameters!O259),RockerConcaveParameters!N259,RockerConcaveParameters!O259)</f>
        <v>0</v>
      </c>
      <c r="K200" s="347" t="e">
        <f t="shared" si="54"/>
        <v>#N/A</v>
      </c>
      <c r="L200" s="347" t="e">
        <f t="shared" si="55"/>
        <v>#N/A</v>
      </c>
      <c r="M200" s="347">
        <f t="shared" si="56"/>
        <v>0</v>
      </c>
      <c r="N200" s="347">
        <f t="shared" si="45"/>
        <v>0</v>
      </c>
      <c r="O200" s="347" t="e">
        <f t="shared" si="46"/>
        <v>#N/A</v>
      </c>
      <c r="P200" s="350" t="e">
        <f t="shared" si="57"/>
        <v>#N/A</v>
      </c>
      <c r="Q200" s="347" t="e">
        <f>MIN(IF(H200&gt;0,P200/H200,NA()),FlexTests!$C$20)</f>
        <v>#N/A</v>
      </c>
      <c r="R200" s="347" t="e">
        <f t="shared" si="47"/>
        <v>#N/A</v>
      </c>
      <c r="S200" s="347" t="e">
        <f>SUM(R200:$R$952)</f>
        <v>#N/A</v>
      </c>
      <c r="T200" s="347" t="e">
        <f t="shared" si="48"/>
        <v>#N/A</v>
      </c>
      <c r="U200" s="350" t="e">
        <f>SUM(T200:$T$952)*1000</f>
        <v>#N/A</v>
      </c>
      <c r="V200" s="347" t="e">
        <f>R200*IF(ABS(A200)&lt;FlexTests!$C$19,0,1)</f>
        <v>#N/A</v>
      </c>
      <c r="W200" s="347" t="e">
        <f>SUM(V200:$V$951)</f>
        <v>#N/A</v>
      </c>
      <c r="X200" s="347" t="e">
        <f t="shared" si="58"/>
        <v>#N/A</v>
      </c>
      <c r="Y200" s="350" t="e">
        <f>SUM($X200:X$951)</f>
        <v>#N/A</v>
      </c>
      <c r="Z200" s="347"/>
      <c r="AA200" s="347">
        <f t="shared" si="49"/>
        <v>0</v>
      </c>
      <c r="AB200" s="347">
        <f t="shared" si="50"/>
        <v>0</v>
      </c>
      <c r="AC200" s="347" t="e">
        <f t="shared" si="59"/>
        <v>#N/A</v>
      </c>
      <c r="AD200" s="347" t="e">
        <f t="shared" si="51"/>
        <v>#N/A</v>
      </c>
      <c r="AE200" s="347" t="e">
        <f t="shared" si="52"/>
        <v>#N/A</v>
      </c>
      <c r="AF200" s="347" t="e">
        <f>AD200/'Laminate Schedule'!$E$86/10</f>
        <v>#N/A</v>
      </c>
      <c r="AG200" s="347" t="e">
        <f>AE200/'Laminate Schedule'!$E$90/10</f>
        <v>#N/A</v>
      </c>
      <c r="AH200" s="347">
        <f t="shared" si="60"/>
        <v>0</v>
      </c>
      <c r="AK200" s="567">
        <f t="shared" si="61"/>
        <v>0</v>
      </c>
      <c r="AL200" s="567">
        <f t="shared" si="62"/>
        <v>0</v>
      </c>
      <c r="AM200" s="567">
        <f t="shared" si="63"/>
        <v>0</v>
      </c>
      <c r="AN200" s="347">
        <f>IF(SUM(AK200:AM200)=0,0,(AK200*'Laminate Schedule'!$D$83*'Laminate Schedule'!$C$83+AL200*'Laminate Schedule'!$D$84*'Laminate Schedule'!$C$84+AM200*'Laminate Schedule'!$D$85*'Laminate Schedule'!$C$85)/(AK200*'Laminate Schedule'!$D$83+AL200*'Laminate Schedule'!$D$84+AM200*'Laminate Schedule'!$D$85))</f>
        <v>0</v>
      </c>
      <c r="AO200" s="347">
        <f>AK200*'Laminate Schedule'!$L$12+AL200*'Laminate Schedule'!$L$13+AM200*'Laminate Schedule'!$L$14</f>
        <v>0</v>
      </c>
    </row>
    <row r="201" spans="1:41" s="244" customFormat="1">
      <c r="A201" s="567">
        <v>-750</v>
      </c>
      <c r="B201" s="347">
        <f>IF(ABS(A201)&lt;$C$17,$C$15,$C$16)*IF(ABS(A201)&lt;OutlineParameters!$C$46/2,1,0)</f>
        <v>0</v>
      </c>
      <c r="C201" s="347">
        <f t="shared" si="53"/>
        <v>0</v>
      </c>
      <c r="D201" s="348">
        <f t="shared" si="44"/>
        <v>0</v>
      </c>
      <c r="E201" s="349">
        <f>FlexTests!$C$16*($C$36-ABS(A201))*IF(ABS(A201)&lt;$C$36,1,0)/1000</f>
        <v>0</v>
      </c>
      <c r="F201" s="349">
        <f>IF(NOT(ISNA(I201)),FlexTests!$C$17*(A202-A201)*I201/1000000*($C$36+A201)/1000*IF(ABS(A201)&lt;$C$31/2-FlexTests!$C$18,0,1),0)</f>
        <v>0</v>
      </c>
      <c r="G201" s="349">
        <f>SUM(F$52:$F200)</f>
        <v>0</v>
      </c>
      <c r="H201" s="348">
        <f>CHOOSE(FlexTests!$C$15,E201,G201)</f>
        <v>0</v>
      </c>
      <c r="I201" s="347" t="e">
        <f>IF(ISNA(OutlineParameters!T264*2),OutlineParameters!S264*2,OutlineParameters!T264*2)</f>
        <v>#N/A</v>
      </c>
      <c r="J201" s="347">
        <f>IF(ISNA(RockerConcaveParameters!O260),RockerConcaveParameters!N260,RockerConcaveParameters!O260)</f>
        <v>0</v>
      </c>
      <c r="K201" s="347" t="e">
        <f t="shared" si="54"/>
        <v>#N/A</v>
      </c>
      <c r="L201" s="347" t="e">
        <f t="shared" si="55"/>
        <v>#N/A</v>
      </c>
      <c r="M201" s="347">
        <f t="shared" si="56"/>
        <v>0</v>
      </c>
      <c r="N201" s="347">
        <f t="shared" si="45"/>
        <v>0</v>
      </c>
      <c r="O201" s="347" t="e">
        <f t="shared" si="46"/>
        <v>#N/A</v>
      </c>
      <c r="P201" s="350" t="e">
        <f t="shared" si="57"/>
        <v>#N/A</v>
      </c>
      <c r="Q201" s="347" t="e">
        <f>MIN(IF(H201&gt;0,P201/H201,NA()),FlexTests!$C$20)</f>
        <v>#N/A</v>
      </c>
      <c r="R201" s="347" t="e">
        <f t="shared" si="47"/>
        <v>#N/A</v>
      </c>
      <c r="S201" s="347" t="e">
        <f>SUM(R201:$R$952)</f>
        <v>#N/A</v>
      </c>
      <c r="T201" s="347" t="e">
        <f t="shared" si="48"/>
        <v>#N/A</v>
      </c>
      <c r="U201" s="350" t="e">
        <f>SUM(T201:$T$952)*1000</f>
        <v>#N/A</v>
      </c>
      <c r="V201" s="347" t="e">
        <f>R201*IF(ABS(A201)&lt;FlexTests!$C$19,0,1)</f>
        <v>#N/A</v>
      </c>
      <c r="W201" s="347" t="e">
        <f>SUM(V201:$V$951)</f>
        <v>#N/A</v>
      </c>
      <c r="X201" s="347" t="e">
        <f t="shared" si="58"/>
        <v>#N/A</v>
      </c>
      <c r="Y201" s="350" t="e">
        <f>SUM($X201:X$951)</f>
        <v>#N/A</v>
      </c>
      <c r="Z201" s="347"/>
      <c r="AA201" s="347">
        <f t="shared" si="49"/>
        <v>0</v>
      </c>
      <c r="AB201" s="347">
        <f t="shared" si="50"/>
        <v>0</v>
      </c>
      <c r="AC201" s="347" t="e">
        <f t="shared" si="59"/>
        <v>#N/A</v>
      </c>
      <c r="AD201" s="347" t="e">
        <f t="shared" si="51"/>
        <v>#N/A</v>
      </c>
      <c r="AE201" s="347" t="e">
        <f t="shared" si="52"/>
        <v>#N/A</v>
      </c>
      <c r="AF201" s="347" t="e">
        <f>AD201/'Laminate Schedule'!$E$86/10</f>
        <v>#N/A</v>
      </c>
      <c r="AG201" s="347" t="e">
        <f>AE201/'Laminate Schedule'!$E$90/10</f>
        <v>#N/A</v>
      </c>
      <c r="AH201" s="347">
        <f t="shared" si="60"/>
        <v>0</v>
      </c>
      <c r="AK201" s="567">
        <f t="shared" si="61"/>
        <v>0</v>
      </c>
      <c r="AL201" s="567">
        <f t="shared" si="62"/>
        <v>0</v>
      </c>
      <c r="AM201" s="567">
        <f t="shared" si="63"/>
        <v>0</v>
      </c>
      <c r="AN201" s="347">
        <f>IF(SUM(AK201:AM201)=0,0,(AK201*'Laminate Schedule'!$D$83*'Laminate Schedule'!$C$83+AL201*'Laminate Schedule'!$D$84*'Laminate Schedule'!$C$84+AM201*'Laminate Schedule'!$D$85*'Laminate Schedule'!$C$85)/(AK201*'Laminate Schedule'!$D$83+AL201*'Laminate Schedule'!$D$84+AM201*'Laminate Schedule'!$D$85))</f>
        <v>0</v>
      </c>
      <c r="AO201" s="347">
        <f>AK201*'Laminate Schedule'!$L$12+AL201*'Laminate Schedule'!$L$13+AM201*'Laminate Schedule'!$L$14</f>
        <v>0</v>
      </c>
    </row>
    <row r="202" spans="1:41" s="244" customFormat="1">
      <c r="A202" s="567">
        <v>-749</v>
      </c>
      <c r="B202" s="347">
        <f>IF(ABS(A202)&lt;$C$17,$C$15,$C$16)*IF(ABS(A202)&lt;OutlineParameters!$C$46/2,1,0)</f>
        <v>0</v>
      </c>
      <c r="C202" s="347">
        <f t="shared" si="53"/>
        <v>0</v>
      </c>
      <c r="D202" s="348">
        <f t="shared" si="44"/>
        <v>0</v>
      </c>
      <c r="E202" s="349">
        <f>FlexTests!$C$16*($C$36-ABS(A202))*IF(ABS(A202)&lt;$C$36,1,0)/1000</f>
        <v>0</v>
      </c>
      <c r="F202" s="349">
        <f>IF(NOT(ISNA(I202)),FlexTests!$C$17*(A203-A202)*I202/1000000*($C$36+A202)/1000*IF(ABS(A202)&lt;$C$31/2-FlexTests!$C$18,0,1),0)</f>
        <v>0</v>
      </c>
      <c r="G202" s="349">
        <f>SUM(F$52:$F201)</f>
        <v>0</v>
      </c>
      <c r="H202" s="348">
        <f>CHOOSE(FlexTests!$C$15,E202,G202)</f>
        <v>0</v>
      </c>
      <c r="I202" s="347" t="e">
        <f>IF(ISNA(OutlineParameters!T265*2),OutlineParameters!S265*2,OutlineParameters!T265*2)</f>
        <v>#N/A</v>
      </c>
      <c r="J202" s="347">
        <f>IF(ISNA(RockerConcaveParameters!O261),RockerConcaveParameters!N261,RockerConcaveParameters!O261)</f>
        <v>0</v>
      </c>
      <c r="K202" s="347" t="e">
        <f t="shared" si="54"/>
        <v>#N/A</v>
      </c>
      <c r="L202" s="347" t="e">
        <f t="shared" si="55"/>
        <v>#N/A</v>
      </c>
      <c r="M202" s="347">
        <f t="shared" si="56"/>
        <v>0</v>
      </c>
      <c r="N202" s="347">
        <f t="shared" si="45"/>
        <v>0</v>
      </c>
      <c r="O202" s="347" t="e">
        <f t="shared" si="46"/>
        <v>#N/A</v>
      </c>
      <c r="P202" s="350" t="e">
        <f t="shared" si="57"/>
        <v>#N/A</v>
      </c>
      <c r="Q202" s="347" t="e">
        <f>MIN(IF(H202&gt;0,P202/H202,NA()),FlexTests!$C$20)</f>
        <v>#N/A</v>
      </c>
      <c r="R202" s="347" t="e">
        <f t="shared" si="47"/>
        <v>#N/A</v>
      </c>
      <c r="S202" s="347" t="e">
        <f>SUM(R202:$R$952)</f>
        <v>#N/A</v>
      </c>
      <c r="T202" s="347" t="e">
        <f t="shared" si="48"/>
        <v>#N/A</v>
      </c>
      <c r="U202" s="350" t="e">
        <f>SUM(T202:$T$952)*1000</f>
        <v>#N/A</v>
      </c>
      <c r="V202" s="347" t="e">
        <f>R202*IF(ABS(A202)&lt;FlexTests!$C$19,0,1)</f>
        <v>#N/A</v>
      </c>
      <c r="W202" s="347" t="e">
        <f>SUM(V202:$V$951)</f>
        <v>#N/A</v>
      </c>
      <c r="X202" s="347" t="e">
        <f t="shared" si="58"/>
        <v>#N/A</v>
      </c>
      <c r="Y202" s="350" t="e">
        <f>SUM($X202:X$951)</f>
        <v>#N/A</v>
      </c>
      <c r="Z202" s="347"/>
      <c r="AA202" s="347">
        <f t="shared" si="49"/>
        <v>0</v>
      </c>
      <c r="AB202" s="347">
        <f t="shared" si="50"/>
        <v>0</v>
      </c>
      <c r="AC202" s="347" t="e">
        <f t="shared" si="59"/>
        <v>#N/A</v>
      </c>
      <c r="AD202" s="347" t="e">
        <f t="shared" si="51"/>
        <v>#N/A</v>
      </c>
      <c r="AE202" s="347" t="e">
        <f t="shared" si="52"/>
        <v>#N/A</v>
      </c>
      <c r="AF202" s="347" t="e">
        <f>AD202/'Laminate Schedule'!$E$86/10</f>
        <v>#N/A</v>
      </c>
      <c r="AG202" s="347" t="e">
        <f>AE202/'Laminate Schedule'!$E$90/10</f>
        <v>#N/A</v>
      </c>
      <c r="AH202" s="347">
        <f t="shared" si="60"/>
        <v>0</v>
      </c>
      <c r="AK202" s="567">
        <f t="shared" si="61"/>
        <v>0</v>
      </c>
      <c r="AL202" s="567">
        <f t="shared" si="62"/>
        <v>0</v>
      </c>
      <c r="AM202" s="567">
        <f t="shared" si="63"/>
        <v>0</v>
      </c>
      <c r="AN202" s="347">
        <f>IF(SUM(AK202:AM202)=0,0,(AK202*'Laminate Schedule'!$D$83*'Laminate Schedule'!$C$83+AL202*'Laminate Schedule'!$D$84*'Laminate Schedule'!$C$84+AM202*'Laminate Schedule'!$D$85*'Laminate Schedule'!$C$85)/(AK202*'Laminate Schedule'!$D$83+AL202*'Laminate Schedule'!$D$84+AM202*'Laminate Schedule'!$D$85))</f>
        <v>0</v>
      </c>
      <c r="AO202" s="347">
        <f>AK202*'Laminate Schedule'!$L$12+AL202*'Laminate Schedule'!$L$13+AM202*'Laminate Schedule'!$L$14</f>
        <v>0</v>
      </c>
    </row>
    <row r="203" spans="1:41" s="244" customFormat="1">
      <c r="A203" s="567">
        <v>-748</v>
      </c>
      <c r="B203" s="347">
        <f>IF(ABS(A203)&lt;$C$17,$C$15,$C$16)*IF(ABS(A203)&lt;OutlineParameters!$C$46/2,1,0)</f>
        <v>0</v>
      </c>
      <c r="C203" s="347">
        <f t="shared" si="53"/>
        <v>0</v>
      </c>
      <c r="D203" s="348">
        <f t="shared" si="44"/>
        <v>0</v>
      </c>
      <c r="E203" s="349">
        <f>FlexTests!$C$16*($C$36-ABS(A203))*IF(ABS(A203)&lt;$C$36,1,0)/1000</f>
        <v>0</v>
      </c>
      <c r="F203" s="349">
        <f>IF(NOT(ISNA(I203)),FlexTests!$C$17*(A204-A203)*I203/1000000*($C$36+A203)/1000*IF(ABS(A203)&lt;$C$31/2-FlexTests!$C$18,0,1),0)</f>
        <v>0</v>
      </c>
      <c r="G203" s="349">
        <f>SUM(F$52:$F202)</f>
        <v>0</v>
      </c>
      <c r="H203" s="348">
        <f>CHOOSE(FlexTests!$C$15,E203,G203)</f>
        <v>0</v>
      </c>
      <c r="I203" s="347" t="e">
        <f>IF(ISNA(OutlineParameters!T266*2),OutlineParameters!S266*2,OutlineParameters!T266*2)</f>
        <v>#N/A</v>
      </c>
      <c r="J203" s="347">
        <f>IF(ISNA(RockerConcaveParameters!O262),RockerConcaveParameters!N262,RockerConcaveParameters!O262)</f>
        <v>0</v>
      </c>
      <c r="K203" s="347" t="e">
        <f t="shared" si="54"/>
        <v>#N/A</v>
      </c>
      <c r="L203" s="347" t="e">
        <f t="shared" si="55"/>
        <v>#N/A</v>
      </c>
      <c r="M203" s="347">
        <f t="shared" si="56"/>
        <v>0</v>
      </c>
      <c r="N203" s="347">
        <f t="shared" si="45"/>
        <v>0</v>
      </c>
      <c r="O203" s="347" t="e">
        <f t="shared" si="46"/>
        <v>#N/A</v>
      </c>
      <c r="P203" s="350" t="e">
        <f t="shared" si="57"/>
        <v>#N/A</v>
      </c>
      <c r="Q203" s="347" t="e">
        <f>MIN(IF(H203&gt;0,P203/H203,NA()),FlexTests!$C$20)</f>
        <v>#N/A</v>
      </c>
      <c r="R203" s="347" t="e">
        <f t="shared" si="47"/>
        <v>#N/A</v>
      </c>
      <c r="S203" s="347" t="e">
        <f>SUM(R203:$R$952)</f>
        <v>#N/A</v>
      </c>
      <c r="T203" s="347" t="e">
        <f t="shared" si="48"/>
        <v>#N/A</v>
      </c>
      <c r="U203" s="350" t="e">
        <f>SUM(T203:$T$952)*1000</f>
        <v>#N/A</v>
      </c>
      <c r="V203" s="347" t="e">
        <f>R203*IF(ABS(A203)&lt;FlexTests!$C$19,0,1)</f>
        <v>#N/A</v>
      </c>
      <c r="W203" s="347" t="e">
        <f>SUM(V203:$V$951)</f>
        <v>#N/A</v>
      </c>
      <c r="X203" s="347" t="e">
        <f t="shared" si="58"/>
        <v>#N/A</v>
      </c>
      <c r="Y203" s="350" t="e">
        <f>SUM($X203:X$951)</f>
        <v>#N/A</v>
      </c>
      <c r="Z203" s="347"/>
      <c r="AA203" s="347">
        <f t="shared" si="49"/>
        <v>0</v>
      </c>
      <c r="AB203" s="347">
        <f t="shared" si="50"/>
        <v>0</v>
      </c>
      <c r="AC203" s="347" t="e">
        <f t="shared" si="59"/>
        <v>#N/A</v>
      </c>
      <c r="AD203" s="347" t="e">
        <f t="shared" si="51"/>
        <v>#N/A</v>
      </c>
      <c r="AE203" s="347" t="e">
        <f t="shared" si="52"/>
        <v>#N/A</v>
      </c>
      <c r="AF203" s="347" t="e">
        <f>AD203/'Laminate Schedule'!$E$86/10</f>
        <v>#N/A</v>
      </c>
      <c r="AG203" s="347" t="e">
        <f>AE203/'Laminate Schedule'!$E$90/10</f>
        <v>#N/A</v>
      </c>
      <c r="AH203" s="347">
        <f t="shared" si="60"/>
        <v>0</v>
      </c>
      <c r="AK203" s="567">
        <f t="shared" si="61"/>
        <v>0</v>
      </c>
      <c r="AL203" s="567">
        <f t="shared" si="62"/>
        <v>0</v>
      </c>
      <c r="AM203" s="567">
        <f t="shared" si="63"/>
        <v>0</v>
      </c>
      <c r="AN203" s="347">
        <f>IF(SUM(AK203:AM203)=0,0,(AK203*'Laminate Schedule'!$D$83*'Laminate Schedule'!$C$83+AL203*'Laminate Schedule'!$D$84*'Laminate Schedule'!$C$84+AM203*'Laminate Schedule'!$D$85*'Laminate Schedule'!$C$85)/(AK203*'Laminate Schedule'!$D$83+AL203*'Laminate Schedule'!$D$84+AM203*'Laminate Schedule'!$D$85))</f>
        <v>0</v>
      </c>
      <c r="AO203" s="347">
        <f>AK203*'Laminate Schedule'!$L$12+AL203*'Laminate Schedule'!$L$13+AM203*'Laminate Schedule'!$L$14</f>
        <v>0</v>
      </c>
    </row>
    <row r="204" spans="1:41" s="244" customFormat="1">
      <c r="A204" s="567">
        <v>-747</v>
      </c>
      <c r="B204" s="347">
        <f>IF(ABS(A204)&lt;$C$17,$C$15,$C$16)*IF(ABS(A204)&lt;OutlineParameters!$C$46/2,1,0)</f>
        <v>0</v>
      </c>
      <c r="C204" s="347">
        <f t="shared" si="53"/>
        <v>0</v>
      </c>
      <c r="D204" s="348">
        <f t="shared" si="44"/>
        <v>0</v>
      </c>
      <c r="E204" s="349">
        <f>FlexTests!$C$16*($C$36-ABS(A204))*IF(ABS(A204)&lt;$C$36,1,0)/1000</f>
        <v>0</v>
      </c>
      <c r="F204" s="349">
        <f>IF(NOT(ISNA(I204)),FlexTests!$C$17*(A205-A204)*I204/1000000*($C$36+A204)/1000*IF(ABS(A204)&lt;$C$31/2-FlexTests!$C$18,0,1),0)</f>
        <v>0</v>
      </c>
      <c r="G204" s="349">
        <f>SUM(F$52:$F203)</f>
        <v>0</v>
      </c>
      <c r="H204" s="348">
        <f>CHOOSE(FlexTests!$C$15,E204,G204)</f>
        <v>0</v>
      </c>
      <c r="I204" s="347" t="e">
        <f>IF(ISNA(OutlineParameters!T267*2),OutlineParameters!S267*2,OutlineParameters!T267*2)</f>
        <v>#N/A</v>
      </c>
      <c r="J204" s="347">
        <f>IF(ISNA(RockerConcaveParameters!O263),RockerConcaveParameters!N263,RockerConcaveParameters!O263)</f>
        <v>0</v>
      </c>
      <c r="K204" s="347" t="e">
        <f t="shared" si="54"/>
        <v>#N/A</v>
      </c>
      <c r="L204" s="347" t="e">
        <f t="shared" si="55"/>
        <v>#N/A</v>
      </c>
      <c r="M204" s="347">
        <f t="shared" si="56"/>
        <v>0</v>
      </c>
      <c r="N204" s="347">
        <f t="shared" si="45"/>
        <v>0</v>
      </c>
      <c r="O204" s="347" t="e">
        <f t="shared" si="46"/>
        <v>#N/A</v>
      </c>
      <c r="P204" s="350" t="e">
        <f t="shared" si="57"/>
        <v>#N/A</v>
      </c>
      <c r="Q204" s="347" t="e">
        <f>MIN(IF(H204&gt;0,P204/H204,NA()),FlexTests!$C$20)</f>
        <v>#N/A</v>
      </c>
      <c r="R204" s="347" t="e">
        <f t="shared" si="47"/>
        <v>#N/A</v>
      </c>
      <c r="S204" s="347" t="e">
        <f>SUM(R204:$R$952)</f>
        <v>#N/A</v>
      </c>
      <c r="T204" s="347" t="e">
        <f t="shared" si="48"/>
        <v>#N/A</v>
      </c>
      <c r="U204" s="350" t="e">
        <f>SUM(T204:$T$952)*1000</f>
        <v>#N/A</v>
      </c>
      <c r="V204" s="347" t="e">
        <f>R204*IF(ABS(A204)&lt;FlexTests!$C$19,0,1)</f>
        <v>#N/A</v>
      </c>
      <c r="W204" s="347" t="e">
        <f>SUM(V204:$V$951)</f>
        <v>#N/A</v>
      </c>
      <c r="X204" s="347" t="e">
        <f t="shared" si="58"/>
        <v>#N/A</v>
      </c>
      <c r="Y204" s="350" t="e">
        <f>SUM($X204:X$951)</f>
        <v>#N/A</v>
      </c>
      <c r="Z204" s="347"/>
      <c r="AA204" s="347">
        <f t="shared" si="49"/>
        <v>0</v>
      </c>
      <c r="AB204" s="347">
        <f t="shared" si="50"/>
        <v>0</v>
      </c>
      <c r="AC204" s="347" t="e">
        <f t="shared" si="59"/>
        <v>#N/A</v>
      </c>
      <c r="AD204" s="347" t="e">
        <f t="shared" si="51"/>
        <v>#N/A</v>
      </c>
      <c r="AE204" s="347" t="e">
        <f t="shared" si="52"/>
        <v>#N/A</v>
      </c>
      <c r="AF204" s="347" t="e">
        <f>AD204/'Laminate Schedule'!$E$86/10</f>
        <v>#N/A</v>
      </c>
      <c r="AG204" s="347" t="e">
        <f>AE204/'Laminate Schedule'!$E$90/10</f>
        <v>#N/A</v>
      </c>
      <c r="AH204" s="347">
        <f t="shared" si="60"/>
        <v>0</v>
      </c>
      <c r="AK204" s="567">
        <f t="shared" si="61"/>
        <v>0</v>
      </c>
      <c r="AL204" s="567">
        <f t="shared" si="62"/>
        <v>0</v>
      </c>
      <c r="AM204" s="567">
        <f t="shared" si="63"/>
        <v>0</v>
      </c>
      <c r="AN204" s="347">
        <f>IF(SUM(AK204:AM204)=0,0,(AK204*'Laminate Schedule'!$D$83*'Laminate Schedule'!$C$83+AL204*'Laminate Schedule'!$D$84*'Laminate Schedule'!$C$84+AM204*'Laminate Schedule'!$D$85*'Laminate Schedule'!$C$85)/(AK204*'Laminate Schedule'!$D$83+AL204*'Laminate Schedule'!$D$84+AM204*'Laminate Schedule'!$D$85))</f>
        <v>0</v>
      </c>
      <c r="AO204" s="347">
        <f>AK204*'Laminate Schedule'!$L$12+AL204*'Laminate Schedule'!$L$13+AM204*'Laminate Schedule'!$L$14</f>
        <v>0</v>
      </c>
    </row>
    <row r="205" spans="1:41" s="244" customFormat="1">
      <c r="A205" s="567">
        <v>-746</v>
      </c>
      <c r="B205" s="347">
        <f>IF(ABS(A205)&lt;$C$17,$C$15,$C$16)*IF(ABS(A205)&lt;OutlineParameters!$C$46/2,1,0)</f>
        <v>0</v>
      </c>
      <c r="C205" s="347">
        <f t="shared" si="53"/>
        <v>0</v>
      </c>
      <c r="D205" s="348">
        <f t="shared" si="44"/>
        <v>0</v>
      </c>
      <c r="E205" s="349">
        <f>FlexTests!$C$16*($C$36-ABS(A205))*IF(ABS(A205)&lt;$C$36,1,0)/1000</f>
        <v>0</v>
      </c>
      <c r="F205" s="349">
        <f>IF(NOT(ISNA(I205)),FlexTests!$C$17*(A206-A205)*I205/1000000*($C$36+A205)/1000*IF(ABS(A205)&lt;$C$31/2-FlexTests!$C$18,0,1),0)</f>
        <v>0</v>
      </c>
      <c r="G205" s="349">
        <f>SUM(F$52:$F204)</f>
        <v>0</v>
      </c>
      <c r="H205" s="348">
        <f>CHOOSE(FlexTests!$C$15,E205,G205)</f>
        <v>0</v>
      </c>
      <c r="I205" s="347" t="e">
        <f>IF(ISNA(OutlineParameters!T268*2),OutlineParameters!S268*2,OutlineParameters!T268*2)</f>
        <v>#N/A</v>
      </c>
      <c r="J205" s="347">
        <f>IF(ISNA(RockerConcaveParameters!O264),RockerConcaveParameters!N264,RockerConcaveParameters!O264)</f>
        <v>0</v>
      </c>
      <c r="K205" s="347" t="e">
        <f t="shared" si="54"/>
        <v>#N/A</v>
      </c>
      <c r="L205" s="347" t="e">
        <f t="shared" si="55"/>
        <v>#N/A</v>
      </c>
      <c r="M205" s="347">
        <f t="shared" si="56"/>
        <v>0</v>
      </c>
      <c r="N205" s="347">
        <f t="shared" si="45"/>
        <v>0</v>
      </c>
      <c r="O205" s="347" t="e">
        <f t="shared" si="46"/>
        <v>#N/A</v>
      </c>
      <c r="P205" s="350" t="e">
        <f t="shared" si="57"/>
        <v>#N/A</v>
      </c>
      <c r="Q205" s="347" t="e">
        <f>MIN(IF(H205&gt;0,P205/H205,NA()),FlexTests!$C$20)</f>
        <v>#N/A</v>
      </c>
      <c r="R205" s="347" t="e">
        <f t="shared" si="47"/>
        <v>#N/A</v>
      </c>
      <c r="S205" s="347" t="e">
        <f>SUM(R205:$R$952)</f>
        <v>#N/A</v>
      </c>
      <c r="T205" s="347" t="e">
        <f t="shared" si="48"/>
        <v>#N/A</v>
      </c>
      <c r="U205" s="350" t="e">
        <f>SUM(T205:$T$952)*1000</f>
        <v>#N/A</v>
      </c>
      <c r="V205" s="347" t="e">
        <f>R205*IF(ABS(A205)&lt;FlexTests!$C$19,0,1)</f>
        <v>#N/A</v>
      </c>
      <c r="W205" s="347" t="e">
        <f>SUM(V205:$V$951)</f>
        <v>#N/A</v>
      </c>
      <c r="X205" s="347" t="e">
        <f t="shared" si="58"/>
        <v>#N/A</v>
      </c>
      <c r="Y205" s="350" t="e">
        <f>SUM($X205:X$951)</f>
        <v>#N/A</v>
      </c>
      <c r="Z205" s="347"/>
      <c r="AA205" s="347">
        <f t="shared" si="49"/>
        <v>0</v>
      </c>
      <c r="AB205" s="347">
        <f t="shared" si="50"/>
        <v>0</v>
      </c>
      <c r="AC205" s="347" t="e">
        <f t="shared" si="59"/>
        <v>#N/A</v>
      </c>
      <c r="AD205" s="347" t="e">
        <f t="shared" si="51"/>
        <v>#N/A</v>
      </c>
      <c r="AE205" s="347" t="e">
        <f t="shared" si="52"/>
        <v>#N/A</v>
      </c>
      <c r="AF205" s="347" t="e">
        <f>AD205/'Laminate Schedule'!$E$86/10</f>
        <v>#N/A</v>
      </c>
      <c r="AG205" s="347" t="e">
        <f>AE205/'Laminate Schedule'!$E$90/10</f>
        <v>#N/A</v>
      </c>
      <c r="AH205" s="347">
        <f t="shared" si="60"/>
        <v>0</v>
      </c>
      <c r="AK205" s="567">
        <f t="shared" si="61"/>
        <v>0</v>
      </c>
      <c r="AL205" s="567">
        <f t="shared" si="62"/>
        <v>0</v>
      </c>
      <c r="AM205" s="567">
        <f t="shared" si="63"/>
        <v>0</v>
      </c>
      <c r="AN205" s="347">
        <f>IF(SUM(AK205:AM205)=0,0,(AK205*'Laminate Schedule'!$D$83*'Laminate Schedule'!$C$83+AL205*'Laminate Schedule'!$D$84*'Laminate Schedule'!$C$84+AM205*'Laminate Schedule'!$D$85*'Laminate Schedule'!$C$85)/(AK205*'Laminate Schedule'!$D$83+AL205*'Laminate Schedule'!$D$84+AM205*'Laminate Schedule'!$D$85))</f>
        <v>0</v>
      </c>
      <c r="AO205" s="347">
        <f>AK205*'Laminate Schedule'!$L$12+AL205*'Laminate Schedule'!$L$13+AM205*'Laminate Schedule'!$L$14</f>
        <v>0</v>
      </c>
    </row>
    <row r="206" spans="1:41" s="244" customFormat="1">
      <c r="A206" s="567">
        <v>-745</v>
      </c>
      <c r="B206" s="347">
        <f>IF(ABS(A206)&lt;$C$17,$C$15,$C$16)*IF(ABS(A206)&lt;OutlineParameters!$C$46/2,1,0)</f>
        <v>0</v>
      </c>
      <c r="C206" s="347">
        <f t="shared" si="53"/>
        <v>0</v>
      </c>
      <c r="D206" s="348">
        <f t="shared" si="44"/>
        <v>0</v>
      </c>
      <c r="E206" s="349">
        <f>FlexTests!$C$16*($C$36-ABS(A206))*IF(ABS(A206)&lt;$C$36,1,0)/1000</f>
        <v>0</v>
      </c>
      <c r="F206" s="349">
        <f>IF(NOT(ISNA(I206)),FlexTests!$C$17*(A207-A206)*I206/1000000*($C$36+A206)/1000*IF(ABS(A206)&lt;$C$31/2-FlexTests!$C$18,0,1),0)</f>
        <v>0</v>
      </c>
      <c r="G206" s="349">
        <f>SUM(F$52:$F205)</f>
        <v>0</v>
      </c>
      <c r="H206" s="348">
        <f>CHOOSE(FlexTests!$C$15,E206,G206)</f>
        <v>0</v>
      </c>
      <c r="I206" s="347" t="e">
        <f>IF(ISNA(OutlineParameters!T269*2),OutlineParameters!S269*2,OutlineParameters!T269*2)</f>
        <v>#N/A</v>
      </c>
      <c r="J206" s="347">
        <f>IF(ISNA(RockerConcaveParameters!O265),RockerConcaveParameters!N265,RockerConcaveParameters!O265)</f>
        <v>0</v>
      </c>
      <c r="K206" s="347" t="e">
        <f t="shared" si="54"/>
        <v>#N/A</v>
      </c>
      <c r="L206" s="347" t="e">
        <f t="shared" si="55"/>
        <v>#N/A</v>
      </c>
      <c r="M206" s="347">
        <f t="shared" si="56"/>
        <v>0</v>
      </c>
      <c r="N206" s="347">
        <f t="shared" si="45"/>
        <v>0</v>
      </c>
      <c r="O206" s="347" t="e">
        <f t="shared" si="46"/>
        <v>#N/A</v>
      </c>
      <c r="P206" s="350" t="e">
        <f t="shared" si="57"/>
        <v>#N/A</v>
      </c>
      <c r="Q206" s="347" t="e">
        <f>MIN(IF(H206&gt;0,P206/H206,NA()),FlexTests!$C$20)</f>
        <v>#N/A</v>
      </c>
      <c r="R206" s="347" t="e">
        <f t="shared" si="47"/>
        <v>#N/A</v>
      </c>
      <c r="S206" s="347" t="e">
        <f>SUM(R206:$R$952)</f>
        <v>#N/A</v>
      </c>
      <c r="T206" s="347" t="e">
        <f t="shared" si="48"/>
        <v>#N/A</v>
      </c>
      <c r="U206" s="350" t="e">
        <f>SUM(T206:$T$952)*1000</f>
        <v>#N/A</v>
      </c>
      <c r="V206" s="347" t="e">
        <f>R206*IF(ABS(A206)&lt;FlexTests!$C$19,0,1)</f>
        <v>#N/A</v>
      </c>
      <c r="W206" s="347" t="e">
        <f>SUM(V206:$V$951)</f>
        <v>#N/A</v>
      </c>
      <c r="X206" s="347" t="e">
        <f t="shared" si="58"/>
        <v>#N/A</v>
      </c>
      <c r="Y206" s="350" t="e">
        <f>SUM($X206:X$951)</f>
        <v>#N/A</v>
      </c>
      <c r="Z206" s="347"/>
      <c r="AA206" s="347">
        <f t="shared" si="49"/>
        <v>0</v>
      </c>
      <c r="AB206" s="347">
        <f t="shared" si="50"/>
        <v>0</v>
      </c>
      <c r="AC206" s="347" t="e">
        <f t="shared" si="59"/>
        <v>#N/A</v>
      </c>
      <c r="AD206" s="347" t="e">
        <f t="shared" si="51"/>
        <v>#N/A</v>
      </c>
      <c r="AE206" s="347" t="e">
        <f t="shared" si="52"/>
        <v>#N/A</v>
      </c>
      <c r="AF206" s="347" t="e">
        <f>AD206/'Laminate Schedule'!$E$86/10</f>
        <v>#N/A</v>
      </c>
      <c r="AG206" s="347" t="e">
        <f>AE206/'Laminate Schedule'!$E$90/10</f>
        <v>#N/A</v>
      </c>
      <c r="AH206" s="347">
        <f t="shared" si="60"/>
        <v>0</v>
      </c>
      <c r="AK206" s="567">
        <f t="shared" si="61"/>
        <v>0</v>
      </c>
      <c r="AL206" s="567">
        <f t="shared" si="62"/>
        <v>0</v>
      </c>
      <c r="AM206" s="567">
        <f t="shared" si="63"/>
        <v>0</v>
      </c>
      <c r="AN206" s="347">
        <f>IF(SUM(AK206:AM206)=0,0,(AK206*'Laminate Schedule'!$D$83*'Laminate Schedule'!$C$83+AL206*'Laminate Schedule'!$D$84*'Laminate Schedule'!$C$84+AM206*'Laminate Schedule'!$D$85*'Laminate Schedule'!$C$85)/(AK206*'Laminate Schedule'!$D$83+AL206*'Laminate Schedule'!$D$84+AM206*'Laminate Schedule'!$D$85))</f>
        <v>0</v>
      </c>
      <c r="AO206" s="347">
        <f>AK206*'Laminate Schedule'!$L$12+AL206*'Laminate Schedule'!$L$13+AM206*'Laminate Schedule'!$L$14</f>
        <v>0</v>
      </c>
    </row>
    <row r="207" spans="1:41" s="244" customFormat="1">
      <c r="A207" s="567">
        <v>-744</v>
      </c>
      <c r="B207" s="347">
        <f>IF(ABS(A207)&lt;$C$17,$C$15,$C$16)*IF(ABS(A207)&lt;OutlineParameters!$C$46/2,1,0)</f>
        <v>0</v>
      </c>
      <c r="C207" s="347">
        <f t="shared" si="53"/>
        <v>0</v>
      </c>
      <c r="D207" s="348">
        <f t="shared" si="44"/>
        <v>0</v>
      </c>
      <c r="E207" s="349">
        <f>FlexTests!$C$16*($C$36-ABS(A207))*IF(ABS(A207)&lt;$C$36,1,0)/1000</f>
        <v>0</v>
      </c>
      <c r="F207" s="349">
        <f>IF(NOT(ISNA(I207)),FlexTests!$C$17*(A208-A207)*I207/1000000*($C$36+A207)/1000*IF(ABS(A207)&lt;$C$31/2-FlexTests!$C$18,0,1),0)</f>
        <v>0</v>
      </c>
      <c r="G207" s="349">
        <f>SUM(F$52:$F206)</f>
        <v>0</v>
      </c>
      <c r="H207" s="348">
        <f>CHOOSE(FlexTests!$C$15,E207,G207)</f>
        <v>0</v>
      </c>
      <c r="I207" s="347" t="e">
        <f>IF(ISNA(OutlineParameters!T270*2),OutlineParameters!S270*2,OutlineParameters!T270*2)</f>
        <v>#N/A</v>
      </c>
      <c r="J207" s="347">
        <f>IF(ISNA(RockerConcaveParameters!O266),RockerConcaveParameters!N266,RockerConcaveParameters!O266)</f>
        <v>0</v>
      </c>
      <c r="K207" s="347" t="e">
        <f t="shared" si="54"/>
        <v>#N/A</v>
      </c>
      <c r="L207" s="347" t="e">
        <f t="shared" si="55"/>
        <v>#N/A</v>
      </c>
      <c r="M207" s="347">
        <f t="shared" si="56"/>
        <v>0</v>
      </c>
      <c r="N207" s="347">
        <f t="shared" si="45"/>
        <v>0</v>
      </c>
      <c r="O207" s="347" t="e">
        <f t="shared" si="46"/>
        <v>#N/A</v>
      </c>
      <c r="P207" s="350" t="e">
        <f t="shared" si="57"/>
        <v>#N/A</v>
      </c>
      <c r="Q207" s="347" t="e">
        <f>MIN(IF(H207&gt;0,P207/H207,NA()),FlexTests!$C$20)</f>
        <v>#N/A</v>
      </c>
      <c r="R207" s="347" t="e">
        <f t="shared" si="47"/>
        <v>#N/A</v>
      </c>
      <c r="S207" s="347" t="e">
        <f>SUM(R207:$R$952)</f>
        <v>#N/A</v>
      </c>
      <c r="T207" s="347" t="e">
        <f t="shared" si="48"/>
        <v>#N/A</v>
      </c>
      <c r="U207" s="350" t="e">
        <f>SUM(T207:$T$952)*1000</f>
        <v>#N/A</v>
      </c>
      <c r="V207" s="347" t="e">
        <f>R207*IF(ABS(A207)&lt;FlexTests!$C$19,0,1)</f>
        <v>#N/A</v>
      </c>
      <c r="W207" s="347" t="e">
        <f>SUM(V207:$V$951)</f>
        <v>#N/A</v>
      </c>
      <c r="X207" s="347" t="e">
        <f t="shared" si="58"/>
        <v>#N/A</v>
      </c>
      <c r="Y207" s="350" t="e">
        <f>SUM($X207:X$951)</f>
        <v>#N/A</v>
      </c>
      <c r="Z207" s="347"/>
      <c r="AA207" s="347">
        <f t="shared" si="49"/>
        <v>0</v>
      </c>
      <c r="AB207" s="347">
        <f t="shared" si="50"/>
        <v>0</v>
      </c>
      <c r="AC207" s="347" t="e">
        <f t="shared" si="59"/>
        <v>#N/A</v>
      </c>
      <c r="AD207" s="347" t="e">
        <f t="shared" si="51"/>
        <v>#N/A</v>
      </c>
      <c r="AE207" s="347" t="e">
        <f t="shared" si="52"/>
        <v>#N/A</v>
      </c>
      <c r="AF207" s="347" t="e">
        <f>AD207/'Laminate Schedule'!$E$86/10</f>
        <v>#N/A</v>
      </c>
      <c r="AG207" s="347" t="e">
        <f>AE207/'Laminate Schedule'!$E$90/10</f>
        <v>#N/A</v>
      </c>
      <c r="AH207" s="347">
        <f t="shared" si="60"/>
        <v>0</v>
      </c>
      <c r="AK207" s="567">
        <f t="shared" si="61"/>
        <v>0</v>
      </c>
      <c r="AL207" s="567">
        <f t="shared" si="62"/>
        <v>0</v>
      </c>
      <c r="AM207" s="567">
        <f t="shared" si="63"/>
        <v>0</v>
      </c>
      <c r="AN207" s="347">
        <f>IF(SUM(AK207:AM207)=0,0,(AK207*'Laminate Schedule'!$D$83*'Laminate Schedule'!$C$83+AL207*'Laminate Schedule'!$D$84*'Laminate Schedule'!$C$84+AM207*'Laminate Schedule'!$D$85*'Laminate Schedule'!$C$85)/(AK207*'Laminate Schedule'!$D$83+AL207*'Laminate Schedule'!$D$84+AM207*'Laminate Schedule'!$D$85))</f>
        <v>0</v>
      </c>
      <c r="AO207" s="347">
        <f>AK207*'Laminate Schedule'!$L$12+AL207*'Laminate Schedule'!$L$13+AM207*'Laminate Schedule'!$L$14</f>
        <v>0</v>
      </c>
    </row>
    <row r="208" spans="1:41" s="244" customFormat="1">
      <c r="A208" s="567">
        <v>-743</v>
      </c>
      <c r="B208" s="347">
        <f>IF(ABS(A208)&lt;$C$17,$C$15,$C$16)*IF(ABS(A208)&lt;OutlineParameters!$C$46/2,1,0)</f>
        <v>0</v>
      </c>
      <c r="C208" s="347">
        <f t="shared" si="53"/>
        <v>0</v>
      </c>
      <c r="D208" s="348">
        <f t="shared" si="44"/>
        <v>0</v>
      </c>
      <c r="E208" s="349">
        <f>FlexTests!$C$16*($C$36-ABS(A208))*IF(ABS(A208)&lt;$C$36,1,0)/1000</f>
        <v>0</v>
      </c>
      <c r="F208" s="349">
        <f>IF(NOT(ISNA(I208)),FlexTests!$C$17*(A209-A208)*I208/1000000*($C$36+A208)/1000*IF(ABS(A208)&lt;$C$31/2-FlexTests!$C$18,0,1),0)</f>
        <v>0</v>
      </c>
      <c r="G208" s="349">
        <f>SUM(F$52:$F207)</f>
        <v>0</v>
      </c>
      <c r="H208" s="348">
        <f>CHOOSE(FlexTests!$C$15,E208,G208)</f>
        <v>0</v>
      </c>
      <c r="I208" s="347" t="e">
        <f>IF(ISNA(OutlineParameters!T271*2),OutlineParameters!S271*2,OutlineParameters!T271*2)</f>
        <v>#N/A</v>
      </c>
      <c r="J208" s="347">
        <f>IF(ISNA(RockerConcaveParameters!O267),RockerConcaveParameters!N267,RockerConcaveParameters!O267)</f>
        <v>0</v>
      </c>
      <c r="K208" s="347" t="e">
        <f t="shared" si="54"/>
        <v>#N/A</v>
      </c>
      <c r="L208" s="347" t="e">
        <f t="shared" si="55"/>
        <v>#N/A</v>
      </c>
      <c r="M208" s="347">
        <f t="shared" si="56"/>
        <v>0</v>
      </c>
      <c r="N208" s="347">
        <f t="shared" si="45"/>
        <v>0</v>
      </c>
      <c r="O208" s="347" t="e">
        <f t="shared" si="46"/>
        <v>#N/A</v>
      </c>
      <c r="P208" s="350" t="e">
        <f t="shared" si="57"/>
        <v>#N/A</v>
      </c>
      <c r="Q208" s="347" t="e">
        <f>MIN(IF(H208&gt;0,P208/H208,NA()),FlexTests!$C$20)</f>
        <v>#N/A</v>
      </c>
      <c r="R208" s="347" t="e">
        <f t="shared" si="47"/>
        <v>#N/A</v>
      </c>
      <c r="S208" s="347" t="e">
        <f>SUM(R208:$R$952)</f>
        <v>#N/A</v>
      </c>
      <c r="T208" s="347" t="e">
        <f t="shared" si="48"/>
        <v>#N/A</v>
      </c>
      <c r="U208" s="350" t="e">
        <f>SUM(T208:$T$952)*1000</f>
        <v>#N/A</v>
      </c>
      <c r="V208" s="347" t="e">
        <f>R208*IF(ABS(A208)&lt;FlexTests!$C$19,0,1)</f>
        <v>#N/A</v>
      </c>
      <c r="W208" s="347" t="e">
        <f>SUM(V208:$V$951)</f>
        <v>#N/A</v>
      </c>
      <c r="X208" s="347" t="e">
        <f t="shared" si="58"/>
        <v>#N/A</v>
      </c>
      <c r="Y208" s="350" t="e">
        <f>SUM($X208:X$951)</f>
        <v>#N/A</v>
      </c>
      <c r="Z208" s="347"/>
      <c r="AA208" s="347">
        <f t="shared" si="49"/>
        <v>0</v>
      </c>
      <c r="AB208" s="347">
        <f t="shared" si="50"/>
        <v>0</v>
      </c>
      <c r="AC208" s="347" t="e">
        <f t="shared" si="59"/>
        <v>#N/A</v>
      </c>
      <c r="AD208" s="347" t="e">
        <f t="shared" si="51"/>
        <v>#N/A</v>
      </c>
      <c r="AE208" s="347" t="e">
        <f t="shared" si="52"/>
        <v>#N/A</v>
      </c>
      <c r="AF208" s="347" t="e">
        <f>AD208/'Laminate Schedule'!$E$86/10</f>
        <v>#N/A</v>
      </c>
      <c r="AG208" s="347" t="e">
        <f>AE208/'Laminate Schedule'!$E$90/10</f>
        <v>#N/A</v>
      </c>
      <c r="AH208" s="347">
        <f t="shared" si="60"/>
        <v>0</v>
      </c>
      <c r="AK208" s="567">
        <f t="shared" si="61"/>
        <v>0</v>
      </c>
      <c r="AL208" s="567">
        <f t="shared" si="62"/>
        <v>0</v>
      </c>
      <c r="AM208" s="567">
        <f t="shared" si="63"/>
        <v>0</v>
      </c>
      <c r="AN208" s="347">
        <f>IF(SUM(AK208:AM208)=0,0,(AK208*'Laminate Schedule'!$D$83*'Laminate Schedule'!$C$83+AL208*'Laminate Schedule'!$D$84*'Laminate Schedule'!$C$84+AM208*'Laminate Schedule'!$D$85*'Laminate Schedule'!$C$85)/(AK208*'Laminate Schedule'!$D$83+AL208*'Laminate Schedule'!$D$84+AM208*'Laminate Schedule'!$D$85))</f>
        <v>0</v>
      </c>
      <c r="AO208" s="347">
        <f>AK208*'Laminate Schedule'!$L$12+AL208*'Laminate Schedule'!$L$13+AM208*'Laminate Schedule'!$L$14</f>
        <v>0</v>
      </c>
    </row>
    <row r="209" spans="1:41" s="244" customFormat="1">
      <c r="A209" s="567">
        <v>-742</v>
      </c>
      <c r="B209" s="347">
        <f>IF(ABS(A209)&lt;$C$17,$C$15,$C$16)*IF(ABS(A209)&lt;OutlineParameters!$C$46/2,1,0)</f>
        <v>0</v>
      </c>
      <c r="C209" s="347">
        <f t="shared" si="53"/>
        <v>0</v>
      </c>
      <c r="D209" s="348">
        <f t="shared" si="44"/>
        <v>0</v>
      </c>
      <c r="E209" s="349">
        <f>FlexTests!$C$16*($C$36-ABS(A209))*IF(ABS(A209)&lt;$C$36,1,0)/1000</f>
        <v>0</v>
      </c>
      <c r="F209" s="349">
        <f>IF(NOT(ISNA(I209)),FlexTests!$C$17*(A210-A209)*I209/1000000*($C$36+A209)/1000*IF(ABS(A209)&lt;$C$31/2-FlexTests!$C$18,0,1),0)</f>
        <v>0</v>
      </c>
      <c r="G209" s="349">
        <f>SUM(F$52:$F208)</f>
        <v>0</v>
      </c>
      <c r="H209" s="348">
        <f>CHOOSE(FlexTests!$C$15,E209,G209)</f>
        <v>0</v>
      </c>
      <c r="I209" s="347" t="e">
        <f>IF(ISNA(OutlineParameters!T272*2),OutlineParameters!S272*2,OutlineParameters!T272*2)</f>
        <v>#N/A</v>
      </c>
      <c r="J209" s="347">
        <f>IF(ISNA(RockerConcaveParameters!O268),RockerConcaveParameters!N268,RockerConcaveParameters!O268)</f>
        <v>0</v>
      </c>
      <c r="K209" s="347" t="e">
        <f t="shared" si="54"/>
        <v>#N/A</v>
      </c>
      <c r="L209" s="347" t="e">
        <f t="shared" si="55"/>
        <v>#N/A</v>
      </c>
      <c r="M209" s="347">
        <f t="shared" si="56"/>
        <v>0</v>
      </c>
      <c r="N209" s="347">
        <f t="shared" si="45"/>
        <v>0</v>
      </c>
      <c r="O209" s="347" t="e">
        <f t="shared" si="46"/>
        <v>#N/A</v>
      </c>
      <c r="P209" s="350" t="e">
        <f t="shared" si="57"/>
        <v>#N/A</v>
      </c>
      <c r="Q209" s="347" t="e">
        <f>MIN(IF(H209&gt;0,P209/H209,NA()),FlexTests!$C$20)</f>
        <v>#N/A</v>
      </c>
      <c r="R209" s="347" t="e">
        <f t="shared" si="47"/>
        <v>#N/A</v>
      </c>
      <c r="S209" s="347" t="e">
        <f>SUM(R209:$R$952)</f>
        <v>#N/A</v>
      </c>
      <c r="T209" s="347" t="e">
        <f t="shared" si="48"/>
        <v>#N/A</v>
      </c>
      <c r="U209" s="350" t="e">
        <f>SUM(T209:$T$952)*1000</f>
        <v>#N/A</v>
      </c>
      <c r="V209" s="347" t="e">
        <f>R209*IF(ABS(A209)&lt;FlexTests!$C$19,0,1)</f>
        <v>#N/A</v>
      </c>
      <c r="W209" s="347" t="e">
        <f>SUM(V209:$V$951)</f>
        <v>#N/A</v>
      </c>
      <c r="X209" s="347" t="e">
        <f t="shared" si="58"/>
        <v>#N/A</v>
      </c>
      <c r="Y209" s="350" t="e">
        <f>SUM($X209:X$951)</f>
        <v>#N/A</v>
      </c>
      <c r="Z209" s="347"/>
      <c r="AA209" s="347">
        <f t="shared" si="49"/>
        <v>0</v>
      </c>
      <c r="AB209" s="347">
        <f t="shared" si="50"/>
        <v>0</v>
      </c>
      <c r="AC209" s="347" t="e">
        <f t="shared" si="59"/>
        <v>#N/A</v>
      </c>
      <c r="AD209" s="347" t="e">
        <f t="shared" si="51"/>
        <v>#N/A</v>
      </c>
      <c r="AE209" s="347" t="e">
        <f t="shared" si="52"/>
        <v>#N/A</v>
      </c>
      <c r="AF209" s="347" t="e">
        <f>AD209/'Laminate Schedule'!$E$86/10</f>
        <v>#N/A</v>
      </c>
      <c r="AG209" s="347" t="e">
        <f>AE209/'Laminate Schedule'!$E$90/10</f>
        <v>#N/A</v>
      </c>
      <c r="AH209" s="347">
        <f t="shared" si="60"/>
        <v>0</v>
      </c>
      <c r="AK209" s="567">
        <f t="shared" si="61"/>
        <v>0</v>
      </c>
      <c r="AL209" s="567">
        <f t="shared" si="62"/>
        <v>0</v>
      </c>
      <c r="AM209" s="567">
        <f t="shared" si="63"/>
        <v>0</v>
      </c>
      <c r="AN209" s="347">
        <f>IF(SUM(AK209:AM209)=0,0,(AK209*'Laminate Schedule'!$D$83*'Laminate Schedule'!$C$83+AL209*'Laminate Schedule'!$D$84*'Laminate Schedule'!$C$84+AM209*'Laminate Schedule'!$D$85*'Laminate Schedule'!$C$85)/(AK209*'Laminate Schedule'!$D$83+AL209*'Laminate Schedule'!$D$84+AM209*'Laminate Schedule'!$D$85))</f>
        <v>0</v>
      </c>
      <c r="AO209" s="347">
        <f>AK209*'Laminate Schedule'!$L$12+AL209*'Laminate Schedule'!$L$13+AM209*'Laminate Schedule'!$L$14</f>
        <v>0</v>
      </c>
    </row>
    <row r="210" spans="1:41" s="244" customFormat="1">
      <c r="A210" s="567">
        <v>-741</v>
      </c>
      <c r="B210" s="347">
        <f>IF(ABS(A210)&lt;$C$17,$C$15,$C$16)*IF(ABS(A210)&lt;OutlineParameters!$C$46/2,1,0)</f>
        <v>0</v>
      </c>
      <c r="C210" s="347">
        <f t="shared" si="53"/>
        <v>0</v>
      </c>
      <c r="D210" s="348">
        <f t="shared" si="44"/>
        <v>0</v>
      </c>
      <c r="E210" s="349">
        <f>FlexTests!$C$16*($C$36-ABS(A210))*IF(ABS(A210)&lt;$C$36,1,0)/1000</f>
        <v>0</v>
      </c>
      <c r="F210" s="349">
        <f>IF(NOT(ISNA(I210)),FlexTests!$C$17*(A211-A210)*I210/1000000*($C$36+A210)/1000*IF(ABS(A210)&lt;$C$31/2-FlexTests!$C$18,0,1),0)</f>
        <v>0</v>
      </c>
      <c r="G210" s="349">
        <f>SUM(F$52:$F209)</f>
        <v>0</v>
      </c>
      <c r="H210" s="348">
        <f>CHOOSE(FlexTests!$C$15,E210,G210)</f>
        <v>0</v>
      </c>
      <c r="I210" s="347" t="e">
        <f>IF(ISNA(OutlineParameters!T273*2),OutlineParameters!S273*2,OutlineParameters!T273*2)</f>
        <v>#N/A</v>
      </c>
      <c r="J210" s="347">
        <f>IF(ISNA(RockerConcaveParameters!O269),RockerConcaveParameters!N269,RockerConcaveParameters!O269)</f>
        <v>0</v>
      </c>
      <c r="K210" s="347" t="e">
        <f t="shared" si="54"/>
        <v>#N/A</v>
      </c>
      <c r="L210" s="347" t="e">
        <f t="shared" si="55"/>
        <v>#N/A</v>
      </c>
      <c r="M210" s="347">
        <f t="shared" si="56"/>
        <v>0</v>
      </c>
      <c r="N210" s="347">
        <f t="shared" si="45"/>
        <v>0</v>
      </c>
      <c r="O210" s="347" t="e">
        <f t="shared" si="46"/>
        <v>#N/A</v>
      </c>
      <c r="P210" s="350" t="e">
        <f t="shared" si="57"/>
        <v>#N/A</v>
      </c>
      <c r="Q210" s="347" t="e">
        <f>MIN(IF(H210&gt;0,P210/H210,NA()),FlexTests!$C$20)</f>
        <v>#N/A</v>
      </c>
      <c r="R210" s="347" t="e">
        <f t="shared" si="47"/>
        <v>#N/A</v>
      </c>
      <c r="S210" s="347" t="e">
        <f>SUM(R210:$R$952)</f>
        <v>#N/A</v>
      </c>
      <c r="T210" s="347" t="e">
        <f t="shared" si="48"/>
        <v>#N/A</v>
      </c>
      <c r="U210" s="350" t="e">
        <f>SUM(T210:$T$952)*1000</f>
        <v>#N/A</v>
      </c>
      <c r="V210" s="347" t="e">
        <f>R210*IF(ABS(A210)&lt;FlexTests!$C$19,0,1)</f>
        <v>#N/A</v>
      </c>
      <c r="W210" s="347" t="e">
        <f>SUM(V210:$V$951)</f>
        <v>#N/A</v>
      </c>
      <c r="X210" s="347" t="e">
        <f t="shared" si="58"/>
        <v>#N/A</v>
      </c>
      <c r="Y210" s="350" t="e">
        <f>SUM($X210:X$951)</f>
        <v>#N/A</v>
      </c>
      <c r="Z210" s="347"/>
      <c r="AA210" s="347">
        <f t="shared" si="49"/>
        <v>0</v>
      </c>
      <c r="AB210" s="347">
        <f t="shared" si="50"/>
        <v>0</v>
      </c>
      <c r="AC210" s="347" t="e">
        <f t="shared" si="59"/>
        <v>#N/A</v>
      </c>
      <c r="AD210" s="347" t="e">
        <f t="shared" si="51"/>
        <v>#N/A</v>
      </c>
      <c r="AE210" s="347" t="e">
        <f t="shared" si="52"/>
        <v>#N/A</v>
      </c>
      <c r="AF210" s="347" t="e">
        <f>AD210/'Laminate Schedule'!$E$86/10</f>
        <v>#N/A</v>
      </c>
      <c r="AG210" s="347" t="e">
        <f>AE210/'Laminate Schedule'!$E$90/10</f>
        <v>#N/A</v>
      </c>
      <c r="AH210" s="347">
        <f t="shared" si="60"/>
        <v>0</v>
      </c>
      <c r="AK210" s="567">
        <f t="shared" si="61"/>
        <v>0</v>
      </c>
      <c r="AL210" s="567">
        <f t="shared" si="62"/>
        <v>0</v>
      </c>
      <c r="AM210" s="567">
        <f t="shared" si="63"/>
        <v>0</v>
      </c>
      <c r="AN210" s="347">
        <f>IF(SUM(AK210:AM210)=0,0,(AK210*'Laminate Schedule'!$D$83*'Laminate Schedule'!$C$83+AL210*'Laminate Schedule'!$D$84*'Laminate Schedule'!$C$84+AM210*'Laminate Schedule'!$D$85*'Laminate Schedule'!$C$85)/(AK210*'Laminate Schedule'!$D$83+AL210*'Laminate Schedule'!$D$84+AM210*'Laminate Schedule'!$D$85))</f>
        <v>0</v>
      </c>
      <c r="AO210" s="347">
        <f>AK210*'Laminate Schedule'!$L$12+AL210*'Laminate Schedule'!$L$13+AM210*'Laminate Schedule'!$L$14</f>
        <v>0</v>
      </c>
    </row>
    <row r="211" spans="1:41" s="244" customFormat="1">
      <c r="A211" s="567">
        <v>-740</v>
      </c>
      <c r="B211" s="347">
        <f>IF(ABS(A211)&lt;$C$17,$C$15,$C$16)*IF(ABS(A211)&lt;OutlineParameters!$C$46/2,1,0)</f>
        <v>0</v>
      </c>
      <c r="C211" s="347">
        <f t="shared" si="53"/>
        <v>0</v>
      </c>
      <c r="D211" s="348">
        <f t="shared" si="44"/>
        <v>0</v>
      </c>
      <c r="E211" s="349">
        <f>FlexTests!$C$16*($C$36-ABS(A211))*IF(ABS(A211)&lt;$C$36,1,0)/1000</f>
        <v>0</v>
      </c>
      <c r="F211" s="349">
        <f>IF(NOT(ISNA(I211)),FlexTests!$C$17*(A212-A211)*I211/1000000*($C$36+A211)/1000*IF(ABS(A211)&lt;$C$31/2-FlexTests!$C$18,0,1),0)</f>
        <v>0</v>
      </c>
      <c r="G211" s="349">
        <f>SUM(F$52:$F210)</f>
        <v>0</v>
      </c>
      <c r="H211" s="348">
        <f>CHOOSE(FlexTests!$C$15,E211,G211)</f>
        <v>0</v>
      </c>
      <c r="I211" s="347" t="e">
        <f>IF(ISNA(OutlineParameters!T274*2),OutlineParameters!S274*2,OutlineParameters!T274*2)</f>
        <v>#N/A</v>
      </c>
      <c r="J211" s="347">
        <f>IF(ISNA(RockerConcaveParameters!O270),RockerConcaveParameters!N270,RockerConcaveParameters!O270)</f>
        <v>0</v>
      </c>
      <c r="K211" s="347" t="e">
        <f t="shared" si="54"/>
        <v>#N/A</v>
      </c>
      <c r="L211" s="347" t="e">
        <f t="shared" si="55"/>
        <v>#N/A</v>
      </c>
      <c r="M211" s="347">
        <f t="shared" si="56"/>
        <v>0</v>
      </c>
      <c r="N211" s="347">
        <f t="shared" si="45"/>
        <v>0</v>
      </c>
      <c r="O211" s="347" t="e">
        <f t="shared" si="46"/>
        <v>#N/A</v>
      </c>
      <c r="P211" s="350" t="e">
        <f t="shared" si="57"/>
        <v>#N/A</v>
      </c>
      <c r="Q211" s="347" t="e">
        <f>MIN(IF(H211&gt;0,P211/H211,NA()),FlexTests!$C$20)</f>
        <v>#N/A</v>
      </c>
      <c r="R211" s="347" t="e">
        <f t="shared" si="47"/>
        <v>#N/A</v>
      </c>
      <c r="S211" s="347" t="e">
        <f>SUM(R211:$R$952)</f>
        <v>#N/A</v>
      </c>
      <c r="T211" s="347" t="e">
        <f t="shared" si="48"/>
        <v>#N/A</v>
      </c>
      <c r="U211" s="350" t="e">
        <f>SUM(T211:$T$952)*1000</f>
        <v>#N/A</v>
      </c>
      <c r="V211" s="347" t="e">
        <f>R211*IF(ABS(A211)&lt;FlexTests!$C$19,0,1)</f>
        <v>#N/A</v>
      </c>
      <c r="W211" s="347" t="e">
        <f>SUM(V211:$V$951)</f>
        <v>#N/A</v>
      </c>
      <c r="X211" s="347" t="e">
        <f t="shared" si="58"/>
        <v>#N/A</v>
      </c>
      <c r="Y211" s="350" t="e">
        <f>SUM($X211:X$951)</f>
        <v>#N/A</v>
      </c>
      <c r="Z211" s="347"/>
      <c r="AA211" s="347">
        <f t="shared" si="49"/>
        <v>0</v>
      </c>
      <c r="AB211" s="347">
        <f t="shared" si="50"/>
        <v>0</v>
      </c>
      <c r="AC211" s="347" t="e">
        <f t="shared" si="59"/>
        <v>#N/A</v>
      </c>
      <c r="AD211" s="347" t="e">
        <f t="shared" si="51"/>
        <v>#N/A</v>
      </c>
      <c r="AE211" s="347" t="e">
        <f t="shared" si="52"/>
        <v>#N/A</v>
      </c>
      <c r="AF211" s="347" t="e">
        <f>AD211/'Laminate Schedule'!$E$86/10</f>
        <v>#N/A</v>
      </c>
      <c r="AG211" s="347" t="e">
        <f>AE211/'Laminate Schedule'!$E$90/10</f>
        <v>#N/A</v>
      </c>
      <c r="AH211" s="347">
        <f t="shared" si="60"/>
        <v>0</v>
      </c>
      <c r="AK211" s="567">
        <f t="shared" si="61"/>
        <v>0</v>
      </c>
      <c r="AL211" s="567">
        <f t="shared" si="62"/>
        <v>0</v>
      </c>
      <c r="AM211" s="567">
        <f t="shared" si="63"/>
        <v>0</v>
      </c>
      <c r="AN211" s="347">
        <f>IF(SUM(AK211:AM211)=0,0,(AK211*'Laminate Schedule'!$D$83*'Laminate Schedule'!$C$83+AL211*'Laminate Schedule'!$D$84*'Laminate Schedule'!$C$84+AM211*'Laminate Schedule'!$D$85*'Laminate Schedule'!$C$85)/(AK211*'Laminate Schedule'!$D$83+AL211*'Laminate Schedule'!$D$84+AM211*'Laminate Schedule'!$D$85))</f>
        <v>0</v>
      </c>
      <c r="AO211" s="347">
        <f>AK211*'Laminate Schedule'!$L$12+AL211*'Laminate Schedule'!$L$13+AM211*'Laminate Schedule'!$L$14</f>
        <v>0</v>
      </c>
    </row>
    <row r="212" spans="1:41" s="244" customFormat="1">
      <c r="A212" s="567">
        <v>-739</v>
      </c>
      <c r="B212" s="347">
        <f>IF(ABS(A212)&lt;$C$17,$C$15,$C$16)*IF(ABS(A212)&lt;OutlineParameters!$C$46/2,1,0)</f>
        <v>0</v>
      </c>
      <c r="C212" s="347">
        <f t="shared" si="53"/>
        <v>0</v>
      </c>
      <c r="D212" s="348">
        <f t="shared" si="44"/>
        <v>0</v>
      </c>
      <c r="E212" s="349">
        <f>FlexTests!$C$16*($C$36-ABS(A212))*IF(ABS(A212)&lt;$C$36,1,0)/1000</f>
        <v>0</v>
      </c>
      <c r="F212" s="349">
        <f>IF(NOT(ISNA(I212)),FlexTests!$C$17*(A213-A212)*I212/1000000*($C$36+A212)/1000*IF(ABS(A212)&lt;$C$31/2-FlexTests!$C$18,0,1),0)</f>
        <v>0</v>
      </c>
      <c r="G212" s="349">
        <f>SUM(F$52:$F211)</f>
        <v>0</v>
      </c>
      <c r="H212" s="348">
        <f>CHOOSE(FlexTests!$C$15,E212,G212)</f>
        <v>0</v>
      </c>
      <c r="I212" s="347" t="e">
        <f>IF(ISNA(OutlineParameters!T275*2),OutlineParameters!S275*2,OutlineParameters!T275*2)</f>
        <v>#N/A</v>
      </c>
      <c r="J212" s="347">
        <f>IF(ISNA(RockerConcaveParameters!O271),RockerConcaveParameters!N271,RockerConcaveParameters!O271)</f>
        <v>0</v>
      </c>
      <c r="K212" s="347" t="e">
        <f t="shared" si="54"/>
        <v>#N/A</v>
      </c>
      <c r="L212" s="347" t="e">
        <f t="shared" si="55"/>
        <v>#N/A</v>
      </c>
      <c r="M212" s="347">
        <f t="shared" si="56"/>
        <v>0</v>
      </c>
      <c r="N212" s="347">
        <f t="shared" si="45"/>
        <v>0</v>
      </c>
      <c r="O212" s="347" t="e">
        <f t="shared" si="46"/>
        <v>#N/A</v>
      </c>
      <c r="P212" s="350" t="e">
        <f t="shared" si="57"/>
        <v>#N/A</v>
      </c>
      <c r="Q212" s="347" t="e">
        <f>MIN(IF(H212&gt;0,P212/H212,NA()),FlexTests!$C$20)</f>
        <v>#N/A</v>
      </c>
      <c r="R212" s="347" t="e">
        <f t="shared" si="47"/>
        <v>#N/A</v>
      </c>
      <c r="S212" s="347" t="e">
        <f>SUM(R212:$R$952)</f>
        <v>#N/A</v>
      </c>
      <c r="T212" s="347" t="e">
        <f t="shared" si="48"/>
        <v>#N/A</v>
      </c>
      <c r="U212" s="350" t="e">
        <f>SUM(T212:$T$952)*1000</f>
        <v>#N/A</v>
      </c>
      <c r="V212" s="347" t="e">
        <f>R212*IF(ABS(A212)&lt;FlexTests!$C$19,0,1)</f>
        <v>#N/A</v>
      </c>
      <c r="W212" s="347" t="e">
        <f>SUM(V212:$V$951)</f>
        <v>#N/A</v>
      </c>
      <c r="X212" s="347" t="e">
        <f t="shared" si="58"/>
        <v>#N/A</v>
      </c>
      <c r="Y212" s="350" t="e">
        <f>SUM($X212:X$951)</f>
        <v>#N/A</v>
      </c>
      <c r="Z212" s="347"/>
      <c r="AA212" s="347">
        <f t="shared" si="49"/>
        <v>0</v>
      </c>
      <c r="AB212" s="347">
        <f t="shared" si="50"/>
        <v>0</v>
      </c>
      <c r="AC212" s="347" t="e">
        <f t="shared" si="59"/>
        <v>#N/A</v>
      </c>
      <c r="AD212" s="347" t="e">
        <f t="shared" si="51"/>
        <v>#N/A</v>
      </c>
      <c r="AE212" s="347" t="e">
        <f t="shared" si="52"/>
        <v>#N/A</v>
      </c>
      <c r="AF212" s="347" t="e">
        <f>AD212/'Laminate Schedule'!$E$86/10</f>
        <v>#N/A</v>
      </c>
      <c r="AG212" s="347" t="e">
        <f>AE212/'Laminate Schedule'!$E$90/10</f>
        <v>#N/A</v>
      </c>
      <c r="AH212" s="347">
        <f t="shared" si="60"/>
        <v>0</v>
      </c>
      <c r="AK212" s="567">
        <f t="shared" si="61"/>
        <v>0</v>
      </c>
      <c r="AL212" s="567">
        <f t="shared" si="62"/>
        <v>0</v>
      </c>
      <c r="AM212" s="567">
        <f t="shared" si="63"/>
        <v>0</v>
      </c>
      <c r="AN212" s="347">
        <f>IF(SUM(AK212:AM212)=0,0,(AK212*'Laminate Schedule'!$D$83*'Laminate Schedule'!$C$83+AL212*'Laminate Schedule'!$D$84*'Laminate Schedule'!$C$84+AM212*'Laminate Schedule'!$D$85*'Laminate Schedule'!$C$85)/(AK212*'Laminate Schedule'!$D$83+AL212*'Laminate Schedule'!$D$84+AM212*'Laminate Schedule'!$D$85))</f>
        <v>0</v>
      </c>
      <c r="AO212" s="347">
        <f>AK212*'Laminate Schedule'!$L$12+AL212*'Laminate Schedule'!$L$13+AM212*'Laminate Schedule'!$L$14</f>
        <v>0</v>
      </c>
    </row>
    <row r="213" spans="1:41" s="244" customFormat="1">
      <c r="A213" s="567">
        <v>-738</v>
      </c>
      <c r="B213" s="347">
        <f>IF(ABS(A213)&lt;$C$17,$C$15,$C$16)*IF(ABS(A213)&lt;OutlineParameters!$C$46/2,1,0)</f>
        <v>0</v>
      </c>
      <c r="C213" s="347">
        <f t="shared" si="53"/>
        <v>0</v>
      </c>
      <c r="D213" s="348">
        <f t="shared" si="44"/>
        <v>0</v>
      </c>
      <c r="E213" s="349">
        <f>FlexTests!$C$16*($C$36-ABS(A213))*IF(ABS(A213)&lt;$C$36,1,0)/1000</f>
        <v>0</v>
      </c>
      <c r="F213" s="349">
        <f>IF(NOT(ISNA(I213)),FlexTests!$C$17*(A214-A213)*I213/1000000*($C$36+A213)/1000*IF(ABS(A213)&lt;$C$31/2-FlexTests!$C$18,0,1),0)</f>
        <v>0</v>
      </c>
      <c r="G213" s="349">
        <f>SUM(F$52:$F212)</f>
        <v>0</v>
      </c>
      <c r="H213" s="348">
        <f>CHOOSE(FlexTests!$C$15,E213,G213)</f>
        <v>0</v>
      </c>
      <c r="I213" s="347" t="e">
        <f>IF(ISNA(OutlineParameters!T276*2),OutlineParameters!S276*2,OutlineParameters!T276*2)</f>
        <v>#N/A</v>
      </c>
      <c r="J213" s="347">
        <f>IF(ISNA(RockerConcaveParameters!O272),RockerConcaveParameters!N272,RockerConcaveParameters!O272)</f>
        <v>0</v>
      </c>
      <c r="K213" s="347" t="e">
        <f t="shared" si="54"/>
        <v>#N/A</v>
      </c>
      <c r="L213" s="347" t="e">
        <f t="shared" si="55"/>
        <v>#N/A</v>
      </c>
      <c r="M213" s="347">
        <f t="shared" si="56"/>
        <v>0</v>
      </c>
      <c r="N213" s="347">
        <f t="shared" si="45"/>
        <v>0</v>
      </c>
      <c r="O213" s="347" t="e">
        <f t="shared" si="46"/>
        <v>#N/A</v>
      </c>
      <c r="P213" s="350" t="e">
        <f t="shared" si="57"/>
        <v>#N/A</v>
      </c>
      <c r="Q213" s="347" t="e">
        <f>MIN(IF(H213&gt;0,P213/H213,NA()),FlexTests!$C$20)</f>
        <v>#N/A</v>
      </c>
      <c r="R213" s="347" t="e">
        <f t="shared" si="47"/>
        <v>#N/A</v>
      </c>
      <c r="S213" s="347" t="e">
        <f>SUM(R213:$R$952)</f>
        <v>#N/A</v>
      </c>
      <c r="T213" s="347" t="e">
        <f t="shared" si="48"/>
        <v>#N/A</v>
      </c>
      <c r="U213" s="350" t="e">
        <f>SUM(T213:$T$952)*1000</f>
        <v>#N/A</v>
      </c>
      <c r="V213" s="347" t="e">
        <f>R213*IF(ABS(A213)&lt;FlexTests!$C$19,0,1)</f>
        <v>#N/A</v>
      </c>
      <c r="W213" s="347" t="e">
        <f>SUM(V213:$V$951)</f>
        <v>#N/A</v>
      </c>
      <c r="X213" s="347" t="e">
        <f t="shared" si="58"/>
        <v>#N/A</v>
      </c>
      <c r="Y213" s="350" t="e">
        <f>SUM($X213:X$951)</f>
        <v>#N/A</v>
      </c>
      <c r="Z213" s="347"/>
      <c r="AA213" s="347">
        <f t="shared" si="49"/>
        <v>0</v>
      </c>
      <c r="AB213" s="347">
        <f t="shared" si="50"/>
        <v>0</v>
      </c>
      <c r="AC213" s="347" t="e">
        <f t="shared" si="59"/>
        <v>#N/A</v>
      </c>
      <c r="AD213" s="347" t="e">
        <f t="shared" si="51"/>
        <v>#N/A</v>
      </c>
      <c r="AE213" s="347" t="e">
        <f t="shared" si="52"/>
        <v>#N/A</v>
      </c>
      <c r="AF213" s="347" t="e">
        <f>AD213/'Laminate Schedule'!$E$86/10</f>
        <v>#N/A</v>
      </c>
      <c r="AG213" s="347" t="e">
        <f>AE213/'Laminate Schedule'!$E$90/10</f>
        <v>#N/A</v>
      </c>
      <c r="AH213" s="347">
        <f t="shared" si="60"/>
        <v>0</v>
      </c>
      <c r="AK213" s="567">
        <f t="shared" si="61"/>
        <v>0</v>
      </c>
      <c r="AL213" s="567">
        <f t="shared" si="62"/>
        <v>0</v>
      </c>
      <c r="AM213" s="567">
        <f t="shared" si="63"/>
        <v>0</v>
      </c>
      <c r="AN213" s="347">
        <f>IF(SUM(AK213:AM213)=0,0,(AK213*'Laminate Schedule'!$D$83*'Laminate Schedule'!$C$83+AL213*'Laminate Schedule'!$D$84*'Laminate Schedule'!$C$84+AM213*'Laminate Schedule'!$D$85*'Laminate Schedule'!$C$85)/(AK213*'Laminate Schedule'!$D$83+AL213*'Laminate Schedule'!$D$84+AM213*'Laminate Schedule'!$D$85))</f>
        <v>0</v>
      </c>
      <c r="AO213" s="347">
        <f>AK213*'Laminate Schedule'!$L$12+AL213*'Laminate Schedule'!$L$13+AM213*'Laminate Schedule'!$L$14</f>
        <v>0</v>
      </c>
    </row>
    <row r="214" spans="1:41" s="244" customFormat="1">
      <c r="A214" s="567">
        <v>-737</v>
      </c>
      <c r="B214" s="347">
        <f>IF(ABS(A214)&lt;$C$17,$C$15,$C$16)*IF(ABS(A214)&lt;OutlineParameters!$C$46/2,1,0)</f>
        <v>0</v>
      </c>
      <c r="C214" s="347">
        <f t="shared" si="53"/>
        <v>0</v>
      </c>
      <c r="D214" s="348">
        <f t="shared" si="44"/>
        <v>0</v>
      </c>
      <c r="E214" s="349">
        <f>FlexTests!$C$16*($C$36-ABS(A214))*IF(ABS(A214)&lt;$C$36,1,0)/1000</f>
        <v>0</v>
      </c>
      <c r="F214" s="349">
        <f>IF(NOT(ISNA(I214)),FlexTests!$C$17*(A215-A214)*I214/1000000*($C$36+A214)/1000*IF(ABS(A214)&lt;$C$31/2-FlexTests!$C$18,0,1),0)</f>
        <v>0</v>
      </c>
      <c r="G214" s="349">
        <f>SUM(F$52:$F213)</f>
        <v>0</v>
      </c>
      <c r="H214" s="348">
        <f>CHOOSE(FlexTests!$C$15,E214,G214)</f>
        <v>0</v>
      </c>
      <c r="I214" s="347" t="e">
        <f>IF(ISNA(OutlineParameters!T277*2),OutlineParameters!S277*2,OutlineParameters!T277*2)</f>
        <v>#N/A</v>
      </c>
      <c r="J214" s="347">
        <f>IF(ISNA(RockerConcaveParameters!O273),RockerConcaveParameters!N273,RockerConcaveParameters!O273)</f>
        <v>0</v>
      </c>
      <c r="K214" s="347" t="e">
        <f t="shared" si="54"/>
        <v>#N/A</v>
      </c>
      <c r="L214" s="347" t="e">
        <f t="shared" si="55"/>
        <v>#N/A</v>
      </c>
      <c r="M214" s="347">
        <f t="shared" si="56"/>
        <v>0</v>
      </c>
      <c r="N214" s="347">
        <f t="shared" si="45"/>
        <v>0</v>
      </c>
      <c r="O214" s="347" t="e">
        <f t="shared" si="46"/>
        <v>#N/A</v>
      </c>
      <c r="P214" s="350" t="e">
        <f t="shared" si="57"/>
        <v>#N/A</v>
      </c>
      <c r="Q214" s="347" t="e">
        <f>MIN(IF(H214&gt;0,P214/H214,NA()),FlexTests!$C$20)</f>
        <v>#N/A</v>
      </c>
      <c r="R214" s="347" t="e">
        <f t="shared" si="47"/>
        <v>#N/A</v>
      </c>
      <c r="S214" s="347" t="e">
        <f>SUM(R214:$R$952)</f>
        <v>#N/A</v>
      </c>
      <c r="T214" s="347" t="e">
        <f t="shared" si="48"/>
        <v>#N/A</v>
      </c>
      <c r="U214" s="350" t="e">
        <f>SUM(T214:$T$952)*1000</f>
        <v>#N/A</v>
      </c>
      <c r="V214" s="347" t="e">
        <f>R214*IF(ABS(A214)&lt;FlexTests!$C$19,0,1)</f>
        <v>#N/A</v>
      </c>
      <c r="W214" s="347" t="e">
        <f>SUM(V214:$V$951)</f>
        <v>#N/A</v>
      </c>
      <c r="X214" s="347" t="e">
        <f t="shared" si="58"/>
        <v>#N/A</v>
      </c>
      <c r="Y214" s="350" t="e">
        <f>SUM($X214:X$951)</f>
        <v>#N/A</v>
      </c>
      <c r="Z214" s="347"/>
      <c r="AA214" s="347">
        <f t="shared" si="49"/>
        <v>0</v>
      </c>
      <c r="AB214" s="347">
        <f t="shared" si="50"/>
        <v>0</v>
      </c>
      <c r="AC214" s="347" t="e">
        <f t="shared" si="59"/>
        <v>#N/A</v>
      </c>
      <c r="AD214" s="347" t="e">
        <f t="shared" si="51"/>
        <v>#N/A</v>
      </c>
      <c r="AE214" s="347" t="e">
        <f t="shared" si="52"/>
        <v>#N/A</v>
      </c>
      <c r="AF214" s="347" t="e">
        <f>AD214/'Laminate Schedule'!$E$86/10</f>
        <v>#N/A</v>
      </c>
      <c r="AG214" s="347" t="e">
        <f>AE214/'Laminate Schedule'!$E$90/10</f>
        <v>#N/A</v>
      </c>
      <c r="AH214" s="347">
        <f t="shared" si="60"/>
        <v>0</v>
      </c>
      <c r="AK214" s="567">
        <f t="shared" si="61"/>
        <v>0</v>
      </c>
      <c r="AL214" s="567">
        <f t="shared" si="62"/>
        <v>0</v>
      </c>
      <c r="AM214" s="567">
        <f t="shared" si="63"/>
        <v>0</v>
      </c>
      <c r="AN214" s="347">
        <f>IF(SUM(AK214:AM214)=0,0,(AK214*'Laminate Schedule'!$D$83*'Laminate Schedule'!$C$83+AL214*'Laminate Schedule'!$D$84*'Laminate Schedule'!$C$84+AM214*'Laminate Schedule'!$D$85*'Laminate Schedule'!$C$85)/(AK214*'Laminate Schedule'!$D$83+AL214*'Laminate Schedule'!$D$84+AM214*'Laminate Schedule'!$D$85))</f>
        <v>0</v>
      </c>
      <c r="AO214" s="347">
        <f>AK214*'Laminate Schedule'!$L$12+AL214*'Laminate Schedule'!$L$13+AM214*'Laminate Schedule'!$L$14</f>
        <v>0</v>
      </c>
    </row>
    <row r="215" spans="1:41" s="244" customFormat="1">
      <c r="A215" s="567">
        <v>-736</v>
      </c>
      <c r="B215" s="347">
        <f>IF(ABS(A215)&lt;$C$17,$C$15,$C$16)*IF(ABS(A215)&lt;OutlineParameters!$C$46/2,1,0)</f>
        <v>0</v>
      </c>
      <c r="C215" s="347">
        <f t="shared" si="53"/>
        <v>0</v>
      </c>
      <c r="D215" s="348">
        <f t="shared" si="44"/>
        <v>0</v>
      </c>
      <c r="E215" s="349">
        <f>FlexTests!$C$16*($C$36-ABS(A215))*IF(ABS(A215)&lt;$C$36,1,0)/1000</f>
        <v>0</v>
      </c>
      <c r="F215" s="349">
        <f>IF(NOT(ISNA(I215)),FlexTests!$C$17*(A216-A215)*I215/1000000*($C$36+A215)/1000*IF(ABS(A215)&lt;$C$31/2-FlexTests!$C$18,0,1),0)</f>
        <v>0</v>
      </c>
      <c r="G215" s="349">
        <f>SUM(F$52:$F214)</f>
        <v>0</v>
      </c>
      <c r="H215" s="348">
        <f>CHOOSE(FlexTests!$C$15,E215,G215)</f>
        <v>0</v>
      </c>
      <c r="I215" s="347" t="e">
        <f>IF(ISNA(OutlineParameters!T278*2),OutlineParameters!S278*2,OutlineParameters!T278*2)</f>
        <v>#N/A</v>
      </c>
      <c r="J215" s="347">
        <f>IF(ISNA(RockerConcaveParameters!O274),RockerConcaveParameters!N274,RockerConcaveParameters!O274)</f>
        <v>0</v>
      </c>
      <c r="K215" s="347" t="e">
        <f t="shared" si="54"/>
        <v>#N/A</v>
      </c>
      <c r="L215" s="347" t="e">
        <f t="shared" si="55"/>
        <v>#N/A</v>
      </c>
      <c r="M215" s="347">
        <f t="shared" si="56"/>
        <v>0</v>
      </c>
      <c r="N215" s="347">
        <f t="shared" si="45"/>
        <v>0</v>
      </c>
      <c r="O215" s="347" t="e">
        <f t="shared" si="46"/>
        <v>#N/A</v>
      </c>
      <c r="P215" s="350" t="e">
        <f t="shared" si="57"/>
        <v>#N/A</v>
      </c>
      <c r="Q215" s="347" t="e">
        <f>MIN(IF(H215&gt;0,P215/H215,NA()),FlexTests!$C$20)</f>
        <v>#N/A</v>
      </c>
      <c r="R215" s="347" t="e">
        <f t="shared" si="47"/>
        <v>#N/A</v>
      </c>
      <c r="S215" s="347" t="e">
        <f>SUM(R215:$R$952)</f>
        <v>#N/A</v>
      </c>
      <c r="T215" s="347" t="e">
        <f t="shared" si="48"/>
        <v>#N/A</v>
      </c>
      <c r="U215" s="350" t="e">
        <f>SUM(T215:$T$952)*1000</f>
        <v>#N/A</v>
      </c>
      <c r="V215" s="347" t="e">
        <f>R215*IF(ABS(A215)&lt;FlexTests!$C$19,0,1)</f>
        <v>#N/A</v>
      </c>
      <c r="W215" s="347" t="e">
        <f>SUM(V215:$V$951)</f>
        <v>#N/A</v>
      </c>
      <c r="X215" s="347" t="e">
        <f t="shared" si="58"/>
        <v>#N/A</v>
      </c>
      <c r="Y215" s="350" t="e">
        <f>SUM($X215:X$951)</f>
        <v>#N/A</v>
      </c>
      <c r="Z215" s="347"/>
      <c r="AA215" s="347">
        <f t="shared" si="49"/>
        <v>0</v>
      </c>
      <c r="AB215" s="347">
        <f t="shared" si="50"/>
        <v>0</v>
      </c>
      <c r="AC215" s="347" t="e">
        <f t="shared" si="59"/>
        <v>#N/A</v>
      </c>
      <c r="AD215" s="347" t="e">
        <f t="shared" si="51"/>
        <v>#N/A</v>
      </c>
      <c r="AE215" s="347" t="e">
        <f t="shared" si="52"/>
        <v>#N/A</v>
      </c>
      <c r="AF215" s="347" t="e">
        <f>AD215/'Laminate Schedule'!$E$86/10</f>
        <v>#N/A</v>
      </c>
      <c r="AG215" s="347" t="e">
        <f>AE215/'Laminate Schedule'!$E$90/10</f>
        <v>#N/A</v>
      </c>
      <c r="AH215" s="347">
        <f t="shared" si="60"/>
        <v>0</v>
      </c>
      <c r="AK215" s="567">
        <f t="shared" si="61"/>
        <v>0</v>
      </c>
      <c r="AL215" s="567">
        <f t="shared" si="62"/>
        <v>0</v>
      </c>
      <c r="AM215" s="567">
        <f t="shared" si="63"/>
        <v>0</v>
      </c>
      <c r="AN215" s="347">
        <f>IF(SUM(AK215:AM215)=0,0,(AK215*'Laminate Schedule'!$D$83*'Laminate Schedule'!$C$83+AL215*'Laminate Schedule'!$D$84*'Laminate Schedule'!$C$84+AM215*'Laminate Schedule'!$D$85*'Laminate Schedule'!$C$85)/(AK215*'Laminate Schedule'!$D$83+AL215*'Laminate Schedule'!$D$84+AM215*'Laminate Schedule'!$D$85))</f>
        <v>0</v>
      </c>
      <c r="AO215" s="347">
        <f>AK215*'Laminate Schedule'!$L$12+AL215*'Laminate Schedule'!$L$13+AM215*'Laminate Schedule'!$L$14</f>
        <v>0</v>
      </c>
    </row>
    <row r="216" spans="1:41" s="244" customFormat="1">
      <c r="A216" s="567">
        <v>-735</v>
      </c>
      <c r="B216" s="347">
        <f>IF(ABS(A216)&lt;$C$17,$C$15,$C$16)*IF(ABS(A216)&lt;OutlineParameters!$C$46/2,1,0)</f>
        <v>0</v>
      </c>
      <c r="C216" s="347">
        <f t="shared" si="53"/>
        <v>0</v>
      </c>
      <c r="D216" s="348">
        <f t="shared" si="44"/>
        <v>0</v>
      </c>
      <c r="E216" s="349">
        <f>FlexTests!$C$16*($C$36-ABS(A216))*IF(ABS(A216)&lt;$C$36,1,0)/1000</f>
        <v>0</v>
      </c>
      <c r="F216" s="349">
        <f>IF(NOT(ISNA(I216)),FlexTests!$C$17*(A217-A216)*I216/1000000*($C$36+A216)/1000*IF(ABS(A216)&lt;$C$31/2-FlexTests!$C$18,0,1),0)</f>
        <v>0</v>
      </c>
      <c r="G216" s="349">
        <f>SUM(F$52:$F215)</f>
        <v>0</v>
      </c>
      <c r="H216" s="348">
        <f>CHOOSE(FlexTests!$C$15,E216,G216)</f>
        <v>0</v>
      </c>
      <c r="I216" s="347" t="e">
        <f>IF(ISNA(OutlineParameters!T279*2),OutlineParameters!S279*2,OutlineParameters!T279*2)</f>
        <v>#N/A</v>
      </c>
      <c r="J216" s="347">
        <f>IF(ISNA(RockerConcaveParameters!O275),RockerConcaveParameters!N275,RockerConcaveParameters!O275)</f>
        <v>0</v>
      </c>
      <c r="K216" s="347" t="e">
        <f t="shared" si="54"/>
        <v>#N/A</v>
      </c>
      <c r="L216" s="347" t="e">
        <f t="shared" si="55"/>
        <v>#N/A</v>
      </c>
      <c r="M216" s="347">
        <f t="shared" si="56"/>
        <v>0</v>
      </c>
      <c r="N216" s="347">
        <f t="shared" si="45"/>
        <v>0</v>
      </c>
      <c r="O216" s="347" t="e">
        <f t="shared" si="46"/>
        <v>#N/A</v>
      </c>
      <c r="P216" s="350" t="e">
        <f t="shared" si="57"/>
        <v>#N/A</v>
      </c>
      <c r="Q216" s="347" t="e">
        <f>MIN(IF(H216&gt;0,P216/H216,NA()),FlexTests!$C$20)</f>
        <v>#N/A</v>
      </c>
      <c r="R216" s="347" t="e">
        <f t="shared" si="47"/>
        <v>#N/A</v>
      </c>
      <c r="S216" s="347" t="e">
        <f>SUM(R216:$R$952)</f>
        <v>#N/A</v>
      </c>
      <c r="T216" s="347" t="e">
        <f t="shared" si="48"/>
        <v>#N/A</v>
      </c>
      <c r="U216" s="350" t="e">
        <f>SUM(T216:$T$952)*1000</f>
        <v>#N/A</v>
      </c>
      <c r="V216" s="347" t="e">
        <f>R216*IF(ABS(A216)&lt;FlexTests!$C$19,0,1)</f>
        <v>#N/A</v>
      </c>
      <c r="W216" s="347" t="e">
        <f>SUM(V216:$V$951)</f>
        <v>#N/A</v>
      </c>
      <c r="X216" s="347" t="e">
        <f t="shared" si="58"/>
        <v>#N/A</v>
      </c>
      <c r="Y216" s="350" t="e">
        <f>SUM($X216:X$951)</f>
        <v>#N/A</v>
      </c>
      <c r="Z216" s="347"/>
      <c r="AA216" s="347">
        <f t="shared" si="49"/>
        <v>0</v>
      </c>
      <c r="AB216" s="347">
        <f t="shared" si="50"/>
        <v>0</v>
      </c>
      <c r="AC216" s="347" t="e">
        <f t="shared" si="59"/>
        <v>#N/A</v>
      </c>
      <c r="AD216" s="347" t="e">
        <f t="shared" si="51"/>
        <v>#N/A</v>
      </c>
      <c r="AE216" s="347" t="e">
        <f t="shared" si="52"/>
        <v>#N/A</v>
      </c>
      <c r="AF216" s="347" t="e">
        <f>AD216/'Laminate Schedule'!$E$86/10</f>
        <v>#N/A</v>
      </c>
      <c r="AG216" s="347" t="e">
        <f>AE216/'Laminate Schedule'!$E$90/10</f>
        <v>#N/A</v>
      </c>
      <c r="AH216" s="347">
        <f t="shared" si="60"/>
        <v>0</v>
      </c>
      <c r="AK216" s="567">
        <f t="shared" si="61"/>
        <v>0</v>
      </c>
      <c r="AL216" s="567">
        <f t="shared" si="62"/>
        <v>0</v>
      </c>
      <c r="AM216" s="567">
        <f t="shared" si="63"/>
        <v>0</v>
      </c>
      <c r="AN216" s="347">
        <f>IF(SUM(AK216:AM216)=0,0,(AK216*'Laminate Schedule'!$D$83*'Laminate Schedule'!$C$83+AL216*'Laminate Schedule'!$D$84*'Laminate Schedule'!$C$84+AM216*'Laminate Schedule'!$D$85*'Laminate Schedule'!$C$85)/(AK216*'Laminate Schedule'!$D$83+AL216*'Laminate Schedule'!$D$84+AM216*'Laminate Schedule'!$D$85))</f>
        <v>0</v>
      </c>
      <c r="AO216" s="347">
        <f>AK216*'Laminate Schedule'!$L$12+AL216*'Laminate Schedule'!$L$13+AM216*'Laminate Schedule'!$L$14</f>
        <v>0</v>
      </c>
    </row>
    <row r="217" spans="1:41" s="244" customFormat="1">
      <c r="A217" s="567">
        <v>-734</v>
      </c>
      <c r="B217" s="347">
        <f>IF(ABS(A217)&lt;$C$17,$C$15,$C$16)*IF(ABS(A217)&lt;OutlineParameters!$C$46/2,1,0)</f>
        <v>0</v>
      </c>
      <c r="C217" s="347">
        <f t="shared" si="53"/>
        <v>0</v>
      </c>
      <c r="D217" s="348">
        <f t="shared" si="44"/>
        <v>0</v>
      </c>
      <c r="E217" s="349">
        <f>FlexTests!$C$16*($C$36-ABS(A217))*IF(ABS(A217)&lt;$C$36,1,0)/1000</f>
        <v>0</v>
      </c>
      <c r="F217" s="349">
        <f>IF(NOT(ISNA(I217)),FlexTests!$C$17*(A218-A217)*I217/1000000*($C$36+A217)/1000*IF(ABS(A217)&lt;$C$31/2-FlexTests!$C$18,0,1),0)</f>
        <v>0</v>
      </c>
      <c r="G217" s="349">
        <f>SUM(F$52:$F216)</f>
        <v>0</v>
      </c>
      <c r="H217" s="348">
        <f>CHOOSE(FlexTests!$C$15,E217,G217)</f>
        <v>0</v>
      </c>
      <c r="I217" s="347" t="e">
        <f>IF(ISNA(OutlineParameters!T280*2),OutlineParameters!S280*2,OutlineParameters!T280*2)</f>
        <v>#N/A</v>
      </c>
      <c r="J217" s="347">
        <f>IF(ISNA(RockerConcaveParameters!O276),RockerConcaveParameters!N276,RockerConcaveParameters!O276)</f>
        <v>0</v>
      </c>
      <c r="K217" s="347" t="e">
        <f t="shared" si="54"/>
        <v>#N/A</v>
      </c>
      <c r="L217" s="347" t="e">
        <f t="shared" si="55"/>
        <v>#N/A</v>
      </c>
      <c r="M217" s="347">
        <f t="shared" si="56"/>
        <v>0</v>
      </c>
      <c r="N217" s="347">
        <f t="shared" si="45"/>
        <v>0</v>
      </c>
      <c r="O217" s="347" t="e">
        <f t="shared" si="46"/>
        <v>#N/A</v>
      </c>
      <c r="P217" s="350" t="e">
        <f t="shared" si="57"/>
        <v>#N/A</v>
      </c>
      <c r="Q217" s="347" t="e">
        <f>MIN(IF(H217&gt;0,P217/H217,NA()),FlexTests!$C$20)</f>
        <v>#N/A</v>
      </c>
      <c r="R217" s="347" t="e">
        <f t="shared" si="47"/>
        <v>#N/A</v>
      </c>
      <c r="S217" s="347" t="e">
        <f>SUM(R217:$R$952)</f>
        <v>#N/A</v>
      </c>
      <c r="T217" s="347" t="e">
        <f t="shared" si="48"/>
        <v>#N/A</v>
      </c>
      <c r="U217" s="350" t="e">
        <f>SUM(T217:$T$952)*1000</f>
        <v>#N/A</v>
      </c>
      <c r="V217" s="347" t="e">
        <f>R217*IF(ABS(A217)&lt;FlexTests!$C$19,0,1)</f>
        <v>#N/A</v>
      </c>
      <c r="W217" s="347" t="e">
        <f>SUM(V217:$V$951)</f>
        <v>#N/A</v>
      </c>
      <c r="X217" s="347" t="e">
        <f t="shared" si="58"/>
        <v>#N/A</v>
      </c>
      <c r="Y217" s="350" t="e">
        <f>SUM($X217:X$951)</f>
        <v>#N/A</v>
      </c>
      <c r="Z217" s="347"/>
      <c r="AA217" s="347">
        <f t="shared" si="49"/>
        <v>0</v>
      </c>
      <c r="AB217" s="347">
        <f t="shared" si="50"/>
        <v>0</v>
      </c>
      <c r="AC217" s="347" t="e">
        <f t="shared" si="59"/>
        <v>#N/A</v>
      </c>
      <c r="AD217" s="347" t="e">
        <f t="shared" si="51"/>
        <v>#N/A</v>
      </c>
      <c r="AE217" s="347" t="e">
        <f t="shared" si="52"/>
        <v>#N/A</v>
      </c>
      <c r="AF217" s="347" t="e">
        <f>AD217/'Laminate Schedule'!$E$86/10</f>
        <v>#N/A</v>
      </c>
      <c r="AG217" s="347" t="e">
        <f>AE217/'Laminate Schedule'!$E$90/10</f>
        <v>#N/A</v>
      </c>
      <c r="AH217" s="347">
        <f t="shared" si="60"/>
        <v>0</v>
      </c>
      <c r="AK217" s="567">
        <f t="shared" si="61"/>
        <v>0</v>
      </c>
      <c r="AL217" s="567">
        <f t="shared" si="62"/>
        <v>0</v>
      </c>
      <c r="AM217" s="567">
        <f t="shared" si="63"/>
        <v>0</v>
      </c>
      <c r="AN217" s="347">
        <f>IF(SUM(AK217:AM217)=0,0,(AK217*'Laminate Schedule'!$D$83*'Laminate Schedule'!$C$83+AL217*'Laminate Schedule'!$D$84*'Laminate Schedule'!$C$84+AM217*'Laminate Schedule'!$D$85*'Laminate Schedule'!$C$85)/(AK217*'Laminate Schedule'!$D$83+AL217*'Laminate Schedule'!$D$84+AM217*'Laminate Schedule'!$D$85))</f>
        <v>0</v>
      </c>
      <c r="AO217" s="347">
        <f>AK217*'Laminate Schedule'!$L$12+AL217*'Laminate Schedule'!$L$13+AM217*'Laminate Schedule'!$L$14</f>
        <v>0</v>
      </c>
    </row>
    <row r="218" spans="1:41" s="244" customFormat="1">
      <c r="A218" s="567">
        <v>-733</v>
      </c>
      <c r="B218" s="347">
        <f>IF(ABS(A218)&lt;$C$17,$C$15,$C$16)*IF(ABS(A218)&lt;OutlineParameters!$C$46/2,1,0)</f>
        <v>0</v>
      </c>
      <c r="C218" s="347">
        <f t="shared" si="53"/>
        <v>0</v>
      </c>
      <c r="D218" s="348">
        <f t="shared" si="44"/>
        <v>0</v>
      </c>
      <c r="E218" s="349">
        <f>FlexTests!$C$16*($C$36-ABS(A218))*IF(ABS(A218)&lt;$C$36,1,0)/1000</f>
        <v>0</v>
      </c>
      <c r="F218" s="349">
        <f>IF(NOT(ISNA(I218)),FlexTests!$C$17*(A219-A218)*I218/1000000*($C$36+A218)/1000*IF(ABS(A218)&lt;$C$31/2-FlexTests!$C$18,0,1),0)</f>
        <v>0</v>
      </c>
      <c r="G218" s="349">
        <f>SUM(F$52:$F217)</f>
        <v>0</v>
      </c>
      <c r="H218" s="348">
        <f>CHOOSE(FlexTests!$C$15,E218,G218)</f>
        <v>0</v>
      </c>
      <c r="I218" s="347" t="e">
        <f>IF(ISNA(OutlineParameters!T281*2),OutlineParameters!S281*2,OutlineParameters!T281*2)</f>
        <v>#N/A</v>
      </c>
      <c r="J218" s="347">
        <f>IF(ISNA(RockerConcaveParameters!O277),RockerConcaveParameters!N277,RockerConcaveParameters!O277)</f>
        <v>0</v>
      </c>
      <c r="K218" s="347" t="e">
        <f t="shared" si="54"/>
        <v>#N/A</v>
      </c>
      <c r="L218" s="347" t="e">
        <f t="shared" si="55"/>
        <v>#N/A</v>
      </c>
      <c r="M218" s="347">
        <f t="shared" si="56"/>
        <v>0</v>
      </c>
      <c r="N218" s="347">
        <f t="shared" si="45"/>
        <v>0</v>
      </c>
      <c r="O218" s="347" t="e">
        <f t="shared" si="46"/>
        <v>#N/A</v>
      </c>
      <c r="P218" s="350" t="e">
        <f t="shared" si="57"/>
        <v>#N/A</v>
      </c>
      <c r="Q218" s="347" t="e">
        <f>MIN(IF(H218&gt;0,P218/H218,NA()),FlexTests!$C$20)</f>
        <v>#N/A</v>
      </c>
      <c r="R218" s="347" t="e">
        <f t="shared" si="47"/>
        <v>#N/A</v>
      </c>
      <c r="S218" s="347" t="e">
        <f>SUM(R218:$R$952)</f>
        <v>#N/A</v>
      </c>
      <c r="T218" s="347" t="e">
        <f t="shared" si="48"/>
        <v>#N/A</v>
      </c>
      <c r="U218" s="350" t="e">
        <f>SUM(T218:$T$952)*1000</f>
        <v>#N/A</v>
      </c>
      <c r="V218" s="347" t="e">
        <f>R218*IF(ABS(A218)&lt;FlexTests!$C$19,0,1)</f>
        <v>#N/A</v>
      </c>
      <c r="W218" s="347" t="e">
        <f>SUM(V218:$V$951)</f>
        <v>#N/A</v>
      </c>
      <c r="X218" s="347" t="e">
        <f t="shared" si="58"/>
        <v>#N/A</v>
      </c>
      <c r="Y218" s="350" t="e">
        <f>SUM($X218:X$951)</f>
        <v>#N/A</v>
      </c>
      <c r="Z218" s="347"/>
      <c r="AA218" s="347">
        <f t="shared" si="49"/>
        <v>0</v>
      </c>
      <c r="AB218" s="347">
        <f t="shared" si="50"/>
        <v>0</v>
      </c>
      <c r="AC218" s="347" t="e">
        <f t="shared" si="59"/>
        <v>#N/A</v>
      </c>
      <c r="AD218" s="347" t="e">
        <f t="shared" si="51"/>
        <v>#N/A</v>
      </c>
      <c r="AE218" s="347" t="e">
        <f t="shared" si="52"/>
        <v>#N/A</v>
      </c>
      <c r="AF218" s="347" t="e">
        <f>AD218/'Laminate Schedule'!$E$86/10</f>
        <v>#N/A</v>
      </c>
      <c r="AG218" s="347" t="e">
        <f>AE218/'Laminate Schedule'!$E$90/10</f>
        <v>#N/A</v>
      </c>
      <c r="AH218" s="347">
        <f t="shared" si="60"/>
        <v>0</v>
      </c>
      <c r="AK218" s="567">
        <f t="shared" si="61"/>
        <v>0</v>
      </c>
      <c r="AL218" s="567">
        <f t="shared" si="62"/>
        <v>0</v>
      </c>
      <c r="AM218" s="567">
        <f t="shared" si="63"/>
        <v>0</v>
      </c>
      <c r="AN218" s="347">
        <f>IF(SUM(AK218:AM218)=0,0,(AK218*'Laminate Schedule'!$D$83*'Laminate Schedule'!$C$83+AL218*'Laminate Schedule'!$D$84*'Laminate Schedule'!$C$84+AM218*'Laminate Schedule'!$D$85*'Laminate Schedule'!$C$85)/(AK218*'Laminate Schedule'!$D$83+AL218*'Laminate Schedule'!$D$84+AM218*'Laminate Schedule'!$D$85))</f>
        <v>0</v>
      </c>
      <c r="AO218" s="347">
        <f>AK218*'Laminate Schedule'!$L$12+AL218*'Laminate Schedule'!$L$13+AM218*'Laminate Schedule'!$L$14</f>
        <v>0</v>
      </c>
    </row>
    <row r="219" spans="1:41" s="244" customFormat="1">
      <c r="A219" s="567">
        <v>-732</v>
      </c>
      <c r="B219" s="347">
        <f>IF(ABS(A219)&lt;$C$17,$C$15,$C$16)*IF(ABS(A219)&lt;OutlineParameters!$C$46/2,1,0)</f>
        <v>0</v>
      </c>
      <c r="C219" s="347">
        <f t="shared" si="53"/>
        <v>0</v>
      </c>
      <c r="D219" s="348">
        <f t="shared" si="44"/>
        <v>0</v>
      </c>
      <c r="E219" s="349">
        <f>FlexTests!$C$16*($C$36-ABS(A219))*IF(ABS(A219)&lt;$C$36,1,0)/1000</f>
        <v>0</v>
      </c>
      <c r="F219" s="349">
        <f>IF(NOT(ISNA(I219)),FlexTests!$C$17*(A220-A219)*I219/1000000*($C$36+A219)/1000*IF(ABS(A219)&lt;$C$31/2-FlexTests!$C$18,0,1),0)</f>
        <v>0</v>
      </c>
      <c r="G219" s="349">
        <f>SUM(F$52:$F218)</f>
        <v>0</v>
      </c>
      <c r="H219" s="348">
        <f>CHOOSE(FlexTests!$C$15,E219,G219)</f>
        <v>0</v>
      </c>
      <c r="I219" s="347" t="e">
        <f>IF(ISNA(OutlineParameters!T282*2),OutlineParameters!S282*2,OutlineParameters!T282*2)</f>
        <v>#N/A</v>
      </c>
      <c r="J219" s="347">
        <f>IF(ISNA(RockerConcaveParameters!O278),RockerConcaveParameters!N278,RockerConcaveParameters!O278)</f>
        <v>0</v>
      </c>
      <c r="K219" s="347" t="e">
        <f t="shared" si="54"/>
        <v>#N/A</v>
      </c>
      <c r="L219" s="347" t="e">
        <f t="shared" si="55"/>
        <v>#N/A</v>
      </c>
      <c r="M219" s="347">
        <f t="shared" si="56"/>
        <v>0</v>
      </c>
      <c r="N219" s="347">
        <f t="shared" si="45"/>
        <v>0</v>
      </c>
      <c r="O219" s="347" t="e">
        <f t="shared" si="46"/>
        <v>#N/A</v>
      </c>
      <c r="P219" s="350" t="e">
        <f t="shared" si="57"/>
        <v>#N/A</v>
      </c>
      <c r="Q219" s="347" t="e">
        <f>MIN(IF(H219&gt;0,P219/H219,NA()),FlexTests!$C$20)</f>
        <v>#N/A</v>
      </c>
      <c r="R219" s="347" t="e">
        <f t="shared" si="47"/>
        <v>#N/A</v>
      </c>
      <c r="S219" s="347" t="e">
        <f>SUM(R219:$R$952)</f>
        <v>#N/A</v>
      </c>
      <c r="T219" s="347" t="e">
        <f t="shared" si="48"/>
        <v>#N/A</v>
      </c>
      <c r="U219" s="350" t="e">
        <f>SUM(T219:$T$952)*1000</f>
        <v>#N/A</v>
      </c>
      <c r="V219" s="347" t="e">
        <f>R219*IF(ABS(A219)&lt;FlexTests!$C$19,0,1)</f>
        <v>#N/A</v>
      </c>
      <c r="W219" s="347" t="e">
        <f>SUM(V219:$V$951)</f>
        <v>#N/A</v>
      </c>
      <c r="X219" s="347" t="e">
        <f t="shared" si="58"/>
        <v>#N/A</v>
      </c>
      <c r="Y219" s="350" t="e">
        <f>SUM($X219:X$951)</f>
        <v>#N/A</v>
      </c>
      <c r="Z219" s="347"/>
      <c r="AA219" s="347">
        <f t="shared" si="49"/>
        <v>0</v>
      </c>
      <c r="AB219" s="347">
        <f t="shared" si="50"/>
        <v>0</v>
      </c>
      <c r="AC219" s="347" t="e">
        <f t="shared" si="59"/>
        <v>#N/A</v>
      </c>
      <c r="AD219" s="347" t="e">
        <f t="shared" si="51"/>
        <v>#N/A</v>
      </c>
      <c r="AE219" s="347" t="e">
        <f t="shared" si="52"/>
        <v>#N/A</v>
      </c>
      <c r="AF219" s="347" t="e">
        <f>AD219/'Laminate Schedule'!$E$86/10</f>
        <v>#N/A</v>
      </c>
      <c r="AG219" s="347" t="e">
        <f>AE219/'Laminate Schedule'!$E$90/10</f>
        <v>#N/A</v>
      </c>
      <c r="AH219" s="347">
        <f t="shared" si="60"/>
        <v>0</v>
      </c>
      <c r="AK219" s="567">
        <f t="shared" si="61"/>
        <v>0</v>
      </c>
      <c r="AL219" s="567">
        <f t="shared" si="62"/>
        <v>0</v>
      </c>
      <c r="AM219" s="567">
        <f t="shared" si="63"/>
        <v>0</v>
      </c>
      <c r="AN219" s="347">
        <f>IF(SUM(AK219:AM219)=0,0,(AK219*'Laminate Schedule'!$D$83*'Laminate Schedule'!$C$83+AL219*'Laminate Schedule'!$D$84*'Laminate Schedule'!$C$84+AM219*'Laminate Schedule'!$D$85*'Laminate Schedule'!$C$85)/(AK219*'Laminate Schedule'!$D$83+AL219*'Laminate Schedule'!$D$84+AM219*'Laminate Schedule'!$D$85))</f>
        <v>0</v>
      </c>
      <c r="AO219" s="347">
        <f>AK219*'Laminate Schedule'!$L$12+AL219*'Laminate Schedule'!$L$13+AM219*'Laminate Schedule'!$L$14</f>
        <v>0</v>
      </c>
    </row>
    <row r="220" spans="1:41" s="244" customFormat="1">
      <c r="A220" s="567">
        <v>-731</v>
      </c>
      <c r="B220" s="347">
        <f>IF(ABS(A220)&lt;$C$17,$C$15,$C$16)*IF(ABS(A220)&lt;OutlineParameters!$C$46/2,1,0)</f>
        <v>0</v>
      </c>
      <c r="C220" s="347">
        <f t="shared" si="53"/>
        <v>0</v>
      </c>
      <c r="D220" s="348">
        <f t="shared" si="44"/>
        <v>0</v>
      </c>
      <c r="E220" s="349">
        <f>FlexTests!$C$16*($C$36-ABS(A220))*IF(ABS(A220)&lt;$C$36,1,0)/1000</f>
        <v>0</v>
      </c>
      <c r="F220" s="349">
        <f>IF(NOT(ISNA(I220)),FlexTests!$C$17*(A221-A220)*I220/1000000*($C$36+A220)/1000*IF(ABS(A220)&lt;$C$31/2-FlexTests!$C$18,0,1),0)</f>
        <v>0</v>
      </c>
      <c r="G220" s="349">
        <f>SUM(F$52:$F219)</f>
        <v>0</v>
      </c>
      <c r="H220" s="348">
        <f>CHOOSE(FlexTests!$C$15,E220,G220)</f>
        <v>0</v>
      </c>
      <c r="I220" s="347" t="e">
        <f>IF(ISNA(OutlineParameters!T283*2),OutlineParameters!S283*2,OutlineParameters!T283*2)</f>
        <v>#N/A</v>
      </c>
      <c r="J220" s="347">
        <f>IF(ISNA(RockerConcaveParameters!O279),RockerConcaveParameters!N279,RockerConcaveParameters!O279)</f>
        <v>0</v>
      </c>
      <c r="K220" s="347" t="e">
        <f t="shared" si="54"/>
        <v>#N/A</v>
      </c>
      <c r="L220" s="347" t="e">
        <f t="shared" si="55"/>
        <v>#N/A</v>
      </c>
      <c r="M220" s="347">
        <f t="shared" si="56"/>
        <v>0</v>
      </c>
      <c r="N220" s="347">
        <f t="shared" si="45"/>
        <v>0</v>
      </c>
      <c r="O220" s="347" t="e">
        <f t="shared" si="46"/>
        <v>#N/A</v>
      </c>
      <c r="P220" s="350" t="e">
        <f t="shared" si="57"/>
        <v>#N/A</v>
      </c>
      <c r="Q220" s="347" t="e">
        <f>MIN(IF(H220&gt;0,P220/H220,NA()),FlexTests!$C$20)</f>
        <v>#N/A</v>
      </c>
      <c r="R220" s="347" t="e">
        <f t="shared" si="47"/>
        <v>#N/A</v>
      </c>
      <c r="S220" s="347" t="e">
        <f>SUM(R220:$R$952)</f>
        <v>#N/A</v>
      </c>
      <c r="T220" s="347" t="e">
        <f t="shared" si="48"/>
        <v>#N/A</v>
      </c>
      <c r="U220" s="350" t="e">
        <f>SUM(T220:$T$952)*1000</f>
        <v>#N/A</v>
      </c>
      <c r="V220" s="347" t="e">
        <f>R220*IF(ABS(A220)&lt;FlexTests!$C$19,0,1)</f>
        <v>#N/A</v>
      </c>
      <c r="W220" s="347" t="e">
        <f>SUM(V220:$V$951)</f>
        <v>#N/A</v>
      </c>
      <c r="X220" s="347" t="e">
        <f t="shared" si="58"/>
        <v>#N/A</v>
      </c>
      <c r="Y220" s="350" t="e">
        <f>SUM($X220:X$951)</f>
        <v>#N/A</v>
      </c>
      <c r="Z220" s="347"/>
      <c r="AA220" s="347">
        <f t="shared" si="49"/>
        <v>0</v>
      </c>
      <c r="AB220" s="347">
        <f t="shared" si="50"/>
        <v>0</v>
      </c>
      <c r="AC220" s="347" t="e">
        <f t="shared" si="59"/>
        <v>#N/A</v>
      </c>
      <c r="AD220" s="347" t="e">
        <f t="shared" si="51"/>
        <v>#N/A</v>
      </c>
      <c r="AE220" s="347" t="e">
        <f t="shared" si="52"/>
        <v>#N/A</v>
      </c>
      <c r="AF220" s="347" t="e">
        <f>AD220/'Laminate Schedule'!$E$86/10</f>
        <v>#N/A</v>
      </c>
      <c r="AG220" s="347" t="e">
        <f>AE220/'Laminate Schedule'!$E$90/10</f>
        <v>#N/A</v>
      </c>
      <c r="AH220" s="347">
        <f t="shared" si="60"/>
        <v>0</v>
      </c>
      <c r="AK220" s="567">
        <f t="shared" si="61"/>
        <v>0</v>
      </c>
      <c r="AL220" s="567">
        <f t="shared" si="62"/>
        <v>0</v>
      </c>
      <c r="AM220" s="567">
        <f t="shared" si="63"/>
        <v>0</v>
      </c>
      <c r="AN220" s="347">
        <f>IF(SUM(AK220:AM220)=0,0,(AK220*'Laminate Schedule'!$D$83*'Laminate Schedule'!$C$83+AL220*'Laminate Schedule'!$D$84*'Laminate Schedule'!$C$84+AM220*'Laminate Schedule'!$D$85*'Laminate Schedule'!$C$85)/(AK220*'Laminate Schedule'!$D$83+AL220*'Laminate Schedule'!$D$84+AM220*'Laminate Schedule'!$D$85))</f>
        <v>0</v>
      </c>
      <c r="AO220" s="347">
        <f>AK220*'Laminate Schedule'!$L$12+AL220*'Laminate Schedule'!$L$13+AM220*'Laminate Schedule'!$L$14</f>
        <v>0</v>
      </c>
    </row>
    <row r="221" spans="1:41" s="244" customFormat="1">
      <c r="A221" s="567">
        <v>-730</v>
      </c>
      <c r="B221" s="347">
        <f>IF(ABS(A221)&lt;$C$17,$C$15,$C$16)*IF(ABS(A221)&lt;OutlineParameters!$C$46/2,1,0)</f>
        <v>0</v>
      </c>
      <c r="C221" s="347">
        <f t="shared" si="53"/>
        <v>0</v>
      </c>
      <c r="D221" s="348">
        <f t="shared" si="44"/>
        <v>0</v>
      </c>
      <c r="E221" s="349">
        <f>FlexTests!$C$16*($C$36-ABS(A221))*IF(ABS(A221)&lt;$C$36,1,0)/1000</f>
        <v>0</v>
      </c>
      <c r="F221" s="349">
        <f>IF(NOT(ISNA(I221)),FlexTests!$C$17*(A222-A221)*I221/1000000*($C$36+A221)/1000*IF(ABS(A221)&lt;$C$31/2-FlexTests!$C$18,0,1),0)</f>
        <v>0</v>
      </c>
      <c r="G221" s="349">
        <f>SUM(F$52:$F220)</f>
        <v>0</v>
      </c>
      <c r="H221" s="348">
        <f>CHOOSE(FlexTests!$C$15,E221,G221)</f>
        <v>0</v>
      </c>
      <c r="I221" s="347" t="e">
        <f>IF(ISNA(OutlineParameters!T284*2),OutlineParameters!S284*2,OutlineParameters!T284*2)</f>
        <v>#N/A</v>
      </c>
      <c r="J221" s="347">
        <f>IF(ISNA(RockerConcaveParameters!O280),RockerConcaveParameters!N280,RockerConcaveParameters!O280)</f>
        <v>0</v>
      </c>
      <c r="K221" s="347" t="e">
        <f t="shared" si="54"/>
        <v>#N/A</v>
      </c>
      <c r="L221" s="347" t="e">
        <f t="shared" si="55"/>
        <v>#N/A</v>
      </c>
      <c r="M221" s="347">
        <f t="shared" si="56"/>
        <v>0</v>
      </c>
      <c r="N221" s="347">
        <f t="shared" si="45"/>
        <v>0</v>
      </c>
      <c r="O221" s="347" t="e">
        <f t="shared" si="46"/>
        <v>#N/A</v>
      </c>
      <c r="P221" s="350" t="e">
        <f t="shared" si="57"/>
        <v>#N/A</v>
      </c>
      <c r="Q221" s="347" t="e">
        <f>MIN(IF(H221&gt;0,P221/H221,NA()),FlexTests!$C$20)</f>
        <v>#N/A</v>
      </c>
      <c r="R221" s="347" t="e">
        <f t="shared" si="47"/>
        <v>#N/A</v>
      </c>
      <c r="S221" s="347" t="e">
        <f>SUM(R221:$R$952)</f>
        <v>#N/A</v>
      </c>
      <c r="T221" s="347" t="e">
        <f t="shared" si="48"/>
        <v>#N/A</v>
      </c>
      <c r="U221" s="350" t="e">
        <f>SUM(T221:$T$952)*1000</f>
        <v>#N/A</v>
      </c>
      <c r="V221" s="347" t="e">
        <f>R221*IF(ABS(A221)&lt;FlexTests!$C$19,0,1)</f>
        <v>#N/A</v>
      </c>
      <c r="W221" s="347" t="e">
        <f>SUM(V221:$V$951)</f>
        <v>#N/A</v>
      </c>
      <c r="X221" s="347" t="e">
        <f t="shared" si="58"/>
        <v>#N/A</v>
      </c>
      <c r="Y221" s="350" t="e">
        <f>SUM($X221:X$951)</f>
        <v>#N/A</v>
      </c>
      <c r="Z221" s="347"/>
      <c r="AA221" s="347">
        <f t="shared" si="49"/>
        <v>0</v>
      </c>
      <c r="AB221" s="347">
        <f t="shared" si="50"/>
        <v>0</v>
      </c>
      <c r="AC221" s="347" t="e">
        <f t="shared" si="59"/>
        <v>#N/A</v>
      </c>
      <c r="AD221" s="347" t="e">
        <f t="shared" si="51"/>
        <v>#N/A</v>
      </c>
      <c r="AE221" s="347" t="e">
        <f t="shared" si="52"/>
        <v>#N/A</v>
      </c>
      <c r="AF221" s="347" t="e">
        <f>AD221/'Laminate Schedule'!$E$86/10</f>
        <v>#N/A</v>
      </c>
      <c r="AG221" s="347" t="e">
        <f>AE221/'Laminate Schedule'!$E$90/10</f>
        <v>#N/A</v>
      </c>
      <c r="AH221" s="347">
        <f t="shared" si="60"/>
        <v>0</v>
      </c>
      <c r="AK221" s="567">
        <f t="shared" si="61"/>
        <v>0</v>
      </c>
      <c r="AL221" s="567">
        <f t="shared" si="62"/>
        <v>0</v>
      </c>
      <c r="AM221" s="567">
        <f t="shared" si="63"/>
        <v>0</v>
      </c>
      <c r="AN221" s="347">
        <f>IF(SUM(AK221:AM221)=0,0,(AK221*'Laminate Schedule'!$D$83*'Laminate Schedule'!$C$83+AL221*'Laminate Schedule'!$D$84*'Laminate Schedule'!$C$84+AM221*'Laminate Schedule'!$D$85*'Laminate Schedule'!$C$85)/(AK221*'Laminate Schedule'!$D$83+AL221*'Laminate Schedule'!$D$84+AM221*'Laminate Schedule'!$D$85))</f>
        <v>0</v>
      </c>
      <c r="AO221" s="347">
        <f>AK221*'Laminate Schedule'!$L$12+AL221*'Laminate Schedule'!$L$13+AM221*'Laminate Schedule'!$L$14</f>
        <v>0</v>
      </c>
    </row>
    <row r="222" spans="1:41" s="244" customFormat="1">
      <c r="A222" s="567">
        <v>-729</v>
      </c>
      <c r="B222" s="347">
        <f>IF(ABS(A222)&lt;$C$17,$C$15,$C$16)*IF(ABS(A222)&lt;OutlineParameters!$C$46/2,1,0)</f>
        <v>0</v>
      </c>
      <c r="C222" s="347">
        <f t="shared" si="53"/>
        <v>0</v>
      </c>
      <c r="D222" s="348">
        <f t="shared" si="44"/>
        <v>0</v>
      </c>
      <c r="E222" s="349">
        <f>FlexTests!$C$16*($C$36-ABS(A222))*IF(ABS(A222)&lt;$C$36,1,0)/1000</f>
        <v>0</v>
      </c>
      <c r="F222" s="349">
        <f>IF(NOT(ISNA(I222)),FlexTests!$C$17*(A223-A222)*I222/1000000*($C$36+A222)/1000*IF(ABS(A222)&lt;$C$31/2-FlexTests!$C$18,0,1),0)</f>
        <v>0</v>
      </c>
      <c r="G222" s="349">
        <f>SUM(F$52:$F221)</f>
        <v>0</v>
      </c>
      <c r="H222" s="348">
        <f>CHOOSE(FlexTests!$C$15,E222,G222)</f>
        <v>0</v>
      </c>
      <c r="I222" s="347" t="e">
        <f>IF(ISNA(OutlineParameters!T285*2),OutlineParameters!S285*2,OutlineParameters!T285*2)</f>
        <v>#N/A</v>
      </c>
      <c r="J222" s="347">
        <f>IF(ISNA(RockerConcaveParameters!O281),RockerConcaveParameters!N281,RockerConcaveParameters!O281)</f>
        <v>0</v>
      </c>
      <c r="K222" s="347" t="e">
        <f t="shared" si="54"/>
        <v>#N/A</v>
      </c>
      <c r="L222" s="347" t="e">
        <f t="shared" si="55"/>
        <v>#N/A</v>
      </c>
      <c r="M222" s="347">
        <f t="shared" si="56"/>
        <v>0</v>
      </c>
      <c r="N222" s="347">
        <f t="shared" si="45"/>
        <v>0</v>
      </c>
      <c r="O222" s="347" t="e">
        <f t="shared" si="46"/>
        <v>#N/A</v>
      </c>
      <c r="P222" s="350" t="e">
        <f t="shared" si="57"/>
        <v>#N/A</v>
      </c>
      <c r="Q222" s="347" t="e">
        <f>MIN(IF(H222&gt;0,P222/H222,NA()),FlexTests!$C$20)</f>
        <v>#N/A</v>
      </c>
      <c r="R222" s="347" t="e">
        <f t="shared" si="47"/>
        <v>#N/A</v>
      </c>
      <c r="S222" s="347" t="e">
        <f>SUM(R222:$R$952)</f>
        <v>#N/A</v>
      </c>
      <c r="T222" s="347" t="e">
        <f t="shared" si="48"/>
        <v>#N/A</v>
      </c>
      <c r="U222" s="350" t="e">
        <f>SUM(T222:$T$952)*1000</f>
        <v>#N/A</v>
      </c>
      <c r="V222" s="347" t="e">
        <f>R222*IF(ABS(A222)&lt;FlexTests!$C$19,0,1)</f>
        <v>#N/A</v>
      </c>
      <c r="W222" s="347" t="e">
        <f>SUM(V222:$V$951)</f>
        <v>#N/A</v>
      </c>
      <c r="X222" s="347" t="e">
        <f t="shared" si="58"/>
        <v>#N/A</v>
      </c>
      <c r="Y222" s="350" t="e">
        <f>SUM($X222:X$951)</f>
        <v>#N/A</v>
      </c>
      <c r="Z222" s="347"/>
      <c r="AA222" s="347">
        <f t="shared" si="49"/>
        <v>0</v>
      </c>
      <c r="AB222" s="347">
        <f t="shared" si="50"/>
        <v>0</v>
      </c>
      <c r="AC222" s="347" t="e">
        <f t="shared" si="59"/>
        <v>#N/A</v>
      </c>
      <c r="AD222" s="347" t="e">
        <f t="shared" si="51"/>
        <v>#N/A</v>
      </c>
      <c r="AE222" s="347" t="e">
        <f t="shared" si="52"/>
        <v>#N/A</v>
      </c>
      <c r="AF222" s="347" t="e">
        <f>AD222/'Laminate Schedule'!$E$86/10</f>
        <v>#N/A</v>
      </c>
      <c r="AG222" s="347" t="e">
        <f>AE222/'Laminate Schedule'!$E$90/10</f>
        <v>#N/A</v>
      </c>
      <c r="AH222" s="347">
        <f t="shared" si="60"/>
        <v>0</v>
      </c>
      <c r="AK222" s="567">
        <f t="shared" si="61"/>
        <v>0</v>
      </c>
      <c r="AL222" s="567">
        <f t="shared" si="62"/>
        <v>0</v>
      </c>
      <c r="AM222" s="567">
        <f t="shared" si="63"/>
        <v>0</v>
      </c>
      <c r="AN222" s="347">
        <f>IF(SUM(AK222:AM222)=0,0,(AK222*'Laminate Schedule'!$D$83*'Laminate Schedule'!$C$83+AL222*'Laminate Schedule'!$D$84*'Laminate Schedule'!$C$84+AM222*'Laminate Schedule'!$D$85*'Laminate Schedule'!$C$85)/(AK222*'Laminate Schedule'!$D$83+AL222*'Laminate Schedule'!$D$84+AM222*'Laminate Schedule'!$D$85))</f>
        <v>0</v>
      </c>
      <c r="AO222" s="347">
        <f>AK222*'Laminate Schedule'!$L$12+AL222*'Laminate Schedule'!$L$13+AM222*'Laminate Schedule'!$L$14</f>
        <v>0</v>
      </c>
    </row>
    <row r="223" spans="1:41" s="244" customFormat="1">
      <c r="A223" s="567">
        <v>-728</v>
      </c>
      <c r="B223" s="347">
        <f>IF(ABS(A223)&lt;$C$17,$C$15,$C$16)*IF(ABS(A223)&lt;OutlineParameters!$C$46/2,1,0)</f>
        <v>0</v>
      </c>
      <c r="C223" s="347">
        <f t="shared" si="53"/>
        <v>0</v>
      </c>
      <c r="D223" s="348">
        <f t="shared" si="44"/>
        <v>0</v>
      </c>
      <c r="E223" s="349">
        <f>FlexTests!$C$16*($C$36-ABS(A223))*IF(ABS(A223)&lt;$C$36,1,0)/1000</f>
        <v>0</v>
      </c>
      <c r="F223" s="349">
        <f>IF(NOT(ISNA(I223)),FlexTests!$C$17*(A224-A223)*I223/1000000*($C$36+A223)/1000*IF(ABS(A223)&lt;$C$31/2-FlexTests!$C$18,0,1),0)</f>
        <v>0</v>
      </c>
      <c r="G223" s="349">
        <f>SUM(F$52:$F222)</f>
        <v>0</v>
      </c>
      <c r="H223" s="348">
        <f>CHOOSE(FlexTests!$C$15,E223,G223)</f>
        <v>0</v>
      </c>
      <c r="I223" s="347" t="e">
        <f>IF(ISNA(OutlineParameters!T286*2),OutlineParameters!S286*2,OutlineParameters!T286*2)</f>
        <v>#N/A</v>
      </c>
      <c r="J223" s="347">
        <f>IF(ISNA(RockerConcaveParameters!O282),RockerConcaveParameters!N282,RockerConcaveParameters!O282)</f>
        <v>0</v>
      </c>
      <c r="K223" s="347" t="e">
        <f t="shared" si="54"/>
        <v>#N/A</v>
      </c>
      <c r="L223" s="347" t="e">
        <f t="shared" si="55"/>
        <v>#N/A</v>
      </c>
      <c r="M223" s="347">
        <f t="shared" si="56"/>
        <v>0</v>
      </c>
      <c r="N223" s="347">
        <f t="shared" si="45"/>
        <v>0</v>
      </c>
      <c r="O223" s="347" t="e">
        <f t="shared" si="46"/>
        <v>#N/A</v>
      </c>
      <c r="P223" s="350" t="e">
        <f t="shared" si="57"/>
        <v>#N/A</v>
      </c>
      <c r="Q223" s="347" t="e">
        <f>MIN(IF(H223&gt;0,P223/H223,NA()),FlexTests!$C$20)</f>
        <v>#N/A</v>
      </c>
      <c r="R223" s="347" t="e">
        <f t="shared" si="47"/>
        <v>#N/A</v>
      </c>
      <c r="S223" s="347" t="e">
        <f>SUM(R223:$R$952)</f>
        <v>#N/A</v>
      </c>
      <c r="T223" s="347" t="e">
        <f t="shared" si="48"/>
        <v>#N/A</v>
      </c>
      <c r="U223" s="350" t="e">
        <f>SUM(T223:$T$952)*1000</f>
        <v>#N/A</v>
      </c>
      <c r="V223" s="347" t="e">
        <f>R223*IF(ABS(A223)&lt;FlexTests!$C$19,0,1)</f>
        <v>#N/A</v>
      </c>
      <c r="W223" s="347" t="e">
        <f>SUM(V223:$V$951)</f>
        <v>#N/A</v>
      </c>
      <c r="X223" s="347" t="e">
        <f t="shared" si="58"/>
        <v>#N/A</v>
      </c>
      <c r="Y223" s="350" t="e">
        <f>SUM($X223:X$951)</f>
        <v>#N/A</v>
      </c>
      <c r="Z223" s="347"/>
      <c r="AA223" s="347">
        <f t="shared" si="49"/>
        <v>0</v>
      </c>
      <c r="AB223" s="347">
        <f t="shared" si="50"/>
        <v>0</v>
      </c>
      <c r="AC223" s="347" t="e">
        <f t="shared" si="59"/>
        <v>#N/A</v>
      </c>
      <c r="AD223" s="347" t="e">
        <f t="shared" si="51"/>
        <v>#N/A</v>
      </c>
      <c r="AE223" s="347" t="e">
        <f t="shared" si="52"/>
        <v>#N/A</v>
      </c>
      <c r="AF223" s="347" t="e">
        <f>AD223/'Laminate Schedule'!$E$86/10</f>
        <v>#N/A</v>
      </c>
      <c r="AG223" s="347" t="e">
        <f>AE223/'Laminate Schedule'!$E$90/10</f>
        <v>#N/A</v>
      </c>
      <c r="AH223" s="347">
        <f t="shared" si="60"/>
        <v>0</v>
      </c>
      <c r="AK223" s="567">
        <f t="shared" si="61"/>
        <v>0</v>
      </c>
      <c r="AL223" s="567">
        <f t="shared" si="62"/>
        <v>0</v>
      </c>
      <c r="AM223" s="567">
        <f t="shared" si="63"/>
        <v>0</v>
      </c>
      <c r="AN223" s="347">
        <f>IF(SUM(AK223:AM223)=0,0,(AK223*'Laminate Schedule'!$D$83*'Laminate Schedule'!$C$83+AL223*'Laminate Schedule'!$D$84*'Laminate Schedule'!$C$84+AM223*'Laminate Schedule'!$D$85*'Laminate Schedule'!$C$85)/(AK223*'Laminate Schedule'!$D$83+AL223*'Laminate Schedule'!$D$84+AM223*'Laminate Schedule'!$D$85))</f>
        <v>0</v>
      </c>
      <c r="AO223" s="347">
        <f>AK223*'Laminate Schedule'!$L$12+AL223*'Laminate Schedule'!$L$13+AM223*'Laminate Schedule'!$L$14</f>
        <v>0</v>
      </c>
    </row>
    <row r="224" spans="1:41" s="244" customFormat="1">
      <c r="A224" s="567">
        <v>-727</v>
      </c>
      <c r="B224" s="347">
        <f>IF(ABS(A224)&lt;$C$17,$C$15,$C$16)*IF(ABS(A224)&lt;OutlineParameters!$C$46/2,1,0)</f>
        <v>0</v>
      </c>
      <c r="C224" s="347">
        <f t="shared" si="53"/>
        <v>0</v>
      </c>
      <c r="D224" s="348">
        <f t="shared" si="44"/>
        <v>0</v>
      </c>
      <c r="E224" s="349">
        <f>FlexTests!$C$16*($C$36-ABS(A224))*IF(ABS(A224)&lt;$C$36,1,0)/1000</f>
        <v>0</v>
      </c>
      <c r="F224" s="349">
        <f>IF(NOT(ISNA(I224)),FlexTests!$C$17*(A225-A224)*I224/1000000*($C$36+A224)/1000*IF(ABS(A224)&lt;$C$31/2-FlexTests!$C$18,0,1),0)</f>
        <v>0</v>
      </c>
      <c r="G224" s="349">
        <f>SUM(F$52:$F223)</f>
        <v>0</v>
      </c>
      <c r="H224" s="348">
        <f>CHOOSE(FlexTests!$C$15,E224,G224)</f>
        <v>0</v>
      </c>
      <c r="I224" s="347" t="e">
        <f>IF(ISNA(OutlineParameters!T287*2),OutlineParameters!S287*2,OutlineParameters!T287*2)</f>
        <v>#N/A</v>
      </c>
      <c r="J224" s="347">
        <f>IF(ISNA(RockerConcaveParameters!O283),RockerConcaveParameters!N283,RockerConcaveParameters!O283)</f>
        <v>0</v>
      </c>
      <c r="K224" s="347" t="e">
        <f t="shared" si="54"/>
        <v>#N/A</v>
      </c>
      <c r="L224" s="347" t="e">
        <f t="shared" si="55"/>
        <v>#N/A</v>
      </c>
      <c r="M224" s="347">
        <f t="shared" si="56"/>
        <v>0</v>
      </c>
      <c r="N224" s="347">
        <f t="shared" si="45"/>
        <v>0</v>
      </c>
      <c r="O224" s="347" t="e">
        <f t="shared" si="46"/>
        <v>#N/A</v>
      </c>
      <c r="P224" s="350" t="e">
        <f t="shared" si="57"/>
        <v>#N/A</v>
      </c>
      <c r="Q224" s="347" t="e">
        <f>MIN(IF(H224&gt;0,P224/H224,NA()),FlexTests!$C$20)</f>
        <v>#N/A</v>
      </c>
      <c r="R224" s="347" t="e">
        <f t="shared" si="47"/>
        <v>#N/A</v>
      </c>
      <c r="S224" s="347" t="e">
        <f>SUM(R224:$R$952)</f>
        <v>#N/A</v>
      </c>
      <c r="T224" s="347" t="e">
        <f t="shared" si="48"/>
        <v>#N/A</v>
      </c>
      <c r="U224" s="350" t="e">
        <f>SUM(T224:$T$952)*1000</f>
        <v>#N/A</v>
      </c>
      <c r="V224" s="347" t="e">
        <f>R224*IF(ABS(A224)&lt;FlexTests!$C$19,0,1)</f>
        <v>#N/A</v>
      </c>
      <c r="W224" s="347" t="e">
        <f>SUM(V224:$V$951)</f>
        <v>#N/A</v>
      </c>
      <c r="X224" s="347" t="e">
        <f t="shared" si="58"/>
        <v>#N/A</v>
      </c>
      <c r="Y224" s="350" t="e">
        <f>SUM($X224:X$951)</f>
        <v>#N/A</v>
      </c>
      <c r="Z224" s="347"/>
      <c r="AA224" s="347">
        <f t="shared" si="49"/>
        <v>0</v>
      </c>
      <c r="AB224" s="347">
        <f t="shared" si="50"/>
        <v>0</v>
      </c>
      <c r="AC224" s="347" t="e">
        <f t="shared" si="59"/>
        <v>#N/A</v>
      </c>
      <c r="AD224" s="347" t="e">
        <f t="shared" si="51"/>
        <v>#N/A</v>
      </c>
      <c r="AE224" s="347" t="e">
        <f t="shared" si="52"/>
        <v>#N/A</v>
      </c>
      <c r="AF224" s="347" t="e">
        <f>AD224/'Laminate Schedule'!$E$86/10</f>
        <v>#N/A</v>
      </c>
      <c r="AG224" s="347" t="e">
        <f>AE224/'Laminate Schedule'!$E$90/10</f>
        <v>#N/A</v>
      </c>
      <c r="AH224" s="347">
        <f t="shared" si="60"/>
        <v>0</v>
      </c>
      <c r="AK224" s="567">
        <f t="shared" si="61"/>
        <v>0</v>
      </c>
      <c r="AL224" s="567">
        <f t="shared" si="62"/>
        <v>0</v>
      </c>
      <c r="AM224" s="567">
        <f t="shared" si="63"/>
        <v>0</v>
      </c>
      <c r="AN224" s="347">
        <f>IF(SUM(AK224:AM224)=0,0,(AK224*'Laminate Schedule'!$D$83*'Laminate Schedule'!$C$83+AL224*'Laminate Schedule'!$D$84*'Laminate Schedule'!$C$84+AM224*'Laminate Schedule'!$D$85*'Laminate Schedule'!$C$85)/(AK224*'Laminate Schedule'!$D$83+AL224*'Laminate Schedule'!$D$84+AM224*'Laminate Schedule'!$D$85))</f>
        <v>0</v>
      </c>
      <c r="AO224" s="347">
        <f>AK224*'Laminate Schedule'!$L$12+AL224*'Laminate Schedule'!$L$13+AM224*'Laminate Schedule'!$L$14</f>
        <v>0</v>
      </c>
    </row>
    <row r="225" spans="1:41" s="244" customFormat="1">
      <c r="A225" s="567">
        <v>-726</v>
      </c>
      <c r="B225" s="347">
        <f>IF(ABS(A225)&lt;$C$17,$C$15,$C$16)*IF(ABS(A225)&lt;OutlineParameters!$C$46/2,1,0)</f>
        <v>0</v>
      </c>
      <c r="C225" s="347">
        <f t="shared" si="53"/>
        <v>0</v>
      </c>
      <c r="D225" s="348">
        <f t="shared" si="44"/>
        <v>0</v>
      </c>
      <c r="E225" s="349">
        <f>FlexTests!$C$16*($C$36-ABS(A225))*IF(ABS(A225)&lt;$C$36,1,0)/1000</f>
        <v>0</v>
      </c>
      <c r="F225" s="349">
        <f>IF(NOT(ISNA(I225)),FlexTests!$C$17*(A226-A225)*I225/1000000*($C$36+A225)/1000*IF(ABS(A225)&lt;$C$31/2-FlexTests!$C$18,0,1),0)</f>
        <v>0</v>
      </c>
      <c r="G225" s="349">
        <f>SUM(F$52:$F224)</f>
        <v>0</v>
      </c>
      <c r="H225" s="348">
        <f>CHOOSE(FlexTests!$C$15,E225,G225)</f>
        <v>0</v>
      </c>
      <c r="I225" s="347" t="e">
        <f>IF(ISNA(OutlineParameters!T288*2),OutlineParameters!S288*2,OutlineParameters!T288*2)</f>
        <v>#N/A</v>
      </c>
      <c r="J225" s="347">
        <f>IF(ISNA(RockerConcaveParameters!O284),RockerConcaveParameters!N284,RockerConcaveParameters!O284)</f>
        <v>0</v>
      </c>
      <c r="K225" s="347" t="e">
        <f t="shared" si="54"/>
        <v>#N/A</v>
      </c>
      <c r="L225" s="347" t="e">
        <f t="shared" si="55"/>
        <v>#N/A</v>
      </c>
      <c r="M225" s="347">
        <f t="shared" si="56"/>
        <v>0</v>
      </c>
      <c r="N225" s="347">
        <f t="shared" si="45"/>
        <v>0</v>
      </c>
      <c r="O225" s="347" t="e">
        <f t="shared" si="46"/>
        <v>#N/A</v>
      </c>
      <c r="P225" s="350" t="e">
        <f t="shared" si="57"/>
        <v>#N/A</v>
      </c>
      <c r="Q225" s="347" t="e">
        <f>MIN(IF(H225&gt;0,P225/H225,NA()),FlexTests!$C$20)</f>
        <v>#N/A</v>
      </c>
      <c r="R225" s="347" t="e">
        <f t="shared" si="47"/>
        <v>#N/A</v>
      </c>
      <c r="S225" s="347" t="e">
        <f>SUM(R225:$R$952)</f>
        <v>#N/A</v>
      </c>
      <c r="T225" s="347" t="e">
        <f t="shared" si="48"/>
        <v>#N/A</v>
      </c>
      <c r="U225" s="350" t="e">
        <f>SUM(T225:$T$952)*1000</f>
        <v>#N/A</v>
      </c>
      <c r="V225" s="347" t="e">
        <f>R225*IF(ABS(A225)&lt;FlexTests!$C$19,0,1)</f>
        <v>#N/A</v>
      </c>
      <c r="W225" s="347" t="e">
        <f>SUM(V225:$V$951)</f>
        <v>#N/A</v>
      </c>
      <c r="X225" s="347" t="e">
        <f t="shared" si="58"/>
        <v>#N/A</v>
      </c>
      <c r="Y225" s="350" t="e">
        <f>SUM($X225:X$951)</f>
        <v>#N/A</v>
      </c>
      <c r="Z225" s="347"/>
      <c r="AA225" s="347">
        <f t="shared" si="49"/>
        <v>0</v>
      </c>
      <c r="AB225" s="347">
        <f t="shared" si="50"/>
        <v>0</v>
      </c>
      <c r="AC225" s="347" t="e">
        <f t="shared" si="59"/>
        <v>#N/A</v>
      </c>
      <c r="AD225" s="347" t="e">
        <f t="shared" si="51"/>
        <v>#N/A</v>
      </c>
      <c r="AE225" s="347" t="e">
        <f t="shared" si="52"/>
        <v>#N/A</v>
      </c>
      <c r="AF225" s="347" t="e">
        <f>AD225/'Laminate Schedule'!$E$86/10</f>
        <v>#N/A</v>
      </c>
      <c r="AG225" s="347" t="e">
        <f>AE225/'Laminate Schedule'!$E$90/10</f>
        <v>#N/A</v>
      </c>
      <c r="AH225" s="347">
        <f t="shared" si="60"/>
        <v>0</v>
      </c>
      <c r="AK225" s="567">
        <f t="shared" si="61"/>
        <v>0</v>
      </c>
      <c r="AL225" s="567">
        <f t="shared" si="62"/>
        <v>0</v>
      </c>
      <c r="AM225" s="567">
        <f t="shared" si="63"/>
        <v>0</v>
      </c>
      <c r="AN225" s="347">
        <f>IF(SUM(AK225:AM225)=0,0,(AK225*'Laminate Schedule'!$D$83*'Laminate Schedule'!$C$83+AL225*'Laminate Schedule'!$D$84*'Laminate Schedule'!$C$84+AM225*'Laminate Schedule'!$D$85*'Laminate Schedule'!$C$85)/(AK225*'Laminate Schedule'!$D$83+AL225*'Laminate Schedule'!$D$84+AM225*'Laminate Schedule'!$D$85))</f>
        <v>0</v>
      </c>
      <c r="AO225" s="347">
        <f>AK225*'Laminate Schedule'!$L$12+AL225*'Laminate Schedule'!$L$13+AM225*'Laminate Schedule'!$L$14</f>
        <v>0</v>
      </c>
    </row>
    <row r="226" spans="1:41" s="244" customFormat="1">
      <c r="A226" s="567">
        <v>-725</v>
      </c>
      <c r="B226" s="347">
        <f>IF(ABS(A226)&lt;$C$17,$C$15,$C$16)*IF(ABS(A226)&lt;OutlineParameters!$C$46/2,1,0)</f>
        <v>0</v>
      </c>
      <c r="C226" s="347">
        <f t="shared" si="53"/>
        <v>0</v>
      </c>
      <c r="D226" s="348">
        <f t="shared" si="44"/>
        <v>0</v>
      </c>
      <c r="E226" s="349">
        <f>FlexTests!$C$16*($C$36-ABS(A226))*IF(ABS(A226)&lt;$C$36,1,0)/1000</f>
        <v>0</v>
      </c>
      <c r="F226" s="349">
        <f>IF(NOT(ISNA(I226)),FlexTests!$C$17*(A227-A226)*I226/1000000*($C$36+A226)/1000*IF(ABS(A226)&lt;$C$31/2-FlexTests!$C$18,0,1),0)</f>
        <v>0</v>
      </c>
      <c r="G226" s="349">
        <f>SUM(F$52:$F225)</f>
        <v>0</v>
      </c>
      <c r="H226" s="348">
        <f>CHOOSE(FlexTests!$C$15,E226,G226)</f>
        <v>0</v>
      </c>
      <c r="I226" s="347" t="e">
        <f>IF(ISNA(OutlineParameters!T289*2),OutlineParameters!S289*2,OutlineParameters!T289*2)</f>
        <v>#N/A</v>
      </c>
      <c r="J226" s="347">
        <f>IF(ISNA(RockerConcaveParameters!O285),RockerConcaveParameters!N285,RockerConcaveParameters!O285)</f>
        <v>0</v>
      </c>
      <c r="K226" s="347" t="e">
        <f t="shared" si="54"/>
        <v>#N/A</v>
      </c>
      <c r="L226" s="347" t="e">
        <f t="shared" si="55"/>
        <v>#N/A</v>
      </c>
      <c r="M226" s="347">
        <f t="shared" si="56"/>
        <v>0</v>
      </c>
      <c r="N226" s="347">
        <f t="shared" si="45"/>
        <v>0</v>
      </c>
      <c r="O226" s="347" t="e">
        <f t="shared" si="46"/>
        <v>#N/A</v>
      </c>
      <c r="P226" s="350" t="e">
        <f t="shared" si="57"/>
        <v>#N/A</v>
      </c>
      <c r="Q226" s="347" t="e">
        <f>MIN(IF(H226&gt;0,P226/H226,NA()),FlexTests!$C$20)</f>
        <v>#N/A</v>
      </c>
      <c r="R226" s="347" t="e">
        <f t="shared" si="47"/>
        <v>#N/A</v>
      </c>
      <c r="S226" s="347" t="e">
        <f>SUM(R226:$R$952)</f>
        <v>#N/A</v>
      </c>
      <c r="T226" s="347" t="e">
        <f t="shared" si="48"/>
        <v>#N/A</v>
      </c>
      <c r="U226" s="350" t="e">
        <f>SUM(T226:$T$952)*1000</f>
        <v>#N/A</v>
      </c>
      <c r="V226" s="347" t="e">
        <f>R226*IF(ABS(A226)&lt;FlexTests!$C$19,0,1)</f>
        <v>#N/A</v>
      </c>
      <c r="W226" s="347" t="e">
        <f>SUM(V226:$V$951)</f>
        <v>#N/A</v>
      </c>
      <c r="X226" s="347" t="e">
        <f t="shared" si="58"/>
        <v>#N/A</v>
      </c>
      <c r="Y226" s="350" t="e">
        <f>SUM($X226:X$951)</f>
        <v>#N/A</v>
      </c>
      <c r="Z226" s="347"/>
      <c r="AA226" s="347">
        <f t="shared" si="49"/>
        <v>0</v>
      </c>
      <c r="AB226" s="347">
        <f t="shared" si="50"/>
        <v>0</v>
      </c>
      <c r="AC226" s="347" t="e">
        <f t="shared" si="59"/>
        <v>#N/A</v>
      </c>
      <c r="AD226" s="347" t="e">
        <f t="shared" si="51"/>
        <v>#N/A</v>
      </c>
      <c r="AE226" s="347" t="e">
        <f t="shared" si="52"/>
        <v>#N/A</v>
      </c>
      <c r="AF226" s="347" t="e">
        <f>AD226/'Laminate Schedule'!$E$86/10</f>
        <v>#N/A</v>
      </c>
      <c r="AG226" s="347" t="e">
        <f>AE226/'Laminate Schedule'!$E$90/10</f>
        <v>#N/A</v>
      </c>
      <c r="AH226" s="347">
        <f t="shared" si="60"/>
        <v>0</v>
      </c>
      <c r="AK226" s="567">
        <f t="shared" si="61"/>
        <v>0</v>
      </c>
      <c r="AL226" s="567">
        <f t="shared" si="62"/>
        <v>0</v>
      </c>
      <c r="AM226" s="567">
        <f t="shared" si="63"/>
        <v>0</v>
      </c>
      <c r="AN226" s="347">
        <f>IF(SUM(AK226:AM226)=0,0,(AK226*'Laminate Schedule'!$D$83*'Laminate Schedule'!$C$83+AL226*'Laminate Schedule'!$D$84*'Laminate Schedule'!$C$84+AM226*'Laminate Schedule'!$D$85*'Laminate Schedule'!$C$85)/(AK226*'Laminate Schedule'!$D$83+AL226*'Laminate Schedule'!$D$84+AM226*'Laminate Schedule'!$D$85))</f>
        <v>0</v>
      </c>
      <c r="AO226" s="347">
        <f>AK226*'Laminate Schedule'!$L$12+AL226*'Laminate Schedule'!$L$13+AM226*'Laminate Schedule'!$L$14</f>
        <v>0</v>
      </c>
    </row>
    <row r="227" spans="1:41" s="244" customFormat="1">
      <c r="A227" s="567">
        <v>-724</v>
      </c>
      <c r="B227" s="347">
        <f>IF(ABS(A227)&lt;$C$17,$C$15,$C$16)*IF(ABS(A227)&lt;OutlineParameters!$C$46/2,1,0)</f>
        <v>0</v>
      </c>
      <c r="C227" s="347">
        <f t="shared" si="53"/>
        <v>0</v>
      </c>
      <c r="D227" s="348">
        <f t="shared" si="44"/>
        <v>0</v>
      </c>
      <c r="E227" s="349">
        <f>FlexTests!$C$16*($C$36-ABS(A227))*IF(ABS(A227)&lt;$C$36,1,0)/1000</f>
        <v>0</v>
      </c>
      <c r="F227" s="349">
        <f>IF(NOT(ISNA(I227)),FlexTests!$C$17*(A228-A227)*I227/1000000*($C$36+A227)/1000*IF(ABS(A227)&lt;$C$31/2-FlexTests!$C$18,0,1),0)</f>
        <v>0</v>
      </c>
      <c r="G227" s="349">
        <f>SUM(F$52:$F226)</f>
        <v>0</v>
      </c>
      <c r="H227" s="348">
        <f>CHOOSE(FlexTests!$C$15,E227,G227)</f>
        <v>0</v>
      </c>
      <c r="I227" s="347" t="e">
        <f>IF(ISNA(OutlineParameters!T290*2),OutlineParameters!S290*2,OutlineParameters!T290*2)</f>
        <v>#N/A</v>
      </c>
      <c r="J227" s="347">
        <f>IF(ISNA(RockerConcaveParameters!O286),RockerConcaveParameters!N286,RockerConcaveParameters!O286)</f>
        <v>0</v>
      </c>
      <c r="K227" s="347" t="e">
        <f t="shared" si="54"/>
        <v>#N/A</v>
      </c>
      <c r="L227" s="347" t="e">
        <f t="shared" si="55"/>
        <v>#N/A</v>
      </c>
      <c r="M227" s="347">
        <f t="shared" si="56"/>
        <v>0</v>
      </c>
      <c r="N227" s="347">
        <f t="shared" si="45"/>
        <v>0</v>
      </c>
      <c r="O227" s="347" t="e">
        <f t="shared" si="46"/>
        <v>#N/A</v>
      </c>
      <c r="P227" s="350" t="e">
        <f t="shared" si="57"/>
        <v>#N/A</v>
      </c>
      <c r="Q227" s="347" t="e">
        <f>MIN(IF(H227&gt;0,P227/H227,NA()),FlexTests!$C$20)</f>
        <v>#N/A</v>
      </c>
      <c r="R227" s="347" t="e">
        <f t="shared" si="47"/>
        <v>#N/A</v>
      </c>
      <c r="S227" s="347" t="e">
        <f>SUM(R227:$R$952)</f>
        <v>#N/A</v>
      </c>
      <c r="T227" s="347" t="e">
        <f t="shared" si="48"/>
        <v>#N/A</v>
      </c>
      <c r="U227" s="350" t="e">
        <f>SUM(T227:$T$952)*1000</f>
        <v>#N/A</v>
      </c>
      <c r="V227" s="347" t="e">
        <f>R227*IF(ABS(A227)&lt;FlexTests!$C$19,0,1)</f>
        <v>#N/A</v>
      </c>
      <c r="W227" s="347" t="e">
        <f>SUM(V227:$V$951)</f>
        <v>#N/A</v>
      </c>
      <c r="X227" s="347" t="e">
        <f t="shared" si="58"/>
        <v>#N/A</v>
      </c>
      <c r="Y227" s="350" t="e">
        <f>SUM($X227:X$951)</f>
        <v>#N/A</v>
      </c>
      <c r="Z227" s="347"/>
      <c r="AA227" s="347">
        <f t="shared" si="49"/>
        <v>0</v>
      </c>
      <c r="AB227" s="347">
        <f t="shared" si="50"/>
        <v>0</v>
      </c>
      <c r="AC227" s="347" t="e">
        <f t="shared" si="59"/>
        <v>#N/A</v>
      </c>
      <c r="AD227" s="347" t="e">
        <f t="shared" si="51"/>
        <v>#N/A</v>
      </c>
      <c r="AE227" s="347" t="e">
        <f t="shared" si="52"/>
        <v>#N/A</v>
      </c>
      <c r="AF227" s="347" t="e">
        <f>AD227/'Laminate Schedule'!$E$86/10</f>
        <v>#N/A</v>
      </c>
      <c r="AG227" s="347" t="e">
        <f>AE227/'Laminate Schedule'!$E$90/10</f>
        <v>#N/A</v>
      </c>
      <c r="AH227" s="347">
        <f t="shared" si="60"/>
        <v>0</v>
      </c>
      <c r="AK227" s="567">
        <f t="shared" si="61"/>
        <v>0</v>
      </c>
      <c r="AL227" s="567">
        <f t="shared" si="62"/>
        <v>0</v>
      </c>
      <c r="AM227" s="567">
        <f t="shared" si="63"/>
        <v>0</v>
      </c>
      <c r="AN227" s="347">
        <f>IF(SUM(AK227:AM227)=0,0,(AK227*'Laminate Schedule'!$D$83*'Laminate Schedule'!$C$83+AL227*'Laminate Schedule'!$D$84*'Laminate Schedule'!$C$84+AM227*'Laminate Schedule'!$D$85*'Laminate Schedule'!$C$85)/(AK227*'Laminate Schedule'!$D$83+AL227*'Laminate Schedule'!$D$84+AM227*'Laminate Schedule'!$D$85))</f>
        <v>0</v>
      </c>
      <c r="AO227" s="347">
        <f>AK227*'Laminate Schedule'!$L$12+AL227*'Laminate Schedule'!$L$13+AM227*'Laminate Schedule'!$L$14</f>
        <v>0</v>
      </c>
    </row>
    <row r="228" spans="1:41" s="244" customFormat="1">
      <c r="A228" s="567">
        <v>-723</v>
      </c>
      <c r="B228" s="347">
        <f>IF(ABS(A228)&lt;$C$17,$C$15,$C$16)*IF(ABS(A228)&lt;OutlineParameters!$C$46/2,1,0)</f>
        <v>0</v>
      </c>
      <c r="C228" s="347">
        <f t="shared" si="53"/>
        <v>0</v>
      </c>
      <c r="D228" s="348">
        <f t="shared" si="44"/>
        <v>0</v>
      </c>
      <c r="E228" s="349">
        <f>FlexTests!$C$16*($C$36-ABS(A228))*IF(ABS(A228)&lt;$C$36,1,0)/1000</f>
        <v>0</v>
      </c>
      <c r="F228" s="349">
        <f>IF(NOT(ISNA(I228)),FlexTests!$C$17*(A229-A228)*I228/1000000*($C$36+A228)/1000*IF(ABS(A228)&lt;$C$31/2-FlexTests!$C$18,0,1),0)</f>
        <v>0</v>
      </c>
      <c r="G228" s="349">
        <f>SUM(F$52:$F227)</f>
        <v>0</v>
      </c>
      <c r="H228" s="348">
        <f>CHOOSE(FlexTests!$C$15,E228,G228)</f>
        <v>0</v>
      </c>
      <c r="I228" s="347" t="e">
        <f>IF(ISNA(OutlineParameters!T291*2),OutlineParameters!S291*2,OutlineParameters!T291*2)</f>
        <v>#N/A</v>
      </c>
      <c r="J228" s="347">
        <f>IF(ISNA(RockerConcaveParameters!O287),RockerConcaveParameters!N287,RockerConcaveParameters!O287)</f>
        <v>0</v>
      </c>
      <c r="K228" s="347" t="e">
        <f t="shared" si="54"/>
        <v>#N/A</v>
      </c>
      <c r="L228" s="347" t="e">
        <f t="shared" si="55"/>
        <v>#N/A</v>
      </c>
      <c r="M228" s="347">
        <f t="shared" si="56"/>
        <v>0</v>
      </c>
      <c r="N228" s="347">
        <f t="shared" si="45"/>
        <v>0</v>
      </c>
      <c r="O228" s="347" t="e">
        <f t="shared" si="46"/>
        <v>#N/A</v>
      </c>
      <c r="P228" s="350" t="e">
        <f t="shared" si="57"/>
        <v>#N/A</v>
      </c>
      <c r="Q228" s="347" t="e">
        <f>MIN(IF(H228&gt;0,P228/H228,NA()),FlexTests!$C$20)</f>
        <v>#N/A</v>
      </c>
      <c r="R228" s="347" t="e">
        <f t="shared" si="47"/>
        <v>#N/A</v>
      </c>
      <c r="S228" s="347" t="e">
        <f>SUM(R228:$R$952)</f>
        <v>#N/A</v>
      </c>
      <c r="T228" s="347" t="e">
        <f t="shared" si="48"/>
        <v>#N/A</v>
      </c>
      <c r="U228" s="350" t="e">
        <f>SUM(T228:$T$952)*1000</f>
        <v>#N/A</v>
      </c>
      <c r="V228" s="347" t="e">
        <f>R228*IF(ABS(A228)&lt;FlexTests!$C$19,0,1)</f>
        <v>#N/A</v>
      </c>
      <c r="W228" s="347" t="e">
        <f>SUM(V228:$V$951)</f>
        <v>#N/A</v>
      </c>
      <c r="X228" s="347" t="e">
        <f t="shared" si="58"/>
        <v>#N/A</v>
      </c>
      <c r="Y228" s="350" t="e">
        <f>SUM($X228:X$951)</f>
        <v>#N/A</v>
      </c>
      <c r="Z228" s="347"/>
      <c r="AA228" s="347">
        <f t="shared" si="49"/>
        <v>0</v>
      </c>
      <c r="AB228" s="347">
        <f t="shared" si="50"/>
        <v>0</v>
      </c>
      <c r="AC228" s="347" t="e">
        <f t="shared" si="59"/>
        <v>#N/A</v>
      </c>
      <c r="AD228" s="347" t="e">
        <f t="shared" si="51"/>
        <v>#N/A</v>
      </c>
      <c r="AE228" s="347" t="e">
        <f t="shared" si="52"/>
        <v>#N/A</v>
      </c>
      <c r="AF228" s="347" t="e">
        <f>AD228/'Laminate Schedule'!$E$86/10</f>
        <v>#N/A</v>
      </c>
      <c r="AG228" s="347" t="e">
        <f>AE228/'Laminate Schedule'!$E$90/10</f>
        <v>#N/A</v>
      </c>
      <c r="AH228" s="347">
        <f t="shared" si="60"/>
        <v>0</v>
      </c>
      <c r="AK228" s="567">
        <f t="shared" si="61"/>
        <v>0</v>
      </c>
      <c r="AL228" s="567">
        <f t="shared" si="62"/>
        <v>0</v>
      </c>
      <c r="AM228" s="567">
        <f t="shared" si="63"/>
        <v>0</v>
      </c>
      <c r="AN228" s="347">
        <f>IF(SUM(AK228:AM228)=0,0,(AK228*'Laminate Schedule'!$D$83*'Laminate Schedule'!$C$83+AL228*'Laminate Schedule'!$D$84*'Laminate Schedule'!$C$84+AM228*'Laminate Schedule'!$D$85*'Laminate Schedule'!$C$85)/(AK228*'Laminate Schedule'!$D$83+AL228*'Laminate Schedule'!$D$84+AM228*'Laminate Schedule'!$D$85))</f>
        <v>0</v>
      </c>
      <c r="AO228" s="347">
        <f>AK228*'Laminate Schedule'!$L$12+AL228*'Laminate Schedule'!$L$13+AM228*'Laminate Schedule'!$L$14</f>
        <v>0</v>
      </c>
    </row>
    <row r="229" spans="1:41" s="244" customFormat="1">
      <c r="A229" s="567">
        <v>-722</v>
      </c>
      <c r="B229" s="347">
        <f>IF(ABS(A229)&lt;$C$17,$C$15,$C$16)*IF(ABS(A229)&lt;OutlineParameters!$C$46/2,1,0)</f>
        <v>0</v>
      </c>
      <c r="C229" s="347">
        <f t="shared" si="53"/>
        <v>0</v>
      </c>
      <c r="D229" s="348">
        <f t="shared" si="44"/>
        <v>0</v>
      </c>
      <c r="E229" s="349">
        <f>FlexTests!$C$16*($C$36-ABS(A229))*IF(ABS(A229)&lt;$C$36,1,0)/1000</f>
        <v>0</v>
      </c>
      <c r="F229" s="349">
        <f>IF(NOT(ISNA(I229)),FlexTests!$C$17*(A230-A229)*I229/1000000*($C$36+A229)/1000*IF(ABS(A229)&lt;$C$31/2-FlexTests!$C$18,0,1),0)</f>
        <v>0</v>
      </c>
      <c r="G229" s="349">
        <f>SUM(F$52:$F228)</f>
        <v>0</v>
      </c>
      <c r="H229" s="348">
        <f>CHOOSE(FlexTests!$C$15,E229,G229)</f>
        <v>0</v>
      </c>
      <c r="I229" s="347" t="e">
        <f>IF(ISNA(OutlineParameters!T292*2),OutlineParameters!S292*2,OutlineParameters!T292*2)</f>
        <v>#N/A</v>
      </c>
      <c r="J229" s="347">
        <f>IF(ISNA(RockerConcaveParameters!O288),RockerConcaveParameters!N288,RockerConcaveParameters!O288)</f>
        <v>0</v>
      </c>
      <c r="K229" s="347" t="e">
        <f t="shared" si="54"/>
        <v>#N/A</v>
      </c>
      <c r="L229" s="347" t="e">
        <f t="shared" si="55"/>
        <v>#N/A</v>
      </c>
      <c r="M229" s="347">
        <f t="shared" si="56"/>
        <v>0</v>
      </c>
      <c r="N229" s="347">
        <f t="shared" si="45"/>
        <v>0</v>
      </c>
      <c r="O229" s="347" t="e">
        <f t="shared" si="46"/>
        <v>#N/A</v>
      </c>
      <c r="P229" s="350" t="e">
        <f t="shared" si="57"/>
        <v>#N/A</v>
      </c>
      <c r="Q229" s="347" t="e">
        <f>MIN(IF(H229&gt;0,P229/H229,NA()),FlexTests!$C$20)</f>
        <v>#N/A</v>
      </c>
      <c r="R229" s="347" t="e">
        <f t="shared" si="47"/>
        <v>#N/A</v>
      </c>
      <c r="S229" s="347" t="e">
        <f>SUM(R229:$R$952)</f>
        <v>#N/A</v>
      </c>
      <c r="T229" s="347" t="e">
        <f t="shared" si="48"/>
        <v>#N/A</v>
      </c>
      <c r="U229" s="350" t="e">
        <f>SUM(T229:$T$952)*1000</f>
        <v>#N/A</v>
      </c>
      <c r="V229" s="347" t="e">
        <f>R229*IF(ABS(A229)&lt;FlexTests!$C$19,0,1)</f>
        <v>#N/A</v>
      </c>
      <c r="W229" s="347" t="e">
        <f>SUM(V229:$V$951)</f>
        <v>#N/A</v>
      </c>
      <c r="X229" s="347" t="e">
        <f t="shared" si="58"/>
        <v>#N/A</v>
      </c>
      <c r="Y229" s="350" t="e">
        <f>SUM($X229:X$951)</f>
        <v>#N/A</v>
      </c>
      <c r="Z229" s="347"/>
      <c r="AA229" s="347">
        <f t="shared" si="49"/>
        <v>0</v>
      </c>
      <c r="AB229" s="347">
        <f t="shared" si="50"/>
        <v>0</v>
      </c>
      <c r="AC229" s="347" t="e">
        <f t="shared" si="59"/>
        <v>#N/A</v>
      </c>
      <c r="AD229" s="347" t="e">
        <f t="shared" si="51"/>
        <v>#N/A</v>
      </c>
      <c r="AE229" s="347" t="e">
        <f t="shared" si="52"/>
        <v>#N/A</v>
      </c>
      <c r="AF229" s="347" t="e">
        <f>AD229/'Laminate Schedule'!$E$86/10</f>
        <v>#N/A</v>
      </c>
      <c r="AG229" s="347" t="e">
        <f>AE229/'Laminate Schedule'!$E$90/10</f>
        <v>#N/A</v>
      </c>
      <c r="AH229" s="347">
        <f t="shared" si="60"/>
        <v>0</v>
      </c>
      <c r="AK229" s="567">
        <f t="shared" si="61"/>
        <v>0</v>
      </c>
      <c r="AL229" s="567">
        <f t="shared" si="62"/>
        <v>0</v>
      </c>
      <c r="AM229" s="567">
        <f t="shared" si="63"/>
        <v>0</v>
      </c>
      <c r="AN229" s="347">
        <f>IF(SUM(AK229:AM229)=0,0,(AK229*'Laminate Schedule'!$D$83*'Laminate Schedule'!$C$83+AL229*'Laminate Schedule'!$D$84*'Laminate Schedule'!$C$84+AM229*'Laminate Schedule'!$D$85*'Laminate Schedule'!$C$85)/(AK229*'Laminate Schedule'!$D$83+AL229*'Laminate Schedule'!$D$84+AM229*'Laminate Schedule'!$D$85))</f>
        <v>0</v>
      </c>
      <c r="AO229" s="347">
        <f>AK229*'Laminate Schedule'!$L$12+AL229*'Laminate Schedule'!$L$13+AM229*'Laminate Schedule'!$L$14</f>
        <v>0</v>
      </c>
    </row>
    <row r="230" spans="1:41" s="244" customFormat="1">
      <c r="A230" s="567">
        <v>-721</v>
      </c>
      <c r="B230" s="347">
        <f>IF(ABS(A230)&lt;$C$17,$C$15,$C$16)*IF(ABS(A230)&lt;OutlineParameters!$C$46/2,1,0)</f>
        <v>0</v>
      </c>
      <c r="C230" s="347">
        <f t="shared" si="53"/>
        <v>0</v>
      </c>
      <c r="D230" s="348">
        <f t="shared" si="44"/>
        <v>0</v>
      </c>
      <c r="E230" s="349">
        <f>FlexTests!$C$16*($C$36-ABS(A230))*IF(ABS(A230)&lt;$C$36,1,0)/1000</f>
        <v>0</v>
      </c>
      <c r="F230" s="349">
        <f>IF(NOT(ISNA(I230)),FlexTests!$C$17*(A231-A230)*I230/1000000*($C$36+A230)/1000*IF(ABS(A230)&lt;$C$31/2-FlexTests!$C$18,0,1),0)</f>
        <v>0</v>
      </c>
      <c r="G230" s="349">
        <f>SUM(F$52:$F229)</f>
        <v>0</v>
      </c>
      <c r="H230" s="348">
        <f>CHOOSE(FlexTests!$C$15,E230,G230)</f>
        <v>0</v>
      </c>
      <c r="I230" s="347" t="e">
        <f>IF(ISNA(OutlineParameters!T293*2),OutlineParameters!S293*2,OutlineParameters!T293*2)</f>
        <v>#N/A</v>
      </c>
      <c r="J230" s="347">
        <f>IF(ISNA(RockerConcaveParameters!O289),RockerConcaveParameters!N289,RockerConcaveParameters!O289)</f>
        <v>0</v>
      </c>
      <c r="K230" s="347" t="e">
        <f t="shared" si="54"/>
        <v>#N/A</v>
      </c>
      <c r="L230" s="347" t="e">
        <f t="shared" si="55"/>
        <v>#N/A</v>
      </c>
      <c r="M230" s="347">
        <f t="shared" si="56"/>
        <v>0</v>
      </c>
      <c r="N230" s="347">
        <f t="shared" si="45"/>
        <v>0</v>
      </c>
      <c r="O230" s="347" t="e">
        <f t="shared" si="46"/>
        <v>#N/A</v>
      </c>
      <c r="P230" s="350" t="e">
        <f t="shared" si="57"/>
        <v>#N/A</v>
      </c>
      <c r="Q230" s="347" t="e">
        <f>MIN(IF(H230&gt;0,P230/H230,NA()),FlexTests!$C$20)</f>
        <v>#N/A</v>
      </c>
      <c r="R230" s="347" t="e">
        <f t="shared" si="47"/>
        <v>#N/A</v>
      </c>
      <c r="S230" s="347" t="e">
        <f>SUM(R230:$R$952)</f>
        <v>#N/A</v>
      </c>
      <c r="T230" s="347" t="e">
        <f t="shared" si="48"/>
        <v>#N/A</v>
      </c>
      <c r="U230" s="350" t="e">
        <f>SUM(T230:$T$952)*1000</f>
        <v>#N/A</v>
      </c>
      <c r="V230" s="347" t="e">
        <f>R230*IF(ABS(A230)&lt;FlexTests!$C$19,0,1)</f>
        <v>#N/A</v>
      </c>
      <c r="W230" s="347" t="e">
        <f>SUM(V230:$V$951)</f>
        <v>#N/A</v>
      </c>
      <c r="X230" s="347" t="e">
        <f t="shared" si="58"/>
        <v>#N/A</v>
      </c>
      <c r="Y230" s="350" t="e">
        <f>SUM($X230:X$951)</f>
        <v>#N/A</v>
      </c>
      <c r="Z230" s="347"/>
      <c r="AA230" s="347">
        <f t="shared" si="49"/>
        <v>0</v>
      </c>
      <c r="AB230" s="347">
        <f t="shared" si="50"/>
        <v>0</v>
      </c>
      <c r="AC230" s="347" t="e">
        <f t="shared" si="59"/>
        <v>#N/A</v>
      </c>
      <c r="AD230" s="347" t="e">
        <f t="shared" si="51"/>
        <v>#N/A</v>
      </c>
      <c r="AE230" s="347" t="e">
        <f t="shared" si="52"/>
        <v>#N/A</v>
      </c>
      <c r="AF230" s="347" t="e">
        <f>AD230/'Laminate Schedule'!$E$86/10</f>
        <v>#N/A</v>
      </c>
      <c r="AG230" s="347" t="e">
        <f>AE230/'Laminate Schedule'!$E$90/10</f>
        <v>#N/A</v>
      </c>
      <c r="AH230" s="347">
        <f t="shared" si="60"/>
        <v>0</v>
      </c>
      <c r="AK230" s="567">
        <f t="shared" si="61"/>
        <v>0</v>
      </c>
      <c r="AL230" s="567">
        <f t="shared" si="62"/>
        <v>0</v>
      </c>
      <c r="AM230" s="567">
        <f t="shared" si="63"/>
        <v>0</v>
      </c>
      <c r="AN230" s="347">
        <f>IF(SUM(AK230:AM230)=0,0,(AK230*'Laminate Schedule'!$D$83*'Laminate Schedule'!$C$83+AL230*'Laminate Schedule'!$D$84*'Laminate Schedule'!$C$84+AM230*'Laminate Schedule'!$D$85*'Laminate Schedule'!$C$85)/(AK230*'Laminate Schedule'!$D$83+AL230*'Laminate Schedule'!$D$84+AM230*'Laminate Schedule'!$D$85))</f>
        <v>0</v>
      </c>
      <c r="AO230" s="347">
        <f>AK230*'Laminate Schedule'!$L$12+AL230*'Laminate Schedule'!$L$13+AM230*'Laminate Schedule'!$L$14</f>
        <v>0</v>
      </c>
    </row>
    <row r="231" spans="1:41" s="244" customFormat="1">
      <c r="A231" s="567">
        <v>-720</v>
      </c>
      <c r="B231" s="347">
        <f>IF(ABS(A231)&lt;$C$17,$C$15,$C$16)*IF(ABS(A231)&lt;OutlineParameters!$C$46/2,1,0)</f>
        <v>0</v>
      </c>
      <c r="C231" s="347">
        <f t="shared" si="53"/>
        <v>0</v>
      </c>
      <c r="D231" s="348">
        <f t="shared" si="44"/>
        <v>0</v>
      </c>
      <c r="E231" s="349">
        <f>FlexTests!$C$16*($C$36-ABS(A231))*IF(ABS(A231)&lt;$C$36,1,0)/1000</f>
        <v>0</v>
      </c>
      <c r="F231" s="349">
        <f>IF(NOT(ISNA(I231)),FlexTests!$C$17*(A232-A231)*I231/1000000*($C$36+A231)/1000*IF(ABS(A231)&lt;$C$31/2-FlexTests!$C$18,0,1),0)</f>
        <v>0</v>
      </c>
      <c r="G231" s="349">
        <f>SUM(F$52:$F230)</f>
        <v>0</v>
      </c>
      <c r="H231" s="348">
        <f>CHOOSE(FlexTests!$C$15,E231,G231)</f>
        <v>0</v>
      </c>
      <c r="I231" s="347" t="e">
        <f>IF(ISNA(OutlineParameters!T294*2),OutlineParameters!S294*2,OutlineParameters!T294*2)</f>
        <v>#N/A</v>
      </c>
      <c r="J231" s="347">
        <f>IF(ISNA(RockerConcaveParameters!O290),RockerConcaveParameters!N290,RockerConcaveParameters!O290)</f>
        <v>0</v>
      </c>
      <c r="K231" s="347" t="e">
        <f t="shared" si="54"/>
        <v>#N/A</v>
      </c>
      <c r="L231" s="347" t="e">
        <f t="shared" si="55"/>
        <v>#N/A</v>
      </c>
      <c r="M231" s="347">
        <f t="shared" si="56"/>
        <v>0</v>
      </c>
      <c r="N231" s="347">
        <f t="shared" si="45"/>
        <v>0</v>
      </c>
      <c r="O231" s="347" t="e">
        <f t="shared" si="46"/>
        <v>#N/A</v>
      </c>
      <c r="P231" s="350" t="e">
        <f t="shared" si="57"/>
        <v>#N/A</v>
      </c>
      <c r="Q231" s="347" t="e">
        <f>MIN(IF(H231&gt;0,P231/H231,NA()),FlexTests!$C$20)</f>
        <v>#N/A</v>
      </c>
      <c r="R231" s="347" t="e">
        <f t="shared" si="47"/>
        <v>#N/A</v>
      </c>
      <c r="S231" s="347" t="e">
        <f>SUM(R231:$R$952)</f>
        <v>#N/A</v>
      </c>
      <c r="T231" s="347" t="e">
        <f t="shared" si="48"/>
        <v>#N/A</v>
      </c>
      <c r="U231" s="350" t="e">
        <f>SUM(T231:$T$952)*1000</f>
        <v>#N/A</v>
      </c>
      <c r="V231" s="347" t="e">
        <f>R231*IF(ABS(A231)&lt;FlexTests!$C$19,0,1)</f>
        <v>#N/A</v>
      </c>
      <c r="W231" s="347" t="e">
        <f>SUM(V231:$V$951)</f>
        <v>#N/A</v>
      </c>
      <c r="X231" s="347" t="e">
        <f t="shared" si="58"/>
        <v>#N/A</v>
      </c>
      <c r="Y231" s="350" t="e">
        <f>SUM($X231:X$951)</f>
        <v>#N/A</v>
      </c>
      <c r="Z231" s="347"/>
      <c r="AA231" s="347">
        <f t="shared" si="49"/>
        <v>0</v>
      </c>
      <c r="AB231" s="347">
        <f t="shared" si="50"/>
        <v>0</v>
      </c>
      <c r="AC231" s="347" t="e">
        <f t="shared" si="59"/>
        <v>#N/A</v>
      </c>
      <c r="AD231" s="347" t="e">
        <f t="shared" si="51"/>
        <v>#N/A</v>
      </c>
      <c r="AE231" s="347" t="e">
        <f t="shared" si="52"/>
        <v>#N/A</v>
      </c>
      <c r="AF231" s="347" t="e">
        <f>AD231/'Laminate Schedule'!$E$86/10</f>
        <v>#N/A</v>
      </c>
      <c r="AG231" s="347" t="e">
        <f>AE231/'Laminate Schedule'!$E$90/10</f>
        <v>#N/A</v>
      </c>
      <c r="AH231" s="347">
        <f t="shared" si="60"/>
        <v>0</v>
      </c>
      <c r="AK231" s="567">
        <f t="shared" si="61"/>
        <v>0</v>
      </c>
      <c r="AL231" s="567">
        <f t="shared" si="62"/>
        <v>0</v>
      </c>
      <c r="AM231" s="567">
        <f t="shared" si="63"/>
        <v>0</v>
      </c>
      <c r="AN231" s="347">
        <f>IF(SUM(AK231:AM231)=0,0,(AK231*'Laminate Schedule'!$D$83*'Laminate Schedule'!$C$83+AL231*'Laminate Schedule'!$D$84*'Laminate Schedule'!$C$84+AM231*'Laminate Schedule'!$D$85*'Laminate Schedule'!$C$85)/(AK231*'Laminate Schedule'!$D$83+AL231*'Laminate Schedule'!$D$84+AM231*'Laminate Schedule'!$D$85))</f>
        <v>0</v>
      </c>
      <c r="AO231" s="347">
        <f>AK231*'Laminate Schedule'!$L$12+AL231*'Laminate Schedule'!$L$13+AM231*'Laminate Schedule'!$L$14</f>
        <v>0</v>
      </c>
    </row>
    <row r="232" spans="1:41" s="244" customFormat="1">
      <c r="A232" s="567">
        <v>-719</v>
      </c>
      <c r="B232" s="347">
        <f>IF(ABS(A232)&lt;$C$17,$C$15,$C$16)*IF(ABS(A232)&lt;OutlineParameters!$C$46/2,1,0)</f>
        <v>0</v>
      </c>
      <c r="C232" s="347">
        <f t="shared" si="53"/>
        <v>0</v>
      </c>
      <c r="D232" s="348">
        <f t="shared" si="44"/>
        <v>0</v>
      </c>
      <c r="E232" s="349">
        <f>FlexTests!$C$16*($C$36-ABS(A232))*IF(ABS(A232)&lt;$C$36,1,0)/1000</f>
        <v>0</v>
      </c>
      <c r="F232" s="349">
        <f>IF(NOT(ISNA(I232)),FlexTests!$C$17*(A233-A232)*I232/1000000*($C$36+A232)/1000*IF(ABS(A232)&lt;$C$31/2-FlexTests!$C$18,0,1),0)</f>
        <v>0</v>
      </c>
      <c r="G232" s="349">
        <f>SUM(F$52:$F231)</f>
        <v>0</v>
      </c>
      <c r="H232" s="348">
        <f>CHOOSE(FlexTests!$C$15,E232,G232)</f>
        <v>0</v>
      </c>
      <c r="I232" s="347" t="e">
        <f>IF(ISNA(OutlineParameters!T295*2),OutlineParameters!S295*2,OutlineParameters!T295*2)</f>
        <v>#N/A</v>
      </c>
      <c r="J232" s="347">
        <f>IF(ISNA(RockerConcaveParameters!O291),RockerConcaveParameters!N291,RockerConcaveParameters!O291)</f>
        <v>0</v>
      </c>
      <c r="K232" s="347" t="e">
        <f t="shared" si="54"/>
        <v>#N/A</v>
      </c>
      <c r="L232" s="347" t="e">
        <f t="shared" si="55"/>
        <v>#N/A</v>
      </c>
      <c r="M232" s="347">
        <f t="shared" si="56"/>
        <v>0</v>
      </c>
      <c r="N232" s="347">
        <f t="shared" si="45"/>
        <v>0</v>
      </c>
      <c r="O232" s="347" t="e">
        <f t="shared" si="46"/>
        <v>#N/A</v>
      </c>
      <c r="P232" s="350" t="e">
        <f t="shared" si="57"/>
        <v>#N/A</v>
      </c>
      <c r="Q232" s="347" t="e">
        <f>MIN(IF(H232&gt;0,P232/H232,NA()),FlexTests!$C$20)</f>
        <v>#N/A</v>
      </c>
      <c r="R232" s="347" t="e">
        <f t="shared" si="47"/>
        <v>#N/A</v>
      </c>
      <c r="S232" s="347" t="e">
        <f>SUM(R232:$R$952)</f>
        <v>#N/A</v>
      </c>
      <c r="T232" s="347" t="e">
        <f t="shared" si="48"/>
        <v>#N/A</v>
      </c>
      <c r="U232" s="350" t="e">
        <f>SUM(T232:$T$952)*1000</f>
        <v>#N/A</v>
      </c>
      <c r="V232" s="347" t="e">
        <f>R232*IF(ABS(A232)&lt;FlexTests!$C$19,0,1)</f>
        <v>#N/A</v>
      </c>
      <c r="W232" s="347" t="e">
        <f>SUM(V232:$V$951)</f>
        <v>#N/A</v>
      </c>
      <c r="X232" s="347" t="e">
        <f t="shared" si="58"/>
        <v>#N/A</v>
      </c>
      <c r="Y232" s="350" t="e">
        <f>SUM($X232:X$951)</f>
        <v>#N/A</v>
      </c>
      <c r="Z232" s="347"/>
      <c r="AA232" s="347">
        <f t="shared" si="49"/>
        <v>0</v>
      </c>
      <c r="AB232" s="347">
        <f t="shared" si="50"/>
        <v>0</v>
      </c>
      <c r="AC232" s="347" t="e">
        <f t="shared" si="59"/>
        <v>#N/A</v>
      </c>
      <c r="AD232" s="347" t="e">
        <f t="shared" si="51"/>
        <v>#N/A</v>
      </c>
      <c r="AE232" s="347" t="e">
        <f t="shared" si="52"/>
        <v>#N/A</v>
      </c>
      <c r="AF232" s="347" t="e">
        <f>AD232/'Laminate Schedule'!$E$86/10</f>
        <v>#N/A</v>
      </c>
      <c r="AG232" s="347" t="e">
        <f>AE232/'Laminate Schedule'!$E$90/10</f>
        <v>#N/A</v>
      </c>
      <c r="AH232" s="347">
        <f t="shared" si="60"/>
        <v>0</v>
      </c>
      <c r="AK232" s="567">
        <f t="shared" si="61"/>
        <v>0</v>
      </c>
      <c r="AL232" s="567">
        <f t="shared" si="62"/>
        <v>0</v>
      </c>
      <c r="AM232" s="567">
        <f t="shared" si="63"/>
        <v>0</v>
      </c>
      <c r="AN232" s="347">
        <f>IF(SUM(AK232:AM232)=0,0,(AK232*'Laminate Schedule'!$D$83*'Laminate Schedule'!$C$83+AL232*'Laminate Schedule'!$D$84*'Laminate Schedule'!$C$84+AM232*'Laminate Schedule'!$D$85*'Laminate Schedule'!$C$85)/(AK232*'Laminate Schedule'!$D$83+AL232*'Laminate Schedule'!$D$84+AM232*'Laminate Schedule'!$D$85))</f>
        <v>0</v>
      </c>
      <c r="AO232" s="347">
        <f>AK232*'Laminate Schedule'!$L$12+AL232*'Laminate Schedule'!$L$13+AM232*'Laminate Schedule'!$L$14</f>
        <v>0</v>
      </c>
    </row>
    <row r="233" spans="1:41" s="244" customFormat="1">
      <c r="A233" s="567">
        <v>-718</v>
      </c>
      <c r="B233" s="347">
        <f>IF(ABS(A233)&lt;$C$17,$C$15,$C$16)*IF(ABS(A233)&lt;OutlineParameters!$C$46/2,1,0)</f>
        <v>0</v>
      </c>
      <c r="C233" s="347">
        <f t="shared" si="53"/>
        <v>0</v>
      </c>
      <c r="D233" s="348">
        <f t="shared" si="44"/>
        <v>0</v>
      </c>
      <c r="E233" s="349">
        <f>FlexTests!$C$16*($C$36-ABS(A233))*IF(ABS(A233)&lt;$C$36,1,0)/1000</f>
        <v>0</v>
      </c>
      <c r="F233" s="349">
        <f>IF(NOT(ISNA(I233)),FlexTests!$C$17*(A234-A233)*I233/1000000*($C$36+A233)/1000*IF(ABS(A233)&lt;$C$31/2-FlexTests!$C$18,0,1),0)</f>
        <v>0</v>
      </c>
      <c r="G233" s="349">
        <f>SUM(F$52:$F232)</f>
        <v>0</v>
      </c>
      <c r="H233" s="348">
        <f>CHOOSE(FlexTests!$C$15,E233,G233)</f>
        <v>0</v>
      </c>
      <c r="I233" s="347" t="e">
        <f>IF(ISNA(OutlineParameters!T296*2),OutlineParameters!S296*2,OutlineParameters!T296*2)</f>
        <v>#N/A</v>
      </c>
      <c r="J233" s="347">
        <f>IF(ISNA(RockerConcaveParameters!O292),RockerConcaveParameters!N292,RockerConcaveParameters!O292)</f>
        <v>0</v>
      </c>
      <c r="K233" s="347" t="e">
        <f t="shared" si="54"/>
        <v>#N/A</v>
      </c>
      <c r="L233" s="347" t="e">
        <f t="shared" si="55"/>
        <v>#N/A</v>
      </c>
      <c r="M233" s="347">
        <f t="shared" si="56"/>
        <v>0</v>
      </c>
      <c r="N233" s="347">
        <f t="shared" si="45"/>
        <v>0</v>
      </c>
      <c r="O233" s="347" t="e">
        <f t="shared" si="46"/>
        <v>#N/A</v>
      </c>
      <c r="P233" s="350" t="e">
        <f t="shared" si="57"/>
        <v>#N/A</v>
      </c>
      <c r="Q233" s="347" t="e">
        <f>MIN(IF(H233&gt;0,P233/H233,NA()),FlexTests!$C$20)</f>
        <v>#N/A</v>
      </c>
      <c r="R233" s="347" t="e">
        <f t="shared" si="47"/>
        <v>#N/A</v>
      </c>
      <c r="S233" s="347" t="e">
        <f>SUM(R233:$R$952)</f>
        <v>#N/A</v>
      </c>
      <c r="T233" s="347" t="e">
        <f t="shared" si="48"/>
        <v>#N/A</v>
      </c>
      <c r="U233" s="350" t="e">
        <f>SUM(T233:$T$952)*1000</f>
        <v>#N/A</v>
      </c>
      <c r="V233" s="347" t="e">
        <f>R233*IF(ABS(A233)&lt;FlexTests!$C$19,0,1)</f>
        <v>#N/A</v>
      </c>
      <c r="W233" s="347" t="e">
        <f>SUM(V233:$V$951)</f>
        <v>#N/A</v>
      </c>
      <c r="X233" s="347" t="e">
        <f t="shared" si="58"/>
        <v>#N/A</v>
      </c>
      <c r="Y233" s="350" t="e">
        <f>SUM($X233:X$951)</f>
        <v>#N/A</v>
      </c>
      <c r="Z233" s="347"/>
      <c r="AA233" s="347">
        <f t="shared" si="49"/>
        <v>0</v>
      </c>
      <c r="AB233" s="347">
        <f t="shared" si="50"/>
        <v>0</v>
      </c>
      <c r="AC233" s="347" t="e">
        <f t="shared" si="59"/>
        <v>#N/A</v>
      </c>
      <c r="AD233" s="347" t="e">
        <f t="shared" si="51"/>
        <v>#N/A</v>
      </c>
      <c r="AE233" s="347" t="e">
        <f t="shared" si="52"/>
        <v>#N/A</v>
      </c>
      <c r="AF233" s="347" t="e">
        <f>AD233/'Laminate Schedule'!$E$86/10</f>
        <v>#N/A</v>
      </c>
      <c r="AG233" s="347" t="e">
        <f>AE233/'Laminate Schedule'!$E$90/10</f>
        <v>#N/A</v>
      </c>
      <c r="AH233" s="347">
        <f t="shared" si="60"/>
        <v>0</v>
      </c>
      <c r="AK233" s="567">
        <f t="shared" si="61"/>
        <v>0</v>
      </c>
      <c r="AL233" s="567">
        <f t="shared" si="62"/>
        <v>0</v>
      </c>
      <c r="AM233" s="567">
        <f t="shared" si="63"/>
        <v>0</v>
      </c>
      <c r="AN233" s="347">
        <f>IF(SUM(AK233:AM233)=0,0,(AK233*'Laminate Schedule'!$D$83*'Laminate Schedule'!$C$83+AL233*'Laminate Schedule'!$D$84*'Laminate Schedule'!$C$84+AM233*'Laminate Schedule'!$D$85*'Laminate Schedule'!$C$85)/(AK233*'Laminate Schedule'!$D$83+AL233*'Laminate Schedule'!$D$84+AM233*'Laminate Schedule'!$D$85))</f>
        <v>0</v>
      </c>
      <c r="AO233" s="347">
        <f>AK233*'Laminate Schedule'!$L$12+AL233*'Laminate Schedule'!$L$13+AM233*'Laminate Schedule'!$L$14</f>
        <v>0</v>
      </c>
    </row>
    <row r="234" spans="1:41" s="244" customFormat="1">
      <c r="A234" s="567">
        <v>-717</v>
      </c>
      <c r="B234" s="347">
        <f>IF(ABS(A234)&lt;$C$17,$C$15,$C$16)*IF(ABS(A234)&lt;OutlineParameters!$C$46/2,1,0)</f>
        <v>0</v>
      </c>
      <c r="C234" s="347">
        <f t="shared" si="53"/>
        <v>0</v>
      </c>
      <c r="D234" s="348">
        <f t="shared" si="44"/>
        <v>0</v>
      </c>
      <c r="E234" s="349">
        <f>FlexTests!$C$16*($C$36-ABS(A234))*IF(ABS(A234)&lt;$C$36,1,0)/1000</f>
        <v>0</v>
      </c>
      <c r="F234" s="349">
        <f>IF(NOT(ISNA(I234)),FlexTests!$C$17*(A235-A234)*I234/1000000*($C$36+A234)/1000*IF(ABS(A234)&lt;$C$31/2-FlexTests!$C$18,0,1),0)</f>
        <v>0</v>
      </c>
      <c r="G234" s="349">
        <f>SUM(F$52:$F233)</f>
        <v>0</v>
      </c>
      <c r="H234" s="348">
        <f>CHOOSE(FlexTests!$C$15,E234,G234)</f>
        <v>0</v>
      </c>
      <c r="I234" s="347" t="e">
        <f>IF(ISNA(OutlineParameters!T297*2),OutlineParameters!S297*2,OutlineParameters!T297*2)</f>
        <v>#N/A</v>
      </c>
      <c r="J234" s="347">
        <f>IF(ISNA(RockerConcaveParameters!O293),RockerConcaveParameters!N293,RockerConcaveParameters!O293)</f>
        <v>0</v>
      </c>
      <c r="K234" s="347" t="e">
        <f t="shared" si="54"/>
        <v>#N/A</v>
      </c>
      <c r="L234" s="347" t="e">
        <f t="shared" si="55"/>
        <v>#N/A</v>
      </c>
      <c r="M234" s="347">
        <f t="shared" si="56"/>
        <v>0</v>
      </c>
      <c r="N234" s="347">
        <f t="shared" si="45"/>
        <v>0</v>
      </c>
      <c r="O234" s="347" t="e">
        <f t="shared" si="46"/>
        <v>#N/A</v>
      </c>
      <c r="P234" s="350" t="e">
        <f t="shared" si="57"/>
        <v>#N/A</v>
      </c>
      <c r="Q234" s="347" t="e">
        <f>MIN(IF(H234&gt;0,P234/H234,NA()),FlexTests!$C$20)</f>
        <v>#N/A</v>
      </c>
      <c r="R234" s="347" t="e">
        <f t="shared" si="47"/>
        <v>#N/A</v>
      </c>
      <c r="S234" s="347" t="e">
        <f>SUM(R234:$R$952)</f>
        <v>#N/A</v>
      </c>
      <c r="T234" s="347" t="e">
        <f t="shared" si="48"/>
        <v>#N/A</v>
      </c>
      <c r="U234" s="350" t="e">
        <f>SUM(T234:$T$952)*1000</f>
        <v>#N/A</v>
      </c>
      <c r="V234" s="347" t="e">
        <f>R234*IF(ABS(A234)&lt;FlexTests!$C$19,0,1)</f>
        <v>#N/A</v>
      </c>
      <c r="W234" s="347" t="e">
        <f>SUM(V234:$V$951)</f>
        <v>#N/A</v>
      </c>
      <c r="X234" s="347" t="e">
        <f t="shared" si="58"/>
        <v>#N/A</v>
      </c>
      <c r="Y234" s="350" t="e">
        <f>SUM($X234:X$951)</f>
        <v>#N/A</v>
      </c>
      <c r="Z234" s="347"/>
      <c r="AA234" s="347">
        <f t="shared" si="49"/>
        <v>0</v>
      </c>
      <c r="AB234" s="347">
        <f t="shared" si="50"/>
        <v>0</v>
      </c>
      <c r="AC234" s="347" t="e">
        <f t="shared" si="59"/>
        <v>#N/A</v>
      </c>
      <c r="AD234" s="347" t="e">
        <f t="shared" si="51"/>
        <v>#N/A</v>
      </c>
      <c r="AE234" s="347" t="e">
        <f t="shared" si="52"/>
        <v>#N/A</v>
      </c>
      <c r="AF234" s="347" t="e">
        <f>AD234/'Laminate Schedule'!$E$86/10</f>
        <v>#N/A</v>
      </c>
      <c r="AG234" s="347" t="e">
        <f>AE234/'Laminate Schedule'!$E$90/10</f>
        <v>#N/A</v>
      </c>
      <c r="AH234" s="347">
        <f t="shared" si="60"/>
        <v>0</v>
      </c>
      <c r="AK234" s="567">
        <f t="shared" si="61"/>
        <v>0</v>
      </c>
      <c r="AL234" s="567">
        <f t="shared" si="62"/>
        <v>0</v>
      </c>
      <c r="AM234" s="567">
        <f t="shared" si="63"/>
        <v>0</v>
      </c>
      <c r="AN234" s="347">
        <f>IF(SUM(AK234:AM234)=0,0,(AK234*'Laminate Schedule'!$D$83*'Laminate Schedule'!$C$83+AL234*'Laminate Schedule'!$D$84*'Laminate Schedule'!$C$84+AM234*'Laminate Schedule'!$D$85*'Laminate Schedule'!$C$85)/(AK234*'Laminate Schedule'!$D$83+AL234*'Laminate Schedule'!$D$84+AM234*'Laminate Schedule'!$D$85))</f>
        <v>0</v>
      </c>
      <c r="AO234" s="347">
        <f>AK234*'Laminate Schedule'!$L$12+AL234*'Laminate Schedule'!$L$13+AM234*'Laminate Schedule'!$L$14</f>
        <v>0</v>
      </c>
    </row>
    <row r="235" spans="1:41" s="244" customFormat="1">
      <c r="A235" s="567">
        <v>-716</v>
      </c>
      <c r="B235" s="347">
        <f>IF(ABS(A235)&lt;$C$17,$C$15,$C$16)*IF(ABS(A235)&lt;OutlineParameters!$C$46/2,1,0)</f>
        <v>0</v>
      </c>
      <c r="C235" s="347">
        <f t="shared" si="53"/>
        <v>0</v>
      </c>
      <c r="D235" s="348">
        <f t="shared" si="44"/>
        <v>0</v>
      </c>
      <c r="E235" s="349">
        <f>FlexTests!$C$16*($C$36-ABS(A235))*IF(ABS(A235)&lt;$C$36,1,0)/1000</f>
        <v>0</v>
      </c>
      <c r="F235" s="349">
        <f>IF(NOT(ISNA(I235)),FlexTests!$C$17*(A236-A235)*I235/1000000*($C$36+A235)/1000*IF(ABS(A235)&lt;$C$31/2-FlexTests!$C$18,0,1),0)</f>
        <v>0</v>
      </c>
      <c r="G235" s="349">
        <f>SUM(F$52:$F234)</f>
        <v>0</v>
      </c>
      <c r="H235" s="348">
        <f>CHOOSE(FlexTests!$C$15,E235,G235)</f>
        <v>0</v>
      </c>
      <c r="I235" s="347" t="e">
        <f>IF(ISNA(OutlineParameters!T298*2),OutlineParameters!S298*2,OutlineParameters!T298*2)</f>
        <v>#N/A</v>
      </c>
      <c r="J235" s="347">
        <f>IF(ISNA(RockerConcaveParameters!O294),RockerConcaveParameters!N294,RockerConcaveParameters!O294)</f>
        <v>0</v>
      </c>
      <c r="K235" s="347" t="e">
        <f t="shared" si="54"/>
        <v>#N/A</v>
      </c>
      <c r="L235" s="347" t="e">
        <f t="shared" si="55"/>
        <v>#N/A</v>
      </c>
      <c r="M235" s="347">
        <f t="shared" si="56"/>
        <v>0</v>
      </c>
      <c r="N235" s="347">
        <f t="shared" si="45"/>
        <v>0</v>
      </c>
      <c r="O235" s="347" t="e">
        <f t="shared" si="46"/>
        <v>#N/A</v>
      </c>
      <c r="P235" s="350" t="e">
        <f t="shared" si="57"/>
        <v>#N/A</v>
      </c>
      <c r="Q235" s="347" t="e">
        <f>MIN(IF(H235&gt;0,P235/H235,NA()),FlexTests!$C$20)</f>
        <v>#N/A</v>
      </c>
      <c r="R235" s="347" t="e">
        <f t="shared" si="47"/>
        <v>#N/A</v>
      </c>
      <c r="S235" s="347" t="e">
        <f>SUM(R235:$R$952)</f>
        <v>#N/A</v>
      </c>
      <c r="T235" s="347" t="e">
        <f t="shared" si="48"/>
        <v>#N/A</v>
      </c>
      <c r="U235" s="350" t="e">
        <f>SUM(T235:$T$952)*1000</f>
        <v>#N/A</v>
      </c>
      <c r="V235" s="347" t="e">
        <f>R235*IF(ABS(A235)&lt;FlexTests!$C$19,0,1)</f>
        <v>#N/A</v>
      </c>
      <c r="W235" s="347" t="e">
        <f>SUM(V235:$V$951)</f>
        <v>#N/A</v>
      </c>
      <c r="X235" s="347" t="e">
        <f t="shared" si="58"/>
        <v>#N/A</v>
      </c>
      <c r="Y235" s="350" t="e">
        <f>SUM($X235:X$951)</f>
        <v>#N/A</v>
      </c>
      <c r="Z235" s="347"/>
      <c r="AA235" s="347">
        <f t="shared" si="49"/>
        <v>0</v>
      </c>
      <c r="AB235" s="347">
        <f t="shared" si="50"/>
        <v>0</v>
      </c>
      <c r="AC235" s="347" t="e">
        <f t="shared" si="59"/>
        <v>#N/A</v>
      </c>
      <c r="AD235" s="347" t="e">
        <f t="shared" si="51"/>
        <v>#N/A</v>
      </c>
      <c r="AE235" s="347" t="e">
        <f t="shared" si="52"/>
        <v>#N/A</v>
      </c>
      <c r="AF235" s="347" t="e">
        <f>AD235/'Laminate Schedule'!$E$86/10</f>
        <v>#N/A</v>
      </c>
      <c r="AG235" s="347" t="e">
        <f>AE235/'Laminate Schedule'!$E$90/10</f>
        <v>#N/A</v>
      </c>
      <c r="AH235" s="347">
        <f t="shared" si="60"/>
        <v>0</v>
      </c>
      <c r="AK235" s="567">
        <f t="shared" si="61"/>
        <v>0</v>
      </c>
      <c r="AL235" s="567">
        <f t="shared" si="62"/>
        <v>0</v>
      </c>
      <c r="AM235" s="567">
        <f t="shared" si="63"/>
        <v>0</v>
      </c>
      <c r="AN235" s="347">
        <f>IF(SUM(AK235:AM235)=0,0,(AK235*'Laminate Schedule'!$D$83*'Laminate Schedule'!$C$83+AL235*'Laminate Schedule'!$D$84*'Laminate Schedule'!$C$84+AM235*'Laminate Schedule'!$D$85*'Laminate Schedule'!$C$85)/(AK235*'Laminate Schedule'!$D$83+AL235*'Laminate Schedule'!$D$84+AM235*'Laminate Schedule'!$D$85))</f>
        <v>0</v>
      </c>
      <c r="AO235" s="347">
        <f>AK235*'Laminate Schedule'!$L$12+AL235*'Laminate Schedule'!$L$13+AM235*'Laminate Schedule'!$L$14</f>
        <v>0</v>
      </c>
    </row>
    <row r="236" spans="1:41" s="244" customFormat="1">
      <c r="A236" s="567">
        <v>-715</v>
      </c>
      <c r="B236" s="347">
        <f>IF(ABS(A236)&lt;$C$17,$C$15,$C$16)*IF(ABS(A236)&lt;OutlineParameters!$C$46/2,1,0)</f>
        <v>0</v>
      </c>
      <c r="C236" s="347">
        <f t="shared" si="53"/>
        <v>0</v>
      </c>
      <c r="D236" s="348">
        <f t="shared" si="44"/>
        <v>0</v>
      </c>
      <c r="E236" s="349">
        <f>FlexTests!$C$16*($C$36-ABS(A236))*IF(ABS(A236)&lt;$C$36,1,0)/1000</f>
        <v>0</v>
      </c>
      <c r="F236" s="349">
        <f>IF(NOT(ISNA(I236)),FlexTests!$C$17*(A237-A236)*I236/1000000*($C$36+A236)/1000*IF(ABS(A236)&lt;$C$31/2-FlexTests!$C$18,0,1),0)</f>
        <v>0</v>
      </c>
      <c r="G236" s="349">
        <f>SUM(F$52:$F235)</f>
        <v>0</v>
      </c>
      <c r="H236" s="348">
        <f>CHOOSE(FlexTests!$C$15,E236,G236)</f>
        <v>0</v>
      </c>
      <c r="I236" s="347" t="e">
        <f>IF(ISNA(OutlineParameters!T299*2),OutlineParameters!S299*2,OutlineParameters!T299*2)</f>
        <v>#N/A</v>
      </c>
      <c r="J236" s="347">
        <f>IF(ISNA(RockerConcaveParameters!O295),RockerConcaveParameters!N295,RockerConcaveParameters!O295)</f>
        <v>0</v>
      </c>
      <c r="K236" s="347" t="e">
        <f t="shared" si="54"/>
        <v>#N/A</v>
      </c>
      <c r="L236" s="347" t="e">
        <f t="shared" si="55"/>
        <v>#N/A</v>
      </c>
      <c r="M236" s="347">
        <f t="shared" si="56"/>
        <v>0</v>
      </c>
      <c r="N236" s="347">
        <f t="shared" si="45"/>
        <v>0</v>
      </c>
      <c r="O236" s="347" t="e">
        <f t="shared" si="46"/>
        <v>#N/A</v>
      </c>
      <c r="P236" s="350" t="e">
        <f t="shared" si="57"/>
        <v>#N/A</v>
      </c>
      <c r="Q236" s="347" t="e">
        <f>MIN(IF(H236&gt;0,P236/H236,NA()),FlexTests!$C$20)</f>
        <v>#N/A</v>
      </c>
      <c r="R236" s="347" t="e">
        <f t="shared" si="47"/>
        <v>#N/A</v>
      </c>
      <c r="S236" s="347" t="e">
        <f>SUM(R236:$R$952)</f>
        <v>#N/A</v>
      </c>
      <c r="T236" s="347" t="e">
        <f t="shared" si="48"/>
        <v>#N/A</v>
      </c>
      <c r="U236" s="350" t="e">
        <f>SUM(T236:$T$952)*1000</f>
        <v>#N/A</v>
      </c>
      <c r="V236" s="347" t="e">
        <f>R236*IF(ABS(A236)&lt;FlexTests!$C$19,0,1)</f>
        <v>#N/A</v>
      </c>
      <c r="W236" s="347" t="e">
        <f>SUM(V236:$V$951)</f>
        <v>#N/A</v>
      </c>
      <c r="X236" s="347" t="e">
        <f t="shared" si="58"/>
        <v>#N/A</v>
      </c>
      <c r="Y236" s="350" t="e">
        <f>SUM($X236:X$951)</f>
        <v>#N/A</v>
      </c>
      <c r="Z236" s="347"/>
      <c r="AA236" s="347">
        <f t="shared" si="49"/>
        <v>0</v>
      </c>
      <c r="AB236" s="347">
        <f t="shared" si="50"/>
        <v>0</v>
      </c>
      <c r="AC236" s="347" t="e">
        <f t="shared" si="59"/>
        <v>#N/A</v>
      </c>
      <c r="AD236" s="347" t="e">
        <f t="shared" si="51"/>
        <v>#N/A</v>
      </c>
      <c r="AE236" s="347" t="e">
        <f t="shared" si="52"/>
        <v>#N/A</v>
      </c>
      <c r="AF236" s="347" t="e">
        <f>AD236/'Laminate Schedule'!$E$86/10</f>
        <v>#N/A</v>
      </c>
      <c r="AG236" s="347" t="e">
        <f>AE236/'Laminate Schedule'!$E$90/10</f>
        <v>#N/A</v>
      </c>
      <c r="AH236" s="347">
        <f t="shared" si="60"/>
        <v>0</v>
      </c>
      <c r="AK236" s="567">
        <f t="shared" si="61"/>
        <v>0</v>
      </c>
      <c r="AL236" s="567">
        <f t="shared" si="62"/>
        <v>0</v>
      </c>
      <c r="AM236" s="567">
        <f t="shared" si="63"/>
        <v>0</v>
      </c>
      <c r="AN236" s="347">
        <f>IF(SUM(AK236:AM236)=0,0,(AK236*'Laminate Schedule'!$D$83*'Laminate Schedule'!$C$83+AL236*'Laminate Schedule'!$D$84*'Laminate Schedule'!$C$84+AM236*'Laminate Schedule'!$D$85*'Laminate Schedule'!$C$85)/(AK236*'Laminate Schedule'!$D$83+AL236*'Laminate Schedule'!$D$84+AM236*'Laminate Schedule'!$D$85))</f>
        <v>0</v>
      </c>
      <c r="AO236" s="347">
        <f>AK236*'Laminate Schedule'!$L$12+AL236*'Laminate Schedule'!$L$13+AM236*'Laminate Schedule'!$L$14</f>
        <v>0</v>
      </c>
    </row>
    <row r="237" spans="1:41" s="244" customFormat="1">
      <c r="A237" s="567">
        <v>-714</v>
      </c>
      <c r="B237" s="347">
        <f>IF(ABS(A237)&lt;$C$17,$C$15,$C$16)*IF(ABS(A237)&lt;OutlineParameters!$C$46/2,1,0)</f>
        <v>0</v>
      </c>
      <c r="C237" s="347">
        <f t="shared" si="53"/>
        <v>0</v>
      </c>
      <c r="D237" s="348">
        <f t="shared" si="44"/>
        <v>0</v>
      </c>
      <c r="E237" s="349">
        <f>FlexTests!$C$16*($C$36-ABS(A237))*IF(ABS(A237)&lt;$C$36,1,0)/1000</f>
        <v>0</v>
      </c>
      <c r="F237" s="349">
        <f>IF(NOT(ISNA(I237)),FlexTests!$C$17*(A238-A237)*I237/1000000*($C$36+A237)/1000*IF(ABS(A237)&lt;$C$31/2-FlexTests!$C$18,0,1),0)</f>
        <v>0</v>
      </c>
      <c r="G237" s="349">
        <f>SUM(F$52:$F236)</f>
        <v>0</v>
      </c>
      <c r="H237" s="348">
        <f>CHOOSE(FlexTests!$C$15,E237,G237)</f>
        <v>0</v>
      </c>
      <c r="I237" s="347" t="e">
        <f>IF(ISNA(OutlineParameters!T300*2),OutlineParameters!S300*2,OutlineParameters!T300*2)</f>
        <v>#N/A</v>
      </c>
      <c r="J237" s="347">
        <f>IF(ISNA(RockerConcaveParameters!O296),RockerConcaveParameters!N296,RockerConcaveParameters!O296)</f>
        <v>0</v>
      </c>
      <c r="K237" s="347" t="e">
        <f t="shared" si="54"/>
        <v>#N/A</v>
      </c>
      <c r="L237" s="347" t="e">
        <f t="shared" si="55"/>
        <v>#N/A</v>
      </c>
      <c r="M237" s="347">
        <f t="shared" si="56"/>
        <v>0</v>
      </c>
      <c r="N237" s="347">
        <f t="shared" si="45"/>
        <v>0</v>
      </c>
      <c r="O237" s="347" t="e">
        <f t="shared" si="46"/>
        <v>#N/A</v>
      </c>
      <c r="P237" s="350" t="e">
        <f t="shared" si="57"/>
        <v>#N/A</v>
      </c>
      <c r="Q237" s="347" t="e">
        <f>MIN(IF(H237&gt;0,P237/H237,NA()),FlexTests!$C$20)</f>
        <v>#N/A</v>
      </c>
      <c r="R237" s="347" t="e">
        <f t="shared" si="47"/>
        <v>#N/A</v>
      </c>
      <c r="S237" s="347" t="e">
        <f>SUM(R237:$R$952)</f>
        <v>#N/A</v>
      </c>
      <c r="T237" s="347" t="e">
        <f t="shared" si="48"/>
        <v>#N/A</v>
      </c>
      <c r="U237" s="350" t="e">
        <f>SUM(T237:$T$952)*1000</f>
        <v>#N/A</v>
      </c>
      <c r="V237" s="347" t="e">
        <f>R237*IF(ABS(A237)&lt;FlexTests!$C$19,0,1)</f>
        <v>#N/A</v>
      </c>
      <c r="W237" s="347" t="e">
        <f>SUM(V237:$V$951)</f>
        <v>#N/A</v>
      </c>
      <c r="X237" s="347" t="e">
        <f t="shared" si="58"/>
        <v>#N/A</v>
      </c>
      <c r="Y237" s="350" t="e">
        <f>SUM($X237:X$951)</f>
        <v>#N/A</v>
      </c>
      <c r="Z237" s="347"/>
      <c r="AA237" s="347">
        <f t="shared" si="49"/>
        <v>0</v>
      </c>
      <c r="AB237" s="347">
        <f t="shared" si="50"/>
        <v>0</v>
      </c>
      <c r="AC237" s="347" t="e">
        <f t="shared" si="59"/>
        <v>#N/A</v>
      </c>
      <c r="AD237" s="347" t="e">
        <f t="shared" si="51"/>
        <v>#N/A</v>
      </c>
      <c r="AE237" s="347" t="e">
        <f t="shared" si="52"/>
        <v>#N/A</v>
      </c>
      <c r="AF237" s="347" t="e">
        <f>AD237/'Laminate Schedule'!$E$86/10</f>
        <v>#N/A</v>
      </c>
      <c r="AG237" s="347" t="e">
        <f>AE237/'Laminate Schedule'!$E$90/10</f>
        <v>#N/A</v>
      </c>
      <c r="AH237" s="347">
        <f t="shared" si="60"/>
        <v>0</v>
      </c>
      <c r="AK237" s="567">
        <f t="shared" si="61"/>
        <v>0</v>
      </c>
      <c r="AL237" s="567">
        <f t="shared" si="62"/>
        <v>0</v>
      </c>
      <c r="AM237" s="567">
        <f t="shared" si="63"/>
        <v>0</v>
      </c>
      <c r="AN237" s="347">
        <f>IF(SUM(AK237:AM237)=0,0,(AK237*'Laminate Schedule'!$D$83*'Laminate Schedule'!$C$83+AL237*'Laminate Schedule'!$D$84*'Laminate Schedule'!$C$84+AM237*'Laminate Schedule'!$D$85*'Laminate Schedule'!$C$85)/(AK237*'Laminate Schedule'!$D$83+AL237*'Laminate Schedule'!$D$84+AM237*'Laminate Schedule'!$D$85))</f>
        <v>0</v>
      </c>
      <c r="AO237" s="347">
        <f>AK237*'Laminate Schedule'!$L$12+AL237*'Laminate Schedule'!$L$13+AM237*'Laminate Schedule'!$L$14</f>
        <v>0</v>
      </c>
    </row>
    <row r="238" spans="1:41" s="244" customFormat="1">
      <c r="A238" s="567">
        <v>-713</v>
      </c>
      <c r="B238" s="347">
        <f>IF(ABS(A238)&lt;$C$17,$C$15,$C$16)*IF(ABS(A238)&lt;OutlineParameters!$C$46/2,1,0)</f>
        <v>0</v>
      </c>
      <c r="C238" s="347">
        <f t="shared" si="53"/>
        <v>0</v>
      </c>
      <c r="D238" s="348">
        <f t="shared" si="44"/>
        <v>0</v>
      </c>
      <c r="E238" s="349">
        <f>FlexTests!$C$16*($C$36-ABS(A238))*IF(ABS(A238)&lt;$C$36,1,0)/1000</f>
        <v>0</v>
      </c>
      <c r="F238" s="349">
        <f>IF(NOT(ISNA(I238)),FlexTests!$C$17*(A239-A238)*I238/1000000*($C$36+A238)/1000*IF(ABS(A238)&lt;$C$31/2-FlexTests!$C$18,0,1),0)</f>
        <v>0</v>
      </c>
      <c r="G238" s="349">
        <f>SUM(F$52:$F237)</f>
        <v>0</v>
      </c>
      <c r="H238" s="348">
        <f>CHOOSE(FlexTests!$C$15,E238,G238)</f>
        <v>0</v>
      </c>
      <c r="I238" s="347" t="e">
        <f>IF(ISNA(OutlineParameters!T301*2),OutlineParameters!S301*2,OutlineParameters!T301*2)</f>
        <v>#N/A</v>
      </c>
      <c r="J238" s="347">
        <f>IF(ISNA(RockerConcaveParameters!O297),RockerConcaveParameters!N297,RockerConcaveParameters!O297)</f>
        <v>0</v>
      </c>
      <c r="K238" s="347" t="e">
        <f t="shared" si="54"/>
        <v>#N/A</v>
      </c>
      <c r="L238" s="347" t="e">
        <f t="shared" si="55"/>
        <v>#N/A</v>
      </c>
      <c r="M238" s="347">
        <f t="shared" si="56"/>
        <v>0</v>
      </c>
      <c r="N238" s="347">
        <f t="shared" si="45"/>
        <v>0</v>
      </c>
      <c r="O238" s="347" t="e">
        <f t="shared" si="46"/>
        <v>#N/A</v>
      </c>
      <c r="P238" s="350" t="e">
        <f t="shared" si="57"/>
        <v>#N/A</v>
      </c>
      <c r="Q238" s="347" t="e">
        <f>MIN(IF(H238&gt;0,P238/H238,NA()),FlexTests!$C$20)</f>
        <v>#N/A</v>
      </c>
      <c r="R238" s="347" t="e">
        <f t="shared" si="47"/>
        <v>#N/A</v>
      </c>
      <c r="S238" s="347" t="e">
        <f>SUM(R238:$R$952)</f>
        <v>#N/A</v>
      </c>
      <c r="T238" s="347" t="e">
        <f t="shared" si="48"/>
        <v>#N/A</v>
      </c>
      <c r="U238" s="350" t="e">
        <f>SUM(T238:$T$952)*1000</f>
        <v>#N/A</v>
      </c>
      <c r="V238" s="347" t="e">
        <f>R238*IF(ABS(A238)&lt;FlexTests!$C$19,0,1)</f>
        <v>#N/A</v>
      </c>
      <c r="W238" s="347" t="e">
        <f>SUM(V238:$V$951)</f>
        <v>#N/A</v>
      </c>
      <c r="X238" s="347" t="e">
        <f t="shared" si="58"/>
        <v>#N/A</v>
      </c>
      <c r="Y238" s="350" t="e">
        <f>SUM($X238:X$951)</f>
        <v>#N/A</v>
      </c>
      <c r="Z238" s="347"/>
      <c r="AA238" s="347">
        <f t="shared" si="49"/>
        <v>0</v>
      </c>
      <c r="AB238" s="347">
        <f t="shared" si="50"/>
        <v>0</v>
      </c>
      <c r="AC238" s="347" t="e">
        <f t="shared" si="59"/>
        <v>#N/A</v>
      </c>
      <c r="AD238" s="347" t="e">
        <f t="shared" si="51"/>
        <v>#N/A</v>
      </c>
      <c r="AE238" s="347" t="e">
        <f t="shared" si="52"/>
        <v>#N/A</v>
      </c>
      <c r="AF238" s="347" t="e">
        <f>AD238/'Laminate Schedule'!$E$86/10</f>
        <v>#N/A</v>
      </c>
      <c r="AG238" s="347" t="e">
        <f>AE238/'Laminate Schedule'!$E$90/10</f>
        <v>#N/A</v>
      </c>
      <c r="AH238" s="347">
        <f t="shared" si="60"/>
        <v>0</v>
      </c>
      <c r="AK238" s="567">
        <f t="shared" si="61"/>
        <v>0</v>
      </c>
      <c r="AL238" s="567">
        <f t="shared" si="62"/>
        <v>0</v>
      </c>
      <c r="AM238" s="567">
        <f t="shared" si="63"/>
        <v>0</v>
      </c>
      <c r="AN238" s="347">
        <f>IF(SUM(AK238:AM238)=0,0,(AK238*'Laminate Schedule'!$D$83*'Laminate Schedule'!$C$83+AL238*'Laminate Schedule'!$D$84*'Laminate Schedule'!$C$84+AM238*'Laminate Schedule'!$D$85*'Laminate Schedule'!$C$85)/(AK238*'Laminate Schedule'!$D$83+AL238*'Laminate Schedule'!$D$84+AM238*'Laminate Schedule'!$D$85))</f>
        <v>0</v>
      </c>
      <c r="AO238" s="347">
        <f>AK238*'Laminate Schedule'!$L$12+AL238*'Laminate Schedule'!$L$13+AM238*'Laminate Schedule'!$L$14</f>
        <v>0</v>
      </c>
    </row>
    <row r="239" spans="1:41" s="244" customFormat="1">
      <c r="A239" s="567">
        <v>-712</v>
      </c>
      <c r="B239" s="347">
        <f>IF(ABS(A239)&lt;$C$17,$C$15,$C$16)*IF(ABS(A239)&lt;OutlineParameters!$C$46/2,1,0)</f>
        <v>0</v>
      </c>
      <c r="C239" s="347">
        <f t="shared" si="53"/>
        <v>0</v>
      </c>
      <c r="D239" s="348">
        <f t="shared" si="44"/>
        <v>0</v>
      </c>
      <c r="E239" s="349">
        <f>FlexTests!$C$16*($C$36-ABS(A239))*IF(ABS(A239)&lt;$C$36,1,0)/1000</f>
        <v>0</v>
      </c>
      <c r="F239" s="349">
        <f>IF(NOT(ISNA(I239)),FlexTests!$C$17*(A240-A239)*I239/1000000*($C$36+A239)/1000*IF(ABS(A239)&lt;$C$31/2-FlexTests!$C$18,0,1),0)</f>
        <v>0</v>
      </c>
      <c r="G239" s="349">
        <f>SUM(F$52:$F238)</f>
        <v>0</v>
      </c>
      <c r="H239" s="348">
        <f>CHOOSE(FlexTests!$C$15,E239,G239)</f>
        <v>0</v>
      </c>
      <c r="I239" s="347" t="e">
        <f>IF(ISNA(OutlineParameters!T302*2),OutlineParameters!S302*2,OutlineParameters!T302*2)</f>
        <v>#N/A</v>
      </c>
      <c r="J239" s="347">
        <f>IF(ISNA(RockerConcaveParameters!O298),RockerConcaveParameters!N298,RockerConcaveParameters!O298)</f>
        <v>0</v>
      </c>
      <c r="K239" s="347" t="e">
        <f t="shared" si="54"/>
        <v>#N/A</v>
      </c>
      <c r="L239" s="347" t="e">
        <f t="shared" si="55"/>
        <v>#N/A</v>
      </c>
      <c r="M239" s="347">
        <f t="shared" si="56"/>
        <v>0</v>
      </c>
      <c r="N239" s="347">
        <f t="shared" si="45"/>
        <v>0</v>
      </c>
      <c r="O239" s="347" t="e">
        <f t="shared" si="46"/>
        <v>#N/A</v>
      </c>
      <c r="P239" s="350" t="e">
        <f t="shared" si="57"/>
        <v>#N/A</v>
      </c>
      <c r="Q239" s="347" t="e">
        <f>MIN(IF(H239&gt;0,P239/H239,NA()),FlexTests!$C$20)</f>
        <v>#N/A</v>
      </c>
      <c r="R239" s="347" t="e">
        <f t="shared" si="47"/>
        <v>#N/A</v>
      </c>
      <c r="S239" s="347" t="e">
        <f>SUM(R239:$R$952)</f>
        <v>#N/A</v>
      </c>
      <c r="T239" s="347" t="e">
        <f t="shared" si="48"/>
        <v>#N/A</v>
      </c>
      <c r="U239" s="350" t="e">
        <f>SUM(T239:$T$952)*1000</f>
        <v>#N/A</v>
      </c>
      <c r="V239" s="347" t="e">
        <f>R239*IF(ABS(A239)&lt;FlexTests!$C$19,0,1)</f>
        <v>#N/A</v>
      </c>
      <c r="W239" s="347" t="e">
        <f>SUM(V239:$V$951)</f>
        <v>#N/A</v>
      </c>
      <c r="X239" s="347" t="e">
        <f t="shared" si="58"/>
        <v>#N/A</v>
      </c>
      <c r="Y239" s="350" t="e">
        <f>SUM($X239:X$951)</f>
        <v>#N/A</v>
      </c>
      <c r="Z239" s="347"/>
      <c r="AA239" s="347">
        <f t="shared" si="49"/>
        <v>0</v>
      </c>
      <c r="AB239" s="347">
        <f t="shared" si="50"/>
        <v>0</v>
      </c>
      <c r="AC239" s="347" t="e">
        <f t="shared" si="59"/>
        <v>#N/A</v>
      </c>
      <c r="AD239" s="347" t="e">
        <f t="shared" si="51"/>
        <v>#N/A</v>
      </c>
      <c r="AE239" s="347" t="e">
        <f t="shared" si="52"/>
        <v>#N/A</v>
      </c>
      <c r="AF239" s="347" t="e">
        <f>AD239/'Laminate Schedule'!$E$86/10</f>
        <v>#N/A</v>
      </c>
      <c r="AG239" s="347" t="e">
        <f>AE239/'Laminate Schedule'!$E$90/10</f>
        <v>#N/A</v>
      </c>
      <c r="AH239" s="347">
        <f t="shared" si="60"/>
        <v>0</v>
      </c>
      <c r="AK239" s="567">
        <f t="shared" si="61"/>
        <v>0</v>
      </c>
      <c r="AL239" s="567">
        <f t="shared" si="62"/>
        <v>0</v>
      </c>
      <c r="AM239" s="567">
        <f t="shared" si="63"/>
        <v>0</v>
      </c>
      <c r="AN239" s="347">
        <f>IF(SUM(AK239:AM239)=0,0,(AK239*'Laminate Schedule'!$D$83*'Laminate Schedule'!$C$83+AL239*'Laminate Schedule'!$D$84*'Laminate Schedule'!$C$84+AM239*'Laminate Schedule'!$D$85*'Laminate Schedule'!$C$85)/(AK239*'Laminate Schedule'!$D$83+AL239*'Laminate Schedule'!$D$84+AM239*'Laminate Schedule'!$D$85))</f>
        <v>0</v>
      </c>
      <c r="AO239" s="347">
        <f>AK239*'Laminate Schedule'!$L$12+AL239*'Laminate Schedule'!$L$13+AM239*'Laminate Schedule'!$L$14</f>
        <v>0</v>
      </c>
    </row>
    <row r="240" spans="1:41" s="244" customFormat="1">
      <c r="A240" s="567">
        <v>-711</v>
      </c>
      <c r="B240" s="347">
        <f>IF(ABS(A240)&lt;$C$17,$C$15,$C$16)*IF(ABS(A240)&lt;OutlineParameters!$C$46/2,1,0)</f>
        <v>0</v>
      </c>
      <c r="C240" s="347">
        <f t="shared" si="53"/>
        <v>0</v>
      </c>
      <c r="D240" s="348">
        <f t="shared" si="44"/>
        <v>0</v>
      </c>
      <c r="E240" s="349">
        <f>FlexTests!$C$16*($C$36-ABS(A240))*IF(ABS(A240)&lt;$C$36,1,0)/1000</f>
        <v>0</v>
      </c>
      <c r="F240" s="349">
        <f>IF(NOT(ISNA(I240)),FlexTests!$C$17*(A241-A240)*I240/1000000*($C$36+A240)/1000*IF(ABS(A240)&lt;$C$31/2-FlexTests!$C$18,0,1),0)</f>
        <v>0</v>
      </c>
      <c r="G240" s="349">
        <f>SUM(F$52:$F239)</f>
        <v>0</v>
      </c>
      <c r="H240" s="348">
        <f>CHOOSE(FlexTests!$C$15,E240,G240)</f>
        <v>0</v>
      </c>
      <c r="I240" s="347" t="e">
        <f>IF(ISNA(OutlineParameters!T303*2),OutlineParameters!S303*2,OutlineParameters!T303*2)</f>
        <v>#N/A</v>
      </c>
      <c r="J240" s="347">
        <f>IF(ISNA(RockerConcaveParameters!O299),RockerConcaveParameters!N299,RockerConcaveParameters!O299)</f>
        <v>0</v>
      </c>
      <c r="K240" s="347" t="e">
        <f t="shared" si="54"/>
        <v>#N/A</v>
      </c>
      <c r="L240" s="347" t="e">
        <f t="shared" si="55"/>
        <v>#N/A</v>
      </c>
      <c r="M240" s="347">
        <f t="shared" si="56"/>
        <v>0</v>
      </c>
      <c r="N240" s="347">
        <f t="shared" si="45"/>
        <v>0</v>
      </c>
      <c r="O240" s="347" t="e">
        <f t="shared" si="46"/>
        <v>#N/A</v>
      </c>
      <c r="P240" s="350" t="e">
        <f t="shared" si="57"/>
        <v>#N/A</v>
      </c>
      <c r="Q240" s="347" t="e">
        <f>MIN(IF(H240&gt;0,P240/H240,NA()),FlexTests!$C$20)</f>
        <v>#N/A</v>
      </c>
      <c r="R240" s="347" t="e">
        <f t="shared" si="47"/>
        <v>#N/A</v>
      </c>
      <c r="S240" s="347" t="e">
        <f>SUM(R240:$R$952)</f>
        <v>#N/A</v>
      </c>
      <c r="T240" s="347" t="e">
        <f t="shared" si="48"/>
        <v>#N/A</v>
      </c>
      <c r="U240" s="350" t="e">
        <f>SUM(T240:$T$952)*1000</f>
        <v>#N/A</v>
      </c>
      <c r="V240" s="347" t="e">
        <f>R240*IF(ABS(A240)&lt;FlexTests!$C$19,0,1)</f>
        <v>#N/A</v>
      </c>
      <c r="W240" s="347" t="e">
        <f>SUM(V240:$V$951)</f>
        <v>#N/A</v>
      </c>
      <c r="X240" s="347" t="e">
        <f t="shared" si="58"/>
        <v>#N/A</v>
      </c>
      <c r="Y240" s="350" t="e">
        <f>SUM($X240:X$951)</f>
        <v>#N/A</v>
      </c>
      <c r="Z240" s="347"/>
      <c r="AA240" s="347">
        <f t="shared" si="49"/>
        <v>0</v>
      </c>
      <c r="AB240" s="347">
        <f t="shared" si="50"/>
        <v>0</v>
      </c>
      <c r="AC240" s="347" t="e">
        <f t="shared" si="59"/>
        <v>#N/A</v>
      </c>
      <c r="AD240" s="347" t="e">
        <f t="shared" si="51"/>
        <v>#N/A</v>
      </c>
      <c r="AE240" s="347" t="e">
        <f t="shared" si="52"/>
        <v>#N/A</v>
      </c>
      <c r="AF240" s="347" t="e">
        <f>AD240/'Laminate Schedule'!$E$86/10</f>
        <v>#N/A</v>
      </c>
      <c r="AG240" s="347" t="e">
        <f>AE240/'Laminate Schedule'!$E$90/10</f>
        <v>#N/A</v>
      </c>
      <c r="AH240" s="347">
        <f t="shared" si="60"/>
        <v>0</v>
      </c>
      <c r="AK240" s="567">
        <f t="shared" si="61"/>
        <v>0</v>
      </c>
      <c r="AL240" s="567">
        <f t="shared" si="62"/>
        <v>0</v>
      </c>
      <c r="AM240" s="567">
        <f t="shared" si="63"/>
        <v>0</v>
      </c>
      <c r="AN240" s="347">
        <f>IF(SUM(AK240:AM240)=0,0,(AK240*'Laminate Schedule'!$D$83*'Laminate Schedule'!$C$83+AL240*'Laminate Schedule'!$D$84*'Laminate Schedule'!$C$84+AM240*'Laminate Schedule'!$D$85*'Laminate Schedule'!$C$85)/(AK240*'Laminate Schedule'!$D$83+AL240*'Laminate Schedule'!$D$84+AM240*'Laminate Schedule'!$D$85))</f>
        <v>0</v>
      </c>
      <c r="AO240" s="347">
        <f>AK240*'Laminate Schedule'!$L$12+AL240*'Laminate Schedule'!$L$13+AM240*'Laminate Schedule'!$L$14</f>
        <v>0</v>
      </c>
    </row>
    <row r="241" spans="1:41" s="244" customFormat="1">
      <c r="A241" s="567">
        <v>-710</v>
      </c>
      <c r="B241" s="347">
        <f>IF(ABS(A241)&lt;$C$17,$C$15,$C$16)*IF(ABS(A241)&lt;OutlineParameters!$C$46/2,1,0)</f>
        <v>0</v>
      </c>
      <c r="C241" s="347">
        <f t="shared" si="53"/>
        <v>0</v>
      </c>
      <c r="D241" s="348">
        <f t="shared" si="44"/>
        <v>0</v>
      </c>
      <c r="E241" s="349">
        <f>FlexTests!$C$16*($C$36-ABS(A241))*IF(ABS(A241)&lt;$C$36,1,0)/1000</f>
        <v>0</v>
      </c>
      <c r="F241" s="349">
        <f>IF(NOT(ISNA(I241)),FlexTests!$C$17*(A242-A241)*I241/1000000*($C$36+A241)/1000*IF(ABS(A241)&lt;$C$31/2-FlexTests!$C$18,0,1),0)</f>
        <v>0</v>
      </c>
      <c r="G241" s="349">
        <f>SUM(F$52:$F240)</f>
        <v>0</v>
      </c>
      <c r="H241" s="348">
        <f>CHOOSE(FlexTests!$C$15,E241,G241)</f>
        <v>0</v>
      </c>
      <c r="I241" s="347" t="e">
        <f>IF(ISNA(OutlineParameters!T304*2),OutlineParameters!S304*2,OutlineParameters!T304*2)</f>
        <v>#N/A</v>
      </c>
      <c r="J241" s="347">
        <f>IF(ISNA(RockerConcaveParameters!O300),RockerConcaveParameters!N300,RockerConcaveParameters!O300)</f>
        <v>0</v>
      </c>
      <c r="K241" s="347" t="e">
        <f t="shared" si="54"/>
        <v>#N/A</v>
      </c>
      <c r="L241" s="347" t="e">
        <f t="shared" si="55"/>
        <v>#N/A</v>
      </c>
      <c r="M241" s="347">
        <f t="shared" si="56"/>
        <v>0</v>
      </c>
      <c r="N241" s="347">
        <f t="shared" si="45"/>
        <v>0</v>
      </c>
      <c r="O241" s="347" t="e">
        <f t="shared" si="46"/>
        <v>#N/A</v>
      </c>
      <c r="P241" s="350" t="e">
        <f t="shared" si="57"/>
        <v>#N/A</v>
      </c>
      <c r="Q241" s="347" t="e">
        <f>MIN(IF(H241&gt;0,P241/H241,NA()),FlexTests!$C$20)</f>
        <v>#N/A</v>
      </c>
      <c r="R241" s="347" t="e">
        <f t="shared" si="47"/>
        <v>#N/A</v>
      </c>
      <c r="S241" s="347" t="e">
        <f>SUM(R241:$R$952)</f>
        <v>#N/A</v>
      </c>
      <c r="T241" s="347" t="e">
        <f t="shared" si="48"/>
        <v>#N/A</v>
      </c>
      <c r="U241" s="350" t="e">
        <f>SUM(T241:$T$952)*1000</f>
        <v>#N/A</v>
      </c>
      <c r="V241" s="347" t="e">
        <f>R241*IF(ABS(A241)&lt;FlexTests!$C$19,0,1)</f>
        <v>#N/A</v>
      </c>
      <c r="W241" s="347" t="e">
        <f>SUM(V241:$V$951)</f>
        <v>#N/A</v>
      </c>
      <c r="X241" s="347" t="e">
        <f t="shared" si="58"/>
        <v>#N/A</v>
      </c>
      <c r="Y241" s="350" t="e">
        <f>SUM($X241:X$951)</f>
        <v>#N/A</v>
      </c>
      <c r="Z241" s="347"/>
      <c r="AA241" s="347">
        <f t="shared" si="49"/>
        <v>0</v>
      </c>
      <c r="AB241" s="347">
        <f t="shared" si="50"/>
        <v>0</v>
      </c>
      <c r="AC241" s="347" t="e">
        <f t="shared" si="59"/>
        <v>#N/A</v>
      </c>
      <c r="AD241" s="347" t="e">
        <f t="shared" si="51"/>
        <v>#N/A</v>
      </c>
      <c r="AE241" s="347" t="e">
        <f t="shared" si="52"/>
        <v>#N/A</v>
      </c>
      <c r="AF241" s="347" t="e">
        <f>AD241/'Laminate Schedule'!$E$86/10</f>
        <v>#N/A</v>
      </c>
      <c r="AG241" s="347" t="e">
        <f>AE241/'Laminate Schedule'!$E$90/10</f>
        <v>#N/A</v>
      </c>
      <c r="AH241" s="347">
        <f t="shared" si="60"/>
        <v>0</v>
      </c>
      <c r="AK241" s="567">
        <f t="shared" si="61"/>
        <v>0</v>
      </c>
      <c r="AL241" s="567">
        <f t="shared" si="62"/>
        <v>0</v>
      </c>
      <c r="AM241" s="567">
        <f t="shared" si="63"/>
        <v>0</v>
      </c>
      <c r="AN241" s="347">
        <f>IF(SUM(AK241:AM241)=0,0,(AK241*'Laminate Schedule'!$D$83*'Laminate Schedule'!$C$83+AL241*'Laminate Schedule'!$D$84*'Laminate Schedule'!$C$84+AM241*'Laminate Schedule'!$D$85*'Laminate Schedule'!$C$85)/(AK241*'Laminate Schedule'!$D$83+AL241*'Laminate Schedule'!$D$84+AM241*'Laminate Schedule'!$D$85))</f>
        <v>0</v>
      </c>
      <c r="AO241" s="347">
        <f>AK241*'Laminate Schedule'!$L$12+AL241*'Laminate Schedule'!$L$13+AM241*'Laminate Schedule'!$L$14</f>
        <v>0</v>
      </c>
    </row>
    <row r="242" spans="1:41" s="244" customFormat="1">
      <c r="A242" s="567">
        <v>-709</v>
      </c>
      <c r="B242" s="347">
        <f>IF(ABS(A242)&lt;$C$17,$C$15,$C$16)*IF(ABS(A242)&lt;OutlineParameters!$C$46/2,1,0)</f>
        <v>0</v>
      </c>
      <c r="C242" s="347">
        <f t="shared" si="53"/>
        <v>0</v>
      </c>
      <c r="D242" s="348">
        <f t="shared" si="44"/>
        <v>0</v>
      </c>
      <c r="E242" s="349">
        <f>FlexTests!$C$16*($C$36-ABS(A242))*IF(ABS(A242)&lt;$C$36,1,0)/1000</f>
        <v>0</v>
      </c>
      <c r="F242" s="349">
        <f>IF(NOT(ISNA(I242)),FlexTests!$C$17*(A243-A242)*I242/1000000*($C$36+A242)/1000*IF(ABS(A242)&lt;$C$31/2-FlexTests!$C$18,0,1),0)</f>
        <v>0</v>
      </c>
      <c r="G242" s="349">
        <f>SUM(F$52:$F241)</f>
        <v>0</v>
      </c>
      <c r="H242" s="348">
        <f>CHOOSE(FlexTests!$C$15,E242,G242)</f>
        <v>0</v>
      </c>
      <c r="I242" s="347" t="e">
        <f>IF(ISNA(OutlineParameters!T305*2),OutlineParameters!S305*2,OutlineParameters!T305*2)</f>
        <v>#N/A</v>
      </c>
      <c r="J242" s="347">
        <f>IF(ISNA(RockerConcaveParameters!O301),RockerConcaveParameters!N301,RockerConcaveParameters!O301)</f>
        <v>0</v>
      </c>
      <c r="K242" s="347" t="e">
        <f t="shared" si="54"/>
        <v>#N/A</v>
      </c>
      <c r="L242" s="347" t="e">
        <f t="shared" si="55"/>
        <v>#N/A</v>
      </c>
      <c r="M242" s="347">
        <f t="shared" si="56"/>
        <v>0</v>
      </c>
      <c r="N242" s="347">
        <f t="shared" si="45"/>
        <v>0</v>
      </c>
      <c r="O242" s="347" t="e">
        <f t="shared" si="46"/>
        <v>#N/A</v>
      </c>
      <c r="P242" s="350" t="e">
        <f t="shared" si="57"/>
        <v>#N/A</v>
      </c>
      <c r="Q242" s="347" t="e">
        <f>MIN(IF(H242&gt;0,P242/H242,NA()),FlexTests!$C$20)</f>
        <v>#N/A</v>
      </c>
      <c r="R242" s="347" t="e">
        <f t="shared" si="47"/>
        <v>#N/A</v>
      </c>
      <c r="S242" s="347" t="e">
        <f>SUM(R242:$R$952)</f>
        <v>#N/A</v>
      </c>
      <c r="T242" s="347" t="e">
        <f t="shared" si="48"/>
        <v>#N/A</v>
      </c>
      <c r="U242" s="350" t="e">
        <f>SUM(T242:$T$952)*1000</f>
        <v>#N/A</v>
      </c>
      <c r="V242" s="347" t="e">
        <f>R242*IF(ABS(A242)&lt;FlexTests!$C$19,0,1)</f>
        <v>#N/A</v>
      </c>
      <c r="W242" s="347" t="e">
        <f>SUM(V242:$V$951)</f>
        <v>#N/A</v>
      </c>
      <c r="X242" s="347" t="e">
        <f t="shared" si="58"/>
        <v>#N/A</v>
      </c>
      <c r="Y242" s="350" t="e">
        <f>SUM($X242:X$951)</f>
        <v>#N/A</v>
      </c>
      <c r="Z242" s="347"/>
      <c r="AA242" s="347">
        <f t="shared" si="49"/>
        <v>0</v>
      </c>
      <c r="AB242" s="347">
        <f t="shared" si="50"/>
        <v>0</v>
      </c>
      <c r="AC242" s="347" t="e">
        <f t="shared" si="59"/>
        <v>#N/A</v>
      </c>
      <c r="AD242" s="347" t="e">
        <f t="shared" si="51"/>
        <v>#N/A</v>
      </c>
      <c r="AE242" s="347" t="e">
        <f t="shared" si="52"/>
        <v>#N/A</v>
      </c>
      <c r="AF242" s="347" t="e">
        <f>AD242/'Laminate Schedule'!$E$86/10</f>
        <v>#N/A</v>
      </c>
      <c r="AG242" s="347" t="e">
        <f>AE242/'Laminate Schedule'!$E$90/10</f>
        <v>#N/A</v>
      </c>
      <c r="AH242" s="347">
        <f t="shared" si="60"/>
        <v>0</v>
      </c>
      <c r="AK242" s="567">
        <f t="shared" si="61"/>
        <v>0</v>
      </c>
      <c r="AL242" s="567">
        <f t="shared" si="62"/>
        <v>0</v>
      </c>
      <c r="AM242" s="567">
        <f t="shared" si="63"/>
        <v>0</v>
      </c>
      <c r="AN242" s="347">
        <f>IF(SUM(AK242:AM242)=0,0,(AK242*'Laminate Schedule'!$D$83*'Laminate Schedule'!$C$83+AL242*'Laminate Schedule'!$D$84*'Laminate Schedule'!$C$84+AM242*'Laminate Schedule'!$D$85*'Laminate Schedule'!$C$85)/(AK242*'Laminate Schedule'!$D$83+AL242*'Laminate Schedule'!$D$84+AM242*'Laminate Schedule'!$D$85))</f>
        <v>0</v>
      </c>
      <c r="AO242" s="347">
        <f>AK242*'Laminate Schedule'!$L$12+AL242*'Laminate Schedule'!$L$13+AM242*'Laminate Schedule'!$L$14</f>
        <v>0</v>
      </c>
    </row>
    <row r="243" spans="1:41" s="244" customFormat="1">
      <c r="A243" s="567">
        <v>-708</v>
      </c>
      <c r="B243" s="347">
        <f>IF(ABS(A243)&lt;$C$17,$C$15,$C$16)*IF(ABS(A243)&lt;OutlineParameters!$C$46/2,1,0)</f>
        <v>0</v>
      </c>
      <c r="C243" s="347">
        <f t="shared" si="53"/>
        <v>0</v>
      </c>
      <c r="D243" s="348">
        <f t="shared" ref="D243:D306" si="64">CHOOSE($C$18,B243,C243)</f>
        <v>0</v>
      </c>
      <c r="E243" s="349">
        <f>FlexTests!$C$16*($C$36-ABS(A243))*IF(ABS(A243)&lt;$C$36,1,0)/1000</f>
        <v>0</v>
      </c>
      <c r="F243" s="349">
        <f>IF(NOT(ISNA(I243)),FlexTests!$C$17*(A244-A243)*I243/1000000*($C$36+A243)/1000*IF(ABS(A243)&lt;$C$31/2-FlexTests!$C$18,0,1),0)</f>
        <v>0</v>
      </c>
      <c r="G243" s="349">
        <f>SUM(F$52:$F242)</f>
        <v>0</v>
      </c>
      <c r="H243" s="348">
        <f>CHOOSE(FlexTests!$C$15,E243,G243)</f>
        <v>0</v>
      </c>
      <c r="I243" s="347" t="e">
        <f>IF(ISNA(OutlineParameters!T306*2),OutlineParameters!S306*2,OutlineParameters!T306*2)</f>
        <v>#N/A</v>
      </c>
      <c r="J243" s="347">
        <f>IF(ISNA(RockerConcaveParameters!O302),RockerConcaveParameters!N302,RockerConcaveParameters!O302)</f>
        <v>0</v>
      </c>
      <c r="K243" s="347" t="e">
        <f t="shared" si="54"/>
        <v>#N/A</v>
      </c>
      <c r="L243" s="347" t="e">
        <f t="shared" si="55"/>
        <v>#N/A</v>
      </c>
      <c r="M243" s="347">
        <f t="shared" si="56"/>
        <v>0</v>
      </c>
      <c r="N243" s="347">
        <f t="shared" ref="N243:N306" si="65">$C$25*IF($C$24=2,1,0)*$C$42^3*$C$41/1000/6*IF(ABS(A243)&lt;$C$36,1,0)</f>
        <v>0</v>
      </c>
      <c r="O243" s="347" t="e">
        <f t="shared" ref="O243:O306" si="66">IF(I243&gt;$C$21,($C$21/I243*$C$20+(1-$C$21/I243)*$C$22)*(I243*D243^3/12+4/45*D243*J243^2*I243)/1000,0)</f>
        <v>#N/A</v>
      </c>
      <c r="P243" s="350" t="e">
        <f t="shared" si="57"/>
        <v>#N/A</v>
      </c>
      <c r="Q243" s="347" t="e">
        <f>MIN(IF(H243&gt;0,P243/H243,NA()),FlexTests!$C$20)</f>
        <v>#N/A</v>
      </c>
      <c r="R243" s="347" t="e">
        <f t="shared" ref="R243:R306" si="67">IF(P243=0,NA(),H243/P243*(A244-A243)/1000)</f>
        <v>#N/A</v>
      </c>
      <c r="S243" s="347" t="e">
        <f>SUM(R243:$R$952)</f>
        <v>#N/A</v>
      </c>
      <c r="T243" s="347" t="e">
        <f t="shared" ref="T243:T306" si="68">S243*(A244-A243)/1000</f>
        <v>#N/A</v>
      </c>
      <c r="U243" s="350" t="e">
        <f>SUM(T243:$T$952)*1000</f>
        <v>#N/A</v>
      </c>
      <c r="V243" s="347" t="e">
        <f>R243*IF(ABS(A243)&lt;FlexTests!$C$19,0,1)</f>
        <v>#N/A</v>
      </c>
      <c r="W243" s="347" t="e">
        <f>SUM(V243:$V$951)</f>
        <v>#N/A</v>
      </c>
      <c r="X243" s="347" t="e">
        <f t="shared" si="58"/>
        <v>#N/A</v>
      </c>
      <c r="Y243" s="350" t="e">
        <f>SUM($X243:X$951)</f>
        <v>#N/A</v>
      </c>
      <c r="Z243" s="347"/>
      <c r="AA243" s="347">
        <f t="shared" ref="AA243:AA306" si="69">(D243/2+1/3*J243)*IF(ABS(A243)&lt;$C$36,1,0)</f>
        <v>0</v>
      </c>
      <c r="AB243" s="347">
        <f t="shared" ref="AB243:AB306" si="70">(D243/2-1/3*J243)*IF(ABS(A243)&lt;$C$36,1,0)</f>
        <v>0</v>
      </c>
      <c r="AC243" s="347" t="e">
        <f t="shared" si="59"/>
        <v>#N/A</v>
      </c>
      <c r="AD243" s="347" t="e">
        <f t="shared" ref="AD243:AD306" si="71">IF(ABS(A243)&lt;$C$36,H243/(AC243)*AA243,NA())</f>
        <v>#N/A</v>
      </c>
      <c r="AE243" s="347" t="e">
        <f t="shared" ref="AE243:AE306" si="72">IF(ABS(A243)&lt;$C$36,H243/(AC243)*AB243,NA())</f>
        <v>#N/A</v>
      </c>
      <c r="AF243" s="347" t="e">
        <f>AD243/'Laminate Schedule'!$E$86/10</f>
        <v>#N/A</v>
      </c>
      <c r="AG243" s="347" t="e">
        <f>AE243/'Laminate Schedule'!$E$90/10</f>
        <v>#N/A</v>
      </c>
      <c r="AH243" s="347">
        <f t="shared" si="60"/>
        <v>0</v>
      </c>
      <c r="AK243" s="567">
        <f t="shared" si="61"/>
        <v>0</v>
      </c>
      <c r="AL243" s="567">
        <f t="shared" si="62"/>
        <v>0</v>
      </c>
      <c r="AM243" s="567">
        <f t="shared" si="63"/>
        <v>0</v>
      </c>
      <c r="AN243" s="347">
        <f>IF(SUM(AK243:AM243)=0,0,(AK243*'Laminate Schedule'!$D$83*'Laminate Schedule'!$C$83+AL243*'Laminate Schedule'!$D$84*'Laminate Schedule'!$C$84+AM243*'Laminate Schedule'!$D$85*'Laminate Schedule'!$C$85)/(AK243*'Laminate Schedule'!$D$83+AL243*'Laminate Schedule'!$D$84+AM243*'Laminate Schedule'!$D$85))</f>
        <v>0</v>
      </c>
      <c r="AO243" s="347">
        <f>AK243*'Laminate Schedule'!$L$12+AL243*'Laminate Schedule'!$L$13+AM243*'Laminate Schedule'!$L$14</f>
        <v>0</v>
      </c>
    </row>
    <row r="244" spans="1:41" s="244" customFormat="1">
      <c r="A244" s="567">
        <v>-707</v>
      </c>
      <c r="B244" s="347">
        <f>IF(ABS(A244)&lt;$C$17,$C$15,$C$16)*IF(ABS(A244)&lt;OutlineParameters!$C$46/2,1,0)</f>
        <v>0</v>
      </c>
      <c r="C244" s="347">
        <f t="shared" ref="C244:C307" si="73">$C$16*IF(ABS(A244)=$C$36,1,0)+(C243+$C$35)*IF(ABS(A244)&lt;$C$36,1,0)*IF(ABS(A244)&lt;$C$17,0,1)+$C$15*IF(ABS(A244)&lt;$C$17,1,0)</f>
        <v>0</v>
      </c>
      <c r="D244" s="348">
        <f t="shared" si="64"/>
        <v>0</v>
      </c>
      <c r="E244" s="349">
        <f>FlexTests!$C$16*($C$36-ABS(A244))*IF(ABS(A244)&lt;$C$36,1,0)/1000</f>
        <v>0</v>
      </c>
      <c r="F244" s="349">
        <f>IF(NOT(ISNA(I244)),FlexTests!$C$17*(A245-A244)*I244/1000000*($C$36+A244)/1000*IF(ABS(A244)&lt;$C$31/2-FlexTests!$C$18,0,1),0)</f>
        <v>0</v>
      </c>
      <c r="G244" s="349">
        <f>SUM(F$52:$F243)</f>
        <v>0</v>
      </c>
      <c r="H244" s="348">
        <f>CHOOSE(FlexTests!$C$15,E244,G244)</f>
        <v>0</v>
      </c>
      <c r="I244" s="347" t="e">
        <f>IF(ISNA(OutlineParameters!T307*2),OutlineParameters!S307*2,OutlineParameters!T307*2)</f>
        <v>#N/A</v>
      </c>
      <c r="J244" s="347">
        <f>IF(ISNA(RockerConcaveParameters!O303),RockerConcaveParameters!N303,RockerConcaveParameters!O303)</f>
        <v>0</v>
      </c>
      <c r="K244" s="347" t="e">
        <f t="shared" ref="K244:K307" si="74">0.001*AN244*(4/45*2*J244^2*AO244*I244)</f>
        <v>#N/A</v>
      </c>
      <c r="L244" s="347" t="e">
        <f t="shared" ref="L244:L307" si="75">AN244*0.001*I244*AO244*D244^2/2*IF(ABS(A244)&lt;$C$36,1,0)</f>
        <v>#N/A</v>
      </c>
      <c r="M244" s="347">
        <f t="shared" ref="M244:M307" si="76">AN244*2*AO244*D244^3/6/1000*IF($C$24=1,1,0)</f>
        <v>0</v>
      </c>
      <c r="N244" s="347">
        <f t="shared" si="65"/>
        <v>0</v>
      </c>
      <c r="O244" s="347" t="e">
        <f t="shared" si="66"/>
        <v>#N/A</v>
      </c>
      <c r="P244" s="350" t="e">
        <f t="shared" ref="P244:P307" si="77">SUM(K244:O244)</f>
        <v>#N/A</v>
      </c>
      <c r="Q244" s="347" t="e">
        <f>MIN(IF(H244&gt;0,P244/H244,NA()),FlexTests!$C$20)</f>
        <v>#N/A</v>
      </c>
      <c r="R244" s="347" t="e">
        <f t="shared" si="67"/>
        <v>#N/A</v>
      </c>
      <c r="S244" s="347" t="e">
        <f>SUM(R244:$R$952)</f>
        <v>#N/A</v>
      </c>
      <c r="T244" s="347" t="e">
        <f t="shared" si="68"/>
        <v>#N/A</v>
      </c>
      <c r="U244" s="350" t="e">
        <f>SUM(T244:$T$952)*1000</f>
        <v>#N/A</v>
      </c>
      <c r="V244" s="347" t="e">
        <f>R244*IF(ABS(A244)&lt;FlexTests!$C$19,0,1)</f>
        <v>#N/A</v>
      </c>
      <c r="W244" s="347" t="e">
        <f>SUM(V244:$V$951)</f>
        <v>#N/A</v>
      </c>
      <c r="X244" s="347" t="e">
        <f t="shared" ref="X244:X307" si="78">W244*(A245-A244)</f>
        <v>#N/A</v>
      </c>
      <c r="Y244" s="350" t="e">
        <f>SUM($X244:X$951)</f>
        <v>#N/A</v>
      </c>
      <c r="Z244" s="347"/>
      <c r="AA244" s="347">
        <f t="shared" si="69"/>
        <v>0</v>
      </c>
      <c r="AB244" s="347">
        <f t="shared" si="70"/>
        <v>0</v>
      </c>
      <c r="AC244" s="347" t="e">
        <f t="shared" ref="AC244:AC307" si="79">P244/AN244</f>
        <v>#N/A</v>
      </c>
      <c r="AD244" s="347" t="e">
        <f t="shared" si="71"/>
        <v>#N/A</v>
      </c>
      <c r="AE244" s="347" t="e">
        <f t="shared" si="72"/>
        <v>#N/A</v>
      </c>
      <c r="AF244" s="347" t="e">
        <f>AD244/'Laminate Schedule'!$E$86/10</f>
        <v>#N/A</v>
      </c>
      <c r="AG244" s="347" t="e">
        <f>AE244/'Laminate Schedule'!$E$90/10</f>
        <v>#N/A</v>
      </c>
      <c r="AH244" s="347">
        <f t="shared" ref="AH244:AH307" si="80">IF(D244&lt;&gt;0,(-A243+A244)*I244*D244,0)</f>
        <v>0</v>
      </c>
      <c r="AK244" s="567">
        <f t="shared" si="61"/>
        <v>0</v>
      </c>
      <c r="AL244" s="567">
        <f t="shared" si="62"/>
        <v>0</v>
      </c>
      <c r="AM244" s="567">
        <f t="shared" si="63"/>
        <v>0</v>
      </c>
      <c r="AN244" s="347">
        <f>IF(SUM(AK244:AM244)=0,0,(AK244*'Laminate Schedule'!$D$83*'Laminate Schedule'!$C$83+AL244*'Laminate Schedule'!$D$84*'Laminate Schedule'!$C$84+AM244*'Laminate Schedule'!$D$85*'Laminate Schedule'!$C$85)/(AK244*'Laminate Schedule'!$D$83+AL244*'Laminate Schedule'!$D$84+AM244*'Laminate Schedule'!$D$85))</f>
        <v>0</v>
      </c>
      <c r="AO244" s="347">
        <f>AK244*'Laminate Schedule'!$L$12+AL244*'Laminate Schedule'!$L$13+AM244*'Laminate Schedule'!$L$14</f>
        <v>0</v>
      </c>
    </row>
    <row r="245" spans="1:41" s="244" customFormat="1">
      <c r="A245" s="567">
        <v>-706</v>
      </c>
      <c r="B245" s="347">
        <f>IF(ABS(A245)&lt;$C$17,$C$15,$C$16)*IF(ABS(A245)&lt;OutlineParameters!$C$46/2,1,0)</f>
        <v>0</v>
      </c>
      <c r="C245" s="347">
        <f t="shared" si="73"/>
        <v>0</v>
      </c>
      <c r="D245" s="348">
        <f t="shared" si="64"/>
        <v>0</v>
      </c>
      <c r="E245" s="349">
        <f>FlexTests!$C$16*($C$36-ABS(A245))*IF(ABS(A245)&lt;$C$36,1,0)/1000</f>
        <v>0</v>
      </c>
      <c r="F245" s="349">
        <f>IF(NOT(ISNA(I245)),FlexTests!$C$17*(A246-A245)*I245/1000000*($C$36+A245)/1000*IF(ABS(A245)&lt;$C$31/2-FlexTests!$C$18,0,1),0)</f>
        <v>0</v>
      </c>
      <c r="G245" s="349">
        <f>SUM(F$52:$F244)</f>
        <v>0</v>
      </c>
      <c r="H245" s="348">
        <f>CHOOSE(FlexTests!$C$15,E245,G245)</f>
        <v>0</v>
      </c>
      <c r="I245" s="347" t="e">
        <f>IF(ISNA(OutlineParameters!T308*2),OutlineParameters!S308*2,OutlineParameters!T308*2)</f>
        <v>#N/A</v>
      </c>
      <c r="J245" s="347">
        <f>IF(ISNA(RockerConcaveParameters!O304),RockerConcaveParameters!N304,RockerConcaveParameters!O304)</f>
        <v>0</v>
      </c>
      <c r="K245" s="347" t="e">
        <f t="shared" si="74"/>
        <v>#N/A</v>
      </c>
      <c r="L245" s="347" t="e">
        <f t="shared" si="75"/>
        <v>#N/A</v>
      </c>
      <c r="M245" s="347">
        <f t="shared" si="76"/>
        <v>0</v>
      </c>
      <c r="N245" s="347">
        <f t="shared" si="65"/>
        <v>0</v>
      </c>
      <c r="O245" s="347" t="e">
        <f t="shared" si="66"/>
        <v>#N/A</v>
      </c>
      <c r="P245" s="350" t="e">
        <f t="shared" si="77"/>
        <v>#N/A</v>
      </c>
      <c r="Q245" s="347" t="e">
        <f>MIN(IF(H245&gt;0,P245/H245,NA()),FlexTests!$C$20)</f>
        <v>#N/A</v>
      </c>
      <c r="R245" s="347" t="e">
        <f t="shared" si="67"/>
        <v>#N/A</v>
      </c>
      <c r="S245" s="347" t="e">
        <f>SUM(R245:$R$952)</f>
        <v>#N/A</v>
      </c>
      <c r="T245" s="347" t="e">
        <f t="shared" si="68"/>
        <v>#N/A</v>
      </c>
      <c r="U245" s="350" t="e">
        <f>SUM(T245:$T$952)*1000</f>
        <v>#N/A</v>
      </c>
      <c r="V245" s="347" t="e">
        <f>R245*IF(ABS(A245)&lt;FlexTests!$C$19,0,1)</f>
        <v>#N/A</v>
      </c>
      <c r="W245" s="347" t="e">
        <f>SUM(V245:$V$951)</f>
        <v>#N/A</v>
      </c>
      <c r="X245" s="347" t="e">
        <f t="shared" si="78"/>
        <v>#N/A</v>
      </c>
      <c r="Y245" s="350" t="e">
        <f>SUM($X245:X$951)</f>
        <v>#N/A</v>
      </c>
      <c r="Z245" s="347"/>
      <c r="AA245" s="347">
        <f t="shared" si="69"/>
        <v>0</v>
      </c>
      <c r="AB245" s="347">
        <f t="shared" si="70"/>
        <v>0</v>
      </c>
      <c r="AC245" s="347" t="e">
        <f t="shared" si="79"/>
        <v>#N/A</v>
      </c>
      <c r="AD245" s="347" t="e">
        <f t="shared" si="71"/>
        <v>#N/A</v>
      </c>
      <c r="AE245" s="347" t="e">
        <f t="shared" si="72"/>
        <v>#N/A</v>
      </c>
      <c r="AF245" s="347" t="e">
        <f>AD245/'Laminate Schedule'!$E$86/10</f>
        <v>#N/A</v>
      </c>
      <c r="AG245" s="347" t="e">
        <f>AE245/'Laminate Schedule'!$E$90/10</f>
        <v>#N/A</v>
      </c>
      <c r="AH245" s="347">
        <f t="shared" si="80"/>
        <v>0</v>
      </c>
      <c r="AK245" s="567">
        <f t="shared" si="61"/>
        <v>0</v>
      </c>
      <c r="AL245" s="567">
        <f t="shared" si="62"/>
        <v>0</v>
      </c>
      <c r="AM245" s="567">
        <f t="shared" si="63"/>
        <v>0</v>
      </c>
      <c r="AN245" s="347">
        <f>IF(SUM(AK245:AM245)=0,0,(AK245*'Laminate Schedule'!$D$83*'Laminate Schedule'!$C$83+AL245*'Laminate Schedule'!$D$84*'Laminate Schedule'!$C$84+AM245*'Laminate Schedule'!$D$85*'Laminate Schedule'!$C$85)/(AK245*'Laminate Schedule'!$D$83+AL245*'Laminate Schedule'!$D$84+AM245*'Laminate Schedule'!$D$85))</f>
        <v>0</v>
      </c>
      <c r="AO245" s="347">
        <f>AK245*'Laminate Schedule'!$L$12+AL245*'Laminate Schedule'!$L$13+AM245*'Laminate Schedule'!$L$14</f>
        <v>0</v>
      </c>
    </row>
    <row r="246" spans="1:41" s="244" customFormat="1">
      <c r="A246" s="567">
        <v>-705</v>
      </c>
      <c r="B246" s="347">
        <f>IF(ABS(A246)&lt;$C$17,$C$15,$C$16)*IF(ABS(A246)&lt;OutlineParameters!$C$46/2,1,0)</f>
        <v>0</v>
      </c>
      <c r="C246" s="347">
        <f t="shared" si="73"/>
        <v>0</v>
      </c>
      <c r="D246" s="348">
        <f t="shared" si="64"/>
        <v>0</v>
      </c>
      <c r="E246" s="349">
        <f>FlexTests!$C$16*($C$36-ABS(A246))*IF(ABS(A246)&lt;$C$36,1,0)/1000</f>
        <v>0</v>
      </c>
      <c r="F246" s="349">
        <f>IF(NOT(ISNA(I246)),FlexTests!$C$17*(A247-A246)*I246/1000000*($C$36+A246)/1000*IF(ABS(A246)&lt;$C$31/2-FlexTests!$C$18,0,1),0)</f>
        <v>0</v>
      </c>
      <c r="G246" s="349">
        <f>SUM(F$52:$F245)</f>
        <v>0</v>
      </c>
      <c r="H246" s="348">
        <f>CHOOSE(FlexTests!$C$15,E246,G246)</f>
        <v>0</v>
      </c>
      <c r="I246" s="347" t="e">
        <f>IF(ISNA(OutlineParameters!T309*2),OutlineParameters!S309*2,OutlineParameters!T309*2)</f>
        <v>#N/A</v>
      </c>
      <c r="J246" s="347">
        <f>IF(ISNA(RockerConcaveParameters!O305),RockerConcaveParameters!N305,RockerConcaveParameters!O305)</f>
        <v>0</v>
      </c>
      <c r="K246" s="347" t="e">
        <f t="shared" si="74"/>
        <v>#N/A</v>
      </c>
      <c r="L246" s="347" t="e">
        <f t="shared" si="75"/>
        <v>#N/A</v>
      </c>
      <c r="M246" s="347">
        <f t="shared" si="76"/>
        <v>0</v>
      </c>
      <c r="N246" s="347">
        <f t="shared" si="65"/>
        <v>0</v>
      </c>
      <c r="O246" s="347" t="e">
        <f t="shared" si="66"/>
        <v>#N/A</v>
      </c>
      <c r="P246" s="350" t="e">
        <f t="shared" si="77"/>
        <v>#N/A</v>
      </c>
      <c r="Q246" s="347" t="e">
        <f>MIN(IF(H246&gt;0,P246/H246,NA()),FlexTests!$C$20)</f>
        <v>#N/A</v>
      </c>
      <c r="R246" s="347" t="e">
        <f t="shared" si="67"/>
        <v>#N/A</v>
      </c>
      <c r="S246" s="347" t="e">
        <f>SUM(R246:$R$952)</f>
        <v>#N/A</v>
      </c>
      <c r="T246" s="347" t="e">
        <f t="shared" si="68"/>
        <v>#N/A</v>
      </c>
      <c r="U246" s="350" t="e">
        <f>SUM(T246:$T$952)*1000</f>
        <v>#N/A</v>
      </c>
      <c r="V246" s="347" t="e">
        <f>R246*IF(ABS(A246)&lt;FlexTests!$C$19,0,1)</f>
        <v>#N/A</v>
      </c>
      <c r="W246" s="347" t="e">
        <f>SUM(V246:$V$951)</f>
        <v>#N/A</v>
      </c>
      <c r="X246" s="347" t="e">
        <f t="shared" si="78"/>
        <v>#N/A</v>
      </c>
      <c r="Y246" s="350" t="e">
        <f>SUM($X246:X$951)</f>
        <v>#N/A</v>
      </c>
      <c r="Z246" s="347"/>
      <c r="AA246" s="347">
        <f t="shared" si="69"/>
        <v>0</v>
      </c>
      <c r="AB246" s="347">
        <f t="shared" si="70"/>
        <v>0</v>
      </c>
      <c r="AC246" s="347" t="e">
        <f t="shared" si="79"/>
        <v>#N/A</v>
      </c>
      <c r="AD246" s="347" t="e">
        <f t="shared" si="71"/>
        <v>#N/A</v>
      </c>
      <c r="AE246" s="347" t="e">
        <f t="shared" si="72"/>
        <v>#N/A</v>
      </c>
      <c r="AF246" s="347" t="e">
        <f>AD246/'Laminate Schedule'!$E$86/10</f>
        <v>#N/A</v>
      </c>
      <c r="AG246" s="347" t="e">
        <f>AE246/'Laminate Schedule'!$E$90/10</f>
        <v>#N/A</v>
      </c>
      <c r="AH246" s="347">
        <f t="shared" si="80"/>
        <v>0</v>
      </c>
      <c r="AK246" s="567">
        <f t="shared" si="61"/>
        <v>0</v>
      </c>
      <c r="AL246" s="567">
        <f t="shared" si="62"/>
        <v>0</v>
      </c>
      <c r="AM246" s="567">
        <f t="shared" si="63"/>
        <v>0</v>
      </c>
      <c r="AN246" s="347">
        <f>IF(SUM(AK246:AM246)=0,0,(AK246*'Laminate Schedule'!$D$83*'Laminate Schedule'!$C$83+AL246*'Laminate Schedule'!$D$84*'Laminate Schedule'!$C$84+AM246*'Laminate Schedule'!$D$85*'Laminate Schedule'!$C$85)/(AK246*'Laminate Schedule'!$D$83+AL246*'Laminate Schedule'!$D$84+AM246*'Laminate Schedule'!$D$85))</f>
        <v>0</v>
      </c>
      <c r="AO246" s="347">
        <f>AK246*'Laminate Schedule'!$L$12+AL246*'Laminate Schedule'!$L$13+AM246*'Laminate Schedule'!$L$14</f>
        <v>0</v>
      </c>
    </row>
    <row r="247" spans="1:41" s="244" customFormat="1">
      <c r="A247" s="567">
        <v>-704</v>
      </c>
      <c r="B247" s="347">
        <f>IF(ABS(A247)&lt;$C$17,$C$15,$C$16)*IF(ABS(A247)&lt;OutlineParameters!$C$46/2,1,0)</f>
        <v>0</v>
      </c>
      <c r="C247" s="347">
        <f t="shared" si="73"/>
        <v>0</v>
      </c>
      <c r="D247" s="348">
        <f t="shared" si="64"/>
        <v>0</v>
      </c>
      <c r="E247" s="349">
        <f>FlexTests!$C$16*($C$36-ABS(A247))*IF(ABS(A247)&lt;$C$36,1,0)/1000</f>
        <v>0</v>
      </c>
      <c r="F247" s="349">
        <f>IF(NOT(ISNA(I247)),FlexTests!$C$17*(A248-A247)*I247/1000000*($C$36+A247)/1000*IF(ABS(A247)&lt;$C$31/2-FlexTests!$C$18,0,1),0)</f>
        <v>0</v>
      </c>
      <c r="G247" s="349">
        <f>SUM(F$52:$F246)</f>
        <v>0</v>
      </c>
      <c r="H247" s="348">
        <f>CHOOSE(FlexTests!$C$15,E247,G247)</f>
        <v>0</v>
      </c>
      <c r="I247" s="347" t="e">
        <f>IF(ISNA(OutlineParameters!T310*2),OutlineParameters!S310*2,OutlineParameters!T310*2)</f>
        <v>#N/A</v>
      </c>
      <c r="J247" s="347">
        <f>IF(ISNA(RockerConcaveParameters!O306),RockerConcaveParameters!N306,RockerConcaveParameters!O306)</f>
        <v>0</v>
      </c>
      <c r="K247" s="347" t="e">
        <f t="shared" si="74"/>
        <v>#N/A</v>
      </c>
      <c r="L247" s="347" t="e">
        <f t="shared" si="75"/>
        <v>#N/A</v>
      </c>
      <c r="M247" s="347">
        <f t="shared" si="76"/>
        <v>0</v>
      </c>
      <c r="N247" s="347">
        <f t="shared" si="65"/>
        <v>0</v>
      </c>
      <c r="O247" s="347" t="e">
        <f t="shared" si="66"/>
        <v>#N/A</v>
      </c>
      <c r="P247" s="350" t="e">
        <f t="shared" si="77"/>
        <v>#N/A</v>
      </c>
      <c r="Q247" s="347" t="e">
        <f>MIN(IF(H247&gt;0,P247/H247,NA()),FlexTests!$C$20)</f>
        <v>#N/A</v>
      </c>
      <c r="R247" s="347" t="e">
        <f t="shared" si="67"/>
        <v>#N/A</v>
      </c>
      <c r="S247" s="347" t="e">
        <f>SUM(R247:$R$952)</f>
        <v>#N/A</v>
      </c>
      <c r="T247" s="347" t="e">
        <f t="shared" si="68"/>
        <v>#N/A</v>
      </c>
      <c r="U247" s="350" t="e">
        <f>SUM(T247:$T$952)*1000</f>
        <v>#N/A</v>
      </c>
      <c r="V247" s="347" t="e">
        <f>R247*IF(ABS(A247)&lt;FlexTests!$C$19,0,1)</f>
        <v>#N/A</v>
      </c>
      <c r="W247" s="347" t="e">
        <f>SUM(V247:$V$951)</f>
        <v>#N/A</v>
      </c>
      <c r="X247" s="347" t="e">
        <f t="shared" si="78"/>
        <v>#N/A</v>
      </c>
      <c r="Y247" s="350" t="e">
        <f>SUM($X247:X$951)</f>
        <v>#N/A</v>
      </c>
      <c r="Z247" s="347"/>
      <c r="AA247" s="347">
        <f t="shared" si="69"/>
        <v>0</v>
      </c>
      <c r="AB247" s="347">
        <f t="shared" si="70"/>
        <v>0</v>
      </c>
      <c r="AC247" s="347" t="e">
        <f t="shared" si="79"/>
        <v>#N/A</v>
      </c>
      <c r="AD247" s="347" t="e">
        <f t="shared" si="71"/>
        <v>#N/A</v>
      </c>
      <c r="AE247" s="347" t="e">
        <f t="shared" si="72"/>
        <v>#N/A</v>
      </c>
      <c r="AF247" s="347" t="e">
        <f>AD247/'Laminate Schedule'!$E$86/10</f>
        <v>#N/A</v>
      </c>
      <c r="AG247" s="347" t="e">
        <f>AE247/'Laminate Schedule'!$E$90/10</f>
        <v>#N/A</v>
      </c>
      <c r="AH247" s="347">
        <f t="shared" si="80"/>
        <v>0</v>
      </c>
      <c r="AK247" s="567">
        <f t="shared" si="61"/>
        <v>0</v>
      </c>
      <c r="AL247" s="567">
        <f t="shared" si="62"/>
        <v>0</v>
      </c>
      <c r="AM247" s="567">
        <f t="shared" si="63"/>
        <v>0</v>
      </c>
      <c r="AN247" s="347">
        <f>IF(SUM(AK247:AM247)=0,0,(AK247*'Laminate Schedule'!$D$83*'Laminate Schedule'!$C$83+AL247*'Laminate Schedule'!$D$84*'Laminate Schedule'!$C$84+AM247*'Laminate Schedule'!$D$85*'Laminate Schedule'!$C$85)/(AK247*'Laminate Schedule'!$D$83+AL247*'Laminate Schedule'!$D$84+AM247*'Laminate Schedule'!$D$85))</f>
        <v>0</v>
      </c>
      <c r="AO247" s="347">
        <f>AK247*'Laminate Schedule'!$L$12+AL247*'Laminate Schedule'!$L$13+AM247*'Laminate Schedule'!$L$14</f>
        <v>0</v>
      </c>
    </row>
    <row r="248" spans="1:41" s="244" customFormat="1">
      <c r="A248" s="567">
        <v>-703</v>
      </c>
      <c r="B248" s="347">
        <f>IF(ABS(A248)&lt;$C$17,$C$15,$C$16)*IF(ABS(A248)&lt;OutlineParameters!$C$46/2,1,0)</f>
        <v>0</v>
      </c>
      <c r="C248" s="347">
        <f t="shared" si="73"/>
        <v>0</v>
      </c>
      <c r="D248" s="348">
        <f t="shared" si="64"/>
        <v>0</v>
      </c>
      <c r="E248" s="349">
        <f>FlexTests!$C$16*($C$36-ABS(A248))*IF(ABS(A248)&lt;$C$36,1,0)/1000</f>
        <v>0</v>
      </c>
      <c r="F248" s="349">
        <f>IF(NOT(ISNA(I248)),FlexTests!$C$17*(A249-A248)*I248/1000000*($C$36+A248)/1000*IF(ABS(A248)&lt;$C$31/2-FlexTests!$C$18,0,1),0)</f>
        <v>0</v>
      </c>
      <c r="G248" s="349">
        <f>SUM(F$52:$F247)</f>
        <v>0</v>
      </c>
      <c r="H248" s="348">
        <f>CHOOSE(FlexTests!$C$15,E248,G248)</f>
        <v>0</v>
      </c>
      <c r="I248" s="347" t="e">
        <f>IF(ISNA(OutlineParameters!T311*2),OutlineParameters!S311*2,OutlineParameters!T311*2)</f>
        <v>#N/A</v>
      </c>
      <c r="J248" s="347">
        <f>IF(ISNA(RockerConcaveParameters!O307),RockerConcaveParameters!N307,RockerConcaveParameters!O307)</f>
        <v>0</v>
      </c>
      <c r="K248" s="347" t="e">
        <f t="shared" si="74"/>
        <v>#N/A</v>
      </c>
      <c r="L248" s="347" t="e">
        <f t="shared" si="75"/>
        <v>#N/A</v>
      </c>
      <c r="M248" s="347">
        <f t="shared" si="76"/>
        <v>0</v>
      </c>
      <c r="N248" s="347">
        <f t="shared" si="65"/>
        <v>0</v>
      </c>
      <c r="O248" s="347" t="e">
        <f t="shared" si="66"/>
        <v>#N/A</v>
      </c>
      <c r="P248" s="350" t="e">
        <f t="shared" si="77"/>
        <v>#N/A</v>
      </c>
      <c r="Q248" s="347" t="e">
        <f>MIN(IF(H248&gt;0,P248/H248,NA()),FlexTests!$C$20)</f>
        <v>#N/A</v>
      </c>
      <c r="R248" s="347" t="e">
        <f t="shared" si="67"/>
        <v>#N/A</v>
      </c>
      <c r="S248" s="347" t="e">
        <f>SUM(R248:$R$952)</f>
        <v>#N/A</v>
      </c>
      <c r="T248" s="347" t="e">
        <f t="shared" si="68"/>
        <v>#N/A</v>
      </c>
      <c r="U248" s="350" t="e">
        <f>SUM(T248:$T$952)*1000</f>
        <v>#N/A</v>
      </c>
      <c r="V248" s="347" t="e">
        <f>R248*IF(ABS(A248)&lt;FlexTests!$C$19,0,1)</f>
        <v>#N/A</v>
      </c>
      <c r="W248" s="347" t="e">
        <f>SUM(V248:$V$951)</f>
        <v>#N/A</v>
      </c>
      <c r="X248" s="347" t="e">
        <f t="shared" si="78"/>
        <v>#N/A</v>
      </c>
      <c r="Y248" s="350" t="e">
        <f>SUM($X248:X$951)</f>
        <v>#N/A</v>
      </c>
      <c r="Z248" s="347"/>
      <c r="AA248" s="347">
        <f t="shared" si="69"/>
        <v>0</v>
      </c>
      <c r="AB248" s="347">
        <f t="shared" si="70"/>
        <v>0</v>
      </c>
      <c r="AC248" s="347" t="e">
        <f t="shared" si="79"/>
        <v>#N/A</v>
      </c>
      <c r="AD248" s="347" t="e">
        <f t="shared" si="71"/>
        <v>#N/A</v>
      </c>
      <c r="AE248" s="347" t="e">
        <f t="shared" si="72"/>
        <v>#N/A</v>
      </c>
      <c r="AF248" s="347" t="e">
        <f>AD248/'Laminate Schedule'!$E$86/10</f>
        <v>#N/A</v>
      </c>
      <c r="AG248" s="347" t="e">
        <f>AE248/'Laminate Schedule'!$E$90/10</f>
        <v>#N/A</v>
      </c>
      <c r="AH248" s="347">
        <f t="shared" si="80"/>
        <v>0</v>
      </c>
      <c r="AK248" s="567">
        <f t="shared" si="61"/>
        <v>0</v>
      </c>
      <c r="AL248" s="567">
        <f t="shared" si="62"/>
        <v>0</v>
      </c>
      <c r="AM248" s="567">
        <f t="shared" si="63"/>
        <v>0</v>
      </c>
      <c r="AN248" s="347">
        <f>IF(SUM(AK248:AM248)=0,0,(AK248*'Laminate Schedule'!$D$83*'Laminate Schedule'!$C$83+AL248*'Laminate Schedule'!$D$84*'Laminate Schedule'!$C$84+AM248*'Laminate Schedule'!$D$85*'Laminate Schedule'!$C$85)/(AK248*'Laminate Schedule'!$D$83+AL248*'Laminate Schedule'!$D$84+AM248*'Laminate Schedule'!$D$85))</f>
        <v>0</v>
      </c>
      <c r="AO248" s="347">
        <f>AK248*'Laminate Schedule'!$L$12+AL248*'Laminate Schedule'!$L$13+AM248*'Laminate Schedule'!$L$14</f>
        <v>0</v>
      </c>
    </row>
    <row r="249" spans="1:41" s="244" customFormat="1">
      <c r="A249" s="567">
        <v>-702</v>
      </c>
      <c r="B249" s="347">
        <f>IF(ABS(A249)&lt;$C$17,$C$15,$C$16)*IF(ABS(A249)&lt;OutlineParameters!$C$46/2,1,0)</f>
        <v>0</v>
      </c>
      <c r="C249" s="347">
        <f t="shared" si="73"/>
        <v>0</v>
      </c>
      <c r="D249" s="348">
        <f t="shared" si="64"/>
        <v>0</v>
      </c>
      <c r="E249" s="349">
        <f>FlexTests!$C$16*($C$36-ABS(A249))*IF(ABS(A249)&lt;$C$36,1,0)/1000</f>
        <v>0</v>
      </c>
      <c r="F249" s="349">
        <f>IF(NOT(ISNA(I249)),FlexTests!$C$17*(A250-A249)*I249/1000000*($C$36+A249)/1000*IF(ABS(A249)&lt;$C$31/2-FlexTests!$C$18,0,1),0)</f>
        <v>0</v>
      </c>
      <c r="G249" s="349">
        <f>SUM(F$52:$F248)</f>
        <v>0</v>
      </c>
      <c r="H249" s="348">
        <f>CHOOSE(FlexTests!$C$15,E249,G249)</f>
        <v>0</v>
      </c>
      <c r="I249" s="347" t="e">
        <f>IF(ISNA(OutlineParameters!T312*2),OutlineParameters!S312*2,OutlineParameters!T312*2)</f>
        <v>#N/A</v>
      </c>
      <c r="J249" s="347">
        <f>IF(ISNA(RockerConcaveParameters!O308),RockerConcaveParameters!N308,RockerConcaveParameters!O308)</f>
        <v>0</v>
      </c>
      <c r="K249" s="347" t="e">
        <f t="shared" si="74"/>
        <v>#N/A</v>
      </c>
      <c r="L249" s="347" t="e">
        <f t="shared" si="75"/>
        <v>#N/A</v>
      </c>
      <c r="M249" s="347">
        <f t="shared" si="76"/>
        <v>0</v>
      </c>
      <c r="N249" s="347">
        <f t="shared" si="65"/>
        <v>0</v>
      </c>
      <c r="O249" s="347" t="e">
        <f t="shared" si="66"/>
        <v>#N/A</v>
      </c>
      <c r="P249" s="350" t="e">
        <f t="shared" si="77"/>
        <v>#N/A</v>
      </c>
      <c r="Q249" s="347" t="e">
        <f>MIN(IF(H249&gt;0,P249/H249,NA()),FlexTests!$C$20)</f>
        <v>#N/A</v>
      </c>
      <c r="R249" s="347" t="e">
        <f t="shared" si="67"/>
        <v>#N/A</v>
      </c>
      <c r="S249" s="347" t="e">
        <f>SUM(R249:$R$952)</f>
        <v>#N/A</v>
      </c>
      <c r="T249" s="347" t="e">
        <f t="shared" si="68"/>
        <v>#N/A</v>
      </c>
      <c r="U249" s="350" t="e">
        <f>SUM(T249:$T$952)*1000</f>
        <v>#N/A</v>
      </c>
      <c r="V249" s="347" t="e">
        <f>R249*IF(ABS(A249)&lt;FlexTests!$C$19,0,1)</f>
        <v>#N/A</v>
      </c>
      <c r="W249" s="347" t="e">
        <f>SUM(V249:$V$951)</f>
        <v>#N/A</v>
      </c>
      <c r="X249" s="347" t="e">
        <f t="shared" si="78"/>
        <v>#N/A</v>
      </c>
      <c r="Y249" s="350" t="e">
        <f>SUM($X249:X$951)</f>
        <v>#N/A</v>
      </c>
      <c r="Z249" s="347"/>
      <c r="AA249" s="347">
        <f t="shared" si="69"/>
        <v>0</v>
      </c>
      <c r="AB249" s="347">
        <f t="shared" si="70"/>
        <v>0</v>
      </c>
      <c r="AC249" s="347" t="e">
        <f t="shared" si="79"/>
        <v>#N/A</v>
      </c>
      <c r="AD249" s="347" t="e">
        <f t="shared" si="71"/>
        <v>#N/A</v>
      </c>
      <c r="AE249" s="347" t="e">
        <f t="shared" si="72"/>
        <v>#N/A</v>
      </c>
      <c r="AF249" s="347" t="e">
        <f>AD249/'Laminate Schedule'!$E$86/10</f>
        <v>#N/A</v>
      </c>
      <c r="AG249" s="347" t="e">
        <f>AE249/'Laminate Schedule'!$E$90/10</f>
        <v>#N/A</v>
      </c>
      <c r="AH249" s="347">
        <f t="shared" si="80"/>
        <v>0</v>
      </c>
      <c r="AK249" s="567">
        <f t="shared" si="61"/>
        <v>0</v>
      </c>
      <c r="AL249" s="567">
        <f t="shared" si="62"/>
        <v>0</v>
      </c>
      <c r="AM249" s="567">
        <f t="shared" si="63"/>
        <v>0</v>
      </c>
      <c r="AN249" s="347">
        <f>IF(SUM(AK249:AM249)=0,0,(AK249*'Laminate Schedule'!$D$83*'Laminate Schedule'!$C$83+AL249*'Laminate Schedule'!$D$84*'Laminate Schedule'!$C$84+AM249*'Laminate Schedule'!$D$85*'Laminate Schedule'!$C$85)/(AK249*'Laminate Schedule'!$D$83+AL249*'Laminate Schedule'!$D$84+AM249*'Laminate Schedule'!$D$85))</f>
        <v>0</v>
      </c>
      <c r="AO249" s="347">
        <f>AK249*'Laminate Schedule'!$L$12+AL249*'Laminate Schedule'!$L$13+AM249*'Laminate Schedule'!$L$14</f>
        <v>0</v>
      </c>
    </row>
    <row r="250" spans="1:41" s="244" customFormat="1">
      <c r="A250" s="567">
        <v>-701</v>
      </c>
      <c r="B250" s="347">
        <f>IF(ABS(A250)&lt;$C$17,$C$15,$C$16)*IF(ABS(A250)&lt;OutlineParameters!$C$46/2,1,0)</f>
        <v>0</v>
      </c>
      <c r="C250" s="347">
        <f t="shared" si="73"/>
        <v>0</v>
      </c>
      <c r="D250" s="348">
        <f t="shared" si="64"/>
        <v>0</v>
      </c>
      <c r="E250" s="349">
        <f>FlexTests!$C$16*($C$36-ABS(A250))*IF(ABS(A250)&lt;$C$36,1,0)/1000</f>
        <v>0</v>
      </c>
      <c r="F250" s="349">
        <f>IF(NOT(ISNA(I250)),FlexTests!$C$17*(A251-A250)*I250/1000000*($C$36+A250)/1000*IF(ABS(A250)&lt;$C$31/2-FlexTests!$C$18,0,1),0)</f>
        <v>0</v>
      </c>
      <c r="G250" s="349">
        <f>SUM(F$52:$F249)</f>
        <v>0</v>
      </c>
      <c r="H250" s="348">
        <f>CHOOSE(FlexTests!$C$15,E250,G250)</f>
        <v>0</v>
      </c>
      <c r="I250" s="347" t="e">
        <f>IF(ISNA(OutlineParameters!T313*2),OutlineParameters!S313*2,OutlineParameters!T313*2)</f>
        <v>#N/A</v>
      </c>
      <c r="J250" s="347">
        <f>IF(ISNA(RockerConcaveParameters!O309),RockerConcaveParameters!N309,RockerConcaveParameters!O309)</f>
        <v>0</v>
      </c>
      <c r="K250" s="347" t="e">
        <f t="shared" si="74"/>
        <v>#N/A</v>
      </c>
      <c r="L250" s="347" t="e">
        <f t="shared" si="75"/>
        <v>#N/A</v>
      </c>
      <c r="M250" s="347">
        <f t="shared" si="76"/>
        <v>0</v>
      </c>
      <c r="N250" s="347">
        <f t="shared" si="65"/>
        <v>0</v>
      </c>
      <c r="O250" s="347" t="e">
        <f t="shared" si="66"/>
        <v>#N/A</v>
      </c>
      <c r="P250" s="350" t="e">
        <f t="shared" si="77"/>
        <v>#N/A</v>
      </c>
      <c r="Q250" s="347" t="e">
        <f>MIN(IF(H250&gt;0,P250/H250,NA()),FlexTests!$C$20)</f>
        <v>#N/A</v>
      </c>
      <c r="R250" s="347" t="e">
        <f t="shared" si="67"/>
        <v>#N/A</v>
      </c>
      <c r="S250" s="347" t="e">
        <f>SUM(R250:$R$952)</f>
        <v>#N/A</v>
      </c>
      <c r="T250" s="347" t="e">
        <f t="shared" si="68"/>
        <v>#N/A</v>
      </c>
      <c r="U250" s="350" t="e">
        <f>SUM(T250:$T$952)*1000</f>
        <v>#N/A</v>
      </c>
      <c r="V250" s="347" t="e">
        <f>R250*IF(ABS(A250)&lt;FlexTests!$C$19,0,1)</f>
        <v>#N/A</v>
      </c>
      <c r="W250" s="347" t="e">
        <f>SUM(V250:$V$951)</f>
        <v>#N/A</v>
      </c>
      <c r="X250" s="347" t="e">
        <f t="shared" si="78"/>
        <v>#N/A</v>
      </c>
      <c r="Y250" s="350" t="e">
        <f>SUM($X250:X$951)</f>
        <v>#N/A</v>
      </c>
      <c r="Z250" s="347"/>
      <c r="AA250" s="347">
        <f t="shared" si="69"/>
        <v>0</v>
      </c>
      <c r="AB250" s="347">
        <f t="shared" si="70"/>
        <v>0</v>
      </c>
      <c r="AC250" s="347" t="e">
        <f t="shared" si="79"/>
        <v>#N/A</v>
      </c>
      <c r="AD250" s="347" t="e">
        <f t="shared" si="71"/>
        <v>#N/A</v>
      </c>
      <c r="AE250" s="347" t="e">
        <f t="shared" si="72"/>
        <v>#N/A</v>
      </c>
      <c r="AF250" s="347" t="e">
        <f>AD250/'Laminate Schedule'!$E$86/10</f>
        <v>#N/A</v>
      </c>
      <c r="AG250" s="347" t="e">
        <f>AE250/'Laminate Schedule'!$E$90/10</f>
        <v>#N/A</v>
      </c>
      <c r="AH250" s="347">
        <f t="shared" si="80"/>
        <v>0</v>
      </c>
      <c r="AK250" s="567">
        <f t="shared" si="61"/>
        <v>0</v>
      </c>
      <c r="AL250" s="567">
        <f t="shared" si="62"/>
        <v>0</v>
      </c>
      <c r="AM250" s="567">
        <f t="shared" si="63"/>
        <v>0</v>
      </c>
      <c r="AN250" s="347">
        <f>IF(SUM(AK250:AM250)=0,0,(AK250*'Laminate Schedule'!$D$83*'Laminate Schedule'!$C$83+AL250*'Laminate Schedule'!$D$84*'Laminate Schedule'!$C$84+AM250*'Laminate Schedule'!$D$85*'Laminate Schedule'!$C$85)/(AK250*'Laminate Schedule'!$D$83+AL250*'Laminate Schedule'!$D$84+AM250*'Laminate Schedule'!$D$85))</f>
        <v>0</v>
      </c>
      <c r="AO250" s="347">
        <f>AK250*'Laminate Schedule'!$L$12+AL250*'Laminate Schedule'!$L$13+AM250*'Laminate Schedule'!$L$14</f>
        <v>0</v>
      </c>
    </row>
    <row r="251" spans="1:41" s="244" customFormat="1">
      <c r="A251" s="567">
        <v>-700</v>
      </c>
      <c r="B251" s="347">
        <f>IF(ABS(A251)&lt;$C$17,$C$15,$C$16)*IF(ABS(A251)&lt;OutlineParameters!$C$46/2,1,0)</f>
        <v>0</v>
      </c>
      <c r="C251" s="347">
        <f t="shared" si="73"/>
        <v>0</v>
      </c>
      <c r="D251" s="348">
        <f t="shared" si="64"/>
        <v>0</v>
      </c>
      <c r="E251" s="349">
        <f>FlexTests!$C$16*($C$36-ABS(A251))*IF(ABS(A251)&lt;$C$36,1,0)/1000</f>
        <v>0</v>
      </c>
      <c r="F251" s="349">
        <f>IF(NOT(ISNA(I251)),FlexTests!$C$17*(A252-A251)*I251/1000000*($C$36+A251)/1000*IF(ABS(A251)&lt;$C$31/2-FlexTests!$C$18,0,1),0)</f>
        <v>0</v>
      </c>
      <c r="G251" s="349">
        <f>SUM(F$52:$F250)</f>
        <v>0</v>
      </c>
      <c r="H251" s="348">
        <f>CHOOSE(FlexTests!$C$15,E251,G251)</f>
        <v>0</v>
      </c>
      <c r="I251" s="347" t="e">
        <f>IF(ISNA(OutlineParameters!T314*2),OutlineParameters!S314*2,OutlineParameters!T314*2)</f>
        <v>#N/A</v>
      </c>
      <c r="J251" s="347">
        <f>IF(ISNA(RockerConcaveParameters!O310),RockerConcaveParameters!N310,RockerConcaveParameters!O310)</f>
        <v>0</v>
      </c>
      <c r="K251" s="347" t="e">
        <f t="shared" si="74"/>
        <v>#N/A</v>
      </c>
      <c r="L251" s="347" t="e">
        <f t="shared" si="75"/>
        <v>#N/A</v>
      </c>
      <c r="M251" s="347">
        <f t="shared" si="76"/>
        <v>0</v>
      </c>
      <c r="N251" s="347">
        <f t="shared" si="65"/>
        <v>0</v>
      </c>
      <c r="O251" s="347" t="e">
        <f t="shared" si="66"/>
        <v>#N/A</v>
      </c>
      <c r="P251" s="350" t="e">
        <f t="shared" si="77"/>
        <v>#N/A</v>
      </c>
      <c r="Q251" s="347" t="e">
        <f>MIN(IF(H251&gt;0,P251/H251,NA()),FlexTests!$C$20)</f>
        <v>#N/A</v>
      </c>
      <c r="R251" s="347" t="e">
        <f t="shared" si="67"/>
        <v>#N/A</v>
      </c>
      <c r="S251" s="347" t="e">
        <f>SUM(R251:$R$952)</f>
        <v>#N/A</v>
      </c>
      <c r="T251" s="347" t="e">
        <f t="shared" si="68"/>
        <v>#N/A</v>
      </c>
      <c r="U251" s="350" t="e">
        <f>SUM(T251:$T$952)*1000</f>
        <v>#N/A</v>
      </c>
      <c r="V251" s="347" t="e">
        <f>R251*IF(ABS(A251)&lt;FlexTests!$C$19,0,1)</f>
        <v>#N/A</v>
      </c>
      <c r="W251" s="347" t="e">
        <f>SUM(V251:$V$951)</f>
        <v>#N/A</v>
      </c>
      <c r="X251" s="347" t="e">
        <f t="shared" si="78"/>
        <v>#N/A</v>
      </c>
      <c r="Y251" s="350" t="e">
        <f>SUM($X251:X$951)</f>
        <v>#N/A</v>
      </c>
      <c r="Z251" s="347"/>
      <c r="AA251" s="347">
        <f t="shared" si="69"/>
        <v>0</v>
      </c>
      <c r="AB251" s="347">
        <f t="shared" si="70"/>
        <v>0</v>
      </c>
      <c r="AC251" s="347" t="e">
        <f t="shared" si="79"/>
        <v>#N/A</v>
      </c>
      <c r="AD251" s="347" t="e">
        <f t="shared" si="71"/>
        <v>#N/A</v>
      </c>
      <c r="AE251" s="347" t="e">
        <f t="shared" si="72"/>
        <v>#N/A</v>
      </c>
      <c r="AF251" s="347" t="e">
        <f>AD251/'Laminate Schedule'!$E$86/10</f>
        <v>#N/A</v>
      </c>
      <c r="AG251" s="347" t="e">
        <f>AE251/'Laminate Schedule'!$E$90/10</f>
        <v>#N/A</v>
      </c>
      <c r="AH251" s="347">
        <f t="shared" si="80"/>
        <v>0</v>
      </c>
      <c r="AK251" s="567">
        <f t="shared" si="61"/>
        <v>0</v>
      </c>
      <c r="AL251" s="567">
        <f t="shared" si="62"/>
        <v>0</v>
      </c>
      <c r="AM251" s="567">
        <f t="shared" si="63"/>
        <v>0</v>
      </c>
      <c r="AN251" s="347">
        <f>IF(SUM(AK251:AM251)=0,0,(AK251*'Laminate Schedule'!$D$83*'Laminate Schedule'!$C$83+AL251*'Laminate Schedule'!$D$84*'Laminate Schedule'!$C$84+AM251*'Laminate Schedule'!$D$85*'Laminate Schedule'!$C$85)/(AK251*'Laminate Schedule'!$D$83+AL251*'Laminate Schedule'!$D$84+AM251*'Laminate Schedule'!$D$85))</f>
        <v>0</v>
      </c>
      <c r="AO251" s="347">
        <f>AK251*'Laminate Schedule'!$L$12+AL251*'Laminate Schedule'!$L$13+AM251*'Laminate Schedule'!$L$14</f>
        <v>0</v>
      </c>
    </row>
    <row r="252" spans="1:41" s="244" customFormat="1">
      <c r="A252" s="567">
        <v>-699</v>
      </c>
      <c r="B252" s="347">
        <f>IF(ABS(A252)&lt;$C$17,$C$15,$C$16)*IF(ABS(A252)&lt;OutlineParameters!$C$46/2,1,0)</f>
        <v>0</v>
      </c>
      <c r="C252" s="347">
        <f t="shared" si="73"/>
        <v>0</v>
      </c>
      <c r="D252" s="348">
        <f t="shared" si="64"/>
        <v>0</v>
      </c>
      <c r="E252" s="349">
        <f>FlexTests!$C$16*($C$36-ABS(A252))*IF(ABS(A252)&lt;$C$36,1,0)/1000</f>
        <v>0</v>
      </c>
      <c r="F252" s="349">
        <f>IF(NOT(ISNA(I252)),FlexTests!$C$17*(A253-A252)*I252/1000000*($C$36+A252)/1000*IF(ABS(A252)&lt;$C$31/2-FlexTests!$C$18,0,1),0)</f>
        <v>0</v>
      </c>
      <c r="G252" s="349">
        <f>SUM(F$52:$F251)</f>
        <v>0</v>
      </c>
      <c r="H252" s="348">
        <f>CHOOSE(FlexTests!$C$15,E252,G252)</f>
        <v>0</v>
      </c>
      <c r="I252" s="347" t="e">
        <f>IF(ISNA(OutlineParameters!T315*2),OutlineParameters!S315*2,OutlineParameters!T315*2)</f>
        <v>#N/A</v>
      </c>
      <c r="J252" s="347">
        <f>IF(ISNA(RockerConcaveParameters!O311),RockerConcaveParameters!N311,RockerConcaveParameters!O311)</f>
        <v>0</v>
      </c>
      <c r="K252" s="347" t="e">
        <f t="shared" si="74"/>
        <v>#N/A</v>
      </c>
      <c r="L252" s="347" t="e">
        <f t="shared" si="75"/>
        <v>#N/A</v>
      </c>
      <c r="M252" s="347">
        <f t="shared" si="76"/>
        <v>0</v>
      </c>
      <c r="N252" s="347">
        <f t="shared" si="65"/>
        <v>0</v>
      </c>
      <c r="O252" s="347" t="e">
        <f t="shared" si="66"/>
        <v>#N/A</v>
      </c>
      <c r="P252" s="350" t="e">
        <f t="shared" si="77"/>
        <v>#N/A</v>
      </c>
      <c r="Q252" s="347" t="e">
        <f>MIN(IF(H252&gt;0,P252/H252,NA()),FlexTests!$C$20)</f>
        <v>#N/A</v>
      </c>
      <c r="R252" s="347" t="e">
        <f t="shared" si="67"/>
        <v>#N/A</v>
      </c>
      <c r="S252" s="347" t="e">
        <f>SUM(R252:$R$952)</f>
        <v>#N/A</v>
      </c>
      <c r="T252" s="347" t="e">
        <f t="shared" si="68"/>
        <v>#N/A</v>
      </c>
      <c r="U252" s="350" t="e">
        <f>SUM(T252:$T$952)*1000</f>
        <v>#N/A</v>
      </c>
      <c r="V252" s="347" t="e">
        <f>R252*IF(ABS(A252)&lt;FlexTests!$C$19,0,1)</f>
        <v>#N/A</v>
      </c>
      <c r="W252" s="347" t="e">
        <f>SUM(V252:$V$951)</f>
        <v>#N/A</v>
      </c>
      <c r="X252" s="347" t="e">
        <f t="shared" si="78"/>
        <v>#N/A</v>
      </c>
      <c r="Y252" s="350" t="e">
        <f>SUM($X252:X$951)</f>
        <v>#N/A</v>
      </c>
      <c r="Z252" s="347"/>
      <c r="AA252" s="347">
        <f t="shared" si="69"/>
        <v>0</v>
      </c>
      <c r="AB252" s="347">
        <f t="shared" si="70"/>
        <v>0</v>
      </c>
      <c r="AC252" s="347" t="e">
        <f t="shared" si="79"/>
        <v>#N/A</v>
      </c>
      <c r="AD252" s="347" t="e">
        <f t="shared" si="71"/>
        <v>#N/A</v>
      </c>
      <c r="AE252" s="347" t="e">
        <f t="shared" si="72"/>
        <v>#N/A</v>
      </c>
      <c r="AF252" s="347" t="e">
        <f>AD252/'Laminate Schedule'!$E$86/10</f>
        <v>#N/A</v>
      </c>
      <c r="AG252" s="347" t="e">
        <f>AE252/'Laminate Schedule'!$E$90/10</f>
        <v>#N/A</v>
      </c>
      <c r="AH252" s="347">
        <f t="shared" si="80"/>
        <v>0</v>
      </c>
      <c r="AK252" s="567">
        <f t="shared" si="61"/>
        <v>0</v>
      </c>
      <c r="AL252" s="567">
        <f t="shared" si="62"/>
        <v>0</v>
      </c>
      <c r="AM252" s="567">
        <f t="shared" si="63"/>
        <v>0</v>
      </c>
      <c r="AN252" s="347">
        <f>IF(SUM(AK252:AM252)=0,0,(AK252*'Laminate Schedule'!$D$83*'Laminate Schedule'!$C$83+AL252*'Laminate Schedule'!$D$84*'Laminate Schedule'!$C$84+AM252*'Laminate Schedule'!$D$85*'Laminate Schedule'!$C$85)/(AK252*'Laminate Schedule'!$D$83+AL252*'Laminate Schedule'!$D$84+AM252*'Laminate Schedule'!$D$85))</f>
        <v>0</v>
      </c>
      <c r="AO252" s="347">
        <f>AK252*'Laminate Schedule'!$L$12+AL252*'Laminate Schedule'!$L$13+AM252*'Laminate Schedule'!$L$14</f>
        <v>0</v>
      </c>
    </row>
    <row r="253" spans="1:41" s="244" customFormat="1">
      <c r="A253" s="567">
        <v>-698</v>
      </c>
      <c r="B253" s="347">
        <f>IF(ABS(A253)&lt;$C$17,$C$15,$C$16)*IF(ABS(A253)&lt;OutlineParameters!$C$46/2,1,0)</f>
        <v>0</v>
      </c>
      <c r="C253" s="347">
        <f t="shared" si="73"/>
        <v>0</v>
      </c>
      <c r="D253" s="348">
        <f t="shared" si="64"/>
        <v>0</v>
      </c>
      <c r="E253" s="349">
        <f>FlexTests!$C$16*($C$36-ABS(A253))*IF(ABS(A253)&lt;$C$36,1,0)/1000</f>
        <v>0</v>
      </c>
      <c r="F253" s="349">
        <f>IF(NOT(ISNA(I253)),FlexTests!$C$17*(A254-A253)*I253/1000000*($C$36+A253)/1000*IF(ABS(A253)&lt;$C$31/2-FlexTests!$C$18,0,1),0)</f>
        <v>0</v>
      </c>
      <c r="G253" s="349">
        <f>SUM(F$52:$F252)</f>
        <v>0</v>
      </c>
      <c r="H253" s="348">
        <f>CHOOSE(FlexTests!$C$15,E253,G253)</f>
        <v>0</v>
      </c>
      <c r="I253" s="347" t="e">
        <f>IF(ISNA(OutlineParameters!T316*2),OutlineParameters!S316*2,OutlineParameters!T316*2)</f>
        <v>#N/A</v>
      </c>
      <c r="J253" s="347">
        <f>IF(ISNA(RockerConcaveParameters!O312),RockerConcaveParameters!N312,RockerConcaveParameters!O312)</f>
        <v>0</v>
      </c>
      <c r="K253" s="347" t="e">
        <f t="shared" si="74"/>
        <v>#N/A</v>
      </c>
      <c r="L253" s="347" t="e">
        <f t="shared" si="75"/>
        <v>#N/A</v>
      </c>
      <c r="M253" s="347">
        <f t="shared" si="76"/>
        <v>0</v>
      </c>
      <c r="N253" s="347">
        <f t="shared" si="65"/>
        <v>0</v>
      </c>
      <c r="O253" s="347" t="e">
        <f t="shared" si="66"/>
        <v>#N/A</v>
      </c>
      <c r="P253" s="350" t="e">
        <f t="shared" si="77"/>
        <v>#N/A</v>
      </c>
      <c r="Q253" s="347" t="e">
        <f>MIN(IF(H253&gt;0,P253/H253,NA()),FlexTests!$C$20)</f>
        <v>#N/A</v>
      </c>
      <c r="R253" s="347" t="e">
        <f t="shared" si="67"/>
        <v>#N/A</v>
      </c>
      <c r="S253" s="347" t="e">
        <f>SUM(R253:$R$952)</f>
        <v>#N/A</v>
      </c>
      <c r="T253" s="347" t="e">
        <f t="shared" si="68"/>
        <v>#N/A</v>
      </c>
      <c r="U253" s="350" t="e">
        <f>SUM(T253:$T$952)*1000</f>
        <v>#N/A</v>
      </c>
      <c r="V253" s="347" t="e">
        <f>R253*IF(ABS(A253)&lt;FlexTests!$C$19,0,1)</f>
        <v>#N/A</v>
      </c>
      <c r="W253" s="347" t="e">
        <f>SUM(V253:$V$951)</f>
        <v>#N/A</v>
      </c>
      <c r="X253" s="347" t="e">
        <f t="shared" si="78"/>
        <v>#N/A</v>
      </c>
      <c r="Y253" s="350" t="e">
        <f>SUM($X253:X$951)</f>
        <v>#N/A</v>
      </c>
      <c r="Z253" s="347"/>
      <c r="AA253" s="347">
        <f t="shared" si="69"/>
        <v>0</v>
      </c>
      <c r="AB253" s="347">
        <f t="shared" si="70"/>
        <v>0</v>
      </c>
      <c r="AC253" s="347" t="e">
        <f t="shared" si="79"/>
        <v>#N/A</v>
      </c>
      <c r="AD253" s="347" t="e">
        <f t="shared" si="71"/>
        <v>#N/A</v>
      </c>
      <c r="AE253" s="347" t="e">
        <f t="shared" si="72"/>
        <v>#N/A</v>
      </c>
      <c r="AF253" s="347" t="e">
        <f>AD253/'Laminate Schedule'!$E$86/10</f>
        <v>#N/A</v>
      </c>
      <c r="AG253" s="347" t="e">
        <f>AE253/'Laminate Schedule'!$E$90/10</f>
        <v>#N/A</v>
      </c>
      <c r="AH253" s="347">
        <f t="shared" si="80"/>
        <v>0</v>
      </c>
      <c r="AK253" s="567">
        <f t="shared" ref="AK253:AK316" si="81">IF(A253&gt;=$C$43,1,0)</f>
        <v>0</v>
      </c>
      <c r="AL253" s="567">
        <f t="shared" ref="AL253:AL316" si="82">IF(A253&gt;=$C$44,1,0)</f>
        <v>0</v>
      </c>
      <c r="AM253" s="567">
        <f t="shared" ref="AM253:AM316" si="83">IF(A253&gt;=$C$45,1,0)</f>
        <v>0</v>
      </c>
      <c r="AN253" s="347">
        <f>IF(SUM(AK253:AM253)=0,0,(AK253*'Laminate Schedule'!$D$83*'Laminate Schedule'!$C$83+AL253*'Laminate Schedule'!$D$84*'Laminate Schedule'!$C$84+AM253*'Laminate Schedule'!$D$85*'Laminate Schedule'!$C$85)/(AK253*'Laminate Schedule'!$D$83+AL253*'Laminate Schedule'!$D$84+AM253*'Laminate Schedule'!$D$85))</f>
        <v>0</v>
      </c>
      <c r="AO253" s="347">
        <f>AK253*'Laminate Schedule'!$L$12+AL253*'Laminate Schedule'!$L$13+AM253*'Laminate Schedule'!$L$14</f>
        <v>0</v>
      </c>
    </row>
    <row r="254" spans="1:41" s="244" customFormat="1">
      <c r="A254" s="567">
        <v>-697</v>
      </c>
      <c r="B254" s="347">
        <f>IF(ABS(A254)&lt;$C$17,$C$15,$C$16)*IF(ABS(A254)&lt;OutlineParameters!$C$46/2,1,0)</f>
        <v>0</v>
      </c>
      <c r="C254" s="347">
        <f t="shared" si="73"/>
        <v>0</v>
      </c>
      <c r="D254" s="348">
        <f t="shared" si="64"/>
        <v>0</v>
      </c>
      <c r="E254" s="349">
        <f>FlexTests!$C$16*($C$36-ABS(A254))*IF(ABS(A254)&lt;$C$36,1,0)/1000</f>
        <v>0</v>
      </c>
      <c r="F254" s="349">
        <f>IF(NOT(ISNA(I254)),FlexTests!$C$17*(A255-A254)*I254/1000000*($C$36+A254)/1000*IF(ABS(A254)&lt;$C$31/2-FlexTests!$C$18,0,1),0)</f>
        <v>0</v>
      </c>
      <c r="G254" s="349">
        <f>SUM(F$52:$F253)</f>
        <v>0</v>
      </c>
      <c r="H254" s="348">
        <f>CHOOSE(FlexTests!$C$15,E254,G254)</f>
        <v>0</v>
      </c>
      <c r="I254" s="347" t="e">
        <f>IF(ISNA(OutlineParameters!T317*2),OutlineParameters!S317*2,OutlineParameters!T317*2)</f>
        <v>#N/A</v>
      </c>
      <c r="J254" s="347">
        <f>IF(ISNA(RockerConcaveParameters!O313),RockerConcaveParameters!N313,RockerConcaveParameters!O313)</f>
        <v>0</v>
      </c>
      <c r="K254" s="347" t="e">
        <f t="shared" si="74"/>
        <v>#N/A</v>
      </c>
      <c r="L254" s="347" t="e">
        <f t="shared" si="75"/>
        <v>#N/A</v>
      </c>
      <c r="M254" s="347">
        <f t="shared" si="76"/>
        <v>0</v>
      </c>
      <c r="N254" s="347">
        <f t="shared" si="65"/>
        <v>0</v>
      </c>
      <c r="O254" s="347" t="e">
        <f t="shared" si="66"/>
        <v>#N/A</v>
      </c>
      <c r="P254" s="350" t="e">
        <f t="shared" si="77"/>
        <v>#N/A</v>
      </c>
      <c r="Q254" s="347" t="e">
        <f>MIN(IF(H254&gt;0,P254/H254,NA()),FlexTests!$C$20)</f>
        <v>#N/A</v>
      </c>
      <c r="R254" s="347" t="e">
        <f t="shared" si="67"/>
        <v>#N/A</v>
      </c>
      <c r="S254" s="347" t="e">
        <f>SUM(R254:$R$952)</f>
        <v>#N/A</v>
      </c>
      <c r="T254" s="347" t="e">
        <f t="shared" si="68"/>
        <v>#N/A</v>
      </c>
      <c r="U254" s="350" t="e">
        <f>SUM(T254:$T$952)*1000</f>
        <v>#N/A</v>
      </c>
      <c r="V254" s="347" t="e">
        <f>R254*IF(ABS(A254)&lt;FlexTests!$C$19,0,1)</f>
        <v>#N/A</v>
      </c>
      <c r="W254" s="347" t="e">
        <f>SUM(V254:$V$951)</f>
        <v>#N/A</v>
      </c>
      <c r="X254" s="347" t="e">
        <f t="shared" si="78"/>
        <v>#N/A</v>
      </c>
      <c r="Y254" s="350" t="e">
        <f>SUM($X254:X$951)</f>
        <v>#N/A</v>
      </c>
      <c r="Z254" s="347"/>
      <c r="AA254" s="347">
        <f t="shared" si="69"/>
        <v>0</v>
      </c>
      <c r="AB254" s="347">
        <f t="shared" si="70"/>
        <v>0</v>
      </c>
      <c r="AC254" s="347" t="e">
        <f t="shared" si="79"/>
        <v>#N/A</v>
      </c>
      <c r="AD254" s="347" t="e">
        <f t="shared" si="71"/>
        <v>#N/A</v>
      </c>
      <c r="AE254" s="347" t="e">
        <f t="shared" si="72"/>
        <v>#N/A</v>
      </c>
      <c r="AF254" s="347" t="e">
        <f>AD254/'Laminate Schedule'!$E$86/10</f>
        <v>#N/A</v>
      </c>
      <c r="AG254" s="347" t="e">
        <f>AE254/'Laminate Schedule'!$E$90/10</f>
        <v>#N/A</v>
      </c>
      <c r="AH254" s="347">
        <f t="shared" si="80"/>
        <v>0</v>
      </c>
      <c r="AK254" s="567">
        <f t="shared" si="81"/>
        <v>0</v>
      </c>
      <c r="AL254" s="567">
        <f t="shared" si="82"/>
        <v>0</v>
      </c>
      <c r="AM254" s="567">
        <f t="shared" si="83"/>
        <v>0</v>
      </c>
      <c r="AN254" s="347">
        <f>IF(SUM(AK254:AM254)=0,0,(AK254*'Laminate Schedule'!$D$83*'Laminate Schedule'!$C$83+AL254*'Laminate Schedule'!$D$84*'Laminate Schedule'!$C$84+AM254*'Laminate Schedule'!$D$85*'Laminate Schedule'!$C$85)/(AK254*'Laminate Schedule'!$D$83+AL254*'Laminate Schedule'!$D$84+AM254*'Laminate Schedule'!$D$85))</f>
        <v>0</v>
      </c>
      <c r="AO254" s="347">
        <f>AK254*'Laminate Schedule'!$L$12+AL254*'Laminate Schedule'!$L$13+AM254*'Laminate Schedule'!$L$14</f>
        <v>0</v>
      </c>
    </row>
    <row r="255" spans="1:41" s="244" customFormat="1">
      <c r="A255" s="567">
        <v>-696</v>
      </c>
      <c r="B255" s="347">
        <f>IF(ABS(A255)&lt;$C$17,$C$15,$C$16)*IF(ABS(A255)&lt;OutlineParameters!$C$46/2,1,0)</f>
        <v>0</v>
      </c>
      <c r="C255" s="347">
        <f t="shared" si="73"/>
        <v>0</v>
      </c>
      <c r="D255" s="348">
        <f t="shared" si="64"/>
        <v>0</v>
      </c>
      <c r="E255" s="349">
        <f>FlexTests!$C$16*($C$36-ABS(A255))*IF(ABS(A255)&lt;$C$36,1,0)/1000</f>
        <v>0</v>
      </c>
      <c r="F255" s="349">
        <f>IF(NOT(ISNA(I255)),FlexTests!$C$17*(A256-A255)*I255/1000000*($C$36+A255)/1000*IF(ABS(A255)&lt;$C$31/2-FlexTests!$C$18,0,1),0)</f>
        <v>0</v>
      </c>
      <c r="G255" s="349">
        <f>SUM(F$52:$F254)</f>
        <v>0</v>
      </c>
      <c r="H255" s="348">
        <f>CHOOSE(FlexTests!$C$15,E255,G255)</f>
        <v>0</v>
      </c>
      <c r="I255" s="347" t="e">
        <f>IF(ISNA(OutlineParameters!T318*2),OutlineParameters!S318*2,OutlineParameters!T318*2)</f>
        <v>#N/A</v>
      </c>
      <c r="J255" s="347">
        <f>IF(ISNA(RockerConcaveParameters!O314),RockerConcaveParameters!N314,RockerConcaveParameters!O314)</f>
        <v>0</v>
      </c>
      <c r="K255" s="347" t="e">
        <f t="shared" si="74"/>
        <v>#N/A</v>
      </c>
      <c r="L255" s="347" t="e">
        <f t="shared" si="75"/>
        <v>#N/A</v>
      </c>
      <c r="M255" s="347">
        <f t="shared" si="76"/>
        <v>0</v>
      </c>
      <c r="N255" s="347">
        <f t="shared" si="65"/>
        <v>0</v>
      </c>
      <c r="O255" s="347" t="e">
        <f t="shared" si="66"/>
        <v>#N/A</v>
      </c>
      <c r="P255" s="350" t="e">
        <f t="shared" si="77"/>
        <v>#N/A</v>
      </c>
      <c r="Q255" s="347" t="e">
        <f>MIN(IF(H255&gt;0,P255/H255,NA()),FlexTests!$C$20)</f>
        <v>#N/A</v>
      </c>
      <c r="R255" s="347" t="e">
        <f t="shared" si="67"/>
        <v>#N/A</v>
      </c>
      <c r="S255" s="347" t="e">
        <f>SUM(R255:$R$952)</f>
        <v>#N/A</v>
      </c>
      <c r="T255" s="347" t="e">
        <f t="shared" si="68"/>
        <v>#N/A</v>
      </c>
      <c r="U255" s="350" t="e">
        <f>SUM(T255:$T$952)*1000</f>
        <v>#N/A</v>
      </c>
      <c r="V255" s="347" t="e">
        <f>R255*IF(ABS(A255)&lt;FlexTests!$C$19,0,1)</f>
        <v>#N/A</v>
      </c>
      <c r="W255" s="347" t="e">
        <f>SUM(V255:$V$951)</f>
        <v>#N/A</v>
      </c>
      <c r="X255" s="347" t="e">
        <f t="shared" si="78"/>
        <v>#N/A</v>
      </c>
      <c r="Y255" s="350" t="e">
        <f>SUM($X255:X$951)</f>
        <v>#N/A</v>
      </c>
      <c r="Z255" s="347"/>
      <c r="AA255" s="347">
        <f t="shared" si="69"/>
        <v>0</v>
      </c>
      <c r="AB255" s="347">
        <f t="shared" si="70"/>
        <v>0</v>
      </c>
      <c r="AC255" s="347" t="e">
        <f t="shared" si="79"/>
        <v>#N/A</v>
      </c>
      <c r="AD255" s="347" t="e">
        <f t="shared" si="71"/>
        <v>#N/A</v>
      </c>
      <c r="AE255" s="347" t="e">
        <f t="shared" si="72"/>
        <v>#N/A</v>
      </c>
      <c r="AF255" s="347" t="e">
        <f>AD255/'Laminate Schedule'!$E$86/10</f>
        <v>#N/A</v>
      </c>
      <c r="AG255" s="347" t="e">
        <f>AE255/'Laminate Schedule'!$E$90/10</f>
        <v>#N/A</v>
      </c>
      <c r="AH255" s="347">
        <f t="shared" si="80"/>
        <v>0</v>
      </c>
      <c r="AK255" s="567">
        <f t="shared" si="81"/>
        <v>0</v>
      </c>
      <c r="AL255" s="567">
        <f t="shared" si="82"/>
        <v>0</v>
      </c>
      <c r="AM255" s="567">
        <f t="shared" si="83"/>
        <v>0</v>
      </c>
      <c r="AN255" s="347">
        <f>IF(SUM(AK255:AM255)=0,0,(AK255*'Laminate Schedule'!$D$83*'Laminate Schedule'!$C$83+AL255*'Laminate Schedule'!$D$84*'Laminate Schedule'!$C$84+AM255*'Laminate Schedule'!$D$85*'Laminate Schedule'!$C$85)/(AK255*'Laminate Schedule'!$D$83+AL255*'Laminate Schedule'!$D$84+AM255*'Laminate Schedule'!$D$85))</f>
        <v>0</v>
      </c>
      <c r="AO255" s="347">
        <f>AK255*'Laminate Schedule'!$L$12+AL255*'Laminate Schedule'!$L$13+AM255*'Laminate Schedule'!$L$14</f>
        <v>0</v>
      </c>
    </row>
    <row r="256" spans="1:41" s="244" customFormat="1">
      <c r="A256" s="567">
        <v>-695</v>
      </c>
      <c r="B256" s="347">
        <f>IF(ABS(A256)&lt;$C$17,$C$15,$C$16)*IF(ABS(A256)&lt;OutlineParameters!$C$46/2,1,0)</f>
        <v>0</v>
      </c>
      <c r="C256" s="347">
        <f t="shared" si="73"/>
        <v>0</v>
      </c>
      <c r="D256" s="348">
        <f t="shared" si="64"/>
        <v>0</v>
      </c>
      <c r="E256" s="349">
        <f>FlexTests!$C$16*($C$36-ABS(A256))*IF(ABS(A256)&lt;$C$36,1,0)/1000</f>
        <v>0</v>
      </c>
      <c r="F256" s="349">
        <f>IF(NOT(ISNA(I256)),FlexTests!$C$17*(A257-A256)*I256/1000000*($C$36+A256)/1000*IF(ABS(A256)&lt;$C$31/2-FlexTests!$C$18,0,1),0)</f>
        <v>0</v>
      </c>
      <c r="G256" s="349">
        <f>SUM(F$52:$F255)</f>
        <v>0</v>
      </c>
      <c r="H256" s="348">
        <f>CHOOSE(FlexTests!$C$15,E256,G256)</f>
        <v>0</v>
      </c>
      <c r="I256" s="347" t="e">
        <f>IF(ISNA(OutlineParameters!T319*2),OutlineParameters!S319*2,OutlineParameters!T319*2)</f>
        <v>#N/A</v>
      </c>
      <c r="J256" s="347">
        <f>IF(ISNA(RockerConcaveParameters!O315),RockerConcaveParameters!N315,RockerConcaveParameters!O315)</f>
        <v>0</v>
      </c>
      <c r="K256" s="347" t="e">
        <f t="shared" si="74"/>
        <v>#N/A</v>
      </c>
      <c r="L256" s="347" t="e">
        <f t="shared" si="75"/>
        <v>#N/A</v>
      </c>
      <c r="M256" s="347">
        <f t="shared" si="76"/>
        <v>0</v>
      </c>
      <c r="N256" s="347">
        <f t="shared" si="65"/>
        <v>0</v>
      </c>
      <c r="O256" s="347" t="e">
        <f t="shared" si="66"/>
        <v>#N/A</v>
      </c>
      <c r="P256" s="350" t="e">
        <f t="shared" si="77"/>
        <v>#N/A</v>
      </c>
      <c r="Q256" s="347" t="e">
        <f>MIN(IF(H256&gt;0,P256/H256,NA()),FlexTests!$C$20)</f>
        <v>#N/A</v>
      </c>
      <c r="R256" s="347" t="e">
        <f t="shared" si="67"/>
        <v>#N/A</v>
      </c>
      <c r="S256" s="347" t="e">
        <f>SUM(R256:$R$952)</f>
        <v>#N/A</v>
      </c>
      <c r="T256" s="347" t="e">
        <f t="shared" si="68"/>
        <v>#N/A</v>
      </c>
      <c r="U256" s="350" t="e">
        <f>SUM(T256:$T$952)*1000</f>
        <v>#N/A</v>
      </c>
      <c r="V256" s="347" t="e">
        <f>R256*IF(ABS(A256)&lt;FlexTests!$C$19,0,1)</f>
        <v>#N/A</v>
      </c>
      <c r="W256" s="347" t="e">
        <f>SUM(V256:$V$951)</f>
        <v>#N/A</v>
      </c>
      <c r="X256" s="347" t="e">
        <f t="shared" si="78"/>
        <v>#N/A</v>
      </c>
      <c r="Y256" s="350" t="e">
        <f>SUM($X256:X$951)</f>
        <v>#N/A</v>
      </c>
      <c r="Z256" s="347"/>
      <c r="AA256" s="347">
        <f t="shared" si="69"/>
        <v>0</v>
      </c>
      <c r="AB256" s="347">
        <f t="shared" si="70"/>
        <v>0</v>
      </c>
      <c r="AC256" s="347" t="e">
        <f t="shared" si="79"/>
        <v>#N/A</v>
      </c>
      <c r="AD256" s="347" t="e">
        <f t="shared" si="71"/>
        <v>#N/A</v>
      </c>
      <c r="AE256" s="347" t="e">
        <f t="shared" si="72"/>
        <v>#N/A</v>
      </c>
      <c r="AF256" s="347" t="e">
        <f>AD256/'Laminate Schedule'!$E$86/10</f>
        <v>#N/A</v>
      </c>
      <c r="AG256" s="347" t="e">
        <f>AE256/'Laminate Schedule'!$E$90/10</f>
        <v>#N/A</v>
      </c>
      <c r="AH256" s="347">
        <f t="shared" si="80"/>
        <v>0</v>
      </c>
      <c r="AK256" s="567">
        <f t="shared" si="81"/>
        <v>0</v>
      </c>
      <c r="AL256" s="567">
        <f t="shared" si="82"/>
        <v>0</v>
      </c>
      <c r="AM256" s="567">
        <f t="shared" si="83"/>
        <v>0</v>
      </c>
      <c r="AN256" s="347">
        <f>IF(SUM(AK256:AM256)=0,0,(AK256*'Laminate Schedule'!$D$83*'Laminate Schedule'!$C$83+AL256*'Laminate Schedule'!$D$84*'Laminate Schedule'!$C$84+AM256*'Laminate Schedule'!$D$85*'Laminate Schedule'!$C$85)/(AK256*'Laminate Schedule'!$D$83+AL256*'Laminate Schedule'!$D$84+AM256*'Laminate Schedule'!$D$85))</f>
        <v>0</v>
      </c>
      <c r="AO256" s="347">
        <f>AK256*'Laminate Schedule'!$L$12+AL256*'Laminate Schedule'!$L$13+AM256*'Laminate Schedule'!$L$14</f>
        <v>0</v>
      </c>
    </row>
    <row r="257" spans="1:41" s="244" customFormat="1">
      <c r="A257" s="567">
        <v>-694</v>
      </c>
      <c r="B257" s="347">
        <f>IF(ABS(A257)&lt;$C$17,$C$15,$C$16)*IF(ABS(A257)&lt;OutlineParameters!$C$46/2,1,0)</f>
        <v>0</v>
      </c>
      <c r="C257" s="347">
        <f t="shared" si="73"/>
        <v>0</v>
      </c>
      <c r="D257" s="348">
        <f t="shared" si="64"/>
        <v>0</v>
      </c>
      <c r="E257" s="349">
        <f>FlexTests!$C$16*($C$36-ABS(A257))*IF(ABS(A257)&lt;$C$36,1,0)/1000</f>
        <v>0</v>
      </c>
      <c r="F257" s="349">
        <f>IF(NOT(ISNA(I257)),FlexTests!$C$17*(A258-A257)*I257/1000000*($C$36+A257)/1000*IF(ABS(A257)&lt;$C$31/2-FlexTests!$C$18,0,1),0)</f>
        <v>0</v>
      </c>
      <c r="G257" s="349">
        <f>SUM(F$52:$F256)</f>
        <v>0</v>
      </c>
      <c r="H257" s="348">
        <f>CHOOSE(FlexTests!$C$15,E257,G257)</f>
        <v>0</v>
      </c>
      <c r="I257" s="347" t="e">
        <f>IF(ISNA(OutlineParameters!T320*2),OutlineParameters!S320*2,OutlineParameters!T320*2)</f>
        <v>#N/A</v>
      </c>
      <c r="J257" s="347">
        <f>IF(ISNA(RockerConcaveParameters!O316),RockerConcaveParameters!N316,RockerConcaveParameters!O316)</f>
        <v>0</v>
      </c>
      <c r="K257" s="347" t="e">
        <f t="shared" si="74"/>
        <v>#N/A</v>
      </c>
      <c r="L257" s="347" t="e">
        <f t="shared" si="75"/>
        <v>#N/A</v>
      </c>
      <c r="M257" s="347">
        <f t="shared" si="76"/>
        <v>0</v>
      </c>
      <c r="N257" s="347">
        <f t="shared" si="65"/>
        <v>0</v>
      </c>
      <c r="O257" s="347" t="e">
        <f t="shared" si="66"/>
        <v>#N/A</v>
      </c>
      <c r="P257" s="350" t="e">
        <f t="shared" si="77"/>
        <v>#N/A</v>
      </c>
      <c r="Q257" s="347" t="e">
        <f>MIN(IF(H257&gt;0,P257/H257,NA()),FlexTests!$C$20)</f>
        <v>#N/A</v>
      </c>
      <c r="R257" s="347" t="e">
        <f t="shared" si="67"/>
        <v>#N/A</v>
      </c>
      <c r="S257" s="347" t="e">
        <f>SUM(R257:$R$952)</f>
        <v>#N/A</v>
      </c>
      <c r="T257" s="347" t="e">
        <f t="shared" si="68"/>
        <v>#N/A</v>
      </c>
      <c r="U257" s="350" t="e">
        <f>SUM(T257:$T$952)*1000</f>
        <v>#N/A</v>
      </c>
      <c r="V257" s="347" t="e">
        <f>R257*IF(ABS(A257)&lt;FlexTests!$C$19,0,1)</f>
        <v>#N/A</v>
      </c>
      <c r="W257" s="347" t="e">
        <f>SUM(V257:$V$951)</f>
        <v>#N/A</v>
      </c>
      <c r="X257" s="347" t="e">
        <f t="shared" si="78"/>
        <v>#N/A</v>
      </c>
      <c r="Y257" s="350" t="e">
        <f>SUM($X257:X$951)</f>
        <v>#N/A</v>
      </c>
      <c r="Z257" s="347"/>
      <c r="AA257" s="347">
        <f t="shared" si="69"/>
        <v>0</v>
      </c>
      <c r="AB257" s="347">
        <f t="shared" si="70"/>
        <v>0</v>
      </c>
      <c r="AC257" s="347" t="e">
        <f t="shared" si="79"/>
        <v>#N/A</v>
      </c>
      <c r="AD257" s="347" t="e">
        <f t="shared" si="71"/>
        <v>#N/A</v>
      </c>
      <c r="AE257" s="347" t="e">
        <f t="shared" si="72"/>
        <v>#N/A</v>
      </c>
      <c r="AF257" s="347" t="e">
        <f>AD257/'Laminate Schedule'!$E$86/10</f>
        <v>#N/A</v>
      </c>
      <c r="AG257" s="347" t="e">
        <f>AE257/'Laminate Schedule'!$E$90/10</f>
        <v>#N/A</v>
      </c>
      <c r="AH257" s="347">
        <f t="shared" si="80"/>
        <v>0</v>
      </c>
      <c r="AK257" s="567">
        <f t="shared" si="81"/>
        <v>0</v>
      </c>
      <c r="AL257" s="567">
        <f t="shared" si="82"/>
        <v>0</v>
      </c>
      <c r="AM257" s="567">
        <f t="shared" si="83"/>
        <v>0</v>
      </c>
      <c r="AN257" s="347">
        <f>IF(SUM(AK257:AM257)=0,0,(AK257*'Laminate Schedule'!$D$83*'Laminate Schedule'!$C$83+AL257*'Laminate Schedule'!$D$84*'Laminate Schedule'!$C$84+AM257*'Laminate Schedule'!$D$85*'Laminate Schedule'!$C$85)/(AK257*'Laminate Schedule'!$D$83+AL257*'Laminate Schedule'!$D$84+AM257*'Laminate Schedule'!$D$85))</f>
        <v>0</v>
      </c>
      <c r="AO257" s="347">
        <f>AK257*'Laminate Schedule'!$L$12+AL257*'Laminate Schedule'!$L$13+AM257*'Laminate Schedule'!$L$14</f>
        <v>0</v>
      </c>
    </row>
    <row r="258" spans="1:41" s="244" customFormat="1">
      <c r="A258" s="567">
        <v>-693</v>
      </c>
      <c r="B258" s="347">
        <f>IF(ABS(A258)&lt;$C$17,$C$15,$C$16)*IF(ABS(A258)&lt;OutlineParameters!$C$46/2,1,0)</f>
        <v>0</v>
      </c>
      <c r="C258" s="347">
        <f t="shared" si="73"/>
        <v>0</v>
      </c>
      <c r="D258" s="348">
        <f t="shared" si="64"/>
        <v>0</v>
      </c>
      <c r="E258" s="349">
        <f>FlexTests!$C$16*($C$36-ABS(A258))*IF(ABS(A258)&lt;$C$36,1,0)/1000</f>
        <v>0</v>
      </c>
      <c r="F258" s="349">
        <f>IF(NOT(ISNA(I258)),FlexTests!$C$17*(A259-A258)*I258/1000000*($C$36+A258)/1000*IF(ABS(A258)&lt;$C$31/2-FlexTests!$C$18,0,1),0)</f>
        <v>0</v>
      </c>
      <c r="G258" s="349">
        <f>SUM(F$52:$F257)</f>
        <v>0</v>
      </c>
      <c r="H258" s="348">
        <f>CHOOSE(FlexTests!$C$15,E258,G258)</f>
        <v>0</v>
      </c>
      <c r="I258" s="347" t="e">
        <f>IF(ISNA(OutlineParameters!T321*2),OutlineParameters!S321*2,OutlineParameters!T321*2)</f>
        <v>#N/A</v>
      </c>
      <c r="J258" s="347">
        <f>IF(ISNA(RockerConcaveParameters!O317),RockerConcaveParameters!N317,RockerConcaveParameters!O317)</f>
        <v>0</v>
      </c>
      <c r="K258" s="347" t="e">
        <f t="shared" si="74"/>
        <v>#N/A</v>
      </c>
      <c r="L258" s="347" t="e">
        <f t="shared" si="75"/>
        <v>#N/A</v>
      </c>
      <c r="M258" s="347">
        <f t="shared" si="76"/>
        <v>0</v>
      </c>
      <c r="N258" s="347">
        <f t="shared" si="65"/>
        <v>0</v>
      </c>
      <c r="O258" s="347" t="e">
        <f t="shared" si="66"/>
        <v>#N/A</v>
      </c>
      <c r="P258" s="350" t="e">
        <f t="shared" si="77"/>
        <v>#N/A</v>
      </c>
      <c r="Q258" s="347" t="e">
        <f>MIN(IF(H258&gt;0,P258/H258,NA()),FlexTests!$C$20)</f>
        <v>#N/A</v>
      </c>
      <c r="R258" s="347" t="e">
        <f t="shared" si="67"/>
        <v>#N/A</v>
      </c>
      <c r="S258" s="347" t="e">
        <f>SUM(R258:$R$952)</f>
        <v>#N/A</v>
      </c>
      <c r="T258" s="347" t="e">
        <f t="shared" si="68"/>
        <v>#N/A</v>
      </c>
      <c r="U258" s="350" t="e">
        <f>SUM(T258:$T$952)*1000</f>
        <v>#N/A</v>
      </c>
      <c r="V258" s="347" t="e">
        <f>R258*IF(ABS(A258)&lt;FlexTests!$C$19,0,1)</f>
        <v>#N/A</v>
      </c>
      <c r="W258" s="347" t="e">
        <f>SUM(V258:$V$951)</f>
        <v>#N/A</v>
      </c>
      <c r="X258" s="347" t="e">
        <f t="shared" si="78"/>
        <v>#N/A</v>
      </c>
      <c r="Y258" s="350" t="e">
        <f>SUM($X258:X$951)</f>
        <v>#N/A</v>
      </c>
      <c r="Z258" s="347"/>
      <c r="AA258" s="347">
        <f t="shared" si="69"/>
        <v>0</v>
      </c>
      <c r="AB258" s="347">
        <f t="shared" si="70"/>
        <v>0</v>
      </c>
      <c r="AC258" s="347" t="e">
        <f t="shared" si="79"/>
        <v>#N/A</v>
      </c>
      <c r="AD258" s="347" t="e">
        <f t="shared" si="71"/>
        <v>#N/A</v>
      </c>
      <c r="AE258" s="347" t="e">
        <f t="shared" si="72"/>
        <v>#N/A</v>
      </c>
      <c r="AF258" s="347" t="e">
        <f>AD258/'Laminate Schedule'!$E$86/10</f>
        <v>#N/A</v>
      </c>
      <c r="AG258" s="347" t="e">
        <f>AE258/'Laminate Schedule'!$E$90/10</f>
        <v>#N/A</v>
      </c>
      <c r="AH258" s="347">
        <f t="shared" si="80"/>
        <v>0</v>
      </c>
      <c r="AK258" s="567">
        <f t="shared" si="81"/>
        <v>0</v>
      </c>
      <c r="AL258" s="567">
        <f t="shared" si="82"/>
        <v>0</v>
      </c>
      <c r="AM258" s="567">
        <f t="shared" si="83"/>
        <v>0</v>
      </c>
      <c r="AN258" s="347">
        <f>IF(SUM(AK258:AM258)=0,0,(AK258*'Laminate Schedule'!$D$83*'Laminate Schedule'!$C$83+AL258*'Laminate Schedule'!$D$84*'Laminate Schedule'!$C$84+AM258*'Laminate Schedule'!$D$85*'Laminate Schedule'!$C$85)/(AK258*'Laminate Schedule'!$D$83+AL258*'Laminate Schedule'!$D$84+AM258*'Laminate Schedule'!$D$85))</f>
        <v>0</v>
      </c>
      <c r="AO258" s="347">
        <f>AK258*'Laminate Schedule'!$L$12+AL258*'Laminate Schedule'!$L$13+AM258*'Laminate Schedule'!$L$14</f>
        <v>0</v>
      </c>
    </row>
    <row r="259" spans="1:41" s="244" customFormat="1">
      <c r="A259" s="567">
        <v>-692</v>
      </c>
      <c r="B259" s="347">
        <f>IF(ABS(A259)&lt;$C$17,$C$15,$C$16)*IF(ABS(A259)&lt;OutlineParameters!$C$46/2,1,0)</f>
        <v>0</v>
      </c>
      <c r="C259" s="347">
        <f t="shared" si="73"/>
        <v>0</v>
      </c>
      <c r="D259" s="348">
        <f t="shared" si="64"/>
        <v>0</v>
      </c>
      <c r="E259" s="349">
        <f>FlexTests!$C$16*($C$36-ABS(A259))*IF(ABS(A259)&lt;$C$36,1,0)/1000</f>
        <v>0</v>
      </c>
      <c r="F259" s="349">
        <f>IF(NOT(ISNA(I259)),FlexTests!$C$17*(A260-A259)*I259/1000000*($C$36+A259)/1000*IF(ABS(A259)&lt;$C$31/2-FlexTests!$C$18,0,1),0)</f>
        <v>0</v>
      </c>
      <c r="G259" s="349">
        <f>SUM(F$52:$F258)</f>
        <v>0</v>
      </c>
      <c r="H259" s="348">
        <f>CHOOSE(FlexTests!$C$15,E259,G259)</f>
        <v>0</v>
      </c>
      <c r="I259" s="347" t="e">
        <f>IF(ISNA(OutlineParameters!T322*2),OutlineParameters!S322*2,OutlineParameters!T322*2)</f>
        <v>#N/A</v>
      </c>
      <c r="J259" s="347">
        <f>IF(ISNA(RockerConcaveParameters!O318),RockerConcaveParameters!N318,RockerConcaveParameters!O318)</f>
        <v>0</v>
      </c>
      <c r="K259" s="347" t="e">
        <f t="shared" si="74"/>
        <v>#N/A</v>
      </c>
      <c r="L259" s="347" t="e">
        <f t="shared" si="75"/>
        <v>#N/A</v>
      </c>
      <c r="M259" s="347">
        <f t="shared" si="76"/>
        <v>0</v>
      </c>
      <c r="N259" s="347">
        <f t="shared" si="65"/>
        <v>0</v>
      </c>
      <c r="O259" s="347" t="e">
        <f t="shared" si="66"/>
        <v>#N/A</v>
      </c>
      <c r="P259" s="350" t="e">
        <f t="shared" si="77"/>
        <v>#N/A</v>
      </c>
      <c r="Q259" s="347" t="e">
        <f>MIN(IF(H259&gt;0,P259/H259,NA()),FlexTests!$C$20)</f>
        <v>#N/A</v>
      </c>
      <c r="R259" s="347" t="e">
        <f t="shared" si="67"/>
        <v>#N/A</v>
      </c>
      <c r="S259" s="347" t="e">
        <f>SUM(R259:$R$952)</f>
        <v>#N/A</v>
      </c>
      <c r="T259" s="347" t="e">
        <f t="shared" si="68"/>
        <v>#N/A</v>
      </c>
      <c r="U259" s="350" t="e">
        <f>SUM(T259:$T$952)*1000</f>
        <v>#N/A</v>
      </c>
      <c r="V259" s="347" t="e">
        <f>R259*IF(ABS(A259)&lt;FlexTests!$C$19,0,1)</f>
        <v>#N/A</v>
      </c>
      <c r="W259" s="347" t="e">
        <f>SUM(V259:$V$951)</f>
        <v>#N/A</v>
      </c>
      <c r="X259" s="347" t="e">
        <f t="shared" si="78"/>
        <v>#N/A</v>
      </c>
      <c r="Y259" s="350" t="e">
        <f>SUM($X259:X$951)</f>
        <v>#N/A</v>
      </c>
      <c r="Z259" s="347"/>
      <c r="AA259" s="347">
        <f t="shared" si="69"/>
        <v>0</v>
      </c>
      <c r="AB259" s="347">
        <f t="shared" si="70"/>
        <v>0</v>
      </c>
      <c r="AC259" s="347" t="e">
        <f t="shared" si="79"/>
        <v>#N/A</v>
      </c>
      <c r="AD259" s="347" t="e">
        <f t="shared" si="71"/>
        <v>#N/A</v>
      </c>
      <c r="AE259" s="347" t="e">
        <f t="shared" si="72"/>
        <v>#N/A</v>
      </c>
      <c r="AF259" s="347" t="e">
        <f>AD259/'Laminate Schedule'!$E$86/10</f>
        <v>#N/A</v>
      </c>
      <c r="AG259" s="347" t="e">
        <f>AE259/'Laminate Schedule'!$E$90/10</f>
        <v>#N/A</v>
      </c>
      <c r="AH259" s="347">
        <f t="shared" si="80"/>
        <v>0</v>
      </c>
      <c r="AK259" s="567">
        <f t="shared" si="81"/>
        <v>0</v>
      </c>
      <c r="AL259" s="567">
        <f t="shared" si="82"/>
        <v>0</v>
      </c>
      <c r="AM259" s="567">
        <f t="shared" si="83"/>
        <v>0</v>
      </c>
      <c r="AN259" s="347">
        <f>IF(SUM(AK259:AM259)=0,0,(AK259*'Laminate Schedule'!$D$83*'Laminate Schedule'!$C$83+AL259*'Laminate Schedule'!$D$84*'Laminate Schedule'!$C$84+AM259*'Laminate Schedule'!$D$85*'Laminate Schedule'!$C$85)/(AK259*'Laminate Schedule'!$D$83+AL259*'Laminate Schedule'!$D$84+AM259*'Laminate Schedule'!$D$85))</f>
        <v>0</v>
      </c>
      <c r="AO259" s="347">
        <f>AK259*'Laminate Schedule'!$L$12+AL259*'Laminate Schedule'!$L$13+AM259*'Laminate Schedule'!$L$14</f>
        <v>0</v>
      </c>
    </row>
    <row r="260" spans="1:41" s="244" customFormat="1">
      <c r="A260" s="567">
        <v>-691</v>
      </c>
      <c r="B260" s="347">
        <f>IF(ABS(A260)&lt;$C$17,$C$15,$C$16)*IF(ABS(A260)&lt;OutlineParameters!$C$46/2,1,0)</f>
        <v>0</v>
      </c>
      <c r="C260" s="347">
        <f t="shared" si="73"/>
        <v>0</v>
      </c>
      <c r="D260" s="348">
        <f t="shared" si="64"/>
        <v>0</v>
      </c>
      <c r="E260" s="349">
        <f>FlexTests!$C$16*($C$36-ABS(A260))*IF(ABS(A260)&lt;$C$36,1,0)/1000</f>
        <v>0</v>
      </c>
      <c r="F260" s="349">
        <f>IF(NOT(ISNA(I260)),FlexTests!$C$17*(A261-A260)*I260/1000000*($C$36+A260)/1000*IF(ABS(A260)&lt;$C$31/2-FlexTests!$C$18,0,1),0)</f>
        <v>0</v>
      </c>
      <c r="G260" s="349">
        <f>SUM(F$52:$F259)</f>
        <v>0</v>
      </c>
      <c r="H260" s="348">
        <f>CHOOSE(FlexTests!$C$15,E260,G260)</f>
        <v>0</v>
      </c>
      <c r="I260" s="347" t="e">
        <f>IF(ISNA(OutlineParameters!T323*2),OutlineParameters!S323*2,OutlineParameters!T323*2)</f>
        <v>#N/A</v>
      </c>
      <c r="J260" s="347">
        <f>IF(ISNA(RockerConcaveParameters!O319),RockerConcaveParameters!N319,RockerConcaveParameters!O319)</f>
        <v>0</v>
      </c>
      <c r="K260" s="347" t="e">
        <f t="shared" si="74"/>
        <v>#N/A</v>
      </c>
      <c r="L260" s="347" t="e">
        <f t="shared" si="75"/>
        <v>#N/A</v>
      </c>
      <c r="M260" s="347">
        <f t="shared" si="76"/>
        <v>0</v>
      </c>
      <c r="N260" s="347">
        <f t="shared" si="65"/>
        <v>0</v>
      </c>
      <c r="O260" s="347" t="e">
        <f t="shared" si="66"/>
        <v>#N/A</v>
      </c>
      <c r="P260" s="350" t="e">
        <f t="shared" si="77"/>
        <v>#N/A</v>
      </c>
      <c r="Q260" s="347" t="e">
        <f>MIN(IF(H260&gt;0,P260/H260,NA()),FlexTests!$C$20)</f>
        <v>#N/A</v>
      </c>
      <c r="R260" s="347" t="e">
        <f t="shared" si="67"/>
        <v>#N/A</v>
      </c>
      <c r="S260" s="347" t="e">
        <f>SUM(R260:$R$952)</f>
        <v>#N/A</v>
      </c>
      <c r="T260" s="347" t="e">
        <f t="shared" si="68"/>
        <v>#N/A</v>
      </c>
      <c r="U260" s="350" t="e">
        <f>SUM(T260:$T$952)*1000</f>
        <v>#N/A</v>
      </c>
      <c r="V260" s="347" t="e">
        <f>R260*IF(ABS(A260)&lt;FlexTests!$C$19,0,1)</f>
        <v>#N/A</v>
      </c>
      <c r="W260" s="347" t="e">
        <f>SUM(V260:$V$951)</f>
        <v>#N/A</v>
      </c>
      <c r="X260" s="347" t="e">
        <f t="shared" si="78"/>
        <v>#N/A</v>
      </c>
      <c r="Y260" s="350" t="e">
        <f>SUM($X260:X$951)</f>
        <v>#N/A</v>
      </c>
      <c r="Z260" s="347"/>
      <c r="AA260" s="347">
        <f t="shared" si="69"/>
        <v>0</v>
      </c>
      <c r="AB260" s="347">
        <f t="shared" si="70"/>
        <v>0</v>
      </c>
      <c r="AC260" s="347" t="e">
        <f t="shared" si="79"/>
        <v>#N/A</v>
      </c>
      <c r="AD260" s="347" t="e">
        <f t="shared" si="71"/>
        <v>#N/A</v>
      </c>
      <c r="AE260" s="347" t="e">
        <f t="shared" si="72"/>
        <v>#N/A</v>
      </c>
      <c r="AF260" s="347" t="e">
        <f>AD260/'Laminate Schedule'!$E$86/10</f>
        <v>#N/A</v>
      </c>
      <c r="AG260" s="347" t="e">
        <f>AE260/'Laminate Schedule'!$E$90/10</f>
        <v>#N/A</v>
      </c>
      <c r="AH260" s="347">
        <f t="shared" si="80"/>
        <v>0</v>
      </c>
      <c r="AK260" s="567">
        <f t="shared" si="81"/>
        <v>0</v>
      </c>
      <c r="AL260" s="567">
        <f t="shared" si="82"/>
        <v>0</v>
      </c>
      <c r="AM260" s="567">
        <f t="shared" si="83"/>
        <v>0</v>
      </c>
      <c r="AN260" s="347">
        <f>IF(SUM(AK260:AM260)=0,0,(AK260*'Laminate Schedule'!$D$83*'Laminate Schedule'!$C$83+AL260*'Laminate Schedule'!$D$84*'Laminate Schedule'!$C$84+AM260*'Laminate Schedule'!$D$85*'Laminate Schedule'!$C$85)/(AK260*'Laminate Schedule'!$D$83+AL260*'Laminate Schedule'!$D$84+AM260*'Laminate Schedule'!$D$85))</f>
        <v>0</v>
      </c>
      <c r="AO260" s="347">
        <f>AK260*'Laminate Schedule'!$L$12+AL260*'Laminate Schedule'!$L$13+AM260*'Laminate Schedule'!$L$14</f>
        <v>0</v>
      </c>
    </row>
    <row r="261" spans="1:41" s="244" customFormat="1">
      <c r="A261" s="567">
        <v>-690</v>
      </c>
      <c r="B261" s="347">
        <f>IF(ABS(A261)&lt;$C$17,$C$15,$C$16)*IF(ABS(A261)&lt;OutlineParameters!$C$46/2,1,0)</f>
        <v>0</v>
      </c>
      <c r="C261" s="347">
        <f t="shared" si="73"/>
        <v>0</v>
      </c>
      <c r="D261" s="348">
        <f t="shared" si="64"/>
        <v>0</v>
      </c>
      <c r="E261" s="349">
        <f>FlexTests!$C$16*($C$36-ABS(A261))*IF(ABS(A261)&lt;$C$36,1,0)/1000</f>
        <v>0</v>
      </c>
      <c r="F261" s="349">
        <f>IF(NOT(ISNA(I261)),FlexTests!$C$17*(A262-A261)*I261/1000000*($C$36+A261)/1000*IF(ABS(A261)&lt;$C$31/2-FlexTests!$C$18,0,1),0)</f>
        <v>0</v>
      </c>
      <c r="G261" s="349">
        <f>SUM(F$52:$F260)</f>
        <v>0</v>
      </c>
      <c r="H261" s="348">
        <f>CHOOSE(FlexTests!$C$15,E261,G261)</f>
        <v>0</v>
      </c>
      <c r="I261" s="347" t="e">
        <f>IF(ISNA(OutlineParameters!T324*2),OutlineParameters!S324*2,OutlineParameters!T324*2)</f>
        <v>#N/A</v>
      </c>
      <c r="J261" s="347">
        <f>IF(ISNA(RockerConcaveParameters!O320),RockerConcaveParameters!N320,RockerConcaveParameters!O320)</f>
        <v>0</v>
      </c>
      <c r="K261" s="347" t="e">
        <f t="shared" si="74"/>
        <v>#N/A</v>
      </c>
      <c r="L261" s="347" t="e">
        <f t="shared" si="75"/>
        <v>#N/A</v>
      </c>
      <c r="M261" s="347">
        <f t="shared" si="76"/>
        <v>0</v>
      </c>
      <c r="N261" s="347">
        <f t="shared" si="65"/>
        <v>0</v>
      </c>
      <c r="O261" s="347" t="e">
        <f t="shared" si="66"/>
        <v>#N/A</v>
      </c>
      <c r="P261" s="350" t="e">
        <f t="shared" si="77"/>
        <v>#N/A</v>
      </c>
      <c r="Q261" s="347" t="e">
        <f>MIN(IF(H261&gt;0,P261/H261,NA()),FlexTests!$C$20)</f>
        <v>#N/A</v>
      </c>
      <c r="R261" s="347" t="e">
        <f t="shared" si="67"/>
        <v>#N/A</v>
      </c>
      <c r="S261" s="347" t="e">
        <f>SUM(R261:$R$952)</f>
        <v>#N/A</v>
      </c>
      <c r="T261" s="347" t="e">
        <f t="shared" si="68"/>
        <v>#N/A</v>
      </c>
      <c r="U261" s="350" t="e">
        <f>SUM(T261:$T$952)*1000</f>
        <v>#N/A</v>
      </c>
      <c r="V261" s="347" t="e">
        <f>R261*IF(ABS(A261)&lt;FlexTests!$C$19,0,1)</f>
        <v>#N/A</v>
      </c>
      <c r="W261" s="347" t="e">
        <f>SUM(V261:$V$951)</f>
        <v>#N/A</v>
      </c>
      <c r="X261" s="347" t="e">
        <f t="shared" si="78"/>
        <v>#N/A</v>
      </c>
      <c r="Y261" s="350" t="e">
        <f>SUM($X261:X$951)</f>
        <v>#N/A</v>
      </c>
      <c r="Z261" s="347"/>
      <c r="AA261" s="347">
        <f t="shared" si="69"/>
        <v>0</v>
      </c>
      <c r="AB261" s="347">
        <f t="shared" si="70"/>
        <v>0</v>
      </c>
      <c r="AC261" s="347" t="e">
        <f t="shared" si="79"/>
        <v>#N/A</v>
      </c>
      <c r="AD261" s="347" t="e">
        <f t="shared" si="71"/>
        <v>#N/A</v>
      </c>
      <c r="AE261" s="347" t="e">
        <f t="shared" si="72"/>
        <v>#N/A</v>
      </c>
      <c r="AF261" s="347" t="e">
        <f>AD261/'Laminate Schedule'!$E$86/10</f>
        <v>#N/A</v>
      </c>
      <c r="AG261" s="347" t="e">
        <f>AE261/'Laminate Schedule'!$E$90/10</f>
        <v>#N/A</v>
      </c>
      <c r="AH261" s="347">
        <f t="shared" si="80"/>
        <v>0</v>
      </c>
      <c r="AK261" s="567">
        <f t="shared" si="81"/>
        <v>0</v>
      </c>
      <c r="AL261" s="567">
        <f t="shared" si="82"/>
        <v>0</v>
      </c>
      <c r="AM261" s="567">
        <f t="shared" si="83"/>
        <v>0</v>
      </c>
      <c r="AN261" s="347">
        <f>IF(SUM(AK261:AM261)=0,0,(AK261*'Laminate Schedule'!$D$83*'Laminate Schedule'!$C$83+AL261*'Laminate Schedule'!$D$84*'Laminate Schedule'!$C$84+AM261*'Laminate Schedule'!$D$85*'Laminate Schedule'!$C$85)/(AK261*'Laminate Schedule'!$D$83+AL261*'Laminate Schedule'!$D$84+AM261*'Laminate Schedule'!$D$85))</f>
        <v>0</v>
      </c>
      <c r="AO261" s="347">
        <f>AK261*'Laminate Schedule'!$L$12+AL261*'Laminate Schedule'!$L$13+AM261*'Laminate Schedule'!$L$14</f>
        <v>0</v>
      </c>
    </row>
    <row r="262" spans="1:41" s="244" customFormat="1">
      <c r="A262" s="567">
        <v>-689</v>
      </c>
      <c r="B262" s="347">
        <f>IF(ABS(A262)&lt;$C$17,$C$15,$C$16)*IF(ABS(A262)&lt;OutlineParameters!$C$46/2,1,0)</f>
        <v>0</v>
      </c>
      <c r="C262" s="347">
        <f t="shared" si="73"/>
        <v>0</v>
      </c>
      <c r="D262" s="348">
        <f t="shared" si="64"/>
        <v>0</v>
      </c>
      <c r="E262" s="349">
        <f>FlexTests!$C$16*($C$36-ABS(A262))*IF(ABS(A262)&lt;$C$36,1,0)/1000</f>
        <v>0</v>
      </c>
      <c r="F262" s="349">
        <f>IF(NOT(ISNA(I262)),FlexTests!$C$17*(A263-A262)*I262/1000000*($C$36+A262)/1000*IF(ABS(A262)&lt;$C$31/2-FlexTests!$C$18,0,1),0)</f>
        <v>0</v>
      </c>
      <c r="G262" s="349">
        <f>SUM(F$52:$F261)</f>
        <v>0</v>
      </c>
      <c r="H262" s="348">
        <f>CHOOSE(FlexTests!$C$15,E262,G262)</f>
        <v>0</v>
      </c>
      <c r="I262" s="347" t="e">
        <f>IF(ISNA(OutlineParameters!T325*2),OutlineParameters!S325*2,OutlineParameters!T325*2)</f>
        <v>#N/A</v>
      </c>
      <c r="J262" s="347">
        <f>IF(ISNA(RockerConcaveParameters!O321),RockerConcaveParameters!N321,RockerConcaveParameters!O321)</f>
        <v>0</v>
      </c>
      <c r="K262" s="347" t="e">
        <f t="shared" si="74"/>
        <v>#N/A</v>
      </c>
      <c r="L262" s="347" t="e">
        <f t="shared" si="75"/>
        <v>#N/A</v>
      </c>
      <c r="M262" s="347">
        <f t="shared" si="76"/>
        <v>0</v>
      </c>
      <c r="N262" s="347">
        <f t="shared" si="65"/>
        <v>0</v>
      </c>
      <c r="O262" s="347" t="e">
        <f t="shared" si="66"/>
        <v>#N/A</v>
      </c>
      <c r="P262" s="350" t="e">
        <f t="shared" si="77"/>
        <v>#N/A</v>
      </c>
      <c r="Q262" s="347" t="e">
        <f>MIN(IF(H262&gt;0,P262/H262,NA()),FlexTests!$C$20)</f>
        <v>#N/A</v>
      </c>
      <c r="R262" s="347" t="e">
        <f t="shared" si="67"/>
        <v>#N/A</v>
      </c>
      <c r="S262" s="347" t="e">
        <f>SUM(R262:$R$952)</f>
        <v>#N/A</v>
      </c>
      <c r="T262" s="347" t="e">
        <f t="shared" si="68"/>
        <v>#N/A</v>
      </c>
      <c r="U262" s="350" t="e">
        <f>SUM(T262:$T$952)*1000</f>
        <v>#N/A</v>
      </c>
      <c r="V262" s="347" t="e">
        <f>R262*IF(ABS(A262)&lt;FlexTests!$C$19,0,1)</f>
        <v>#N/A</v>
      </c>
      <c r="W262" s="347" t="e">
        <f>SUM(V262:$V$951)</f>
        <v>#N/A</v>
      </c>
      <c r="X262" s="347" t="e">
        <f t="shared" si="78"/>
        <v>#N/A</v>
      </c>
      <c r="Y262" s="350" t="e">
        <f>SUM($X262:X$951)</f>
        <v>#N/A</v>
      </c>
      <c r="Z262" s="347"/>
      <c r="AA262" s="347">
        <f t="shared" si="69"/>
        <v>0</v>
      </c>
      <c r="AB262" s="347">
        <f t="shared" si="70"/>
        <v>0</v>
      </c>
      <c r="AC262" s="347" t="e">
        <f t="shared" si="79"/>
        <v>#N/A</v>
      </c>
      <c r="AD262" s="347" t="e">
        <f t="shared" si="71"/>
        <v>#N/A</v>
      </c>
      <c r="AE262" s="347" t="e">
        <f t="shared" si="72"/>
        <v>#N/A</v>
      </c>
      <c r="AF262" s="347" t="e">
        <f>AD262/'Laminate Schedule'!$E$86/10</f>
        <v>#N/A</v>
      </c>
      <c r="AG262" s="347" t="e">
        <f>AE262/'Laminate Schedule'!$E$90/10</f>
        <v>#N/A</v>
      </c>
      <c r="AH262" s="347">
        <f t="shared" si="80"/>
        <v>0</v>
      </c>
      <c r="AK262" s="567">
        <f t="shared" si="81"/>
        <v>0</v>
      </c>
      <c r="AL262" s="567">
        <f t="shared" si="82"/>
        <v>0</v>
      </c>
      <c r="AM262" s="567">
        <f t="shared" si="83"/>
        <v>0</v>
      </c>
      <c r="AN262" s="347">
        <f>IF(SUM(AK262:AM262)=0,0,(AK262*'Laminate Schedule'!$D$83*'Laminate Schedule'!$C$83+AL262*'Laminate Schedule'!$D$84*'Laminate Schedule'!$C$84+AM262*'Laminate Schedule'!$D$85*'Laminate Schedule'!$C$85)/(AK262*'Laminate Schedule'!$D$83+AL262*'Laminate Schedule'!$D$84+AM262*'Laminate Schedule'!$D$85))</f>
        <v>0</v>
      </c>
      <c r="AO262" s="347">
        <f>AK262*'Laminate Schedule'!$L$12+AL262*'Laminate Schedule'!$L$13+AM262*'Laminate Schedule'!$L$14</f>
        <v>0</v>
      </c>
    </row>
    <row r="263" spans="1:41" s="244" customFormat="1">
      <c r="A263" s="567">
        <v>-688</v>
      </c>
      <c r="B263" s="347">
        <f>IF(ABS(A263)&lt;$C$17,$C$15,$C$16)*IF(ABS(A263)&lt;OutlineParameters!$C$46/2,1,0)</f>
        <v>0</v>
      </c>
      <c r="C263" s="347">
        <f t="shared" si="73"/>
        <v>0</v>
      </c>
      <c r="D263" s="348">
        <f t="shared" si="64"/>
        <v>0</v>
      </c>
      <c r="E263" s="349">
        <f>FlexTests!$C$16*($C$36-ABS(A263))*IF(ABS(A263)&lt;$C$36,1,0)/1000</f>
        <v>0</v>
      </c>
      <c r="F263" s="349">
        <f>IF(NOT(ISNA(I263)),FlexTests!$C$17*(A264-A263)*I263/1000000*($C$36+A263)/1000*IF(ABS(A263)&lt;$C$31/2-FlexTests!$C$18,0,1),0)</f>
        <v>0</v>
      </c>
      <c r="G263" s="349">
        <f>SUM(F$52:$F262)</f>
        <v>0</v>
      </c>
      <c r="H263" s="348">
        <f>CHOOSE(FlexTests!$C$15,E263,G263)</f>
        <v>0</v>
      </c>
      <c r="I263" s="347" t="e">
        <f>IF(ISNA(OutlineParameters!T326*2),OutlineParameters!S326*2,OutlineParameters!T326*2)</f>
        <v>#N/A</v>
      </c>
      <c r="J263" s="347">
        <f>IF(ISNA(RockerConcaveParameters!O322),RockerConcaveParameters!N322,RockerConcaveParameters!O322)</f>
        <v>0</v>
      </c>
      <c r="K263" s="347" t="e">
        <f t="shared" si="74"/>
        <v>#N/A</v>
      </c>
      <c r="L263" s="347" t="e">
        <f t="shared" si="75"/>
        <v>#N/A</v>
      </c>
      <c r="M263" s="347">
        <f t="shared" si="76"/>
        <v>0</v>
      </c>
      <c r="N263" s="347">
        <f t="shared" si="65"/>
        <v>0</v>
      </c>
      <c r="O263" s="347" t="e">
        <f t="shared" si="66"/>
        <v>#N/A</v>
      </c>
      <c r="P263" s="350" t="e">
        <f t="shared" si="77"/>
        <v>#N/A</v>
      </c>
      <c r="Q263" s="347" t="e">
        <f>MIN(IF(H263&gt;0,P263/H263,NA()),FlexTests!$C$20)</f>
        <v>#N/A</v>
      </c>
      <c r="R263" s="347" t="e">
        <f t="shared" si="67"/>
        <v>#N/A</v>
      </c>
      <c r="S263" s="347" t="e">
        <f>SUM(R263:$R$952)</f>
        <v>#N/A</v>
      </c>
      <c r="T263" s="347" t="e">
        <f t="shared" si="68"/>
        <v>#N/A</v>
      </c>
      <c r="U263" s="350" t="e">
        <f>SUM(T263:$T$952)*1000</f>
        <v>#N/A</v>
      </c>
      <c r="V263" s="347" t="e">
        <f>R263*IF(ABS(A263)&lt;FlexTests!$C$19,0,1)</f>
        <v>#N/A</v>
      </c>
      <c r="W263" s="347" t="e">
        <f>SUM(V263:$V$951)</f>
        <v>#N/A</v>
      </c>
      <c r="X263" s="347" t="e">
        <f t="shared" si="78"/>
        <v>#N/A</v>
      </c>
      <c r="Y263" s="350" t="e">
        <f>SUM($X263:X$951)</f>
        <v>#N/A</v>
      </c>
      <c r="Z263" s="347"/>
      <c r="AA263" s="347">
        <f t="shared" si="69"/>
        <v>0</v>
      </c>
      <c r="AB263" s="347">
        <f t="shared" si="70"/>
        <v>0</v>
      </c>
      <c r="AC263" s="347" t="e">
        <f t="shared" si="79"/>
        <v>#N/A</v>
      </c>
      <c r="AD263" s="347" t="e">
        <f t="shared" si="71"/>
        <v>#N/A</v>
      </c>
      <c r="AE263" s="347" t="e">
        <f t="shared" si="72"/>
        <v>#N/A</v>
      </c>
      <c r="AF263" s="347" t="e">
        <f>AD263/'Laminate Schedule'!$E$86/10</f>
        <v>#N/A</v>
      </c>
      <c r="AG263" s="347" t="e">
        <f>AE263/'Laminate Schedule'!$E$90/10</f>
        <v>#N/A</v>
      </c>
      <c r="AH263" s="347">
        <f t="shared" si="80"/>
        <v>0</v>
      </c>
      <c r="AK263" s="567">
        <f t="shared" si="81"/>
        <v>0</v>
      </c>
      <c r="AL263" s="567">
        <f t="shared" si="82"/>
        <v>0</v>
      </c>
      <c r="AM263" s="567">
        <f t="shared" si="83"/>
        <v>0</v>
      </c>
      <c r="AN263" s="347">
        <f>IF(SUM(AK263:AM263)=0,0,(AK263*'Laminate Schedule'!$D$83*'Laminate Schedule'!$C$83+AL263*'Laminate Schedule'!$D$84*'Laminate Schedule'!$C$84+AM263*'Laminate Schedule'!$D$85*'Laminate Schedule'!$C$85)/(AK263*'Laminate Schedule'!$D$83+AL263*'Laminate Schedule'!$D$84+AM263*'Laminate Schedule'!$D$85))</f>
        <v>0</v>
      </c>
      <c r="AO263" s="347">
        <f>AK263*'Laminate Schedule'!$L$12+AL263*'Laminate Schedule'!$L$13+AM263*'Laminate Schedule'!$L$14</f>
        <v>0</v>
      </c>
    </row>
    <row r="264" spans="1:41" s="244" customFormat="1">
      <c r="A264" s="567">
        <v>-687</v>
      </c>
      <c r="B264" s="347">
        <f>IF(ABS(A264)&lt;$C$17,$C$15,$C$16)*IF(ABS(A264)&lt;OutlineParameters!$C$46/2,1,0)</f>
        <v>0</v>
      </c>
      <c r="C264" s="347">
        <f t="shared" si="73"/>
        <v>0</v>
      </c>
      <c r="D264" s="348">
        <f t="shared" si="64"/>
        <v>0</v>
      </c>
      <c r="E264" s="349">
        <f>FlexTests!$C$16*($C$36-ABS(A264))*IF(ABS(A264)&lt;$C$36,1,0)/1000</f>
        <v>0</v>
      </c>
      <c r="F264" s="349">
        <f>IF(NOT(ISNA(I264)),FlexTests!$C$17*(A265-A264)*I264/1000000*($C$36+A264)/1000*IF(ABS(A264)&lt;$C$31/2-FlexTests!$C$18,0,1),0)</f>
        <v>0</v>
      </c>
      <c r="G264" s="349">
        <f>SUM(F$52:$F263)</f>
        <v>0</v>
      </c>
      <c r="H264" s="348">
        <f>CHOOSE(FlexTests!$C$15,E264,G264)</f>
        <v>0</v>
      </c>
      <c r="I264" s="347" t="e">
        <f>IF(ISNA(OutlineParameters!T327*2),OutlineParameters!S327*2,OutlineParameters!T327*2)</f>
        <v>#N/A</v>
      </c>
      <c r="J264" s="347">
        <f>IF(ISNA(RockerConcaveParameters!O323),RockerConcaveParameters!N323,RockerConcaveParameters!O323)</f>
        <v>0</v>
      </c>
      <c r="K264" s="347" t="e">
        <f t="shared" si="74"/>
        <v>#N/A</v>
      </c>
      <c r="L264" s="347" t="e">
        <f t="shared" si="75"/>
        <v>#N/A</v>
      </c>
      <c r="M264" s="347">
        <f t="shared" si="76"/>
        <v>0</v>
      </c>
      <c r="N264" s="347">
        <f t="shared" si="65"/>
        <v>0</v>
      </c>
      <c r="O264" s="347" t="e">
        <f t="shared" si="66"/>
        <v>#N/A</v>
      </c>
      <c r="P264" s="350" t="e">
        <f t="shared" si="77"/>
        <v>#N/A</v>
      </c>
      <c r="Q264" s="347" t="e">
        <f>MIN(IF(H264&gt;0,P264/H264,NA()),FlexTests!$C$20)</f>
        <v>#N/A</v>
      </c>
      <c r="R264" s="347" t="e">
        <f t="shared" si="67"/>
        <v>#N/A</v>
      </c>
      <c r="S264" s="347" t="e">
        <f>SUM(R264:$R$952)</f>
        <v>#N/A</v>
      </c>
      <c r="T264" s="347" t="e">
        <f t="shared" si="68"/>
        <v>#N/A</v>
      </c>
      <c r="U264" s="350" t="e">
        <f>SUM(T264:$T$952)*1000</f>
        <v>#N/A</v>
      </c>
      <c r="V264" s="347" t="e">
        <f>R264*IF(ABS(A264)&lt;FlexTests!$C$19,0,1)</f>
        <v>#N/A</v>
      </c>
      <c r="W264" s="347" t="e">
        <f>SUM(V264:$V$951)</f>
        <v>#N/A</v>
      </c>
      <c r="X264" s="347" t="e">
        <f t="shared" si="78"/>
        <v>#N/A</v>
      </c>
      <c r="Y264" s="350" t="e">
        <f>SUM($X264:X$951)</f>
        <v>#N/A</v>
      </c>
      <c r="Z264" s="347"/>
      <c r="AA264" s="347">
        <f t="shared" si="69"/>
        <v>0</v>
      </c>
      <c r="AB264" s="347">
        <f t="shared" si="70"/>
        <v>0</v>
      </c>
      <c r="AC264" s="347" t="e">
        <f t="shared" si="79"/>
        <v>#N/A</v>
      </c>
      <c r="AD264" s="347" t="e">
        <f t="shared" si="71"/>
        <v>#N/A</v>
      </c>
      <c r="AE264" s="347" t="e">
        <f t="shared" si="72"/>
        <v>#N/A</v>
      </c>
      <c r="AF264" s="347" t="e">
        <f>AD264/'Laminate Schedule'!$E$86/10</f>
        <v>#N/A</v>
      </c>
      <c r="AG264" s="347" t="e">
        <f>AE264/'Laminate Schedule'!$E$90/10</f>
        <v>#N/A</v>
      </c>
      <c r="AH264" s="347">
        <f t="shared" si="80"/>
        <v>0</v>
      </c>
      <c r="AK264" s="567">
        <f t="shared" si="81"/>
        <v>0</v>
      </c>
      <c r="AL264" s="567">
        <f t="shared" si="82"/>
        <v>0</v>
      </c>
      <c r="AM264" s="567">
        <f t="shared" si="83"/>
        <v>0</v>
      </c>
      <c r="AN264" s="347">
        <f>IF(SUM(AK264:AM264)=0,0,(AK264*'Laminate Schedule'!$D$83*'Laminate Schedule'!$C$83+AL264*'Laminate Schedule'!$D$84*'Laminate Schedule'!$C$84+AM264*'Laminate Schedule'!$D$85*'Laminate Schedule'!$C$85)/(AK264*'Laminate Schedule'!$D$83+AL264*'Laminate Schedule'!$D$84+AM264*'Laminate Schedule'!$D$85))</f>
        <v>0</v>
      </c>
      <c r="AO264" s="347">
        <f>AK264*'Laminate Schedule'!$L$12+AL264*'Laminate Schedule'!$L$13+AM264*'Laminate Schedule'!$L$14</f>
        <v>0</v>
      </c>
    </row>
    <row r="265" spans="1:41" s="244" customFormat="1">
      <c r="A265" s="567">
        <v>-686</v>
      </c>
      <c r="B265" s="347">
        <f>IF(ABS(A265)&lt;$C$17,$C$15,$C$16)*IF(ABS(A265)&lt;OutlineParameters!$C$46/2,1,0)</f>
        <v>0</v>
      </c>
      <c r="C265" s="347">
        <f t="shared" si="73"/>
        <v>0</v>
      </c>
      <c r="D265" s="348">
        <f t="shared" si="64"/>
        <v>0</v>
      </c>
      <c r="E265" s="349">
        <f>FlexTests!$C$16*($C$36-ABS(A265))*IF(ABS(A265)&lt;$C$36,1,0)/1000</f>
        <v>0</v>
      </c>
      <c r="F265" s="349">
        <f>IF(NOT(ISNA(I265)),FlexTests!$C$17*(A266-A265)*I265/1000000*($C$36+A265)/1000*IF(ABS(A265)&lt;$C$31/2-FlexTests!$C$18,0,1),0)</f>
        <v>0</v>
      </c>
      <c r="G265" s="349">
        <f>SUM(F$52:$F264)</f>
        <v>0</v>
      </c>
      <c r="H265" s="348">
        <f>CHOOSE(FlexTests!$C$15,E265,G265)</f>
        <v>0</v>
      </c>
      <c r="I265" s="347" t="e">
        <f>IF(ISNA(OutlineParameters!T328*2),OutlineParameters!S328*2,OutlineParameters!T328*2)</f>
        <v>#N/A</v>
      </c>
      <c r="J265" s="347">
        <f>IF(ISNA(RockerConcaveParameters!O324),RockerConcaveParameters!N324,RockerConcaveParameters!O324)</f>
        <v>0</v>
      </c>
      <c r="K265" s="347" t="e">
        <f t="shared" si="74"/>
        <v>#N/A</v>
      </c>
      <c r="L265" s="347" t="e">
        <f t="shared" si="75"/>
        <v>#N/A</v>
      </c>
      <c r="M265" s="347">
        <f t="shared" si="76"/>
        <v>0</v>
      </c>
      <c r="N265" s="347">
        <f t="shared" si="65"/>
        <v>0</v>
      </c>
      <c r="O265" s="347" t="e">
        <f t="shared" si="66"/>
        <v>#N/A</v>
      </c>
      <c r="P265" s="350" t="e">
        <f t="shared" si="77"/>
        <v>#N/A</v>
      </c>
      <c r="Q265" s="347" t="e">
        <f>MIN(IF(H265&gt;0,P265/H265,NA()),FlexTests!$C$20)</f>
        <v>#N/A</v>
      </c>
      <c r="R265" s="347" t="e">
        <f t="shared" si="67"/>
        <v>#N/A</v>
      </c>
      <c r="S265" s="347" t="e">
        <f>SUM(R265:$R$952)</f>
        <v>#N/A</v>
      </c>
      <c r="T265" s="347" t="e">
        <f t="shared" si="68"/>
        <v>#N/A</v>
      </c>
      <c r="U265" s="350" t="e">
        <f>SUM(T265:$T$952)*1000</f>
        <v>#N/A</v>
      </c>
      <c r="V265" s="347" t="e">
        <f>R265*IF(ABS(A265)&lt;FlexTests!$C$19,0,1)</f>
        <v>#N/A</v>
      </c>
      <c r="W265" s="347" t="e">
        <f>SUM(V265:$V$951)</f>
        <v>#N/A</v>
      </c>
      <c r="X265" s="347" t="e">
        <f t="shared" si="78"/>
        <v>#N/A</v>
      </c>
      <c r="Y265" s="350" t="e">
        <f>SUM($X265:X$951)</f>
        <v>#N/A</v>
      </c>
      <c r="Z265" s="347"/>
      <c r="AA265" s="347">
        <f t="shared" si="69"/>
        <v>0</v>
      </c>
      <c r="AB265" s="347">
        <f t="shared" si="70"/>
        <v>0</v>
      </c>
      <c r="AC265" s="347" t="e">
        <f t="shared" si="79"/>
        <v>#N/A</v>
      </c>
      <c r="AD265" s="347" t="e">
        <f t="shared" si="71"/>
        <v>#N/A</v>
      </c>
      <c r="AE265" s="347" t="e">
        <f t="shared" si="72"/>
        <v>#N/A</v>
      </c>
      <c r="AF265" s="347" t="e">
        <f>AD265/'Laminate Schedule'!$E$86/10</f>
        <v>#N/A</v>
      </c>
      <c r="AG265" s="347" t="e">
        <f>AE265/'Laminate Schedule'!$E$90/10</f>
        <v>#N/A</v>
      </c>
      <c r="AH265" s="347">
        <f t="shared" si="80"/>
        <v>0</v>
      </c>
      <c r="AK265" s="567">
        <f t="shared" si="81"/>
        <v>0</v>
      </c>
      <c r="AL265" s="567">
        <f t="shared" si="82"/>
        <v>0</v>
      </c>
      <c r="AM265" s="567">
        <f t="shared" si="83"/>
        <v>0</v>
      </c>
      <c r="AN265" s="347">
        <f>IF(SUM(AK265:AM265)=0,0,(AK265*'Laminate Schedule'!$D$83*'Laminate Schedule'!$C$83+AL265*'Laminate Schedule'!$D$84*'Laminate Schedule'!$C$84+AM265*'Laminate Schedule'!$D$85*'Laminate Schedule'!$C$85)/(AK265*'Laminate Schedule'!$D$83+AL265*'Laminate Schedule'!$D$84+AM265*'Laminate Schedule'!$D$85))</f>
        <v>0</v>
      </c>
      <c r="AO265" s="347">
        <f>AK265*'Laminate Schedule'!$L$12+AL265*'Laminate Schedule'!$L$13+AM265*'Laminate Schedule'!$L$14</f>
        <v>0</v>
      </c>
    </row>
    <row r="266" spans="1:41" s="244" customFormat="1">
      <c r="A266" s="567">
        <v>-685</v>
      </c>
      <c r="B266" s="347">
        <f>IF(ABS(A266)&lt;$C$17,$C$15,$C$16)*IF(ABS(A266)&lt;OutlineParameters!$C$46/2,1,0)</f>
        <v>0</v>
      </c>
      <c r="C266" s="347">
        <f t="shared" si="73"/>
        <v>0</v>
      </c>
      <c r="D266" s="348">
        <f t="shared" si="64"/>
        <v>0</v>
      </c>
      <c r="E266" s="349">
        <f>FlexTests!$C$16*($C$36-ABS(A266))*IF(ABS(A266)&lt;$C$36,1,0)/1000</f>
        <v>0</v>
      </c>
      <c r="F266" s="349">
        <f>IF(NOT(ISNA(I266)),FlexTests!$C$17*(A267-A266)*I266/1000000*($C$36+A266)/1000*IF(ABS(A266)&lt;$C$31/2-FlexTests!$C$18,0,1),0)</f>
        <v>0</v>
      </c>
      <c r="G266" s="349">
        <f>SUM(F$52:$F265)</f>
        <v>0</v>
      </c>
      <c r="H266" s="348">
        <f>CHOOSE(FlexTests!$C$15,E266,G266)</f>
        <v>0</v>
      </c>
      <c r="I266" s="347" t="e">
        <f>IF(ISNA(OutlineParameters!T329*2),OutlineParameters!S329*2,OutlineParameters!T329*2)</f>
        <v>#N/A</v>
      </c>
      <c r="J266" s="347">
        <f>IF(ISNA(RockerConcaveParameters!O325),RockerConcaveParameters!N325,RockerConcaveParameters!O325)</f>
        <v>0</v>
      </c>
      <c r="K266" s="347" t="e">
        <f t="shared" si="74"/>
        <v>#N/A</v>
      </c>
      <c r="L266" s="347" t="e">
        <f t="shared" si="75"/>
        <v>#N/A</v>
      </c>
      <c r="M266" s="347">
        <f t="shared" si="76"/>
        <v>0</v>
      </c>
      <c r="N266" s="347">
        <f t="shared" si="65"/>
        <v>0</v>
      </c>
      <c r="O266" s="347" t="e">
        <f t="shared" si="66"/>
        <v>#N/A</v>
      </c>
      <c r="P266" s="350" t="e">
        <f t="shared" si="77"/>
        <v>#N/A</v>
      </c>
      <c r="Q266" s="347" t="e">
        <f>MIN(IF(H266&gt;0,P266/H266,NA()),FlexTests!$C$20)</f>
        <v>#N/A</v>
      </c>
      <c r="R266" s="347" t="e">
        <f t="shared" si="67"/>
        <v>#N/A</v>
      </c>
      <c r="S266" s="347" t="e">
        <f>SUM(R266:$R$952)</f>
        <v>#N/A</v>
      </c>
      <c r="T266" s="347" t="e">
        <f t="shared" si="68"/>
        <v>#N/A</v>
      </c>
      <c r="U266" s="350" t="e">
        <f>SUM(T266:$T$952)*1000</f>
        <v>#N/A</v>
      </c>
      <c r="V266" s="347" t="e">
        <f>R266*IF(ABS(A266)&lt;FlexTests!$C$19,0,1)</f>
        <v>#N/A</v>
      </c>
      <c r="W266" s="347" t="e">
        <f>SUM(V266:$V$951)</f>
        <v>#N/A</v>
      </c>
      <c r="X266" s="347" t="e">
        <f t="shared" si="78"/>
        <v>#N/A</v>
      </c>
      <c r="Y266" s="350" t="e">
        <f>SUM($X266:X$951)</f>
        <v>#N/A</v>
      </c>
      <c r="Z266" s="347"/>
      <c r="AA266" s="347">
        <f t="shared" si="69"/>
        <v>0</v>
      </c>
      <c r="AB266" s="347">
        <f t="shared" si="70"/>
        <v>0</v>
      </c>
      <c r="AC266" s="347" t="e">
        <f t="shared" si="79"/>
        <v>#N/A</v>
      </c>
      <c r="AD266" s="347" t="e">
        <f t="shared" si="71"/>
        <v>#N/A</v>
      </c>
      <c r="AE266" s="347" t="e">
        <f t="shared" si="72"/>
        <v>#N/A</v>
      </c>
      <c r="AF266" s="347" t="e">
        <f>AD266/'Laminate Schedule'!$E$86/10</f>
        <v>#N/A</v>
      </c>
      <c r="AG266" s="347" t="e">
        <f>AE266/'Laminate Schedule'!$E$90/10</f>
        <v>#N/A</v>
      </c>
      <c r="AH266" s="347">
        <f t="shared" si="80"/>
        <v>0</v>
      </c>
      <c r="AK266" s="567">
        <f t="shared" si="81"/>
        <v>0</v>
      </c>
      <c r="AL266" s="567">
        <f t="shared" si="82"/>
        <v>0</v>
      </c>
      <c r="AM266" s="567">
        <f t="shared" si="83"/>
        <v>0</v>
      </c>
      <c r="AN266" s="347">
        <f>IF(SUM(AK266:AM266)=0,0,(AK266*'Laminate Schedule'!$D$83*'Laminate Schedule'!$C$83+AL266*'Laminate Schedule'!$D$84*'Laminate Schedule'!$C$84+AM266*'Laminate Schedule'!$D$85*'Laminate Schedule'!$C$85)/(AK266*'Laminate Schedule'!$D$83+AL266*'Laminate Schedule'!$D$84+AM266*'Laminate Schedule'!$D$85))</f>
        <v>0</v>
      </c>
      <c r="AO266" s="347">
        <f>AK266*'Laminate Schedule'!$L$12+AL266*'Laminate Schedule'!$L$13+AM266*'Laminate Schedule'!$L$14</f>
        <v>0</v>
      </c>
    </row>
    <row r="267" spans="1:41" s="244" customFormat="1">
      <c r="A267" s="567">
        <v>-684</v>
      </c>
      <c r="B267" s="347">
        <f>IF(ABS(A267)&lt;$C$17,$C$15,$C$16)*IF(ABS(A267)&lt;OutlineParameters!$C$46/2,1,0)</f>
        <v>0</v>
      </c>
      <c r="C267" s="347">
        <f t="shared" si="73"/>
        <v>0</v>
      </c>
      <c r="D267" s="348">
        <f t="shared" si="64"/>
        <v>0</v>
      </c>
      <c r="E267" s="349">
        <f>FlexTests!$C$16*($C$36-ABS(A267))*IF(ABS(A267)&lt;$C$36,1,0)/1000</f>
        <v>0</v>
      </c>
      <c r="F267" s="349">
        <f>IF(NOT(ISNA(I267)),FlexTests!$C$17*(A268-A267)*I267/1000000*($C$36+A267)/1000*IF(ABS(A267)&lt;$C$31/2-FlexTests!$C$18,0,1),0)</f>
        <v>0</v>
      </c>
      <c r="G267" s="349">
        <f>SUM(F$52:$F266)</f>
        <v>0</v>
      </c>
      <c r="H267" s="348">
        <f>CHOOSE(FlexTests!$C$15,E267,G267)</f>
        <v>0</v>
      </c>
      <c r="I267" s="347" t="e">
        <f>IF(ISNA(OutlineParameters!T330*2),OutlineParameters!S330*2,OutlineParameters!T330*2)</f>
        <v>#N/A</v>
      </c>
      <c r="J267" s="347">
        <f>IF(ISNA(RockerConcaveParameters!O326),RockerConcaveParameters!N326,RockerConcaveParameters!O326)</f>
        <v>0</v>
      </c>
      <c r="K267" s="347" t="e">
        <f t="shared" si="74"/>
        <v>#N/A</v>
      </c>
      <c r="L267" s="347" t="e">
        <f t="shared" si="75"/>
        <v>#N/A</v>
      </c>
      <c r="M267" s="347">
        <f t="shared" si="76"/>
        <v>0</v>
      </c>
      <c r="N267" s="347">
        <f t="shared" si="65"/>
        <v>0</v>
      </c>
      <c r="O267" s="347" t="e">
        <f t="shared" si="66"/>
        <v>#N/A</v>
      </c>
      <c r="P267" s="350" t="e">
        <f t="shared" si="77"/>
        <v>#N/A</v>
      </c>
      <c r="Q267" s="347" t="e">
        <f>MIN(IF(H267&gt;0,P267/H267,NA()),FlexTests!$C$20)</f>
        <v>#N/A</v>
      </c>
      <c r="R267" s="347" t="e">
        <f t="shared" si="67"/>
        <v>#N/A</v>
      </c>
      <c r="S267" s="347" t="e">
        <f>SUM(R267:$R$952)</f>
        <v>#N/A</v>
      </c>
      <c r="T267" s="347" t="e">
        <f t="shared" si="68"/>
        <v>#N/A</v>
      </c>
      <c r="U267" s="350" t="e">
        <f>SUM(T267:$T$952)*1000</f>
        <v>#N/A</v>
      </c>
      <c r="V267" s="347" t="e">
        <f>R267*IF(ABS(A267)&lt;FlexTests!$C$19,0,1)</f>
        <v>#N/A</v>
      </c>
      <c r="W267" s="347" t="e">
        <f>SUM(V267:$V$951)</f>
        <v>#N/A</v>
      </c>
      <c r="X267" s="347" t="e">
        <f t="shared" si="78"/>
        <v>#N/A</v>
      </c>
      <c r="Y267" s="350" t="e">
        <f>SUM($X267:X$951)</f>
        <v>#N/A</v>
      </c>
      <c r="Z267" s="347"/>
      <c r="AA267" s="347">
        <f t="shared" si="69"/>
        <v>0</v>
      </c>
      <c r="AB267" s="347">
        <f t="shared" si="70"/>
        <v>0</v>
      </c>
      <c r="AC267" s="347" t="e">
        <f t="shared" si="79"/>
        <v>#N/A</v>
      </c>
      <c r="AD267" s="347" t="e">
        <f t="shared" si="71"/>
        <v>#N/A</v>
      </c>
      <c r="AE267" s="347" t="e">
        <f t="shared" si="72"/>
        <v>#N/A</v>
      </c>
      <c r="AF267" s="347" t="e">
        <f>AD267/'Laminate Schedule'!$E$86/10</f>
        <v>#N/A</v>
      </c>
      <c r="AG267" s="347" t="e">
        <f>AE267/'Laminate Schedule'!$E$90/10</f>
        <v>#N/A</v>
      </c>
      <c r="AH267" s="347">
        <f t="shared" si="80"/>
        <v>0</v>
      </c>
      <c r="AK267" s="567">
        <f t="shared" si="81"/>
        <v>0</v>
      </c>
      <c r="AL267" s="567">
        <f t="shared" si="82"/>
        <v>0</v>
      </c>
      <c r="AM267" s="567">
        <f t="shared" si="83"/>
        <v>0</v>
      </c>
      <c r="AN267" s="347">
        <f>IF(SUM(AK267:AM267)=0,0,(AK267*'Laminate Schedule'!$D$83*'Laminate Schedule'!$C$83+AL267*'Laminate Schedule'!$D$84*'Laminate Schedule'!$C$84+AM267*'Laminate Schedule'!$D$85*'Laminate Schedule'!$C$85)/(AK267*'Laminate Schedule'!$D$83+AL267*'Laminate Schedule'!$D$84+AM267*'Laminate Schedule'!$D$85))</f>
        <v>0</v>
      </c>
      <c r="AO267" s="347">
        <f>AK267*'Laminate Schedule'!$L$12+AL267*'Laminate Schedule'!$L$13+AM267*'Laminate Schedule'!$L$14</f>
        <v>0</v>
      </c>
    </row>
    <row r="268" spans="1:41" s="244" customFormat="1">
      <c r="A268" s="567">
        <v>-683</v>
      </c>
      <c r="B268" s="347">
        <f>IF(ABS(A268)&lt;$C$17,$C$15,$C$16)*IF(ABS(A268)&lt;OutlineParameters!$C$46/2,1,0)</f>
        <v>0</v>
      </c>
      <c r="C268" s="347">
        <f t="shared" si="73"/>
        <v>0</v>
      </c>
      <c r="D268" s="348">
        <f t="shared" si="64"/>
        <v>0</v>
      </c>
      <c r="E268" s="349">
        <f>FlexTests!$C$16*($C$36-ABS(A268))*IF(ABS(A268)&lt;$C$36,1,0)/1000</f>
        <v>0</v>
      </c>
      <c r="F268" s="349">
        <f>IF(NOT(ISNA(I268)),FlexTests!$C$17*(A269-A268)*I268/1000000*($C$36+A268)/1000*IF(ABS(A268)&lt;$C$31/2-FlexTests!$C$18,0,1),0)</f>
        <v>0</v>
      </c>
      <c r="G268" s="349">
        <f>SUM(F$52:$F267)</f>
        <v>0</v>
      </c>
      <c r="H268" s="348">
        <f>CHOOSE(FlexTests!$C$15,E268,G268)</f>
        <v>0</v>
      </c>
      <c r="I268" s="347" t="e">
        <f>IF(ISNA(OutlineParameters!T331*2),OutlineParameters!S331*2,OutlineParameters!T331*2)</f>
        <v>#N/A</v>
      </c>
      <c r="J268" s="347">
        <f>IF(ISNA(RockerConcaveParameters!O327),RockerConcaveParameters!N327,RockerConcaveParameters!O327)</f>
        <v>0</v>
      </c>
      <c r="K268" s="347" t="e">
        <f t="shared" si="74"/>
        <v>#N/A</v>
      </c>
      <c r="L268" s="347" t="e">
        <f t="shared" si="75"/>
        <v>#N/A</v>
      </c>
      <c r="M268" s="347">
        <f t="shared" si="76"/>
        <v>0</v>
      </c>
      <c r="N268" s="347">
        <f t="shared" si="65"/>
        <v>0</v>
      </c>
      <c r="O268" s="347" t="e">
        <f t="shared" si="66"/>
        <v>#N/A</v>
      </c>
      <c r="P268" s="350" t="e">
        <f t="shared" si="77"/>
        <v>#N/A</v>
      </c>
      <c r="Q268" s="347" t="e">
        <f>MIN(IF(H268&gt;0,P268/H268,NA()),FlexTests!$C$20)</f>
        <v>#N/A</v>
      </c>
      <c r="R268" s="347" t="e">
        <f t="shared" si="67"/>
        <v>#N/A</v>
      </c>
      <c r="S268" s="347" t="e">
        <f>SUM(R268:$R$952)</f>
        <v>#N/A</v>
      </c>
      <c r="T268" s="347" t="e">
        <f t="shared" si="68"/>
        <v>#N/A</v>
      </c>
      <c r="U268" s="350" t="e">
        <f>SUM(T268:$T$952)*1000</f>
        <v>#N/A</v>
      </c>
      <c r="V268" s="347" t="e">
        <f>R268*IF(ABS(A268)&lt;FlexTests!$C$19,0,1)</f>
        <v>#N/A</v>
      </c>
      <c r="W268" s="347" t="e">
        <f>SUM(V268:$V$951)</f>
        <v>#N/A</v>
      </c>
      <c r="X268" s="347" t="e">
        <f t="shared" si="78"/>
        <v>#N/A</v>
      </c>
      <c r="Y268" s="350" t="e">
        <f>SUM($X268:X$951)</f>
        <v>#N/A</v>
      </c>
      <c r="Z268" s="347"/>
      <c r="AA268" s="347">
        <f t="shared" si="69"/>
        <v>0</v>
      </c>
      <c r="AB268" s="347">
        <f t="shared" si="70"/>
        <v>0</v>
      </c>
      <c r="AC268" s="347" t="e">
        <f t="shared" si="79"/>
        <v>#N/A</v>
      </c>
      <c r="AD268" s="347" t="e">
        <f t="shared" si="71"/>
        <v>#N/A</v>
      </c>
      <c r="AE268" s="347" t="e">
        <f t="shared" si="72"/>
        <v>#N/A</v>
      </c>
      <c r="AF268" s="347" t="e">
        <f>AD268/'Laminate Schedule'!$E$86/10</f>
        <v>#N/A</v>
      </c>
      <c r="AG268" s="347" t="e">
        <f>AE268/'Laminate Schedule'!$E$90/10</f>
        <v>#N/A</v>
      </c>
      <c r="AH268" s="347">
        <f t="shared" si="80"/>
        <v>0</v>
      </c>
      <c r="AK268" s="567">
        <f t="shared" si="81"/>
        <v>0</v>
      </c>
      <c r="AL268" s="567">
        <f t="shared" si="82"/>
        <v>0</v>
      </c>
      <c r="AM268" s="567">
        <f t="shared" si="83"/>
        <v>0</v>
      </c>
      <c r="AN268" s="347">
        <f>IF(SUM(AK268:AM268)=0,0,(AK268*'Laminate Schedule'!$D$83*'Laminate Schedule'!$C$83+AL268*'Laminate Schedule'!$D$84*'Laminate Schedule'!$C$84+AM268*'Laminate Schedule'!$D$85*'Laminate Schedule'!$C$85)/(AK268*'Laminate Schedule'!$D$83+AL268*'Laminate Schedule'!$D$84+AM268*'Laminate Schedule'!$D$85))</f>
        <v>0</v>
      </c>
      <c r="AO268" s="347">
        <f>AK268*'Laminate Schedule'!$L$12+AL268*'Laminate Schedule'!$L$13+AM268*'Laminate Schedule'!$L$14</f>
        <v>0</v>
      </c>
    </row>
    <row r="269" spans="1:41" s="244" customFormat="1">
      <c r="A269" s="567">
        <v>-682</v>
      </c>
      <c r="B269" s="347">
        <f>IF(ABS(A269)&lt;$C$17,$C$15,$C$16)*IF(ABS(A269)&lt;OutlineParameters!$C$46/2,1,0)</f>
        <v>0</v>
      </c>
      <c r="C269" s="347">
        <f t="shared" si="73"/>
        <v>0</v>
      </c>
      <c r="D269" s="348">
        <f t="shared" si="64"/>
        <v>0</v>
      </c>
      <c r="E269" s="349">
        <f>FlexTests!$C$16*($C$36-ABS(A269))*IF(ABS(A269)&lt;$C$36,1,0)/1000</f>
        <v>0</v>
      </c>
      <c r="F269" s="349">
        <f>IF(NOT(ISNA(I269)),FlexTests!$C$17*(A270-A269)*I269/1000000*($C$36+A269)/1000*IF(ABS(A269)&lt;$C$31/2-FlexTests!$C$18,0,1),0)</f>
        <v>0</v>
      </c>
      <c r="G269" s="349">
        <f>SUM(F$52:$F268)</f>
        <v>0</v>
      </c>
      <c r="H269" s="348">
        <f>CHOOSE(FlexTests!$C$15,E269,G269)</f>
        <v>0</v>
      </c>
      <c r="I269" s="347" t="e">
        <f>IF(ISNA(OutlineParameters!T332*2),OutlineParameters!S332*2,OutlineParameters!T332*2)</f>
        <v>#N/A</v>
      </c>
      <c r="J269" s="347">
        <f>IF(ISNA(RockerConcaveParameters!O328),RockerConcaveParameters!N328,RockerConcaveParameters!O328)</f>
        <v>0</v>
      </c>
      <c r="K269" s="347" t="e">
        <f t="shared" si="74"/>
        <v>#N/A</v>
      </c>
      <c r="L269" s="347" t="e">
        <f t="shared" si="75"/>
        <v>#N/A</v>
      </c>
      <c r="M269" s="347">
        <f t="shared" si="76"/>
        <v>0</v>
      </c>
      <c r="N269" s="347">
        <f t="shared" si="65"/>
        <v>0</v>
      </c>
      <c r="O269" s="347" t="e">
        <f t="shared" si="66"/>
        <v>#N/A</v>
      </c>
      <c r="P269" s="350" t="e">
        <f t="shared" si="77"/>
        <v>#N/A</v>
      </c>
      <c r="Q269" s="347" t="e">
        <f>MIN(IF(H269&gt;0,P269/H269,NA()),FlexTests!$C$20)</f>
        <v>#N/A</v>
      </c>
      <c r="R269" s="347" t="e">
        <f t="shared" si="67"/>
        <v>#N/A</v>
      </c>
      <c r="S269" s="347" t="e">
        <f>SUM(R269:$R$952)</f>
        <v>#N/A</v>
      </c>
      <c r="T269" s="347" t="e">
        <f t="shared" si="68"/>
        <v>#N/A</v>
      </c>
      <c r="U269" s="350" t="e">
        <f>SUM(T269:$T$952)*1000</f>
        <v>#N/A</v>
      </c>
      <c r="V269" s="347" t="e">
        <f>R269*IF(ABS(A269)&lt;FlexTests!$C$19,0,1)</f>
        <v>#N/A</v>
      </c>
      <c r="W269" s="347" t="e">
        <f>SUM(V269:$V$951)</f>
        <v>#N/A</v>
      </c>
      <c r="X269" s="347" t="e">
        <f t="shared" si="78"/>
        <v>#N/A</v>
      </c>
      <c r="Y269" s="350" t="e">
        <f>SUM($X269:X$951)</f>
        <v>#N/A</v>
      </c>
      <c r="Z269" s="347"/>
      <c r="AA269" s="347">
        <f t="shared" si="69"/>
        <v>0</v>
      </c>
      <c r="AB269" s="347">
        <f t="shared" si="70"/>
        <v>0</v>
      </c>
      <c r="AC269" s="347" t="e">
        <f t="shared" si="79"/>
        <v>#N/A</v>
      </c>
      <c r="AD269" s="347" t="e">
        <f t="shared" si="71"/>
        <v>#N/A</v>
      </c>
      <c r="AE269" s="347" t="e">
        <f t="shared" si="72"/>
        <v>#N/A</v>
      </c>
      <c r="AF269" s="347" t="e">
        <f>AD269/'Laminate Schedule'!$E$86/10</f>
        <v>#N/A</v>
      </c>
      <c r="AG269" s="347" t="e">
        <f>AE269/'Laminate Schedule'!$E$90/10</f>
        <v>#N/A</v>
      </c>
      <c r="AH269" s="347">
        <f t="shared" si="80"/>
        <v>0</v>
      </c>
      <c r="AK269" s="567">
        <f t="shared" si="81"/>
        <v>0</v>
      </c>
      <c r="AL269" s="567">
        <f t="shared" si="82"/>
        <v>0</v>
      </c>
      <c r="AM269" s="567">
        <f t="shared" si="83"/>
        <v>0</v>
      </c>
      <c r="AN269" s="347">
        <f>IF(SUM(AK269:AM269)=0,0,(AK269*'Laminate Schedule'!$D$83*'Laminate Schedule'!$C$83+AL269*'Laminate Schedule'!$D$84*'Laminate Schedule'!$C$84+AM269*'Laminate Schedule'!$D$85*'Laminate Schedule'!$C$85)/(AK269*'Laminate Schedule'!$D$83+AL269*'Laminate Schedule'!$D$84+AM269*'Laminate Schedule'!$D$85))</f>
        <v>0</v>
      </c>
      <c r="AO269" s="347">
        <f>AK269*'Laminate Schedule'!$L$12+AL269*'Laminate Schedule'!$L$13+AM269*'Laminate Schedule'!$L$14</f>
        <v>0</v>
      </c>
    </row>
    <row r="270" spans="1:41" s="244" customFormat="1">
      <c r="A270" s="567">
        <v>-681</v>
      </c>
      <c r="B270" s="347">
        <f>IF(ABS(A270)&lt;$C$17,$C$15,$C$16)*IF(ABS(A270)&lt;OutlineParameters!$C$46/2,1,0)</f>
        <v>0</v>
      </c>
      <c r="C270" s="347">
        <f t="shared" si="73"/>
        <v>0</v>
      </c>
      <c r="D270" s="348">
        <f t="shared" si="64"/>
        <v>0</v>
      </c>
      <c r="E270" s="349">
        <f>FlexTests!$C$16*($C$36-ABS(A270))*IF(ABS(A270)&lt;$C$36,1,0)/1000</f>
        <v>0</v>
      </c>
      <c r="F270" s="349">
        <f>IF(NOT(ISNA(I270)),FlexTests!$C$17*(A271-A270)*I270/1000000*($C$36+A270)/1000*IF(ABS(A270)&lt;$C$31/2-FlexTests!$C$18,0,1),0)</f>
        <v>0</v>
      </c>
      <c r="G270" s="349">
        <f>SUM(F$52:$F269)</f>
        <v>0</v>
      </c>
      <c r="H270" s="348">
        <f>CHOOSE(FlexTests!$C$15,E270,G270)</f>
        <v>0</v>
      </c>
      <c r="I270" s="347" t="e">
        <f>IF(ISNA(OutlineParameters!T333*2),OutlineParameters!S333*2,OutlineParameters!T333*2)</f>
        <v>#N/A</v>
      </c>
      <c r="J270" s="347">
        <f>IF(ISNA(RockerConcaveParameters!O329),RockerConcaveParameters!N329,RockerConcaveParameters!O329)</f>
        <v>0</v>
      </c>
      <c r="K270" s="347" t="e">
        <f t="shared" si="74"/>
        <v>#N/A</v>
      </c>
      <c r="L270" s="347" t="e">
        <f t="shared" si="75"/>
        <v>#N/A</v>
      </c>
      <c r="M270" s="347">
        <f t="shared" si="76"/>
        <v>0</v>
      </c>
      <c r="N270" s="347">
        <f t="shared" si="65"/>
        <v>0</v>
      </c>
      <c r="O270" s="347" t="e">
        <f t="shared" si="66"/>
        <v>#N/A</v>
      </c>
      <c r="P270" s="350" t="e">
        <f t="shared" si="77"/>
        <v>#N/A</v>
      </c>
      <c r="Q270" s="347" t="e">
        <f>MIN(IF(H270&gt;0,P270/H270,NA()),FlexTests!$C$20)</f>
        <v>#N/A</v>
      </c>
      <c r="R270" s="347" t="e">
        <f t="shared" si="67"/>
        <v>#N/A</v>
      </c>
      <c r="S270" s="347" t="e">
        <f>SUM(R270:$R$952)</f>
        <v>#N/A</v>
      </c>
      <c r="T270" s="347" t="e">
        <f t="shared" si="68"/>
        <v>#N/A</v>
      </c>
      <c r="U270" s="350" t="e">
        <f>SUM(T270:$T$952)*1000</f>
        <v>#N/A</v>
      </c>
      <c r="V270" s="347" t="e">
        <f>R270*IF(ABS(A270)&lt;FlexTests!$C$19,0,1)</f>
        <v>#N/A</v>
      </c>
      <c r="W270" s="347" t="e">
        <f>SUM(V270:$V$951)</f>
        <v>#N/A</v>
      </c>
      <c r="X270" s="347" t="e">
        <f t="shared" si="78"/>
        <v>#N/A</v>
      </c>
      <c r="Y270" s="350" t="e">
        <f>SUM($X270:X$951)</f>
        <v>#N/A</v>
      </c>
      <c r="Z270" s="347"/>
      <c r="AA270" s="347">
        <f t="shared" si="69"/>
        <v>0</v>
      </c>
      <c r="AB270" s="347">
        <f t="shared" si="70"/>
        <v>0</v>
      </c>
      <c r="AC270" s="347" t="e">
        <f t="shared" si="79"/>
        <v>#N/A</v>
      </c>
      <c r="AD270" s="347" t="e">
        <f t="shared" si="71"/>
        <v>#N/A</v>
      </c>
      <c r="AE270" s="347" t="e">
        <f t="shared" si="72"/>
        <v>#N/A</v>
      </c>
      <c r="AF270" s="347" t="e">
        <f>AD270/'Laminate Schedule'!$E$86/10</f>
        <v>#N/A</v>
      </c>
      <c r="AG270" s="347" t="e">
        <f>AE270/'Laminate Schedule'!$E$90/10</f>
        <v>#N/A</v>
      </c>
      <c r="AH270" s="347">
        <f t="shared" si="80"/>
        <v>0</v>
      </c>
      <c r="AK270" s="567">
        <f t="shared" si="81"/>
        <v>0</v>
      </c>
      <c r="AL270" s="567">
        <f t="shared" si="82"/>
        <v>0</v>
      </c>
      <c r="AM270" s="567">
        <f t="shared" si="83"/>
        <v>0</v>
      </c>
      <c r="AN270" s="347">
        <f>IF(SUM(AK270:AM270)=0,0,(AK270*'Laminate Schedule'!$D$83*'Laminate Schedule'!$C$83+AL270*'Laminate Schedule'!$D$84*'Laminate Schedule'!$C$84+AM270*'Laminate Schedule'!$D$85*'Laminate Schedule'!$C$85)/(AK270*'Laminate Schedule'!$D$83+AL270*'Laminate Schedule'!$D$84+AM270*'Laminate Schedule'!$D$85))</f>
        <v>0</v>
      </c>
      <c r="AO270" s="347">
        <f>AK270*'Laminate Schedule'!$L$12+AL270*'Laminate Schedule'!$L$13+AM270*'Laminate Schedule'!$L$14</f>
        <v>0</v>
      </c>
    </row>
    <row r="271" spans="1:41" s="244" customFormat="1">
      <c r="A271" s="567">
        <v>-680</v>
      </c>
      <c r="B271" s="347">
        <f>IF(ABS(A271)&lt;$C$17,$C$15,$C$16)*IF(ABS(A271)&lt;OutlineParameters!$C$46/2,1,0)</f>
        <v>0</v>
      </c>
      <c r="C271" s="347">
        <f t="shared" si="73"/>
        <v>0</v>
      </c>
      <c r="D271" s="348">
        <f t="shared" si="64"/>
        <v>0</v>
      </c>
      <c r="E271" s="349">
        <f>FlexTests!$C$16*($C$36-ABS(A271))*IF(ABS(A271)&lt;$C$36,1,0)/1000</f>
        <v>0</v>
      </c>
      <c r="F271" s="349">
        <f>IF(NOT(ISNA(I271)),FlexTests!$C$17*(A272-A271)*I271/1000000*($C$36+A271)/1000*IF(ABS(A271)&lt;$C$31/2-FlexTests!$C$18,0,1),0)</f>
        <v>0</v>
      </c>
      <c r="G271" s="349">
        <f>SUM(F$52:$F270)</f>
        <v>0</v>
      </c>
      <c r="H271" s="348">
        <f>CHOOSE(FlexTests!$C$15,E271,G271)</f>
        <v>0</v>
      </c>
      <c r="I271" s="347" t="e">
        <f>IF(ISNA(OutlineParameters!T334*2),OutlineParameters!S334*2,OutlineParameters!T334*2)</f>
        <v>#N/A</v>
      </c>
      <c r="J271" s="347">
        <f>IF(ISNA(RockerConcaveParameters!O330),RockerConcaveParameters!N330,RockerConcaveParameters!O330)</f>
        <v>0</v>
      </c>
      <c r="K271" s="347" t="e">
        <f t="shared" si="74"/>
        <v>#N/A</v>
      </c>
      <c r="L271" s="347" t="e">
        <f t="shared" si="75"/>
        <v>#N/A</v>
      </c>
      <c r="M271" s="347">
        <f t="shared" si="76"/>
        <v>0</v>
      </c>
      <c r="N271" s="347">
        <f t="shared" si="65"/>
        <v>0</v>
      </c>
      <c r="O271" s="347" t="e">
        <f t="shared" si="66"/>
        <v>#N/A</v>
      </c>
      <c r="P271" s="350" t="e">
        <f t="shared" si="77"/>
        <v>#N/A</v>
      </c>
      <c r="Q271" s="347" t="e">
        <f>MIN(IF(H271&gt;0,P271/H271,NA()),FlexTests!$C$20)</f>
        <v>#N/A</v>
      </c>
      <c r="R271" s="347" t="e">
        <f t="shared" si="67"/>
        <v>#N/A</v>
      </c>
      <c r="S271" s="347" t="e">
        <f>SUM(R271:$R$952)</f>
        <v>#N/A</v>
      </c>
      <c r="T271" s="347" t="e">
        <f t="shared" si="68"/>
        <v>#N/A</v>
      </c>
      <c r="U271" s="350" t="e">
        <f>SUM(T271:$T$952)*1000</f>
        <v>#N/A</v>
      </c>
      <c r="V271" s="347" t="e">
        <f>R271*IF(ABS(A271)&lt;FlexTests!$C$19,0,1)</f>
        <v>#N/A</v>
      </c>
      <c r="W271" s="347" t="e">
        <f>SUM(V271:$V$951)</f>
        <v>#N/A</v>
      </c>
      <c r="X271" s="347" t="e">
        <f t="shared" si="78"/>
        <v>#N/A</v>
      </c>
      <c r="Y271" s="350" t="e">
        <f>SUM($X271:X$951)</f>
        <v>#N/A</v>
      </c>
      <c r="Z271" s="347"/>
      <c r="AA271" s="347">
        <f t="shared" si="69"/>
        <v>0</v>
      </c>
      <c r="AB271" s="347">
        <f t="shared" si="70"/>
        <v>0</v>
      </c>
      <c r="AC271" s="347" t="e">
        <f t="shared" si="79"/>
        <v>#N/A</v>
      </c>
      <c r="AD271" s="347" t="e">
        <f t="shared" si="71"/>
        <v>#N/A</v>
      </c>
      <c r="AE271" s="347" t="e">
        <f t="shared" si="72"/>
        <v>#N/A</v>
      </c>
      <c r="AF271" s="347" t="e">
        <f>AD271/'Laminate Schedule'!$E$86/10</f>
        <v>#N/A</v>
      </c>
      <c r="AG271" s="347" t="e">
        <f>AE271/'Laminate Schedule'!$E$90/10</f>
        <v>#N/A</v>
      </c>
      <c r="AH271" s="347">
        <f t="shared" si="80"/>
        <v>0</v>
      </c>
      <c r="AK271" s="567">
        <f t="shared" si="81"/>
        <v>0</v>
      </c>
      <c r="AL271" s="567">
        <f t="shared" si="82"/>
        <v>0</v>
      </c>
      <c r="AM271" s="567">
        <f t="shared" si="83"/>
        <v>0</v>
      </c>
      <c r="AN271" s="347">
        <f>IF(SUM(AK271:AM271)=0,0,(AK271*'Laminate Schedule'!$D$83*'Laminate Schedule'!$C$83+AL271*'Laminate Schedule'!$D$84*'Laminate Schedule'!$C$84+AM271*'Laminate Schedule'!$D$85*'Laminate Schedule'!$C$85)/(AK271*'Laminate Schedule'!$D$83+AL271*'Laminate Schedule'!$D$84+AM271*'Laminate Schedule'!$D$85))</f>
        <v>0</v>
      </c>
      <c r="AO271" s="347">
        <f>AK271*'Laminate Schedule'!$L$12+AL271*'Laminate Schedule'!$L$13+AM271*'Laminate Schedule'!$L$14</f>
        <v>0</v>
      </c>
    </row>
    <row r="272" spans="1:41" s="244" customFormat="1">
      <c r="A272" s="567">
        <v>-679</v>
      </c>
      <c r="B272" s="347">
        <f>IF(ABS(A272)&lt;$C$17,$C$15,$C$16)*IF(ABS(A272)&lt;OutlineParameters!$C$46/2,1,0)</f>
        <v>0</v>
      </c>
      <c r="C272" s="347">
        <f t="shared" si="73"/>
        <v>0</v>
      </c>
      <c r="D272" s="348">
        <f t="shared" si="64"/>
        <v>0</v>
      </c>
      <c r="E272" s="349">
        <f>FlexTests!$C$16*($C$36-ABS(A272))*IF(ABS(A272)&lt;$C$36,1,0)/1000</f>
        <v>0</v>
      </c>
      <c r="F272" s="349">
        <f>IF(NOT(ISNA(I272)),FlexTests!$C$17*(A273-A272)*I272/1000000*($C$36+A272)/1000*IF(ABS(A272)&lt;$C$31/2-FlexTests!$C$18,0,1),0)</f>
        <v>0</v>
      </c>
      <c r="G272" s="349">
        <f>SUM(F$52:$F271)</f>
        <v>0</v>
      </c>
      <c r="H272" s="348">
        <f>CHOOSE(FlexTests!$C$15,E272,G272)</f>
        <v>0</v>
      </c>
      <c r="I272" s="347" t="e">
        <f>IF(ISNA(OutlineParameters!T335*2),OutlineParameters!S335*2,OutlineParameters!T335*2)</f>
        <v>#N/A</v>
      </c>
      <c r="J272" s="347">
        <f>IF(ISNA(RockerConcaveParameters!O331),RockerConcaveParameters!N331,RockerConcaveParameters!O331)</f>
        <v>0</v>
      </c>
      <c r="K272" s="347" t="e">
        <f t="shared" si="74"/>
        <v>#N/A</v>
      </c>
      <c r="L272" s="347" t="e">
        <f t="shared" si="75"/>
        <v>#N/A</v>
      </c>
      <c r="M272" s="347">
        <f t="shared" si="76"/>
        <v>0</v>
      </c>
      <c r="N272" s="347">
        <f t="shared" si="65"/>
        <v>0</v>
      </c>
      <c r="O272" s="347" t="e">
        <f t="shared" si="66"/>
        <v>#N/A</v>
      </c>
      <c r="P272" s="350" t="e">
        <f t="shared" si="77"/>
        <v>#N/A</v>
      </c>
      <c r="Q272" s="347" t="e">
        <f>MIN(IF(H272&gt;0,P272/H272,NA()),FlexTests!$C$20)</f>
        <v>#N/A</v>
      </c>
      <c r="R272" s="347" t="e">
        <f t="shared" si="67"/>
        <v>#N/A</v>
      </c>
      <c r="S272" s="347" t="e">
        <f>SUM(R272:$R$952)</f>
        <v>#N/A</v>
      </c>
      <c r="T272" s="347" t="e">
        <f t="shared" si="68"/>
        <v>#N/A</v>
      </c>
      <c r="U272" s="350" t="e">
        <f>SUM(T272:$T$952)*1000</f>
        <v>#N/A</v>
      </c>
      <c r="V272" s="347" t="e">
        <f>R272*IF(ABS(A272)&lt;FlexTests!$C$19,0,1)</f>
        <v>#N/A</v>
      </c>
      <c r="W272" s="347" t="e">
        <f>SUM(V272:$V$951)</f>
        <v>#N/A</v>
      </c>
      <c r="X272" s="347" t="e">
        <f t="shared" si="78"/>
        <v>#N/A</v>
      </c>
      <c r="Y272" s="350" t="e">
        <f>SUM($X272:X$951)</f>
        <v>#N/A</v>
      </c>
      <c r="Z272" s="347"/>
      <c r="AA272" s="347">
        <f t="shared" si="69"/>
        <v>0</v>
      </c>
      <c r="AB272" s="347">
        <f t="shared" si="70"/>
        <v>0</v>
      </c>
      <c r="AC272" s="347" t="e">
        <f t="shared" si="79"/>
        <v>#N/A</v>
      </c>
      <c r="AD272" s="347" t="e">
        <f t="shared" si="71"/>
        <v>#N/A</v>
      </c>
      <c r="AE272" s="347" t="e">
        <f t="shared" si="72"/>
        <v>#N/A</v>
      </c>
      <c r="AF272" s="347" t="e">
        <f>AD272/'Laminate Schedule'!$E$86/10</f>
        <v>#N/A</v>
      </c>
      <c r="AG272" s="347" t="e">
        <f>AE272/'Laminate Schedule'!$E$90/10</f>
        <v>#N/A</v>
      </c>
      <c r="AH272" s="347">
        <f t="shared" si="80"/>
        <v>0</v>
      </c>
      <c r="AK272" s="567">
        <f t="shared" si="81"/>
        <v>0</v>
      </c>
      <c r="AL272" s="567">
        <f t="shared" si="82"/>
        <v>0</v>
      </c>
      <c r="AM272" s="567">
        <f t="shared" si="83"/>
        <v>0</v>
      </c>
      <c r="AN272" s="347">
        <f>IF(SUM(AK272:AM272)=0,0,(AK272*'Laminate Schedule'!$D$83*'Laminate Schedule'!$C$83+AL272*'Laminate Schedule'!$D$84*'Laminate Schedule'!$C$84+AM272*'Laminate Schedule'!$D$85*'Laminate Schedule'!$C$85)/(AK272*'Laminate Schedule'!$D$83+AL272*'Laminate Schedule'!$D$84+AM272*'Laminate Schedule'!$D$85))</f>
        <v>0</v>
      </c>
      <c r="AO272" s="347">
        <f>AK272*'Laminate Schedule'!$L$12+AL272*'Laminate Schedule'!$L$13+AM272*'Laminate Schedule'!$L$14</f>
        <v>0</v>
      </c>
    </row>
    <row r="273" spans="1:41" s="244" customFormat="1">
      <c r="A273" s="567">
        <v>-678</v>
      </c>
      <c r="B273" s="347">
        <f>IF(ABS(A273)&lt;$C$17,$C$15,$C$16)*IF(ABS(A273)&lt;OutlineParameters!$C$46/2,1,0)</f>
        <v>0</v>
      </c>
      <c r="C273" s="347">
        <f t="shared" si="73"/>
        <v>0</v>
      </c>
      <c r="D273" s="348">
        <f t="shared" si="64"/>
        <v>0</v>
      </c>
      <c r="E273" s="349">
        <f>FlexTests!$C$16*($C$36-ABS(A273))*IF(ABS(A273)&lt;$C$36,1,0)/1000</f>
        <v>0</v>
      </c>
      <c r="F273" s="349">
        <f>IF(NOT(ISNA(I273)),FlexTests!$C$17*(A274-A273)*I273/1000000*($C$36+A273)/1000*IF(ABS(A273)&lt;$C$31/2-FlexTests!$C$18,0,1),0)</f>
        <v>0</v>
      </c>
      <c r="G273" s="349">
        <f>SUM(F$52:$F272)</f>
        <v>0</v>
      </c>
      <c r="H273" s="348">
        <f>CHOOSE(FlexTests!$C$15,E273,G273)</f>
        <v>0</v>
      </c>
      <c r="I273" s="347" t="e">
        <f>IF(ISNA(OutlineParameters!T336*2),OutlineParameters!S336*2,OutlineParameters!T336*2)</f>
        <v>#N/A</v>
      </c>
      <c r="J273" s="347">
        <f>IF(ISNA(RockerConcaveParameters!O332),RockerConcaveParameters!N332,RockerConcaveParameters!O332)</f>
        <v>0</v>
      </c>
      <c r="K273" s="347" t="e">
        <f t="shared" si="74"/>
        <v>#N/A</v>
      </c>
      <c r="L273" s="347" t="e">
        <f t="shared" si="75"/>
        <v>#N/A</v>
      </c>
      <c r="M273" s="347">
        <f t="shared" si="76"/>
        <v>0</v>
      </c>
      <c r="N273" s="347">
        <f t="shared" si="65"/>
        <v>0</v>
      </c>
      <c r="O273" s="347" t="e">
        <f t="shared" si="66"/>
        <v>#N/A</v>
      </c>
      <c r="P273" s="350" t="e">
        <f t="shared" si="77"/>
        <v>#N/A</v>
      </c>
      <c r="Q273" s="347" t="e">
        <f>MIN(IF(H273&gt;0,P273/H273,NA()),FlexTests!$C$20)</f>
        <v>#N/A</v>
      </c>
      <c r="R273" s="347" t="e">
        <f t="shared" si="67"/>
        <v>#N/A</v>
      </c>
      <c r="S273" s="347" t="e">
        <f>SUM(R273:$R$952)</f>
        <v>#N/A</v>
      </c>
      <c r="T273" s="347" t="e">
        <f t="shared" si="68"/>
        <v>#N/A</v>
      </c>
      <c r="U273" s="350" t="e">
        <f>SUM(T273:$T$952)*1000</f>
        <v>#N/A</v>
      </c>
      <c r="V273" s="347" t="e">
        <f>R273*IF(ABS(A273)&lt;FlexTests!$C$19,0,1)</f>
        <v>#N/A</v>
      </c>
      <c r="W273" s="347" t="e">
        <f>SUM(V273:$V$951)</f>
        <v>#N/A</v>
      </c>
      <c r="X273" s="347" t="e">
        <f t="shared" si="78"/>
        <v>#N/A</v>
      </c>
      <c r="Y273" s="350" t="e">
        <f>SUM($X273:X$951)</f>
        <v>#N/A</v>
      </c>
      <c r="Z273" s="347"/>
      <c r="AA273" s="347">
        <f t="shared" si="69"/>
        <v>0</v>
      </c>
      <c r="AB273" s="347">
        <f t="shared" si="70"/>
        <v>0</v>
      </c>
      <c r="AC273" s="347" t="e">
        <f t="shared" si="79"/>
        <v>#N/A</v>
      </c>
      <c r="AD273" s="347" t="e">
        <f t="shared" si="71"/>
        <v>#N/A</v>
      </c>
      <c r="AE273" s="347" t="e">
        <f t="shared" si="72"/>
        <v>#N/A</v>
      </c>
      <c r="AF273" s="347" t="e">
        <f>AD273/'Laminate Schedule'!$E$86/10</f>
        <v>#N/A</v>
      </c>
      <c r="AG273" s="347" t="e">
        <f>AE273/'Laminate Schedule'!$E$90/10</f>
        <v>#N/A</v>
      </c>
      <c r="AH273" s="347">
        <f t="shared" si="80"/>
        <v>0</v>
      </c>
      <c r="AK273" s="567">
        <f t="shared" si="81"/>
        <v>0</v>
      </c>
      <c r="AL273" s="567">
        <f t="shared" si="82"/>
        <v>0</v>
      </c>
      <c r="AM273" s="567">
        <f t="shared" si="83"/>
        <v>0</v>
      </c>
      <c r="AN273" s="347">
        <f>IF(SUM(AK273:AM273)=0,0,(AK273*'Laminate Schedule'!$D$83*'Laminate Schedule'!$C$83+AL273*'Laminate Schedule'!$D$84*'Laminate Schedule'!$C$84+AM273*'Laminate Schedule'!$D$85*'Laminate Schedule'!$C$85)/(AK273*'Laminate Schedule'!$D$83+AL273*'Laminate Schedule'!$D$84+AM273*'Laminate Schedule'!$D$85))</f>
        <v>0</v>
      </c>
      <c r="AO273" s="347">
        <f>AK273*'Laminate Schedule'!$L$12+AL273*'Laminate Schedule'!$L$13+AM273*'Laminate Schedule'!$L$14</f>
        <v>0</v>
      </c>
    </row>
    <row r="274" spans="1:41" s="244" customFormat="1">
      <c r="A274" s="567">
        <v>-677</v>
      </c>
      <c r="B274" s="347">
        <f>IF(ABS(A274)&lt;$C$17,$C$15,$C$16)*IF(ABS(A274)&lt;OutlineParameters!$C$46/2,1,0)</f>
        <v>0</v>
      </c>
      <c r="C274" s="347">
        <f t="shared" si="73"/>
        <v>0</v>
      </c>
      <c r="D274" s="348">
        <f t="shared" si="64"/>
        <v>0</v>
      </c>
      <c r="E274" s="349">
        <f>FlexTests!$C$16*($C$36-ABS(A274))*IF(ABS(A274)&lt;$C$36,1,0)/1000</f>
        <v>0</v>
      </c>
      <c r="F274" s="349">
        <f>IF(NOT(ISNA(I274)),FlexTests!$C$17*(A275-A274)*I274/1000000*($C$36+A274)/1000*IF(ABS(A274)&lt;$C$31/2-FlexTests!$C$18,0,1),0)</f>
        <v>0</v>
      </c>
      <c r="G274" s="349">
        <f>SUM(F$52:$F273)</f>
        <v>0</v>
      </c>
      <c r="H274" s="348">
        <f>CHOOSE(FlexTests!$C$15,E274,G274)</f>
        <v>0</v>
      </c>
      <c r="I274" s="347" t="e">
        <f>IF(ISNA(OutlineParameters!T337*2),OutlineParameters!S337*2,OutlineParameters!T337*2)</f>
        <v>#N/A</v>
      </c>
      <c r="J274" s="347">
        <f>IF(ISNA(RockerConcaveParameters!O333),RockerConcaveParameters!N333,RockerConcaveParameters!O333)</f>
        <v>0</v>
      </c>
      <c r="K274" s="347" t="e">
        <f t="shared" si="74"/>
        <v>#N/A</v>
      </c>
      <c r="L274" s="347" t="e">
        <f t="shared" si="75"/>
        <v>#N/A</v>
      </c>
      <c r="M274" s="347">
        <f t="shared" si="76"/>
        <v>0</v>
      </c>
      <c r="N274" s="347">
        <f t="shared" si="65"/>
        <v>0</v>
      </c>
      <c r="O274" s="347" t="e">
        <f t="shared" si="66"/>
        <v>#N/A</v>
      </c>
      <c r="P274" s="350" t="e">
        <f t="shared" si="77"/>
        <v>#N/A</v>
      </c>
      <c r="Q274" s="347" t="e">
        <f>MIN(IF(H274&gt;0,P274/H274,NA()),FlexTests!$C$20)</f>
        <v>#N/A</v>
      </c>
      <c r="R274" s="347" t="e">
        <f t="shared" si="67"/>
        <v>#N/A</v>
      </c>
      <c r="S274" s="347" t="e">
        <f>SUM(R274:$R$952)</f>
        <v>#N/A</v>
      </c>
      <c r="T274" s="347" t="e">
        <f t="shared" si="68"/>
        <v>#N/A</v>
      </c>
      <c r="U274" s="350" t="e">
        <f>SUM(T274:$T$952)*1000</f>
        <v>#N/A</v>
      </c>
      <c r="V274" s="347" t="e">
        <f>R274*IF(ABS(A274)&lt;FlexTests!$C$19,0,1)</f>
        <v>#N/A</v>
      </c>
      <c r="W274" s="347" t="e">
        <f>SUM(V274:$V$951)</f>
        <v>#N/A</v>
      </c>
      <c r="X274" s="347" t="e">
        <f t="shared" si="78"/>
        <v>#N/A</v>
      </c>
      <c r="Y274" s="350" t="e">
        <f>SUM($X274:X$951)</f>
        <v>#N/A</v>
      </c>
      <c r="Z274" s="347"/>
      <c r="AA274" s="347">
        <f t="shared" si="69"/>
        <v>0</v>
      </c>
      <c r="AB274" s="347">
        <f t="shared" si="70"/>
        <v>0</v>
      </c>
      <c r="AC274" s="347" t="e">
        <f t="shared" si="79"/>
        <v>#N/A</v>
      </c>
      <c r="AD274" s="347" t="e">
        <f t="shared" si="71"/>
        <v>#N/A</v>
      </c>
      <c r="AE274" s="347" t="e">
        <f t="shared" si="72"/>
        <v>#N/A</v>
      </c>
      <c r="AF274" s="347" t="e">
        <f>AD274/'Laminate Schedule'!$E$86/10</f>
        <v>#N/A</v>
      </c>
      <c r="AG274" s="347" t="e">
        <f>AE274/'Laminate Schedule'!$E$90/10</f>
        <v>#N/A</v>
      </c>
      <c r="AH274" s="347">
        <f t="shared" si="80"/>
        <v>0</v>
      </c>
      <c r="AK274" s="567">
        <f t="shared" si="81"/>
        <v>0</v>
      </c>
      <c r="AL274" s="567">
        <f t="shared" si="82"/>
        <v>0</v>
      </c>
      <c r="AM274" s="567">
        <f t="shared" si="83"/>
        <v>0</v>
      </c>
      <c r="AN274" s="347">
        <f>IF(SUM(AK274:AM274)=0,0,(AK274*'Laminate Schedule'!$D$83*'Laminate Schedule'!$C$83+AL274*'Laminate Schedule'!$D$84*'Laminate Schedule'!$C$84+AM274*'Laminate Schedule'!$D$85*'Laminate Schedule'!$C$85)/(AK274*'Laminate Schedule'!$D$83+AL274*'Laminate Schedule'!$D$84+AM274*'Laminate Schedule'!$D$85))</f>
        <v>0</v>
      </c>
      <c r="AO274" s="347">
        <f>AK274*'Laminate Schedule'!$L$12+AL274*'Laminate Schedule'!$L$13+AM274*'Laminate Schedule'!$L$14</f>
        <v>0</v>
      </c>
    </row>
    <row r="275" spans="1:41" s="244" customFormat="1">
      <c r="A275" s="567">
        <v>-676</v>
      </c>
      <c r="B275" s="347">
        <f>IF(ABS(A275)&lt;$C$17,$C$15,$C$16)*IF(ABS(A275)&lt;OutlineParameters!$C$46/2,1,0)</f>
        <v>0</v>
      </c>
      <c r="C275" s="347">
        <f t="shared" si="73"/>
        <v>0</v>
      </c>
      <c r="D275" s="348">
        <f t="shared" si="64"/>
        <v>0</v>
      </c>
      <c r="E275" s="349">
        <f>FlexTests!$C$16*($C$36-ABS(A275))*IF(ABS(A275)&lt;$C$36,1,0)/1000</f>
        <v>0</v>
      </c>
      <c r="F275" s="349">
        <f>IF(NOT(ISNA(I275)),FlexTests!$C$17*(A276-A275)*I275/1000000*($C$36+A275)/1000*IF(ABS(A275)&lt;$C$31/2-FlexTests!$C$18,0,1),0)</f>
        <v>0</v>
      </c>
      <c r="G275" s="349">
        <f>SUM(F$52:$F274)</f>
        <v>0</v>
      </c>
      <c r="H275" s="348">
        <f>CHOOSE(FlexTests!$C$15,E275,G275)</f>
        <v>0</v>
      </c>
      <c r="I275" s="347" t="e">
        <f>IF(ISNA(OutlineParameters!T338*2),OutlineParameters!S338*2,OutlineParameters!T338*2)</f>
        <v>#N/A</v>
      </c>
      <c r="J275" s="347">
        <f>IF(ISNA(RockerConcaveParameters!O334),RockerConcaveParameters!N334,RockerConcaveParameters!O334)</f>
        <v>0</v>
      </c>
      <c r="K275" s="347" t="e">
        <f t="shared" si="74"/>
        <v>#N/A</v>
      </c>
      <c r="L275" s="347" t="e">
        <f t="shared" si="75"/>
        <v>#N/A</v>
      </c>
      <c r="M275" s="347">
        <f t="shared" si="76"/>
        <v>0</v>
      </c>
      <c r="N275" s="347">
        <f t="shared" si="65"/>
        <v>0</v>
      </c>
      <c r="O275" s="347" t="e">
        <f t="shared" si="66"/>
        <v>#N/A</v>
      </c>
      <c r="P275" s="350" t="e">
        <f t="shared" si="77"/>
        <v>#N/A</v>
      </c>
      <c r="Q275" s="347" t="e">
        <f>MIN(IF(H275&gt;0,P275/H275,NA()),FlexTests!$C$20)</f>
        <v>#N/A</v>
      </c>
      <c r="R275" s="347" t="e">
        <f t="shared" si="67"/>
        <v>#N/A</v>
      </c>
      <c r="S275" s="347" t="e">
        <f>SUM(R275:$R$952)</f>
        <v>#N/A</v>
      </c>
      <c r="T275" s="347" t="e">
        <f t="shared" si="68"/>
        <v>#N/A</v>
      </c>
      <c r="U275" s="350" t="e">
        <f>SUM(T275:$T$952)*1000</f>
        <v>#N/A</v>
      </c>
      <c r="V275" s="347" t="e">
        <f>R275*IF(ABS(A275)&lt;FlexTests!$C$19,0,1)</f>
        <v>#N/A</v>
      </c>
      <c r="W275" s="347" t="e">
        <f>SUM(V275:$V$951)</f>
        <v>#N/A</v>
      </c>
      <c r="X275" s="347" t="e">
        <f t="shared" si="78"/>
        <v>#N/A</v>
      </c>
      <c r="Y275" s="350" t="e">
        <f>SUM($X275:X$951)</f>
        <v>#N/A</v>
      </c>
      <c r="Z275" s="347"/>
      <c r="AA275" s="347">
        <f t="shared" si="69"/>
        <v>0</v>
      </c>
      <c r="AB275" s="347">
        <f t="shared" si="70"/>
        <v>0</v>
      </c>
      <c r="AC275" s="347" t="e">
        <f t="shared" si="79"/>
        <v>#N/A</v>
      </c>
      <c r="AD275" s="347" t="e">
        <f t="shared" si="71"/>
        <v>#N/A</v>
      </c>
      <c r="AE275" s="347" t="e">
        <f t="shared" si="72"/>
        <v>#N/A</v>
      </c>
      <c r="AF275" s="347" t="e">
        <f>AD275/'Laminate Schedule'!$E$86/10</f>
        <v>#N/A</v>
      </c>
      <c r="AG275" s="347" t="e">
        <f>AE275/'Laminate Schedule'!$E$90/10</f>
        <v>#N/A</v>
      </c>
      <c r="AH275" s="347">
        <f t="shared" si="80"/>
        <v>0</v>
      </c>
      <c r="AK275" s="567">
        <f t="shared" si="81"/>
        <v>0</v>
      </c>
      <c r="AL275" s="567">
        <f t="shared" si="82"/>
        <v>0</v>
      </c>
      <c r="AM275" s="567">
        <f t="shared" si="83"/>
        <v>0</v>
      </c>
      <c r="AN275" s="347">
        <f>IF(SUM(AK275:AM275)=0,0,(AK275*'Laminate Schedule'!$D$83*'Laminate Schedule'!$C$83+AL275*'Laminate Schedule'!$D$84*'Laminate Schedule'!$C$84+AM275*'Laminate Schedule'!$D$85*'Laminate Schedule'!$C$85)/(AK275*'Laminate Schedule'!$D$83+AL275*'Laminate Schedule'!$D$84+AM275*'Laminate Schedule'!$D$85))</f>
        <v>0</v>
      </c>
      <c r="AO275" s="347">
        <f>AK275*'Laminate Schedule'!$L$12+AL275*'Laminate Schedule'!$L$13+AM275*'Laminate Schedule'!$L$14</f>
        <v>0</v>
      </c>
    </row>
    <row r="276" spans="1:41" s="244" customFormat="1">
      <c r="A276" s="567">
        <v>-675</v>
      </c>
      <c r="B276" s="347">
        <f>IF(ABS(A276)&lt;$C$17,$C$15,$C$16)*IF(ABS(A276)&lt;OutlineParameters!$C$46/2,1,0)</f>
        <v>0</v>
      </c>
      <c r="C276" s="347">
        <f t="shared" si="73"/>
        <v>0</v>
      </c>
      <c r="D276" s="348">
        <f t="shared" si="64"/>
        <v>0</v>
      </c>
      <c r="E276" s="349">
        <f>FlexTests!$C$16*($C$36-ABS(A276))*IF(ABS(A276)&lt;$C$36,1,0)/1000</f>
        <v>0</v>
      </c>
      <c r="F276" s="349">
        <f>IF(NOT(ISNA(I276)),FlexTests!$C$17*(A277-A276)*I276/1000000*($C$36+A276)/1000*IF(ABS(A276)&lt;$C$31/2-FlexTests!$C$18,0,1),0)</f>
        <v>0</v>
      </c>
      <c r="G276" s="349">
        <f>SUM(F$52:$F275)</f>
        <v>0</v>
      </c>
      <c r="H276" s="348">
        <f>CHOOSE(FlexTests!$C$15,E276,G276)</f>
        <v>0</v>
      </c>
      <c r="I276" s="347" t="e">
        <f>IF(ISNA(OutlineParameters!T339*2),OutlineParameters!S339*2,OutlineParameters!T339*2)</f>
        <v>#N/A</v>
      </c>
      <c r="J276" s="347">
        <f>IF(ISNA(RockerConcaveParameters!O335),RockerConcaveParameters!N335,RockerConcaveParameters!O335)</f>
        <v>0</v>
      </c>
      <c r="K276" s="347" t="e">
        <f t="shared" si="74"/>
        <v>#N/A</v>
      </c>
      <c r="L276" s="347" t="e">
        <f t="shared" si="75"/>
        <v>#N/A</v>
      </c>
      <c r="M276" s="347">
        <f t="shared" si="76"/>
        <v>0</v>
      </c>
      <c r="N276" s="347">
        <f t="shared" si="65"/>
        <v>0</v>
      </c>
      <c r="O276" s="347" t="e">
        <f t="shared" si="66"/>
        <v>#N/A</v>
      </c>
      <c r="P276" s="350" t="e">
        <f t="shared" si="77"/>
        <v>#N/A</v>
      </c>
      <c r="Q276" s="347" t="e">
        <f>MIN(IF(H276&gt;0,P276/H276,NA()),FlexTests!$C$20)</f>
        <v>#N/A</v>
      </c>
      <c r="R276" s="347" t="e">
        <f t="shared" si="67"/>
        <v>#N/A</v>
      </c>
      <c r="S276" s="347" t="e">
        <f>SUM(R276:$R$952)</f>
        <v>#N/A</v>
      </c>
      <c r="T276" s="347" t="e">
        <f t="shared" si="68"/>
        <v>#N/A</v>
      </c>
      <c r="U276" s="350" t="e">
        <f>SUM(T276:$T$952)*1000</f>
        <v>#N/A</v>
      </c>
      <c r="V276" s="347" t="e">
        <f>R276*IF(ABS(A276)&lt;FlexTests!$C$19,0,1)</f>
        <v>#N/A</v>
      </c>
      <c r="W276" s="347" t="e">
        <f>SUM(V276:$V$951)</f>
        <v>#N/A</v>
      </c>
      <c r="X276" s="347" t="e">
        <f t="shared" si="78"/>
        <v>#N/A</v>
      </c>
      <c r="Y276" s="350" t="e">
        <f>SUM($X276:X$951)</f>
        <v>#N/A</v>
      </c>
      <c r="Z276" s="347"/>
      <c r="AA276" s="347">
        <f t="shared" si="69"/>
        <v>0</v>
      </c>
      <c r="AB276" s="347">
        <f t="shared" si="70"/>
        <v>0</v>
      </c>
      <c r="AC276" s="347" t="e">
        <f t="shared" si="79"/>
        <v>#N/A</v>
      </c>
      <c r="AD276" s="347" t="e">
        <f t="shared" si="71"/>
        <v>#N/A</v>
      </c>
      <c r="AE276" s="347" t="e">
        <f t="shared" si="72"/>
        <v>#N/A</v>
      </c>
      <c r="AF276" s="347" t="e">
        <f>AD276/'Laminate Schedule'!$E$86/10</f>
        <v>#N/A</v>
      </c>
      <c r="AG276" s="347" t="e">
        <f>AE276/'Laminate Schedule'!$E$90/10</f>
        <v>#N/A</v>
      </c>
      <c r="AH276" s="347">
        <f t="shared" si="80"/>
        <v>0</v>
      </c>
      <c r="AK276" s="567">
        <f t="shared" si="81"/>
        <v>0</v>
      </c>
      <c r="AL276" s="567">
        <f t="shared" si="82"/>
        <v>0</v>
      </c>
      <c r="AM276" s="567">
        <f t="shared" si="83"/>
        <v>0</v>
      </c>
      <c r="AN276" s="347">
        <f>IF(SUM(AK276:AM276)=0,0,(AK276*'Laminate Schedule'!$D$83*'Laminate Schedule'!$C$83+AL276*'Laminate Schedule'!$D$84*'Laminate Schedule'!$C$84+AM276*'Laminate Schedule'!$D$85*'Laminate Schedule'!$C$85)/(AK276*'Laminate Schedule'!$D$83+AL276*'Laminate Schedule'!$D$84+AM276*'Laminate Schedule'!$D$85))</f>
        <v>0</v>
      </c>
      <c r="AO276" s="347">
        <f>AK276*'Laminate Schedule'!$L$12+AL276*'Laminate Schedule'!$L$13+AM276*'Laminate Schedule'!$L$14</f>
        <v>0</v>
      </c>
    </row>
    <row r="277" spans="1:41" s="244" customFormat="1">
      <c r="A277" s="567">
        <v>-674</v>
      </c>
      <c r="B277" s="347">
        <f>IF(ABS(A277)&lt;$C$17,$C$15,$C$16)*IF(ABS(A277)&lt;OutlineParameters!$C$46/2,1,0)</f>
        <v>0</v>
      </c>
      <c r="C277" s="347">
        <f t="shared" si="73"/>
        <v>0</v>
      </c>
      <c r="D277" s="348">
        <f t="shared" si="64"/>
        <v>0</v>
      </c>
      <c r="E277" s="349">
        <f>FlexTests!$C$16*($C$36-ABS(A277))*IF(ABS(A277)&lt;$C$36,1,0)/1000</f>
        <v>0</v>
      </c>
      <c r="F277" s="349">
        <f>IF(NOT(ISNA(I277)),FlexTests!$C$17*(A278-A277)*I277/1000000*($C$36+A277)/1000*IF(ABS(A277)&lt;$C$31/2-FlexTests!$C$18,0,1),0)</f>
        <v>0</v>
      </c>
      <c r="G277" s="349">
        <f>SUM(F$52:$F276)</f>
        <v>0</v>
      </c>
      <c r="H277" s="348">
        <f>CHOOSE(FlexTests!$C$15,E277,G277)</f>
        <v>0</v>
      </c>
      <c r="I277" s="347" t="e">
        <f>IF(ISNA(OutlineParameters!T340*2),OutlineParameters!S340*2,OutlineParameters!T340*2)</f>
        <v>#N/A</v>
      </c>
      <c r="J277" s="347">
        <f>IF(ISNA(RockerConcaveParameters!O336),RockerConcaveParameters!N336,RockerConcaveParameters!O336)</f>
        <v>0</v>
      </c>
      <c r="K277" s="347" t="e">
        <f t="shared" si="74"/>
        <v>#N/A</v>
      </c>
      <c r="L277" s="347" t="e">
        <f t="shared" si="75"/>
        <v>#N/A</v>
      </c>
      <c r="M277" s="347">
        <f t="shared" si="76"/>
        <v>0</v>
      </c>
      <c r="N277" s="347">
        <f t="shared" si="65"/>
        <v>0</v>
      </c>
      <c r="O277" s="347" t="e">
        <f t="shared" si="66"/>
        <v>#N/A</v>
      </c>
      <c r="P277" s="350" t="e">
        <f t="shared" si="77"/>
        <v>#N/A</v>
      </c>
      <c r="Q277" s="347" t="e">
        <f>MIN(IF(H277&gt;0,P277/H277,NA()),FlexTests!$C$20)</f>
        <v>#N/A</v>
      </c>
      <c r="R277" s="347" t="e">
        <f t="shared" si="67"/>
        <v>#N/A</v>
      </c>
      <c r="S277" s="347" t="e">
        <f>SUM(R277:$R$952)</f>
        <v>#N/A</v>
      </c>
      <c r="T277" s="347" t="e">
        <f t="shared" si="68"/>
        <v>#N/A</v>
      </c>
      <c r="U277" s="350" t="e">
        <f>SUM(T277:$T$952)*1000</f>
        <v>#N/A</v>
      </c>
      <c r="V277" s="347" t="e">
        <f>R277*IF(ABS(A277)&lt;FlexTests!$C$19,0,1)</f>
        <v>#N/A</v>
      </c>
      <c r="W277" s="347" t="e">
        <f>SUM(V277:$V$951)</f>
        <v>#N/A</v>
      </c>
      <c r="X277" s="347" t="e">
        <f t="shared" si="78"/>
        <v>#N/A</v>
      </c>
      <c r="Y277" s="350" t="e">
        <f>SUM($X277:X$951)</f>
        <v>#N/A</v>
      </c>
      <c r="Z277" s="347"/>
      <c r="AA277" s="347">
        <f t="shared" si="69"/>
        <v>0</v>
      </c>
      <c r="AB277" s="347">
        <f t="shared" si="70"/>
        <v>0</v>
      </c>
      <c r="AC277" s="347" t="e">
        <f t="shared" si="79"/>
        <v>#N/A</v>
      </c>
      <c r="AD277" s="347" t="e">
        <f t="shared" si="71"/>
        <v>#N/A</v>
      </c>
      <c r="AE277" s="347" t="e">
        <f t="shared" si="72"/>
        <v>#N/A</v>
      </c>
      <c r="AF277" s="347" t="e">
        <f>AD277/'Laminate Schedule'!$E$86/10</f>
        <v>#N/A</v>
      </c>
      <c r="AG277" s="347" t="e">
        <f>AE277/'Laminate Schedule'!$E$90/10</f>
        <v>#N/A</v>
      </c>
      <c r="AH277" s="347">
        <f t="shared" si="80"/>
        <v>0</v>
      </c>
      <c r="AK277" s="567">
        <f t="shared" si="81"/>
        <v>0</v>
      </c>
      <c r="AL277" s="567">
        <f t="shared" si="82"/>
        <v>0</v>
      </c>
      <c r="AM277" s="567">
        <f t="shared" si="83"/>
        <v>0</v>
      </c>
      <c r="AN277" s="347">
        <f>IF(SUM(AK277:AM277)=0,0,(AK277*'Laminate Schedule'!$D$83*'Laminate Schedule'!$C$83+AL277*'Laminate Schedule'!$D$84*'Laminate Schedule'!$C$84+AM277*'Laminate Schedule'!$D$85*'Laminate Schedule'!$C$85)/(AK277*'Laminate Schedule'!$D$83+AL277*'Laminate Schedule'!$D$84+AM277*'Laminate Schedule'!$D$85))</f>
        <v>0</v>
      </c>
      <c r="AO277" s="347">
        <f>AK277*'Laminate Schedule'!$L$12+AL277*'Laminate Schedule'!$L$13+AM277*'Laminate Schedule'!$L$14</f>
        <v>0</v>
      </c>
    </row>
    <row r="278" spans="1:41" s="244" customFormat="1">
      <c r="A278" s="567">
        <v>-673</v>
      </c>
      <c r="B278" s="347">
        <f>IF(ABS(A278)&lt;$C$17,$C$15,$C$16)*IF(ABS(A278)&lt;OutlineParameters!$C$46/2,1,0)</f>
        <v>0</v>
      </c>
      <c r="C278" s="347">
        <f t="shared" si="73"/>
        <v>0</v>
      </c>
      <c r="D278" s="348">
        <f t="shared" si="64"/>
        <v>0</v>
      </c>
      <c r="E278" s="349">
        <f>FlexTests!$C$16*($C$36-ABS(A278))*IF(ABS(A278)&lt;$C$36,1,0)/1000</f>
        <v>0</v>
      </c>
      <c r="F278" s="349">
        <f>IF(NOT(ISNA(I278)),FlexTests!$C$17*(A279-A278)*I278/1000000*($C$36+A278)/1000*IF(ABS(A278)&lt;$C$31/2-FlexTests!$C$18,0,1),0)</f>
        <v>0</v>
      </c>
      <c r="G278" s="349">
        <f>SUM(F$52:$F277)</f>
        <v>0</v>
      </c>
      <c r="H278" s="348">
        <f>CHOOSE(FlexTests!$C$15,E278,G278)</f>
        <v>0</v>
      </c>
      <c r="I278" s="347" t="e">
        <f>IF(ISNA(OutlineParameters!T341*2),OutlineParameters!S341*2,OutlineParameters!T341*2)</f>
        <v>#N/A</v>
      </c>
      <c r="J278" s="347">
        <f>IF(ISNA(RockerConcaveParameters!O337),RockerConcaveParameters!N337,RockerConcaveParameters!O337)</f>
        <v>0</v>
      </c>
      <c r="K278" s="347" t="e">
        <f t="shared" si="74"/>
        <v>#N/A</v>
      </c>
      <c r="L278" s="347" t="e">
        <f t="shared" si="75"/>
        <v>#N/A</v>
      </c>
      <c r="M278" s="347">
        <f t="shared" si="76"/>
        <v>0</v>
      </c>
      <c r="N278" s="347">
        <f t="shared" si="65"/>
        <v>0</v>
      </c>
      <c r="O278" s="347" t="e">
        <f t="shared" si="66"/>
        <v>#N/A</v>
      </c>
      <c r="P278" s="350" t="e">
        <f t="shared" si="77"/>
        <v>#N/A</v>
      </c>
      <c r="Q278" s="347" t="e">
        <f>MIN(IF(H278&gt;0,P278/H278,NA()),FlexTests!$C$20)</f>
        <v>#N/A</v>
      </c>
      <c r="R278" s="347" t="e">
        <f t="shared" si="67"/>
        <v>#N/A</v>
      </c>
      <c r="S278" s="347" t="e">
        <f>SUM(R278:$R$952)</f>
        <v>#N/A</v>
      </c>
      <c r="T278" s="347" t="e">
        <f t="shared" si="68"/>
        <v>#N/A</v>
      </c>
      <c r="U278" s="350" t="e">
        <f>SUM(T278:$T$952)*1000</f>
        <v>#N/A</v>
      </c>
      <c r="V278" s="347" t="e">
        <f>R278*IF(ABS(A278)&lt;FlexTests!$C$19,0,1)</f>
        <v>#N/A</v>
      </c>
      <c r="W278" s="347" t="e">
        <f>SUM(V278:$V$951)</f>
        <v>#N/A</v>
      </c>
      <c r="X278" s="347" t="e">
        <f t="shared" si="78"/>
        <v>#N/A</v>
      </c>
      <c r="Y278" s="350" t="e">
        <f>SUM($X278:X$951)</f>
        <v>#N/A</v>
      </c>
      <c r="Z278" s="347"/>
      <c r="AA278" s="347">
        <f t="shared" si="69"/>
        <v>0</v>
      </c>
      <c r="AB278" s="347">
        <f t="shared" si="70"/>
        <v>0</v>
      </c>
      <c r="AC278" s="347" t="e">
        <f t="shared" si="79"/>
        <v>#N/A</v>
      </c>
      <c r="AD278" s="347" t="e">
        <f t="shared" si="71"/>
        <v>#N/A</v>
      </c>
      <c r="AE278" s="347" t="e">
        <f t="shared" si="72"/>
        <v>#N/A</v>
      </c>
      <c r="AF278" s="347" t="e">
        <f>AD278/'Laminate Schedule'!$E$86/10</f>
        <v>#N/A</v>
      </c>
      <c r="AG278" s="347" t="e">
        <f>AE278/'Laminate Schedule'!$E$90/10</f>
        <v>#N/A</v>
      </c>
      <c r="AH278" s="347">
        <f t="shared" si="80"/>
        <v>0</v>
      </c>
      <c r="AK278" s="567">
        <f t="shared" si="81"/>
        <v>0</v>
      </c>
      <c r="AL278" s="567">
        <f t="shared" si="82"/>
        <v>0</v>
      </c>
      <c r="AM278" s="567">
        <f t="shared" si="83"/>
        <v>0</v>
      </c>
      <c r="AN278" s="347">
        <f>IF(SUM(AK278:AM278)=0,0,(AK278*'Laminate Schedule'!$D$83*'Laminate Schedule'!$C$83+AL278*'Laminate Schedule'!$D$84*'Laminate Schedule'!$C$84+AM278*'Laminate Schedule'!$D$85*'Laminate Schedule'!$C$85)/(AK278*'Laminate Schedule'!$D$83+AL278*'Laminate Schedule'!$D$84+AM278*'Laminate Schedule'!$D$85))</f>
        <v>0</v>
      </c>
      <c r="AO278" s="347">
        <f>AK278*'Laminate Schedule'!$L$12+AL278*'Laminate Schedule'!$L$13+AM278*'Laminate Schedule'!$L$14</f>
        <v>0</v>
      </c>
    </row>
    <row r="279" spans="1:41" s="244" customFormat="1">
      <c r="A279" s="567">
        <v>-672</v>
      </c>
      <c r="B279" s="347">
        <f>IF(ABS(A279)&lt;$C$17,$C$15,$C$16)*IF(ABS(A279)&lt;OutlineParameters!$C$46/2,1,0)</f>
        <v>0</v>
      </c>
      <c r="C279" s="347">
        <f t="shared" si="73"/>
        <v>0</v>
      </c>
      <c r="D279" s="348">
        <f t="shared" si="64"/>
        <v>0</v>
      </c>
      <c r="E279" s="349">
        <f>FlexTests!$C$16*($C$36-ABS(A279))*IF(ABS(A279)&lt;$C$36,1,0)/1000</f>
        <v>0</v>
      </c>
      <c r="F279" s="349">
        <f>IF(NOT(ISNA(I279)),FlexTests!$C$17*(A280-A279)*I279/1000000*($C$36+A279)/1000*IF(ABS(A279)&lt;$C$31/2-FlexTests!$C$18,0,1),0)</f>
        <v>0</v>
      </c>
      <c r="G279" s="349">
        <f>SUM(F$52:$F278)</f>
        <v>0</v>
      </c>
      <c r="H279" s="348">
        <f>CHOOSE(FlexTests!$C$15,E279,G279)</f>
        <v>0</v>
      </c>
      <c r="I279" s="347" t="e">
        <f>IF(ISNA(OutlineParameters!T342*2),OutlineParameters!S342*2,OutlineParameters!T342*2)</f>
        <v>#N/A</v>
      </c>
      <c r="J279" s="347">
        <f>IF(ISNA(RockerConcaveParameters!O338),RockerConcaveParameters!N338,RockerConcaveParameters!O338)</f>
        <v>0</v>
      </c>
      <c r="K279" s="347" t="e">
        <f t="shared" si="74"/>
        <v>#N/A</v>
      </c>
      <c r="L279" s="347" t="e">
        <f t="shared" si="75"/>
        <v>#N/A</v>
      </c>
      <c r="M279" s="347">
        <f t="shared" si="76"/>
        <v>0</v>
      </c>
      <c r="N279" s="347">
        <f t="shared" si="65"/>
        <v>0</v>
      </c>
      <c r="O279" s="347" t="e">
        <f t="shared" si="66"/>
        <v>#N/A</v>
      </c>
      <c r="P279" s="350" t="e">
        <f t="shared" si="77"/>
        <v>#N/A</v>
      </c>
      <c r="Q279" s="347" t="e">
        <f>MIN(IF(H279&gt;0,P279/H279,NA()),FlexTests!$C$20)</f>
        <v>#N/A</v>
      </c>
      <c r="R279" s="347" t="e">
        <f t="shared" si="67"/>
        <v>#N/A</v>
      </c>
      <c r="S279" s="347" t="e">
        <f>SUM(R279:$R$952)</f>
        <v>#N/A</v>
      </c>
      <c r="T279" s="347" t="e">
        <f t="shared" si="68"/>
        <v>#N/A</v>
      </c>
      <c r="U279" s="350" t="e">
        <f>SUM(T279:$T$952)*1000</f>
        <v>#N/A</v>
      </c>
      <c r="V279" s="347" t="e">
        <f>R279*IF(ABS(A279)&lt;FlexTests!$C$19,0,1)</f>
        <v>#N/A</v>
      </c>
      <c r="W279" s="347" t="e">
        <f>SUM(V279:$V$951)</f>
        <v>#N/A</v>
      </c>
      <c r="X279" s="347" t="e">
        <f t="shared" si="78"/>
        <v>#N/A</v>
      </c>
      <c r="Y279" s="350" t="e">
        <f>SUM($X279:X$951)</f>
        <v>#N/A</v>
      </c>
      <c r="Z279" s="347"/>
      <c r="AA279" s="347">
        <f t="shared" si="69"/>
        <v>0</v>
      </c>
      <c r="AB279" s="347">
        <f t="shared" si="70"/>
        <v>0</v>
      </c>
      <c r="AC279" s="347" t="e">
        <f t="shared" si="79"/>
        <v>#N/A</v>
      </c>
      <c r="AD279" s="347" t="e">
        <f t="shared" si="71"/>
        <v>#N/A</v>
      </c>
      <c r="AE279" s="347" t="e">
        <f t="shared" si="72"/>
        <v>#N/A</v>
      </c>
      <c r="AF279" s="347" t="e">
        <f>AD279/'Laminate Schedule'!$E$86/10</f>
        <v>#N/A</v>
      </c>
      <c r="AG279" s="347" t="e">
        <f>AE279/'Laminate Schedule'!$E$90/10</f>
        <v>#N/A</v>
      </c>
      <c r="AH279" s="347">
        <f t="shared" si="80"/>
        <v>0</v>
      </c>
      <c r="AK279" s="567">
        <f t="shared" si="81"/>
        <v>0</v>
      </c>
      <c r="AL279" s="567">
        <f t="shared" si="82"/>
        <v>0</v>
      </c>
      <c r="AM279" s="567">
        <f t="shared" si="83"/>
        <v>0</v>
      </c>
      <c r="AN279" s="347">
        <f>IF(SUM(AK279:AM279)=0,0,(AK279*'Laminate Schedule'!$D$83*'Laminate Schedule'!$C$83+AL279*'Laminate Schedule'!$D$84*'Laminate Schedule'!$C$84+AM279*'Laminate Schedule'!$D$85*'Laminate Schedule'!$C$85)/(AK279*'Laminate Schedule'!$D$83+AL279*'Laminate Schedule'!$D$84+AM279*'Laminate Schedule'!$D$85))</f>
        <v>0</v>
      </c>
      <c r="AO279" s="347">
        <f>AK279*'Laminate Schedule'!$L$12+AL279*'Laminate Schedule'!$L$13+AM279*'Laminate Schedule'!$L$14</f>
        <v>0</v>
      </c>
    </row>
    <row r="280" spans="1:41" s="244" customFormat="1">
      <c r="A280" s="567">
        <v>-671</v>
      </c>
      <c r="B280" s="347">
        <f>IF(ABS(A280)&lt;$C$17,$C$15,$C$16)*IF(ABS(A280)&lt;OutlineParameters!$C$46/2,1,0)</f>
        <v>0</v>
      </c>
      <c r="C280" s="347">
        <f t="shared" si="73"/>
        <v>0</v>
      </c>
      <c r="D280" s="348">
        <f t="shared" si="64"/>
        <v>0</v>
      </c>
      <c r="E280" s="349">
        <f>FlexTests!$C$16*($C$36-ABS(A280))*IF(ABS(A280)&lt;$C$36,1,0)/1000</f>
        <v>0</v>
      </c>
      <c r="F280" s="349">
        <f>IF(NOT(ISNA(I280)),FlexTests!$C$17*(A281-A280)*I280/1000000*($C$36+A280)/1000*IF(ABS(A280)&lt;$C$31/2-FlexTests!$C$18,0,1),0)</f>
        <v>0</v>
      </c>
      <c r="G280" s="349">
        <f>SUM(F$52:$F279)</f>
        <v>0</v>
      </c>
      <c r="H280" s="348">
        <f>CHOOSE(FlexTests!$C$15,E280,G280)</f>
        <v>0</v>
      </c>
      <c r="I280" s="347" t="e">
        <f>IF(ISNA(OutlineParameters!T343*2),OutlineParameters!S343*2,OutlineParameters!T343*2)</f>
        <v>#N/A</v>
      </c>
      <c r="J280" s="347">
        <f>IF(ISNA(RockerConcaveParameters!O339),RockerConcaveParameters!N339,RockerConcaveParameters!O339)</f>
        <v>0</v>
      </c>
      <c r="K280" s="347" t="e">
        <f t="shared" si="74"/>
        <v>#N/A</v>
      </c>
      <c r="L280" s="347" t="e">
        <f t="shared" si="75"/>
        <v>#N/A</v>
      </c>
      <c r="M280" s="347">
        <f t="shared" si="76"/>
        <v>0</v>
      </c>
      <c r="N280" s="347">
        <f t="shared" si="65"/>
        <v>0</v>
      </c>
      <c r="O280" s="347" t="e">
        <f t="shared" si="66"/>
        <v>#N/A</v>
      </c>
      <c r="P280" s="350" t="e">
        <f t="shared" si="77"/>
        <v>#N/A</v>
      </c>
      <c r="Q280" s="347" t="e">
        <f>MIN(IF(H280&gt;0,P280/H280,NA()),FlexTests!$C$20)</f>
        <v>#N/A</v>
      </c>
      <c r="R280" s="347" t="e">
        <f t="shared" si="67"/>
        <v>#N/A</v>
      </c>
      <c r="S280" s="347" t="e">
        <f>SUM(R280:$R$952)</f>
        <v>#N/A</v>
      </c>
      <c r="T280" s="347" t="e">
        <f t="shared" si="68"/>
        <v>#N/A</v>
      </c>
      <c r="U280" s="350" t="e">
        <f>SUM(T280:$T$952)*1000</f>
        <v>#N/A</v>
      </c>
      <c r="V280" s="347" t="e">
        <f>R280*IF(ABS(A280)&lt;FlexTests!$C$19,0,1)</f>
        <v>#N/A</v>
      </c>
      <c r="W280" s="347" t="e">
        <f>SUM(V280:$V$951)</f>
        <v>#N/A</v>
      </c>
      <c r="X280" s="347" t="e">
        <f t="shared" si="78"/>
        <v>#N/A</v>
      </c>
      <c r="Y280" s="350" t="e">
        <f>SUM($X280:X$951)</f>
        <v>#N/A</v>
      </c>
      <c r="Z280" s="347"/>
      <c r="AA280" s="347">
        <f t="shared" si="69"/>
        <v>0</v>
      </c>
      <c r="AB280" s="347">
        <f t="shared" si="70"/>
        <v>0</v>
      </c>
      <c r="AC280" s="347" t="e">
        <f t="shared" si="79"/>
        <v>#N/A</v>
      </c>
      <c r="AD280" s="347" t="e">
        <f t="shared" si="71"/>
        <v>#N/A</v>
      </c>
      <c r="AE280" s="347" t="e">
        <f t="shared" si="72"/>
        <v>#N/A</v>
      </c>
      <c r="AF280" s="347" t="e">
        <f>AD280/'Laminate Schedule'!$E$86/10</f>
        <v>#N/A</v>
      </c>
      <c r="AG280" s="347" t="e">
        <f>AE280/'Laminate Schedule'!$E$90/10</f>
        <v>#N/A</v>
      </c>
      <c r="AH280" s="347">
        <f t="shared" si="80"/>
        <v>0</v>
      </c>
      <c r="AK280" s="567">
        <f t="shared" si="81"/>
        <v>0</v>
      </c>
      <c r="AL280" s="567">
        <f t="shared" si="82"/>
        <v>0</v>
      </c>
      <c r="AM280" s="567">
        <f t="shared" si="83"/>
        <v>0</v>
      </c>
      <c r="AN280" s="347">
        <f>IF(SUM(AK280:AM280)=0,0,(AK280*'Laminate Schedule'!$D$83*'Laminate Schedule'!$C$83+AL280*'Laminate Schedule'!$D$84*'Laminate Schedule'!$C$84+AM280*'Laminate Schedule'!$D$85*'Laminate Schedule'!$C$85)/(AK280*'Laminate Schedule'!$D$83+AL280*'Laminate Schedule'!$D$84+AM280*'Laminate Schedule'!$D$85))</f>
        <v>0</v>
      </c>
      <c r="AO280" s="347">
        <f>AK280*'Laminate Schedule'!$L$12+AL280*'Laminate Schedule'!$L$13+AM280*'Laminate Schedule'!$L$14</f>
        <v>0</v>
      </c>
    </row>
    <row r="281" spans="1:41" s="244" customFormat="1">
      <c r="A281" s="567">
        <v>-670</v>
      </c>
      <c r="B281" s="347">
        <f>IF(ABS(A281)&lt;$C$17,$C$15,$C$16)*IF(ABS(A281)&lt;OutlineParameters!$C$46/2,1,0)</f>
        <v>0</v>
      </c>
      <c r="C281" s="347">
        <f t="shared" si="73"/>
        <v>0</v>
      </c>
      <c r="D281" s="348">
        <f t="shared" si="64"/>
        <v>0</v>
      </c>
      <c r="E281" s="349">
        <f>FlexTests!$C$16*($C$36-ABS(A281))*IF(ABS(A281)&lt;$C$36,1,0)/1000</f>
        <v>0</v>
      </c>
      <c r="F281" s="349">
        <f>IF(NOT(ISNA(I281)),FlexTests!$C$17*(A282-A281)*I281/1000000*($C$36+A281)/1000*IF(ABS(A281)&lt;$C$31/2-FlexTests!$C$18,0,1),0)</f>
        <v>0</v>
      </c>
      <c r="G281" s="349">
        <f>SUM(F$52:$F280)</f>
        <v>0</v>
      </c>
      <c r="H281" s="348">
        <f>CHOOSE(FlexTests!$C$15,E281,G281)</f>
        <v>0</v>
      </c>
      <c r="I281" s="347" t="e">
        <f>IF(ISNA(OutlineParameters!T344*2),OutlineParameters!S344*2,OutlineParameters!T344*2)</f>
        <v>#N/A</v>
      </c>
      <c r="J281" s="347">
        <f>IF(ISNA(RockerConcaveParameters!O340),RockerConcaveParameters!N340,RockerConcaveParameters!O340)</f>
        <v>0</v>
      </c>
      <c r="K281" s="347" t="e">
        <f t="shared" si="74"/>
        <v>#N/A</v>
      </c>
      <c r="L281" s="347" t="e">
        <f t="shared" si="75"/>
        <v>#N/A</v>
      </c>
      <c r="M281" s="347">
        <f t="shared" si="76"/>
        <v>0</v>
      </c>
      <c r="N281" s="347">
        <f t="shared" si="65"/>
        <v>0</v>
      </c>
      <c r="O281" s="347" t="e">
        <f t="shared" si="66"/>
        <v>#N/A</v>
      </c>
      <c r="P281" s="350" t="e">
        <f t="shared" si="77"/>
        <v>#N/A</v>
      </c>
      <c r="Q281" s="347" t="e">
        <f>MIN(IF(H281&gt;0,P281/H281,NA()),FlexTests!$C$20)</f>
        <v>#N/A</v>
      </c>
      <c r="R281" s="347" t="e">
        <f t="shared" si="67"/>
        <v>#N/A</v>
      </c>
      <c r="S281" s="347" t="e">
        <f>SUM(R281:$R$952)</f>
        <v>#N/A</v>
      </c>
      <c r="T281" s="347" t="e">
        <f t="shared" si="68"/>
        <v>#N/A</v>
      </c>
      <c r="U281" s="350" t="e">
        <f>SUM(T281:$T$952)*1000</f>
        <v>#N/A</v>
      </c>
      <c r="V281" s="347" t="e">
        <f>R281*IF(ABS(A281)&lt;FlexTests!$C$19,0,1)</f>
        <v>#N/A</v>
      </c>
      <c r="W281" s="347" t="e">
        <f>SUM(V281:$V$951)</f>
        <v>#N/A</v>
      </c>
      <c r="X281" s="347" t="e">
        <f t="shared" si="78"/>
        <v>#N/A</v>
      </c>
      <c r="Y281" s="350" t="e">
        <f>SUM($X281:X$951)</f>
        <v>#N/A</v>
      </c>
      <c r="Z281" s="347"/>
      <c r="AA281" s="347">
        <f t="shared" si="69"/>
        <v>0</v>
      </c>
      <c r="AB281" s="347">
        <f t="shared" si="70"/>
        <v>0</v>
      </c>
      <c r="AC281" s="347" t="e">
        <f t="shared" si="79"/>
        <v>#N/A</v>
      </c>
      <c r="AD281" s="347" t="e">
        <f t="shared" si="71"/>
        <v>#N/A</v>
      </c>
      <c r="AE281" s="347" t="e">
        <f t="shared" si="72"/>
        <v>#N/A</v>
      </c>
      <c r="AF281" s="347" t="e">
        <f>AD281/'Laminate Schedule'!$E$86/10</f>
        <v>#N/A</v>
      </c>
      <c r="AG281" s="347" t="e">
        <f>AE281/'Laminate Schedule'!$E$90/10</f>
        <v>#N/A</v>
      </c>
      <c r="AH281" s="347">
        <f t="shared" si="80"/>
        <v>0</v>
      </c>
      <c r="AK281" s="567">
        <f t="shared" si="81"/>
        <v>0</v>
      </c>
      <c r="AL281" s="567">
        <f t="shared" si="82"/>
        <v>0</v>
      </c>
      <c r="AM281" s="567">
        <f t="shared" si="83"/>
        <v>0</v>
      </c>
      <c r="AN281" s="347">
        <f>IF(SUM(AK281:AM281)=0,0,(AK281*'Laminate Schedule'!$D$83*'Laminate Schedule'!$C$83+AL281*'Laminate Schedule'!$D$84*'Laminate Schedule'!$C$84+AM281*'Laminate Schedule'!$D$85*'Laminate Schedule'!$C$85)/(AK281*'Laminate Schedule'!$D$83+AL281*'Laminate Schedule'!$D$84+AM281*'Laminate Schedule'!$D$85))</f>
        <v>0</v>
      </c>
      <c r="AO281" s="347">
        <f>AK281*'Laminate Schedule'!$L$12+AL281*'Laminate Schedule'!$L$13+AM281*'Laminate Schedule'!$L$14</f>
        <v>0</v>
      </c>
    </row>
    <row r="282" spans="1:41" s="244" customFormat="1">
      <c r="A282" s="567">
        <v>-669</v>
      </c>
      <c r="B282" s="347">
        <f>IF(ABS(A282)&lt;$C$17,$C$15,$C$16)*IF(ABS(A282)&lt;OutlineParameters!$C$46/2,1,0)</f>
        <v>0</v>
      </c>
      <c r="C282" s="347">
        <f t="shared" si="73"/>
        <v>0</v>
      </c>
      <c r="D282" s="348">
        <f t="shared" si="64"/>
        <v>0</v>
      </c>
      <c r="E282" s="349">
        <f>FlexTests!$C$16*($C$36-ABS(A282))*IF(ABS(A282)&lt;$C$36,1,0)/1000</f>
        <v>0</v>
      </c>
      <c r="F282" s="349">
        <f>IF(NOT(ISNA(I282)),FlexTests!$C$17*(A283-A282)*I282/1000000*($C$36+A282)/1000*IF(ABS(A282)&lt;$C$31/2-FlexTests!$C$18,0,1),0)</f>
        <v>0</v>
      </c>
      <c r="G282" s="349">
        <f>SUM(F$52:$F281)</f>
        <v>0</v>
      </c>
      <c r="H282" s="348">
        <f>CHOOSE(FlexTests!$C$15,E282,G282)</f>
        <v>0</v>
      </c>
      <c r="I282" s="347" t="e">
        <f>IF(ISNA(OutlineParameters!T345*2),OutlineParameters!S345*2,OutlineParameters!T345*2)</f>
        <v>#N/A</v>
      </c>
      <c r="J282" s="347">
        <f>IF(ISNA(RockerConcaveParameters!O341),RockerConcaveParameters!N341,RockerConcaveParameters!O341)</f>
        <v>0</v>
      </c>
      <c r="K282" s="347" t="e">
        <f t="shared" si="74"/>
        <v>#N/A</v>
      </c>
      <c r="L282" s="347" t="e">
        <f t="shared" si="75"/>
        <v>#N/A</v>
      </c>
      <c r="M282" s="347">
        <f t="shared" si="76"/>
        <v>0</v>
      </c>
      <c r="N282" s="347">
        <f t="shared" si="65"/>
        <v>0</v>
      </c>
      <c r="O282" s="347" t="e">
        <f t="shared" si="66"/>
        <v>#N/A</v>
      </c>
      <c r="P282" s="350" t="e">
        <f t="shared" si="77"/>
        <v>#N/A</v>
      </c>
      <c r="Q282" s="347" t="e">
        <f>MIN(IF(H282&gt;0,P282/H282,NA()),FlexTests!$C$20)</f>
        <v>#N/A</v>
      </c>
      <c r="R282" s="347" t="e">
        <f t="shared" si="67"/>
        <v>#N/A</v>
      </c>
      <c r="S282" s="347" t="e">
        <f>SUM(R282:$R$952)</f>
        <v>#N/A</v>
      </c>
      <c r="T282" s="347" t="e">
        <f t="shared" si="68"/>
        <v>#N/A</v>
      </c>
      <c r="U282" s="350" t="e">
        <f>SUM(T282:$T$952)*1000</f>
        <v>#N/A</v>
      </c>
      <c r="V282" s="347" t="e">
        <f>R282*IF(ABS(A282)&lt;FlexTests!$C$19,0,1)</f>
        <v>#N/A</v>
      </c>
      <c r="W282" s="347" t="e">
        <f>SUM(V282:$V$951)</f>
        <v>#N/A</v>
      </c>
      <c r="X282" s="347" t="e">
        <f t="shared" si="78"/>
        <v>#N/A</v>
      </c>
      <c r="Y282" s="350" t="e">
        <f>SUM($X282:X$951)</f>
        <v>#N/A</v>
      </c>
      <c r="Z282" s="347"/>
      <c r="AA282" s="347">
        <f t="shared" si="69"/>
        <v>0</v>
      </c>
      <c r="AB282" s="347">
        <f t="shared" si="70"/>
        <v>0</v>
      </c>
      <c r="AC282" s="347" t="e">
        <f t="shared" si="79"/>
        <v>#N/A</v>
      </c>
      <c r="AD282" s="347" t="e">
        <f t="shared" si="71"/>
        <v>#N/A</v>
      </c>
      <c r="AE282" s="347" t="e">
        <f t="shared" si="72"/>
        <v>#N/A</v>
      </c>
      <c r="AF282" s="347" t="e">
        <f>AD282/'Laminate Schedule'!$E$86/10</f>
        <v>#N/A</v>
      </c>
      <c r="AG282" s="347" t="e">
        <f>AE282/'Laminate Schedule'!$E$90/10</f>
        <v>#N/A</v>
      </c>
      <c r="AH282" s="347">
        <f t="shared" si="80"/>
        <v>0</v>
      </c>
      <c r="AK282" s="567">
        <f t="shared" si="81"/>
        <v>0</v>
      </c>
      <c r="AL282" s="567">
        <f t="shared" si="82"/>
        <v>0</v>
      </c>
      <c r="AM282" s="567">
        <f t="shared" si="83"/>
        <v>0</v>
      </c>
      <c r="AN282" s="347">
        <f>IF(SUM(AK282:AM282)=0,0,(AK282*'Laminate Schedule'!$D$83*'Laminate Schedule'!$C$83+AL282*'Laminate Schedule'!$D$84*'Laminate Schedule'!$C$84+AM282*'Laminate Schedule'!$D$85*'Laminate Schedule'!$C$85)/(AK282*'Laminate Schedule'!$D$83+AL282*'Laminate Schedule'!$D$84+AM282*'Laminate Schedule'!$D$85))</f>
        <v>0</v>
      </c>
      <c r="AO282" s="347">
        <f>AK282*'Laminate Schedule'!$L$12+AL282*'Laminate Schedule'!$L$13+AM282*'Laminate Schedule'!$L$14</f>
        <v>0</v>
      </c>
    </row>
    <row r="283" spans="1:41" s="244" customFormat="1">
      <c r="A283" s="567">
        <v>-668</v>
      </c>
      <c r="B283" s="347">
        <f>IF(ABS(A283)&lt;$C$17,$C$15,$C$16)*IF(ABS(A283)&lt;OutlineParameters!$C$46/2,1,0)</f>
        <v>0</v>
      </c>
      <c r="C283" s="347">
        <f t="shared" si="73"/>
        <v>0</v>
      </c>
      <c r="D283" s="348">
        <f t="shared" si="64"/>
        <v>0</v>
      </c>
      <c r="E283" s="349">
        <f>FlexTests!$C$16*($C$36-ABS(A283))*IF(ABS(A283)&lt;$C$36,1,0)/1000</f>
        <v>0</v>
      </c>
      <c r="F283" s="349">
        <f>IF(NOT(ISNA(I283)),FlexTests!$C$17*(A284-A283)*I283/1000000*($C$36+A283)/1000*IF(ABS(A283)&lt;$C$31/2-FlexTests!$C$18,0,1),0)</f>
        <v>0</v>
      </c>
      <c r="G283" s="349">
        <f>SUM(F$52:$F282)</f>
        <v>0</v>
      </c>
      <c r="H283" s="348">
        <f>CHOOSE(FlexTests!$C$15,E283,G283)</f>
        <v>0</v>
      </c>
      <c r="I283" s="347" t="e">
        <f>IF(ISNA(OutlineParameters!T346*2),OutlineParameters!S346*2,OutlineParameters!T346*2)</f>
        <v>#N/A</v>
      </c>
      <c r="J283" s="347">
        <f>IF(ISNA(RockerConcaveParameters!O342),RockerConcaveParameters!N342,RockerConcaveParameters!O342)</f>
        <v>0</v>
      </c>
      <c r="K283" s="347" t="e">
        <f t="shared" si="74"/>
        <v>#N/A</v>
      </c>
      <c r="L283" s="347" t="e">
        <f t="shared" si="75"/>
        <v>#N/A</v>
      </c>
      <c r="M283" s="347">
        <f t="shared" si="76"/>
        <v>0</v>
      </c>
      <c r="N283" s="347">
        <f t="shared" si="65"/>
        <v>0</v>
      </c>
      <c r="O283" s="347" t="e">
        <f t="shared" si="66"/>
        <v>#N/A</v>
      </c>
      <c r="P283" s="350" t="e">
        <f t="shared" si="77"/>
        <v>#N/A</v>
      </c>
      <c r="Q283" s="347" t="e">
        <f>MIN(IF(H283&gt;0,P283/H283,NA()),FlexTests!$C$20)</f>
        <v>#N/A</v>
      </c>
      <c r="R283" s="347" t="e">
        <f t="shared" si="67"/>
        <v>#N/A</v>
      </c>
      <c r="S283" s="347" t="e">
        <f>SUM(R283:$R$952)</f>
        <v>#N/A</v>
      </c>
      <c r="T283" s="347" t="e">
        <f t="shared" si="68"/>
        <v>#N/A</v>
      </c>
      <c r="U283" s="350" t="e">
        <f>SUM(T283:$T$952)*1000</f>
        <v>#N/A</v>
      </c>
      <c r="V283" s="347" t="e">
        <f>R283*IF(ABS(A283)&lt;FlexTests!$C$19,0,1)</f>
        <v>#N/A</v>
      </c>
      <c r="W283" s="347" t="e">
        <f>SUM(V283:$V$951)</f>
        <v>#N/A</v>
      </c>
      <c r="X283" s="347" t="e">
        <f t="shared" si="78"/>
        <v>#N/A</v>
      </c>
      <c r="Y283" s="350" t="e">
        <f>SUM($X283:X$951)</f>
        <v>#N/A</v>
      </c>
      <c r="Z283" s="347"/>
      <c r="AA283" s="347">
        <f t="shared" si="69"/>
        <v>0</v>
      </c>
      <c r="AB283" s="347">
        <f t="shared" si="70"/>
        <v>0</v>
      </c>
      <c r="AC283" s="347" t="e">
        <f t="shared" si="79"/>
        <v>#N/A</v>
      </c>
      <c r="AD283" s="347" t="e">
        <f t="shared" si="71"/>
        <v>#N/A</v>
      </c>
      <c r="AE283" s="347" t="e">
        <f t="shared" si="72"/>
        <v>#N/A</v>
      </c>
      <c r="AF283" s="347" t="e">
        <f>AD283/'Laminate Schedule'!$E$86/10</f>
        <v>#N/A</v>
      </c>
      <c r="AG283" s="347" t="e">
        <f>AE283/'Laminate Schedule'!$E$90/10</f>
        <v>#N/A</v>
      </c>
      <c r="AH283" s="347">
        <f t="shared" si="80"/>
        <v>0</v>
      </c>
      <c r="AK283" s="567">
        <f t="shared" si="81"/>
        <v>0</v>
      </c>
      <c r="AL283" s="567">
        <f t="shared" si="82"/>
        <v>0</v>
      </c>
      <c r="AM283" s="567">
        <f t="shared" si="83"/>
        <v>0</v>
      </c>
      <c r="AN283" s="347">
        <f>IF(SUM(AK283:AM283)=0,0,(AK283*'Laminate Schedule'!$D$83*'Laminate Schedule'!$C$83+AL283*'Laminate Schedule'!$D$84*'Laminate Schedule'!$C$84+AM283*'Laminate Schedule'!$D$85*'Laminate Schedule'!$C$85)/(AK283*'Laminate Schedule'!$D$83+AL283*'Laminate Schedule'!$D$84+AM283*'Laminate Schedule'!$D$85))</f>
        <v>0</v>
      </c>
      <c r="AO283" s="347">
        <f>AK283*'Laminate Schedule'!$L$12+AL283*'Laminate Schedule'!$L$13+AM283*'Laminate Schedule'!$L$14</f>
        <v>0</v>
      </c>
    </row>
    <row r="284" spans="1:41" s="244" customFormat="1">
      <c r="A284" s="567">
        <v>-667</v>
      </c>
      <c r="B284" s="347">
        <f>IF(ABS(A284)&lt;$C$17,$C$15,$C$16)*IF(ABS(A284)&lt;OutlineParameters!$C$46/2,1,0)</f>
        <v>0</v>
      </c>
      <c r="C284" s="347">
        <f t="shared" si="73"/>
        <v>0</v>
      </c>
      <c r="D284" s="348">
        <f t="shared" si="64"/>
        <v>0</v>
      </c>
      <c r="E284" s="349">
        <f>FlexTests!$C$16*($C$36-ABS(A284))*IF(ABS(A284)&lt;$C$36,1,0)/1000</f>
        <v>0</v>
      </c>
      <c r="F284" s="349">
        <f>IF(NOT(ISNA(I284)),FlexTests!$C$17*(A285-A284)*I284/1000000*($C$36+A284)/1000*IF(ABS(A284)&lt;$C$31/2-FlexTests!$C$18,0,1),0)</f>
        <v>0</v>
      </c>
      <c r="G284" s="349">
        <f>SUM(F$52:$F283)</f>
        <v>0</v>
      </c>
      <c r="H284" s="348">
        <f>CHOOSE(FlexTests!$C$15,E284,G284)</f>
        <v>0</v>
      </c>
      <c r="I284" s="347" t="e">
        <f>IF(ISNA(OutlineParameters!T347*2),OutlineParameters!S347*2,OutlineParameters!T347*2)</f>
        <v>#N/A</v>
      </c>
      <c r="J284" s="347">
        <f>IF(ISNA(RockerConcaveParameters!O343),RockerConcaveParameters!N343,RockerConcaveParameters!O343)</f>
        <v>0</v>
      </c>
      <c r="K284" s="347" t="e">
        <f t="shared" si="74"/>
        <v>#N/A</v>
      </c>
      <c r="L284" s="347" t="e">
        <f t="shared" si="75"/>
        <v>#N/A</v>
      </c>
      <c r="M284" s="347">
        <f t="shared" si="76"/>
        <v>0</v>
      </c>
      <c r="N284" s="347">
        <f t="shared" si="65"/>
        <v>0</v>
      </c>
      <c r="O284" s="347" t="e">
        <f t="shared" si="66"/>
        <v>#N/A</v>
      </c>
      <c r="P284" s="350" t="e">
        <f t="shared" si="77"/>
        <v>#N/A</v>
      </c>
      <c r="Q284" s="347" t="e">
        <f>MIN(IF(H284&gt;0,P284/H284,NA()),FlexTests!$C$20)</f>
        <v>#N/A</v>
      </c>
      <c r="R284" s="347" t="e">
        <f t="shared" si="67"/>
        <v>#N/A</v>
      </c>
      <c r="S284" s="347" t="e">
        <f>SUM(R284:$R$952)</f>
        <v>#N/A</v>
      </c>
      <c r="T284" s="347" t="e">
        <f t="shared" si="68"/>
        <v>#N/A</v>
      </c>
      <c r="U284" s="350" t="e">
        <f>SUM(T284:$T$952)*1000</f>
        <v>#N/A</v>
      </c>
      <c r="V284" s="347" t="e">
        <f>R284*IF(ABS(A284)&lt;FlexTests!$C$19,0,1)</f>
        <v>#N/A</v>
      </c>
      <c r="W284" s="347" t="e">
        <f>SUM(V284:$V$951)</f>
        <v>#N/A</v>
      </c>
      <c r="X284" s="347" t="e">
        <f t="shared" si="78"/>
        <v>#N/A</v>
      </c>
      <c r="Y284" s="350" t="e">
        <f>SUM($X284:X$951)</f>
        <v>#N/A</v>
      </c>
      <c r="Z284" s="347"/>
      <c r="AA284" s="347">
        <f t="shared" si="69"/>
        <v>0</v>
      </c>
      <c r="AB284" s="347">
        <f t="shared" si="70"/>
        <v>0</v>
      </c>
      <c r="AC284" s="347" t="e">
        <f t="shared" si="79"/>
        <v>#N/A</v>
      </c>
      <c r="AD284" s="347" t="e">
        <f t="shared" si="71"/>
        <v>#N/A</v>
      </c>
      <c r="AE284" s="347" t="e">
        <f t="shared" si="72"/>
        <v>#N/A</v>
      </c>
      <c r="AF284" s="347" t="e">
        <f>AD284/'Laminate Schedule'!$E$86/10</f>
        <v>#N/A</v>
      </c>
      <c r="AG284" s="347" t="e">
        <f>AE284/'Laminate Schedule'!$E$90/10</f>
        <v>#N/A</v>
      </c>
      <c r="AH284" s="347">
        <f t="shared" si="80"/>
        <v>0</v>
      </c>
      <c r="AK284" s="567">
        <f t="shared" si="81"/>
        <v>0</v>
      </c>
      <c r="AL284" s="567">
        <f t="shared" si="82"/>
        <v>0</v>
      </c>
      <c r="AM284" s="567">
        <f t="shared" si="83"/>
        <v>0</v>
      </c>
      <c r="AN284" s="347">
        <f>IF(SUM(AK284:AM284)=0,0,(AK284*'Laminate Schedule'!$D$83*'Laminate Schedule'!$C$83+AL284*'Laminate Schedule'!$D$84*'Laminate Schedule'!$C$84+AM284*'Laminate Schedule'!$D$85*'Laminate Schedule'!$C$85)/(AK284*'Laminate Schedule'!$D$83+AL284*'Laminate Schedule'!$D$84+AM284*'Laminate Schedule'!$D$85))</f>
        <v>0</v>
      </c>
      <c r="AO284" s="347">
        <f>AK284*'Laminate Schedule'!$L$12+AL284*'Laminate Schedule'!$L$13+AM284*'Laminate Schedule'!$L$14</f>
        <v>0</v>
      </c>
    </row>
    <row r="285" spans="1:41" s="244" customFormat="1">
      <c r="A285" s="567">
        <v>-666</v>
      </c>
      <c r="B285" s="347">
        <f>IF(ABS(A285)&lt;$C$17,$C$15,$C$16)*IF(ABS(A285)&lt;OutlineParameters!$C$46/2,1,0)</f>
        <v>0</v>
      </c>
      <c r="C285" s="347">
        <f t="shared" si="73"/>
        <v>0</v>
      </c>
      <c r="D285" s="348">
        <f t="shared" si="64"/>
        <v>0</v>
      </c>
      <c r="E285" s="349">
        <f>FlexTests!$C$16*($C$36-ABS(A285))*IF(ABS(A285)&lt;$C$36,1,0)/1000</f>
        <v>0</v>
      </c>
      <c r="F285" s="349">
        <f>IF(NOT(ISNA(I285)),FlexTests!$C$17*(A286-A285)*I285/1000000*($C$36+A285)/1000*IF(ABS(A285)&lt;$C$31/2-FlexTests!$C$18,0,1),0)</f>
        <v>0</v>
      </c>
      <c r="G285" s="349">
        <f>SUM(F$52:$F284)</f>
        <v>0</v>
      </c>
      <c r="H285" s="348">
        <f>CHOOSE(FlexTests!$C$15,E285,G285)</f>
        <v>0</v>
      </c>
      <c r="I285" s="347" t="e">
        <f>IF(ISNA(OutlineParameters!T348*2),OutlineParameters!S348*2,OutlineParameters!T348*2)</f>
        <v>#N/A</v>
      </c>
      <c r="J285" s="347">
        <f>IF(ISNA(RockerConcaveParameters!O344),RockerConcaveParameters!N344,RockerConcaveParameters!O344)</f>
        <v>0</v>
      </c>
      <c r="K285" s="347" t="e">
        <f t="shared" si="74"/>
        <v>#N/A</v>
      </c>
      <c r="L285" s="347" t="e">
        <f t="shared" si="75"/>
        <v>#N/A</v>
      </c>
      <c r="M285" s="347">
        <f t="shared" si="76"/>
        <v>0</v>
      </c>
      <c r="N285" s="347">
        <f t="shared" si="65"/>
        <v>0</v>
      </c>
      <c r="O285" s="347" t="e">
        <f t="shared" si="66"/>
        <v>#N/A</v>
      </c>
      <c r="P285" s="350" t="e">
        <f t="shared" si="77"/>
        <v>#N/A</v>
      </c>
      <c r="Q285" s="347" t="e">
        <f>MIN(IF(H285&gt;0,P285/H285,NA()),FlexTests!$C$20)</f>
        <v>#N/A</v>
      </c>
      <c r="R285" s="347" t="e">
        <f t="shared" si="67"/>
        <v>#N/A</v>
      </c>
      <c r="S285" s="347" t="e">
        <f>SUM(R285:$R$952)</f>
        <v>#N/A</v>
      </c>
      <c r="T285" s="347" t="e">
        <f t="shared" si="68"/>
        <v>#N/A</v>
      </c>
      <c r="U285" s="350" t="e">
        <f>SUM(T285:$T$952)*1000</f>
        <v>#N/A</v>
      </c>
      <c r="V285" s="347" t="e">
        <f>R285*IF(ABS(A285)&lt;FlexTests!$C$19,0,1)</f>
        <v>#N/A</v>
      </c>
      <c r="W285" s="347" t="e">
        <f>SUM(V285:$V$951)</f>
        <v>#N/A</v>
      </c>
      <c r="X285" s="347" t="e">
        <f t="shared" si="78"/>
        <v>#N/A</v>
      </c>
      <c r="Y285" s="350" t="e">
        <f>SUM($X285:X$951)</f>
        <v>#N/A</v>
      </c>
      <c r="Z285" s="347"/>
      <c r="AA285" s="347">
        <f t="shared" si="69"/>
        <v>0</v>
      </c>
      <c r="AB285" s="347">
        <f t="shared" si="70"/>
        <v>0</v>
      </c>
      <c r="AC285" s="347" t="e">
        <f t="shared" si="79"/>
        <v>#N/A</v>
      </c>
      <c r="AD285" s="347" t="e">
        <f t="shared" si="71"/>
        <v>#N/A</v>
      </c>
      <c r="AE285" s="347" t="e">
        <f t="shared" si="72"/>
        <v>#N/A</v>
      </c>
      <c r="AF285" s="347" t="e">
        <f>AD285/'Laminate Schedule'!$E$86/10</f>
        <v>#N/A</v>
      </c>
      <c r="AG285" s="347" t="e">
        <f>AE285/'Laminate Schedule'!$E$90/10</f>
        <v>#N/A</v>
      </c>
      <c r="AH285" s="347">
        <f t="shared" si="80"/>
        <v>0</v>
      </c>
      <c r="AK285" s="567">
        <f t="shared" si="81"/>
        <v>0</v>
      </c>
      <c r="AL285" s="567">
        <f t="shared" si="82"/>
        <v>0</v>
      </c>
      <c r="AM285" s="567">
        <f t="shared" si="83"/>
        <v>0</v>
      </c>
      <c r="AN285" s="347">
        <f>IF(SUM(AK285:AM285)=0,0,(AK285*'Laminate Schedule'!$D$83*'Laminate Schedule'!$C$83+AL285*'Laminate Schedule'!$D$84*'Laminate Schedule'!$C$84+AM285*'Laminate Schedule'!$D$85*'Laminate Schedule'!$C$85)/(AK285*'Laminate Schedule'!$D$83+AL285*'Laminate Schedule'!$D$84+AM285*'Laminate Schedule'!$D$85))</f>
        <v>0</v>
      </c>
      <c r="AO285" s="347">
        <f>AK285*'Laminate Schedule'!$L$12+AL285*'Laminate Schedule'!$L$13+AM285*'Laminate Schedule'!$L$14</f>
        <v>0</v>
      </c>
    </row>
    <row r="286" spans="1:41" s="244" customFormat="1">
      <c r="A286" s="567">
        <v>-665</v>
      </c>
      <c r="B286" s="347">
        <f>IF(ABS(A286)&lt;$C$17,$C$15,$C$16)*IF(ABS(A286)&lt;OutlineParameters!$C$46/2,1,0)</f>
        <v>0</v>
      </c>
      <c r="C286" s="347">
        <f t="shared" si="73"/>
        <v>0</v>
      </c>
      <c r="D286" s="348">
        <f t="shared" si="64"/>
        <v>0</v>
      </c>
      <c r="E286" s="349">
        <f>FlexTests!$C$16*($C$36-ABS(A286))*IF(ABS(A286)&lt;$C$36,1,0)/1000</f>
        <v>0</v>
      </c>
      <c r="F286" s="349">
        <f>IF(NOT(ISNA(I286)),FlexTests!$C$17*(A287-A286)*I286/1000000*($C$36+A286)/1000*IF(ABS(A286)&lt;$C$31/2-FlexTests!$C$18,0,1),0)</f>
        <v>0</v>
      </c>
      <c r="G286" s="349">
        <f>SUM(F$52:$F285)</f>
        <v>0</v>
      </c>
      <c r="H286" s="348">
        <f>CHOOSE(FlexTests!$C$15,E286,G286)</f>
        <v>0</v>
      </c>
      <c r="I286" s="347" t="e">
        <f>IF(ISNA(OutlineParameters!T349*2),OutlineParameters!S349*2,OutlineParameters!T349*2)</f>
        <v>#N/A</v>
      </c>
      <c r="J286" s="347">
        <f>IF(ISNA(RockerConcaveParameters!O345),RockerConcaveParameters!N345,RockerConcaveParameters!O345)</f>
        <v>0</v>
      </c>
      <c r="K286" s="347" t="e">
        <f t="shared" si="74"/>
        <v>#N/A</v>
      </c>
      <c r="L286" s="347" t="e">
        <f t="shared" si="75"/>
        <v>#N/A</v>
      </c>
      <c r="M286" s="347">
        <f t="shared" si="76"/>
        <v>0</v>
      </c>
      <c r="N286" s="347">
        <f t="shared" si="65"/>
        <v>0</v>
      </c>
      <c r="O286" s="347" t="e">
        <f t="shared" si="66"/>
        <v>#N/A</v>
      </c>
      <c r="P286" s="350" t="e">
        <f t="shared" si="77"/>
        <v>#N/A</v>
      </c>
      <c r="Q286" s="347" t="e">
        <f>MIN(IF(H286&gt;0,P286/H286,NA()),FlexTests!$C$20)</f>
        <v>#N/A</v>
      </c>
      <c r="R286" s="347" t="e">
        <f t="shared" si="67"/>
        <v>#N/A</v>
      </c>
      <c r="S286" s="347" t="e">
        <f>SUM(R286:$R$952)</f>
        <v>#N/A</v>
      </c>
      <c r="T286" s="347" t="e">
        <f t="shared" si="68"/>
        <v>#N/A</v>
      </c>
      <c r="U286" s="350" t="e">
        <f>SUM(T286:$T$952)*1000</f>
        <v>#N/A</v>
      </c>
      <c r="V286" s="347" t="e">
        <f>R286*IF(ABS(A286)&lt;FlexTests!$C$19,0,1)</f>
        <v>#N/A</v>
      </c>
      <c r="W286" s="347" t="e">
        <f>SUM(V286:$V$951)</f>
        <v>#N/A</v>
      </c>
      <c r="X286" s="347" t="e">
        <f t="shared" si="78"/>
        <v>#N/A</v>
      </c>
      <c r="Y286" s="350" t="e">
        <f>SUM($X286:X$951)</f>
        <v>#N/A</v>
      </c>
      <c r="Z286" s="347"/>
      <c r="AA286" s="347">
        <f t="shared" si="69"/>
        <v>0</v>
      </c>
      <c r="AB286" s="347">
        <f t="shared" si="70"/>
        <v>0</v>
      </c>
      <c r="AC286" s="347" t="e">
        <f t="shared" si="79"/>
        <v>#N/A</v>
      </c>
      <c r="AD286" s="347" t="e">
        <f t="shared" si="71"/>
        <v>#N/A</v>
      </c>
      <c r="AE286" s="347" t="e">
        <f t="shared" si="72"/>
        <v>#N/A</v>
      </c>
      <c r="AF286" s="347" t="e">
        <f>AD286/'Laminate Schedule'!$E$86/10</f>
        <v>#N/A</v>
      </c>
      <c r="AG286" s="347" t="e">
        <f>AE286/'Laminate Schedule'!$E$90/10</f>
        <v>#N/A</v>
      </c>
      <c r="AH286" s="347">
        <f t="shared" si="80"/>
        <v>0</v>
      </c>
      <c r="AK286" s="567">
        <f t="shared" si="81"/>
        <v>0</v>
      </c>
      <c r="AL286" s="567">
        <f t="shared" si="82"/>
        <v>0</v>
      </c>
      <c r="AM286" s="567">
        <f t="shared" si="83"/>
        <v>0</v>
      </c>
      <c r="AN286" s="347">
        <f>IF(SUM(AK286:AM286)=0,0,(AK286*'Laminate Schedule'!$D$83*'Laminate Schedule'!$C$83+AL286*'Laminate Schedule'!$D$84*'Laminate Schedule'!$C$84+AM286*'Laminate Schedule'!$D$85*'Laminate Schedule'!$C$85)/(AK286*'Laminate Schedule'!$D$83+AL286*'Laminate Schedule'!$D$84+AM286*'Laminate Schedule'!$D$85))</f>
        <v>0</v>
      </c>
      <c r="AO286" s="347">
        <f>AK286*'Laminate Schedule'!$L$12+AL286*'Laminate Schedule'!$L$13+AM286*'Laminate Schedule'!$L$14</f>
        <v>0</v>
      </c>
    </row>
    <row r="287" spans="1:41" s="244" customFormat="1">
      <c r="A287" s="567">
        <v>-664</v>
      </c>
      <c r="B287" s="347">
        <f>IF(ABS(A287)&lt;$C$17,$C$15,$C$16)*IF(ABS(A287)&lt;OutlineParameters!$C$46/2,1,0)</f>
        <v>0</v>
      </c>
      <c r="C287" s="347">
        <f t="shared" si="73"/>
        <v>0</v>
      </c>
      <c r="D287" s="348">
        <f t="shared" si="64"/>
        <v>0</v>
      </c>
      <c r="E287" s="349">
        <f>FlexTests!$C$16*($C$36-ABS(A287))*IF(ABS(A287)&lt;$C$36,1,0)/1000</f>
        <v>0</v>
      </c>
      <c r="F287" s="349">
        <f>IF(NOT(ISNA(I287)),FlexTests!$C$17*(A288-A287)*I287/1000000*($C$36+A287)/1000*IF(ABS(A287)&lt;$C$31/2-FlexTests!$C$18,0,1),0)</f>
        <v>0</v>
      </c>
      <c r="G287" s="349">
        <f>SUM(F$52:$F286)</f>
        <v>0</v>
      </c>
      <c r="H287" s="348">
        <f>CHOOSE(FlexTests!$C$15,E287,G287)</f>
        <v>0</v>
      </c>
      <c r="I287" s="347" t="e">
        <f>IF(ISNA(OutlineParameters!T350*2),OutlineParameters!S350*2,OutlineParameters!T350*2)</f>
        <v>#N/A</v>
      </c>
      <c r="J287" s="347">
        <f>IF(ISNA(RockerConcaveParameters!O346),RockerConcaveParameters!N346,RockerConcaveParameters!O346)</f>
        <v>0</v>
      </c>
      <c r="K287" s="347" t="e">
        <f t="shared" si="74"/>
        <v>#N/A</v>
      </c>
      <c r="L287" s="347" t="e">
        <f t="shared" si="75"/>
        <v>#N/A</v>
      </c>
      <c r="M287" s="347">
        <f t="shared" si="76"/>
        <v>0</v>
      </c>
      <c r="N287" s="347">
        <f t="shared" si="65"/>
        <v>0</v>
      </c>
      <c r="O287" s="347" t="e">
        <f t="shared" si="66"/>
        <v>#N/A</v>
      </c>
      <c r="P287" s="350" t="e">
        <f t="shared" si="77"/>
        <v>#N/A</v>
      </c>
      <c r="Q287" s="347" t="e">
        <f>MIN(IF(H287&gt;0,P287/H287,NA()),FlexTests!$C$20)</f>
        <v>#N/A</v>
      </c>
      <c r="R287" s="347" t="e">
        <f t="shared" si="67"/>
        <v>#N/A</v>
      </c>
      <c r="S287" s="347" t="e">
        <f>SUM(R287:$R$952)</f>
        <v>#N/A</v>
      </c>
      <c r="T287" s="347" t="e">
        <f t="shared" si="68"/>
        <v>#N/A</v>
      </c>
      <c r="U287" s="350" t="e">
        <f>SUM(T287:$T$952)*1000</f>
        <v>#N/A</v>
      </c>
      <c r="V287" s="347" t="e">
        <f>R287*IF(ABS(A287)&lt;FlexTests!$C$19,0,1)</f>
        <v>#N/A</v>
      </c>
      <c r="W287" s="347" t="e">
        <f>SUM(V287:$V$951)</f>
        <v>#N/A</v>
      </c>
      <c r="X287" s="347" t="e">
        <f t="shared" si="78"/>
        <v>#N/A</v>
      </c>
      <c r="Y287" s="350" t="e">
        <f>SUM($X287:X$951)</f>
        <v>#N/A</v>
      </c>
      <c r="Z287" s="347"/>
      <c r="AA287" s="347">
        <f t="shared" si="69"/>
        <v>0</v>
      </c>
      <c r="AB287" s="347">
        <f t="shared" si="70"/>
        <v>0</v>
      </c>
      <c r="AC287" s="347" t="e">
        <f t="shared" si="79"/>
        <v>#N/A</v>
      </c>
      <c r="AD287" s="347" t="e">
        <f t="shared" si="71"/>
        <v>#N/A</v>
      </c>
      <c r="AE287" s="347" t="e">
        <f t="shared" si="72"/>
        <v>#N/A</v>
      </c>
      <c r="AF287" s="347" t="e">
        <f>AD287/'Laminate Schedule'!$E$86/10</f>
        <v>#N/A</v>
      </c>
      <c r="AG287" s="347" t="e">
        <f>AE287/'Laminate Schedule'!$E$90/10</f>
        <v>#N/A</v>
      </c>
      <c r="AH287" s="347">
        <f t="shared" si="80"/>
        <v>0</v>
      </c>
      <c r="AK287" s="567">
        <f t="shared" si="81"/>
        <v>0</v>
      </c>
      <c r="AL287" s="567">
        <f t="shared" si="82"/>
        <v>0</v>
      </c>
      <c r="AM287" s="567">
        <f t="shared" si="83"/>
        <v>0</v>
      </c>
      <c r="AN287" s="347">
        <f>IF(SUM(AK287:AM287)=0,0,(AK287*'Laminate Schedule'!$D$83*'Laminate Schedule'!$C$83+AL287*'Laminate Schedule'!$D$84*'Laminate Schedule'!$C$84+AM287*'Laminate Schedule'!$D$85*'Laminate Schedule'!$C$85)/(AK287*'Laminate Schedule'!$D$83+AL287*'Laminate Schedule'!$D$84+AM287*'Laminate Schedule'!$D$85))</f>
        <v>0</v>
      </c>
      <c r="AO287" s="347">
        <f>AK287*'Laminate Schedule'!$L$12+AL287*'Laminate Schedule'!$L$13+AM287*'Laminate Schedule'!$L$14</f>
        <v>0</v>
      </c>
    </row>
    <row r="288" spans="1:41" s="244" customFormat="1">
      <c r="A288" s="567">
        <v>-663</v>
      </c>
      <c r="B288" s="347">
        <f>IF(ABS(A288)&lt;$C$17,$C$15,$C$16)*IF(ABS(A288)&lt;OutlineParameters!$C$46/2,1,0)</f>
        <v>0</v>
      </c>
      <c r="C288" s="347">
        <f t="shared" si="73"/>
        <v>0</v>
      </c>
      <c r="D288" s="348">
        <f t="shared" si="64"/>
        <v>0</v>
      </c>
      <c r="E288" s="349">
        <f>FlexTests!$C$16*($C$36-ABS(A288))*IF(ABS(A288)&lt;$C$36,1,0)/1000</f>
        <v>0</v>
      </c>
      <c r="F288" s="349">
        <f>IF(NOT(ISNA(I288)),FlexTests!$C$17*(A289-A288)*I288/1000000*($C$36+A288)/1000*IF(ABS(A288)&lt;$C$31/2-FlexTests!$C$18,0,1),0)</f>
        <v>0</v>
      </c>
      <c r="G288" s="349">
        <f>SUM(F$52:$F287)</f>
        <v>0</v>
      </c>
      <c r="H288" s="348">
        <f>CHOOSE(FlexTests!$C$15,E288,G288)</f>
        <v>0</v>
      </c>
      <c r="I288" s="347" t="e">
        <f>IF(ISNA(OutlineParameters!T351*2),OutlineParameters!S351*2,OutlineParameters!T351*2)</f>
        <v>#N/A</v>
      </c>
      <c r="J288" s="347">
        <f>IF(ISNA(RockerConcaveParameters!O347),RockerConcaveParameters!N347,RockerConcaveParameters!O347)</f>
        <v>0</v>
      </c>
      <c r="K288" s="347" t="e">
        <f t="shared" si="74"/>
        <v>#N/A</v>
      </c>
      <c r="L288" s="347" t="e">
        <f t="shared" si="75"/>
        <v>#N/A</v>
      </c>
      <c r="M288" s="347">
        <f t="shared" si="76"/>
        <v>0</v>
      </c>
      <c r="N288" s="347">
        <f t="shared" si="65"/>
        <v>0</v>
      </c>
      <c r="O288" s="347" t="e">
        <f t="shared" si="66"/>
        <v>#N/A</v>
      </c>
      <c r="P288" s="350" t="e">
        <f t="shared" si="77"/>
        <v>#N/A</v>
      </c>
      <c r="Q288" s="347" t="e">
        <f>MIN(IF(H288&gt;0,P288/H288,NA()),FlexTests!$C$20)</f>
        <v>#N/A</v>
      </c>
      <c r="R288" s="347" t="e">
        <f t="shared" si="67"/>
        <v>#N/A</v>
      </c>
      <c r="S288" s="347" t="e">
        <f>SUM(R288:$R$952)</f>
        <v>#N/A</v>
      </c>
      <c r="T288" s="347" t="e">
        <f t="shared" si="68"/>
        <v>#N/A</v>
      </c>
      <c r="U288" s="350" t="e">
        <f>SUM(T288:$T$952)*1000</f>
        <v>#N/A</v>
      </c>
      <c r="V288" s="347" t="e">
        <f>R288*IF(ABS(A288)&lt;FlexTests!$C$19,0,1)</f>
        <v>#N/A</v>
      </c>
      <c r="W288" s="347" t="e">
        <f>SUM(V288:$V$951)</f>
        <v>#N/A</v>
      </c>
      <c r="X288" s="347" t="e">
        <f t="shared" si="78"/>
        <v>#N/A</v>
      </c>
      <c r="Y288" s="350" t="e">
        <f>SUM($X288:X$951)</f>
        <v>#N/A</v>
      </c>
      <c r="Z288" s="347"/>
      <c r="AA288" s="347">
        <f t="shared" si="69"/>
        <v>0</v>
      </c>
      <c r="AB288" s="347">
        <f t="shared" si="70"/>
        <v>0</v>
      </c>
      <c r="AC288" s="347" t="e">
        <f t="shared" si="79"/>
        <v>#N/A</v>
      </c>
      <c r="AD288" s="347" t="e">
        <f t="shared" si="71"/>
        <v>#N/A</v>
      </c>
      <c r="AE288" s="347" t="e">
        <f t="shared" si="72"/>
        <v>#N/A</v>
      </c>
      <c r="AF288" s="347" t="e">
        <f>AD288/'Laminate Schedule'!$E$86/10</f>
        <v>#N/A</v>
      </c>
      <c r="AG288" s="347" t="e">
        <f>AE288/'Laminate Schedule'!$E$90/10</f>
        <v>#N/A</v>
      </c>
      <c r="AH288" s="347">
        <f t="shared" si="80"/>
        <v>0</v>
      </c>
      <c r="AK288" s="567">
        <f t="shared" si="81"/>
        <v>0</v>
      </c>
      <c r="AL288" s="567">
        <f t="shared" si="82"/>
        <v>0</v>
      </c>
      <c r="AM288" s="567">
        <f t="shared" si="83"/>
        <v>0</v>
      </c>
      <c r="AN288" s="347">
        <f>IF(SUM(AK288:AM288)=0,0,(AK288*'Laminate Schedule'!$D$83*'Laminate Schedule'!$C$83+AL288*'Laminate Schedule'!$D$84*'Laminate Schedule'!$C$84+AM288*'Laminate Schedule'!$D$85*'Laminate Schedule'!$C$85)/(AK288*'Laminate Schedule'!$D$83+AL288*'Laminate Schedule'!$D$84+AM288*'Laminate Schedule'!$D$85))</f>
        <v>0</v>
      </c>
      <c r="AO288" s="347">
        <f>AK288*'Laminate Schedule'!$L$12+AL288*'Laminate Schedule'!$L$13+AM288*'Laminate Schedule'!$L$14</f>
        <v>0</v>
      </c>
    </row>
    <row r="289" spans="1:41" s="244" customFormat="1">
      <c r="A289" s="567">
        <v>-662</v>
      </c>
      <c r="B289" s="347">
        <f>IF(ABS(A289)&lt;$C$17,$C$15,$C$16)*IF(ABS(A289)&lt;OutlineParameters!$C$46/2,1,0)</f>
        <v>0</v>
      </c>
      <c r="C289" s="347">
        <f t="shared" si="73"/>
        <v>0</v>
      </c>
      <c r="D289" s="348">
        <f t="shared" si="64"/>
        <v>0</v>
      </c>
      <c r="E289" s="349">
        <f>FlexTests!$C$16*($C$36-ABS(A289))*IF(ABS(A289)&lt;$C$36,1,0)/1000</f>
        <v>0</v>
      </c>
      <c r="F289" s="349">
        <f>IF(NOT(ISNA(I289)),FlexTests!$C$17*(A290-A289)*I289/1000000*($C$36+A289)/1000*IF(ABS(A289)&lt;$C$31/2-FlexTests!$C$18,0,1),0)</f>
        <v>0</v>
      </c>
      <c r="G289" s="349">
        <f>SUM(F$52:$F288)</f>
        <v>0</v>
      </c>
      <c r="H289" s="348">
        <f>CHOOSE(FlexTests!$C$15,E289,G289)</f>
        <v>0</v>
      </c>
      <c r="I289" s="347" t="e">
        <f>IF(ISNA(OutlineParameters!T352*2),OutlineParameters!S352*2,OutlineParameters!T352*2)</f>
        <v>#N/A</v>
      </c>
      <c r="J289" s="347">
        <f>IF(ISNA(RockerConcaveParameters!O348),RockerConcaveParameters!N348,RockerConcaveParameters!O348)</f>
        <v>0</v>
      </c>
      <c r="K289" s="347" t="e">
        <f t="shared" si="74"/>
        <v>#N/A</v>
      </c>
      <c r="L289" s="347" t="e">
        <f t="shared" si="75"/>
        <v>#N/A</v>
      </c>
      <c r="M289" s="347">
        <f t="shared" si="76"/>
        <v>0</v>
      </c>
      <c r="N289" s="347">
        <f t="shared" si="65"/>
        <v>0</v>
      </c>
      <c r="O289" s="347" t="e">
        <f t="shared" si="66"/>
        <v>#N/A</v>
      </c>
      <c r="P289" s="350" t="e">
        <f t="shared" si="77"/>
        <v>#N/A</v>
      </c>
      <c r="Q289" s="347" t="e">
        <f>MIN(IF(H289&gt;0,P289/H289,NA()),FlexTests!$C$20)</f>
        <v>#N/A</v>
      </c>
      <c r="R289" s="347" t="e">
        <f t="shared" si="67"/>
        <v>#N/A</v>
      </c>
      <c r="S289" s="347" t="e">
        <f>SUM(R289:$R$952)</f>
        <v>#N/A</v>
      </c>
      <c r="T289" s="347" t="e">
        <f t="shared" si="68"/>
        <v>#N/A</v>
      </c>
      <c r="U289" s="350" t="e">
        <f>SUM(T289:$T$952)*1000</f>
        <v>#N/A</v>
      </c>
      <c r="V289" s="347" t="e">
        <f>R289*IF(ABS(A289)&lt;FlexTests!$C$19,0,1)</f>
        <v>#N/A</v>
      </c>
      <c r="W289" s="347" t="e">
        <f>SUM(V289:$V$951)</f>
        <v>#N/A</v>
      </c>
      <c r="X289" s="347" t="e">
        <f t="shared" si="78"/>
        <v>#N/A</v>
      </c>
      <c r="Y289" s="350" t="e">
        <f>SUM($X289:X$951)</f>
        <v>#N/A</v>
      </c>
      <c r="Z289" s="347"/>
      <c r="AA289" s="347">
        <f t="shared" si="69"/>
        <v>0</v>
      </c>
      <c r="AB289" s="347">
        <f t="shared" si="70"/>
        <v>0</v>
      </c>
      <c r="AC289" s="347" t="e">
        <f t="shared" si="79"/>
        <v>#N/A</v>
      </c>
      <c r="AD289" s="347" t="e">
        <f t="shared" si="71"/>
        <v>#N/A</v>
      </c>
      <c r="AE289" s="347" t="e">
        <f t="shared" si="72"/>
        <v>#N/A</v>
      </c>
      <c r="AF289" s="347" t="e">
        <f>AD289/'Laminate Schedule'!$E$86/10</f>
        <v>#N/A</v>
      </c>
      <c r="AG289" s="347" t="e">
        <f>AE289/'Laminate Schedule'!$E$90/10</f>
        <v>#N/A</v>
      </c>
      <c r="AH289" s="347">
        <f t="shared" si="80"/>
        <v>0</v>
      </c>
      <c r="AK289" s="567">
        <f t="shared" si="81"/>
        <v>0</v>
      </c>
      <c r="AL289" s="567">
        <f t="shared" si="82"/>
        <v>0</v>
      </c>
      <c r="AM289" s="567">
        <f t="shared" si="83"/>
        <v>0</v>
      </c>
      <c r="AN289" s="347">
        <f>IF(SUM(AK289:AM289)=0,0,(AK289*'Laminate Schedule'!$D$83*'Laminate Schedule'!$C$83+AL289*'Laminate Schedule'!$D$84*'Laminate Schedule'!$C$84+AM289*'Laminate Schedule'!$D$85*'Laminate Schedule'!$C$85)/(AK289*'Laminate Schedule'!$D$83+AL289*'Laminate Schedule'!$D$84+AM289*'Laminate Schedule'!$D$85))</f>
        <v>0</v>
      </c>
      <c r="AO289" s="347">
        <f>AK289*'Laminate Schedule'!$L$12+AL289*'Laminate Schedule'!$L$13+AM289*'Laminate Schedule'!$L$14</f>
        <v>0</v>
      </c>
    </row>
    <row r="290" spans="1:41" s="244" customFormat="1">
      <c r="A290" s="567">
        <v>-661</v>
      </c>
      <c r="B290" s="347">
        <f>IF(ABS(A290)&lt;$C$17,$C$15,$C$16)*IF(ABS(A290)&lt;OutlineParameters!$C$46/2,1,0)</f>
        <v>0</v>
      </c>
      <c r="C290" s="347">
        <f t="shared" si="73"/>
        <v>0</v>
      </c>
      <c r="D290" s="348">
        <f t="shared" si="64"/>
        <v>0</v>
      </c>
      <c r="E290" s="349">
        <f>FlexTests!$C$16*($C$36-ABS(A290))*IF(ABS(A290)&lt;$C$36,1,0)/1000</f>
        <v>0</v>
      </c>
      <c r="F290" s="349">
        <f>IF(NOT(ISNA(I290)),FlexTests!$C$17*(A291-A290)*I290/1000000*($C$36+A290)/1000*IF(ABS(A290)&lt;$C$31/2-FlexTests!$C$18,0,1),0)</f>
        <v>0</v>
      </c>
      <c r="G290" s="349">
        <f>SUM(F$52:$F289)</f>
        <v>0</v>
      </c>
      <c r="H290" s="348">
        <f>CHOOSE(FlexTests!$C$15,E290,G290)</f>
        <v>0</v>
      </c>
      <c r="I290" s="347" t="e">
        <f>IF(ISNA(OutlineParameters!T353*2),OutlineParameters!S353*2,OutlineParameters!T353*2)</f>
        <v>#N/A</v>
      </c>
      <c r="J290" s="347">
        <f>IF(ISNA(RockerConcaveParameters!O349),RockerConcaveParameters!N349,RockerConcaveParameters!O349)</f>
        <v>0</v>
      </c>
      <c r="K290" s="347" t="e">
        <f t="shared" si="74"/>
        <v>#N/A</v>
      </c>
      <c r="L290" s="347" t="e">
        <f t="shared" si="75"/>
        <v>#N/A</v>
      </c>
      <c r="M290" s="347">
        <f t="shared" si="76"/>
        <v>0</v>
      </c>
      <c r="N290" s="347">
        <f t="shared" si="65"/>
        <v>0</v>
      </c>
      <c r="O290" s="347" t="e">
        <f t="shared" si="66"/>
        <v>#N/A</v>
      </c>
      <c r="P290" s="350" t="e">
        <f t="shared" si="77"/>
        <v>#N/A</v>
      </c>
      <c r="Q290" s="347" t="e">
        <f>MIN(IF(H290&gt;0,P290/H290,NA()),FlexTests!$C$20)</f>
        <v>#N/A</v>
      </c>
      <c r="R290" s="347" t="e">
        <f t="shared" si="67"/>
        <v>#N/A</v>
      </c>
      <c r="S290" s="347" t="e">
        <f>SUM(R290:$R$952)</f>
        <v>#N/A</v>
      </c>
      <c r="T290" s="347" t="e">
        <f t="shared" si="68"/>
        <v>#N/A</v>
      </c>
      <c r="U290" s="350" t="e">
        <f>SUM(T290:$T$952)*1000</f>
        <v>#N/A</v>
      </c>
      <c r="V290" s="347" t="e">
        <f>R290*IF(ABS(A290)&lt;FlexTests!$C$19,0,1)</f>
        <v>#N/A</v>
      </c>
      <c r="W290" s="347" t="e">
        <f>SUM(V290:$V$951)</f>
        <v>#N/A</v>
      </c>
      <c r="X290" s="347" t="e">
        <f t="shared" si="78"/>
        <v>#N/A</v>
      </c>
      <c r="Y290" s="350" t="e">
        <f>SUM($X290:X$951)</f>
        <v>#N/A</v>
      </c>
      <c r="Z290" s="347"/>
      <c r="AA290" s="347">
        <f t="shared" si="69"/>
        <v>0</v>
      </c>
      <c r="AB290" s="347">
        <f t="shared" si="70"/>
        <v>0</v>
      </c>
      <c r="AC290" s="347" t="e">
        <f t="shared" si="79"/>
        <v>#N/A</v>
      </c>
      <c r="AD290" s="347" t="e">
        <f t="shared" si="71"/>
        <v>#N/A</v>
      </c>
      <c r="AE290" s="347" t="e">
        <f t="shared" si="72"/>
        <v>#N/A</v>
      </c>
      <c r="AF290" s="347" t="e">
        <f>AD290/'Laminate Schedule'!$E$86/10</f>
        <v>#N/A</v>
      </c>
      <c r="AG290" s="347" t="e">
        <f>AE290/'Laminate Schedule'!$E$90/10</f>
        <v>#N/A</v>
      </c>
      <c r="AH290" s="347">
        <f t="shared" si="80"/>
        <v>0</v>
      </c>
      <c r="AK290" s="567">
        <f t="shared" si="81"/>
        <v>0</v>
      </c>
      <c r="AL290" s="567">
        <f t="shared" si="82"/>
        <v>0</v>
      </c>
      <c r="AM290" s="567">
        <f t="shared" si="83"/>
        <v>0</v>
      </c>
      <c r="AN290" s="347">
        <f>IF(SUM(AK290:AM290)=0,0,(AK290*'Laminate Schedule'!$D$83*'Laminate Schedule'!$C$83+AL290*'Laminate Schedule'!$D$84*'Laminate Schedule'!$C$84+AM290*'Laminate Schedule'!$D$85*'Laminate Schedule'!$C$85)/(AK290*'Laminate Schedule'!$D$83+AL290*'Laminate Schedule'!$D$84+AM290*'Laminate Schedule'!$D$85))</f>
        <v>0</v>
      </c>
      <c r="AO290" s="347">
        <f>AK290*'Laminate Schedule'!$L$12+AL290*'Laminate Schedule'!$L$13+AM290*'Laminate Schedule'!$L$14</f>
        <v>0</v>
      </c>
    </row>
    <row r="291" spans="1:41" s="244" customFormat="1">
      <c r="A291" s="567">
        <v>-660</v>
      </c>
      <c r="B291" s="347">
        <f>IF(ABS(A291)&lt;$C$17,$C$15,$C$16)*IF(ABS(A291)&lt;OutlineParameters!$C$46/2,1,0)</f>
        <v>0</v>
      </c>
      <c r="C291" s="347">
        <f t="shared" si="73"/>
        <v>0</v>
      </c>
      <c r="D291" s="348">
        <f t="shared" si="64"/>
        <v>0</v>
      </c>
      <c r="E291" s="349">
        <f>FlexTests!$C$16*($C$36-ABS(A291))*IF(ABS(A291)&lt;$C$36,1,0)/1000</f>
        <v>0</v>
      </c>
      <c r="F291" s="349">
        <f>IF(NOT(ISNA(I291)),FlexTests!$C$17*(A292-A291)*I291/1000000*($C$36+A291)/1000*IF(ABS(A291)&lt;$C$31/2-FlexTests!$C$18,0,1),0)</f>
        <v>0</v>
      </c>
      <c r="G291" s="349">
        <f>SUM(F$52:$F290)</f>
        <v>0</v>
      </c>
      <c r="H291" s="348">
        <f>CHOOSE(FlexTests!$C$15,E291,G291)</f>
        <v>0</v>
      </c>
      <c r="I291" s="347" t="e">
        <f>IF(ISNA(OutlineParameters!T354*2),OutlineParameters!S354*2,OutlineParameters!T354*2)</f>
        <v>#N/A</v>
      </c>
      <c r="J291" s="347">
        <f>IF(ISNA(RockerConcaveParameters!O350),RockerConcaveParameters!N350,RockerConcaveParameters!O350)</f>
        <v>0</v>
      </c>
      <c r="K291" s="347" t="e">
        <f t="shared" si="74"/>
        <v>#N/A</v>
      </c>
      <c r="L291" s="347" t="e">
        <f t="shared" si="75"/>
        <v>#N/A</v>
      </c>
      <c r="M291" s="347">
        <f t="shared" si="76"/>
        <v>0</v>
      </c>
      <c r="N291" s="347">
        <f t="shared" si="65"/>
        <v>0</v>
      </c>
      <c r="O291" s="347" t="e">
        <f t="shared" si="66"/>
        <v>#N/A</v>
      </c>
      <c r="P291" s="350" t="e">
        <f t="shared" si="77"/>
        <v>#N/A</v>
      </c>
      <c r="Q291" s="347" t="e">
        <f>MIN(IF(H291&gt;0,P291/H291,NA()),FlexTests!$C$20)</f>
        <v>#N/A</v>
      </c>
      <c r="R291" s="347" t="e">
        <f t="shared" si="67"/>
        <v>#N/A</v>
      </c>
      <c r="S291" s="347" t="e">
        <f>SUM(R291:$R$952)</f>
        <v>#N/A</v>
      </c>
      <c r="T291" s="347" t="e">
        <f t="shared" si="68"/>
        <v>#N/A</v>
      </c>
      <c r="U291" s="350" t="e">
        <f>SUM(T291:$T$952)*1000</f>
        <v>#N/A</v>
      </c>
      <c r="V291" s="347" t="e">
        <f>R291*IF(ABS(A291)&lt;FlexTests!$C$19,0,1)</f>
        <v>#N/A</v>
      </c>
      <c r="W291" s="347" t="e">
        <f>SUM(V291:$V$951)</f>
        <v>#N/A</v>
      </c>
      <c r="X291" s="347" t="e">
        <f t="shared" si="78"/>
        <v>#N/A</v>
      </c>
      <c r="Y291" s="350" t="e">
        <f>SUM($X291:X$951)</f>
        <v>#N/A</v>
      </c>
      <c r="Z291" s="347"/>
      <c r="AA291" s="347">
        <f t="shared" si="69"/>
        <v>0</v>
      </c>
      <c r="AB291" s="347">
        <f t="shared" si="70"/>
        <v>0</v>
      </c>
      <c r="AC291" s="347" t="e">
        <f t="shared" si="79"/>
        <v>#N/A</v>
      </c>
      <c r="AD291" s="347" t="e">
        <f t="shared" si="71"/>
        <v>#N/A</v>
      </c>
      <c r="AE291" s="347" t="e">
        <f t="shared" si="72"/>
        <v>#N/A</v>
      </c>
      <c r="AF291" s="347" t="e">
        <f>AD291/'Laminate Schedule'!$E$86/10</f>
        <v>#N/A</v>
      </c>
      <c r="AG291" s="347" t="e">
        <f>AE291/'Laminate Schedule'!$E$90/10</f>
        <v>#N/A</v>
      </c>
      <c r="AH291" s="347">
        <f t="shared" si="80"/>
        <v>0</v>
      </c>
      <c r="AK291" s="567">
        <f t="shared" si="81"/>
        <v>0</v>
      </c>
      <c r="AL291" s="567">
        <f t="shared" si="82"/>
        <v>0</v>
      </c>
      <c r="AM291" s="567">
        <f t="shared" si="83"/>
        <v>0</v>
      </c>
      <c r="AN291" s="347">
        <f>IF(SUM(AK291:AM291)=0,0,(AK291*'Laminate Schedule'!$D$83*'Laminate Schedule'!$C$83+AL291*'Laminate Schedule'!$D$84*'Laminate Schedule'!$C$84+AM291*'Laminate Schedule'!$D$85*'Laminate Schedule'!$C$85)/(AK291*'Laminate Schedule'!$D$83+AL291*'Laminate Schedule'!$D$84+AM291*'Laminate Schedule'!$D$85))</f>
        <v>0</v>
      </c>
      <c r="AO291" s="347">
        <f>AK291*'Laminate Schedule'!$L$12+AL291*'Laminate Schedule'!$L$13+AM291*'Laminate Schedule'!$L$14</f>
        <v>0</v>
      </c>
    </row>
    <row r="292" spans="1:41" s="244" customFormat="1">
      <c r="A292" s="567">
        <v>-659</v>
      </c>
      <c r="B292" s="347">
        <f>IF(ABS(A292)&lt;$C$17,$C$15,$C$16)*IF(ABS(A292)&lt;OutlineParameters!$C$46/2,1,0)</f>
        <v>0</v>
      </c>
      <c r="C292" s="347">
        <f t="shared" si="73"/>
        <v>0</v>
      </c>
      <c r="D292" s="348">
        <f t="shared" si="64"/>
        <v>0</v>
      </c>
      <c r="E292" s="349">
        <f>FlexTests!$C$16*($C$36-ABS(A292))*IF(ABS(A292)&lt;$C$36,1,0)/1000</f>
        <v>0</v>
      </c>
      <c r="F292" s="349">
        <f>IF(NOT(ISNA(I292)),FlexTests!$C$17*(A293-A292)*I292/1000000*($C$36+A292)/1000*IF(ABS(A292)&lt;$C$31/2-FlexTests!$C$18,0,1),0)</f>
        <v>0</v>
      </c>
      <c r="G292" s="349">
        <f>SUM(F$52:$F291)</f>
        <v>0</v>
      </c>
      <c r="H292" s="348">
        <f>CHOOSE(FlexTests!$C$15,E292,G292)</f>
        <v>0</v>
      </c>
      <c r="I292" s="347" t="e">
        <f>IF(ISNA(OutlineParameters!T355*2),OutlineParameters!S355*2,OutlineParameters!T355*2)</f>
        <v>#N/A</v>
      </c>
      <c r="J292" s="347">
        <f>IF(ISNA(RockerConcaveParameters!O351),RockerConcaveParameters!N351,RockerConcaveParameters!O351)</f>
        <v>0</v>
      </c>
      <c r="K292" s="347" t="e">
        <f t="shared" si="74"/>
        <v>#N/A</v>
      </c>
      <c r="L292" s="347" t="e">
        <f t="shared" si="75"/>
        <v>#N/A</v>
      </c>
      <c r="M292" s="347">
        <f t="shared" si="76"/>
        <v>0</v>
      </c>
      <c r="N292" s="347">
        <f t="shared" si="65"/>
        <v>0</v>
      </c>
      <c r="O292" s="347" t="e">
        <f t="shared" si="66"/>
        <v>#N/A</v>
      </c>
      <c r="P292" s="350" t="e">
        <f t="shared" si="77"/>
        <v>#N/A</v>
      </c>
      <c r="Q292" s="347" t="e">
        <f>MIN(IF(H292&gt;0,P292/H292,NA()),FlexTests!$C$20)</f>
        <v>#N/A</v>
      </c>
      <c r="R292" s="347" t="e">
        <f t="shared" si="67"/>
        <v>#N/A</v>
      </c>
      <c r="S292" s="347" t="e">
        <f>SUM(R292:$R$952)</f>
        <v>#N/A</v>
      </c>
      <c r="T292" s="347" t="e">
        <f t="shared" si="68"/>
        <v>#N/A</v>
      </c>
      <c r="U292" s="350" t="e">
        <f>SUM(T292:$T$952)*1000</f>
        <v>#N/A</v>
      </c>
      <c r="V292" s="347" t="e">
        <f>R292*IF(ABS(A292)&lt;FlexTests!$C$19,0,1)</f>
        <v>#N/A</v>
      </c>
      <c r="W292" s="347" t="e">
        <f>SUM(V292:$V$951)</f>
        <v>#N/A</v>
      </c>
      <c r="X292" s="347" t="e">
        <f t="shared" si="78"/>
        <v>#N/A</v>
      </c>
      <c r="Y292" s="350" t="e">
        <f>SUM($X292:X$951)</f>
        <v>#N/A</v>
      </c>
      <c r="Z292" s="347"/>
      <c r="AA292" s="347">
        <f t="shared" si="69"/>
        <v>0</v>
      </c>
      <c r="AB292" s="347">
        <f t="shared" si="70"/>
        <v>0</v>
      </c>
      <c r="AC292" s="347" t="e">
        <f t="shared" si="79"/>
        <v>#N/A</v>
      </c>
      <c r="AD292" s="347" t="e">
        <f t="shared" si="71"/>
        <v>#N/A</v>
      </c>
      <c r="AE292" s="347" t="e">
        <f t="shared" si="72"/>
        <v>#N/A</v>
      </c>
      <c r="AF292" s="347" t="e">
        <f>AD292/'Laminate Schedule'!$E$86/10</f>
        <v>#N/A</v>
      </c>
      <c r="AG292" s="347" t="e">
        <f>AE292/'Laminate Schedule'!$E$90/10</f>
        <v>#N/A</v>
      </c>
      <c r="AH292" s="347">
        <f t="shared" si="80"/>
        <v>0</v>
      </c>
      <c r="AK292" s="567">
        <f t="shared" si="81"/>
        <v>0</v>
      </c>
      <c r="AL292" s="567">
        <f t="shared" si="82"/>
        <v>0</v>
      </c>
      <c r="AM292" s="567">
        <f t="shared" si="83"/>
        <v>0</v>
      </c>
      <c r="AN292" s="347">
        <f>IF(SUM(AK292:AM292)=0,0,(AK292*'Laminate Schedule'!$D$83*'Laminate Schedule'!$C$83+AL292*'Laminate Schedule'!$D$84*'Laminate Schedule'!$C$84+AM292*'Laminate Schedule'!$D$85*'Laminate Schedule'!$C$85)/(AK292*'Laminate Schedule'!$D$83+AL292*'Laminate Schedule'!$D$84+AM292*'Laminate Schedule'!$D$85))</f>
        <v>0</v>
      </c>
      <c r="AO292" s="347">
        <f>AK292*'Laminate Schedule'!$L$12+AL292*'Laminate Schedule'!$L$13+AM292*'Laminate Schedule'!$L$14</f>
        <v>0</v>
      </c>
    </row>
    <row r="293" spans="1:41" s="244" customFormat="1">
      <c r="A293" s="567">
        <v>-658</v>
      </c>
      <c r="B293" s="347">
        <f>IF(ABS(A293)&lt;$C$17,$C$15,$C$16)*IF(ABS(A293)&lt;OutlineParameters!$C$46/2,1,0)</f>
        <v>0</v>
      </c>
      <c r="C293" s="347">
        <f t="shared" si="73"/>
        <v>0</v>
      </c>
      <c r="D293" s="348">
        <f t="shared" si="64"/>
        <v>0</v>
      </c>
      <c r="E293" s="349">
        <f>FlexTests!$C$16*($C$36-ABS(A293))*IF(ABS(A293)&lt;$C$36,1,0)/1000</f>
        <v>0</v>
      </c>
      <c r="F293" s="349">
        <f>IF(NOT(ISNA(I293)),FlexTests!$C$17*(A294-A293)*I293/1000000*($C$36+A293)/1000*IF(ABS(A293)&lt;$C$31/2-FlexTests!$C$18,0,1),0)</f>
        <v>0</v>
      </c>
      <c r="G293" s="349">
        <f>SUM(F$52:$F292)</f>
        <v>0</v>
      </c>
      <c r="H293" s="348">
        <f>CHOOSE(FlexTests!$C$15,E293,G293)</f>
        <v>0</v>
      </c>
      <c r="I293" s="347" t="e">
        <f>IF(ISNA(OutlineParameters!T356*2),OutlineParameters!S356*2,OutlineParameters!T356*2)</f>
        <v>#N/A</v>
      </c>
      <c r="J293" s="347">
        <f>IF(ISNA(RockerConcaveParameters!O352),RockerConcaveParameters!N352,RockerConcaveParameters!O352)</f>
        <v>0</v>
      </c>
      <c r="K293" s="347" t="e">
        <f t="shared" si="74"/>
        <v>#N/A</v>
      </c>
      <c r="L293" s="347" t="e">
        <f t="shared" si="75"/>
        <v>#N/A</v>
      </c>
      <c r="M293" s="347">
        <f t="shared" si="76"/>
        <v>0</v>
      </c>
      <c r="N293" s="347">
        <f t="shared" si="65"/>
        <v>0</v>
      </c>
      <c r="O293" s="347" t="e">
        <f t="shared" si="66"/>
        <v>#N/A</v>
      </c>
      <c r="P293" s="350" t="e">
        <f t="shared" si="77"/>
        <v>#N/A</v>
      </c>
      <c r="Q293" s="347" t="e">
        <f>MIN(IF(H293&gt;0,P293/H293,NA()),FlexTests!$C$20)</f>
        <v>#N/A</v>
      </c>
      <c r="R293" s="347" t="e">
        <f t="shared" si="67"/>
        <v>#N/A</v>
      </c>
      <c r="S293" s="347" t="e">
        <f>SUM(R293:$R$952)</f>
        <v>#N/A</v>
      </c>
      <c r="T293" s="347" t="e">
        <f t="shared" si="68"/>
        <v>#N/A</v>
      </c>
      <c r="U293" s="350" t="e">
        <f>SUM(T293:$T$952)*1000</f>
        <v>#N/A</v>
      </c>
      <c r="V293" s="347" t="e">
        <f>R293*IF(ABS(A293)&lt;FlexTests!$C$19,0,1)</f>
        <v>#N/A</v>
      </c>
      <c r="W293" s="347" t="e">
        <f>SUM(V293:$V$951)</f>
        <v>#N/A</v>
      </c>
      <c r="X293" s="347" t="e">
        <f t="shared" si="78"/>
        <v>#N/A</v>
      </c>
      <c r="Y293" s="350" t="e">
        <f>SUM($X293:X$951)</f>
        <v>#N/A</v>
      </c>
      <c r="Z293" s="347"/>
      <c r="AA293" s="347">
        <f t="shared" si="69"/>
        <v>0</v>
      </c>
      <c r="AB293" s="347">
        <f t="shared" si="70"/>
        <v>0</v>
      </c>
      <c r="AC293" s="347" t="e">
        <f t="shared" si="79"/>
        <v>#N/A</v>
      </c>
      <c r="AD293" s="347" t="e">
        <f t="shared" si="71"/>
        <v>#N/A</v>
      </c>
      <c r="AE293" s="347" t="e">
        <f t="shared" si="72"/>
        <v>#N/A</v>
      </c>
      <c r="AF293" s="347" t="e">
        <f>AD293/'Laminate Schedule'!$E$86/10</f>
        <v>#N/A</v>
      </c>
      <c r="AG293" s="347" t="e">
        <f>AE293/'Laminate Schedule'!$E$90/10</f>
        <v>#N/A</v>
      </c>
      <c r="AH293" s="347">
        <f t="shared" si="80"/>
        <v>0</v>
      </c>
      <c r="AK293" s="567">
        <f t="shared" si="81"/>
        <v>0</v>
      </c>
      <c r="AL293" s="567">
        <f t="shared" si="82"/>
        <v>0</v>
      </c>
      <c r="AM293" s="567">
        <f t="shared" si="83"/>
        <v>0</v>
      </c>
      <c r="AN293" s="347">
        <f>IF(SUM(AK293:AM293)=0,0,(AK293*'Laminate Schedule'!$D$83*'Laminate Schedule'!$C$83+AL293*'Laminate Schedule'!$D$84*'Laminate Schedule'!$C$84+AM293*'Laminate Schedule'!$D$85*'Laminate Schedule'!$C$85)/(AK293*'Laminate Schedule'!$D$83+AL293*'Laminate Schedule'!$D$84+AM293*'Laminate Schedule'!$D$85))</f>
        <v>0</v>
      </c>
      <c r="AO293" s="347">
        <f>AK293*'Laminate Schedule'!$L$12+AL293*'Laminate Schedule'!$L$13+AM293*'Laminate Schedule'!$L$14</f>
        <v>0</v>
      </c>
    </row>
    <row r="294" spans="1:41" s="244" customFormat="1">
      <c r="A294" s="567">
        <v>-657</v>
      </c>
      <c r="B294" s="347">
        <f>IF(ABS(A294)&lt;$C$17,$C$15,$C$16)*IF(ABS(A294)&lt;OutlineParameters!$C$46/2,1,0)</f>
        <v>0</v>
      </c>
      <c r="C294" s="347">
        <f t="shared" si="73"/>
        <v>0</v>
      </c>
      <c r="D294" s="348">
        <f t="shared" si="64"/>
        <v>0</v>
      </c>
      <c r="E294" s="349">
        <f>FlexTests!$C$16*($C$36-ABS(A294))*IF(ABS(A294)&lt;$C$36,1,0)/1000</f>
        <v>0</v>
      </c>
      <c r="F294" s="349">
        <f>IF(NOT(ISNA(I294)),FlexTests!$C$17*(A295-A294)*I294/1000000*($C$36+A294)/1000*IF(ABS(A294)&lt;$C$31/2-FlexTests!$C$18,0,1),0)</f>
        <v>0</v>
      </c>
      <c r="G294" s="349">
        <f>SUM(F$52:$F293)</f>
        <v>0</v>
      </c>
      <c r="H294" s="348">
        <f>CHOOSE(FlexTests!$C$15,E294,G294)</f>
        <v>0</v>
      </c>
      <c r="I294" s="347" t="e">
        <f>IF(ISNA(OutlineParameters!T357*2),OutlineParameters!S357*2,OutlineParameters!T357*2)</f>
        <v>#N/A</v>
      </c>
      <c r="J294" s="347">
        <f>IF(ISNA(RockerConcaveParameters!O353),RockerConcaveParameters!N353,RockerConcaveParameters!O353)</f>
        <v>0</v>
      </c>
      <c r="K294" s="347" t="e">
        <f t="shared" si="74"/>
        <v>#N/A</v>
      </c>
      <c r="L294" s="347" t="e">
        <f t="shared" si="75"/>
        <v>#N/A</v>
      </c>
      <c r="M294" s="347">
        <f t="shared" si="76"/>
        <v>0</v>
      </c>
      <c r="N294" s="347">
        <f t="shared" si="65"/>
        <v>0</v>
      </c>
      <c r="O294" s="347" t="e">
        <f t="shared" si="66"/>
        <v>#N/A</v>
      </c>
      <c r="P294" s="350" t="e">
        <f t="shared" si="77"/>
        <v>#N/A</v>
      </c>
      <c r="Q294" s="347" t="e">
        <f>MIN(IF(H294&gt;0,P294/H294,NA()),FlexTests!$C$20)</f>
        <v>#N/A</v>
      </c>
      <c r="R294" s="347" t="e">
        <f t="shared" si="67"/>
        <v>#N/A</v>
      </c>
      <c r="S294" s="347" t="e">
        <f>SUM(R294:$R$952)</f>
        <v>#N/A</v>
      </c>
      <c r="T294" s="347" t="e">
        <f t="shared" si="68"/>
        <v>#N/A</v>
      </c>
      <c r="U294" s="350" t="e">
        <f>SUM(T294:$T$952)*1000</f>
        <v>#N/A</v>
      </c>
      <c r="V294" s="347" t="e">
        <f>R294*IF(ABS(A294)&lt;FlexTests!$C$19,0,1)</f>
        <v>#N/A</v>
      </c>
      <c r="W294" s="347" t="e">
        <f>SUM(V294:$V$951)</f>
        <v>#N/A</v>
      </c>
      <c r="X294" s="347" t="e">
        <f t="shared" si="78"/>
        <v>#N/A</v>
      </c>
      <c r="Y294" s="350" t="e">
        <f>SUM($X294:X$951)</f>
        <v>#N/A</v>
      </c>
      <c r="Z294" s="347"/>
      <c r="AA294" s="347">
        <f t="shared" si="69"/>
        <v>0</v>
      </c>
      <c r="AB294" s="347">
        <f t="shared" si="70"/>
        <v>0</v>
      </c>
      <c r="AC294" s="347" t="e">
        <f t="shared" si="79"/>
        <v>#N/A</v>
      </c>
      <c r="AD294" s="347" t="e">
        <f t="shared" si="71"/>
        <v>#N/A</v>
      </c>
      <c r="AE294" s="347" t="e">
        <f t="shared" si="72"/>
        <v>#N/A</v>
      </c>
      <c r="AF294" s="347" t="e">
        <f>AD294/'Laminate Schedule'!$E$86/10</f>
        <v>#N/A</v>
      </c>
      <c r="AG294" s="347" t="e">
        <f>AE294/'Laminate Schedule'!$E$90/10</f>
        <v>#N/A</v>
      </c>
      <c r="AH294" s="347">
        <f t="shared" si="80"/>
        <v>0</v>
      </c>
      <c r="AK294" s="567">
        <f t="shared" si="81"/>
        <v>0</v>
      </c>
      <c r="AL294" s="567">
        <f t="shared" si="82"/>
        <v>0</v>
      </c>
      <c r="AM294" s="567">
        <f t="shared" si="83"/>
        <v>0</v>
      </c>
      <c r="AN294" s="347">
        <f>IF(SUM(AK294:AM294)=0,0,(AK294*'Laminate Schedule'!$D$83*'Laminate Schedule'!$C$83+AL294*'Laminate Schedule'!$D$84*'Laminate Schedule'!$C$84+AM294*'Laminate Schedule'!$D$85*'Laminate Schedule'!$C$85)/(AK294*'Laminate Schedule'!$D$83+AL294*'Laminate Schedule'!$D$84+AM294*'Laminate Schedule'!$D$85))</f>
        <v>0</v>
      </c>
      <c r="AO294" s="347">
        <f>AK294*'Laminate Schedule'!$L$12+AL294*'Laminate Schedule'!$L$13+AM294*'Laminate Schedule'!$L$14</f>
        <v>0</v>
      </c>
    </row>
    <row r="295" spans="1:41" s="244" customFormat="1">
      <c r="A295" s="567">
        <v>-656</v>
      </c>
      <c r="B295" s="347">
        <f>IF(ABS(A295)&lt;$C$17,$C$15,$C$16)*IF(ABS(A295)&lt;OutlineParameters!$C$46/2,1,0)</f>
        <v>0</v>
      </c>
      <c r="C295" s="347">
        <f t="shared" si="73"/>
        <v>0</v>
      </c>
      <c r="D295" s="348">
        <f t="shared" si="64"/>
        <v>0</v>
      </c>
      <c r="E295" s="349">
        <f>FlexTests!$C$16*($C$36-ABS(A295))*IF(ABS(A295)&lt;$C$36,1,0)/1000</f>
        <v>0</v>
      </c>
      <c r="F295" s="349">
        <f>IF(NOT(ISNA(I295)),FlexTests!$C$17*(A296-A295)*I295/1000000*($C$36+A295)/1000*IF(ABS(A295)&lt;$C$31/2-FlexTests!$C$18,0,1),0)</f>
        <v>0</v>
      </c>
      <c r="G295" s="349">
        <f>SUM(F$52:$F294)</f>
        <v>0</v>
      </c>
      <c r="H295" s="348">
        <f>CHOOSE(FlexTests!$C$15,E295,G295)</f>
        <v>0</v>
      </c>
      <c r="I295" s="347" t="e">
        <f>IF(ISNA(OutlineParameters!T358*2),OutlineParameters!S358*2,OutlineParameters!T358*2)</f>
        <v>#N/A</v>
      </c>
      <c r="J295" s="347">
        <f>IF(ISNA(RockerConcaveParameters!O354),RockerConcaveParameters!N354,RockerConcaveParameters!O354)</f>
        <v>0</v>
      </c>
      <c r="K295" s="347" t="e">
        <f t="shared" si="74"/>
        <v>#N/A</v>
      </c>
      <c r="L295" s="347" t="e">
        <f t="shared" si="75"/>
        <v>#N/A</v>
      </c>
      <c r="M295" s="347">
        <f t="shared" si="76"/>
        <v>0</v>
      </c>
      <c r="N295" s="347">
        <f t="shared" si="65"/>
        <v>0</v>
      </c>
      <c r="O295" s="347" t="e">
        <f t="shared" si="66"/>
        <v>#N/A</v>
      </c>
      <c r="P295" s="350" t="e">
        <f t="shared" si="77"/>
        <v>#N/A</v>
      </c>
      <c r="Q295" s="347" t="e">
        <f>MIN(IF(H295&gt;0,P295/H295,NA()),FlexTests!$C$20)</f>
        <v>#N/A</v>
      </c>
      <c r="R295" s="347" t="e">
        <f t="shared" si="67"/>
        <v>#N/A</v>
      </c>
      <c r="S295" s="347" t="e">
        <f>SUM(R295:$R$952)</f>
        <v>#N/A</v>
      </c>
      <c r="T295" s="347" t="e">
        <f t="shared" si="68"/>
        <v>#N/A</v>
      </c>
      <c r="U295" s="350" t="e">
        <f>SUM(T295:$T$952)*1000</f>
        <v>#N/A</v>
      </c>
      <c r="V295" s="347" t="e">
        <f>R295*IF(ABS(A295)&lt;FlexTests!$C$19,0,1)</f>
        <v>#N/A</v>
      </c>
      <c r="W295" s="347" t="e">
        <f>SUM(V295:$V$951)</f>
        <v>#N/A</v>
      </c>
      <c r="X295" s="347" t="e">
        <f t="shared" si="78"/>
        <v>#N/A</v>
      </c>
      <c r="Y295" s="350" t="e">
        <f>SUM($X295:X$951)</f>
        <v>#N/A</v>
      </c>
      <c r="Z295" s="347"/>
      <c r="AA295" s="347">
        <f t="shared" si="69"/>
        <v>0</v>
      </c>
      <c r="AB295" s="347">
        <f t="shared" si="70"/>
        <v>0</v>
      </c>
      <c r="AC295" s="347" t="e">
        <f t="shared" si="79"/>
        <v>#N/A</v>
      </c>
      <c r="AD295" s="347" t="e">
        <f t="shared" si="71"/>
        <v>#N/A</v>
      </c>
      <c r="AE295" s="347" t="e">
        <f t="shared" si="72"/>
        <v>#N/A</v>
      </c>
      <c r="AF295" s="347" t="e">
        <f>AD295/'Laminate Schedule'!$E$86/10</f>
        <v>#N/A</v>
      </c>
      <c r="AG295" s="347" t="e">
        <f>AE295/'Laminate Schedule'!$E$90/10</f>
        <v>#N/A</v>
      </c>
      <c r="AH295" s="347">
        <f t="shared" si="80"/>
        <v>0</v>
      </c>
      <c r="AK295" s="567">
        <f t="shared" si="81"/>
        <v>0</v>
      </c>
      <c r="AL295" s="567">
        <f t="shared" si="82"/>
        <v>0</v>
      </c>
      <c r="AM295" s="567">
        <f t="shared" si="83"/>
        <v>0</v>
      </c>
      <c r="AN295" s="347">
        <f>IF(SUM(AK295:AM295)=0,0,(AK295*'Laminate Schedule'!$D$83*'Laminate Schedule'!$C$83+AL295*'Laminate Schedule'!$D$84*'Laminate Schedule'!$C$84+AM295*'Laminate Schedule'!$D$85*'Laminate Schedule'!$C$85)/(AK295*'Laminate Schedule'!$D$83+AL295*'Laminate Schedule'!$D$84+AM295*'Laminate Schedule'!$D$85))</f>
        <v>0</v>
      </c>
      <c r="AO295" s="347">
        <f>AK295*'Laminate Schedule'!$L$12+AL295*'Laminate Schedule'!$L$13+AM295*'Laminate Schedule'!$L$14</f>
        <v>0</v>
      </c>
    </row>
    <row r="296" spans="1:41" s="244" customFormat="1">
      <c r="A296" s="567">
        <v>-655</v>
      </c>
      <c r="B296" s="347">
        <f>IF(ABS(A296)&lt;$C$17,$C$15,$C$16)*IF(ABS(A296)&lt;OutlineParameters!$C$46/2,1,0)</f>
        <v>0</v>
      </c>
      <c r="C296" s="347">
        <f t="shared" si="73"/>
        <v>0</v>
      </c>
      <c r="D296" s="348">
        <f t="shared" si="64"/>
        <v>0</v>
      </c>
      <c r="E296" s="349">
        <f>FlexTests!$C$16*($C$36-ABS(A296))*IF(ABS(A296)&lt;$C$36,1,0)/1000</f>
        <v>0</v>
      </c>
      <c r="F296" s="349">
        <f>IF(NOT(ISNA(I296)),FlexTests!$C$17*(A297-A296)*I296/1000000*($C$36+A296)/1000*IF(ABS(A296)&lt;$C$31/2-FlexTests!$C$18,0,1),0)</f>
        <v>0</v>
      </c>
      <c r="G296" s="349">
        <f>SUM(F$52:$F295)</f>
        <v>0</v>
      </c>
      <c r="H296" s="348">
        <f>CHOOSE(FlexTests!$C$15,E296,G296)</f>
        <v>0</v>
      </c>
      <c r="I296" s="347" t="e">
        <f>IF(ISNA(OutlineParameters!T359*2),OutlineParameters!S359*2,OutlineParameters!T359*2)</f>
        <v>#N/A</v>
      </c>
      <c r="J296" s="347">
        <f>IF(ISNA(RockerConcaveParameters!O355),RockerConcaveParameters!N355,RockerConcaveParameters!O355)</f>
        <v>0</v>
      </c>
      <c r="K296" s="347" t="e">
        <f t="shared" si="74"/>
        <v>#N/A</v>
      </c>
      <c r="L296" s="347" t="e">
        <f t="shared" si="75"/>
        <v>#N/A</v>
      </c>
      <c r="M296" s="347">
        <f t="shared" si="76"/>
        <v>0</v>
      </c>
      <c r="N296" s="347">
        <f t="shared" si="65"/>
        <v>0</v>
      </c>
      <c r="O296" s="347" t="e">
        <f t="shared" si="66"/>
        <v>#N/A</v>
      </c>
      <c r="P296" s="350" t="e">
        <f t="shared" si="77"/>
        <v>#N/A</v>
      </c>
      <c r="Q296" s="347" t="e">
        <f>MIN(IF(H296&gt;0,P296/H296,NA()),FlexTests!$C$20)</f>
        <v>#N/A</v>
      </c>
      <c r="R296" s="347" t="e">
        <f t="shared" si="67"/>
        <v>#N/A</v>
      </c>
      <c r="S296" s="347" t="e">
        <f>SUM(R296:$R$952)</f>
        <v>#N/A</v>
      </c>
      <c r="T296" s="347" t="e">
        <f t="shared" si="68"/>
        <v>#N/A</v>
      </c>
      <c r="U296" s="350" t="e">
        <f>SUM(T296:$T$952)*1000</f>
        <v>#N/A</v>
      </c>
      <c r="V296" s="347" t="e">
        <f>R296*IF(ABS(A296)&lt;FlexTests!$C$19,0,1)</f>
        <v>#N/A</v>
      </c>
      <c r="W296" s="347" t="e">
        <f>SUM(V296:$V$951)</f>
        <v>#N/A</v>
      </c>
      <c r="X296" s="347" t="e">
        <f t="shared" si="78"/>
        <v>#N/A</v>
      </c>
      <c r="Y296" s="350" t="e">
        <f>SUM($X296:X$951)</f>
        <v>#N/A</v>
      </c>
      <c r="Z296" s="347"/>
      <c r="AA296" s="347">
        <f t="shared" si="69"/>
        <v>0</v>
      </c>
      <c r="AB296" s="347">
        <f t="shared" si="70"/>
        <v>0</v>
      </c>
      <c r="AC296" s="347" t="e">
        <f t="shared" si="79"/>
        <v>#N/A</v>
      </c>
      <c r="AD296" s="347" t="e">
        <f t="shared" si="71"/>
        <v>#N/A</v>
      </c>
      <c r="AE296" s="347" t="e">
        <f t="shared" si="72"/>
        <v>#N/A</v>
      </c>
      <c r="AF296" s="347" t="e">
        <f>AD296/'Laminate Schedule'!$E$86/10</f>
        <v>#N/A</v>
      </c>
      <c r="AG296" s="347" t="e">
        <f>AE296/'Laminate Schedule'!$E$90/10</f>
        <v>#N/A</v>
      </c>
      <c r="AH296" s="347">
        <f t="shared" si="80"/>
        <v>0</v>
      </c>
      <c r="AK296" s="567">
        <f t="shared" si="81"/>
        <v>0</v>
      </c>
      <c r="AL296" s="567">
        <f t="shared" si="82"/>
        <v>0</v>
      </c>
      <c r="AM296" s="567">
        <f t="shared" si="83"/>
        <v>0</v>
      </c>
      <c r="AN296" s="347">
        <f>IF(SUM(AK296:AM296)=0,0,(AK296*'Laminate Schedule'!$D$83*'Laminate Schedule'!$C$83+AL296*'Laminate Schedule'!$D$84*'Laminate Schedule'!$C$84+AM296*'Laminate Schedule'!$D$85*'Laminate Schedule'!$C$85)/(AK296*'Laminate Schedule'!$D$83+AL296*'Laminate Schedule'!$D$84+AM296*'Laminate Schedule'!$D$85))</f>
        <v>0</v>
      </c>
      <c r="AO296" s="347">
        <f>AK296*'Laminate Schedule'!$L$12+AL296*'Laminate Schedule'!$L$13+AM296*'Laminate Schedule'!$L$14</f>
        <v>0</v>
      </c>
    </row>
    <row r="297" spans="1:41" s="244" customFormat="1">
      <c r="A297" s="567">
        <v>-654</v>
      </c>
      <c r="B297" s="347">
        <f>IF(ABS(A297)&lt;$C$17,$C$15,$C$16)*IF(ABS(A297)&lt;OutlineParameters!$C$46/2,1,0)</f>
        <v>0</v>
      </c>
      <c r="C297" s="347">
        <f t="shared" si="73"/>
        <v>0</v>
      </c>
      <c r="D297" s="348">
        <f t="shared" si="64"/>
        <v>0</v>
      </c>
      <c r="E297" s="349">
        <f>FlexTests!$C$16*($C$36-ABS(A297))*IF(ABS(A297)&lt;$C$36,1,0)/1000</f>
        <v>0</v>
      </c>
      <c r="F297" s="349">
        <f>IF(NOT(ISNA(I297)),FlexTests!$C$17*(A298-A297)*I297/1000000*($C$36+A297)/1000*IF(ABS(A297)&lt;$C$31/2-FlexTests!$C$18,0,1),0)</f>
        <v>0</v>
      </c>
      <c r="G297" s="349">
        <f>SUM(F$52:$F296)</f>
        <v>0</v>
      </c>
      <c r="H297" s="348">
        <f>CHOOSE(FlexTests!$C$15,E297,G297)</f>
        <v>0</v>
      </c>
      <c r="I297" s="347" t="e">
        <f>IF(ISNA(OutlineParameters!T360*2),OutlineParameters!S360*2,OutlineParameters!T360*2)</f>
        <v>#N/A</v>
      </c>
      <c r="J297" s="347">
        <f>IF(ISNA(RockerConcaveParameters!O356),RockerConcaveParameters!N356,RockerConcaveParameters!O356)</f>
        <v>0</v>
      </c>
      <c r="K297" s="347" t="e">
        <f t="shared" si="74"/>
        <v>#N/A</v>
      </c>
      <c r="L297" s="347" t="e">
        <f t="shared" si="75"/>
        <v>#N/A</v>
      </c>
      <c r="M297" s="347">
        <f t="shared" si="76"/>
        <v>0</v>
      </c>
      <c r="N297" s="347">
        <f t="shared" si="65"/>
        <v>0</v>
      </c>
      <c r="O297" s="347" t="e">
        <f t="shared" si="66"/>
        <v>#N/A</v>
      </c>
      <c r="P297" s="350" t="e">
        <f t="shared" si="77"/>
        <v>#N/A</v>
      </c>
      <c r="Q297" s="347" t="e">
        <f>MIN(IF(H297&gt;0,P297/H297,NA()),FlexTests!$C$20)</f>
        <v>#N/A</v>
      </c>
      <c r="R297" s="347" t="e">
        <f t="shared" si="67"/>
        <v>#N/A</v>
      </c>
      <c r="S297" s="347" t="e">
        <f>SUM(R297:$R$952)</f>
        <v>#N/A</v>
      </c>
      <c r="T297" s="347" t="e">
        <f t="shared" si="68"/>
        <v>#N/A</v>
      </c>
      <c r="U297" s="350" t="e">
        <f>SUM(T297:$T$952)*1000</f>
        <v>#N/A</v>
      </c>
      <c r="V297" s="347" t="e">
        <f>R297*IF(ABS(A297)&lt;FlexTests!$C$19,0,1)</f>
        <v>#N/A</v>
      </c>
      <c r="W297" s="347" t="e">
        <f>SUM(V297:$V$951)</f>
        <v>#N/A</v>
      </c>
      <c r="X297" s="347" t="e">
        <f t="shared" si="78"/>
        <v>#N/A</v>
      </c>
      <c r="Y297" s="350" t="e">
        <f>SUM($X297:X$951)</f>
        <v>#N/A</v>
      </c>
      <c r="Z297" s="347"/>
      <c r="AA297" s="347">
        <f t="shared" si="69"/>
        <v>0</v>
      </c>
      <c r="AB297" s="347">
        <f t="shared" si="70"/>
        <v>0</v>
      </c>
      <c r="AC297" s="347" t="e">
        <f t="shared" si="79"/>
        <v>#N/A</v>
      </c>
      <c r="AD297" s="347" t="e">
        <f t="shared" si="71"/>
        <v>#N/A</v>
      </c>
      <c r="AE297" s="347" t="e">
        <f t="shared" si="72"/>
        <v>#N/A</v>
      </c>
      <c r="AF297" s="347" t="e">
        <f>AD297/'Laminate Schedule'!$E$86/10</f>
        <v>#N/A</v>
      </c>
      <c r="AG297" s="347" t="e">
        <f>AE297/'Laminate Schedule'!$E$90/10</f>
        <v>#N/A</v>
      </c>
      <c r="AH297" s="347">
        <f t="shared" si="80"/>
        <v>0</v>
      </c>
      <c r="AK297" s="567">
        <f t="shared" si="81"/>
        <v>0</v>
      </c>
      <c r="AL297" s="567">
        <f t="shared" si="82"/>
        <v>0</v>
      </c>
      <c r="AM297" s="567">
        <f t="shared" si="83"/>
        <v>0</v>
      </c>
      <c r="AN297" s="347">
        <f>IF(SUM(AK297:AM297)=0,0,(AK297*'Laminate Schedule'!$D$83*'Laminate Schedule'!$C$83+AL297*'Laminate Schedule'!$D$84*'Laminate Schedule'!$C$84+AM297*'Laminate Schedule'!$D$85*'Laminate Schedule'!$C$85)/(AK297*'Laminate Schedule'!$D$83+AL297*'Laminate Schedule'!$D$84+AM297*'Laminate Schedule'!$D$85))</f>
        <v>0</v>
      </c>
      <c r="AO297" s="347">
        <f>AK297*'Laminate Schedule'!$L$12+AL297*'Laminate Schedule'!$L$13+AM297*'Laminate Schedule'!$L$14</f>
        <v>0</v>
      </c>
    </row>
    <row r="298" spans="1:41" s="244" customFormat="1">
      <c r="A298" s="567">
        <v>-653</v>
      </c>
      <c r="B298" s="347">
        <f>IF(ABS(A298)&lt;$C$17,$C$15,$C$16)*IF(ABS(A298)&lt;OutlineParameters!$C$46/2,1,0)</f>
        <v>0</v>
      </c>
      <c r="C298" s="347">
        <f t="shared" si="73"/>
        <v>0</v>
      </c>
      <c r="D298" s="348">
        <f t="shared" si="64"/>
        <v>0</v>
      </c>
      <c r="E298" s="349">
        <f>FlexTests!$C$16*($C$36-ABS(A298))*IF(ABS(A298)&lt;$C$36,1,0)/1000</f>
        <v>0</v>
      </c>
      <c r="F298" s="349">
        <f>IF(NOT(ISNA(I298)),FlexTests!$C$17*(A299-A298)*I298/1000000*($C$36+A298)/1000*IF(ABS(A298)&lt;$C$31/2-FlexTests!$C$18,0,1),0)</f>
        <v>0</v>
      </c>
      <c r="G298" s="349">
        <f>SUM(F$52:$F297)</f>
        <v>0</v>
      </c>
      <c r="H298" s="348">
        <f>CHOOSE(FlexTests!$C$15,E298,G298)</f>
        <v>0</v>
      </c>
      <c r="I298" s="347" t="e">
        <f>IF(ISNA(OutlineParameters!T361*2),OutlineParameters!S361*2,OutlineParameters!T361*2)</f>
        <v>#N/A</v>
      </c>
      <c r="J298" s="347">
        <f>IF(ISNA(RockerConcaveParameters!O357),RockerConcaveParameters!N357,RockerConcaveParameters!O357)</f>
        <v>0</v>
      </c>
      <c r="K298" s="347" t="e">
        <f t="shared" si="74"/>
        <v>#N/A</v>
      </c>
      <c r="L298" s="347" t="e">
        <f t="shared" si="75"/>
        <v>#N/A</v>
      </c>
      <c r="M298" s="347">
        <f t="shared" si="76"/>
        <v>0</v>
      </c>
      <c r="N298" s="347">
        <f t="shared" si="65"/>
        <v>0</v>
      </c>
      <c r="O298" s="347" t="e">
        <f t="shared" si="66"/>
        <v>#N/A</v>
      </c>
      <c r="P298" s="350" t="e">
        <f t="shared" si="77"/>
        <v>#N/A</v>
      </c>
      <c r="Q298" s="347" t="e">
        <f>MIN(IF(H298&gt;0,P298/H298,NA()),FlexTests!$C$20)</f>
        <v>#N/A</v>
      </c>
      <c r="R298" s="347" t="e">
        <f t="shared" si="67"/>
        <v>#N/A</v>
      </c>
      <c r="S298" s="347" t="e">
        <f>SUM(R298:$R$952)</f>
        <v>#N/A</v>
      </c>
      <c r="T298" s="347" t="e">
        <f t="shared" si="68"/>
        <v>#N/A</v>
      </c>
      <c r="U298" s="350" t="e">
        <f>SUM(T298:$T$952)*1000</f>
        <v>#N/A</v>
      </c>
      <c r="V298" s="347" t="e">
        <f>R298*IF(ABS(A298)&lt;FlexTests!$C$19,0,1)</f>
        <v>#N/A</v>
      </c>
      <c r="W298" s="347" t="e">
        <f>SUM(V298:$V$951)</f>
        <v>#N/A</v>
      </c>
      <c r="X298" s="347" t="e">
        <f t="shared" si="78"/>
        <v>#N/A</v>
      </c>
      <c r="Y298" s="350" t="e">
        <f>SUM($X298:X$951)</f>
        <v>#N/A</v>
      </c>
      <c r="Z298" s="347"/>
      <c r="AA298" s="347">
        <f t="shared" si="69"/>
        <v>0</v>
      </c>
      <c r="AB298" s="347">
        <f t="shared" si="70"/>
        <v>0</v>
      </c>
      <c r="AC298" s="347" t="e">
        <f t="shared" si="79"/>
        <v>#N/A</v>
      </c>
      <c r="AD298" s="347" t="e">
        <f t="shared" si="71"/>
        <v>#N/A</v>
      </c>
      <c r="AE298" s="347" t="e">
        <f t="shared" si="72"/>
        <v>#N/A</v>
      </c>
      <c r="AF298" s="347" t="e">
        <f>AD298/'Laminate Schedule'!$E$86/10</f>
        <v>#N/A</v>
      </c>
      <c r="AG298" s="347" t="e">
        <f>AE298/'Laminate Schedule'!$E$90/10</f>
        <v>#N/A</v>
      </c>
      <c r="AH298" s="347">
        <f t="shared" si="80"/>
        <v>0</v>
      </c>
      <c r="AK298" s="567">
        <f t="shared" si="81"/>
        <v>0</v>
      </c>
      <c r="AL298" s="567">
        <f t="shared" si="82"/>
        <v>0</v>
      </c>
      <c r="AM298" s="567">
        <f t="shared" si="83"/>
        <v>0</v>
      </c>
      <c r="AN298" s="347">
        <f>IF(SUM(AK298:AM298)=0,0,(AK298*'Laminate Schedule'!$D$83*'Laminate Schedule'!$C$83+AL298*'Laminate Schedule'!$D$84*'Laminate Schedule'!$C$84+AM298*'Laminate Schedule'!$D$85*'Laminate Schedule'!$C$85)/(AK298*'Laminate Schedule'!$D$83+AL298*'Laminate Schedule'!$D$84+AM298*'Laminate Schedule'!$D$85))</f>
        <v>0</v>
      </c>
      <c r="AO298" s="347">
        <f>AK298*'Laminate Schedule'!$L$12+AL298*'Laminate Schedule'!$L$13+AM298*'Laminate Schedule'!$L$14</f>
        <v>0</v>
      </c>
    </row>
    <row r="299" spans="1:41" s="244" customFormat="1">
      <c r="A299" s="567">
        <v>-652</v>
      </c>
      <c r="B299" s="347">
        <f>IF(ABS(A299)&lt;$C$17,$C$15,$C$16)*IF(ABS(A299)&lt;OutlineParameters!$C$46/2,1,0)</f>
        <v>0</v>
      </c>
      <c r="C299" s="347">
        <f t="shared" si="73"/>
        <v>0</v>
      </c>
      <c r="D299" s="348">
        <f t="shared" si="64"/>
        <v>0</v>
      </c>
      <c r="E299" s="349">
        <f>FlexTests!$C$16*($C$36-ABS(A299))*IF(ABS(A299)&lt;$C$36,1,0)/1000</f>
        <v>0</v>
      </c>
      <c r="F299" s="349">
        <f>IF(NOT(ISNA(I299)),FlexTests!$C$17*(A300-A299)*I299/1000000*($C$36+A299)/1000*IF(ABS(A299)&lt;$C$31/2-FlexTests!$C$18,0,1),0)</f>
        <v>0</v>
      </c>
      <c r="G299" s="349">
        <f>SUM(F$52:$F298)</f>
        <v>0</v>
      </c>
      <c r="H299" s="348">
        <f>CHOOSE(FlexTests!$C$15,E299,G299)</f>
        <v>0</v>
      </c>
      <c r="I299" s="347" t="e">
        <f>IF(ISNA(OutlineParameters!T362*2),OutlineParameters!S362*2,OutlineParameters!T362*2)</f>
        <v>#N/A</v>
      </c>
      <c r="J299" s="347">
        <f>IF(ISNA(RockerConcaveParameters!O358),RockerConcaveParameters!N358,RockerConcaveParameters!O358)</f>
        <v>0</v>
      </c>
      <c r="K299" s="347" t="e">
        <f t="shared" si="74"/>
        <v>#N/A</v>
      </c>
      <c r="L299" s="347" t="e">
        <f t="shared" si="75"/>
        <v>#N/A</v>
      </c>
      <c r="M299" s="347">
        <f t="shared" si="76"/>
        <v>0</v>
      </c>
      <c r="N299" s="347">
        <f t="shared" si="65"/>
        <v>0</v>
      </c>
      <c r="O299" s="347" t="e">
        <f t="shared" si="66"/>
        <v>#N/A</v>
      </c>
      <c r="P299" s="350" t="e">
        <f t="shared" si="77"/>
        <v>#N/A</v>
      </c>
      <c r="Q299" s="347" t="e">
        <f>MIN(IF(H299&gt;0,P299/H299,NA()),FlexTests!$C$20)</f>
        <v>#N/A</v>
      </c>
      <c r="R299" s="347" t="e">
        <f t="shared" si="67"/>
        <v>#N/A</v>
      </c>
      <c r="S299" s="347" t="e">
        <f>SUM(R299:$R$952)</f>
        <v>#N/A</v>
      </c>
      <c r="T299" s="347" t="e">
        <f t="shared" si="68"/>
        <v>#N/A</v>
      </c>
      <c r="U299" s="350" t="e">
        <f>SUM(T299:$T$952)*1000</f>
        <v>#N/A</v>
      </c>
      <c r="V299" s="347" t="e">
        <f>R299*IF(ABS(A299)&lt;FlexTests!$C$19,0,1)</f>
        <v>#N/A</v>
      </c>
      <c r="W299" s="347" t="e">
        <f>SUM(V299:$V$951)</f>
        <v>#N/A</v>
      </c>
      <c r="X299" s="347" t="e">
        <f t="shared" si="78"/>
        <v>#N/A</v>
      </c>
      <c r="Y299" s="350" t="e">
        <f>SUM($X299:X$951)</f>
        <v>#N/A</v>
      </c>
      <c r="Z299" s="347"/>
      <c r="AA299" s="347">
        <f t="shared" si="69"/>
        <v>0</v>
      </c>
      <c r="AB299" s="347">
        <f t="shared" si="70"/>
        <v>0</v>
      </c>
      <c r="AC299" s="347" t="e">
        <f t="shared" si="79"/>
        <v>#N/A</v>
      </c>
      <c r="AD299" s="347" t="e">
        <f t="shared" si="71"/>
        <v>#N/A</v>
      </c>
      <c r="AE299" s="347" t="e">
        <f t="shared" si="72"/>
        <v>#N/A</v>
      </c>
      <c r="AF299" s="347" t="e">
        <f>AD299/'Laminate Schedule'!$E$86/10</f>
        <v>#N/A</v>
      </c>
      <c r="AG299" s="347" t="e">
        <f>AE299/'Laminate Schedule'!$E$90/10</f>
        <v>#N/A</v>
      </c>
      <c r="AH299" s="347">
        <f t="shared" si="80"/>
        <v>0</v>
      </c>
      <c r="AK299" s="567">
        <f t="shared" si="81"/>
        <v>0</v>
      </c>
      <c r="AL299" s="567">
        <f t="shared" si="82"/>
        <v>0</v>
      </c>
      <c r="AM299" s="567">
        <f t="shared" si="83"/>
        <v>0</v>
      </c>
      <c r="AN299" s="347">
        <f>IF(SUM(AK299:AM299)=0,0,(AK299*'Laminate Schedule'!$D$83*'Laminate Schedule'!$C$83+AL299*'Laminate Schedule'!$D$84*'Laminate Schedule'!$C$84+AM299*'Laminate Schedule'!$D$85*'Laminate Schedule'!$C$85)/(AK299*'Laminate Schedule'!$D$83+AL299*'Laminate Schedule'!$D$84+AM299*'Laminate Schedule'!$D$85))</f>
        <v>0</v>
      </c>
      <c r="AO299" s="347">
        <f>AK299*'Laminate Schedule'!$L$12+AL299*'Laminate Schedule'!$L$13+AM299*'Laminate Schedule'!$L$14</f>
        <v>0</v>
      </c>
    </row>
    <row r="300" spans="1:41" s="244" customFormat="1">
      <c r="A300" s="567">
        <v>-651</v>
      </c>
      <c r="B300" s="347">
        <f>IF(ABS(A300)&lt;$C$17,$C$15,$C$16)*IF(ABS(A300)&lt;OutlineParameters!$C$46/2,1,0)</f>
        <v>0</v>
      </c>
      <c r="C300" s="347">
        <f t="shared" si="73"/>
        <v>0</v>
      </c>
      <c r="D300" s="348">
        <f t="shared" si="64"/>
        <v>0</v>
      </c>
      <c r="E300" s="349">
        <f>FlexTests!$C$16*($C$36-ABS(A300))*IF(ABS(A300)&lt;$C$36,1,0)/1000</f>
        <v>0</v>
      </c>
      <c r="F300" s="349">
        <f>IF(NOT(ISNA(I300)),FlexTests!$C$17*(A301-A300)*I300/1000000*($C$36+A300)/1000*IF(ABS(A300)&lt;$C$31/2-FlexTests!$C$18,0,1),0)</f>
        <v>0</v>
      </c>
      <c r="G300" s="349">
        <f>SUM(F$52:$F299)</f>
        <v>0</v>
      </c>
      <c r="H300" s="348">
        <f>CHOOSE(FlexTests!$C$15,E300,G300)</f>
        <v>0</v>
      </c>
      <c r="I300" s="347" t="e">
        <f>IF(ISNA(OutlineParameters!T363*2),OutlineParameters!S363*2,OutlineParameters!T363*2)</f>
        <v>#N/A</v>
      </c>
      <c r="J300" s="347">
        <f>IF(ISNA(RockerConcaveParameters!O359),RockerConcaveParameters!N359,RockerConcaveParameters!O359)</f>
        <v>0</v>
      </c>
      <c r="K300" s="347" t="e">
        <f t="shared" si="74"/>
        <v>#N/A</v>
      </c>
      <c r="L300" s="347" t="e">
        <f t="shared" si="75"/>
        <v>#N/A</v>
      </c>
      <c r="M300" s="347">
        <f t="shared" si="76"/>
        <v>0</v>
      </c>
      <c r="N300" s="347">
        <f t="shared" si="65"/>
        <v>0</v>
      </c>
      <c r="O300" s="347" t="e">
        <f t="shared" si="66"/>
        <v>#N/A</v>
      </c>
      <c r="P300" s="350" t="e">
        <f t="shared" si="77"/>
        <v>#N/A</v>
      </c>
      <c r="Q300" s="347" t="e">
        <f>MIN(IF(H300&gt;0,P300/H300,NA()),FlexTests!$C$20)</f>
        <v>#N/A</v>
      </c>
      <c r="R300" s="347" t="e">
        <f t="shared" si="67"/>
        <v>#N/A</v>
      </c>
      <c r="S300" s="347" t="e">
        <f>SUM(R300:$R$952)</f>
        <v>#N/A</v>
      </c>
      <c r="T300" s="347" t="e">
        <f t="shared" si="68"/>
        <v>#N/A</v>
      </c>
      <c r="U300" s="350" t="e">
        <f>SUM(T300:$T$952)*1000</f>
        <v>#N/A</v>
      </c>
      <c r="V300" s="347" t="e">
        <f>R300*IF(ABS(A300)&lt;FlexTests!$C$19,0,1)</f>
        <v>#N/A</v>
      </c>
      <c r="W300" s="347" t="e">
        <f>SUM(V300:$V$951)</f>
        <v>#N/A</v>
      </c>
      <c r="X300" s="347" t="e">
        <f t="shared" si="78"/>
        <v>#N/A</v>
      </c>
      <c r="Y300" s="350" t="e">
        <f>SUM($X300:X$951)</f>
        <v>#N/A</v>
      </c>
      <c r="Z300" s="347"/>
      <c r="AA300" s="347">
        <f t="shared" si="69"/>
        <v>0</v>
      </c>
      <c r="AB300" s="347">
        <f t="shared" si="70"/>
        <v>0</v>
      </c>
      <c r="AC300" s="347" t="e">
        <f t="shared" si="79"/>
        <v>#N/A</v>
      </c>
      <c r="AD300" s="347" t="e">
        <f t="shared" si="71"/>
        <v>#N/A</v>
      </c>
      <c r="AE300" s="347" t="e">
        <f t="shared" si="72"/>
        <v>#N/A</v>
      </c>
      <c r="AF300" s="347" t="e">
        <f>AD300/'Laminate Schedule'!$E$86/10</f>
        <v>#N/A</v>
      </c>
      <c r="AG300" s="347" t="e">
        <f>AE300/'Laminate Schedule'!$E$90/10</f>
        <v>#N/A</v>
      </c>
      <c r="AH300" s="347">
        <f t="shared" si="80"/>
        <v>0</v>
      </c>
      <c r="AK300" s="567">
        <f t="shared" si="81"/>
        <v>0</v>
      </c>
      <c r="AL300" s="567">
        <f t="shared" si="82"/>
        <v>0</v>
      </c>
      <c r="AM300" s="567">
        <f t="shared" si="83"/>
        <v>0</v>
      </c>
      <c r="AN300" s="347">
        <f>IF(SUM(AK300:AM300)=0,0,(AK300*'Laminate Schedule'!$D$83*'Laminate Schedule'!$C$83+AL300*'Laminate Schedule'!$D$84*'Laminate Schedule'!$C$84+AM300*'Laminate Schedule'!$D$85*'Laminate Schedule'!$C$85)/(AK300*'Laminate Schedule'!$D$83+AL300*'Laminate Schedule'!$D$84+AM300*'Laminate Schedule'!$D$85))</f>
        <v>0</v>
      </c>
      <c r="AO300" s="347">
        <f>AK300*'Laminate Schedule'!$L$12+AL300*'Laminate Schedule'!$L$13+AM300*'Laminate Schedule'!$L$14</f>
        <v>0</v>
      </c>
    </row>
    <row r="301" spans="1:41" s="244" customFormat="1">
      <c r="A301" s="567">
        <v>-650</v>
      </c>
      <c r="B301" s="347">
        <f>IF(ABS(A301)&lt;$C$17,$C$15,$C$16)*IF(ABS(A301)&lt;OutlineParameters!$C$46/2,1,0)</f>
        <v>0</v>
      </c>
      <c r="C301" s="347">
        <f t="shared" si="73"/>
        <v>0</v>
      </c>
      <c r="D301" s="348">
        <f t="shared" si="64"/>
        <v>0</v>
      </c>
      <c r="E301" s="349">
        <f>FlexTests!$C$16*($C$36-ABS(A301))*IF(ABS(A301)&lt;$C$36,1,0)/1000</f>
        <v>0</v>
      </c>
      <c r="F301" s="349">
        <f>IF(NOT(ISNA(I301)),FlexTests!$C$17*(A302-A301)*I301/1000000*($C$36+A301)/1000*IF(ABS(A301)&lt;$C$31/2-FlexTests!$C$18,0,1),0)</f>
        <v>0</v>
      </c>
      <c r="G301" s="349">
        <f>SUM(F$52:$F300)</f>
        <v>0</v>
      </c>
      <c r="H301" s="348">
        <f>CHOOSE(FlexTests!$C$15,E301,G301)</f>
        <v>0</v>
      </c>
      <c r="I301" s="347" t="e">
        <f>IF(ISNA(OutlineParameters!T364*2),OutlineParameters!S364*2,OutlineParameters!T364*2)</f>
        <v>#N/A</v>
      </c>
      <c r="J301" s="347">
        <f>IF(ISNA(RockerConcaveParameters!O360),RockerConcaveParameters!N360,RockerConcaveParameters!O360)</f>
        <v>0</v>
      </c>
      <c r="K301" s="347" t="e">
        <f t="shared" si="74"/>
        <v>#N/A</v>
      </c>
      <c r="L301" s="347" t="e">
        <f t="shared" si="75"/>
        <v>#N/A</v>
      </c>
      <c r="M301" s="347">
        <f t="shared" si="76"/>
        <v>0</v>
      </c>
      <c r="N301" s="347">
        <f t="shared" si="65"/>
        <v>0</v>
      </c>
      <c r="O301" s="347" t="e">
        <f t="shared" si="66"/>
        <v>#N/A</v>
      </c>
      <c r="P301" s="350" t="e">
        <f t="shared" si="77"/>
        <v>#N/A</v>
      </c>
      <c r="Q301" s="347" t="e">
        <f>MIN(IF(H301&gt;0,P301/H301,NA()),FlexTests!$C$20)</f>
        <v>#N/A</v>
      </c>
      <c r="R301" s="347" t="e">
        <f t="shared" si="67"/>
        <v>#N/A</v>
      </c>
      <c r="S301" s="347" t="e">
        <f>SUM(R301:$R$952)</f>
        <v>#N/A</v>
      </c>
      <c r="T301" s="347" t="e">
        <f t="shared" si="68"/>
        <v>#N/A</v>
      </c>
      <c r="U301" s="350" t="e">
        <f>SUM(T301:$T$952)*1000</f>
        <v>#N/A</v>
      </c>
      <c r="V301" s="347" t="e">
        <f>R301*IF(ABS(A301)&lt;FlexTests!$C$19,0,1)</f>
        <v>#N/A</v>
      </c>
      <c r="W301" s="347" t="e">
        <f>SUM(V301:$V$951)</f>
        <v>#N/A</v>
      </c>
      <c r="X301" s="347" t="e">
        <f t="shared" si="78"/>
        <v>#N/A</v>
      </c>
      <c r="Y301" s="350" t="e">
        <f>SUM($X301:X$951)</f>
        <v>#N/A</v>
      </c>
      <c r="Z301" s="347"/>
      <c r="AA301" s="347">
        <f t="shared" si="69"/>
        <v>0</v>
      </c>
      <c r="AB301" s="347">
        <f t="shared" si="70"/>
        <v>0</v>
      </c>
      <c r="AC301" s="347" t="e">
        <f t="shared" si="79"/>
        <v>#N/A</v>
      </c>
      <c r="AD301" s="347" t="e">
        <f t="shared" si="71"/>
        <v>#N/A</v>
      </c>
      <c r="AE301" s="347" t="e">
        <f t="shared" si="72"/>
        <v>#N/A</v>
      </c>
      <c r="AF301" s="347" t="e">
        <f>AD301/'Laminate Schedule'!$E$86/10</f>
        <v>#N/A</v>
      </c>
      <c r="AG301" s="347" t="e">
        <f>AE301/'Laminate Schedule'!$E$90/10</f>
        <v>#N/A</v>
      </c>
      <c r="AH301" s="347">
        <f t="shared" si="80"/>
        <v>0</v>
      </c>
      <c r="AK301" s="567">
        <f t="shared" si="81"/>
        <v>0</v>
      </c>
      <c r="AL301" s="567">
        <f t="shared" si="82"/>
        <v>0</v>
      </c>
      <c r="AM301" s="567">
        <f t="shared" si="83"/>
        <v>0</v>
      </c>
      <c r="AN301" s="347">
        <f>IF(SUM(AK301:AM301)=0,0,(AK301*'Laminate Schedule'!$D$83*'Laminate Schedule'!$C$83+AL301*'Laminate Schedule'!$D$84*'Laminate Schedule'!$C$84+AM301*'Laminate Schedule'!$D$85*'Laminate Schedule'!$C$85)/(AK301*'Laminate Schedule'!$D$83+AL301*'Laminate Schedule'!$D$84+AM301*'Laminate Schedule'!$D$85))</f>
        <v>0</v>
      </c>
      <c r="AO301" s="347">
        <f>AK301*'Laminate Schedule'!$L$12+AL301*'Laminate Schedule'!$L$13+AM301*'Laminate Schedule'!$L$14</f>
        <v>0</v>
      </c>
    </row>
    <row r="302" spans="1:41" s="244" customFormat="1">
      <c r="A302" s="567">
        <v>-649</v>
      </c>
      <c r="B302" s="347">
        <f>IF(ABS(A302)&lt;$C$17,$C$15,$C$16)*IF(ABS(A302)&lt;OutlineParameters!$C$46/2,1,0)</f>
        <v>0</v>
      </c>
      <c r="C302" s="347">
        <f t="shared" si="73"/>
        <v>0</v>
      </c>
      <c r="D302" s="348">
        <f t="shared" si="64"/>
        <v>0</v>
      </c>
      <c r="E302" s="349">
        <f>FlexTests!$C$16*($C$36-ABS(A302))*IF(ABS(A302)&lt;$C$36,1,0)/1000</f>
        <v>0</v>
      </c>
      <c r="F302" s="349">
        <f>IF(NOT(ISNA(I302)),FlexTests!$C$17*(A303-A302)*I302/1000000*($C$36+A302)/1000*IF(ABS(A302)&lt;$C$31/2-FlexTests!$C$18,0,1),0)</f>
        <v>0</v>
      </c>
      <c r="G302" s="349">
        <f>SUM(F$52:$F301)</f>
        <v>0</v>
      </c>
      <c r="H302" s="348">
        <f>CHOOSE(FlexTests!$C$15,E302,G302)</f>
        <v>0</v>
      </c>
      <c r="I302" s="347" t="e">
        <f>IF(ISNA(OutlineParameters!T365*2),OutlineParameters!S365*2,OutlineParameters!T365*2)</f>
        <v>#N/A</v>
      </c>
      <c r="J302" s="347">
        <f>IF(ISNA(RockerConcaveParameters!O361),RockerConcaveParameters!N361,RockerConcaveParameters!O361)</f>
        <v>0</v>
      </c>
      <c r="K302" s="347" t="e">
        <f t="shared" si="74"/>
        <v>#N/A</v>
      </c>
      <c r="L302" s="347" t="e">
        <f t="shared" si="75"/>
        <v>#N/A</v>
      </c>
      <c r="M302" s="347">
        <f t="shared" si="76"/>
        <v>0</v>
      </c>
      <c r="N302" s="347">
        <f t="shared" si="65"/>
        <v>0</v>
      </c>
      <c r="O302" s="347" t="e">
        <f t="shared" si="66"/>
        <v>#N/A</v>
      </c>
      <c r="P302" s="350" t="e">
        <f t="shared" si="77"/>
        <v>#N/A</v>
      </c>
      <c r="Q302" s="347" t="e">
        <f>MIN(IF(H302&gt;0,P302/H302,NA()),FlexTests!$C$20)</f>
        <v>#N/A</v>
      </c>
      <c r="R302" s="347" t="e">
        <f t="shared" si="67"/>
        <v>#N/A</v>
      </c>
      <c r="S302" s="347" t="e">
        <f>SUM(R302:$R$952)</f>
        <v>#N/A</v>
      </c>
      <c r="T302" s="347" t="e">
        <f t="shared" si="68"/>
        <v>#N/A</v>
      </c>
      <c r="U302" s="350" t="e">
        <f>SUM(T302:$T$952)*1000</f>
        <v>#N/A</v>
      </c>
      <c r="V302" s="347" t="e">
        <f>R302*IF(ABS(A302)&lt;FlexTests!$C$19,0,1)</f>
        <v>#N/A</v>
      </c>
      <c r="W302" s="347" t="e">
        <f>SUM(V302:$V$951)</f>
        <v>#N/A</v>
      </c>
      <c r="X302" s="347" t="e">
        <f t="shared" si="78"/>
        <v>#N/A</v>
      </c>
      <c r="Y302" s="350" t="e">
        <f>SUM($X302:X$951)</f>
        <v>#N/A</v>
      </c>
      <c r="Z302" s="347"/>
      <c r="AA302" s="347">
        <f t="shared" si="69"/>
        <v>0</v>
      </c>
      <c r="AB302" s="347">
        <f t="shared" si="70"/>
        <v>0</v>
      </c>
      <c r="AC302" s="347" t="e">
        <f t="shared" si="79"/>
        <v>#N/A</v>
      </c>
      <c r="AD302" s="347" t="e">
        <f t="shared" si="71"/>
        <v>#N/A</v>
      </c>
      <c r="AE302" s="347" t="e">
        <f t="shared" si="72"/>
        <v>#N/A</v>
      </c>
      <c r="AF302" s="347" t="e">
        <f>AD302/'Laminate Schedule'!$E$86/10</f>
        <v>#N/A</v>
      </c>
      <c r="AG302" s="347" t="e">
        <f>AE302/'Laminate Schedule'!$E$90/10</f>
        <v>#N/A</v>
      </c>
      <c r="AH302" s="347">
        <f t="shared" si="80"/>
        <v>0</v>
      </c>
      <c r="AK302" s="567">
        <f t="shared" si="81"/>
        <v>0</v>
      </c>
      <c r="AL302" s="567">
        <f t="shared" si="82"/>
        <v>0</v>
      </c>
      <c r="AM302" s="567">
        <f t="shared" si="83"/>
        <v>0</v>
      </c>
      <c r="AN302" s="347">
        <f>IF(SUM(AK302:AM302)=0,0,(AK302*'Laminate Schedule'!$D$83*'Laminate Schedule'!$C$83+AL302*'Laminate Schedule'!$D$84*'Laminate Schedule'!$C$84+AM302*'Laminate Schedule'!$D$85*'Laminate Schedule'!$C$85)/(AK302*'Laminate Schedule'!$D$83+AL302*'Laminate Schedule'!$D$84+AM302*'Laminate Schedule'!$D$85))</f>
        <v>0</v>
      </c>
      <c r="AO302" s="347">
        <f>AK302*'Laminate Schedule'!$L$12+AL302*'Laminate Schedule'!$L$13+AM302*'Laminate Schedule'!$L$14</f>
        <v>0</v>
      </c>
    </row>
    <row r="303" spans="1:41" s="244" customFormat="1">
      <c r="A303" s="567">
        <v>-648</v>
      </c>
      <c r="B303" s="347">
        <f>IF(ABS(A303)&lt;$C$17,$C$15,$C$16)*IF(ABS(A303)&lt;OutlineParameters!$C$46/2,1,0)</f>
        <v>0</v>
      </c>
      <c r="C303" s="347">
        <f t="shared" si="73"/>
        <v>0</v>
      </c>
      <c r="D303" s="348">
        <f t="shared" si="64"/>
        <v>0</v>
      </c>
      <c r="E303" s="349">
        <f>FlexTests!$C$16*($C$36-ABS(A303))*IF(ABS(A303)&lt;$C$36,1,0)/1000</f>
        <v>0</v>
      </c>
      <c r="F303" s="349">
        <f>IF(NOT(ISNA(I303)),FlexTests!$C$17*(A304-A303)*I303/1000000*($C$36+A303)/1000*IF(ABS(A303)&lt;$C$31/2-FlexTests!$C$18,0,1),0)</f>
        <v>0</v>
      </c>
      <c r="G303" s="349">
        <f>SUM(F$52:$F302)</f>
        <v>0</v>
      </c>
      <c r="H303" s="348">
        <f>CHOOSE(FlexTests!$C$15,E303,G303)</f>
        <v>0</v>
      </c>
      <c r="I303" s="347" t="e">
        <f>IF(ISNA(OutlineParameters!T366*2),OutlineParameters!S366*2,OutlineParameters!T366*2)</f>
        <v>#N/A</v>
      </c>
      <c r="J303" s="347">
        <f>IF(ISNA(RockerConcaveParameters!O362),RockerConcaveParameters!N362,RockerConcaveParameters!O362)</f>
        <v>0</v>
      </c>
      <c r="K303" s="347" t="e">
        <f t="shared" si="74"/>
        <v>#N/A</v>
      </c>
      <c r="L303" s="347" t="e">
        <f t="shared" si="75"/>
        <v>#N/A</v>
      </c>
      <c r="M303" s="347">
        <f t="shared" si="76"/>
        <v>0</v>
      </c>
      <c r="N303" s="347">
        <f t="shared" si="65"/>
        <v>0</v>
      </c>
      <c r="O303" s="347" t="e">
        <f t="shared" si="66"/>
        <v>#N/A</v>
      </c>
      <c r="P303" s="350" t="e">
        <f t="shared" si="77"/>
        <v>#N/A</v>
      </c>
      <c r="Q303" s="347" t="e">
        <f>MIN(IF(H303&gt;0,P303/H303,NA()),FlexTests!$C$20)</f>
        <v>#N/A</v>
      </c>
      <c r="R303" s="347" t="e">
        <f t="shared" si="67"/>
        <v>#N/A</v>
      </c>
      <c r="S303" s="347" t="e">
        <f>SUM(R303:$R$952)</f>
        <v>#N/A</v>
      </c>
      <c r="T303" s="347" t="e">
        <f t="shared" si="68"/>
        <v>#N/A</v>
      </c>
      <c r="U303" s="350" t="e">
        <f>SUM(T303:$T$952)*1000</f>
        <v>#N/A</v>
      </c>
      <c r="V303" s="347" t="e">
        <f>R303*IF(ABS(A303)&lt;FlexTests!$C$19,0,1)</f>
        <v>#N/A</v>
      </c>
      <c r="W303" s="347" t="e">
        <f>SUM(V303:$V$951)</f>
        <v>#N/A</v>
      </c>
      <c r="X303" s="347" t="e">
        <f t="shared" si="78"/>
        <v>#N/A</v>
      </c>
      <c r="Y303" s="350" t="e">
        <f>SUM($X303:X$951)</f>
        <v>#N/A</v>
      </c>
      <c r="Z303" s="347"/>
      <c r="AA303" s="347">
        <f t="shared" si="69"/>
        <v>0</v>
      </c>
      <c r="AB303" s="347">
        <f t="shared" si="70"/>
        <v>0</v>
      </c>
      <c r="AC303" s="347" t="e">
        <f t="shared" si="79"/>
        <v>#N/A</v>
      </c>
      <c r="AD303" s="347" t="e">
        <f t="shared" si="71"/>
        <v>#N/A</v>
      </c>
      <c r="AE303" s="347" t="e">
        <f t="shared" si="72"/>
        <v>#N/A</v>
      </c>
      <c r="AF303" s="347" t="e">
        <f>AD303/'Laminate Schedule'!$E$86/10</f>
        <v>#N/A</v>
      </c>
      <c r="AG303" s="347" t="e">
        <f>AE303/'Laminate Schedule'!$E$90/10</f>
        <v>#N/A</v>
      </c>
      <c r="AH303" s="347">
        <f t="shared" si="80"/>
        <v>0</v>
      </c>
      <c r="AK303" s="567">
        <f t="shared" si="81"/>
        <v>0</v>
      </c>
      <c r="AL303" s="567">
        <f t="shared" si="82"/>
        <v>0</v>
      </c>
      <c r="AM303" s="567">
        <f t="shared" si="83"/>
        <v>0</v>
      </c>
      <c r="AN303" s="347">
        <f>IF(SUM(AK303:AM303)=0,0,(AK303*'Laminate Schedule'!$D$83*'Laminate Schedule'!$C$83+AL303*'Laminate Schedule'!$D$84*'Laminate Schedule'!$C$84+AM303*'Laminate Schedule'!$D$85*'Laminate Schedule'!$C$85)/(AK303*'Laminate Schedule'!$D$83+AL303*'Laminate Schedule'!$D$84+AM303*'Laminate Schedule'!$D$85))</f>
        <v>0</v>
      </c>
      <c r="AO303" s="347">
        <f>AK303*'Laminate Schedule'!$L$12+AL303*'Laminate Schedule'!$L$13+AM303*'Laminate Schedule'!$L$14</f>
        <v>0</v>
      </c>
    </row>
    <row r="304" spans="1:41" s="244" customFormat="1">
      <c r="A304" s="567">
        <v>-647</v>
      </c>
      <c r="B304" s="347">
        <f>IF(ABS(A304)&lt;$C$17,$C$15,$C$16)*IF(ABS(A304)&lt;OutlineParameters!$C$46/2,1,0)</f>
        <v>0</v>
      </c>
      <c r="C304" s="347">
        <f t="shared" si="73"/>
        <v>0</v>
      </c>
      <c r="D304" s="348">
        <f t="shared" si="64"/>
        <v>0</v>
      </c>
      <c r="E304" s="349">
        <f>FlexTests!$C$16*($C$36-ABS(A304))*IF(ABS(A304)&lt;$C$36,1,0)/1000</f>
        <v>0</v>
      </c>
      <c r="F304" s="349">
        <f>IF(NOT(ISNA(I304)),FlexTests!$C$17*(A305-A304)*I304/1000000*($C$36+A304)/1000*IF(ABS(A304)&lt;$C$31/2-FlexTests!$C$18,0,1),0)</f>
        <v>0</v>
      </c>
      <c r="G304" s="349">
        <f>SUM(F$52:$F303)</f>
        <v>0</v>
      </c>
      <c r="H304" s="348">
        <f>CHOOSE(FlexTests!$C$15,E304,G304)</f>
        <v>0</v>
      </c>
      <c r="I304" s="347" t="e">
        <f>IF(ISNA(OutlineParameters!T367*2),OutlineParameters!S367*2,OutlineParameters!T367*2)</f>
        <v>#N/A</v>
      </c>
      <c r="J304" s="347">
        <f>IF(ISNA(RockerConcaveParameters!O363),RockerConcaveParameters!N363,RockerConcaveParameters!O363)</f>
        <v>0</v>
      </c>
      <c r="K304" s="347" t="e">
        <f t="shared" si="74"/>
        <v>#N/A</v>
      </c>
      <c r="L304" s="347" t="e">
        <f t="shared" si="75"/>
        <v>#N/A</v>
      </c>
      <c r="M304" s="347">
        <f t="shared" si="76"/>
        <v>0</v>
      </c>
      <c r="N304" s="347">
        <f t="shared" si="65"/>
        <v>0</v>
      </c>
      <c r="O304" s="347" t="e">
        <f t="shared" si="66"/>
        <v>#N/A</v>
      </c>
      <c r="P304" s="350" t="e">
        <f t="shared" si="77"/>
        <v>#N/A</v>
      </c>
      <c r="Q304" s="347" t="e">
        <f>MIN(IF(H304&gt;0,P304/H304,NA()),FlexTests!$C$20)</f>
        <v>#N/A</v>
      </c>
      <c r="R304" s="347" t="e">
        <f t="shared" si="67"/>
        <v>#N/A</v>
      </c>
      <c r="S304" s="347" t="e">
        <f>SUM(R304:$R$952)</f>
        <v>#N/A</v>
      </c>
      <c r="T304" s="347" t="e">
        <f t="shared" si="68"/>
        <v>#N/A</v>
      </c>
      <c r="U304" s="350" t="e">
        <f>SUM(T304:$T$952)*1000</f>
        <v>#N/A</v>
      </c>
      <c r="V304" s="347" t="e">
        <f>R304*IF(ABS(A304)&lt;FlexTests!$C$19,0,1)</f>
        <v>#N/A</v>
      </c>
      <c r="W304" s="347" t="e">
        <f>SUM(V304:$V$951)</f>
        <v>#N/A</v>
      </c>
      <c r="X304" s="347" t="e">
        <f t="shared" si="78"/>
        <v>#N/A</v>
      </c>
      <c r="Y304" s="350" t="e">
        <f>SUM($X304:X$951)</f>
        <v>#N/A</v>
      </c>
      <c r="Z304" s="347"/>
      <c r="AA304" s="347">
        <f t="shared" si="69"/>
        <v>0</v>
      </c>
      <c r="AB304" s="347">
        <f t="shared" si="70"/>
        <v>0</v>
      </c>
      <c r="AC304" s="347" t="e">
        <f t="shared" si="79"/>
        <v>#N/A</v>
      </c>
      <c r="AD304" s="347" t="e">
        <f t="shared" si="71"/>
        <v>#N/A</v>
      </c>
      <c r="AE304" s="347" t="e">
        <f t="shared" si="72"/>
        <v>#N/A</v>
      </c>
      <c r="AF304" s="347" t="e">
        <f>AD304/'Laminate Schedule'!$E$86/10</f>
        <v>#N/A</v>
      </c>
      <c r="AG304" s="347" t="e">
        <f>AE304/'Laminate Schedule'!$E$90/10</f>
        <v>#N/A</v>
      </c>
      <c r="AH304" s="347">
        <f t="shared" si="80"/>
        <v>0</v>
      </c>
      <c r="AK304" s="567">
        <f t="shared" si="81"/>
        <v>0</v>
      </c>
      <c r="AL304" s="567">
        <f t="shared" si="82"/>
        <v>0</v>
      </c>
      <c r="AM304" s="567">
        <f t="shared" si="83"/>
        <v>0</v>
      </c>
      <c r="AN304" s="347">
        <f>IF(SUM(AK304:AM304)=0,0,(AK304*'Laminate Schedule'!$D$83*'Laminate Schedule'!$C$83+AL304*'Laminate Schedule'!$D$84*'Laminate Schedule'!$C$84+AM304*'Laminate Schedule'!$D$85*'Laminate Schedule'!$C$85)/(AK304*'Laminate Schedule'!$D$83+AL304*'Laminate Schedule'!$D$84+AM304*'Laminate Schedule'!$D$85))</f>
        <v>0</v>
      </c>
      <c r="AO304" s="347">
        <f>AK304*'Laminate Schedule'!$L$12+AL304*'Laminate Schedule'!$L$13+AM304*'Laminate Schedule'!$L$14</f>
        <v>0</v>
      </c>
    </row>
    <row r="305" spans="1:41" s="244" customFormat="1">
      <c r="A305" s="567">
        <v>-646</v>
      </c>
      <c r="B305" s="347">
        <f>IF(ABS(A305)&lt;$C$17,$C$15,$C$16)*IF(ABS(A305)&lt;OutlineParameters!$C$46/2,1,0)</f>
        <v>0</v>
      </c>
      <c r="C305" s="347">
        <f t="shared" si="73"/>
        <v>0</v>
      </c>
      <c r="D305" s="348">
        <f t="shared" si="64"/>
        <v>0</v>
      </c>
      <c r="E305" s="349">
        <f>FlexTests!$C$16*($C$36-ABS(A305))*IF(ABS(A305)&lt;$C$36,1,0)/1000</f>
        <v>0</v>
      </c>
      <c r="F305" s="349">
        <f>IF(NOT(ISNA(I305)),FlexTests!$C$17*(A306-A305)*I305/1000000*($C$36+A305)/1000*IF(ABS(A305)&lt;$C$31/2-FlexTests!$C$18,0,1),0)</f>
        <v>0</v>
      </c>
      <c r="G305" s="349">
        <f>SUM(F$52:$F304)</f>
        <v>0</v>
      </c>
      <c r="H305" s="348">
        <f>CHOOSE(FlexTests!$C$15,E305,G305)</f>
        <v>0</v>
      </c>
      <c r="I305" s="347" t="e">
        <f>IF(ISNA(OutlineParameters!T368*2),OutlineParameters!S368*2,OutlineParameters!T368*2)</f>
        <v>#N/A</v>
      </c>
      <c r="J305" s="347">
        <f>IF(ISNA(RockerConcaveParameters!O364),RockerConcaveParameters!N364,RockerConcaveParameters!O364)</f>
        <v>0</v>
      </c>
      <c r="K305" s="347" t="e">
        <f t="shared" si="74"/>
        <v>#N/A</v>
      </c>
      <c r="L305" s="347" t="e">
        <f t="shared" si="75"/>
        <v>#N/A</v>
      </c>
      <c r="M305" s="347">
        <f t="shared" si="76"/>
        <v>0</v>
      </c>
      <c r="N305" s="347">
        <f t="shared" si="65"/>
        <v>0</v>
      </c>
      <c r="O305" s="347" t="e">
        <f t="shared" si="66"/>
        <v>#N/A</v>
      </c>
      <c r="P305" s="350" t="e">
        <f t="shared" si="77"/>
        <v>#N/A</v>
      </c>
      <c r="Q305" s="347" t="e">
        <f>MIN(IF(H305&gt;0,P305/H305,NA()),FlexTests!$C$20)</f>
        <v>#N/A</v>
      </c>
      <c r="R305" s="347" t="e">
        <f t="shared" si="67"/>
        <v>#N/A</v>
      </c>
      <c r="S305" s="347" t="e">
        <f>SUM(R305:$R$952)</f>
        <v>#N/A</v>
      </c>
      <c r="T305" s="347" t="e">
        <f t="shared" si="68"/>
        <v>#N/A</v>
      </c>
      <c r="U305" s="350" t="e">
        <f>SUM(T305:$T$952)*1000</f>
        <v>#N/A</v>
      </c>
      <c r="V305" s="347" t="e">
        <f>R305*IF(ABS(A305)&lt;FlexTests!$C$19,0,1)</f>
        <v>#N/A</v>
      </c>
      <c r="W305" s="347" t="e">
        <f>SUM(V305:$V$951)</f>
        <v>#N/A</v>
      </c>
      <c r="X305" s="347" t="e">
        <f t="shared" si="78"/>
        <v>#N/A</v>
      </c>
      <c r="Y305" s="350" t="e">
        <f>SUM($X305:X$951)</f>
        <v>#N/A</v>
      </c>
      <c r="Z305" s="347"/>
      <c r="AA305" s="347">
        <f t="shared" si="69"/>
        <v>0</v>
      </c>
      <c r="AB305" s="347">
        <f t="shared" si="70"/>
        <v>0</v>
      </c>
      <c r="AC305" s="347" t="e">
        <f t="shared" si="79"/>
        <v>#N/A</v>
      </c>
      <c r="AD305" s="347" t="e">
        <f t="shared" si="71"/>
        <v>#N/A</v>
      </c>
      <c r="AE305" s="347" t="e">
        <f t="shared" si="72"/>
        <v>#N/A</v>
      </c>
      <c r="AF305" s="347" t="e">
        <f>AD305/'Laminate Schedule'!$E$86/10</f>
        <v>#N/A</v>
      </c>
      <c r="AG305" s="347" t="e">
        <f>AE305/'Laminate Schedule'!$E$90/10</f>
        <v>#N/A</v>
      </c>
      <c r="AH305" s="347">
        <f t="shared" si="80"/>
        <v>0</v>
      </c>
      <c r="AK305" s="567">
        <f t="shared" si="81"/>
        <v>0</v>
      </c>
      <c r="AL305" s="567">
        <f t="shared" si="82"/>
        <v>0</v>
      </c>
      <c r="AM305" s="567">
        <f t="shared" si="83"/>
        <v>0</v>
      </c>
      <c r="AN305" s="347">
        <f>IF(SUM(AK305:AM305)=0,0,(AK305*'Laminate Schedule'!$D$83*'Laminate Schedule'!$C$83+AL305*'Laminate Schedule'!$D$84*'Laminate Schedule'!$C$84+AM305*'Laminate Schedule'!$D$85*'Laminate Schedule'!$C$85)/(AK305*'Laminate Schedule'!$D$83+AL305*'Laminate Schedule'!$D$84+AM305*'Laminate Schedule'!$D$85))</f>
        <v>0</v>
      </c>
      <c r="AO305" s="347">
        <f>AK305*'Laminate Schedule'!$L$12+AL305*'Laminate Schedule'!$L$13+AM305*'Laminate Schedule'!$L$14</f>
        <v>0</v>
      </c>
    </row>
    <row r="306" spans="1:41" s="244" customFormat="1">
      <c r="A306" s="567">
        <v>-645</v>
      </c>
      <c r="B306" s="347">
        <f>IF(ABS(A306)&lt;$C$17,$C$15,$C$16)*IF(ABS(A306)&lt;OutlineParameters!$C$46/2,1,0)</f>
        <v>0</v>
      </c>
      <c r="C306" s="347">
        <f t="shared" si="73"/>
        <v>0</v>
      </c>
      <c r="D306" s="348">
        <f t="shared" si="64"/>
        <v>0</v>
      </c>
      <c r="E306" s="349">
        <f>FlexTests!$C$16*($C$36-ABS(A306))*IF(ABS(A306)&lt;$C$36,1,0)/1000</f>
        <v>0</v>
      </c>
      <c r="F306" s="349">
        <f>IF(NOT(ISNA(I306)),FlexTests!$C$17*(A307-A306)*I306/1000000*($C$36+A306)/1000*IF(ABS(A306)&lt;$C$31/2-FlexTests!$C$18,0,1),0)</f>
        <v>0</v>
      </c>
      <c r="G306" s="349">
        <f>SUM(F$52:$F305)</f>
        <v>0</v>
      </c>
      <c r="H306" s="348">
        <f>CHOOSE(FlexTests!$C$15,E306,G306)</f>
        <v>0</v>
      </c>
      <c r="I306" s="347" t="e">
        <f>IF(ISNA(OutlineParameters!T369*2),OutlineParameters!S369*2,OutlineParameters!T369*2)</f>
        <v>#N/A</v>
      </c>
      <c r="J306" s="347">
        <f>IF(ISNA(RockerConcaveParameters!O365),RockerConcaveParameters!N365,RockerConcaveParameters!O365)</f>
        <v>0</v>
      </c>
      <c r="K306" s="347" t="e">
        <f t="shared" si="74"/>
        <v>#N/A</v>
      </c>
      <c r="L306" s="347" t="e">
        <f t="shared" si="75"/>
        <v>#N/A</v>
      </c>
      <c r="M306" s="347">
        <f t="shared" si="76"/>
        <v>0</v>
      </c>
      <c r="N306" s="347">
        <f t="shared" si="65"/>
        <v>0</v>
      </c>
      <c r="O306" s="347" t="e">
        <f t="shared" si="66"/>
        <v>#N/A</v>
      </c>
      <c r="P306" s="350" t="e">
        <f t="shared" si="77"/>
        <v>#N/A</v>
      </c>
      <c r="Q306" s="347" t="e">
        <f>MIN(IF(H306&gt;0,P306/H306,NA()),FlexTests!$C$20)</f>
        <v>#N/A</v>
      </c>
      <c r="R306" s="347" t="e">
        <f t="shared" si="67"/>
        <v>#N/A</v>
      </c>
      <c r="S306" s="347" t="e">
        <f>SUM(R306:$R$952)</f>
        <v>#N/A</v>
      </c>
      <c r="T306" s="347" t="e">
        <f t="shared" si="68"/>
        <v>#N/A</v>
      </c>
      <c r="U306" s="350" t="e">
        <f>SUM(T306:$T$952)*1000</f>
        <v>#N/A</v>
      </c>
      <c r="V306" s="347" t="e">
        <f>R306*IF(ABS(A306)&lt;FlexTests!$C$19,0,1)</f>
        <v>#N/A</v>
      </c>
      <c r="W306" s="347" t="e">
        <f>SUM(V306:$V$951)</f>
        <v>#N/A</v>
      </c>
      <c r="X306" s="347" t="e">
        <f t="shared" si="78"/>
        <v>#N/A</v>
      </c>
      <c r="Y306" s="350" t="e">
        <f>SUM($X306:X$951)</f>
        <v>#N/A</v>
      </c>
      <c r="Z306" s="347"/>
      <c r="AA306" s="347">
        <f t="shared" si="69"/>
        <v>0</v>
      </c>
      <c r="AB306" s="347">
        <f t="shared" si="70"/>
        <v>0</v>
      </c>
      <c r="AC306" s="347" t="e">
        <f t="shared" si="79"/>
        <v>#N/A</v>
      </c>
      <c r="AD306" s="347" t="e">
        <f t="shared" si="71"/>
        <v>#N/A</v>
      </c>
      <c r="AE306" s="347" t="e">
        <f t="shared" si="72"/>
        <v>#N/A</v>
      </c>
      <c r="AF306" s="347" t="e">
        <f>AD306/'Laminate Schedule'!$E$86/10</f>
        <v>#N/A</v>
      </c>
      <c r="AG306" s="347" t="e">
        <f>AE306/'Laminate Schedule'!$E$90/10</f>
        <v>#N/A</v>
      </c>
      <c r="AH306" s="347">
        <f t="shared" si="80"/>
        <v>0</v>
      </c>
      <c r="AK306" s="567">
        <f t="shared" si="81"/>
        <v>0</v>
      </c>
      <c r="AL306" s="567">
        <f t="shared" si="82"/>
        <v>0</v>
      </c>
      <c r="AM306" s="567">
        <f t="shared" si="83"/>
        <v>0</v>
      </c>
      <c r="AN306" s="347">
        <f>IF(SUM(AK306:AM306)=0,0,(AK306*'Laminate Schedule'!$D$83*'Laminate Schedule'!$C$83+AL306*'Laminate Schedule'!$D$84*'Laminate Schedule'!$C$84+AM306*'Laminate Schedule'!$D$85*'Laminate Schedule'!$C$85)/(AK306*'Laminate Schedule'!$D$83+AL306*'Laminate Schedule'!$D$84+AM306*'Laminate Schedule'!$D$85))</f>
        <v>0</v>
      </c>
      <c r="AO306" s="347">
        <f>AK306*'Laminate Schedule'!$L$12+AL306*'Laminate Schedule'!$L$13+AM306*'Laminate Schedule'!$L$14</f>
        <v>0</v>
      </c>
    </row>
    <row r="307" spans="1:41" s="244" customFormat="1">
      <c r="A307" s="567">
        <v>-644</v>
      </c>
      <c r="B307" s="347">
        <f>IF(ABS(A307)&lt;$C$17,$C$15,$C$16)*IF(ABS(A307)&lt;OutlineParameters!$C$46/2,1,0)</f>
        <v>0</v>
      </c>
      <c r="C307" s="347">
        <f t="shared" si="73"/>
        <v>0</v>
      </c>
      <c r="D307" s="348">
        <f t="shared" ref="D307:D370" si="84">CHOOSE($C$18,B307,C307)</f>
        <v>0</v>
      </c>
      <c r="E307" s="349">
        <f>FlexTests!$C$16*($C$36-ABS(A307))*IF(ABS(A307)&lt;$C$36,1,0)/1000</f>
        <v>0</v>
      </c>
      <c r="F307" s="349">
        <f>IF(NOT(ISNA(I307)),FlexTests!$C$17*(A308-A307)*I307/1000000*($C$36+A307)/1000*IF(ABS(A307)&lt;$C$31/2-FlexTests!$C$18,0,1),0)</f>
        <v>0</v>
      </c>
      <c r="G307" s="349">
        <f>SUM(F$52:$F306)</f>
        <v>0</v>
      </c>
      <c r="H307" s="348">
        <f>CHOOSE(FlexTests!$C$15,E307,G307)</f>
        <v>0</v>
      </c>
      <c r="I307" s="347" t="e">
        <f>IF(ISNA(OutlineParameters!T370*2),OutlineParameters!S370*2,OutlineParameters!T370*2)</f>
        <v>#N/A</v>
      </c>
      <c r="J307" s="347">
        <f>IF(ISNA(RockerConcaveParameters!O366),RockerConcaveParameters!N366,RockerConcaveParameters!O366)</f>
        <v>0</v>
      </c>
      <c r="K307" s="347" t="e">
        <f t="shared" si="74"/>
        <v>#N/A</v>
      </c>
      <c r="L307" s="347" t="e">
        <f t="shared" si="75"/>
        <v>#N/A</v>
      </c>
      <c r="M307" s="347">
        <f t="shared" si="76"/>
        <v>0</v>
      </c>
      <c r="N307" s="347">
        <f t="shared" ref="N307:N370" si="85">$C$25*IF($C$24=2,1,0)*$C$42^3*$C$41/1000/6*IF(ABS(A307)&lt;$C$36,1,0)</f>
        <v>0</v>
      </c>
      <c r="O307" s="347" t="e">
        <f t="shared" ref="O307:O370" si="86">IF(I307&gt;$C$21,($C$21/I307*$C$20+(1-$C$21/I307)*$C$22)*(I307*D307^3/12+4/45*D307*J307^2*I307)/1000,0)</f>
        <v>#N/A</v>
      </c>
      <c r="P307" s="350" t="e">
        <f t="shared" si="77"/>
        <v>#N/A</v>
      </c>
      <c r="Q307" s="347" t="e">
        <f>MIN(IF(H307&gt;0,P307/H307,NA()),FlexTests!$C$20)</f>
        <v>#N/A</v>
      </c>
      <c r="R307" s="347" t="e">
        <f t="shared" ref="R307:R370" si="87">IF(P307=0,NA(),H307/P307*(A308-A307)/1000)</f>
        <v>#N/A</v>
      </c>
      <c r="S307" s="347" t="e">
        <f>SUM(R307:$R$952)</f>
        <v>#N/A</v>
      </c>
      <c r="T307" s="347" t="e">
        <f t="shared" ref="T307:T370" si="88">S307*(A308-A307)/1000</f>
        <v>#N/A</v>
      </c>
      <c r="U307" s="350" t="e">
        <f>SUM(T307:$T$952)*1000</f>
        <v>#N/A</v>
      </c>
      <c r="V307" s="347" t="e">
        <f>R307*IF(ABS(A307)&lt;FlexTests!$C$19,0,1)</f>
        <v>#N/A</v>
      </c>
      <c r="W307" s="347" t="e">
        <f>SUM(V307:$V$951)</f>
        <v>#N/A</v>
      </c>
      <c r="X307" s="347" t="e">
        <f t="shared" si="78"/>
        <v>#N/A</v>
      </c>
      <c r="Y307" s="350" t="e">
        <f>SUM($X307:X$951)</f>
        <v>#N/A</v>
      </c>
      <c r="Z307" s="347"/>
      <c r="AA307" s="347">
        <f t="shared" ref="AA307:AA370" si="89">(D307/2+1/3*J307)*IF(ABS(A307)&lt;$C$36,1,0)</f>
        <v>0</v>
      </c>
      <c r="AB307" s="347">
        <f t="shared" ref="AB307:AB370" si="90">(D307/2-1/3*J307)*IF(ABS(A307)&lt;$C$36,1,0)</f>
        <v>0</v>
      </c>
      <c r="AC307" s="347" t="e">
        <f t="shared" si="79"/>
        <v>#N/A</v>
      </c>
      <c r="AD307" s="347" t="e">
        <f t="shared" ref="AD307:AD370" si="91">IF(ABS(A307)&lt;$C$36,H307/(AC307)*AA307,NA())</f>
        <v>#N/A</v>
      </c>
      <c r="AE307" s="347" t="e">
        <f t="shared" ref="AE307:AE370" si="92">IF(ABS(A307)&lt;$C$36,H307/(AC307)*AB307,NA())</f>
        <v>#N/A</v>
      </c>
      <c r="AF307" s="347" t="e">
        <f>AD307/'Laminate Schedule'!$E$86/10</f>
        <v>#N/A</v>
      </c>
      <c r="AG307" s="347" t="e">
        <f>AE307/'Laminate Schedule'!$E$90/10</f>
        <v>#N/A</v>
      </c>
      <c r="AH307" s="347">
        <f t="shared" si="80"/>
        <v>0</v>
      </c>
      <c r="AK307" s="567">
        <f t="shared" si="81"/>
        <v>0</v>
      </c>
      <c r="AL307" s="567">
        <f t="shared" si="82"/>
        <v>0</v>
      </c>
      <c r="AM307" s="567">
        <f t="shared" si="83"/>
        <v>0</v>
      </c>
      <c r="AN307" s="347">
        <f>IF(SUM(AK307:AM307)=0,0,(AK307*'Laminate Schedule'!$D$83*'Laminate Schedule'!$C$83+AL307*'Laminate Schedule'!$D$84*'Laminate Schedule'!$C$84+AM307*'Laminate Schedule'!$D$85*'Laminate Schedule'!$C$85)/(AK307*'Laminate Schedule'!$D$83+AL307*'Laminate Schedule'!$D$84+AM307*'Laminate Schedule'!$D$85))</f>
        <v>0</v>
      </c>
      <c r="AO307" s="347">
        <f>AK307*'Laminate Schedule'!$L$12+AL307*'Laminate Schedule'!$L$13+AM307*'Laminate Schedule'!$L$14</f>
        <v>0</v>
      </c>
    </row>
    <row r="308" spans="1:41" s="244" customFormat="1">
      <c r="A308" s="567">
        <v>-643</v>
      </c>
      <c r="B308" s="347">
        <f>IF(ABS(A308)&lt;$C$17,$C$15,$C$16)*IF(ABS(A308)&lt;OutlineParameters!$C$46/2,1,0)</f>
        <v>0</v>
      </c>
      <c r="C308" s="347">
        <f t="shared" ref="C308:C371" si="93">$C$16*IF(ABS(A308)=$C$36,1,0)+(C307+$C$35)*IF(ABS(A308)&lt;$C$36,1,0)*IF(ABS(A308)&lt;$C$17,0,1)+$C$15*IF(ABS(A308)&lt;$C$17,1,0)</f>
        <v>0</v>
      </c>
      <c r="D308" s="348">
        <f t="shared" si="84"/>
        <v>0</v>
      </c>
      <c r="E308" s="349">
        <f>FlexTests!$C$16*($C$36-ABS(A308))*IF(ABS(A308)&lt;$C$36,1,0)/1000</f>
        <v>0</v>
      </c>
      <c r="F308" s="349">
        <f>IF(NOT(ISNA(I308)),FlexTests!$C$17*(A309-A308)*I308/1000000*($C$36+A308)/1000*IF(ABS(A308)&lt;$C$31/2-FlexTests!$C$18,0,1),0)</f>
        <v>0</v>
      </c>
      <c r="G308" s="349">
        <f>SUM(F$52:$F307)</f>
        <v>0</v>
      </c>
      <c r="H308" s="348">
        <f>CHOOSE(FlexTests!$C$15,E308,G308)</f>
        <v>0</v>
      </c>
      <c r="I308" s="347" t="e">
        <f>IF(ISNA(OutlineParameters!T371*2),OutlineParameters!S371*2,OutlineParameters!T371*2)</f>
        <v>#N/A</v>
      </c>
      <c r="J308" s="347">
        <f>IF(ISNA(RockerConcaveParameters!O367),RockerConcaveParameters!N367,RockerConcaveParameters!O367)</f>
        <v>0</v>
      </c>
      <c r="K308" s="347" t="e">
        <f t="shared" ref="K308:K371" si="94">0.001*AN308*(4/45*2*J308^2*AO308*I308)</f>
        <v>#N/A</v>
      </c>
      <c r="L308" s="347" t="e">
        <f t="shared" ref="L308:L371" si="95">AN308*0.001*I308*AO308*D308^2/2*IF(ABS(A308)&lt;$C$36,1,0)</f>
        <v>#N/A</v>
      </c>
      <c r="M308" s="347">
        <f t="shared" ref="M308:M371" si="96">AN308*2*AO308*D308^3/6/1000*IF($C$24=1,1,0)</f>
        <v>0</v>
      </c>
      <c r="N308" s="347">
        <f t="shared" si="85"/>
        <v>0</v>
      </c>
      <c r="O308" s="347" t="e">
        <f t="shared" si="86"/>
        <v>#N/A</v>
      </c>
      <c r="P308" s="350" t="e">
        <f t="shared" ref="P308:P371" si="97">SUM(K308:O308)</f>
        <v>#N/A</v>
      </c>
      <c r="Q308" s="347" t="e">
        <f>MIN(IF(H308&gt;0,P308/H308,NA()),FlexTests!$C$20)</f>
        <v>#N/A</v>
      </c>
      <c r="R308" s="347" t="e">
        <f t="shared" si="87"/>
        <v>#N/A</v>
      </c>
      <c r="S308" s="347" t="e">
        <f>SUM(R308:$R$952)</f>
        <v>#N/A</v>
      </c>
      <c r="T308" s="347" t="e">
        <f t="shared" si="88"/>
        <v>#N/A</v>
      </c>
      <c r="U308" s="350" t="e">
        <f>SUM(T308:$T$952)*1000</f>
        <v>#N/A</v>
      </c>
      <c r="V308" s="347" t="e">
        <f>R308*IF(ABS(A308)&lt;FlexTests!$C$19,0,1)</f>
        <v>#N/A</v>
      </c>
      <c r="W308" s="347" t="e">
        <f>SUM(V308:$V$951)</f>
        <v>#N/A</v>
      </c>
      <c r="X308" s="347" t="e">
        <f t="shared" ref="X308:X371" si="98">W308*(A309-A308)</f>
        <v>#N/A</v>
      </c>
      <c r="Y308" s="350" t="e">
        <f>SUM($X308:X$951)</f>
        <v>#N/A</v>
      </c>
      <c r="Z308" s="347"/>
      <c r="AA308" s="347">
        <f t="shared" si="89"/>
        <v>0</v>
      </c>
      <c r="AB308" s="347">
        <f t="shared" si="90"/>
        <v>0</v>
      </c>
      <c r="AC308" s="347" t="e">
        <f t="shared" ref="AC308:AC371" si="99">P308/AN308</f>
        <v>#N/A</v>
      </c>
      <c r="AD308" s="347" t="e">
        <f t="shared" si="91"/>
        <v>#N/A</v>
      </c>
      <c r="AE308" s="347" t="e">
        <f t="shared" si="92"/>
        <v>#N/A</v>
      </c>
      <c r="AF308" s="347" t="e">
        <f>AD308/'Laminate Schedule'!$E$86/10</f>
        <v>#N/A</v>
      </c>
      <c r="AG308" s="347" t="e">
        <f>AE308/'Laminate Schedule'!$E$90/10</f>
        <v>#N/A</v>
      </c>
      <c r="AH308" s="347">
        <f t="shared" ref="AH308:AH371" si="100">IF(D308&lt;&gt;0,(-A307+A308)*I308*D308,0)</f>
        <v>0</v>
      </c>
      <c r="AK308" s="567">
        <f t="shared" si="81"/>
        <v>0</v>
      </c>
      <c r="AL308" s="567">
        <f t="shared" si="82"/>
        <v>0</v>
      </c>
      <c r="AM308" s="567">
        <f t="shared" si="83"/>
        <v>0</v>
      </c>
      <c r="AN308" s="347">
        <f>IF(SUM(AK308:AM308)=0,0,(AK308*'Laminate Schedule'!$D$83*'Laminate Schedule'!$C$83+AL308*'Laminate Schedule'!$D$84*'Laminate Schedule'!$C$84+AM308*'Laminate Schedule'!$D$85*'Laminate Schedule'!$C$85)/(AK308*'Laminate Schedule'!$D$83+AL308*'Laminate Schedule'!$D$84+AM308*'Laminate Schedule'!$D$85))</f>
        <v>0</v>
      </c>
      <c r="AO308" s="347">
        <f>AK308*'Laminate Schedule'!$L$12+AL308*'Laminate Schedule'!$L$13+AM308*'Laminate Schedule'!$L$14</f>
        <v>0</v>
      </c>
    </row>
    <row r="309" spans="1:41" s="244" customFormat="1">
      <c r="A309" s="567">
        <v>-642</v>
      </c>
      <c r="B309" s="347">
        <f>IF(ABS(A309)&lt;$C$17,$C$15,$C$16)*IF(ABS(A309)&lt;OutlineParameters!$C$46/2,1,0)</f>
        <v>0</v>
      </c>
      <c r="C309" s="347">
        <f t="shared" si="93"/>
        <v>0</v>
      </c>
      <c r="D309" s="348">
        <f t="shared" si="84"/>
        <v>0</v>
      </c>
      <c r="E309" s="349">
        <f>FlexTests!$C$16*($C$36-ABS(A309))*IF(ABS(A309)&lt;$C$36,1,0)/1000</f>
        <v>0</v>
      </c>
      <c r="F309" s="349">
        <f>IF(NOT(ISNA(I309)),FlexTests!$C$17*(A310-A309)*I309/1000000*($C$36+A309)/1000*IF(ABS(A309)&lt;$C$31/2-FlexTests!$C$18,0,1),0)</f>
        <v>0</v>
      </c>
      <c r="G309" s="349">
        <f>SUM(F$52:$F308)</f>
        <v>0</v>
      </c>
      <c r="H309" s="348">
        <f>CHOOSE(FlexTests!$C$15,E309,G309)</f>
        <v>0</v>
      </c>
      <c r="I309" s="347" t="e">
        <f>IF(ISNA(OutlineParameters!T372*2),OutlineParameters!S372*2,OutlineParameters!T372*2)</f>
        <v>#N/A</v>
      </c>
      <c r="J309" s="347">
        <f>IF(ISNA(RockerConcaveParameters!O368),RockerConcaveParameters!N368,RockerConcaveParameters!O368)</f>
        <v>0</v>
      </c>
      <c r="K309" s="347" t="e">
        <f t="shared" si="94"/>
        <v>#N/A</v>
      </c>
      <c r="L309" s="347" t="e">
        <f t="shared" si="95"/>
        <v>#N/A</v>
      </c>
      <c r="M309" s="347">
        <f t="shared" si="96"/>
        <v>0</v>
      </c>
      <c r="N309" s="347">
        <f t="shared" si="85"/>
        <v>0</v>
      </c>
      <c r="O309" s="347" t="e">
        <f t="shared" si="86"/>
        <v>#N/A</v>
      </c>
      <c r="P309" s="350" t="e">
        <f t="shared" si="97"/>
        <v>#N/A</v>
      </c>
      <c r="Q309" s="347" t="e">
        <f>MIN(IF(H309&gt;0,P309/H309,NA()),FlexTests!$C$20)</f>
        <v>#N/A</v>
      </c>
      <c r="R309" s="347" t="e">
        <f t="shared" si="87"/>
        <v>#N/A</v>
      </c>
      <c r="S309" s="347" t="e">
        <f>SUM(R309:$R$952)</f>
        <v>#N/A</v>
      </c>
      <c r="T309" s="347" t="e">
        <f t="shared" si="88"/>
        <v>#N/A</v>
      </c>
      <c r="U309" s="350" t="e">
        <f>SUM(T309:$T$952)*1000</f>
        <v>#N/A</v>
      </c>
      <c r="V309" s="347" t="e">
        <f>R309*IF(ABS(A309)&lt;FlexTests!$C$19,0,1)</f>
        <v>#N/A</v>
      </c>
      <c r="W309" s="347" t="e">
        <f>SUM(V309:$V$951)</f>
        <v>#N/A</v>
      </c>
      <c r="X309" s="347" t="e">
        <f t="shared" si="98"/>
        <v>#N/A</v>
      </c>
      <c r="Y309" s="350" t="e">
        <f>SUM($X309:X$951)</f>
        <v>#N/A</v>
      </c>
      <c r="Z309" s="347"/>
      <c r="AA309" s="347">
        <f t="shared" si="89"/>
        <v>0</v>
      </c>
      <c r="AB309" s="347">
        <f t="shared" si="90"/>
        <v>0</v>
      </c>
      <c r="AC309" s="347" t="e">
        <f t="shared" si="99"/>
        <v>#N/A</v>
      </c>
      <c r="AD309" s="347" t="e">
        <f t="shared" si="91"/>
        <v>#N/A</v>
      </c>
      <c r="AE309" s="347" t="e">
        <f t="shared" si="92"/>
        <v>#N/A</v>
      </c>
      <c r="AF309" s="347" t="e">
        <f>AD309/'Laminate Schedule'!$E$86/10</f>
        <v>#N/A</v>
      </c>
      <c r="AG309" s="347" t="e">
        <f>AE309/'Laminate Schedule'!$E$90/10</f>
        <v>#N/A</v>
      </c>
      <c r="AH309" s="347">
        <f t="shared" si="100"/>
        <v>0</v>
      </c>
      <c r="AK309" s="567">
        <f t="shared" si="81"/>
        <v>0</v>
      </c>
      <c r="AL309" s="567">
        <f t="shared" si="82"/>
        <v>0</v>
      </c>
      <c r="AM309" s="567">
        <f t="shared" si="83"/>
        <v>0</v>
      </c>
      <c r="AN309" s="347">
        <f>IF(SUM(AK309:AM309)=0,0,(AK309*'Laminate Schedule'!$D$83*'Laminate Schedule'!$C$83+AL309*'Laminate Schedule'!$D$84*'Laminate Schedule'!$C$84+AM309*'Laminate Schedule'!$D$85*'Laminate Schedule'!$C$85)/(AK309*'Laminate Schedule'!$D$83+AL309*'Laminate Schedule'!$D$84+AM309*'Laminate Schedule'!$D$85))</f>
        <v>0</v>
      </c>
      <c r="AO309" s="347">
        <f>AK309*'Laminate Schedule'!$L$12+AL309*'Laminate Schedule'!$L$13+AM309*'Laminate Schedule'!$L$14</f>
        <v>0</v>
      </c>
    </row>
    <row r="310" spans="1:41" s="244" customFormat="1">
      <c r="A310" s="567">
        <v>-641</v>
      </c>
      <c r="B310" s="347">
        <f>IF(ABS(A310)&lt;$C$17,$C$15,$C$16)*IF(ABS(A310)&lt;OutlineParameters!$C$46/2,1,0)</f>
        <v>0</v>
      </c>
      <c r="C310" s="347">
        <f t="shared" si="93"/>
        <v>0</v>
      </c>
      <c r="D310" s="348">
        <f t="shared" si="84"/>
        <v>0</v>
      </c>
      <c r="E310" s="349">
        <f>FlexTests!$C$16*($C$36-ABS(A310))*IF(ABS(A310)&lt;$C$36,1,0)/1000</f>
        <v>0</v>
      </c>
      <c r="F310" s="349">
        <f>IF(NOT(ISNA(I310)),FlexTests!$C$17*(A311-A310)*I310/1000000*($C$36+A310)/1000*IF(ABS(A310)&lt;$C$31/2-FlexTests!$C$18,0,1),0)</f>
        <v>0</v>
      </c>
      <c r="G310" s="349">
        <f>SUM(F$52:$F309)</f>
        <v>0</v>
      </c>
      <c r="H310" s="348">
        <f>CHOOSE(FlexTests!$C$15,E310,G310)</f>
        <v>0</v>
      </c>
      <c r="I310" s="347" t="e">
        <f>IF(ISNA(OutlineParameters!T373*2),OutlineParameters!S373*2,OutlineParameters!T373*2)</f>
        <v>#N/A</v>
      </c>
      <c r="J310" s="347">
        <f>IF(ISNA(RockerConcaveParameters!O369),RockerConcaveParameters!N369,RockerConcaveParameters!O369)</f>
        <v>0</v>
      </c>
      <c r="K310" s="347" t="e">
        <f t="shared" si="94"/>
        <v>#N/A</v>
      </c>
      <c r="L310" s="347" t="e">
        <f t="shared" si="95"/>
        <v>#N/A</v>
      </c>
      <c r="M310" s="347">
        <f t="shared" si="96"/>
        <v>0</v>
      </c>
      <c r="N310" s="347">
        <f t="shared" si="85"/>
        <v>0</v>
      </c>
      <c r="O310" s="347" t="e">
        <f t="shared" si="86"/>
        <v>#N/A</v>
      </c>
      <c r="P310" s="350" t="e">
        <f t="shared" si="97"/>
        <v>#N/A</v>
      </c>
      <c r="Q310" s="347" t="e">
        <f>MIN(IF(H310&gt;0,P310/H310,NA()),FlexTests!$C$20)</f>
        <v>#N/A</v>
      </c>
      <c r="R310" s="347" t="e">
        <f t="shared" si="87"/>
        <v>#N/A</v>
      </c>
      <c r="S310" s="347" t="e">
        <f>SUM(R310:$R$952)</f>
        <v>#N/A</v>
      </c>
      <c r="T310" s="347" t="e">
        <f t="shared" si="88"/>
        <v>#N/A</v>
      </c>
      <c r="U310" s="350" t="e">
        <f>SUM(T310:$T$952)*1000</f>
        <v>#N/A</v>
      </c>
      <c r="V310" s="347" t="e">
        <f>R310*IF(ABS(A310)&lt;FlexTests!$C$19,0,1)</f>
        <v>#N/A</v>
      </c>
      <c r="W310" s="347" t="e">
        <f>SUM(V310:$V$951)</f>
        <v>#N/A</v>
      </c>
      <c r="X310" s="347" t="e">
        <f t="shared" si="98"/>
        <v>#N/A</v>
      </c>
      <c r="Y310" s="350" t="e">
        <f>SUM($X310:X$951)</f>
        <v>#N/A</v>
      </c>
      <c r="Z310" s="347"/>
      <c r="AA310" s="347">
        <f t="shared" si="89"/>
        <v>0</v>
      </c>
      <c r="AB310" s="347">
        <f t="shared" si="90"/>
        <v>0</v>
      </c>
      <c r="AC310" s="347" t="e">
        <f t="shared" si="99"/>
        <v>#N/A</v>
      </c>
      <c r="AD310" s="347" t="e">
        <f t="shared" si="91"/>
        <v>#N/A</v>
      </c>
      <c r="AE310" s="347" t="e">
        <f t="shared" si="92"/>
        <v>#N/A</v>
      </c>
      <c r="AF310" s="347" t="e">
        <f>AD310/'Laminate Schedule'!$E$86/10</f>
        <v>#N/A</v>
      </c>
      <c r="AG310" s="347" t="e">
        <f>AE310/'Laminate Schedule'!$E$90/10</f>
        <v>#N/A</v>
      </c>
      <c r="AH310" s="347">
        <f t="shared" si="100"/>
        <v>0</v>
      </c>
      <c r="AK310" s="567">
        <f t="shared" si="81"/>
        <v>0</v>
      </c>
      <c r="AL310" s="567">
        <f t="shared" si="82"/>
        <v>0</v>
      </c>
      <c r="AM310" s="567">
        <f t="shared" si="83"/>
        <v>0</v>
      </c>
      <c r="AN310" s="347">
        <f>IF(SUM(AK310:AM310)=0,0,(AK310*'Laminate Schedule'!$D$83*'Laminate Schedule'!$C$83+AL310*'Laminate Schedule'!$D$84*'Laminate Schedule'!$C$84+AM310*'Laminate Schedule'!$D$85*'Laminate Schedule'!$C$85)/(AK310*'Laminate Schedule'!$D$83+AL310*'Laminate Schedule'!$D$84+AM310*'Laminate Schedule'!$D$85))</f>
        <v>0</v>
      </c>
      <c r="AO310" s="347">
        <f>AK310*'Laminate Schedule'!$L$12+AL310*'Laminate Schedule'!$L$13+AM310*'Laminate Schedule'!$L$14</f>
        <v>0</v>
      </c>
    </row>
    <row r="311" spans="1:41" s="244" customFormat="1">
      <c r="A311" s="567">
        <v>-640</v>
      </c>
      <c r="B311" s="347">
        <f>IF(ABS(A311)&lt;$C$17,$C$15,$C$16)*IF(ABS(A311)&lt;OutlineParameters!$C$46/2,1,0)</f>
        <v>0</v>
      </c>
      <c r="C311" s="347">
        <f t="shared" si="93"/>
        <v>0</v>
      </c>
      <c r="D311" s="348">
        <f t="shared" si="84"/>
        <v>0</v>
      </c>
      <c r="E311" s="349">
        <f>FlexTests!$C$16*($C$36-ABS(A311))*IF(ABS(A311)&lt;$C$36,1,0)/1000</f>
        <v>0</v>
      </c>
      <c r="F311" s="349">
        <f>IF(NOT(ISNA(I311)),FlexTests!$C$17*(A312-A311)*I311/1000000*($C$36+A311)/1000*IF(ABS(A311)&lt;$C$31/2-FlexTests!$C$18,0,1),0)</f>
        <v>0</v>
      </c>
      <c r="G311" s="349">
        <f>SUM(F$52:$F310)</f>
        <v>0</v>
      </c>
      <c r="H311" s="348">
        <f>CHOOSE(FlexTests!$C$15,E311,G311)</f>
        <v>0</v>
      </c>
      <c r="I311" s="347" t="e">
        <f>IF(ISNA(OutlineParameters!T374*2),OutlineParameters!S374*2,OutlineParameters!T374*2)</f>
        <v>#N/A</v>
      </c>
      <c r="J311" s="347">
        <f>IF(ISNA(RockerConcaveParameters!O370),RockerConcaveParameters!N370,RockerConcaveParameters!O370)</f>
        <v>0</v>
      </c>
      <c r="K311" s="347" t="e">
        <f t="shared" si="94"/>
        <v>#N/A</v>
      </c>
      <c r="L311" s="347" t="e">
        <f t="shared" si="95"/>
        <v>#N/A</v>
      </c>
      <c r="M311" s="347">
        <f t="shared" si="96"/>
        <v>0</v>
      </c>
      <c r="N311" s="347">
        <f t="shared" si="85"/>
        <v>0</v>
      </c>
      <c r="O311" s="347" t="e">
        <f t="shared" si="86"/>
        <v>#N/A</v>
      </c>
      <c r="P311" s="350" t="e">
        <f t="shared" si="97"/>
        <v>#N/A</v>
      </c>
      <c r="Q311" s="347" t="e">
        <f>MIN(IF(H311&gt;0,P311/H311,NA()),FlexTests!$C$20)</f>
        <v>#N/A</v>
      </c>
      <c r="R311" s="347" t="e">
        <f t="shared" si="87"/>
        <v>#N/A</v>
      </c>
      <c r="S311" s="347" t="e">
        <f>SUM(R311:$R$952)</f>
        <v>#N/A</v>
      </c>
      <c r="T311" s="347" t="e">
        <f t="shared" si="88"/>
        <v>#N/A</v>
      </c>
      <c r="U311" s="350" t="e">
        <f>SUM(T311:$T$952)*1000</f>
        <v>#N/A</v>
      </c>
      <c r="V311" s="347" t="e">
        <f>R311*IF(ABS(A311)&lt;FlexTests!$C$19,0,1)</f>
        <v>#N/A</v>
      </c>
      <c r="W311" s="347" t="e">
        <f>SUM(V311:$V$951)</f>
        <v>#N/A</v>
      </c>
      <c r="X311" s="347" t="e">
        <f t="shared" si="98"/>
        <v>#N/A</v>
      </c>
      <c r="Y311" s="350" t="e">
        <f>SUM($X311:X$951)</f>
        <v>#N/A</v>
      </c>
      <c r="Z311" s="347"/>
      <c r="AA311" s="347">
        <f t="shared" si="89"/>
        <v>0</v>
      </c>
      <c r="AB311" s="347">
        <f t="shared" si="90"/>
        <v>0</v>
      </c>
      <c r="AC311" s="347" t="e">
        <f t="shared" si="99"/>
        <v>#N/A</v>
      </c>
      <c r="AD311" s="347" t="e">
        <f t="shared" si="91"/>
        <v>#N/A</v>
      </c>
      <c r="AE311" s="347" t="e">
        <f t="shared" si="92"/>
        <v>#N/A</v>
      </c>
      <c r="AF311" s="347" t="e">
        <f>AD311/'Laminate Schedule'!$E$86/10</f>
        <v>#N/A</v>
      </c>
      <c r="AG311" s="347" t="e">
        <f>AE311/'Laminate Schedule'!$E$90/10</f>
        <v>#N/A</v>
      </c>
      <c r="AH311" s="347">
        <f t="shared" si="100"/>
        <v>0</v>
      </c>
      <c r="AK311" s="567">
        <f t="shared" si="81"/>
        <v>0</v>
      </c>
      <c r="AL311" s="567">
        <f t="shared" si="82"/>
        <v>0</v>
      </c>
      <c r="AM311" s="567">
        <f t="shared" si="83"/>
        <v>0</v>
      </c>
      <c r="AN311" s="347">
        <f>IF(SUM(AK311:AM311)=0,0,(AK311*'Laminate Schedule'!$D$83*'Laminate Schedule'!$C$83+AL311*'Laminate Schedule'!$D$84*'Laminate Schedule'!$C$84+AM311*'Laminate Schedule'!$D$85*'Laminate Schedule'!$C$85)/(AK311*'Laminate Schedule'!$D$83+AL311*'Laminate Schedule'!$D$84+AM311*'Laminate Schedule'!$D$85))</f>
        <v>0</v>
      </c>
      <c r="AO311" s="347">
        <f>AK311*'Laminate Schedule'!$L$12+AL311*'Laminate Schedule'!$L$13+AM311*'Laminate Schedule'!$L$14</f>
        <v>0</v>
      </c>
    </row>
    <row r="312" spans="1:41" s="244" customFormat="1">
      <c r="A312" s="567">
        <v>-639</v>
      </c>
      <c r="B312" s="347">
        <f>IF(ABS(A312)&lt;$C$17,$C$15,$C$16)*IF(ABS(A312)&lt;OutlineParameters!$C$46/2,1,0)</f>
        <v>0</v>
      </c>
      <c r="C312" s="347">
        <f t="shared" si="93"/>
        <v>0</v>
      </c>
      <c r="D312" s="348">
        <f t="shared" si="84"/>
        <v>0</v>
      </c>
      <c r="E312" s="349">
        <f>FlexTests!$C$16*($C$36-ABS(A312))*IF(ABS(A312)&lt;$C$36,1,0)/1000</f>
        <v>0</v>
      </c>
      <c r="F312" s="349">
        <f>IF(NOT(ISNA(I312)),FlexTests!$C$17*(A313-A312)*I312/1000000*($C$36+A312)/1000*IF(ABS(A312)&lt;$C$31/2-FlexTests!$C$18,0,1),0)</f>
        <v>0</v>
      </c>
      <c r="G312" s="349">
        <f>SUM(F$52:$F311)</f>
        <v>0</v>
      </c>
      <c r="H312" s="348">
        <f>CHOOSE(FlexTests!$C$15,E312,G312)</f>
        <v>0</v>
      </c>
      <c r="I312" s="347" t="e">
        <f>IF(ISNA(OutlineParameters!T375*2),OutlineParameters!S375*2,OutlineParameters!T375*2)</f>
        <v>#N/A</v>
      </c>
      <c r="J312" s="347">
        <f>IF(ISNA(RockerConcaveParameters!O371),RockerConcaveParameters!N371,RockerConcaveParameters!O371)</f>
        <v>0</v>
      </c>
      <c r="K312" s="347" t="e">
        <f t="shared" si="94"/>
        <v>#N/A</v>
      </c>
      <c r="L312" s="347" t="e">
        <f t="shared" si="95"/>
        <v>#N/A</v>
      </c>
      <c r="M312" s="347">
        <f t="shared" si="96"/>
        <v>0</v>
      </c>
      <c r="N312" s="347">
        <f t="shared" si="85"/>
        <v>0</v>
      </c>
      <c r="O312" s="347" t="e">
        <f t="shared" si="86"/>
        <v>#N/A</v>
      </c>
      <c r="P312" s="350" t="e">
        <f t="shared" si="97"/>
        <v>#N/A</v>
      </c>
      <c r="Q312" s="347" t="e">
        <f>MIN(IF(H312&gt;0,P312/H312,NA()),FlexTests!$C$20)</f>
        <v>#N/A</v>
      </c>
      <c r="R312" s="347" t="e">
        <f t="shared" si="87"/>
        <v>#N/A</v>
      </c>
      <c r="S312" s="347" t="e">
        <f>SUM(R312:$R$952)</f>
        <v>#N/A</v>
      </c>
      <c r="T312" s="347" t="e">
        <f t="shared" si="88"/>
        <v>#N/A</v>
      </c>
      <c r="U312" s="350" t="e">
        <f>SUM(T312:$T$952)*1000</f>
        <v>#N/A</v>
      </c>
      <c r="V312" s="347" t="e">
        <f>R312*IF(ABS(A312)&lt;FlexTests!$C$19,0,1)</f>
        <v>#N/A</v>
      </c>
      <c r="W312" s="347" t="e">
        <f>SUM(V312:$V$951)</f>
        <v>#N/A</v>
      </c>
      <c r="X312" s="347" t="e">
        <f t="shared" si="98"/>
        <v>#N/A</v>
      </c>
      <c r="Y312" s="350" t="e">
        <f>SUM($X312:X$951)</f>
        <v>#N/A</v>
      </c>
      <c r="Z312" s="347"/>
      <c r="AA312" s="347">
        <f t="shared" si="89"/>
        <v>0</v>
      </c>
      <c r="AB312" s="347">
        <f t="shared" si="90"/>
        <v>0</v>
      </c>
      <c r="AC312" s="347" t="e">
        <f t="shared" si="99"/>
        <v>#N/A</v>
      </c>
      <c r="AD312" s="347" t="e">
        <f t="shared" si="91"/>
        <v>#N/A</v>
      </c>
      <c r="AE312" s="347" t="e">
        <f t="shared" si="92"/>
        <v>#N/A</v>
      </c>
      <c r="AF312" s="347" t="e">
        <f>AD312/'Laminate Schedule'!$E$86/10</f>
        <v>#N/A</v>
      </c>
      <c r="AG312" s="347" t="e">
        <f>AE312/'Laminate Schedule'!$E$90/10</f>
        <v>#N/A</v>
      </c>
      <c r="AH312" s="347">
        <f t="shared" si="100"/>
        <v>0</v>
      </c>
      <c r="AK312" s="567">
        <f t="shared" si="81"/>
        <v>0</v>
      </c>
      <c r="AL312" s="567">
        <f t="shared" si="82"/>
        <v>0</v>
      </c>
      <c r="AM312" s="567">
        <f t="shared" si="83"/>
        <v>0</v>
      </c>
      <c r="AN312" s="347">
        <f>IF(SUM(AK312:AM312)=0,0,(AK312*'Laminate Schedule'!$D$83*'Laminate Schedule'!$C$83+AL312*'Laminate Schedule'!$D$84*'Laminate Schedule'!$C$84+AM312*'Laminate Schedule'!$D$85*'Laminate Schedule'!$C$85)/(AK312*'Laminate Schedule'!$D$83+AL312*'Laminate Schedule'!$D$84+AM312*'Laminate Schedule'!$D$85))</f>
        <v>0</v>
      </c>
      <c r="AO312" s="347">
        <f>AK312*'Laminate Schedule'!$L$12+AL312*'Laminate Schedule'!$L$13+AM312*'Laminate Schedule'!$L$14</f>
        <v>0</v>
      </c>
    </row>
    <row r="313" spans="1:41" s="244" customFormat="1">
      <c r="A313" s="567">
        <v>-638</v>
      </c>
      <c r="B313" s="347">
        <f>IF(ABS(A313)&lt;$C$17,$C$15,$C$16)*IF(ABS(A313)&lt;OutlineParameters!$C$46/2,1,0)</f>
        <v>0</v>
      </c>
      <c r="C313" s="347">
        <f t="shared" si="93"/>
        <v>0</v>
      </c>
      <c r="D313" s="348">
        <f t="shared" si="84"/>
        <v>0</v>
      </c>
      <c r="E313" s="349">
        <f>FlexTests!$C$16*($C$36-ABS(A313))*IF(ABS(A313)&lt;$C$36,1,0)/1000</f>
        <v>0</v>
      </c>
      <c r="F313" s="349">
        <f>IF(NOT(ISNA(I313)),FlexTests!$C$17*(A314-A313)*I313/1000000*($C$36+A313)/1000*IF(ABS(A313)&lt;$C$31/2-FlexTests!$C$18,0,1),0)</f>
        <v>0</v>
      </c>
      <c r="G313" s="349">
        <f>SUM(F$52:$F312)</f>
        <v>0</v>
      </c>
      <c r="H313" s="348">
        <f>CHOOSE(FlexTests!$C$15,E313,G313)</f>
        <v>0</v>
      </c>
      <c r="I313" s="347" t="e">
        <f>IF(ISNA(OutlineParameters!T376*2),OutlineParameters!S376*2,OutlineParameters!T376*2)</f>
        <v>#N/A</v>
      </c>
      <c r="J313" s="347">
        <f>IF(ISNA(RockerConcaveParameters!O372),RockerConcaveParameters!N372,RockerConcaveParameters!O372)</f>
        <v>0</v>
      </c>
      <c r="K313" s="347" t="e">
        <f t="shared" si="94"/>
        <v>#N/A</v>
      </c>
      <c r="L313" s="347" t="e">
        <f t="shared" si="95"/>
        <v>#N/A</v>
      </c>
      <c r="M313" s="347">
        <f t="shared" si="96"/>
        <v>0</v>
      </c>
      <c r="N313" s="347">
        <f t="shared" si="85"/>
        <v>0</v>
      </c>
      <c r="O313" s="347" t="e">
        <f t="shared" si="86"/>
        <v>#N/A</v>
      </c>
      <c r="P313" s="350" t="e">
        <f t="shared" si="97"/>
        <v>#N/A</v>
      </c>
      <c r="Q313" s="347" t="e">
        <f>MIN(IF(H313&gt;0,P313/H313,NA()),FlexTests!$C$20)</f>
        <v>#N/A</v>
      </c>
      <c r="R313" s="347" t="e">
        <f t="shared" si="87"/>
        <v>#N/A</v>
      </c>
      <c r="S313" s="347" t="e">
        <f>SUM(R313:$R$952)</f>
        <v>#N/A</v>
      </c>
      <c r="T313" s="347" t="e">
        <f t="shared" si="88"/>
        <v>#N/A</v>
      </c>
      <c r="U313" s="350" t="e">
        <f>SUM(T313:$T$952)*1000</f>
        <v>#N/A</v>
      </c>
      <c r="V313" s="347" t="e">
        <f>R313*IF(ABS(A313)&lt;FlexTests!$C$19,0,1)</f>
        <v>#N/A</v>
      </c>
      <c r="W313" s="347" t="e">
        <f>SUM(V313:$V$951)</f>
        <v>#N/A</v>
      </c>
      <c r="X313" s="347" t="e">
        <f t="shared" si="98"/>
        <v>#N/A</v>
      </c>
      <c r="Y313" s="350" t="e">
        <f>SUM($X313:X$951)</f>
        <v>#N/A</v>
      </c>
      <c r="Z313" s="347"/>
      <c r="AA313" s="347">
        <f t="shared" si="89"/>
        <v>0</v>
      </c>
      <c r="AB313" s="347">
        <f t="shared" si="90"/>
        <v>0</v>
      </c>
      <c r="AC313" s="347" t="e">
        <f t="shared" si="99"/>
        <v>#N/A</v>
      </c>
      <c r="AD313" s="347" t="e">
        <f t="shared" si="91"/>
        <v>#N/A</v>
      </c>
      <c r="AE313" s="347" t="e">
        <f t="shared" si="92"/>
        <v>#N/A</v>
      </c>
      <c r="AF313" s="347" t="e">
        <f>AD313/'Laminate Schedule'!$E$86/10</f>
        <v>#N/A</v>
      </c>
      <c r="AG313" s="347" t="e">
        <f>AE313/'Laminate Schedule'!$E$90/10</f>
        <v>#N/A</v>
      </c>
      <c r="AH313" s="347">
        <f t="shared" si="100"/>
        <v>0</v>
      </c>
      <c r="AK313" s="567">
        <f t="shared" si="81"/>
        <v>0</v>
      </c>
      <c r="AL313" s="567">
        <f t="shared" si="82"/>
        <v>0</v>
      </c>
      <c r="AM313" s="567">
        <f t="shared" si="83"/>
        <v>0</v>
      </c>
      <c r="AN313" s="347">
        <f>IF(SUM(AK313:AM313)=0,0,(AK313*'Laminate Schedule'!$D$83*'Laminate Schedule'!$C$83+AL313*'Laminate Schedule'!$D$84*'Laminate Schedule'!$C$84+AM313*'Laminate Schedule'!$D$85*'Laminate Schedule'!$C$85)/(AK313*'Laminate Schedule'!$D$83+AL313*'Laminate Schedule'!$D$84+AM313*'Laminate Schedule'!$D$85))</f>
        <v>0</v>
      </c>
      <c r="AO313" s="347">
        <f>AK313*'Laminate Schedule'!$L$12+AL313*'Laminate Schedule'!$L$13+AM313*'Laminate Schedule'!$L$14</f>
        <v>0</v>
      </c>
    </row>
    <row r="314" spans="1:41" s="244" customFormat="1">
      <c r="A314" s="567">
        <v>-637</v>
      </c>
      <c r="B314" s="347">
        <f>IF(ABS(A314)&lt;$C$17,$C$15,$C$16)*IF(ABS(A314)&lt;OutlineParameters!$C$46/2,1,0)</f>
        <v>0</v>
      </c>
      <c r="C314" s="347">
        <f t="shared" si="93"/>
        <v>0</v>
      </c>
      <c r="D314" s="348">
        <f t="shared" si="84"/>
        <v>0</v>
      </c>
      <c r="E314" s="349">
        <f>FlexTests!$C$16*($C$36-ABS(A314))*IF(ABS(A314)&lt;$C$36,1,0)/1000</f>
        <v>0</v>
      </c>
      <c r="F314" s="349">
        <f>IF(NOT(ISNA(I314)),FlexTests!$C$17*(A315-A314)*I314/1000000*($C$36+A314)/1000*IF(ABS(A314)&lt;$C$31/2-FlexTests!$C$18,0,1),0)</f>
        <v>0</v>
      </c>
      <c r="G314" s="349">
        <f>SUM(F$52:$F313)</f>
        <v>0</v>
      </c>
      <c r="H314" s="348">
        <f>CHOOSE(FlexTests!$C$15,E314,G314)</f>
        <v>0</v>
      </c>
      <c r="I314" s="347" t="e">
        <f>IF(ISNA(OutlineParameters!T377*2),OutlineParameters!S377*2,OutlineParameters!T377*2)</f>
        <v>#N/A</v>
      </c>
      <c r="J314" s="347">
        <f>IF(ISNA(RockerConcaveParameters!O373),RockerConcaveParameters!N373,RockerConcaveParameters!O373)</f>
        <v>0</v>
      </c>
      <c r="K314" s="347" t="e">
        <f t="shared" si="94"/>
        <v>#N/A</v>
      </c>
      <c r="L314" s="347" t="e">
        <f t="shared" si="95"/>
        <v>#N/A</v>
      </c>
      <c r="M314" s="347">
        <f t="shared" si="96"/>
        <v>0</v>
      </c>
      <c r="N314" s="347">
        <f t="shared" si="85"/>
        <v>0</v>
      </c>
      <c r="O314" s="347" t="e">
        <f t="shared" si="86"/>
        <v>#N/A</v>
      </c>
      <c r="P314" s="350" t="e">
        <f t="shared" si="97"/>
        <v>#N/A</v>
      </c>
      <c r="Q314" s="347" t="e">
        <f>MIN(IF(H314&gt;0,P314/H314,NA()),FlexTests!$C$20)</f>
        <v>#N/A</v>
      </c>
      <c r="R314" s="347" t="e">
        <f t="shared" si="87"/>
        <v>#N/A</v>
      </c>
      <c r="S314" s="347" t="e">
        <f>SUM(R314:$R$952)</f>
        <v>#N/A</v>
      </c>
      <c r="T314" s="347" t="e">
        <f t="shared" si="88"/>
        <v>#N/A</v>
      </c>
      <c r="U314" s="350" t="e">
        <f>SUM(T314:$T$952)*1000</f>
        <v>#N/A</v>
      </c>
      <c r="V314" s="347" t="e">
        <f>R314*IF(ABS(A314)&lt;FlexTests!$C$19,0,1)</f>
        <v>#N/A</v>
      </c>
      <c r="W314" s="347" t="e">
        <f>SUM(V314:$V$951)</f>
        <v>#N/A</v>
      </c>
      <c r="X314" s="347" t="e">
        <f t="shared" si="98"/>
        <v>#N/A</v>
      </c>
      <c r="Y314" s="350" t="e">
        <f>SUM($X314:X$951)</f>
        <v>#N/A</v>
      </c>
      <c r="Z314" s="347"/>
      <c r="AA314" s="347">
        <f t="shared" si="89"/>
        <v>0</v>
      </c>
      <c r="AB314" s="347">
        <f t="shared" si="90"/>
        <v>0</v>
      </c>
      <c r="AC314" s="347" t="e">
        <f t="shared" si="99"/>
        <v>#N/A</v>
      </c>
      <c r="AD314" s="347" t="e">
        <f t="shared" si="91"/>
        <v>#N/A</v>
      </c>
      <c r="AE314" s="347" t="e">
        <f t="shared" si="92"/>
        <v>#N/A</v>
      </c>
      <c r="AF314" s="347" t="e">
        <f>AD314/'Laminate Schedule'!$E$86/10</f>
        <v>#N/A</v>
      </c>
      <c r="AG314" s="347" t="e">
        <f>AE314/'Laminate Schedule'!$E$90/10</f>
        <v>#N/A</v>
      </c>
      <c r="AH314" s="347">
        <f t="shared" si="100"/>
        <v>0</v>
      </c>
      <c r="AK314" s="567">
        <f t="shared" si="81"/>
        <v>0</v>
      </c>
      <c r="AL314" s="567">
        <f t="shared" si="82"/>
        <v>0</v>
      </c>
      <c r="AM314" s="567">
        <f t="shared" si="83"/>
        <v>0</v>
      </c>
      <c r="AN314" s="347">
        <f>IF(SUM(AK314:AM314)=0,0,(AK314*'Laminate Schedule'!$D$83*'Laminate Schedule'!$C$83+AL314*'Laminate Schedule'!$D$84*'Laminate Schedule'!$C$84+AM314*'Laminate Schedule'!$D$85*'Laminate Schedule'!$C$85)/(AK314*'Laminate Schedule'!$D$83+AL314*'Laminate Schedule'!$D$84+AM314*'Laminate Schedule'!$D$85))</f>
        <v>0</v>
      </c>
      <c r="AO314" s="347">
        <f>AK314*'Laminate Schedule'!$L$12+AL314*'Laminate Schedule'!$L$13+AM314*'Laminate Schedule'!$L$14</f>
        <v>0</v>
      </c>
    </row>
    <row r="315" spans="1:41" s="244" customFormat="1">
      <c r="A315" s="567">
        <v>-636</v>
      </c>
      <c r="B315" s="347">
        <f>IF(ABS(A315)&lt;$C$17,$C$15,$C$16)*IF(ABS(A315)&lt;OutlineParameters!$C$46/2,1,0)</f>
        <v>0</v>
      </c>
      <c r="C315" s="347">
        <f t="shared" si="93"/>
        <v>0</v>
      </c>
      <c r="D315" s="348">
        <f t="shared" si="84"/>
        <v>0</v>
      </c>
      <c r="E315" s="349">
        <f>FlexTests!$C$16*($C$36-ABS(A315))*IF(ABS(A315)&lt;$C$36,1,0)/1000</f>
        <v>0</v>
      </c>
      <c r="F315" s="349">
        <f>IF(NOT(ISNA(I315)),FlexTests!$C$17*(A316-A315)*I315/1000000*($C$36+A315)/1000*IF(ABS(A315)&lt;$C$31/2-FlexTests!$C$18,0,1),0)</f>
        <v>0</v>
      </c>
      <c r="G315" s="349">
        <f>SUM(F$52:$F314)</f>
        <v>0</v>
      </c>
      <c r="H315" s="348">
        <f>CHOOSE(FlexTests!$C$15,E315,G315)</f>
        <v>0</v>
      </c>
      <c r="I315" s="347" t="e">
        <f>IF(ISNA(OutlineParameters!T378*2),OutlineParameters!S378*2,OutlineParameters!T378*2)</f>
        <v>#N/A</v>
      </c>
      <c r="J315" s="347">
        <f>IF(ISNA(RockerConcaveParameters!O374),RockerConcaveParameters!N374,RockerConcaveParameters!O374)</f>
        <v>0</v>
      </c>
      <c r="K315" s="347" t="e">
        <f t="shared" si="94"/>
        <v>#N/A</v>
      </c>
      <c r="L315" s="347" t="e">
        <f t="shared" si="95"/>
        <v>#N/A</v>
      </c>
      <c r="M315" s="347">
        <f t="shared" si="96"/>
        <v>0</v>
      </c>
      <c r="N315" s="347">
        <f t="shared" si="85"/>
        <v>0</v>
      </c>
      <c r="O315" s="347" t="e">
        <f t="shared" si="86"/>
        <v>#N/A</v>
      </c>
      <c r="P315" s="350" t="e">
        <f t="shared" si="97"/>
        <v>#N/A</v>
      </c>
      <c r="Q315" s="347" t="e">
        <f>MIN(IF(H315&gt;0,P315/H315,NA()),FlexTests!$C$20)</f>
        <v>#N/A</v>
      </c>
      <c r="R315" s="347" t="e">
        <f t="shared" si="87"/>
        <v>#N/A</v>
      </c>
      <c r="S315" s="347" t="e">
        <f>SUM(R315:$R$952)</f>
        <v>#N/A</v>
      </c>
      <c r="T315" s="347" t="e">
        <f t="shared" si="88"/>
        <v>#N/A</v>
      </c>
      <c r="U315" s="350" t="e">
        <f>SUM(T315:$T$952)*1000</f>
        <v>#N/A</v>
      </c>
      <c r="V315" s="347" t="e">
        <f>R315*IF(ABS(A315)&lt;FlexTests!$C$19,0,1)</f>
        <v>#N/A</v>
      </c>
      <c r="W315" s="347" t="e">
        <f>SUM(V315:$V$951)</f>
        <v>#N/A</v>
      </c>
      <c r="X315" s="347" t="e">
        <f t="shared" si="98"/>
        <v>#N/A</v>
      </c>
      <c r="Y315" s="350" t="e">
        <f>SUM($X315:X$951)</f>
        <v>#N/A</v>
      </c>
      <c r="Z315" s="347"/>
      <c r="AA315" s="347">
        <f t="shared" si="89"/>
        <v>0</v>
      </c>
      <c r="AB315" s="347">
        <f t="shared" si="90"/>
        <v>0</v>
      </c>
      <c r="AC315" s="347" t="e">
        <f t="shared" si="99"/>
        <v>#N/A</v>
      </c>
      <c r="AD315" s="347" t="e">
        <f t="shared" si="91"/>
        <v>#N/A</v>
      </c>
      <c r="AE315" s="347" t="e">
        <f t="shared" si="92"/>
        <v>#N/A</v>
      </c>
      <c r="AF315" s="347" t="e">
        <f>AD315/'Laminate Schedule'!$E$86/10</f>
        <v>#N/A</v>
      </c>
      <c r="AG315" s="347" t="e">
        <f>AE315/'Laminate Schedule'!$E$90/10</f>
        <v>#N/A</v>
      </c>
      <c r="AH315" s="347">
        <f t="shared" si="100"/>
        <v>0</v>
      </c>
      <c r="AK315" s="567">
        <f t="shared" si="81"/>
        <v>0</v>
      </c>
      <c r="AL315" s="567">
        <f t="shared" si="82"/>
        <v>0</v>
      </c>
      <c r="AM315" s="567">
        <f t="shared" si="83"/>
        <v>0</v>
      </c>
      <c r="AN315" s="347">
        <f>IF(SUM(AK315:AM315)=0,0,(AK315*'Laminate Schedule'!$D$83*'Laminate Schedule'!$C$83+AL315*'Laminate Schedule'!$D$84*'Laminate Schedule'!$C$84+AM315*'Laminate Schedule'!$D$85*'Laminate Schedule'!$C$85)/(AK315*'Laminate Schedule'!$D$83+AL315*'Laminate Schedule'!$D$84+AM315*'Laminate Schedule'!$D$85))</f>
        <v>0</v>
      </c>
      <c r="AO315" s="347">
        <f>AK315*'Laminate Schedule'!$L$12+AL315*'Laminate Schedule'!$L$13+AM315*'Laminate Schedule'!$L$14</f>
        <v>0</v>
      </c>
    </row>
    <row r="316" spans="1:41" s="244" customFormat="1">
      <c r="A316" s="567">
        <v>-635</v>
      </c>
      <c r="B316" s="347">
        <f>IF(ABS(A316)&lt;$C$17,$C$15,$C$16)*IF(ABS(A316)&lt;OutlineParameters!$C$46/2,1,0)</f>
        <v>0</v>
      </c>
      <c r="C316" s="347">
        <f t="shared" si="93"/>
        <v>0</v>
      </c>
      <c r="D316" s="348">
        <f t="shared" si="84"/>
        <v>0</v>
      </c>
      <c r="E316" s="349">
        <f>FlexTests!$C$16*($C$36-ABS(A316))*IF(ABS(A316)&lt;$C$36,1,0)/1000</f>
        <v>0</v>
      </c>
      <c r="F316" s="349">
        <f>IF(NOT(ISNA(I316)),FlexTests!$C$17*(A317-A316)*I316/1000000*($C$36+A316)/1000*IF(ABS(A316)&lt;$C$31/2-FlexTests!$C$18,0,1),0)</f>
        <v>0</v>
      </c>
      <c r="G316" s="349">
        <f>SUM(F$52:$F315)</f>
        <v>0</v>
      </c>
      <c r="H316" s="348">
        <f>CHOOSE(FlexTests!$C$15,E316,G316)</f>
        <v>0</v>
      </c>
      <c r="I316" s="347" t="e">
        <f>IF(ISNA(OutlineParameters!T379*2),OutlineParameters!S379*2,OutlineParameters!T379*2)</f>
        <v>#N/A</v>
      </c>
      <c r="J316" s="347">
        <f>IF(ISNA(RockerConcaveParameters!O375),RockerConcaveParameters!N375,RockerConcaveParameters!O375)</f>
        <v>0</v>
      </c>
      <c r="K316" s="347" t="e">
        <f t="shared" si="94"/>
        <v>#N/A</v>
      </c>
      <c r="L316" s="347" t="e">
        <f t="shared" si="95"/>
        <v>#N/A</v>
      </c>
      <c r="M316" s="347">
        <f t="shared" si="96"/>
        <v>0</v>
      </c>
      <c r="N316" s="347">
        <f t="shared" si="85"/>
        <v>0</v>
      </c>
      <c r="O316" s="347" t="e">
        <f t="shared" si="86"/>
        <v>#N/A</v>
      </c>
      <c r="P316" s="350" t="e">
        <f t="shared" si="97"/>
        <v>#N/A</v>
      </c>
      <c r="Q316" s="347" t="e">
        <f>MIN(IF(H316&gt;0,P316/H316,NA()),FlexTests!$C$20)</f>
        <v>#N/A</v>
      </c>
      <c r="R316" s="347" t="e">
        <f t="shared" si="87"/>
        <v>#N/A</v>
      </c>
      <c r="S316" s="347" t="e">
        <f>SUM(R316:$R$952)</f>
        <v>#N/A</v>
      </c>
      <c r="T316" s="347" t="e">
        <f t="shared" si="88"/>
        <v>#N/A</v>
      </c>
      <c r="U316" s="350" t="e">
        <f>SUM(T316:$T$952)*1000</f>
        <v>#N/A</v>
      </c>
      <c r="V316" s="347" t="e">
        <f>R316*IF(ABS(A316)&lt;FlexTests!$C$19,0,1)</f>
        <v>#N/A</v>
      </c>
      <c r="W316" s="347" t="e">
        <f>SUM(V316:$V$951)</f>
        <v>#N/A</v>
      </c>
      <c r="X316" s="347" t="e">
        <f t="shared" si="98"/>
        <v>#N/A</v>
      </c>
      <c r="Y316" s="350" t="e">
        <f>SUM($X316:X$951)</f>
        <v>#N/A</v>
      </c>
      <c r="Z316" s="347"/>
      <c r="AA316" s="347">
        <f t="shared" si="89"/>
        <v>0</v>
      </c>
      <c r="AB316" s="347">
        <f t="shared" si="90"/>
        <v>0</v>
      </c>
      <c r="AC316" s="347" t="e">
        <f t="shared" si="99"/>
        <v>#N/A</v>
      </c>
      <c r="AD316" s="347" t="e">
        <f t="shared" si="91"/>
        <v>#N/A</v>
      </c>
      <c r="AE316" s="347" t="e">
        <f t="shared" si="92"/>
        <v>#N/A</v>
      </c>
      <c r="AF316" s="347" t="e">
        <f>AD316/'Laminate Schedule'!$E$86/10</f>
        <v>#N/A</v>
      </c>
      <c r="AG316" s="347" t="e">
        <f>AE316/'Laminate Schedule'!$E$90/10</f>
        <v>#N/A</v>
      </c>
      <c r="AH316" s="347">
        <f t="shared" si="100"/>
        <v>0</v>
      </c>
      <c r="AK316" s="567">
        <f t="shared" si="81"/>
        <v>0</v>
      </c>
      <c r="AL316" s="567">
        <f t="shared" si="82"/>
        <v>0</v>
      </c>
      <c r="AM316" s="567">
        <f t="shared" si="83"/>
        <v>0</v>
      </c>
      <c r="AN316" s="347">
        <f>IF(SUM(AK316:AM316)=0,0,(AK316*'Laminate Schedule'!$D$83*'Laminate Schedule'!$C$83+AL316*'Laminate Schedule'!$D$84*'Laminate Schedule'!$C$84+AM316*'Laminate Schedule'!$D$85*'Laminate Schedule'!$C$85)/(AK316*'Laminate Schedule'!$D$83+AL316*'Laminate Schedule'!$D$84+AM316*'Laminate Schedule'!$D$85))</f>
        <v>0</v>
      </c>
      <c r="AO316" s="347">
        <f>AK316*'Laminate Schedule'!$L$12+AL316*'Laminate Schedule'!$L$13+AM316*'Laminate Schedule'!$L$14</f>
        <v>0</v>
      </c>
    </row>
    <row r="317" spans="1:41" s="244" customFormat="1">
      <c r="A317" s="567">
        <v>-634</v>
      </c>
      <c r="B317" s="347">
        <f>IF(ABS(A317)&lt;$C$17,$C$15,$C$16)*IF(ABS(A317)&lt;OutlineParameters!$C$46/2,1,0)</f>
        <v>0</v>
      </c>
      <c r="C317" s="347">
        <f t="shared" si="93"/>
        <v>0</v>
      </c>
      <c r="D317" s="348">
        <f t="shared" si="84"/>
        <v>0</v>
      </c>
      <c r="E317" s="349">
        <f>FlexTests!$C$16*($C$36-ABS(A317))*IF(ABS(A317)&lt;$C$36,1,0)/1000</f>
        <v>0</v>
      </c>
      <c r="F317" s="349">
        <f>IF(NOT(ISNA(I317)),FlexTests!$C$17*(A318-A317)*I317/1000000*($C$36+A317)/1000*IF(ABS(A317)&lt;$C$31/2-FlexTests!$C$18,0,1),0)</f>
        <v>0</v>
      </c>
      <c r="G317" s="349">
        <f>SUM(F$52:$F316)</f>
        <v>0</v>
      </c>
      <c r="H317" s="348">
        <f>CHOOSE(FlexTests!$C$15,E317,G317)</f>
        <v>0</v>
      </c>
      <c r="I317" s="347" t="e">
        <f>IF(ISNA(OutlineParameters!T380*2),OutlineParameters!S380*2,OutlineParameters!T380*2)</f>
        <v>#N/A</v>
      </c>
      <c r="J317" s="347">
        <f>IF(ISNA(RockerConcaveParameters!O376),RockerConcaveParameters!N376,RockerConcaveParameters!O376)</f>
        <v>0</v>
      </c>
      <c r="K317" s="347" t="e">
        <f t="shared" si="94"/>
        <v>#N/A</v>
      </c>
      <c r="L317" s="347" t="e">
        <f t="shared" si="95"/>
        <v>#N/A</v>
      </c>
      <c r="M317" s="347">
        <f t="shared" si="96"/>
        <v>0</v>
      </c>
      <c r="N317" s="347">
        <f t="shared" si="85"/>
        <v>0</v>
      </c>
      <c r="O317" s="347" t="e">
        <f t="shared" si="86"/>
        <v>#N/A</v>
      </c>
      <c r="P317" s="350" t="e">
        <f t="shared" si="97"/>
        <v>#N/A</v>
      </c>
      <c r="Q317" s="347" t="e">
        <f>MIN(IF(H317&gt;0,P317/H317,NA()),FlexTests!$C$20)</f>
        <v>#N/A</v>
      </c>
      <c r="R317" s="347" t="e">
        <f t="shared" si="87"/>
        <v>#N/A</v>
      </c>
      <c r="S317" s="347" t="e">
        <f>SUM(R317:$R$952)</f>
        <v>#N/A</v>
      </c>
      <c r="T317" s="347" t="e">
        <f t="shared" si="88"/>
        <v>#N/A</v>
      </c>
      <c r="U317" s="350" t="e">
        <f>SUM(T317:$T$952)*1000</f>
        <v>#N/A</v>
      </c>
      <c r="V317" s="347" t="e">
        <f>R317*IF(ABS(A317)&lt;FlexTests!$C$19,0,1)</f>
        <v>#N/A</v>
      </c>
      <c r="W317" s="347" t="e">
        <f>SUM(V317:$V$951)</f>
        <v>#N/A</v>
      </c>
      <c r="X317" s="347" t="e">
        <f t="shared" si="98"/>
        <v>#N/A</v>
      </c>
      <c r="Y317" s="350" t="e">
        <f>SUM($X317:X$951)</f>
        <v>#N/A</v>
      </c>
      <c r="Z317" s="347"/>
      <c r="AA317" s="347">
        <f t="shared" si="89"/>
        <v>0</v>
      </c>
      <c r="AB317" s="347">
        <f t="shared" si="90"/>
        <v>0</v>
      </c>
      <c r="AC317" s="347" t="e">
        <f t="shared" si="99"/>
        <v>#N/A</v>
      </c>
      <c r="AD317" s="347" t="e">
        <f t="shared" si="91"/>
        <v>#N/A</v>
      </c>
      <c r="AE317" s="347" t="e">
        <f t="shared" si="92"/>
        <v>#N/A</v>
      </c>
      <c r="AF317" s="347" t="e">
        <f>AD317/'Laminate Schedule'!$E$86/10</f>
        <v>#N/A</v>
      </c>
      <c r="AG317" s="347" t="e">
        <f>AE317/'Laminate Schedule'!$E$90/10</f>
        <v>#N/A</v>
      </c>
      <c r="AH317" s="347">
        <f t="shared" si="100"/>
        <v>0</v>
      </c>
      <c r="AK317" s="567">
        <f t="shared" ref="AK317:AK380" si="101">IF(A317&gt;=$C$43,1,0)</f>
        <v>0</v>
      </c>
      <c r="AL317" s="567">
        <f t="shared" ref="AL317:AL380" si="102">IF(A317&gt;=$C$44,1,0)</f>
        <v>0</v>
      </c>
      <c r="AM317" s="567">
        <f t="shared" ref="AM317:AM380" si="103">IF(A317&gt;=$C$45,1,0)</f>
        <v>0</v>
      </c>
      <c r="AN317" s="347">
        <f>IF(SUM(AK317:AM317)=0,0,(AK317*'Laminate Schedule'!$D$83*'Laminate Schedule'!$C$83+AL317*'Laminate Schedule'!$D$84*'Laminate Schedule'!$C$84+AM317*'Laminate Schedule'!$D$85*'Laminate Schedule'!$C$85)/(AK317*'Laminate Schedule'!$D$83+AL317*'Laminate Schedule'!$D$84+AM317*'Laminate Schedule'!$D$85))</f>
        <v>0</v>
      </c>
      <c r="AO317" s="347">
        <f>AK317*'Laminate Schedule'!$L$12+AL317*'Laminate Schedule'!$L$13+AM317*'Laminate Schedule'!$L$14</f>
        <v>0</v>
      </c>
    </row>
    <row r="318" spans="1:41" s="244" customFormat="1">
      <c r="A318" s="567">
        <v>-633</v>
      </c>
      <c r="B318" s="347">
        <f>IF(ABS(A318)&lt;$C$17,$C$15,$C$16)*IF(ABS(A318)&lt;OutlineParameters!$C$46/2,1,0)</f>
        <v>0</v>
      </c>
      <c r="C318" s="347">
        <f t="shared" si="93"/>
        <v>0</v>
      </c>
      <c r="D318" s="348">
        <f t="shared" si="84"/>
        <v>0</v>
      </c>
      <c r="E318" s="349">
        <f>FlexTests!$C$16*($C$36-ABS(A318))*IF(ABS(A318)&lt;$C$36,1,0)/1000</f>
        <v>0</v>
      </c>
      <c r="F318" s="349">
        <f>IF(NOT(ISNA(I318)),FlexTests!$C$17*(A319-A318)*I318/1000000*($C$36+A318)/1000*IF(ABS(A318)&lt;$C$31/2-FlexTests!$C$18,0,1),0)</f>
        <v>0</v>
      </c>
      <c r="G318" s="349">
        <f>SUM(F$52:$F317)</f>
        <v>0</v>
      </c>
      <c r="H318" s="348">
        <f>CHOOSE(FlexTests!$C$15,E318,G318)</f>
        <v>0</v>
      </c>
      <c r="I318" s="347" t="e">
        <f>IF(ISNA(OutlineParameters!T381*2),OutlineParameters!S381*2,OutlineParameters!T381*2)</f>
        <v>#N/A</v>
      </c>
      <c r="J318" s="347">
        <f>IF(ISNA(RockerConcaveParameters!O377),RockerConcaveParameters!N377,RockerConcaveParameters!O377)</f>
        <v>0</v>
      </c>
      <c r="K318" s="347" t="e">
        <f t="shared" si="94"/>
        <v>#N/A</v>
      </c>
      <c r="L318" s="347" t="e">
        <f t="shared" si="95"/>
        <v>#N/A</v>
      </c>
      <c r="M318" s="347">
        <f t="shared" si="96"/>
        <v>0</v>
      </c>
      <c r="N318" s="347">
        <f t="shared" si="85"/>
        <v>0</v>
      </c>
      <c r="O318" s="347" t="e">
        <f t="shared" si="86"/>
        <v>#N/A</v>
      </c>
      <c r="P318" s="350" t="e">
        <f t="shared" si="97"/>
        <v>#N/A</v>
      </c>
      <c r="Q318" s="347" t="e">
        <f>MIN(IF(H318&gt;0,P318/H318,NA()),FlexTests!$C$20)</f>
        <v>#N/A</v>
      </c>
      <c r="R318" s="347" t="e">
        <f t="shared" si="87"/>
        <v>#N/A</v>
      </c>
      <c r="S318" s="347" t="e">
        <f>SUM(R318:$R$952)</f>
        <v>#N/A</v>
      </c>
      <c r="T318" s="347" t="e">
        <f t="shared" si="88"/>
        <v>#N/A</v>
      </c>
      <c r="U318" s="350" t="e">
        <f>SUM(T318:$T$952)*1000</f>
        <v>#N/A</v>
      </c>
      <c r="V318" s="347" t="e">
        <f>R318*IF(ABS(A318)&lt;FlexTests!$C$19,0,1)</f>
        <v>#N/A</v>
      </c>
      <c r="W318" s="347" t="e">
        <f>SUM(V318:$V$951)</f>
        <v>#N/A</v>
      </c>
      <c r="X318" s="347" t="e">
        <f t="shared" si="98"/>
        <v>#N/A</v>
      </c>
      <c r="Y318" s="350" t="e">
        <f>SUM($X318:X$951)</f>
        <v>#N/A</v>
      </c>
      <c r="Z318" s="347"/>
      <c r="AA318" s="347">
        <f t="shared" si="89"/>
        <v>0</v>
      </c>
      <c r="AB318" s="347">
        <f t="shared" si="90"/>
        <v>0</v>
      </c>
      <c r="AC318" s="347" t="e">
        <f t="shared" si="99"/>
        <v>#N/A</v>
      </c>
      <c r="AD318" s="347" t="e">
        <f t="shared" si="91"/>
        <v>#N/A</v>
      </c>
      <c r="AE318" s="347" t="e">
        <f t="shared" si="92"/>
        <v>#N/A</v>
      </c>
      <c r="AF318" s="347" t="e">
        <f>AD318/'Laminate Schedule'!$E$86/10</f>
        <v>#N/A</v>
      </c>
      <c r="AG318" s="347" t="e">
        <f>AE318/'Laminate Schedule'!$E$90/10</f>
        <v>#N/A</v>
      </c>
      <c r="AH318" s="347">
        <f t="shared" si="100"/>
        <v>0</v>
      </c>
      <c r="AK318" s="567">
        <f t="shared" si="101"/>
        <v>0</v>
      </c>
      <c r="AL318" s="567">
        <f t="shared" si="102"/>
        <v>0</v>
      </c>
      <c r="AM318" s="567">
        <f t="shared" si="103"/>
        <v>0</v>
      </c>
      <c r="AN318" s="347">
        <f>IF(SUM(AK318:AM318)=0,0,(AK318*'Laminate Schedule'!$D$83*'Laminate Schedule'!$C$83+AL318*'Laminate Schedule'!$D$84*'Laminate Schedule'!$C$84+AM318*'Laminate Schedule'!$D$85*'Laminate Schedule'!$C$85)/(AK318*'Laminate Schedule'!$D$83+AL318*'Laminate Schedule'!$D$84+AM318*'Laminate Schedule'!$D$85))</f>
        <v>0</v>
      </c>
      <c r="AO318" s="347">
        <f>AK318*'Laminate Schedule'!$L$12+AL318*'Laminate Schedule'!$L$13+AM318*'Laminate Schedule'!$L$14</f>
        <v>0</v>
      </c>
    </row>
    <row r="319" spans="1:41" s="244" customFormat="1">
      <c r="A319" s="567">
        <v>-632</v>
      </c>
      <c r="B319" s="347">
        <f>IF(ABS(A319)&lt;$C$17,$C$15,$C$16)*IF(ABS(A319)&lt;OutlineParameters!$C$46/2,1,0)</f>
        <v>0</v>
      </c>
      <c r="C319" s="347">
        <f t="shared" si="93"/>
        <v>0</v>
      </c>
      <c r="D319" s="348">
        <f t="shared" si="84"/>
        <v>0</v>
      </c>
      <c r="E319" s="349">
        <f>FlexTests!$C$16*($C$36-ABS(A319))*IF(ABS(A319)&lt;$C$36,1,0)/1000</f>
        <v>0</v>
      </c>
      <c r="F319" s="349">
        <f>IF(NOT(ISNA(I319)),FlexTests!$C$17*(A320-A319)*I319/1000000*($C$36+A319)/1000*IF(ABS(A319)&lt;$C$31/2-FlexTests!$C$18,0,1),0)</f>
        <v>0</v>
      </c>
      <c r="G319" s="349">
        <f>SUM(F$52:$F318)</f>
        <v>0</v>
      </c>
      <c r="H319" s="348">
        <f>CHOOSE(FlexTests!$C$15,E319,G319)</f>
        <v>0</v>
      </c>
      <c r="I319" s="347" t="e">
        <f>IF(ISNA(OutlineParameters!T382*2),OutlineParameters!S382*2,OutlineParameters!T382*2)</f>
        <v>#N/A</v>
      </c>
      <c r="J319" s="347">
        <f>IF(ISNA(RockerConcaveParameters!O378),RockerConcaveParameters!N378,RockerConcaveParameters!O378)</f>
        <v>0</v>
      </c>
      <c r="K319" s="347" t="e">
        <f t="shared" si="94"/>
        <v>#N/A</v>
      </c>
      <c r="L319" s="347" t="e">
        <f t="shared" si="95"/>
        <v>#N/A</v>
      </c>
      <c r="M319" s="347">
        <f t="shared" si="96"/>
        <v>0</v>
      </c>
      <c r="N319" s="347">
        <f t="shared" si="85"/>
        <v>0</v>
      </c>
      <c r="O319" s="347" t="e">
        <f t="shared" si="86"/>
        <v>#N/A</v>
      </c>
      <c r="P319" s="350" t="e">
        <f t="shared" si="97"/>
        <v>#N/A</v>
      </c>
      <c r="Q319" s="347" t="e">
        <f>MIN(IF(H319&gt;0,P319/H319,NA()),FlexTests!$C$20)</f>
        <v>#N/A</v>
      </c>
      <c r="R319" s="347" t="e">
        <f t="shared" si="87"/>
        <v>#N/A</v>
      </c>
      <c r="S319" s="347" t="e">
        <f>SUM(R319:$R$952)</f>
        <v>#N/A</v>
      </c>
      <c r="T319" s="347" t="e">
        <f t="shared" si="88"/>
        <v>#N/A</v>
      </c>
      <c r="U319" s="350" t="e">
        <f>SUM(T319:$T$952)*1000</f>
        <v>#N/A</v>
      </c>
      <c r="V319" s="347" t="e">
        <f>R319*IF(ABS(A319)&lt;FlexTests!$C$19,0,1)</f>
        <v>#N/A</v>
      </c>
      <c r="W319" s="347" t="e">
        <f>SUM(V319:$V$951)</f>
        <v>#N/A</v>
      </c>
      <c r="X319" s="347" t="e">
        <f t="shared" si="98"/>
        <v>#N/A</v>
      </c>
      <c r="Y319" s="350" t="e">
        <f>SUM($X319:X$951)</f>
        <v>#N/A</v>
      </c>
      <c r="Z319" s="347"/>
      <c r="AA319" s="347">
        <f t="shared" si="89"/>
        <v>0</v>
      </c>
      <c r="AB319" s="347">
        <f t="shared" si="90"/>
        <v>0</v>
      </c>
      <c r="AC319" s="347" t="e">
        <f t="shared" si="99"/>
        <v>#N/A</v>
      </c>
      <c r="AD319" s="347" t="e">
        <f t="shared" si="91"/>
        <v>#N/A</v>
      </c>
      <c r="AE319" s="347" t="e">
        <f t="shared" si="92"/>
        <v>#N/A</v>
      </c>
      <c r="AF319" s="347" t="e">
        <f>AD319/'Laminate Schedule'!$E$86/10</f>
        <v>#N/A</v>
      </c>
      <c r="AG319" s="347" t="e">
        <f>AE319/'Laminate Schedule'!$E$90/10</f>
        <v>#N/A</v>
      </c>
      <c r="AH319" s="347">
        <f t="shared" si="100"/>
        <v>0</v>
      </c>
      <c r="AK319" s="567">
        <f t="shared" si="101"/>
        <v>0</v>
      </c>
      <c r="AL319" s="567">
        <f t="shared" si="102"/>
        <v>0</v>
      </c>
      <c r="AM319" s="567">
        <f t="shared" si="103"/>
        <v>0</v>
      </c>
      <c r="AN319" s="347">
        <f>IF(SUM(AK319:AM319)=0,0,(AK319*'Laminate Schedule'!$D$83*'Laminate Schedule'!$C$83+AL319*'Laminate Schedule'!$D$84*'Laminate Schedule'!$C$84+AM319*'Laminate Schedule'!$D$85*'Laminate Schedule'!$C$85)/(AK319*'Laminate Schedule'!$D$83+AL319*'Laminate Schedule'!$D$84+AM319*'Laminate Schedule'!$D$85))</f>
        <v>0</v>
      </c>
      <c r="AO319" s="347">
        <f>AK319*'Laminate Schedule'!$L$12+AL319*'Laminate Schedule'!$L$13+AM319*'Laminate Schedule'!$L$14</f>
        <v>0</v>
      </c>
    </row>
    <row r="320" spans="1:41" s="244" customFormat="1">
      <c r="A320" s="567">
        <v>-631</v>
      </c>
      <c r="B320" s="347">
        <f>IF(ABS(A320)&lt;$C$17,$C$15,$C$16)*IF(ABS(A320)&lt;OutlineParameters!$C$46/2,1,0)</f>
        <v>0</v>
      </c>
      <c r="C320" s="347">
        <f t="shared" si="93"/>
        <v>0</v>
      </c>
      <c r="D320" s="348">
        <f t="shared" si="84"/>
        <v>0</v>
      </c>
      <c r="E320" s="349">
        <f>FlexTests!$C$16*($C$36-ABS(A320))*IF(ABS(A320)&lt;$C$36,1,0)/1000</f>
        <v>0</v>
      </c>
      <c r="F320" s="349">
        <f>IF(NOT(ISNA(I320)),FlexTests!$C$17*(A321-A320)*I320/1000000*($C$36+A320)/1000*IF(ABS(A320)&lt;$C$31/2-FlexTests!$C$18,0,1),0)</f>
        <v>0</v>
      </c>
      <c r="G320" s="349">
        <f>SUM(F$52:$F319)</f>
        <v>0</v>
      </c>
      <c r="H320" s="348">
        <f>CHOOSE(FlexTests!$C$15,E320,G320)</f>
        <v>0</v>
      </c>
      <c r="I320" s="347" t="e">
        <f>IF(ISNA(OutlineParameters!T383*2),OutlineParameters!S383*2,OutlineParameters!T383*2)</f>
        <v>#N/A</v>
      </c>
      <c r="J320" s="347">
        <f>IF(ISNA(RockerConcaveParameters!O379),RockerConcaveParameters!N379,RockerConcaveParameters!O379)</f>
        <v>0</v>
      </c>
      <c r="K320" s="347" t="e">
        <f t="shared" si="94"/>
        <v>#N/A</v>
      </c>
      <c r="L320" s="347" t="e">
        <f t="shared" si="95"/>
        <v>#N/A</v>
      </c>
      <c r="M320" s="347">
        <f t="shared" si="96"/>
        <v>0</v>
      </c>
      <c r="N320" s="347">
        <f t="shared" si="85"/>
        <v>0</v>
      </c>
      <c r="O320" s="347" t="e">
        <f t="shared" si="86"/>
        <v>#N/A</v>
      </c>
      <c r="P320" s="350" t="e">
        <f t="shared" si="97"/>
        <v>#N/A</v>
      </c>
      <c r="Q320" s="347" t="e">
        <f>MIN(IF(H320&gt;0,P320/H320,NA()),FlexTests!$C$20)</f>
        <v>#N/A</v>
      </c>
      <c r="R320" s="347" t="e">
        <f t="shared" si="87"/>
        <v>#N/A</v>
      </c>
      <c r="S320" s="347" t="e">
        <f>SUM(R320:$R$952)</f>
        <v>#N/A</v>
      </c>
      <c r="T320" s="347" t="e">
        <f t="shared" si="88"/>
        <v>#N/A</v>
      </c>
      <c r="U320" s="350" t="e">
        <f>SUM(T320:$T$952)*1000</f>
        <v>#N/A</v>
      </c>
      <c r="V320" s="347" t="e">
        <f>R320*IF(ABS(A320)&lt;FlexTests!$C$19,0,1)</f>
        <v>#N/A</v>
      </c>
      <c r="W320" s="347" t="e">
        <f>SUM(V320:$V$951)</f>
        <v>#N/A</v>
      </c>
      <c r="X320" s="347" t="e">
        <f t="shared" si="98"/>
        <v>#N/A</v>
      </c>
      <c r="Y320" s="350" t="e">
        <f>SUM($X320:X$951)</f>
        <v>#N/A</v>
      </c>
      <c r="Z320" s="347"/>
      <c r="AA320" s="347">
        <f t="shared" si="89"/>
        <v>0</v>
      </c>
      <c r="AB320" s="347">
        <f t="shared" si="90"/>
        <v>0</v>
      </c>
      <c r="AC320" s="347" t="e">
        <f t="shared" si="99"/>
        <v>#N/A</v>
      </c>
      <c r="AD320" s="347" t="e">
        <f t="shared" si="91"/>
        <v>#N/A</v>
      </c>
      <c r="AE320" s="347" t="e">
        <f t="shared" si="92"/>
        <v>#N/A</v>
      </c>
      <c r="AF320" s="347" t="e">
        <f>AD320/'Laminate Schedule'!$E$86/10</f>
        <v>#N/A</v>
      </c>
      <c r="AG320" s="347" t="e">
        <f>AE320/'Laminate Schedule'!$E$90/10</f>
        <v>#N/A</v>
      </c>
      <c r="AH320" s="347">
        <f t="shared" si="100"/>
        <v>0</v>
      </c>
      <c r="AK320" s="567">
        <f t="shared" si="101"/>
        <v>0</v>
      </c>
      <c r="AL320" s="567">
        <f t="shared" si="102"/>
        <v>0</v>
      </c>
      <c r="AM320" s="567">
        <f t="shared" si="103"/>
        <v>0</v>
      </c>
      <c r="AN320" s="347">
        <f>IF(SUM(AK320:AM320)=0,0,(AK320*'Laminate Schedule'!$D$83*'Laminate Schedule'!$C$83+AL320*'Laminate Schedule'!$D$84*'Laminate Schedule'!$C$84+AM320*'Laminate Schedule'!$D$85*'Laminate Schedule'!$C$85)/(AK320*'Laminate Schedule'!$D$83+AL320*'Laminate Schedule'!$D$84+AM320*'Laminate Schedule'!$D$85))</f>
        <v>0</v>
      </c>
      <c r="AO320" s="347">
        <f>AK320*'Laminate Schedule'!$L$12+AL320*'Laminate Schedule'!$L$13+AM320*'Laminate Schedule'!$L$14</f>
        <v>0</v>
      </c>
    </row>
    <row r="321" spans="1:41" s="244" customFormat="1">
      <c r="A321" s="567">
        <v>-630</v>
      </c>
      <c r="B321" s="347">
        <f>IF(ABS(A321)&lt;$C$17,$C$15,$C$16)*IF(ABS(A321)&lt;OutlineParameters!$C$46/2,1,0)</f>
        <v>0</v>
      </c>
      <c r="C321" s="347">
        <f t="shared" si="93"/>
        <v>0</v>
      </c>
      <c r="D321" s="348">
        <f t="shared" si="84"/>
        <v>0</v>
      </c>
      <c r="E321" s="349">
        <f>FlexTests!$C$16*($C$36-ABS(A321))*IF(ABS(A321)&lt;$C$36,1,0)/1000</f>
        <v>0</v>
      </c>
      <c r="F321" s="349">
        <f>IF(NOT(ISNA(I321)),FlexTests!$C$17*(A322-A321)*I321/1000000*($C$36+A321)/1000*IF(ABS(A321)&lt;$C$31/2-FlexTests!$C$18,0,1),0)</f>
        <v>0</v>
      </c>
      <c r="G321" s="349">
        <f>SUM(F$52:$F320)</f>
        <v>0</v>
      </c>
      <c r="H321" s="348">
        <f>CHOOSE(FlexTests!$C$15,E321,G321)</f>
        <v>0</v>
      </c>
      <c r="I321" s="347" t="e">
        <f>IF(ISNA(OutlineParameters!T384*2),OutlineParameters!S384*2,OutlineParameters!T384*2)</f>
        <v>#N/A</v>
      </c>
      <c r="J321" s="347">
        <f>IF(ISNA(RockerConcaveParameters!O380),RockerConcaveParameters!N380,RockerConcaveParameters!O380)</f>
        <v>0</v>
      </c>
      <c r="K321" s="347" t="e">
        <f t="shared" si="94"/>
        <v>#N/A</v>
      </c>
      <c r="L321" s="347" t="e">
        <f t="shared" si="95"/>
        <v>#N/A</v>
      </c>
      <c r="M321" s="347">
        <f t="shared" si="96"/>
        <v>0</v>
      </c>
      <c r="N321" s="347">
        <f t="shared" si="85"/>
        <v>0</v>
      </c>
      <c r="O321" s="347" t="e">
        <f t="shared" si="86"/>
        <v>#N/A</v>
      </c>
      <c r="P321" s="350" t="e">
        <f t="shared" si="97"/>
        <v>#N/A</v>
      </c>
      <c r="Q321" s="347" t="e">
        <f>MIN(IF(H321&gt;0,P321/H321,NA()),FlexTests!$C$20)</f>
        <v>#N/A</v>
      </c>
      <c r="R321" s="347" t="e">
        <f t="shared" si="87"/>
        <v>#N/A</v>
      </c>
      <c r="S321" s="347" t="e">
        <f>SUM(R321:$R$952)</f>
        <v>#N/A</v>
      </c>
      <c r="T321" s="347" t="e">
        <f t="shared" si="88"/>
        <v>#N/A</v>
      </c>
      <c r="U321" s="350" t="e">
        <f>SUM(T321:$T$952)*1000</f>
        <v>#N/A</v>
      </c>
      <c r="V321" s="347" t="e">
        <f>R321*IF(ABS(A321)&lt;FlexTests!$C$19,0,1)</f>
        <v>#N/A</v>
      </c>
      <c r="W321" s="347" t="e">
        <f>SUM(V321:$V$951)</f>
        <v>#N/A</v>
      </c>
      <c r="X321" s="347" t="e">
        <f t="shared" si="98"/>
        <v>#N/A</v>
      </c>
      <c r="Y321" s="350" t="e">
        <f>SUM($X321:X$951)</f>
        <v>#N/A</v>
      </c>
      <c r="Z321" s="347"/>
      <c r="AA321" s="347">
        <f t="shared" si="89"/>
        <v>0</v>
      </c>
      <c r="AB321" s="347">
        <f t="shared" si="90"/>
        <v>0</v>
      </c>
      <c r="AC321" s="347" t="e">
        <f t="shared" si="99"/>
        <v>#N/A</v>
      </c>
      <c r="AD321" s="347" t="e">
        <f t="shared" si="91"/>
        <v>#N/A</v>
      </c>
      <c r="AE321" s="347" t="e">
        <f t="shared" si="92"/>
        <v>#N/A</v>
      </c>
      <c r="AF321" s="347" t="e">
        <f>AD321/'Laminate Schedule'!$E$86/10</f>
        <v>#N/A</v>
      </c>
      <c r="AG321" s="347" t="e">
        <f>AE321/'Laminate Schedule'!$E$90/10</f>
        <v>#N/A</v>
      </c>
      <c r="AH321" s="347">
        <f t="shared" si="100"/>
        <v>0</v>
      </c>
      <c r="AK321" s="567">
        <f t="shared" si="101"/>
        <v>0</v>
      </c>
      <c r="AL321" s="567">
        <f t="shared" si="102"/>
        <v>0</v>
      </c>
      <c r="AM321" s="567">
        <f t="shared" si="103"/>
        <v>0</v>
      </c>
      <c r="AN321" s="347">
        <f>IF(SUM(AK321:AM321)=0,0,(AK321*'Laminate Schedule'!$D$83*'Laminate Schedule'!$C$83+AL321*'Laminate Schedule'!$D$84*'Laminate Schedule'!$C$84+AM321*'Laminate Schedule'!$D$85*'Laminate Schedule'!$C$85)/(AK321*'Laminate Schedule'!$D$83+AL321*'Laminate Schedule'!$D$84+AM321*'Laminate Schedule'!$D$85))</f>
        <v>0</v>
      </c>
      <c r="AO321" s="347">
        <f>AK321*'Laminate Schedule'!$L$12+AL321*'Laminate Schedule'!$L$13+AM321*'Laminate Schedule'!$L$14</f>
        <v>0</v>
      </c>
    </row>
    <row r="322" spans="1:41" s="244" customFormat="1">
      <c r="A322" s="567">
        <v>-629</v>
      </c>
      <c r="B322" s="347">
        <f>IF(ABS(A322)&lt;$C$17,$C$15,$C$16)*IF(ABS(A322)&lt;OutlineParameters!$C$46/2,1,0)</f>
        <v>0</v>
      </c>
      <c r="C322" s="347">
        <f t="shared" si="93"/>
        <v>0</v>
      </c>
      <c r="D322" s="348">
        <f t="shared" si="84"/>
        <v>0</v>
      </c>
      <c r="E322" s="349">
        <f>FlexTests!$C$16*($C$36-ABS(A322))*IF(ABS(A322)&lt;$C$36,1,0)/1000</f>
        <v>0</v>
      </c>
      <c r="F322" s="349">
        <f>IF(NOT(ISNA(I322)),FlexTests!$C$17*(A323-A322)*I322/1000000*($C$36+A322)/1000*IF(ABS(A322)&lt;$C$31/2-FlexTests!$C$18,0,1),0)</f>
        <v>0</v>
      </c>
      <c r="G322" s="349">
        <f>SUM(F$52:$F321)</f>
        <v>0</v>
      </c>
      <c r="H322" s="348">
        <f>CHOOSE(FlexTests!$C$15,E322,G322)</f>
        <v>0</v>
      </c>
      <c r="I322" s="347" t="e">
        <f>IF(ISNA(OutlineParameters!T385*2),OutlineParameters!S385*2,OutlineParameters!T385*2)</f>
        <v>#N/A</v>
      </c>
      <c r="J322" s="347">
        <f>IF(ISNA(RockerConcaveParameters!O381),RockerConcaveParameters!N381,RockerConcaveParameters!O381)</f>
        <v>0</v>
      </c>
      <c r="K322" s="347" t="e">
        <f t="shared" si="94"/>
        <v>#N/A</v>
      </c>
      <c r="L322" s="347" t="e">
        <f t="shared" si="95"/>
        <v>#N/A</v>
      </c>
      <c r="M322" s="347">
        <f t="shared" si="96"/>
        <v>0</v>
      </c>
      <c r="N322" s="347">
        <f t="shared" si="85"/>
        <v>0</v>
      </c>
      <c r="O322" s="347" t="e">
        <f t="shared" si="86"/>
        <v>#N/A</v>
      </c>
      <c r="P322" s="350" t="e">
        <f t="shared" si="97"/>
        <v>#N/A</v>
      </c>
      <c r="Q322" s="347" t="e">
        <f>MIN(IF(H322&gt;0,P322/H322,NA()),FlexTests!$C$20)</f>
        <v>#N/A</v>
      </c>
      <c r="R322" s="347" t="e">
        <f t="shared" si="87"/>
        <v>#N/A</v>
      </c>
      <c r="S322" s="347" t="e">
        <f>SUM(R322:$R$952)</f>
        <v>#N/A</v>
      </c>
      <c r="T322" s="347" t="e">
        <f t="shared" si="88"/>
        <v>#N/A</v>
      </c>
      <c r="U322" s="350" t="e">
        <f>SUM(T322:$T$952)*1000</f>
        <v>#N/A</v>
      </c>
      <c r="V322" s="347" t="e">
        <f>R322*IF(ABS(A322)&lt;FlexTests!$C$19,0,1)</f>
        <v>#N/A</v>
      </c>
      <c r="W322" s="347" t="e">
        <f>SUM(V322:$V$951)</f>
        <v>#N/A</v>
      </c>
      <c r="X322" s="347" t="e">
        <f t="shared" si="98"/>
        <v>#N/A</v>
      </c>
      <c r="Y322" s="350" t="e">
        <f>SUM($X322:X$951)</f>
        <v>#N/A</v>
      </c>
      <c r="Z322" s="347"/>
      <c r="AA322" s="347">
        <f t="shared" si="89"/>
        <v>0</v>
      </c>
      <c r="AB322" s="347">
        <f t="shared" si="90"/>
        <v>0</v>
      </c>
      <c r="AC322" s="347" t="e">
        <f t="shared" si="99"/>
        <v>#N/A</v>
      </c>
      <c r="AD322" s="347" t="e">
        <f t="shared" si="91"/>
        <v>#N/A</v>
      </c>
      <c r="AE322" s="347" t="e">
        <f t="shared" si="92"/>
        <v>#N/A</v>
      </c>
      <c r="AF322" s="347" t="e">
        <f>AD322/'Laminate Schedule'!$E$86/10</f>
        <v>#N/A</v>
      </c>
      <c r="AG322" s="347" t="e">
        <f>AE322/'Laminate Schedule'!$E$90/10</f>
        <v>#N/A</v>
      </c>
      <c r="AH322" s="347">
        <f t="shared" si="100"/>
        <v>0</v>
      </c>
      <c r="AK322" s="567">
        <f t="shared" si="101"/>
        <v>0</v>
      </c>
      <c r="AL322" s="567">
        <f t="shared" si="102"/>
        <v>0</v>
      </c>
      <c r="AM322" s="567">
        <f t="shared" si="103"/>
        <v>0</v>
      </c>
      <c r="AN322" s="347">
        <f>IF(SUM(AK322:AM322)=0,0,(AK322*'Laminate Schedule'!$D$83*'Laminate Schedule'!$C$83+AL322*'Laminate Schedule'!$D$84*'Laminate Schedule'!$C$84+AM322*'Laminate Schedule'!$D$85*'Laminate Schedule'!$C$85)/(AK322*'Laminate Schedule'!$D$83+AL322*'Laminate Schedule'!$D$84+AM322*'Laminate Schedule'!$D$85))</f>
        <v>0</v>
      </c>
      <c r="AO322" s="347">
        <f>AK322*'Laminate Schedule'!$L$12+AL322*'Laminate Schedule'!$L$13+AM322*'Laminate Schedule'!$L$14</f>
        <v>0</v>
      </c>
    </row>
    <row r="323" spans="1:41" s="244" customFormat="1">
      <c r="A323" s="567">
        <v>-628</v>
      </c>
      <c r="B323" s="347">
        <f>IF(ABS(A323)&lt;$C$17,$C$15,$C$16)*IF(ABS(A323)&lt;OutlineParameters!$C$46/2,1,0)</f>
        <v>0</v>
      </c>
      <c r="C323" s="347">
        <f t="shared" si="93"/>
        <v>0</v>
      </c>
      <c r="D323" s="348">
        <f t="shared" si="84"/>
        <v>0</v>
      </c>
      <c r="E323" s="349">
        <f>FlexTests!$C$16*($C$36-ABS(A323))*IF(ABS(A323)&lt;$C$36,1,0)/1000</f>
        <v>0</v>
      </c>
      <c r="F323" s="349">
        <f>IF(NOT(ISNA(I323)),FlexTests!$C$17*(A324-A323)*I323/1000000*($C$36+A323)/1000*IF(ABS(A323)&lt;$C$31/2-FlexTests!$C$18,0,1),0)</f>
        <v>0</v>
      </c>
      <c r="G323" s="349">
        <f>SUM(F$52:$F322)</f>
        <v>0</v>
      </c>
      <c r="H323" s="348">
        <f>CHOOSE(FlexTests!$C$15,E323,G323)</f>
        <v>0</v>
      </c>
      <c r="I323" s="347" t="e">
        <f>IF(ISNA(OutlineParameters!T386*2),OutlineParameters!S386*2,OutlineParameters!T386*2)</f>
        <v>#N/A</v>
      </c>
      <c r="J323" s="347">
        <f>IF(ISNA(RockerConcaveParameters!O382),RockerConcaveParameters!N382,RockerConcaveParameters!O382)</f>
        <v>0</v>
      </c>
      <c r="K323" s="347" t="e">
        <f t="shared" si="94"/>
        <v>#N/A</v>
      </c>
      <c r="L323" s="347" t="e">
        <f t="shared" si="95"/>
        <v>#N/A</v>
      </c>
      <c r="M323" s="347">
        <f t="shared" si="96"/>
        <v>0</v>
      </c>
      <c r="N323" s="347">
        <f t="shared" si="85"/>
        <v>0</v>
      </c>
      <c r="O323" s="347" t="e">
        <f t="shared" si="86"/>
        <v>#N/A</v>
      </c>
      <c r="P323" s="350" t="e">
        <f t="shared" si="97"/>
        <v>#N/A</v>
      </c>
      <c r="Q323" s="347" t="e">
        <f>MIN(IF(H323&gt;0,P323/H323,NA()),FlexTests!$C$20)</f>
        <v>#N/A</v>
      </c>
      <c r="R323" s="347" t="e">
        <f t="shared" si="87"/>
        <v>#N/A</v>
      </c>
      <c r="S323" s="347" t="e">
        <f>SUM(R323:$R$952)</f>
        <v>#N/A</v>
      </c>
      <c r="T323" s="347" t="e">
        <f t="shared" si="88"/>
        <v>#N/A</v>
      </c>
      <c r="U323" s="350" t="e">
        <f>SUM(T323:$T$952)*1000</f>
        <v>#N/A</v>
      </c>
      <c r="V323" s="347" t="e">
        <f>R323*IF(ABS(A323)&lt;FlexTests!$C$19,0,1)</f>
        <v>#N/A</v>
      </c>
      <c r="W323" s="347" t="e">
        <f>SUM(V323:$V$951)</f>
        <v>#N/A</v>
      </c>
      <c r="X323" s="347" t="e">
        <f t="shared" si="98"/>
        <v>#N/A</v>
      </c>
      <c r="Y323" s="350" t="e">
        <f>SUM($X323:X$951)</f>
        <v>#N/A</v>
      </c>
      <c r="Z323" s="347"/>
      <c r="AA323" s="347">
        <f t="shared" si="89"/>
        <v>0</v>
      </c>
      <c r="AB323" s="347">
        <f t="shared" si="90"/>
        <v>0</v>
      </c>
      <c r="AC323" s="347" t="e">
        <f t="shared" si="99"/>
        <v>#N/A</v>
      </c>
      <c r="AD323" s="347" t="e">
        <f t="shared" si="91"/>
        <v>#N/A</v>
      </c>
      <c r="AE323" s="347" t="e">
        <f t="shared" si="92"/>
        <v>#N/A</v>
      </c>
      <c r="AF323" s="347" t="e">
        <f>AD323/'Laminate Schedule'!$E$86/10</f>
        <v>#N/A</v>
      </c>
      <c r="AG323" s="347" t="e">
        <f>AE323/'Laminate Schedule'!$E$90/10</f>
        <v>#N/A</v>
      </c>
      <c r="AH323" s="347">
        <f t="shared" si="100"/>
        <v>0</v>
      </c>
      <c r="AK323" s="567">
        <f t="shared" si="101"/>
        <v>0</v>
      </c>
      <c r="AL323" s="567">
        <f t="shared" si="102"/>
        <v>0</v>
      </c>
      <c r="AM323" s="567">
        <f t="shared" si="103"/>
        <v>0</v>
      </c>
      <c r="AN323" s="347">
        <f>IF(SUM(AK323:AM323)=0,0,(AK323*'Laminate Schedule'!$D$83*'Laminate Schedule'!$C$83+AL323*'Laminate Schedule'!$D$84*'Laminate Schedule'!$C$84+AM323*'Laminate Schedule'!$D$85*'Laminate Schedule'!$C$85)/(AK323*'Laminate Schedule'!$D$83+AL323*'Laminate Schedule'!$D$84+AM323*'Laminate Schedule'!$D$85))</f>
        <v>0</v>
      </c>
      <c r="AO323" s="347">
        <f>AK323*'Laminate Schedule'!$L$12+AL323*'Laminate Schedule'!$L$13+AM323*'Laminate Schedule'!$L$14</f>
        <v>0</v>
      </c>
    </row>
    <row r="324" spans="1:41" s="244" customFormat="1">
      <c r="A324" s="567">
        <v>-627</v>
      </c>
      <c r="B324" s="347">
        <f>IF(ABS(A324)&lt;$C$17,$C$15,$C$16)*IF(ABS(A324)&lt;OutlineParameters!$C$46/2,1,0)</f>
        <v>0</v>
      </c>
      <c r="C324" s="347">
        <f t="shared" si="93"/>
        <v>0</v>
      </c>
      <c r="D324" s="348">
        <f t="shared" si="84"/>
        <v>0</v>
      </c>
      <c r="E324" s="349">
        <f>FlexTests!$C$16*($C$36-ABS(A324))*IF(ABS(A324)&lt;$C$36,1,0)/1000</f>
        <v>0</v>
      </c>
      <c r="F324" s="349">
        <f>IF(NOT(ISNA(I324)),FlexTests!$C$17*(A325-A324)*I324/1000000*($C$36+A324)/1000*IF(ABS(A324)&lt;$C$31/2-FlexTests!$C$18,0,1),0)</f>
        <v>0</v>
      </c>
      <c r="G324" s="349">
        <f>SUM(F$52:$F323)</f>
        <v>0</v>
      </c>
      <c r="H324" s="348">
        <f>CHOOSE(FlexTests!$C$15,E324,G324)</f>
        <v>0</v>
      </c>
      <c r="I324" s="347" t="e">
        <f>IF(ISNA(OutlineParameters!T387*2),OutlineParameters!S387*2,OutlineParameters!T387*2)</f>
        <v>#N/A</v>
      </c>
      <c r="J324" s="347">
        <f>IF(ISNA(RockerConcaveParameters!O383),RockerConcaveParameters!N383,RockerConcaveParameters!O383)</f>
        <v>0</v>
      </c>
      <c r="K324" s="347" t="e">
        <f t="shared" si="94"/>
        <v>#N/A</v>
      </c>
      <c r="L324" s="347" t="e">
        <f t="shared" si="95"/>
        <v>#N/A</v>
      </c>
      <c r="M324" s="347">
        <f t="shared" si="96"/>
        <v>0</v>
      </c>
      <c r="N324" s="347">
        <f t="shared" si="85"/>
        <v>0</v>
      </c>
      <c r="O324" s="347" t="e">
        <f t="shared" si="86"/>
        <v>#N/A</v>
      </c>
      <c r="P324" s="350" t="e">
        <f t="shared" si="97"/>
        <v>#N/A</v>
      </c>
      <c r="Q324" s="347" t="e">
        <f>MIN(IF(H324&gt;0,P324/H324,NA()),FlexTests!$C$20)</f>
        <v>#N/A</v>
      </c>
      <c r="R324" s="347" t="e">
        <f t="shared" si="87"/>
        <v>#N/A</v>
      </c>
      <c r="S324" s="347" t="e">
        <f>SUM(R324:$R$952)</f>
        <v>#N/A</v>
      </c>
      <c r="T324" s="347" t="e">
        <f t="shared" si="88"/>
        <v>#N/A</v>
      </c>
      <c r="U324" s="350" t="e">
        <f>SUM(T324:$T$952)*1000</f>
        <v>#N/A</v>
      </c>
      <c r="V324" s="347" t="e">
        <f>R324*IF(ABS(A324)&lt;FlexTests!$C$19,0,1)</f>
        <v>#N/A</v>
      </c>
      <c r="W324" s="347" t="e">
        <f>SUM(V324:$V$951)</f>
        <v>#N/A</v>
      </c>
      <c r="X324" s="347" t="e">
        <f t="shared" si="98"/>
        <v>#N/A</v>
      </c>
      <c r="Y324" s="350" t="e">
        <f>SUM($X324:X$951)</f>
        <v>#N/A</v>
      </c>
      <c r="Z324" s="347"/>
      <c r="AA324" s="347">
        <f t="shared" si="89"/>
        <v>0</v>
      </c>
      <c r="AB324" s="347">
        <f t="shared" si="90"/>
        <v>0</v>
      </c>
      <c r="AC324" s="347" t="e">
        <f t="shared" si="99"/>
        <v>#N/A</v>
      </c>
      <c r="AD324" s="347" t="e">
        <f t="shared" si="91"/>
        <v>#N/A</v>
      </c>
      <c r="AE324" s="347" t="e">
        <f t="shared" si="92"/>
        <v>#N/A</v>
      </c>
      <c r="AF324" s="347" t="e">
        <f>AD324/'Laminate Schedule'!$E$86/10</f>
        <v>#N/A</v>
      </c>
      <c r="AG324" s="347" t="e">
        <f>AE324/'Laminate Schedule'!$E$90/10</f>
        <v>#N/A</v>
      </c>
      <c r="AH324" s="347">
        <f t="shared" si="100"/>
        <v>0</v>
      </c>
      <c r="AK324" s="567">
        <f t="shared" si="101"/>
        <v>0</v>
      </c>
      <c r="AL324" s="567">
        <f t="shared" si="102"/>
        <v>0</v>
      </c>
      <c r="AM324" s="567">
        <f t="shared" si="103"/>
        <v>0</v>
      </c>
      <c r="AN324" s="347">
        <f>IF(SUM(AK324:AM324)=0,0,(AK324*'Laminate Schedule'!$D$83*'Laminate Schedule'!$C$83+AL324*'Laminate Schedule'!$D$84*'Laminate Schedule'!$C$84+AM324*'Laminate Schedule'!$D$85*'Laminate Schedule'!$C$85)/(AK324*'Laminate Schedule'!$D$83+AL324*'Laminate Schedule'!$D$84+AM324*'Laminate Schedule'!$D$85))</f>
        <v>0</v>
      </c>
      <c r="AO324" s="347">
        <f>AK324*'Laminate Schedule'!$L$12+AL324*'Laminate Schedule'!$L$13+AM324*'Laminate Schedule'!$L$14</f>
        <v>0</v>
      </c>
    </row>
    <row r="325" spans="1:41" s="244" customFormat="1">
      <c r="A325" s="567">
        <v>-626</v>
      </c>
      <c r="B325" s="347">
        <f>IF(ABS(A325)&lt;$C$17,$C$15,$C$16)*IF(ABS(A325)&lt;OutlineParameters!$C$46/2,1,0)</f>
        <v>0</v>
      </c>
      <c r="C325" s="347">
        <f t="shared" si="93"/>
        <v>0</v>
      </c>
      <c r="D325" s="348">
        <f t="shared" si="84"/>
        <v>0</v>
      </c>
      <c r="E325" s="349">
        <f>FlexTests!$C$16*($C$36-ABS(A325))*IF(ABS(A325)&lt;$C$36,1,0)/1000</f>
        <v>0</v>
      </c>
      <c r="F325" s="349">
        <f>IF(NOT(ISNA(I325)),FlexTests!$C$17*(A326-A325)*I325/1000000*($C$36+A325)/1000*IF(ABS(A325)&lt;$C$31/2-FlexTests!$C$18,0,1),0)</f>
        <v>0</v>
      </c>
      <c r="G325" s="349">
        <f>SUM(F$52:$F324)</f>
        <v>0</v>
      </c>
      <c r="H325" s="348">
        <f>CHOOSE(FlexTests!$C$15,E325,G325)</f>
        <v>0</v>
      </c>
      <c r="I325" s="347" t="e">
        <f>IF(ISNA(OutlineParameters!T388*2),OutlineParameters!S388*2,OutlineParameters!T388*2)</f>
        <v>#N/A</v>
      </c>
      <c r="J325" s="347">
        <f>IF(ISNA(RockerConcaveParameters!O384),RockerConcaveParameters!N384,RockerConcaveParameters!O384)</f>
        <v>0</v>
      </c>
      <c r="K325" s="347" t="e">
        <f t="shared" si="94"/>
        <v>#N/A</v>
      </c>
      <c r="L325" s="347" t="e">
        <f t="shared" si="95"/>
        <v>#N/A</v>
      </c>
      <c r="M325" s="347">
        <f t="shared" si="96"/>
        <v>0</v>
      </c>
      <c r="N325" s="347">
        <f t="shared" si="85"/>
        <v>0</v>
      </c>
      <c r="O325" s="347" t="e">
        <f t="shared" si="86"/>
        <v>#N/A</v>
      </c>
      <c r="P325" s="350" t="e">
        <f t="shared" si="97"/>
        <v>#N/A</v>
      </c>
      <c r="Q325" s="347" t="e">
        <f>MIN(IF(H325&gt;0,P325/H325,NA()),FlexTests!$C$20)</f>
        <v>#N/A</v>
      </c>
      <c r="R325" s="347" t="e">
        <f t="shared" si="87"/>
        <v>#N/A</v>
      </c>
      <c r="S325" s="347" t="e">
        <f>SUM(R325:$R$952)</f>
        <v>#N/A</v>
      </c>
      <c r="T325" s="347" t="e">
        <f t="shared" si="88"/>
        <v>#N/A</v>
      </c>
      <c r="U325" s="350" t="e">
        <f>SUM(T325:$T$952)*1000</f>
        <v>#N/A</v>
      </c>
      <c r="V325" s="347" t="e">
        <f>R325*IF(ABS(A325)&lt;FlexTests!$C$19,0,1)</f>
        <v>#N/A</v>
      </c>
      <c r="W325" s="347" t="e">
        <f>SUM(V325:$V$951)</f>
        <v>#N/A</v>
      </c>
      <c r="X325" s="347" t="e">
        <f t="shared" si="98"/>
        <v>#N/A</v>
      </c>
      <c r="Y325" s="350" t="e">
        <f>SUM($X325:X$951)</f>
        <v>#N/A</v>
      </c>
      <c r="Z325" s="347"/>
      <c r="AA325" s="347">
        <f t="shared" si="89"/>
        <v>0</v>
      </c>
      <c r="AB325" s="347">
        <f t="shared" si="90"/>
        <v>0</v>
      </c>
      <c r="AC325" s="347" t="e">
        <f t="shared" si="99"/>
        <v>#N/A</v>
      </c>
      <c r="AD325" s="347" t="e">
        <f t="shared" si="91"/>
        <v>#N/A</v>
      </c>
      <c r="AE325" s="347" t="e">
        <f t="shared" si="92"/>
        <v>#N/A</v>
      </c>
      <c r="AF325" s="347" t="e">
        <f>AD325/'Laminate Schedule'!$E$86/10</f>
        <v>#N/A</v>
      </c>
      <c r="AG325" s="347" t="e">
        <f>AE325/'Laminate Schedule'!$E$90/10</f>
        <v>#N/A</v>
      </c>
      <c r="AH325" s="347">
        <f t="shared" si="100"/>
        <v>0</v>
      </c>
      <c r="AK325" s="567">
        <f t="shared" si="101"/>
        <v>0</v>
      </c>
      <c r="AL325" s="567">
        <f t="shared" si="102"/>
        <v>0</v>
      </c>
      <c r="AM325" s="567">
        <f t="shared" si="103"/>
        <v>0</v>
      </c>
      <c r="AN325" s="347">
        <f>IF(SUM(AK325:AM325)=0,0,(AK325*'Laminate Schedule'!$D$83*'Laminate Schedule'!$C$83+AL325*'Laminate Schedule'!$D$84*'Laminate Schedule'!$C$84+AM325*'Laminate Schedule'!$D$85*'Laminate Schedule'!$C$85)/(AK325*'Laminate Schedule'!$D$83+AL325*'Laminate Schedule'!$D$84+AM325*'Laminate Schedule'!$D$85))</f>
        <v>0</v>
      </c>
      <c r="AO325" s="347">
        <f>AK325*'Laminate Schedule'!$L$12+AL325*'Laminate Schedule'!$L$13+AM325*'Laminate Schedule'!$L$14</f>
        <v>0</v>
      </c>
    </row>
    <row r="326" spans="1:41" s="244" customFormat="1">
      <c r="A326" s="567">
        <v>-625</v>
      </c>
      <c r="B326" s="347">
        <f>IF(ABS(A326)&lt;$C$17,$C$15,$C$16)*IF(ABS(A326)&lt;OutlineParameters!$C$46/2,1,0)</f>
        <v>0</v>
      </c>
      <c r="C326" s="347">
        <f t="shared" si="93"/>
        <v>0</v>
      </c>
      <c r="D326" s="348">
        <f t="shared" si="84"/>
        <v>0</v>
      </c>
      <c r="E326" s="349">
        <f>FlexTests!$C$16*($C$36-ABS(A326))*IF(ABS(A326)&lt;$C$36,1,0)/1000</f>
        <v>0</v>
      </c>
      <c r="F326" s="349">
        <f>IF(NOT(ISNA(I326)),FlexTests!$C$17*(A327-A326)*I326/1000000*($C$36+A326)/1000*IF(ABS(A326)&lt;$C$31/2-FlexTests!$C$18,0,1),0)</f>
        <v>0</v>
      </c>
      <c r="G326" s="349">
        <f>SUM(F$52:$F325)</f>
        <v>0</v>
      </c>
      <c r="H326" s="348">
        <f>CHOOSE(FlexTests!$C$15,E326,G326)</f>
        <v>0</v>
      </c>
      <c r="I326" s="347" t="e">
        <f>IF(ISNA(OutlineParameters!T389*2),OutlineParameters!S389*2,OutlineParameters!T389*2)</f>
        <v>#N/A</v>
      </c>
      <c r="J326" s="347">
        <f>IF(ISNA(RockerConcaveParameters!O385),RockerConcaveParameters!N385,RockerConcaveParameters!O385)</f>
        <v>0</v>
      </c>
      <c r="K326" s="347" t="e">
        <f t="shared" si="94"/>
        <v>#N/A</v>
      </c>
      <c r="L326" s="347" t="e">
        <f t="shared" si="95"/>
        <v>#N/A</v>
      </c>
      <c r="M326" s="347">
        <f t="shared" si="96"/>
        <v>0</v>
      </c>
      <c r="N326" s="347">
        <f t="shared" si="85"/>
        <v>0</v>
      </c>
      <c r="O326" s="347" t="e">
        <f t="shared" si="86"/>
        <v>#N/A</v>
      </c>
      <c r="P326" s="350" t="e">
        <f t="shared" si="97"/>
        <v>#N/A</v>
      </c>
      <c r="Q326" s="347" t="e">
        <f>MIN(IF(H326&gt;0,P326/H326,NA()),FlexTests!$C$20)</f>
        <v>#N/A</v>
      </c>
      <c r="R326" s="347" t="e">
        <f t="shared" si="87"/>
        <v>#N/A</v>
      </c>
      <c r="S326" s="347" t="e">
        <f>SUM(R326:$R$952)</f>
        <v>#N/A</v>
      </c>
      <c r="T326" s="347" t="e">
        <f t="shared" si="88"/>
        <v>#N/A</v>
      </c>
      <c r="U326" s="350" t="e">
        <f>SUM(T326:$T$952)*1000</f>
        <v>#N/A</v>
      </c>
      <c r="V326" s="347" t="e">
        <f>R326*IF(ABS(A326)&lt;FlexTests!$C$19,0,1)</f>
        <v>#N/A</v>
      </c>
      <c r="W326" s="347" t="e">
        <f>SUM(V326:$V$951)</f>
        <v>#N/A</v>
      </c>
      <c r="X326" s="347" t="e">
        <f t="shared" si="98"/>
        <v>#N/A</v>
      </c>
      <c r="Y326" s="350" t="e">
        <f>SUM($X326:X$951)</f>
        <v>#N/A</v>
      </c>
      <c r="Z326" s="347"/>
      <c r="AA326" s="347">
        <f t="shared" si="89"/>
        <v>0</v>
      </c>
      <c r="AB326" s="347">
        <f t="shared" si="90"/>
        <v>0</v>
      </c>
      <c r="AC326" s="347" t="e">
        <f t="shared" si="99"/>
        <v>#N/A</v>
      </c>
      <c r="AD326" s="347" t="e">
        <f t="shared" si="91"/>
        <v>#N/A</v>
      </c>
      <c r="AE326" s="347" t="e">
        <f t="shared" si="92"/>
        <v>#N/A</v>
      </c>
      <c r="AF326" s="347" t="e">
        <f>AD326/'Laminate Schedule'!$E$86/10</f>
        <v>#N/A</v>
      </c>
      <c r="AG326" s="347" t="e">
        <f>AE326/'Laminate Schedule'!$E$90/10</f>
        <v>#N/A</v>
      </c>
      <c r="AH326" s="347">
        <f t="shared" si="100"/>
        <v>0</v>
      </c>
      <c r="AK326" s="567">
        <f t="shared" si="101"/>
        <v>0</v>
      </c>
      <c r="AL326" s="567">
        <f t="shared" si="102"/>
        <v>0</v>
      </c>
      <c r="AM326" s="567">
        <f t="shared" si="103"/>
        <v>0</v>
      </c>
      <c r="AN326" s="347">
        <f>IF(SUM(AK326:AM326)=0,0,(AK326*'Laminate Schedule'!$D$83*'Laminate Schedule'!$C$83+AL326*'Laminate Schedule'!$D$84*'Laminate Schedule'!$C$84+AM326*'Laminate Schedule'!$D$85*'Laminate Schedule'!$C$85)/(AK326*'Laminate Schedule'!$D$83+AL326*'Laminate Schedule'!$D$84+AM326*'Laminate Schedule'!$D$85))</f>
        <v>0</v>
      </c>
      <c r="AO326" s="347">
        <f>AK326*'Laminate Schedule'!$L$12+AL326*'Laminate Schedule'!$L$13+AM326*'Laminate Schedule'!$L$14</f>
        <v>0</v>
      </c>
    </row>
    <row r="327" spans="1:41" s="244" customFormat="1">
      <c r="A327" s="567">
        <v>-624</v>
      </c>
      <c r="B327" s="347">
        <f>IF(ABS(A327)&lt;$C$17,$C$15,$C$16)*IF(ABS(A327)&lt;OutlineParameters!$C$46/2,1,0)</f>
        <v>0</v>
      </c>
      <c r="C327" s="347">
        <f t="shared" si="93"/>
        <v>0</v>
      </c>
      <c r="D327" s="348">
        <f t="shared" si="84"/>
        <v>0</v>
      </c>
      <c r="E327" s="349">
        <f>FlexTests!$C$16*($C$36-ABS(A327))*IF(ABS(A327)&lt;$C$36,1,0)/1000</f>
        <v>0</v>
      </c>
      <c r="F327" s="349">
        <f>IF(NOT(ISNA(I327)),FlexTests!$C$17*(A328-A327)*I327/1000000*($C$36+A327)/1000*IF(ABS(A327)&lt;$C$31/2-FlexTests!$C$18,0,1),0)</f>
        <v>0</v>
      </c>
      <c r="G327" s="349">
        <f>SUM(F$52:$F326)</f>
        <v>0</v>
      </c>
      <c r="H327" s="348">
        <f>CHOOSE(FlexTests!$C$15,E327,G327)</f>
        <v>0</v>
      </c>
      <c r="I327" s="347" t="e">
        <f>IF(ISNA(OutlineParameters!T390*2),OutlineParameters!S390*2,OutlineParameters!T390*2)</f>
        <v>#N/A</v>
      </c>
      <c r="J327" s="347">
        <f>IF(ISNA(RockerConcaveParameters!O386),RockerConcaveParameters!N386,RockerConcaveParameters!O386)</f>
        <v>0</v>
      </c>
      <c r="K327" s="347" t="e">
        <f t="shared" si="94"/>
        <v>#N/A</v>
      </c>
      <c r="L327" s="347" t="e">
        <f t="shared" si="95"/>
        <v>#N/A</v>
      </c>
      <c r="M327" s="347">
        <f t="shared" si="96"/>
        <v>0</v>
      </c>
      <c r="N327" s="347">
        <f t="shared" si="85"/>
        <v>0</v>
      </c>
      <c r="O327" s="347" t="e">
        <f t="shared" si="86"/>
        <v>#N/A</v>
      </c>
      <c r="P327" s="350" t="e">
        <f t="shared" si="97"/>
        <v>#N/A</v>
      </c>
      <c r="Q327" s="347" t="e">
        <f>MIN(IF(H327&gt;0,P327/H327,NA()),FlexTests!$C$20)</f>
        <v>#N/A</v>
      </c>
      <c r="R327" s="347" t="e">
        <f t="shared" si="87"/>
        <v>#N/A</v>
      </c>
      <c r="S327" s="347" t="e">
        <f>SUM(R327:$R$952)</f>
        <v>#N/A</v>
      </c>
      <c r="T327" s="347" t="e">
        <f t="shared" si="88"/>
        <v>#N/A</v>
      </c>
      <c r="U327" s="350" t="e">
        <f>SUM(T327:$T$952)*1000</f>
        <v>#N/A</v>
      </c>
      <c r="V327" s="347" t="e">
        <f>R327*IF(ABS(A327)&lt;FlexTests!$C$19,0,1)</f>
        <v>#N/A</v>
      </c>
      <c r="W327" s="347" t="e">
        <f>SUM(V327:$V$951)</f>
        <v>#N/A</v>
      </c>
      <c r="X327" s="347" t="e">
        <f t="shared" si="98"/>
        <v>#N/A</v>
      </c>
      <c r="Y327" s="350" t="e">
        <f>SUM($X327:X$951)</f>
        <v>#N/A</v>
      </c>
      <c r="Z327" s="347"/>
      <c r="AA327" s="347">
        <f t="shared" si="89"/>
        <v>0</v>
      </c>
      <c r="AB327" s="347">
        <f t="shared" si="90"/>
        <v>0</v>
      </c>
      <c r="AC327" s="347" t="e">
        <f t="shared" si="99"/>
        <v>#N/A</v>
      </c>
      <c r="AD327" s="347" t="e">
        <f t="shared" si="91"/>
        <v>#N/A</v>
      </c>
      <c r="AE327" s="347" t="e">
        <f t="shared" si="92"/>
        <v>#N/A</v>
      </c>
      <c r="AF327" s="347" t="e">
        <f>AD327/'Laminate Schedule'!$E$86/10</f>
        <v>#N/A</v>
      </c>
      <c r="AG327" s="347" t="e">
        <f>AE327/'Laminate Schedule'!$E$90/10</f>
        <v>#N/A</v>
      </c>
      <c r="AH327" s="347">
        <f t="shared" si="100"/>
        <v>0</v>
      </c>
      <c r="AK327" s="567">
        <f t="shared" si="101"/>
        <v>0</v>
      </c>
      <c r="AL327" s="567">
        <f t="shared" si="102"/>
        <v>0</v>
      </c>
      <c r="AM327" s="567">
        <f t="shared" si="103"/>
        <v>0</v>
      </c>
      <c r="AN327" s="347">
        <f>IF(SUM(AK327:AM327)=0,0,(AK327*'Laminate Schedule'!$D$83*'Laminate Schedule'!$C$83+AL327*'Laminate Schedule'!$D$84*'Laminate Schedule'!$C$84+AM327*'Laminate Schedule'!$D$85*'Laminate Schedule'!$C$85)/(AK327*'Laminate Schedule'!$D$83+AL327*'Laminate Schedule'!$D$84+AM327*'Laminate Schedule'!$D$85))</f>
        <v>0</v>
      </c>
      <c r="AO327" s="347">
        <f>AK327*'Laminate Schedule'!$L$12+AL327*'Laminate Schedule'!$L$13+AM327*'Laminate Schedule'!$L$14</f>
        <v>0</v>
      </c>
    </row>
    <row r="328" spans="1:41" s="244" customFormat="1">
      <c r="A328" s="567">
        <v>-623</v>
      </c>
      <c r="B328" s="347">
        <f>IF(ABS(A328)&lt;$C$17,$C$15,$C$16)*IF(ABS(A328)&lt;OutlineParameters!$C$46/2,1,0)</f>
        <v>0</v>
      </c>
      <c r="C328" s="347">
        <f t="shared" si="93"/>
        <v>0</v>
      </c>
      <c r="D328" s="348">
        <f t="shared" si="84"/>
        <v>0</v>
      </c>
      <c r="E328" s="349">
        <f>FlexTests!$C$16*($C$36-ABS(A328))*IF(ABS(A328)&lt;$C$36,1,0)/1000</f>
        <v>0</v>
      </c>
      <c r="F328" s="349">
        <f>IF(NOT(ISNA(I328)),FlexTests!$C$17*(A329-A328)*I328/1000000*($C$36+A328)/1000*IF(ABS(A328)&lt;$C$31/2-FlexTests!$C$18,0,1),0)</f>
        <v>0</v>
      </c>
      <c r="G328" s="349">
        <f>SUM(F$52:$F327)</f>
        <v>0</v>
      </c>
      <c r="H328" s="348">
        <f>CHOOSE(FlexTests!$C$15,E328,G328)</f>
        <v>0</v>
      </c>
      <c r="I328" s="347" t="e">
        <f>IF(ISNA(OutlineParameters!T391*2),OutlineParameters!S391*2,OutlineParameters!T391*2)</f>
        <v>#N/A</v>
      </c>
      <c r="J328" s="347">
        <f>IF(ISNA(RockerConcaveParameters!O387),RockerConcaveParameters!N387,RockerConcaveParameters!O387)</f>
        <v>0</v>
      </c>
      <c r="K328" s="347" t="e">
        <f t="shared" si="94"/>
        <v>#N/A</v>
      </c>
      <c r="L328" s="347" t="e">
        <f t="shared" si="95"/>
        <v>#N/A</v>
      </c>
      <c r="M328" s="347">
        <f t="shared" si="96"/>
        <v>0</v>
      </c>
      <c r="N328" s="347">
        <f t="shared" si="85"/>
        <v>0</v>
      </c>
      <c r="O328" s="347" t="e">
        <f t="shared" si="86"/>
        <v>#N/A</v>
      </c>
      <c r="P328" s="350" t="e">
        <f t="shared" si="97"/>
        <v>#N/A</v>
      </c>
      <c r="Q328" s="347" t="e">
        <f>MIN(IF(H328&gt;0,P328/H328,NA()),FlexTests!$C$20)</f>
        <v>#N/A</v>
      </c>
      <c r="R328" s="347" t="e">
        <f t="shared" si="87"/>
        <v>#N/A</v>
      </c>
      <c r="S328" s="347" t="e">
        <f>SUM(R328:$R$952)</f>
        <v>#N/A</v>
      </c>
      <c r="T328" s="347" t="e">
        <f t="shared" si="88"/>
        <v>#N/A</v>
      </c>
      <c r="U328" s="350" t="e">
        <f>SUM(T328:$T$952)*1000</f>
        <v>#N/A</v>
      </c>
      <c r="V328" s="347" t="e">
        <f>R328*IF(ABS(A328)&lt;FlexTests!$C$19,0,1)</f>
        <v>#N/A</v>
      </c>
      <c r="W328" s="347" t="e">
        <f>SUM(V328:$V$951)</f>
        <v>#N/A</v>
      </c>
      <c r="X328" s="347" t="e">
        <f t="shared" si="98"/>
        <v>#N/A</v>
      </c>
      <c r="Y328" s="350" t="e">
        <f>SUM($X328:X$951)</f>
        <v>#N/A</v>
      </c>
      <c r="Z328" s="347"/>
      <c r="AA328" s="347">
        <f t="shared" si="89"/>
        <v>0</v>
      </c>
      <c r="AB328" s="347">
        <f t="shared" si="90"/>
        <v>0</v>
      </c>
      <c r="AC328" s="347" t="e">
        <f t="shared" si="99"/>
        <v>#N/A</v>
      </c>
      <c r="AD328" s="347" t="e">
        <f t="shared" si="91"/>
        <v>#N/A</v>
      </c>
      <c r="AE328" s="347" t="e">
        <f t="shared" si="92"/>
        <v>#N/A</v>
      </c>
      <c r="AF328" s="347" t="e">
        <f>AD328/'Laminate Schedule'!$E$86/10</f>
        <v>#N/A</v>
      </c>
      <c r="AG328" s="347" t="e">
        <f>AE328/'Laminate Schedule'!$E$90/10</f>
        <v>#N/A</v>
      </c>
      <c r="AH328" s="347">
        <f t="shared" si="100"/>
        <v>0</v>
      </c>
      <c r="AK328" s="567">
        <f t="shared" si="101"/>
        <v>0</v>
      </c>
      <c r="AL328" s="567">
        <f t="shared" si="102"/>
        <v>0</v>
      </c>
      <c r="AM328" s="567">
        <f t="shared" si="103"/>
        <v>0</v>
      </c>
      <c r="AN328" s="347">
        <f>IF(SUM(AK328:AM328)=0,0,(AK328*'Laminate Schedule'!$D$83*'Laminate Schedule'!$C$83+AL328*'Laminate Schedule'!$D$84*'Laminate Schedule'!$C$84+AM328*'Laminate Schedule'!$D$85*'Laminate Schedule'!$C$85)/(AK328*'Laminate Schedule'!$D$83+AL328*'Laminate Schedule'!$D$84+AM328*'Laminate Schedule'!$D$85))</f>
        <v>0</v>
      </c>
      <c r="AO328" s="347">
        <f>AK328*'Laminate Schedule'!$L$12+AL328*'Laminate Schedule'!$L$13+AM328*'Laminate Schedule'!$L$14</f>
        <v>0</v>
      </c>
    </row>
    <row r="329" spans="1:41" s="244" customFormat="1">
      <c r="A329" s="567">
        <v>-622</v>
      </c>
      <c r="B329" s="347">
        <f>IF(ABS(A329)&lt;$C$17,$C$15,$C$16)*IF(ABS(A329)&lt;OutlineParameters!$C$46/2,1,0)</f>
        <v>0</v>
      </c>
      <c r="C329" s="347">
        <f t="shared" si="93"/>
        <v>0</v>
      </c>
      <c r="D329" s="348">
        <f t="shared" si="84"/>
        <v>0</v>
      </c>
      <c r="E329" s="349">
        <f>FlexTests!$C$16*($C$36-ABS(A329))*IF(ABS(A329)&lt;$C$36,1,0)/1000</f>
        <v>0</v>
      </c>
      <c r="F329" s="349">
        <f>IF(NOT(ISNA(I329)),FlexTests!$C$17*(A330-A329)*I329/1000000*($C$36+A329)/1000*IF(ABS(A329)&lt;$C$31/2-FlexTests!$C$18,0,1),0)</f>
        <v>0</v>
      </c>
      <c r="G329" s="349">
        <f>SUM(F$52:$F328)</f>
        <v>0</v>
      </c>
      <c r="H329" s="348">
        <f>CHOOSE(FlexTests!$C$15,E329,G329)</f>
        <v>0</v>
      </c>
      <c r="I329" s="347" t="e">
        <f>IF(ISNA(OutlineParameters!T392*2),OutlineParameters!S392*2,OutlineParameters!T392*2)</f>
        <v>#N/A</v>
      </c>
      <c r="J329" s="347">
        <f>IF(ISNA(RockerConcaveParameters!O388),RockerConcaveParameters!N388,RockerConcaveParameters!O388)</f>
        <v>0</v>
      </c>
      <c r="K329" s="347" t="e">
        <f t="shared" si="94"/>
        <v>#N/A</v>
      </c>
      <c r="L329" s="347" t="e">
        <f t="shared" si="95"/>
        <v>#N/A</v>
      </c>
      <c r="M329" s="347">
        <f t="shared" si="96"/>
        <v>0</v>
      </c>
      <c r="N329" s="347">
        <f t="shared" si="85"/>
        <v>0</v>
      </c>
      <c r="O329" s="347" t="e">
        <f t="shared" si="86"/>
        <v>#N/A</v>
      </c>
      <c r="P329" s="350" t="e">
        <f t="shared" si="97"/>
        <v>#N/A</v>
      </c>
      <c r="Q329" s="347" t="e">
        <f>MIN(IF(H329&gt;0,P329/H329,NA()),FlexTests!$C$20)</f>
        <v>#N/A</v>
      </c>
      <c r="R329" s="347" t="e">
        <f t="shared" si="87"/>
        <v>#N/A</v>
      </c>
      <c r="S329" s="347" t="e">
        <f>SUM(R329:$R$952)</f>
        <v>#N/A</v>
      </c>
      <c r="T329" s="347" t="e">
        <f t="shared" si="88"/>
        <v>#N/A</v>
      </c>
      <c r="U329" s="350" t="e">
        <f>SUM(T329:$T$952)*1000</f>
        <v>#N/A</v>
      </c>
      <c r="V329" s="347" t="e">
        <f>R329*IF(ABS(A329)&lt;FlexTests!$C$19,0,1)</f>
        <v>#N/A</v>
      </c>
      <c r="W329" s="347" t="e">
        <f>SUM(V329:$V$951)</f>
        <v>#N/A</v>
      </c>
      <c r="X329" s="347" t="e">
        <f t="shared" si="98"/>
        <v>#N/A</v>
      </c>
      <c r="Y329" s="350" t="e">
        <f>SUM($X329:X$951)</f>
        <v>#N/A</v>
      </c>
      <c r="Z329" s="347"/>
      <c r="AA329" s="347">
        <f t="shared" si="89"/>
        <v>0</v>
      </c>
      <c r="AB329" s="347">
        <f t="shared" si="90"/>
        <v>0</v>
      </c>
      <c r="AC329" s="347" t="e">
        <f t="shared" si="99"/>
        <v>#N/A</v>
      </c>
      <c r="AD329" s="347" t="e">
        <f t="shared" si="91"/>
        <v>#N/A</v>
      </c>
      <c r="AE329" s="347" t="e">
        <f t="shared" si="92"/>
        <v>#N/A</v>
      </c>
      <c r="AF329" s="347" t="e">
        <f>AD329/'Laminate Schedule'!$E$86/10</f>
        <v>#N/A</v>
      </c>
      <c r="AG329" s="347" t="e">
        <f>AE329/'Laminate Schedule'!$E$90/10</f>
        <v>#N/A</v>
      </c>
      <c r="AH329" s="347">
        <f t="shared" si="100"/>
        <v>0</v>
      </c>
      <c r="AK329" s="567">
        <f t="shared" si="101"/>
        <v>0</v>
      </c>
      <c r="AL329" s="567">
        <f t="shared" si="102"/>
        <v>0</v>
      </c>
      <c r="AM329" s="567">
        <f t="shared" si="103"/>
        <v>0</v>
      </c>
      <c r="AN329" s="347">
        <f>IF(SUM(AK329:AM329)=0,0,(AK329*'Laminate Schedule'!$D$83*'Laminate Schedule'!$C$83+AL329*'Laminate Schedule'!$D$84*'Laminate Schedule'!$C$84+AM329*'Laminate Schedule'!$D$85*'Laminate Schedule'!$C$85)/(AK329*'Laminate Schedule'!$D$83+AL329*'Laminate Schedule'!$D$84+AM329*'Laminate Schedule'!$D$85))</f>
        <v>0</v>
      </c>
      <c r="AO329" s="347">
        <f>AK329*'Laminate Schedule'!$L$12+AL329*'Laminate Schedule'!$L$13+AM329*'Laminate Schedule'!$L$14</f>
        <v>0</v>
      </c>
    </row>
    <row r="330" spans="1:41" s="244" customFormat="1">
      <c r="A330" s="567">
        <v>-621</v>
      </c>
      <c r="B330" s="347">
        <f>IF(ABS(A330)&lt;$C$17,$C$15,$C$16)*IF(ABS(A330)&lt;OutlineParameters!$C$46/2,1,0)</f>
        <v>0</v>
      </c>
      <c r="C330" s="347">
        <f t="shared" si="93"/>
        <v>0</v>
      </c>
      <c r="D330" s="348">
        <f t="shared" si="84"/>
        <v>0</v>
      </c>
      <c r="E330" s="349">
        <f>FlexTests!$C$16*($C$36-ABS(A330))*IF(ABS(A330)&lt;$C$36,1,0)/1000</f>
        <v>0</v>
      </c>
      <c r="F330" s="349">
        <f>IF(NOT(ISNA(I330)),FlexTests!$C$17*(A331-A330)*I330/1000000*($C$36+A330)/1000*IF(ABS(A330)&lt;$C$31/2-FlexTests!$C$18,0,1),0)</f>
        <v>0</v>
      </c>
      <c r="G330" s="349">
        <f>SUM(F$52:$F329)</f>
        <v>0</v>
      </c>
      <c r="H330" s="348">
        <f>CHOOSE(FlexTests!$C$15,E330,G330)</f>
        <v>0</v>
      </c>
      <c r="I330" s="347" t="e">
        <f>IF(ISNA(OutlineParameters!T393*2),OutlineParameters!S393*2,OutlineParameters!T393*2)</f>
        <v>#N/A</v>
      </c>
      <c r="J330" s="347">
        <f>IF(ISNA(RockerConcaveParameters!O389),RockerConcaveParameters!N389,RockerConcaveParameters!O389)</f>
        <v>0</v>
      </c>
      <c r="K330" s="347" t="e">
        <f t="shared" si="94"/>
        <v>#N/A</v>
      </c>
      <c r="L330" s="347" t="e">
        <f t="shared" si="95"/>
        <v>#N/A</v>
      </c>
      <c r="M330" s="347">
        <f t="shared" si="96"/>
        <v>0</v>
      </c>
      <c r="N330" s="347">
        <f t="shared" si="85"/>
        <v>0</v>
      </c>
      <c r="O330" s="347" t="e">
        <f t="shared" si="86"/>
        <v>#N/A</v>
      </c>
      <c r="P330" s="350" t="e">
        <f t="shared" si="97"/>
        <v>#N/A</v>
      </c>
      <c r="Q330" s="347" t="e">
        <f>MIN(IF(H330&gt;0,P330/H330,NA()),FlexTests!$C$20)</f>
        <v>#N/A</v>
      </c>
      <c r="R330" s="347" t="e">
        <f t="shared" si="87"/>
        <v>#N/A</v>
      </c>
      <c r="S330" s="347" t="e">
        <f>SUM(R330:$R$952)</f>
        <v>#N/A</v>
      </c>
      <c r="T330" s="347" t="e">
        <f t="shared" si="88"/>
        <v>#N/A</v>
      </c>
      <c r="U330" s="350" t="e">
        <f>SUM(T330:$T$952)*1000</f>
        <v>#N/A</v>
      </c>
      <c r="V330" s="347" t="e">
        <f>R330*IF(ABS(A330)&lt;FlexTests!$C$19,0,1)</f>
        <v>#N/A</v>
      </c>
      <c r="W330" s="347" t="e">
        <f>SUM(V330:$V$951)</f>
        <v>#N/A</v>
      </c>
      <c r="X330" s="347" t="e">
        <f t="shared" si="98"/>
        <v>#N/A</v>
      </c>
      <c r="Y330" s="350" t="e">
        <f>SUM($X330:X$951)</f>
        <v>#N/A</v>
      </c>
      <c r="Z330" s="347"/>
      <c r="AA330" s="347">
        <f t="shared" si="89"/>
        <v>0</v>
      </c>
      <c r="AB330" s="347">
        <f t="shared" si="90"/>
        <v>0</v>
      </c>
      <c r="AC330" s="347" t="e">
        <f t="shared" si="99"/>
        <v>#N/A</v>
      </c>
      <c r="AD330" s="347" t="e">
        <f t="shared" si="91"/>
        <v>#N/A</v>
      </c>
      <c r="AE330" s="347" t="e">
        <f t="shared" si="92"/>
        <v>#N/A</v>
      </c>
      <c r="AF330" s="347" t="e">
        <f>AD330/'Laminate Schedule'!$E$86/10</f>
        <v>#N/A</v>
      </c>
      <c r="AG330" s="347" t="e">
        <f>AE330/'Laminate Schedule'!$E$90/10</f>
        <v>#N/A</v>
      </c>
      <c r="AH330" s="347">
        <f t="shared" si="100"/>
        <v>0</v>
      </c>
      <c r="AK330" s="567">
        <f t="shared" si="101"/>
        <v>0</v>
      </c>
      <c r="AL330" s="567">
        <f t="shared" si="102"/>
        <v>0</v>
      </c>
      <c r="AM330" s="567">
        <f t="shared" si="103"/>
        <v>0</v>
      </c>
      <c r="AN330" s="347">
        <f>IF(SUM(AK330:AM330)=0,0,(AK330*'Laminate Schedule'!$D$83*'Laminate Schedule'!$C$83+AL330*'Laminate Schedule'!$D$84*'Laminate Schedule'!$C$84+AM330*'Laminate Schedule'!$D$85*'Laminate Schedule'!$C$85)/(AK330*'Laminate Schedule'!$D$83+AL330*'Laminate Schedule'!$D$84+AM330*'Laminate Schedule'!$D$85))</f>
        <v>0</v>
      </c>
      <c r="AO330" s="347">
        <f>AK330*'Laminate Schedule'!$L$12+AL330*'Laminate Schedule'!$L$13+AM330*'Laminate Schedule'!$L$14</f>
        <v>0</v>
      </c>
    </row>
    <row r="331" spans="1:41" s="244" customFormat="1">
      <c r="A331" s="567">
        <v>-620</v>
      </c>
      <c r="B331" s="347">
        <f>IF(ABS(A331)&lt;$C$17,$C$15,$C$16)*IF(ABS(A331)&lt;OutlineParameters!$C$46/2,1,0)</f>
        <v>0</v>
      </c>
      <c r="C331" s="347">
        <f t="shared" si="93"/>
        <v>0</v>
      </c>
      <c r="D331" s="348">
        <f t="shared" si="84"/>
        <v>0</v>
      </c>
      <c r="E331" s="349">
        <f>FlexTests!$C$16*($C$36-ABS(A331))*IF(ABS(A331)&lt;$C$36,1,0)/1000</f>
        <v>0</v>
      </c>
      <c r="F331" s="349">
        <f>IF(NOT(ISNA(I331)),FlexTests!$C$17*(A332-A331)*I331/1000000*($C$36+A331)/1000*IF(ABS(A331)&lt;$C$31/2-FlexTests!$C$18,0,1),0)</f>
        <v>0</v>
      </c>
      <c r="G331" s="349">
        <f>SUM(F$52:$F330)</f>
        <v>0</v>
      </c>
      <c r="H331" s="348">
        <f>CHOOSE(FlexTests!$C$15,E331,G331)</f>
        <v>0</v>
      </c>
      <c r="I331" s="347" t="e">
        <f>IF(ISNA(OutlineParameters!T394*2),OutlineParameters!S394*2,OutlineParameters!T394*2)</f>
        <v>#N/A</v>
      </c>
      <c r="J331" s="347">
        <f>IF(ISNA(RockerConcaveParameters!O390),RockerConcaveParameters!N390,RockerConcaveParameters!O390)</f>
        <v>0</v>
      </c>
      <c r="K331" s="347" t="e">
        <f t="shared" si="94"/>
        <v>#N/A</v>
      </c>
      <c r="L331" s="347" t="e">
        <f t="shared" si="95"/>
        <v>#N/A</v>
      </c>
      <c r="M331" s="347">
        <f t="shared" si="96"/>
        <v>0</v>
      </c>
      <c r="N331" s="347">
        <f t="shared" si="85"/>
        <v>0</v>
      </c>
      <c r="O331" s="347" t="e">
        <f t="shared" si="86"/>
        <v>#N/A</v>
      </c>
      <c r="P331" s="350" t="e">
        <f t="shared" si="97"/>
        <v>#N/A</v>
      </c>
      <c r="Q331" s="347" t="e">
        <f>MIN(IF(H331&gt;0,P331/H331,NA()),FlexTests!$C$20)</f>
        <v>#N/A</v>
      </c>
      <c r="R331" s="347" t="e">
        <f t="shared" si="87"/>
        <v>#N/A</v>
      </c>
      <c r="S331" s="347" t="e">
        <f>SUM(R331:$R$952)</f>
        <v>#N/A</v>
      </c>
      <c r="T331" s="347" t="e">
        <f t="shared" si="88"/>
        <v>#N/A</v>
      </c>
      <c r="U331" s="350" t="e">
        <f>SUM(T331:$T$952)*1000</f>
        <v>#N/A</v>
      </c>
      <c r="V331" s="347" t="e">
        <f>R331*IF(ABS(A331)&lt;FlexTests!$C$19,0,1)</f>
        <v>#N/A</v>
      </c>
      <c r="W331" s="347" t="e">
        <f>SUM(V331:$V$951)</f>
        <v>#N/A</v>
      </c>
      <c r="X331" s="347" t="e">
        <f t="shared" si="98"/>
        <v>#N/A</v>
      </c>
      <c r="Y331" s="350" t="e">
        <f>SUM($X331:X$951)</f>
        <v>#N/A</v>
      </c>
      <c r="Z331" s="347"/>
      <c r="AA331" s="347">
        <f t="shared" si="89"/>
        <v>0</v>
      </c>
      <c r="AB331" s="347">
        <f t="shared" si="90"/>
        <v>0</v>
      </c>
      <c r="AC331" s="347" t="e">
        <f t="shared" si="99"/>
        <v>#N/A</v>
      </c>
      <c r="AD331" s="347" t="e">
        <f t="shared" si="91"/>
        <v>#N/A</v>
      </c>
      <c r="AE331" s="347" t="e">
        <f t="shared" si="92"/>
        <v>#N/A</v>
      </c>
      <c r="AF331" s="347" t="e">
        <f>AD331/'Laminate Schedule'!$E$86/10</f>
        <v>#N/A</v>
      </c>
      <c r="AG331" s="347" t="e">
        <f>AE331/'Laminate Schedule'!$E$90/10</f>
        <v>#N/A</v>
      </c>
      <c r="AH331" s="347">
        <f t="shared" si="100"/>
        <v>0</v>
      </c>
      <c r="AK331" s="567">
        <f t="shared" si="101"/>
        <v>0</v>
      </c>
      <c r="AL331" s="567">
        <f t="shared" si="102"/>
        <v>0</v>
      </c>
      <c r="AM331" s="567">
        <f t="shared" si="103"/>
        <v>0</v>
      </c>
      <c r="AN331" s="347">
        <f>IF(SUM(AK331:AM331)=0,0,(AK331*'Laminate Schedule'!$D$83*'Laminate Schedule'!$C$83+AL331*'Laminate Schedule'!$D$84*'Laminate Schedule'!$C$84+AM331*'Laminate Schedule'!$D$85*'Laminate Schedule'!$C$85)/(AK331*'Laminate Schedule'!$D$83+AL331*'Laminate Schedule'!$D$84+AM331*'Laminate Schedule'!$D$85))</f>
        <v>0</v>
      </c>
      <c r="AO331" s="347">
        <f>AK331*'Laminate Schedule'!$L$12+AL331*'Laminate Schedule'!$L$13+AM331*'Laminate Schedule'!$L$14</f>
        <v>0</v>
      </c>
    </row>
    <row r="332" spans="1:41" s="244" customFormat="1">
      <c r="A332" s="567">
        <v>-619</v>
      </c>
      <c r="B332" s="347">
        <f>IF(ABS(A332)&lt;$C$17,$C$15,$C$16)*IF(ABS(A332)&lt;OutlineParameters!$C$46/2,1,0)</f>
        <v>0</v>
      </c>
      <c r="C332" s="347">
        <f t="shared" si="93"/>
        <v>0</v>
      </c>
      <c r="D332" s="348">
        <f t="shared" si="84"/>
        <v>0</v>
      </c>
      <c r="E332" s="349">
        <f>FlexTests!$C$16*($C$36-ABS(A332))*IF(ABS(A332)&lt;$C$36,1,0)/1000</f>
        <v>0</v>
      </c>
      <c r="F332" s="349">
        <f>IF(NOT(ISNA(I332)),FlexTests!$C$17*(A333-A332)*I332/1000000*($C$36+A332)/1000*IF(ABS(A332)&lt;$C$31/2-FlexTests!$C$18,0,1),0)</f>
        <v>0</v>
      </c>
      <c r="G332" s="349">
        <f>SUM(F$52:$F331)</f>
        <v>0</v>
      </c>
      <c r="H332" s="348">
        <f>CHOOSE(FlexTests!$C$15,E332,G332)</f>
        <v>0</v>
      </c>
      <c r="I332" s="347" t="e">
        <f>IF(ISNA(OutlineParameters!T395*2),OutlineParameters!S395*2,OutlineParameters!T395*2)</f>
        <v>#N/A</v>
      </c>
      <c r="J332" s="347">
        <f>IF(ISNA(RockerConcaveParameters!O391),RockerConcaveParameters!N391,RockerConcaveParameters!O391)</f>
        <v>0</v>
      </c>
      <c r="K332" s="347" t="e">
        <f t="shared" si="94"/>
        <v>#N/A</v>
      </c>
      <c r="L332" s="347" t="e">
        <f t="shared" si="95"/>
        <v>#N/A</v>
      </c>
      <c r="M332" s="347">
        <f t="shared" si="96"/>
        <v>0</v>
      </c>
      <c r="N332" s="347">
        <f t="shared" si="85"/>
        <v>0</v>
      </c>
      <c r="O332" s="347" t="e">
        <f t="shared" si="86"/>
        <v>#N/A</v>
      </c>
      <c r="P332" s="350" t="e">
        <f t="shared" si="97"/>
        <v>#N/A</v>
      </c>
      <c r="Q332" s="347" t="e">
        <f>MIN(IF(H332&gt;0,P332/H332,NA()),FlexTests!$C$20)</f>
        <v>#N/A</v>
      </c>
      <c r="R332" s="347" t="e">
        <f t="shared" si="87"/>
        <v>#N/A</v>
      </c>
      <c r="S332" s="347" t="e">
        <f>SUM(R332:$R$952)</f>
        <v>#N/A</v>
      </c>
      <c r="T332" s="347" t="e">
        <f t="shared" si="88"/>
        <v>#N/A</v>
      </c>
      <c r="U332" s="350" t="e">
        <f>SUM(T332:$T$952)*1000</f>
        <v>#N/A</v>
      </c>
      <c r="V332" s="347" t="e">
        <f>R332*IF(ABS(A332)&lt;FlexTests!$C$19,0,1)</f>
        <v>#N/A</v>
      </c>
      <c r="W332" s="347" t="e">
        <f>SUM(V332:$V$951)</f>
        <v>#N/A</v>
      </c>
      <c r="X332" s="347" t="e">
        <f t="shared" si="98"/>
        <v>#N/A</v>
      </c>
      <c r="Y332" s="350" t="e">
        <f>SUM($X332:X$951)</f>
        <v>#N/A</v>
      </c>
      <c r="Z332" s="347"/>
      <c r="AA332" s="347">
        <f t="shared" si="89"/>
        <v>0</v>
      </c>
      <c r="AB332" s="347">
        <f t="shared" si="90"/>
        <v>0</v>
      </c>
      <c r="AC332" s="347" t="e">
        <f t="shared" si="99"/>
        <v>#N/A</v>
      </c>
      <c r="AD332" s="347" t="e">
        <f t="shared" si="91"/>
        <v>#N/A</v>
      </c>
      <c r="AE332" s="347" t="e">
        <f t="shared" si="92"/>
        <v>#N/A</v>
      </c>
      <c r="AF332" s="347" t="e">
        <f>AD332/'Laminate Schedule'!$E$86/10</f>
        <v>#N/A</v>
      </c>
      <c r="AG332" s="347" t="e">
        <f>AE332/'Laminate Schedule'!$E$90/10</f>
        <v>#N/A</v>
      </c>
      <c r="AH332" s="347">
        <f t="shared" si="100"/>
        <v>0</v>
      </c>
      <c r="AK332" s="567">
        <f t="shared" si="101"/>
        <v>0</v>
      </c>
      <c r="AL332" s="567">
        <f t="shared" si="102"/>
        <v>0</v>
      </c>
      <c r="AM332" s="567">
        <f t="shared" si="103"/>
        <v>0</v>
      </c>
      <c r="AN332" s="347">
        <f>IF(SUM(AK332:AM332)=0,0,(AK332*'Laminate Schedule'!$D$83*'Laminate Schedule'!$C$83+AL332*'Laminate Schedule'!$D$84*'Laminate Schedule'!$C$84+AM332*'Laminate Schedule'!$D$85*'Laminate Schedule'!$C$85)/(AK332*'Laminate Schedule'!$D$83+AL332*'Laminate Schedule'!$D$84+AM332*'Laminate Schedule'!$D$85))</f>
        <v>0</v>
      </c>
      <c r="AO332" s="347">
        <f>AK332*'Laminate Schedule'!$L$12+AL332*'Laminate Schedule'!$L$13+AM332*'Laminate Schedule'!$L$14</f>
        <v>0</v>
      </c>
    </row>
    <row r="333" spans="1:41" s="244" customFormat="1">
      <c r="A333" s="567">
        <v>-618</v>
      </c>
      <c r="B333" s="347">
        <f>IF(ABS(A333)&lt;$C$17,$C$15,$C$16)*IF(ABS(A333)&lt;OutlineParameters!$C$46/2,1,0)</f>
        <v>0</v>
      </c>
      <c r="C333" s="347">
        <f t="shared" si="93"/>
        <v>0</v>
      </c>
      <c r="D333" s="348">
        <f t="shared" si="84"/>
        <v>0</v>
      </c>
      <c r="E333" s="349">
        <f>FlexTests!$C$16*($C$36-ABS(A333))*IF(ABS(A333)&lt;$C$36,1,0)/1000</f>
        <v>0</v>
      </c>
      <c r="F333" s="349">
        <f>IF(NOT(ISNA(I333)),FlexTests!$C$17*(A334-A333)*I333/1000000*($C$36+A333)/1000*IF(ABS(A333)&lt;$C$31/2-FlexTests!$C$18,0,1),0)</f>
        <v>0</v>
      </c>
      <c r="G333" s="349">
        <f>SUM(F$52:$F332)</f>
        <v>0</v>
      </c>
      <c r="H333" s="348">
        <f>CHOOSE(FlexTests!$C$15,E333,G333)</f>
        <v>0</v>
      </c>
      <c r="I333" s="347" t="e">
        <f>IF(ISNA(OutlineParameters!T396*2),OutlineParameters!S396*2,OutlineParameters!T396*2)</f>
        <v>#N/A</v>
      </c>
      <c r="J333" s="347">
        <f>IF(ISNA(RockerConcaveParameters!O392),RockerConcaveParameters!N392,RockerConcaveParameters!O392)</f>
        <v>0</v>
      </c>
      <c r="K333" s="347" t="e">
        <f t="shared" si="94"/>
        <v>#N/A</v>
      </c>
      <c r="L333" s="347" t="e">
        <f t="shared" si="95"/>
        <v>#N/A</v>
      </c>
      <c r="M333" s="347">
        <f t="shared" si="96"/>
        <v>0</v>
      </c>
      <c r="N333" s="347">
        <f t="shared" si="85"/>
        <v>0</v>
      </c>
      <c r="O333" s="347" t="e">
        <f t="shared" si="86"/>
        <v>#N/A</v>
      </c>
      <c r="P333" s="350" t="e">
        <f t="shared" si="97"/>
        <v>#N/A</v>
      </c>
      <c r="Q333" s="347" t="e">
        <f>MIN(IF(H333&gt;0,P333/H333,NA()),FlexTests!$C$20)</f>
        <v>#N/A</v>
      </c>
      <c r="R333" s="347" t="e">
        <f t="shared" si="87"/>
        <v>#N/A</v>
      </c>
      <c r="S333" s="347" t="e">
        <f>SUM(R333:$R$952)</f>
        <v>#N/A</v>
      </c>
      <c r="T333" s="347" t="e">
        <f t="shared" si="88"/>
        <v>#N/A</v>
      </c>
      <c r="U333" s="350" t="e">
        <f>SUM(T333:$T$952)*1000</f>
        <v>#N/A</v>
      </c>
      <c r="V333" s="347" t="e">
        <f>R333*IF(ABS(A333)&lt;FlexTests!$C$19,0,1)</f>
        <v>#N/A</v>
      </c>
      <c r="W333" s="347" t="e">
        <f>SUM(V333:$V$951)</f>
        <v>#N/A</v>
      </c>
      <c r="X333" s="347" t="e">
        <f t="shared" si="98"/>
        <v>#N/A</v>
      </c>
      <c r="Y333" s="350" t="e">
        <f>SUM($X333:X$951)</f>
        <v>#N/A</v>
      </c>
      <c r="Z333" s="347"/>
      <c r="AA333" s="347">
        <f t="shared" si="89"/>
        <v>0</v>
      </c>
      <c r="AB333" s="347">
        <f t="shared" si="90"/>
        <v>0</v>
      </c>
      <c r="AC333" s="347" t="e">
        <f t="shared" si="99"/>
        <v>#N/A</v>
      </c>
      <c r="AD333" s="347" t="e">
        <f t="shared" si="91"/>
        <v>#N/A</v>
      </c>
      <c r="AE333" s="347" t="e">
        <f t="shared" si="92"/>
        <v>#N/A</v>
      </c>
      <c r="AF333" s="347" t="e">
        <f>AD333/'Laminate Schedule'!$E$86/10</f>
        <v>#N/A</v>
      </c>
      <c r="AG333" s="347" t="e">
        <f>AE333/'Laminate Schedule'!$E$90/10</f>
        <v>#N/A</v>
      </c>
      <c r="AH333" s="347">
        <f t="shared" si="100"/>
        <v>0</v>
      </c>
      <c r="AK333" s="567">
        <f t="shared" si="101"/>
        <v>0</v>
      </c>
      <c r="AL333" s="567">
        <f t="shared" si="102"/>
        <v>0</v>
      </c>
      <c r="AM333" s="567">
        <f t="shared" si="103"/>
        <v>0</v>
      </c>
      <c r="AN333" s="347">
        <f>IF(SUM(AK333:AM333)=0,0,(AK333*'Laminate Schedule'!$D$83*'Laminate Schedule'!$C$83+AL333*'Laminate Schedule'!$D$84*'Laminate Schedule'!$C$84+AM333*'Laminate Schedule'!$D$85*'Laminate Schedule'!$C$85)/(AK333*'Laminate Schedule'!$D$83+AL333*'Laminate Schedule'!$D$84+AM333*'Laminate Schedule'!$D$85))</f>
        <v>0</v>
      </c>
      <c r="AO333" s="347">
        <f>AK333*'Laminate Schedule'!$L$12+AL333*'Laminate Schedule'!$L$13+AM333*'Laminate Schedule'!$L$14</f>
        <v>0</v>
      </c>
    </row>
    <row r="334" spans="1:41" s="244" customFormat="1">
      <c r="A334" s="567">
        <v>-617</v>
      </c>
      <c r="B334" s="347">
        <f>IF(ABS(A334)&lt;$C$17,$C$15,$C$16)*IF(ABS(A334)&lt;OutlineParameters!$C$46/2,1,0)</f>
        <v>0</v>
      </c>
      <c r="C334" s="347">
        <f t="shared" si="93"/>
        <v>0</v>
      </c>
      <c r="D334" s="348">
        <f t="shared" si="84"/>
        <v>0</v>
      </c>
      <c r="E334" s="349">
        <f>FlexTests!$C$16*($C$36-ABS(A334))*IF(ABS(A334)&lt;$C$36,1,0)/1000</f>
        <v>0</v>
      </c>
      <c r="F334" s="349">
        <f>IF(NOT(ISNA(I334)),FlexTests!$C$17*(A335-A334)*I334/1000000*($C$36+A334)/1000*IF(ABS(A334)&lt;$C$31/2-FlexTests!$C$18,0,1),0)</f>
        <v>0</v>
      </c>
      <c r="G334" s="349">
        <f>SUM(F$52:$F333)</f>
        <v>0</v>
      </c>
      <c r="H334" s="348">
        <f>CHOOSE(FlexTests!$C$15,E334,G334)</f>
        <v>0</v>
      </c>
      <c r="I334" s="347" t="e">
        <f>IF(ISNA(OutlineParameters!T397*2),OutlineParameters!S397*2,OutlineParameters!T397*2)</f>
        <v>#N/A</v>
      </c>
      <c r="J334" s="347">
        <f>IF(ISNA(RockerConcaveParameters!O393),RockerConcaveParameters!N393,RockerConcaveParameters!O393)</f>
        <v>0</v>
      </c>
      <c r="K334" s="347" t="e">
        <f t="shared" si="94"/>
        <v>#N/A</v>
      </c>
      <c r="L334" s="347" t="e">
        <f t="shared" si="95"/>
        <v>#N/A</v>
      </c>
      <c r="M334" s="347">
        <f t="shared" si="96"/>
        <v>0</v>
      </c>
      <c r="N334" s="347">
        <f t="shared" si="85"/>
        <v>0</v>
      </c>
      <c r="O334" s="347" t="e">
        <f t="shared" si="86"/>
        <v>#N/A</v>
      </c>
      <c r="P334" s="350" t="e">
        <f t="shared" si="97"/>
        <v>#N/A</v>
      </c>
      <c r="Q334" s="347" t="e">
        <f>MIN(IF(H334&gt;0,P334/H334,NA()),FlexTests!$C$20)</f>
        <v>#N/A</v>
      </c>
      <c r="R334" s="347" t="e">
        <f t="shared" si="87"/>
        <v>#N/A</v>
      </c>
      <c r="S334" s="347" t="e">
        <f>SUM(R334:$R$952)</f>
        <v>#N/A</v>
      </c>
      <c r="T334" s="347" t="e">
        <f t="shared" si="88"/>
        <v>#N/A</v>
      </c>
      <c r="U334" s="350" t="e">
        <f>SUM(T334:$T$952)*1000</f>
        <v>#N/A</v>
      </c>
      <c r="V334" s="347" t="e">
        <f>R334*IF(ABS(A334)&lt;FlexTests!$C$19,0,1)</f>
        <v>#N/A</v>
      </c>
      <c r="W334" s="347" t="e">
        <f>SUM(V334:$V$951)</f>
        <v>#N/A</v>
      </c>
      <c r="X334" s="347" t="e">
        <f t="shared" si="98"/>
        <v>#N/A</v>
      </c>
      <c r="Y334" s="350" t="e">
        <f>SUM($X334:X$951)</f>
        <v>#N/A</v>
      </c>
      <c r="Z334" s="347"/>
      <c r="AA334" s="347">
        <f t="shared" si="89"/>
        <v>0</v>
      </c>
      <c r="AB334" s="347">
        <f t="shared" si="90"/>
        <v>0</v>
      </c>
      <c r="AC334" s="347" t="e">
        <f t="shared" si="99"/>
        <v>#N/A</v>
      </c>
      <c r="AD334" s="347" t="e">
        <f t="shared" si="91"/>
        <v>#N/A</v>
      </c>
      <c r="AE334" s="347" t="e">
        <f t="shared" si="92"/>
        <v>#N/A</v>
      </c>
      <c r="AF334" s="347" t="e">
        <f>AD334/'Laminate Schedule'!$E$86/10</f>
        <v>#N/A</v>
      </c>
      <c r="AG334" s="347" t="e">
        <f>AE334/'Laminate Schedule'!$E$90/10</f>
        <v>#N/A</v>
      </c>
      <c r="AH334" s="347">
        <f t="shared" si="100"/>
        <v>0</v>
      </c>
      <c r="AK334" s="567">
        <f t="shared" si="101"/>
        <v>0</v>
      </c>
      <c r="AL334" s="567">
        <f t="shared" si="102"/>
        <v>0</v>
      </c>
      <c r="AM334" s="567">
        <f t="shared" si="103"/>
        <v>0</v>
      </c>
      <c r="AN334" s="347">
        <f>IF(SUM(AK334:AM334)=0,0,(AK334*'Laminate Schedule'!$D$83*'Laminate Schedule'!$C$83+AL334*'Laminate Schedule'!$D$84*'Laminate Schedule'!$C$84+AM334*'Laminate Schedule'!$D$85*'Laminate Schedule'!$C$85)/(AK334*'Laminate Schedule'!$D$83+AL334*'Laminate Schedule'!$D$84+AM334*'Laminate Schedule'!$D$85))</f>
        <v>0</v>
      </c>
      <c r="AO334" s="347">
        <f>AK334*'Laminate Schedule'!$L$12+AL334*'Laminate Schedule'!$L$13+AM334*'Laminate Schedule'!$L$14</f>
        <v>0</v>
      </c>
    </row>
    <row r="335" spans="1:41" s="244" customFormat="1">
      <c r="A335" s="567">
        <v>-616</v>
      </c>
      <c r="B335" s="347">
        <f>IF(ABS(A335)&lt;$C$17,$C$15,$C$16)*IF(ABS(A335)&lt;OutlineParameters!$C$46/2,1,0)</f>
        <v>0</v>
      </c>
      <c r="C335" s="347">
        <f t="shared" si="93"/>
        <v>0</v>
      </c>
      <c r="D335" s="348">
        <f t="shared" si="84"/>
        <v>0</v>
      </c>
      <c r="E335" s="349">
        <f>FlexTests!$C$16*($C$36-ABS(A335))*IF(ABS(A335)&lt;$C$36,1,0)/1000</f>
        <v>0</v>
      </c>
      <c r="F335" s="349">
        <f>IF(NOT(ISNA(I335)),FlexTests!$C$17*(A336-A335)*I335/1000000*($C$36+A335)/1000*IF(ABS(A335)&lt;$C$31/2-FlexTests!$C$18,0,1),0)</f>
        <v>0</v>
      </c>
      <c r="G335" s="349">
        <f>SUM(F$52:$F334)</f>
        <v>0</v>
      </c>
      <c r="H335" s="348">
        <f>CHOOSE(FlexTests!$C$15,E335,G335)</f>
        <v>0</v>
      </c>
      <c r="I335" s="347" t="e">
        <f>IF(ISNA(OutlineParameters!T398*2),OutlineParameters!S398*2,OutlineParameters!T398*2)</f>
        <v>#N/A</v>
      </c>
      <c r="J335" s="347">
        <f>IF(ISNA(RockerConcaveParameters!O394),RockerConcaveParameters!N394,RockerConcaveParameters!O394)</f>
        <v>0</v>
      </c>
      <c r="K335" s="347" t="e">
        <f t="shared" si="94"/>
        <v>#N/A</v>
      </c>
      <c r="L335" s="347" t="e">
        <f t="shared" si="95"/>
        <v>#N/A</v>
      </c>
      <c r="M335" s="347">
        <f t="shared" si="96"/>
        <v>0</v>
      </c>
      <c r="N335" s="347">
        <f t="shared" si="85"/>
        <v>0</v>
      </c>
      <c r="O335" s="347" t="e">
        <f t="shared" si="86"/>
        <v>#N/A</v>
      </c>
      <c r="P335" s="350" t="e">
        <f t="shared" si="97"/>
        <v>#N/A</v>
      </c>
      <c r="Q335" s="347" t="e">
        <f>MIN(IF(H335&gt;0,P335/H335,NA()),FlexTests!$C$20)</f>
        <v>#N/A</v>
      </c>
      <c r="R335" s="347" t="e">
        <f t="shared" si="87"/>
        <v>#N/A</v>
      </c>
      <c r="S335" s="347" t="e">
        <f>SUM(R335:$R$952)</f>
        <v>#N/A</v>
      </c>
      <c r="T335" s="347" t="e">
        <f t="shared" si="88"/>
        <v>#N/A</v>
      </c>
      <c r="U335" s="350" t="e">
        <f>SUM(T335:$T$952)*1000</f>
        <v>#N/A</v>
      </c>
      <c r="V335" s="347" t="e">
        <f>R335*IF(ABS(A335)&lt;FlexTests!$C$19,0,1)</f>
        <v>#N/A</v>
      </c>
      <c r="W335" s="347" t="e">
        <f>SUM(V335:$V$951)</f>
        <v>#N/A</v>
      </c>
      <c r="X335" s="347" t="e">
        <f t="shared" si="98"/>
        <v>#N/A</v>
      </c>
      <c r="Y335" s="350" t="e">
        <f>SUM($X335:X$951)</f>
        <v>#N/A</v>
      </c>
      <c r="Z335" s="347"/>
      <c r="AA335" s="347">
        <f t="shared" si="89"/>
        <v>0</v>
      </c>
      <c r="AB335" s="347">
        <f t="shared" si="90"/>
        <v>0</v>
      </c>
      <c r="AC335" s="347" t="e">
        <f t="shared" si="99"/>
        <v>#N/A</v>
      </c>
      <c r="AD335" s="347" t="e">
        <f t="shared" si="91"/>
        <v>#N/A</v>
      </c>
      <c r="AE335" s="347" t="e">
        <f t="shared" si="92"/>
        <v>#N/A</v>
      </c>
      <c r="AF335" s="347" t="e">
        <f>AD335/'Laminate Schedule'!$E$86/10</f>
        <v>#N/A</v>
      </c>
      <c r="AG335" s="347" t="e">
        <f>AE335/'Laminate Schedule'!$E$90/10</f>
        <v>#N/A</v>
      </c>
      <c r="AH335" s="347">
        <f t="shared" si="100"/>
        <v>0</v>
      </c>
      <c r="AK335" s="567">
        <f t="shared" si="101"/>
        <v>0</v>
      </c>
      <c r="AL335" s="567">
        <f t="shared" si="102"/>
        <v>0</v>
      </c>
      <c r="AM335" s="567">
        <f t="shared" si="103"/>
        <v>0</v>
      </c>
      <c r="AN335" s="347">
        <f>IF(SUM(AK335:AM335)=0,0,(AK335*'Laminate Schedule'!$D$83*'Laminate Schedule'!$C$83+AL335*'Laminate Schedule'!$D$84*'Laminate Schedule'!$C$84+AM335*'Laminate Schedule'!$D$85*'Laminate Schedule'!$C$85)/(AK335*'Laminate Schedule'!$D$83+AL335*'Laminate Schedule'!$D$84+AM335*'Laminate Schedule'!$D$85))</f>
        <v>0</v>
      </c>
      <c r="AO335" s="347">
        <f>AK335*'Laminate Schedule'!$L$12+AL335*'Laminate Schedule'!$L$13+AM335*'Laminate Schedule'!$L$14</f>
        <v>0</v>
      </c>
    </row>
    <row r="336" spans="1:41" s="244" customFormat="1">
      <c r="A336" s="567">
        <v>-615</v>
      </c>
      <c r="B336" s="347">
        <f>IF(ABS(A336)&lt;$C$17,$C$15,$C$16)*IF(ABS(A336)&lt;OutlineParameters!$C$46/2,1,0)</f>
        <v>0</v>
      </c>
      <c r="C336" s="347">
        <f t="shared" si="93"/>
        <v>0</v>
      </c>
      <c r="D336" s="348">
        <f t="shared" si="84"/>
        <v>0</v>
      </c>
      <c r="E336" s="349">
        <f>FlexTests!$C$16*($C$36-ABS(A336))*IF(ABS(A336)&lt;$C$36,1,0)/1000</f>
        <v>0</v>
      </c>
      <c r="F336" s="349">
        <f>IF(NOT(ISNA(I336)),FlexTests!$C$17*(A337-A336)*I336/1000000*($C$36+A336)/1000*IF(ABS(A336)&lt;$C$31/2-FlexTests!$C$18,0,1),0)</f>
        <v>0</v>
      </c>
      <c r="G336" s="349">
        <f>SUM(F$52:$F335)</f>
        <v>0</v>
      </c>
      <c r="H336" s="348">
        <f>CHOOSE(FlexTests!$C$15,E336,G336)</f>
        <v>0</v>
      </c>
      <c r="I336" s="347" t="e">
        <f>IF(ISNA(OutlineParameters!T399*2),OutlineParameters!S399*2,OutlineParameters!T399*2)</f>
        <v>#N/A</v>
      </c>
      <c r="J336" s="347">
        <f>IF(ISNA(RockerConcaveParameters!O395),RockerConcaveParameters!N395,RockerConcaveParameters!O395)</f>
        <v>0</v>
      </c>
      <c r="K336" s="347" t="e">
        <f t="shared" si="94"/>
        <v>#N/A</v>
      </c>
      <c r="L336" s="347" t="e">
        <f t="shared" si="95"/>
        <v>#N/A</v>
      </c>
      <c r="M336" s="347">
        <f t="shared" si="96"/>
        <v>0</v>
      </c>
      <c r="N336" s="347">
        <f t="shared" si="85"/>
        <v>0</v>
      </c>
      <c r="O336" s="347" t="e">
        <f t="shared" si="86"/>
        <v>#N/A</v>
      </c>
      <c r="P336" s="350" t="e">
        <f t="shared" si="97"/>
        <v>#N/A</v>
      </c>
      <c r="Q336" s="347" t="e">
        <f>MIN(IF(H336&gt;0,P336/H336,NA()),FlexTests!$C$20)</f>
        <v>#N/A</v>
      </c>
      <c r="R336" s="347" t="e">
        <f t="shared" si="87"/>
        <v>#N/A</v>
      </c>
      <c r="S336" s="347" t="e">
        <f>SUM(R336:$R$952)</f>
        <v>#N/A</v>
      </c>
      <c r="T336" s="347" t="e">
        <f t="shared" si="88"/>
        <v>#N/A</v>
      </c>
      <c r="U336" s="350" t="e">
        <f>SUM(T336:$T$952)*1000</f>
        <v>#N/A</v>
      </c>
      <c r="V336" s="347" t="e">
        <f>R336*IF(ABS(A336)&lt;FlexTests!$C$19,0,1)</f>
        <v>#N/A</v>
      </c>
      <c r="W336" s="347" t="e">
        <f>SUM(V336:$V$951)</f>
        <v>#N/A</v>
      </c>
      <c r="X336" s="347" t="e">
        <f t="shared" si="98"/>
        <v>#N/A</v>
      </c>
      <c r="Y336" s="350" t="e">
        <f>SUM($X336:X$951)</f>
        <v>#N/A</v>
      </c>
      <c r="Z336" s="347"/>
      <c r="AA336" s="347">
        <f t="shared" si="89"/>
        <v>0</v>
      </c>
      <c r="AB336" s="347">
        <f t="shared" si="90"/>
        <v>0</v>
      </c>
      <c r="AC336" s="347" t="e">
        <f t="shared" si="99"/>
        <v>#N/A</v>
      </c>
      <c r="AD336" s="347" t="e">
        <f t="shared" si="91"/>
        <v>#N/A</v>
      </c>
      <c r="AE336" s="347" t="e">
        <f t="shared" si="92"/>
        <v>#N/A</v>
      </c>
      <c r="AF336" s="347" t="e">
        <f>AD336/'Laminate Schedule'!$E$86/10</f>
        <v>#N/A</v>
      </c>
      <c r="AG336" s="347" t="e">
        <f>AE336/'Laminate Schedule'!$E$90/10</f>
        <v>#N/A</v>
      </c>
      <c r="AH336" s="347">
        <f t="shared" si="100"/>
        <v>0</v>
      </c>
      <c r="AK336" s="567">
        <f t="shared" si="101"/>
        <v>0</v>
      </c>
      <c r="AL336" s="567">
        <f t="shared" si="102"/>
        <v>0</v>
      </c>
      <c r="AM336" s="567">
        <f t="shared" si="103"/>
        <v>0</v>
      </c>
      <c r="AN336" s="347">
        <f>IF(SUM(AK336:AM336)=0,0,(AK336*'Laminate Schedule'!$D$83*'Laminate Schedule'!$C$83+AL336*'Laminate Schedule'!$D$84*'Laminate Schedule'!$C$84+AM336*'Laminate Schedule'!$D$85*'Laminate Schedule'!$C$85)/(AK336*'Laminate Schedule'!$D$83+AL336*'Laminate Schedule'!$D$84+AM336*'Laminate Schedule'!$D$85))</f>
        <v>0</v>
      </c>
      <c r="AO336" s="347">
        <f>AK336*'Laminate Schedule'!$L$12+AL336*'Laminate Schedule'!$L$13+AM336*'Laminate Schedule'!$L$14</f>
        <v>0</v>
      </c>
    </row>
    <row r="337" spans="1:41" s="244" customFormat="1">
      <c r="A337" s="567">
        <v>-614</v>
      </c>
      <c r="B337" s="347">
        <f>IF(ABS(A337)&lt;$C$17,$C$15,$C$16)*IF(ABS(A337)&lt;OutlineParameters!$C$46/2,1,0)</f>
        <v>0</v>
      </c>
      <c r="C337" s="347">
        <f t="shared" si="93"/>
        <v>0</v>
      </c>
      <c r="D337" s="348">
        <f t="shared" si="84"/>
        <v>0</v>
      </c>
      <c r="E337" s="349">
        <f>FlexTests!$C$16*($C$36-ABS(A337))*IF(ABS(A337)&lt;$C$36,1,0)/1000</f>
        <v>0</v>
      </c>
      <c r="F337" s="349">
        <f>IF(NOT(ISNA(I337)),FlexTests!$C$17*(A338-A337)*I337/1000000*($C$36+A337)/1000*IF(ABS(A337)&lt;$C$31/2-FlexTests!$C$18,0,1),0)</f>
        <v>0</v>
      </c>
      <c r="G337" s="349">
        <f>SUM(F$52:$F336)</f>
        <v>0</v>
      </c>
      <c r="H337" s="348">
        <f>CHOOSE(FlexTests!$C$15,E337,G337)</f>
        <v>0</v>
      </c>
      <c r="I337" s="347" t="e">
        <f>IF(ISNA(OutlineParameters!T400*2),OutlineParameters!S400*2,OutlineParameters!T400*2)</f>
        <v>#N/A</v>
      </c>
      <c r="J337" s="347">
        <f>IF(ISNA(RockerConcaveParameters!O396),RockerConcaveParameters!N396,RockerConcaveParameters!O396)</f>
        <v>0</v>
      </c>
      <c r="K337" s="347" t="e">
        <f t="shared" si="94"/>
        <v>#N/A</v>
      </c>
      <c r="L337" s="347" t="e">
        <f t="shared" si="95"/>
        <v>#N/A</v>
      </c>
      <c r="M337" s="347">
        <f t="shared" si="96"/>
        <v>0</v>
      </c>
      <c r="N337" s="347">
        <f t="shared" si="85"/>
        <v>0</v>
      </c>
      <c r="O337" s="347" t="e">
        <f t="shared" si="86"/>
        <v>#N/A</v>
      </c>
      <c r="P337" s="350" t="e">
        <f t="shared" si="97"/>
        <v>#N/A</v>
      </c>
      <c r="Q337" s="347" t="e">
        <f>MIN(IF(H337&gt;0,P337/H337,NA()),FlexTests!$C$20)</f>
        <v>#N/A</v>
      </c>
      <c r="R337" s="347" t="e">
        <f t="shared" si="87"/>
        <v>#N/A</v>
      </c>
      <c r="S337" s="347" t="e">
        <f>SUM(R337:$R$952)</f>
        <v>#N/A</v>
      </c>
      <c r="T337" s="347" t="e">
        <f t="shared" si="88"/>
        <v>#N/A</v>
      </c>
      <c r="U337" s="350" t="e">
        <f>SUM(T337:$T$952)*1000</f>
        <v>#N/A</v>
      </c>
      <c r="V337" s="347" t="e">
        <f>R337*IF(ABS(A337)&lt;FlexTests!$C$19,0,1)</f>
        <v>#N/A</v>
      </c>
      <c r="W337" s="347" t="e">
        <f>SUM(V337:$V$951)</f>
        <v>#N/A</v>
      </c>
      <c r="X337" s="347" t="e">
        <f t="shared" si="98"/>
        <v>#N/A</v>
      </c>
      <c r="Y337" s="350" t="e">
        <f>SUM($X337:X$951)</f>
        <v>#N/A</v>
      </c>
      <c r="Z337" s="347"/>
      <c r="AA337" s="347">
        <f t="shared" si="89"/>
        <v>0</v>
      </c>
      <c r="AB337" s="347">
        <f t="shared" si="90"/>
        <v>0</v>
      </c>
      <c r="AC337" s="347" t="e">
        <f t="shared" si="99"/>
        <v>#N/A</v>
      </c>
      <c r="AD337" s="347" t="e">
        <f t="shared" si="91"/>
        <v>#N/A</v>
      </c>
      <c r="AE337" s="347" t="e">
        <f t="shared" si="92"/>
        <v>#N/A</v>
      </c>
      <c r="AF337" s="347" t="e">
        <f>AD337/'Laminate Schedule'!$E$86/10</f>
        <v>#N/A</v>
      </c>
      <c r="AG337" s="347" t="e">
        <f>AE337/'Laminate Schedule'!$E$90/10</f>
        <v>#N/A</v>
      </c>
      <c r="AH337" s="347">
        <f t="shared" si="100"/>
        <v>0</v>
      </c>
      <c r="AK337" s="567">
        <f t="shared" si="101"/>
        <v>0</v>
      </c>
      <c r="AL337" s="567">
        <f t="shared" si="102"/>
        <v>0</v>
      </c>
      <c r="AM337" s="567">
        <f t="shared" si="103"/>
        <v>0</v>
      </c>
      <c r="AN337" s="347">
        <f>IF(SUM(AK337:AM337)=0,0,(AK337*'Laminate Schedule'!$D$83*'Laminate Schedule'!$C$83+AL337*'Laminate Schedule'!$D$84*'Laminate Schedule'!$C$84+AM337*'Laminate Schedule'!$D$85*'Laminate Schedule'!$C$85)/(AK337*'Laminate Schedule'!$D$83+AL337*'Laminate Schedule'!$D$84+AM337*'Laminate Schedule'!$D$85))</f>
        <v>0</v>
      </c>
      <c r="AO337" s="347">
        <f>AK337*'Laminate Schedule'!$L$12+AL337*'Laminate Schedule'!$L$13+AM337*'Laminate Schedule'!$L$14</f>
        <v>0</v>
      </c>
    </row>
    <row r="338" spans="1:41" s="244" customFormat="1">
      <c r="A338" s="567">
        <v>-613</v>
      </c>
      <c r="B338" s="347">
        <f>IF(ABS(A338)&lt;$C$17,$C$15,$C$16)*IF(ABS(A338)&lt;OutlineParameters!$C$46/2,1,0)</f>
        <v>0</v>
      </c>
      <c r="C338" s="347">
        <f t="shared" si="93"/>
        <v>0</v>
      </c>
      <c r="D338" s="348">
        <f t="shared" si="84"/>
        <v>0</v>
      </c>
      <c r="E338" s="349">
        <f>FlexTests!$C$16*($C$36-ABS(A338))*IF(ABS(A338)&lt;$C$36,1,0)/1000</f>
        <v>0</v>
      </c>
      <c r="F338" s="349">
        <f>IF(NOT(ISNA(I338)),FlexTests!$C$17*(A339-A338)*I338/1000000*($C$36+A338)/1000*IF(ABS(A338)&lt;$C$31/2-FlexTests!$C$18,0,1),0)</f>
        <v>0</v>
      </c>
      <c r="G338" s="349">
        <f>SUM(F$52:$F337)</f>
        <v>0</v>
      </c>
      <c r="H338" s="348">
        <f>CHOOSE(FlexTests!$C$15,E338,G338)</f>
        <v>0</v>
      </c>
      <c r="I338" s="347" t="e">
        <f>IF(ISNA(OutlineParameters!T401*2),OutlineParameters!S401*2,OutlineParameters!T401*2)</f>
        <v>#N/A</v>
      </c>
      <c r="J338" s="347">
        <f>IF(ISNA(RockerConcaveParameters!O397),RockerConcaveParameters!N397,RockerConcaveParameters!O397)</f>
        <v>0</v>
      </c>
      <c r="K338" s="347" t="e">
        <f t="shared" si="94"/>
        <v>#N/A</v>
      </c>
      <c r="L338" s="347" t="e">
        <f t="shared" si="95"/>
        <v>#N/A</v>
      </c>
      <c r="M338" s="347">
        <f t="shared" si="96"/>
        <v>0</v>
      </c>
      <c r="N338" s="347">
        <f t="shared" si="85"/>
        <v>0</v>
      </c>
      <c r="O338" s="347" t="e">
        <f t="shared" si="86"/>
        <v>#N/A</v>
      </c>
      <c r="P338" s="350" t="e">
        <f t="shared" si="97"/>
        <v>#N/A</v>
      </c>
      <c r="Q338" s="347" t="e">
        <f>MIN(IF(H338&gt;0,P338/H338,NA()),FlexTests!$C$20)</f>
        <v>#N/A</v>
      </c>
      <c r="R338" s="347" t="e">
        <f t="shared" si="87"/>
        <v>#N/A</v>
      </c>
      <c r="S338" s="347" t="e">
        <f>SUM(R338:$R$952)</f>
        <v>#N/A</v>
      </c>
      <c r="T338" s="347" t="e">
        <f t="shared" si="88"/>
        <v>#N/A</v>
      </c>
      <c r="U338" s="350" t="e">
        <f>SUM(T338:$T$952)*1000</f>
        <v>#N/A</v>
      </c>
      <c r="V338" s="347" t="e">
        <f>R338*IF(ABS(A338)&lt;FlexTests!$C$19,0,1)</f>
        <v>#N/A</v>
      </c>
      <c r="W338" s="347" t="e">
        <f>SUM(V338:$V$951)</f>
        <v>#N/A</v>
      </c>
      <c r="X338" s="347" t="e">
        <f t="shared" si="98"/>
        <v>#N/A</v>
      </c>
      <c r="Y338" s="350" t="e">
        <f>SUM($X338:X$951)</f>
        <v>#N/A</v>
      </c>
      <c r="Z338" s="347"/>
      <c r="AA338" s="347">
        <f t="shared" si="89"/>
        <v>0</v>
      </c>
      <c r="AB338" s="347">
        <f t="shared" si="90"/>
        <v>0</v>
      </c>
      <c r="AC338" s="347" t="e">
        <f t="shared" si="99"/>
        <v>#N/A</v>
      </c>
      <c r="AD338" s="347" t="e">
        <f t="shared" si="91"/>
        <v>#N/A</v>
      </c>
      <c r="AE338" s="347" t="e">
        <f t="shared" si="92"/>
        <v>#N/A</v>
      </c>
      <c r="AF338" s="347" t="e">
        <f>AD338/'Laminate Schedule'!$E$86/10</f>
        <v>#N/A</v>
      </c>
      <c r="AG338" s="347" t="e">
        <f>AE338/'Laminate Schedule'!$E$90/10</f>
        <v>#N/A</v>
      </c>
      <c r="AH338" s="347">
        <f t="shared" si="100"/>
        <v>0</v>
      </c>
      <c r="AK338" s="567">
        <f t="shared" si="101"/>
        <v>0</v>
      </c>
      <c r="AL338" s="567">
        <f t="shared" si="102"/>
        <v>0</v>
      </c>
      <c r="AM338" s="567">
        <f t="shared" si="103"/>
        <v>0</v>
      </c>
      <c r="AN338" s="347">
        <f>IF(SUM(AK338:AM338)=0,0,(AK338*'Laminate Schedule'!$D$83*'Laminate Schedule'!$C$83+AL338*'Laminate Schedule'!$D$84*'Laminate Schedule'!$C$84+AM338*'Laminate Schedule'!$D$85*'Laminate Schedule'!$C$85)/(AK338*'Laminate Schedule'!$D$83+AL338*'Laminate Schedule'!$D$84+AM338*'Laminate Schedule'!$D$85))</f>
        <v>0</v>
      </c>
      <c r="AO338" s="347">
        <f>AK338*'Laminate Schedule'!$L$12+AL338*'Laminate Schedule'!$L$13+AM338*'Laminate Schedule'!$L$14</f>
        <v>0</v>
      </c>
    </row>
    <row r="339" spans="1:41" s="244" customFormat="1">
      <c r="A339" s="567">
        <v>-612</v>
      </c>
      <c r="B339" s="347">
        <f>IF(ABS(A339)&lt;$C$17,$C$15,$C$16)*IF(ABS(A339)&lt;OutlineParameters!$C$46/2,1,0)</f>
        <v>0</v>
      </c>
      <c r="C339" s="347">
        <f t="shared" si="93"/>
        <v>0</v>
      </c>
      <c r="D339" s="348">
        <f t="shared" si="84"/>
        <v>0</v>
      </c>
      <c r="E339" s="349">
        <f>FlexTests!$C$16*($C$36-ABS(A339))*IF(ABS(A339)&lt;$C$36,1,0)/1000</f>
        <v>0</v>
      </c>
      <c r="F339" s="349">
        <f>IF(NOT(ISNA(I339)),FlexTests!$C$17*(A340-A339)*I339/1000000*($C$36+A339)/1000*IF(ABS(A339)&lt;$C$31/2-FlexTests!$C$18,0,1),0)</f>
        <v>0</v>
      </c>
      <c r="G339" s="349">
        <f>SUM(F$52:$F338)</f>
        <v>0</v>
      </c>
      <c r="H339" s="348">
        <f>CHOOSE(FlexTests!$C$15,E339,G339)</f>
        <v>0</v>
      </c>
      <c r="I339" s="347" t="e">
        <f>IF(ISNA(OutlineParameters!T402*2),OutlineParameters!S402*2,OutlineParameters!T402*2)</f>
        <v>#N/A</v>
      </c>
      <c r="J339" s="347">
        <f>IF(ISNA(RockerConcaveParameters!O398),RockerConcaveParameters!N398,RockerConcaveParameters!O398)</f>
        <v>0</v>
      </c>
      <c r="K339" s="347" t="e">
        <f t="shared" si="94"/>
        <v>#N/A</v>
      </c>
      <c r="L339" s="347" t="e">
        <f t="shared" si="95"/>
        <v>#N/A</v>
      </c>
      <c r="M339" s="347">
        <f t="shared" si="96"/>
        <v>0</v>
      </c>
      <c r="N339" s="347">
        <f t="shared" si="85"/>
        <v>0</v>
      </c>
      <c r="O339" s="347" t="e">
        <f t="shared" si="86"/>
        <v>#N/A</v>
      </c>
      <c r="P339" s="350" t="e">
        <f t="shared" si="97"/>
        <v>#N/A</v>
      </c>
      <c r="Q339" s="347" t="e">
        <f>MIN(IF(H339&gt;0,P339/H339,NA()),FlexTests!$C$20)</f>
        <v>#N/A</v>
      </c>
      <c r="R339" s="347" t="e">
        <f t="shared" si="87"/>
        <v>#N/A</v>
      </c>
      <c r="S339" s="347" t="e">
        <f>SUM(R339:$R$952)</f>
        <v>#N/A</v>
      </c>
      <c r="T339" s="347" t="e">
        <f t="shared" si="88"/>
        <v>#N/A</v>
      </c>
      <c r="U339" s="350" t="e">
        <f>SUM(T339:$T$952)*1000</f>
        <v>#N/A</v>
      </c>
      <c r="V339" s="347" t="e">
        <f>R339*IF(ABS(A339)&lt;FlexTests!$C$19,0,1)</f>
        <v>#N/A</v>
      </c>
      <c r="W339" s="347" t="e">
        <f>SUM(V339:$V$951)</f>
        <v>#N/A</v>
      </c>
      <c r="X339" s="347" t="e">
        <f t="shared" si="98"/>
        <v>#N/A</v>
      </c>
      <c r="Y339" s="350" t="e">
        <f>SUM($X339:X$951)</f>
        <v>#N/A</v>
      </c>
      <c r="Z339" s="347"/>
      <c r="AA339" s="347">
        <f t="shared" si="89"/>
        <v>0</v>
      </c>
      <c r="AB339" s="347">
        <f t="shared" si="90"/>
        <v>0</v>
      </c>
      <c r="AC339" s="347" t="e">
        <f t="shared" si="99"/>
        <v>#N/A</v>
      </c>
      <c r="AD339" s="347" t="e">
        <f t="shared" si="91"/>
        <v>#N/A</v>
      </c>
      <c r="AE339" s="347" t="e">
        <f t="shared" si="92"/>
        <v>#N/A</v>
      </c>
      <c r="AF339" s="347" t="e">
        <f>AD339/'Laminate Schedule'!$E$86/10</f>
        <v>#N/A</v>
      </c>
      <c r="AG339" s="347" t="e">
        <f>AE339/'Laminate Schedule'!$E$90/10</f>
        <v>#N/A</v>
      </c>
      <c r="AH339" s="347">
        <f t="shared" si="100"/>
        <v>0</v>
      </c>
      <c r="AK339" s="567">
        <f t="shared" si="101"/>
        <v>0</v>
      </c>
      <c r="AL339" s="567">
        <f t="shared" si="102"/>
        <v>0</v>
      </c>
      <c r="AM339" s="567">
        <f t="shared" si="103"/>
        <v>0</v>
      </c>
      <c r="AN339" s="347">
        <f>IF(SUM(AK339:AM339)=0,0,(AK339*'Laminate Schedule'!$D$83*'Laminate Schedule'!$C$83+AL339*'Laminate Schedule'!$D$84*'Laminate Schedule'!$C$84+AM339*'Laminate Schedule'!$D$85*'Laminate Schedule'!$C$85)/(AK339*'Laminate Schedule'!$D$83+AL339*'Laminate Schedule'!$D$84+AM339*'Laminate Schedule'!$D$85))</f>
        <v>0</v>
      </c>
      <c r="AO339" s="347">
        <f>AK339*'Laminate Schedule'!$L$12+AL339*'Laminate Schedule'!$L$13+AM339*'Laminate Schedule'!$L$14</f>
        <v>0</v>
      </c>
    </row>
    <row r="340" spans="1:41" s="244" customFormat="1">
      <c r="A340" s="567">
        <v>-611</v>
      </c>
      <c r="B340" s="347">
        <f>IF(ABS(A340)&lt;$C$17,$C$15,$C$16)*IF(ABS(A340)&lt;OutlineParameters!$C$46/2,1,0)</f>
        <v>0</v>
      </c>
      <c r="C340" s="347">
        <f t="shared" si="93"/>
        <v>0</v>
      </c>
      <c r="D340" s="348">
        <f t="shared" si="84"/>
        <v>0</v>
      </c>
      <c r="E340" s="349">
        <f>FlexTests!$C$16*($C$36-ABS(A340))*IF(ABS(A340)&lt;$C$36,1,0)/1000</f>
        <v>0</v>
      </c>
      <c r="F340" s="349">
        <f>IF(NOT(ISNA(I340)),FlexTests!$C$17*(A341-A340)*I340/1000000*($C$36+A340)/1000*IF(ABS(A340)&lt;$C$31/2-FlexTests!$C$18,0,1),0)</f>
        <v>0</v>
      </c>
      <c r="G340" s="349">
        <f>SUM(F$52:$F339)</f>
        <v>0</v>
      </c>
      <c r="H340" s="348">
        <f>CHOOSE(FlexTests!$C$15,E340,G340)</f>
        <v>0</v>
      </c>
      <c r="I340" s="347" t="e">
        <f>IF(ISNA(OutlineParameters!T403*2),OutlineParameters!S403*2,OutlineParameters!T403*2)</f>
        <v>#N/A</v>
      </c>
      <c r="J340" s="347">
        <f>IF(ISNA(RockerConcaveParameters!O399),RockerConcaveParameters!N399,RockerConcaveParameters!O399)</f>
        <v>0</v>
      </c>
      <c r="K340" s="347" t="e">
        <f t="shared" si="94"/>
        <v>#N/A</v>
      </c>
      <c r="L340" s="347" t="e">
        <f t="shared" si="95"/>
        <v>#N/A</v>
      </c>
      <c r="M340" s="347">
        <f t="shared" si="96"/>
        <v>0</v>
      </c>
      <c r="N340" s="347">
        <f t="shared" si="85"/>
        <v>0</v>
      </c>
      <c r="O340" s="347" t="e">
        <f t="shared" si="86"/>
        <v>#N/A</v>
      </c>
      <c r="P340" s="350" t="e">
        <f t="shared" si="97"/>
        <v>#N/A</v>
      </c>
      <c r="Q340" s="347" t="e">
        <f>MIN(IF(H340&gt;0,P340/H340,NA()),FlexTests!$C$20)</f>
        <v>#N/A</v>
      </c>
      <c r="R340" s="347" t="e">
        <f t="shared" si="87"/>
        <v>#N/A</v>
      </c>
      <c r="S340" s="347" t="e">
        <f>SUM(R340:$R$952)</f>
        <v>#N/A</v>
      </c>
      <c r="T340" s="347" t="e">
        <f t="shared" si="88"/>
        <v>#N/A</v>
      </c>
      <c r="U340" s="350" t="e">
        <f>SUM(T340:$T$952)*1000</f>
        <v>#N/A</v>
      </c>
      <c r="V340" s="347" t="e">
        <f>R340*IF(ABS(A340)&lt;FlexTests!$C$19,0,1)</f>
        <v>#N/A</v>
      </c>
      <c r="W340" s="347" t="e">
        <f>SUM(V340:$V$951)</f>
        <v>#N/A</v>
      </c>
      <c r="X340" s="347" t="e">
        <f t="shared" si="98"/>
        <v>#N/A</v>
      </c>
      <c r="Y340" s="350" t="e">
        <f>SUM($X340:X$951)</f>
        <v>#N/A</v>
      </c>
      <c r="Z340" s="347"/>
      <c r="AA340" s="347">
        <f t="shared" si="89"/>
        <v>0</v>
      </c>
      <c r="AB340" s="347">
        <f t="shared" si="90"/>
        <v>0</v>
      </c>
      <c r="AC340" s="347" t="e">
        <f t="shared" si="99"/>
        <v>#N/A</v>
      </c>
      <c r="AD340" s="347" t="e">
        <f t="shared" si="91"/>
        <v>#N/A</v>
      </c>
      <c r="AE340" s="347" t="e">
        <f t="shared" si="92"/>
        <v>#N/A</v>
      </c>
      <c r="AF340" s="347" t="e">
        <f>AD340/'Laminate Schedule'!$E$86/10</f>
        <v>#N/A</v>
      </c>
      <c r="AG340" s="347" t="e">
        <f>AE340/'Laminate Schedule'!$E$90/10</f>
        <v>#N/A</v>
      </c>
      <c r="AH340" s="347">
        <f t="shared" si="100"/>
        <v>0</v>
      </c>
      <c r="AK340" s="567">
        <f t="shared" si="101"/>
        <v>0</v>
      </c>
      <c r="AL340" s="567">
        <f t="shared" si="102"/>
        <v>0</v>
      </c>
      <c r="AM340" s="567">
        <f t="shared" si="103"/>
        <v>0</v>
      </c>
      <c r="AN340" s="347">
        <f>IF(SUM(AK340:AM340)=0,0,(AK340*'Laminate Schedule'!$D$83*'Laminate Schedule'!$C$83+AL340*'Laminate Schedule'!$D$84*'Laminate Schedule'!$C$84+AM340*'Laminate Schedule'!$D$85*'Laminate Schedule'!$C$85)/(AK340*'Laminate Schedule'!$D$83+AL340*'Laminate Schedule'!$D$84+AM340*'Laminate Schedule'!$D$85))</f>
        <v>0</v>
      </c>
      <c r="AO340" s="347">
        <f>AK340*'Laminate Schedule'!$L$12+AL340*'Laminate Schedule'!$L$13+AM340*'Laminate Schedule'!$L$14</f>
        <v>0</v>
      </c>
    </row>
    <row r="341" spans="1:41" s="244" customFormat="1">
      <c r="A341" s="567">
        <v>-610</v>
      </c>
      <c r="B341" s="347">
        <f>IF(ABS(A341)&lt;$C$17,$C$15,$C$16)*IF(ABS(A341)&lt;OutlineParameters!$C$46/2,1,0)</f>
        <v>0</v>
      </c>
      <c r="C341" s="347">
        <f t="shared" si="93"/>
        <v>0</v>
      </c>
      <c r="D341" s="348">
        <f t="shared" si="84"/>
        <v>0</v>
      </c>
      <c r="E341" s="349">
        <f>FlexTests!$C$16*($C$36-ABS(A341))*IF(ABS(A341)&lt;$C$36,1,0)/1000</f>
        <v>0</v>
      </c>
      <c r="F341" s="349">
        <f>IF(NOT(ISNA(I341)),FlexTests!$C$17*(A342-A341)*I341/1000000*($C$36+A341)/1000*IF(ABS(A341)&lt;$C$31/2-FlexTests!$C$18,0,1),0)</f>
        <v>0</v>
      </c>
      <c r="G341" s="349">
        <f>SUM(F$52:$F340)</f>
        <v>0</v>
      </c>
      <c r="H341" s="348">
        <f>CHOOSE(FlexTests!$C$15,E341,G341)</f>
        <v>0</v>
      </c>
      <c r="I341" s="347" t="e">
        <f>IF(ISNA(OutlineParameters!T404*2),OutlineParameters!S404*2,OutlineParameters!T404*2)</f>
        <v>#N/A</v>
      </c>
      <c r="J341" s="347">
        <f>IF(ISNA(RockerConcaveParameters!O400),RockerConcaveParameters!N400,RockerConcaveParameters!O400)</f>
        <v>0</v>
      </c>
      <c r="K341" s="347" t="e">
        <f t="shared" si="94"/>
        <v>#N/A</v>
      </c>
      <c r="L341" s="347" t="e">
        <f t="shared" si="95"/>
        <v>#N/A</v>
      </c>
      <c r="M341" s="347">
        <f t="shared" si="96"/>
        <v>0</v>
      </c>
      <c r="N341" s="347">
        <f t="shared" si="85"/>
        <v>0</v>
      </c>
      <c r="O341" s="347" t="e">
        <f t="shared" si="86"/>
        <v>#N/A</v>
      </c>
      <c r="P341" s="350" t="e">
        <f t="shared" si="97"/>
        <v>#N/A</v>
      </c>
      <c r="Q341" s="347" t="e">
        <f>MIN(IF(H341&gt;0,P341/H341,NA()),FlexTests!$C$20)</f>
        <v>#N/A</v>
      </c>
      <c r="R341" s="347" t="e">
        <f t="shared" si="87"/>
        <v>#N/A</v>
      </c>
      <c r="S341" s="347" t="e">
        <f>SUM(R341:$R$952)</f>
        <v>#N/A</v>
      </c>
      <c r="T341" s="347" t="e">
        <f t="shared" si="88"/>
        <v>#N/A</v>
      </c>
      <c r="U341" s="350" t="e">
        <f>SUM(T341:$T$952)*1000</f>
        <v>#N/A</v>
      </c>
      <c r="V341" s="347" t="e">
        <f>R341*IF(ABS(A341)&lt;FlexTests!$C$19,0,1)</f>
        <v>#N/A</v>
      </c>
      <c r="W341" s="347" t="e">
        <f>SUM(V341:$V$951)</f>
        <v>#N/A</v>
      </c>
      <c r="X341" s="347" t="e">
        <f t="shared" si="98"/>
        <v>#N/A</v>
      </c>
      <c r="Y341" s="350" t="e">
        <f>SUM($X341:X$951)</f>
        <v>#N/A</v>
      </c>
      <c r="Z341" s="347"/>
      <c r="AA341" s="347">
        <f t="shared" si="89"/>
        <v>0</v>
      </c>
      <c r="AB341" s="347">
        <f t="shared" si="90"/>
        <v>0</v>
      </c>
      <c r="AC341" s="347" t="e">
        <f t="shared" si="99"/>
        <v>#N/A</v>
      </c>
      <c r="AD341" s="347" t="e">
        <f t="shared" si="91"/>
        <v>#N/A</v>
      </c>
      <c r="AE341" s="347" t="e">
        <f t="shared" si="92"/>
        <v>#N/A</v>
      </c>
      <c r="AF341" s="347" t="e">
        <f>AD341/'Laminate Schedule'!$E$86/10</f>
        <v>#N/A</v>
      </c>
      <c r="AG341" s="347" t="e">
        <f>AE341/'Laminate Schedule'!$E$90/10</f>
        <v>#N/A</v>
      </c>
      <c r="AH341" s="347">
        <f t="shared" si="100"/>
        <v>0</v>
      </c>
      <c r="AK341" s="567">
        <f t="shared" si="101"/>
        <v>0</v>
      </c>
      <c r="AL341" s="567">
        <f t="shared" si="102"/>
        <v>0</v>
      </c>
      <c r="AM341" s="567">
        <f t="shared" si="103"/>
        <v>0</v>
      </c>
      <c r="AN341" s="347">
        <f>IF(SUM(AK341:AM341)=0,0,(AK341*'Laminate Schedule'!$D$83*'Laminate Schedule'!$C$83+AL341*'Laminate Schedule'!$D$84*'Laminate Schedule'!$C$84+AM341*'Laminate Schedule'!$D$85*'Laminate Schedule'!$C$85)/(AK341*'Laminate Schedule'!$D$83+AL341*'Laminate Schedule'!$D$84+AM341*'Laminate Schedule'!$D$85))</f>
        <v>0</v>
      </c>
      <c r="AO341" s="347">
        <f>AK341*'Laminate Schedule'!$L$12+AL341*'Laminate Schedule'!$L$13+AM341*'Laminate Schedule'!$L$14</f>
        <v>0</v>
      </c>
    </row>
    <row r="342" spans="1:41" s="244" customFormat="1">
      <c r="A342" s="567">
        <v>-609</v>
      </c>
      <c r="B342" s="347">
        <f>IF(ABS(A342)&lt;$C$17,$C$15,$C$16)*IF(ABS(A342)&lt;OutlineParameters!$C$46/2,1,0)</f>
        <v>0</v>
      </c>
      <c r="C342" s="347">
        <f t="shared" si="93"/>
        <v>0</v>
      </c>
      <c r="D342" s="348">
        <f t="shared" si="84"/>
        <v>0</v>
      </c>
      <c r="E342" s="349">
        <f>FlexTests!$C$16*($C$36-ABS(A342))*IF(ABS(A342)&lt;$C$36,1,0)/1000</f>
        <v>0</v>
      </c>
      <c r="F342" s="349">
        <f>IF(NOT(ISNA(I342)),FlexTests!$C$17*(A343-A342)*I342/1000000*($C$36+A342)/1000*IF(ABS(A342)&lt;$C$31/2-FlexTests!$C$18,0,1),0)</f>
        <v>0</v>
      </c>
      <c r="G342" s="349">
        <f>SUM(F$52:$F341)</f>
        <v>0</v>
      </c>
      <c r="H342" s="348">
        <f>CHOOSE(FlexTests!$C$15,E342,G342)</f>
        <v>0</v>
      </c>
      <c r="I342" s="347" t="e">
        <f>IF(ISNA(OutlineParameters!T405*2),OutlineParameters!S405*2,OutlineParameters!T405*2)</f>
        <v>#N/A</v>
      </c>
      <c r="J342" s="347">
        <f>IF(ISNA(RockerConcaveParameters!O401),RockerConcaveParameters!N401,RockerConcaveParameters!O401)</f>
        <v>0</v>
      </c>
      <c r="K342" s="347" t="e">
        <f t="shared" si="94"/>
        <v>#N/A</v>
      </c>
      <c r="L342" s="347" t="e">
        <f t="shared" si="95"/>
        <v>#N/A</v>
      </c>
      <c r="M342" s="347">
        <f t="shared" si="96"/>
        <v>0</v>
      </c>
      <c r="N342" s="347">
        <f t="shared" si="85"/>
        <v>0</v>
      </c>
      <c r="O342" s="347" t="e">
        <f t="shared" si="86"/>
        <v>#N/A</v>
      </c>
      <c r="P342" s="350" t="e">
        <f t="shared" si="97"/>
        <v>#N/A</v>
      </c>
      <c r="Q342" s="347" t="e">
        <f>MIN(IF(H342&gt;0,P342/H342,NA()),FlexTests!$C$20)</f>
        <v>#N/A</v>
      </c>
      <c r="R342" s="347" t="e">
        <f t="shared" si="87"/>
        <v>#N/A</v>
      </c>
      <c r="S342" s="347" t="e">
        <f>SUM(R342:$R$952)</f>
        <v>#N/A</v>
      </c>
      <c r="T342" s="347" t="e">
        <f t="shared" si="88"/>
        <v>#N/A</v>
      </c>
      <c r="U342" s="350" t="e">
        <f>SUM(T342:$T$952)*1000</f>
        <v>#N/A</v>
      </c>
      <c r="V342" s="347" t="e">
        <f>R342*IF(ABS(A342)&lt;FlexTests!$C$19,0,1)</f>
        <v>#N/A</v>
      </c>
      <c r="W342" s="347" t="e">
        <f>SUM(V342:$V$951)</f>
        <v>#N/A</v>
      </c>
      <c r="X342" s="347" t="e">
        <f t="shared" si="98"/>
        <v>#N/A</v>
      </c>
      <c r="Y342" s="350" t="e">
        <f>SUM($X342:X$951)</f>
        <v>#N/A</v>
      </c>
      <c r="Z342" s="347"/>
      <c r="AA342" s="347">
        <f t="shared" si="89"/>
        <v>0</v>
      </c>
      <c r="AB342" s="347">
        <f t="shared" si="90"/>
        <v>0</v>
      </c>
      <c r="AC342" s="347" t="e">
        <f t="shared" si="99"/>
        <v>#N/A</v>
      </c>
      <c r="AD342" s="347" t="e">
        <f t="shared" si="91"/>
        <v>#N/A</v>
      </c>
      <c r="AE342" s="347" t="e">
        <f t="shared" si="92"/>
        <v>#N/A</v>
      </c>
      <c r="AF342" s="347" t="e">
        <f>AD342/'Laminate Schedule'!$E$86/10</f>
        <v>#N/A</v>
      </c>
      <c r="AG342" s="347" t="e">
        <f>AE342/'Laminate Schedule'!$E$90/10</f>
        <v>#N/A</v>
      </c>
      <c r="AH342" s="347">
        <f t="shared" si="100"/>
        <v>0</v>
      </c>
      <c r="AK342" s="567">
        <f t="shared" si="101"/>
        <v>0</v>
      </c>
      <c r="AL342" s="567">
        <f t="shared" si="102"/>
        <v>0</v>
      </c>
      <c r="AM342" s="567">
        <f t="shared" si="103"/>
        <v>0</v>
      </c>
      <c r="AN342" s="347">
        <f>IF(SUM(AK342:AM342)=0,0,(AK342*'Laminate Schedule'!$D$83*'Laminate Schedule'!$C$83+AL342*'Laminate Schedule'!$D$84*'Laminate Schedule'!$C$84+AM342*'Laminate Schedule'!$D$85*'Laminate Schedule'!$C$85)/(AK342*'Laminate Schedule'!$D$83+AL342*'Laminate Schedule'!$D$84+AM342*'Laminate Schedule'!$D$85))</f>
        <v>0</v>
      </c>
      <c r="AO342" s="347">
        <f>AK342*'Laminate Schedule'!$L$12+AL342*'Laminate Schedule'!$L$13+AM342*'Laminate Schedule'!$L$14</f>
        <v>0</v>
      </c>
    </row>
    <row r="343" spans="1:41" s="244" customFormat="1">
      <c r="A343" s="567">
        <v>-608</v>
      </c>
      <c r="B343" s="347">
        <f>IF(ABS(A343)&lt;$C$17,$C$15,$C$16)*IF(ABS(A343)&lt;OutlineParameters!$C$46/2,1,0)</f>
        <v>0</v>
      </c>
      <c r="C343" s="347">
        <f t="shared" si="93"/>
        <v>0</v>
      </c>
      <c r="D343" s="348">
        <f t="shared" si="84"/>
        <v>0</v>
      </c>
      <c r="E343" s="349">
        <f>FlexTests!$C$16*($C$36-ABS(A343))*IF(ABS(A343)&lt;$C$36,1,0)/1000</f>
        <v>0</v>
      </c>
      <c r="F343" s="349">
        <f>IF(NOT(ISNA(I343)),FlexTests!$C$17*(A344-A343)*I343/1000000*($C$36+A343)/1000*IF(ABS(A343)&lt;$C$31/2-FlexTests!$C$18,0,1),0)</f>
        <v>0</v>
      </c>
      <c r="G343" s="349">
        <f>SUM(F$52:$F342)</f>
        <v>0</v>
      </c>
      <c r="H343" s="348">
        <f>CHOOSE(FlexTests!$C$15,E343,G343)</f>
        <v>0</v>
      </c>
      <c r="I343" s="347" t="e">
        <f>IF(ISNA(OutlineParameters!T406*2),OutlineParameters!S406*2,OutlineParameters!T406*2)</f>
        <v>#N/A</v>
      </c>
      <c r="J343" s="347">
        <f>IF(ISNA(RockerConcaveParameters!O402),RockerConcaveParameters!N402,RockerConcaveParameters!O402)</f>
        <v>0</v>
      </c>
      <c r="K343" s="347" t="e">
        <f t="shared" si="94"/>
        <v>#N/A</v>
      </c>
      <c r="L343" s="347" t="e">
        <f t="shared" si="95"/>
        <v>#N/A</v>
      </c>
      <c r="M343" s="347">
        <f t="shared" si="96"/>
        <v>0</v>
      </c>
      <c r="N343" s="347">
        <f t="shared" si="85"/>
        <v>0</v>
      </c>
      <c r="O343" s="347" t="e">
        <f t="shared" si="86"/>
        <v>#N/A</v>
      </c>
      <c r="P343" s="350" t="e">
        <f t="shared" si="97"/>
        <v>#N/A</v>
      </c>
      <c r="Q343" s="347" t="e">
        <f>MIN(IF(H343&gt;0,P343/H343,NA()),FlexTests!$C$20)</f>
        <v>#N/A</v>
      </c>
      <c r="R343" s="347" t="e">
        <f t="shared" si="87"/>
        <v>#N/A</v>
      </c>
      <c r="S343" s="347" t="e">
        <f>SUM(R343:$R$952)</f>
        <v>#N/A</v>
      </c>
      <c r="T343" s="347" t="e">
        <f t="shared" si="88"/>
        <v>#N/A</v>
      </c>
      <c r="U343" s="350" t="e">
        <f>SUM(T343:$T$952)*1000</f>
        <v>#N/A</v>
      </c>
      <c r="V343" s="347" t="e">
        <f>R343*IF(ABS(A343)&lt;FlexTests!$C$19,0,1)</f>
        <v>#N/A</v>
      </c>
      <c r="W343" s="347" t="e">
        <f>SUM(V343:$V$951)</f>
        <v>#N/A</v>
      </c>
      <c r="X343" s="347" t="e">
        <f t="shared" si="98"/>
        <v>#N/A</v>
      </c>
      <c r="Y343" s="350" t="e">
        <f>SUM($X343:X$951)</f>
        <v>#N/A</v>
      </c>
      <c r="Z343" s="347"/>
      <c r="AA343" s="347">
        <f t="shared" si="89"/>
        <v>0</v>
      </c>
      <c r="AB343" s="347">
        <f t="shared" si="90"/>
        <v>0</v>
      </c>
      <c r="AC343" s="347" t="e">
        <f t="shared" si="99"/>
        <v>#N/A</v>
      </c>
      <c r="AD343" s="347" t="e">
        <f t="shared" si="91"/>
        <v>#N/A</v>
      </c>
      <c r="AE343" s="347" t="e">
        <f t="shared" si="92"/>
        <v>#N/A</v>
      </c>
      <c r="AF343" s="347" t="e">
        <f>AD343/'Laminate Schedule'!$E$86/10</f>
        <v>#N/A</v>
      </c>
      <c r="AG343" s="347" t="e">
        <f>AE343/'Laminate Schedule'!$E$90/10</f>
        <v>#N/A</v>
      </c>
      <c r="AH343" s="347">
        <f t="shared" si="100"/>
        <v>0</v>
      </c>
      <c r="AK343" s="567">
        <f t="shared" si="101"/>
        <v>0</v>
      </c>
      <c r="AL343" s="567">
        <f t="shared" si="102"/>
        <v>0</v>
      </c>
      <c r="AM343" s="567">
        <f t="shared" si="103"/>
        <v>0</v>
      </c>
      <c r="AN343" s="347">
        <f>IF(SUM(AK343:AM343)=0,0,(AK343*'Laminate Schedule'!$D$83*'Laminate Schedule'!$C$83+AL343*'Laminate Schedule'!$D$84*'Laminate Schedule'!$C$84+AM343*'Laminate Schedule'!$D$85*'Laminate Schedule'!$C$85)/(AK343*'Laminate Schedule'!$D$83+AL343*'Laminate Schedule'!$D$84+AM343*'Laminate Schedule'!$D$85))</f>
        <v>0</v>
      </c>
      <c r="AO343" s="347">
        <f>AK343*'Laminate Schedule'!$L$12+AL343*'Laminate Schedule'!$L$13+AM343*'Laminate Schedule'!$L$14</f>
        <v>0</v>
      </c>
    </row>
    <row r="344" spans="1:41" s="244" customFormat="1">
      <c r="A344" s="567">
        <v>-607</v>
      </c>
      <c r="B344" s="347">
        <f>IF(ABS(A344)&lt;$C$17,$C$15,$C$16)*IF(ABS(A344)&lt;OutlineParameters!$C$46/2,1,0)</f>
        <v>0</v>
      </c>
      <c r="C344" s="347">
        <f t="shared" si="93"/>
        <v>0</v>
      </c>
      <c r="D344" s="348">
        <f t="shared" si="84"/>
        <v>0</v>
      </c>
      <c r="E344" s="349">
        <f>FlexTests!$C$16*($C$36-ABS(A344))*IF(ABS(A344)&lt;$C$36,1,0)/1000</f>
        <v>0</v>
      </c>
      <c r="F344" s="349">
        <f>IF(NOT(ISNA(I344)),FlexTests!$C$17*(A345-A344)*I344/1000000*($C$36+A344)/1000*IF(ABS(A344)&lt;$C$31/2-FlexTests!$C$18,0,1),0)</f>
        <v>0</v>
      </c>
      <c r="G344" s="349">
        <f>SUM(F$52:$F343)</f>
        <v>0</v>
      </c>
      <c r="H344" s="348">
        <f>CHOOSE(FlexTests!$C$15,E344,G344)</f>
        <v>0</v>
      </c>
      <c r="I344" s="347" t="e">
        <f>IF(ISNA(OutlineParameters!T407*2),OutlineParameters!S407*2,OutlineParameters!T407*2)</f>
        <v>#N/A</v>
      </c>
      <c r="J344" s="347">
        <f>IF(ISNA(RockerConcaveParameters!O403),RockerConcaveParameters!N403,RockerConcaveParameters!O403)</f>
        <v>0</v>
      </c>
      <c r="K344" s="347" t="e">
        <f t="shared" si="94"/>
        <v>#N/A</v>
      </c>
      <c r="L344" s="347" t="e">
        <f t="shared" si="95"/>
        <v>#N/A</v>
      </c>
      <c r="M344" s="347">
        <f t="shared" si="96"/>
        <v>0</v>
      </c>
      <c r="N344" s="347">
        <f t="shared" si="85"/>
        <v>0</v>
      </c>
      <c r="O344" s="347" t="e">
        <f t="shared" si="86"/>
        <v>#N/A</v>
      </c>
      <c r="P344" s="350" t="e">
        <f t="shared" si="97"/>
        <v>#N/A</v>
      </c>
      <c r="Q344" s="347" t="e">
        <f>MIN(IF(H344&gt;0,P344/H344,NA()),FlexTests!$C$20)</f>
        <v>#N/A</v>
      </c>
      <c r="R344" s="347" t="e">
        <f t="shared" si="87"/>
        <v>#N/A</v>
      </c>
      <c r="S344" s="347" t="e">
        <f>SUM(R344:$R$952)</f>
        <v>#N/A</v>
      </c>
      <c r="T344" s="347" t="e">
        <f t="shared" si="88"/>
        <v>#N/A</v>
      </c>
      <c r="U344" s="350" t="e">
        <f>SUM(T344:$T$952)*1000</f>
        <v>#N/A</v>
      </c>
      <c r="V344" s="347" t="e">
        <f>R344*IF(ABS(A344)&lt;FlexTests!$C$19,0,1)</f>
        <v>#N/A</v>
      </c>
      <c r="W344" s="347" t="e">
        <f>SUM(V344:$V$951)</f>
        <v>#N/A</v>
      </c>
      <c r="X344" s="347" t="e">
        <f t="shared" si="98"/>
        <v>#N/A</v>
      </c>
      <c r="Y344" s="350" t="e">
        <f>SUM($X344:X$951)</f>
        <v>#N/A</v>
      </c>
      <c r="Z344" s="347"/>
      <c r="AA344" s="347">
        <f t="shared" si="89"/>
        <v>0</v>
      </c>
      <c r="AB344" s="347">
        <f t="shared" si="90"/>
        <v>0</v>
      </c>
      <c r="AC344" s="347" t="e">
        <f t="shared" si="99"/>
        <v>#N/A</v>
      </c>
      <c r="AD344" s="347" t="e">
        <f t="shared" si="91"/>
        <v>#N/A</v>
      </c>
      <c r="AE344" s="347" t="e">
        <f t="shared" si="92"/>
        <v>#N/A</v>
      </c>
      <c r="AF344" s="347" t="e">
        <f>AD344/'Laminate Schedule'!$E$86/10</f>
        <v>#N/A</v>
      </c>
      <c r="AG344" s="347" t="e">
        <f>AE344/'Laminate Schedule'!$E$90/10</f>
        <v>#N/A</v>
      </c>
      <c r="AH344" s="347">
        <f t="shared" si="100"/>
        <v>0</v>
      </c>
      <c r="AK344" s="567">
        <f t="shared" si="101"/>
        <v>0</v>
      </c>
      <c r="AL344" s="567">
        <f t="shared" si="102"/>
        <v>0</v>
      </c>
      <c r="AM344" s="567">
        <f t="shared" si="103"/>
        <v>0</v>
      </c>
      <c r="AN344" s="347">
        <f>IF(SUM(AK344:AM344)=0,0,(AK344*'Laminate Schedule'!$D$83*'Laminate Schedule'!$C$83+AL344*'Laminate Schedule'!$D$84*'Laminate Schedule'!$C$84+AM344*'Laminate Schedule'!$D$85*'Laminate Schedule'!$C$85)/(AK344*'Laminate Schedule'!$D$83+AL344*'Laminate Schedule'!$D$84+AM344*'Laminate Schedule'!$D$85))</f>
        <v>0</v>
      </c>
      <c r="AO344" s="347">
        <f>AK344*'Laminate Schedule'!$L$12+AL344*'Laminate Schedule'!$L$13+AM344*'Laminate Schedule'!$L$14</f>
        <v>0</v>
      </c>
    </row>
    <row r="345" spans="1:41" s="244" customFormat="1">
      <c r="A345" s="567">
        <v>-606</v>
      </c>
      <c r="B345" s="347">
        <f>IF(ABS(A345)&lt;$C$17,$C$15,$C$16)*IF(ABS(A345)&lt;OutlineParameters!$C$46/2,1,0)</f>
        <v>0</v>
      </c>
      <c r="C345" s="347">
        <f t="shared" si="93"/>
        <v>0</v>
      </c>
      <c r="D345" s="348">
        <f t="shared" si="84"/>
        <v>0</v>
      </c>
      <c r="E345" s="349">
        <f>FlexTests!$C$16*($C$36-ABS(A345))*IF(ABS(A345)&lt;$C$36,1,0)/1000</f>
        <v>0</v>
      </c>
      <c r="F345" s="349">
        <f>IF(NOT(ISNA(I345)),FlexTests!$C$17*(A346-A345)*I345/1000000*($C$36+A345)/1000*IF(ABS(A345)&lt;$C$31/2-FlexTests!$C$18,0,1),0)</f>
        <v>0</v>
      </c>
      <c r="G345" s="349">
        <f>SUM(F$52:$F344)</f>
        <v>0</v>
      </c>
      <c r="H345" s="348">
        <f>CHOOSE(FlexTests!$C$15,E345,G345)</f>
        <v>0</v>
      </c>
      <c r="I345" s="347" t="e">
        <f>IF(ISNA(OutlineParameters!T408*2),OutlineParameters!S408*2,OutlineParameters!T408*2)</f>
        <v>#N/A</v>
      </c>
      <c r="J345" s="347">
        <f>IF(ISNA(RockerConcaveParameters!O404),RockerConcaveParameters!N404,RockerConcaveParameters!O404)</f>
        <v>0</v>
      </c>
      <c r="K345" s="347" t="e">
        <f t="shared" si="94"/>
        <v>#N/A</v>
      </c>
      <c r="L345" s="347" t="e">
        <f t="shared" si="95"/>
        <v>#N/A</v>
      </c>
      <c r="M345" s="347">
        <f t="shared" si="96"/>
        <v>0</v>
      </c>
      <c r="N345" s="347">
        <f t="shared" si="85"/>
        <v>0</v>
      </c>
      <c r="O345" s="347" t="e">
        <f t="shared" si="86"/>
        <v>#N/A</v>
      </c>
      <c r="P345" s="350" t="e">
        <f t="shared" si="97"/>
        <v>#N/A</v>
      </c>
      <c r="Q345" s="347" t="e">
        <f>MIN(IF(H345&gt;0,P345/H345,NA()),FlexTests!$C$20)</f>
        <v>#N/A</v>
      </c>
      <c r="R345" s="347" t="e">
        <f t="shared" si="87"/>
        <v>#N/A</v>
      </c>
      <c r="S345" s="347" t="e">
        <f>SUM(R345:$R$952)</f>
        <v>#N/A</v>
      </c>
      <c r="T345" s="347" t="e">
        <f t="shared" si="88"/>
        <v>#N/A</v>
      </c>
      <c r="U345" s="350" t="e">
        <f>SUM(T345:$T$952)*1000</f>
        <v>#N/A</v>
      </c>
      <c r="V345" s="347" t="e">
        <f>R345*IF(ABS(A345)&lt;FlexTests!$C$19,0,1)</f>
        <v>#N/A</v>
      </c>
      <c r="W345" s="347" t="e">
        <f>SUM(V345:$V$951)</f>
        <v>#N/A</v>
      </c>
      <c r="X345" s="347" t="e">
        <f t="shared" si="98"/>
        <v>#N/A</v>
      </c>
      <c r="Y345" s="350" t="e">
        <f>SUM($X345:X$951)</f>
        <v>#N/A</v>
      </c>
      <c r="Z345" s="347"/>
      <c r="AA345" s="347">
        <f t="shared" si="89"/>
        <v>0</v>
      </c>
      <c r="AB345" s="347">
        <f t="shared" si="90"/>
        <v>0</v>
      </c>
      <c r="AC345" s="347" t="e">
        <f t="shared" si="99"/>
        <v>#N/A</v>
      </c>
      <c r="AD345" s="347" t="e">
        <f t="shared" si="91"/>
        <v>#N/A</v>
      </c>
      <c r="AE345" s="347" t="e">
        <f t="shared" si="92"/>
        <v>#N/A</v>
      </c>
      <c r="AF345" s="347" t="e">
        <f>AD345/'Laminate Schedule'!$E$86/10</f>
        <v>#N/A</v>
      </c>
      <c r="AG345" s="347" t="e">
        <f>AE345/'Laminate Schedule'!$E$90/10</f>
        <v>#N/A</v>
      </c>
      <c r="AH345" s="347">
        <f t="shared" si="100"/>
        <v>0</v>
      </c>
      <c r="AK345" s="567">
        <f t="shared" si="101"/>
        <v>0</v>
      </c>
      <c r="AL345" s="567">
        <f t="shared" si="102"/>
        <v>0</v>
      </c>
      <c r="AM345" s="567">
        <f t="shared" si="103"/>
        <v>0</v>
      </c>
      <c r="AN345" s="347">
        <f>IF(SUM(AK345:AM345)=0,0,(AK345*'Laminate Schedule'!$D$83*'Laminate Schedule'!$C$83+AL345*'Laminate Schedule'!$D$84*'Laminate Schedule'!$C$84+AM345*'Laminate Schedule'!$D$85*'Laminate Schedule'!$C$85)/(AK345*'Laminate Schedule'!$D$83+AL345*'Laminate Schedule'!$D$84+AM345*'Laminate Schedule'!$D$85))</f>
        <v>0</v>
      </c>
      <c r="AO345" s="347">
        <f>AK345*'Laminate Schedule'!$L$12+AL345*'Laminate Schedule'!$L$13+AM345*'Laminate Schedule'!$L$14</f>
        <v>0</v>
      </c>
    </row>
    <row r="346" spans="1:41" s="244" customFormat="1">
      <c r="A346" s="567">
        <v>-605</v>
      </c>
      <c r="B346" s="347">
        <f>IF(ABS(A346)&lt;$C$17,$C$15,$C$16)*IF(ABS(A346)&lt;OutlineParameters!$C$46/2,1,0)</f>
        <v>0</v>
      </c>
      <c r="C346" s="347">
        <f t="shared" si="93"/>
        <v>0</v>
      </c>
      <c r="D346" s="348">
        <f t="shared" si="84"/>
        <v>0</v>
      </c>
      <c r="E346" s="349">
        <f>FlexTests!$C$16*($C$36-ABS(A346))*IF(ABS(A346)&lt;$C$36,1,0)/1000</f>
        <v>0</v>
      </c>
      <c r="F346" s="349">
        <f>IF(NOT(ISNA(I346)),FlexTests!$C$17*(A347-A346)*I346/1000000*($C$36+A346)/1000*IF(ABS(A346)&lt;$C$31/2-FlexTests!$C$18,0,1),0)</f>
        <v>0</v>
      </c>
      <c r="G346" s="349">
        <f>SUM(F$52:$F345)</f>
        <v>0</v>
      </c>
      <c r="H346" s="348">
        <f>CHOOSE(FlexTests!$C$15,E346,G346)</f>
        <v>0</v>
      </c>
      <c r="I346" s="347" t="e">
        <f>IF(ISNA(OutlineParameters!T409*2),OutlineParameters!S409*2,OutlineParameters!T409*2)</f>
        <v>#N/A</v>
      </c>
      <c r="J346" s="347">
        <f>IF(ISNA(RockerConcaveParameters!O405),RockerConcaveParameters!N405,RockerConcaveParameters!O405)</f>
        <v>0</v>
      </c>
      <c r="K346" s="347" t="e">
        <f t="shared" si="94"/>
        <v>#N/A</v>
      </c>
      <c r="L346" s="347" t="e">
        <f t="shared" si="95"/>
        <v>#N/A</v>
      </c>
      <c r="M346" s="347">
        <f t="shared" si="96"/>
        <v>0</v>
      </c>
      <c r="N346" s="347">
        <f t="shared" si="85"/>
        <v>0</v>
      </c>
      <c r="O346" s="347" t="e">
        <f t="shared" si="86"/>
        <v>#N/A</v>
      </c>
      <c r="P346" s="350" t="e">
        <f t="shared" si="97"/>
        <v>#N/A</v>
      </c>
      <c r="Q346" s="347" t="e">
        <f>MIN(IF(H346&gt;0,P346/H346,NA()),FlexTests!$C$20)</f>
        <v>#N/A</v>
      </c>
      <c r="R346" s="347" t="e">
        <f t="shared" si="87"/>
        <v>#N/A</v>
      </c>
      <c r="S346" s="347" t="e">
        <f>SUM(R346:$R$952)</f>
        <v>#N/A</v>
      </c>
      <c r="T346" s="347" t="e">
        <f t="shared" si="88"/>
        <v>#N/A</v>
      </c>
      <c r="U346" s="350" t="e">
        <f>SUM(T346:$T$952)*1000</f>
        <v>#N/A</v>
      </c>
      <c r="V346" s="347" t="e">
        <f>R346*IF(ABS(A346)&lt;FlexTests!$C$19,0,1)</f>
        <v>#N/A</v>
      </c>
      <c r="W346" s="347" t="e">
        <f>SUM(V346:$V$951)</f>
        <v>#N/A</v>
      </c>
      <c r="X346" s="347" t="e">
        <f t="shared" si="98"/>
        <v>#N/A</v>
      </c>
      <c r="Y346" s="350" t="e">
        <f>SUM($X346:X$951)</f>
        <v>#N/A</v>
      </c>
      <c r="Z346" s="347"/>
      <c r="AA346" s="347">
        <f t="shared" si="89"/>
        <v>0</v>
      </c>
      <c r="AB346" s="347">
        <f t="shared" si="90"/>
        <v>0</v>
      </c>
      <c r="AC346" s="347" t="e">
        <f t="shared" si="99"/>
        <v>#N/A</v>
      </c>
      <c r="AD346" s="347" t="e">
        <f t="shared" si="91"/>
        <v>#N/A</v>
      </c>
      <c r="AE346" s="347" t="e">
        <f t="shared" si="92"/>
        <v>#N/A</v>
      </c>
      <c r="AF346" s="347" t="e">
        <f>AD346/'Laminate Schedule'!$E$86/10</f>
        <v>#N/A</v>
      </c>
      <c r="AG346" s="347" t="e">
        <f>AE346/'Laminate Schedule'!$E$90/10</f>
        <v>#N/A</v>
      </c>
      <c r="AH346" s="347">
        <f t="shared" si="100"/>
        <v>0</v>
      </c>
      <c r="AK346" s="567">
        <f t="shared" si="101"/>
        <v>0</v>
      </c>
      <c r="AL346" s="567">
        <f t="shared" si="102"/>
        <v>0</v>
      </c>
      <c r="AM346" s="567">
        <f t="shared" si="103"/>
        <v>0</v>
      </c>
      <c r="AN346" s="347">
        <f>IF(SUM(AK346:AM346)=0,0,(AK346*'Laminate Schedule'!$D$83*'Laminate Schedule'!$C$83+AL346*'Laminate Schedule'!$D$84*'Laminate Schedule'!$C$84+AM346*'Laminate Schedule'!$D$85*'Laminate Schedule'!$C$85)/(AK346*'Laminate Schedule'!$D$83+AL346*'Laminate Schedule'!$D$84+AM346*'Laminate Schedule'!$D$85))</f>
        <v>0</v>
      </c>
      <c r="AO346" s="347">
        <f>AK346*'Laminate Schedule'!$L$12+AL346*'Laminate Schedule'!$L$13+AM346*'Laminate Schedule'!$L$14</f>
        <v>0</v>
      </c>
    </row>
    <row r="347" spans="1:41" s="244" customFormat="1">
      <c r="A347" s="567">
        <v>-604</v>
      </c>
      <c r="B347" s="347">
        <f>IF(ABS(A347)&lt;$C$17,$C$15,$C$16)*IF(ABS(A347)&lt;OutlineParameters!$C$46/2,1,0)</f>
        <v>0</v>
      </c>
      <c r="C347" s="347">
        <f t="shared" si="93"/>
        <v>0</v>
      </c>
      <c r="D347" s="348">
        <f t="shared" si="84"/>
        <v>0</v>
      </c>
      <c r="E347" s="349">
        <f>FlexTests!$C$16*($C$36-ABS(A347))*IF(ABS(A347)&lt;$C$36,1,0)/1000</f>
        <v>0</v>
      </c>
      <c r="F347" s="349">
        <f>IF(NOT(ISNA(I347)),FlexTests!$C$17*(A348-A347)*I347/1000000*($C$36+A347)/1000*IF(ABS(A347)&lt;$C$31/2-FlexTests!$C$18,0,1),0)</f>
        <v>0</v>
      </c>
      <c r="G347" s="349">
        <f>SUM(F$52:$F346)</f>
        <v>0</v>
      </c>
      <c r="H347" s="348">
        <f>CHOOSE(FlexTests!$C$15,E347,G347)</f>
        <v>0</v>
      </c>
      <c r="I347" s="347" t="e">
        <f>IF(ISNA(OutlineParameters!T410*2),OutlineParameters!S410*2,OutlineParameters!T410*2)</f>
        <v>#N/A</v>
      </c>
      <c r="J347" s="347">
        <f>IF(ISNA(RockerConcaveParameters!O406),RockerConcaveParameters!N406,RockerConcaveParameters!O406)</f>
        <v>0</v>
      </c>
      <c r="K347" s="347" t="e">
        <f t="shared" si="94"/>
        <v>#N/A</v>
      </c>
      <c r="L347" s="347" t="e">
        <f t="shared" si="95"/>
        <v>#N/A</v>
      </c>
      <c r="M347" s="347">
        <f t="shared" si="96"/>
        <v>0</v>
      </c>
      <c r="N347" s="347">
        <f t="shared" si="85"/>
        <v>0</v>
      </c>
      <c r="O347" s="347" t="e">
        <f t="shared" si="86"/>
        <v>#N/A</v>
      </c>
      <c r="P347" s="350" t="e">
        <f t="shared" si="97"/>
        <v>#N/A</v>
      </c>
      <c r="Q347" s="347" t="e">
        <f>MIN(IF(H347&gt;0,P347/H347,NA()),FlexTests!$C$20)</f>
        <v>#N/A</v>
      </c>
      <c r="R347" s="347" t="e">
        <f t="shared" si="87"/>
        <v>#N/A</v>
      </c>
      <c r="S347" s="347" t="e">
        <f>SUM(R347:$R$952)</f>
        <v>#N/A</v>
      </c>
      <c r="T347" s="347" t="e">
        <f t="shared" si="88"/>
        <v>#N/A</v>
      </c>
      <c r="U347" s="350" t="e">
        <f>SUM(T347:$T$952)*1000</f>
        <v>#N/A</v>
      </c>
      <c r="V347" s="347" t="e">
        <f>R347*IF(ABS(A347)&lt;FlexTests!$C$19,0,1)</f>
        <v>#N/A</v>
      </c>
      <c r="W347" s="347" t="e">
        <f>SUM(V347:$V$951)</f>
        <v>#N/A</v>
      </c>
      <c r="X347" s="347" t="e">
        <f t="shared" si="98"/>
        <v>#N/A</v>
      </c>
      <c r="Y347" s="350" t="e">
        <f>SUM($X347:X$951)</f>
        <v>#N/A</v>
      </c>
      <c r="Z347" s="347"/>
      <c r="AA347" s="347">
        <f t="shared" si="89"/>
        <v>0</v>
      </c>
      <c r="AB347" s="347">
        <f t="shared" si="90"/>
        <v>0</v>
      </c>
      <c r="AC347" s="347" t="e">
        <f t="shared" si="99"/>
        <v>#N/A</v>
      </c>
      <c r="AD347" s="347" t="e">
        <f t="shared" si="91"/>
        <v>#N/A</v>
      </c>
      <c r="AE347" s="347" t="e">
        <f t="shared" si="92"/>
        <v>#N/A</v>
      </c>
      <c r="AF347" s="347" t="e">
        <f>AD347/'Laminate Schedule'!$E$86/10</f>
        <v>#N/A</v>
      </c>
      <c r="AG347" s="347" t="e">
        <f>AE347/'Laminate Schedule'!$E$90/10</f>
        <v>#N/A</v>
      </c>
      <c r="AH347" s="347">
        <f t="shared" si="100"/>
        <v>0</v>
      </c>
      <c r="AK347" s="567">
        <f t="shared" si="101"/>
        <v>0</v>
      </c>
      <c r="AL347" s="567">
        <f t="shared" si="102"/>
        <v>0</v>
      </c>
      <c r="AM347" s="567">
        <f t="shared" si="103"/>
        <v>0</v>
      </c>
      <c r="AN347" s="347">
        <f>IF(SUM(AK347:AM347)=0,0,(AK347*'Laminate Schedule'!$D$83*'Laminate Schedule'!$C$83+AL347*'Laminate Schedule'!$D$84*'Laminate Schedule'!$C$84+AM347*'Laminate Schedule'!$D$85*'Laminate Schedule'!$C$85)/(AK347*'Laminate Schedule'!$D$83+AL347*'Laminate Schedule'!$D$84+AM347*'Laminate Schedule'!$D$85))</f>
        <v>0</v>
      </c>
      <c r="AO347" s="347">
        <f>AK347*'Laminate Schedule'!$L$12+AL347*'Laminate Schedule'!$L$13+AM347*'Laminate Schedule'!$L$14</f>
        <v>0</v>
      </c>
    </row>
    <row r="348" spans="1:41" s="244" customFormat="1">
      <c r="A348" s="567">
        <v>-603</v>
      </c>
      <c r="B348" s="347">
        <f>IF(ABS(A348)&lt;$C$17,$C$15,$C$16)*IF(ABS(A348)&lt;OutlineParameters!$C$46/2,1,0)</f>
        <v>0</v>
      </c>
      <c r="C348" s="347">
        <f t="shared" si="93"/>
        <v>0</v>
      </c>
      <c r="D348" s="348">
        <f t="shared" si="84"/>
        <v>0</v>
      </c>
      <c r="E348" s="349">
        <f>FlexTests!$C$16*($C$36-ABS(A348))*IF(ABS(A348)&lt;$C$36,1,0)/1000</f>
        <v>0</v>
      </c>
      <c r="F348" s="349">
        <f>IF(NOT(ISNA(I348)),FlexTests!$C$17*(A349-A348)*I348/1000000*($C$36+A348)/1000*IF(ABS(A348)&lt;$C$31/2-FlexTests!$C$18,0,1),0)</f>
        <v>0</v>
      </c>
      <c r="G348" s="349">
        <f>SUM(F$52:$F347)</f>
        <v>0</v>
      </c>
      <c r="H348" s="348">
        <f>CHOOSE(FlexTests!$C$15,E348,G348)</f>
        <v>0</v>
      </c>
      <c r="I348" s="347" t="e">
        <f>IF(ISNA(OutlineParameters!T411*2),OutlineParameters!S411*2,OutlineParameters!T411*2)</f>
        <v>#N/A</v>
      </c>
      <c r="J348" s="347">
        <f>IF(ISNA(RockerConcaveParameters!O407),RockerConcaveParameters!N407,RockerConcaveParameters!O407)</f>
        <v>0</v>
      </c>
      <c r="K348" s="347" t="e">
        <f t="shared" si="94"/>
        <v>#N/A</v>
      </c>
      <c r="L348" s="347" t="e">
        <f t="shared" si="95"/>
        <v>#N/A</v>
      </c>
      <c r="M348" s="347">
        <f t="shared" si="96"/>
        <v>0</v>
      </c>
      <c r="N348" s="347">
        <f t="shared" si="85"/>
        <v>0</v>
      </c>
      <c r="O348" s="347" t="e">
        <f t="shared" si="86"/>
        <v>#N/A</v>
      </c>
      <c r="P348" s="350" t="e">
        <f t="shared" si="97"/>
        <v>#N/A</v>
      </c>
      <c r="Q348" s="347" t="e">
        <f>MIN(IF(H348&gt;0,P348/H348,NA()),FlexTests!$C$20)</f>
        <v>#N/A</v>
      </c>
      <c r="R348" s="347" t="e">
        <f t="shared" si="87"/>
        <v>#N/A</v>
      </c>
      <c r="S348" s="347" t="e">
        <f>SUM(R348:$R$952)</f>
        <v>#N/A</v>
      </c>
      <c r="T348" s="347" t="e">
        <f t="shared" si="88"/>
        <v>#N/A</v>
      </c>
      <c r="U348" s="350" t="e">
        <f>SUM(T348:$T$952)*1000</f>
        <v>#N/A</v>
      </c>
      <c r="V348" s="347" t="e">
        <f>R348*IF(ABS(A348)&lt;FlexTests!$C$19,0,1)</f>
        <v>#N/A</v>
      </c>
      <c r="W348" s="347" t="e">
        <f>SUM(V348:$V$951)</f>
        <v>#N/A</v>
      </c>
      <c r="X348" s="347" t="e">
        <f t="shared" si="98"/>
        <v>#N/A</v>
      </c>
      <c r="Y348" s="350" t="e">
        <f>SUM($X348:X$951)</f>
        <v>#N/A</v>
      </c>
      <c r="Z348" s="347"/>
      <c r="AA348" s="347">
        <f t="shared" si="89"/>
        <v>0</v>
      </c>
      <c r="AB348" s="347">
        <f t="shared" si="90"/>
        <v>0</v>
      </c>
      <c r="AC348" s="347" t="e">
        <f t="shared" si="99"/>
        <v>#N/A</v>
      </c>
      <c r="AD348" s="347" t="e">
        <f t="shared" si="91"/>
        <v>#N/A</v>
      </c>
      <c r="AE348" s="347" t="e">
        <f t="shared" si="92"/>
        <v>#N/A</v>
      </c>
      <c r="AF348" s="347" t="e">
        <f>AD348/'Laminate Schedule'!$E$86/10</f>
        <v>#N/A</v>
      </c>
      <c r="AG348" s="347" t="e">
        <f>AE348/'Laminate Schedule'!$E$90/10</f>
        <v>#N/A</v>
      </c>
      <c r="AH348" s="347">
        <f t="shared" si="100"/>
        <v>0</v>
      </c>
      <c r="AK348" s="567">
        <f t="shared" si="101"/>
        <v>0</v>
      </c>
      <c r="AL348" s="567">
        <f t="shared" si="102"/>
        <v>0</v>
      </c>
      <c r="AM348" s="567">
        <f t="shared" si="103"/>
        <v>0</v>
      </c>
      <c r="AN348" s="347">
        <f>IF(SUM(AK348:AM348)=0,0,(AK348*'Laminate Schedule'!$D$83*'Laminate Schedule'!$C$83+AL348*'Laminate Schedule'!$D$84*'Laminate Schedule'!$C$84+AM348*'Laminate Schedule'!$D$85*'Laminate Schedule'!$C$85)/(AK348*'Laminate Schedule'!$D$83+AL348*'Laminate Schedule'!$D$84+AM348*'Laminate Schedule'!$D$85))</f>
        <v>0</v>
      </c>
      <c r="AO348" s="347">
        <f>AK348*'Laminate Schedule'!$L$12+AL348*'Laminate Schedule'!$L$13+AM348*'Laminate Schedule'!$L$14</f>
        <v>0</v>
      </c>
    </row>
    <row r="349" spans="1:41" s="244" customFormat="1">
      <c r="A349" s="567">
        <v>-602</v>
      </c>
      <c r="B349" s="347">
        <f>IF(ABS(A349)&lt;$C$17,$C$15,$C$16)*IF(ABS(A349)&lt;OutlineParameters!$C$46/2,1,0)</f>
        <v>0</v>
      </c>
      <c r="C349" s="347">
        <f t="shared" si="93"/>
        <v>0</v>
      </c>
      <c r="D349" s="348">
        <f t="shared" si="84"/>
        <v>0</v>
      </c>
      <c r="E349" s="349">
        <f>FlexTests!$C$16*($C$36-ABS(A349))*IF(ABS(A349)&lt;$C$36,1,0)/1000</f>
        <v>0</v>
      </c>
      <c r="F349" s="349">
        <f>IF(NOT(ISNA(I349)),FlexTests!$C$17*(A350-A349)*I349/1000000*($C$36+A349)/1000*IF(ABS(A349)&lt;$C$31/2-FlexTests!$C$18,0,1),0)</f>
        <v>0</v>
      </c>
      <c r="G349" s="349">
        <f>SUM(F$52:$F348)</f>
        <v>0</v>
      </c>
      <c r="H349" s="348">
        <f>CHOOSE(FlexTests!$C$15,E349,G349)</f>
        <v>0</v>
      </c>
      <c r="I349" s="347" t="e">
        <f>IF(ISNA(OutlineParameters!T412*2),OutlineParameters!S412*2,OutlineParameters!T412*2)</f>
        <v>#N/A</v>
      </c>
      <c r="J349" s="347">
        <f>IF(ISNA(RockerConcaveParameters!O408),RockerConcaveParameters!N408,RockerConcaveParameters!O408)</f>
        <v>0</v>
      </c>
      <c r="K349" s="347" t="e">
        <f t="shared" si="94"/>
        <v>#N/A</v>
      </c>
      <c r="L349" s="347" t="e">
        <f t="shared" si="95"/>
        <v>#N/A</v>
      </c>
      <c r="M349" s="347">
        <f t="shared" si="96"/>
        <v>0</v>
      </c>
      <c r="N349" s="347">
        <f t="shared" si="85"/>
        <v>0</v>
      </c>
      <c r="O349" s="347" t="e">
        <f t="shared" si="86"/>
        <v>#N/A</v>
      </c>
      <c r="P349" s="350" t="e">
        <f t="shared" si="97"/>
        <v>#N/A</v>
      </c>
      <c r="Q349" s="347" t="e">
        <f>MIN(IF(H349&gt;0,P349/H349,NA()),FlexTests!$C$20)</f>
        <v>#N/A</v>
      </c>
      <c r="R349" s="347" t="e">
        <f t="shared" si="87"/>
        <v>#N/A</v>
      </c>
      <c r="S349" s="347" t="e">
        <f>SUM(R349:$R$952)</f>
        <v>#N/A</v>
      </c>
      <c r="T349" s="347" t="e">
        <f t="shared" si="88"/>
        <v>#N/A</v>
      </c>
      <c r="U349" s="350" t="e">
        <f>SUM(T349:$T$952)*1000</f>
        <v>#N/A</v>
      </c>
      <c r="V349" s="347" t="e">
        <f>R349*IF(ABS(A349)&lt;FlexTests!$C$19,0,1)</f>
        <v>#N/A</v>
      </c>
      <c r="W349" s="347" t="e">
        <f>SUM(V349:$V$951)</f>
        <v>#N/A</v>
      </c>
      <c r="X349" s="347" t="e">
        <f t="shared" si="98"/>
        <v>#N/A</v>
      </c>
      <c r="Y349" s="350" t="e">
        <f>SUM($X349:X$951)</f>
        <v>#N/A</v>
      </c>
      <c r="Z349" s="347"/>
      <c r="AA349" s="347">
        <f t="shared" si="89"/>
        <v>0</v>
      </c>
      <c r="AB349" s="347">
        <f t="shared" si="90"/>
        <v>0</v>
      </c>
      <c r="AC349" s="347" t="e">
        <f t="shared" si="99"/>
        <v>#N/A</v>
      </c>
      <c r="AD349" s="347" t="e">
        <f t="shared" si="91"/>
        <v>#N/A</v>
      </c>
      <c r="AE349" s="347" t="e">
        <f t="shared" si="92"/>
        <v>#N/A</v>
      </c>
      <c r="AF349" s="347" t="e">
        <f>AD349/'Laminate Schedule'!$E$86/10</f>
        <v>#N/A</v>
      </c>
      <c r="AG349" s="347" t="e">
        <f>AE349/'Laminate Schedule'!$E$90/10</f>
        <v>#N/A</v>
      </c>
      <c r="AH349" s="347">
        <f t="shared" si="100"/>
        <v>0</v>
      </c>
      <c r="AK349" s="567">
        <f t="shared" si="101"/>
        <v>0</v>
      </c>
      <c r="AL349" s="567">
        <f t="shared" si="102"/>
        <v>0</v>
      </c>
      <c r="AM349" s="567">
        <f t="shared" si="103"/>
        <v>0</v>
      </c>
      <c r="AN349" s="347">
        <f>IF(SUM(AK349:AM349)=0,0,(AK349*'Laminate Schedule'!$D$83*'Laminate Schedule'!$C$83+AL349*'Laminate Schedule'!$D$84*'Laminate Schedule'!$C$84+AM349*'Laminate Schedule'!$D$85*'Laminate Schedule'!$C$85)/(AK349*'Laminate Schedule'!$D$83+AL349*'Laminate Schedule'!$D$84+AM349*'Laminate Schedule'!$D$85))</f>
        <v>0</v>
      </c>
      <c r="AO349" s="347">
        <f>AK349*'Laminate Schedule'!$L$12+AL349*'Laminate Schedule'!$L$13+AM349*'Laminate Schedule'!$L$14</f>
        <v>0</v>
      </c>
    </row>
    <row r="350" spans="1:41" s="244" customFormat="1">
      <c r="A350" s="567">
        <v>-601</v>
      </c>
      <c r="B350" s="347">
        <f>IF(ABS(A350)&lt;$C$17,$C$15,$C$16)*IF(ABS(A350)&lt;OutlineParameters!$C$46/2,1,0)</f>
        <v>0</v>
      </c>
      <c r="C350" s="347">
        <f t="shared" si="93"/>
        <v>0</v>
      </c>
      <c r="D350" s="348">
        <f t="shared" si="84"/>
        <v>0</v>
      </c>
      <c r="E350" s="349">
        <f>FlexTests!$C$16*($C$36-ABS(A350))*IF(ABS(A350)&lt;$C$36,1,0)/1000</f>
        <v>0</v>
      </c>
      <c r="F350" s="349">
        <f>IF(NOT(ISNA(I350)),FlexTests!$C$17*(A351-A350)*I350/1000000*($C$36+A350)/1000*IF(ABS(A350)&lt;$C$31/2-FlexTests!$C$18,0,1),0)</f>
        <v>0</v>
      </c>
      <c r="G350" s="349">
        <f>SUM(F$52:$F349)</f>
        <v>0</v>
      </c>
      <c r="H350" s="348">
        <f>CHOOSE(FlexTests!$C$15,E350,G350)</f>
        <v>0</v>
      </c>
      <c r="I350" s="347" t="e">
        <f>IF(ISNA(OutlineParameters!T413*2),OutlineParameters!S413*2,OutlineParameters!T413*2)</f>
        <v>#N/A</v>
      </c>
      <c r="J350" s="347">
        <f>IF(ISNA(RockerConcaveParameters!O409),RockerConcaveParameters!N409,RockerConcaveParameters!O409)</f>
        <v>0</v>
      </c>
      <c r="K350" s="347" t="e">
        <f t="shared" si="94"/>
        <v>#N/A</v>
      </c>
      <c r="L350" s="347" t="e">
        <f t="shared" si="95"/>
        <v>#N/A</v>
      </c>
      <c r="M350" s="347">
        <f t="shared" si="96"/>
        <v>0</v>
      </c>
      <c r="N350" s="347">
        <f t="shared" si="85"/>
        <v>0</v>
      </c>
      <c r="O350" s="347" t="e">
        <f t="shared" si="86"/>
        <v>#N/A</v>
      </c>
      <c r="P350" s="350" t="e">
        <f t="shared" si="97"/>
        <v>#N/A</v>
      </c>
      <c r="Q350" s="347" t="e">
        <f>MIN(IF(H350&gt;0,P350/H350,NA()),FlexTests!$C$20)</f>
        <v>#N/A</v>
      </c>
      <c r="R350" s="347" t="e">
        <f t="shared" si="87"/>
        <v>#N/A</v>
      </c>
      <c r="S350" s="347" t="e">
        <f>SUM(R350:$R$952)</f>
        <v>#N/A</v>
      </c>
      <c r="T350" s="347" t="e">
        <f t="shared" si="88"/>
        <v>#N/A</v>
      </c>
      <c r="U350" s="350" t="e">
        <f>SUM(T350:$T$952)*1000</f>
        <v>#N/A</v>
      </c>
      <c r="V350" s="347" t="e">
        <f>R350*IF(ABS(A350)&lt;FlexTests!$C$19,0,1)</f>
        <v>#N/A</v>
      </c>
      <c r="W350" s="347" t="e">
        <f>SUM(V350:$V$951)</f>
        <v>#N/A</v>
      </c>
      <c r="X350" s="347" t="e">
        <f t="shared" si="98"/>
        <v>#N/A</v>
      </c>
      <c r="Y350" s="350" t="e">
        <f>SUM($X350:X$951)</f>
        <v>#N/A</v>
      </c>
      <c r="Z350" s="347"/>
      <c r="AA350" s="347">
        <f t="shared" si="89"/>
        <v>0</v>
      </c>
      <c r="AB350" s="347">
        <f t="shared" si="90"/>
        <v>0</v>
      </c>
      <c r="AC350" s="347" t="e">
        <f t="shared" si="99"/>
        <v>#N/A</v>
      </c>
      <c r="AD350" s="347" t="e">
        <f t="shared" si="91"/>
        <v>#N/A</v>
      </c>
      <c r="AE350" s="347" t="e">
        <f t="shared" si="92"/>
        <v>#N/A</v>
      </c>
      <c r="AF350" s="347" t="e">
        <f>AD350/'Laminate Schedule'!$E$86/10</f>
        <v>#N/A</v>
      </c>
      <c r="AG350" s="347" t="e">
        <f>AE350/'Laminate Schedule'!$E$90/10</f>
        <v>#N/A</v>
      </c>
      <c r="AH350" s="347">
        <f t="shared" si="100"/>
        <v>0</v>
      </c>
      <c r="AK350" s="567">
        <f t="shared" si="101"/>
        <v>0</v>
      </c>
      <c r="AL350" s="567">
        <f t="shared" si="102"/>
        <v>0</v>
      </c>
      <c r="AM350" s="567">
        <f t="shared" si="103"/>
        <v>0</v>
      </c>
      <c r="AN350" s="347">
        <f>IF(SUM(AK350:AM350)=0,0,(AK350*'Laminate Schedule'!$D$83*'Laminate Schedule'!$C$83+AL350*'Laminate Schedule'!$D$84*'Laminate Schedule'!$C$84+AM350*'Laminate Schedule'!$D$85*'Laminate Schedule'!$C$85)/(AK350*'Laminate Schedule'!$D$83+AL350*'Laminate Schedule'!$D$84+AM350*'Laminate Schedule'!$D$85))</f>
        <v>0</v>
      </c>
      <c r="AO350" s="347">
        <f>AK350*'Laminate Schedule'!$L$12+AL350*'Laminate Schedule'!$L$13+AM350*'Laminate Schedule'!$L$14</f>
        <v>0</v>
      </c>
    </row>
    <row r="351" spans="1:41" s="244" customFormat="1">
      <c r="A351" s="567">
        <v>-600</v>
      </c>
      <c r="B351" s="347">
        <f>IF(ABS(A351)&lt;$C$17,$C$15,$C$16)*IF(ABS(A351)&lt;OutlineParameters!$C$46/2,1,0)</f>
        <v>0</v>
      </c>
      <c r="C351" s="347">
        <f t="shared" si="93"/>
        <v>6</v>
      </c>
      <c r="D351" s="348">
        <f t="shared" si="84"/>
        <v>6</v>
      </c>
      <c r="E351" s="349">
        <f>FlexTests!$C$16*($C$36-ABS(A351))*IF(ABS(A351)&lt;$C$36,1,0)/1000</f>
        <v>0</v>
      </c>
      <c r="F351" s="349">
        <f>IF(NOT(ISNA(I351)),FlexTests!$C$17*(A352-A351)*I351/1000000*($C$36+A351)/1000*IF(ABS(A351)&lt;$C$31/2-FlexTests!$C$18,0,1),0)</f>
        <v>0</v>
      </c>
      <c r="G351" s="349">
        <f>SUM(F$52:$F350)</f>
        <v>0</v>
      </c>
      <c r="H351" s="348">
        <f>CHOOSE(FlexTests!$C$15,E351,G351)</f>
        <v>0</v>
      </c>
      <c r="I351" s="347">
        <f>IF(ISNA(OutlineParameters!T414*2),OutlineParameters!S414*2,OutlineParameters!T414*2)</f>
        <v>2.0000000949949026E-3</v>
      </c>
      <c r="J351" s="347">
        <f>IF(ISNA(RockerConcaveParameters!O410),RockerConcaveParameters!N410,RockerConcaveParameters!O410)</f>
        <v>1.2990024936213177E-12</v>
      </c>
      <c r="K351" s="347">
        <f t="shared" si="94"/>
        <v>7.9961755697093065E-30</v>
      </c>
      <c r="L351" s="347">
        <f t="shared" si="95"/>
        <v>0</v>
      </c>
      <c r="M351" s="347">
        <f t="shared" si="96"/>
        <v>0</v>
      </c>
      <c r="N351" s="347">
        <f t="shared" si="85"/>
        <v>0</v>
      </c>
      <c r="O351" s="347">
        <f t="shared" si="86"/>
        <v>0</v>
      </c>
      <c r="P351" s="350">
        <f t="shared" si="97"/>
        <v>7.9961755697093065E-30</v>
      </c>
      <c r="Q351" s="347" t="e">
        <f>MIN(IF(H351&gt;0,P351/H351,NA()),FlexTests!$C$20)</f>
        <v>#N/A</v>
      </c>
      <c r="R351" s="347">
        <f t="shared" si="87"/>
        <v>0</v>
      </c>
      <c r="S351" s="347">
        <f>SUM(R351:$R$952)</f>
        <v>0.1764872867359803</v>
      </c>
      <c r="T351" s="347">
        <f t="shared" si="88"/>
        <v>1.764872867359803E-4</v>
      </c>
      <c r="U351" s="350">
        <f>SUM(T351:$T$952)*1000</f>
        <v>64.773291278388001</v>
      </c>
      <c r="V351" s="347">
        <f>R351*IF(ABS(A351)&lt;FlexTests!$C$19,0,1)</f>
        <v>0</v>
      </c>
      <c r="W351" s="347">
        <f>SUM(V351:$V$951)</f>
        <v>5.9059052911699682E-2</v>
      </c>
      <c r="X351" s="347">
        <f t="shared" si="98"/>
        <v>5.9059052911699682E-2</v>
      </c>
      <c r="Y351" s="350">
        <f>SUM($X351:X$951)</f>
        <v>11.047945659972056</v>
      </c>
      <c r="Z351" s="347"/>
      <c r="AA351" s="347">
        <f t="shared" si="89"/>
        <v>0</v>
      </c>
      <c r="AB351" s="347">
        <f t="shared" si="90"/>
        <v>0</v>
      </c>
      <c r="AC351" s="347">
        <f t="shared" si="99"/>
        <v>5.2797107610742101E-31</v>
      </c>
      <c r="AD351" s="347" t="e">
        <f t="shared" si="91"/>
        <v>#N/A</v>
      </c>
      <c r="AE351" s="347" t="e">
        <f t="shared" si="92"/>
        <v>#N/A</v>
      </c>
      <c r="AF351" s="347" t="e">
        <f>AD351/'Laminate Schedule'!$E$86/10</f>
        <v>#N/A</v>
      </c>
      <c r="AG351" s="347" t="e">
        <f>AE351/'Laminate Schedule'!$E$90/10</f>
        <v>#N/A</v>
      </c>
      <c r="AH351" s="347">
        <f t="shared" si="100"/>
        <v>1.2000000569969416E-2</v>
      </c>
      <c r="AK351" s="567">
        <f t="shared" si="101"/>
        <v>1</v>
      </c>
      <c r="AL351" s="567">
        <f t="shared" si="102"/>
        <v>1</v>
      </c>
      <c r="AM351" s="567">
        <f t="shared" si="103"/>
        <v>1</v>
      </c>
      <c r="AN351" s="347">
        <f>IF(SUM(AK351:AM351)=0,0,(AK351*'Laminate Schedule'!$D$83*'Laminate Schedule'!$C$83+AL351*'Laminate Schedule'!$D$84*'Laminate Schedule'!$C$84+AM351*'Laminate Schedule'!$D$85*'Laminate Schedule'!$C$85)/(AK351*'Laminate Schedule'!$D$83+AL351*'Laminate Schedule'!$D$84+AM351*'Laminate Schedule'!$D$85))</f>
        <v>15.145101562499997</v>
      </c>
      <c r="AO351" s="347">
        <f>AK351*'Laminate Schedule'!$L$12+AL351*'Laminate Schedule'!$L$13+AM351*'Laminate Schedule'!$L$14</f>
        <v>0.88</v>
      </c>
    </row>
    <row r="352" spans="1:41" s="244" customFormat="1">
      <c r="A352" s="567">
        <v>-599</v>
      </c>
      <c r="B352" s="347">
        <f>IF(ABS(A352)&lt;$C$17,$C$15,$C$16)*IF(ABS(A352)&lt;OutlineParameters!$C$46/2,1,0)</f>
        <v>6</v>
      </c>
      <c r="C352" s="347">
        <f t="shared" si="93"/>
        <v>6</v>
      </c>
      <c r="D352" s="348">
        <f t="shared" si="84"/>
        <v>6</v>
      </c>
      <c r="E352" s="349">
        <f>FlexTests!$C$16*($C$36-ABS(A352))*IF(ABS(A352)&lt;$C$36,1,0)/1000</f>
        <v>0.2</v>
      </c>
      <c r="F352" s="349">
        <f>IF(NOT(ISNA(I352)),FlexTests!$C$17*(A353-A352)*I352/1000000*($C$36+A352)/1000*IF(ABS(A352)&lt;$C$31/2-FlexTests!$C$18,0,1),0)</f>
        <v>0</v>
      </c>
      <c r="G352" s="349">
        <f>SUM(F$52:$F351)</f>
        <v>0</v>
      </c>
      <c r="H352" s="348">
        <f>CHOOSE(FlexTests!$C$15,E352,G352)</f>
        <v>0.2</v>
      </c>
      <c r="I352" s="347">
        <f>IF(ISNA(OutlineParameters!T415*2),OutlineParameters!S415*2,OutlineParameters!T415*2)</f>
        <v>33.905562092317268</v>
      </c>
      <c r="J352" s="347">
        <f>IF(ISNA(RockerConcaveParameters!O411),RockerConcaveParameters!N411,RockerConcaveParameters!O411)</f>
        <v>5.3713708884777259E-4</v>
      </c>
      <c r="K352" s="347">
        <f t="shared" si="94"/>
        <v>2.3177872319318868E-8</v>
      </c>
      <c r="L352" s="347">
        <f t="shared" si="95"/>
        <v>8.1338903937212326</v>
      </c>
      <c r="M352" s="347">
        <f t="shared" si="96"/>
        <v>0</v>
      </c>
      <c r="N352" s="347">
        <f t="shared" si="85"/>
        <v>3.8333333333333335</v>
      </c>
      <c r="O352" s="347">
        <f t="shared" si="86"/>
        <v>6.6104009978035574</v>
      </c>
      <c r="P352" s="350">
        <f t="shared" si="97"/>
        <v>18.577624748035994</v>
      </c>
      <c r="Q352" s="347">
        <f>MIN(IF(H352&gt;0,P352/H352,NA()),FlexTests!$C$20)</f>
        <v>92.888123740179964</v>
      </c>
      <c r="R352" s="347">
        <f t="shared" si="87"/>
        <v>1.0765638918459896E-5</v>
      </c>
      <c r="S352" s="347">
        <f>SUM(R352:$R$952)</f>
        <v>0.1764872867359803</v>
      </c>
      <c r="T352" s="347">
        <f t="shared" si="88"/>
        <v>1.764872867359803E-4</v>
      </c>
      <c r="U352" s="350">
        <f>SUM(T352:$T$952)*1000</f>
        <v>64.596803991652024</v>
      </c>
      <c r="V352" s="347">
        <f>R352*IF(ABS(A352)&lt;FlexTests!$C$19,0,1)</f>
        <v>1.0765638918459896E-5</v>
      </c>
      <c r="W352" s="347">
        <f>SUM(V352:$V$951)</f>
        <v>5.9059052911699682E-2</v>
      </c>
      <c r="X352" s="347">
        <f t="shared" si="98"/>
        <v>5.9059052911699682E-2</v>
      </c>
      <c r="Y352" s="350">
        <f>SUM($X352:X$951)</f>
        <v>10.988886607060357</v>
      </c>
      <c r="Z352" s="347"/>
      <c r="AA352" s="347">
        <f t="shared" si="89"/>
        <v>3.0001790456962825</v>
      </c>
      <c r="AB352" s="347">
        <f t="shared" si="90"/>
        <v>2.9998209543037175</v>
      </c>
      <c r="AC352" s="347">
        <f t="shared" si="99"/>
        <v>1.2266424672935234</v>
      </c>
      <c r="AD352" s="347">
        <f t="shared" si="91"/>
        <v>0.48916927722483122</v>
      </c>
      <c r="AE352" s="347">
        <f t="shared" si="92"/>
        <v>0.4891108916068353</v>
      </c>
      <c r="AF352" s="347">
        <f>AD352/'Laminate Schedule'!$E$86/10</f>
        <v>3.2298844296695774E-3</v>
      </c>
      <c r="AG352" s="347">
        <f>AE352/'Laminate Schedule'!$E$90/10</f>
        <v>2.6379570397626209E-3</v>
      </c>
      <c r="AH352" s="347">
        <f t="shared" si="100"/>
        <v>203.43337255390361</v>
      </c>
      <c r="AK352" s="567">
        <f t="shared" si="101"/>
        <v>1</v>
      </c>
      <c r="AL352" s="567">
        <f t="shared" si="102"/>
        <v>1</v>
      </c>
      <c r="AM352" s="567">
        <f t="shared" si="103"/>
        <v>1</v>
      </c>
      <c r="AN352" s="347">
        <f>IF(SUM(AK352:AM352)=0,0,(AK352*'Laminate Schedule'!$D$83*'Laminate Schedule'!$C$83+AL352*'Laminate Schedule'!$D$84*'Laminate Schedule'!$C$84+AM352*'Laminate Schedule'!$D$85*'Laminate Schedule'!$C$85)/(AK352*'Laminate Schedule'!$D$83+AL352*'Laminate Schedule'!$D$84+AM352*'Laminate Schedule'!$D$85))</f>
        <v>15.145101562499997</v>
      </c>
      <c r="AO352" s="347">
        <f>AK352*'Laminate Schedule'!$L$12+AL352*'Laminate Schedule'!$L$13+AM352*'Laminate Schedule'!$L$14</f>
        <v>0.88</v>
      </c>
    </row>
    <row r="353" spans="1:41" s="244" customFormat="1">
      <c r="A353" s="567">
        <v>-598</v>
      </c>
      <c r="B353" s="347">
        <f>IF(ABS(A353)&lt;$C$17,$C$15,$C$16)*IF(ABS(A353)&lt;OutlineParameters!$C$46/2,1,0)</f>
        <v>6</v>
      </c>
      <c r="C353" s="347">
        <f t="shared" si="93"/>
        <v>6</v>
      </c>
      <c r="D353" s="348">
        <f t="shared" si="84"/>
        <v>6</v>
      </c>
      <c r="E353" s="349">
        <f>FlexTests!$C$16*($C$36-ABS(A353))*IF(ABS(A353)&lt;$C$36,1,0)/1000</f>
        <v>0.4</v>
      </c>
      <c r="F353" s="349">
        <f>IF(NOT(ISNA(I353)),FlexTests!$C$17*(A354-A353)*I353/1000000*($C$36+A353)/1000*IF(ABS(A353)&lt;$C$31/2-FlexTests!$C$18,0,1),0)</f>
        <v>0</v>
      </c>
      <c r="G353" s="349">
        <f>SUM(F$52:$F352)</f>
        <v>0</v>
      </c>
      <c r="H353" s="348">
        <f>CHOOSE(FlexTests!$C$15,E353,G353)</f>
        <v>0.4</v>
      </c>
      <c r="I353" s="347">
        <f>IF(ISNA(OutlineParameters!T416*2),OutlineParameters!S416*2,OutlineParameters!T416*2)</f>
        <v>66.607499195146374</v>
      </c>
      <c r="J353" s="347">
        <f>IF(ISNA(RockerConcaveParameters!O412),RockerConcaveParameters!N412,RockerConcaveParameters!O412)</f>
        <v>2.6881320380509181E-3</v>
      </c>
      <c r="K353" s="347">
        <f t="shared" si="94"/>
        <v>1.1403985529107618E-6</v>
      </c>
      <c r="L353" s="347">
        <f t="shared" si="95"/>
        <v>15.979033067732519</v>
      </c>
      <c r="M353" s="347">
        <f t="shared" si="96"/>
        <v>0</v>
      </c>
      <c r="N353" s="347">
        <f t="shared" si="85"/>
        <v>3.8333333333333335</v>
      </c>
      <c r="O353" s="347">
        <f t="shared" si="86"/>
        <v>11.319482307661707</v>
      </c>
      <c r="P353" s="350">
        <f t="shared" si="97"/>
        <v>31.131849849126112</v>
      </c>
      <c r="Q353" s="347">
        <f>MIN(IF(H353&gt;0,P353/H353,NA()),FlexTests!$C$20)</f>
        <v>77.829624622815274</v>
      </c>
      <c r="R353" s="347">
        <f t="shared" si="87"/>
        <v>1.2848577965604837E-5</v>
      </c>
      <c r="S353" s="347">
        <f>SUM(R353:$R$952)</f>
        <v>0.17647652109706183</v>
      </c>
      <c r="T353" s="347">
        <f t="shared" si="88"/>
        <v>1.7647652109706183E-4</v>
      </c>
      <c r="U353" s="350">
        <f>SUM(T353:$T$952)*1000</f>
        <v>64.420316704916033</v>
      </c>
      <c r="V353" s="347">
        <f>R353*IF(ABS(A353)&lt;FlexTests!$C$19,0,1)</f>
        <v>1.2848577965604837E-5</v>
      </c>
      <c r="W353" s="347">
        <f>SUM(V353:$V$951)</f>
        <v>5.9048287272781219E-2</v>
      </c>
      <c r="X353" s="347">
        <f t="shared" si="98"/>
        <v>5.9048287272781219E-2</v>
      </c>
      <c r="Y353" s="350">
        <f>SUM($X353:X$951)</f>
        <v>10.929827554148659</v>
      </c>
      <c r="Z353" s="347"/>
      <c r="AA353" s="347">
        <f t="shared" si="89"/>
        <v>3.0008960440126837</v>
      </c>
      <c r="AB353" s="347">
        <f t="shared" si="90"/>
        <v>2.9991039559873163</v>
      </c>
      <c r="AC353" s="347">
        <f t="shared" si="99"/>
        <v>2.0555722073340252</v>
      </c>
      <c r="AD353" s="347">
        <f t="shared" si="91"/>
        <v>0.58395341857724303</v>
      </c>
      <c r="AE353" s="347">
        <f t="shared" si="92"/>
        <v>0.58360469075946586</v>
      </c>
      <c r="AF353" s="347">
        <f>AD353/'Laminate Schedule'!$E$86/10</f>
        <v>3.8557246788172087E-3</v>
      </c>
      <c r="AG353" s="347">
        <f>AE353/'Laminate Schedule'!$E$90/10</f>
        <v>3.1475972603467288E-3</v>
      </c>
      <c r="AH353" s="347">
        <f t="shared" si="100"/>
        <v>399.64499517087825</v>
      </c>
      <c r="AK353" s="567">
        <f t="shared" si="101"/>
        <v>1</v>
      </c>
      <c r="AL353" s="567">
        <f t="shared" si="102"/>
        <v>1</v>
      </c>
      <c r="AM353" s="567">
        <f t="shared" si="103"/>
        <v>1</v>
      </c>
      <c r="AN353" s="347">
        <f>IF(SUM(AK353:AM353)=0,0,(AK353*'Laminate Schedule'!$D$83*'Laminate Schedule'!$C$83+AL353*'Laminate Schedule'!$D$84*'Laminate Schedule'!$C$84+AM353*'Laminate Schedule'!$D$85*'Laminate Schedule'!$C$85)/(AK353*'Laminate Schedule'!$D$83+AL353*'Laminate Schedule'!$D$84+AM353*'Laminate Schedule'!$D$85))</f>
        <v>15.145101562499997</v>
      </c>
      <c r="AO353" s="347">
        <f>AK353*'Laminate Schedule'!$L$12+AL353*'Laminate Schedule'!$L$13+AM353*'Laminate Schedule'!$L$14</f>
        <v>0.88</v>
      </c>
    </row>
    <row r="354" spans="1:41" s="244" customFormat="1">
      <c r="A354" s="567">
        <v>-597</v>
      </c>
      <c r="B354" s="347">
        <f>IF(ABS(A354)&lt;$C$17,$C$15,$C$16)*IF(ABS(A354)&lt;OutlineParameters!$C$46/2,1,0)</f>
        <v>6</v>
      </c>
      <c r="C354" s="347">
        <f t="shared" si="93"/>
        <v>6</v>
      </c>
      <c r="D354" s="348">
        <f t="shared" si="84"/>
        <v>6</v>
      </c>
      <c r="E354" s="349">
        <f>FlexTests!$C$16*($C$36-ABS(A354))*IF(ABS(A354)&lt;$C$36,1,0)/1000</f>
        <v>0.6</v>
      </c>
      <c r="F354" s="349">
        <f>IF(NOT(ISNA(I354)),FlexTests!$C$17*(A355-A354)*I354/1000000*($C$36+A354)/1000*IF(ABS(A354)&lt;$C$31/2-FlexTests!$C$18,0,1),0)</f>
        <v>0</v>
      </c>
      <c r="G354" s="349">
        <f>SUM(F$52:$F353)</f>
        <v>0</v>
      </c>
      <c r="H354" s="348">
        <f>CHOOSE(FlexTests!$C$15,E354,G354)</f>
        <v>0.6</v>
      </c>
      <c r="I354" s="347">
        <f>IF(ISNA(OutlineParameters!T417*2),OutlineParameters!S417*2,OutlineParameters!T417*2)</f>
        <v>96.906186318898108</v>
      </c>
      <c r="J354" s="347">
        <f>IF(ISNA(RockerConcaveParameters!O413),RockerConcaveParameters!N413,RockerConcaveParameters!O413)</f>
        <v>6.9614414563342105E-3</v>
      </c>
      <c r="K354" s="347">
        <f t="shared" si="94"/>
        <v>1.112710505342337E-5</v>
      </c>
      <c r="L354" s="347">
        <f t="shared" si="95"/>
        <v>23.247639895934675</v>
      </c>
      <c r="M354" s="347">
        <f t="shared" si="96"/>
        <v>0</v>
      </c>
      <c r="N354" s="347">
        <f t="shared" si="85"/>
        <v>3.8333333333333335</v>
      </c>
      <c r="O354" s="347">
        <f t="shared" si="86"/>
        <v>15.682513348429495</v>
      </c>
      <c r="P354" s="350">
        <f t="shared" si="97"/>
        <v>42.76349770480256</v>
      </c>
      <c r="Q354" s="347">
        <f>MIN(IF(H354&gt;0,P354/H354,NA()),FlexTests!$C$20)</f>
        <v>71.272496174670934</v>
      </c>
      <c r="R354" s="347">
        <f t="shared" si="87"/>
        <v>1.4030657738565123E-5</v>
      </c>
      <c r="S354" s="347">
        <f>SUM(R354:$R$952)</f>
        <v>0.17646367251909623</v>
      </c>
      <c r="T354" s="347">
        <f t="shared" si="88"/>
        <v>1.7646367251909623E-4</v>
      </c>
      <c r="U354" s="350">
        <f>SUM(T354:$T$952)*1000</f>
        <v>64.243840183818975</v>
      </c>
      <c r="V354" s="347">
        <f>R354*IF(ABS(A354)&lt;FlexTests!$C$19,0,1)</f>
        <v>1.4030657738565123E-5</v>
      </c>
      <c r="W354" s="347">
        <f>SUM(V354:$V$951)</f>
        <v>5.9035438694815617E-2</v>
      </c>
      <c r="X354" s="347">
        <f t="shared" si="98"/>
        <v>5.9035438694815617E-2</v>
      </c>
      <c r="Y354" s="350">
        <f>SUM($X354:X$951)</f>
        <v>10.870779266875877</v>
      </c>
      <c r="Z354" s="347"/>
      <c r="AA354" s="347">
        <f t="shared" si="89"/>
        <v>3.0023204804854449</v>
      </c>
      <c r="AB354" s="347">
        <f t="shared" si="90"/>
        <v>2.9976795195145551</v>
      </c>
      <c r="AC354" s="347">
        <f t="shared" si="99"/>
        <v>2.8235860636740164</v>
      </c>
      <c r="AD354" s="347">
        <f t="shared" si="91"/>
        <v>0.6379803015273835</v>
      </c>
      <c r="AE354" s="347">
        <f t="shared" si="92"/>
        <v>0.63699411710808851</v>
      </c>
      <c r="AF354" s="347">
        <f>AD354/'Laminate Schedule'!$E$86/10</f>
        <v>4.2124531083175664E-3</v>
      </c>
      <c r="AG354" s="347">
        <f>AE354/'Laminate Schedule'!$E$90/10</f>
        <v>3.4355463031957856E-3</v>
      </c>
      <c r="AH354" s="347">
        <f t="shared" si="100"/>
        <v>581.43711791338865</v>
      </c>
      <c r="AK354" s="567">
        <f t="shared" si="101"/>
        <v>1</v>
      </c>
      <c r="AL354" s="567">
        <f t="shared" si="102"/>
        <v>1</v>
      </c>
      <c r="AM354" s="567">
        <f t="shared" si="103"/>
        <v>1</v>
      </c>
      <c r="AN354" s="347">
        <f>IF(SUM(AK354:AM354)=0,0,(AK354*'Laminate Schedule'!$D$83*'Laminate Schedule'!$C$83+AL354*'Laminate Schedule'!$D$84*'Laminate Schedule'!$C$84+AM354*'Laminate Schedule'!$D$85*'Laminate Schedule'!$C$85)/(AK354*'Laminate Schedule'!$D$83+AL354*'Laminate Schedule'!$D$84+AM354*'Laminate Schedule'!$D$85))</f>
        <v>15.145101562499997</v>
      </c>
      <c r="AO354" s="347">
        <f>AK354*'Laminate Schedule'!$L$12+AL354*'Laminate Schedule'!$L$13+AM354*'Laminate Schedule'!$L$14</f>
        <v>0.88</v>
      </c>
    </row>
    <row r="355" spans="1:41" s="244" customFormat="1">
      <c r="A355" s="567">
        <v>-596</v>
      </c>
      <c r="B355" s="347">
        <f>IF(ABS(A355)&lt;$C$17,$C$15,$C$16)*IF(ABS(A355)&lt;OutlineParameters!$C$46/2,1,0)</f>
        <v>6</v>
      </c>
      <c r="C355" s="347">
        <f t="shared" si="93"/>
        <v>6</v>
      </c>
      <c r="D355" s="348">
        <f t="shared" si="84"/>
        <v>6</v>
      </c>
      <c r="E355" s="349">
        <f>FlexTests!$C$16*($C$36-ABS(A355))*IF(ABS(A355)&lt;$C$36,1,0)/1000</f>
        <v>0.8</v>
      </c>
      <c r="F355" s="349">
        <f>IF(NOT(ISNA(I355)),FlexTests!$C$17*(A356-A355)*I355/1000000*($C$36+A355)/1000*IF(ABS(A355)&lt;$C$31/2-FlexTests!$C$18,0,1),0)</f>
        <v>0</v>
      </c>
      <c r="G355" s="349">
        <f>SUM(F$52:$F354)</f>
        <v>0</v>
      </c>
      <c r="H355" s="348">
        <f>CHOOSE(FlexTests!$C$15,E355,G355)</f>
        <v>0.8</v>
      </c>
      <c r="I355" s="347">
        <f>IF(ISNA(OutlineParameters!T418*2),OutlineParameters!S418*2,OutlineParameters!T418*2)</f>
        <v>123.59999847412109</v>
      </c>
      <c r="J355" s="347">
        <f>IF(ISNA(RockerConcaveParameters!O414),RockerConcaveParameters!N414,RockerConcaveParameters!O414)</f>
        <v>1.3356360260395444E-2</v>
      </c>
      <c r="K355" s="347">
        <f t="shared" si="94"/>
        <v>5.2242872776280398E-5</v>
      </c>
      <c r="L355" s="347">
        <f t="shared" si="95"/>
        <v>29.651442955444075</v>
      </c>
      <c r="M355" s="347">
        <f t="shared" si="96"/>
        <v>0</v>
      </c>
      <c r="N355" s="347">
        <f t="shared" si="85"/>
        <v>3.8333333333333335</v>
      </c>
      <c r="O355" s="347">
        <f t="shared" si="86"/>
        <v>19.526502990955734</v>
      </c>
      <c r="P355" s="350">
        <f t="shared" si="97"/>
        <v>53.011331522605921</v>
      </c>
      <c r="Q355" s="347">
        <f>MIN(IF(H355&gt;0,P355/H355,NA()),FlexTests!$C$20)</f>
        <v>66.264164403257396</v>
      </c>
      <c r="R355" s="347">
        <f t="shared" si="87"/>
        <v>1.5091113107748511E-5</v>
      </c>
      <c r="S355" s="347">
        <f>SUM(R355:$R$952)</f>
        <v>0.17644964186135764</v>
      </c>
      <c r="T355" s="347">
        <f t="shared" si="88"/>
        <v>1.7644964186135765E-4</v>
      </c>
      <c r="U355" s="350">
        <f>SUM(T355:$T$952)*1000</f>
        <v>64.067376511299869</v>
      </c>
      <c r="V355" s="347">
        <f>R355*IF(ABS(A355)&lt;FlexTests!$C$19,0,1)</f>
        <v>1.5091113107748511E-5</v>
      </c>
      <c r="W355" s="347">
        <f>SUM(V355:$V$951)</f>
        <v>5.9021408037077047E-2</v>
      </c>
      <c r="X355" s="347">
        <f t="shared" si="98"/>
        <v>5.9021408037077047E-2</v>
      </c>
      <c r="Y355" s="350">
        <f>SUM($X355:X$951)</f>
        <v>10.811743828181061</v>
      </c>
      <c r="Z355" s="347"/>
      <c r="AA355" s="347">
        <f t="shared" si="89"/>
        <v>3.0044521200867984</v>
      </c>
      <c r="AB355" s="347">
        <f t="shared" si="90"/>
        <v>2.9955478799132016</v>
      </c>
      <c r="AC355" s="347">
        <f t="shared" si="99"/>
        <v>3.5002295167081967</v>
      </c>
      <c r="AD355" s="347">
        <f t="shared" si="91"/>
        <v>0.6866868828447219</v>
      </c>
      <c r="AE355" s="347">
        <f t="shared" si="92"/>
        <v>0.68465176140343509</v>
      </c>
      <c r="AF355" s="347">
        <f>AD355/'Laminate Schedule'!$E$86/10</f>
        <v>4.5340526771044691E-3</v>
      </c>
      <c r="AG355" s="347">
        <f>AE355/'Laminate Schedule'!$E$90/10</f>
        <v>3.6925817125983426E-3</v>
      </c>
      <c r="AH355" s="347">
        <f t="shared" si="100"/>
        <v>741.59999084472656</v>
      </c>
      <c r="AK355" s="567">
        <f t="shared" si="101"/>
        <v>1</v>
      </c>
      <c r="AL355" s="567">
        <f t="shared" si="102"/>
        <v>1</v>
      </c>
      <c r="AM355" s="567">
        <f t="shared" si="103"/>
        <v>1</v>
      </c>
      <c r="AN355" s="347">
        <f>IF(SUM(AK355:AM355)=0,0,(AK355*'Laminate Schedule'!$D$83*'Laminate Schedule'!$C$83+AL355*'Laminate Schedule'!$D$84*'Laminate Schedule'!$C$84+AM355*'Laminate Schedule'!$D$85*'Laminate Schedule'!$C$85)/(AK355*'Laminate Schedule'!$D$83+AL355*'Laminate Schedule'!$D$84+AM355*'Laminate Schedule'!$D$85))</f>
        <v>15.145101562499997</v>
      </c>
      <c r="AO355" s="347">
        <f>AK355*'Laminate Schedule'!$L$12+AL355*'Laminate Schedule'!$L$13+AM355*'Laminate Schedule'!$L$14</f>
        <v>0.88</v>
      </c>
    </row>
    <row r="356" spans="1:41" s="244" customFormat="1">
      <c r="A356" s="567">
        <v>-595</v>
      </c>
      <c r="B356" s="347">
        <f>IF(ABS(A356)&lt;$C$17,$C$15,$C$16)*IF(ABS(A356)&lt;OutlineParameters!$C$46/2,1,0)</f>
        <v>6</v>
      </c>
      <c r="C356" s="347">
        <f t="shared" si="93"/>
        <v>6</v>
      </c>
      <c r="D356" s="348">
        <f t="shared" si="84"/>
        <v>6</v>
      </c>
      <c r="E356" s="349">
        <f>FlexTests!$C$16*($C$36-ABS(A356))*IF(ABS(A356)&lt;$C$36,1,0)/1000</f>
        <v>1</v>
      </c>
      <c r="F356" s="349">
        <f>IF(NOT(ISNA(I356)),FlexTests!$C$17*(A357-A356)*I356/1000000*($C$36+A356)/1000*IF(ABS(A356)&lt;$C$31/2-FlexTests!$C$18,0,1),0)</f>
        <v>0</v>
      </c>
      <c r="G356" s="349">
        <f>SUM(F$52:$F355)</f>
        <v>0</v>
      </c>
      <c r="H356" s="348">
        <f>CHOOSE(FlexTests!$C$15,E356,G356)</f>
        <v>1</v>
      </c>
      <c r="I356" s="347">
        <f>IF(ISNA(OutlineParameters!T419*2),OutlineParameters!S419*2,OutlineParameters!T419*2)</f>
        <v>145.84779698342183</v>
      </c>
      <c r="J356" s="347">
        <f>IF(ISNA(RockerConcaveParameters!O415),RockerConcaveParameters!N415,RockerConcaveParameters!O415)</f>
        <v>2.1394990107101351E-2</v>
      </c>
      <c r="K356" s="347">
        <f t="shared" si="94"/>
        <v>1.5818175474307692E-4</v>
      </c>
      <c r="L356" s="347">
        <f t="shared" si="95"/>
        <v>34.98865441601594</v>
      </c>
      <c r="M356" s="347">
        <f t="shared" si="96"/>
        <v>0</v>
      </c>
      <c r="N356" s="347">
        <f t="shared" si="85"/>
        <v>3.8333333333333335</v>
      </c>
      <c r="O356" s="347">
        <f t="shared" si="86"/>
        <v>22.730391049921245</v>
      </c>
      <c r="P356" s="350">
        <f t="shared" si="97"/>
        <v>61.552536981025263</v>
      </c>
      <c r="Q356" s="347">
        <f>MIN(IF(H356&gt;0,P356/H356,NA()),FlexTests!$C$20)</f>
        <v>61.552536981025263</v>
      </c>
      <c r="R356" s="347">
        <f t="shared" si="87"/>
        <v>1.6246284053381406E-5</v>
      </c>
      <c r="S356" s="347">
        <f>SUM(R356:$R$952)</f>
        <v>0.1764345507482499</v>
      </c>
      <c r="T356" s="347">
        <f t="shared" si="88"/>
        <v>1.764345507482499E-4</v>
      </c>
      <c r="U356" s="350">
        <f>SUM(T356:$T$952)*1000</f>
        <v>63.890926869438509</v>
      </c>
      <c r="V356" s="347">
        <f>R356*IF(ABS(A356)&lt;FlexTests!$C$19,0,1)</f>
        <v>1.6246284053381406E-5</v>
      </c>
      <c r="W356" s="347">
        <f>SUM(V356:$V$951)</f>
        <v>5.90063169239693E-2</v>
      </c>
      <c r="X356" s="347">
        <f t="shared" si="98"/>
        <v>5.90063169239693E-2</v>
      </c>
      <c r="Y356" s="350">
        <f>SUM($X356:X$951)</f>
        <v>10.752722420143982</v>
      </c>
      <c r="Z356" s="347"/>
      <c r="AA356" s="347">
        <f t="shared" si="89"/>
        <v>3.0071316633690337</v>
      </c>
      <c r="AB356" s="347">
        <f t="shared" si="90"/>
        <v>2.9928683366309663</v>
      </c>
      <c r="AC356" s="347">
        <f t="shared" si="99"/>
        <v>4.0641877987422887</v>
      </c>
      <c r="AD356" s="347">
        <f t="shared" si="91"/>
        <v>0.73990962334457733</v>
      </c>
      <c r="AE356" s="347">
        <f t="shared" si="92"/>
        <v>0.73640010866553585</v>
      </c>
      <c r="AF356" s="347">
        <f>AD356/'Laminate Schedule'!$E$86/10</f>
        <v>4.8854715189010633E-3</v>
      </c>
      <c r="AG356" s="347">
        <f>AE356/'Laminate Schedule'!$E$90/10</f>
        <v>3.971679805277642E-3</v>
      </c>
      <c r="AH356" s="347">
        <f t="shared" si="100"/>
        <v>875.08678190053092</v>
      </c>
      <c r="AK356" s="567">
        <f t="shared" si="101"/>
        <v>1</v>
      </c>
      <c r="AL356" s="567">
        <f t="shared" si="102"/>
        <v>1</v>
      </c>
      <c r="AM356" s="567">
        <f t="shared" si="103"/>
        <v>1</v>
      </c>
      <c r="AN356" s="347">
        <f>IF(SUM(AK356:AM356)=0,0,(AK356*'Laminate Schedule'!$D$83*'Laminate Schedule'!$C$83+AL356*'Laminate Schedule'!$D$84*'Laminate Schedule'!$C$84+AM356*'Laminate Schedule'!$D$85*'Laminate Schedule'!$C$85)/(AK356*'Laminate Schedule'!$D$83+AL356*'Laminate Schedule'!$D$84+AM356*'Laminate Schedule'!$D$85))</f>
        <v>15.145101562499997</v>
      </c>
      <c r="AO356" s="347">
        <f>AK356*'Laminate Schedule'!$L$12+AL356*'Laminate Schedule'!$L$13+AM356*'Laminate Schedule'!$L$14</f>
        <v>0.88</v>
      </c>
    </row>
    <row r="357" spans="1:41" s="244" customFormat="1">
      <c r="A357" s="567">
        <v>-594</v>
      </c>
      <c r="B357" s="347">
        <f>IF(ABS(A357)&lt;$C$17,$C$15,$C$16)*IF(ABS(A357)&lt;OutlineParameters!$C$46/2,1,0)</f>
        <v>6</v>
      </c>
      <c r="C357" s="347">
        <f t="shared" si="93"/>
        <v>6</v>
      </c>
      <c r="D357" s="348">
        <f t="shared" si="84"/>
        <v>6</v>
      </c>
      <c r="E357" s="349">
        <f>FlexTests!$C$16*($C$36-ABS(A357))*IF(ABS(A357)&lt;$C$36,1,0)/1000</f>
        <v>1.2</v>
      </c>
      <c r="F357" s="349">
        <f>IF(NOT(ISNA(I357)),FlexTests!$C$17*(A358-A357)*I357/1000000*($C$36+A357)/1000*IF(ABS(A357)&lt;$C$31/2-FlexTests!$C$18,0,1),0)</f>
        <v>0</v>
      </c>
      <c r="G357" s="349">
        <f>SUM(F$52:$F356)</f>
        <v>0</v>
      </c>
      <c r="H357" s="348">
        <f>CHOOSE(FlexTests!$C$15,E357,G357)</f>
        <v>1.2</v>
      </c>
      <c r="I357" s="347">
        <f>IF(ISNA(OutlineParameters!T420*2),OutlineParameters!S420*2,OutlineParameters!T420*2)</f>
        <v>164.25040355677206</v>
      </c>
      <c r="J357" s="347">
        <f>IF(ISNA(RockerConcaveParameters!O416),RockerConcaveParameters!N416,RockerConcaveParameters!O416)</f>
        <v>3.0656580270667429E-2</v>
      </c>
      <c r="K357" s="347">
        <f t="shared" si="94"/>
        <v>3.6575156776744698E-4</v>
      </c>
      <c r="L357" s="347">
        <f t="shared" si="95"/>
        <v>39.403410449814942</v>
      </c>
      <c r="M357" s="347">
        <f t="shared" si="96"/>
        <v>0</v>
      </c>
      <c r="N357" s="347">
        <f t="shared" si="85"/>
        <v>3.8333333333333335</v>
      </c>
      <c r="O357" s="347">
        <f t="shared" si="86"/>
        <v>25.380764862880653</v>
      </c>
      <c r="P357" s="350">
        <f t="shared" si="97"/>
        <v>68.617874397596694</v>
      </c>
      <c r="Q357" s="347">
        <f>MIN(IF(H357&gt;0,P357/H357,NA()),FlexTests!$C$20)</f>
        <v>57.18156199799725</v>
      </c>
      <c r="R357" s="347">
        <f t="shared" si="87"/>
        <v>1.7488154661375367E-5</v>
      </c>
      <c r="S357" s="347">
        <f>SUM(R357:$R$952)</f>
        <v>0.17641830446419651</v>
      </c>
      <c r="T357" s="347">
        <f t="shared" si="88"/>
        <v>1.7641830446419652E-4</v>
      </c>
      <c r="U357" s="350">
        <f>SUM(T357:$T$952)*1000</f>
        <v>63.714492318690255</v>
      </c>
      <c r="V357" s="347">
        <f>R357*IF(ABS(A357)&lt;FlexTests!$C$19,0,1)</f>
        <v>1.7488154661375367E-5</v>
      </c>
      <c r="W357" s="347">
        <f>SUM(V357:$V$951)</f>
        <v>5.8990070639915917E-2</v>
      </c>
      <c r="X357" s="347">
        <f t="shared" si="98"/>
        <v>5.8990070639915917E-2</v>
      </c>
      <c r="Y357" s="350">
        <f>SUM($X357:X$951)</f>
        <v>10.693716103220014</v>
      </c>
      <c r="Z357" s="347"/>
      <c r="AA357" s="347">
        <f t="shared" si="89"/>
        <v>3.0102188600902227</v>
      </c>
      <c r="AB357" s="347">
        <f t="shared" si="90"/>
        <v>2.9897811399097773</v>
      </c>
      <c r="AC357" s="347">
        <f t="shared" si="99"/>
        <v>4.5306975403517837</v>
      </c>
      <c r="AD357" s="347">
        <f t="shared" si="91"/>
        <v>0.79728620150348739</v>
      </c>
      <c r="AE357" s="347">
        <f t="shared" si="92"/>
        <v>0.7918730694199384</v>
      </c>
      <c r="AF357" s="347">
        <f>AD357/'Laminate Schedule'!$E$86/10</f>
        <v>5.264317298984687E-3</v>
      </c>
      <c r="AG357" s="347">
        <f>AE357/'Laminate Schedule'!$E$90/10</f>
        <v>4.2708661244737012E-3</v>
      </c>
      <c r="AH357" s="347">
        <f t="shared" si="100"/>
        <v>985.50242134063228</v>
      </c>
      <c r="AK357" s="567">
        <f t="shared" si="101"/>
        <v>1</v>
      </c>
      <c r="AL357" s="567">
        <f t="shared" si="102"/>
        <v>1</v>
      </c>
      <c r="AM357" s="567">
        <f t="shared" si="103"/>
        <v>1</v>
      </c>
      <c r="AN357" s="347">
        <f>IF(SUM(AK357:AM357)=0,0,(AK357*'Laminate Schedule'!$D$83*'Laminate Schedule'!$C$83+AL357*'Laminate Schedule'!$D$84*'Laminate Schedule'!$C$84+AM357*'Laminate Schedule'!$D$85*'Laminate Schedule'!$C$85)/(AK357*'Laminate Schedule'!$D$83+AL357*'Laminate Schedule'!$D$84+AM357*'Laminate Schedule'!$D$85))</f>
        <v>15.145101562499997</v>
      </c>
      <c r="AO357" s="347">
        <f>AK357*'Laminate Schedule'!$L$12+AL357*'Laminate Schedule'!$L$13+AM357*'Laminate Schedule'!$L$14</f>
        <v>0.88</v>
      </c>
    </row>
    <row r="358" spans="1:41" s="244" customFormat="1">
      <c r="A358" s="567">
        <v>-593</v>
      </c>
      <c r="B358" s="347">
        <f>IF(ABS(A358)&lt;$C$17,$C$15,$C$16)*IF(ABS(A358)&lt;OutlineParameters!$C$46/2,1,0)</f>
        <v>6</v>
      </c>
      <c r="C358" s="347">
        <f t="shared" si="93"/>
        <v>6</v>
      </c>
      <c r="D358" s="348">
        <f t="shared" si="84"/>
        <v>6</v>
      </c>
      <c r="E358" s="349">
        <f>FlexTests!$C$16*($C$36-ABS(A358))*IF(ABS(A358)&lt;$C$36,1,0)/1000</f>
        <v>1.4</v>
      </c>
      <c r="F358" s="349">
        <f>IF(NOT(ISNA(I358)),FlexTests!$C$17*(A359-A358)*I358/1000000*($C$36+A358)/1000*IF(ABS(A358)&lt;$C$31/2-FlexTests!$C$18,0,1),0)</f>
        <v>0</v>
      </c>
      <c r="G358" s="349">
        <f>SUM(F$52:$F357)</f>
        <v>0</v>
      </c>
      <c r="H358" s="348">
        <f>CHOOSE(FlexTests!$C$15,E358,G358)</f>
        <v>1.4</v>
      </c>
      <c r="I358" s="347">
        <f>IF(ISNA(OutlineParameters!T421*2),OutlineParameters!S421*2,OutlineParameters!T421*2)</f>
        <v>179.76909863003542</v>
      </c>
      <c r="J358" s="347">
        <f>IF(ISNA(RockerConcaveParameters!O417),RockerConcaveParameters!N417,RockerConcaveParameters!O417)</f>
        <v>4.0915563741148527E-2</v>
      </c>
      <c r="K358" s="347">
        <f t="shared" si="94"/>
        <v>7.1305734031343066E-4</v>
      </c>
      <c r="L358" s="347">
        <f t="shared" si="95"/>
        <v>43.126320703767298</v>
      </c>
      <c r="M358" s="347">
        <f t="shared" si="96"/>
        <v>0</v>
      </c>
      <c r="N358" s="347">
        <f t="shared" si="85"/>
        <v>3.8333333333333335</v>
      </c>
      <c r="O358" s="347">
        <f t="shared" si="86"/>
        <v>27.61611996253848</v>
      </c>
      <c r="P358" s="350">
        <f t="shared" si="97"/>
        <v>74.576487056979431</v>
      </c>
      <c r="Q358" s="347">
        <f>MIN(IF(H358&gt;0,P358/H358,NA()),FlexTests!$C$20)</f>
        <v>53.268919326413879</v>
      </c>
      <c r="R358" s="347">
        <f t="shared" si="87"/>
        <v>1.8772672932828597E-5</v>
      </c>
      <c r="S358" s="347">
        <f>SUM(R358:$R$952)</f>
        <v>0.17640081630953516</v>
      </c>
      <c r="T358" s="347">
        <f t="shared" si="88"/>
        <v>1.7640081630953516E-4</v>
      </c>
      <c r="U358" s="350">
        <f>SUM(T358:$T$952)*1000</f>
        <v>63.538074014226048</v>
      </c>
      <c r="V358" s="347">
        <f>R358*IF(ABS(A358)&lt;FlexTests!$C$19,0,1)</f>
        <v>1.8772672932828597E-5</v>
      </c>
      <c r="W358" s="347">
        <f>SUM(V358:$V$951)</f>
        <v>5.8972582485254547E-2</v>
      </c>
      <c r="X358" s="347">
        <f t="shared" si="98"/>
        <v>5.8972582485254547E-2</v>
      </c>
      <c r="Y358" s="350">
        <f>SUM($X358:X$951)</f>
        <v>10.634726032580097</v>
      </c>
      <c r="Z358" s="347"/>
      <c r="AA358" s="347">
        <f t="shared" si="89"/>
        <v>3.0136385212470493</v>
      </c>
      <c r="AB358" s="347">
        <f t="shared" si="90"/>
        <v>2.9863614787529507</v>
      </c>
      <c r="AC358" s="347">
        <f t="shared" si="99"/>
        <v>4.9241325156666109</v>
      </c>
      <c r="AD358" s="347">
        <f t="shared" si="91"/>
        <v>0.85681973755223029</v>
      </c>
      <c r="AE358" s="347">
        <f t="shared" si="92"/>
        <v>0.84906449145147245</v>
      </c>
      <c r="AF358" s="347">
        <f>AD358/'Laminate Schedule'!$E$86/10</f>
        <v>5.6574050297144079E-3</v>
      </c>
      <c r="AG358" s="347">
        <f>AE358/'Laminate Schedule'!$E$90/10</f>
        <v>4.5793207447878889E-3</v>
      </c>
      <c r="AH358" s="347">
        <f t="shared" si="100"/>
        <v>1078.6145917802125</v>
      </c>
      <c r="AK358" s="567">
        <f t="shared" si="101"/>
        <v>1</v>
      </c>
      <c r="AL358" s="567">
        <f t="shared" si="102"/>
        <v>1</v>
      </c>
      <c r="AM358" s="567">
        <f t="shared" si="103"/>
        <v>1</v>
      </c>
      <c r="AN358" s="347">
        <f>IF(SUM(AK358:AM358)=0,0,(AK358*'Laminate Schedule'!$D$83*'Laminate Schedule'!$C$83+AL358*'Laminate Schedule'!$D$84*'Laminate Schedule'!$C$84+AM358*'Laminate Schedule'!$D$85*'Laminate Schedule'!$C$85)/(AK358*'Laminate Schedule'!$D$83+AL358*'Laminate Schedule'!$D$84+AM358*'Laminate Schedule'!$D$85))</f>
        <v>15.145101562499997</v>
      </c>
      <c r="AO358" s="347">
        <f>AK358*'Laminate Schedule'!$L$12+AL358*'Laminate Schedule'!$L$13+AM358*'Laminate Schedule'!$L$14</f>
        <v>0.88</v>
      </c>
    </row>
    <row r="359" spans="1:41" s="244" customFormat="1">
      <c r="A359" s="567">
        <v>-592</v>
      </c>
      <c r="B359" s="347">
        <f>IF(ABS(A359)&lt;$C$17,$C$15,$C$16)*IF(ABS(A359)&lt;OutlineParameters!$C$46/2,1,0)</f>
        <v>6</v>
      </c>
      <c r="C359" s="347">
        <f t="shared" si="93"/>
        <v>6</v>
      </c>
      <c r="D359" s="348">
        <f t="shared" si="84"/>
        <v>6</v>
      </c>
      <c r="E359" s="349">
        <f>FlexTests!$C$16*($C$36-ABS(A359))*IF(ABS(A359)&lt;$C$36,1,0)/1000</f>
        <v>1.6</v>
      </c>
      <c r="F359" s="349">
        <f>IF(NOT(ISNA(I359)),FlexTests!$C$17*(A360-A359)*I359/1000000*($C$36+A359)/1000*IF(ABS(A359)&lt;$C$31/2-FlexTests!$C$18,0,1),0)</f>
        <v>0</v>
      </c>
      <c r="G359" s="349">
        <f>SUM(F$52:$F358)</f>
        <v>0</v>
      </c>
      <c r="H359" s="348">
        <f>CHOOSE(FlexTests!$C$15,E359,G359)</f>
        <v>1.6</v>
      </c>
      <c r="I359" s="347">
        <f>IF(ISNA(OutlineParameters!T422*2),OutlineParameters!S422*2,OutlineParameters!T422*2)</f>
        <v>193.36519933230829</v>
      </c>
      <c r="J359" s="347">
        <f>IF(ISNA(RockerConcaveParameters!O418),RockerConcaveParameters!N418,RockerConcaveParameters!O418)</f>
        <v>5.2156037240417556E-2</v>
      </c>
      <c r="K359" s="347">
        <f t="shared" si="94"/>
        <v>1.246292048176489E-3</v>
      </c>
      <c r="L359" s="347">
        <f t="shared" si="95"/>
        <v>46.388003627447318</v>
      </c>
      <c r="M359" s="347">
        <f t="shared" si="96"/>
        <v>0</v>
      </c>
      <c r="N359" s="347">
        <f t="shared" si="85"/>
        <v>3.8333333333333335</v>
      </c>
      <c r="O359" s="347">
        <f t="shared" si="86"/>
        <v>29.574972256447694</v>
      </c>
      <c r="P359" s="350">
        <f t="shared" si="97"/>
        <v>79.797555509276521</v>
      </c>
      <c r="Q359" s="347">
        <f>MIN(IF(H359&gt;0,P359/H359,NA()),FlexTests!$C$20)</f>
        <v>49.873472193297822</v>
      </c>
      <c r="R359" s="347">
        <f t="shared" si="87"/>
        <v>2.0050739521889228E-5</v>
      </c>
      <c r="S359" s="347">
        <f>SUM(R359:$R$952)</f>
        <v>0.17638204363660231</v>
      </c>
      <c r="T359" s="347">
        <f t="shared" si="88"/>
        <v>1.7638204363660233E-4</v>
      </c>
      <c r="U359" s="350">
        <f>SUM(T359:$T$952)*1000</f>
        <v>63.36167319791651</v>
      </c>
      <c r="V359" s="347">
        <f>R359*IF(ABS(A359)&lt;FlexTests!$C$19,0,1)</f>
        <v>2.0050739521889228E-5</v>
      </c>
      <c r="W359" s="347">
        <f>SUM(V359:$V$951)</f>
        <v>5.8953809812321713E-2</v>
      </c>
      <c r="X359" s="347">
        <f t="shared" si="98"/>
        <v>5.8953809812321713E-2</v>
      </c>
      <c r="Y359" s="350">
        <f>SUM($X359:X$951)</f>
        <v>10.575753450094842</v>
      </c>
      <c r="Z359" s="347"/>
      <c r="AA359" s="347">
        <f t="shared" si="89"/>
        <v>3.0173853457468058</v>
      </c>
      <c r="AB359" s="347">
        <f t="shared" si="90"/>
        <v>2.9826146542531942</v>
      </c>
      <c r="AC359" s="347">
        <f t="shared" si="99"/>
        <v>5.2688689593775404</v>
      </c>
      <c r="AD359" s="347">
        <f t="shared" si="91"/>
        <v>0.91629087578698176</v>
      </c>
      <c r="AE359" s="347">
        <f t="shared" si="92"/>
        <v>0.90573204298648813</v>
      </c>
      <c r="AF359" s="347">
        <f>AD359/'Laminate Schedule'!$E$86/10</f>
        <v>6.0500807604734873E-3</v>
      </c>
      <c r="AG359" s="347">
        <f>AE359/'Laminate Schedule'!$E$90/10</f>
        <v>4.8849499365787533E-3</v>
      </c>
      <c r="AH359" s="347">
        <f t="shared" si="100"/>
        <v>1160.1911959938498</v>
      </c>
      <c r="AK359" s="567">
        <f t="shared" si="101"/>
        <v>1</v>
      </c>
      <c r="AL359" s="567">
        <f t="shared" si="102"/>
        <v>1</v>
      </c>
      <c r="AM359" s="567">
        <f t="shared" si="103"/>
        <v>1</v>
      </c>
      <c r="AN359" s="347">
        <f>IF(SUM(AK359:AM359)=0,0,(AK359*'Laminate Schedule'!$D$83*'Laminate Schedule'!$C$83+AL359*'Laminate Schedule'!$D$84*'Laminate Schedule'!$C$84+AM359*'Laminate Schedule'!$D$85*'Laminate Schedule'!$C$85)/(AK359*'Laminate Schedule'!$D$83+AL359*'Laminate Schedule'!$D$84+AM359*'Laminate Schedule'!$D$85))</f>
        <v>15.145101562499997</v>
      </c>
      <c r="AO359" s="347">
        <f>AK359*'Laminate Schedule'!$L$12+AL359*'Laminate Schedule'!$L$13+AM359*'Laminate Schedule'!$L$14</f>
        <v>0.88</v>
      </c>
    </row>
    <row r="360" spans="1:41" s="244" customFormat="1">
      <c r="A360" s="567">
        <v>-591</v>
      </c>
      <c r="B360" s="347">
        <f>IF(ABS(A360)&lt;$C$17,$C$15,$C$16)*IF(ABS(A360)&lt;OutlineParameters!$C$46/2,1,0)</f>
        <v>6</v>
      </c>
      <c r="C360" s="347">
        <f t="shared" si="93"/>
        <v>6</v>
      </c>
      <c r="D360" s="348">
        <f t="shared" si="84"/>
        <v>6</v>
      </c>
      <c r="E360" s="349">
        <f>FlexTests!$C$16*($C$36-ABS(A360))*IF(ABS(A360)&lt;$C$36,1,0)/1000</f>
        <v>1.8</v>
      </c>
      <c r="F360" s="349">
        <f>IF(NOT(ISNA(I360)),FlexTests!$C$17*(A361-A360)*I360/1000000*($C$36+A360)/1000*IF(ABS(A360)&lt;$C$31/2-FlexTests!$C$18,0,1),0)</f>
        <v>0</v>
      </c>
      <c r="G360" s="349">
        <f>SUM(F$52:$F359)</f>
        <v>0</v>
      </c>
      <c r="H360" s="348">
        <f>CHOOSE(FlexTests!$C$15,E360,G360)</f>
        <v>1.8</v>
      </c>
      <c r="I360" s="347">
        <f>IF(ISNA(OutlineParameters!T423*2),OutlineParameters!S423*2,OutlineParameters!T423*2)</f>
        <v>206</v>
      </c>
      <c r="J360" s="347">
        <f>IF(ISNA(RockerConcaveParameters!O419),RockerConcaveParameters!N419,RockerConcaveParameters!O419)</f>
        <v>6.4612923003664738E-2</v>
      </c>
      <c r="K360" s="347">
        <f t="shared" si="94"/>
        <v>2.0376910248112727E-3</v>
      </c>
      <c r="L360" s="347">
        <f t="shared" si="95"/>
        <v>49.41907220249999</v>
      </c>
      <c r="M360" s="347">
        <f t="shared" si="96"/>
        <v>0</v>
      </c>
      <c r="N360" s="347">
        <f t="shared" si="85"/>
        <v>3.8333333333333335</v>
      </c>
      <c r="O360" s="347">
        <f t="shared" si="86"/>
        <v>31.39588314837572</v>
      </c>
      <c r="P360" s="350">
        <f t="shared" si="97"/>
        <v>84.65032637523386</v>
      </c>
      <c r="Q360" s="347">
        <f>MIN(IF(H360&gt;0,P360/H360,NA()),FlexTests!$C$20)</f>
        <v>47.027959097352145</v>
      </c>
      <c r="R360" s="347">
        <f t="shared" si="87"/>
        <v>2.1263946367094292E-5</v>
      </c>
      <c r="S360" s="347">
        <f>SUM(R360:$R$952)</f>
        <v>0.17636199289708043</v>
      </c>
      <c r="T360" s="347">
        <f t="shared" si="88"/>
        <v>1.7636199289708043E-4</v>
      </c>
      <c r="U360" s="350">
        <f>SUM(T360:$T$952)*1000</f>
        <v>63.185291154279938</v>
      </c>
      <c r="V360" s="347">
        <f>R360*IF(ABS(A360)&lt;FlexTests!$C$19,0,1)</f>
        <v>2.1263946367094292E-5</v>
      </c>
      <c r="W360" s="347">
        <f>SUM(V360:$V$951)</f>
        <v>5.8933759072799824E-2</v>
      </c>
      <c r="X360" s="347">
        <f t="shared" si="98"/>
        <v>5.8933759072799824E-2</v>
      </c>
      <c r="Y360" s="350">
        <f>SUM($X360:X$951)</f>
        <v>10.516799640282519</v>
      </c>
      <c r="Z360" s="347"/>
      <c r="AA360" s="347">
        <f t="shared" si="89"/>
        <v>3.0215376410012218</v>
      </c>
      <c r="AB360" s="347">
        <f t="shared" si="90"/>
        <v>2.9784623589987782</v>
      </c>
      <c r="AC360" s="347">
        <f t="shared" si="99"/>
        <v>5.5892874686844065</v>
      </c>
      <c r="AD360" s="347">
        <f t="shared" si="91"/>
        <v>0.97306996361780684</v>
      </c>
      <c r="AE360" s="347">
        <f t="shared" si="92"/>
        <v>0.95919780047736836</v>
      </c>
      <c r="AF360" s="347">
        <f>AD360/'Laminate Schedule'!$E$86/10</f>
        <v>6.4249814344406577E-3</v>
      </c>
      <c r="AG360" s="347">
        <f>AE360/'Laminate Schedule'!$E$90/10</f>
        <v>5.173310661681316E-3</v>
      </c>
      <c r="AH360" s="347">
        <f t="shared" si="100"/>
        <v>1236</v>
      </c>
      <c r="AK360" s="567">
        <f t="shared" si="101"/>
        <v>1</v>
      </c>
      <c r="AL360" s="567">
        <f t="shared" si="102"/>
        <v>1</v>
      </c>
      <c r="AM360" s="567">
        <f t="shared" si="103"/>
        <v>1</v>
      </c>
      <c r="AN360" s="347">
        <f>IF(SUM(AK360:AM360)=0,0,(AK360*'Laminate Schedule'!$D$83*'Laminate Schedule'!$C$83+AL360*'Laminate Schedule'!$D$84*'Laminate Schedule'!$C$84+AM360*'Laminate Schedule'!$D$85*'Laminate Schedule'!$C$85)/(AK360*'Laminate Schedule'!$D$83+AL360*'Laminate Schedule'!$D$84+AM360*'Laminate Schedule'!$D$85))</f>
        <v>15.145101562499997</v>
      </c>
      <c r="AO360" s="347">
        <f>AK360*'Laminate Schedule'!$L$12+AL360*'Laminate Schedule'!$L$13+AM360*'Laminate Schedule'!$L$14</f>
        <v>0.88</v>
      </c>
    </row>
    <row r="361" spans="1:41" s="244" customFormat="1">
      <c r="A361" s="567">
        <v>-590</v>
      </c>
      <c r="B361" s="347">
        <f>IF(ABS(A361)&lt;$C$17,$C$15,$C$16)*IF(ABS(A361)&lt;OutlineParameters!$C$46/2,1,0)</f>
        <v>6</v>
      </c>
      <c r="C361" s="347">
        <f t="shared" si="93"/>
        <v>6</v>
      </c>
      <c r="D361" s="348">
        <f t="shared" si="84"/>
        <v>6</v>
      </c>
      <c r="E361" s="349">
        <f>FlexTests!$C$16*($C$36-ABS(A361))*IF(ABS(A361)&lt;$C$36,1,0)/1000</f>
        <v>2</v>
      </c>
      <c r="F361" s="349">
        <f>IF(NOT(ISNA(I361)),FlexTests!$C$17*(A362-A361)*I361/1000000*($C$36+A361)/1000*IF(ABS(A361)&lt;$C$31/2-FlexTests!$C$18,0,1),0)</f>
        <v>0</v>
      </c>
      <c r="G361" s="349">
        <f>SUM(F$52:$F360)</f>
        <v>0</v>
      </c>
      <c r="H361" s="348">
        <f>CHOOSE(FlexTests!$C$15,E361,G361)</f>
        <v>2</v>
      </c>
      <c r="I361" s="347">
        <f>IF(ISNA(OutlineParameters!T424*2),OutlineParameters!S424*2,OutlineParameters!T424*2)</f>
        <v>209.3310286713143</v>
      </c>
      <c r="J361" s="347">
        <f>IF(ISNA(RockerConcaveParameters!O420),RockerConcaveParameters!N420,RockerConcaveParameters!O420)</f>
        <v>7.252268572948628E-2</v>
      </c>
      <c r="K361" s="347">
        <f t="shared" si="94"/>
        <v>2.6086373064096715E-3</v>
      </c>
      <c r="L361" s="347">
        <f t="shared" si="95"/>
        <v>50.218180680248921</v>
      </c>
      <c r="M361" s="347">
        <f t="shared" si="96"/>
        <v>0</v>
      </c>
      <c r="N361" s="347">
        <f t="shared" si="85"/>
        <v>3.8333333333333335</v>
      </c>
      <c r="O361" s="347">
        <f t="shared" si="86"/>
        <v>31.876634952718142</v>
      </c>
      <c r="P361" s="350">
        <f t="shared" si="97"/>
        <v>85.930757603606807</v>
      </c>
      <c r="Q361" s="347">
        <f>MIN(IF(H361&gt;0,P361/H361,NA()),FlexTests!$C$20)</f>
        <v>42.965378801803404</v>
      </c>
      <c r="R361" s="347">
        <f t="shared" si="87"/>
        <v>2.3274553323803739E-5</v>
      </c>
      <c r="S361" s="347">
        <f>SUM(R361:$R$952)</f>
        <v>0.17634072895071334</v>
      </c>
      <c r="T361" s="347">
        <f t="shared" si="88"/>
        <v>1.7634072895071333E-4</v>
      </c>
      <c r="U361" s="350">
        <f>SUM(T361:$T$952)*1000</f>
        <v>63.008929161382888</v>
      </c>
      <c r="V361" s="347">
        <f>R361*IF(ABS(A361)&lt;FlexTests!$C$19,0,1)</f>
        <v>2.3274553323803739E-5</v>
      </c>
      <c r="W361" s="347">
        <f>SUM(V361:$V$951)</f>
        <v>5.8912495126432735E-2</v>
      </c>
      <c r="X361" s="347">
        <f t="shared" si="98"/>
        <v>5.8912495126432735E-2</v>
      </c>
      <c r="Y361" s="350">
        <f>SUM($X361:X$951)</f>
        <v>10.457865881209718</v>
      </c>
      <c r="Z361" s="347"/>
      <c r="AA361" s="347">
        <f t="shared" si="89"/>
        <v>3.0241742285764954</v>
      </c>
      <c r="AB361" s="347">
        <f t="shared" si="90"/>
        <v>2.9758257714235046</v>
      </c>
      <c r="AC361" s="347">
        <f t="shared" si="99"/>
        <v>5.6738317170731634</v>
      </c>
      <c r="AD361" s="347">
        <f t="shared" si="91"/>
        <v>1.066007727890989</v>
      </c>
      <c r="AE361" s="347">
        <f t="shared" si="92"/>
        <v>1.0489651155739879</v>
      </c>
      <c r="AF361" s="347">
        <f>AD361/'Laminate Schedule'!$E$86/10</f>
        <v>7.0386304343476678E-3</v>
      </c>
      <c r="AG361" s="347">
        <f>AE361/'Laminate Schedule'!$E$90/10</f>
        <v>5.6574591949960628E-3</v>
      </c>
      <c r="AH361" s="347">
        <f t="shared" si="100"/>
        <v>1255.9861720278859</v>
      </c>
      <c r="AK361" s="567">
        <f t="shared" si="101"/>
        <v>1</v>
      </c>
      <c r="AL361" s="567">
        <f t="shared" si="102"/>
        <v>1</v>
      </c>
      <c r="AM361" s="567">
        <f t="shared" si="103"/>
        <v>1</v>
      </c>
      <c r="AN361" s="347">
        <f>IF(SUM(AK361:AM361)=0,0,(AK361*'Laminate Schedule'!$D$83*'Laminate Schedule'!$C$83+AL361*'Laminate Schedule'!$D$84*'Laminate Schedule'!$C$84+AM361*'Laminate Schedule'!$D$85*'Laminate Schedule'!$C$85)/(AK361*'Laminate Schedule'!$D$83+AL361*'Laminate Schedule'!$D$84+AM361*'Laminate Schedule'!$D$85))</f>
        <v>15.145101562499997</v>
      </c>
      <c r="AO361" s="347">
        <f>AK361*'Laminate Schedule'!$L$12+AL361*'Laminate Schedule'!$L$13+AM361*'Laminate Schedule'!$L$14</f>
        <v>0.88</v>
      </c>
    </row>
    <row r="362" spans="1:41" s="244" customFormat="1">
      <c r="A362" s="567">
        <v>-589</v>
      </c>
      <c r="B362" s="347">
        <f>IF(ABS(A362)&lt;$C$17,$C$15,$C$16)*IF(ABS(A362)&lt;OutlineParameters!$C$46/2,1,0)</f>
        <v>6</v>
      </c>
      <c r="C362" s="347">
        <f t="shared" si="93"/>
        <v>6</v>
      </c>
      <c r="D362" s="348">
        <f t="shared" si="84"/>
        <v>6</v>
      </c>
      <c r="E362" s="349">
        <f>FlexTests!$C$16*($C$36-ABS(A362))*IF(ABS(A362)&lt;$C$36,1,0)/1000</f>
        <v>2.2000000000000002</v>
      </c>
      <c r="F362" s="349">
        <f>IF(NOT(ISNA(I362)),FlexTests!$C$17*(A363-A362)*I362/1000000*($C$36+A362)/1000*IF(ABS(A362)&lt;$C$31/2-FlexTests!$C$18,0,1),0)</f>
        <v>0</v>
      </c>
      <c r="G362" s="349">
        <f>SUM(F$52:$F361)</f>
        <v>0</v>
      </c>
      <c r="H362" s="348">
        <f>CHOOSE(FlexTests!$C$15,E362,G362)</f>
        <v>2.2000000000000002</v>
      </c>
      <c r="I362" s="347">
        <f>IF(ISNA(OutlineParameters!T425*2),OutlineParameters!S425*2,OutlineParameters!T425*2)</f>
        <v>212.64813793698946</v>
      </c>
      <c r="J362" s="347">
        <f>IF(ISNA(RockerConcaveParameters!O421),RockerConcaveParameters!N421,RockerConcaveParameters!O421)</f>
        <v>8.0800667863220765E-2</v>
      </c>
      <c r="K362" s="347">
        <f t="shared" si="94"/>
        <v>3.2894540223325787E-3</v>
      </c>
      <c r="L362" s="347">
        <f t="shared" si="95"/>
        <v>51.013949914734269</v>
      </c>
      <c r="M362" s="347">
        <f t="shared" si="96"/>
        <v>0</v>
      </c>
      <c r="N362" s="347">
        <f t="shared" si="85"/>
        <v>3.8333333333333335</v>
      </c>
      <c r="O362" s="347">
        <f t="shared" si="86"/>
        <v>32.35558965947002</v>
      </c>
      <c r="P362" s="350">
        <f t="shared" si="97"/>
        <v>87.206162361559961</v>
      </c>
      <c r="Q362" s="347">
        <f>MIN(IF(H362&gt;0,P362/H362,NA()),FlexTests!$C$20)</f>
        <v>39.639164709799978</v>
      </c>
      <c r="R362" s="347">
        <f t="shared" si="87"/>
        <v>2.5227574983505399E-5</v>
      </c>
      <c r="S362" s="347">
        <f>SUM(R362:$R$952)</f>
        <v>0.17631745439738952</v>
      </c>
      <c r="T362" s="347">
        <f t="shared" si="88"/>
        <v>1.7631745439738953E-4</v>
      </c>
      <c r="U362" s="350">
        <f>SUM(T362:$T$952)*1000</f>
        <v>62.832588432432139</v>
      </c>
      <c r="V362" s="347">
        <f>R362*IF(ABS(A362)&lt;FlexTests!$C$19,0,1)</f>
        <v>2.5227574983505399E-5</v>
      </c>
      <c r="W362" s="347">
        <f>SUM(V362:$V$951)</f>
        <v>5.8889220573108927E-2</v>
      </c>
      <c r="X362" s="347">
        <f t="shared" si="98"/>
        <v>5.8889220573108927E-2</v>
      </c>
      <c r="Y362" s="350">
        <f>SUM($X362:X$951)</f>
        <v>10.398953386083285</v>
      </c>
      <c r="Z362" s="347"/>
      <c r="AA362" s="347">
        <f t="shared" si="89"/>
        <v>3.0269335559544071</v>
      </c>
      <c r="AB362" s="347">
        <f t="shared" si="90"/>
        <v>2.9730664440455929</v>
      </c>
      <c r="AC362" s="347">
        <f t="shared" si="99"/>
        <v>5.7580440779272575</v>
      </c>
      <c r="AD362" s="347">
        <f t="shared" si="91"/>
        <v>1.1565131723508533</v>
      </c>
      <c r="AE362" s="347">
        <f t="shared" si="92"/>
        <v>1.1359319394537875</v>
      </c>
      <c r="AF362" s="347">
        <f>AD362/'Laminate Schedule'!$E$86/10</f>
        <v>7.6362193252928435E-3</v>
      </c>
      <c r="AG362" s="347">
        <f>AE362/'Laminate Schedule'!$E$90/10</f>
        <v>6.1265036370975997E-3</v>
      </c>
      <c r="AH362" s="347">
        <f t="shared" si="100"/>
        <v>1275.8888276219368</v>
      </c>
      <c r="AK362" s="567">
        <f t="shared" si="101"/>
        <v>1</v>
      </c>
      <c r="AL362" s="567">
        <f t="shared" si="102"/>
        <v>1</v>
      </c>
      <c r="AM362" s="567">
        <f t="shared" si="103"/>
        <v>1</v>
      </c>
      <c r="AN362" s="347">
        <f>IF(SUM(AK362:AM362)=0,0,(AK362*'Laminate Schedule'!$D$83*'Laminate Schedule'!$C$83+AL362*'Laminate Schedule'!$D$84*'Laminate Schedule'!$C$84+AM362*'Laminate Schedule'!$D$85*'Laminate Schedule'!$C$85)/(AK362*'Laminate Schedule'!$D$83+AL362*'Laminate Schedule'!$D$84+AM362*'Laminate Schedule'!$D$85))</f>
        <v>15.145101562499997</v>
      </c>
      <c r="AO362" s="347">
        <f>AK362*'Laminate Schedule'!$L$12+AL362*'Laminate Schedule'!$L$13+AM362*'Laminate Schedule'!$L$14</f>
        <v>0.88</v>
      </c>
    </row>
    <row r="363" spans="1:41" s="244" customFormat="1">
      <c r="A363" s="567">
        <v>-588</v>
      </c>
      <c r="B363" s="347">
        <f>IF(ABS(A363)&lt;$C$17,$C$15,$C$16)*IF(ABS(A363)&lt;OutlineParameters!$C$46/2,1,0)</f>
        <v>6</v>
      </c>
      <c r="C363" s="347">
        <f t="shared" si="93"/>
        <v>6</v>
      </c>
      <c r="D363" s="348">
        <f t="shared" si="84"/>
        <v>6</v>
      </c>
      <c r="E363" s="349">
        <f>FlexTests!$C$16*($C$36-ABS(A363))*IF(ABS(A363)&lt;$C$36,1,0)/1000</f>
        <v>2.4</v>
      </c>
      <c r="F363" s="349">
        <f>IF(NOT(ISNA(I363)),FlexTests!$C$17*(A364-A363)*I363/1000000*($C$36+A363)/1000*IF(ABS(A363)&lt;$C$31/2-FlexTests!$C$18,0,1),0)</f>
        <v>0</v>
      </c>
      <c r="G363" s="349">
        <f>SUM(F$52:$F362)</f>
        <v>0</v>
      </c>
      <c r="H363" s="348">
        <f>CHOOSE(FlexTests!$C$15,E363,G363)</f>
        <v>2.4</v>
      </c>
      <c r="I363" s="347">
        <f>IF(ISNA(OutlineParameters!T426*2),OutlineParameters!S426*2,OutlineParameters!T426*2)</f>
        <v>215.93749994412065</v>
      </c>
      <c r="J363" s="347">
        <f>IF(ISNA(RockerConcaveParameters!O422),RockerConcaveParameters!N422,RockerConcaveParameters!O422)</f>
        <v>8.9439457567980163E-2</v>
      </c>
      <c r="K363" s="347">
        <f t="shared" si="94"/>
        <v>4.0927829881518864E-3</v>
      </c>
      <c r="L363" s="347">
        <f t="shared" si="95"/>
        <v>51.803062626047748</v>
      </c>
      <c r="M363" s="347">
        <f t="shared" si="96"/>
        <v>0</v>
      </c>
      <c r="N363" s="347">
        <f t="shared" si="85"/>
        <v>3.8333333333333335</v>
      </c>
      <c r="O363" s="347">
        <f t="shared" si="86"/>
        <v>32.830779691213067</v>
      </c>
      <c r="P363" s="350">
        <f t="shared" si="97"/>
        <v>88.47126843358231</v>
      </c>
      <c r="Q363" s="347">
        <f>MIN(IF(H363&gt;0,P363/H363,NA()),FlexTests!$C$20)</f>
        <v>36.863028513992631</v>
      </c>
      <c r="R363" s="347">
        <f t="shared" si="87"/>
        <v>2.7127451007461733E-5</v>
      </c>
      <c r="S363" s="347">
        <f>SUM(R363:$R$952)</f>
        <v>0.17629222682240603</v>
      </c>
      <c r="T363" s="347">
        <f t="shared" si="88"/>
        <v>1.7629222682240603E-4</v>
      </c>
      <c r="U363" s="350">
        <f>SUM(T363:$T$952)*1000</f>
        <v>62.656270978034733</v>
      </c>
      <c r="V363" s="347">
        <f>R363*IF(ABS(A363)&lt;FlexTests!$C$19,0,1)</f>
        <v>2.7127451007461733E-5</v>
      </c>
      <c r="W363" s="347">
        <f>SUM(V363:$V$951)</f>
        <v>5.8863992998125426E-2</v>
      </c>
      <c r="X363" s="347">
        <f t="shared" si="98"/>
        <v>5.8863992998125426E-2</v>
      </c>
      <c r="Y363" s="350">
        <f>SUM($X363:X$951)</f>
        <v>10.340064165510176</v>
      </c>
      <c r="Z363" s="347"/>
      <c r="AA363" s="347">
        <f t="shared" si="89"/>
        <v>3.0298131525226601</v>
      </c>
      <c r="AB363" s="347">
        <f t="shared" si="90"/>
        <v>2.9701868474773399</v>
      </c>
      <c r="AC363" s="347">
        <f t="shared" si="99"/>
        <v>5.8415764376675723</v>
      </c>
      <c r="AD363" s="347">
        <f t="shared" si="91"/>
        <v>1.2447926760259553</v>
      </c>
      <c r="AE363" s="347">
        <f t="shared" si="92"/>
        <v>1.2202953278125495</v>
      </c>
      <c r="AF363" s="347">
        <f>AD363/'Laminate Schedule'!$E$86/10</f>
        <v>8.2191107856821651E-3</v>
      </c>
      <c r="AG363" s="347">
        <f>AE363/'Laminate Schedule'!$E$90/10</f>
        <v>6.5815067826789806E-3</v>
      </c>
      <c r="AH363" s="347">
        <f t="shared" si="100"/>
        <v>1295.6249996647239</v>
      </c>
      <c r="AK363" s="567">
        <f t="shared" si="101"/>
        <v>1</v>
      </c>
      <c r="AL363" s="567">
        <f t="shared" si="102"/>
        <v>1</v>
      </c>
      <c r="AM363" s="567">
        <f t="shared" si="103"/>
        <v>1</v>
      </c>
      <c r="AN363" s="347">
        <f>IF(SUM(AK363:AM363)=0,0,(AK363*'Laminate Schedule'!$D$83*'Laminate Schedule'!$C$83+AL363*'Laminate Schedule'!$D$84*'Laminate Schedule'!$C$84+AM363*'Laminate Schedule'!$D$85*'Laminate Schedule'!$C$85)/(AK363*'Laminate Schedule'!$D$83+AL363*'Laminate Schedule'!$D$84+AM363*'Laminate Schedule'!$D$85))</f>
        <v>15.145101562499997</v>
      </c>
      <c r="AO363" s="347">
        <f>AK363*'Laminate Schedule'!$L$12+AL363*'Laminate Schedule'!$L$13+AM363*'Laminate Schedule'!$L$14</f>
        <v>0.88</v>
      </c>
    </row>
    <row r="364" spans="1:41" s="244" customFormat="1">
      <c r="A364" s="567">
        <v>-587</v>
      </c>
      <c r="B364" s="347">
        <f>IF(ABS(A364)&lt;$C$17,$C$15,$C$16)*IF(ABS(A364)&lt;OutlineParameters!$C$46/2,1,0)</f>
        <v>6</v>
      </c>
      <c r="C364" s="347">
        <f t="shared" si="93"/>
        <v>6</v>
      </c>
      <c r="D364" s="348">
        <f t="shared" si="84"/>
        <v>6</v>
      </c>
      <c r="E364" s="349">
        <f>FlexTests!$C$16*($C$36-ABS(A364))*IF(ABS(A364)&lt;$C$36,1,0)/1000</f>
        <v>2.6</v>
      </c>
      <c r="F364" s="349">
        <f>IF(NOT(ISNA(I364)),FlexTests!$C$17*(A365-A364)*I364/1000000*($C$36+A364)/1000*IF(ABS(A364)&lt;$C$31/2-FlexTests!$C$18,0,1),0)</f>
        <v>0</v>
      </c>
      <c r="G364" s="349">
        <f>SUM(F$52:$F363)</f>
        <v>0</v>
      </c>
      <c r="H364" s="348">
        <f>CHOOSE(FlexTests!$C$15,E364,G364)</f>
        <v>2.6</v>
      </c>
      <c r="I364" s="347">
        <f>IF(ISNA(OutlineParameters!T427*2),OutlineParameters!S427*2,OutlineParameters!T427*2)</f>
        <v>219.18519528706867</v>
      </c>
      <c r="J364" s="347">
        <f>IF(ISNA(RockerConcaveParameters!O423),RockerConcaveParameters!N423,RockerConcaveParameters!O423)</f>
        <v>9.8427731637745763E-2</v>
      </c>
      <c r="K364" s="347">
        <f t="shared" si="94"/>
        <v>5.0312802059017184E-3</v>
      </c>
      <c r="L364" s="347">
        <f t="shared" si="95"/>
        <v>52.58217957092576</v>
      </c>
      <c r="M364" s="347">
        <f t="shared" si="96"/>
        <v>0</v>
      </c>
      <c r="N364" s="347">
        <f t="shared" si="85"/>
        <v>3.8333333333333335</v>
      </c>
      <c r="O364" s="347">
        <f t="shared" si="86"/>
        <v>33.300224287377041</v>
      </c>
      <c r="P364" s="350">
        <f t="shared" si="97"/>
        <v>89.720768471842035</v>
      </c>
      <c r="Q364" s="347">
        <f>MIN(IF(H364&gt;0,P364/H364,NA()),FlexTests!$C$20)</f>
        <v>34.507987873785396</v>
      </c>
      <c r="R364" s="347">
        <f t="shared" si="87"/>
        <v>2.89787977107662E-5</v>
      </c>
      <c r="S364" s="347">
        <f>SUM(R364:$R$952)</f>
        <v>0.17626509937139856</v>
      </c>
      <c r="T364" s="347">
        <f t="shared" si="88"/>
        <v>1.7626509937139855E-4</v>
      </c>
      <c r="U364" s="350">
        <f>SUM(T364:$T$952)*1000</f>
        <v>62.479978751212279</v>
      </c>
      <c r="V364" s="347">
        <f>R364*IF(ABS(A364)&lt;FlexTests!$C$19,0,1)</f>
        <v>2.89787977107662E-5</v>
      </c>
      <c r="W364" s="347">
        <f>SUM(V364:$V$951)</f>
        <v>5.8836865547117964E-2</v>
      </c>
      <c r="X364" s="347">
        <f t="shared" si="98"/>
        <v>5.8836865547117964E-2</v>
      </c>
      <c r="Y364" s="350">
        <f>SUM($X364:X$951)</f>
        <v>10.281200172512051</v>
      </c>
      <c r="Z364" s="347"/>
      <c r="AA364" s="347">
        <f t="shared" si="89"/>
        <v>3.0328092438792487</v>
      </c>
      <c r="AB364" s="347">
        <f t="shared" si="90"/>
        <v>2.9671907561207513</v>
      </c>
      <c r="AC364" s="347">
        <f t="shared" si="99"/>
        <v>5.9240783629998885</v>
      </c>
      <c r="AD364" s="347">
        <f t="shared" si="91"/>
        <v>1.3310600486542206</v>
      </c>
      <c r="AE364" s="347">
        <f t="shared" si="92"/>
        <v>1.3022609582779583</v>
      </c>
      <c r="AF364" s="347">
        <f>AD364/'Laminate Schedule'!$E$86/10</f>
        <v>8.7887165573718538E-3</v>
      </c>
      <c r="AG364" s="347">
        <f>AE364/'Laminate Schedule'!$E$90/10</f>
        <v>7.0235779277202839E-3</v>
      </c>
      <c r="AH364" s="347">
        <f t="shared" si="100"/>
        <v>1315.1111717224121</v>
      </c>
      <c r="AK364" s="567">
        <f t="shared" si="101"/>
        <v>1</v>
      </c>
      <c r="AL364" s="567">
        <f t="shared" si="102"/>
        <v>1</v>
      </c>
      <c r="AM364" s="567">
        <f t="shared" si="103"/>
        <v>1</v>
      </c>
      <c r="AN364" s="347">
        <f>IF(SUM(AK364:AM364)=0,0,(AK364*'Laminate Schedule'!$D$83*'Laminate Schedule'!$C$83+AL364*'Laminate Schedule'!$D$84*'Laminate Schedule'!$C$84+AM364*'Laminate Schedule'!$D$85*'Laminate Schedule'!$C$85)/(AK364*'Laminate Schedule'!$D$83+AL364*'Laminate Schedule'!$D$84+AM364*'Laminate Schedule'!$D$85))</f>
        <v>15.145101562499997</v>
      </c>
      <c r="AO364" s="347">
        <f>AK364*'Laminate Schedule'!$L$12+AL364*'Laminate Schedule'!$L$13+AM364*'Laminate Schedule'!$L$14</f>
        <v>0.88</v>
      </c>
    </row>
    <row r="365" spans="1:41" s="244" customFormat="1">
      <c r="A365" s="567">
        <v>-586</v>
      </c>
      <c r="B365" s="347">
        <f>IF(ABS(A365)&lt;$C$17,$C$15,$C$16)*IF(ABS(A365)&lt;OutlineParameters!$C$46/2,1,0)</f>
        <v>6</v>
      </c>
      <c r="C365" s="347">
        <f t="shared" si="93"/>
        <v>6</v>
      </c>
      <c r="D365" s="348">
        <f t="shared" si="84"/>
        <v>6</v>
      </c>
      <c r="E365" s="349">
        <f>FlexTests!$C$16*($C$36-ABS(A365))*IF(ABS(A365)&lt;$C$36,1,0)/1000</f>
        <v>2.8</v>
      </c>
      <c r="F365" s="349">
        <f>IF(NOT(ISNA(I365)),FlexTests!$C$17*(A366-A365)*I365/1000000*($C$36+A365)/1000*IF(ABS(A365)&lt;$C$31/2-FlexTests!$C$18,0,1),0)</f>
        <v>0</v>
      </c>
      <c r="G365" s="349">
        <f>SUM(F$52:$F364)</f>
        <v>0</v>
      </c>
      <c r="H365" s="348">
        <f>CHOOSE(FlexTests!$C$15,E365,G365)</f>
        <v>2.8</v>
      </c>
      <c r="I365" s="347">
        <f>IF(ISNA(OutlineParameters!T428*2),OutlineParameters!S428*2,OutlineParameters!T428*2)</f>
        <v>222.37731218958896</v>
      </c>
      <c r="J365" s="347">
        <f>IF(ISNA(RockerConcaveParameters!O424),RockerConcaveParameters!N424,RockerConcaveParameters!O424)</f>
        <v>0.10775016126067383</v>
      </c>
      <c r="K365" s="347">
        <f t="shared" si="94"/>
        <v>6.1172843705245752E-3</v>
      </c>
      <c r="L365" s="347">
        <f t="shared" si="95"/>
        <v>53.34796333638436</v>
      </c>
      <c r="M365" s="347">
        <f t="shared" si="96"/>
        <v>0</v>
      </c>
      <c r="N365" s="347">
        <f t="shared" si="85"/>
        <v>3.8333333333333335</v>
      </c>
      <c r="O365" s="347">
        <f t="shared" si="86"/>
        <v>33.761943167090088</v>
      </c>
      <c r="P365" s="350">
        <f t="shared" si="97"/>
        <v>90.949357121178309</v>
      </c>
      <c r="Q365" s="347">
        <f>MIN(IF(H365&gt;0,P365/H365,NA()),FlexTests!$C$20)</f>
        <v>32.481913257563683</v>
      </c>
      <c r="R365" s="347">
        <f t="shared" si="87"/>
        <v>3.0786363847183224E-5</v>
      </c>
      <c r="S365" s="347">
        <f>SUM(R365:$R$952)</f>
        <v>0.17623612057368779</v>
      </c>
      <c r="T365" s="347">
        <f t="shared" si="88"/>
        <v>1.7623612057368778E-4</v>
      </c>
      <c r="U365" s="350">
        <f>SUM(T365:$T$952)*1000</f>
        <v>62.303713651840894</v>
      </c>
      <c r="V365" s="347">
        <f>R365*IF(ABS(A365)&lt;FlexTests!$C$19,0,1)</f>
        <v>3.0786363847183224E-5</v>
      </c>
      <c r="W365" s="347">
        <f>SUM(V365:$V$951)</f>
        <v>5.8807886749407193E-2</v>
      </c>
      <c r="X365" s="347">
        <f t="shared" si="98"/>
        <v>5.8807886749407193E-2</v>
      </c>
      <c r="Y365" s="350">
        <f>SUM($X365:X$951)</f>
        <v>10.222363306964933</v>
      </c>
      <c r="Z365" s="347"/>
      <c r="AA365" s="347">
        <f t="shared" si="89"/>
        <v>3.0359167204202246</v>
      </c>
      <c r="AB365" s="347">
        <f t="shared" si="90"/>
        <v>2.9640832795797754</v>
      </c>
      <c r="AC365" s="347">
        <f t="shared" si="99"/>
        <v>6.0051995522019679</v>
      </c>
      <c r="AD365" s="347">
        <f t="shared" si="91"/>
        <v>1.415534445322415</v>
      </c>
      <c r="AE365" s="347">
        <f t="shared" si="92"/>
        <v>1.3820411979115932</v>
      </c>
      <c r="AF365" s="347">
        <f>AD365/'Laminate Schedule'!$E$86/10</f>
        <v>9.346483676460425E-3</v>
      </c>
      <c r="AG365" s="347">
        <f>AE365/'Laminate Schedule'!$E$90/10</f>
        <v>7.4538624468077656E-3</v>
      </c>
      <c r="AH365" s="347">
        <f t="shared" si="100"/>
        <v>1334.2638731375337</v>
      </c>
      <c r="AK365" s="567">
        <f t="shared" si="101"/>
        <v>1</v>
      </c>
      <c r="AL365" s="567">
        <f t="shared" si="102"/>
        <v>1</v>
      </c>
      <c r="AM365" s="567">
        <f t="shared" si="103"/>
        <v>1</v>
      </c>
      <c r="AN365" s="347">
        <f>IF(SUM(AK365:AM365)=0,0,(AK365*'Laminate Schedule'!$D$83*'Laminate Schedule'!$C$83+AL365*'Laminate Schedule'!$D$84*'Laminate Schedule'!$C$84+AM365*'Laminate Schedule'!$D$85*'Laminate Schedule'!$C$85)/(AK365*'Laminate Schedule'!$D$83+AL365*'Laminate Schedule'!$D$84+AM365*'Laminate Schedule'!$D$85))</f>
        <v>15.145101562499997</v>
      </c>
      <c r="AO365" s="347">
        <f>AK365*'Laminate Schedule'!$L$12+AL365*'Laminate Schedule'!$L$13+AM365*'Laminate Schedule'!$L$14</f>
        <v>0.88</v>
      </c>
    </row>
    <row r="366" spans="1:41" s="244" customFormat="1">
      <c r="A366" s="567">
        <v>-585</v>
      </c>
      <c r="B366" s="347">
        <f>IF(ABS(A366)&lt;$C$17,$C$15,$C$16)*IF(ABS(A366)&lt;OutlineParameters!$C$46/2,1,0)</f>
        <v>6</v>
      </c>
      <c r="C366" s="347">
        <f t="shared" si="93"/>
        <v>6</v>
      </c>
      <c r="D366" s="348">
        <f t="shared" si="84"/>
        <v>6</v>
      </c>
      <c r="E366" s="349">
        <f>FlexTests!$C$16*($C$36-ABS(A366))*IF(ABS(A366)&lt;$C$36,1,0)/1000</f>
        <v>3</v>
      </c>
      <c r="F366" s="349">
        <f>IF(NOT(ISNA(I366)),FlexTests!$C$17*(A367-A366)*I366/1000000*($C$36+A366)/1000*IF(ABS(A366)&lt;$C$31/2-FlexTests!$C$18,0,1),0)</f>
        <v>0</v>
      </c>
      <c r="G366" s="349">
        <f>SUM(F$52:$F365)</f>
        <v>0</v>
      </c>
      <c r="H366" s="348">
        <f>CHOOSE(FlexTests!$C$15,E366,G366)</f>
        <v>3</v>
      </c>
      <c r="I366" s="347">
        <f>IF(ISNA(OutlineParameters!T429*2),OutlineParameters!S429*2,OutlineParameters!T429*2)</f>
        <v>225.49999991059303</v>
      </c>
      <c r="J366" s="347">
        <f>IF(ISNA(RockerConcaveParameters!O425),RockerConcaveParameters!N425,RockerConcaveParameters!O425)</f>
        <v>0.11738732830068135</v>
      </c>
      <c r="K366" s="347">
        <f t="shared" si="94"/>
        <v>7.3624323638656272E-3</v>
      </c>
      <c r="L366" s="347">
        <f t="shared" si="95"/>
        <v>54.097091151676402</v>
      </c>
      <c r="M366" s="347">
        <f t="shared" si="96"/>
        <v>0</v>
      </c>
      <c r="N366" s="347">
        <f t="shared" si="85"/>
        <v>3.8333333333333335</v>
      </c>
      <c r="O366" s="347">
        <f t="shared" si="86"/>
        <v>34.213963502430317</v>
      </c>
      <c r="P366" s="350">
        <f t="shared" si="97"/>
        <v>92.151750419803918</v>
      </c>
      <c r="Q366" s="347">
        <f>MIN(IF(H366&gt;0,P366/H366,NA()),FlexTests!$C$20)</f>
        <v>30.717250139934638</v>
      </c>
      <c r="R366" s="347">
        <f t="shared" si="87"/>
        <v>3.2554997450762299E-5</v>
      </c>
      <c r="S366" s="347">
        <f>SUM(R366:$R$952)</f>
        <v>0.17620533420984061</v>
      </c>
      <c r="T366" s="347">
        <f t="shared" si="88"/>
        <v>1.762053342098406E-4</v>
      </c>
      <c r="U366" s="350">
        <f>SUM(T366:$T$952)*1000</f>
        <v>62.127477531267196</v>
      </c>
      <c r="V366" s="347">
        <f>R366*IF(ABS(A366)&lt;FlexTests!$C$19,0,1)</f>
        <v>3.2554997450762299E-5</v>
      </c>
      <c r="W366" s="347">
        <f>SUM(V366:$V$951)</f>
        <v>5.8777100385560006E-2</v>
      </c>
      <c r="X366" s="347">
        <f t="shared" si="98"/>
        <v>5.8777100385560006E-2</v>
      </c>
      <c r="Y366" s="350">
        <f>SUM($X366:X$951)</f>
        <v>10.163555420215525</v>
      </c>
      <c r="Z366" s="347"/>
      <c r="AA366" s="347">
        <f t="shared" si="89"/>
        <v>3.0391291094335604</v>
      </c>
      <c r="AB366" s="347">
        <f t="shared" si="90"/>
        <v>2.9608708905664396</v>
      </c>
      <c r="AC366" s="347">
        <f t="shared" si="99"/>
        <v>6.0845911161121631</v>
      </c>
      <c r="AD366" s="347">
        <f t="shared" si="91"/>
        <v>1.4984387864876558</v>
      </c>
      <c r="AE366" s="347">
        <f t="shared" si="92"/>
        <v>1.4598536700646849</v>
      </c>
      <c r="AF366" s="347">
        <f>AD366/'Laminate Schedule'!$E$86/10</f>
        <v>9.8938840410147041E-3</v>
      </c>
      <c r="AG366" s="347">
        <f>AE366/'Laminate Schedule'!$E$90/10</f>
        <v>7.8735340636536671E-3</v>
      </c>
      <c r="AH366" s="347">
        <f t="shared" si="100"/>
        <v>1352.9999994635582</v>
      </c>
      <c r="AK366" s="567">
        <f t="shared" si="101"/>
        <v>1</v>
      </c>
      <c r="AL366" s="567">
        <f t="shared" si="102"/>
        <v>1</v>
      </c>
      <c r="AM366" s="567">
        <f t="shared" si="103"/>
        <v>1</v>
      </c>
      <c r="AN366" s="347">
        <f>IF(SUM(AK366:AM366)=0,0,(AK366*'Laminate Schedule'!$D$83*'Laminate Schedule'!$C$83+AL366*'Laminate Schedule'!$D$84*'Laminate Schedule'!$C$84+AM366*'Laminate Schedule'!$D$85*'Laminate Schedule'!$C$85)/(AK366*'Laminate Schedule'!$D$83+AL366*'Laminate Schedule'!$D$84+AM366*'Laminate Schedule'!$D$85))</f>
        <v>15.145101562499997</v>
      </c>
      <c r="AO366" s="347">
        <f>AK366*'Laminate Schedule'!$L$12+AL366*'Laminate Schedule'!$L$13+AM366*'Laminate Schedule'!$L$14</f>
        <v>0.88</v>
      </c>
    </row>
    <row r="367" spans="1:41" s="244" customFormat="1">
      <c r="A367" s="567">
        <v>-584</v>
      </c>
      <c r="B367" s="347">
        <f>IF(ABS(A367)&lt;$C$17,$C$15,$C$16)*IF(ABS(A367)&lt;OutlineParameters!$C$46/2,1,0)</f>
        <v>6</v>
      </c>
      <c r="C367" s="347">
        <f t="shared" si="93"/>
        <v>6</v>
      </c>
      <c r="D367" s="348">
        <f t="shared" si="84"/>
        <v>6</v>
      </c>
      <c r="E367" s="349">
        <f>FlexTests!$C$16*($C$36-ABS(A367))*IF(ABS(A367)&lt;$C$36,1,0)/1000</f>
        <v>3.2</v>
      </c>
      <c r="F367" s="349">
        <f>IF(NOT(ISNA(I367)),FlexTests!$C$17*(A368-A367)*I367/1000000*($C$36+A367)/1000*IF(ABS(A367)&lt;$C$31/2-FlexTests!$C$18,0,1),0)</f>
        <v>0</v>
      </c>
      <c r="G367" s="349">
        <f>SUM(F$52:$F366)</f>
        <v>0</v>
      </c>
      <c r="H367" s="348">
        <f>CHOOSE(FlexTests!$C$15,E367,G367)</f>
        <v>3.2</v>
      </c>
      <c r="I367" s="347">
        <f>IF(ISNA(OutlineParameters!T430*2),OutlineParameters!S430*2,OutlineParameters!T430*2)</f>
        <v>228.53934667383632</v>
      </c>
      <c r="J367" s="347">
        <f>IF(ISNA(RockerConcaveParameters!O426),RockerConcaveParameters!N426,RockerConcaveParameters!O426)</f>
        <v>0.12731549694888655</v>
      </c>
      <c r="K367" s="347">
        <f t="shared" si="94"/>
        <v>8.7771972032242886E-3</v>
      </c>
      <c r="L367" s="347">
        <f t="shared" si="95"/>
        <v>54.826225603817932</v>
      </c>
      <c r="M367" s="347">
        <f t="shared" si="96"/>
        <v>0</v>
      </c>
      <c r="N367" s="347">
        <f t="shared" si="85"/>
        <v>3.8333333333333335</v>
      </c>
      <c r="O367" s="347">
        <f t="shared" si="86"/>
        <v>34.654301479349641</v>
      </c>
      <c r="P367" s="350">
        <f t="shared" si="97"/>
        <v>93.322637613704131</v>
      </c>
      <c r="Q367" s="347">
        <f>MIN(IF(H367&gt;0,P367/H367,NA()),FlexTests!$C$20)</f>
        <v>29.163324254282539</v>
      </c>
      <c r="R367" s="347">
        <f t="shared" si="87"/>
        <v>3.4289643775885841E-5</v>
      </c>
      <c r="S367" s="347">
        <f>SUM(R367:$R$952)</f>
        <v>0.17617277921238983</v>
      </c>
      <c r="T367" s="347">
        <f t="shared" si="88"/>
        <v>1.7617277921238984E-4</v>
      </c>
      <c r="U367" s="350">
        <f>SUM(T367:$T$952)*1000</f>
        <v>61.951272197057357</v>
      </c>
      <c r="V367" s="347">
        <f>R367*IF(ABS(A367)&lt;FlexTests!$C$19,0,1)</f>
        <v>3.4289643775885841E-5</v>
      </c>
      <c r="W367" s="347">
        <f>SUM(V367:$V$951)</f>
        <v>5.8744545388109241E-2</v>
      </c>
      <c r="X367" s="347">
        <f t="shared" si="98"/>
        <v>5.8744545388109241E-2</v>
      </c>
      <c r="Y367" s="350">
        <f>SUM($X367:X$951)</f>
        <v>10.104778319829967</v>
      </c>
      <c r="Z367" s="347"/>
      <c r="AA367" s="347">
        <f t="shared" si="89"/>
        <v>3.0424384989829623</v>
      </c>
      <c r="AB367" s="347">
        <f t="shared" si="90"/>
        <v>2.9575615010170377</v>
      </c>
      <c r="AC367" s="347">
        <f t="shared" si="99"/>
        <v>6.1619023965329811</v>
      </c>
      <c r="AD367" s="347">
        <f t="shared" si="91"/>
        <v>1.5799995797115136</v>
      </c>
      <c r="AE367" s="347">
        <f t="shared" si="92"/>
        <v>1.5359212454549083</v>
      </c>
      <c r="AF367" s="347">
        <f>AD367/'Laminate Schedule'!$E$86/10</f>
        <v>1.043241323401666E-2</v>
      </c>
      <c r="AG367" s="347">
        <f>AE367/'Laminate Schedule'!$E$90/10</f>
        <v>8.2837948029700452E-3</v>
      </c>
      <c r="AH367" s="347">
        <f t="shared" si="100"/>
        <v>1371.2360800430179</v>
      </c>
      <c r="AK367" s="567">
        <f t="shared" si="101"/>
        <v>1</v>
      </c>
      <c r="AL367" s="567">
        <f t="shared" si="102"/>
        <v>1</v>
      </c>
      <c r="AM367" s="567">
        <f t="shared" si="103"/>
        <v>1</v>
      </c>
      <c r="AN367" s="347">
        <f>IF(SUM(AK367:AM367)=0,0,(AK367*'Laminate Schedule'!$D$83*'Laminate Schedule'!$C$83+AL367*'Laminate Schedule'!$D$84*'Laminate Schedule'!$C$84+AM367*'Laminate Schedule'!$D$85*'Laminate Schedule'!$C$85)/(AK367*'Laminate Schedule'!$D$83+AL367*'Laminate Schedule'!$D$84+AM367*'Laminate Schedule'!$D$85))</f>
        <v>15.145101562499997</v>
      </c>
      <c r="AO367" s="347">
        <f>AK367*'Laminate Schedule'!$L$12+AL367*'Laminate Schedule'!$L$13+AM367*'Laminate Schedule'!$L$14</f>
        <v>0.88</v>
      </c>
    </row>
    <row r="368" spans="1:41" s="244" customFormat="1">
      <c r="A368" s="567">
        <v>-583</v>
      </c>
      <c r="B368" s="347">
        <f>IF(ABS(A368)&lt;$C$17,$C$15,$C$16)*IF(ABS(A368)&lt;OutlineParameters!$C$46/2,1,0)</f>
        <v>6</v>
      </c>
      <c r="C368" s="347">
        <f t="shared" si="93"/>
        <v>6</v>
      </c>
      <c r="D368" s="348">
        <f t="shared" si="84"/>
        <v>6</v>
      </c>
      <c r="E368" s="349">
        <f>FlexTests!$C$16*($C$36-ABS(A368))*IF(ABS(A368)&lt;$C$36,1,0)/1000</f>
        <v>3.4</v>
      </c>
      <c r="F368" s="349">
        <f>IF(NOT(ISNA(I368)),FlexTests!$C$17*(A369-A368)*I368/1000000*($C$36+A368)/1000*IF(ABS(A368)&lt;$C$31/2-FlexTests!$C$18,0,1),0)</f>
        <v>0</v>
      </c>
      <c r="G368" s="349">
        <f>SUM(F$52:$F367)</f>
        <v>0</v>
      </c>
      <c r="H368" s="348">
        <f>CHOOSE(FlexTests!$C$15,E368,G368)</f>
        <v>3.4</v>
      </c>
      <c r="I368" s="347">
        <f>IF(ISNA(OutlineParameters!T431*2),OutlineParameters!S431*2,OutlineParameters!T431*2)</f>
        <v>231.48148647944132</v>
      </c>
      <c r="J368" s="347">
        <f>IF(ISNA(RockerConcaveParameters!O427),RockerConcaveParameters!N427,RockerConcaveParameters!O427)</f>
        <v>0.13750661542065812</v>
      </c>
      <c r="K368" s="347">
        <f t="shared" si="94"/>
        <v>1.0370406565640176E-2</v>
      </c>
      <c r="L368" s="347">
        <f t="shared" si="95"/>
        <v>55.532040261502601</v>
      </c>
      <c r="M368" s="347">
        <f t="shared" si="96"/>
        <v>0</v>
      </c>
      <c r="N368" s="347">
        <f t="shared" si="85"/>
        <v>3.8333333333333335</v>
      </c>
      <c r="O368" s="347">
        <f t="shared" si="86"/>
        <v>35.080976782920438</v>
      </c>
      <c r="P368" s="350">
        <f t="shared" si="97"/>
        <v>94.456720784322016</v>
      </c>
      <c r="Q368" s="347">
        <f>MIN(IF(H368&gt;0,P368/H368,NA()),FlexTests!$C$20)</f>
        <v>27.781388465977063</v>
      </c>
      <c r="R368" s="347">
        <f t="shared" si="87"/>
        <v>3.5995321156272173E-5</v>
      </c>
      <c r="S368" s="347">
        <f>SUM(R368:$R$952)</f>
        <v>0.17613848956861394</v>
      </c>
      <c r="T368" s="347">
        <f t="shared" si="88"/>
        <v>1.7613848956861395E-4</v>
      </c>
      <c r="U368" s="350">
        <f>SUM(T368:$T$952)*1000</f>
        <v>61.77509941784497</v>
      </c>
      <c r="V368" s="347">
        <f>R368*IF(ABS(A368)&lt;FlexTests!$C$19,0,1)</f>
        <v>3.5995321156272173E-5</v>
      </c>
      <c r="W368" s="347">
        <f>SUM(V368:$V$951)</f>
        <v>5.8710255744333355E-2</v>
      </c>
      <c r="X368" s="347">
        <f t="shared" si="98"/>
        <v>5.8710255744333355E-2</v>
      </c>
      <c r="Y368" s="350">
        <f>SUM($X368:X$951)</f>
        <v>10.046033774441858</v>
      </c>
      <c r="Z368" s="347"/>
      <c r="AA368" s="347">
        <f t="shared" si="89"/>
        <v>3.0458355384735527</v>
      </c>
      <c r="AB368" s="347">
        <f t="shared" si="90"/>
        <v>2.9541644615264473</v>
      </c>
      <c r="AC368" s="347">
        <f t="shared" si="99"/>
        <v>6.2367835827658906</v>
      </c>
      <c r="AD368" s="347">
        <f t="shared" si="91"/>
        <v>1.6604457559544605</v>
      </c>
      <c r="AE368" s="347">
        <f t="shared" si="92"/>
        <v>1.6104710121648207</v>
      </c>
      <c r="AF368" s="347">
        <f>AD368/'Laminate Schedule'!$E$86/10</f>
        <v>1.0963582839654271E-2</v>
      </c>
      <c r="AG368" s="347">
        <f>AE368/'Laminate Schedule'!$E$90/10</f>
        <v>8.6858694352870795E-3</v>
      </c>
      <c r="AH368" s="347">
        <f t="shared" si="100"/>
        <v>1388.8889188766479</v>
      </c>
      <c r="AK368" s="567">
        <f t="shared" si="101"/>
        <v>1</v>
      </c>
      <c r="AL368" s="567">
        <f t="shared" si="102"/>
        <v>1</v>
      </c>
      <c r="AM368" s="567">
        <f t="shared" si="103"/>
        <v>1</v>
      </c>
      <c r="AN368" s="347">
        <f>IF(SUM(AK368:AM368)=0,0,(AK368*'Laminate Schedule'!$D$83*'Laminate Schedule'!$C$83+AL368*'Laminate Schedule'!$D$84*'Laminate Schedule'!$C$84+AM368*'Laminate Schedule'!$D$85*'Laminate Schedule'!$C$85)/(AK368*'Laminate Schedule'!$D$83+AL368*'Laminate Schedule'!$D$84+AM368*'Laminate Schedule'!$D$85))</f>
        <v>15.145101562499997</v>
      </c>
      <c r="AO368" s="347">
        <f>AK368*'Laminate Schedule'!$L$12+AL368*'Laminate Schedule'!$L$13+AM368*'Laminate Schedule'!$L$14</f>
        <v>0.88</v>
      </c>
    </row>
    <row r="369" spans="1:41" s="244" customFormat="1">
      <c r="A369" s="567">
        <v>-582</v>
      </c>
      <c r="B369" s="347">
        <f>IF(ABS(A369)&lt;$C$17,$C$15,$C$16)*IF(ABS(A369)&lt;OutlineParameters!$C$46/2,1,0)</f>
        <v>6</v>
      </c>
      <c r="C369" s="347">
        <f t="shared" si="93"/>
        <v>6</v>
      </c>
      <c r="D369" s="348">
        <f t="shared" si="84"/>
        <v>6</v>
      </c>
      <c r="E369" s="349">
        <f>FlexTests!$C$16*($C$36-ABS(A369))*IF(ABS(A369)&lt;$C$36,1,0)/1000</f>
        <v>3.6</v>
      </c>
      <c r="F369" s="349">
        <f>IF(NOT(ISNA(I369)),FlexTests!$C$17*(A370-A369)*I369/1000000*($C$36+A369)/1000*IF(ABS(A369)&lt;$C$31/2-FlexTests!$C$18,0,1),0)</f>
        <v>0</v>
      </c>
      <c r="G369" s="349">
        <f>SUM(F$52:$F368)</f>
        <v>0</v>
      </c>
      <c r="H369" s="348">
        <f>CHOOSE(FlexTests!$C$15,E369,G369)</f>
        <v>3.6</v>
      </c>
      <c r="I369" s="347">
        <f>IF(ISNA(OutlineParameters!T432*2),OutlineParameters!S432*2,OutlineParameters!T432*2)</f>
        <v>234.3124999217689</v>
      </c>
      <c r="J369" s="347">
        <f>IF(ISNA(RockerConcaveParameters!O428),RockerConcaveParameters!N428,RockerConcaveParameters!O428)</f>
        <v>0.14792813841432204</v>
      </c>
      <c r="K369" s="347">
        <f t="shared" si="94"/>
        <v>1.2148687949325335E-2</v>
      </c>
      <c r="L369" s="347">
        <f t="shared" si="95"/>
        <v>56.21119588146685</v>
      </c>
      <c r="M369" s="347">
        <f t="shared" si="96"/>
        <v>0</v>
      </c>
      <c r="N369" s="347">
        <f t="shared" si="85"/>
        <v>3.8333333333333335</v>
      </c>
      <c r="O369" s="347">
        <f t="shared" si="86"/>
        <v>35.491997283454069</v>
      </c>
      <c r="P369" s="350">
        <f t="shared" si="97"/>
        <v>95.548675186203582</v>
      </c>
      <c r="Q369" s="347">
        <f>MIN(IF(H369&gt;0,P369/H369,NA()),FlexTests!$C$20)</f>
        <v>26.541298662834329</v>
      </c>
      <c r="R369" s="347">
        <f t="shared" si="87"/>
        <v>3.7677131503753279E-5</v>
      </c>
      <c r="S369" s="347">
        <f>SUM(R369:$R$952)</f>
        <v>0.17610249424745769</v>
      </c>
      <c r="T369" s="347">
        <f t="shared" si="88"/>
        <v>1.7610249424745769E-4</v>
      </c>
      <c r="U369" s="350">
        <f>SUM(T369:$T$952)*1000</f>
        <v>61.598960928276355</v>
      </c>
      <c r="V369" s="347">
        <f>R369*IF(ABS(A369)&lt;FlexTests!$C$19,0,1)</f>
        <v>3.7677131503753279E-5</v>
      </c>
      <c r="W369" s="347">
        <f>SUM(V369:$V$951)</f>
        <v>5.8674260423177083E-2</v>
      </c>
      <c r="X369" s="347">
        <f t="shared" si="98"/>
        <v>5.8674260423177083E-2</v>
      </c>
      <c r="Y369" s="350">
        <f>SUM($X369:X$951)</f>
        <v>9.987323518697524</v>
      </c>
      <c r="Z369" s="347"/>
      <c r="AA369" s="347">
        <f t="shared" si="89"/>
        <v>3.0493093794714405</v>
      </c>
      <c r="AB369" s="347">
        <f t="shared" si="90"/>
        <v>2.9506906205285595</v>
      </c>
      <c r="AC369" s="347">
        <f t="shared" si="99"/>
        <v>6.3088830927873545</v>
      </c>
      <c r="AD369" s="347">
        <f t="shared" si="91"/>
        <v>1.7400090641475439</v>
      </c>
      <c r="AE369" s="347">
        <f t="shared" si="92"/>
        <v>1.6837348351005261</v>
      </c>
      <c r="AF369" s="347">
        <f>AD369/'Laminate Schedule'!$E$86/10</f>
        <v>1.1488923048597378E-2</v>
      </c>
      <c r="AG369" s="347">
        <f>AE369/'Laminate Schedule'!$E$90/10</f>
        <v>9.0810084943218176E-3</v>
      </c>
      <c r="AH369" s="347">
        <f t="shared" si="100"/>
        <v>1405.8749995306134</v>
      </c>
      <c r="AK369" s="567">
        <f t="shared" si="101"/>
        <v>1</v>
      </c>
      <c r="AL369" s="567">
        <f t="shared" si="102"/>
        <v>1</v>
      </c>
      <c r="AM369" s="567">
        <f t="shared" si="103"/>
        <v>1</v>
      </c>
      <c r="AN369" s="347">
        <f>IF(SUM(AK369:AM369)=0,0,(AK369*'Laminate Schedule'!$D$83*'Laminate Schedule'!$C$83+AL369*'Laminate Schedule'!$D$84*'Laminate Schedule'!$C$84+AM369*'Laminate Schedule'!$D$85*'Laminate Schedule'!$C$85)/(AK369*'Laminate Schedule'!$D$83+AL369*'Laminate Schedule'!$D$84+AM369*'Laminate Schedule'!$D$85))</f>
        <v>15.145101562499997</v>
      </c>
      <c r="AO369" s="347">
        <f>AK369*'Laminate Schedule'!$L$12+AL369*'Laminate Schedule'!$L$13+AM369*'Laminate Schedule'!$L$14</f>
        <v>0.88</v>
      </c>
    </row>
    <row r="370" spans="1:41" s="244" customFormat="1">
      <c r="A370" s="567">
        <v>-581</v>
      </c>
      <c r="B370" s="347">
        <f>IF(ABS(A370)&lt;$C$17,$C$15,$C$16)*IF(ABS(A370)&lt;OutlineParameters!$C$46/2,1,0)</f>
        <v>6</v>
      </c>
      <c r="C370" s="347">
        <f t="shared" si="93"/>
        <v>6</v>
      </c>
      <c r="D370" s="348">
        <f t="shared" si="84"/>
        <v>6</v>
      </c>
      <c r="E370" s="349">
        <f>FlexTests!$C$16*($C$36-ABS(A370))*IF(ABS(A370)&lt;$C$36,1,0)/1000</f>
        <v>3.8</v>
      </c>
      <c r="F370" s="349">
        <f>IF(NOT(ISNA(I370)),FlexTests!$C$17*(A371-A370)*I370/1000000*($C$36+A370)/1000*IF(ABS(A370)&lt;$C$31/2-FlexTests!$C$18,0,1),0)</f>
        <v>0</v>
      </c>
      <c r="G370" s="349">
        <f>SUM(F$52:$F369)</f>
        <v>0</v>
      </c>
      <c r="H370" s="348">
        <f>CHOOSE(FlexTests!$C$15,E370,G370)</f>
        <v>3.8</v>
      </c>
      <c r="I370" s="347">
        <f>IF(ISNA(OutlineParameters!T433*2),OutlineParameters!S433*2,OutlineParameters!T433*2)</f>
        <v>237.0185210009416</v>
      </c>
      <c r="J370" s="347">
        <f>IF(ISNA(RockerConcaveParameters!O429),RockerConcaveParameters!N429,RockerConcaveParameters!O429)</f>
        <v>0.15854309557958712</v>
      </c>
      <c r="K370" s="347">
        <f t="shared" si="94"/>
        <v>1.4115923186237089E-2</v>
      </c>
      <c r="L370" s="347">
        <f t="shared" si="95"/>
        <v>56.860366032404336</v>
      </c>
      <c r="M370" s="347">
        <f t="shared" si="96"/>
        <v>0</v>
      </c>
      <c r="N370" s="347">
        <f t="shared" si="85"/>
        <v>3.8333333333333335</v>
      </c>
      <c r="O370" s="347">
        <f t="shared" si="86"/>
        <v>35.885373404586161</v>
      </c>
      <c r="P370" s="350">
        <f t="shared" si="97"/>
        <v>96.593188693510072</v>
      </c>
      <c r="Q370" s="347">
        <f>MIN(IF(H370&gt;0,P370/H370,NA()),FlexTests!$C$20)</f>
        <v>25.419260182502651</v>
      </c>
      <c r="R370" s="347">
        <f t="shared" si="87"/>
        <v>3.934024801746001E-5</v>
      </c>
      <c r="S370" s="347">
        <f>SUM(R370:$R$952)</f>
        <v>0.17606481711595393</v>
      </c>
      <c r="T370" s="347">
        <f t="shared" si="88"/>
        <v>1.7606481711595392E-4</v>
      </c>
      <c r="U370" s="350">
        <f>SUM(T370:$T$952)*1000</f>
        <v>61.42285843402891</v>
      </c>
      <c r="V370" s="347">
        <f>R370*IF(ABS(A370)&lt;FlexTests!$C$19,0,1)</f>
        <v>3.934024801746001E-5</v>
      </c>
      <c r="W370" s="347">
        <f>SUM(V370:$V$951)</f>
        <v>5.863658329167333E-2</v>
      </c>
      <c r="X370" s="347">
        <f t="shared" si="98"/>
        <v>5.863658329167333E-2</v>
      </c>
      <c r="Y370" s="350">
        <f>SUM($X370:X$951)</f>
        <v>9.9286492582743477</v>
      </c>
      <c r="Z370" s="347"/>
      <c r="AA370" s="347">
        <f t="shared" si="89"/>
        <v>3.0528476985265289</v>
      </c>
      <c r="AB370" s="347">
        <f t="shared" si="90"/>
        <v>2.9471523014734711</v>
      </c>
      <c r="AC370" s="347">
        <f t="shared" si="99"/>
        <v>6.3778501778211556</v>
      </c>
      <c r="AD370" s="347">
        <f t="shared" si="91"/>
        <v>1.8189234508427978</v>
      </c>
      <c r="AE370" s="347">
        <f t="shared" si="92"/>
        <v>1.7559488594674277</v>
      </c>
      <c r="AF370" s="347">
        <f>AD370/'Laminate Schedule'!$E$86/10</f>
        <v>1.200997856195656E-2</v>
      </c>
      <c r="AG370" s="347">
        <f>AE370/'Laminate Schedule'!$E$90/10</f>
        <v>9.4704855990381566E-3</v>
      </c>
      <c r="AH370" s="347">
        <f t="shared" si="100"/>
        <v>1422.1111260056496</v>
      </c>
      <c r="AK370" s="567">
        <f t="shared" si="101"/>
        <v>1</v>
      </c>
      <c r="AL370" s="567">
        <f t="shared" si="102"/>
        <v>1</v>
      </c>
      <c r="AM370" s="567">
        <f t="shared" si="103"/>
        <v>1</v>
      </c>
      <c r="AN370" s="347">
        <f>IF(SUM(AK370:AM370)=0,0,(AK370*'Laminate Schedule'!$D$83*'Laminate Schedule'!$C$83+AL370*'Laminate Schedule'!$D$84*'Laminate Schedule'!$C$84+AM370*'Laminate Schedule'!$D$85*'Laminate Schedule'!$C$85)/(AK370*'Laminate Schedule'!$D$83+AL370*'Laminate Schedule'!$D$84+AM370*'Laminate Schedule'!$D$85))</f>
        <v>15.145101562499997</v>
      </c>
      <c r="AO370" s="347">
        <f>AK370*'Laminate Schedule'!$L$12+AL370*'Laminate Schedule'!$L$13+AM370*'Laminate Schedule'!$L$14</f>
        <v>0.88</v>
      </c>
    </row>
    <row r="371" spans="1:41" s="244" customFormat="1">
      <c r="A371" s="567">
        <v>-580</v>
      </c>
      <c r="B371" s="347">
        <f>IF(ABS(A371)&lt;$C$17,$C$15,$C$16)*IF(ABS(A371)&lt;OutlineParameters!$C$46/2,1,0)</f>
        <v>6</v>
      </c>
      <c r="C371" s="347">
        <f t="shared" si="93"/>
        <v>6</v>
      </c>
      <c r="D371" s="348">
        <f t="shared" ref="D371:D434" si="104">CHOOSE($C$18,B371,C371)</f>
        <v>6</v>
      </c>
      <c r="E371" s="349">
        <f>FlexTests!$C$16*($C$36-ABS(A371))*IF(ABS(A371)&lt;$C$36,1,0)/1000</f>
        <v>4</v>
      </c>
      <c r="F371" s="349">
        <f>IF(NOT(ISNA(I371)),FlexTests!$C$17*(A372-A371)*I371/1000000*($C$36+A371)/1000*IF(ABS(A371)&lt;$C$31/2-FlexTests!$C$18,0,1),0)</f>
        <v>0</v>
      </c>
      <c r="G371" s="349">
        <f>SUM(F$52:$F370)</f>
        <v>0</v>
      </c>
      <c r="H371" s="348">
        <f>CHOOSE(FlexTests!$C$15,E371,G371)</f>
        <v>4</v>
      </c>
      <c r="I371" s="347">
        <f>IF(ISNA(OutlineParameters!T434*2),OutlineParameters!S434*2,OutlineParameters!T434*2)</f>
        <v>239.58564938480654</v>
      </c>
      <c r="J371" s="347">
        <f>IF(ISNA(RockerConcaveParameters!O430),RockerConcaveParameters!N430,RockerConcaveParameters!O430)</f>
        <v>0.16930997192268632</v>
      </c>
      <c r="K371" s="347">
        <f t="shared" si="94"/>
        <v>1.6272647322820803E-2</v>
      </c>
      <c r="L371" s="347">
        <f t="shared" si="95"/>
        <v>57.476216046750494</v>
      </c>
      <c r="M371" s="347">
        <f t="shared" si="96"/>
        <v>0</v>
      </c>
      <c r="N371" s="347">
        <f t="shared" ref="N371:N434" si="105">$C$25*IF($C$24=2,1,0)*$C$42^3*$C$41/1000/6*IF(ABS(A371)&lt;$C$36,1,0)</f>
        <v>3.8333333333333335</v>
      </c>
      <c r="O371" s="347">
        <f t="shared" ref="O371:O434" si="106">IF(I371&gt;$C$21,($C$21/I371*$C$20+(1-$C$21/I371)*$C$22)*(I371*D371^3/12+4/45*D371*J371^2*I371)/1000,0)</f>
        <v>36.259104372902669</v>
      </c>
      <c r="P371" s="350">
        <f t="shared" si="97"/>
        <v>97.584926400309314</v>
      </c>
      <c r="Q371" s="347">
        <f>MIN(IF(H371&gt;0,P371/H371,NA()),FlexTests!$C$20)</f>
        <v>24.396231600077328</v>
      </c>
      <c r="R371" s="347">
        <f t="shared" ref="R371:R434" si="107">IF(P371=0,NA(),H371/P371*(A372-A371)/1000)</f>
        <v>4.0989937150655279E-5</v>
      </c>
      <c r="S371" s="347">
        <f>SUM(R371:$R$952)</f>
        <v>0.17602547686793649</v>
      </c>
      <c r="T371" s="347">
        <f t="shared" ref="T371:T434" si="108">S371*(A372-A371)/1000</f>
        <v>1.7602547686793648E-4</v>
      </c>
      <c r="U371" s="350">
        <f>SUM(T371:$T$952)*1000</f>
        <v>61.246793616912946</v>
      </c>
      <c r="V371" s="347">
        <f>R371*IF(ABS(A371)&lt;FlexTests!$C$19,0,1)</f>
        <v>4.0989937150655279E-5</v>
      </c>
      <c r="W371" s="347">
        <f>SUM(V371:$V$951)</f>
        <v>5.8597243043655871E-2</v>
      </c>
      <c r="X371" s="347">
        <f t="shared" si="98"/>
        <v>5.8597243043655871E-2</v>
      </c>
      <c r="Y371" s="350">
        <f>SUM($X371:X$951)</f>
        <v>9.8700126749826733</v>
      </c>
      <c r="Z371" s="347"/>
      <c r="AA371" s="347">
        <f t="shared" ref="AA371:AA434" si="109">(D371/2+1/3*J371)*IF(ABS(A371)&lt;$C$36,1,0)</f>
        <v>3.0564366573075623</v>
      </c>
      <c r="AB371" s="347">
        <f t="shared" ref="AB371:AB434" si="110">(D371/2-1/3*J371)*IF(ABS(A371)&lt;$C$36,1,0)</f>
        <v>2.9435633426924377</v>
      </c>
      <c r="AC371" s="347">
        <f t="shared" si="99"/>
        <v>6.4433325849682186</v>
      </c>
      <c r="AD371" s="347">
        <f t="shared" ref="AD371:AD434" si="111">IF(ABS(A371)&lt;$C$36,H371/(AC371)*AA371,NA())</f>
        <v>1.8974259776302627</v>
      </c>
      <c r="AE371" s="347">
        <f t="shared" ref="AE371:AE434" si="112">IF(ABS(A371)&lt;$C$36,H371/(AC371)*AB371,NA())</f>
        <v>1.8273545894927332</v>
      </c>
      <c r="AF371" s="347">
        <f>AD371/'Laminate Schedule'!$E$86/10</f>
        <v>1.2528314648799591E-2</v>
      </c>
      <c r="AG371" s="347">
        <f>AE371/'Laminate Schedule'!$E$90/10</f>
        <v>9.855603271598715E-3</v>
      </c>
      <c r="AH371" s="347">
        <f t="shared" si="100"/>
        <v>1437.5138963088393</v>
      </c>
      <c r="AK371" s="567">
        <f t="shared" si="101"/>
        <v>1</v>
      </c>
      <c r="AL371" s="567">
        <f t="shared" si="102"/>
        <v>1</v>
      </c>
      <c r="AM371" s="567">
        <f t="shared" si="103"/>
        <v>1</v>
      </c>
      <c r="AN371" s="347">
        <f>IF(SUM(AK371:AM371)=0,0,(AK371*'Laminate Schedule'!$D$83*'Laminate Schedule'!$C$83+AL371*'Laminate Schedule'!$D$84*'Laminate Schedule'!$C$84+AM371*'Laminate Schedule'!$D$85*'Laminate Schedule'!$C$85)/(AK371*'Laminate Schedule'!$D$83+AL371*'Laminate Schedule'!$D$84+AM371*'Laminate Schedule'!$D$85))</f>
        <v>15.145101562499997</v>
      </c>
      <c r="AO371" s="347">
        <f>AK371*'Laminate Schedule'!$L$12+AL371*'Laminate Schedule'!$L$13+AM371*'Laminate Schedule'!$L$14</f>
        <v>0.88</v>
      </c>
    </row>
    <row r="372" spans="1:41" s="244" customFormat="1">
      <c r="A372" s="567">
        <v>-579</v>
      </c>
      <c r="B372" s="347">
        <f>IF(ABS(A372)&lt;$C$17,$C$15,$C$16)*IF(ABS(A372)&lt;OutlineParameters!$C$46/2,1,0)</f>
        <v>6</v>
      </c>
      <c r="C372" s="347">
        <f t="shared" ref="C372:C435" si="113">$C$16*IF(ABS(A372)=$C$36,1,0)+(C371+$C$35)*IF(ABS(A372)&lt;$C$36,1,0)*IF(ABS(A372)&lt;$C$17,0,1)+$C$15*IF(ABS(A372)&lt;$C$17,1,0)</f>
        <v>6</v>
      </c>
      <c r="D372" s="348">
        <f t="shared" si="104"/>
        <v>6</v>
      </c>
      <c r="E372" s="349">
        <f>FlexTests!$C$16*($C$36-ABS(A372))*IF(ABS(A372)&lt;$C$36,1,0)/1000</f>
        <v>4.2</v>
      </c>
      <c r="F372" s="349">
        <f>IF(NOT(ISNA(I372)),FlexTests!$C$17*(A373-A372)*I372/1000000*($C$36+A372)/1000*IF(ABS(A372)&lt;$C$31/2-FlexTests!$C$18,0,1),0)</f>
        <v>0</v>
      </c>
      <c r="G372" s="349">
        <f>SUM(F$52:$F371)</f>
        <v>0</v>
      </c>
      <c r="H372" s="348">
        <f>CHOOSE(FlexTests!$C$15,E372,G372)</f>
        <v>4.2</v>
      </c>
      <c r="I372" s="347">
        <f>IF(ISNA(OutlineParameters!T435*2),OutlineParameters!S435*2,OutlineParameters!T435*2)</f>
        <v>242</v>
      </c>
      <c r="J372" s="347">
        <f>IF(ISNA(RockerConcaveParameters!O431),RockerConcaveParameters!N431,RockerConcaveParameters!O431)</f>
        <v>0.18018277494386767</v>
      </c>
      <c r="K372" s="347">
        <f t="shared" ref="K372:K435" si="114">0.001*AN372*(4/45*2*J372^2*AO372*I372)</f>
        <v>1.8615480195937461E-2</v>
      </c>
      <c r="L372" s="347">
        <f t="shared" ref="L372:L435" si="115">AN372*0.001*I372*AO372*D372^2/2*IF(ABS(A372)&lt;$C$36,1,0)</f>
        <v>58.055414917499995</v>
      </c>
      <c r="M372" s="347">
        <f t="shared" ref="M372:M435" si="116">AN372*2*AO372*D372^3/6/1000*IF($C$24=1,1,0)</f>
        <v>0</v>
      </c>
      <c r="N372" s="347">
        <f t="shared" si="105"/>
        <v>3.8333333333333335</v>
      </c>
      <c r="O372" s="347">
        <f t="shared" si="106"/>
        <v>36.611184304751639</v>
      </c>
      <c r="P372" s="350">
        <f t="shared" ref="P372:P435" si="117">SUM(K372:O372)</f>
        <v>98.51854803578091</v>
      </c>
      <c r="Q372" s="347">
        <f>MIN(IF(H372&gt;0,P372/H372,NA()),FlexTests!$C$20)</f>
        <v>23.456797151376406</v>
      </c>
      <c r="R372" s="347">
        <f t="shared" si="107"/>
        <v>4.2631566174469035E-5</v>
      </c>
      <c r="S372" s="347">
        <f>SUM(R372:$R$952)</f>
        <v>0.17598448693078583</v>
      </c>
      <c r="T372" s="347">
        <f t="shared" si="108"/>
        <v>1.7598448693078583E-4</v>
      </c>
      <c r="U372" s="350">
        <f>SUM(T372:$T$952)*1000</f>
        <v>61.070768140045011</v>
      </c>
      <c r="V372" s="347">
        <f>R372*IF(ABS(A372)&lt;FlexTests!$C$19,0,1)</f>
        <v>4.2631566174469035E-5</v>
      </c>
      <c r="W372" s="347">
        <f>SUM(V372:$V$951)</f>
        <v>5.8556253106505224E-2</v>
      </c>
      <c r="X372" s="347">
        <f t="shared" ref="X372:X435" si="118">W372*(A373-A372)</f>
        <v>5.8556253106505224E-2</v>
      </c>
      <c r="Y372" s="350">
        <f>SUM($X372:X$951)</f>
        <v>9.8114154319390163</v>
      </c>
      <c r="Z372" s="347"/>
      <c r="AA372" s="347">
        <f t="shared" si="109"/>
        <v>3.0600609249812893</v>
      </c>
      <c r="AB372" s="347">
        <f t="shared" si="110"/>
        <v>2.9399390750187107</v>
      </c>
      <c r="AC372" s="347">
        <f t="shared" ref="AC372:AC435" si="119">P372/AN372</f>
        <v>6.5049777070969004</v>
      </c>
      <c r="AD372" s="347">
        <f t="shared" si="111"/>
        <v>1.975757099197998</v>
      </c>
      <c r="AE372" s="347">
        <f t="shared" si="112"/>
        <v>1.89819929768664</v>
      </c>
      <c r="AF372" s="347">
        <f>AD372/'Laminate Schedule'!$E$86/10</f>
        <v>1.3045518982124676E-2</v>
      </c>
      <c r="AG372" s="347">
        <f>AE372/'Laminate Schedule'!$E$90/10</f>
        <v>1.0237695144662686E-2</v>
      </c>
      <c r="AH372" s="347">
        <f t="shared" ref="AH372:AH435" si="120">IF(D372&lt;&gt;0,(-A371+A372)*I372*D372,0)</f>
        <v>1452</v>
      </c>
      <c r="AK372" s="567">
        <f t="shared" si="101"/>
        <v>1</v>
      </c>
      <c r="AL372" s="567">
        <f t="shared" si="102"/>
        <v>1</v>
      </c>
      <c r="AM372" s="567">
        <f t="shared" si="103"/>
        <v>1</v>
      </c>
      <c r="AN372" s="347">
        <f>IF(SUM(AK372:AM372)=0,0,(AK372*'Laminate Schedule'!$D$83*'Laminate Schedule'!$C$83+AL372*'Laminate Schedule'!$D$84*'Laminate Schedule'!$C$84+AM372*'Laminate Schedule'!$D$85*'Laminate Schedule'!$C$85)/(AK372*'Laminate Schedule'!$D$83+AL372*'Laminate Schedule'!$D$84+AM372*'Laminate Schedule'!$D$85))</f>
        <v>15.145101562499997</v>
      </c>
      <c r="AO372" s="347">
        <f>AK372*'Laminate Schedule'!$L$12+AL372*'Laminate Schedule'!$L$13+AM372*'Laminate Schedule'!$L$14</f>
        <v>0.88</v>
      </c>
    </row>
    <row r="373" spans="1:41" s="244" customFormat="1">
      <c r="A373" s="567">
        <v>-578</v>
      </c>
      <c r="B373" s="347">
        <f>IF(ABS(A373)&lt;$C$17,$C$15,$C$16)*IF(ABS(A373)&lt;OutlineParameters!$C$46/2,1,0)</f>
        <v>6</v>
      </c>
      <c r="C373" s="347">
        <f t="shared" si="113"/>
        <v>6</v>
      </c>
      <c r="D373" s="348">
        <f t="shared" si="104"/>
        <v>6</v>
      </c>
      <c r="E373" s="349">
        <f>FlexTests!$C$16*($C$36-ABS(A373))*IF(ABS(A373)&lt;$C$36,1,0)/1000</f>
        <v>4.4000000000000004</v>
      </c>
      <c r="F373" s="349">
        <f>IF(NOT(ISNA(I373)),FlexTests!$C$17*(A374-A373)*I373/1000000*($C$36+A373)/1000*IF(ABS(A373)&lt;$C$31/2-FlexTests!$C$18,0,1),0)</f>
        <v>0</v>
      </c>
      <c r="G373" s="349">
        <f>SUM(F$52:$F372)</f>
        <v>0</v>
      </c>
      <c r="H373" s="348">
        <f>CHOOSE(FlexTests!$C$15,E373,G373)</f>
        <v>4.4000000000000004</v>
      </c>
      <c r="I373" s="347">
        <f>IF(ISNA(OutlineParameters!T436*2),OutlineParameters!S436*2,OutlineParameters!T436*2)</f>
        <v>244.25152999135074</v>
      </c>
      <c r="J373" s="347">
        <f>IF(ISNA(RockerConcaveParameters!O432),RockerConcaveParameters!N432,RockerConcaveParameters!O432)</f>
        <v>0.19111676082424778</v>
      </c>
      <c r="K373" s="347">
        <f t="shared" si="114"/>
        <v>2.1138159977821799E-2</v>
      </c>
      <c r="L373" s="347">
        <f t="shared" si="115"/>
        <v>58.595553379677938</v>
      </c>
      <c r="M373" s="347">
        <f t="shared" si="116"/>
        <v>0</v>
      </c>
      <c r="N373" s="347">
        <f t="shared" si="105"/>
        <v>3.8333333333333335</v>
      </c>
      <c r="O373" s="347">
        <f t="shared" si="106"/>
        <v>36.940155230978668</v>
      </c>
      <c r="P373" s="350">
        <f t="shared" si="117"/>
        <v>99.390180103967765</v>
      </c>
      <c r="Q373" s="347">
        <f>MIN(IF(H373&gt;0,P373/H373,NA()),FlexTests!$C$20)</f>
        <v>22.588677296356309</v>
      </c>
      <c r="R373" s="347">
        <f t="shared" si="107"/>
        <v>4.4269967067142355E-5</v>
      </c>
      <c r="S373" s="347">
        <f>SUM(R373:$R$952)</f>
        <v>0.17594185536461138</v>
      </c>
      <c r="T373" s="347">
        <f t="shared" si="108"/>
        <v>1.7594185536461138E-4</v>
      </c>
      <c r="U373" s="350">
        <f>SUM(T373:$T$952)*1000</f>
        <v>60.894783653114239</v>
      </c>
      <c r="V373" s="347">
        <f>R373*IF(ABS(A373)&lt;FlexTests!$C$19,0,1)</f>
        <v>4.4269967067142355E-5</v>
      </c>
      <c r="W373" s="347">
        <f>SUM(V373:$V$951)</f>
        <v>5.8513621540330754E-2</v>
      </c>
      <c r="X373" s="347">
        <f t="shared" si="118"/>
        <v>5.8513621540330754E-2</v>
      </c>
      <c r="Y373" s="350">
        <f>SUM($X373:X$951)</f>
        <v>9.7528591788325087</v>
      </c>
      <c r="Z373" s="347"/>
      <c r="AA373" s="347">
        <f t="shared" si="109"/>
        <v>3.063705586941416</v>
      </c>
      <c r="AB373" s="347">
        <f t="shared" si="110"/>
        <v>2.936294413058584</v>
      </c>
      <c r="AC373" s="347">
        <f t="shared" si="119"/>
        <v>6.5625297852120488</v>
      </c>
      <c r="AD373" s="347">
        <f t="shared" si="111"/>
        <v>2.0541323275848042</v>
      </c>
      <c r="AE373" s="347">
        <f t="shared" si="112"/>
        <v>1.9687065568176021</v>
      </c>
      <c r="AF373" s="347">
        <f>AD373/'Laminate Schedule'!$E$86/10</f>
        <v>1.3563014543731652E-2</v>
      </c>
      <c r="AG373" s="347">
        <f>AE373/'Laminate Schedule'!$E$90/10</f>
        <v>1.0617967029363217E-2</v>
      </c>
      <c r="AH373" s="347">
        <f t="shared" si="120"/>
        <v>1465.5091799481045</v>
      </c>
      <c r="AK373" s="567">
        <f t="shared" si="101"/>
        <v>1</v>
      </c>
      <c r="AL373" s="567">
        <f t="shared" si="102"/>
        <v>1</v>
      </c>
      <c r="AM373" s="567">
        <f t="shared" si="103"/>
        <v>1</v>
      </c>
      <c r="AN373" s="347">
        <f>IF(SUM(AK373:AM373)=0,0,(AK373*'Laminate Schedule'!$D$83*'Laminate Schedule'!$C$83+AL373*'Laminate Schedule'!$D$84*'Laminate Schedule'!$C$84+AM373*'Laminate Schedule'!$D$85*'Laminate Schedule'!$C$85)/(AK373*'Laminate Schedule'!$D$83+AL373*'Laminate Schedule'!$D$84+AM373*'Laminate Schedule'!$D$85))</f>
        <v>15.145101562499997</v>
      </c>
      <c r="AO373" s="347">
        <f>AK373*'Laminate Schedule'!$L$12+AL373*'Laminate Schedule'!$L$13+AM373*'Laminate Schedule'!$L$14</f>
        <v>0.88</v>
      </c>
    </row>
    <row r="374" spans="1:41" s="244" customFormat="1">
      <c r="A374" s="567">
        <v>-577</v>
      </c>
      <c r="B374" s="347">
        <f>IF(ABS(A374)&lt;$C$17,$C$15,$C$16)*IF(ABS(A374)&lt;OutlineParameters!$C$46/2,1,0)</f>
        <v>6</v>
      </c>
      <c r="C374" s="347">
        <f t="shared" si="113"/>
        <v>6</v>
      </c>
      <c r="D374" s="348">
        <f t="shared" si="104"/>
        <v>6</v>
      </c>
      <c r="E374" s="349">
        <f>FlexTests!$C$16*($C$36-ABS(A374))*IF(ABS(A374)&lt;$C$36,1,0)/1000</f>
        <v>4.5999999999999996</v>
      </c>
      <c r="F374" s="349">
        <f>IF(NOT(ISNA(I374)),FlexTests!$C$17*(A375-A374)*I374/1000000*($C$36+A374)/1000*IF(ABS(A374)&lt;$C$31/2-FlexTests!$C$18,0,1),0)</f>
        <v>0</v>
      </c>
      <c r="G374" s="349">
        <f>SUM(F$52:$F373)</f>
        <v>0</v>
      </c>
      <c r="H374" s="348">
        <f>CHOOSE(FlexTests!$C$15,E374,G374)</f>
        <v>4.5999999999999996</v>
      </c>
      <c r="I374" s="347">
        <f>IF(ISNA(OutlineParameters!T437*2),OutlineParameters!S437*2,OutlineParameters!T437*2)</f>
        <v>246.34568222143031</v>
      </c>
      <c r="J374" s="347">
        <f>IF(ISNA(RockerConcaveParameters!O433),RockerConcaveParameters!N433,RockerConcaveParameters!O433)</f>
        <v>0.20208797999326425</v>
      </c>
      <c r="K374" s="347">
        <f t="shared" si="114"/>
        <v>2.3837365509265188E-2</v>
      </c>
      <c r="L374" s="347">
        <f t="shared" si="115"/>
        <v>59.097937167354289</v>
      </c>
      <c r="M374" s="347">
        <f t="shared" si="116"/>
        <v>0</v>
      </c>
      <c r="N374" s="347">
        <f t="shared" si="105"/>
        <v>3.8333333333333335</v>
      </c>
      <c r="O374" s="347">
        <f t="shared" si="106"/>
        <v>37.246794653047104</v>
      </c>
      <c r="P374" s="350">
        <f t="shared" si="117"/>
        <v>100.20190251924399</v>
      </c>
      <c r="Q374" s="347">
        <f>MIN(IF(H374&gt;0,P374/H374,NA()),FlexTests!$C$20)</f>
        <v>21.783022286792171</v>
      </c>
      <c r="R374" s="347">
        <f t="shared" si="107"/>
        <v>4.590731198059398E-5</v>
      </c>
      <c r="S374" s="347">
        <f>SUM(R374:$R$952)</f>
        <v>0.17589758539754424</v>
      </c>
      <c r="T374" s="347">
        <f t="shared" si="108"/>
        <v>1.7589758539754424E-4</v>
      </c>
      <c r="U374" s="350">
        <f>SUM(T374:$T$952)*1000</f>
        <v>60.718841797749626</v>
      </c>
      <c r="V374" s="347">
        <f>R374*IF(ABS(A374)&lt;FlexTests!$C$19,0,1)</f>
        <v>4.590731198059398E-5</v>
      </c>
      <c r="W374" s="347">
        <f>SUM(V374:$V$951)</f>
        <v>5.8469351573263613E-2</v>
      </c>
      <c r="X374" s="347">
        <f t="shared" si="118"/>
        <v>5.8469351573263613E-2</v>
      </c>
      <c r="Y374" s="350">
        <f>SUM($X374:X$951)</f>
        <v>9.6943455572921788</v>
      </c>
      <c r="Z374" s="347"/>
      <c r="AA374" s="347">
        <f t="shared" si="109"/>
        <v>3.0673626599977548</v>
      </c>
      <c r="AB374" s="347">
        <f t="shared" si="110"/>
        <v>2.9326373400022452</v>
      </c>
      <c r="AC374" s="347">
        <f t="shared" si="119"/>
        <v>6.6161261517947647</v>
      </c>
      <c r="AD374" s="347">
        <f t="shared" si="111"/>
        <v>2.1326480046276131</v>
      </c>
      <c r="AE374" s="347">
        <f t="shared" si="112"/>
        <v>2.0389774098171998</v>
      </c>
      <c r="AF374" s="347">
        <f>AD374/'Laminate Schedule'!$E$86/10</f>
        <v>1.4081437459014157E-2</v>
      </c>
      <c r="AG374" s="347">
        <f>AE374/'Laminate Schedule'!$E$90/10</f>
        <v>1.099696388782905E-2</v>
      </c>
      <c r="AH374" s="347">
        <f t="shared" si="120"/>
        <v>1478.074093328582</v>
      </c>
      <c r="AK374" s="567">
        <f t="shared" si="101"/>
        <v>1</v>
      </c>
      <c r="AL374" s="567">
        <f t="shared" si="102"/>
        <v>1</v>
      </c>
      <c r="AM374" s="567">
        <f t="shared" si="103"/>
        <v>1</v>
      </c>
      <c r="AN374" s="347">
        <f>IF(SUM(AK374:AM374)=0,0,(AK374*'Laminate Schedule'!$D$83*'Laminate Schedule'!$C$83+AL374*'Laminate Schedule'!$D$84*'Laminate Schedule'!$C$84+AM374*'Laminate Schedule'!$D$85*'Laminate Schedule'!$C$85)/(AK374*'Laminate Schedule'!$D$83+AL374*'Laminate Schedule'!$D$84+AM374*'Laminate Schedule'!$D$85))</f>
        <v>15.145101562499997</v>
      </c>
      <c r="AO374" s="347">
        <f>AK374*'Laminate Schedule'!$L$12+AL374*'Laminate Schedule'!$L$13+AM374*'Laminate Schedule'!$L$14</f>
        <v>0.88</v>
      </c>
    </row>
    <row r="375" spans="1:41" s="244" customFormat="1">
      <c r="A375" s="567">
        <v>-576</v>
      </c>
      <c r="B375" s="347">
        <f>IF(ABS(A375)&lt;$C$17,$C$15,$C$16)*IF(ABS(A375)&lt;OutlineParameters!$C$46/2,1,0)</f>
        <v>6</v>
      </c>
      <c r="C375" s="347">
        <f t="shared" si="113"/>
        <v>6</v>
      </c>
      <c r="D375" s="348">
        <f t="shared" si="104"/>
        <v>6</v>
      </c>
      <c r="E375" s="349">
        <f>FlexTests!$C$16*($C$36-ABS(A375))*IF(ABS(A375)&lt;$C$36,1,0)/1000</f>
        <v>4.8</v>
      </c>
      <c r="F375" s="349">
        <f>IF(NOT(ISNA(I375)),FlexTests!$C$17*(A376-A375)*I375/1000000*($C$36+A375)/1000*IF(ABS(A375)&lt;$C$31/2-FlexTests!$C$18,0,1),0)</f>
        <v>0</v>
      </c>
      <c r="G375" s="349">
        <f>SUM(F$52:$F374)</f>
        <v>0</v>
      </c>
      <c r="H375" s="348">
        <f>CHOOSE(FlexTests!$C$15,E375,G375)</f>
        <v>4.8</v>
      </c>
      <c r="I375" s="347">
        <f>IF(ISNA(OutlineParameters!T438*2),OutlineParameters!S438*2,OutlineParameters!T438*2)</f>
        <v>248.2916565512617</v>
      </c>
      <c r="J375" s="347">
        <f>IF(ISNA(RockerConcaveParameters!O434),RockerConcaveParameters!N434,RockerConcaveParameters!O434)</f>
        <v>0.213079788303211</v>
      </c>
      <c r="K375" s="347">
        <f t="shared" si="114"/>
        <v>2.6710312843172896E-2</v>
      </c>
      <c r="L375" s="347">
        <f t="shared" si="115"/>
        <v>59.564773312549178</v>
      </c>
      <c r="M375" s="347">
        <f t="shared" si="116"/>
        <v>0</v>
      </c>
      <c r="N375" s="347">
        <f t="shared" si="105"/>
        <v>3.8333333333333335</v>
      </c>
      <c r="O375" s="347">
        <f t="shared" si="106"/>
        <v>37.53242210002788</v>
      </c>
      <c r="P375" s="350">
        <f t="shared" si="117"/>
        <v>100.95723905875357</v>
      </c>
      <c r="Q375" s="347">
        <f>MIN(IF(H375&gt;0,P375/H375,NA()),FlexTests!$C$20)</f>
        <v>21.032758137240329</v>
      </c>
      <c r="R375" s="347">
        <f t="shared" si="107"/>
        <v>4.7544881820773327E-5</v>
      </c>
      <c r="S375" s="347">
        <f>SUM(R375:$R$952)</f>
        <v>0.17585167808556362</v>
      </c>
      <c r="T375" s="347">
        <f t="shared" si="108"/>
        <v>1.7585167808556362E-4</v>
      </c>
      <c r="U375" s="350">
        <f>SUM(T375:$T$952)*1000</f>
        <v>60.542944212352083</v>
      </c>
      <c r="V375" s="347">
        <f>R375*IF(ABS(A375)&lt;FlexTests!$C$19,0,1)</f>
        <v>4.7544881820773327E-5</v>
      </c>
      <c r="W375" s="347">
        <f>SUM(V375:$V$951)</f>
        <v>5.8423444261283014E-2</v>
      </c>
      <c r="X375" s="347">
        <f t="shared" si="118"/>
        <v>5.8423444261283014E-2</v>
      </c>
      <c r="Y375" s="350">
        <f>SUM($X375:X$951)</f>
        <v>9.6358762057189153</v>
      </c>
      <c r="Z375" s="347"/>
      <c r="AA375" s="347">
        <f t="shared" si="109"/>
        <v>3.0710265961010705</v>
      </c>
      <c r="AB375" s="347">
        <f t="shared" si="110"/>
        <v>2.9289734038989295</v>
      </c>
      <c r="AC375" s="347">
        <f t="shared" si="119"/>
        <v>6.6659994746240967</v>
      </c>
      <c r="AD375" s="347">
        <f t="shared" si="111"/>
        <v>2.2113604595080463</v>
      </c>
      <c r="AE375" s="347">
        <f t="shared" si="112"/>
        <v>2.1090719242079849</v>
      </c>
      <c r="AF375" s="347">
        <f>AD375/'Laminate Schedule'!$E$86/10</f>
        <v>1.460115965800772E-2</v>
      </c>
      <c r="AG375" s="347">
        <f>AE375/'Laminate Schedule'!$E$90/10</f>
        <v>1.1375009686560821E-2</v>
      </c>
      <c r="AH375" s="347">
        <f t="shared" si="120"/>
        <v>1489.7499393075702</v>
      </c>
      <c r="AK375" s="567">
        <f t="shared" si="101"/>
        <v>1</v>
      </c>
      <c r="AL375" s="567">
        <f t="shared" si="102"/>
        <v>1</v>
      </c>
      <c r="AM375" s="567">
        <f t="shared" si="103"/>
        <v>1</v>
      </c>
      <c r="AN375" s="347">
        <f>IF(SUM(AK375:AM375)=0,0,(AK375*'Laminate Schedule'!$D$83*'Laminate Schedule'!$C$83+AL375*'Laminate Schedule'!$D$84*'Laminate Schedule'!$C$84+AM375*'Laminate Schedule'!$D$85*'Laminate Schedule'!$C$85)/(AK375*'Laminate Schedule'!$D$83+AL375*'Laminate Schedule'!$D$84+AM375*'Laminate Schedule'!$D$85))</f>
        <v>15.145101562499997</v>
      </c>
      <c r="AO375" s="347">
        <f>AK375*'Laminate Schedule'!$L$12+AL375*'Laminate Schedule'!$L$13+AM375*'Laminate Schedule'!$L$14</f>
        <v>0.88</v>
      </c>
    </row>
    <row r="376" spans="1:41" s="244" customFormat="1">
      <c r="A376" s="567">
        <v>-575</v>
      </c>
      <c r="B376" s="347">
        <f>IF(ABS(A376)&lt;$C$17,$C$15,$C$16)*IF(ABS(A376)&lt;OutlineParameters!$C$46/2,1,0)</f>
        <v>6</v>
      </c>
      <c r="C376" s="347">
        <f t="shared" si="113"/>
        <v>6</v>
      </c>
      <c r="D376" s="348">
        <f t="shared" si="104"/>
        <v>6</v>
      </c>
      <c r="E376" s="349">
        <f>FlexTests!$C$16*($C$36-ABS(A376))*IF(ABS(A376)&lt;$C$36,1,0)/1000</f>
        <v>5</v>
      </c>
      <c r="F376" s="349">
        <f>IF(NOT(ISNA(I376)),FlexTests!$C$17*(A377-A376)*I376/1000000*($C$36+A376)/1000*IF(ABS(A376)&lt;$C$31/2-FlexTests!$C$18,0,1),0)</f>
        <v>0</v>
      </c>
      <c r="G376" s="349">
        <f>SUM(F$52:$F375)</f>
        <v>0</v>
      </c>
      <c r="H376" s="348">
        <f>CHOOSE(FlexTests!$C$15,E376,G376)</f>
        <v>5</v>
      </c>
      <c r="I376" s="347">
        <f>IF(ISNA(OutlineParameters!T439*2),OutlineParameters!S439*2,OutlineParameters!T439*2)</f>
        <v>250.0987719518167</v>
      </c>
      <c r="J376" s="347">
        <f>IF(ISNA(RockerConcaveParameters!O435),RockerConcaveParameters!N435,RockerConcaveParameters!O435)</f>
        <v>0.22407807664412646</v>
      </c>
      <c r="K376" s="347">
        <f t="shared" si="114"/>
        <v>2.9753813114200632E-2</v>
      </c>
      <c r="L376" s="347">
        <f t="shared" si="115"/>
        <v>59.998297421569944</v>
      </c>
      <c r="M376" s="347">
        <f t="shared" si="116"/>
        <v>0</v>
      </c>
      <c r="N376" s="347">
        <f t="shared" si="105"/>
        <v>3.8333333333333335</v>
      </c>
      <c r="O376" s="347">
        <f t="shared" si="106"/>
        <v>37.798373507123507</v>
      </c>
      <c r="P376" s="350">
        <f t="shared" si="117"/>
        <v>101.65975807514099</v>
      </c>
      <c r="Q376" s="347">
        <f>MIN(IF(H376&gt;0,P376/H376,NA()),FlexTests!$C$20)</f>
        <v>20.331951615028196</v>
      </c>
      <c r="R376" s="347">
        <f t="shared" si="107"/>
        <v>4.9183670064454517E-5</v>
      </c>
      <c r="S376" s="347">
        <f>SUM(R376:$R$952)</f>
        <v>0.17580413320374286</v>
      </c>
      <c r="T376" s="347">
        <f t="shared" si="108"/>
        <v>1.7580413320374285E-4</v>
      </c>
      <c r="U376" s="350">
        <f>SUM(T376:$T$952)*1000</f>
        <v>60.367092534266519</v>
      </c>
      <c r="V376" s="347">
        <f>R376*IF(ABS(A376)&lt;FlexTests!$C$19,0,1)</f>
        <v>4.9183670064454517E-5</v>
      </c>
      <c r="W376" s="347">
        <f>SUM(V376:$V$951)</f>
        <v>5.8375899379462241E-2</v>
      </c>
      <c r="X376" s="347">
        <f t="shared" si="118"/>
        <v>5.8375899379462241E-2</v>
      </c>
      <c r="Y376" s="350">
        <f>SUM($X376:X$951)</f>
        <v>9.5774527614576321</v>
      </c>
      <c r="Z376" s="347"/>
      <c r="AA376" s="347">
        <f t="shared" si="109"/>
        <v>3.0746926922147089</v>
      </c>
      <c r="AB376" s="347">
        <f t="shared" si="110"/>
        <v>2.9253073077852911</v>
      </c>
      <c r="AC376" s="347">
        <f t="shared" si="119"/>
        <v>6.7123853647079832</v>
      </c>
      <c r="AD376" s="347">
        <f t="shared" si="111"/>
        <v>2.2903129998917087</v>
      </c>
      <c r="AE376" s="347">
        <f t="shared" si="112"/>
        <v>2.1790370701642172</v>
      </c>
      <c r="AF376" s="347">
        <f>AD376/'Laminate Schedule'!$E$86/10</f>
        <v>1.512246709234776E-2</v>
      </c>
      <c r="AG376" s="347">
        <f>AE376/'Laminate Schedule'!$E$90/10</f>
        <v>1.1752357753186216E-2</v>
      </c>
      <c r="AH376" s="347">
        <f t="shared" si="120"/>
        <v>1500.5926317109002</v>
      </c>
      <c r="AK376" s="567">
        <f t="shared" si="101"/>
        <v>1</v>
      </c>
      <c r="AL376" s="567">
        <f t="shared" si="102"/>
        <v>1</v>
      </c>
      <c r="AM376" s="567">
        <f t="shared" si="103"/>
        <v>1</v>
      </c>
      <c r="AN376" s="347">
        <f>IF(SUM(AK376:AM376)=0,0,(AK376*'Laminate Schedule'!$D$83*'Laminate Schedule'!$C$83+AL376*'Laminate Schedule'!$D$84*'Laminate Schedule'!$C$84+AM376*'Laminate Schedule'!$D$85*'Laminate Schedule'!$C$85)/(AK376*'Laminate Schedule'!$D$83+AL376*'Laminate Schedule'!$D$84+AM376*'Laminate Schedule'!$D$85))</f>
        <v>15.145101562499997</v>
      </c>
      <c r="AO376" s="347">
        <f>AK376*'Laminate Schedule'!$L$12+AL376*'Laminate Schedule'!$L$13+AM376*'Laminate Schedule'!$L$14</f>
        <v>0.88</v>
      </c>
    </row>
    <row r="377" spans="1:41" s="244" customFormat="1">
      <c r="A377" s="567">
        <v>-574</v>
      </c>
      <c r="B377" s="347">
        <f>IF(ABS(A377)&lt;$C$17,$C$15,$C$16)*IF(ABS(A377)&lt;OutlineParameters!$C$46/2,1,0)</f>
        <v>6</v>
      </c>
      <c r="C377" s="347">
        <f t="shared" si="113"/>
        <v>6</v>
      </c>
      <c r="D377" s="348">
        <f t="shared" si="104"/>
        <v>6</v>
      </c>
      <c r="E377" s="349">
        <f>FlexTests!$C$16*($C$36-ABS(A377))*IF(ABS(A377)&lt;$C$36,1,0)/1000</f>
        <v>5.2</v>
      </c>
      <c r="F377" s="349">
        <f>IF(NOT(ISNA(I377)),FlexTests!$C$17*(A378-A377)*I377/1000000*($C$36+A377)/1000*IF(ABS(A377)&lt;$C$31/2-FlexTests!$C$18,0,1),0)</f>
        <v>0</v>
      </c>
      <c r="G377" s="349">
        <f>SUM(F$52:$F376)</f>
        <v>0</v>
      </c>
      <c r="H377" s="348">
        <f>CHOOSE(FlexTests!$C$15,E377,G377)</f>
        <v>5.2</v>
      </c>
      <c r="I377" s="347">
        <f>IF(ISNA(OutlineParameters!T440*2),OutlineParameters!S440*2,OutlineParameters!T440*2)</f>
        <v>251.77622766820369</v>
      </c>
      <c r="J377" s="347">
        <f>IF(ISNA(RockerConcaveParameters!O436),RockerConcaveParameters!N436,RockerConcaveParameters!O436)</f>
        <v>0.23507094658858799</v>
      </c>
      <c r="K377" s="347">
        <f t="shared" si="114"/>
        <v>3.2964384411645224E-2</v>
      </c>
      <c r="L377" s="347">
        <f t="shared" si="115"/>
        <v>60.400716378679768</v>
      </c>
      <c r="M377" s="347">
        <f t="shared" si="116"/>
        <v>0</v>
      </c>
      <c r="N377" s="347">
        <f t="shared" si="105"/>
        <v>3.8333333333333335</v>
      </c>
      <c r="O377" s="347">
        <f t="shared" si="106"/>
        <v>38.045967031012665</v>
      </c>
      <c r="P377" s="350">
        <f t="shared" si="117"/>
        <v>102.31298112743741</v>
      </c>
      <c r="Q377" s="347">
        <f>MIN(IF(H377&gt;0,P377/H377,NA()),FlexTests!$C$20)</f>
        <v>19.675573293737962</v>
      </c>
      <c r="R377" s="347">
        <f t="shared" si="107"/>
        <v>5.0824440288012578E-5</v>
      </c>
      <c r="S377" s="347">
        <f>SUM(R377:$R$952)</f>
        <v>0.1757549495336784</v>
      </c>
      <c r="T377" s="347">
        <f t="shared" si="108"/>
        <v>1.7575494953367841E-4</v>
      </c>
      <c r="U377" s="350">
        <f>SUM(T377:$T$952)*1000</f>
        <v>60.191288401062778</v>
      </c>
      <c r="V377" s="347">
        <f>R377*IF(ABS(A377)&lt;FlexTests!$C$19,0,1)</f>
        <v>5.0824440288012578E-5</v>
      </c>
      <c r="W377" s="347">
        <f>SUM(V377:$V$951)</f>
        <v>5.8326715709397792E-2</v>
      </c>
      <c r="X377" s="347">
        <f t="shared" si="118"/>
        <v>5.8326715709397792E-2</v>
      </c>
      <c r="Y377" s="350">
        <f>SUM($X377:X$951)</f>
        <v>9.5190768620781689</v>
      </c>
      <c r="Z377" s="347"/>
      <c r="AA377" s="347">
        <f t="shared" si="109"/>
        <v>3.0783569821961958</v>
      </c>
      <c r="AB377" s="347">
        <f t="shared" si="110"/>
        <v>2.9216430178038042</v>
      </c>
      <c r="AC377" s="347">
        <f t="shared" si="119"/>
        <v>6.7555163433680292</v>
      </c>
      <c r="AD377" s="347">
        <f t="shared" si="111"/>
        <v>2.3695385361823496</v>
      </c>
      <c r="AE377" s="347">
        <f t="shared" si="112"/>
        <v>2.248909323932653</v>
      </c>
      <c r="AF377" s="347">
        <f>AD377/'Laminate Schedule'!$E$86/10</f>
        <v>1.5645577062681715E-2</v>
      </c>
      <c r="AG377" s="347">
        <f>AE377/'Laminate Schedule'!$E$90/10</f>
        <v>1.2129204817677038E-2</v>
      </c>
      <c r="AH377" s="347">
        <f t="shared" si="120"/>
        <v>1510.6573660092222</v>
      </c>
      <c r="AK377" s="567">
        <f t="shared" si="101"/>
        <v>1</v>
      </c>
      <c r="AL377" s="567">
        <f t="shared" si="102"/>
        <v>1</v>
      </c>
      <c r="AM377" s="567">
        <f t="shared" si="103"/>
        <v>1</v>
      </c>
      <c r="AN377" s="347">
        <f>IF(SUM(AK377:AM377)=0,0,(AK377*'Laminate Schedule'!$D$83*'Laminate Schedule'!$C$83+AL377*'Laminate Schedule'!$D$84*'Laminate Schedule'!$C$84+AM377*'Laminate Schedule'!$D$85*'Laminate Schedule'!$C$85)/(AK377*'Laminate Schedule'!$D$83+AL377*'Laminate Schedule'!$D$84+AM377*'Laminate Schedule'!$D$85))</f>
        <v>15.145101562499997</v>
      </c>
      <c r="AO377" s="347">
        <f>AK377*'Laminate Schedule'!$L$12+AL377*'Laminate Schedule'!$L$13+AM377*'Laminate Schedule'!$L$14</f>
        <v>0.88</v>
      </c>
    </row>
    <row r="378" spans="1:41" s="244" customFormat="1">
      <c r="A378" s="567">
        <v>-573</v>
      </c>
      <c r="B378" s="347">
        <f>IF(ABS(A378)&lt;$C$17,$C$15,$C$16)*IF(ABS(A378)&lt;OutlineParameters!$C$46/2,1,0)</f>
        <v>6</v>
      </c>
      <c r="C378" s="347">
        <f t="shared" si="113"/>
        <v>6</v>
      </c>
      <c r="D378" s="348">
        <f t="shared" si="104"/>
        <v>6</v>
      </c>
      <c r="E378" s="349">
        <f>FlexTests!$C$16*($C$36-ABS(A378))*IF(ABS(A378)&lt;$C$36,1,0)/1000</f>
        <v>5.4</v>
      </c>
      <c r="F378" s="349">
        <f>IF(NOT(ISNA(I378)),FlexTests!$C$17*(A379-A378)*I378/1000000*($C$36+A378)/1000*IF(ABS(A378)&lt;$C$31/2-FlexTests!$C$18,0,1),0)</f>
        <v>0</v>
      </c>
      <c r="G378" s="349">
        <f>SUM(F$52:$F377)</f>
        <v>0</v>
      </c>
      <c r="H378" s="348">
        <f>CHOOSE(FlexTests!$C$15,E378,G378)</f>
        <v>5.4</v>
      </c>
      <c r="I378" s="347">
        <f>IF(ISNA(OutlineParameters!T441*2),OutlineParameters!S441*2,OutlineParameters!T441*2)</f>
        <v>253.33334324757257</v>
      </c>
      <c r="J378" s="347">
        <f>IF(ISNA(RockerConcaveParameters!O437),RockerConcaveParameters!N437,RockerConcaveParameters!O437)</f>
        <v>0.24604915307717409</v>
      </c>
      <c r="K378" s="347">
        <f t="shared" si="114"/>
        <v>3.6338620710222619E-2</v>
      </c>
      <c r="L378" s="347">
        <f t="shared" si="115"/>
        <v>60.774265928410209</v>
      </c>
      <c r="M378" s="347">
        <f t="shared" si="116"/>
        <v>0</v>
      </c>
      <c r="N378" s="347">
        <f t="shared" si="105"/>
        <v>3.8333333333333335</v>
      </c>
      <c r="O378" s="347">
        <f t="shared" si="106"/>
        <v>38.276538301807548</v>
      </c>
      <c r="P378" s="350">
        <f t="shared" si="117"/>
        <v>102.92047618426132</v>
      </c>
      <c r="Q378" s="347">
        <f>MIN(IF(H378&gt;0,P378/H378,NA()),FlexTests!$C$20)</f>
        <v>19.059347441529873</v>
      </c>
      <c r="R378" s="347">
        <f t="shared" si="107"/>
        <v>5.246769350670545E-5</v>
      </c>
      <c r="S378" s="347">
        <f>SUM(R378:$R$952)</f>
        <v>0.1757041250933904</v>
      </c>
      <c r="T378" s="347">
        <f t="shared" si="108"/>
        <v>1.757041250933904E-4</v>
      </c>
      <c r="U378" s="350">
        <f>SUM(T378:$T$952)*1000</f>
        <v>60.015533451529102</v>
      </c>
      <c r="V378" s="347">
        <f>R378*IF(ABS(A378)&lt;FlexTests!$C$19,0,1)</f>
        <v>5.246769350670545E-5</v>
      </c>
      <c r="W378" s="347">
        <f>SUM(V378:$V$951)</f>
        <v>5.8275891269109772E-2</v>
      </c>
      <c r="X378" s="347">
        <f t="shared" si="118"/>
        <v>5.8275891269109772E-2</v>
      </c>
      <c r="Y378" s="350">
        <f>SUM($X378:X$951)</f>
        <v>9.460750146368774</v>
      </c>
      <c r="Z378" s="347"/>
      <c r="AA378" s="347">
        <f t="shared" si="109"/>
        <v>3.0820163843590582</v>
      </c>
      <c r="AB378" s="347">
        <f t="shared" si="110"/>
        <v>2.9179836156409418</v>
      </c>
      <c r="AC378" s="347">
        <f t="shared" si="119"/>
        <v>6.7956279962557256</v>
      </c>
      <c r="AD378" s="347">
        <f t="shared" si="111"/>
        <v>2.4490582010535102</v>
      </c>
      <c r="AE378" s="347">
        <f t="shared" si="112"/>
        <v>2.3187130804015443</v>
      </c>
      <c r="AF378" s="347">
        <f>AD378/'Laminate Schedule'!$E$86/10</f>
        <v>1.617062910371956E-2</v>
      </c>
      <c r="AG378" s="347">
        <f>AE378/'Laminate Schedule'!$E$90/10</f>
        <v>1.2505682450743133E-2</v>
      </c>
      <c r="AH378" s="347">
        <f t="shared" si="120"/>
        <v>1520.0000594854355</v>
      </c>
      <c r="AK378" s="567">
        <f t="shared" si="101"/>
        <v>1</v>
      </c>
      <c r="AL378" s="567">
        <f t="shared" si="102"/>
        <v>1</v>
      </c>
      <c r="AM378" s="567">
        <f t="shared" si="103"/>
        <v>1</v>
      </c>
      <c r="AN378" s="347">
        <f>IF(SUM(AK378:AM378)=0,0,(AK378*'Laminate Schedule'!$D$83*'Laminate Schedule'!$C$83+AL378*'Laminate Schedule'!$D$84*'Laminate Schedule'!$C$84+AM378*'Laminate Schedule'!$D$85*'Laminate Schedule'!$C$85)/(AK378*'Laminate Schedule'!$D$83+AL378*'Laminate Schedule'!$D$84+AM378*'Laminate Schedule'!$D$85))</f>
        <v>15.145101562499997</v>
      </c>
      <c r="AO378" s="347">
        <f>AK378*'Laminate Schedule'!$L$12+AL378*'Laminate Schedule'!$L$13+AM378*'Laminate Schedule'!$L$14</f>
        <v>0.88</v>
      </c>
    </row>
    <row r="379" spans="1:41" s="244" customFormat="1">
      <c r="A379" s="567">
        <v>-572</v>
      </c>
      <c r="B379" s="347">
        <f>IF(ABS(A379)&lt;$C$17,$C$15,$C$16)*IF(ABS(A379)&lt;OutlineParameters!$C$46/2,1,0)</f>
        <v>6</v>
      </c>
      <c r="C379" s="347">
        <f t="shared" si="113"/>
        <v>6</v>
      </c>
      <c r="D379" s="348">
        <f t="shared" si="104"/>
        <v>6</v>
      </c>
      <c r="E379" s="349">
        <f>FlexTests!$C$16*($C$36-ABS(A379))*IF(ABS(A379)&lt;$C$36,1,0)/1000</f>
        <v>5.6</v>
      </c>
      <c r="F379" s="349">
        <f>IF(NOT(ISNA(I379)),FlexTests!$C$17*(A380-A379)*I379/1000000*($C$36+A379)/1000*IF(ABS(A379)&lt;$C$31/2-FlexTests!$C$18,0,1),0)</f>
        <v>0</v>
      </c>
      <c r="G379" s="349">
        <f>SUM(F$52:$F378)</f>
        <v>0</v>
      </c>
      <c r="H379" s="348">
        <f>CHOOSE(FlexTests!$C$15,E379,G379)</f>
        <v>5.6</v>
      </c>
      <c r="I379" s="347">
        <f>IF(ISNA(OutlineParameters!T442*2),OutlineParameters!S442*2,OutlineParameters!T442*2)</f>
        <v>254.77931739859008</v>
      </c>
      <c r="J379" s="347">
        <f>IF(ISNA(RockerConcaveParameters!O438),RockerConcaveParameters!N438,RockerConcaveParameters!O438)</f>
        <v>0.25700572000334981</v>
      </c>
      <c r="K379" s="347">
        <f t="shared" si="114"/>
        <v>3.9873291123066604E-2</v>
      </c>
      <c r="L379" s="347">
        <f t="shared" si="115"/>
        <v>61.121152826332938</v>
      </c>
      <c r="M379" s="347">
        <f t="shared" si="116"/>
        <v>0</v>
      </c>
      <c r="N379" s="347">
        <f t="shared" si="105"/>
        <v>3.8333333333333335</v>
      </c>
      <c r="O379" s="347">
        <f t="shared" si="106"/>
        <v>38.491405882449058</v>
      </c>
      <c r="P379" s="350">
        <f t="shared" si="117"/>
        <v>103.48576533323839</v>
      </c>
      <c r="Q379" s="347">
        <f>MIN(IF(H379&gt;0,P379/H379,NA()),FlexTests!$C$20)</f>
        <v>18.479600952363999</v>
      </c>
      <c r="R379" s="347">
        <f t="shared" si="107"/>
        <v>5.4113722616508943E-5</v>
      </c>
      <c r="S379" s="347">
        <f>SUM(R379:$R$952)</f>
        <v>0.1756516573998837</v>
      </c>
      <c r="T379" s="347">
        <f t="shared" si="108"/>
        <v>1.7565165739988369E-4</v>
      </c>
      <c r="U379" s="350">
        <f>SUM(T379:$T$952)*1000</f>
        <v>59.839829326435712</v>
      </c>
      <c r="V379" s="347">
        <f>R379*IF(ABS(A379)&lt;FlexTests!$C$19,0,1)</f>
        <v>5.4113722616508943E-5</v>
      </c>
      <c r="W379" s="347">
        <f>SUM(V379:$V$951)</f>
        <v>5.8223423575603069E-2</v>
      </c>
      <c r="X379" s="347">
        <f t="shared" si="118"/>
        <v>5.8223423575603069E-2</v>
      </c>
      <c r="Y379" s="350">
        <f>SUM($X379:X$951)</f>
        <v>9.4024742550996656</v>
      </c>
      <c r="Z379" s="347"/>
      <c r="AA379" s="347">
        <f t="shared" si="109"/>
        <v>3.0856685733344498</v>
      </c>
      <c r="AB379" s="347">
        <f t="shared" si="110"/>
        <v>2.9143314266655502</v>
      </c>
      <c r="AC379" s="347">
        <f t="shared" si="119"/>
        <v>6.8329528795946901</v>
      </c>
      <c r="AD379" s="347">
        <f t="shared" si="111"/>
        <v>2.5288838244846641</v>
      </c>
      <c r="AE379" s="347">
        <f t="shared" si="112"/>
        <v>2.3884631252272222</v>
      </c>
      <c r="AF379" s="347">
        <f>AD379/'Laminate Schedule'!$E$86/10</f>
        <v>1.6697701326389931E-2</v>
      </c>
      <c r="AG379" s="347">
        <f>AE379/'Laminate Schedule'!$E$90/10</f>
        <v>1.2881870396930926E-2</v>
      </c>
      <c r="AH379" s="347">
        <f t="shared" si="120"/>
        <v>1528.6759043915404</v>
      </c>
      <c r="AK379" s="567">
        <f t="shared" si="101"/>
        <v>1</v>
      </c>
      <c r="AL379" s="567">
        <f t="shared" si="102"/>
        <v>1</v>
      </c>
      <c r="AM379" s="567">
        <f t="shared" si="103"/>
        <v>1</v>
      </c>
      <c r="AN379" s="347">
        <f>IF(SUM(AK379:AM379)=0,0,(AK379*'Laminate Schedule'!$D$83*'Laminate Schedule'!$C$83+AL379*'Laminate Schedule'!$D$84*'Laminate Schedule'!$C$84+AM379*'Laminate Schedule'!$D$85*'Laminate Schedule'!$C$85)/(AK379*'Laminate Schedule'!$D$83+AL379*'Laminate Schedule'!$D$84+AM379*'Laminate Schedule'!$D$85))</f>
        <v>15.145101562499997</v>
      </c>
      <c r="AO379" s="347">
        <f>AK379*'Laminate Schedule'!$L$12+AL379*'Laminate Schedule'!$L$13+AM379*'Laminate Schedule'!$L$14</f>
        <v>0.88</v>
      </c>
    </row>
    <row r="380" spans="1:41" s="244" customFormat="1">
      <c r="A380" s="567">
        <v>-571</v>
      </c>
      <c r="B380" s="347">
        <f>IF(ABS(A380)&lt;$C$17,$C$15,$C$16)*IF(ABS(A380)&lt;OutlineParameters!$C$46/2,1,0)</f>
        <v>6</v>
      </c>
      <c r="C380" s="347">
        <f t="shared" si="113"/>
        <v>6</v>
      </c>
      <c r="D380" s="348">
        <f t="shared" si="104"/>
        <v>6</v>
      </c>
      <c r="E380" s="349">
        <f>FlexTests!$C$16*($C$36-ABS(A380))*IF(ABS(A380)&lt;$C$36,1,0)/1000</f>
        <v>5.8</v>
      </c>
      <c r="F380" s="349">
        <f>IF(NOT(ISNA(I380)),FlexTests!$C$17*(A381-A380)*I380/1000000*($C$36+A380)/1000*IF(ABS(A380)&lt;$C$31/2-FlexTests!$C$18,0,1),0)</f>
        <v>0</v>
      </c>
      <c r="G380" s="349">
        <f>SUM(F$52:$F379)</f>
        <v>0</v>
      </c>
      <c r="H380" s="348">
        <f>CHOOSE(FlexTests!$C$15,E380,G380)</f>
        <v>5.8</v>
      </c>
      <c r="I380" s="347">
        <f>IF(ISNA(OutlineParameters!T443*2),OutlineParameters!S443*2,OutlineParameters!T443*2)</f>
        <v>256.12347016511137</v>
      </c>
      <c r="J380" s="347">
        <f>IF(ISNA(RockerConcaveParameters!O439),RockerConcaveParameters!N439,RockerConcaveParameters!O439)</f>
        <v>0.26793640128118623</v>
      </c>
      <c r="K380" s="347">
        <f t="shared" si="114"/>
        <v>4.3565745758606368E-2</v>
      </c>
      <c r="L380" s="347">
        <f t="shared" si="115"/>
        <v>61.443612936138308</v>
      </c>
      <c r="M380" s="347">
        <f t="shared" si="116"/>
        <v>0</v>
      </c>
      <c r="N380" s="347">
        <f t="shared" si="105"/>
        <v>3.8333333333333335</v>
      </c>
      <c r="O380" s="347">
        <f t="shared" si="106"/>
        <v>38.691906898092491</v>
      </c>
      <c r="P380" s="350">
        <f t="shared" si="117"/>
        <v>104.01241891332273</v>
      </c>
      <c r="Q380" s="347">
        <f>MIN(IF(H380&gt;0,P380/H380,NA()),FlexTests!$C$20)</f>
        <v>17.933175674710817</v>
      </c>
      <c r="R380" s="347">
        <f t="shared" si="107"/>
        <v>5.5762572013956783E-5</v>
      </c>
      <c r="S380" s="347">
        <f>SUM(R380:$R$952)</f>
        <v>0.17559754367726718</v>
      </c>
      <c r="T380" s="347">
        <f t="shared" si="108"/>
        <v>1.7559754367726718E-4</v>
      </c>
      <c r="U380" s="350">
        <f>SUM(T380:$T$952)*1000</f>
        <v>59.664177669035809</v>
      </c>
      <c r="V380" s="347">
        <f>R380*IF(ABS(A380)&lt;FlexTests!$C$19,0,1)</f>
        <v>5.5762572013956783E-5</v>
      </c>
      <c r="W380" s="347">
        <f>SUM(V380:$V$951)</f>
        <v>5.8169309852986559E-2</v>
      </c>
      <c r="X380" s="347">
        <f t="shared" si="118"/>
        <v>5.8169309852986559E-2</v>
      </c>
      <c r="Y380" s="350">
        <f>SUM($X380:X$951)</f>
        <v>9.3442508315240627</v>
      </c>
      <c r="Z380" s="347"/>
      <c r="AA380" s="347">
        <f t="shared" si="109"/>
        <v>3.0893121337603953</v>
      </c>
      <c r="AB380" s="347">
        <f t="shared" si="110"/>
        <v>2.9106878662396047</v>
      </c>
      <c r="AC380" s="347">
        <f t="shared" si="119"/>
        <v>6.8677267355448119</v>
      </c>
      <c r="AD380" s="347">
        <f t="shared" si="111"/>
        <v>2.6090162095520344</v>
      </c>
      <c r="AE380" s="347">
        <f t="shared" si="112"/>
        <v>2.4581626896735389</v>
      </c>
      <c r="AF380" s="347">
        <f>AD380/'Laminate Schedule'!$E$86/10</f>
        <v>1.7226799033240453E-2</v>
      </c>
      <c r="AG380" s="347">
        <f>AE380/'Laminate Schedule'!$E$90/10</f>
        <v>1.3257786083648745E-2</v>
      </c>
      <c r="AH380" s="347">
        <f t="shared" si="120"/>
        <v>1536.7408209906682</v>
      </c>
      <c r="AK380" s="567">
        <f t="shared" si="101"/>
        <v>1</v>
      </c>
      <c r="AL380" s="567">
        <f t="shared" si="102"/>
        <v>1</v>
      </c>
      <c r="AM380" s="567">
        <f t="shared" si="103"/>
        <v>1</v>
      </c>
      <c r="AN380" s="347">
        <f>IF(SUM(AK380:AM380)=0,0,(AK380*'Laminate Schedule'!$D$83*'Laminate Schedule'!$C$83+AL380*'Laminate Schedule'!$D$84*'Laminate Schedule'!$C$84+AM380*'Laminate Schedule'!$D$85*'Laminate Schedule'!$C$85)/(AK380*'Laminate Schedule'!$D$83+AL380*'Laminate Schedule'!$D$84+AM380*'Laminate Schedule'!$D$85))</f>
        <v>15.145101562499997</v>
      </c>
      <c r="AO380" s="347">
        <f>AK380*'Laminate Schedule'!$L$12+AL380*'Laminate Schedule'!$L$13+AM380*'Laminate Schedule'!$L$14</f>
        <v>0.88</v>
      </c>
    </row>
    <row r="381" spans="1:41" s="244" customFormat="1">
      <c r="A381" s="567">
        <v>-570</v>
      </c>
      <c r="B381" s="347">
        <f>IF(ABS(A381)&lt;$C$17,$C$15,$C$16)*IF(ABS(A381)&lt;OutlineParameters!$C$46/2,1,0)</f>
        <v>6</v>
      </c>
      <c r="C381" s="347">
        <f t="shared" si="113"/>
        <v>6</v>
      </c>
      <c r="D381" s="348">
        <f t="shared" si="104"/>
        <v>6</v>
      </c>
      <c r="E381" s="349">
        <f>FlexTests!$C$16*($C$36-ABS(A381))*IF(ABS(A381)&lt;$C$36,1,0)/1000</f>
        <v>6</v>
      </c>
      <c r="F381" s="349">
        <f>IF(NOT(ISNA(I381)),FlexTests!$C$17*(A382-A381)*I381/1000000*($C$36+A381)/1000*IF(ABS(A381)&lt;$C$31/2-FlexTests!$C$18,0,1),0)</f>
        <v>0</v>
      </c>
      <c r="G381" s="349">
        <f>SUM(F$52:$F380)</f>
        <v>0</v>
      </c>
      <c r="H381" s="348">
        <f>CHOOSE(FlexTests!$C$15,E381,G381)</f>
        <v>6</v>
      </c>
      <c r="I381" s="347">
        <f>IF(ISNA(OutlineParameters!T444*2),OutlineParameters!S444*2,OutlineParameters!T444*2)</f>
        <v>257.37499979883432</v>
      </c>
      <c r="J381" s="347">
        <f>IF(ISNA(RockerConcaveParameters!O440),RockerConcaveParameters!N440,RockerConcaveParameters!O440)</f>
        <v>0.27883924214063832</v>
      </c>
      <c r="K381" s="347">
        <f t="shared" si="114"/>
        <v>4.7413987632252741E-2</v>
      </c>
      <c r="L381" s="347">
        <f t="shared" si="115"/>
        <v>61.743852903771909</v>
      </c>
      <c r="M381" s="347">
        <f t="shared" si="116"/>
        <v>0</v>
      </c>
      <c r="N381" s="347">
        <f t="shared" si="105"/>
        <v>3.8333333333333335</v>
      </c>
      <c r="O381" s="347">
        <f t="shared" si="106"/>
        <v>38.879362158151309</v>
      </c>
      <c r="P381" s="350">
        <f t="shared" si="117"/>
        <v>104.5039623828888</v>
      </c>
      <c r="Q381" s="347">
        <f>MIN(IF(H381&gt;0,P381/H381,NA()),FlexTests!$C$20)</f>
        <v>17.417327063814799</v>
      </c>
      <c r="R381" s="347">
        <f t="shared" si="107"/>
        <v>5.7414090941516527E-5</v>
      </c>
      <c r="S381" s="347">
        <f>SUM(R381:$R$952)</f>
        <v>0.17554178110525323</v>
      </c>
      <c r="T381" s="347">
        <f t="shared" si="108"/>
        <v>1.7554178110525324E-4</v>
      </c>
      <c r="U381" s="350">
        <f>SUM(T381:$T$952)*1000</f>
        <v>59.488580125358553</v>
      </c>
      <c r="V381" s="347">
        <f>R381*IF(ABS(A381)&lt;FlexTests!$C$19,0,1)</f>
        <v>5.7414090941516527E-5</v>
      </c>
      <c r="W381" s="347">
        <f>SUM(V381:$V$951)</f>
        <v>5.8113547280972601E-2</v>
      </c>
      <c r="X381" s="347">
        <f t="shared" si="118"/>
        <v>5.8113547280972601E-2</v>
      </c>
      <c r="Y381" s="350">
        <f>SUM($X381:X$951)</f>
        <v>9.2860815216710737</v>
      </c>
      <c r="Z381" s="347"/>
      <c r="AA381" s="347">
        <f t="shared" si="109"/>
        <v>3.0929464140468794</v>
      </c>
      <c r="AB381" s="347">
        <f t="shared" si="110"/>
        <v>2.9070535859531206</v>
      </c>
      <c r="AC381" s="347">
        <f t="shared" si="119"/>
        <v>6.9001823428933386</v>
      </c>
      <c r="AD381" s="347">
        <f t="shared" si="111"/>
        <v>2.6894475482078049</v>
      </c>
      <c r="AE381" s="347">
        <f t="shared" si="112"/>
        <v>2.5278058823594689</v>
      </c>
      <c r="AF381" s="347">
        <f>AD381/'Laminate Schedule'!$E$86/10</f>
        <v>1.7757870669332498E-2</v>
      </c>
      <c r="AG381" s="347">
        <f>AE381/'Laminate Schedule'!$E$90/10</f>
        <v>1.3633397736486506E-2</v>
      </c>
      <c r="AH381" s="347">
        <f t="shared" si="120"/>
        <v>1544.2499987930059</v>
      </c>
      <c r="AK381" s="567">
        <f t="shared" ref="AK381:AK444" si="121">IF(A381&gt;=$C$43,1,0)</f>
        <v>1</v>
      </c>
      <c r="AL381" s="567">
        <f t="shared" ref="AL381:AL444" si="122">IF(A381&gt;=$C$44,1,0)</f>
        <v>1</v>
      </c>
      <c r="AM381" s="567">
        <f t="shared" ref="AM381:AM444" si="123">IF(A381&gt;=$C$45,1,0)</f>
        <v>1</v>
      </c>
      <c r="AN381" s="347">
        <f>IF(SUM(AK381:AM381)=0,0,(AK381*'Laminate Schedule'!$D$83*'Laminate Schedule'!$C$83+AL381*'Laminate Schedule'!$D$84*'Laminate Schedule'!$C$84+AM381*'Laminate Schedule'!$D$85*'Laminate Schedule'!$C$85)/(AK381*'Laminate Schedule'!$D$83+AL381*'Laminate Schedule'!$D$84+AM381*'Laminate Schedule'!$D$85))</f>
        <v>15.145101562499997</v>
      </c>
      <c r="AO381" s="347">
        <f>AK381*'Laminate Schedule'!$L$12+AL381*'Laminate Schedule'!$L$13+AM381*'Laminate Schedule'!$L$14</f>
        <v>0.88</v>
      </c>
    </row>
    <row r="382" spans="1:41" s="244" customFormat="1">
      <c r="A382" s="567">
        <v>-569</v>
      </c>
      <c r="B382" s="347">
        <f>IF(ABS(A382)&lt;$C$17,$C$15,$C$16)*IF(ABS(A382)&lt;OutlineParameters!$C$46/2,1,0)</f>
        <v>6</v>
      </c>
      <c r="C382" s="347">
        <f t="shared" si="113"/>
        <v>6</v>
      </c>
      <c r="D382" s="348">
        <f t="shared" si="104"/>
        <v>6</v>
      </c>
      <c r="E382" s="349">
        <f>FlexTests!$C$16*($C$36-ABS(A382))*IF(ABS(A382)&lt;$C$36,1,0)/1000</f>
        <v>6.2</v>
      </c>
      <c r="F382" s="349">
        <f>IF(NOT(ISNA(I382)),FlexTests!$C$17*(A383-A382)*I382/1000000*($C$36+A382)/1000*IF(ABS(A382)&lt;$C$31/2-FlexTests!$C$18,0,1),0)</f>
        <v>0</v>
      </c>
      <c r="G382" s="349">
        <f>SUM(F$52:$F381)</f>
        <v>0</v>
      </c>
      <c r="H382" s="348">
        <f>CHOOSE(FlexTests!$C$15,E382,G382)</f>
        <v>6.2</v>
      </c>
      <c r="I382" s="347">
        <f>IF(ISNA(OutlineParameters!T445*2),OutlineParameters!S445*2,OutlineParameters!T445*2)</f>
        <v>258.54321139278233</v>
      </c>
      <c r="J382" s="347">
        <f>IF(ISNA(RockerConcaveParameters!O441),RockerConcaveParameters!N441,RockerConcaveParameters!O441)</f>
        <v>0.28971503131030119</v>
      </c>
      <c r="K382" s="347">
        <f t="shared" si="114"/>
        <v>5.1417094416047048E-2</v>
      </c>
      <c r="L382" s="347">
        <f t="shared" si="115"/>
        <v>62.024105006243332</v>
      </c>
      <c r="M382" s="347">
        <f t="shared" si="116"/>
        <v>0</v>
      </c>
      <c r="N382" s="347">
        <f t="shared" si="105"/>
        <v>3.8333333333333335</v>
      </c>
      <c r="O382" s="347">
        <f t="shared" si="106"/>
        <v>39.055109865279128</v>
      </c>
      <c r="P382" s="350">
        <f t="shared" si="117"/>
        <v>104.96396529927185</v>
      </c>
      <c r="Q382" s="347">
        <f>MIN(IF(H382&gt;0,P382/H382,NA()),FlexTests!$C$20)</f>
        <v>16.929671822463202</v>
      </c>
      <c r="R382" s="347">
        <f t="shared" si="107"/>
        <v>5.9067890416702951E-5</v>
      </c>
      <c r="S382" s="347">
        <f>SUM(R382:$R$952)</f>
        <v>0.17548436701431172</v>
      </c>
      <c r="T382" s="347">
        <f t="shared" si="108"/>
        <v>1.7548436701431171E-4</v>
      </c>
      <c r="U382" s="350">
        <f>SUM(T382:$T$952)*1000</f>
        <v>59.313038344253307</v>
      </c>
      <c r="V382" s="347">
        <f>R382*IF(ABS(A382)&lt;FlexTests!$C$19,0,1)</f>
        <v>5.9067890416702951E-5</v>
      </c>
      <c r="W382" s="347">
        <f>SUM(V382:$V$951)</f>
        <v>5.8056133190031084E-2</v>
      </c>
      <c r="X382" s="347">
        <f t="shared" si="118"/>
        <v>5.8056133190031084E-2</v>
      </c>
      <c r="Y382" s="350">
        <f>SUM($X382:X$951)</f>
        <v>9.2279679743901006</v>
      </c>
      <c r="Z382" s="347"/>
      <c r="AA382" s="347">
        <f t="shared" si="109"/>
        <v>3.0965716771034337</v>
      </c>
      <c r="AB382" s="347">
        <f t="shared" si="110"/>
        <v>2.9034283228965663</v>
      </c>
      <c r="AC382" s="347">
        <f t="shared" si="119"/>
        <v>6.9305553921914722</v>
      </c>
      <c r="AD382" s="347">
        <f t="shared" si="111"/>
        <v>2.7701595776396446</v>
      </c>
      <c r="AE382" s="347">
        <f t="shared" si="112"/>
        <v>2.5973756190218737</v>
      </c>
      <c r="AF382" s="347">
        <f>AD382/'Laminate Schedule'!$E$86/10</f>
        <v>1.8290795649061171E-2</v>
      </c>
      <c r="AG382" s="347">
        <f>AE382/'Laminate Schedule'!$E$90/10</f>
        <v>1.4008613213655933E-2</v>
      </c>
      <c r="AH382" s="347">
        <f t="shared" si="120"/>
        <v>1551.2592683566941</v>
      </c>
      <c r="AK382" s="567">
        <f t="shared" si="121"/>
        <v>1</v>
      </c>
      <c r="AL382" s="567">
        <f t="shared" si="122"/>
        <v>1</v>
      </c>
      <c r="AM382" s="567">
        <f t="shared" si="123"/>
        <v>1</v>
      </c>
      <c r="AN382" s="347">
        <f>IF(SUM(AK382:AM382)=0,0,(AK382*'Laminate Schedule'!$D$83*'Laminate Schedule'!$C$83+AL382*'Laminate Schedule'!$D$84*'Laminate Schedule'!$C$84+AM382*'Laminate Schedule'!$D$85*'Laminate Schedule'!$C$85)/(AK382*'Laminate Schedule'!$D$83+AL382*'Laminate Schedule'!$D$84+AM382*'Laminate Schedule'!$D$85))</f>
        <v>15.145101562499997</v>
      </c>
      <c r="AO382" s="347">
        <f>AK382*'Laminate Schedule'!$L$12+AL382*'Laminate Schedule'!$L$13+AM382*'Laminate Schedule'!$L$14</f>
        <v>0.88</v>
      </c>
    </row>
    <row r="383" spans="1:41" s="244" customFormat="1">
      <c r="A383" s="567">
        <v>-568</v>
      </c>
      <c r="B383" s="347">
        <f>IF(ABS(A383)&lt;$C$17,$C$15,$C$16)*IF(ABS(A383)&lt;OutlineParameters!$C$46/2,1,0)</f>
        <v>6</v>
      </c>
      <c r="C383" s="347">
        <f t="shared" si="113"/>
        <v>6</v>
      </c>
      <c r="D383" s="348">
        <f t="shared" si="104"/>
        <v>6</v>
      </c>
      <c r="E383" s="349">
        <f>FlexTests!$C$16*($C$36-ABS(A383))*IF(ABS(A383)&lt;$C$36,1,0)/1000</f>
        <v>6.4</v>
      </c>
      <c r="F383" s="349">
        <f>IF(NOT(ISNA(I383)),FlexTests!$C$17*(A384-A383)*I383/1000000*($C$36+A383)/1000*IF(ABS(A383)&lt;$C$31/2-FlexTests!$C$18,0,1),0)</f>
        <v>0</v>
      </c>
      <c r="G383" s="349">
        <f>SUM(F$52:$F382)</f>
        <v>0</v>
      </c>
      <c r="H383" s="348">
        <f>CHOOSE(FlexTests!$C$15,E383,G383)</f>
        <v>6.4</v>
      </c>
      <c r="I383" s="347">
        <f>IF(ISNA(OutlineParameters!T446*2),OutlineParameters!S446*2,OutlineParameters!T446*2)</f>
        <v>259.6373489253499</v>
      </c>
      <c r="J383" s="347">
        <f>IF(ISNA(RockerConcaveParameters!O442),RockerConcaveParameters!N442,RockerConcaveParameters!O442)</f>
        <v>0.30056697635597229</v>
      </c>
      <c r="K383" s="347">
        <f t="shared" si="114"/>
        <v>5.5575326946587192E-2</v>
      </c>
      <c r="L383" s="347">
        <f t="shared" si="115"/>
        <v>62.286586859259955</v>
      </c>
      <c r="M383" s="347">
        <f t="shared" si="116"/>
        <v>0</v>
      </c>
      <c r="N383" s="347">
        <f t="shared" si="105"/>
        <v>3.8333333333333335</v>
      </c>
      <c r="O383" s="347">
        <f t="shared" si="106"/>
        <v>39.220481630410752</v>
      </c>
      <c r="P383" s="350">
        <f t="shared" si="117"/>
        <v>105.39597714995062</v>
      </c>
      <c r="Q383" s="347">
        <f>MIN(IF(H383&gt;0,P383/H383,NA()),FlexTests!$C$20)</f>
        <v>16.468121429679783</v>
      </c>
      <c r="R383" s="347">
        <f t="shared" si="107"/>
        <v>6.0723380275648394E-5</v>
      </c>
      <c r="S383" s="347">
        <f>SUM(R383:$R$952)</f>
        <v>0.17542529912389501</v>
      </c>
      <c r="T383" s="347">
        <f t="shared" si="108"/>
        <v>1.75425299123895E-4</v>
      </c>
      <c r="U383" s="350">
        <f>SUM(T383:$T$952)*1000</f>
        <v>59.137553977238994</v>
      </c>
      <c r="V383" s="347">
        <f>R383*IF(ABS(A383)&lt;FlexTests!$C$19,0,1)</f>
        <v>6.0723380275648394E-5</v>
      </c>
      <c r="W383" s="347">
        <f>SUM(V383:$V$951)</f>
        <v>5.7997065299614375E-2</v>
      </c>
      <c r="X383" s="347">
        <f t="shared" si="118"/>
        <v>5.7997065299614375E-2</v>
      </c>
      <c r="Y383" s="350">
        <f>SUM($X383:X$951)</f>
        <v>9.1699118412000722</v>
      </c>
      <c r="Z383" s="347"/>
      <c r="AA383" s="347">
        <f t="shared" si="109"/>
        <v>3.1001889921186576</v>
      </c>
      <c r="AB383" s="347">
        <f t="shared" si="110"/>
        <v>2.8998110078813424</v>
      </c>
      <c r="AC383" s="347">
        <f t="shared" si="119"/>
        <v>6.9590802488189416</v>
      </c>
      <c r="AD383" s="347">
        <f t="shared" si="111"/>
        <v>2.8511252694530653</v>
      </c>
      <c r="AE383" s="347">
        <f t="shared" si="112"/>
        <v>2.6668452995049585</v>
      </c>
      <c r="AF383" s="347">
        <f>AD383/'Laminate Schedule'!$E$86/10</f>
        <v>1.8825395509480036E-2</v>
      </c>
      <c r="AG383" s="347">
        <f>AE383/'Laminate Schedule'!$E$90/10</f>
        <v>1.4383289050618735E-2</v>
      </c>
      <c r="AH383" s="347">
        <f t="shared" si="120"/>
        <v>1557.8240935520994</v>
      </c>
      <c r="AK383" s="567">
        <f t="shared" si="121"/>
        <v>1</v>
      </c>
      <c r="AL383" s="567">
        <f t="shared" si="122"/>
        <v>1</v>
      </c>
      <c r="AM383" s="567">
        <f t="shared" si="123"/>
        <v>1</v>
      </c>
      <c r="AN383" s="347">
        <f>IF(SUM(AK383:AM383)=0,0,(AK383*'Laminate Schedule'!$D$83*'Laminate Schedule'!$C$83+AL383*'Laminate Schedule'!$D$84*'Laminate Schedule'!$C$84+AM383*'Laminate Schedule'!$D$85*'Laminate Schedule'!$C$85)/(AK383*'Laminate Schedule'!$D$83+AL383*'Laminate Schedule'!$D$84+AM383*'Laminate Schedule'!$D$85))</f>
        <v>15.145101562499997</v>
      </c>
      <c r="AO383" s="347">
        <f>AK383*'Laminate Schedule'!$L$12+AL383*'Laminate Schedule'!$L$13+AM383*'Laminate Schedule'!$L$14</f>
        <v>0.88</v>
      </c>
    </row>
    <row r="384" spans="1:41" s="244" customFormat="1">
      <c r="A384" s="567">
        <v>-567</v>
      </c>
      <c r="B384" s="347">
        <f>IF(ABS(A384)&lt;$C$17,$C$15,$C$16)*IF(ABS(A384)&lt;OutlineParameters!$C$46/2,1,0)</f>
        <v>6</v>
      </c>
      <c r="C384" s="347">
        <f t="shared" si="113"/>
        <v>6</v>
      </c>
      <c r="D384" s="348">
        <f t="shared" si="104"/>
        <v>6</v>
      </c>
      <c r="E384" s="349">
        <f>FlexTests!$C$16*($C$36-ABS(A384))*IF(ABS(A384)&lt;$C$36,1,0)/1000</f>
        <v>6.6</v>
      </c>
      <c r="F384" s="349">
        <f>IF(NOT(ISNA(I384)),FlexTests!$C$17*(A385-A384)*I384/1000000*($C$36+A384)/1000*IF(ABS(A384)&lt;$C$31/2-FlexTests!$C$18,0,1),0)</f>
        <v>0</v>
      </c>
      <c r="G384" s="349">
        <f>SUM(F$52:$F383)</f>
        <v>0</v>
      </c>
      <c r="H384" s="348">
        <f>CHOOSE(FlexTests!$C$15,E384,G384)</f>
        <v>6.6</v>
      </c>
      <c r="I384" s="347">
        <f>IF(ISNA(OutlineParameters!T447*2),OutlineParameters!S447*2,OutlineParameters!T447*2)</f>
        <v>260.66667165358859</v>
      </c>
      <c r="J384" s="347">
        <f>IF(ISNA(RockerConcaveParameters!O443),RockerConcaveParameters!N443,RockerConcaveParameters!O443)</f>
        <v>0.31140085658511113</v>
      </c>
      <c r="K384" s="347">
        <f t="shared" si="114"/>
        <v>5.9890432283696601E-2</v>
      </c>
      <c r="L384" s="347">
        <f t="shared" si="115"/>
        <v>62.533519743854619</v>
      </c>
      <c r="M384" s="347">
        <f t="shared" si="116"/>
        <v>0</v>
      </c>
      <c r="N384" s="347">
        <f t="shared" si="105"/>
        <v>3.8333333333333335</v>
      </c>
      <c r="O384" s="347">
        <f t="shared" si="106"/>
        <v>39.376814037397082</v>
      </c>
      <c r="P384" s="350">
        <f t="shared" si="117"/>
        <v>105.80355754686873</v>
      </c>
      <c r="Q384" s="347">
        <f>MIN(IF(H384&gt;0,P384/H384,NA()),FlexTests!$C$20)</f>
        <v>16.030842052555869</v>
      </c>
      <c r="R384" s="347">
        <f t="shared" si="107"/>
        <v>6.2379755019828512E-5</v>
      </c>
      <c r="S384" s="347">
        <f>SUM(R384:$R$952)</f>
        <v>0.17536457574361936</v>
      </c>
      <c r="T384" s="347">
        <f t="shared" si="108"/>
        <v>1.7536457574361935E-4</v>
      </c>
      <c r="U384" s="350">
        <f>SUM(T384:$T$952)*1000</f>
        <v>58.962128678115093</v>
      </c>
      <c r="V384" s="347">
        <f>R384*IF(ABS(A384)&lt;FlexTests!$C$19,0,1)</f>
        <v>6.2379755019828512E-5</v>
      </c>
      <c r="W384" s="347">
        <f>SUM(V384:$V$951)</f>
        <v>5.7936341919338732E-2</v>
      </c>
      <c r="X384" s="347">
        <f t="shared" si="118"/>
        <v>5.7936341919338732E-2</v>
      </c>
      <c r="Y384" s="350">
        <f>SUM($X384:X$951)</f>
        <v>9.1119147759004573</v>
      </c>
      <c r="Z384" s="347"/>
      <c r="AA384" s="347">
        <f t="shared" si="109"/>
        <v>3.1038002855283704</v>
      </c>
      <c r="AB384" s="347">
        <f t="shared" si="110"/>
        <v>2.8961997144716296</v>
      </c>
      <c r="AC384" s="347">
        <f t="shared" si="119"/>
        <v>6.9859919466531313</v>
      </c>
      <c r="AD384" s="347">
        <f t="shared" si="111"/>
        <v>2.9323082592875438</v>
      </c>
      <c r="AE384" s="347">
        <f t="shared" si="112"/>
        <v>2.7361780920274872</v>
      </c>
      <c r="AF384" s="347">
        <f>AD384/'Laminate Schedule'!$E$86/10</f>
        <v>1.9361430144173353E-2</v>
      </c>
      <c r="AG384" s="347">
        <f>AE384/'Laminate Schedule'!$E$90/10</f>
        <v>1.4757226599873363E-2</v>
      </c>
      <c r="AH384" s="347">
        <f t="shared" si="120"/>
        <v>1564.0000299215317</v>
      </c>
      <c r="AK384" s="567">
        <f t="shared" si="121"/>
        <v>1</v>
      </c>
      <c r="AL384" s="567">
        <f t="shared" si="122"/>
        <v>1</v>
      </c>
      <c r="AM384" s="567">
        <f t="shared" si="123"/>
        <v>1</v>
      </c>
      <c r="AN384" s="347">
        <f>IF(SUM(AK384:AM384)=0,0,(AK384*'Laminate Schedule'!$D$83*'Laminate Schedule'!$C$83+AL384*'Laminate Schedule'!$D$84*'Laminate Schedule'!$C$84+AM384*'Laminate Schedule'!$D$85*'Laminate Schedule'!$C$85)/(AK384*'Laminate Schedule'!$D$83+AL384*'Laminate Schedule'!$D$84+AM384*'Laminate Schedule'!$D$85))</f>
        <v>15.145101562499997</v>
      </c>
      <c r="AO384" s="347">
        <f>AK384*'Laminate Schedule'!$L$12+AL384*'Laminate Schedule'!$L$13+AM384*'Laminate Schedule'!$L$14</f>
        <v>0.88</v>
      </c>
    </row>
    <row r="385" spans="1:41" s="244" customFormat="1">
      <c r="A385" s="567">
        <v>-566</v>
      </c>
      <c r="B385" s="347">
        <f>IF(ABS(A385)&lt;$C$17,$C$15,$C$16)*IF(ABS(A385)&lt;OutlineParameters!$C$46/2,1,0)</f>
        <v>6</v>
      </c>
      <c r="C385" s="347">
        <f t="shared" si="113"/>
        <v>6</v>
      </c>
      <c r="D385" s="348">
        <f t="shared" si="104"/>
        <v>6</v>
      </c>
      <c r="E385" s="349">
        <f>FlexTests!$C$16*($C$36-ABS(A385))*IF(ABS(A385)&lt;$C$36,1,0)/1000</f>
        <v>6.8</v>
      </c>
      <c r="F385" s="349">
        <f>IF(NOT(ISNA(I385)),FlexTests!$C$17*(A386-A385)*I385/1000000*($C$36+A385)/1000*IF(ABS(A385)&lt;$C$31/2-FlexTests!$C$18,0,1),0)</f>
        <v>0</v>
      </c>
      <c r="G385" s="349">
        <f>SUM(F$52:$F384)</f>
        <v>0</v>
      </c>
      <c r="H385" s="348">
        <f>CHOOSE(FlexTests!$C$15,E385,G385)</f>
        <v>6.8</v>
      </c>
      <c r="I385" s="347">
        <f>IF(ISNA(OutlineParameters!T448*2),OutlineParameters!S448*2,OutlineParameters!T448*2)</f>
        <v>261.6404388345502</v>
      </c>
      <c r="J385" s="347">
        <f>IF(ISNA(RockerConcaveParameters!O444),RockerConcaveParameters!N444,RockerConcaveParameters!O444)</f>
        <v>0.32222499209201882</v>
      </c>
      <c r="K385" s="347">
        <f t="shared" si="114"/>
        <v>6.4365870582701781E-2</v>
      </c>
      <c r="L385" s="347">
        <f t="shared" si="115"/>
        <v>62.767124941060288</v>
      </c>
      <c r="M385" s="347">
        <f t="shared" si="116"/>
        <v>0</v>
      </c>
      <c r="N385" s="347">
        <f t="shared" si="105"/>
        <v>3.8333333333333335</v>
      </c>
      <c r="O385" s="347">
        <f t="shared" si="106"/>
        <v>39.525446864572899</v>
      </c>
      <c r="P385" s="350">
        <f t="shared" si="117"/>
        <v>106.19027100954922</v>
      </c>
      <c r="Q385" s="347">
        <f>MIN(IF(H385&gt;0,P385/H385,NA()),FlexTests!$C$20)</f>
        <v>15.61621632493371</v>
      </c>
      <c r="R385" s="347">
        <f t="shared" si="107"/>
        <v>6.4035998169629938E-5</v>
      </c>
      <c r="S385" s="347">
        <f>SUM(R385:$R$952)</f>
        <v>0.17530219598859953</v>
      </c>
      <c r="T385" s="347">
        <f t="shared" si="108"/>
        <v>1.7530219598859952E-4</v>
      </c>
      <c r="U385" s="350">
        <f>SUM(T385:$T$952)*1000</f>
        <v>58.786764102371478</v>
      </c>
      <c r="V385" s="347">
        <f>R385*IF(ABS(A385)&lt;FlexTests!$C$19,0,1)</f>
        <v>6.4035998169629938E-5</v>
      </c>
      <c r="W385" s="347">
        <f>SUM(V385:$V$951)</f>
        <v>5.78739621643189E-2</v>
      </c>
      <c r="X385" s="347">
        <f t="shared" si="118"/>
        <v>5.78739621643189E-2</v>
      </c>
      <c r="Y385" s="350">
        <f>SUM($X385:X$951)</f>
        <v>9.053978433981122</v>
      </c>
      <c r="Z385" s="347"/>
      <c r="AA385" s="347">
        <f t="shared" si="109"/>
        <v>3.1074083306973397</v>
      </c>
      <c r="AB385" s="347">
        <f t="shared" si="110"/>
        <v>2.8925916693026603</v>
      </c>
      <c r="AC385" s="347">
        <f t="shared" si="119"/>
        <v>7.0115258436088315</v>
      </c>
      <c r="AD385" s="347">
        <f t="shared" si="111"/>
        <v>3.0136630913230871</v>
      </c>
      <c r="AE385" s="347">
        <f t="shared" si="112"/>
        <v>2.8053270842875673</v>
      </c>
      <c r="AF385" s="347">
        <f>AD385/'Laminate Schedule'!$E$86/10</f>
        <v>1.9898599417682759E-2</v>
      </c>
      <c r="AG385" s="347">
        <f>AE385/'Laminate Schedule'!$E$90/10</f>
        <v>1.5130172845919337E-2</v>
      </c>
      <c r="AH385" s="347">
        <f t="shared" si="120"/>
        <v>1569.8426330073012</v>
      </c>
      <c r="AK385" s="567">
        <f t="shared" si="121"/>
        <v>1</v>
      </c>
      <c r="AL385" s="567">
        <f t="shared" si="122"/>
        <v>1</v>
      </c>
      <c r="AM385" s="567">
        <f t="shared" si="123"/>
        <v>1</v>
      </c>
      <c r="AN385" s="347">
        <f>IF(SUM(AK385:AM385)=0,0,(AK385*'Laminate Schedule'!$D$83*'Laminate Schedule'!$C$83+AL385*'Laminate Schedule'!$D$84*'Laminate Schedule'!$C$84+AM385*'Laminate Schedule'!$D$85*'Laminate Schedule'!$C$85)/(AK385*'Laminate Schedule'!$D$83+AL385*'Laminate Schedule'!$D$84+AM385*'Laminate Schedule'!$D$85))</f>
        <v>15.145101562499997</v>
      </c>
      <c r="AO385" s="347">
        <f>AK385*'Laminate Schedule'!$L$12+AL385*'Laminate Schedule'!$L$13+AM385*'Laminate Schedule'!$L$14</f>
        <v>0.88</v>
      </c>
    </row>
    <row r="386" spans="1:41" s="244" customFormat="1">
      <c r="A386" s="567">
        <v>-565</v>
      </c>
      <c r="B386" s="347">
        <f>IF(ABS(A386)&lt;$C$17,$C$15,$C$16)*IF(ABS(A386)&lt;OutlineParameters!$C$46/2,1,0)</f>
        <v>6</v>
      </c>
      <c r="C386" s="347">
        <f t="shared" si="113"/>
        <v>6</v>
      </c>
      <c r="D386" s="348">
        <f t="shared" si="104"/>
        <v>6</v>
      </c>
      <c r="E386" s="349">
        <f>FlexTests!$C$16*($C$36-ABS(A386))*IF(ABS(A386)&lt;$C$36,1,0)/1000</f>
        <v>7</v>
      </c>
      <c r="F386" s="349">
        <f>IF(NOT(ISNA(I386)),FlexTests!$C$17*(A387-A386)*I386/1000000*($C$36+A386)/1000*IF(ABS(A386)&lt;$C$31/2-FlexTests!$C$18,0,1),0)</f>
        <v>0</v>
      </c>
      <c r="G386" s="349">
        <f>SUM(F$52:$F385)</f>
        <v>0</v>
      </c>
      <c r="H386" s="348">
        <f>CHOOSE(FlexTests!$C$15,E386,G386)</f>
        <v>7</v>
      </c>
      <c r="I386" s="347">
        <f>IF(ISNA(OutlineParameters!T449*2),OutlineParameters!S449*2,OutlineParameters!T449*2)</f>
        <v>262.56790198164958</v>
      </c>
      <c r="J386" s="347">
        <f>IF(ISNA(RockerConcaveParameters!O445),RockerConcaveParameters!N445,RockerConcaveParameters!O445)</f>
        <v>0.33305022321184413</v>
      </c>
      <c r="K386" s="347">
        <f t="shared" si="114"/>
        <v>6.9007044516366939E-2</v>
      </c>
      <c r="L386" s="347">
        <f t="shared" si="115"/>
        <v>62.989621874223694</v>
      </c>
      <c r="M386" s="347">
        <f t="shared" si="116"/>
        <v>0</v>
      </c>
      <c r="N386" s="347">
        <f t="shared" si="105"/>
        <v>3.8333333333333335</v>
      </c>
      <c r="O386" s="347">
        <f t="shared" si="106"/>
        <v>39.667722396092699</v>
      </c>
      <c r="P386" s="350">
        <f t="shared" si="117"/>
        <v>106.5596846481661</v>
      </c>
      <c r="Q386" s="347">
        <f>MIN(IF(H386&gt;0,P386/H386,NA()),FlexTests!$C$20)</f>
        <v>15.222812092595158</v>
      </c>
      <c r="R386" s="347">
        <f t="shared" si="107"/>
        <v>6.5690885095167855E-5</v>
      </c>
      <c r="S386" s="347">
        <f>SUM(R386:$R$952)</f>
        <v>0.17523815999042988</v>
      </c>
      <c r="T386" s="347">
        <f t="shared" si="108"/>
        <v>1.7523815999042987E-4</v>
      </c>
      <c r="U386" s="350">
        <f>SUM(T386:$T$952)*1000</f>
        <v>58.611461906382878</v>
      </c>
      <c r="V386" s="347">
        <f>R386*IF(ABS(A386)&lt;FlexTests!$C$19,0,1)</f>
        <v>6.5690885095167855E-5</v>
      </c>
      <c r="W386" s="347">
        <f>SUM(V386:$V$951)</f>
        <v>5.7809926166149272E-2</v>
      </c>
      <c r="X386" s="347">
        <f t="shared" si="118"/>
        <v>5.7809926166149272E-2</v>
      </c>
      <c r="Y386" s="350">
        <f>SUM($X386:X$951)</f>
        <v>8.9961044718168033</v>
      </c>
      <c r="Z386" s="347"/>
      <c r="AA386" s="347">
        <f t="shared" si="109"/>
        <v>3.1110167410706149</v>
      </c>
      <c r="AB386" s="347">
        <f t="shared" si="110"/>
        <v>2.8889832589293851</v>
      </c>
      <c r="AC386" s="347">
        <f t="shared" si="119"/>
        <v>7.035917468656204</v>
      </c>
      <c r="AD386" s="347">
        <f t="shared" si="111"/>
        <v>3.0951353941412183</v>
      </c>
      <c r="AE386" s="347">
        <f t="shared" si="112"/>
        <v>2.8742353648397869</v>
      </c>
      <c r="AF386" s="347">
        <f>AD386/'Laminate Schedule'!$E$86/10</f>
        <v>2.0436544326681329E-2</v>
      </c>
      <c r="AG386" s="347">
        <f>AE386/'Laminate Schedule'!$E$90/10</f>
        <v>1.5501820844154437E-2</v>
      </c>
      <c r="AH386" s="347">
        <f t="shared" si="120"/>
        <v>1575.4074118898975</v>
      </c>
      <c r="AK386" s="567">
        <f t="shared" si="121"/>
        <v>1</v>
      </c>
      <c r="AL386" s="567">
        <f t="shared" si="122"/>
        <v>1</v>
      </c>
      <c r="AM386" s="567">
        <f t="shared" si="123"/>
        <v>1</v>
      </c>
      <c r="AN386" s="347">
        <f>IF(SUM(AK386:AM386)=0,0,(AK386*'Laminate Schedule'!$D$83*'Laminate Schedule'!$C$83+AL386*'Laminate Schedule'!$D$84*'Laminate Schedule'!$C$84+AM386*'Laminate Schedule'!$D$85*'Laminate Schedule'!$C$85)/(AK386*'Laminate Schedule'!$D$83+AL386*'Laminate Schedule'!$D$84+AM386*'Laminate Schedule'!$D$85))</f>
        <v>15.145101562499997</v>
      </c>
      <c r="AO386" s="347">
        <f>AK386*'Laminate Schedule'!$L$12+AL386*'Laminate Schedule'!$L$13+AM386*'Laminate Schedule'!$L$14</f>
        <v>0.88</v>
      </c>
    </row>
    <row r="387" spans="1:41" s="244" customFormat="1">
      <c r="A387" s="567">
        <v>-564</v>
      </c>
      <c r="B387" s="347">
        <f>IF(ABS(A387)&lt;$C$17,$C$15,$C$16)*IF(ABS(A387)&lt;OutlineParameters!$C$46/2,1,0)</f>
        <v>6</v>
      </c>
      <c r="C387" s="347">
        <f t="shared" si="113"/>
        <v>6</v>
      </c>
      <c r="D387" s="348">
        <f t="shared" si="104"/>
        <v>6</v>
      </c>
      <c r="E387" s="349">
        <f>FlexTests!$C$16*($C$36-ABS(A387))*IF(ABS(A387)&lt;$C$36,1,0)/1000</f>
        <v>7.2</v>
      </c>
      <c r="F387" s="349">
        <f>IF(NOT(ISNA(I387)),FlexTests!$C$17*(A388-A387)*I387/1000000*($C$36+A387)/1000*IF(ABS(A387)&lt;$C$31/2-FlexTests!$C$18,0,1),0)</f>
        <v>0</v>
      </c>
      <c r="G387" s="349">
        <f>SUM(F$52:$F386)</f>
        <v>0</v>
      </c>
      <c r="H387" s="348">
        <f>CHOOSE(FlexTests!$C$15,E387,G387)</f>
        <v>7.2</v>
      </c>
      <c r="I387" s="347">
        <f>IF(ISNA(OutlineParameters!T450*2),OutlineParameters!S450*2,OutlineParameters!T450*2)</f>
        <v>263.45833583051962</v>
      </c>
      <c r="J387" s="347">
        <f>IF(ISNA(RockerConcaveParameters!O446),RockerConcaveParameters!N446,RockerConcaveParameters!O446)</f>
        <v>0.34388998207022353</v>
      </c>
      <c r="K387" s="347">
        <f t="shared" si="114"/>
        <v>7.3821578716768435E-2</v>
      </c>
      <c r="L387" s="347">
        <f t="shared" si="115"/>
        <v>63.20323553766476</v>
      </c>
      <c r="M387" s="347">
        <f t="shared" si="116"/>
        <v>0</v>
      </c>
      <c r="N387" s="347">
        <f t="shared" si="105"/>
        <v>3.8333333333333335</v>
      </c>
      <c r="O387" s="347">
        <f t="shared" si="106"/>
        <v>39.804990400674932</v>
      </c>
      <c r="P387" s="350">
        <f t="shared" si="117"/>
        <v>106.91538085038979</v>
      </c>
      <c r="Q387" s="347">
        <f>MIN(IF(H387&gt;0,P387/H387,NA()),FlexTests!$C$20)</f>
        <v>14.849358451443027</v>
      </c>
      <c r="R387" s="347">
        <f t="shared" si="107"/>
        <v>6.7342976686162644E-5</v>
      </c>
      <c r="S387" s="347">
        <f>SUM(R387:$R$952)</f>
        <v>0.17517246910533474</v>
      </c>
      <c r="T387" s="347">
        <f t="shared" si="108"/>
        <v>1.7517246910533473E-4</v>
      </c>
      <c r="U387" s="350">
        <f>SUM(T387:$T$952)*1000</f>
        <v>58.436223746392443</v>
      </c>
      <c r="V387" s="347">
        <f>R387*IF(ABS(A387)&lt;FlexTests!$C$19,0,1)</f>
        <v>6.7342976686162644E-5</v>
      </c>
      <c r="W387" s="347">
        <f>SUM(V387:$V$951)</f>
        <v>5.7744235281054108E-2</v>
      </c>
      <c r="X387" s="347">
        <f t="shared" si="118"/>
        <v>5.7744235281054108E-2</v>
      </c>
      <c r="Y387" s="350">
        <f>SUM($X387:X$951)</f>
        <v>8.9382945456506544</v>
      </c>
      <c r="Z387" s="347"/>
      <c r="AA387" s="347">
        <f t="shared" si="109"/>
        <v>3.1146299940234079</v>
      </c>
      <c r="AB387" s="347">
        <f t="shared" si="110"/>
        <v>2.8853700059765921</v>
      </c>
      <c r="AC387" s="347">
        <f t="shared" si="119"/>
        <v>7.0594033595071712</v>
      </c>
      <c r="AD387" s="347">
        <f t="shared" si="111"/>
        <v>3.1766616546662503</v>
      </c>
      <c r="AE387" s="347">
        <f t="shared" si="112"/>
        <v>2.9428356739317669</v>
      </c>
      <c r="AF387" s="347">
        <f>AD387/'Laminate Schedule'!$E$86/10</f>
        <v>2.0974845507354126E-2</v>
      </c>
      <c r="AG387" s="347">
        <f>AE387/'Laminate Schedule'!$E$90/10</f>
        <v>1.5871807837706295E-2</v>
      </c>
      <c r="AH387" s="347">
        <f t="shared" si="120"/>
        <v>1580.7500149831176</v>
      </c>
      <c r="AK387" s="567">
        <f t="shared" si="121"/>
        <v>1</v>
      </c>
      <c r="AL387" s="567">
        <f t="shared" si="122"/>
        <v>1</v>
      </c>
      <c r="AM387" s="567">
        <f t="shared" si="123"/>
        <v>1</v>
      </c>
      <c r="AN387" s="347">
        <f>IF(SUM(AK387:AM387)=0,0,(AK387*'Laminate Schedule'!$D$83*'Laminate Schedule'!$C$83+AL387*'Laminate Schedule'!$D$84*'Laminate Schedule'!$C$84+AM387*'Laminate Schedule'!$D$85*'Laminate Schedule'!$C$85)/(AK387*'Laminate Schedule'!$D$83+AL387*'Laminate Schedule'!$D$84+AM387*'Laminate Schedule'!$D$85))</f>
        <v>15.145101562499997</v>
      </c>
      <c r="AO387" s="347">
        <f>AK387*'Laminate Schedule'!$L$12+AL387*'Laminate Schedule'!$L$13+AM387*'Laminate Schedule'!$L$14</f>
        <v>0.88</v>
      </c>
    </row>
    <row r="388" spans="1:41" s="244" customFormat="1">
      <c r="A388" s="567">
        <v>-563</v>
      </c>
      <c r="B388" s="347">
        <f>IF(ABS(A388)&lt;$C$17,$C$15,$C$16)*IF(ABS(A388)&lt;OutlineParameters!$C$46/2,1,0)</f>
        <v>6</v>
      </c>
      <c r="C388" s="347">
        <f t="shared" si="113"/>
        <v>6</v>
      </c>
      <c r="D388" s="348">
        <f t="shared" si="104"/>
        <v>6</v>
      </c>
      <c r="E388" s="349">
        <f>FlexTests!$C$16*($C$36-ABS(A388))*IF(ABS(A388)&lt;$C$36,1,0)/1000</f>
        <v>7.4</v>
      </c>
      <c r="F388" s="349">
        <f>IF(NOT(ISNA(I388)),FlexTests!$C$17*(A389-A388)*I388/1000000*($C$36+A388)/1000*IF(ABS(A388)&lt;$C$31/2-FlexTests!$C$18,0,1),0)</f>
        <v>0</v>
      </c>
      <c r="G388" s="349">
        <f>SUM(F$52:$F387)</f>
        <v>0</v>
      </c>
      <c r="H388" s="348">
        <f>CHOOSE(FlexTests!$C$15,E388,G388)</f>
        <v>7.4</v>
      </c>
      <c r="I388" s="347">
        <f>IF(ISNA(OutlineParameters!T451*2),OutlineParameters!S451*2,OutlineParameters!T451*2)</f>
        <v>264.3209880264821</v>
      </c>
      <c r="J388" s="347">
        <f>IF(ISNA(RockerConcaveParameters!O447),RockerConcaveParameters!N447,RockerConcaveParameters!O447)</f>
        <v>0.35476017218347111</v>
      </c>
      <c r="K388" s="347">
        <f t="shared" si="114"/>
        <v>7.8819504158600742E-2</v>
      </c>
      <c r="L388" s="347">
        <f t="shared" si="115"/>
        <v>63.410184426780859</v>
      </c>
      <c r="M388" s="347">
        <f t="shared" si="116"/>
        <v>0</v>
      </c>
      <c r="N388" s="347">
        <f t="shared" si="105"/>
        <v>3.8333333333333335</v>
      </c>
      <c r="O388" s="347">
        <f t="shared" si="106"/>
        <v>39.938601228744631</v>
      </c>
      <c r="P388" s="350">
        <f t="shared" si="117"/>
        <v>107.26093849301742</v>
      </c>
      <c r="Q388" s="347">
        <f>MIN(IF(H388&gt;0,P388/H388,NA()),FlexTests!$C$20)</f>
        <v>14.494721417975326</v>
      </c>
      <c r="R388" s="347">
        <f t="shared" si="107"/>
        <v>6.8990632600904686E-5</v>
      </c>
      <c r="S388" s="347">
        <f>SUM(R388:$R$952)</f>
        <v>0.17510512612864856</v>
      </c>
      <c r="T388" s="347">
        <f t="shared" si="108"/>
        <v>1.7510512612864857E-4</v>
      </c>
      <c r="U388" s="350">
        <f>SUM(T388:$T$952)*1000</f>
        <v>58.261051277287102</v>
      </c>
      <c r="V388" s="347">
        <f>R388*IF(ABS(A388)&lt;FlexTests!$C$19,0,1)</f>
        <v>6.8990632600904686E-5</v>
      </c>
      <c r="W388" s="347">
        <f>SUM(V388:$V$951)</f>
        <v>5.7676892304367941E-2</v>
      </c>
      <c r="X388" s="347">
        <f t="shared" si="118"/>
        <v>5.7676892304367941E-2</v>
      </c>
      <c r="Y388" s="350">
        <f>SUM($X388:X$951)</f>
        <v>8.8805503103696015</v>
      </c>
      <c r="Z388" s="347"/>
      <c r="AA388" s="347">
        <f t="shared" si="109"/>
        <v>3.1182533907278236</v>
      </c>
      <c r="AB388" s="347">
        <f t="shared" si="110"/>
        <v>2.8817466092721764</v>
      </c>
      <c r="AC388" s="347">
        <f t="shared" si="119"/>
        <v>7.0822198220578914</v>
      </c>
      <c r="AD388" s="347">
        <f t="shared" si="111"/>
        <v>3.2581698494471376</v>
      </c>
      <c r="AE388" s="347">
        <f t="shared" si="112"/>
        <v>3.0110509761638111</v>
      </c>
      <c r="AF388" s="347">
        <f>AD388/'Laminate Schedule'!$E$86/10</f>
        <v>2.1513027403622854E-2</v>
      </c>
      <c r="AG388" s="347">
        <f>AE388/'Laminate Schedule'!$E$90/10</f>
        <v>1.6239718345998973E-2</v>
      </c>
      <c r="AH388" s="347">
        <f t="shared" si="120"/>
        <v>1585.9259281588925</v>
      </c>
      <c r="AK388" s="567">
        <f t="shared" si="121"/>
        <v>1</v>
      </c>
      <c r="AL388" s="567">
        <f t="shared" si="122"/>
        <v>1</v>
      </c>
      <c r="AM388" s="567">
        <f t="shared" si="123"/>
        <v>1</v>
      </c>
      <c r="AN388" s="347">
        <f>IF(SUM(AK388:AM388)=0,0,(AK388*'Laminate Schedule'!$D$83*'Laminate Schedule'!$C$83+AL388*'Laminate Schedule'!$D$84*'Laminate Schedule'!$C$84+AM388*'Laminate Schedule'!$D$85*'Laminate Schedule'!$C$85)/(AK388*'Laminate Schedule'!$D$83+AL388*'Laminate Schedule'!$D$84+AM388*'Laminate Schedule'!$D$85))</f>
        <v>15.145101562499997</v>
      </c>
      <c r="AO388" s="347">
        <f>AK388*'Laminate Schedule'!$L$12+AL388*'Laminate Schedule'!$L$13+AM388*'Laminate Schedule'!$L$14</f>
        <v>0.88</v>
      </c>
    </row>
    <row r="389" spans="1:41" s="244" customFormat="1">
      <c r="A389" s="567">
        <v>-562</v>
      </c>
      <c r="B389" s="347">
        <f>IF(ABS(A389)&lt;$C$17,$C$15,$C$16)*IF(ABS(A389)&lt;OutlineParameters!$C$46/2,1,0)</f>
        <v>6</v>
      </c>
      <c r="C389" s="347">
        <f t="shared" si="113"/>
        <v>6</v>
      </c>
      <c r="D389" s="348">
        <f t="shared" si="104"/>
        <v>6</v>
      </c>
      <c r="E389" s="349">
        <f>FlexTests!$C$16*($C$36-ABS(A389))*IF(ABS(A389)&lt;$C$36,1,0)/1000</f>
        <v>7.6</v>
      </c>
      <c r="F389" s="349">
        <f>IF(NOT(ISNA(I389)),FlexTests!$C$17*(A390-A389)*I389/1000000*($C$36+A389)/1000*IF(ABS(A389)&lt;$C$31/2-FlexTests!$C$18,0,1),0)</f>
        <v>0</v>
      </c>
      <c r="G389" s="349">
        <f>SUM(F$52:$F388)</f>
        <v>0</v>
      </c>
      <c r="H389" s="348">
        <f>CHOOSE(FlexTests!$C$15,E389,G389)</f>
        <v>7.6</v>
      </c>
      <c r="I389" s="347">
        <f>IF(ISNA(OutlineParameters!T452*2),OutlineParameters!S452*2,OutlineParameters!T452*2)</f>
        <v>265.16512364269823</v>
      </c>
      <c r="J389" s="347">
        <f>IF(ISNA(RockerConcaveParameters!O448),RockerConcaveParameters!N448,RockerConcaveParameters!O448)</f>
        <v>0.36567927624598595</v>
      </c>
      <c r="K389" s="347">
        <f t="shared" si="114"/>
        <v>8.4013569088330201E-2</v>
      </c>
      <c r="L389" s="347">
        <f t="shared" si="115"/>
        <v>63.612691217880297</v>
      </c>
      <c r="M389" s="347">
        <f t="shared" si="116"/>
        <v>0</v>
      </c>
      <c r="N389" s="347">
        <f t="shared" si="105"/>
        <v>3.8333333333333335</v>
      </c>
      <c r="O389" s="347">
        <f t="shared" si="106"/>
        <v>40.069912801095178</v>
      </c>
      <c r="P389" s="350">
        <f t="shared" si="117"/>
        <v>107.59995092139712</v>
      </c>
      <c r="Q389" s="347">
        <f>MIN(IF(H389&gt;0,P389/H389,NA()),FlexTests!$C$20)</f>
        <v>14.157888279131202</v>
      </c>
      <c r="R389" s="347">
        <f t="shared" si="107"/>
        <v>7.0632002476951665E-5</v>
      </c>
      <c r="S389" s="347">
        <f>SUM(R389:$R$952)</f>
        <v>0.17503613549604766</v>
      </c>
      <c r="T389" s="347">
        <f t="shared" si="108"/>
        <v>1.7503613549604765E-4</v>
      </c>
      <c r="U389" s="350">
        <f>SUM(T389:$T$952)*1000</f>
        <v>58.08594615115846</v>
      </c>
      <c r="V389" s="347">
        <f>R389*IF(ABS(A389)&lt;FlexTests!$C$19,0,1)</f>
        <v>7.0632002476951665E-5</v>
      </c>
      <c r="W389" s="347">
        <f>SUM(V389:$V$951)</f>
        <v>5.7607901671767041E-2</v>
      </c>
      <c r="X389" s="347">
        <f t="shared" si="118"/>
        <v>5.7607901671767041E-2</v>
      </c>
      <c r="Y389" s="350">
        <f>SUM($X389:X$951)</f>
        <v>8.8228734180652335</v>
      </c>
      <c r="Z389" s="347"/>
      <c r="AA389" s="347">
        <f t="shared" si="109"/>
        <v>3.1218930920819954</v>
      </c>
      <c r="AB389" s="347">
        <f t="shared" si="110"/>
        <v>2.8781069079180046</v>
      </c>
      <c r="AC389" s="347">
        <f t="shared" si="119"/>
        <v>7.1046041175332757</v>
      </c>
      <c r="AD389" s="347">
        <f t="shared" si="111"/>
        <v>3.3395791105755497</v>
      </c>
      <c r="AE389" s="347">
        <f t="shared" si="112"/>
        <v>3.0787939958815569</v>
      </c>
      <c r="AF389" s="347">
        <f>AD389/'Laminate Schedule'!$E$86/10</f>
        <v>2.2050556061271383E-2</v>
      </c>
      <c r="AG389" s="347">
        <f>AE389/'Laminate Schedule'!$E$90/10</f>
        <v>1.6605081658952661E-2</v>
      </c>
      <c r="AH389" s="347">
        <f t="shared" si="120"/>
        <v>1590.9907418561893</v>
      </c>
      <c r="AK389" s="567">
        <f t="shared" si="121"/>
        <v>1</v>
      </c>
      <c r="AL389" s="567">
        <f t="shared" si="122"/>
        <v>1</v>
      </c>
      <c r="AM389" s="567">
        <f t="shared" si="123"/>
        <v>1</v>
      </c>
      <c r="AN389" s="347">
        <f>IF(SUM(AK389:AM389)=0,0,(AK389*'Laminate Schedule'!$D$83*'Laminate Schedule'!$C$83+AL389*'Laminate Schedule'!$D$84*'Laminate Schedule'!$C$84+AM389*'Laminate Schedule'!$D$85*'Laminate Schedule'!$C$85)/(AK389*'Laminate Schedule'!$D$83+AL389*'Laminate Schedule'!$D$84+AM389*'Laminate Schedule'!$D$85))</f>
        <v>15.145101562499997</v>
      </c>
      <c r="AO389" s="347">
        <f>AK389*'Laminate Schedule'!$L$12+AL389*'Laminate Schedule'!$L$13+AM389*'Laminate Schedule'!$L$14</f>
        <v>0.88</v>
      </c>
    </row>
    <row r="390" spans="1:41" s="244" customFormat="1">
      <c r="A390" s="567">
        <v>-561</v>
      </c>
      <c r="B390" s="347">
        <f>IF(ABS(A390)&lt;$C$17,$C$15,$C$16)*IF(ABS(A390)&lt;OutlineParameters!$C$46/2,1,0)</f>
        <v>6</v>
      </c>
      <c r="C390" s="347">
        <f t="shared" si="113"/>
        <v>6</v>
      </c>
      <c r="D390" s="348">
        <f t="shared" si="104"/>
        <v>6</v>
      </c>
      <c r="E390" s="349">
        <f>FlexTests!$C$16*($C$36-ABS(A390))*IF(ABS(A390)&lt;$C$36,1,0)/1000</f>
        <v>7.8</v>
      </c>
      <c r="F390" s="349">
        <f>IF(NOT(ISNA(I390)),FlexTests!$C$17*(A391-A390)*I390/1000000*($C$36+A390)/1000*IF(ABS(A390)&lt;$C$31/2-FlexTests!$C$18,0,1),0)</f>
        <v>0</v>
      </c>
      <c r="G390" s="349">
        <f>SUM(F$52:$F389)</f>
        <v>0</v>
      </c>
      <c r="H390" s="348">
        <f>CHOOSE(FlexTests!$C$15,E390,G390)</f>
        <v>7.8</v>
      </c>
      <c r="I390" s="347">
        <f>IF(ISNA(OutlineParameters!T453*2),OutlineParameters!S453*2,OutlineParameters!T453*2)</f>
        <v>266</v>
      </c>
      <c r="J390" s="347">
        <f>IF(ISNA(RockerConcaveParameters!O449),RockerConcaveParameters!N449,RockerConcaveParameters!O449)</f>
        <v>0.37666829960591269</v>
      </c>
      <c r="K390" s="347">
        <f t="shared" si="114"/>
        <v>8.9419474874378888E-2</v>
      </c>
      <c r="L390" s="347">
        <f t="shared" si="115"/>
        <v>63.812976727499994</v>
      </c>
      <c r="M390" s="347">
        <f t="shared" si="116"/>
        <v>0</v>
      </c>
      <c r="N390" s="347">
        <f t="shared" si="105"/>
        <v>3.8333333333333335</v>
      </c>
      <c r="O390" s="347">
        <f t="shared" si="106"/>
        <v>40.200287420603679</v>
      </c>
      <c r="P390" s="350">
        <f t="shared" si="117"/>
        <v>107.93601695631139</v>
      </c>
      <c r="Q390" s="347">
        <f>MIN(IF(H390&gt;0,P390/H390,NA()),FlexTests!$C$20)</f>
        <v>13.837950891834794</v>
      </c>
      <c r="R390" s="347">
        <f t="shared" si="107"/>
        <v>7.2265034600611208E-5</v>
      </c>
      <c r="S390" s="347">
        <f>SUM(R390:$R$952)</f>
        <v>0.17496550349357071</v>
      </c>
      <c r="T390" s="347">
        <f t="shared" si="108"/>
        <v>1.7496550349357072E-4</v>
      </c>
      <c r="U390" s="350">
        <f>SUM(T390:$T$952)*1000</f>
        <v>57.910910015662409</v>
      </c>
      <c r="V390" s="347">
        <f>R390*IF(ABS(A390)&lt;FlexTests!$C$19,0,1)</f>
        <v>7.2265034600611208E-5</v>
      </c>
      <c r="W390" s="347">
        <f>SUM(V390:$V$951)</f>
        <v>5.7537269669290091E-2</v>
      </c>
      <c r="X390" s="347">
        <f t="shared" si="118"/>
        <v>5.7537269669290091E-2</v>
      </c>
      <c r="Y390" s="350">
        <f>SUM($X390:X$951)</f>
        <v>8.7652655163934678</v>
      </c>
      <c r="Z390" s="347"/>
      <c r="AA390" s="347">
        <f t="shared" si="109"/>
        <v>3.1255560998686374</v>
      </c>
      <c r="AB390" s="347">
        <f t="shared" si="110"/>
        <v>2.8744439001313626</v>
      </c>
      <c r="AC390" s="347">
        <f t="shared" si="119"/>
        <v>7.1267938686899388</v>
      </c>
      <c r="AD390" s="347">
        <f t="shared" si="111"/>
        <v>3.4208001561657104</v>
      </c>
      <c r="AE390" s="347">
        <f t="shared" si="112"/>
        <v>3.1459675744972873</v>
      </c>
      <c r="AF390" s="347">
        <f>AD390/'Laminate Schedule'!$E$86/10</f>
        <v>2.2586841970315845E-2</v>
      </c>
      <c r="AG390" s="347">
        <f>AE390/'Laminate Schedule'!$E$90/10</f>
        <v>1.6967373764150463E-2</v>
      </c>
      <c r="AH390" s="347">
        <f t="shared" si="120"/>
        <v>1596</v>
      </c>
      <c r="AK390" s="567">
        <f t="shared" si="121"/>
        <v>1</v>
      </c>
      <c r="AL390" s="567">
        <f t="shared" si="122"/>
        <v>1</v>
      </c>
      <c r="AM390" s="567">
        <f t="shared" si="123"/>
        <v>1</v>
      </c>
      <c r="AN390" s="347">
        <f>IF(SUM(AK390:AM390)=0,0,(AK390*'Laminate Schedule'!$D$83*'Laminate Schedule'!$C$83+AL390*'Laminate Schedule'!$D$84*'Laminate Schedule'!$C$84+AM390*'Laminate Schedule'!$D$85*'Laminate Schedule'!$C$85)/(AK390*'Laminate Schedule'!$D$83+AL390*'Laminate Schedule'!$D$84+AM390*'Laminate Schedule'!$D$85))</f>
        <v>15.145101562499997</v>
      </c>
      <c r="AO390" s="347">
        <f>AK390*'Laminate Schedule'!$L$12+AL390*'Laminate Schedule'!$L$13+AM390*'Laminate Schedule'!$L$14</f>
        <v>0.88</v>
      </c>
    </row>
    <row r="391" spans="1:41" s="244" customFormat="1">
      <c r="A391" s="567">
        <v>-560</v>
      </c>
      <c r="B391" s="347">
        <f>IF(ABS(A391)&lt;$C$17,$C$15,$C$16)*IF(ABS(A391)&lt;OutlineParameters!$C$46/2,1,0)</f>
        <v>6</v>
      </c>
      <c r="C391" s="347">
        <f t="shared" si="113"/>
        <v>6</v>
      </c>
      <c r="D391" s="348">
        <f t="shared" si="104"/>
        <v>6</v>
      </c>
      <c r="E391" s="349">
        <f>FlexTests!$C$16*($C$36-ABS(A391))*IF(ABS(A391)&lt;$C$36,1,0)/1000</f>
        <v>8</v>
      </c>
      <c r="F391" s="349">
        <f>IF(NOT(ISNA(I391)),FlexTests!$C$17*(A392-A391)*I391/1000000*($C$36+A391)/1000*IF(ABS(A391)&lt;$C$31/2-FlexTests!$C$18,0,1),0)</f>
        <v>0</v>
      </c>
      <c r="G391" s="349">
        <f>SUM(F$52:$F390)</f>
        <v>0</v>
      </c>
      <c r="H391" s="348">
        <f>CHOOSE(FlexTests!$C$15,E391,G391)</f>
        <v>8</v>
      </c>
      <c r="I391" s="347">
        <f>IF(ISNA(OutlineParameters!T454*2),OutlineParameters!S454*2,OutlineParameters!T454*2)</f>
        <v>266.51305016606011</v>
      </c>
      <c r="J391" s="347">
        <f>IF(ISNA(RockerConcaveParameters!O450),RockerConcaveParameters!N450,RockerConcaveParameters!O450)</f>
        <v>0.38686917265222848</v>
      </c>
      <c r="K391" s="347">
        <f t="shared" si="114"/>
        <v>9.4510283195570671E-2</v>
      </c>
      <c r="L391" s="347">
        <f t="shared" si="115"/>
        <v>63.936056645946735</v>
      </c>
      <c r="M391" s="347">
        <f t="shared" si="116"/>
        <v>0</v>
      </c>
      <c r="N391" s="347">
        <f t="shared" si="105"/>
        <v>3.8333333333333335</v>
      </c>
      <c r="O391" s="347">
        <f t="shared" si="106"/>
        <v>40.283732763938552</v>
      </c>
      <c r="P391" s="350">
        <f t="shared" si="117"/>
        <v>108.14763302641418</v>
      </c>
      <c r="Q391" s="347">
        <f>MIN(IF(H391&gt;0,P391/H391,NA()),FlexTests!$C$20)</f>
        <v>13.518454128301773</v>
      </c>
      <c r="R391" s="347">
        <f t="shared" si="107"/>
        <v>7.3972955081190407E-5</v>
      </c>
      <c r="S391" s="347">
        <f>SUM(R391:$R$952)</f>
        <v>0.17489323845897009</v>
      </c>
      <c r="T391" s="347">
        <f t="shared" si="108"/>
        <v>1.7489323845897009E-4</v>
      </c>
      <c r="U391" s="350">
        <f>SUM(T391:$T$952)*1000</f>
        <v>57.735944512168849</v>
      </c>
      <c r="V391" s="347">
        <f>R391*IF(ABS(A391)&lt;FlexTests!$C$19,0,1)</f>
        <v>7.3972955081190407E-5</v>
      </c>
      <c r="W391" s="347">
        <f>SUM(V391:$V$951)</f>
        <v>5.7465004634689482E-2</v>
      </c>
      <c r="X391" s="347">
        <f t="shared" si="118"/>
        <v>5.7465004634689482E-2</v>
      </c>
      <c r="Y391" s="350">
        <f>SUM($X391:X$951)</f>
        <v>8.7077282467241766</v>
      </c>
      <c r="Z391" s="347"/>
      <c r="AA391" s="347">
        <f t="shared" si="109"/>
        <v>3.1289563908840763</v>
      </c>
      <c r="AB391" s="347">
        <f t="shared" si="110"/>
        <v>2.8710436091159237</v>
      </c>
      <c r="AC391" s="347">
        <f t="shared" si="119"/>
        <v>7.1407664438641296</v>
      </c>
      <c r="AD391" s="347">
        <f t="shared" si="111"/>
        <v>3.5054571976067974</v>
      </c>
      <c r="AE391" s="347">
        <f t="shared" si="112"/>
        <v>3.2165103078904758</v>
      </c>
      <c r="AF391" s="347">
        <f>AD391/'Laminate Schedule'!$E$86/10</f>
        <v>2.3145815055387139E-2</v>
      </c>
      <c r="AG391" s="347">
        <f>AE391/'Laminate Schedule'!$E$90/10</f>
        <v>1.7347836974747382E-2</v>
      </c>
      <c r="AH391" s="347">
        <f t="shared" si="120"/>
        <v>1599.0783009963607</v>
      </c>
      <c r="AK391" s="567">
        <f t="shared" si="121"/>
        <v>1</v>
      </c>
      <c r="AL391" s="567">
        <f t="shared" si="122"/>
        <v>1</v>
      </c>
      <c r="AM391" s="567">
        <f t="shared" si="123"/>
        <v>1</v>
      </c>
      <c r="AN391" s="347">
        <f>IF(SUM(AK391:AM391)=0,0,(AK391*'Laminate Schedule'!$D$83*'Laminate Schedule'!$C$83+AL391*'Laminate Schedule'!$D$84*'Laminate Schedule'!$C$84+AM391*'Laminate Schedule'!$D$85*'Laminate Schedule'!$C$85)/(AK391*'Laminate Schedule'!$D$83+AL391*'Laminate Schedule'!$D$84+AM391*'Laminate Schedule'!$D$85))</f>
        <v>15.145101562499997</v>
      </c>
      <c r="AO391" s="347">
        <f>AK391*'Laminate Schedule'!$L$12+AL391*'Laminate Schedule'!$L$13+AM391*'Laminate Schedule'!$L$14</f>
        <v>0.88</v>
      </c>
    </row>
    <row r="392" spans="1:41" s="244" customFormat="1">
      <c r="A392" s="567">
        <v>-559</v>
      </c>
      <c r="B392" s="347">
        <f>IF(ABS(A392)&lt;$C$17,$C$15,$C$16)*IF(ABS(A392)&lt;OutlineParameters!$C$46/2,1,0)</f>
        <v>6</v>
      </c>
      <c r="C392" s="347">
        <f t="shared" si="113"/>
        <v>6</v>
      </c>
      <c r="D392" s="348">
        <f t="shared" si="104"/>
        <v>6</v>
      </c>
      <c r="E392" s="349">
        <f>FlexTests!$C$16*($C$36-ABS(A392))*IF(ABS(A392)&lt;$C$36,1,0)/1000</f>
        <v>8.1999999999999993</v>
      </c>
      <c r="F392" s="349">
        <f>IF(NOT(ISNA(I392)),FlexTests!$C$17*(A393-A392)*I392/1000000*($C$36+A392)/1000*IF(ABS(A392)&lt;$C$31/2-FlexTests!$C$18,0,1),0)</f>
        <v>0</v>
      </c>
      <c r="G392" s="349">
        <f>SUM(F$52:$F391)</f>
        <v>0</v>
      </c>
      <c r="H392" s="348">
        <f>CHOOSE(FlexTests!$C$15,E392,G392)</f>
        <v>8.1999999999999993</v>
      </c>
      <c r="I392" s="347">
        <f>IF(ISNA(OutlineParameters!T455*2),OutlineParameters!S455*2,OutlineParameters!T455*2)</f>
        <v>267.02608861209609</v>
      </c>
      <c r="J392" s="347">
        <f>IF(ISNA(RockerConcaveParameters!O451),RockerConcaveParameters!N451,RockerConcaveParameters!O451)</f>
        <v>0.39711970092247917</v>
      </c>
      <c r="K392" s="347">
        <f t="shared" si="114"/>
        <v>9.977664465974459E-2</v>
      </c>
      <c r="L392" s="347">
        <f t="shared" si="115"/>
        <v>64.059133752778337</v>
      </c>
      <c r="M392" s="347">
        <f t="shared" si="116"/>
        <v>0</v>
      </c>
      <c r="N392" s="347">
        <f t="shared" si="105"/>
        <v>3.8333333333333335</v>
      </c>
      <c r="O392" s="347">
        <f t="shared" si="106"/>
        <v>40.367505223690074</v>
      </c>
      <c r="P392" s="350">
        <f t="shared" si="117"/>
        <v>108.35974895446148</v>
      </c>
      <c r="Q392" s="347">
        <f>MIN(IF(H392&gt;0,P392/H392,NA()),FlexTests!$C$20)</f>
        <v>13.214603531031889</v>
      </c>
      <c r="R392" s="347">
        <f t="shared" si="107"/>
        <v>7.5673855644000021E-5</v>
      </c>
      <c r="S392" s="347">
        <f>SUM(R392:$R$952)</f>
        <v>0.1748192655038889</v>
      </c>
      <c r="T392" s="347">
        <f t="shared" si="108"/>
        <v>1.7481926550388892E-4</v>
      </c>
      <c r="U392" s="350">
        <f>SUM(T392:$T$952)*1000</f>
        <v>57.561051273709872</v>
      </c>
      <c r="V392" s="347">
        <f>R392*IF(ABS(A392)&lt;FlexTests!$C$19,0,1)</f>
        <v>7.5673855644000021E-5</v>
      </c>
      <c r="W392" s="347">
        <f>SUM(V392:$V$951)</f>
        <v>5.7391031679608288E-2</v>
      </c>
      <c r="X392" s="347">
        <f t="shared" si="118"/>
        <v>5.7391031679608288E-2</v>
      </c>
      <c r="Y392" s="350">
        <f>SUM($X392:X$951)</f>
        <v>8.6502632420894852</v>
      </c>
      <c r="Z392" s="347"/>
      <c r="AA392" s="347">
        <f t="shared" si="109"/>
        <v>3.1323732336408265</v>
      </c>
      <c r="AB392" s="347">
        <f t="shared" si="110"/>
        <v>2.8676267663591735</v>
      </c>
      <c r="AC392" s="347">
        <f t="shared" si="119"/>
        <v>7.1547720236334005</v>
      </c>
      <c r="AD392" s="347">
        <f t="shared" si="111"/>
        <v>3.589976093020355</v>
      </c>
      <c r="AE392" s="347">
        <f t="shared" si="112"/>
        <v>3.2865532831057074</v>
      </c>
      <c r="AF392" s="347">
        <f>AD392/'Laminate Schedule'!$E$86/10</f>
        <v>2.3703875990566541E-2</v>
      </c>
      <c r="AG392" s="347">
        <f>AE392/'Laminate Schedule'!$E$90/10</f>
        <v>1.772560480352733E-2</v>
      </c>
      <c r="AH392" s="347">
        <f t="shared" si="120"/>
        <v>1602.1565316725764</v>
      </c>
      <c r="AK392" s="567">
        <f t="shared" si="121"/>
        <v>1</v>
      </c>
      <c r="AL392" s="567">
        <f t="shared" si="122"/>
        <v>1</v>
      </c>
      <c r="AM392" s="567">
        <f t="shared" si="123"/>
        <v>1</v>
      </c>
      <c r="AN392" s="347">
        <f>IF(SUM(AK392:AM392)=0,0,(AK392*'Laminate Schedule'!$D$83*'Laminate Schedule'!$C$83+AL392*'Laminate Schedule'!$D$84*'Laminate Schedule'!$C$84+AM392*'Laminate Schedule'!$D$85*'Laminate Schedule'!$C$85)/(AK392*'Laminate Schedule'!$D$83+AL392*'Laminate Schedule'!$D$84+AM392*'Laminate Schedule'!$D$85))</f>
        <v>15.145101562499997</v>
      </c>
      <c r="AO392" s="347">
        <f>AK392*'Laminate Schedule'!$L$12+AL392*'Laminate Schedule'!$L$13+AM392*'Laminate Schedule'!$L$14</f>
        <v>0.88</v>
      </c>
    </row>
    <row r="393" spans="1:41" s="244" customFormat="1">
      <c r="A393" s="567">
        <v>-558</v>
      </c>
      <c r="B393" s="347">
        <f>IF(ABS(A393)&lt;$C$17,$C$15,$C$16)*IF(ABS(A393)&lt;OutlineParameters!$C$46/2,1,0)</f>
        <v>6</v>
      </c>
      <c r="C393" s="347">
        <f t="shared" si="113"/>
        <v>6</v>
      </c>
      <c r="D393" s="348">
        <f t="shared" si="104"/>
        <v>6</v>
      </c>
      <c r="E393" s="349">
        <f>FlexTests!$C$16*($C$36-ABS(A393))*IF(ABS(A393)&lt;$C$36,1,0)/1000</f>
        <v>8.4</v>
      </c>
      <c r="F393" s="349">
        <f>IF(NOT(ISNA(I393)),FlexTests!$C$17*(A394-A393)*I393/1000000*($C$36+A393)/1000*IF(ABS(A393)&lt;$C$31/2-FlexTests!$C$18,0,1),0)</f>
        <v>0</v>
      </c>
      <c r="G393" s="349">
        <f>SUM(F$52:$F392)</f>
        <v>0</v>
      </c>
      <c r="H393" s="348">
        <f>CHOOSE(FlexTests!$C$15,E393,G393)</f>
        <v>8.4</v>
      </c>
      <c r="I393" s="347">
        <f>IF(ISNA(OutlineParameters!T456*2),OutlineParameters!S456*2,OutlineParameters!T456*2)</f>
        <v>267.53907310050528</v>
      </c>
      <c r="J393" s="347">
        <f>IF(ISNA(RockerConcaveParameters!O452),RockerConcaveParameters!N452,RockerConcaveParameters!O452)</f>
        <v>0.40741973399144094</v>
      </c>
      <c r="K393" s="347">
        <f t="shared" si="114"/>
        <v>0.1052213029358805</v>
      </c>
      <c r="L393" s="347">
        <f t="shared" si="115"/>
        <v>64.182197915261128</v>
      </c>
      <c r="M393" s="347">
        <f t="shared" si="116"/>
        <v>0</v>
      </c>
      <c r="N393" s="347">
        <f t="shared" si="105"/>
        <v>3.8333333333333335</v>
      </c>
      <c r="O393" s="347">
        <f t="shared" si="106"/>
        <v>40.451603808425709</v>
      </c>
      <c r="P393" s="350">
        <f t="shared" si="117"/>
        <v>108.57235635995605</v>
      </c>
      <c r="Q393" s="347">
        <f>MIN(IF(H393&gt;0,P393/H393,NA()),FlexTests!$C$20)</f>
        <v>12.925280519042387</v>
      </c>
      <c r="R393" s="347">
        <f t="shared" si="107"/>
        <v>7.7367759912578548E-5</v>
      </c>
      <c r="S393" s="347">
        <f>SUM(R393:$R$952)</f>
        <v>0.17474359164824491</v>
      </c>
      <c r="T393" s="347">
        <f t="shared" si="108"/>
        <v>1.747435916482449E-4</v>
      </c>
      <c r="U393" s="350">
        <f>SUM(T393:$T$952)*1000</f>
        <v>57.38623200820598</v>
      </c>
      <c r="V393" s="347">
        <f>R393*IF(ABS(A393)&lt;FlexTests!$C$19,0,1)</f>
        <v>7.7367759912578548E-5</v>
      </c>
      <c r="W393" s="347">
        <f>SUM(V393:$V$951)</f>
        <v>5.731535782396429E-2</v>
      </c>
      <c r="X393" s="347">
        <f t="shared" si="118"/>
        <v>5.731535782396429E-2</v>
      </c>
      <c r="Y393" s="350">
        <f>SUM($X393:X$951)</f>
        <v>8.5928722104098778</v>
      </c>
      <c r="Z393" s="347"/>
      <c r="AA393" s="347">
        <f t="shared" si="109"/>
        <v>3.1358065779971471</v>
      </c>
      <c r="AB393" s="347">
        <f t="shared" si="110"/>
        <v>2.8641934220028529</v>
      </c>
      <c r="AC393" s="347">
        <f t="shared" si="119"/>
        <v>7.1688100546507023</v>
      </c>
      <c r="AD393" s="347">
        <f t="shared" si="111"/>
        <v>3.6743580949097248</v>
      </c>
      <c r="AE393" s="347">
        <f t="shared" si="112"/>
        <v>3.3560973943249834</v>
      </c>
      <c r="AF393" s="347">
        <f>AD393/'Laminate Schedule'!$E$86/10</f>
        <v>2.4261033045876779E-2</v>
      </c>
      <c r="AG393" s="347">
        <f>AE393/'Laminate Schedule'!$E$90/10</f>
        <v>1.8100682073146572E-2</v>
      </c>
      <c r="AH393" s="347">
        <f t="shared" si="120"/>
        <v>1605.2344386030318</v>
      </c>
      <c r="AK393" s="567">
        <f t="shared" si="121"/>
        <v>1</v>
      </c>
      <c r="AL393" s="567">
        <f t="shared" si="122"/>
        <v>1</v>
      </c>
      <c r="AM393" s="567">
        <f t="shared" si="123"/>
        <v>1</v>
      </c>
      <c r="AN393" s="347">
        <f>IF(SUM(AK393:AM393)=0,0,(AK393*'Laminate Schedule'!$D$83*'Laminate Schedule'!$C$83+AL393*'Laminate Schedule'!$D$84*'Laminate Schedule'!$C$84+AM393*'Laminate Schedule'!$D$85*'Laminate Schedule'!$C$85)/(AK393*'Laminate Schedule'!$D$83+AL393*'Laminate Schedule'!$D$84+AM393*'Laminate Schedule'!$D$85))</f>
        <v>15.145101562499997</v>
      </c>
      <c r="AO393" s="347">
        <f>AK393*'Laminate Schedule'!$L$12+AL393*'Laminate Schedule'!$L$13+AM393*'Laminate Schedule'!$L$14</f>
        <v>0.88</v>
      </c>
    </row>
    <row r="394" spans="1:41" s="244" customFormat="1">
      <c r="A394" s="567">
        <v>-557</v>
      </c>
      <c r="B394" s="347">
        <f>IF(ABS(A394)&lt;$C$17,$C$15,$C$16)*IF(ABS(A394)&lt;OutlineParameters!$C$46/2,1,0)</f>
        <v>6</v>
      </c>
      <c r="C394" s="347">
        <f t="shared" si="113"/>
        <v>6</v>
      </c>
      <c r="D394" s="348">
        <f t="shared" si="104"/>
        <v>6</v>
      </c>
      <c r="E394" s="349">
        <f>FlexTests!$C$16*($C$36-ABS(A394))*IF(ABS(A394)&lt;$C$36,1,0)/1000</f>
        <v>8.6</v>
      </c>
      <c r="F394" s="349">
        <f>IF(NOT(ISNA(I394)),FlexTests!$C$17*(A395-A394)*I394/1000000*($C$36+A394)/1000*IF(ABS(A394)&lt;$C$31/2-FlexTests!$C$18,0,1),0)</f>
        <v>0</v>
      </c>
      <c r="G394" s="349">
        <f>SUM(F$52:$F393)</f>
        <v>0</v>
      </c>
      <c r="H394" s="348">
        <f>CHOOSE(FlexTests!$C$15,E394,G394)</f>
        <v>8.6</v>
      </c>
      <c r="I394" s="347">
        <f>IF(ISNA(OutlineParameters!T457*2),OutlineParameters!S457*2,OutlineParameters!T457*2)</f>
        <v>268.05205294641985</v>
      </c>
      <c r="J394" s="347">
        <f>IF(ISNA(RockerConcaveParameters!O453),RockerConcaveParameters!N453,RockerConcaveParameters!O453)</f>
        <v>0.41776937848242784</v>
      </c>
      <c r="K394" s="347">
        <f t="shared" si="114"/>
        <v>0.11084718823674364</v>
      </c>
      <c r="L394" s="347">
        <f t="shared" si="115"/>
        <v>64.305260964016867</v>
      </c>
      <c r="M394" s="347">
        <f t="shared" si="116"/>
        <v>0</v>
      </c>
      <c r="N394" s="347">
        <f t="shared" si="105"/>
        <v>3.8333333333333335</v>
      </c>
      <c r="O394" s="347">
        <f t="shared" si="106"/>
        <v>40.536041057343951</v>
      </c>
      <c r="P394" s="350">
        <f t="shared" si="117"/>
        <v>108.78548254293089</v>
      </c>
      <c r="Q394" s="347">
        <f>MIN(IF(H394&gt;0,P394/H394,NA()),FlexTests!$C$20)</f>
        <v>12.649474714294291</v>
      </c>
      <c r="R394" s="347">
        <f t="shared" si="107"/>
        <v>7.9054666109571302E-5</v>
      </c>
      <c r="S394" s="347">
        <f>SUM(R394:$R$952)</f>
        <v>0.17466622388833233</v>
      </c>
      <c r="T394" s="347">
        <f t="shared" si="108"/>
        <v>1.7466622388833232E-4</v>
      </c>
      <c r="U394" s="350">
        <f>SUM(T394:$T$952)*1000</f>
        <v>57.211488416557735</v>
      </c>
      <c r="V394" s="347">
        <f>R394*IF(ABS(A394)&lt;FlexTests!$C$19,0,1)</f>
        <v>7.9054666109571302E-5</v>
      </c>
      <c r="W394" s="347">
        <f>SUM(V394:$V$951)</f>
        <v>5.7237990064051711E-2</v>
      </c>
      <c r="X394" s="347">
        <f t="shared" si="118"/>
        <v>5.7237990064051711E-2</v>
      </c>
      <c r="Y394" s="350">
        <f>SUM($X394:X$951)</f>
        <v>8.5355568525859127</v>
      </c>
      <c r="Z394" s="347"/>
      <c r="AA394" s="347">
        <f t="shared" si="109"/>
        <v>3.1392564594941428</v>
      </c>
      <c r="AB394" s="347">
        <f t="shared" si="110"/>
        <v>2.8607435405058572</v>
      </c>
      <c r="AC394" s="347">
        <f t="shared" si="119"/>
        <v>7.1828823394812353</v>
      </c>
      <c r="AD394" s="347">
        <f t="shared" si="111"/>
        <v>3.7586033399510561</v>
      </c>
      <c r="AE394" s="347">
        <f t="shared" si="112"/>
        <v>3.4251423433628472</v>
      </c>
      <c r="AF394" s="347">
        <f>AD394/'Laminate Schedule'!$E$86/10</f>
        <v>2.4817287123762442E-2</v>
      </c>
      <c r="AG394" s="347">
        <f>AE394/'Laminate Schedule'!$E$90/10</f>
        <v>1.8473067175379977E-2</v>
      </c>
      <c r="AH394" s="347">
        <f t="shared" si="120"/>
        <v>1608.3123176785191</v>
      </c>
      <c r="AK394" s="567">
        <f t="shared" si="121"/>
        <v>1</v>
      </c>
      <c r="AL394" s="567">
        <f t="shared" si="122"/>
        <v>1</v>
      </c>
      <c r="AM394" s="567">
        <f t="shared" si="123"/>
        <v>1</v>
      </c>
      <c r="AN394" s="347">
        <f>IF(SUM(AK394:AM394)=0,0,(AK394*'Laminate Schedule'!$D$83*'Laminate Schedule'!$C$83+AL394*'Laminate Schedule'!$D$84*'Laminate Schedule'!$C$84+AM394*'Laminate Schedule'!$D$85*'Laminate Schedule'!$C$85)/(AK394*'Laminate Schedule'!$D$83+AL394*'Laminate Schedule'!$D$84+AM394*'Laminate Schedule'!$D$85))</f>
        <v>15.145101562499997</v>
      </c>
      <c r="AO394" s="347">
        <f>AK394*'Laminate Schedule'!$L$12+AL394*'Laminate Schedule'!$L$13+AM394*'Laminate Schedule'!$L$14</f>
        <v>0.88</v>
      </c>
    </row>
    <row r="395" spans="1:41" s="244" customFormat="1">
      <c r="A395" s="567">
        <v>-556</v>
      </c>
      <c r="B395" s="347">
        <f>IF(ABS(A395)&lt;$C$17,$C$15,$C$16)*IF(ABS(A395)&lt;OutlineParameters!$C$46/2,1,0)</f>
        <v>6</v>
      </c>
      <c r="C395" s="347">
        <f t="shared" si="113"/>
        <v>6</v>
      </c>
      <c r="D395" s="348">
        <f t="shared" si="104"/>
        <v>6</v>
      </c>
      <c r="E395" s="349">
        <f>FlexTests!$C$16*($C$36-ABS(A395))*IF(ABS(A395)&lt;$C$36,1,0)/1000</f>
        <v>8.8000000000000007</v>
      </c>
      <c r="F395" s="349">
        <f>IF(NOT(ISNA(I395)),FlexTests!$C$17*(A396-A395)*I395/1000000*($C$36+A395)/1000*IF(ABS(A395)&lt;$C$31/2-FlexTests!$C$18,0,1),0)</f>
        <v>0</v>
      </c>
      <c r="G395" s="349">
        <f>SUM(F$52:$F394)</f>
        <v>0</v>
      </c>
      <c r="H395" s="348">
        <f>CHOOSE(FlexTests!$C$15,E395,G395)</f>
        <v>8.8000000000000007</v>
      </c>
      <c r="I395" s="347">
        <f>IF(ISNA(OutlineParameters!T458*2),OutlineParameters!S458*2,OutlineParameters!T458*2)</f>
        <v>268.56498591223738</v>
      </c>
      <c r="J395" s="347">
        <f>IF(ISNA(RockerConcaveParameters!O454),RockerConcaveParameters!N454,RockerConcaveParameters!O454)</f>
        <v>0.42816847835046529</v>
      </c>
      <c r="K395" s="347">
        <f t="shared" si="114"/>
        <v>0.11665708210087279</v>
      </c>
      <c r="L395" s="347">
        <f t="shared" si="115"/>
        <v>64.428312766311905</v>
      </c>
      <c r="M395" s="347">
        <f t="shared" si="116"/>
        <v>0</v>
      </c>
      <c r="N395" s="347">
        <f t="shared" si="105"/>
        <v>3.8333333333333335</v>
      </c>
      <c r="O395" s="347">
        <f t="shared" si="106"/>
        <v>40.620816048013054</v>
      </c>
      <c r="P395" s="350">
        <f t="shared" si="117"/>
        <v>108.99911922975916</v>
      </c>
      <c r="Q395" s="347">
        <f>MIN(IF(H395&gt;0,P395/H395,NA()),FlexTests!$C$20)</f>
        <v>12.386263548836267</v>
      </c>
      <c r="R395" s="347">
        <f t="shared" si="107"/>
        <v>8.0734597326887459E-5</v>
      </c>
      <c r="S395" s="347">
        <f>SUM(R395:$R$952)</f>
        <v>0.17458716922222275</v>
      </c>
      <c r="T395" s="347">
        <f t="shared" si="108"/>
        <v>1.7458716922222274E-4</v>
      </c>
      <c r="U395" s="350">
        <f>SUM(T395:$T$952)*1000</f>
        <v>57.036822192669405</v>
      </c>
      <c r="V395" s="347">
        <f>R395*IF(ABS(A395)&lt;FlexTests!$C$19,0,1)</f>
        <v>8.0734597326887459E-5</v>
      </c>
      <c r="W395" s="347">
        <f>SUM(V395:$V$951)</f>
        <v>5.7158935397942139E-2</v>
      </c>
      <c r="X395" s="347">
        <f t="shared" si="118"/>
        <v>5.7158935397942139E-2</v>
      </c>
      <c r="Y395" s="350">
        <f>SUM($X395:X$951)</f>
        <v>8.4783188625218617</v>
      </c>
      <c r="Z395" s="347"/>
      <c r="AA395" s="347">
        <f t="shared" si="109"/>
        <v>3.1427228261168216</v>
      </c>
      <c r="AB395" s="347">
        <f t="shared" si="110"/>
        <v>2.8572771738831784</v>
      </c>
      <c r="AC395" s="347">
        <f t="shared" si="119"/>
        <v>7.1969883318343832</v>
      </c>
      <c r="AD395" s="347">
        <f t="shared" si="111"/>
        <v>3.8427130342142748</v>
      </c>
      <c r="AE395" s="347">
        <f t="shared" si="112"/>
        <v>3.4936890225252326</v>
      </c>
      <c r="AF395" s="347">
        <f>AD395/'Laminate Schedule'!$E$86/10</f>
        <v>2.5372646187655935E-2</v>
      </c>
      <c r="AG395" s="347">
        <f>AE395/'Laminate Schedule'!$E$90/10</f>
        <v>1.8842764922765487E-2</v>
      </c>
      <c r="AH395" s="347">
        <f t="shared" si="120"/>
        <v>1611.3899154734243</v>
      </c>
      <c r="AK395" s="567">
        <f t="shared" si="121"/>
        <v>1</v>
      </c>
      <c r="AL395" s="567">
        <f t="shared" si="122"/>
        <v>1</v>
      </c>
      <c r="AM395" s="567">
        <f t="shared" si="123"/>
        <v>1</v>
      </c>
      <c r="AN395" s="347">
        <f>IF(SUM(AK395:AM395)=0,0,(AK395*'Laminate Schedule'!$D$83*'Laminate Schedule'!$C$83+AL395*'Laminate Schedule'!$D$84*'Laminate Schedule'!$C$84+AM395*'Laminate Schedule'!$D$85*'Laminate Schedule'!$C$85)/(AK395*'Laminate Schedule'!$D$83+AL395*'Laminate Schedule'!$D$84+AM395*'Laminate Schedule'!$D$85))</f>
        <v>15.145101562499997</v>
      </c>
      <c r="AO395" s="347">
        <f>AK395*'Laminate Schedule'!$L$12+AL395*'Laminate Schedule'!$L$13+AM395*'Laminate Schedule'!$L$14</f>
        <v>0.88</v>
      </c>
    </row>
    <row r="396" spans="1:41" s="244" customFormat="1">
      <c r="A396" s="567">
        <v>-555</v>
      </c>
      <c r="B396" s="347">
        <f>IF(ABS(A396)&lt;$C$17,$C$15,$C$16)*IF(ABS(A396)&lt;OutlineParameters!$C$46/2,1,0)</f>
        <v>6</v>
      </c>
      <c r="C396" s="347">
        <f t="shared" si="113"/>
        <v>6</v>
      </c>
      <c r="D396" s="348">
        <f t="shared" si="104"/>
        <v>6</v>
      </c>
      <c r="E396" s="349">
        <f>FlexTests!$C$16*($C$36-ABS(A396))*IF(ABS(A396)&lt;$C$36,1,0)/1000</f>
        <v>9</v>
      </c>
      <c r="F396" s="349">
        <f>IF(NOT(ISNA(I396)),FlexTests!$C$17*(A397-A396)*I396/1000000*($C$36+A396)/1000*IF(ABS(A396)&lt;$C$31/2-FlexTests!$C$18,0,1),0)</f>
        <v>0</v>
      </c>
      <c r="G396" s="349">
        <f>SUM(F$52:$F395)</f>
        <v>0</v>
      </c>
      <c r="H396" s="348">
        <f>CHOOSE(FlexTests!$C$15,E396,G396)</f>
        <v>9</v>
      </c>
      <c r="I396" s="347">
        <f>IF(ISNA(OutlineParameters!T459*2),OutlineParameters!S459*2,OutlineParameters!T459*2)</f>
        <v>269.07786027793361</v>
      </c>
      <c r="J396" s="347">
        <f>IF(ISNA(RockerConcaveParameters!O455),RockerConcaveParameters!N455,RockerConcaveParameters!O455)</f>
        <v>0.43861695930818934</v>
      </c>
      <c r="K396" s="347">
        <f t="shared" si="114"/>
        <v>0.12265383748771513</v>
      </c>
      <c r="L396" s="347">
        <f t="shared" si="115"/>
        <v>64.551350510531094</v>
      </c>
      <c r="M396" s="347">
        <f t="shared" si="116"/>
        <v>0</v>
      </c>
      <c r="N396" s="347">
        <f t="shared" si="105"/>
        <v>3.8333333333333335</v>
      </c>
      <c r="O396" s="347">
        <f t="shared" si="106"/>
        <v>40.705932384904983</v>
      </c>
      <c r="P396" s="350">
        <f t="shared" si="117"/>
        <v>109.21327006625712</v>
      </c>
      <c r="Q396" s="347">
        <f>MIN(IF(H396&gt;0,P396/H396,NA()),FlexTests!$C$20)</f>
        <v>12.13480778513968</v>
      </c>
      <c r="R396" s="347">
        <f t="shared" si="107"/>
        <v>8.2407568187821051E-5</v>
      </c>
      <c r="S396" s="347">
        <f>SUM(R396:$R$952)</f>
        <v>0.17450643462489587</v>
      </c>
      <c r="T396" s="347">
        <f t="shared" si="108"/>
        <v>1.7450643462489586E-4</v>
      </c>
      <c r="U396" s="350">
        <f>SUM(T396:$T$952)*1000</f>
        <v>56.862235023447177</v>
      </c>
      <c r="V396" s="347">
        <f>R396*IF(ABS(A396)&lt;FlexTests!$C$19,0,1)</f>
        <v>8.2407568187821051E-5</v>
      </c>
      <c r="W396" s="347">
        <f>SUM(V396:$V$951)</f>
        <v>5.707820080061525E-2</v>
      </c>
      <c r="X396" s="347">
        <f t="shared" si="118"/>
        <v>5.707820080061525E-2</v>
      </c>
      <c r="Y396" s="350">
        <f>SUM($X396:X$951)</f>
        <v>8.4211599271239166</v>
      </c>
      <c r="Z396" s="347"/>
      <c r="AA396" s="347">
        <f t="shared" si="109"/>
        <v>3.1462056531027298</v>
      </c>
      <c r="AB396" s="347">
        <f t="shared" si="110"/>
        <v>2.8537943468972702</v>
      </c>
      <c r="AC396" s="347">
        <f t="shared" si="119"/>
        <v>7.2111282724359178</v>
      </c>
      <c r="AD396" s="347">
        <f t="shared" si="111"/>
        <v>3.9266880033406308</v>
      </c>
      <c r="AE396" s="347">
        <f t="shared" si="112"/>
        <v>3.561737934998531</v>
      </c>
      <c r="AF396" s="347">
        <f>AD396/'Laminate Schedule'!$E$86/10</f>
        <v>2.5927115689097124E-2</v>
      </c>
      <c r="AG396" s="347">
        <f>AE396/'Laminate Schedule'!$E$90/10</f>
        <v>1.9209778029174542E-2</v>
      </c>
      <c r="AH396" s="347">
        <f t="shared" si="120"/>
        <v>1614.4671616676017</v>
      </c>
      <c r="AK396" s="567">
        <f t="shared" si="121"/>
        <v>1</v>
      </c>
      <c r="AL396" s="567">
        <f t="shared" si="122"/>
        <v>1</v>
      </c>
      <c r="AM396" s="567">
        <f t="shared" si="123"/>
        <v>1</v>
      </c>
      <c r="AN396" s="347">
        <f>IF(SUM(AK396:AM396)=0,0,(AK396*'Laminate Schedule'!$D$83*'Laminate Schedule'!$C$83+AL396*'Laminate Schedule'!$D$84*'Laminate Schedule'!$C$84+AM396*'Laminate Schedule'!$D$85*'Laminate Schedule'!$C$85)/(AK396*'Laminate Schedule'!$D$83+AL396*'Laminate Schedule'!$D$84+AM396*'Laminate Schedule'!$D$85))</f>
        <v>15.145101562499997</v>
      </c>
      <c r="AO396" s="347">
        <f>AK396*'Laminate Schedule'!$L$12+AL396*'Laminate Schedule'!$L$13+AM396*'Laminate Schedule'!$L$14</f>
        <v>0.88</v>
      </c>
    </row>
    <row r="397" spans="1:41" s="244" customFormat="1">
      <c r="A397" s="567">
        <v>-554</v>
      </c>
      <c r="B397" s="347">
        <f>IF(ABS(A397)&lt;$C$17,$C$15,$C$16)*IF(ABS(A397)&lt;OutlineParameters!$C$46/2,1,0)</f>
        <v>6</v>
      </c>
      <c r="C397" s="347">
        <f t="shared" si="113"/>
        <v>6</v>
      </c>
      <c r="D397" s="348">
        <f t="shared" si="104"/>
        <v>6</v>
      </c>
      <c r="E397" s="349">
        <f>FlexTests!$C$16*($C$36-ABS(A397))*IF(ABS(A397)&lt;$C$36,1,0)/1000</f>
        <v>9.1999999999999993</v>
      </c>
      <c r="F397" s="349">
        <f>IF(NOT(ISNA(I397)),FlexTests!$C$17*(A398-A397)*I397/1000000*($C$36+A397)/1000*IF(ABS(A397)&lt;$C$31/2-FlexTests!$C$18,0,1),0)</f>
        <v>0</v>
      </c>
      <c r="G397" s="349">
        <f>SUM(F$52:$F396)</f>
        <v>0</v>
      </c>
      <c r="H397" s="348">
        <f>CHOOSE(FlexTests!$C$15,E397,G397)</f>
        <v>9.1999999999999993</v>
      </c>
      <c r="I397" s="347">
        <f>IF(ISNA(OutlineParameters!T460*2),OutlineParameters!S460*2,OutlineParameters!T460*2)</f>
        <v>269.59064906469519</v>
      </c>
      <c r="J397" s="347">
        <f>IF(ISNA(RockerConcaveParameters!O456),RockerConcaveParameters!N456,RockerConcaveParameters!O456)</f>
        <v>0.44911469530803494</v>
      </c>
      <c r="K397" s="347">
        <f t="shared" si="114"/>
        <v>0.12884028923063096</v>
      </c>
      <c r="L397" s="347">
        <f t="shared" si="115"/>
        <v>64.674367724500044</v>
      </c>
      <c r="M397" s="347">
        <f t="shared" si="116"/>
        <v>0</v>
      </c>
      <c r="N397" s="347">
        <f t="shared" si="105"/>
        <v>3.8333333333333335</v>
      </c>
      <c r="O397" s="347">
        <f t="shared" si="106"/>
        <v>40.791391440636765</v>
      </c>
      <c r="P397" s="350">
        <f t="shared" si="117"/>
        <v>109.42793278770077</v>
      </c>
      <c r="Q397" s="347">
        <f>MIN(IF(H397&gt;0,P397/H397,NA()),FlexTests!$C$20)</f>
        <v>11.894340520402258</v>
      </c>
      <c r="R397" s="347">
        <f t="shared" si="107"/>
        <v>8.4073597715208226E-5</v>
      </c>
      <c r="S397" s="347">
        <f>SUM(R397:$R$952)</f>
        <v>0.17442402705670806</v>
      </c>
      <c r="T397" s="347">
        <f t="shared" si="108"/>
        <v>1.7442402705670807E-4</v>
      </c>
      <c r="U397" s="350">
        <f>SUM(T397:$T$952)*1000</f>
        <v>56.687728588822281</v>
      </c>
      <c r="V397" s="347">
        <f>R397*IF(ABS(A397)&lt;FlexTests!$C$19,0,1)</f>
        <v>8.4073597715208226E-5</v>
      </c>
      <c r="W397" s="347">
        <f>SUM(V397:$V$951)</f>
        <v>5.6995793232427434E-2</v>
      </c>
      <c r="X397" s="347">
        <f t="shared" si="118"/>
        <v>5.6995793232427434E-2</v>
      </c>
      <c r="Y397" s="350">
        <f>SUM($X397:X$951)</f>
        <v>8.3640817263233007</v>
      </c>
      <c r="Z397" s="347"/>
      <c r="AA397" s="347">
        <f t="shared" si="109"/>
        <v>3.1497048984360116</v>
      </c>
      <c r="AB397" s="347">
        <f t="shared" si="110"/>
        <v>2.8502951015639884</v>
      </c>
      <c r="AC397" s="347">
        <f t="shared" si="119"/>
        <v>7.2253020117507578</v>
      </c>
      <c r="AD397" s="347">
        <f t="shared" si="111"/>
        <v>4.0105292510243231</v>
      </c>
      <c r="AE397" s="347">
        <f t="shared" si="112"/>
        <v>3.6292898057052541</v>
      </c>
      <c r="AF397" s="347">
        <f>AD397/'Laminate Schedule'!$E$86/10</f>
        <v>2.6480702255272999E-2</v>
      </c>
      <c r="AG397" s="347">
        <f>AE397/'Laminate Schedule'!$E$90/10</f>
        <v>1.9574110404384001E-2</v>
      </c>
      <c r="AH397" s="347">
        <f t="shared" si="120"/>
        <v>1617.5438943881711</v>
      </c>
      <c r="AK397" s="567">
        <f t="shared" si="121"/>
        <v>1</v>
      </c>
      <c r="AL397" s="567">
        <f t="shared" si="122"/>
        <v>1</v>
      </c>
      <c r="AM397" s="567">
        <f t="shared" si="123"/>
        <v>1</v>
      </c>
      <c r="AN397" s="347">
        <f>IF(SUM(AK397:AM397)=0,0,(AK397*'Laminate Schedule'!$D$83*'Laminate Schedule'!$C$83+AL397*'Laminate Schedule'!$D$84*'Laminate Schedule'!$C$84+AM397*'Laminate Schedule'!$D$85*'Laminate Schedule'!$C$85)/(AK397*'Laminate Schedule'!$D$83+AL397*'Laminate Schedule'!$D$84+AM397*'Laminate Schedule'!$D$85))</f>
        <v>15.145101562499997</v>
      </c>
      <c r="AO397" s="347">
        <f>AK397*'Laminate Schedule'!$L$12+AL397*'Laminate Schedule'!$L$13+AM397*'Laminate Schedule'!$L$14</f>
        <v>0.88</v>
      </c>
    </row>
    <row r="398" spans="1:41" s="244" customFormat="1">
      <c r="A398" s="567">
        <v>-553</v>
      </c>
      <c r="B398" s="347">
        <f>IF(ABS(A398)&lt;$C$17,$C$15,$C$16)*IF(ABS(A398)&lt;OutlineParameters!$C$46/2,1,0)</f>
        <v>6</v>
      </c>
      <c r="C398" s="347">
        <f t="shared" si="113"/>
        <v>6</v>
      </c>
      <c r="D398" s="348">
        <f t="shared" si="104"/>
        <v>6</v>
      </c>
      <c r="E398" s="349">
        <f>FlexTests!$C$16*($C$36-ABS(A398))*IF(ABS(A398)&lt;$C$36,1,0)/1000</f>
        <v>9.4</v>
      </c>
      <c r="F398" s="349">
        <f>IF(NOT(ISNA(I398)),FlexTests!$C$17*(A399-A398)*I398/1000000*($C$36+A398)/1000*IF(ABS(A398)&lt;$C$31/2-FlexTests!$C$18,0,1),0)</f>
        <v>0</v>
      </c>
      <c r="G398" s="349">
        <f>SUM(F$52:$F397)</f>
        <v>0</v>
      </c>
      <c r="H398" s="348">
        <f>CHOOSE(FlexTests!$C$15,E398,G398)</f>
        <v>9.4</v>
      </c>
      <c r="I398" s="347">
        <f>IF(ISNA(OutlineParameters!T461*2),OutlineParameters!S461*2,OutlineParameters!T461*2)</f>
        <v>270.10337107007598</v>
      </c>
      <c r="J398" s="347">
        <f>IF(ISNA(RockerConcaveParameters!O457),RockerConcaveParameters!N457,RockerConcaveParameters!O457)</f>
        <v>0.45966169915593613</v>
      </c>
      <c r="K398" s="347">
        <f t="shared" si="114"/>
        <v>0.1352193911570784</v>
      </c>
      <c r="L398" s="347">
        <f t="shared" si="115"/>
        <v>64.797368917721997</v>
      </c>
      <c r="M398" s="347">
        <f t="shared" si="116"/>
        <v>0</v>
      </c>
      <c r="N398" s="347">
        <f t="shared" si="105"/>
        <v>3.8333333333333335</v>
      </c>
      <c r="O398" s="347">
        <f t="shared" si="106"/>
        <v>40.877201400642754</v>
      </c>
      <c r="P398" s="350">
        <f t="shared" si="117"/>
        <v>109.64312304285517</v>
      </c>
      <c r="Q398" s="347">
        <f>MIN(IF(H398&gt;0,P398/H398,NA()),FlexTests!$C$20)</f>
        <v>11.664162025835655</v>
      </c>
      <c r="R398" s="347">
        <f t="shared" si="107"/>
        <v>8.5732691108460226E-5</v>
      </c>
      <c r="S398" s="347">
        <f>SUM(R398:$R$952)</f>
        <v>0.17433995345899286</v>
      </c>
      <c r="T398" s="347">
        <f t="shared" si="108"/>
        <v>1.7433995345899286E-4</v>
      </c>
      <c r="U398" s="350">
        <f>SUM(T398:$T$952)*1000</f>
        <v>56.513304561765572</v>
      </c>
      <c r="V398" s="347">
        <f>R398*IF(ABS(A398)&lt;FlexTests!$C$19,0,1)</f>
        <v>8.5732691108460226E-5</v>
      </c>
      <c r="W398" s="347">
        <f>SUM(V398:$V$951)</f>
        <v>5.6911719634712227E-2</v>
      </c>
      <c r="X398" s="347">
        <f t="shared" si="118"/>
        <v>5.6911719634712227E-2</v>
      </c>
      <c r="Y398" s="350">
        <f>SUM($X398:X$951)</f>
        <v>8.3070859330908764</v>
      </c>
      <c r="Z398" s="347"/>
      <c r="AA398" s="347">
        <f t="shared" si="109"/>
        <v>3.1532205663853121</v>
      </c>
      <c r="AB398" s="347">
        <f t="shared" si="110"/>
        <v>2.8467794336146879</v>
      </c>
      <c r="AC398" s="347">
        <f t="shared" si="119"/>
        <v>7.2395105830347699</v>
      </c>
      <c r="AD398" s="347">
        <f t="shared" si="111"/>
        <v>4.094237170324968</v>
      </c>
      <c r="AE398" s="347">
        <f t="shared" si="112"/>
        <v>3.6963447140594567</v>
      </c>
      <c r="AF398" s="347">
        <f>AD398/'Laminate Schedule'!$E$86/10</f>
        <v>2.7033408481475601E-2</v>
      </c>
      <c r="AG398" s="347">
        <f>AE398/'Laminate Schedule'!$E$90/10</f>
        <v>1.9935762476703412E-2</v>
      </c>
      <c r="AH398" s="347">
        <f t="shared" si="120"/>
        <v>1620.6202264204558</v>
      </c>
      <c r="AK398" s="567">
        <f t="shared" si="121"/>
        <v>1</v>
      </c>
      <c r="AL398" s="567">
        <f t="shared" si="122"/>
        <v>1</v>
      </c>
      <c r="AM398" s="567">
        <f t="shared" si="123"/>
        <v>1</v>
      </c>
      <c r="AN398" s="347">
        <f>IF(SUM(AK398:AM398)=0,0,(AK398*'Laminate Schedule'!$D$83*'Laminate Schedule'!$C$83+AL398*'Laminate Schedule'!$D$84*'Laminate Schedule'!$C$84+AM398*'Laminate Schedule'!$D$85*'Laminate Schedule'!$C$85)/(AK398*'Laminate Schedule'!$D$83+AL398*'Laminate Schedule'!$D$84+AM398*'Laminate Schedule'!$D$85))</f>
        <v>15.145101562499997</v>
      </c>
      <c r="AO398" s="347">
        <f>AK398*'Laminate Schedule'!$L$12+AL398*'Laminate Schedule'!$L$13+AM398*'Laminate Schedule'!$L$14</f>
        <v>0.88</v>
      </c>
    </row>
    <row r="399" spans="1:41" s="244" customFormat="1">
      <c r="A399" s="567">
        <v>-552</v>
      </c>
      <c r="B399" s="347">
        <f>IF(ABS(A399)&lt;$C$17,$C$15,$C$16)*IF(ABS(A399)&lt;OutlineParameters!$C$46/2,1,0)</f>
        <v>6</v>
      </c>
      <c r="C399" s="347">
        <f t="shared" si="113"/>
        <v>6</v>
      </c>
      <c r="D399" s="348">
        <f t="shared" si="104"/>
        <v>6</v>
      </c>
      <c r="E399" s="349">
        <f>FlexTests!$C$16*($C$36-ABS(A399))*IF(ABS(A399)&lt;$C$36,1,0)/1000</f>
        <v>9.6</v>
      </c>
      <c r="F399" s="349">
        <f>IF(NOT(ISNA(I399)),FlexTests!$C$17*(A400-A399)*I399/1000000*($C$36+A399)/1000*IF(ABS(A399)&lt;$C$31/2-FlexTests!$C$18,0,1),0)</f>
        <v>0</v>
      </c>
      <c r="G399" s="349">
        <f>SUM(F$52:$F398)</f>
        <v>0</v>
      </c>
      <c r="H399" s="348">
        <f>CHOOSE(FlexTests!$C$15,E399,G399)</f>
        <v>9.6</v>
      </c>
      <c r="I399" s="347">
        <f>IF(ISNA(OutlineParameters!T462*2),OutlineParameters!S462*2,OutlineParameters!T462*2)</f>
        <v>270.61598405647368</v>
      </c>
      <c r="J399" s="347">
        <f>IF(ISNA(RockerConcaveParameters!O458),RockerConcaveParameters!N458,RockerConcaveParameters!O458)</f>
        <v>0.47025778814723451</v>
      </c>
      <c r="K399" s="347">
        <f t="shared" si="114"/>
        <v>0.14179397380684389</v>
      </c>
      <c r="L399" s="347">
        <f t="shared" si="115"/>
        <v>64.920343957463402</v>
      </c>
      <c r="M399" s="347">
        <f t="shared" si="116"/>
        <v>0</v>
      </c>
      <c r="N399" s="347">
        <f t="shared" si="105"/>
        <v>3.8333333333333335</v>
      </c>
      <c r="O399" s="347">
        <f t="shared" si="106"/>
        <v>40.963361430669167</v>
      </c>
      <c r="P399" s="350">
        <f t="shared" si="117"/>
        <v>109.85883269527274</v>
      </c>
      <c r="Q399" s="347">
        <f>MIN(IF(H399&gt;0,P399/H399,NA()),FlexTests!$C$20)</f>
        <v>11.443628405757577</v>
      </c>
      <c r="R399" s="347">
        <f t="shared" si="107"/>
        <v>8.7384871698287123E-5</v>
      </c>
      <c r="S399" s="347">
        <f>SUM(R399:$R$952)</f>
        <v>0.17425422076788438</v>
      </c>
      <c r="T399" s="347">
        <f t="shared" si="108"/>
        <v>1.7425422076788438E-4</v>
      </c>
      <c r="U399" s="350">
        <f>SUM(T399:$T$952)*1000</f>
        <v>56.338964608306568</v>
      </c>
      <c r="V399" s="347">
        <f>R399*IF(ABS(A399)&lt;FlexTests!$C$19,0,1)</f>
        <v>8.7384871698287123E-5</v>
      </c>
      <c r="W399" s="347">
        <f>SUM(V399:$V$951)</f>
        <v>5.6825986943603767E-2</v>
      </c>
      <c r="X399" s="347">
        <f t="shared" si="118"/>
        <v>5.6825986943603767E-2</v>
      </c>
      <c r="Y399" s="350">
        <f>SUM($X399:X$951)</f>
        <v>8.2501742134561642</v>
      </c>
      <c r="Z399" s="347"/>
      <c r="AA399" s="347">
        <f t="shared" si="109"/>
        <v>3.1567525960490781</v>
      </c>
      <c r="AB399" s="347">
        <f t="shared" si="110"/>
        <v>2.8432474039509219</v>
      </c>
      <c r="AC399" s="347">
        <f t="shared" si="119"/>
        <v>7.253753449055008</v>
      </c>
      <c r="AD399" s="347">
        <f t="shared" si="111"/>
        <v>4.1778129260816206</v>
      </c>
      <c r="AE399" s="347">
        <f t="shared" si="112"/>
        <v>3.7629036152979203</v>
      </c>
      <c r="AF399" s="347">
        <f>AD399/'Laminate Schedule'!$E$86/10</f>
        <v>2.7585242058898351E-2</v>
      </c>
      <c r="AG399" s="347">
        <f>AE399/'Laminate Schedule'!$E$90/10</f>
        <v>2.0294739398080183E-2</v>
      </c>
      <c r="AH399" s="347">
        <f t="shared" si="120"/>
        <v>1623.695904338842</v>
      </c>
      <c r="AK399" s="567">
        <f t="shared" si="121"/>
        <v>1</v>
      </c>
      <c r="AL399" s="567">
        <f t="shared" si="122"/>
        <v>1</v>
      </c>
      <c r="AM399" s="567">
        <f t="shared" si="123"/>
        <v>1</v>
      </c>
      <c r="AN399" s="347">
        <f>IF(SUM(AK399:AM399)=0,0,(AK399*'Laminate Schedule'!$D$83*'Laminate Schedule'!$C$83+AL399*'Laminate Schedule'!$D$84*'Laminate Schedule'!$C$84+AM399*'Laminate Schedule'!$D$85*'Laminate Schedule'!$C$85)/(AK399*'Laminate Schedule'!$D$83+AL399*'Laminate Schedule'!$D$84+AM399*'Laminate Schedule'!$D$85))</f>
        <v>15.145101562499997</v>
      </c>
      <c r="AO399" s="347">
        <f>AK399*'Laminate Schedule'!$L$12+AL399*'Laminate Schedule'!$L$13+AM399*'Laminate Schedule'!$L$14</f>
        <v>0.88</v>
      </c>
    </row>
    <row r="400" spans="1:41" s="244" customFormat="1">
      <c r="A400" s="567">
        <v>-551</v>
      </c>
      <c r="B400" s="347">
        <f>IF(ABS(A400)&lt;$C$17,$C$15,$C$16)*IF(ABS(A400)&lt;OutlineParameters!$C$46/2,1,0)</f>
        <v>6</v>
      </c>
      <c r="C400" s="347">
        <f t="shared" si="113"/>
        <v>6</v>
      </c>
      <c r="D400" s="348">
        <f t="shared" si="104"/>
        <v>6</v>
      </c>
      <c r="E400" s="349">
        <f>FlexTests!$C$16*($C$36-ABS(A400))*IF(ABS(A400)&lt;$C$36,1,0)/1000</f>
        <v>9.8000000000000007</v>
      </c>
      <c r="F400" s="349">
        <f>IF(NOT(ISNA(I400)),FlexTests!$C$17*(A401-A400)*I400/1000000*($C$36+A400)/1000*IF(ABS(A400)&lt;$C$31/2-FlexTests!$C$18,0,1),0)</f>
        <v>0</v>
      </c>
      <c r="G400" s="349">
        <f>SUM(F$52:$F399)</f>
        <v>0</v>
      </c>
      <c r="H400" s="348">
        <f>CHOOSE(FlexTests!$C$15,E400,G400)</f>
        <v>9.8000000000000007</v>
      </c>
      <c r="I400" s="347">
        <f>IF(ISNA(OutlineParameters!T463*2),OutlineParameters!S463*2,OutlineParameters!T463*2)</f>
        <v>271.12850682144199</v>
      </c>
      <c r="J400" s="347">
        <f>IF(ISNA(RockerConcaveParameters!O459),RockerConcaveParameters!N459,RockerConcaveParameters!O459)</f>
        <v>0.48090297145961797</v>
      </c>
      <c r="K400" s="347">
        <f t="shared" si="114"/>
        <v>0.14856702908863759</v>
      </c>
      <c r="L400" s="347">
        <f t="shared" si="115"/>
        <v>65.043297353227445</v>
      </c>
      <c r="M400" s="347">
        <f t="shared" si="116"/>
        <v>0</v>
      </c>
      <c r="N400" s="347">
        <f t="shared" si="105"/>
        <v>3.8333333333333335</v>
      </c>
      <c r="O400" s="347">
        <f t="shared" si="106"/>
        <v>41.049879785509916</v>
      </c>
      <c r="P400" s="350">
        <f t="shared" si="117"/>
        <v>110.07507750115933</v>
      </c>
      <c r="Q400" s="347">
        <f>MIN(IF(H400&gt;0,P400/H400,NA()),FlexTests!$C$20)</f>
        <v>11.23215076542442</v>
      </c>
      <c r="R400" s="347">
        <f t="shared" si="107"/>
        <v>8.9030143993283002E-5</v>
      </c>
      <c r="S400" s="347">
        <f>SUM(R400:$R$952)</f>
        <v>0.17416683589618612</v>
      </c>
      <c r="T400" s="347">
        <f t="shared" si="108"/>
        <v>1.7416683589618613E-4</v>
      </c>
      <c r="U400" s="350">
        <f>SUM(T400:$T$952)*1000</f>
        <v>56.16471038753869</v>
      </c>
      <c r="V400" s="347">
        <f>R400*IF(ABS(A400)&lt;FlexTests!$C$19,0,1)</f>
        <v>8.9030143993283002E-5</v>
      </c>
      <c r="W400" s="347">
        <f>SUM(V400:$V$951)</f>
        <v>5.6738602071905481E-2</v>
      </c>
      <c r="X400" s="347">
        <f t="shared" si="118"/>
        <v>5.6738602071905481E-2</v>
      </c>
      <c r="Y400" s="350">
        <f>SUM($X400:X$951)</f>
        <v>8.1933482265125583</v>
      </c>
      <c r="Z400" s="347"/>
      <c r="AA400" s="347">
        <f t="shared" si="109"/>
        <v>3.1603009904865393</v>
      </c>
      <c r="AB400" s="347">
        <f t="shared" si="110"/>
        <v>2.8396990095134607</v>
      </c>
      <c r="AC400" s="347">
        <f t="shared" si="119"/>
        <v>7.268031650161431</v>
      </c>
      <c r="AD400" s="347">
        <f t="shared" si="111"/>
        <v>4.2612568570859466</v>
      </c>
      <c r="AE400" s="347">
        <f t="shared" si="112"/>
        <v>3.8289665803276738</v>
      </c>
      <c r="AF400" s="347">
        <f>AD400/'Laminate Schedule'!$E$86/10</f>
        <v>2.8136205224513149E-2</v>
      </c>
      <c r="AG400" s="347">
        <f>AE400/'Laminate Schedule'!$E$90/10</f>
        <v>2.0651041550942311E-2</v>
      </c>
      <c r="AH400" s="347">
        <f t="shared" si="120"/>
        <v>1626.7710409286519</v>
      </c>
      <c r="AK400" s="567">
        <f t="shared" si="121"/>
        <v>1</v>
      </c>
      <c r="AL400" s="567">
        <f t="shared" si="122"/>
        <v>1</v>
      </c>
      <c r="AM400" s="567">
        <f t="shared" si="123"/>
        <v>1</v>
      </c>
      <c r="AN400" s="347">
        <f>IF(SUM(AK400:AM400)=0,0,(AK400*'Laminate Schedule'!$D$83*'Laminate Schedule'!$C$83+AL400*'Laminate Schedule'!$D$84*'Laminate Schedule'!$C$84+AM400*'Laminate Schedule'!$D$85*'Laminate Schedule'!$C$85)/(AK400*'Laminate Schedule'!$D$83+AL400*'Laminate Schedule'!$D$84+AM400*'Laminate Schedule'!$D$85))</f>
        <v>15.145101562499997</v>
      </c>
      <c r="AO400" s="347">
        <f>AK400*'Laminate Schedule'!$L$12+AL400*'Laminate Schedule'!$L$13+AM400*'Laminate Schedule'!$L$14</f>
        <v>0.88</v>
      </c>
    </row>
    <row r="401" spans="1:41" s="244" customFormat="1">
      <c r="A401" s="567">
        <v>-550</v>
      </c>
      <c r="B401" s="347">
        <f>IF(ABS(A401)&lt;$C$17,$C$15,$C$16)*IF(ABS(A401)&lt;OutlineParameters!$C$46/2,1,0)</f>
        <v>6</v>
      </c>
      <c r="C401" s="347">
        <f t="shared" si="113"/>
        <v>6</v>
      </c>
      <c r="D401" s="348">
        <f t="shared" si="104"/>
        <v>6</v>
      </c>
      <c r="E401" s="349">
        <f>FlexTests!$C$16*($C$36-ABS(A401))*IF(ABS(A401)&lt;$C$36,1,0)/1000</f>
        <v>10</v>
      </c>
      <c r="F401" s="349">
        <f>IF(NOT(ISNA(I401)),FlexTests!$C$17*(A402-A401)*I401/1000000*($C$36+A401)/1000*IF(ABS(A401)&lt;$C$31/2-FlexTests!$C$18,0,1),0)</f>
        <v>0</v>
      </c>
      <c r="G401" s="349">
        <f>SUM(F$52:$F400)</f>
        <v>0</v>
      </c>
      <c r="H401" s="348">
        <f>CHOOSE(FlexTests!$C$15,E401,G401)</f>
        <v>10</v>
      </c>
      <c r="I401" s="347">
        <f>IF(ISNA(OutlineParameters!T464*2),OutlineParameters!S464*2,OutlineParameters!T464*2)</f>
        <v>271.64091238616771</v>
      </c>
      <c r="J401" s="347">
        <f>IF(ISNA(RockerConcaveParameters!O460),RockerConcaveParameters!N460,RockerConcaveParameters!O460)</f>
        <v>0.49159710655794797</v>
      </c>
      <c r="K401" s="347">
        <f t="shared" si="114"/>
        <v>0.15554145313914544</v>
      </c>
      <c r="L401" s="347">
        <f t="shared" si="115"/>
        <v>65.166222632839791</v>
      </c>
      <c r="M401" s="347">
        <f t="shared" si="116"/>
        <v>0</v>
      </c>
      <c r="N401" s="347">
        <f t="shared" si="105"/>
        <v>3.8333333333333335</v>
      </c>
      <c r="O401" s="347">
        <f t="shared" si="106"/>
        <v>41.136757948842678</v>
      </c>
      <c r="P401" s="350">
        <f t="shared" si="117"/>
        <v>110.29185536815496</v>
      </c>
      <c r="Q401" s="347">
        <f>MIN(IF(H401&gt;0,P401/H401,NA()),FlexTests!$C$20)</f>
        <v>11.029185536815495</v>
      </c>
      <c r="R401" s="347">
        <f t="shared" si="107"/>
        <v>9.066852639861695E-5</v>
      </c>
      <c r="S401" s="347">
        <f>SUM(R401:$R$952)</f>
        <v>0.17407780575219281</v>
      </c>
      <c r="T401" s="347">
        <f t="shared" si="108"/>
        <v>1.740778057521928E-4</v>
      </c>
      <c r="U401" s="350">
        <f>SUM(T401:$T$952)*1000</f>
        <v>55.990543551642503</v>
      </c>
      <c r="V401" s="347">
        <f>R401*IF(ABS(A401)&lt;FlexTests!$C$19,0,1)</f>
        <v>9.066852639861695E-5</v>
      </c>
      <c r="W401" s="347">
        <f>SUM(V401:$V$951)</f>
        <v>5.6649571927912194E-2</v>
      </c>
      <c r="X401" s="347">
        <f t="shared" si="118"/>
        <v>5.6649571927912194E-2</v>
      </c>
      <c r="Y401" s="350">
        <f>SUM($X401:X$951)</f>
        <v>8.1366096244406521</v>
      </c>
      <c r="Z401" s="347"/>
      <c r="AA401" s="347">
        <f t="shared" si="109"/>
        <v>3.1638657021859826</v>
      </c>
      <c r="AB401" s="347">
        <f t="shared" si="110"/>
        <v>2.8361342978140174</v>
      </c>
      <c r="AC401" s="347">
        <f t="shared" si="119"/>
        <v>7.2823450481998035</v>
      </c>
      <c r="AD401" s="347">
        <f t="shared" si="111"/>
        <v>4.34456988956887</v>
      </c>
      <c r="AE401" s="347">
        <f t="shared" si="112"/>
        <v>3.8945343554067247</v>
      </c>
      <c r="AF401" s="347">
        <f>AD401/'Laminate Schedule'!$E$86/10</f>
        <v>2.868630409403285E-2</v>
      </c>
      <c r="AG401" s="347">
        <f>AE401/'Laminate Schedule'!$E$90/10</f>
        <v>2.1004672960136916E-2</v>
      </c>
      <c r="AH401" s="347">
        <f t="shared" si="120"/>
        <v>1629.8454743170064</v>
      </c>
      <c r="AK401" s="567">
        <f t="shared" si="121"/>
        <v>1</v>
      </c>
      <c r="AL401" s="567">
        <f t="shared" si="122"/>
        <v>1</v>
      </c>
      <c r="AM401" s="567">
        <f t="shared" si="123"/>
        <v>1</v>
      </c>
      <c r="AN401" s="347">
        <f>IF(SUM(AK401:AM401)=0,0,(AK401*'Laminate Schedule'!$D$83*'Laminate Schedule'!$C$83+AL401*'Laminate Schedule'!$D$84*'Laminate Schedule'!$C$84+AM401*'Laminate Schedule'!$D$85*'Laminate Schedule'!$C$85)/(AK401*'Laminate Schedule'!$D$83+AL401*'Laminate Schedule'!$D$84+AM401*'Laminate Schedule'!$D$85))</f>
        <v>15.145101562499997</v>
      </c>
      <c r="AO401" s="347">
        <f>AK401*'Laminate Schedule'!$L$12+AL401*'Laminate Schedule'!$L$13+AM401*'Laminate Schedule'!$L$14</f>
        <v>0.88</v>
      </c>
    </row>
    <row r="402" spans="1:41" s="244" customFormat="1">
      <c r="A402" s="567">
        <v>-549</v>
      </c>
      <c r="B402" s="347">
        <f>IF(ABS(A402)&lt;$C$17,$C$15,$C$16)*IF(ABS(A402)&lt;OutlineParameters!$C$46/2,1,0)</f>
        <v>6</v>
      </c>
      <c r="C402" s="347">
        <f t="shared" si="113"/>
        <v>6</v>
      </c>
      <c r="D402" s="348">
        <f t="shared" si="104"/>
        <v>6</v>
      </c>
      <c r="E402" s="349">
        <f>FlexTests!$C$16*($C$36-ABS(A402))*IF(ABS(A402)&lt;$C$36,1,0)/1000</f>
        <v>10.199999999999999</v>
      </c>
      <c r="F402" s="349">
        <f>IF(NOT(ISNA(I402)),FlexTests!$C$17*(A403-A402)*I402/1000000*($C$36+A402)/1000*IF(ABS(A402)&lt;$C$31/2-FlexTests!$C$18,0,1),0)</f>
        <v>0</v>
      </c>
      <c r="G402" s="349">
        <f>SUM(F$52:$F401)</f>
        <v>0</v>
      </c>
      <c r="H402" s="348">
        <f>CHOOSE(FlexTests!$C$15,E402,G402)</f>
        <v>10.199999999999999</v>
      </c>
      <c r="I402" s="347">
        <f>IF(ISNA(OutlineParameters!T465*2),OutlineParameters!S465*2,OutlineParameters!T465*2)</f>
        <v>272.15317377183754</v>
      </c>
      <c r="J402" s="347">
        <f>IF(ISNA(RockerConcaveParameters!O461),RockerConcaveParameters!N461,RockerConcaveParameters!O461)</f>
        <v>0.50234004291249523</v>
      </c>
      <c r="K402" s="347">
        <f t="shared" si="114"/>
        <v>0.162720149808492</v>
      </c>
      <c r="L402" s="347">
        <f t="shared" si="115"/>
        <v>65.289113324126049</v>
      </c>
      <c r="M402" s="347">
        <f t="shared" si="116"/>
        <v>0</v>
      </c>
      <c r="N402" s="347">
        <f t="shared" si="105"/>
        <v>3.8333333333333335</v>
      </c>
      <c r="O402" s="347">
        <f t="shared" si="106"/>
        <v>41.223997417937106</v>
      </c>
      <c r="P402" s="350">
        <f t="shared" si="117"/>
        <v>110.50916422520498</v>
      </c>
      <c r="Q402" s="347">
        <f>MIN(IF(H402&gt;0,P402/H402,NA()),FlexTests!$C$20)</f>
        <v>10.834231786784803</v>
      </c>
      <c r="R402" s="347">
        <f t="shared" si="107"/>
        <v>9.2300037481177322E-5</v>
      </c>
      <c r="S402" s="347">
        <f>SUM(R402:$R$952)</f>
        <v>0.1739871372257942</v>
      </c>
      <c r="T402" s="347">
        <f t="shared" si="108"/>
        <v>1.7398713722579419E-4</v>
      </c>
      <c r="U402" s="350">
        <f>SUM(T402:$T$952)*1000</f>
        <v>55.816465745890312</v>
      </c>
      <c r="V402" s="347">
        <f>R402*IF(ABS(A402)&lt;FlexTests!$C$19,0,1)</f>
        <v>9.2300037481177322E-5</v>
      </c>
      <c r="W402" s="347">
        <f>SUM(V402:$V$951)</f>
        <v>5.655890340151358E-2</v>
      </c>
      <c r="X402" s="347">
        <f t="shared" si="118"/>
        <v>5.655890340151358E-2</v>
      </c>
      <c r="Y402" s="350">
        <f>SUM($X402:X$951)</f>
        <v>8.0799600525127406</v>
      </c>
      <c r="Z402" s="347"/>
      <c r="AA402" s="347">
        <f t="shared" si="109"/>
        <v>3.1674466809708317</v>
      </c>
      <c r="AB402" s="347">
        <f t="shared" si="110"/>
        <v>2.8325533190291683</v>
      </c>
      <c r="AC402" s="347">
        <f t="shared" si="119"/>
        <v>7.2966935064226321</v>
      </c>
      <c r="AD402" s="347">
        <f t="shared" si="111"/>
        <v>4.4277529428178193</v>
      </c>
      <c r="AE402" s="347">
        <f t="shared" si="112"/>
        <v>3.959607708432102</v>
      </c>
      <c r="AF402" s="347">
        <f>AD402/'Laminate Schedule'!$E$86/10</f>
        <v>2.9235544737323843E-2</v>
      </c>
      <c r="AG402" s="347">
        <f>AE402/'Laminate Schedule'!$E$90/10</f>
        <v>2.1355637767218414E-2</v>
      </c>
      <c r="AH402" s="347">
        <f t="shared" si="120"/>
        <v>1632.9190426310251</v>
      </c>
      <c r="AK402" s="567">
        <f t="shared" si="121"/>
        <v>1</v>
      </c>
      <c r="AL402" s="567">
        <f t="shared" si="122"/>
        <v>1</v>
      </c>
      <c r="AM402" s="567">
        <f t="shared" si="123"/>
        <v>1</v>
      </c>
      <c r="AN402" s="347">
        <f>IF(SUM(AK402:AM402)=0,0,(AK402*'Laminate Schedule'!$D$83*'Laminate Schedule'!$C$83+AL402*'Laminate Schedule'!$D$84*'Laminate Schedule'!$C$84+AM402*'Laminate Schedule'!$D$85*'Laminate Schedule'!$C$85)/(AK402*'Laminate Schedule'!$D$83+AL402*'Laminate Schedule'!$D$84+AM402*'Laminate Schedule'!$D$85))</f>
        <v>15.145101562499997</v>
      </c>
      <c r="AO402" s="347">
        <f>AK402*'Laminate Schedule'!$L$12+AL402*'Laminate Schedule'!$L$13+AM402*'Laminate Schedule'!$L$14</f>
        <v>0.88</v>
      </c>
    </row>
    <row r="403" spans="1:41" s="244" customFormat="1">
      <c r="A403" s="567">
        <v>-548</v>
      </c>
      <c r="B403" s="347">
        <f>IF(ABS(A403)&lt;$C$17,$C$15,$C$16)*IF(ABS(A403)&lt;OutlineParameters!$C$46/2,1,0)</f>
        <v>6</v>
      </c>
      <c r="C403" s="347">
        <f t="shared" si="113"/>
        <v>6</v>
      </c>
      <c r="D403" s="348">
        <f t="shared" si="104"/>
        <v>6</v>
      </c>
      <c r="E403" s="349">
        <f>FlexTests!$C$16*($C$36-ABS(A403))*IF(ABS(A403)&lt;$C$36,1,0)/1000</f>
        <v>10.4</v>
      </c>
      <c r="F403" s="349">
        <f>IF(NOT(ISNA(I403)),FlexTests!$C$17*(A404-A403)*I403/1000000*($C$36+A403)/1000*IF(ABS(A403)&lt;$C$31/2-FlexTests!$C$18,0,1),0)</f>
        <v>0</v>
      </c>
      <c r="G403" s="349">
        <f>SUM(F$52:$F402)</f>
        <v>0</v>
      </c>
      <c r="H403" s="348">
        <f>CHOOSE(FlexTests!$C$15,E403,G403)</f>
        <v>10.4</v>
      </c>
      <c r="I403" s="347">
        <f>IF(ISNA(OutlineParameters!T466*2),OutlineParameters!S466*2,OutlineParameters!T466*2)</f>
        <v>272.66530977600519</v>
      </c>
      <c r="J403" s="347">
        <f>IF(ISNA(RockerConcaveParameters!O462),RockerConcaveParameters!N462,RockerConcaveParameters!O462)</f>
        <v>0.51313178422683769</v>
      </c>
      <c r="K403" s="347">
        <f t="shared" si="114"/>
        <v>0.17010616590885239</v>
      </c>
      <c r="L403" s="347">
        <f t="shared" si="115"/>
        <v>65.411973936589447</v>
      </c>
      <c r="M403" s="347">
        <f t="shared" si="116"/>
        <v>0</v>
      </c>
      <c r="N403" s="347">
        <f t="shared" si="105"/>
        <v>3.8333333333333335</v>
      </c>
      <c r="O403" s="347">
        <f t="shared" si="106"/>
        <v>41.311606547475286</v>
      </c>
      <c r="P403" s="350">
        <f t="shared" si="117"/>
        <v>110.72701998330692</v>
      </c>
      <c r="Q403" s="347">
        <f>MIN(IF(H403&gt;0,P403/H403,NA()),FlexTests!$C$20)</f>
        <v>10.646828844548741</v>
      </c>
      <c r="R403" s="347">
        <f t="shared" si="107"/>
        <v>9.3924680728948488E-5</v>
      </c>
      <c r="S403" s="347">
        <f>SUM(R403:$R$952)</f>
        <v>0.17389483718831303</v>
      </c>
      <c r="T403" s="347">
        <f t="shared" si="108"/>
        <v>1.7389483718831302E-4</v>
      </c>
      <c r="U403" s="350">
        <f>SUM(T403:$T$952)*1000</f>
        <v>55.642478608664518</v>
      </c>
      <c r="V403" s="347">
        <f>R403*IF(ABS(A403)&lt;FlexTests!$C$19,0,1)</f>
        <v>9.3924680728948488E-5</v>
      </c>
      <c r="W403" s="347">
        <f>SUM(V403:$V$951)</f>
        <v>5.6466603364032406E-2</v>
      </c>
      <c r="X403" s="347">
        <f t="shared" si="118"/>
        <v>5.6466603364032406E-2</v>
      </c>
      <c r="Y403" s="350">
        <f>SUM($X403:X$951)</f>
        <v>8.0234011491112245</v>
      </c>
      <c r="Z403" s="347"/>
      <c r="AA403" s="347">
        <f t="shared" si="109"/>
        <v>3.1710439280756124</v>
      </c>
      <c r="AB403" s="347">
        <f t="shared" si="110"/>
        <v>2.8289560719243876</v>
      </c>
      <c r="AC403" s="347">
        <f t="shared" si="119"/>
        <v>7.3110780754004558</v>
      </c>
      <c r="AD403" s="347">
        <f t="shared" si="111"/>
        <v>4.5108062739680141</v>
      </c>
      <c r="AE403" s="347">
        <f t="shared" si="112"/>
        <v>4.0241866992238524</v>
      </c>
      <c r="AF403" s="347">
        <f>AD403/'Laminate Schedule'!$E$86/10</f>
        <v>2.9783928852197255E-2</v>
      </c>
      <c r="AG403" s="347">
        <f>AE403/'Laminate Schedule'!$E$90/10</f>
        <v>2.1703936294818576E-2</v>
      </c>
      <c r="AH403" s="347">
        <f t="shared" si="120"/>
        <v>1635.9918586560311</v>
      </c>
      <c r="AK403" s="567">
        <f t="shared" si="121"/>
        <v>1</v>
      </c>
      <c r="AL403" s="567">
        <f t="shared" si="122"/>
        <v>1</v>
      </c>
      <c r="AM403" s="567">
        <f t="shared" si="123"/>
        <v>1</v>
      </c>
      <c r="AN403" s="347">
        <f>IF(SUM(AK403:AM403)=0,0,(AK403*'Laminate Schedule'!$D$83*'Laminate Schedule'!$C$83+AL403*'Laminate Schedule'!$D$84*'Laminate Schedule'!$C$84+AM403*'Laminate Schedule'!$D$85*'Laminate Schedule'!$C$85)/(AK403*'Laminate Schedule'!$D$83+AL403*'Laminate Schedule'!$D$84+AM403*'Laminate Schedule'!$D$85))</f>
        <v>15.145101562499997</v>
      </c>
      <c r="AO403" s="347">
        <f>AK403*'Laminate Schedule'!$L$12+AL403*'Laminate Schedule'!$L$13+AM403*'Laminate Schedule'!$L$14</f>
        <v>0.88</v>
      </c>
    </row>
    <row r="404" spans="1:41" s="244" customFormat="1">
      <c r="A404" s="567">
        <v>-547</v>
      </c>
      <c r="B404" s="347">
        <f>IF(ABS(A404)&lt;$C$17,$C$15,$C$16)*IF(ABS(A404)&lt;OutlineParameters!$C$46/2,1,0)</f>
        <v>6</v>
      </c>
      <c r="C404" s="347">
        <f t="shared" si="113"/>
        <v>6</v>
      </c>
      <c r="D404" s="348">
        <f t="shared" si="104"/>
        <v>6</v>
      </c>
      <c r="E404" s="349">
        <f>FlexTests!$C$16*($C$36-ABS(A404))*IF(ABS(A404)&lt;$C$36,1,0)/1000</f>
        <v>10.6</v>
      </c>
      <c r="F404" s="349">
        <f>IF(NOT(ISNA(I404)),FlexTests!$C$17*(A405-A404)*I404/1000000*($C$36+A404)/1000*IF(ABS(A404)&lt;$C$31/2-FlexTests!$C$18,0,1),0)</f>
        <v>0</v>
      </c>
      <c r="G404" s="349">
        <f>SUM(F$52:$F403)</f>
        <v>0</v>
      </c>
      <c r="H404" s="348">
        <f>CHOOSE(FlexTests!$C$15,E404,G404)</f>
        <v>10.6</v>
      </c>
      <c r="I404" s="347">
        <f>IF(ISNA(OutlineParameters!T467*2),OutlineParameters!S467*2,OutlineParameters!T467*2)</f>
        <v>273.17727816106839</v>
      </c>
      <c r="J404" s="347">
        <f>IF(ISNA(RockerConcaveParameters!O463),RockerConcaveParameters!N463,RockerConcaveParameters!O463)</f>
        <v>0.52397211810697653</v>
      </c>
      <c r="K404" s="347">
        <f t="shared" si="114"/>
        <v>0.17770238814415928</v>
      </c>
      <c r="L404" s="347">
        <f t="shared" si="115"/>
        <v>65.534794337496422</v>
      </c>
      <c r="M404" s="347">
        <f t="shared" si="116"/>
        <v>0</v>
      </c>
      <c r="N404" s="347">
        <f t="shared" si="105"/>
        <v>3.8333333333333335</v>
      </c>
      <c r="O404" s="347">
        <f t="shared" si="106"/>
        <v>41.399584603913347</v>
      </c>
      <c r="P404" s="350">
        <f t="shared" si="117"/>
        <v>110.94541466288726</v>
      </c>
      <c r="Q404" s="347">
        <f>MIN(IF(H404&gt;0,P404/H404,NA()),FlexTests!$C$20)</f>
        <v>10.466548553102571</v>
      </c>
      <c r="R404" s="347">
        <f t="shared" si="107"/>
        <v>9.5542479445487544E-5</v>
      </c>
      <c r="S404" s="347">
        <f>SUM(R404:$R$952)</f>
        <v>0.17380091250758409</v>
      </c>
      <c r="T404" s="347">
        <f t="shared" si="108"/>
        <v>1.7380091250758408E-4</v>
      </c>
      <c r="U404" s="350">
        <f>SUM(T404:$T$952)*1000</f>
        <v>55.468583771476204</v>
      </c>
      <c r="V404" s="347">
        <f>R404*IF(ABS(A404)&lt;FlexTests!$C$19,0,1)</f>
        <v>9.5542479445487544E-5</v>
      </c>
      <c r="W404" s="347">
        <f>SUM(V404:$V$951)</f>
        <v>5.6372678683303451E-2</v>
      </c>
      <c r="X404" s="347">
        <f t="shared" si="118"/>
        <v>5.6372678683303451E-2</v>
      </c>
      <c r="Y404" s="350">
        <f>SUM($X404:X$951)</f>
        <v>7.9669345457471916</v>
      </c>
      <c r="Z404" s="347"/>
      <c r="AA404" s="347">
        <f t="shared" si="109"/>
        <v>3.1746573727023257</v>
      </c>
      <c r="AB404" s="347">
        <f t="shared" si="110"/>
        <v>2.8253426272976743</v>
      </c>
      <c r="AC404" s="347">
        <f t="shared" si="119"/>
        <v>7.3254982282584002</v>
      </c>
      <c r="AD404" s="347">
        <f t="shared" si="111"/>
        <v>4.5937309793937509</v>
      </c>
      <c r="AE404" s="347">
        <f t="shared" si="112"/>
        <v>4.0882723490161128</v>
      </c>
      <c r="AF404" s="347">
        <f>AD404/'Laminate Schedule'!$E$86/10</f>
        <v>3.0331463677787746E-2</v>
      </c>
      <c r="AG404" s="347">
        <f>AE404/'Laminate Schedule'!$E$90/10</f>
        <v>2.2049574050833111E-2</v>
      </c>
      <c r="AH404" s="347">
        <f t="shared" si="120"/>
        <v>1639.0636689664102</v>
      </c>
      <c r="AK404" s="567">
        <f t="shared" si="121"/>
        <v>1</v>
      </c>
      <c r="AL404" s="567">
        <f t="shared" si="122"/>
        <v>1</v>
      </c>
      <c r="AM404" s="567">
        <f t="shared" si="123"/>
        <v>1</v>
      </c>
      <c r="AN404" s="347">
        <f>IF(SUM(AK404:AM404)=0,0,(AK404*'Laminate Schedule'!$D$83*'Laminate Schedule'!$C$83+AL404*'Laminate Schedule'!$D$84*'Laminate Schedule'!$C$84+AM404*'Laminate Schedule'!$D$85*'Laminate Schedule'!$C$85)/(AK404*'Laminate Schedule'!$D$83+AL404*'Laminate Schedule'!$D$84+AM404*'Laminate Schedule'!$D$85))</f>
        <v>15.145101562499997</v>
      </c>
      <c r="AO404" s="347">
        <f>AK404*'Laminate Schedule'!$L$12+AL404*'Laminate Schedule'!$L$13+AM404*'Laminate Schedule'!$L$14</f>
        <v>0.88</v>
      </c>
    </row>
    <row r="405" spans="1:41" s="244" customFormat="1">
      <c r="A405" s="567">
        <v>-546</v>
      </c>
      <c r="B405" s="347">
        <f>IF(ABS(A405)&lt;$C$17,$C$15,$C$16)*IF(ABS(A405)&lt;OutlineParameters!$C$46/2,1,0)</f>
        <v>6</v>
      </c>
      <c r="C405" s="347">
        <f t="shared" si="113"/>
        <v>6</v>
      </c>
      <c r="D405" s="348">
        <f t="shared" si="104"/>
        <v>6</v>
      </c>
      <c r="E405" s="349">
        <f>FlexTests!$C$16*($C$36-ABS(A405))*IF(ABS(A405)&lt;$C$36,1,0)/1000</f>
        <v>10.8</v>
      </c>
      <c r="F405" s="349">
        <f>IF(NOT(ISNA(I405)),FlexTests!$C$17*(A406-A405)*I405/1000000*($C$36+A405)/1000*IF(ABS(A405)&lt;$C$31/2-FlexTests!$C$18,0,1),0)</f>
        <v>0</v>
      </c>
      <c r="G405" s="349">
        <f>SUM(F$52:$F404)</f>
        <v>0</v>
      </c>
      <c r="H405" s="348">
        <f>CHOOSE(FlexTests!$C$15,E405,G405)</f>
        <v>10.8</v>
      </c>
      <c r="I405" s="347">
        <f>IF(ISNA(OutlineParameters!T468*2),OutlineParameters!S468*2,OutlineParameters!T468*2)</f>
        <v>273.68909772458102</v>
      </c>
      <c r="J405" s="347">
        <f>IF(ISNA(RockerConcaveParameters!O464),RockerConcaveParameters!N464,RockerConcaveParameters!O464)</f>
        <v>0.53486104458801054</v>
      </c>
      <c r="K405" s="347">
        <f t="shared" si="114"/>
        <v>0.18551189835233886</v>
      </c>
      <c r="L405" s="347">
        <f t="shared" si="115"/>
        <v>65.657579036350214</v>
      </c>
      <c r="M405" s="347">
        <f t="shared" si="116"/>
        <v>0</v>
      </c>
      <c r="N405" s="347">
        <f t="shared" si="105"/>
        <v>3.8333333333333335</v>
      </c>
      <c r="O405" s="347">
        <f t="shared" si="106"/>
        <v>41.487940005578977</v>
      </c>
      <c r="P405" s="350">
        <f t="shared" si="117"/>
        <v>111.16436427361486</v>
      </c>
      <c r="Q405" s="347">
        <f>MIN(IF(H405&gt;0,P405/H405,NA()),FlexTests!$C$20)</f>
        <v>10.292996692001376</v>
      </c>
      <c r="R405" s="347">
        <f t="shared" si="107"/>
        <v>9.7153436450348217E-5</v>
      </c>
      <c r="S405" s="347">
        <f>SUM(R405:$R$952)</f>
        <v>0.1737053700281386</v>
      </c>
      <c r="T405" s="347">
        <f t="shared" si="108"/>
        <v>1.737053700281386E-4</v>
      </c>
      <c r="U405" s="350">
        <f>SUM(T405:$T$952)*1000</f>
        <v>55.294782858968617</v>
      </c>
      <c r="V405" s="347">
        <f>R405*IF(ABS(A405)&lt;FlexTests!$C$19,0,1)</f>
        <v>9.7153436450348217E-5</v>
      </c>
      <c r="W405" s="347">
        <f>SUM(V405:$V$951)</f>
        <v>5.6277136203857971E-2</v>
      </c>
      <c r="X405" s="347">
        <f t="shared" si="118"/>
        <v>5.6277136203857971E-2</v>
      </c>
      <c r="Y405" s="350">
        <f>SUM($X405:X$951)</f>
        <v>7.9105618670638886</v>
      </c>
      <c r="Z405" s="347"/>
      <c r="AA405" s="347">
        <f t="shared" si="109"/>
        <v>3.1782870148626703</v>
      </c>
      <c r="AB405" s="347">
        <f t="shared" si="110"/>
        <v>2.8217129851373297</v>
      </c>
      <c r="AC405" s="347">
        <f t="shared" si="119"/>
        <v>7.3399550220820702</v>
      </c>
      <c r="AD405" s="347">
        <f t="shared" si="111"/>
        <v>4.6765272617133808</v>
      </c>
      <c r="AE405" s="347">
        <f t="shared" si="112"/>
        <v>4.1518647114050964</v>
      </c>
      <c r="AF405" s="347">
        <f>AD405/'Laminate Schedule'!$E$86/10</f>
        <v>3.0878150551942735E-2</v>
      </c>
      <c r="AG405" s="347">
        <f>AE405/'Laminate Schedule'!$E$90/10</f>
        <v>2.239255132432634E-2</v>
      </c>
      <c r="AH405" s="347">
        <f t="shared" si="120"/>
        <v>1642.1345863474862</v>
      </c>
      <c r="AK405" s="567">
        <f t="shared" si="121"/>
        <v>1</v>
      </c>
      <c r="AL405" s="567">
        <f t="shared" si="122"/>
        <v>1</v>
      </c>
      <c r="AM405" s="567">
        <f t="shared" si="123"/>
        <v>1</v>
      </c>
      <c r="AN405" s="347">
        <f>IF(SUM(AK405:AM405)=0,0,(AK405*'Laminate Schedule'!$D$83*'Laminate Schedule'!$C$83+AL405*'Laminate Schedule'!$D$84*'Laminate Schedule'!$C$84+AM405*'Laminate Schedule'!$D$85*'Laminate Schedule'!$C$85)/(AK405*'Laminate Schedule'!$D$83+AL405*'Laminate Schedule'!$D$84+AM405*'Laminate Schedule'!$D$85))</f>
        <v>15.145101562499997</v>
      </c>
      <c r="AO405" s="347">
        <f>AK405*'Laminate Schedule'!$L$12+AL405*'Laminate Schedule'!$L$13+AM405*'Laminate Schedule'!$L$14</f>
        <v>0.88</v>
      </c>
    </row>
    <row r="406" spans="1:41" s="244" customFormat="1">
      <c r="A406" s="567">
        <v>-545</v>
      </c>
      <c r="B406" s="347">
        <f>IF(ABS(A406)&lt;$C$17,$C$15,$C$16)*IF(ABS(A406)&lt;OutlineParameters!$C$46/2,1,0)</f>
        <v>6</v>
      </c>
      <c r="C406" s="347">
        <f t="shared" si="113"/>
        <v>6</v>
      </c>
      <c r="D406" s="348">
        <f t="shared" si="104"/>
        <v>6</v>
      </c>
      <c r="E406" s="349">
        <f>FlexTests!$C$16*($C$36-ABS(A406))*IF(ABS(A406)&lt;$C$36,1,0)/1000</f>
        <v>11</v>
      </c>
      <c r="F406" s="349">
        <f>IF(NOT(ISNA(I406)),FlexTests!$C$17*(A407-A406)*I406/1000000*($C$36+A406)/1000*IF(ABS(A406)&lt;$C$31/2-FlexTests!$C$18,0,1),0)</f>
        <v>0</v>
      </c>
      <c r="G406" s="349">
        <f>SUM(F$52:$F405)</f>
        <v>0</v>
      </c>
      <c r="H406" s="348">
        <f>CHOOSE(FlexTests!$C$15,E406,G406)</f>
        <v>11</v>
      </c>
      <c r="I406" s="347">
        <f>IF(ISNA(OutlineParameters!T469*2),OutlineParameters!S469*2,OutlineParameters!T469*2)</f>
        <v>274.20074148772972</v>
      </c>
      <c r="J406" s="347">
        <f>IF(ISNA(RockerConcaveParameters!O465),RockerConcaveParameters!N465,RockerConcaveParameters!O465)</f>
        <v>0.54579839652559203</v>
      </c>
      <c r="K406" s="347">
        <f t="shared" si="114"/>
        <v>0.19353765346038582</v>
      </c>
      <c r="L406" s="347">
        <f t="shared" si="115"/>
        <v>65.780321560976446</v>
      </c>
      <c r="M406" s="347">
        <f t="shared" si="116"/>
        <v>0</v>
      </c>
      <c r="N406" s="347">
        <f t="shared" si="105"/>
        <v>3.8333333333333335</v>
      </c>
      <c r="O406" s="347">
        <f t="shared" si="106"/>
        <v>41.576674345449945</v>
      </c>
      <c r="P406" s="350">
        <f t="shared" si="117"/>
        <v>111.3838668932201</v>
      </c>
      <c r="Q406" s="347">
        <f>MIN(IF(H406&gt;0,P406/H406,NA()),FlexTests!$C$20)</f>
        <v>10.125806081201828</v>
      </c>
      <c r="R406" s="347">
        <f t="shared" si="107"/>
        <v>9.8757569716495148E-5</v>
      </c>
      <c r="S406" s="347">
        <f>SUM(R406:$R$952)</f>
        <v>0.17360821659168826</v>
      </c>
      <c r="T406" s="347">
        <f t="shared" si="108"/>
        <v>1.7360821659168825E-4</v>
      </c>
      <c r="U406" s="350">
        <f>SUM(T406:$T$952)*1000</f>
        <v>55.121077488940486</v>
      </c>
      <c r="V406" s="347">
        <f>R406*IF(ABS(A406)&lt;FlexTests!$C$19,0,1)</f>
        <v>9.8757569716495148E-5</v>
      </c>
      <c r="W406" s="347">
        <f>SUM(V406:$V$951)</f>
        <v>5.617998276740762E-2</v>
      </c>
      <c r="X406" s="347">
        <f t="shared" si="118"/>
        <v>5.617998276740762E-2</v>
      </c>
      <c r="Y406" s="350">
        <f>SUM($X406:X$951)</f>
        <v>7.8542847308600319</v>
      </c>
      <c r="Z406" s="347"/>
      <c r="AA406" s="347">
        <f t="shared" si="109"/>
        <v>3.181932798841864</v>
      </c>
      <c r="AB406" s="347">
        <f t="shared" si="110"/>
        <v>2.818067201158136</v>
      </c>
      <c r="AC406" s="347">
        <f t="shared" si="119"/>
        <v>7.3544483299479442</v>
      </c>
      <c r="AD406" s="347">
        <f t="shared" si="111"/>
        <v>4.7591959609985111</v>
      </c>
      <c r="AE406" s="347">
        <f t="shared" si="112"/>
        <v>4.2149645795334463</v>
      </c>
      <c r="AF406" s="347">
        <f>AD406/'Laminate Schedule'!$E$86/10</f>
        <v>3.1423995021482784E-2</v>
      </c>
      <c r="AG406" s="347">
        <f>AE406/'Laminate Schedule'!$E$90/10</f>
        <v>2.2732872393011673E-2</v>
      </c>
      <c r="AH406" s="347">
        <f t="shared" si="120"/>
        <v>1645.2044489263783</v>
      </c>
      <c r="AK406" s="567">
        <f t="shared" si="121"/>
        <v>1</v>
      </c>
      <c r="AL406" s="567">
        <f t="shared" si="122"/>
        <v>1</v>
      </c>
      <c r="AM406" s="567">
        <f t="shared" si="123"/>
        <v>1</v>
      </c>
      <c r="AN406" s="347">
        <f>IF(SUM(AK406:AM406)=0,0,(AK406*'Laminate Schedule'!$D$83*'Laminate Schedule'!$C$83+AL406*'Laminate Schedule'!$D$84*'Laminate Schedule'!$C$84+AM406*'Laminate Schedule'!$D$85*'Laminate Schedule'!$C$85)/(AK406*'Laminate Schedule'!$D$83+AL406*'Laminate Schedule'!$D$84+AM406*'Laminate Schedule'!$D$85))</f>
        <v>15.145101562499997</v>
      </c>
      <c r="AO406" s="347">
        <f>AK406*'Laminate Schedule'!$L$12+AL406*'Laminate Schedule'!$L$13+AM406*'Laminate Schedule'!$L$14</f>
        <v>0.88</v>
      </c>
    </row>
    <row r="407" spans="1:41" s="244" customFormat="1">
      <c r="A407" s="567">
        <v>-544</v>
      </c>
      <c r="B407" s="347">
        <f>IF(ABS(A407)&lt;$C$17,$C$15,$C$16)*IF(ABS(A407)&lt;OutlineParameters!$C$46/2,1,0)</f>
        <v>6</v>
      </c>
      <c r="C407" s="347">
        <f t="shared" si="113"/>
        <v>6</v>
      </c>
      <c r="D407" s="348">
        <f t="shared" si="104"/>
        <v>6</v>
      </c>
      <c r="E407" s="349">
        <f>FlexTests!$C$16*($C$36-ABS(A407))*IF(ABS(A407)&lt;$C$36,1,0)/1000</f>
        <v>11.2</v>
      </c>
      <c r="F407" s="349">
        <f>IF(NOT(ISNA(I407)),FlexTests!$C$17*(A408-A407)*I407/1000000*($C$36+A407)/1000*IF(ABS(A407)&lt;$C$31/2-FlexTests!$C$18,0,1),0)</f>
        <v>0</v>
      </c>
      <c r="G407" s="349">
        <f>SUM(F$52:$F406)</f>
        <v>0</v>
      </c>
      <c r="H407" s="348">
        <f>CHOOSE(FlexTests!$C$15,E407,G407)</f>
        <v>11.2</v>
      </c>
      <c r="I407" s="347">
        <f>IF(ISNA(OutlineParameters!T470*2),OutlineParameters!S470*2,OutlineParameters!T470*2)</f>
        <v>274.71218247170111</v>
      </c>
      <c r="J407" s="347">
        <f>IF(ISNA(RockerConcaveParameters!O466),RockerConcaveParameters!N466,RockerConcaveParameters!O466)</f>
        <v>0.55678399873287943</v>
      </c>
      <c r="K407" s="347">
        <f t="shared" si="114"/>
        <v>0.20178261502804776</v>
      </c>
      <c r="L407" s="347">
        <f t="shared" si="115"/>
        <v>65.903015439200729</v>
      </c>
      <c r="M407" s="347">
        <f t="shared" si="116"/>
        <v>0</v>
      </c>
      <c r="N407" s="347">
        <f t="shared" si="105"/>
        <v>3.8333333333333335</v>
      </c>
      <c r="O407" s="347">
        <f t="shared" si="106"/>
        <v>41.665789224361227</v>
      </c>
      <c r="P407" s="350">
        <f t="shared" si="117"/>
        <v>111.60392061192334</v>
      </c>
      <c r="Q407" s="347">
        <f>MIN(IF(H407&gt;0,P407/H407,NA()),FlexTests!$C$20)</f>
        <v>9.9646357689217275</v>
      </c>
      <c r="R407" s="347">
        <f t="shared" si="107"/>
        <v>1.0035489737807145E-4</v>
      </c>
      <c r="S407" s="347">
        <f>SUM(R407:$R$952)</f>
        <v>0.17350945902197176</v>
      </c>
      <c r="T407" s="347">
        <f t="shared" si="108"/>
        <v>1.7350945902197177E-4</v>
      </c>
      <c r="U407" s="350">
        <f>SUM(T407:$T$952)*1000</f>
        <v>54.947469272348798</v>
      </c>
      <c r="V407" s="347">
        <f>R407*IF(ABS(A407)&lt;FlexTests!$C$19,0,1)</f>
        <v>1.0035489737807145E-4</v>
      </c>
      <c r="W407" s="347">
        <f>SUM(V407:$V$951)</f>
        <v>5.6081225197691133E-2</v>
      </c>
      <c r="X407" s="347">
        <f t="shared" si="118"/>
        <v>5.6081225197691133E-2</v>
      </c>
      <c r="Y407" s="350">
        <f>SUM($X407:X$951)</f>
        <v>7.7981047480926229</v>
      </c>
      <c r="Z407" s="347"/>
      <c r="AA407" s="347">
        <f t="shared" si="109"/>
        <v>3.1855946662442931</v>
      </c>
      <c r="AB407" s="347">
        <f t="shared" si="110"/>
        <v>2.8144053337557069</v>
      </c>
      <c r="AC407" s="347">
        <f t="shared" si="119"/>
        <v>7.3689780257571886</v>
      </c>
      <c r="AD407" s="347">
        <f t="shared" si="111"/>
        <v>4.8417379095481792</v>
      </c>
      <c r="AE407" s="347">
        <f t="shared" si="112"/>
        <v>4.2775727689627612</v>
      </c>
      <c r="AF407" s="347">
        <f>AD407/'Laminate Schedule'!$E$86/10</f>
        <v>3.1969002581907782E-2</v>
      </c>
      <c r="AG407" s="347">
        <f>AE407/'Laminate Schedule'!$E$90/10</f>
        <v>2.3070541655516284E-2</v>
      </c>
      <c r="AH407" s="347">
        <f t="shared" si="120"/>
        <v>1648.2730948302067</v>
      </c>
      <c r="AK407" s="567">
        <f t="shared" si="121"/>
        <v>1</v>
      </c>
      <c r="AL407" s="567">
        <f t="shared" si="122"/>
        <v>1</v>
      </c>
      <c r="AM407" s="567">
        <f t="shared" si="123"/>
        <v>1</v>
      </c>
      <c r="AN407" s="347">
        <f>IF(SUM(AK407:AM407)=0,0,(AK407*'Laminate Schedule'!$D$83*'Laminate Schedule'!$C$83+AL407*'Laminate Schedule'!$D$84*'Laminate Schedule'!$C$84+AM407*'Laminate Schedule'!$D$85*'Laminate Schedule'!$C$85)/(AK407*'Laminate Schedule'!$D$83+AL407*'Laminate Schedule'!$D$84+AM407*'Laminate Schedule'!$D$85))</f>
        <v>15.145101562499997</v>
      </c>
      <c r="AO407" s="347">
        <f>AK407*'Laminate Schedule'!$L$12+AL407*'Laminate Schedule'!$L$13+AM407*'Laminate Schedule'!$L$14</f>
        <v>0.88</v>
      </c>
    </row>
    <row r="408" spans="1:41" s="244" customFormat="1">
      <c r="A408" s="567">
        <v>-543</v>
      </c>
      <c r="B408" s="347">
        <f>IF(ABS(A408)&lt;$C$17,$C$15,$C$16)*IF(ABS(A408)&lt;OutlineParameters!$C$46/2,1,0)</f>
        <v>6</v>
      </c>
      <c r="C408" s="347">
        <f t="shared" si="113"/>
        <v>6</v>
      </c>
      <c r="D408" s="348">
        <f t="shared" si="104"/>
        <v>6</v>
      </c>
      <c r="E408" s="349">
        <f>FlexTests!$C$16*($C$36-ABS(A408))*IF(ABS(A408)&lt;$C$36,1,0)/1000</f>
        <v>11.4</v>
      </c>
      <c r="F408" s="349">
        <f>IF(NOT(ISNA(I408)),FlexTests!$C$17*(A409-A408)*I408/1000000*($C$36+A408)/1000*IF(ABS(A408)&lt;$C$31/2-FlexTests!$C$18,0,1),0)</f>
        <v>0</v>
      </c>
      <c r="G408" s="349">
        <f>SUM(F$52:$F407)</f>
        <v>0</v>
      </c>
      <c r="H408" s="348">
        <f>CHOOSE(FlexTests!$C$15,E408,G408)</f>
        <v>11.4</v>
      </c>
      <c r="I408" s="347">
        <f>IF(ISNA(OutlineParameters!T471*2),OutlineParameters!S471*2,OutlineParameters!T471*2)</f>
        <v>275.22343947404914</v>
      </c>
      <c r="J408" s="347">
        <f>IF(ISNA(RockerConcaveParameters!O467),RockerConcaveParameters!N467,RockerConcaveParameters!O467)</f>
        <v>0.5678178457171833</v>
      </c>
      <c r="K408" s="347">
        <f t="shared" si="114"/>
        <v>0.21024991489986841</v>
      </c>
      <c r="L408" s="347">
        <f t="shared" si="115"/>
        <v>66.025665180526303</v>
      </c>
      <c r="M408" s="347">
        <f t="shared" si="116"/>
        <v>0</v>
      </c>
      <c r="N408" s="347">
        <f t="shared" si="105"/>
        <v>3.8333333333333335</v>
      </c>
      <c r="O408" s="347">
        <f t="shared" si="106"/>
        <v>41.755293151382631</v>
      </c>
      <c r="P408" s="350">
        <f t="shared" si="117"/>
        <v>111.82454158014212</v>
      </c>
      <c r="Q408" s="347">
        <f>MIN(IF(H408&gt;0,P408/H408,NA()),FlexTests!$C$20)</f>
        <v>9.8091703140475541</v>
      </c>
      <c r="R408" s="347">
        <f t="shared" si="107"/>
        <v>1.0194542127257349E-4</v>
      </c>
      <c r="S408" s="347">
        <f>SUM(R408:$R$952)</f>
        <v>0.1734091041245937</v>
      </c>
      <c r="T408" s="347">
        <f t="shared" si="108"/>
        <v>1.7340910412459371E-4</v>
      </c>
      <c r="U408" s="350">
        <f>SUM(T408:$T$952)*1000</f>
        <v>54.773959813326819</v>
      </c>
      <c r="V408" s="347">
        <f>R408*IF(ABS(A408)&lt;FlexTests!$C$19,0,1)</f>
        <v>1.0194542127257349E-4</v>
      </c>
      <c r="W408" s="347">
        <f>SUM(V408:$V$951)</f>
        <v>5.5980870300313061E-2</v>
      </c>
      <c r="X408" s="347">
        <f t="shared" si="118"/>
        <v>5.5980870300313061E-2</v>
      </c>
      <c r="Y408" s="350">
        <f>SUM($X408:X$951)</f>
        <v>7.7420235228949323</v>
      </c>
      <c r="Z408" s="347"/>
      <c r="AA408" s="347">
        <f t="shared" si="109"/>
        <v>3.1892726152390609</v>
      </c>
      <c r="AB408" s="347">
        <f t="shared" si="110"/>
        <v>2.8107273847609391</v>
      </c>
      <c r="AC408" s="347">
        <f t="shared" si="119"/>
        <v>7.3835451758887567</v>
      </c>
      <c r="AD408" s="347">
        <f t="shared" si="111"/>
        <v>4.9241532282422753</v>
      </c>
      <c r="AE408" s="347">
        <f t="shared" si="112"/>
        <v>4.3396893257875648</v>
      </c>
      <c r="AF408" s="347">
        <f>AD408/'Laminate Schedule'!$E$86/10</f>
        <v>3.2513174031362828E-2</v>
      </c>
      <c r="AG408" s="347">
        <f>AE408/'Laminate Schedule'!$E$90/10</f>
        <v>2.3405559360445093E-2</v>
      </c>
      <c r="AH408" s="347">
        <f t="shared" si="120"/>
        <v>1651.3406368442947</v>
      </c>
      <c r="AK408" s="567">
        <f t="shared" si="121"/>
        <v>1</v>
      </c>
      <c r="AL408" s="567">
        <f t="shared" si="122"/>
        <v>1</v>
      </c>
      <c r="AM408" s="567">
        <f t="shared" si="123"/>
        <v>1</v>
      </c>
      <c r="AN408" s="347">
        <f>IF(SUM(AK408:AM408)=0,0,(AK408*'Laminate Schedule'!$D$83*'Laminate Schedule'!$C$83+AL408*'Laminate Schedule'!$D$84*'Laminate Schedule'!$C$84+AM408*'Laminate Schedule'!$D$85*'Laminate Schedule'!$C$85)/(AK408*'Laminate Schedule'!$D$83+AL408*'Laminate Schedule'!$D$84+AM408*'Laminate Schedule'!$D$85))</f>
        <v>15.145101562499997</v>
      </c>
      <c r="AO408" s="347">
        <f>AK408*'Laminate Schedule'!$L$12+AL408*'Laminate Schedule'!$L$13+AM408*'Laminate Schedule'!$L$14</f>
        <v>0.88</v>
      </c>
    </row>
    <row r="409" spans="1:41" s="244" customFormat="1">
      <c r="A409" s="567">
        <v>-542</v>
      </c>
      <c r="B409" s="347">
        <f>IF(ABS(A409)&lt;$C$17,$C$15,$C$16)*IF(ABS(A409)&lt;OutlineParameters!$C$46/2,1,0)</f>
        <v>6</v>
      </c>
      <c r="C409" s="347">
        <f t="shared" si="113"/>
        <v>6</v>
      </c>
      <c r="D409" s="348">
        <f t="shared" si="104"/>
        <v>6</v>
      </c>
      <c r="E409" s="349">
        <f>FlexTests!$C$16*($C$36-ABS(A409))*IF(ABS(A409)&lt;$C$36,1,0)/1000</f>
        <v>11.6</v>
      </c>
      <c r="F409" s="349">
        <f>IF(NOT(ISNA(I409)),FlexTests!$C$17*(A410-A409)*I409/1000000*($C$36+A409)/1000*IF(ABS(A409)&lt;$C$31/2-FlexTests!$C$18,0,1),0)</f>
        <v>0</v>
      </c>
      <c r="G409" s="349">
        <f>SUM(F$52:$F408)</f>
        <v>0</v>
      </c>
      <c r="H409" s="348">
        <f>CHOOSE(FlexTests!$C$15,E409,G409)</f>
        <v>11.6</v>
      </c>
      <c r="I409" s="347">
        <f>IF(ISNA(OutlineParameters!T472*2),OutlineParameters!S472*2,OutlineParameters!T472*2)</f>
        <v>275.73447025717138</v>
      </c>
      <c r="J409" s="347">
        <f>IF(ISNA(RockerConcaveParameters!O468),RockerConcaveParameters!N468,RockerConcaveParameters!O468)</f>
        <v>0.57889969520607298</v>
      </c>
      <c r="K409" s="347">
        <f t="shared" si="114"/>
        <v>0.21894248295436289</v>
      </c>
      <c r="L409" s="347">
        <f t="shared" si="115"/>
        <v>66.148260652219605</v>
      </c>
      <c r="M409" s="347">
        <f t="shared" si="116"/>
        <v>0</v>
      </c>
      <c r="N409" s="347">
        <f t="shared" si="105"/>
        <v>3.8333333333333335</v>
      </c>
      <c r="O409" s="347">
        <f t="shared" si="106"/>
        <v>41.845185469482651</v>
      </c>
      <c r="P409" s="350">
        <f t="shared" si="117"/>
        <v>112.04572193798995</v>
      </c>
      <c r="Q409" s="347">
        <f>MIN(IF(H409&gt;0,P409/H409,NA()),FlexTests!$C$20)</f>
        <v>9.6591139601715472</v>
      </c>
      <c r="R409" s="347">
        <f t="shared" si="107"/>
        <v>1.0352916469599659E-4</v>
      </c>
      <c r="S409" s="347">
        <f>SUM(R409:$R$952)</f>
        <v>0.17330715870332111</v>
      </c>
      <c r="T409" s="347">
        <f t="shared" si="108"/>
        <v>1.7330715870332111E-4</v>
      </c>
      <c r="U409" s="350">
        <f>SUM(T409:$T$952)*1000</f>
        <v>54.600550709202224</v>
      </c>
      <c r="V409" s="347">
        <f>R409*IF(ABS(A409)&lt;FlexTests!$C$19,0,1)</f>
        <v>1.0352916469599659E-4</v>
      </c>
      <c r="W409" s="347">
        <f>SUM(V409:$V$951)</f>
        <v>5.5878924879040483E-2</v>
      </c>
      <c r="X409" s="347">
        <f t="shared" si="118"/>
        <v>5.5878924879040483E-2</v>
      </c>
      <c r="Y409" s="350">
        <f>SUM($X409:X$951)</f>
        <v>7.6860426525946188</v>
      </c>
      <c r="Z409" s="347"/>
      <c r="AA409" s="347">
        <f t="shared" si="109"/>
        <v>3.1929665650686911</v>
      </c>
      <c r="AB409" s="347">
        <f t="shared" si="110"/>
        <v>2.8070334349313089</v>
      </c>
      <c r="AC409" s="347">
        <f t="shared" si="119"/>
        <v>7.3981492613704596</v>
      </c>
      <c r="AD409" s="347">
        <f t="shared" si="111"/>
        <v>5.0064429421819598</v>
      </c>
      <c r="AE409" s="347">
        <f t="shared" si="112"/>
        <v>4.4013153418279849</v>
      </c>
      <c r="AF409" s="347">
        <f>AD409/'Laminate Schedule'!$E$86/10</f>
        <v>3.3056516138380704E-2</v>
      </c>
      <c r="AG409" s="347">
        <f>AE409/'Laminate Schedule'!$E$90/10</f>
        <v>2.3737931396390324E-2</v>
      </c>
      <c r="AH409" s="347">
        <f t="shared" si="120"/>
        <v>1654.4068215430284</v>
      </c>
      <c r="AK409" s="567">
        <f t="shared" si="121"/>
        <v>1</v>
      </c>
      <c r="AL409" s="567">
        <f t="shared" si="122"/>
        <v>1</v>
      </c>
      <c r="AM409" s="567">
        <f t="shared" si="123"/>
        <v>1</v>
      </c>
      <c r="AN409" s="347">
        <f>IF(SUM(AK409:AM409)=0,0,(AK409*'Laminate Schedule'!$D$83*'Laminate Schedule'!$C$83+AL409*'Laminate Schedule'!$D$84*'Laminate Schedule'!$C$84+AM409*'Laminate Schedule'!$D$85*'Laminate Schedule'!$C$85)/(AK409*'Laminate Schedule'!$D$83+AL409*'Laminate Schedule'!$D$84+AM409*'Laminate Schedule'!$D$85))</f>
        <v>15.145101562499997</v>
      </c>
      <c r="AO409" s="347">
        <f>AK409*'Laminate Schedule'!$L$12+AL409*'Laminate Schedule'!$L$13+AM409*'Laminate Schedule'!$L$14</f>
        <v>0.88</v>
      </c>
    </row>
    <row r="410" spans="1:41" s="244" customFormat="1">
      <c r="A410" s="567">
        <v>-541</v>
      </c>
      <c r="B410" s="347">
        <f>IF(ABS(A410)&lt;$C$17,$C$15,$C$16)*IF(ABS(A410)&lt;OutlineParameters!$C$46/2,1,0)</f>
        <v>6</v>
      </c>
      <c r="C410" s="347">
        <f t="shared" si="113"/>
        <v>6</v>
      </c>
      <c r="D410" s="348">
        <f t="shared" si="104"/>
        <v>6</v>
      </c>
      <c r="E410" s="349">
        <f>FlexTests!$C$16*($C$36-ABS(A410))*IF(ABS(A410)&lt;$C$36,1,0)/1000</f>
        <v>11.8</v>
      </c>
      <c r="F410" s="349">
        <f>IF(NOT(ISNA(I410)),FlexTests!$C$17*(A411-A410)*I410/1000000*($C$36+A410)/1000*IF(ABS(A410)&lt;$C$31/2-FlexTests!$C$18,0,1),0)</f>
        <v>0</v>
      </c>
      <c r="G410" s="349">
        <f>SUM(F$52:$F409)</f>
        <v>0</v>
      </c>
      <c r="H410" s="348">
        <f>CHOOSE(FlexTests!$C$15,E410,G410)</f>
        <v>11.8</v>
      </c>
      <c r="I410" s="347">
        <f>IF(ISNA(OutlineParameters!T473*2),OutlineParameters!S473*2,OutlineParameters!T473*2)</f>
        <v>276.2452936186217</v>
      </c>
      <c r="J410" s="347">
        <f>IF(ISNA(RockerConcaveParameters!O469),RockerConcaveParameters!N469,RockerConcaveParameters!O469)</f>
        <v>0.59002953800682645</v>
      </c>
      <c r="K410" s="347">
        <f t="shared" si="114"/>
        <v>0.22786348258706507</v>
      </c>
      <c r="L410" s="347">
        <f t="shared" si="115"/>
        <v>66.270806363783862</v>
      </c>
      <c r="M410" s="347">
        <f t="shared" si="116"/>
        <v>0</v>
      </c>
      <c r="N410" s="347">
        <f t="shared" si="105"/>
        <v>3.8333333333333335</v>
      </c>
      <c r="O410" s="347">
        <f t="shared" si="106"/>
        <v>41.935474744893995</v>
      </c>
      <c r="P410" s="350">
        <f t="shared" si="117"/>
        <v>112.26747792459825</v>
      </c>
      <c r="Q410" s="347">
        <f>MIN(IF(H410&gt;0,P410/H410,NA()),FlexTests!$C$20)</f>
        <v>9.5141930444574783</v>
      </c>
      <c r="R410" s="347">
        <f t="shared" si="107"/>
        <v>1.0510612884637158E-4</v>
      </c>
      <c r="S410" s="347">
        <f>SUM(R410:$R$952)</f>
        <v>0.17320362953862511</v>
      </c>
      <c r="T410" s="347">
        <f t="shared" si="108"/>
        <v>1.7320362953862512E-4</v>
      </c>
      <c r="U410" s="350">
        <f>SUM(T410:$T$952)*1000</f>
        <v>54.427243550498893</v>
      </c>
      <c r="V410" s="347">
        <f>R410*IF(ABS(A410)&lt;FlexTests!$C$19,0,1)</f>
        <v>1.0510612884637158E-4</v>
      </c>
      <c r="W410" s="347">
        <f>SUM(V410:$V$951)</f>
        <v>5.5775395714344485E-2</v>
      </c>
      <c r="X410" s="347">
        <f t="shared" si="118"/>
        <v>5.5775395714344485E-2</v>
      </c>
      <c r="Y410" s="350">
        <f>SUM($X410:X$951)</f>
        <v>7.630163727715578</v>
      </c>
      <c r="Z410" s="347"/>
      <c r="AA410" s="347">
        <f t="shared" si="109"/>
        <v>3.196676512668942</v>
      </c>
      <c r="AB410" s="347">
        <f t="shared" si="110"/>
        <v>2.803323487331058</v>
      </c>
      <c r="AC410" s="347">
        <f t="shared" si="119"/>
        <v>7.4127913544388475</v>
      </c>
      <c r="AD410" s="347">
        <f t="shared" si="111"/>
        <v>5.0886071178714571</v>
      </c>
      <c r="AE410" s="347">
        <f t="shared" si="112"/>
        <v>4.4624508594455916</v>
      </c>
      <c r="AF410" s="347">
        <f>AD410/'Laminate Schedule'!$E$86/10</f>
        <v>3.3599029342075162E-2</v>
      </c>
      <c r="AG410" s="347">
        <f>AE410/'Laminate Schedule'!$E$90/10</f>
        <v>2.4067657991823685E-2</v>
      </c>
      <c r="AH410" s="347">
        <f t="shared" si="120"/>
        <v>1657.4717617117303</v>
      </c>
      <c r="AK410" s="567">
        <f t="shared" si="121"/>
        <v>1</v>
      </c>
      <c r="AL410" s="567">
        <f t="shared" si="122"/>
        <v>1</v>
      </c>
      <c r="AM410" s="567">
        <f t="shared" si="123"/>
        <v>1</v>
      </c>
      <c r="AN410" s="347">
        <f>IF(SUM(AK410:AM410)=0,0,(AK410*'Laminate Schedule'!$D$83*'Laminate Schedule'!$C$83+AL410*'Laminate Schedule'!$D$84*'Laminate Schedule'!$C$84+AM410*'Laminate Schedule'!$D$85*'Laminate Schedule'!$C$85)/(AK410*'Laminate Schedule'!$D$83+AL410*'Laminate Schedule'!$D$84+AM410*'Laminate Schedule'!$D$85))</f>
        <v>15.145101562499997</v>
      </c>
      <c r="AO410" s="347">
        <f>AK410*'Laminate Schedule'!$L$12+AL410*'Laminate Schedule'!$L$13+AM410*'Laminate Schedule'!$L$14</f>
        <v>0.88</v>
      </c>
    </row>
    <row r="411" spans="1:41" s="244" customFormat="1">
      <c r="A411" s="567">
        <v>-540</v>
      </c>
      <c r="B411" s="347">
        <f>IF(ABS(A411)&lt;$C$17,$C$15,$C$16)*IF(ABS(A411)&lt;OutlineParameters!$C$46/2,1,0)</f>
        <v>6</v>
      </c>
      <c r="C411" s="347">
        <f t="shared" si="113"/>
        <v>6</v>
      </c>
      <c r="D411" s="348">
        <f t="shared" si="104"/>
        <v>6</v>
      </c>
      <c r="E411" s="349">
        <f>FlexTests!$C$16*($C$36-ABS(A411))*IF(ABS(A411)&lt;$C$36,1,0)/1000</f>
        <v>12</v>
      </c>
      <c r="F411" s="349">
        <f>IF(NOT(ISNA(I411)),FlexTests!$C$17*(A412-A411)*I411/1000000*($C$36+A411)/1000*IF(ABS(A411)&lt;$C$31/2-FlexTests!$C$18,0,1),0)</f>
        <v>0</v>
      </c>
      <c r="G411" s="349">
        <f>SUM(F$52:$F410)</f>
        <v>0</v>
      </c>
      <c r="H411" s="348">
        <f>CHOOSE(FlexTests!$C$15,E411,G411)</f>
        <v>12</v>
      </c>
      <c r="I411" s="347">
        <f>IF(ISNA(OutlineParameters!T474*2),OutlineParameters!S474*2,OutlineParameters!T474*2)</f>
        <v>276.75588257958674</v>
      </c>
      <c r="J411" s="347">
        <f>IF(ISNA(RockerConcaveParameters!O470),RockerConcaveParameters!N470,RockerConcaveParameters!O470)</f>
        <v>0.60120718221237757</v>
      </c>
      <c r="K411" s="347">
        <f t="shared" si="114"/>
        <v>0.2370159192555473</v>
      </c>
      <c r="L411" s="347">
        <f t="shared" si="115"/>
        <v>66.393295843044697</v>
      </c>
      <c r="M411" s="347">
        <f t="shared" si="116"/>
        <v>0</v>
      </c>
      <c r="N411" s="347">
        <f t="shared" si="105"/>
        <v>3.8333333333333335</v>
      </c>
      <c r="O411" s="347">
        <f t="shared" si="106"/>
        <v>42.026162657060901</v>
      </c>
      <c r="P411" s="350">
        <f t="shared" si="117"/>
        <v>112.48980775269447</v>
      </c>
      <c r="Q411" s="347">
        <f>MIN(IF(H411&gt;0,P411/H411,NA()),FlexTests!$C$20)</f>
        <v>9.3741506460578723</v>
      </c>
      <c r="R411" s="347">
        <f t="shared" si="107"/>
        <v>1.0667633130266918E-4</v>
      </c>
      <c r="S411" s="347">
        <f>SUM(R411:$R$952)</f>
        <v>0.17309852340977874</v>
      </c>
      <c r="T411" s="347">
        <f t="shared" si="108"/>
        <v>1.7309852340977874E-4</v>
      </c>
      <c r="U411" s="350">
        <f>SUM(T411:$T$952)*1000</f>
        <v>54.254039920960274</v>
      </c>
      <c r="V411" s="347">
        <f>R411*IF(ABS(A411)&lt;FlexTests!$C$19,0,1)</f>
        <v>1.0667633130266918E-4</v>
      </c>
      <c r="W411" s="347">
        <f>SUM(V411:$V$951)</f>
        <v>5.5670289585498113E-2</v>
      </c>
      <c r="X411" s="347">
        <f t="shared" si="118"/>
        <v>5.5670289585498113E-2</v>
      </c>
      <c r="Y411" s="350">
        <f>SUM($X411:X$951)</f>
        <v>7.5743883320012344</v>
      </c>
      <c r="Z411" s="347"/>
      <c r="AA411" s="347">
        <f t="shared" si="109"/>
        <v>3.2004023940707924</v>
      </c>
      <c r="AB411" s="347">
        <f t="shared" si="110"/>
        <v>2.7995976059292076</v>
      </c>
      <c r="AC411" s="347">
        <f t="shared" si="119"/>
        <v>7.4274713370839764</v>
      </c>
      <c r="AD411" s="347">
        <f t="shared" si="111"/>
        <v>5.1706465075269117</v>
      </c>
      <c r="AE411" s="347">
        <f t="shared" si="112"/>
        <v>4.523096723836022</v>
      </c>
      <c r="AF411" s="347">
        <f>AD411/'Laminate Schedule'!$E$86/10</f>
        <v>3.4140718609175141E-2</v>
      </c>
      <c r="AG411" s="347">
        <f>AE411/'Laminate Schedule'!$E$90/10</f>
        <v>2.4394743705199749E-2</v>
      </c>
      <c r="AH411" s="347">
        <f t="shared" si="120"/>
        <v>1660.5352954775203</v>
      </c>
      <c r="AK411" s="567">
        <f t="shared" si="121"/>
        <v>1</v>
      </c>
      <c r="AL411" s="567">
        <f t="shared" si="122"/>
        <v>1</v>
      </c>
      <c r="AM411" s="567">
        <f t="shared" si="123"/>
        <v>1</v>
      </c>
      <c r="AN411" s="347">
        <f>IF(SUM(AK411:AM411)=0,0,(AK411*'Laminate Schedule'!$D$83*'Laminate Schedule'!$C$83+AL411*'Laminate Schedule'!$D$84*'Laminate Schedule'!$C$84+AM411*'Laminate Schedule'!$D$85*'Laminate Schedule'!$C$85)/(AK411*'Laminate Schedule'!$D$83+AL411*'Laminate Schedule'!$D$84+AM411*'Laminate Schedule'!$D$85))</f>
        <v>15.145101562499997</v>
      </c>
      <c r="AO411" s="347">
        <f>AK411*'Laminate Schedule'!$L$12+AL411*'Laminate Schedule'!$L$13+AM411*'Laminate Schedule'!$L$14</f>
        <v>0.88</v>
      </c>
    </row>
    <row r="412" spans="1:41" s="244" customFormat="1">
      <c r="A412" s="567">
        <v>-539</v>
      </c>
      <c r="B412" s="347">
        <f>IF(ABS(A412)&lt;$C$17,$C$15,$C$16)*IF(ABS(A412)&lt;OutlineParameters!$C$46/2,1,0)</f>
        <v>6</v>
      </c>
      <c r="C412" s="347">
        <f t="shared" si="113"/>
        <v>6</v>
      </c>
      <c r="D412" s="348">
        <f t="shared" si="104"/>
        <v>6</v>
      </c>
      <c r="E412" s="349">
        <f>FlexTests!$C$16*($C$36-ABS(A412))*IF(ABS(A412)&lt;$C$36,1,0)/1000</f>
        <v>12.2</v>
      </c>
      <c r="F412" s="349">
        <f>IF(NOT(ISNA(I412)),FlexTests!$C$17*(A413-A412)*I412/1000000*($C$36+A412)/1000*IF(ABS(A412)&lt;$C$31/2-FlexTests!$C$18,0,1),0)</f>
        <v>0</v>
      </c>
      <c r="G412" s="349">
        <f>SUM(F$52:$F411)</f>
        <v>0</v>
      </c>
      <c r="H412" s="348">
        <f>CHOOSE(FlexTests!$C$15,E412,G412)</f>
        <v>12.2</v>
      </c>
      <c r="I412" s="347">
        <f>IF(ISNA(OutlineParameters!T475*2),OutlineParameters!S475*2,OutlineParameters!T475*2)</f>
        <v>277.26621016125318</v>
      </c>
      <c r="J412" s="347">
        <f>IF(ISNA(RockerConcaveParameters!O471),RockerConcaveParameters!N471,RockerConcaveParameters!O471)</f>
        <v>0.61243242783191243</v>
      </c>
      <c r="K412" s="347">
        <f t="shared" si="114"/>
        <v>0.24640279968255119</v>
      </c>
      <c r="L412" s="347">
        <f t="shared" si="115"/>
        <v>66.51572261782772</v>
      </c>
      <c r="M412" s="347">
        <f t="shared" si="116"/>
        <v>0</v>
      </c>
      <c r="N412" s="347">
        <f t="shared" si="105"/>
        <v>3.8333333333333335</v>
      </c>
      <c r="O412" s="347">
        <f t="shared" si="106"/>
        <v>42.117250887024198</v>
      </c>
      <c r="P412" s="350">
        <f t="shared" si="117"/>
        <v>112.7127096378678</v>
      </c>
      <c r="Q412" s="347">
        <f>MIN(IF(H412&gt;0,P412/H412,NA()),FlexTests!$C$20)</f>
        <v>9.2387466916285081</v>
      </c>
      <c r="R412" s="347">
        <f t="shared" si="107"/>
        <v>1.0823978980894979E-4</v>
      </c>
      <c r="S412" s="347">
        <f>SUM(R412:$R$952)</f>
        <v>0.17299184707847609</v>
      </c>
      <c r="T412" s="347">
        <f t="shared" si="108"/>
        <v>1.729918470784761E-4</v>
      </c>
      <c r="U412" s="350">
        <f>SUM(T412:$T$952)*1000</f>
        <v>54.080941397550497</v>
      </c>
      <c r="V412" s="347">
        <f>R412*IF(ABS(A412)&lt;FlexTests!$C$19,0,1)</f>
        <v>1.0823978980894979E-4</v>
      </c>
      <c r="W412" s="347">
        <f>SUM(V412:$V$951)</f>
        <v>5.5563613254195447E-2</v>
      </c>
      <c r="X412" s="347">
        <f t="shared" si="118"/>
        <v>5.5563613254195447E-2</v>
      </c>
      <c r="Y412" s="350">
        <f>SUM($X412:X$951)</f>
        <v>7.5187180424157356</v>
      </c>
      <c r="Z412" s="347"/>
      <c r="AA412" s="347">
        <f t="shared" si="109"/>
        <v>3.2041441426106374</v>
      </c>
      <c r="AB412" s="347">
        <f t="shared" si="110"/>
        <v>2.7958558573893626</v>
      </c>
      <c r="AC412" s="347">
        <f t="shared" si="119"/>
        <v>7.4421890914848614</v>
      </c>
      <c r="AD412" s="347">
        <f t="shared" si="111"/>
        <v>5.252561855029465</v>
      </c>
      <c r="AE412" s="347">
        <f t="shared" si="112"/>
        <v>4.5832538035317141</v>
      </c>
      <c r="AF412" s="347">
        <f>AD412/'Laminate Schedule'!$E$86/10</f>
        <v>3.4681588851375303E-2</v>
      </c>
      <c r="AG412" s="347">
        <f>AE412/'Laminate Schedule'!$E$90/10</f>
        <v>2.4719193220837144E-2</v>
      </c>
      <c r="AH412" s="347">
        <f t="shared" si="120"/>
        <v>1663.5972609675191</v>
      </c>
      <c r="AK412" s="567">
        <f t="shared" si="121"/>
        <v>1</v>
      </c>
      <c r="AL412" s="567">
        <f t="shared" si="122"/>
        <v>1</v>
      </c>
      <c r="AM412" s="567">
        <f t="shared" si="123"/>
        <v>1</v>
      </c>
      <c r="AN412" s="347">
        <f>IF(SUM(AK412:AM412)=0,0,(AK412*'Laminate Schedule'!$D$83*'Laminate Schedule'!$C$83+AL412*'Laminate Schedule'!$D$84*'Laminate Schedule'!$C$84+AM412*'Laminate Schedule'!$D$85*'Laminate Schedule'!$C$85)/(AK412*'Laminate Schedule'!$D$83+AL412*'Laminate Schedule'!$D$84+AM412*'Laminate Schedule'!$D$85))</f>
        <v>15.145101562499997</v>
      </c>
      <c r="AO412" s="347">
        <f>AK412*'Laminate Schedule'!$L$12+AL412*'Laminate Schedule'!$L$13+AM412*'Laminate Schedule'!$L$14</f>
        <v>0.88</v>
      </c>
    </row>
    <row r="413" spans="1:41" s="244" customFormat="1">
      <c r="A413" s="567">
        <v>-538</v>
      </c>
      <c r="B413" s="347">
        <f>IF(ABS(A413)&lt;$C$17,$C$15,$C$16)*IF(ABS(A413)&lt;OutlineParameters!$C$46/2,1,0)</f>
        <v>6</v>
      </c>
      <c r="C413" s="347">
        <f t="shared" si="113"/>
        <v>6</v>
      </c>
      <c r="D413" s="348">
        <f t="shared" si="104"/>
        <v>6</v>
      </c>
      <c r="E413" s="349">
        <f>FlexTests!$C$16*($C$36-ABS(A413))*IF(ABS(A413)&lt;$C$36,1,0)/1000</f>
        <v>12.4</v>
      </c>
      <c r="F413" s="349">
        <f>IF(NOT(ISNA(I413)),FlexTests!$C$17*(A414-A413)*I413/1000000*($C$36+A413)/1000*IF(ABS(A413)&lt;$C$31/2-FlexTests!$C$18,0,1),0)</f>
        <v>0</v>
      </c>
      <c r="G413" s="349">
        <f>SUM(F$52:$F412)</f>
        <v>0</v>
      </c>
      <c r="H413" s="348">
        <f>CHOOSE(FlexTests!$C$15,E413,G413)</f>
        <v>12.4</v>
      </c>
      <c r="I413" s="347">
        <f>IF(ISNA(OutlineParameters!T476*2),OutlineParameters!S476*2,OutlineParameters!T476*2)</f>
        <v>277.77629516117503</v>
      </c>
      <c r="J413" s="347">
        <f>IF(ISNA(RockerConcaveParameters!O472),RockerConcaveParameters!N472,RockerConcaveParameters!O472)</f>
        <v>0.62370526010437932</v>
      </c>
      <c r="K413" s="347">
        <f t="shared" si="114"/>
        <v>0.25602733174204395</v>
      </c>
      <c r="L413" s="347">
        <f t="shared" si="115"/>
        <v>66.6380911976362</v>
      </c>
      <c r="M413" s="347">
        <f t="shared" si="116"/>
        <v>0</v>
      </c>
      <c r="N413" s="347">
        <f t="shared" si="105"/>
        <v>3.8333333333333335</v>
      </c>
      <c r="O413" s="347">
        <f t="shared" si="106"/>
        <v>42.208748081455788</v>
      </c>
      <c r="P413" s="350">
        <f t="shared" si="117"/>
        <v>112.93619994416736</v>
      </c>
      <c r="Q413" s="347">
        <f>MIN(IF(H413&gt;0,P413/H413,NA()),FlexTests!$C$20)</f>
        <v>9.1077580600134969</v>
      </c>
      <c r="R413" s="347">
        <f t="shared" si="107"/>
        <v>1.0979650462942998E-4</v>
      </c>
      <c r="S413" s="347">
        <f>SUM(R413:$R$952)</f>
        <v>0.17288360728866714</v>
      </c>
      <c r="T413" s="347">
        <f t="shared" si="108"/>
        <v>1.7288360728866714E-4</v>
      </c>
      <c r="U413" s="350">
        <f>SUM(T413:$T$952)*1000</f>
        <v>53.907949550472026</v>
      </c>
      <c r="V413" s="347">
        <f>R413*IF(ABS(A413)&lt;FlexTests!$C$19,0,1)</f>
        <v>1.0979650462942998E-4</v>
      </c>
      <c r="W413" s="347">
        <f>SUM(V413:$V$951)</f>
        <v>5.5455373464386497E-2</v>
      </c>
      <c r="X413" s="347">
        <f t="shared" si="118"/>
        <v>5.5455373464386497E-2</v>
      </c>
      <c r="Y413" s="350">
        <f>SUM($X413:X$951)</f>
        <v>7.4631544291615413</v>
      </c>
      <c r="Z413" s="347"/>
      <c r="AA413" s="347">
        <f t="shared" si="109"/>
        <v>3.2079017533681267</v>
      </c>
      <c r="AB413" s="347">
        <f t="shared" si="110"/>
        <v>2.7920982466318733</v>
      </c>
      <c r="AC413" s="347">
        <f t="shared" si="119"/>
        <v>7.4569456981261082</v>
      </c>
      <c r="AD413" s="347">
        <f t="shared" si="111"/>
        <v>5.3343531456532896</v>
      </c>
      <c r="AE413" s="347">
        <f t="shared" si="112"/>
        <v>4.6429221372680196</v>
      </c>
      <c r="AF413" s="347">
        <f>AD413/'Laminate Schedule'!$E$86/10</f>
        <v>3.5221639971444008E-2</v>
      </c>
      <c r="AG413" s="347">
        <f>AE413/'Laminate Schedule'!$E$90/10</f>
        <v>2.5041006747650037E-2</v>
      </c>
      <c r="AH413" s="347">
        <f t="shared" si="120"/>
        <v>1666.6577709670501</v>
      </c>
      <c r="AK413" s="567">
        <f t="shared" si="121"/>
        <v>1</v>
      </c>
      <c r="AL413" s="567">
        <f t="shared" si="122"/>
        <v>1</v>
      </c>
      <c r="AM413" s="567">
        <f t="shared" si="123"/>
        <v>1</v>
      </c>
      <c r="AN413" s="347">
        <f>IF(SUM(AK413:AM413)=0,0,(AK413*'Laminate Schedule'!$D$83*'Laminate Schedule'!$C$83+AL413*'Laminate Schedule'!$D$84*'Laminate Schedule'!$C$84+AM413*'Laminate Schedule'!$D$85*'Laminate Schedule'!$C$85)/(AK413*'Laminate Schedule'!$D$83+AL413*'Laminate Schedule'!$D$84+AM413*'Laminate Schedule'!$D$85))</f>
        <v>15.145101562499997</v>
      </c>
      <c r="AO413" s="347">
        <f>AK413*'Laminate Schedule'!$L$12+AL413*'Laminate Schedule'!$L$13+AM413*'Laminate Schedule'!$L$14</f>
        <v>0.88</v>
      </c>
    </row>
    <row r="414" spans="1:41" s="244" customFormat="1">
      <c r="A414" s="567">
        <v>-537</v>
      </c>
      <c r="B414" s="347">
        <f>IF(ABS(A414)&lt;$C$17,$C$15,$C$16)*IF(ABS(A414)&lt;OutlineParameters!$C$46/2,1,0)</f>
        <v>6</v>
      </c>
      <c r="C414" s="347">
        <f t="shared" si="113"/>
        <v>6</v>
      </c>
      <c r="D414" s="348">
        <f t="shared" si="104"/>
        <v>6</v>
      </c>
      <c r="E414" s="349">
        <f>FlexTests!$C$16*($C$36-ABS(A414))*IF(ABS(A414)&lt;$C$36,1,0)/1000</f>
        <v>12.6</v>
      </c>
      <c r="F414" s="349">
        <f>IF(NOT(ISNA(I414)),FlexTests!$C$17*(A415-A414)*I414/1000000*($C$36+A414)/1000*IF(ABS(A414)&lt;$C$31/2-FlexTests!$C$18,0,1),0)</f>
        <v>0</v>
      </c>
      <c r="G414" s="349">
        <f>SUM(F$52:$F413)</f>
        <v>0</v>
      </c>
      <c r="H414" s="348">
        <f>CHOOSE(FlexTests!$C$15,E414,G414)</f>
        <v>12.6</v>
      </c>
      <c r="I414" s="347">
        <f>IF(ISNA(OutlineParameters!T477*2),OutlineParameters!S477*2,OutlineParameters!T477*2)</f>
        <v>278.28609534174973</v>
      </c>
      <c r="J414" s="347">
        <f>IF(ISNA(RockerConcaveParameters!O473),RockerConcaveParameters!N473,RockerConcaveParameters!O473)</f>
        <v>0.6350254067200426</v>
      </c>
      <c r="K414" s="347">
        <f t="shared" si="114"/>
        <v>0.26589247419145512</v>
      </c>
      <c r="L414" s="347">
        <f t="shared" si="115"/>
        <v>66.760391449736531</v>
      </c>
      <c r="M414" s="347">
        <f t="shared" si="116"/>
        <v>0</v>
      </c>
      <c r="N414" s="347">
        <f t="shared" si="105"/>
        <v>3.8333333333333335</v>
      </c>
      <c r="O414" s="347">
        <f t="shared" si="106"/>
        <v>42.300653633245467</v>
      </c>
      <c r="P414" s="350">
        <f t="shared" si="117"/>
        <v>113.16027089050678</v>
      </c>
      <c r="Q414" s="347">
        <f>MIN(IF(H414&gt;0,P414/H414,NA()),FlexTests!$C$20)</f>
        <v>8.9809738801989507</v>
      </c>
      <c r="R414" s="347">
        <f t="shared" si="107"/>
        <v>1.1134649909235093E-4</v>
      </c>
      <c r="S414" s="347">
        <f>SUM(R414:$R$952)</f>
        <v>0.1727738107840377</v>
      </c>
      <c r="T414" s="347">
        <f t="shared" si="108"/>
        <v>1.7277381078403771E-4</v>
      </c>
      <c r="U414" s="350">
        <f>SUM(T414:$T$952)*1000</f>
        <v>53.735065943183372</v>
      </c>
      <c r="V414" s="347">
        <f>R414*IF(ABS(A414)&lt;FlexTests!$C$19,0,1)</f>
        <v>1.1134649909235093E-4</v>
      </c>
      <c r="W414" s="347">
        <f>SUM(V414:$V$951)</f>
        <v>5.5345576959757066E-2</v>
      </c>
      <c r="X414" s="347">
        <f t="shared" si="118"/>
        <v>5.5345576959757066E-2</v>
      </c>
      <c r="Y414" s="350">
        <f>SUM($X414:X$951)</f>
        <v>7.4076990556971545</v>
      </c>
      <c r="Z414" s="347"/>
      <c r="AA414" s="347">
        <f t="shared" si="109"/>
        <v>3.2116751355733477</v>
      </c>
      <c r="AB414" s="347">
        <f t="shared" si="110"/>
        <v>2.7883248644266523</v>
      </c>
      <c r="AC414" s="347">
        <f t="shared" si="119"/>
        <v>7.471740643238542</v>
      </c>
      <c r="AD414" s="347">
        <f t="shared" si="111"/>
        <v>5.4160213316350028</v>
      </c>
      <c r="AE414" s="347">
        <f t="shared" si="112"/>
        <v>4.7021028926598101</v>
      </c>
      <c r="AF414" s="347">
        <f>AD414/'Laminate Schedule'!$E$86/10</f>
        <v>3.5760878256804386E-2</v>
      </c>
      <c r="AG414" s="347">
        <f>AE414/'Laminate Schedule'!$E$90/10</f>
        <v>2.5360190583019897E-2</v>
      </c>
      <c r="AH414" s="347">
        <f t="shared" si="120"/>
        <v>1669.7165720504984</v>
      </c>
      <c r="AK414" s="567">
        <f t="shared" si="121"/>
        <v>1</v>
      </c>
      <c r="AL414" s="567">
        <f t="shared" si="122"/>
        <v>1</v>
      </c>
      <c r="AM414" s="567">
        <f t="shared" si="123"/>
        <v>1</v>
      </c>
      <c r="AN414" s="347">
        <f>IF(SUM(AK414:AM414)=0,0,(AK414*'Laminate Schedule'!$D$83*'Laminate Schedule'!$C$83+AL414*'Laminate Schedule'!$D$84*'Laminate Schedule'!$C$84+AM414*'Laminate Schedule'!$D$85*'Laminate Schedule'!$C$85)/(AK414*'Laminate Schedule'!$D$83+AL414*'Laminate Schedule'!$D$84+AM414*'Laminate Schedule'!$D$85))</f>
        <v>15.145101562499997</v>
      </c>
      <c r="AO414" s="347">
        <f>AK414*'Laminate Schedule'!$L$12+AL414*'Laminate Schedule'!$L$13+AM414*'Laminate Schedule'!$L$14</f>
        <v>0.88</v>
      </c>
    </row>
    <row r="415" spans="1:41" s="244" customFormat="1">
      <c r="A415" s="567">
        <v>-536</v>
      </c>
      <c r="B415" s="347">
        <f>IF(ABS(A415)&lt;$C$17,$C$15,$C$16)*IF(ABS(A415)&lt;OutlineParameters!$C$46/2,1,0)</f>
        <v>6</v>
      </c>
      <c r="C415" s="347">
        <f t="shared" si="113"/>
        <v>6</v>
      </c>
      <c r="D415" s="348">
        <f t="shared" si="104"/>
        <v>6</v>
      </c>
      <c r="E415" s="349">
        <f>FlexTests!$C$16*($C$36-ABS(A415))*IF(ABS(A415)&lt;$C$36,1,0)/1000</f>
        <v>12.8</v>
      </c>
      <c r="F415" s="349">
        <f>IF(NOT(ISNA(I415)),FlexTests!$C$17*(A416-A415)*I415/1000000*($C$36+A415)/1000*IF(ABS(A415)&lt;$C$31/2-FlexTests!$C$18,0,1),0)</f>
        <v>0</v>
      </c>
      <c r="G415" s="349">
        <f>SUM(F$52:$F414)</f>
        <v>0</v>
      </c>
      <c r="H415" s="348">
        <f>CHOOSE(FlexTests!$C$15,E415,G415)</f>
        <v>12.8</v>
      </c>
      <c r="I415" s="347">
        <f>IF(ISNA(OutlineParameters!T478*2),OutlineParameters!S478*2,OutlineParameters!T478*2)</f>
        <v>278.79562950053116</v>
      </c>
      <c r="J415" s="347">
        <f>IF(ISNA(RockerConcaveParameters!O474),RockerConcaveParameters!N474,RockerConcaveParameters!O474)</f>
        <v>0.64639284919574902</v>
      </c>
      <c r="K415" s="347">
        <f t="shared" si="114"/>
        <v>0.27600146255968111</v>
      </c>
      <c r="L415" s="347">
        <f t="shared" si="115"/>
        <v>66.882627883631969</v>
      </c>
      <c r="M415" s="347">
        <f t="shared" si="116"/>
        <v>0</v>
      </c>
      <c r="N415" s="347">
        <f t="shared" si="105"/>
        <v>3.8333333333333335</v>
      </c>
      <c r="O415" s="347">
        <f t="shared" si="106"/>
        <v>42.392976238973851</v>
      </c>
      <c r="P415" s="350">
        <f t="shared" si="117"/>
        <v>113.38493891849882</v>
      </c>
      <c r="Q415" s="347">
        <f>MIN(IF(H415&gt;0,P415/H415,NA()),FlexTests!$C$20)</f>
        <v>8.8581983530077189</v>
      </c>
      <c r="R415" s="347">
        <f t="shared" si="107"/>
        <v>1.1288977285775716E-4</v>
      </c>
      <c r="S415" s="347">
        <f>SUM(R415:$R$952)</f>
        <v>0.17266246428494536</v>
      </c>
      <c r="T415" s="347">
        <f t="shared" si="108"/>
        <v>1.7266246428494536E-4</v>
      </c>
      <c r="U415" s="350">
        <f>SUM(T415:$T$952)*1000</f>
        <v>53.562292132399335</v>
      </c>
      <c r="V415" s="347">
        <f>R415*IF(ABS(A415)&lt;FlexTests!$C$19,0,1)</f>
        <v>1.1288977285775716E-4</v>
      </c>
      <c r="W415" s="347">
        <f>SUM(V415:$V$951)</f>
        <v>5.5234230460664724E-2</v>
      </c>
      <c r="X415" s="347">
        <f t="shared" si="118"/>
        <v>5.5234230460664724E-2</v>
      </c>
      <c r="Y415" s="350">
        <f>SUM($X415:X$951)</f>
        <v>7.3523534787373972</v>
      </c>
      <c r="Z415" s="347"/>
      <c r="AA415" s="347">
        <f t="shared" si="109"/>
        <v>3.2154642830652498</v>
      </c>
      <c r="AB415" s="347">
        <f t="shared" si="110"/>
        <v>2.7845357169347502</v>
      </c>
      <c r="AC415" s="347">
        <f t="shared" si="119"/>
        <v>7.4865750124281369</v>
      </c>
      <c r="AD415" s="347">
        <f t="shared" si="111"/>
        <v>5.497566344411255</v>
      </c>
      <c r="AE415" s="347">
        <f t="shared" si="112"/>
        <v>4.7607961073784715</v>
      </c>
      <c r="AF415" s="347">
        <f>AD415/'Laminate Schedule'!$E$86/10</f>
        <v>3.6299303254746701E-2</v>
      </c>
      <c r="AG415" s="347">
        <f>AE415/'Laminate Schedule'!$E$90/10</f>
        <v>2.5676744930122536E-2</v>
      </c>
      <c r="AH415" s="347">
        <f t="shared" si="120"/>
        <v>1672.773777003187</v>
      </c>
      <c r="AK415" s="567">
        <f t="shared" si="121"/>
        <v>1</v>
      </c>
      <c r="AL415" s="567">
        <f t="shared" si="122"/>
        <v>1</v>
      </c>
      <c r="AM415" s="567">
        <f t="shared" si="123"/>
        <v>1</v>
      </c>
      <c r="AN415" s="347">
        <f>IF(SUM(AK415:AM415)=0,0,(AK415*'Laminate Schedule'!$D$83*'Laminate Schedule'!$C$83+AL415*'Laminate Schedule'!$D$84*'Laminate Schedule'!$C$84+AM415*'Laminate Schedule'!$D$85*'Laminate Schedule'!$C$85)/(AK415*'Laminate Schedule'!$D$83+AL415*'Laminate Schedule'!$D$84+AM415*'Laminate Schedule'!$D$85))</f>
        <v>15.145101562499997</v>
      </c>
      <c r="AO415" s="347">
        <f>AK415*'Laminate Schedule'!$L$12+AL415*'Laminate Schedule'!$L$13+AM415*'Laminate Schedule'!$L$14</f>
        <v>0.88</v>
      </c>
    </row>
    <row r="416" spans="1:41" s="244" customFormat="1">
      <c r="A416" s="567">
        <v>-535</v>
      </c>
      <c r="B416" s="347">
        <f>IF(ABS(A416)&lt;$C$17,$C$15,$C$16)*IF(ABS(A416)&lt;OutlineParameters!$C$46/2,1,0)</f>
        <v>6</v>
      </c>
      <c r="C416" s="347">
        <f t="shared" si="113"/>
        <v>6</v>
      </c>
      <c r="D416" s="348">
        <f t="shared" si="104"/>
        <v>6</v>
      </c>
      <c r="E416" s="349">
        <f>FlexTests!$C$16*($C$36-ABS(A416))*IF(ABS(A416)&lt;$C$36,1,0)/1000</f>
        <v>13</v>
      </c>
      <c r="F416" s="349">
        <f>IF(NOT(ISNA(I416)),FlexTests!$C$17*(A417-A416)*I416/1000000*($C$36+A416)/1000*IF(ABS(A416)&lt;$C$31/2-FlexTests!$C$18,0,1),0)</f>
        <v>0</v>
      </c>
      <c r="G416" s="349">
        <f>SUM(F$52:$F415)</f>
        <v>0</v>
      </c>
      <c r="H416" s="348">
        <f>CHOOSE(FlexTests!$C$15,E416,G416)</f>
        <v>13</v>
      </c>
      <c r="I416" s="347">
        <f>IF(ISNA(OutlineParameters!T479*2),OutlineParameters!S479*2,OutlineParameters!T479*2)</f>
        <v>279.30487065870608</v>
      </c>
      <c r="J416" s="347">
        <f>IF(ISNA(RockerConcaveParameters!O475),RockerConcaveParameters!N475,RockerConcaveParameters!O475)</f>
        <v>0.65780737073575246</v>
      </c>
      <c r="K416" s="347">
        <f t="shared" si="114"/>
        <v>0.28635733733015944</v>
      </c>
      <c r="L416" s="347">
        <f t="shared" si="115"/>
        <v>67.004794027148137</v>
      </c>
      <c r="M416" s="347">
        <f t="shared" si="116"/>
        <v>0</v>
      </c>
      <c r="N416" s="347">
        <f t="shared" si="105"/>
        <v>3.8333333333333335</v>
      </c>
      <c r="O416" s="347">
        <f t="shared" si="106"/>
        <v>42.485717639437269</v>
      </c>
      <c r="P416" s="350">
        <f t="shared" si="117"/>
        <v>113.61020233724889</v>
      </c>
      <c r="Q416" s="347">
        <f>MIN(IF(H416&gt;0,P416/H416,NA()),FlexTests!$C$20)</f>
        <v>8.7392463336345294</v>
      </c>
      <c r="R416" s="347">
        <f t="shared" si="107"/>
        <v>1.1442634316775392E-4</v>
      </c>
      <c r="S416" s="347">
        <f>SUM(R416:$R$952)</f>
        <v>0.17254957451208761</v>
      </c>
      <c r="T416" s="347">
        <f t="shared" si="108"/>
        <v>1.7254957451208759E-4</v>
      </c>
      <c r="U416" s="350">
        <f>SUM(T416:$T$952)*1000</f>
        <v>53.389629668114381</v>
      </c>
      <c r="V416" s="347">
        <f>R416*IF(ABS(A416)&lt;FlexTests!$C$19,0,1)</f>
        <v>1.1442634316775392E-4</v>
      </c>
      <c r="W416" s="347">
        <f>SUM(V416:$V$951)</f>
        <v>5.5121340687806962E-2</v>
      </c>
      <c r="X416" s="347">
        <f t="shared" si="118"/>
        <v>5.5121340687806962E-2</v>
      </c>
      <c r="Y416" s="350">
        <f>SUM($X416:X$951)</f>
        <v>7.297119248276732</v>
      </c>
      <c r="Z416" s="347"/>
      <c r="AA416" s="347">
        <f t="shared" si="109"/>
        <v>3.219269123578584</v>
      </c>
      <c r="AB416" s="347">
        <f t="shared" si="110"/>
        <v>2.780730876421416</v>
      </c>
      <c r="AC416" s="347">
        <f t="shared" si="119"/>
        <v>7.5014486940485918</v>
      </c>
      <c r="AD416" s="347">
        <f t="shared" si="111"/>
        <v>5.5789888478107477</v>
      </c>
      <c r="AE416" s="347">
        <f t="shared" si="112"/>
        <v>4.8190026843959171</v>
      </c>
      <c r="AF416" s="347">
        <f>AD416/'Laminate Schedule'!$E$86/10</f>
        <v>3.6836919348395745E-2</v>
      </c>
      <c r="AG416" s="347">
        <f>AE416/'Laminate Schedule'!$E$90/10</f>
        <v>2.5990674659021485E-2</v>
      </c>
      <c r="AH416" s="347">
        <f t="shared" si="120"/>
        <v>1675.8292239522366</v>
      </c>
      <c r="AK416" s="567">
        <f t="shared" si="121"/>
        <v>1</v>
      </c>
      <c r="AL416" s="567">
        <f t="shared" si="122"/>
        <v>1</v>
      </c>
      <c r="AM416" s="567">
        <f t="shared" si="123"/>
        <v>1</v>
      </c>
      <c r="AN416" s="347">
        <f>IF(SUM(AK416:AM416)=0,0,(AK416*'Laminate Schedule'!$D$83*'Laminate Schedule'!$C$83+AL416*'Laminate Schedule'!$D$84*'Laminate Schedule'!$C$84+AM416*'Laminate Schedule'!$D$85*'Laminate Schedule'!$C$85)/(AK416*'Laminate Schedule'!$D$83+AL416*'Laminate Schedule'!$D$84+AM416*'Laminate Schedule'!$D$85))</f>
        <v>15.145101562499997</v>
      </c>
      <c r="AO416" s="347">
        <f>AK416*'Laminate Schedule'!$L$12+AL416*'Laminate Schedule'!$L$13+AM416*'Laminate Schedule'!$L$14</f>
        <v>0.88</v>
      </c>
    </row>
    <row r="417" spans="1:41" s="244" customFormat="1">
      <c r="A417" s="567">
        <v>-534</v>
      </c>
      <c r="B417" s="347">
        <f>IF(ABS(A417)&lt;$C$17,$C$15,$C$16)*IF(ABS(A417)&lt;OutlineParameters!$C$46/2,1,0)</f>
        <v>6</v>
      </c>
      <c r="C417" s="347">
        <f t="shared" si="113"/>
        <v>6</v>
      </c>
      <c r="D417" s="348">
        <f t="shared" si="104"/>
        <v>6</v>
      </c>
      <c r="E417" s="349">
        <f>FlexTests!$C$16*($C$36-ABS(A417))*IF(ABS(A417)&lt;$C$36,1,0)/1000</f>
        <v>13.2</v>
      </c>
      <c r="F417" s="349">
        <f>IF(NOT(ISNA(I417)),FlexTests!$C$17*(A418-A417)*I417/1000000*($C$36+A417)/1000*IF(ABS(A417)&lt;$C$31/2-FlexTests!$C$18,0,1),0)</f>
        <v>0</v>
      </c>
      <c r="G417" s="349">
        <f>SUM(F$52:$F416)</f>
        <v>0</v>
      </c>
      <c r="H417" s="348">
        <f>CHOOSE(FlexTests!$C$15,E417,G417)</f>
        <v>13.2</v>
      </c>
      <c r="I417" s="347">
        <f>IF(ISNA(OutlineParameters!T480*2),OutlineParameters!S480*2,OutlineParameters!T480*2)</f>
        <v>279.81379183746105</v>
      </c>
      <c r="J417" s="347">
        <f>IF(ISNA(RockerConcaveParameters!O476),RockerConcaveParameters!N476,RockerConcaveParameters!O476)</f>
        <v>0.66926874642711021</v>
      </c>
      <c r="K417" s="347">
        <f t="shared" si="114"/>
        <v>0.29696313659771056</v>
      </c>
      <c r="L417" s="347">
        <f t="shared" si="115"/>
        <v>67.126883408110629</v>
      </c>
      <c r="M417" s="347">
        <f t="shared" si="116"/>
        <v>0</v>
      </c>
      <c r="N417" s="347">
        <f t="shared" si="105"/>
        <v>3.8333333333333335</v>
      </c>
      <c r="O417" s="347">
        <f t="shared" si="106"/>
        <v>42.578879570243721</v>
      </c>
      <c r="P417" s="350">
        <f t="shared" si="117"/>
        <v>113.8360594482854</v>
      </c>
      <c r="Q417" s="347">
        <f>MIN(IF(H417&gt;0,P417/H417,NA()),FlexTests!$C$20)</f>
        <v>8.6239438975973783</v>
      </c>
      <c r="R417" s="347">
        <f t="shared" si="107"/>
        <v>1.1595622743772706E-4</v>
      </c>
      <c r="S417" s="347">
        <f>SUM(R417:$R$952)</f>
        <v>0.17243514816891983</v>
      </c>
      <c r="T417" s="347">
        <f t="shared" si="108"/>
        <v>1.7243514816891984E-4</v>
      </c>
      <c r="U417" s="350">
        <f>SUM(T417:$T$952)*1000</f>
        <v>53.217080093602299</v>
      </c>
      <c r="V417" s="347">
        <f>R417*IF(ABS(A417)&lt;FlexTests!$C$19,0,1)</f>
        <v>1.1595622743772706E-4</v>
      </c>
      <c r="W417" s="347">
        <f>SUM(V417:$V$951)</f>
        <v>5.500691434463921E-2</v>
      </c>
      <c r="X417" s="347">
        <f t="shared" si="118"/>
        <v>5.500691434463921E-2</v>
      </c>
      <c r="Y417" s="350">
        <f>SUM($X417:X$951)</f>
        <v>7.2419979075889254</v>
      </c>
      <c r="Z417" s="347"/>
      <c r="AA417" s="347">
        <f t="shared" si="109"/>
        <v>3.2230895821423702</v>
      </c>
      <c r="AB417" s="347">
        <f t="shared" si="110"/>
        <v>2.7769104178576298</v>
      </c>
      <c r="AC417" s="347">
        <f t="shared" si="119"/>
        <v>7.5163615759533089</v>
      </c>
      <c r="AD417" s="347">
        <f t="shared" si="111"/>
        <v>5.6602894970341131</v>
      </c>
      <c r="AE417" s="347">
        <f t="shared" si="112"/>
        <v>4.8767235510582374</v>
      </c>
      <c r="AF417" s="347">
        <f>AD417/'Laminate Schedule'!$E$86/10</f>
        <v>3.7373730863906933E-2</v>
      </c>
      <c r="AG417" s="347">
        <f>AE417/'Laminate Schedule'!$E$90/10</f>
        <v>2.6301984771239274E-2</v>
      </c>
      <c r="AH417" s="347">
        <f t="shared" si="120"/>
        <v>1678.8827510247663</v>
      </c>
      <c r="AK417" s="567">
        <f t="shared" si="121"/>
        <v>1</v>
      </c>
      <c r="AL417" s="567">
        <f t="shared" si="122"/>
        <v>1</v>
      </c>
      <c r="AM417" s="567">
        <f t="shared" si="123"/>
        <v>1</v>
      </c>
      <c r="AN417" s="347">
        <f>IF(SUM(AK417:AM417)=0,0,(AK417*'Laminate Schedule'!$D$83*'Laminate Schedule'!$C$83+AL417*'Laminate Schedule'!$D$84*'Laminate Schedule'!$C$84+AM417*'Laminate Schedule'!$D$85*'Laminate Schedule'!$C$85)/(AK417*'Laminate Schedule'!$D$83+AL417*'Laminate Schedule'!$D$84+AM417*'Laminate Schedule'!$D$85))</f>
        <v>15.145101562499997</v>
      </c>
      <c r="AO417" s="347">
        <f>AK417*'Laminate Schedule'!$L$12+AL417*'Laminate Schedule'!$L$13+AM417*'Laminate Schedule'!$L$14</f>
        <v>0.88</v>
      </c>
    </row>
    <row r="418" spans="1:41" s="244" customFormat="1">
      <c r="A418" s="567">
        <v>-533</v>
      </c>
      <c r="B418" s="347">
        <f>IF(ABS(A418)&lt;$C$17,$C$15,$C$16)*IF(ABS(A418)&lt;OutlineParameters!$C$46/2,1,0)</f>
        <v>6</v>
      </c>
      <c r="C418" s="347">
        <f t="shared" si="113"/>
        <v>6</v>
      </c>
      <c r="D418" s="348">
        <f t="shared" si="104"/>
        <v>6</v>
      </c>
      <c r="E418" s="349">
        <f>FlexTests!$C$16*($C$36-ABS(A418))*IF(ABS(A418)&lt;$C$36,1,0)/1000</f>
        <v>13.4</v>
      </c>
      <c r="F418" s="349">
        <f>IF(NOT(ISNA(I418)),FlexTests!$C$17*(A419-A418)*I418/1000000*($C$36+A418)/1000*IF(ABS(A418)&lt;$C$31/2-FlexTests!$C$18,0,1),0)</f>
        <v>0</v>
      </c>
      <c r="G418" s="349">
        <f>SUM(F$52:$F417)</f>
        <v>0</v>
      </c>
      <c r="H418" s="348">
        <f>CHOOSE(FlexTests!$C$15,E418,G418)</f>
        <v>13.4</v>
      </c>
      <c r="I418" s="347">
        <f>IF(ISNA(OutlineParameters!T481*2),OutlineParameters!S481*2,OutlineParameters!T481*2)</f>
        <v>280.32241183435008</v>
      </c>
      <c r="J418" s="347">
        <f>IF(ISNA(RockerConcaveParameters!O477),RockerConcaveParameters!N477,RockerConcaveParameters!O477)</f>
        <v>0.68077695219169254</v>
      </c>
      <c r="K418" s="347">
        <f t="shared" si="114"/>
        <v>0.30782213420909094</v>
      </c>
      <c r="L418" s="347">
        <f t="shared" si="115"/>
        <v>67.248900536022745</v>
      </c>
      <c r="M418" s="347">
        <f t="shared" si="116"/>
        <v>0</v>
      </c>
      <c r="N418" s="347">
        <f t="shared" si="105"/>
        <v>3.8333333333333335</v>
      </c>
      <c r="O418" s="347">
        <f t="shared" si="106"/>
        <v>42.672470796952545</v>
      </c>
      <c r="P418" s="350">
        <f t="shared" si="117"/>
        <v>114.0625268005177</v>
      </c>
      <c r="Q418" s="347">
        <f>MIN(IF(H418&gt;0,P418/H418,NA()),FlexTests!$C$20)</f>
        <v>8.5121288657102756</v>
      </c>
      <c r="R418" s="347">
        <f t="shared" si="107"/>
        <v>1.1747942445142449E-4</v>
      </c>
      <c r="S418" s="347">
        <f>SUM(R418:$R$952)</f>
        <v>0.1723191919414821</v>
      </c>
      <c r="T418" s="347">
        <f t="shared" si="108"/>
        <v>1.7231919194148209E-4</v>
      </c>
      <c r="U418" s="350">
        <f>SUM(T418:$T$952)*1000</f>
        <v>53.044644945433376</v>
      </c>
      <c r="V418" s="347">
        <f>R418*IF(ABS(A418)&lt;FlexTests!$C$19,0,1)</f>
        <v>1.1747942445142449E-4</v>
      </c>
      <c r="W418" s="347">
        <f>SUM(V418:$V$951)</f>
        <v>5.4890958117201481E-2</v>
      </c>
      <c r="X418" s="347">
        <f t="shared" si="118"/>
        <v>5.4890958117201481E-2</v>
      </c>
      <c r="Y418" s="350">
        <f>SUM($X418:X$951)</f>
        <v>7.1869909932442866</v>
      </c>
      <c r="Z418" s="347"/>
      <c r="AA418" s="347">
        <f t="shared" si="109"/>
        <v>3.2269256507305641</v>
      </c>
      <c r="AB418" s="347">
        <f t="shared" si="110"/>
        <v>2.7730743492694359</v>
      </c>
      <c r="AC418" s="347">
        <f t="shared" si="119"/>
        <v>7.5313147508328386</v>
      </c>
      <c r="AD418" s="347">
        <f t="shared" si="111"/>
        <v>5.7414681433952612</v>
      </c>
      <c r="AE418" s="347">
        <f t="shared" si="112"/>
        <v>4.9339587455299556</v>
      </c>
      <c r="AF418" s="347">
        <f>AD418/'Laminate Schedule'!$E$86/10</f>
        <v>3.7909736819536514E-2</v>
      </c>
      <c r="AG418" s="347">
        <f>AE418/'Laminate Schedule'!$E$90/10</f>
        <v>2.6610675472611384E-2</v>
      </c>
      <c r="AH418" s="347">
        <f t="shared" si="120"/>
        <v>1681.9344710061005</v>
      </c>
      <c r="AK418" s="567">
        <f t="shared" si="121"/>
        <v>1</v>
      </c>
      <c r="AL418" s="567">
        <f t="shared" si="122"/>
        <v>1</v>
      </c>
      <c r="AM418" s="567">
        <f t="shared" si="123"/>
        <v>1</v>
      </c>
      <c r="AN418" s="347">
        <f>IF(SUM(AK418:AM418)=0,0,(AK418*'Laminate Schedule'!$D$83*'Laminate Schedule'!$C$83+AL418*'Laminate Schedule'!$D$84*'Laminate Schedule'!$C$84+AM418*'Laminate Schedule'!$D$85*'Laminate Schedule'!$C$85)/(AK418*'Laminate Schedule'!$D$83+AL418*'Laminate Schedule'!$D$84+AM418*'Laminate Schedule'!$D$85))</f>
        <v>15.145101562499997</v>
      </c>
      <c r="AO418" s="347">
        <f>AK418*'Laminate Schedule'!$L$12+AL418*'Laminate Schedule'!$L$13+AM418*'Laminate Schedule'!$L$14</f>
        <v>0.88</v>
      </c>
    </row>
    <row r="419" spans="1:41" s="244" customFormat="1">
      <c r="A419" s="567">
        <v>-532</v>
      </c>
      <c r="B419" s="347">
        <f>IF(ABS(A419)&lt;$C$17,$C$15,$C$16)*IF(ABS(A419)&lt;OutlineParameters!$C$46/2,1,0)</f>
        <v>6</v>
      </c>
      <c r="C419" s="347">
        <f t="shared" si="113"/>
        <v>6</v>
      </c>
      <c r="D419" s="348">
        <f t="shared" si="104"/>
        <v>6</v>
      </c>
      <c r="E419" s="349">
        <f>FlexTests!$C$16*($C$36-ABS(A419))*IF(ABS(A419)&lt;$C$36,1,0)/1000</f>
        <v>13.6</v>
      </c>
      <c r="F419" s="349">
        <f>IF(NOT(ISNA(I419)),FlexTests!$C$17*(A420-A419)*I419/1000000*($C$36+A419)/1000*IF(ABS(A419)&lt;$C$31/2-FlexTests!$C$18,0,1),0)</f>
        <v>0</v>
      </c>
      <c r="G419" s="349">
        <f>SUM(F$52:$F418)</f>
        <v>0</v>
      </c>
      <c r="H419" s="348">
        <f>CHOOSE(FlexTests!$C$15,E419,G419)</f>
        <v>13.6</v>
      </c>
      <c r="I419" s="347">
        <f>IF(ISNA(OutlineParameters!T482*2),OutlineParameters!S482*2,OutlineParameters!T482*2)</f>
        <v>280.83068841177067</v>
      </c>
      <c r="J419" s="347">
        <f>IF(ISNA(RockerConcaveParameters!O478),RockerConcaveParameters!N478,RockerConcaveParameters!O478)</f>
        <v>0.69233168555338176</v>
      </c>
      <c r="K419" s="347">
        <f t="shared" si="114"/>
        <v>0.31893730219682409</v>
      </c>
      <c r="L419" s="347">
        <f t="shared" si="115"/>
        <v>67.370835278150835</v>
      </c>
      <c r="M419" s="347">
        <f t="shared" si="116"/>
        <v>0</v>
      </c>
      <c r="N419" s="347">
        <f t="shared" si="105"/>
        <v>3.8333333333333335</v>
      </c>
      <c r="O419" s="347">
        <f t="shared" si="106"/>
        <v>42.766490733388352</v>
      </c>
      <c r="P419" s="350">
        <f t="shared" si="117"/>
        <v>114.28959664706935</v>
      </c>
      <c r="Q419" s="347">
        <f>MIN(IF(H419&gt;0,P419/H419,NA()),FlexTests!$C$20)</f>
        <v>8.40364681228451</v>
      </c>
      <c r="R419" s="347">
        <f t="shared" si="107"/>
        <v>1.1899595762856108E-4</v>
      </c>
      <c r="S419" s="347">
        <f>SUM(R419:$R$952)</f>
        <v>0.17220171251703068</v>
      </c>
      <c r="T419" s="347">
        <f t="shared" si="108"/>
        <v>1.7220171251703067E-4</v>
      </c>
      <c r="U419" s="350">
        <f>SUM(T419:$T$952)*1000</f>
        <v>52.8723257534919</v>
      </c>
      <c r="V419" s="347">
        <f>R419*IF(ABS(A419)&lt;FlexTests!$C$19,0,1)</f>
        <v>1.1899595762856108E-4</v>
      </c>
      <c r="W419" s="347">
        <f>SUM(V419:$V$951)</f>
        <v>5.4773478692750059E-2</v>
      </c>
      <c r="X419" s="347">
        <f t="shared" si="118"/>
        <v>5.4773478692750059E-2</v>
      </c>
      <c r="Y419" s="350">
        <f>SUM($X419:X$951)</f>
        <v>7.1321000351270847</v>
      </c>
      <c r="Z419" s="347"/>
      <c r="AA419" s="347">
        <f t="shared" si="109"/>
        <v>3.2307772285177938</v>
      </c>
      <c r="AB419" s="347">
        <f t="shared" si="110"/>
        <v>2.7692227714822062</v>
      </c>
      <c r="AC419" s="347">
        <f t="shared" si="119"/>
        <v>7.5463077071768145</v>
      </c>
      <c r="AD419" s="347">
        <f t="shared" si="111"/>
        <v>5.8225256659034468</v>
      </c>
      <c r="AE419" s="347">
        <f t="shared" si="112"/>
        <v>4.990709516965576</v>
      </c>
      <c r="AF419" s="347">
        <f>AD419/'Laminate Schedule'!$E$86/10</f>
        <v>3.8444943019202336E-2</v>
      </c>
      <c r="AG419" s="347">
        <f>AE419/'Laminate Schedule'!$E$90/10</f>
        <v>2.6916753500292871E-2</v>
      </c>
      <c r="AH419" s="347">
        <f t="shared" si="120"/>
        <v>1684.984130470624</v>
      </c>
      <c r="AK419" s="567">
        <f t="shared" si="121"/>
        <v>1</v>
      </c>
      <c r="AL419" s="567">
        <f t="shared" si="122"/>
        <v>1</v>
      </c>
      <c r="AM419" s="567">
        <f t="shared" si="123"/>
        <v>1</v>
      </c>
      <c r="AN419" s="347">
        <f>IF(SUM(AK419:AM419)=0,0,(AK419*'Laminate Schedule'!$D$83*'Laminate Schedule'!$C$83+AL419*'Laminate Schedule'!$D$84*'Laminate Schedule'!$C$84+AM419*'Laminate Schedule'!$D$85*'Laminate Schedule'!$C$85)/(AK419*'Laminate Schedule'!$D$83+AL419*'Laminate Schedule'!$D$84+AM419*'Laminate Schedule'!$D$85))</f>
        <v>15.145101562499997</v>
      </c>
      <c r="AO419" s="347">
        <f>AK419*'Laminate Schedule'!$L$12+AL419*'Laminate Schedule'!$L$13+AM419*'Laminate Schedule'!$L$14</f>
        <v>0.88</v>
      </c>
    </row>
    <row r="420" spans="1:41" s="244" customFormat="1">
      <c r="A420" s="567">
        <v>-531</v>
      </c>
      <c r="B420" s="347">
        <f>IF(ABS(A420)&lt;$C$17,$C$15,$C$16)*IF(ABS(A420)&lt;OutlineParameters!$C$46/2,1,0)</f>
        <v>6</v>
      </c>
      <c r="C420" s="347">
        <f t="shared" si="113"/>
        <v>6</v>
      </c>
      <c r="D420" s="348">
        <f t="shared" si="104"/>
        <v>6</v>
      </c>
      <c r="E420" s="349">
        <f>FlexTests!$C$16*($C$36-ABS(A420))*IF(ABS(A420)&lt;$C$36,1,0)/1000</f>
        <v>13.8</v>
      </c>
      <c r="F420" s="349">
        <f>IF(NOT(ISNA(I420)),FlexTests!$C$17*(A421-A420)*I420/1000000*($C$36+A420)/1000*IF(ABS(A420)&lt;$C$31/2-FlexTests!$C$18,0,1),0)</f>
        <v>0</v>
      </c>
      <c r="G420" s="349">
        <f>SUM(F$52:$F419)</f>
        <v>0</v>
      </c>
      <c r="H420" s="348">
        <f>CHOOSE(FlexTests!$C$15,E420,G420)</f>
        <v>13.8</v>
      </c>
      <c r="I420" s="347">
        <f>IF(ISNA(OutlineParameters!T483*2),OutlineParameters!S483*2,OutlineParameters!T483*2)</f>
        <v>281.3386403672767</v>
      </c>
      <c r="J420" s="347">
        <f>IF(ISNA(RockerConcaveParameters!O479),RockerConcaveParameters!N479,RockerConcaveParameters!O479)</f>
        <v>0.70393291869866426</v>
      </c>
      <c r="K420" s="347">
        <f t="shared" si="114"/>
        <v>0.33031193774520234</v>
      </c>
      <c r="L420" s="347">
        <f t="shared" si="115"/>
        <v>67.492692143998184</v>
      </c>
      <c r="M420" s="347">
        <f t="shared" si="116"/>
        <v>0</v>
      </c>
      <c r="N420" s="347">
        <f t="shared" si="105"/>
        <v>3.8333333333333335</v>
      </c>
      <c r="O420" s="347">
        <f t="shared" si="106"/>
        <v>42.860948186994051</v>
      </c>
      <c r="P420" s="350">
        <f t="shared" si="117"/>
        <v>114.51728560207077</v>
      </c>
      <c r="Q420" s="347">
        <f>MIN(IF(H420&gt;0,P420/H420,NA()),FlexTests!$C$20)</f>
        <v>8.2983540291355631</v>
      </c>
      <c r="R420" s="347">
        <f t="shared" si="107"/>
        <v>1.2050582519003105E-4</v>
      </c>
      <c r="S420" s="347">
        <f>SUM(R420:$R$952)</f>
        <v>0.17208271655940213</v>
      </c>
      <c r="T420" s="347">
        <f t="shared" si="108"/>
        <v>1.7208271655940214E-4</v>
      </c>
      <c r="U420" s="350">
        <f>SUM(T420:$T$952)*1000</f>
        <v>52.700124040974877</v>
      </c>
      <c r="V420" s="347">
        <f>R420*IF(ABS(A420)&lt;FlexTests!$C$19,0,1)</f>
        <v>1.2050582519003105E-4</v>
      </c>
      <c r="W420" s="347">
        <f>SUM(V420:$V$951)</f>
        <v>5.4654482735121496E-2</v>
      </c>
      <c r="X420" s="347">
        <f t="shared" si="118"/>
        <v>5.4654482735121496E-2</v>
      </c>
      <c r="Y420" s="350">
        <f>SUM($X420:X$951)</f>
        <v>7.0773265564343344</v>
      </c>
      <c r="Z420" s="347"/>
      <c r="AA420" s="347">
        <f t="shared" si="109"/>
        <v>3.2346443062328882</v>
      </c>
      <c r="AB420" s="347">
        <f t="shared" si="110"/>
        <v>2.7653556937671118</v>
      </c>
      <c r="AC420" s="347">
        <f t="shared" si="119"/>
        <v>7.561341541982201</v>
      </c>
      <c r="AD420" s="347">
        <f t="shared" si="111"/>
        <v>5.9034618629741216</v>
      </c>
      <c r="AE420" s="347">
        <f t="shared" si="112"/>
        <v>5.046975905281224</v>
      </c>
      <c r="AF420" s="347">
        <f>AD420/'Laminate Schedule'!$E$86/10</f>
        <v>3.8979348131882974E-2</v>
      </c>
      <c r="AG420" s="347">
        <f>AE420/'Laminate Schedule'!$E$90/10</f>
        <v>2.7220219069566252E-2</v>
      </c>
      <c r="AH420" s="347">
        <f t="shared" si="120"/>
        <v>1688.0318422036603</v>
      </c>
      <c r="AK420" s="567">
        <f t="shared" si="121"/>
        <v>1</v>
      </c>
      <c r="AL420" s="567">
        <f t="shared" si="122"/>
        <v>1</v>
      </c>
      <c r="AM420" s="567">
        <f t="shared" si="123"/>
        <v>1</v>
      </c>
      <c r="AN420" s="347">
        <f>IF(SUM(AK420:AM420)=0,0,(AK420*'Laminate Schedule'!$D$83*'Laminate Schedule'!$C$83+AL420*'Laminate Schedule'!$D$84*'Laminate Schedule'!$C$84+AM420*'Laminate Schedule'!$D$85*'Laminate Schedule'!$C$85)/(AK420*'Laminate Schedule'!$D$83+AL420*'Laminate Schedule'!$D$84+AM420*'Laminate Schedule'!$D$85))</f>
        <v>15.145101562499997</v>
      </c>
      <c r="AO420" s="347">
        <f>AK420*'Laminate Schedule'!$L$12+AL420*'Laminate Schedule'!$L$13+AM420*'Laminate Schedule'!$L$14</f>
        <v>0.88</v>
      </c>
    </row>
    <row r="421" spans="1:41" s="244" customFormat="1">
      <c r="A421" s="567">
        <v>-530</v>
      </c>
      <c r="B421" s="347">
        <f>IF(ABS(A421)&lt;$C$17,$C$15,$C$16)*IF(ABS(A421)&lt;OutlineParameters!$C$46/2,1,0)</f>
        <v>6</v>
      </c>
      <c r="C421" s="347">
        <f t="shared" si="113"/>
        <v>6</v>
      </c>
      <c r="D421" s="348">
        <f t="shared" si="104"/>
        <v>6</v>
      </c>
      <c r="E421" s="349">
        <f>FlexTests!$C$16*($C$36-ABS(A421))*IF(ABS(A421)&lt;$C$36,1,0)/1000</f>
        <v>14</v>
      </c>
      <c r="F421" s="349">
        <f>IF(NOT(ISNA(I421)),FlexTests!$C$17*(A422-A421)*I421/1000000*($C$36+A421)/1000*IF(ABS(A421)&lt;$C$31/2-FlexTests!$C$18,0,1),0)</f>
        <v>0</v>
      </c>
      <c r="G421" s="349">
        <f>SUM(F$52:$F420)</f>
        <v>0</v>
      </c>
      <c r="H421" s="348">
        <f>CHOOSE(FlexTests!$C$15,E421,G421)</f>
        <v>14</v>
      </c>
      <c r="I421" s="347">
        <f>IF(ISNA(OutlineParameters!T484*2),OutlineParameters!S484*2,OutlineParameters!T484*2)</f>
        <v>281.84624072205486</v>
      </c>
      <c r="J421" s="347">
        <f>IF(ISNA(RockerConcaveParameters!O480),RockerConcaveParameters!N480,RockerConcaveParameters!O480)</f>
        <v>0.7155804098473485</v>
      </c>
      <c r="K421" s="347">
        <f t="shared" si="114"/>
        <v>0.34194910161751274</v>
      </c>
      <c r="L421" s="347">
        <f t="shared" si="115"/>
        <v>67.6144646613904</v>
      </c>
      <c r="M421" s="347">
        <f t="shared" si="116"/>
        <v>0</v>
      </c>
      <c r="N421" s="347">
        <f t="shared" si="105"/>
        <v>3.8333333333333335</v>
      </c>
      <c r="O421" s="347">
        <f t="shared" si="106"/>
        <v>42.955844932531505</v>
      </c>
      <c r="P421" s="350">
        <f t="shared" si="117"/>
        <v>114.74559202887275</v>
      </c>
      <c r="Q421" s="347">
        <f>MIN(IF(H421&gt;0,P421/H421,NA()),FlexTests!$C$20)</f>
        <v>8.1961137163480533</v>
      </c>
      <c r="R421" s="347">
        <f t="shared" si="107"/>
        <v>1.2200904411628521E-4</v>
      </c>
      <c r="S421" s="347">
        <f>SUM(R421:$R$952)</f>
        <v>0.17196221073421208</v>
      </c>
      <c r="T421" s="347">
        <f t="shared" si="108"/>
        <v>1.7196221073421209E-4</v>
      </c>
      <c r="U421" s="350">
        <f>SUM(T421:$T$952)*1000</f>
        <v>52.528041324415476</v>
      </c>
      <c r="V421" s="347">
        <f>R421*IF(ABS(A421)&lt;FlexTests!$C$19,0,1)</f>
        <v>1.2200904411628521E-4</v>
      </c>
      <c r="W421" s="347">
        <f>SUM(V421:$V$951)</f>
        <v>5.4533976909931461E-2</v>
      </c>
      <c r="X421" s="347">
        <f t="shared" si="118"/>
        <v>5.4533976909931461E-2</v>
      </c>
      <c r="Y421" s="350">
        <f>SUM($X421:X$951)</f>
        <v>7.022672073699213</v>
      </c>
      <c r="Z421" s="347"/>
      <c r="AA421" s="347">
        <f t="shared" si="109"/>
        <v>3.2385268032824497</v>
      </c>
      <c r="AB421" s="347">
        <f t="shared" si="110"/>
        <v>2.7614731967175503</v>
      </c>
      <c r="AC421" s="347">
        <f t="shared" si="119"/>
        <v>7.576416147184406</v>
      </c>
      <c r="AD421" s="347">
        <f t="shared" si="111"/>
        <v>5.9842773106917564</v>
      </c>
      <c r="AE421" s="347">
        <f t="shared" si="112"/>
        <v>5.1027588774163366</v>
      </c>
      <c r="AF421" s="347">
        <f>AD421/'Laminate Schedule'!$E$86/10</f>
        <v>3.9512955961346054E-2</v>
      </c>
      <c r="AG421" s="347">
        <f>AE421/'Laminate Schedule'!$E$90/10</f>
        <v>2.7521077395495724E-2</v>
      </c>
      <c r="AH421" s="347">
        <f t="shared" si="120"/>
        <v>1691.0774443323292</v>
      </c>
      <c r="AK421" s="567">
        <f t="shared" si="121"/>
        <v>1</v>
      </c>
      <c r="AL421" s="567">
        <f t="shared" si="122"/>
        <v>1</v>
      </c>
      <c r="AM421" s="567">
        <f t="shared" si="123"/>
        <v>1</v>
      </c>
      <c r="AN421" s="347">
        <f>IF(SUM(AK421:AM421)=0,0,(AK421*'Laminate Schedule'!$D$83*'Laminate Schedule'!$C$83+AL421*'Laminate Schedule'!$D$84*'Laminate Schedule'!$C$84+AM421*'Laminate Schedule'!$D$85*'Laminate Schedule'!$C$85)/(AK421*'Laminate Schedule'!$D$83+AL421*'Laminate Schedule'!$D$84+AM421*'Laminate Schedule'!$D$85))</f>
        <v>15.145101562499997</v>
      </c>
      <c r="AO421" s="347">
        <f>AK421*'Laminate Schedule'!$L$12+AL421*'Laminate Schedule'!$L$13+AM421*'Laminate Schedule'!$L$14</f>
        <v>0.88</v>
      </c>
    </row>
    <row r="422" spans="1:41" s="244" customFormat="1">
      <c r="A422" s="567">
        <v>-529</v>
      </c>
      <c r="B422" s="347">
        <f>IF(ABS(A422)&lt;$C$17,$C$15,$C$16)*IF(ABS(A422)&lt;OutlineParameters!$C$46/2,1,0)</f>
        <v>6</v>
      </c>
      <c r="C422" s="347">
        <f t="shared" si="113"/>
        <v>6</v>
      </c>
      <c r="D422" s="348">
        <f t="shared" si="104"/>
        <v>6</v>
      </c>
      <c r="E422" s="349">
        <f>FlexTests!$C$16*($C$36-ABS(A422))*IF(ABS(A422)&lt;$C$36,1,0)/1000</f>
        <v>14.2</v>
      </c>
      <c r="F422" s="349">
        <f>IF(NOT(ISNA(I422)),FlexTests!$C$17*(A423-A422)*I422/1000000*($C$36+A422)/1000*IF(ABS(A422)&lt;$C$31/2-FlexTests!$C$18,0,1),0)</f>
        <v>0</v>
      </c>
      <c r="G422" s="349">
        <f>SUM(F$52:$F421)</f>
        <v>0</v>
      </c>
      <c r="H422" s="348">
        <f>CHOOSE(FlexTests!$C$15,E422,G422)</f>
        <v>14.2</v>
      </c>
      <c r="I422" s="347">
        <f>IF(ISNA(OutlineParameters!T485*2),OutlineParameters!S485*2,OutlineParameters!T485*2)</f>
        <v>282.3534624972919</v>
      </c>
      <c r="J422" s="347">
        <f>IF(ISNA(RockerConcaveParameters!O481),RockerConcaveParameters!N481,RockerConcaveParameters!O481)</f>
        <v>0.7272739090740542</v>
      </c>
      <c r="K422" s="347">
        <f t="shared" si="114"/>
        <v>0.35385184824819937</v>
      </c>
      <c r="L422" s="347">
        <f t="shared" si="115"/>
        <v>67.736146358153121</v>
      </c>
      <c r="M422" s="347">
        <f t="shared" si="116"/>
        <v>0</v>
      </c>
      <c r="N422" s="347">
        <f t="shared" si="105"/>
        <v>3.8333333333333335</v>
      </c>
      <c r="O422" s="347">
        <f t="shared" si="106"/>
        <v>43.051182732265403</v>
      </c>
      <c r="P422" s="350">
        <f t="shared" si="117"/>
        <v>114.97451427200005</v>
      </c>
      <c r="Q422" s="347">
        <f>MIN(IF(H422&gt;0,P422/H422,NA()),FlexTests!$C$20)</f>
        <v>8.0967967797183142</v>
      </c>
      <c r="R422" s="347">
        <f t="shared" si="107"/>
        <v>1.2350563157332816E-4</v>
      </c>
      <c r="S422" s="347">
        <f>SUM(R422:$R$952)</f>
        <v>0.17184020169009581</v>
      </c>
      <c r="T422" s="347">
        <f t="shared" si="108"/>
        <v>1.7184020169009581E-4</v>
      </c>
      <c r="U422" s="350">
        <f>SUM(T422:$T$952)*1000</f>
        <v>52.356079113681268</v>
      </c>
      <c r="V422" s="347">
        <f>R422*IF(ABS(A422)&lt;FlexTests!$C$19,0,1)</f>
        <v>1.2350563157332816E-4</v>
      </c>
      <c r="W422" s="347">
        <f>SUM(V422:$V$951)</f>
        <v>5.4411967865815175E-2</v>
      </c>
      <c r="X422" s="347">
        <f t="shared" si="118"/>
        <v>5.4411967865815175E-2</v>
      </c>
      <c r="Y422" s="350">
        <f>SUM($X422:X$951)</f>
        <v>6.9681380967892812</v>
      </c>
      <c r="Z422" s="347"/>
      <c r="AA422" s="347">
        <f t="shared" si="109"/>
        <v>3.242424636358018</v>
      </c>
      <c r="AB422" s="347">
        <f t="shared" si="110"/>
        <v>2.757575363641982</v>
      </c>
      <c r="AC422" s="347">
        <f t="shared" si="119"/>
        <v>7.591531413475793</v>
      </c>
      <c r="AD422" s="347">
        <f t="shared" si="111"/>
        <v>6.0649725764887892</v>
      </c>
      <c r="AE422" s="347">
        <f t="shared" si="112"/>
        <v>5.1580594258237804</v>
      </c>
      <c r="AF422" s="347">
        <f>AD422/'Laminate Schedule'!$E$86/10</f>
        <v>4.0045770254231602E-2</v>
      </c>
      <c r="AG422" s="347">
        <f>AE422/'Laminate Schedule'!$E$90/10</f>
        <v>2.7819333830748888E-2</v>
      </c>
      <c r="AH422" s="347">
        <f t="shared" si="120"/>
        <v>1694.1207749837513</v>
      </c>
      <c r="AK422" s="567">
        <f t="shared" si="121"/>
        <v>1</v>
      </c>
      <c r="AL422" s="567">
        <f t="shared" si="122"/>
        <v>1</v>
      </c>
      <c r="AM422" s="567">
        <f t="shared" si="123"/>
        <v>1</v>
      </c>
      <c r="AN422" s="347">
        <f>IF(SUM(AK422:AM422)=0,0,(AK422*'Laminate Schedule'!$D$83*'Laminate Schedule'!$C$83+AL422*'Laminate Schedule'!$D$84*'Laminate Schedule'!$C$84+AM422*'Laminate Schedule'!$D$85*'Laminate Schedule'!$C$85)/(AK422*'Laminate Schedule'!$D$83+AL422*'Laminate Schedule'!$D$84+AM422*'Laminate Schedule'!$D$85))</f>
        <v>15.145101562499997</v>
      </c>
      <c r="AO422" s="347">
        <f>AK422*'Laminate Schedule'!$L$12+AL422*'Laminate Schedule'!$L$13+AM422*'Laminate Schedule'!$L$14</f>
        <v>0.88</v>
      </c>
    </row>
    <row r="423" spans="1:41" s="244" customFormat="1">
      <c r="A423" s="567">
        <v>-528</v>
      </c>
      <c r="B423" s="347">
        <f>IF(ABS(A423)&lt;$C$17,$C$15,$C$16)*IF(ABS(A423)&lt;OutlineParameters!$C$46/2,1,0)</f>
        <v>6</v>
      </c>
      <c r="C423" s="347">
        <f t="shared" si="113"/>
        <v>6</v>
      </c>
      <c r="D423" s="348">
        <f t="shared" si="104"/>
        <v>6</v>
      </c>
      <c r="E423" s="349">
        <f>FlexTests!$C$16*($C$36-ABS(A423))*IF(ABS(A423)&lt;$C$36,1,0)/1000</f>
        <v>14.4</v>
      </c>
      <c r="F423" s="349">
        <f>IF(NOT(ISNA(I423)),FlexTests!$C$17*(A424-A423)*I423/1000000*($C$36+A423)/1000*IF(ABS(A423)&lt;$C$31/2-FlexTests!$C$18,0,1),0)</f>
        <v>0</v>
      </c>
      <c r="G423" s="349">
        <f>SUM(F$52:$F422)</f>
        <v>0</v>
      </c>
      <c r="H423" s="348">
        <f>CHOOSE(FlexTests!$C$15,E423,G423)</f>
        <v>14.4</v>
      </c>
      <c r="I423" s="347">
        <f>IF(ISNA(OutlineParameters!T486*2),OutlineParameters!S486*2,OutlineParameters!T486*2)</f>
        <v>282.86032449054147</v>
      </c>
      <c r="J423" s="347">
        <f>IF(ISNA(RockerConcaveParameters!O482),RockerConcaveParameters!N482,RockerConcaveParameters!O482)</f>
        <v>0.73901338295777308</v>
      </c>
      <c r="K423" s="347">
        <f t="shared" si="114"/>
        <v>0.36602350634994291</v>
      </c>
      <c r="L423" s="347">
        <f t="shared" si="115"/>
        <v>67.857741743789546</v>
      </c>
      <c r="M423" s="347">
        <f t="shared" si="116"/>
        <v>0</v>
      </c>
      <c r="N423" s="347">
        <f t="shared" si="105"/>
        <v>3.8333333333333335</v>
      </c>
      <c r="O423" s="347">
        <f t="shared" si="106"/>
        <v>43.146970450006705</v>
      </c>
      <c r="P423" s="350">
        <f t="shared" si="117"/>
        <v>115.20406903347953</v>
      </c>
      <c r="Q423" s="347">
        <f>MIN(IF(H423&gt;0,P423/H423,NA()),FlexTests!$C$20)</f>
        <v>8.0002825717694108</v>
      </c>
      <c r="R423" s="347">
        <f t="shared" si="107"/>
        <v>1.2499558497204824E-4</v>
      </c>
      <c r="S423" s="347">
        <f>SUM(R423:$R$952)</f>
        <v>0.17171669605852247</v>
      </c>
      <c r="T423" s="347">
        <f t="shared" si="108"/>
        <v>1.7171669605852246E-4</v>
      </c>
      <c r="U423" s="350">
        <f>SUM(T423:$T$952)*1000</f>
        <v>52.184238911991173</v>
      </c>
      <c r="V423" s="347">
        <f>R423*IF(ABS(A423)&lt;FlexTests!$C$19,0,1)</f>
        <v>1.2499558497204824E-4</v>
      </c>
      <c r="W423" s="347">
        <f>SUM(V423:$V$951)</f>
        <v>5.4288462234241844E-2</v>
      </c>
      <c r="X423" s="347">
        <f t="shared" si="118"/>
        <v>5.4288462234241844E-2</v>
      </c>
      <c r="Y423" s="350">
        <f>SUM($X423:X$951)</f>
        <v>6.9137261289234662</v>
      </c>
      <c r="Z423" s="347"/>
      <c r="AA423" s="347">
        <f t="shared" si="109"/>
        <v>3.2463377943192575</v>
      </c>
      <c r="AB423" s="347">
        <f t="shared" si="110"/>
        <v>2.7536622056807425</v>
      </c>
      <c r="AC423" s="347">
        <f t="shared" si="119"/>
        <v>7.6066884436569486</v>
      </c>
      <c r="AD423" s="347">
        <f t="shared" si="111"/>
        <v>6.1455473803687637</v>
      </c>
      <c r="AE423" s="347">
        <f t="shared" si="112"/>
        <v>5.2128775952258488</v>
      </c>
      <c r="AF423" s="347">
        <f>AD423/'Laminate Schedule'!$E$86/10</f>
        <v>4.0577789161780439E-2</v>
      </c>
      <c r="AG423" s="347">
        <f>AE423/'Laminate Schedule'!$E$90/10</f>
        <v>2.8114988616529713E-2</v>
      </c>
      <c r="AH423" s="347">
        <f t="shared" si="120"/>
        <v>1697.1619469432489</v>
      </c>
      <c r="AK423" s="567">
        <f t="shared" si="121"/>
        <v>1</v>
      </c>
      <c r="AL423" s="567">
        <f t="shared" si="122"/>
        <v>1</v>
      </c>
      <c r="AM423" s="567">
        <f t="shared" si="123"/>
        <v>1</v>
      </c>
      <c r="AN423" s="347">
        <f>IF(SUM(AK423:AM423)=0,0,(AK423*'Laminate Schedule'!$D$83*'Laminate Schedule'!$C$83+AL423*'Laminate Schedule'!$D$84*'Laminate Schedule'!$C$84+AM423*'Laminate Schedule'!$D$85*'Laminate Schedule'!$C$85)/(AK423*'Laminate Schedule'!$D$83+AL423*'Laminate Schedule'!$D$84+AM423*'Laminate Schedule'!$D$85))</f>
        <v>15.145101562499997</v>
      </c>
      <c r="AO423" s="347">
        <f>AK423*'Laminate Schedule'!$L$12+AL423*'Laminate Schedule'!$L$13+AM423*'Laminate Schedule'!$L$14</f>
        <v>0.88</v>
      </c>
    </row>
    <row r="424" spans="1:41" s="244" customFormat="1">
      <c r="A424" s="567">
        <v>-527</v>
      </c>
      <c r="B424" s="347">
        <f>IF(ABS(A424)&lt;$C$17,$C$15,$C$16)*IF(ABS(A424)&lt;OutlineParameters!$C$46/2,1,0)</f>
        <v>6</v>
      </c>
      <c r="C424" s="347">
        <f t="shared" si="113"/>
        <v>6</v>
      </c>
      <c r="D424" s="348">
        <f t="shared" si="104"/>
        <v>6</v>
      </c>
      <c r="E424" s="349">
        <f>FlexTests!$C$16*($C$36-ABS(A424))*IF(ABS(A424)&lt;$C$36,1,0)/1000</f>
        <v>14.6</v>
      </c>
      <c r="F424" s="349">
        <f>IF(NOT(ISNA(I424)),FlexTests!$C$17*(A425-A424)*I424/1000000*($C$36+A424)/1000*IF(ABS(A424)&lt;$C$31/2-FlexTests!$C$18,0,1),0)</f>
        <v>0</v>
      </c>
      <c r="G424" s="349">
        <f>SUM(F$52:$F423)</f>
        <v>0</v>
      </c>
      <c r="H424" s="348">
        <f>CHOOSE(FlexTests!$C$15,E424,G424)</f>
        <v>14.6</v>
      </c>
      <c r="I424" s="347">
        <f>IF(ISNA(OutlineParameters!T487*2),OutlineParameters!S487*2,OutlineParameters!T487*2)</f>
        <v>283.36678446420143</v>
      </c>
      <c r="J424" s="347">
        <f>IF(ISNA(RockerConcaveParameters!O483),RockerConcaveParameters!N483,RockerConcaveParameters!O483)</f>
        <v>0.75079849875888471</v>
      </c>
      <c r="K424" s="347">
        <f t="shared" si="114"/>
        <v>0.37846704432779305</v>
      </c>
      <c r="L424" s="347">
        <f t="shared" si="115"/>
        <v>67.979240685566126</v>
      </c>
      <c r="M424" s="347">
        <f t="shared" si="116"/>
        <v>0</v>
      </c>
      <c r="N424" s="347">
        <f t="shared" si="105"/>
        <v>3.8333333333333335</v>
      </c>
      <c r="O424" s="347">
        <f t="shared" si="106"/>
        <v>43.243207489152283</v>
      </c>
      <c r="P424" s="350">
        <f t="shared" si="117"/>
        <v>115.43424855237953</v>
      </c>
      <c r="Q424" s="347">
        <f>MIN(IF(H424&gt;0,P424/H424,NA()),FlexTests!$C$20)</f>
        <v>7.9064553802999678</v>
      </c>
      <c r="R424" s="347">
        <f t="shared" si="107"/>
        <v>1.2647892790132464E-4</v>
      </c>
      <c r="S424" s="347">
        <f>SUM(R424:$R$952)</f>
        <v>0.17159170047355043</v>
      </c>
      <c r="T424" s="347">
        <f t="shared" si="108"/>
        <v>1.7159170047355044E-4</v>
      </c>
      <c r="U424" s="350">
        <f>SUM(T424:$T$952)*1000</f>
        <v>52.012522215932648</v>
      </c>
      <c r="V424" s="347">
        <f>R424*IF(ABS(A424)&lt;FlexTests!$C$19,0,1)</f>
        <v>1.2647892790132464E-4</v>
      </c>
      <c r="W424" s="347">
        <f>SUM(V424:$V$951)</f>
        <v>5.4163466649269798E-2</v>
      </c>
      <c r="X424" s="347">
        <f t="shared" si="118"/>
        <v>5.4163466649269798E-2</v>
      </c>
      <c r="Y424" s="350">
        <f>SUM($X424:X$951)</f>
        <v>6.8594376666892245</v>
      </c>
      <c r="Z424" s="347"/>
      <c r="AA424" s="347">
        <f t="shared" si="109"/>
        <v>3.2502661662529615</v>
      </c>
      <c r="AB424" s="347">
        <f t="shared" si="110"/>
        <v>2.7497338337470385</v>
      </c>
      <c r="AC424" s="347">
        <f t="shared" si="119"/>
        <v>7.6218867252894693</v>
      </c>
      <c r="AD424" s="347">
        <f t="shared" si="111"/>
        <v>6.2260025289854992</v>
      </c>
      <c r="AE424" s="347">
        <f t="shared" si="112"/>
        <v>5.2672147225045602</v>
      </c>
      <c r="AF424" s="347">
        <f>AD424/'Laminate Schedule'!$E$86/10</f>
        <v>4.1109018010162326E-2</v>
      </c>
      <c r="AG424" s="347">
        <f>AE424/'Laminate Schedule'!$E$90/10</f>
        <v>2.8408048963140382E-2</v>
      </c>
      <c r="AH424" s="347">
        <f t="shared" si="120"/>
        <v>1700.2007067852087</v>
      </c>
      <c r="AK424" s="567">
        <f t="shared" si="121"/>
        <v>1</v>
      </c>
      <c r="AL424" s="567">
        <f t="shared" si="122"/>
        <v>1</v>
      </c>
      <c r="AM424" s="567">
        <f t="shared" si="123"/>
        <v>1</v>
      </c>
      <c r="AN424" s="347">
        <f>IF(SUM(AK424:AM424)=0,0,(AK424*'Laminate Schedule'!$D$83*'Laminate Schedule'!$C$83+AL424*'Laminate Schedule'!$D$84*'Laminate Schedule'!$C$84+AM424*'Laminate Schedule'!$D$85*'Laminate Schedule'!$C$85)/(AK424*'Laminate Schedule'!$D$83+AL424*'Laminate Schedule'!$D$84+AM424*'Laminate Schedule'!$D$85))</f>
        <v>15.145101562499997</v>
      </c>
      <c r="AO424" s="347">
        <f>AK424*'Laminate Schedule'!$L$12+AL424*'Laminate Schedule'!$L$13+AM424*'Laminate Schedule'!$L$14</f>
        <v>0.88</v>
      </c>
    </row>
    <row r="425" spans="1:41" s="244" customFormat="1">
      <c r="A425" s="567">
        <v>-526</v>
      </c>
      <c r="B425" s="347">
        <f>IF(ABS(A425)&lt;$C$17,$C$15,$C$16)*IF(ABS(A425)&lt;OutlineParameters!$C$46/2,1,0)</f>
        <v>6</v>
      </c>
      <c r="C425" s="347">
        <f t="shared" si="113"/>
        <v>6</v>
      </c>
      <c r="D425" s="348">
        <f t="shared" si="104"/>
        <v>6</v>
      </c>
      <c r="E425" s="349">
        <f>FlexTests!$C$16*($C$36-ABS(A425))*IF(ABS(A425)&lt;$C$36,1,0)/1000</f>
        <v>14.8</v>
      </c>
      <c r="F425" s="349">
        <f>IF(NOT(ISNA(I425)),FlexTests!$C$17*(A426-A425)*I425/1000000*($C$36+A425)/1000*IF(ABS(A425)&lt;$C$31/2-FlexTests!$C$18,0,1),0)</f>
        <v>0</v>
      </c>
      <c r="G425" s="349">
        <f>SUM(F$52:$F424)</f>
        <v>0</v>
      </c>
      <c r="H425" s="348">
        <f>CHOOSE(FlexTests!$C$15,E425,G425)</f>
        <v>14.8</v>
      </c>
      <c r="I425" s="347">
        <f>IF(ISNA(OutlineParameters!T488*2),OutlineParameters!S488*2,OutlineParameters!T488*2)</f>
        <v>283.87286121582548</v>
      </c>
      <c r="J425" s="347">
        <f>IF(ISNA(RockerConcaveParameters!O484),RockerConcaveParameters!N484,RockerConcaveParameters!O484)</f>
        <v>0.7626292193168166</v>
      </c>
      <c r="K425" s="347">
        <f t="shared" si="114"/>
        <v>0.39118580949731829</v>
      </c>
      <c r="L425" s="347">
        <f t="shared" si="115"/>
        <v>68.100647692986101</v>
      </c>
      <c r="M425" s="347">
        <f t="shared" si="116"/>
        <v>0</v>
      </c>
      <c r="N425" s="347">
        <f t="shared" si="105"/>
        <v>3.8333333333333335</v>
      </c>
      <c r="O425" s="347">
        <f t="shared" si="106"/>
        <v>43.339902746608892</v>
      </c>
      <c r="P425" s="350">
        <f t="shared" si="117"/>
        <v>115.66506958242564</v>
      </c>
      <c r="Q425" s="347">
        <f>MIN(IF(H425&gt;0,P425/H425,NA()),FlexTests!$C$20)</f>
        <v>7.8152074042179489</v>
      </c>
      <c r="R425" s="347">
        <f t="shared" si="107"/>
        <v>1.2795565725617078E-4</v>
      </c>
      <c r="S425" s="347">
        <f>SUM(R425:$R$952)</f>
        <v>0.17146522154564911</v>
      </c>
      <c r="T425" s="347">
        <f t="shared" si="108"/>
        <v>1.7146522154564911E-4</v>
      </c>
      <c r="U425" s="350">
        <f>SUM(T425:$T$952)*1000</f>
        <v>51.8409305154591</v>
      </c>
      <c r="V425" s="347">
        <f>R425*IF(ABS(A425)&lt;FlexTests!$C$19,0,1)</f>
        <v>1.2795565725617078E-4</v>
      </c>
      <c r="W425" s="347">
        <f>SUM(V425:$V$951)</f>
        <v>5.4036987721368474E-2</v>
      </c>
      <c r="X425" s="347">
        <f t="shared" si="118"/>
        <v>5.4036987721368474E-2</v>
      </c>
      <c r="Y425" s="350">
        <f>SUM($X425:X$951)</f>
        <v>6.8052742000399551</v>
      </c>
      <c r="Z425" s="347"/>
      <c r="AA425" s="347">
        <f t="shared" si="109"/>
        <v>3.2542097397722722</v>
      </c>
      <c r="AB425" s="347">
        <f t="shared" si="110"/>
        <v>2.7457902602277278</v>
      </c>
      <c r="AC425" s="347">
        <f t="shared" si="119"/>
        <v>7.6371273645875011</v>
      </c>
      <c r="AD425" s="347">
        <f t="shared" si="111"/>
        <v>6.3063376907857798</v>
      </c>
      <c r="AE425" s="347">
        <f t="shared" si="112"/>
        <v>5.3210708570610974</v>
      </c>
      <c r="AF425" s="347">
        <f>AD425/'Laminate Schedule'!$E$86/10</f>
        <v>4.1639454610199356E-2</v>
      </c>
      <c r="AG425" s="347">
        <f>AE425/'Laminate Schedule'!$E$90/10</f>
        <v>2.8698515137019865E-2</v>
      </c>
      <c r="AH425" s="347">
        <f t="shared" si="120"/>
        <v>1703.237167294953</v>
      </c>
      <c r="AK425" s="567">
        <f t="shared" si="121"/>
        <v>1</v>
      </c>
      <c r="AL425" s="567">
        <f t="shared" si="122"/>
        <v>1</v>
      </c>
      <c r="AM425" s="567">
        <f t="shared" si="123"/>
        <v>1</v>
      </c>
      <c r="AN425" s="347">
        <f>IF(SUM(AK425:AM425)=0,0,(AK425*'Laminate Schedule'!$D$83*'Laminate Schedule'!$C$83+AL425*'Laminate Schedule'!$D$84*'Laminate Schedule'!$C$84+AM425*'Laminate Schedule'!$D$85*'Laminate Schedule'!$C$85)/(AK425*'Laminate Schedule'!$D$83+AL425*'Laminate Schedule'!$D$84+AM425*'Laminate Schedule'!$D$85))</f>
        <v>15.145101562499997</v>
      </c>
      <c r="AO425" s="347">
        <f>AK425*'Laminate Schedule'!$L$12+AL425*'Laminate Schedule'!$L$13+AM425*'Laminate Schedule'!$L$14</f>
        <v>0.88</v>
      </c>
    </row>
    <row r="426" spans="1:41" s="244" customFormat="1">
      <c r="A426" s="567">
        <v>-525</v>
      </c>
      <c r="B426" s="347">
        <f>IF(ABS(A426)&lt;$C$17,$C$15,$C$16)*IF(ABS(A426)&lt;OutlineParameters!$C$46/2,1,0)</f>
        <v>6</v>
      </c>
      <c r="C426" s="347">
        <f t="shared" si="113"/>
        <v>6</v>
      </c>
      <c r="D426" s="348">
        <f t="shared" si="104"/>
        <v>6</v>
      </c>
      <c r="E426" s="349">
        <f>FlexTests!$C$16*($C$36-ABS(A426))*IF(ABS(A426)&lt;$C$36,1,0)/1000</f>
        <v>15</v>
      </c>
      <c r="F426" s="349">
        <f>IF(NOT(ISNA(I426)),FlexTests!$C$17*(A427-A426)*I426/1000000*($C$36+A426)/1000*IF(ABS(A426)&lt;$C$31/2-FlexTests!$C$18,0,1),0)</f>
        <v>0</v>
      </c>
      <c r="G426" s="349">
        <f>SUM(F$52:$F425)</f>
        <v>0</v>
      </c>
      <c r="H426" s="348">
        <f>CHOOSE(FlexTests!$C$15,E426,G426)</f>
        <v>15</v>
      </c>
      <c r="I426" s="347">
        <f>IF(ISNA(OutlineParameters!T489*2),OutlineParameters!S489*2,OutlineParameters!T489*2)</f>
        <v>284.37852776660031</v>
      </c>
      <c r="J426" s="347">
        <f>IF(ISNA(RockerConcaveParameters!O485),RockerConcaveParameters!N485,RockerConcaveParameters!O485)</f>
        <v>0.77450527779945921</v>
      </c>
      <c r="K426" s="347">
        <f t="shared" si="114"/>
        <v>0.40418286692350452</v>
      </c>
      <c r="L426" s="347">
        <f t="shared" si="115"/>
        <v>68.221956293875095</v>
      </c>
      <c r="M426" s="347">
        <f t="shared" si="116"/>
        <v>0</v>
      </c>
      <c r="N426" s="347">
        <f t="shared" si="105"/>
        <v>3.8333333333333335</v>
      </c>
      <c r="O426" s="347">
        <f t="shared" si="106"/>
        <v>43.437058001464273</v>
      </c>
      <c r="P426" s="350">
        <f t="shared" si="117"/>
        <v>115.89653049559621</v>
      </c>
      <c r="Q426" s="347">
        <f>MIN(IF(H426&gt;0,P426/H426,NA()),FlexTests!$C$20)</f>
        <v>7.7264353663730807</v>
      </c>
      <c r="R426" s="347">
        <f t="shared" si="107"/>
        <v>1.2942578984769494E-4</v>
      </c>
      <c r="S426" s="347">
        <f>SUM(R426:$R$952)</f>
        <v>0.17133726588839293</v>
      </c>
      <c r="T426" s="347">
        <f t="shared" si="108"/>
        <v>1.7133726588839293E-4</v>
      </c>
      <c r="U426" s="350">
        <f>SUM(T426:$T$952)*1000</f>
        <v>51.669465293913447</v>
      </c>
      <c r="V426" s="347">
        <f>R426*IF(ABS(A426)&lt;FlexTests!$C$19,0,1)</f>
        <v>1.2942578984769494E-4</v>
      </c>
      <c r="W426" s="347">
        <f>SUM(V426:$V$951)</f>
        <v>5.3909032064112308E-2</v>
      </c>
      <c r="X426" s="347">
        <f t="shared" si="118"/>
        <v>5.3909032064112308E-2</v>
      </c>
      <c r="Y426" s="350">
        <f>SUM($X426:X$951)</f>
        <v>6.7512372123185864</v>
      </c>
      <c r="Z426" s="347"/>
      <c r="AA426" s="347">
        <f t="shared" si="109"/>
        <v>3.2581684259331531</v>
      </c>
      <c r="AB426" s="347">
        <f t="shared" si="110"/>
        <v>2.7418315740668469</v>
      </c>
      <c r="AC426" s="347">
        <f t="shared" si="119"/>
        <v>7.652410254056111</v>
      </c>
      <c r="AD426" s="347">
        <f t="shared" si="111"/>
        <v>6.3865533559302738</v>
      </c>
      <c r="AE426" s="347">
        <f t="shared" si="112"/>
        <v>5.3744470363704497</v>
      </c>
      <c r="AF426" s="347">
        <f>AD426/'Laminate Schedule'!$E$86/10</f>
        <v>4.2169102198321921E-2</v>
      </c>
      <c r="AG426" s="347">
        <f>AE426/'Laminate Schedule'!$E$90/10</f>
        <v>2.8986392733656829E-2</v>
      </c>
      <c r="AH426" s="347">
        <f t="shared" si="120"/>
        <v>1706.2711665996019</v>
      </c>
      <c r="AK426" s="567">
        <f t="shared" si="121"/>
        <v>1</v>
      </c>
      <c r="AL426" s="567">
        <f t="shared" si="122"/>
        <v>1</v>
      </c>
      <c r="AM426" s="567">
        <f t="shared" si="123"/>
        <v>1</v>
      </c>
      <c r="AN426" s="347">
        <f>IF(SUM(AK426:AM426)=0,0,(AK426*'Laminate Schedule'!$D$83*'Laminate Schedule'!$C$83+AL426*'Laminate Schedule'!$D$84*'Laminate Schedule'!$C$84+AM426*'Laminate Schedule'!$D$85*'Laminate Schedule'!$C$85)/(AK426*'Laminate Schedule'!$D$83+AL426*'Laminate Schedule'!$D$84+AM426*'Laminate Schedule'!$D$85))</f>
        <v>15.145101562499997</v>
      </c>
      <c r="AO426" s="347">
        <f>AK426*'Laminate Schedule'!$L$12+AL426*'Laminate Schedule'!$L$13+AM426*'Laminate Schedule'!$L$14</f>
        <v>0.88</v>
      </c>
    </row>
    <row r="427" spans="1:41" s="244" customFormat="1">
      <c r="A427" s="567">
        <v>-524</v>
      </c>
      <c r="B427" s="347">
        <f>IF(ABS(A427)&lt;$C$17,$C$15,$C$16)*IF(ABS(A427)&lt;OutlineParameters!$C$46/2,1,0)</f>
        <v>6</v>
      </c>
      <c r="C427" s="347">
        <f t="shared" si="113"/>
        <v>6</v>
      </c>
      <c r="D427" s="348">
        <f t="shared" si="104"/>
        <v>6</v>
      </c>
      <c r="E427" s="349">
        <f>FlexTests!$C$16*($C$36-ABS(A427))*IF(ABS(A427)&lt;$C$36,1,0)/1000</f>
        <v>15.2</v>
      </c>
      <c r="F427" s="349">
        <f>IF(NOT(ISNA(I427)),FlexTests!$C$17*(A428-A427)*I427/1000000*($C$36+A427)/1000*IF(ABS(A427)&lt;$C$31/2-FlexTests!$C$18,0,1),0)</f>
        <v>0</v>
      </c>
      <c r="G427" s="349">
        <f>SUM(F$52:$F426)</f>
        <v>0</v>
      </c>
      <c r="H427" s="348">
        <f>CHOOSE(FlexTests!$C$15,E427,G427)</f>
        <v>15.2</v>
      </c>
      <c r="I427" s="347">
        <f>IF(ISNA(OutlineParameters!T490*2),OutlineParameters!S490*2,OutlineParameters!T490*2)</f>
        <v>284.88375713771273</v>
      </c>
      <c r="J427" s="347">
        <f>IF(ISNA(RockerConcaveParameters!O486),RockerConcaveParameters!N486,RockerConcaveParameters!O486)</f>
        <v>0.78642639920928659</v>
      </c>
      <c r="K427" s="347">
        <f t="shared" si="114"/>
        <v>0.41746127112161152</v>
      </c>
      <c r="L427" s="347">
        <f t="shared" si="115"/>
        <v>68.343160016058732</v>
      </c>
      <c r="M427" s="347">
        <f t="shared" si="116"/>
        <v>0</v>
      </c>
      <c r="N427" s="347">
        <f t="shared" si="105"/>
        <v>3.8333333333333335</v>
      </c>
      <c r="O427" s="347">
        <f t="shared" si="106"/>
        <v>43.534675012487014</v>
      </c>
      <c r="P427" s="350">
        <f t="shared" si="117"/>
        <v>116.12862963300068</v>
      </c>
      <c r="Q427" s="347">
        <f>MIN(IF(H427&gt;0,P427/H427,NA()),FlexTests!$C$20)</f>
        <v>7.6400414232237299</v>
      </c>
      <c r="R427" s="347">
        <f t="shared" si="107"/>
        <v>1.3088934268867461E-4</v>
      </c>
      <c r="S427" s="347">
        <f>SUM(R427:$R$952)</f>
        <v>0.17120784009854523</v>
      </c>
      <c r="T427" s="347">
        <f t="shared" si="108"/>
        <v>1.7120784009854522E-4</v>
      </c>
      <c r="U427" s="350">
        <f>SUM(T427:$T$952)*1000</f>
        <v>51.498128028025057</v>
      </c>
      <c r="V427" s="347">
        <f>R427*IF(ABS(A427)&lt;FlexTests!$C$19,0,1)</f>
        <v>1.3088934268867461E-4</v>
      </c>
      <c r="W427" s="347">
        <f>SUM(V427:$V$951)</f>
        <v>5.3779606274264612E-2</v>
      </c>
      <c r="X427" s="347">
        <f t="shared" si="118"/>
        <v>5.3779606274264612E-2</v>
      </c>
      <c r="Y427" s="350">
        <f>SUM($X427:X$951)</f>
        <v>6.6973281802544751</v>
      </c>
      <c r="Z427" s="347"/>
      <c r="AA427" s="347">
        <f t="shared" si="109"/>
        <v>3.2621421330697622</v>
      </c>
      <c r="AB427" s="347">
        <f t="shared" si="110"/>
        <v>2.7378578669302378</v>
      </c>
      <c r="AC427" s="347">
        <f t="shared" si="119"/>
        <v>7.66773528416216</v>
      </c>
      <c r="AD427" s="347">
        <f t="shared" si="111"/>
        <v>6.4666500061730288</v>
      </c>
      <c r="AE427" s="347">
        <f t="shared" si="112"/>
        <v>5.427344324640031</v>
      </c>
      <c r="AF427" s="347">
        <f>AD427/'Laminate Schedule'!$E$86/10</f>
        <v>4.2697963955453208E-2</v>
      </c>
      <c r="AG427" s="347">
        <f>AE427/'Laminate Schedule'!$E$90/10</f>
        <v>2.927168749271785E-2</v>
      </c>
      <c r="AH427" s="347">
        <f t="shared" si="120"/>
        <v>1709.3025428262763</v>
      </c>
      <c r="AK427" s="567">
        <f t="shared" si="121"/>
        <v>1</v>
      </c>
      <c r="AL427" s="567">
        <f t="shared" si="122"/>
        <v>1</v>
      </c>
      <c r="AM427" s="567">
        <f t="shared" si="123"/>
        <v>1</v>
      </c>
      <c r="AN427" s="347">
        <f>IF(SUM(AK427:AM427)=0,0,(AK427*'Laminate Schedule'!$D$83*'Laminate Schedule'!$C$83+AL427*'Laminate Schedule'!$D$84*'Laminate Schedule'!$C$84+AM427*'Laminate Schedule'!$D$85*'Laminate Schedule'!$C$85)/(AK427*'Laminate Schedule'!$D$83+AL427*'Laminate Schedule'!$D$84+AM427*'Laminate Schedule'!$D$85))</f>
        <v>15.145101562499997</v>
      </c>
      <c r="AO427" s="347">
        <f>AK427*'Laminate Schedule'!$L$12+AL427*'Laminate Schedule'!$L$13+AM427*'Laminate Schedule'!$L$14</f>
        <v>0.88</v>
      </c>
    </row>
    <row r="428" spans="1:41" s="244" customFormat="1">
      <c r="A428" s="567">
        <v>-523</v>
      </c>
      <c r="B428" s="347">
        <f>IF(ABS(A428)&lt;$C$17,$C$15,$C$16)*IF(ABS(A428)&lt;OutlineParameters!$C$46/2,1,0)</f>
        <v>6</v>
      </c>
      <c r="C428" s="347">
        <f t="shared" si="113"/>
        <v>6</v>
      </c>
      <c r="D428" s="348">
        <f t="shared" si="104"/>
        <v>6</v>
      </c>
      <c r="E428" s="349">
        <f>FlexTests!$C$16*($C$36-ABS(A428))*IF(ABS(A428)&lt;$C$36,1,0)/1000</f>
        <v>15.4</v>
      </c>
      <c r="F428" s="349">
        <f>IF(NOT(ISNA(I428)),FlexTests!$C$17*(A429-A428)*I428/1000000*($C$36+A428)/1000*IF(ABS(A428)&lt;$C$31/2-FlexTests!$C$18,0,1),0)</f>
        <v>0</v>
      </c>
      <c r="G428" s="349">
        <f>SUM(F$52:$F427)</f>
        <v>0</v>
      </c>
      <c r="H428" s="348">
        <f>CHOOSE(FlexTests!$C$15,E428,G428)</f>
        <v>15.4</v>
      </c>
      <c r="I428" s="347">
        <f>IF(ISNA(OutlineParameters!T491*2),OutlineParameters!S491*2,OutlineParameters!T491*2)</f>
        <v>285.38856812671645</v>
      </c>
      <c r="J428" s="347">
        <f>IF(ISNA(RockerConcaveParameters!O487),RockerConcaveParameters!N487,RockerConcaveParameters!O487)</f>
        <v>0.79839254078011412</v>
      </c>
      <c r="K428" s="347">
        <f t="shared" si="114"/>
        <v>0.43102439352593475</v>
      </c>
      <c r="L428" s="347">
        <f t="shared" si="115"/>
        <v>68.464263369040239</v>
      </c>
      <c r="M428" s="347">
        <f t="shared" si="116"/>
        <v>0</v>
      </c>
      <c r="N428" s="347">
        <f t="shared" si="105"/>
        <v>3.8333333333333335</v>
      </c>
      <c r="O428" s="347">
        <f t="shared" si="106"/>
        <v>43.632762719208195</v>
      </c>
      <c r="P428" s="350">
        <f t="shared" si="117"/>
        <v>116.3613838151077</v>
      </c>
      <c r="Q428" s="347">
        <f>MIN(IF(H428&gt;0,P428/H428,NA()),FlexTests!$C$20)</f>
        <v>7.5559340139680327</v>
      </c>
      <c r="R428" s="347">
        <f t="shared" si="107"/>
        <v>1.3234631193858793E-4</v>
      </c>
      <c r="S428" s="347">
        <f>SUM(R428:$R$952)</f>
        <v>0.17107695075585652</v>
      </c>
      <c r="T428" s="347">
        <f t="shared" si="108"/>
        <v>1.7107695075585652E-4</v>
      </c>
      <c r="U428" s="350">
        <f>SUM(T428:$T$952)*1000</f>
        <v>51.326920187926511</v>
      </c>
      <c r="V428" s="347">
        <f>R428*IF(ABS(A428)&lt;FlexTests!$C$19,0,1)</f>
        <v>1.3234631193858793E-4</v>
      </c>
      <c r="W428" s="347">
        <f>SUM(V428:$V$951)</f>
        <v>5.3648716931575934E-2</v>
      </c>
      <c r="X428" s="347">
        <f t="shared" si="118"/>
        <v>5.3648716931575934E-2</v>
      </c>
      <c r="Y428" s="350">
        <f>SUM($X428:X$951)</f>
        <v>6.6435485739802109</v>
      </c>
      <c r="Z428" s="347"/>
      <c r="AA428" s="347">
        <f t="shared" si="109"/>
        <v>3.2661308469267047</v>
      </c>
      <c r="AB428" s="347">
        <f t="shared" si="110"/>
        <v>2.7338691530732953</v>
      </c>
      <c r="AC428" s="347">
        <f t="shared" si="119"/>
        <v>7.6831035655266984</v>
      </c>
      <c r="AD428" s="347">
        <f t="shared" si="111"/>
        <v>6.5466272338635534</v>
      </c>
      <c r="AE428" s="347">
        <f t="shared" si="112"/>
        <v>5.4797627805297662</v>
      </c>
      <c r="AF428" s="347">
        <f>AD428/'Laminate Schedule'!$E$86/10</f>
        <v>4.3226037189960605E-2</v>
      </c>
      <c r="AG428" s="347">
        <f>AE428/'Laminate Schedule'!$E$90/10</f>
        <v>2.9554399730577739E-2</v>
      </c>
      <c r="AH428" s="347">
        <f t="shared" si="120"/>
        <v>1712.3314087602987</v>
      </c>
      <c r="AK428" s="567">
        <f t="shared" si="121"/>
        <v>1</v>
      </c>
      <c r="AL428" s="567">
        <f t="shared" si="122"/>
        <v>1</v>
      </c>
      <c r="AM428" s="567">
        <f t="shared" si="123"/>
        <v>1</v>
      </c>
      <c r="AN428" s="347">
        <f>IF(SUM(AK428:AM428)=0,0,(AK428*'Laminate Schedule'!$D$83*'Laminate Schedule'!$C$83+AL428*'Laminate Schedule'!$D$84*'Laminate Schedule'!$C$84+AM428*'Laminate Schedule'!$D$85*'Laminate Schedule'!$C$85)/(AK428*'Laminate Schedule'!$D$83+AL428*'Laminate Schedule'!$D$84+AM428*'Laminate Schedule'!$D$85))</f>
        <v>15.145101562499997</v>
      </c>
      <c r="AO428" s="347">
        <f>AK428*'Laminate Schedule'!$L$12+AL428*'Laminate Schedule'!$L$13+AM428*'Laminate Schedule'!$L$14</f>
        <v>0.88</v>
      </c>
    </row>
    <row r="429" spans="1:41" s="244" customFormat="1">
      <c r="A429" s="567">
        <v>-522</v>
      </c>
      <c r="B429" s="347">
        <f>IF(ABS(A429)&lt;$C$17,$C$15,$C$16)*IF(ABS(A429)&lt;OutlineParameters!$C$46/2,1,0)</f>
        <v>6</v>
      </c>
      <c r="C429" s="347">
        <f t="shared" si="113"/>
        <v>6</v>
      </c>
      <c r="D429" s="348">
        <f t="shared" si="104"/>
        <v>6</v>
      </c>
      <c r="E429" s="349">
        <f>FlexTests!$C$16*($C$36-ABS(A429))*IF(ABS(A429)&lt;$C$36,1,0)/1000</f>
        <v>15.6</v>
      </c>
      <c r="F429" s="349">
        <f>IF(NOT(ISNA(I429)),FlexTests!$C$17*(A430-A429)*I429/1000000*($C$36+A429)/1000*IF(ABS(A429)&lt;$C$31/2-FlexTests!$C$18,0,1),0)</f>
        <v>0</v>
      </c>
      <c r="G429" s="349">
        <f>SUM(F$52:$F428)</f>
        <v>0</v>
      </c>
      <c r="H429" s="348">
        <f>CHOOSE(FlexTests!$C$15,E429,G429)</f>
        <v>15.6</v>
      </c>
      <c r="I429" s="347">
        <f>IF(ISNA(OutlineParameters!T492*2),OutlineParameters!S492*2,OutlineParameters!T492*2)</f>
        <v>285.89291849600914</v>
      </c>
      <c r="J429" s="347">
        <f>IF(ISNA(RockerConcaveParameters!O488),RockerConcaveParameters!N488,RockerConcaveParameters!O488)</f>
        <v>0.81040333944247234</v>
      </c>
      <c r="K429" s="347">
        <f t="shared" si="114"/>
        <v>0.44487518072911236</v>
      </c>
      <c r="L429" s="347">
        <f t="shared" si="115"/>
        <v>68.585256220086023</v>
      </c>
      <c r="M429" s="347">
        <f t="shared" si="116"/>
        <v>0</v>
      </c>
      <c r="N429" s="347">
        <f t="shared" si="105"/>
        <v>3.8333333333333335</v>
      </c>
      <c r="O429" s="347">
        <f t="shared" si="106"/>
        <v>43.731320480890439</v>
      </c>
      <c r="P429" s="350">
        <f t="shared" si="117"/>
        <v>116.59478521503891</v>
      </c>
      <c r="Q429" s="347">
        <f>MIN(IF(H429&gt;0,P429/H429,NA()),FlexTests!$C$20)</f>
        <v>7.4740246932717254</v>
      </c>
      <c r="R429" s="347">
        <f t="shared" si="107"/>
        <v>1.3379672145052198E-4</v>
      </c>
      <c r="S429" s="347">
        <f>SUM(R429:$R$952)</f>
        <v>0.17094460444391796</v>
      </c>
      <c r="T429" s="347">
        <f t="shared" si="108"/>
        <v>1.7094460444391795E-4</v>
      </c>
      <c r="U429" s="350">
        <f>SUM(T429:$T$952)*1000</f>
        <v>51.155843237170657</v>
      </c>
      <c r="V429" s="347">
        <f>R429*IF(ABS(A429)&lt;FlexTests!$C$19,0,1)</f>
        <v>1.3379672145052198E-4</v>
      </c>
      <c r="W429" s="347">
        <f>SUM(V429:$V$951)</f>
        <v>5.3516370619637349E-2</v>
      </c>
      <c r="X429" s="347">
        <f t="shared" si="118"/>
        <v>5.3516370619637349E-2</v>
      </c>
      <c r="Y429" s="350">
        <f>SUM($X429:X$951)</f>
        <v>6.5898998570486356</v>
      </c>
      <c r="Z429" s="347"/>
      <c r="AA429" s="347">
        <f t="shared" si="109"/>
        <v>3.270134446480824</v>
      </c>
      <c r="AB429" s="347">
        <f t="shared" si="110"/>
        <v>2.729865553519176</v>
      </c>
      <c r="AC429" s="347">
        <f t="shared" si="119"/>
        <v>7.6985145813570002</v>
      </c>
      <c r="AD429" s="347">
        <f t="shared" si="111"/>
        <v>6.6264857754037934</v>
      </c>
      <c r="AE429" s="347">
        <f t="shared" si="112"/>
        <v>5.5317038351822694</v>
      </c>
      <c r="AF429" s="347">
        <f>AD429/'Laminate Schedule'!$E$86/10</f>
        <v>4.3753326764155165E-2</v>
      </c>
      <c r="AG429" s="347">
        <f>AE429/'Laminate Schedule'!$E$90/10</f>
        <v>2.983453716592115E-2</v>
      </c>
      <c r="AH429" s="347">
        <f t="shared" si="120"/>
        <v>1715.357510976055</v>
      </c>
      <c r="AK429" s="567">
        <f t="shared" si="121"/>
        <v>1</v>
      </c>
      <c r="AL429" s="567">
        <f t="shared" si="122"/>
        <v>1</v>
      </c>
      <c r="AM429" s="567">
        <f t="shared" si="123"/>
        <v>1</v>
      </c>
      <c r="AN429" s="347">
        <f>IF(SUM(AK429:AM429)=0,0,(AK429*'Laminate Schedule'!$D$83*'Laminate Schedule'!$C$83+AL429*'Laminate Schedule'!$D$84*'Laminate Schedule'!$C$84+AM429*'Laminate Schedule'!$D$85*'Laminate Schedule'!$C$85)/(AK429*'Laminate Schedule'!$D$83+AL429*'Laminate Schedule'!$D$84+AM429*'Laminate Schedule'!$D$85))</f>
        <v>15.145101562499997</v>
      </c>
      <c r="AO429" s="347">
        <f>AK429*'Laminate Schedule'!$L$12+AL429*'Laminate Schedule'!$L$13+AM429*'Laminate Schedule'!$L$14</f>
        <v>0.88</v>
      </c>
    </row>
    <row r="430" spans="1:41" s="244" customFormat="1">
      <c r="A430" s="567">
        <v>-521</v>
      </c>
      <c r="B430" s="347">
        <f>IF(ABS(A430)&lt;$C$17,$C$15,$C$16)*IF(ABS(A430)&lt;OutlineParameters!$C$46/2,1,0)</f>
        <v>6</v>
      </c>
      <c r="C430" s="347">
        <f t="shared" si="113"/>
        <v>6</v>
      </c>
      <c r="D430" s="348">
        <f t="shared" si="104"/>
        <v>6</v>
      </c>
      <c r="E430" s="349">
        <f>FlexTests!$C$16*($C$36-ABS(A430))*IF(ABS(A430)&lt;$C$36,1,0)/1000</f>
        <v>15.8</v>
      </c>
      <c r="F430" s="349">
        <f>IF(NOT(ISNA(I430)),FlexTests!$C$17*(A431-A430)*I430/1000000*($C$36+A430)/1000*IF(ABS(A430)&lt;$C$31/2-FlexTests!$C$18,0,1),0)</f>
        <v>0</v>
      </c>
      <c r="G430" s="349">
        <f>SUM(F$52:$F429)</f>
        <v>0</v>
      </c>
      <c r="H430" s="348">
        <f>CHOOSE(FlexTests!$C$15,E430,G430)</f>
        <v>15.8</v>
      </c>
      <c r="I430" s="347">
        <f>IF(ISNA(OutlineParameters!T493*2),OutlineParameters!S493*2,OutlineParameters!T493*2)</f>
        <v>286.39682704314475</v>
      </c>
      <c r="J430" s="347">
        <f>IF(ISNA(RockerConcaveParameters!O489),RockerConcaveParameters!N489,RockerConcaveParameters!O489)</f>
        <v>0.82245874869635294</v>
      </c>
      <c r="K430" s="347">
        <f t="shared" si="114"/>
        <v>0.45901701762457275</v>
      </c>
      <c r="L430" s="347">
        <f t="shared" si="115"/>
        <v>68.706143078699384</v>
      </c>
      <c r="M430" s="347">
        <f t="shared" si="116"/>
        <v>0</v>
      </c>
      <c r="N430" s="347">
        <f t="shared" si="105"/>
        <v>3.8333333333333335</v>
      </c>
      <c r="O430" s="347">
        <f t="shared" si="106"/>
        <v>43.830357260625746</v>
      </c>
      <c r="P430" s="350">
        <f t="shared" si="117"/>
        <v>116.82885069028303</v>
      </c>
      <c r="Q430" s="347">
        <f>MIN(IF(H430&gt;0,P430/H430,NA()),FlexTests!$C$20)</f>
        <v>7.394231056347027</v>
      </c>
      <c r="R430" s="347">
        <f t="shared" si="107"/>
        <v>1.3524056692029178E-4</v>
      </c>
      <c r="S430" s="347">
        <f>SUM(R430:$R$952)</f>
        <v>0.17081080772246743</v>
      </c>
      <c r="T430" s="347">
        <f t="shared" si="108"/>
        <v>1.7081080772246741E-4</v>
      </c>
      <c r="U430" s="350">
        <f>SUM(T430:$T$952)*1000</f>
        <v>50.98489863272674</v>
      </c>
      <c r="V430" s="347">
        <f>R430*IF(ABS(A430)&lt;FlexTests!$C$19,0,1)</f>
        <v>1.3524056692029178E-4</v>
      </c>
      <c r="W430" s="347">
        <f>SUM(V430:$V$951)</f>
        <v>5.3382573898186826E-2</v>
      </c>
      <c r="X430" s="347">
        <f t="shared" si="118"/>
        <v>5.3382573898186826E-2</v>
      </c>
      <c r="Y430" s="350">
        <f>SUM($X430:X$951)</f>
        <v>6.5363834864289982</v>
      </c>
      <c r="Z430" s="347"/>
      <c r="AA430" s="347">
        <f t="shared" si="109"/>
        <v>3.2741529162321177</v>
      </c>
      <c r="AB430" s="347">
        <f t="shared" si="110"/>
        <v>2.7258470837678823</v>
      </c>
      <c r="AC430" s="347">
        <f t="shared" si="119"/>
        <v>7.7139694447184768</v>
      </c>
      <c r="AD430" s="347">
        <f t="shared" si="111"/>
        <v>6.7062251733297371</v>
      </c>
      <c r="AE430" s="347">
        <f t="shared" si="112"/>
        <v>5.5831675549376429</v>
      </c>
      <c r="AF430" s="347">
        <f>AD430/'Laminate Schedule'!$E$86/10</f>
        <v>4.4279829657495821E-2</v>
      </c>
      <c r="AG430" s="347">
        <f>AE430/'Laminate Schedule'!$E$90/10</f>
        <v>3.0112100156544929E-2</v>
      </c>
      <c r="AH430" s="347">
        <f t="shared" si="120"/>
        <v>1718.3809622588685</v>
      </c>
      <c r="AK430" s="567">
        <f t="shared" si="121"/>
        <v>1</v>
      </c>
      <c r="AL430" s="567">
        <f t="shared" si="122"/>
        <v>1</v>
      </c>
      <c r="AM430" s="567">
        <f t="shared" si="123"/>
        <v>1</v>
      </c>
      <c r="AN430" s="347">
        <f>IF(SUM(AK430:AM430)=0,0,(AK430*'Laminate Schedule'!$D$83*'Laminate Schedule'!$C$83+AL430*'Laminate Schedule'!$D$84*'Laminate Schedule'!$C$84+AM430*'Laminate Schedule'!$D$85*'Laminate Schedule'!$C$85)/(AK430*'Laminate Schedule'!$D$83+AL430*'Laminate Schedule'!$D$84+AM430*'Laminate Schedule'!$D$85))</f>
        <v>15.145101562499997</v>
      </c>
      <c r="AO430" s="347">
        <f>AK430*'Laminate Schedule'!$L$12+AL430*'Laminate Schedule'!$L$13+AM430*'Laminate Schedule'!$L$14</f>
        <v>0.88</v>
      </c>
    </row>
    <row r="431" spans="1:41" s="244" customFormat="1">
      <c r="A431" s="567">
        <v>-520</v>
      </c>
      <c r="B431" s="347">
        <f>IF(ABS(A431)&lt;$C$17,$C$15,$C$16)*IF(ABS(A431)&lt;OutlineParameters!$C$46/2,1,0)</f>
        <v>6</v>
      </c>
      <c r="C431" s="347">
        <f t="shared" si="113"/>
        <v>6</v>
      </c>
      <c r="D431" s="348">
        <f t="shared" si="104"/>
        <v>6</v>
      </c>
      <c r="E431" s="349">
        <f>FlexTests!$C$16*($C$36-ABS(A431))*IF(ABS(A431)&lt;$C$36,1,0)/1000</f>
        <v>16</v>
      </c>
      <c r="F431" s="349">
        <f>IF(NOT(ISNA(I431)),FlexTests!$C$17*(A432-A431)*I431/1000000*($C$36+A431)/1000*IF(ABS(A431)&lt;$C$31/2-FlexTests!$C$18,0,1),0)</f>
        <v>0</v>
      </c>
      <c r="G431" s="349">
        <f>SUM(F$52:$F430)</f>
        <v>0</v>
      </c>
      <c r="H431" s="348">
        <f>CHOOSE(FlexTests!$C$15,E431,G431)</f>
        <v>16</v>
      </c>
      <c r="I431" s="347">
        <f>IF(ISNA(OutlineParameters!T494*2),OutlineParameters!S494*2,OutlineParameters!T494*2)</f>
        <v>286.90026678930974</v>
      </c>
      <c r="J431" s="347">
        <f>IF(ISNA(RockerConcaveParameters!O490),RockerConcaveParameters!N490,RockerConcaveParameters!O490)</f>
        <v>0.83455847662010663</v>
      </c>
      <c r="K431" s="347">
        <f t="shared" si="114"/>
        <v>0.47345295639043439</v>
      </c>
      <c r="L431" s="347">
        <f t="shared" si="115"/>
        <v>68.826917472705858</v>
      </c>
      <c r="M431" s="347">
        <f t="shared" si="116"/>
        <v>0</v>
      </c>
      <c r="N431" s="347">
        <f t="shared" si="105"/>
        <v>3.8333333333333335</v>
      </c>
      <c r="O431" s="347">
        <f t="shared" si="106"/>
        <v>43.929874809976617</v>
      </c>
      <c r="P431" s="350">
        <f t="shared" si="117"/>
        <v>117.06357857240624</v>
      </c>
      <c r="Q431" s="347">
        <f>MIN(IF(H431&gt;0,P431/H431,NA()),FlexTests!$C$20)</f>
        <v>7.3164736607753902</v>
      </c>
      <c r="R431" s="347">
        <f t="shared" si="107"/>
        <v>1.3667786509792771E-4</v>
      </c>
      <c r="S431" s="347">
        <f>SUM(R431:$R$952)</f>
        <v>0.17067556715554713</v>
      </c>
      <c r="T431" s="347">
        <f t="shared" si="108"/>
        <v>1.7067556715554712E-4</v>
      </c>
      <c r="U431" s="350">
        <f>SUM(T431:$T$952)*1000</f>
        <v>50.814087825004272</v>
      </c>
      <c r="V431" s="347">
        <f>R431*IF(ABS(A431)&lt;FlexTests!$C$19,0,1)</f>
        <v>1.3667786509792771E-4</v>
      </c>
      <c r="W431" s="347">
        <f>SUM(V431:$V$951)</f>
        <v>5.3247333331266529E-2</v>
      </c>
      <c r="X431" s="347">
        <f t="shared" si="118"/>
        <v>5.3247333331266529E-2</v>
      </c>
      <c r="Y431" s="350">
        <f>SUM($X431:X$951)</f>
        <v>6.4830009125308115</v>
      </c>
      <c r="Z431" s="347"/>
      <c r="AA431" s="347">
        <f t="shared" si="109"/>
        <v>3.2781861588733689</v>
      </c>
      <c r="AB431" s="347">
        <f t="shared" si="110"/>
        <v>2.7218138411266311</v>
      </c>
      <c r="AC431" s="347">
        <f t="shared" si="119"/>
        <v>7.7294680454478639</v>
      </c>
      <c r="AD431" s="347">
        <f t="shared" si="111"/>
        <v>6.7858458348713917</v>
      </c>
      <c r="AE431" s="347">
        <f t="shared" si="112"/>
        <v>5.6341550546513401</v>
      </c>
      <c r="AF431" s="347">
        <f>AD431/'Laminate Schedule'!$E$86/10</f>
        <v>4.4805548558838809E-2</v>
      </c>
      <c r="AG431" s="347">
        <f>AE431/'Laminate Schedule'!$E$90/10</f>
        <v>3.0387094715279395E-2</v>
      </c>
      <c r="AH431" s="347">
        <f t="shared" si="120"/>
        <v>1721.4016007358584</v>
      </c>
      <c r="AK431" s="567">
        <f t="shared" si="121"/>
        <v>1</v>
      </c>
      <c r="AL431" s="567">
        <f t="shared" si="122"/>
        <v>1</v>
      </c>
      <c r="AM431" s="567">
        <f t="shared" si="123"/>
        <v>1</v>
      </c>
      <c r="AN431" s="347">
        <f>IF(SUM(AK431:AM431)=0,0,(AK431*'Laminate Schedule'!$D$83*'Laminate Schedule'!$C$83+AL431*'Laminate Schedule'!$D$84*'Laminate Schedule'!$C$84+AM431*'Laminate Schedule'!$D$85*'Laminate Schedule'!$C$85)/(AK431*'Laminate Schedule'!$D$83+AL431*'Laminate Schedule'!$D$84+AM431*'Laminate Schedule'!$D$85))</f>
        <v>15.145101562499997</v>
      </c>
      <c r="AO431" s="347">
        <f>AK431*'Laminate Schedule'!$L$12+AL431*'Laminate Schedule'!$L$13+AM431*'Laminate Schedule'!$L$14</f>
        <v>0.88</v>
      </c>
    </row>
    <row r="432" spans="1:41" s="244" customFormat="1">
      <c r="A432" s="567">
        <v>-519</v>
      </c>
      <c r="B432" s="347">
        <f>IF(ABS(A432)&lt;$C$17,$C$15,$C$16)*IF(ABS(A432)&lt;OutlineParameters!$C$46/2,1,0)</f>
        <v>6</v>
      </c>
      <c r="C432" s="347">
        <f t="shared" si="113"/>
        <v>6</v>
      </c>
      <c r="D432" s="348">
        <f t="shared" si="104"/>
        <v>6</v>
      </c>
      <c r="E432" s="349">
        <f>FlexTests!$C$16*($C$36-ABS(A432))*IF(ABS(A432)&lt;$C$36,1,0)/1000</f>
        <v>16.2</v>
      </c>
      <c r="F432" s="349">
        <f>IF(NOT(ISNA(I432)),FlexTests!$C$17*(A433-A432)*I432/1000000*($C$36+A432)/1000*IF(ABS(A432)&lt;$C$31/2-FlexTests!$C$18,0,1),0)</f>
        <v>0</v>
      </c>
      <c r="G432" s="349">
        <f>SUM(F$52:$F431)</f>
        <v>0</v>
      </c>
      <c r="H432" s="348">
        <f>CHOOSE(FlexTests!$C$15,E432,G432)</f>
        <v>16.2</v>
      </c>
      <c r="I432" s="347">
        <f>IF(ISNA(OutlineParameters!T495*2),OutlineParameters!S495*2,OutlineParameters!T495*2)</f>
        <v>287.40321075569096</v>
      </c>
      <c r="J432" s="347">
        <f>IF(ISNA(RockerConcaveParameters!O491),RockerConcaveParameters!N491,RockerConcaveParameters!O491)</f>
        <v>0.84670222311402243</v>
      </c>
      <c r="K432" s="347">
        <f t="shared" si="114"/>
        <v>0.48818603415949574</v>
      </c>
      <c r="L432" s="347">
        <f t="shared" si="115"/>
        <v>68.947572929931127</v>
      </c>
      <c r="M432" s="347">
        <f t="shared" si="116"/>
        <v>0</v>
      </c>
      <c r="N432" s="347">
        <f t="shared" si="105"/>
        <v>3.8333333333333335</v>
      </c>
      <c r="O432" s="347">
        <f t="shared" si="106"/>
        <v>44.029874851862878</v>
      </c>
      <c r="P432" s="350">
        <f t="shared" si="117"/>
        <v>117.29896714928682</v>
      </c>
      <c r="Q432" s="347">
        <f>MIN(IF(H432&gt;0,P432/H432,NA()),FlexTests!$C$20)</f>
        <v>7.2406769845238781</v>
      </c>
      <c r="R432" s="347">
        <f t="shared" si="107"/>
        <v>1.3810863295481707E-4</v>
      </c>
      <c r="S432" s="347">
        <f>SUM(R432:$R$952)</f>
        <v>0.17053888929044919</v>
      </c>
      <c r="T432" s="347">
        <f t="shared" si="108"/>
        <v>1.7053888929044919E-4</v>
      </c>
      <c r="U432" s="350">
        <f>SUM(T432:$T$952)*1000</f>
        <v>50.64341225784873</v>
      </c>
      <c r="V432" s="347">
        <f>R432*IF(ABS(A432)&lt;FlexTests!$C$19,0,1)</f>
        <v>1.3810863295481707E-4</v>
      </c>
      <c r="W432" s="347">
        <f>SUM(V432:$V$951)</f>
        <v>5.3110655466168603E-2</v>
      </c>
      <c r="X432" s="347">
        <f t="shared" si="118"/>
        <v>5.3110655466168603E-2</v>
      </c>
      <c r="Y432" s="350">
        <f>SUM($X432:X$951)</f>
        <v>6.429753579199545</v>
      </c>
      <c r="Z432" s="347"/>
      <c r="AA432" s="347">
        <f t="shared" si="109"/>
        <v>3.282234074371341</v>
      </c>
      <c r="AB432" s="347">
        <f t="shared" si="110"/>
        <v>2.717765925628659</v>
      </c>
      <c r="AC432" s="347">
        <f t="shared" si="119"/>
        <v>7.7450102704972759</v>
      </c>
      <c r="AD432" s="347">
        <f t="shared" si="111"/>
        <v>6.8653481593642542</v>
      </c>
      <c r="AE432" s="347">
        <f t="shared" si="112"/>
        <v>5.684667477188178</v>
      </c>
      <c r="AF432" s="347">
        <f>AD432/'Laminate Schedule'!$E$86/10</f>
        <v>4.5330486104914532E-2</v>
      </c>
      <c r="AG432" s="347">
        <f>AE432/'Laminate Schedule'!$E$90/10</f>
        <v>3.0659527006019767E-2</v>
      </c>
      <c r="AH432" s="347">
        <f t="shared" si="120"/>
        <v>1724.4192645341459</v>
      </c>
      <c r="AK432" s="567">
        <f t="shared" si="121"/>
        <v>1</v>
      </c>
      <c r="AL432" s="567">
        <f t="shared" si="122"/>
        <v>1</v>
      </c>
      <c r="AM432" s="567">
        <f t="shared" si="123"/>
        <v>1</v>
      </c>
      <c r="AN432" s="347">
        <f>IF(SUM(AK432:AM432)=0,0,(AK432*'Laminate Schedule'!$D$83*'Laminate Schedule'!$C$83+AL432*'Laminate Schedule'!$D$84*'Laminate Schedule'!$C$84+AM432*'Laminate Schedule'!$D$85*'Laminate Schedule'!$C$85)/(AK432*'Laminate Schedule'!$D$83+AL432*'Laminate Schedule'!$D$84+AM432*'Laminate Schedule'!$D$85))</f>
        <v>15.145101562499997</v>
      </c>
      <c r="AO432" s="347">
        <f>AK432*'Laminate Schedule'!$L$12+AL432*'Laminate Schedule'!$L$13+AM432*'Laminate Schedule'!$L$14</f>
        <v>0.88</v>
      </c>
    </row>
    <row r="433" spans="1:41" s="244" customFormat="1">
      <c r="A433" s="567">
        <v>-518</v>
      </c>
      <c r="B433" s="347">
        <f>IF(ABS(A433)&lt;$C$17,$C$15,$C$16)*IF(ABS(A433)&lt;OutlineParameters!$C$46/2,1,0)</f>
        <v>6</v>
      </c>
      <c r="C433" s="347">
        <f t="shared" si="113"/>
        <v>6</v>
      </c>
      <c r="D433" s="348">
        <f t="shared" si="104"/>
        <v>6</v>
      </c>
      <c r="E433" s="349">
        <f>FlexTests!$C$16*($C$36-ABS(A433))*IF(ABS(A433)&lt;$C$36,1,0)/1000</f>
        <v>16.399999999999999</v>
      </c>
      <c r="F433" s="349">
        <f>IF(NOT(ISNA(I433)),FlexTests!$C$17*(A434-A433)*I433/1000000*($C$36+A433)/1000*IF(ABS(A433)&lt;$C$31/2-FlexTests!$C$18,0,1),0)</f>
        <v>0</v>
      </c>
      <c r="G433" s="349">
        <f>SUM(F$52:$F432)</f>
        <v>0</v>
      </c>
      <c r="H433" s="348">
        <f>CHOOSE(FlexTests!$C$15,E433,G433)</f>
        <v>16.399999999999999</v>
      </c>
      <c r="I433" s="347">
        <f>IF(ISNA(OutlineParameters!T496*2),OutlineParameters!S496*2,OutlineParameters!T496*2)</f>
        <v>287.9056777398423</v>
      </c>
      <c r="J433" s="347">
        <f>IF(ISNA(RockerConcaveParameters!O492),RockerConcaveParameters!N492,RockerConcaveParameters!O492)</f>
        <v>0.85888993608760933</v>
      </c>
      <c r="K433" s="347">
        <f t="shared" si="114"/>
        <v>0.5032196519265868</v>
      </c>
      <c r="L433" s="347">
        <f t="shared" si="115"/>
        <v>69.06811395987846</v>
      </c>
      <c r="M433" s="347">
        <f t="shared" si="116"/>
        <v>0</v>
      </c>
      <c r="N433" s="347">
        <f t="shared" si="105"/>
        <v>3.8333333333333335</v>
      </c>
      <c r="O433" s="347">
        <f t="shared" si="106"/>
        <v>44.130366377147894</v>
      </c>
      <c r="P433" s="350">
        <f t="shared" si="117"/>
        <v>117.53503332228627</v>
      </c>
      <c r="Q433" s="347">
        <f>MIN(IF(H433&gt;0,P433/H433,NA()),FlexTests!$C$20)</f>
        <v>7.1667703245296508</v>
      </c>
      <c r="R433" s="347">
        <f t="shared" si="107"/>
        <v>1.3953286553321063E-4</v>
      </c>
      <c r="S433" s="347">
        <f>SUM(R433:$R$952)</f>
        <v>0.17040078065749439</v>
      </c>
      <c r="T433" s="347">
        <f t="shared" si="108"/>
        <v>1.704007806574944E-4</v>
      </c>
      <c r="U433" s="350">
        <f>SUM(T433:$T$952)*1000</f>
        <v>50.472873368558275</v>
      </c>
      <c r="V433" s="347">
        <f>R433*IF(ABS(A433)&lt;FlexTests!$C$19,0,1)</f>
        <v>1.3953286553321063E-4</v>
      </c>
      <c r="W433" s="347">
        <f>SUM(V433:$V$951)</f>
        <v>5.2972546833213785E-2</v>
      </c>
      <c r="X433" s="347">
        <f t="shared" si="118"/>
        <v>5.2972546833213785E-2</v>
      </c>
      <c r="Y433" s="350">
        <f>SUM($X433:X$951)</f>
        <v>6.3766429237333764</v>
      </c>
      <c r="Z433" s="347"/>
      <c r="AA433" s="347">
        <f t="shared" si="109"/>
        <v>3.2862966453625364</v>
      </c>
      <c r="AB433" s="347">
        <f t="shared" si="110"/>
        <v>2.7137033546374636</v>
      </c>
      <c r="AC433" s="347">
        <f t="shared" si="119"/>
        <v>7.7605972358289552</v>
      </c>
      <c r="AD433" s="347">
        <f t="shared" si="111"/>
        <v>6.9447316161600439</v>
      </c>
      <c r="AE433" s="347">
        <f t="shared" si="112"/>
        <v>5.7347049026827364</v>
      </c>
      <c r="AF433" s="347">
        <f>AD433/'Laminate Schedule'!$E$86/10</f>
        <v>4.5854638791961187E-2</v>
      </c>
      <c r="AG433" s="347">
        <f>AE433/'Laminate Schedule'!$E$90/10</f>
        <v>3.0929397460961648E-2</v>
      </c>
      <c r="AH433" s="347">
        <f t="shared" si="120"/>
        <v>1727.4340664390538</v>
      </c>
      <c r="AK433" s="567">
        <f t="shared" si="121"/>
        <v>1</v>
      </c>
      <c r="AL433" s="567">
        <f t="shared" si="122"/>
        <v>1</v>
      </c>
      <c r="AM433" s="567">
        <f t="shared" si="123"/>
        <v>1</v>
      </c>
      <c r="AN433" s="347">
        <f>IF(SUM(AK433:AM433)=0,0,(AK433*'Laminate Schedule'!$D$83*'Laminate Schedule'!$C$83+AL433*'Laminate Schedule'!$D$84*'Laminate Schedule'!$C$84+AM433*'Laminate Schedule'!$D$85*'Laminate Schedule'!$C$85)/(AK433*'Laminate Schedule'!$D$83+AL433*'Laminate Schedule'!$D$84+AM433*'Laminate Schedule'!$D$85))</f>
        <v>15.145101562499997</v>
      </c>
      <c r="AO433" s="347">
        <f>AK433*'Laminate Schedule'!$L$12+AL433*'Laminate Schedule'!$L$13+AM433*'Laminate Schedule'!$L$14</f>
        <v>0.88</v>
      </c>
    </row>
    <row r="434" spans="1:41" s="244" customFormat="1">
      <c r="A434" s="567">
        <v>-517</v>
      </c>
      <c r="B434" s="347">
        <f>IF(ABS(A434)&lt;$C$17,$C$15,$C$16)*IF(ABS(A434)&lt;OutlineParameters!$C$46/2,1,0)</f>
        <v>6</v>
      </c>
      <c r="C434" s="347">
        <f t="shared" si="113"/>
        <v>6</v>
      </c>
      <c r="D434" s="348">
        <f t="shared" si="104"/>
        <v>6</v>
      </c>
      <c r="E434" s="349">
        <f>FlexTests!$C$16*($C$36-ABS(A434))*IF(ABS(A434)&lt;$C$36,1,0)/1000</f>
        <v>16.600000000000001</v>
      </c>
      <c r="F434" s="349">
        <f>IF(NOT(ISNA(I434)),FlexTests!$C$17*(A435-A434)*I434/1000000*($C$36+A434)/1000*IF(ABS(A434)&lt;$C$31/2-FlexTests!$C$18,0,1),0)</f>
        <v>0</v>
      </c>
      <c r="G434" s="349">
        <f>SUM(F$52:$F433)</f>
        <v>0</v>
      </c>
      <c r="H434" s="348">
        <f>CHOOSE(FlexTests!$C$15,E434,G434)</f>
        <v>16.600000000000001</v>
      </c>
      <c r="I434" s="347">
        <f>IF(ISNA(OutlineParameters!T497*2),OutlineParameters!S497*2,OutlineParameters!T497*2)</f>
        <v>288.40762550416116</v>
      </c>
      <c r="J434" s="347">
        <f>IF(ISNA(RockerConcaveParameters!O493),RockerConcaveParameters!N493,RockerConcaveParameters!O493)</f>
        <v>0.87112122210863663</v>
      </c>
      <c r="K434" s="347">
        <f t="shared" si="114"/>
        <v>0.51855671503502332</v>
      </c>
      <c r="L434" s="347">
        <f t="shared" si="115"/>
        <v>69.188530429814165</v>
      </c>
      <c r="M434" s="347">
        <f t="shared" si="116"/>
        <v>0</v>
      </c>
      <c r="N434" s="347">
        <f t="shared" si="105"/>
        <v>3.8333333333333335</v>
      </c>
      <c r="O434" s="347">
        <f t="shared" si="106"/>
        <v>44.231348664967598</v>
      </c>
      <c r="P434" s="350">
        <f t="shared" si="117"/>
        <v>117.77176914315011</v>
      </c>
      <c r="Q434" s="347">
        <f>MIN(IF(H434&gt;0,P434/H434,NA()),FlexTests!$C$20)</f>
        <v>7.0946848881415718</v>
      </c>
      <c r="R434" s="347">
        <f t="shared" si="107"/>
        <v>1.409505870615131E-4</v>
      </c>
      <c r="S434" s="347">
        <f>SUM(R434:$R$952)</f>
        <v>0.17026124779196117</v>
      </c>
      <c r="T434" s="347">
        <f t="shared" si="108"/>
        <v>1.7026124779196116E-4</v>
      </c>
      <c r="U434" s="350">
        <f>SUM(T434:$T$952)*1000</f>
        <v>50.30247258790078</v>
      </c>
      <c r="V434" s="347">
        <f>R434*IF(ABS(A434)&lt;FlexTests!$C$19,0,1)</f>
        <v>1.409505870615131E-4</v>
      </c>
      <c r="W434" s="347">
        <f>SUM(V434:$V$951)</f>
        <v>5.2833013967680573E-2</v>
      </c>
      <c r="X434" s="347">
        <f t="shared" si="118"/>
        <v>5.2833013967680573E-2</v>
      </c>
      <c r="Y434" s="350">
        <f>SUM($X434:X$951)</f>
        <v>6.3236703769001634</v>
      </c>
      <c r="Z434" s="347"/>
      <c r="AA434" s="347">
        <f t="shared" si="109"/>
        <v>3.2903737407028788</v>
      </c>
      <c r="AB434" s="347">
        <f t="shared" si="110"/>
        <v>2.7096262592971212</v>
      </c>
      <c r="AC434" s="347">
        <f t="shared" si="119"/>
        <v>7.7762284166359565</v>
      </c>
      <c r="AD434" s="347">
        <f t="shared" si="111"/>
        <v>7.0239968747338857</v>
      </c>
      <c r="AE434" s="347">
        <f t="shared" si="112"/>
        <v>5.7842688633097978</v>
      </c>
      <c r="AF434" s="347">
        <f>AD434/'Laminate Schedule'!$E$86/10</f>
        <v>4.6378011040385761E-2</v>
      </c>
      <c r="AG434" s="347">
        <f>AE434/'Laminate Schedule'!$E$90/10</f>
        <v>3.1196714343693789E-2</v>
      </c>
      <c r="AH434" s="347">
        <f t="shared" si="120"/>
        <v>1730.445753024967</v>
      </c>
      <c r="AK434" s="567">
        <f t="shared" si="121"/>
        <v>1</v>
      </c>
      <c r="AL434" s="567">
        <f t="shared" si="122"/>
        <v>1</v>
      </c>
      <c r="AM434" s="567">
        <f t="shared" si="123"/>
        <v>1</v>
      </c>
      <c r="AN434" s="347">
        <f>IF(SUM(AK434:AM434)=0,0,(AK434*'Laminate Schedule'!$D$83*'Laminate Schedule'!$C$83+AL434*'Laminate Schedule'!$D$84*'Laminate Schedule'!$C$84+AM434*'Laminate Schedule'!$D$85*'Laminate Schedule'!$C$85)/(AK434*'Laminate Schedule'!$D$83+AL434*'Laminate Schedule'!$D$84+AM434*'Laminate Schedule'!$D$85))</f>
        <v>15.145101562499997</v>
      </c>
      <c r="AO434" s="347">
        <f>AK434*'Laminate Schedule'!$L$12+AL434*'Laminate Schedule'!$L$13+AM434*'Laminate Schedule'!$L$14</f>
        <v>0.88</v>
      </c>
    </row>
    <row r="435" spans="1:41" s="244" customFormat="1">
      <c r="A435" s="567">
        <v>-516</v>
      </c>
      <c r="B435" s="347">
        <f>IF(ABS(A435)&lt;$C$17,$C$15,$C$16)*IF(ABS(A435)&lt;OutlineParameters!$C$46/2,1,0)</f>
        <v>6</v>
      </c>
      <c r="C435" s="347">
        <f t="shared" si="113"/>
        <v>6</v>
      </c>
      <c r="D435" s="348">
        <f t="shared" ref="D435:D498" si="124">CHOOSE($C$18,B435,C435)</f>
        <v>6</v>
      </c>
      <c r="E435" s="349">
        <f>FlexTests!$C$16*($C$36-ABS(A435))*IF(ABS(A435)&lt;$C$36,1,0)/1000</f>
        <v>16.8</v>
      </c>
      <c r="F435" s="349">
        <f>IF(NOT(ISNA(I435)),FlexTests!$C$17*(A436-A435)*I435/1000000*($C$36+A435)/1000*IF(ABS(A435)&lt;$C$31/2-FlexTests!$C$18,0,1),0)</f>
        <v>0</v>
      </c>
      <c r="G435" s="349">
        <f>SUM(F$52:$F434)</f>
        <v>0</v>
      </c>
      <c r="H435" s="348">
        <f>CHOOSE(FlexTests!$C$15,E435,G435)</f>
        <v>16.8</v>
      </c>
      <c r="I435" s="347">
        <f>IF(ISNA(OutlineParameters!T498*2),OutlineParameters!S498*2,OutlineParameters!T498*2)</f>
        <v>288.90907284620164</v>
      </c>
      <c r="J435" s="347">
        <f>IF(ISNA(RockerConcaveParameters!O494),RockerConcaveParameters!N494,RockerConcaveParameters!O494)</f>
        <v>0.88339602536816331</v>
      </c>
      <c r="K435" s="347">
        <f t="shared" si="114"/>
        <v>0.53420063239669136</v>
      </c>
      <c r="L435" s="347">
        <f t="shared" si="115"/>
        <v>69.308826849241598</v>
      </c>
      <c r="M435" s="347">
        <f t="shared" si="116"/>
        <v>0</v>
      </c>
      <c r="N435" s="347">
        <f t="shared" ref="N435:N498" si="125">$C$25*IF($C$24=2,1,0)*$C$42^3*$C$41/1000/6*IF(ABS(A435)&lt;$C$36,1,0)</f>
        <v>3.8333333333333335</v>
      </c>
      <c r="O435" s="347">
        <f t="shared" ref="O435:O498" si="126">IF(I435&gt;$C$21,($C$21/I435*$C$20+(1-$C$21/I435)*$C$22)*(I435*D435^3/12+4/45*D435*J435^2*I435)/1000,0)</f>
        <v>44.332830719484747</v>
      </c>
      <c r="P435" s="350">
        <f t="shared" si="117"/>
        <v>118.00919153445636</v>
      </c>
      <c r="Q435" s="347">
        <f>MIN(IF(H435&gt;0,P435/H435,NA()),FlexTests!$C$20)</f>
        <v>7.0243566389557355</v>
      </c>
      <c r="R435" s="347">
        <f t="shared" ref="R435:R498" si="127">IF(P435=0,NA(),H435/P435*(A436-A435)/1000)</f>
        <v>1.4236179217527078E-4</v>
      </c>
      <c r="S435" s="347">
        <f>SUM(R435:$R$952)</f>
        <v>0.17012029720489966</v>
      </c>
      <c r="T435" s="347">
        <f t="shared" ref="T435:T498" si="128">S435*(A436-A435)/1000</f>
        <v>1.7012029720489967E-4</v>
      </c>
      <c r="U435" s="350">
        <f>SUM(T435:$T$952)*1000</f>
        <v>50.13221134010881</v>
      </c>
      <c r="V435" s="347">
        <f>R435*IF(ABS(A435)&lt;FlexTests!$C$19,0,1)</f>
        <v>1.4236179217527078E-4</v>
      </c>
      <c r="W435" s="347">
        <f>SUM(V435:$V$951)</f>
        <v>5.2692063380619054E-2</v>
      </c>
      <c r="X435" s="347">
        <f t="shared" si="118"/>
        <v>5.2692063380619054E-2</v>
      </c>
      <c r="Y435" s="350">
        <f>SUM($X435:X$951)</f>
        <v>6.2708373629324825</v>
      </c>
      <c r="Z435" s="347"/>
      <c r="AA435" s="347">
        <f t="shared" ref="AA435:AA498" si="129">(D435/2+1/3*J435)*IF(ABS(A435)&lt;$C$36,1,0)</f>
        <v>3.2944653417893877</v>
      </c>
      <c r="AB435" s="347">
        <f t="shared" ref="AB435:AB498" si="130">(D435/2-1/3*J435)*IF(ABS(A435)&lt;$C$36,1,0)</f>
        <v>2.7055346582106123</v>
      </c>
      <c r="AC435" s="347">
        <f t="shared" si="119"/>
        <v>7.7919049302814063</v>
      </c>
      <c r="AD435" s="347">
        <f t="shared" ref="AD435:AD498" si="131">IF(ABS(A435)&lt;$C$36,H435/(AC435)*AA435,NA())</f>
        <v>7.1031433567635753</v>
      </c>
      <c r="AE435" s="347">
        <f t="shared" ref="AE435:AE498" si="132">IF(ABS(A435)&lt;$C$36,H435/(AC435)*AB435,NA())</f>
        <v>5.833359449920386</v>
      </c>
      <c r="AF435" s="347">
        <f>AD435/'Laminate Schedule'!$E$86/10</f>
        <v>4.6900599031645326E-2</v>
      </c>
      <c r="AG435" s="347">
        <f>AE435/'Laminate Schedule'!$E$90/10</f>
        <v>3.1461478144209548E-2</v>
      </c>
      <c r="AH435" s="347">
        <f t="shared" si="120"/>
        <v>1733.4544370772098</v>
      </c>
      <c r="AK435" s="567">
        <f t="shared" si="121"/>
        <v>1</v>
      </c>
      <c r="AL435" s="567">
        <f t="shared" si="122"/>
        <v>1</v>
      </c>
      <c r="AM435" s="567">
        <f t="shared" si="123"/>
        <v>1</v>
      </c>
      <c r="AN435" s="347">
        <f>IF(SUM(AK435:AM435)=0,0,(AK435*'Laminate Schedule'!$D$83*'Laminate Schedule'!$C$83+AL435*'Laminate Schedule'!$D$84*'Laminate Schedule'!$C$84+AM435*'Laminate Schedule'!$D$85*'Laminate Schedule'!$C$85)/(AK435*'Laminate Schedule'!$D$83+AL435*'Laminate Schedule'!$D$84+AM435*'Laminate Schedule'!$D$85))</f>
        <v>15.145101562499997</v>
      </c>
      <c r="AO435" s="347">
        <f>AK435*'Laminate Schedule'!$L$12+AL435*'Laminate Schedule'!$L$13+AM435*'Laminate Schedule'!$L$14</f>
        <v>0.88</v>
      </c>
    </row>
    <row r="436" spans="1:41" s="244" customFormat="1">
      <c r="A436" s="567">
        <v>-515</v>
      </c>
      <c r="B436" s="347">
        <f>IF(ABS(A436)&lt;$C$17,$C$15,$C$16)*IF(ABS(A436)&lt;OutlineParameters!$C$46/2,1,0)</f>
        <v>6</v>
      </c>
      <c r="C436" s="347">
        <f t="shared" ref="C436:C499" si="133">$C$16*IF(ABS(A436)=$C$36,1,0)+(C435+$C$35)*IF(ABS(A436)&lt;$C$36,1,0)*IF(ABS(A436)&lt;$C$17,0,1)+$C$15*IF(ABS(A436)&lt;$C$17,1,0)</f>
        <v>6</v>
      </c>
      <c r="D436" s="348">
        <f t="shared" si="124"/>
        <v>6</v>
      </c>
      <c r="E436" s="349">
        <f>FlexTests!$C$16*($C$36-ABS(A436))*IF(ABS(A436)&lt;$C$36,1,0)/1000</f>
        <v>17</v>
      </c>
      <c r="F436" s="349">
        <f>IF(NOT(ISNA(I436)),FlexTests!$C$17*(A437-A436)*I436/1000000*($C$36+A436)/1000*IF(ABS(A436)&lt;$C$31/2-FlexTests!$C$18,0,1),0)</f>
        <v>0</v>
      </c>
      <c r="G436" s="349">
        <f>SUM(F$52:$F435)</f>
        <v>0</v>
      </c>
      <c r="H436" s="348">
        <f>CHOOSE(FlexTests!$C$15,E436,G436)</f>
        <v>17</v>
      </c>
      <c r="I436" s="347">
        <f>IF(ISNA(OutlineParameters!T499*2),OutlineParameters!S499*2,OutlineParameters!T499*2)</f>
        <v>289.40999278715032</v>
      </c>
      <c r="J436" s="347">
        <f>IF(ISNA(RockerConcaveParameters!O495),RockerConcaveParameters!N495,RockerConcaveParameters!O495)</f>
        <v>0.89571402884775242</v>
      </c>
      <c r="K436" s="347">
        <f t="shared" ref="K436:K499" si="134">0.001*AN436*(4/45*2*J436^2*AO436*I436)</f>
        <v>0.55015442493489453</v>
      </c>
      <c r="L436" s="347">
        <f t="shared" ref="L436:L499" si="135">AN436*0.001*I436*AO436*D436^2/2*IF(ABS(A436)&lt;$C$36,1,0)</f>
        <v>69.428996745986339</v>
      </c>
      <c r="M436" s="347">
        <f t="shared" ref="M436:M499" si="136">AN436*2*AO436*D436^3/6/1000*IF($C$24=1,1,0)</f>
        <v>0</v>
      </c>
      <c r="N436" s="347">
        <f t="shared" si="125"/>
        <v>3.8333333333333335</v>
      </c>
      <c r="O436" s="347">
        <f t="shared" si="126"/>
        <v>44.434814230733259</v>
      </c>
      <c r="P436" s="350">
        <f t="shared" ref="P436:P499" si="137">SUM(K436:O436)</f>
        <v>118.24729873498782</v>
      </c>
      <c r="Q436" s="347">
        <f>MIN(IF(H436&gt;0,P436/H436,NA()),FlexTests!$C$20)</f>
        <v>6.9557234549992835</v>
      </c>
      <c r="R436" s="347">
        <f t="shared" si="127"/>
        <v>1.4376649768634353E-4</v>
      </c>
      <c r="S436" s="347">
        <f>SUM(R436:$R$952)</f>
        <v>0.16997793541272438</v>
      </c>
      <c r="T436" s="347">
        <f t="shared" si="128"/>
        <v>1.6997793541272439E-4</v>
      </c>
      <c r="U436" s="350">
        <f>SUM(T436:$T$952)*1000</f>
        <v>49.962091042903914</v>
      </c>
      <c r="V436" s="347">
        <f>R436*IF(ABS(A436)&lt;FlexTests!$C$19,0,1)</f>
        <v>1.4376649768634353E-4</v>
      </c>
      <c r="W436" s="347">
        <f>SUM(V436:$V$951)</f>
        <v>5.2549701588443784E-2</v>
      </c>
      <c r="X436" s="347">
        <f t="shared" ref="X436:X499" si="138">W436*(A437-A436)</f>
        <v>5.2549701588443784E-2</v>
      </c>
      <c r="Y436" s="350">
        <f>SUM($X436:X$951)</f>
        <v>6.218145299551864</v>
      </c>
      <c r="Z436" s="347"/>
      <c r="AA436" s="347">
        <f t="shared" si="129"/>
        <v>3.2985713429492507</v>
      </c>
      <c r="AB436" s="347">
        <f t="shared" si="130"/>
        <v>2.7014286570507493</v>
      </c>
      <c r="AC436" s="347">
        <f t="shared" ref="AC436:AC499" si="139">P436/AN436</f>
        <v>7.8076266604757434</v>
      </c>
      <c r="AD436" s="347">
        <f t="shared" si="131"/>
        <v>7.1821713907002298</v>
      </c>
      <c r="AE436" s="347">
        <f t="shared" si="132"/>
        <v>5.8819778617673339</v>
      </c>
      <c r="AF436" s="347">
        <f>AD436/'Laminate Schedule'!$E$86/10</f>
        <v>4.742240493443526E-2</v>
      </c>
      <c r="AG436" s="347">
        <f>AE436/'Laminate Schedule'!$E$90/10</f>
        <v>3.1723695330525707E-2</v>
      </c>
      <c r="AH436" s="347">
        <f t="shared" ref="AH436:AH499" si="140">IF(D436&lt;&gt;0,(-A435+A436)*I436*D436,0)</f>
        <v>1736.459956722902</v>
      </c>
      <c r="AK436" s="567">
        <f t="shared" si="121"/>
        <v>1</v>
      </c>
      <c r="AL436" s="567">
        <f t="shared" si="122"/>
        <v>1</v>
      </c>
      <c r="AM436" s="567">
        <f t="shared" si="123"/>
        <v>1</v>
      </c>
      <c r="AN436" s="347">
        <f>IF(SUM(AK436:AM436)=0,0,(AK436*'Laminate Schedule'!$D$83*'Laminate Schedule'!$C$83+AL436*'Laminate Schedule'!$D$84*'Laminate Schedule'!$C$84+AM436*'Laminate Schedule'!$D$85*'Laminate Schedule'!$C$85)/(AK436*'Laminate Schedule'!$D$83+AL436*'Laminate Schedule'!$D$84+AM436*'Laminate Schedule'!$D$85))</f>
        <v>15.145101562499997</v>
      </c>
      <c r="AO436" s="347">
        <f>AK436*'Laminate Schedule'!$L$12+AL436*'Laminate Schedule'!$L$13+AM436*'Laminate Schedule'!$L$14</f>
        <v>0.88</v>
      </c>
    </row>
    <row r="437" spans="1:41" s="244" customFormat="1">
      <c r="A437" s="567">
        <v>-514</v>
      </c>
      <c r="B437" s="347">
        <f>IF(ABS(A437)&lt;$C$17,$C$15,$C$16)*IF(ABS(A437)&lt;OutlineParameters!$C$46/2,1,0)</f>
        <v>6</v>
      </c>
      <c r="C437" s="347">
        <f t="shared" si="133"/>
        <v>6</v>
      </c>
      <c r="D437" s="348">
        <f t="shared" si="124"/>
        <v>6</v>
      </c>
      <c r="E437" s="349">
        <f>FlexTests!$C$16*($C$36-ABS(A437))*IF(ABS(A437)&lt;$C$36,1,0)/1000</f>
        <v>17.2</v>
      </c>
      <c r="F437" s="349">
        <f>IF(NOT(ISNA(I437)),FlexTests!$C$17*(A438-A437)*I437/1000000*($C$36+A437)/1000*IF(ABS(A437)&lt;$C$31/2-FlexTests!$C$18,0,1),0)</f>
        <v>0</v>
      </c>
      <c r="G437" s="349">
        <f>SUM(F$52:$F436)</f>
        <v>0</v>
      </c>
      <c r="H437" s="348">
        <f>CHOOSE(FlexTests!$C$15,E437,G437)</f>
        <v>17.2</v>
      </c>
      <c r="I437" s="347">
        <f>IF(ISNA(OutlineParameters!T500*2),OutlineParameters!S500*2,OutlineParameters!T500*2)</f>
        <v>289.91035834819382</v>
      </c>
      <c r="J437" s="347">
        <f>IF(ISNA(RockerConcaveParameters!O496),RockerConcaveParameters!N496,RockerConcaveParameters!O496)</f>
        <v>0.90807490734554541</v>
      </c>
      <c r="K437" s="347">
        <f t="shared" si="134"/>
        <v>0.56642109376529837</v>
      </c>
      <c r="L437" s="347">
        <f t="shared" si="135"/>
        <v>69.549033647873955</v>
      </c>
      <c r="M437" s="347">
        <f t="shared" si="136"/>
        <v>0</v>
      </c>
      <c r="N437" s="347">
        <f t="shared" si="125"/>
        <v>3.8333333333333335</v>
      </c>
      <c r="O437" s="347">
        <f t="shared" si="126"/>
        <v>44.537300851293878</v>
      </c>
      <c r="P437" s="350">
        <f t="shared" si="137"/>
        <v>118.48608892626646</v>
      </c>
      <c r="Q437" s="347">
        <f>MIN(IF(H437&gt;0,P437/H437,NA()),FlexTests!$C$20)</f>
        <v>6.8887261003643294</v>
      </c>
      <c r="R437" s="347">
        <f t="shared" si="127"/>
        <v>1.4516472065090701E-4</v>
      </c>
      <c r="S437" s="347">
        <f>SUM(R437:$R$952)</f>
        <v>0.16983416891503805</v>
      </c>
      <c r="T437" s="347">
        <f t="shared" si="128"/>
        <v>1.6983416891503804E-4</v>
      </c>
      <c r="U437" s="350">
        <f>SUM(T437:$T$952)*1000</f>
        <v>49.792113107491197</v>
      </c>
      <c r="V437" s="347">
        <f>R437*IF(ABS(A437)&lt;FlexTests!$C$19,0,1)</f>
        <v>1.4516472065090701E-4</v>
      </c>
      <c r="W437" s="347">
        <f>SUM(V437:$V$951)</f>
        <v>5.2405935090757444E-2</v>
      </c>
      <c r="X437" s="347">
        <f t="shared" si="138"/>
        <v>5.2405935090757444E-2</v>
      </c>
      <c r="Y437" s="350">
        <f>SUM($X437:X$951)</f>
        <v>6.1655955979634189</v>
      </c>
      <c r="Z437" s="347"/>
      <c r="AA437" s="347">
        <f t="shared" si="129"/>
        <v>3.3026916357818483</v>
      </c>
      <c r="AB437" s="347">
        <f t="shared" si="130"/>
        <v>2.6973083642181517</v>
      </c>
      <c r="AC437" s="347">
        <f t="shared" si="139"/>
        <v>7.8233934871485928</v>
      </c>
      <c r="AD437" s="347">
        <f t="shared" si="131"/>
        <v>7.2610812978744974</v>
      </c>
      <c r="AE437" s="347">
        <f t="shared" si="132"/>
        <v>5.9301253274250696</v>
      </c>
      <c r="AF437" s="347">
        <f>AD437/'Laminate Schedule'!$E$86/10</f>
        <v>4.7943430870435927E-2</v>
      </c>
      <c r="AG437" s="347">
        <f>AE437/'Laminate Schedule'!$E$90/10</f>
        <v>3.1983372528801332E-2</v>
      </c>
      <c r="AH437" s="347">
        <f t="shared" si="140"/>
        <v>1739.4621500891631</v>
      </c>
      <c r="AK437" s="567">
        <f t="shared" si="121"/>
        <v>1</v>
      </c>
      <c r="AL437" s="567">
        <f t="shared" si="122"/>
        <v>1</v>
      </c>
      <c r="AM437" s="567">
        <f t="shared" si="123"/>
        <v>1</v>
      </c>
      <c r="AN437" s="347">
        <f>IF(SUM(AK437:AM437)=0,0,(AK437*'Laminate Schedule'!$D$83*'Laminate Schedule'!$C$83+AL437*'Laminate Schedule'!$D$84*'Laminate Schedule'!$C$84+AM437*'Laminate Schedule'!$D$85*'Laminate Schedule'!$C$85)/(AK437*'Laminate Schedule'!$D$83+AL437*'Laminate Schedule'!$D$84+AM437*'Laminate Schedule'!$D$85))</f>
        <v>15.145101562499997</v>
      </c>
      <c r="AO437" s="347">
        <f>AK437*'Laminate Schedule'!$L$12+AL437*'Laminate Schedule'!$L$13+AM437*'Laminate Schedule'!$L$14</f>
        <v>0.88</v>
      </c>
    </row>
    <row r="438" spans="1:41" s="244" customFormat="1">
      <c r="A438" s="567">
        <v>-513</v>
      </c>
      <c r="B438" s="347">
        <f>IF(ABS(A438)&lt;$C$17,$C$15,$C$16)*IF(ABS(A438)&lt;OutlineParameters!$C$46/2,1,0)</f>
        <v>6</v>
      </c>
      <c r="C438" s="347">
        <f t="shared" si="133"/>
        <v>6</v>
      </c>
      <c r="D438" s="348">
        <f t="shared" si="124"/>
        <v>6</v>
      </c>
      <c r="E438" s="349">
        <f>FlexTests!$C$16*($C$36-ABS(A438))*IF(ABS(A438)&lt;$C$36,1,0)/1000</f>
        <v>17.399999999999999</v>
      </c>
      <c r="F438" s="349">
        <f>IF(NOT(ISNA(I438)),FlexTests!$C$17*(A439-A438)*I438/1000000*($C$36+A438)/1000*IF(ABS(A438)&lt;$C$31/2-FlexTests!$C$18,0,1),0)</f>
        <v>0</v>
      </c>
      <c r="G438" s="349">
        <f>SUM(F$52:$F437)</f>
        <v>0</v>
      </c>
      <c r="H438" s="348">
        <f>CHOOSE(FlexTests!$C$15,E438,G438)</f>
        <v>17.399999999999999</v>
      </c>
      <c r="I438" s="347">
        <f>IF(ISNA(OutlineParameters!T501*2),OutlineParameters!S501*2,OutlineParameters!T501*2)</f>
        <v>290.41018832688604</v>
      </c>
      <c r="J438" s="347">
        <f>IF(ISNA(RockerConcaveParameters!O497),RockerConcaveParameters!N497,RockerConcaveParameters!O497)</f>
        <v>0.92047859949257216</v>
      </c>
      <c r="K438" s="347">
        <f t="shared" si="134"/>
        <v>0.58300405529773391</v>
      </c>
      <c r="L438" s="347">
        <f t="shared" si="135"/>
        <v>69.668942064407773</v>
      </c>
      <c r="M438" s="347">
        <f t="shared" si="136"/>
        <v>0</v>
      </c>
      <c r="N438" s="347">
        <f t="shared" si="125"/>
        <v>3.8333333333333335</v>
      </c>
      <c r="O438" s="347">
        <f t="shared" si="126"/>
        <v>44.640299597179428</v>
      </c>
      <c r="P438" s="350">
        <f t="shared" si="137"/>
        <v>118.72557905021827</v>
      </c>
      <c r="Q438" s="347">
        <f>MIN(IF(H438&gt;0,P438/H438,NA()),FlexTests!$C$20)</f>
        <v>6.8233091408171429</v>
      </c>
      <c r="R438" s="347">
        <f t="shared" si="127"/>
        <v>1.4655645513963076E-4</v>
      </c>
      <c r="S438" s="347">
        <f>SUM(R438:$R$952)</f>
        <v>0.16968900419438715</v>
      </c>
      <c r="T438" s="347">
        <f t="shared" si="128"/>
        <v>1.6968900419438716E-4</v>
      </c>
      <c r="U438" s="350">
        <f>SUM(T438:$T$952)*1000</f>
        <v>49.622278938576159</v>
      </c>
      <c r="V438" s="347">
        <f>R438*IF(ABS(A438)&lt;FlexTests!$C$19,0,1)</f>
        <v>1.4655645513963076E-4</v>
      </c>
      <c r="W438" s="347">
        <f>SUM(V438:$V$951)</f>
        <v>5.2260770370106541E-2</v>
      </c>
      <c r="X438" s="347">
        <f t="shared" si="138"/>
        <v>5.2260770370106541E-2</v>
      </c>
      <c r="Y438" s="350">
        <f>SUM($X438:X$951)</f>
        <v>6.1131896628726619</v>
      </c>
      <c r="Z438" s="347"/>
      <c r="AA438" s="347">
        <f t="shared" si="129"/>
        <v>3.3068261998308572</v>
      </c>
      <c r="AB438" s="347">
        <f t="shared" si="130"/>
        <v>2.6931738001691428</v>
      </c>
      <c r="AC438" s="347">
        <f t="shared" si="139"/>
        <v>7.8392065289405872</v>
      </c>
      <c r="AD438" s="347">
        <f t="shared" si="131"/>
        <v>7.3398724302819041</v>
      </c>
      <c r="AE438" s="347">
        <f t="shared" si="132"/>
        <v>5.9778019560961919</v>
      </c>
      <c r="AF438" s="347">
        <f>AD438/'Laminate Schedule'!$E$86/10</f>
        <v>4.8463672561006671E-2</v>
      </c>
      <c r="AG438" s="347">
        <f>AE438/'Laminate Schedule'!$E$90/10</f>
        <v>3.2240510328006657E-2</v>
      </c>
      <c r="AH438" s="347">
        <f t="shared" si="140"/>
        <v>1742.4611299613161</v>
      </c>
      <c r="AK438" s="567">
        <f t="shared" si="121"/>
        <v>1</v>
      </c>
      <c r="AL438" s="567">
        <f t="shared" si="122"/>
        <v>1</v>
      </c>
      <c r="AM438" s="567">
        <f t="shared" si="123"/>
        <v>1</v>
      </c>
      <c r="AN438" s="347">
        <f>IF(SUM(AK438:AM438)=0,0,(AK438*'Laminate Schedule'!$D$83*'Laminate Schedule'!$C$83+AL438*'Laminate Schedule'!$D$84*'Laminate Schedule'!$C$84+AM438*'Laminate Schedule'!$D$85*'Laminate Schedule'!$C$85)/(AK438*'Laminate Schedule'!$D$83+AL438*'Laminate Schedule'!$D$84+AM438*'Laminate Schedule'!$D$85))</f>
        <v>15.145101562499997</v>
      </c>
      <c r="AO438" s="347">
        <f>AK438*'Laminate Schedule'!$L$12+AL438*'Laminate Schedule'!$L$13+AM438*'Laminate Schedule'!$L$14</f>
        <v>0.88</v>
      </c>
    </row>
    <row r="439" spans="1:41" s="244" customFormat="1">
      <c r="A439" s="567">
        <v>-512</v>
      </c>
      <c r="B439" s="347">
        <f>IF(ABS(A439)&lt;$C$17,$C$15,$C$16)*IF(ABS(A439)&lt;OutlineParameters!$C$46/2,1,0)</f>
        <v>6</v>
      </c>
      <c r="C439" s="347">
        <f t="shared" si="133"/>
        <v>6</v>
      </c>
      <c r="D439" s="348">
        <f t="shared" si="124"/>
        <v>6</v>
      </c>
      <c r="E439" s="349">
        <f>FlexTests!$C$16*($C$36-ABS(A439))*IF(ABS(A439)&lt;$C$36,1,0)/1000</f>
        <v>17.600000000000001</v>
      </c>
      <c r="F439" s="349">
        <f>IF(NOT(ISNA(I439)),FlexTests!$C$17*(A440-A439)*I439/1000000*($C$36+A439)/1000*IF(ABS(A439)&lt;$C$31/2-FlexTests!$C$18,0,1),0)</f>
        <v>0</v>
      </c>
      <c r="G439" s="349">
        <f>SUM(F$52:$F438)</f>
        <v>0</v>
      </c>
      <c r="H439" s="348">
        <f>CHOOSE(FlexTests!$C$15,E439,G439)</f>
        <v>17.600000000000001</v>
      </c>
      <c r="I439" s="347">
        <f>IF(ISNA(OutlineParameters!T502*2),OutlineParameters!S502*2,OutlineParameters!T502*2)</f>
        <v>290.9094404856246</v>
      </c>
      <c r="J439" s="347">
        <f>IF(ISNA(RockerConcaveParameters!O498),RockerConcaveParameters!N498,RockerConcaveParameters!O498)</f>
        <v>0.93292468149200147</v>
      </c>
      <c r="K439" s="347">
        <f t="shared" si="134"/>
        <v>0.59990615297306693</v>
      </c>
      <c r="L439" s="347">
        <f t="shared" si="135"/>
        <v>69.788711862854157</v>
      </c>
      <c r="M439" s="347">
        <f t="shared" si="136"/>
        <v>0</v>
      </c>
      <c r="N439" s="347">
        <f t="shared" si="125"/>
        <v>3.8333333333333335</v>
      </c>
      <c r="O439" s="347">
        <f t="shared" si="126"/>
        <v>44.743809629187972</v>
      </c>
      <c r="P439" s="350">
        <f t="shared" si="137"/>
        <v>118.96576097834853</v>
      </c>
      <c r="Q439" s="347">
        <f>MIN(IF(H439&gt;0,P439/H439,NA()),FlexTests!$C$20)</f>
        <v>6.759418237406166</v>
      </c>
      <c r="R439" s="347">
        <f t="shared" si="127"/>
        <v>1.4794172588198011E-4</v>
      </c>
      <c r="S439" s="347">
        <f>SUM(R439:$R$952)</f>
        <v>0.16954244773924751</v>
      </c>
      <c r="T439" s="347">
        <f t="shared" si="128"/>
        <v>1.6954244773924752E-4</v>
      </c>
      <c r="U439" s="350">
        <f>SUM(T439:$T$952)*1000</f>
        <v>49.452589934381777</v>
      </c>
      <c r="V439" s="347">
        <f>R439*IF(ABS(A439)&lt;FlexTests!$C$19,0,1)</f>
        <v>1.4794172588198011E-4</v>
      </c>
      <c r="W439" s="347">
        <f>SUM(V439:$V$951)</f>
        <v>5.2114213914966907E-2</v>
      </c>
      <c r="X439" s="347">
        <f t="shared" si="138"/>
        <v>5.2114213914966907E-2</v>
      </c>
      <c r="Y439" s="350">
        <f>SUM($X439:X$951)</f>
        <v>6.0609288925025568</v>
      </c>
      <c r="Z439" s="347"/>
      <c r="AA439" s="347">
        <f t="shared" si="129"/>
        <v>3.3109748938306671</v>
      </c>
      <c r="AB439" s="347">
        <f t="shared" si="130"/>
        <v>2.6890251061693329</v>
      </c>
      <c r="AC439" s="347">
        <f t="shared" si="139"/>
        <v>7.8550652491438884</v>
      </c>
      <c r="AD439" s="347">
        <f t="shared" si="131"/>
        <v>7.4185453949947586</v>
      </c>
      <c r="AE439" s="347">
        <f t="shared" si="132"/>
        <v>6.0250093878899795</v>
      </c>
      <c r="AF439" s="347">
        <f>AD439/'Laminate Schedule'!$E$86/10</f>
        <v>4.8983134014521465E-2</v>
      </c>
      <c r="AG439" s="347">
        <f>AE439/'Laminate Schedule'!$E$90/10</f>
        <v>3.2495117573861323E-2</v>
      </c>
      <c r="AH439" s="347">
        <f t="shared" si="140"/>
        <v>1745.4566429137476</v>
      </c>
      <c r="AK439" s="567">
        <f t="shared" si="121"/>
        <v>1</v>
      </c>
      <c r="AL439" s="567">
        <f t="shared" si="122"/>
        <v>1</v>
      </c>
      <c r="AM439" s="567">
        <f t="shared" si="123"/>
        <v>1</v>
      </c>
      <c r="AN439" s="347">
        <f>IF(SUM(AK439:AM439)=0,0,(AK439*'Laminate Schedule'!$D$83*'Laminate Schedule'!$C$83+AL439*'Laminate Schedule'!$D$84*'Laminate Schedule'!$C$84+AM439*'Laminate Schedule'!$D$85*'Laminate Schedule'!$C$85)/(AK439*'Laminate Schedule'!$D$83+AL439*'Laminate Schedule'!$D$84+AM439*'Laminate Schedule'!$D$85))</f>
        <v>15.145101562499997</v>
      </c>
      <c r="AO439" s="347">
        <f>AK439*'Laminate Schedule'!$L$12+AL439*'Laminate Schedule'!$L$13+AM439*'Laminate Schedule'!$L$14</f>
        <v>0.88</v>
      </c>
    </row>
    <row r="440" spans="1:41" s="244" customFormat="1">
      <c r="A440" s="567">
        <v>-511</v>
      </c>
      <c r="B440" s="347">
        <f>IF(ABS(A440)&lt;$C$17,$C$15,$C$16)*IF(ABS(A440)&lt;OutlineParameters!$C$46/2,1,0)</f>
        <v>6</v>
      </c>
      <c r="C440" s="347">
        <f t="shared" si="133"/>
        <v>6</v>
      </c>
      <c r="D440" s="348">
        <f t="shared" si="124"/>
        <v>6</v>
      </c>
      <c r="E440" s="349">
        <f>FlexTests!$C$16*($C$36-ABS(A440))*IF(ABS(A440)&lt;$C$36,1,0)/1000</f>
        <v>17.8</v>
      </c>
      <c r="F440" s="349">
        <f>IF(NOT(ISNA(I440)),FlexTests!$C$17*(A441-A440)*I440/1000000*($C$36+A440)/1000*IF(ABS(A440)&lt;$C$31/2-FlexTests!$C$18,0,1),0)</f>
        <v>0</v>
      </c>
      <c r="G440" s="349">
        <f>SUM(F$52:$F439)</f>
        <v>0</v>
      </c>
      <c r="H440" s="348">
        <f>CHOOSE(FlexTests!$C$15,E440,G440)</f>
        <v>17.8</v>
      </c>
      <c r="I440" s="347">
        <f>IF(ISNA(OutlineParameters!T503*2),OutlineParameters!S503*2,OutlineParameters!T503*2)</f>
        <v>291.40813362196343</v>
      </c>
      <c r="J440" s="347">
        <f>IF(ISNA(RockerConcaveParameters!O499),RockerConcaveParameters!N499,RockerConcaveParameters!O499)</f>
        <v>0.94541308828163162</v>
      </c>
      <c r="K440" s="347">
        <f t="shared" si="134"/>
        <v>0.6171308051928539</v>
      </c>
      <c r="L440" s="347">
        <f t="shared" si="135"/>
        <v>69.908347552716393</v>
      </c>
      <c r="M440" s="347">
        <f t="shared" si="136"/>
        <v>0</v>
      </c>
      <c r="N440" s="347">
        <f t="shared" si="125"/>
        <v>3.8333333333333335</v>
      </c>
      <c r="O440" s="347">
        <f t="shared" si="126"/>
        <v>44.84783996567198</v>
      </c>
      <c r="P440" s="350">
        <f t="shared" si="137"/>
        <v>119.20665165691456</v>
      </c>
      <c r="Q440" s="347">
        <f>MIN(IF(H440&gt;0,P440/H440,NA()),FlexTests!$C$20)</f>
        <v>6.6970029020738515</v>
      </c>
      <c r="R440" s="347">
        <f t="shared" si="127"/>
        <v>1.4932052660307664E-4</v>
      </c>
      <c r="S440" s="347">
        <f>SUM(R440:$R$952)</f>
        <v>0.16939450601336553</v>
      </c>
      <c r="T440" s="347">
        <f t="shared" si="128"/>
        <v>1.6939450601336552E-4</v>
      </c>
      <c r="U440" s="350">
        <f>SUM(T440:$T$952)*1000</f>
        <v>49.283047486642538</v>
      </c>
      <c r="V440" s="347">
        <f>R440*IF(ABS(A440)&lt;FlexTests!$C$19,0,1)</f>
        <v>1.4932052660307664E-4</v>
      </c>
      <c r="W440" s="347">
        <f>SUM(V440:$V$951)</f>
        <v>5.1966272189084936E-2</v>
      </c>
      <c r="X440" s="347">
        <f t="shared" si="138"/>
        <v>5.1966272189084936E-2</v>
      </c>
      <c r="Y440" s="350">
        <f>SUM($X440:X$951)</f>
        <v>6.0088146785875898</v>
      </c>
      <c r="Z440" s="347"/>
      <c r="AA440" s="347">
        <f t="shared" si="129"/>
        <v>3.3151376960938772</v>
      </c>
      <c r="AB440" s="347">
        <f t="shared" si="130"/>
        <v>2.6848623039061228</v>
      </c>
      <c r="AC440" s="347">
        <f t="shared" si="139"/>
        <v>7.870970766685117</v>
      </c>
      <c r="AD440" s="347">
        <f t="shared" si="131"/>
        <v>7.4970994988618189</v>
      </c>
      <c r="AE440" s="347">
        <f t="shared" si="132"/>
        <v>6.0717477457556503</v>
      </c>
      <c r="AF440" s="347">
        <f>AD440/'Laminate Schedule'!$E$86/10</f>
        <v>4.9501810654244797E-2</v>
      </c>
      <c r="AG440" s="347">
        <f>AE440/'Laminate Schedule'!$E$90/10</f>
        <v>3.2747194929476212E-2</v>
      </c>
      <c r="AH440" s="347">
        <f t="shared" si="140"/>
        <v>1748.4488017317806</v>
      </c>
      <c r="AK440" s="567">
        <f t="shared" si="121"/>
        <v>1</v>
      </c>
      <c r="AL440" s="567">
        <f t="shared" si="122"/>
        <v>1</v>
      </c>
      <c r="AM440" s="567">
        <f t="shared" si="123"/>
        <v>1</v>
      </c>
      <c r="AN440" s="347">
        <f>IF(SUM(AK440:AM440)=0,0,(AK440*'Laminate Schedule'!$D$83*'Laminate Schedule'!$C$83+AL440*'Laminate Schedule'!$D$84*'Laminate Schedule'!$C$84+AM440*'Laminate Schedule'!$D$85*'Laminate Schedule'!$C$85)/(AK440*'Laminate Schedule'!$D$83+AL440*'Laminate Schedule'!$D$84+AM440*'Laminate Schedule'!$D$85))</f>
        <v>15.145101562499997</v>
      </c>
      <c r="AO440" s="347">
        <f>AK440*'Laminate Schedule'!$L$12+AL440*'Laminate Schedule'!$L$13+AM440*'Laminate Schedule'!$L$14</f>
        <v>0.88</v>
      </c>
    </row>
    <row r="441" spans="1:41" s="244" customFormat="1">
      <c r="A441" s="567">
        <v>-510</v>
      </c>
      <c r="B441" s="347">
        <f>IF(ABS(A441)&lt;$C$17,$C$15,$C$16)*IF(ABS(A441)&lt;OutlineParameters!$C$46/2,1,0)</f>
        <v>6</v>
      </c>
      <c r="C441" s="347">
        <f t="shared" si="133"/>
        <v>6</v>
      </c>
      <c r="D441" s="348">
        <f t="shared" si="124"/>
        <v>6</v>
      </c>
      <c r="E441" s="349">
        <f>FlexTests!$C$16*($C$36-ABS(A441))*IF(ABS(A441)&lt;$C$36,1,0)/1000</f>
        <v>18</v>
      </c>
      <c r="F441" s="349">
        <f>IF(NOT(ISNA(I441)),FlexTests!$C$17*(A442-A441)*I441/1000000*($C$36+A441)/1000*IF(ABS(A441)&lt;$C$31/2-FlexTests!$C$18,0,1),0)</f>
        <v>0</v>
      </c>
      <c r="G441" s="349">
        <f>SUM(F$52:$F440)</f>
        <v>0</v>
      </c>
      <c r="H441" s="348">
        <f>CHOOSE(FlexTests!$C$15,E441,G441)</f>
        <v>18</v>
      </c>
      <c r="I441" s="347">
        <f>IF(ISNA(OutlineParameters!T504*2),OutlineParameters!S504*2,OutlineParameters!T504*2)</f>
        <v>291.90624075708911</v>
      </c>
      <c r="J441" s="347">
        <f>IF(ISNA(RockerConcaveParameters!O500),RockerConcaveParameters!N500,RockerConcaveParameters!O500)</f>
        <v>0.95794347776893707</v>
      </c>
      <c r="K441" s="347">
        <f t="shared" si="134"/>
        <v>0.63468098211861079</v>
      </c>
      <c r="L441" s="347">
        <f t="shared" si="135"/>
        <v>70.02784266182006</v>
      </c>
      <c r="M441" s="347">
        <f t="shared" si="136"/>
        <v>0</v>
      </c>
      <c r="N441" s="347">
        <f t="shared" si="125"/>
        <v>3.8333333333333335</v>
      </c>
      <c r="O441" s="347">
        <f t="shared" si="126"/>
        <v>44.952392199056504</v>
      </c>
      <c r="P441" s="350">
        <f t="shared" si="137"/>
        <v>119.4482491763285</v>
      </c>
      <c r="Q441" s="347">
        <f>MIN(IF(H441&gt;0,P441/H441,NA()),FlexTests!$C$20)</f>
        <v>6.6360138431293612</v>
      </c>
      <c r="R441" s="347">
        <f t="shared" si="127"/>
        <v>1.5069287431269544E-4</v>
      </c>
      <c r="S441" s="347">
        <f>SUM(R441:$R$952)</f>
        <v>0.16924518548676246</v>
      </c>
      <c r="T441" s="347">
        <f t="shared" si="128"/>
        <v>1.6924518548676245E-4</v>
      </c>
      <c r="U441" s="350">
        <f>SUM(T441:$T$952)*1000</f>
        <v>49.113652980629169</v>
      </c>
      <c r="V441" s="347">
        <f>R441*IF(ABS(A441)&lt;FlexTests!$C$19,0,1)</f>
        <v>1.5069287431269544E-4</v>
      </c>
      <c r="W441" s="347">
        <f>SUM(V441:$V$951)</f>
        <v>5.1816951662481861E-2</v>
      </c>
      <c r="X441" s="347">
        <f t="shared" si="138"/>
        <v>5.1816951662481861E-2</v>
      </c>
      <c r="Y441" s="350">
        <f>SUM($X441:X$951)</f>
        <v>5.956848406398505</v>
      </c>
      <c r="Z441" s="347"/>
      <c r="AA441" s="347">
        <f t="shared" si="129"/>
        <v>3.3193144925896458</v>
      </c>
      <c r="AB441" s="347">
        <f t="shared" si="130"/>
        <v>2.6806855074103542</v>
      </c>
      <c r="AC441" s="347">
        <f t="shared" si="139"/>
        <v>7.8869229554781022</v>
      </c>
      <c r="AD441" s="347">
        <f t="shared" si="131"/>
        <v>7.5755349968410766</v>
      </c>
      <c r="AE441" s="347">
        <f t="shared" si="132"/>
        <v>6.1180183204238405</v>
      </c>
      <c r="AF441" s="347">
        <f>AD441/'Laminate Schedule'!$E$86/10</f>
        <v>5.0019704163611997E-2</v>
      </c>
      <c r="AG441" s="347">
        <f>AE441/'Laminate Schedule'!$E$90/10</f>
        <v>3.2996749356241931E-2</v>
      </c>
      <c r="AH441" s="347">
        <f t="shared" si="140"/>
        <v>1751.4374445425346</v>
      </c>
      <c r="AK441" s="567">
        <f t="shared" si="121"/>
        <v>1</v>
      </c>
      <c r="AL441" s="567">
        <f t="shared" si="122"/>
        <v>1</v>
      </c>
      <c r="AM441" s="567">
        <f t="shared" si="123"/>
        <v>1</v>
      </c>
      <c r="AN441" s="347">
        <f>IF(SUM(AK441:AM441)=0,0,(AK441*'Laminate Schedule'!$D$83*'Laminate Schedule'!$C$83+AL441*'Laminate Schedule'!$D$84*'Laminate Schedule'!$C$84+AM441*'Laminate Schedule'!$D$85*'Laminate Schedule'!$C$85)/(AK441*'Laminate Schedule'!$D$83+AL441*'Laminate Schedule'!$D$84+AM441*'Laminate Schedule'!$D$85))</f>
        <v>15.145101562499997</v>
      </c>
      <c r="AO441" s="347">
        <f>AK441*'Laminate Schedule'!$L$12+AL441*'Laminate Schedule'!$L$13+AM441*'Laminate Schedule'!$L$14</f>
        <v>0.88</v>
      </c>
    </row>
    <row r="442" spans="1:41" s="244" customFormat="1">
      <c r="A442" s="567">
        <v>-509</v>
      </c>
      <c r="B442" s="347">
        <f>IF(ABS(A442)&lt;$C$17,$C$15,$C$16)*IF(ABS(A442)&lt;OutlineParameters!$C$46/2,1,0)</f>
        <v>6</v>
      </c>
      <c r="C442" s="347">
        <f t="shared" si="133"/>
        <v>6</v>
      </c>
      <c r="D442" s="348">
        <f t="shared" si="124"/>
        <v>6</v>
      </c>
      <c r="E442" s="349">
        <f>FlexTests!$C$16*($C$36-ABS(A442))*IF(ABS(A442)&lt;$C$36,1,0)/1000</f>
        <v>18.2</v>
      </c>
      <c r="F442" s="349">
        <f>IF(NOT(ISNA(I442)),FlexTests!$C$17*(A443-A442)*I442/1000000*($C$36+A442)/1000*IF(ABS(A442)&lt;$C$31/2-FlexTests!$C$18,0,1),0)</f>
        <v>0</v>
      </c>
      <c r="G442" s="349">
        <f>SUM(F$52:$F441)</f>
        <v>0</v>
      </c>
      <c r="H442" s="348">
        <f>CHOOSE(FlexTests!$C$15,E442,G442)</f>
        <v>18.2</v>
      </c>
      <c r="I442" s="347">
        <f>IF(ISNA(OutlineParameters!T505*2),OutlineParameters!S505*2,OutlineParameters!T505*2)</f>
        <v>292.40373491218838</v>
      </c>
      <c r="J442" s="347">
        <f>IF(ISNA(RockerConcaveParameters!O501),RockerConcaveParameters!N501,RockerConcaveParameters!O501)</f>
        <v>0.97051549968099993</v>
      </c>
      <c r="K442" s="347">
        <f t="shared" si="134"/>
        <v>0.65255962908717546</v>
      </c>
      <c r="L442" s="347">
        <f t="shared" si="135"/>
        <v>70.14719071799081</v>
      </c>
      <c r="M442" s="347">
        <f t="shared" si="136"/>
        <v>0</v>
      </c>
      <c r="N442" s="347">
        <f t="shared" si="125"/>
        <v>3.8333333333333335</v>
      </c>
      <c r="O442" s="347">
        <f t="shared" si="126"/>
        <v>45.057467875038945</v>
      </c>
      <c r="P442" s="350">
        <f t="shared" si="137"/>
        <v>119.69055155545027</v>
      </c>
      <c r="Q442" s="347">
        <f>MIN(IF(H442&gt;0,P442/H442,NA()),FlexTests!$C$20)</f>
        <v>6.5764039316181471</v>
      </c>
      <c r="R442" s="347">
        <f t="shared" si="127"/>
        <v>1.5205878629081509E-4</v>
      </c>
      <c r="S442" s="347">
        <f>SUM(R442:$R$952)</f>
        <v>0.16909449261244977</v>
      </c>
      <c r="T442" s="347">
        <f t="shared" si="128"/>
        <v>1.6909449261244978E-4</v>
      </c>
      <c r="U442" s="350">
        <f>SUM(T442:$T$952)*1000</f>
        <v>48.944407795142411</v>
      </c>
      <c r="V442" s="347">
        <f>R442*IF(ABS(A442)&lt;FlexTests!$C$19,0,1)</f>
        <v>1.5205878629081509E-4</v>
      </c>
      <c r="W442" s="347">
        <f>SUM(V442:$V$951)</f>
        <v>5.1666258788169162E-2</v>
      </c>
      <c r="X442" s="347">
        <f t="shared" si="138"/>
        <v>5.1666258788169162E-2</v>
      </c>
      <c r="Y442" s="350">
        <f>SUM($X442:X$951)</f>
        <v>5.9050314547360223</v>
      </c>
      <c r="Z442" s="347"/>
      <c r="AA442" s="347">
        <f t="shared" si="129"/>
        <v>3.3235051665603335</v>
      </c>
      <c r="AB442" s="347">
        <f t="shared" si="130"/>
        <v>2.6764948334396665</v>
      </c>
      <c r="AC442" s="347">
        <f t="shared" si="139"/>
        <v>7.9029216847122274</v>
      </c>
      <c r="AD442" s="347">
        <f t="shared" si="131"/>
        <v>7.6538521377996709</v>
      </c>
      <c r="AE442" s="347">
        <f t="shared" si="132"/>
        <v>6.1638224332695897</v>
      </c>
      <c r="AF442" s="347">
        <f>AD442/'Laminate Schedule'!$E$86/10</f>
        <v>5.053681618584175E-2</v>
      </c>
      <c r="AG442" s="347">
        <f>AE442/'Laminate Schedule'!$E$90/10</f>
        <v>3.3243787980825765E-2</v>
      </c>
      <c r="AH442" s="347">
        <f t="shared" si="140"/>
        <v>1754.4224094731303</v>
      </c>
      <c r="AK442" s="567">
        <f t="shared" si="121"/>
        <v>1</v>
      </c>
      <c r="AL442" s="567">
        <f t="shared" si="122"/>
        <v>1</v>
      </c>
      <c r="AM442" s="567">
        <f t="shared" si="123"/>
        <v>1</v>
      </c>
      <c r="AN442" s="347">
        <f>IF(SUM(AK442:AM442)=0,0,(AK442*'Laminate Schedule'!$D$83*'Laminate Schedule'!$C$83+AL442*'Laminate Schedule'!$D$84*'Laminate Schedule'!$C$84+AM442*'Laminate Schedule'!$D$85*'Laminate Schedule'!$C$85)/(AK442*'Laminate Schedule'!$D$83+AL442*'Laminate Schedule'!$D$84+AM442*'Laminate Schedule'!$D$85))</f>
        <v>15.145101562499997</v>
      </c>
      <c r="AO442" s="347">
        <f>AK442*'Laminate Schedule'!$L$12+AL442*'Laminate Schedule'!$L$13+AM442*'Laminate Schedule'!$L$14</f>
        <v>0.88</v>
      </c>
    </row>
    <row r="443" spans="1:41" s="244" customFormat="1">
      <c r="A443" s="567">
        <v>-508</v>
      </c>
      <c r="B443" s="347">
        <f>IF(ABS(A443)&lt;$C$17,$C$15,$C$16)*IF(ABS(A443)&lt;OutlineParameters!$C$46/2,1,0)</f>
        <v>6</v>
      </c>
      <c r="C443" s="347">
        <f t="shared" si="133"/>
        <v>6</v>
      </c>
      <c r="D443" s="348">
        <f t="shared" si="124"/>
        <v>6</v>
      </c>
      <c r="E443" s="349">
        <f>FlexTests!$C$16*($C$36-ABS(A443))*IF(ABS(A443)&lt;$C$36,1,0)/1000</f>
        <v>18.399999999999999</v>
      </c>
      <c r="F443" s="349">
        <f>IF(NOT(ISNA(I443)),FlexTests!$C$17*(A444-A443)*I443/1000000*($C$36+A443)/1000*IF(ABS(A443)&lt;$C$31/2-FlexTests!$C$18,0,1),0)</f>
        <v>0</v>
      </c>
      <c r="G443" s="349">
        <f>SUM(F$52:$F442)</f>
        <v>0</v>
      </c>
      <c r="H443" s="348">
        <f>CHOOSE(FlexTests!$C$15,E443,G443)</f>
        <v>18.399999999999999</v>
      </c>
      <c r="I443" s="347">
        <f>IF(ISNA(OutlineParameters!T506*2),OutlineParameters!S506*2,OutlineParameters!T506*2)</f>
        <v>292.90063488481496</v>
      </c>
      <c r="J443" s="347">
        <f>IF(ISNA(RockerConcaveParameters!O502),RockerConcaveParameters!N502,RockerConcaveParameters!O502)</f>
        <v>0.98312908343953065</v>
      </c>
      <c r="K443" s="347">
        <f t="shared" si="134"/>
        <v>0.67077016283136748</v>
      </c>
      <c r="L443" s="347">
        <f t="shared" si="135"/>
        <v>70.266396230731829</v>
      </c>
      <c r="M443" s="347">
        <f t="shared" si="136"/>
        <v>0</v>
      </c>
      <c r="N443" s="347">
        <f t="shared" si="125"/>
        <v>3.8333333333333335</v>
      </c>
      <c r="O443" s="347">
        <f t="shared" si="126"/>
        <v>45.16307600687486</v>
      </c>
      <c r="P443" s="350">
        <f t="shared" si="137"/>
        <v>119.93357573377139</v>
      </c>
      <c r="Q443" s="347">
        <f>MIN(IF(H443&gt;0,P443/H443,NA()),FlexTests!$C$20)</f>
        <v>6.518129115965837</v>
      </c>
      <c r="R443" s="347">
        <f t="shared" si="127"/>
        <v>1.5341825579222559E-4</v>
      </c>
      <c r="S443" s="347">
        <f>SUM(R443:$R$952)</f>
        <v>0.16894243382615895</v>
      </c>
      <c r="T443" s="347">
        <f t="shared" si="128"/>
        <v>1.6894243382615894E-4</v>
      </c>
      <c r="U443" s="350">
        <f>SUM(T443:$T$952)*1000</f>
        <v>48.775313302529952</v>
      </c>
      <c r="V443" s="347">
        <f>R443*IF(ABS(A443)&lt;FlexTests!$C$19,0,1)</f>
        <v>1.5341825579222559E-4</v>
      </c>
      <c r="W443" s="347">
        <f>SUM(V443:$V$951)</f>
        <v>5.1514200001878355E-2</v>
      </c>
      <c r="X443" s="347">
        <f t="shared" si="138"/>
        <v>5.1514200001878355E-2</v>
      </c>
      <c r="Y443" s="350">
        <f>SUM($X443:X$951)</f>
        <v>5.8533651959478536</v>
      </c>
      <c r="Z443" s="347"/>
      <c r="AA443" s="347">
        <f t="shared" si="129"/>
        <v>3.3277096944798434</v>
      </c>
      <c r="AB443" s="347">
        <f t="shared" si="130"/>
        <v>2.6722903055201566</v>
      </c>
      <c r="AC443" s="347">
        <f t="shared" si="139"/>
        <v>7.9189680728673828</v>
      </c>
      <c r="AD443" s="347">
        <f t="shared" si="131"/>
        <v>7.7320501629776572</v>
      </c>
      <c r="AE443" s="347">
        <f t="shared" si="132"/>
        <v>6.2091602301115021</v>
      </c>
      <c r="AF443" s="347">
        <f>AD443/'Laminate Schedule'!$E$86/10</f>
        <v>5.1053141710997743E-2</v>
      </c>
      <c r="AG443" s="347">
        <f>AE443/'Laminate Schedule'!$E$90/10</f>
        <v>3.3488311589681699E-2</v>
      </c>
      <c r="AH443" s="347">
        <f t="shared" si="140"/>
        <v>1757.4038093088898</v>
      </c>
      <c r="AK443" s="567">
        <f t="shared" si="121"/>
        <v>1</v>
      </c>
      <c r="AL443" s="567">
        <f t="shared" si="122"/>
        <v>1</v>
      </c>
      <c r="AM443" s="567">
        <f t="shared" si="123"/>
        <v>1</v>
      </c>
      <c r="AN443" s="347">
        <f>IF(SUM(AK443:AM443)=0,0,(AK443*'Laminate Schedule'!$D$83*'Laminate Schedule'!$C$83+AL443*'Laminate Schedule'!$D$84*'Laminate Schedule'!$C$84+AM443*'Laminate Schedule'!$D$85*'Laminate Schedule'!$C$85)/(AK443*'Laminate Schedule'!$D$83+AL443*'Laminate Schedule'!$D$84+AM443*'Laminate Schedule'!$D$85))</f>
        <v>15.145101562499997</v>
      </c>
      <c r="AO443" s="347">
        <f>AK443*'Laminate Schedule'!$L$12+AL443*'Laminate Schedule'!$L$13+AM443*'Laminate Schedule'!$L$14</f>
        <v>0.88</v>
      </c>
    </row>
    <row r="444" spans="1:41" s="244" customFormat="1">
      <c r="A444" s="567">
        <v>-507</v>
      </c>
      <c r="B444" s="347">
        <f>IF(ABS(A444)&lt;$C$17,$C$15,$C$16)*IF(ABS(A444)&lt;OutlineParameters!$C$46/2,1,0)</f>
        <v>6</v>
      </c>
      <c r="C444" s="347">
        <f t="shared" si="133"/>
        <v>6</v>
      </c>
      <c r="D444" s="348">
        <f t="shared" si="124"/>
        <v>6</v>
      </c>
      <c r="E444" s="349">
        <f>FlexTests!$C$16*($C$36-ABS(A444))*IF(ABS(A444)&lt;$C$36,1,0)/1000</f>
        <v>18.600000000000001</v>
      </c>
      <c r="F444" s="349">
        <f>IF(NOT(ISNA(I444)),FlexTests!$C$17*(A445-A444)*I444/1000000*($C$36+A444)/1000*IF(ABS(A444)&lt;$C$31/2-FlexTests!$C$18,0,1),0)</f>
        <v>0</v>
      </c>
      <c r="G444" s="349">
        <f>SUM(F$52:$F443)</f>
        <v>0</v>
      </c>
      <c r="H444" s="348">
        <f>CHOOSE(FlexTests!$C$15,E444,G444)</f>
        <v>18.600000000000001</v>
      </c>
      <c r="I444" s="347">
        <f>IF(ISNA(OutlineParameters!T507*2),OutlineParameters!S507*2,OutlineParameters!T507*2)</f>
        <v>293.3968984373667</v>
      </c>
      <c r="J444" s="347">
        <f>IF(ISNA(RockerConcaveParameters!O503),RockerConcaveParameters!N503,RockerConcaveParameters!O503)</f>
        <v>0.99578377491508008</v>
      </c>
      <c r="K444" s="347">
        <f t="shared" si="134"/>
        <v>0.689315343072608</v>
      </c>
      <c r="L444" s="347">
        <f t="shared" si="135"/>
        <v>70.385449067309622</v>
      </c>
      <c r="M444" s="347">
        <f t="shared" si="136"/>
        <v>0</v>
      </c>
      <c r="N444" s="347">
        <f t="shared" si="125"/>
        <v>3.8333333333333335</v>
      </c>
      <c r="O444" s="347">
        <f t="shared" si="126"/>
        <v>45.269215596692668</v>
      </c>
      <c r="P444" s="350">
        <f t="shared" si="137"/>
        <v>120.17731334040823</v>
      </c>
      <c r="Q444" s="347">
        <f>MIN(IF(H444&gt;0,P444/H444,NA()),FlexTests!$C$20)</f>
        <v>6.4611458785165707</v>
      </c>
      <c r="R444" s="347">
        <f t="shared" si="127"/>
        <v>1.5477130818621792E-4</v>
      </c>
      <c r="S444" s="347">
        <f>SUM(R444:$R$952)</f>
        <v>0.16878901557036671</v>
      </c>
      <c r="T444" s="347">
        <f t="shared" si="128"/>
        <v>1.6878901557036672E-4</v>
      </c>
      <c r="U444" s="350">
        <f>SUM(T444:$T$952)*1000</f>
        <v>48.606370868703792</v>
      </c>
      <c r="V444" s="347">
        <f>R444*IF(ABS(A444)&lt;FlexTests!$C$19,0,1)</f>
        <v>1.5477130818621792E-4</v>
      </c>
      <c r="W444" s="347">
        <f>SUM(V444:$V$951)</f>
        <v>5.1360781746086125E-2</v>
      </c>
      <c r="X444" s="347">
        <f t="shared" si="138"/>
        <v>5.1360781746086125E-2</v>
      </c>
      <c r="Y444" s="350">
        <f>SUM($X444:X$951)</f>
        <v>5.8018509959459745</v>
      </c>
      <c r="Z444" s="347"/>
      <c r="AA444" s="347">
        <f t="shared" si="129"/>
        <v>3.3319279249716933</v>
      </c>
      <c r="AB444" s="347">
        <f t="shared" si="130"/>
        <v>2.6680720750283067</v>
      </c>
      <c r="AC444" s="347">
        <f t="shared" si="139"/>
        <v>7.9350615672312861</v>
      </c>
      <c r="AD444" s="347">
        <f t="shared" si="131"/>
        <v>7.8101296227368167</v>
      </c>
      <c r="AE444" s="347">
        <f t="shared" si="132"/>
        <v>6.2540334659107293</v>
      </c>
      <c r="AF444" s="347">
        <f>AD444/'Laminate Schedule'!$E$86/10</f>
        <v>5.1568684373005956E-2</v>
      </c>
      <c r="AG444" s="347">
        <f>AE444/'Laminate Schedule'!$E$90/10</f>
        <v>3.3730329647968273E-2</v>
      </c>
      <c r="AH444" s="347">
        <f t="shared" si="140"/>
        <v>1760.3813906242003</v>
      </c>
      <c r="AK444" s="567">
        <f t="shared" si="121"/>
        <v>1</v>
      </c>
      <c r="AL444" s="567">
        <f t="shared" si="122"/>
        <v>1</v>
      </c>
      <c r="AM444" s="567">
        <f t="shared" si="123"/>
        <v>1</v>
      </c>
      <c r="AN444" s="347">
        <f>IF(SUM(AK444:AM444)=0,0,(AK444*'Laminate Schedule'!$D$83*'Laminate Schedule'!$C$83+AL444*'Laminate Schedule'!$D$84*'Laminate Schedule'!$C$84+AM444*'Laminate Schedule'!$D$85*'Laminate Schedule'!$C$85)/(AK444*'Laminate Schedule'!$D$83+AL444*'Laminate Schedule'!$D$84+AM444*'Laminate Schedule'!$D$85))</f>
        <v>15.145101562499997</v>
      </c>
      <c r="AO444" s="347">
        <f>AK444*'Laminate Schedule'!$L$12+AL444*'Laminate Schedule'!$L$13+AM444*'Laminate Schedule'!$L$14</f>
        <v>0.88</v>
      </c>
    </row>
    <row r="445" spans="1:41" s="244" customFormat="1">
      <c r="A445" s="567">
        <v>-506</v>
      </c>
      <c r="B445" s="347">
        <f>IF(ABS(A445)&lt;$C$17,$C$15,$C$16)*IF(ABS(A445)&lt;OutlineParameters!$C$46/2,1,0)</f>
        <v>6</v>
      </c>
      <c r="C445" s="347">
        <f t="shared" si="133"/>
        <v>6</v>
      </c>
      <c r="D445" s="348">
        <f t="shared" si="124"/>
        <v>6</v>
      </c>
      <c r="E445" s="349">
        <f>FlexTests!$C$16*($C$36-ABS(A445))*IF(ABS(A445)&lt;$C$36,1,0)/1000</f>
        <v>18.8</v>
      </c>
      <c r="F445" s="349">
        <f>IF(NOT(ISNA(I445)),FlexTests!$C$17*(A446-A445)*I445/1000000*($C$36+A445)/1000*IF(ABS(A445)&lt;$C$31/2-FlexTests!$C$18,0,1),0)</f>
        <v>0</v>
      </c>
      <c r="G445" s="349">
        <f>SUM(F$52:$F444)</f>
        <v>0</v>
      </c>
      <c r="H445" s="348">
        <f>CHOOSE(FlexTests!$C$15,E445,G445)</f>
        <v>18.8</v>
      </c>
      <c r="I445" s="347">
        <f>IF(ISNA(OutlineParameters!T508*2),OutlineParameters!S508*2,OutlineParameters!T508*2)</f>
        <v>293.89254436739731</v>
      </c>
      <c r="J445" s="347">
        <f>IF(ISNA(RockerConcaveParameters!O504),RockerConcaveParameters!N504,RockerConcaveParameters!O504)</f>
        <v>1.0084794998705542</v>
      </c>
      <c r="K445" s="347">
        <f t="shared" si="134"/>
        <v>0.70819858224463139</v>
      </c>
      <c r="L445" s="347">
        <f t="shared" si="135"/>
        <v>70.504353737227376</v>
      </c>
      <c r="M445" s="347">
        <f t="shared" si="136"/>
        <v>0</v>
      </c>
      <c r="N445" s="347">
        <f t="shared" si="125"/>
        <v>3.8333333333333335</v>
      </c>
      <c r="O445" s="347">
        <f t="shared" si="126"/>
        <v>45.375895648462702</v>
      </c>
      <c r="P445" s="350">
        <f t="shared" si="137"/>
        <v>120.42178130126804</v>
      </c>
      <c r="Q445" s="347">
        <f>MIN(IF(H445&gt;0,P445/H445,NA()),FlexTests!$C$20)</f>
        <v>6.4054138990036193</v>
      </c>
      <c r="R445" s="347">
        <f t="shared" si="127"/>
        <v>1.5611793644678497E-4</v>
      </c>
      <c r="S445" s="347">
        <f>SUM(R445:$R$952)</f>
        <v>0.16863424426218052</v>
      </c>
      <c r="T445" s="347">
        <f t="shared" si="128"/>
        <v>1.6863424426218052E-4</v>
      </c>
      <c r="U445" s="350">
        <f>SUM(T445:$T$952)*1000</f>
        <v>48.43758185313343</v>
      </c>
      <c r="V445" s="347">
        <f>R445*IF(ABS(A445)&lt;FlexTests!$C$19,0,1)</f>
        <v>1.5611793644678497E-4</v>
      </c>
      <c r="W445" s="347">
        <f>SUM(V445:$V$951)</f>
        <v>5.1206010437899907E-2</v>
      </c>
      <c r="X445" s="347">
        <f t="shared" si="138"/>
        <v>5.1206010437899907E-2</v>
      </c>
      <c r="Y445" s="350">
        <f>SUM($X445:X$951)</f>
        <v>5.750490214199889</v>
      </c>
      <c r="Z445" s="347"/>
      <c r="AA445" s="347">
        <f t="shared" si="129"/>
        <v>3.3361598332901847</v>
      </c>
      <c r="AB445" s="347">
        <f t="shared" si="130"/>
        <v>2.6638401667098153</v>
      </c>
      <c r="AC445" s="347">
        <f t="shared" si="139"/>
        <v>7.9512032853868861</v>
      </c>
      <c r="AD445" s="347">
        <f t="shared" si="131"/>
        <v>7.8880897160716588</v>
      </c>
      <c r="AE445" s="347">
        <f t="shared" si="132"/>
        <v>6.2984423032152108</v>
      </c>
      <c r="AF445" s="347">
        <f>AD445/'Laminate Schedule'!$E$86/10</f>
        <v>5.2083438882991384E-2</v>
      </c>
      <c r="AG445" s="347">
        <f>AE445/'Laminate Schedule'!$E$90/10</f>
        <v>3.3969843032366998E-2</v>
      </c>
      <c r="AH445" s="347">
        <f t="shared" si="140"/>
        <v>1763.355266204384</v>
      </c>
      <c r="AK445" s="567">
        <f t="shared" ref="AK445:AK508" si="141">IF(A445&gt;=$C$43,1,0)</f>
        <v>1</v>
      </c>
      <c r="AL445" s="567">
        <f t="shared" ref="AL445:AL508" si="142">IF(A445&gt;=$C$44,1,0)</f>
        <v>1</v>
      </c>
      <c r="AM445" s="567">
        <f t="shared" ref="AM445:AM508" si="143">IF(A445&gt;=$C$45,1,0)</f>
        <v>1</v>
      </c>
      <c r="AN445" s="347">
        <f>IF(SUM(AK445:AM445)=0,0,(AK445*'Laminate Schedule'!$D$83*'Laminate Schedule'!$C$83+AL445*'Laminate Schedule'!$D$84*'Laminate Schedule'!$C$84+AM445*'Laminate Schedule'!$D$85*'Laminate Schedule'!$C$85)/(AK445*'Laminate Schedule'!$D$83+AL445*'Laminate Schedule'!$D$84+AM445*'Laminate Schedule'!$D$85))</f>
        <v>15.145101562499997</v>
      </c>
      <c r="AO445" s="347">
        <f>AK445*'Laminate Schedule'!$L$12+AL445*'Laminate Schedule'!$L$13+AM445*'Laminate Schedule'!$L$14</f>
        <v>0.88</v>
      </c>
    </row>
    <row r="446" spans="1:41" s="244" customFormat="1">
      <c r="A446" s="567">
        <v>-505</v>
      </c>
      <c r="B446" s="347">
        <f>IF(ABS(A446)&lt;$C$17,$C$15,$C$16)*IF(ABS(A446)&lt;OutlineParameters!$C$46/2,1,0)</f>
        <v>6</v>
      </c>
      <c r="C446" s="347">
        <f t="shared" si="133"/>
        <v>6</v>
      </c>
      <c r="D446" s="348">
        <f t="shared" si="124"/>
        <v>6</v>
      </c>
      <c r="E446" s="349">
        <f>FlexTests!$C$16*($C$36-ABS(A446))*IF(ABS(A446)&lt;$C$36,1,0)/1000</f>
        <v>19</v>
      </c>
      <c r="F446" s="349">
        <f>IF(NOT(ISNA(I446)),FlexTests!$C$17*(A447-A446)*I446/1000000*($C$36+A446)/1000*IF(ABS(A446)&lt;$C$31/2-FlexTests!$C$18,0,1),0)</f>
        <v>0</v>
      </c>
      <c r="G446" s="349">
        <f>SUM(F$52:$F445)</f>
        <v>0</v>
      </c>
      <c r="H446" s="348">
        <f>CHOOSE(FlexTests!$C$15,E446,G446)</f>
        <v>19</v>
      </c>
      <c r="I446" s="347">
        <f>IF(ISNA(OutlineParameters!T509*2),OutlineParameters!S509*2,OutlineParameters!T509*2)</f>
        <v>294.38754569609347</v>
      </c>
      <c r="J446" s="347">
        <f>IF(ISNA(RockerConcaveParameters!O505),RockerConcaveParameters!N505,RockerConcaveParameters!O505)</f>
        <v>1.0212158911944076</v>
      </c>
      <c r="K446" s="347">
        <f t="shared" si="134"/>
        <v>0.72742277915581699</v>
      </c>
      <c r="L446" s="347">
        <f t="shared" si="135"/>
        <v>70.623103768310727</v>
      </c>
      <c r="M446" s="347">
        <f t="shared" si="136"/>
        <v>0</v>
      </c>
      <c r="N446" s="347">
        <f t="shared" si="125"/>
        <v>3.8333333333333335</v>
      </c>
      <c r="O446" s="347">
        <f t="shared" si="126"/>
        <v>45.483117618946608</v>
      </c>
      <c r="P446" s="350">
        <f t="shared" si="137"/>
        <v>120.66697749974648</v>
      </c>
      <c r="Q446" s="347">
        <f>MIN(IF(H446&gt;0,P446/H446,NA()),FlexTests!$C$20)</f>
        <v>6.3508935526182357</v>
      </c>
      <c r="R446" s="347">
        <f t="shared" si="127"/>
        <v>1.574581579292472E-4</v>
      </c>
      <c r="S446" s="347">
        <f>SUM(R446:$R$952)</f>
        <v>0.16847812632573372</v>
      </c>
      <c r="T446" s="347">
        <f t="shared" si="128"/>
        <v>1.6847812632573374E-4</v>
      </c>
      <c r="U446" s="350">
        <f>SUM(T446:$T$952)*1000</f>
        <v>48.268947608871251</v>
      </c>
      <c r="V446" s="347">
        <f>R446*IF(ABS(A446)&lt;FlexTests!$C$19,0,1)</f>
        <v>1.574581579292472E-4</v>
      </c>
      <c r="W446" s="347">
        <f>SUM(V446:$V$951)</f>
        <v>5.1049892501453122E-2</v>
      </c>
      <c r="X446" s="347">
        <f t="shared" si="138"/>
        <v>5.1049892501453122E-2</v>
      </c>
      <c r="Y446" s="350">
        <f>SUM($X446:X$951)</f>
        <v>5.6992842037619891</v>
      </c>
      <c r="Z446" s="347"/>
      <c r="AA446" s="347">
        <f t="shared" si="129"/>
        <v>3.3404052970648026</v>
      </c>
      <c r="AB446" s="347">
        <f t="shared" si="130"/>
        <v>2.6595947029351974</v>
      </c>
      <c r="AC446" s="347">
        <f t="shared" si="139"/>
        <v>7.9673930875791381</v>
      </c>
      <c r="AD446" s="347">
        <f t="shared" si="131"/>
        <v>7.965930630832684</v>
      </c>
      <c r="AE446" s="347">
        <f t="shared" si="132"/>
        <v>6.3423881312629939</v>
      </c>
      <c r="AF446" s="347">
        <f>AD446/'Laminate Schedule'!$E$86/10</f>
        <v>5.2597406481292366E-2</v>
      </c>
      <c r="AG446" s="347">
        <f>AE446/'Laminate Schedule'!$E$90/10</f>
        <v>3.4206859235555602E-2</v>
      </c>
      <c r="AH446" s="347">
        <f t="shared" si="140"/>
        <v>1766.3252741765609</v>
      </c>
      <c r="AK446" s="567">
        <f t="shared" si="141"/>
        <v>1</v>
      </c>
      <c r="AL446" s="567">
        <f t="shared" si="142"/>
        <v>1</v>
      </c>
      <c r="AM446" s="567">
        <f t="shared" si="143"/>
        <v>1</v>
      </c>
      <c r="AN446" s="347">
        <f>IF(SUM(AK446:AM446)=0,0,(AK446*'Laminate Schedule'!$D$83*'Laminate Schedule'!$C$83+AL446*'Laminate Schedule'!$D$84*'Laminate Schedule'!$C$84+AM446*'Laminate Schedule'!$D$85*'Laminate Schedule'!$C$85)/(AK446*'Laminate Schedule'!$D$83+AL446*'Laminate Schedule'!$D$84+AM446*'Laminate Schedule'!$D$85))</f>
        <v>15.145101562499997</v>
      </c>
      <c r="AO446" s="347">
        <f>AK446*'Laminate Schedule'!$L$12+AL446*'Laminate Schedule'!$L$13+AM446*'Laminate Schedule'!$L$14</f>
        <v>0.88</v>
      </c>
    </row>
    <row r="447" spans="1:41" s="244" customFormat="1">
      <c r="A447" s="567">
        <v>-504</v>
      </c>
      <c r="B447" s="347">
        <f>IF(ABS(A447)&lt;$C$17,$C$15,$C$16)*IF(ABS(A447)&lt;OutlineParameters!$C$46/2,1,0)</f>
        <v>6</v>
      </c>
      <c r="C447" s="347">
        <f t="shared" si="133"/>
        <v>6</v>
      </c>
      <c r="D447" s="348">
        <f t="shared" si="124"/>
        <v>6</v>
      </c>
      <c r="E447" s="349">
        <f>FlexTests!$C$16*($C$36-ABS(A447))*IF(ABS(A447)&lt;$C$36,1,0)/1000</f>
        <v>19.2</v>
      </c>
      <c r="F447" s="349">
        <f>IF(NOT(ISNA(I447)),FlexTests!$C$17*(A448-A447)*I447/1000000*($C$36+A447)/1000*IF(ABS(A447)&lt;$C$31/2-FlexTests!$C$18,0,1),0)</f>
        <v>0</v>
      </c>
      <c r="G447" s="349">
        <f>SUM(F$52:$F446)</f>
        <v>0</v>
      </c>
      <c r="H447" s="348">
        <f>CHOOSE(FlexTests!$C$15,E447,G447)</f>
        <v>19.2</v>
      </c>
      <c r="I447" s="347">
        <f>IF(ISNA(OutlineParameters!T510*2),OutlineParameters!S510*2,OutlineParameters!T510*2)</f>
        <v>294.88187544464188</v>
      </c>
      <c r="J447" s="347">
        <f>IF(ISNA(RockerConcaveParameters!O506),RockerConcaveParameters!N506,RockerConcaveParameters!O506)</f>
        <v>1.0339925736034663</v>
      </c>
      <c r="K447" s="347">
        <f t="shared" si="134"/>
        <v>0.74699080252763894</v>
      </c>
      <c r="L447" s="347">
        <f t="shared" si="135"/>
        <v>70.741692688385271</v>
      </c>
      <c r="M447" s="347">
        <f t="shared" si="136"/>
        <v>0</v>
      </c>
      <c r="N447" s="347">
        <f t="shared" si="125"/>
        <v>3.8333333333333335</v>
      </c>
      <c r="O447" s="347">
        <f t="shared" si="126"/>
        <v>45.590882908457331</v>
      </c>
      <c r="P447" s="350">
        <f t="shared" si="137"/>
        <v>120.91289973270356</v>
      </c>
      <c r="Q447" s="347">
        <f>MIN(IF(H447&gt;0,P447/H447,NA()),FlexTests!$C$20)</f>
        <v>6.2975468610783105</v>
      </c>
      <c r="R447" s="347">
        <f t="shared" si="127"/>
        <v>1.5879199028759157E-4</v>
      </c>
      <c r="S447" s="347">
        <f>SUM(R447:$R$952)</f>
        <v>0.16832066816780447</v>
      </c>
      <c r="T447" s="347">
        <f t="shared" si="128"/>
        <v>1.6832066816780447E-4</v>
      </c>
      <c r="U447" s="350">
        <f>SUM(T447:$T$952)*1000</f>
        <v>48.10046948254552</v>
      </c>
      <c r="V447" s="347">
        <f>R447*IF(ABS(A447)&lt;FlexTests!$C$19,0,1)</f>
        <v>1.5879199028759157E-4</v>
      </c>
      <c r="W447" s="347">
        <f>SUM(V447:$V$951)</f>
        <v>5.0892434343523876E-2</v>
      </c>
      <c r="X447" s="347">
        <f t="shared" si="138"/>
        <v>5.0892434343523876E-2</v>
      </c>
      <c r="Y447" s="350">
        <f>SUM($X447:X$951)</f>
        <v>5.648234311260536</v>
      </c>
      <c r="Z447" s="347"/>
      <c r="AA447" s="347">
        <f t="shared" si="129"/>
        <v>3.3446641912011552</v>
      </c>
      <c r="AB447" s="347">
        <f t="shared" si="130"/>
        <v>2.6553358087988448</v>
      </c>
      <c r="AC447" s="347">
        <f t="shared" si="139"/>
        <v>7.9836308283392263</v>
      </c>
      <c r="AD447" s="347">
        <f t="shared" si="131"/>
        <v>8.0436525500542047</v>
      </c>
      <c r="AE447" s="347">
        <f t="shared" si="132"/>
        <v>6.3858723712483219</v>
      </c>
      <c r="AF447" s="347">
        <f>AD447/'Laminate Schedule'!$E$86/10</f>
        <v>5.3110588376446922E-2</v>
      </c>
      <c r="AG447" s="347">
        <f>AE447/'Laminate Schedule'!$E$90/10</f>
        <v>3.4441385922563489E-2</v>
      </c>
      <c r="AH447" s="347">
        <f t="shared" si="140"/>
        <v>1769.2912526678513</v>
      </c>
      <c r="AK447" s="567">
        <f t="shared" si="141"/>
        <v>1</v>
      </c>
      <c r="AL447" s="567">
        <f t="shared" si="142"/>
        <v>1</v>
      </c>
      <c r="AM447" s="567">
        <f t="shared" si="143"/>
        <v>1</v>
      </c>
      <c r="AN447" s="347">
        <f>IF(SUM(AK447:AM447)=0,0,(AK447*'Laminate Schedule'!$D$83*'Laminate Schedule'!$C$83+AL447*'Laminate Schedule'!$D$84*'Laminate Schedule'!$C$84+AM447*'Laminate Schedule'!$D$85*'Laminate Schedule'!$C$85)/(AK447*'Laminate Schedule'!$D$83+AL447*'Laminate Schedule'!$D$84+AM447*'Laminate Schedule'!$D$85))</f>
        <v>15.145101562499997</v>
      </c>
      <c r="AO447" s="347">
        <f>AK447*'Laminate Schedule'!$L$12+AL447*'Laminate Schedule'!$L$13+AM447*'Laminate Schedule'!$L$14</f>
        <v>0.88</v>
      </c>
    </row>
    <row r="448" spans="1:41" s="244" customFormat="1">
      <c r="A448" s="567">
        <v>-503</v>
      </c>
      <c r="B448" s="347">
        <f>IF(ABS(A448)&lt;$C$17,$C$15,$C$16)*IF(ABS(A448)&lt;OutlineParameters!$C$46/2,1,0)</f>
        <v>6</v>
      </c>
      <c r="C448" s="347">
        <f t="shared" si="133"/>
        <v>6</v>
      </c>
      <c r="D448" s="348">
        <f t="shared" si="124"/>
        <v>6</v>
      </c>
      <c r="E448" s="349">
        <f>FlexTests!$C$16*($C$36-ABS(A448))*IF(ABS(A448)&lt;$C$36,1,0)/1000</f>
        <v>19.399999999999999</v>
      </c>
      <c r="F448" s="349">
        <f>IF(NOT(ISNA(I448)),FlexTests!$C$17*(A449-A448)*I448/1000000*($C$36+A448)/1000*IF(ABS(A448)&lt;$C$31/2-FlexTests!$C$18,0,1),0)</f>
        <v>0</v>
      </c>
      <c r="G448" s="349">
        <f>SUM(F$52:$F447)</f>
        <v>0</v>
      </c>
      <c r="H448" s="348">
        <f>CHOOSE(FlexTests!$C$15,E448,G448)</f>
        <v>19.399999999999999</v>
      </c>
      <c r="I448" s="347">
        <f>IF(ISNA(OutlineParameters!T511*2),OutlineParameters!S511*2,OutlineParameters!T511*2)</f>
        <v>295.37555241059641</v>
      </c>
      <c r="J448" s="347">
        <f>IF(ISNA(RockerConcaveParameters!O507),RockerConcaveParameters!N507,RockerConcaveParameters!O507)</f>
        <v>1.0468094674041215</v>
      </c>
      <c r="K448" s="347">
        <f t="shared" si="134"/>
        <v>0.7669060534287564</v>
      </c>
      <c r="L448" s="347">
        <f t="shared" si="135"/>
        <v>70.860125006954291</v>
      </c>
      <c r="M448" s="347">
        <f t="shared" si="136"/>
        <v>0</v>
      </c>
      <c r="N448" s="347">
        <f t="shared" si="125"/>
        <v>3.8333333333333335</v>
      </c>
      <c r="O448" s="347">
        <f t="shared" si="126"/>
        <v>45.699200497958437</v>
      </c>
      <c r="P448" s="350">
        <f t="shared" si="137"/>
        <v>121.15956489167482</v>
      </c>
      <c r="Q448" s="347">
        <f>MIN(IF(H448&gt;0,P448/H448,NA()),FlexTests!$C$20)</f>
        <v>6.2453383964780835</v>
      </c>
      <c r="R448" s="347">
        <f t="shared" si="127"/>
        <v>1.6011942612492017E-4</v>
      </c>
      <c r="S448" s="347">
        <f>SUM(R448:$R$952)</f>
        <v>0.16816187617751688</v>
      </c>
      <c r="T448" s="347">
        <f t="shared" si="128"/>
        <v>1.6816187617751688E-4</v>
      </c>
      <c r="U448" s="350">
        <f>SUM(T448:$T$952)*1000</f>
        <v>47.932148814377712</v>
      </c>
      <c r="V448" s="347">
        <f>R448*IF(ABS(A448)&lt;FlexTests!$C$19,0,1)</f>
        <v>1.6011942612492017E-4</v>
      </c>
      <c r="W448" s="347">
        <f>SUM(V448:$V$951)</f>
        <v>5.0733642353236283E-2</v>
      </c>
      <c r="X448" s="347">
        <f t="shared" si="138"/>
        <v>5.0733642353236283E-2</v>
      </c>
      <c r="Y448" s="350">
        <f>SUM($X448:X$951)</f>
        <v>5.597341876917012</v>
      </c>
      <c r="Z448" s="347"/>
      <c r="AA448" s="347">
        <f t="shared" si="129"/>
        <v>3.3489364891347071</v>
      </c>
      <c r="AB448" s="347">
        <f t="shared" si="130"/>
        <v>2.6510635108652929</v>
      </c>
      <c r="AC448" s="347">
        <f t="shared" si="139"/>
        <v>7.9999176229806048</v>
      </c>
      <c r="AD448" s="347">
        <f t="shared" si="131"/>
        <v>8.1212546117452469</v>
      </c>
      <c r="AE448" s="347">
        <f t="shared" si="132"/>
        <v>6.4288952130015415</v>
      </c>
      <c r="AF448" s="347">
        <f>AD448/'Laminate Schedule'!$E$86/10</f>
        <v>5.3622978876905425E-2</v>
      </c>
      <c r="AG448" s="347">
        <f>AE448/'Laminate Schedule'!$E$90/10</f>
        <v>3.4673424117216342E-2</v>
      </c>
      <c r="AH448" s="347">
        <f t="shared" si="140"/>
        <v>1772.2533144635786</v>
      </c>
      <c r="AK448" s="567">
        <f t="shared" si="141"/>
        <v>1</v>
      </c>
      <c r="AL448" s="567">
        <f t="shared" si="142"/>
        <v>1</v>
      </c>
      <c r="AM448" s="567">
        <f t="shared" si="143"/>
        <v>1</v>
      </c>
      <c r="AN448" s="347">
        <f>IF(SUM(AK448:AM448)=0,0,(AK448*'Laminate Schedule'!$D$83*'Laminate Schedule'!$C$83+AL448*'Laminate Schedule'!$D$84*'Laminate Schedule'!$C$84+AM448*'Laminate Schedule'!$D$85*'Laminate Schedule'!$C$85)/(AK448*'Laminate Schedule'!$D$83+AL448*'Laminate Schedule'!$D$84+AM448*'Laminate Schedule'!$D$85))</f>
        <v>15.145101562499997</v>
      </c>
      <c r="AO448" s="347">
        <f>AK448*'Laminate Schedule'!$L$12+AL448*'Laminate Schedule'!$L$13+AM448*'Laminate Schedule'!$L$14</f>
        <v>0.88</v>
      </c>
    </row>
    <row r="449" spans="1:41" s="244" customFormat="1">
      <c r="A449" s="567">
        <v>-502</v>
      </c>
      <c r="B449" s="347">
        <f>IF(ABS(A449)&lt;$C$17,$C$15,$C$16)*IF(ABS(A449)&lt;OutlineParameters!$C$46/2,1,0)</f>
        <v>6</v>
      </c>
      <c r="C449" s="347">
        <f t="shared" si="133"/>
        <v>6</v>
      </c>
      <c r="D449" s="348">
        <f t="shared" si="124"/>
        <v>6</v>
      </c>
      <c r="E449" s="349">
        <f>FlexTests!$C$16*($C$36-ABS(A449))*IF(ABS(A449)&lt;$C$36,1,0)/1000</f>
        <v>19.600000000000001</v>
      </c>
      <c r="F449" s="349">
        <f>IF(NOT(ISNA(I449)),FlexTests!$C$17*(A450-A449)*I449/1000000*($C$36+A449)/1000*IF(ABS(A449)&lt;$C$31/2-FlexTests!$C$18,0,1),0)</f>
        <v>0</v>
      </c>
      <c r="G449" s="349">
        <f>SUM(F$52:$F448)</f>
        <v>0</v>
      </c>
      <c r="H449" s="348">
        <f>CHOOSE(FlexTests!$C$15,E449,G449)</f>
        <v>19.600000000000001</v>
      </c>
      <c r="I449" s="347">
        <f>IF(ISNA(OutlineParameters!T512*2),OutlineParameters!S512*2,OutlineParameters!T512*2)</f>
        <v>295.86853435635464</v>
      </c>
      <c r="J449" s="347">
        <f>IF(ISNA(RockerConcaveParameters!O508),RockerConcaveParameters!N508,RockerConcaveParameters!O508)</f>
        <v>1.0596660881988937</v>
      </c>
      <c r="K449" s="347">
        <f t="shared" si="134"/>
        <v>0.78717118493923965</v>
      </c>
      <c r="L449" s="347">
        <f t="shared" si="135"/>
        <v>70.978390591284167</v>
      </c>
      <c r="M449" s="347">
        <f t="shared" si="136"/>
        <v>0</v>
      </c>
      <c r="N449" s="347">
        <f t="shared" si="125"/>
        <v>3.8333333333333335</v>
      </c>
      <c r="O449" s="347">
        <f t="shared" si="126"/>
        <v>45.808069188566087</v>
      </c>
      <c r="P449" s="350">
        <f t="shared" si="137"/>
        <v>121.40696429812283</v>
      </c>
      <c r="Q449" s="347">
        <f>MIN(IF(H449&gt;0,P449/H449,NA()),FlexTests!$C$20)</f>
        <v>6.1942328723532052</v>
      </c>
      <c r="R449" s="347">
        <f t="shared" si="127"/>
        <v>1.6144049160039044E-4</v>
      </c>
      <c r="S449" s="347">
        <f>SUM(R449:$R$952)</f>
        <v>0.16800175675139198</v>
      </c>
      <c r="T449" s="347">
        <f t="shared" si="128"/>
        <v>1.6800175675139197E-4</v>
      </c>
      <c r="U449" s="350">
        <f>SUM(T449:$T$952)*1000</f>
        <v>47.76398693820019</v>
      </c>
      <c r="V449" s="347">
        <f>R449*IF(ABS(A449)&lt;FlexTests!$C$19,0,1)</f>
        <v>1.6144049160039044E-4</v>
      </c>
      <c r="W449" s="347">
        <f>SUM(V449:$V$951)</f>
        <v>5.0573522927111363E-2</v>
      </c>
      <c r="X449" s="347">
        <f t="shared" si="138"/>
        <v>5.0573522927111363E-2</v>
      </c>
      <c r="Y449" s="350">
        <f>SUM($X449:X$951)</f>
        <v>5.5466082345637755</v>
      </c>
      <c r="Z449" s="347"/>
      <c r="AA449" s="347">
        <f t="shared" si="129"/>
        <v>3.3532220293996313</v>
      </c>
      <c r="AB449" s="347">
        <f t="shared" si="130"/>
        <v>2.6467779706003687</v>
      </c>
      <c r="AC449" s="347">
        <f t="shared" si="139"/>
        <v>8.0162528984772425</v>
      </c>
      <c r="AD449" s="347">
        <f t="shared" si="131"/>
        <v>8.1987373163735224</v>
      </c>
      <c r="AE449" s="347">
        <f t="shared" si="132"/>
        <v>6.471458533153525</v>
      </c>
      <c r="AF449" s="347">
        <f>AD449/'Laminate Schedule'!$E$86/10</f>
        <v>5.4134581287153552E-2</v>
      </c>
      <c r="AG449" s="347">
        <f>AE449/'Laminate Schedule'!$E$90/10</f>
        <v>3.4902983940882773E-2</v>
      </c>
      <c r="AH449" s="347">
        <f t="shared" si="140"/>
        <v>1775.2112061381279</v>
      </c>
      <c r="AK449" s="567">
        <f t="shared" si="141"/>
        <v>1</v>
      </c>
      <c r="AL449" s="567">
        <f t="shared" si="142"/>
        <v>1</v>
      </c>
      <c r="AM449" s="567">
        <f t="shared" si="143"/>
        <v>1</v>
      </c>
      <c r="AN449" s="347">
        <f>IF(SUM(AK449:AM449)=0,0,(AK449*'Laminate Schedule'!$D$83*'Laminate Schedule'!$C$83+AL449*'Laminate Schedule'!$D$84*'Laminate Schedule'!$C$84+AM449*'Laminate Schedule'!$D$85*'Laminate Schedule'!$C$85)/(AK449*'Laminate Schedule'!$D$83+AL449*'Laminate Schedule'!$D$84+AM449*'Laminate Schedule'!$D$85))</f>
        <v>15.145101562499997</v>
      </c>
      <c r="AO449" s="347">
        <f>AK449*'Laminate Schedule'!$L$12+AL449*'Laminate Schedule'!$L$13+AM449*'Laminate Schedule'!$L$14</f>
        <v>0.88</v>
      </c>
    </row>
    <row r="450" spans="1:41" s="244" customFormat="1">
      <c r="A450" s="567">
        <v>-501</v>
      </c>
      <c r="B450" s="347">
        <f>IF(ABS(A450)&lt;$C$17,$C$15,$C$16)*IF(ABS(A450)&lt;OutlineParameters!$C$46/2,1,0)</f>
        <v>6</v>
      </c>
      <c r="C450" s="347">
        <f t="shared" si="133"/>
        <v>6</v>
      </c>
      <c r="D450" s="348">
        <f t="shared" si="124"/>
        <v>6</v>
      </c>
      <c r="E450" s="349">
        <f>FlexTests!$C$16*($C$36-ABS(A450))*IF(ABS(A450)&lt;$C$36,1,0)/1000</f>
        <v>19.8</v>
      </c>
      <c r="F450" s="349">
        <f>IF(NOT(ISNA(I450)),FlexTests!$C$17*(A451-A450)*I450/1000000*($C$36+A450)/1000*IF(ABS(A450)&lt;$C$31/2-FlexTests!$C$18,0,1),0)</f>
        <v>0</v>
      </c>
      <c r="G450" s="349">
        <f>SUM(F$52:$F449)</f>
        <v>0</v>
      </c>
      <c r="H450" s="348">
        <f>CHOOSE(FlexTests!$C$15,E450,G450)</f>
        <v>19.8</v>
      </c>
      <c r="I450" s="347">
        <f>IF(ISNA(OutlineParameters!T513*2),OutlineParameters!S513*2,OutlineParameters!T513*2)</f>
        <v>296.36084007947051</v>
      </c>
      <c r="J450" s="347">
        <f>IF(ISNA(RockerConcaveParameters!O509),RockerConcaveParameters!N509,RockerConcaveParameters!O509)</f>
        <v>1.0725623526795742</v>
      </c>
      <c r="K450" s="347">
        <f t="shared" si="134"/>
        <v>0.80778958719566951</v>
      </c>
      <c r="L450" s="347">
        <f t="shared" si="135"/>
        <v>71.096493950878184</v>
      </c>
      <c r="M450" s="347">
        <f t="shared" si="136"/>
        <v>0</v>
      </c>
      <c r="N450" s="347">
        <f t="shared" si="125"/>
        <v>3.8333333333333335</v>
      </c>
      <c r="O450" s="347">
        <f t="shared" si="126"/>
        <v>45.91749793971217</v>
      </c>
      <c r="P450" s="350">
        <f t="shared" si="137"/>
        <v>121.65511481111935</v>
      </c>
      <c r="Q450" s="347">
        <f>MIN(IF(H450&gt;0,P450/H450,NA()),FlexTests!$C$20)</f>
        <v>6.1441977177333005</v>
      </c>
      <c r="R450" s="347">
        <f t="shared" si="127"/>
        <v>1.6275517910398839E-4</v>
      </c>
      <c r="S450" s="347">
        <f>SUM(R450:$R$952)</f>
        <v>0.16784031625979159</v>
      </c>
      <c r="T450" s="347">
        <f t="shared" si="128"/>
        <v>1.6784031625979159E-4</v>
      </c>
      <c r="U450" s="350">
        <f>SUM(T450:$T$952)*1000</f>
        <v>47.595985181448803</v>
      </c>
      <c r="V450" s="347">
        <f>R450*IF(ABS(A450)&lt;FlexTests!$C$19,0,1)</f>
        <v>1.6275517910398839E-4</v>
      </c>
      <c r="W450" s="347">
        <f>SUM(V450:$V$951)</f>
        <v>5.0412082435510971E-2</v>
      </c>
      <c r="X450" s="347">
        <f t="shared" si="138"/>
        <v>5.0412082435510971E-2</v>
      </c>
      <c r="Y450" s="350">
        <f>SUM($X450:X$951)</f>
        <v>5.4960347116366641</v>
      </c>
      <c r="Z450" s="347"/>
      <c r="AA450" s="347">
        <f t="shared" si="129"/>
        <v>3.3575207842265247</v>
      </c>
      <c r="AB450" s="347">
        <f t="shared" si="130"/>
        <v>2.6424792157734753</v>
      </c>
      <c r="AC450" s="347">
        <f t="shared" si="139"/>
        <v>8.0326377679990788</v>
      </c>
      <c r="AD450" s="347">
        <f t="shared" si="131"/>
        <v>8.2760997629605555</v>
      </c>
      <c r="AE450" s="347">
        <f t="shared" si="132"/>
        <v>6.5135625411561335</v>
      </c>
      <c r="AF450" s="347">
        <f>AD450/'Laminate Schedule'!$E$86/10</f>
        <v>5.4645389658215159E-2</v>
      </c>
      <c r="AG450" s="347">
        <f>AE450/'Laminate Schedule'!$E$90/10</f>
        <v>3.5130066523214598E-2</v>
      </c>
      <c r="AH450" s="347">
        <f t="shared" si="140"/>
        <v>1778.1650404768229</v>
      </c>
      <c r="AK450" s="567">
        <f t="shared" si="141"/>
        <v>1</v>
      </c>
      <c r="AL450" s="567">
        <f t="shared" si="142"/>
        <v>1</v>
      </c>
      <c r="AM450" s="567">
        <f t="shared" si="143"/>
        <v>1</v>
      </c>
      <c r="AN450" s="347">
        <f>IF(SUM(AK450:AM450)=0,0,(AK450*'Laminate Schedule'!$D$83*'Laminate Schedule'!$C$83+AL450*'Laminate Schedule'!$D$84*'Laminate Schedule'!$C$84+AM450*'Laminate Schedule'!$D$85*'Laminate Schedule'!$C$85)/(AK450*'Laminate Schedule'!$D$83+AL450*'Laminate Schedule'!$D$84+AM450*'Laminate Schedule'!$D$85))</f>
        <v>15.145101562499997</v>
      </c>
      <c r="AO450" s="347">
        <f>AK450*'Laminate Schedule'!$L$12+AL450*'Laminate Schedule'!$L$13+AM450*'Laminate Schedule'!$L$14</f>
        <v>0.88</v>
      </c>
    </row>
    <row r="451" spans="1:41" s="244" customFormat="1">
      <c r="A451" s="567">
        <v>-500</v>
      </c>
      <c r="B451" s="347">
        <f>IF(ABS(A451)&lt;$C$17,$C$15,$C$16)*IF(ABS(A451)&lt;OutlineParameters!$C$46/2,1,0)</f>
        <v>6</v>
      </c>
      <c r="C451" s="347">
        <f t="shared" si="133"/>
        <v>6</v>
      </c>
      <c r="D451" s="348">
        <f t="shared" si="124"/>
        <v>6</v>
      </c>
      <c r="E451" s="349">
        <f>FlexTests!$C$16*($C$36-ABS(A451))*IF(ABS(A451)&lt;$C$36,1,0)/1000</f>
        <v>20</v>
      </c>
      <c r="F451" s="349">
        <f>IF(NOT(ISNA(I451)),FlexTests!$C$17*(A452-A451)*I451/1000000*($C$36+A451)/1000*IF(ABS(A451)&lt;$C$31/2-FlexTests!$C$18,0,1),0)</f>
        <v>0</v>
      </c>
      <c r="G451" s="349">
        <f>SUM(F$52:$F450)</f>
        <v>0</v>
      </c>
      <c r="H451" s="348">
        <f>CHOOSE(FlexTests!$C$15,E451,G451)</f>
        <v>20</v>
      </c>
      <c r="I451" s="347">
        <f>IF(ISNA(OutlineParameters!T514*2),OutlineParameters!S514*2,OutlineParameters!T514*2)</f>
        <v>296.85244260113058</v>
      </c>
      <c r="J451" s="347">
        <f>IF(ISNA(RockerConcaveParameters!O510),RockerConcaveParameters!N510,RockerConcaveParameters!O510)</f>
        <v>1.0854978687997494</v>
      </c>
      <c r="K451" s="347">
        <f t="shared" si="134"/>
        <v>0.82876406603568353</v>
      </c>
      <c r="L451" s="347">
        <f t="shared" si="135"/>
        <v>71.214428613561921</v>
      </c>
      <c r="M451" s="347">
        <f t="shared" si="136"/>
        <v>0</v>
      </c>
      <c r="N451" s="347">
        <f t="shared" si="125"/>
        <v>3.8333333333333335</v>
      </c>
      <c r="O451" s="347">
        <f t="shared" si="126"/>
        <v>46.027488032573814</v>
      </c>
      <c r="P451" s="350">
        <f t="shared" si="137"/>
        <v>121.90401404550475</v>
      </c>
      <c r="Q451" s="347">
        <f>MIN(IF(H451&gt;0,P451/H451,NA()),FlexTests!$C$20)</f>
        <v>6.0952007022752372</v>
      </c>
      <c r="R451" s="347">
        <f t="shared" si="127"/>
        <v>1.6406350649400545E-4</v>
      </c>
      <c r="S451" s="347">
        <f>SUM(R451:$R$952)</f>
        <v>0.1676775610806876</v>
      </c>
      <c r="T451" s="347">
        <f t="shared" si="128"/>
        <v>1.6767756108068761E-4</v>
      </c>
      <c r="U451" s="350">
        <f>SUM(T451:$T$952)*1000</f>
        <v>47.428144865189012</v>
      </c>
      <c r="V451" s="347">
        <f>R451*IF(ABS(A451)&lt;FlexTests!$C$19,0,1)</f>
        <v>1.6406350649400545E-4</v>
      </c>
      <c r="W451" s="347">
        <f>SUM(V451:$V$951)</f>
        <v>5.0249327256406982E-2</v>
      </c>
      <c r="X451" s="347">
        <f t="shared" si="138"/>
        <v>5.0249327256406982E-2</v>
      </c>
      <c r="Y451" s="350">
        <f>SUM($X451:X$951)</f>
        <v>5.4456226292011536</v>
      </c>
      <c r="Z451" s="347"/>
      <c r="AA451" s="347">
        <f t="shared" si="129"/>
        <v>3.3618326229332496</v>
      </c>
      <c r="AB451" s="347">
        <f t="shared" si="130"/>
        <v>2.6381673770667504</v>
      </c>
      <c r="AC451" s="347">
        <f t="shared" si="139"/>
        <v>8.0490720740589143</v>
      </c>
      <c r="AD451" s="347">
        <f t="shared" si="131"/>
        <v>8.3533420796863975</v>
      </c>
      <c r="AE451" s="347">
        <f t="shared" si="132"/>
        <v>6.5552087316231447</v>
      </c>
      <c r="AF451" s="347">
        <f>AD451/'Laminate Schedule'!$E$86/10</f>
        <v>5.5155404836436862E-2</v>
      </c>
      <c r="AG451" s="347">
        <f>AE451/'Laminate Schedule'!$E$90/10</f>
        <v>3.5354679925220081E-2</v>
      </c>
      <c r="AH451" s="347">
        <f t="shared" si="140"/>
        <v>1781.1146556067833</v>
      </c>
      <c r="AK451" s="567">
        <f t="shared" si="141"/>
        <v>1</v>
      </c>
      <c r="AL451" s="567">
        <f t="shared" si="142"/>
        <v>1</v>
      </c>
      <c r="AM451" s="567">
        <f t="shared" si="143"/>
        <v>1</v>
      </c>
      <c r="AN451" s="347">
        <f>IF(SUM(AK451:AM451)=0,0,(AK451*'Laminate Schedule'!$D$83*'Laminate Schedule'!$C$83+AL451*'Laminate Schedule'!$D$84*'Laminate Schedule'!$C$84+AM451*'Laminate Schedule'!$D$85*'Laminate Schedule'!$C$85)/(AK451*'Laminate Schedule'!$D$83+AL451*'Laminate Schedule'!$D$84+AM451*'Laminate Schedule'!$D$85))</f>
        <v>15.145101562499997</v>
      </c>
      <c r="AO451" s="347">
        <f>AK451*'Laminate Schedule'!$L$12+AL451*'Laminate Schedule'!$L$13+AM451*'Laminate Schedule'!$L$14</f>
        <v>0.88</v>
      </c>
    </row>
    <row r="452" spans="1:41" s="244" customFormat="1">
      <c r="A452" s="567">
        <v>-499</v>
      </c>
      <c r="B452" s="347">
        <f>IF(ABS(A452)&lt;$C$17,$C$15,$C$16)*IF(ABS(A452)&lt;OutlineParameters!$C$46/2,1,0)</f>
        <v>6</v>
      </c>
      <c r="C452" s="347">
        <f t="shared" si="133"/>
        <v>6</v>
      </c>
      <c r="D452" s="348">
        <f t="shared" si="124"/>
        <v>6</v>
      </c>
      <c r="E452" s="349">
        <f>FlexTests!$C$16*($C$36-ABS(A452))*IF(ABS(A452)&lt;$C$36,1,0)/1000</f>
        <v>20.2</v>
      </c>
      <c r="F452" s="349">
        <f>IF(NOT(ISNA(I452)),FlexTests!$C$17*(A453-A452)*I452/1000000*($C$36+A452)/1000*IF(ABS(A452)&lt;$C$31/2-FlexTests!$C$18,0,1),0)</f>
        <v>0</v>
      </c>
      <c r="G452" s="349">
        <f>SUM(F$52:$F451)</f>
        <v>0</v>
      </c>
      <c r="H452" s="348">
        <f>CHOOSE(FlexTests!$C$15,E452,G452)</f>
        <v>20.2</v>
      </c>
      <c r="I452" s="347">
        <f>IF(ISNA(OutlineParameters!T515*2),OutlineParameters!S515*2,OutlineParameters!T515*2)</f>
        <v>297.3433149425216</v>
      </c>
      <c r="J452" s="347">
        <f>IF(ISNA(RockerConcaveParameters!O511),RockerConcaveParameters!N511,RockerConcaveParameters!O511)</f>
        <v>1.0984722363589294</v>
      </c>
      <c r="K452" s="347">
        <f t="shared" si="134"/>
        <v>0.85009739172201748</v>
      </c>
      <c r="L452" s="347">
        <f t="shared" si="135"/>
        <v>71.332188107161016</v>
      </c>
      <c r="M452" s="347">
        <f t="shared" si="136"/>
        <v>0</v>
      </c>
      <c r="N452" s="347">
        <f t="shared" si="125"/>
        <v>3.8333333333333335</v>
      </c>
      <c r="O452" s="347">
        <f t="shared" si="126"/>
        <v>46.138040681748308</v>
      </c>
      <c r="P452" s="350">
        <f t="shared" si="137"/>
        <v>122.15365951396467</v>
      </c>
      <c r="Q452" s="347">
        <f>MIN(IF(H452&gt;0,P452/H452,NA()),FlexTests!$C$20)</f>
        <v>6.0472108670279541</v>
      </c>
      <c r="R452" s="347">
        <f t="shared" si="127"/>
        <v>1.6536549195802624E-4</v>
      </c>
      <c r="S452" s="347">
        <f>SUM(R452:$R$952)</f>
        <v>0.16751349757419359</v>
      </c>
      <c r="T452" s="347">
        <f t="shared" si="128"/>
        <v>1.6751349757419359E-4</v>
      </c>
      <c r="U452" s="350">
        <f>SUM(T452:$T$952)*1000</f>
        <v>47.260467304108325</v>
      </c>
      <c r="V452" s="347">
        <f>R452*IF(ABS(A452)&lt;FlexTests!$C$19,0,1)</f>
        <v>1.6536549195802624E-4</v>
      </c>
      <c r="W452" s="347">
        <f>SUM(V452:$V$951)</f>
        <v>5.0085263749912984E-2</v>
      </c>
      <c r="X452" s="347">
        <f t="shared" si="138"/>
        <v>5.0085263749912984E-2</v>
      </c>
      <c r="Y452" s="350">
        <f>SUM($X452:X$951)</f>
        <v>5.3953733019447476</v>
      </c>
      <c r="Z452" s="347"/>
      <c r="AA452" s="347">
        <f t="shared" si="129"/>
        <v>3.3661574121196431</v>
      </c>
      <c r="AB452" s="347">
        <f t="shared" si="130"/>
        <v>2.6338425878803569</v>
      </c>
      <c r="AC452" s="347">
        <f t="shared" si="139"/>
        <v>8.0655556524244787</v>
      </c>
      <c r="AD452" s="347">
        <f t="shared" si="131"/>
        <v>8.4304643914244526</v>
      </c>
      <c r="AE452" s="347">
        <f t="shared" si="132"/>
        <v>6.5963986323980519</v>
      </c>
      <c r="AF452" s="347">
        <f>AD452/'Laminate Schedule'!$E$86/10</f>
        <v>5.5664627646332135E-2</v>
      </c>
      <c r="AG452" s="347">
        <f>AE452/'Laminate Schedule'!$E$90/10</f>
        <v>3.5576832387127708E-2</v>
      </c>
      <c r="AH452" s="347">
        <f t="shared" si="140"/>
        <v>1784.0598896551296</v>
      </c>
      <c r="AK452" s="567">
        <f t="shared" si="141"/>
        <v>1</v>
      </c>
      <c r="AL452" s="567">
        <f t="shared" si="142"/>
        <v>1</v>
      </c>
      <c r="AM452" s="567">
        <f t="shared" si="143"/>
        <v>1</v>
      </c>
      <c r="AN452" s="347">
        <f>IF(SUM(AK452:AM452)=0,0,(AK452*'Laminate Schedule'!$D$83*'Laminate Schedule'!$C$83+AL452*'Laminate Schedule'!$D$84*'Laminate Schedule'!$C$84+AM452*'Laminate Schedule'!$D$85*'Laminate Schedule'!$C$85)/(AK452*'Laminate Schedule'!$D$83+AL452*'Laminate Schedule'!$D$84+AM452*'Laminate Schedule'!$D$85))</f>
        <v>15.145101562499997</v>
      </c>
      <c r="AO452" s="347">
        <f>AK452*'Laminate Schedule'!$L$12+AL452*'Laminate Schedule'!$L$13+AM452*'Laminate Schedule'!$L$14</f>
        <v>0.88</v>
      </c>
    </row>
    <row r="453" spans="1:41" s="244" customFormat="1">
      <c r="A453" s="567">
        <v>-498</v>
      </c>
      <c r="B453" s="347">
        <f>IF(ABS(A453)&lt;$C$17,$C$15,$C$16)*IF(ABS(A453)&lt;OutlineParameters!$C$46/2,1,0)</f>
        <v>6</v>
      </c>
      <c r="C453" s="347">
        <f t="shared" si="133"/>
        <v>6</v>
      </c>
      <c r="D453" s="348">
        <f t="shared" si="124"/>
        <v>6</v>
      </c>
      <c r="E453" s="349">
        <f>FlexTests!$C$16*($C$36-ABS(A453))*IF(ABS(A453)&lt;$C$36,1,0)/1000</f>
        <v>20.399999999999999</v>
      </c>
      <c r="F453" s="349">
        <f>IF(NOT(ISNA(I453)),FlexTests!$C$17*(A454-A453)*I453/1000000*($C$36+A453)/1000*IF(ABS(A453)&lt;$C$31/2-FlexTests!$C$18,0,1),0)</f>
        <v>0</v>
      </c>
      <c r="G453" s="349">
        <f>SUM(F$52:$F452)</f>
        <v>0</v>
      </c>
      <c r="H453" s="348">
        <f>CHOOSE(FlexTests!$C$15,E453,G453)</f>
        <v>20.399999999999999</v>
      </c>
      <c r="I453" s="347">
        <f>IF(ISNA(OutlineParameters!T516*2),OutlineParameters!S516*2,OutlineParameters!T516*2)</f>
        <v>297.83347590119746</v>
      </c>
      <c r="J453" s="347">
        <f>IF(ISNA(RockerConcaveParameters!O512),RockerConcaveParameters!N512,RockerConcaveParameters!O512)</f>
        <v>1.1114853666662665</v>
      </c>
      <c r="K453" s="347">
        <f t="shared" si="134"/>
        <v>0.87179293283531789</v>
      </c>
      <c r="L453" s="347">
        <f t="shared" si="135"/>
        <v>71.449776941178726</v>
      </c>
      <c r="M453" s="347">
        <f t="shared" si="136"/>
        <v>0</v>
      </c>
      <c r="N453" s="347">
        <f t="shared" si="125"/>
        <v>3.8333333333333335</v>
      </c>
      <c r="O453" s="347">
        <f t="shared" si="126"/>
        <v>46.249164804853052</v>
      </c>
      <c r="P453" s="350">
        <f t="shared" si="137"/>
        <v>122.40406801220043</v>
      </c>
      <c r="Q453" s="347">
        <f>MIN(IF(H453&gt;0,P453/H453,NA()),FlexTests!$C$20)</f>
        <v>6.0001994123627664</v>
      </c>
      <c r="R453" s="347">
        <f t="shared" si="127"/>
        <v>1.6666112761846007E-4</v>
      </c>
      <c r="S453" s="347">
        <f>SUM(R453:$R$952)</f>
        <v>0.16734813208223556</v>
      </c>
      <c r="T453" s="347">
        <f t="shared" si="128"/>
        <v>1.6734813208223555E-4</v>
      </c>
      <c r="U453" s="350">
        <f>SUM(T453:$T$952)*1000</f>
        <v>47.092953806534126</v>
      </c>
      <c r="V453" s="347">
        <f>R453*IF(ABS(A453)&lt;FlexTests!$C$19,0,1)</f>
        <v>1.6666112761846007E-4</v>
      </c>
      <c r="W453" s="347">
        <f>SUM(V453:$V$951)</f>
        <v>4.991989825795496E-2</v>
      </c>
      <c r="X453" s="347">
        <f t="shared" si="138"/>
        <v>4.991989825795496E-2</v>
      </c>
      <c r="Y453" s="350">
        <f>SUM($X453:X$951)</f>
        <v>5.3452880381948349</v>
      </c>
      <c r="Z453" s="347"/>
      <c r="AA453" s="347">
        <f t="shared" si="129"/>
        <v>3.3704951222220889</v>
      </c>
      <c r="AB453" s="347">
        <f t="shared" si="130"/>
        <v>2.6295048777779111</v>
      </c>
      <c r="AC453" s="347">
        <f t="shared" si="139"/>
        <v>8.0820896120814929</v>
      </c>
      <c r="AD453" s="347">
        <f t="shared" si="131"/>
        <v>8.5074657413532897</v>
      </c>
      <c r="AE453" s="347">
        <f t="shared" si="132"/>
        <v>6.6371324844608139</v>
      </c>
      <c r="AF453" s="347">
        <f>AD453/'Laminate Schedule'!$E$86/10</f>
        <v>5.6173051770205262E-2</v>
      </c>
      <c r="AG453" s="347">
        <f>AE453/'Laminate Schedule'!$E$90/10</f>
        <v>3.5796525208632052E-2</v>
      </c>
      <c r="AH453" s="347">
        <f t="shared" si="140"/>
        <v>1787.0008554071846</v>
      </c>
      <c r="AK453" s="567">
        <f t="shared" si="141"/>
        <v>1</v>
      </c>
      <c r="AL453" s="567">
        <f t="shared" si="142"/>
        <v>1</v>
      </c>
      <c r="AM453" s="567">
        <f t="shared" si="143"/>
        <v>1</v>
      </c>
      <c r="AN453" s="347">
        <f>IF(SUM(AK453:AM453)=0,0,(AK453*'Laminate Schedule'!$D$83*'Laminate Schedule'!$C$83+AL453*'Laminate Schedule'!$D$84*'Laminate Schedule'!$C$84+AM453*'Laminate Schedule'!$D$85*'Laminate Schedule'!$C$85)/(AK453*'Laminate Schedule'!$D$83+AL453*'Laminate Schedule'!$D$84+AM453*'Laminate Schedule'!$D$85))</f>
        <v>15.145101562499997</v>
      </c>
      <c r="AO453" s="347">
        <f>AK453*'Laminate Schedule'!$L$12+AL453*'Laminate Schedule'!$L$13+AM453*'Laminate Schedule'!$L$14</f>
        <v>0.88</v>
      </c>
    </row>
    <row r="454" spans="1:41" s="244" customFormat="1">
      <c r="A454" s="567">
        <v>-497</v>
      </c>
      <c r="B454" s="347">
        <f>IF(ABS(A454)&lt;$C$17,$C$15,$C$16)*IF(ABS(A454)&lt;OutlineParameters!$C$46/2,1,0)</f>
        <v>6</v>
      </c>
      <c r="C454" s="347">
        <f t="shared" si="133"/>
        <v>6</v>
      </c>
      <c r="D454" s="348">
        <f t="shared" si="124"/>
        <v>6</v>
      </c>
      <c r="E454" s="349">
        <f>FlexTests!$C$16*($C$36-ABS(A454))*IF(ABS(A454)&lt;$C$36,1,0)/1000</f>
        <v>20.6</v>
      </c>
      <c r="F454" s="349">
        <f>IF(NOT(ISNA(I454)),FlexTests!$C$17*(A455-A454)*I454/1000000*($C$36+A454)/1000*IF(ABS(A454)&lt;$C$31/2-FlexTests!$C$18,0,1),0)</f>
        <v>0</v>
      </c>
      <c r="G454" s="349">
        <f>SUM(F$52:$F453)</f>
        <v>0</v>
      </c>
      <c r="H454" s="348">
        <f>CHOOSE(FlexTests!$C$15,E454,G454)</f>
        <v>20.6</v>
      </c>
      <c r="I454" s="347">
        <f>IF(ISNA(OutlineParameters!T517*2),OutlineParameters!S517*2,OutlineParameters!T517*2)</f>
        <v>298.32288323955567</v>
      </c>
      <c r="J454" s="347">
        <f>IF(ISNA(RockerConcaveParameters!O513),RockerConcaveParameters!N513,RockerConcaveParameters!O513)</f>
        <v>1.124536745153812</v>
      </c>
      <c r="K454" s="347">
        <f t="shared" si="134"/>
        <v>0.89385321185953837</v>
      </c>
      <c r="L454" s="347">
        <f t="shared" si="135"/>
        <v>71.567184982881443</v>
      </c>
      <c r="M454" s="347">
        <f t="shared" si="136"/>
        <v>0</v>
      </c>
      <c r="N454" s="347">
        <f t="shared" si="125"/>
        <v>3.8333333333333335</v>
      </c>
      <c r="O454" s="347">
        <f t="shared" si="126"/>
        <v>46.360858957772592</v>
      </c>
      <c r="P454" s="350">
        <f t="shared" si="137"/>
        <v>122.6552304858469</v>
      </c>
      <c r="Q454" s="347">
        <f>MIN(IF(H454&gt;0,P454/H454,NA()),FlexTests!$C$20)</f>
        <v>5.9541374022255775</v>
      </c>
      <c r="R454" s="347">
        <f t="shared" si="127"/>
        <v>1.6795044058375496E-4</v>
      </c>
      <c r="S454" s="347">
        <f>SUM(R454:$R$952)</f>
        <v>0.16718147095461711</v>
      </c>
      <c r="T454" s="347">
        <f t="shared" si="128"/>
        <v>1.671814709546171E-4</v>
      </c>
      <c r="U454" s="350">
        <f>SUM(T454:$T$952)*1000</f>
        <v>46.925605674451894</v>
      </c>
      <c r="V454" s="347">
        <f>R454*IF(ABS(A454)&lt;FlexTests!$C$19,0,1)</f>
        <v>1.6795044058375496E-4</v>
      </c>
      <c r="W454" s="347">
        <f>SUM(V454:$V$951)</f>
        <v>4.9753237130336497E-2</v>
      </c>
      <c r="X454" s="347">
        <f t="shared" si="138"/>
        <v>4.9753237130336497E-2</v>
      </c>
      <c r="Y454" s="350">
        <f>SUM($X454:X$951)</f>
        <v>5.2953681399368797</v>
      </c>
      <c r="Z454" s="347"/>
      <c r="AA454" s="347">
        <f t="shared" si="129"/>
        <v>3.3748455817179375</v>
      </c>
      <c r="AB454" s="347">
        <f t="shared" si="130"/>
        <v>2.6251544182820625</v>
      </c>
      <c r="AC454" s="347">
        <f t="shared" si="139"/>
        <v>8.0986733551887937</v>
      </c>
      <c r="AD454" s="347">
        <f t="shared" si="131"/>
        <v>8.5843465879318508</v>
      </c>
      <c r="AE454" s="347">
        <f t="shared" si="132"/>
        <v>6.6774122927136919</v>
      </c>
      <c r="AF454" s="347">
        <f>AD454/'Laminate Schedule'!$E$86/10</f>
        <v>5.6680680235166647E-2</v>
      </c>
      <c r="AG454" s="347">
        <f>AE454/'Laminate Schedule'!$E$90/10</f>
        <v>3.6013769202917059E-2</v>
      </c>
      <c r="AH454" s="347">
        <f t="shared" si="140"/>
        <v>1789.9372994373339</v>
      </c>
      <c r="AK454" s="567">
        <f t="shared" si="141"/>
        <v>1</v>
      </c>
      <c r="AL454" s="567">
        <f t="shared" si="142"/>
        <v>1</v>
      </c>
      <c r="AM454" s="567">
        <f t="shared" si="143"/>
        <v>1</v>
      </c>
      <c r="AN454" s="347">
        <f>IF(SUM(AK454:AM454)=0,0,(AK454*'Laminate Schedule'!$D$83*'Laminate Schedule'!$C$83+AL454*'Laminate Schedule'!$D$84*'Laminate Schedule'!$C$84+AM454*'Laminate Schedule'!$D$85*'Laminate Schedule'!$C$85)/(AK454*'Laminate Schedule'!$D$83+AL454*'Laminate Schedule'!$D$84+AM454*'Laminate Schedule'!$D$85))</f>
        <v>15.145101562499997</v>
      </c>
      <c r="AO454" s="347">
        <f>AK454*'Laminate Schedule'!$L$12+AL454*'Laminate Schedule'!$L$13+AM454*'Laminate Schedule'!$L$14</f>
        <v>0.88</v>
      </c>
    </row>
    <row r="455" spans="1:41" s="244" customFormat="1">
      <c r="A455" s="567">
        <v>-496</v>
      </c>
      <c r="B455" s="347">
        <f>IF(ABS(A455)&lt;$C$17,$C$15,$C$16)*IF(ABS(A455)&lt;OutlineParameters!$C$46/2,1,0)</f>
        <v>6</v>
      </c>
      <c r="C455" s="347">
        <f t="shared" si="133"/>
        <v>6</v>
      </c>
      <c r="D455" s="348">
        <f t="shared" si="124"/>
        <v>6</v>
      </c>
      <c r="E455" s="349">
        <f>FlexTests!$C$16*($C$36-ABS(A455))*IF(ABS(A455)&lt;$C$36,1,0)/1000</f>
        <v>20.8</v>
      </c>
      <c r="F455" s="349">
        <f>IF(NOT(ISNA(I455)),FlexTests!$C$17*(A456-A455)*I455/1000000*($C$36+A455)/1000*IF(ABS(A455)&lt;$C$31/2-FlexTests!$C$18,0,1),0)</f>
        <v>0</v>
      </c>
      <c r="G455" s="349">
        <f>SUM(F$52:$F454)</f>
        <v>0</v>
      </c>
      <c r="H455" s="348">
        <f>CHOOSE(FlexTests!$C$15,E455,G455)</f>
        <v>20.8</v>
      </c>
      <c r="I455" s="347">
        <f>IF(ISNA(OutlineParameters!T518*2),OutlineParameters!S518*2,OutlineParameters!T518*2)</f>
        <v>298.81155575515015</v>
      </c>
      <c r="J455" s="347">
        <f>IF(ISNA(RockerConcaveParameters!O514),RockerConcaveParameters!N514,RockerConcaveParameters!O514)</f>
        <v>1.1376262795703158</v>
      </c>
      <c r="K455" s="347">
        <f t="shared" si="134"/>
        <v>0.9162815794949174</v>
      </c>
      <c r="L455" s="347">
        <f t="shared" si="135"/>
        <v>71.684416741772409</v>
      </c>
      <c r="M455" s="347">
        <f t="shared" si="136"/>
        <v>0</v>
      </c>
      <c r="N455" s="347">
        <f t="shared" si="125"/>
        <v>3.8333333333333335</v>
      </c>
      <c r="O455" s="347">
        <f t="shared" si="126"/>
        <v>46.473132023774234</v>
      </c>
      <c r="P455" s="350">
        <f t="shared" si="137"/>
        <v>122.9071636783749</v>
      </c>
      <c r="Q455" s="347">
        <f>MIN(IF(H455&gt;0,P455/H455,NA()),FlexTests!$C$20)</f>
        <v>5.9089982537680239</v>
      </c>
      <c r="R455" s="347">
        <f t="shared" si="127"/>
        <v>1.6923342283310446E-4</v>
      </c>
      <c r="S455" s="347">
        <f>SUM(R455:$R$952)</f>
        <v>0.16701352051403337</v>
      </c>
      <c r="T455" s="347">
        <f t="shared" si="128"/>
        <v>1.6701352051403336E-4</v>
      </c>
      <c r="U455" s="350">
        <f>SUM(T455:$T$952)*1000</f>
        <v>46.758424203497277</v>
      </c>
      <c r="V455" s="347">
        <f>R455*IF(ABS(A455)&lt;FlexTests!$C$19,0,1)</f>
        <v>1.6923342283310446E-4</v>
      </c>
      <c r="W455" s="347">
        <f>SUM(V455:$V$951)</f>
        <v>4.9585286689752747E-2</v>
      </c>
      <c r="X455" s="347">
        <f t="shared" si="138"/>
        <v>4.9585286689752747E-2</v>
      </c>
      <c r="Y455" s="350">
        <f>SUM($X455:X$951)</f>
        <v>5.2456149028065431</v>
      </c>
      <c r="Z455" s="347"/>
      <c r="AA455" s="347">
        <f t="shared" si="129"/>
        <v>3.3792087598567719</v>
      </c>
      <c r="AB455" s="347">
        <f t="shared" si="130"/>
        <v>2.6207912401432281</v>
      </c>
      <c r="AC455" s="347">
        <f t="shared" si="139"/>
        <v>8.1153079872834244</v>
      </c>
      <c r="AD455" s="347">
        <f t="shared" si="131"/>
        <v>8.6611059389440879</v>
      </c>
      <c r="AE455" s="347">
        <f t="shared" si="132"/>
        <v>6.7172383205171524</v>
      </c>
      <c r="AF455" s="347">
        <f>AD455/'Laminate Schedule'!$E$86/10</f>
        <v>5.7187506489817172E-2</v>
      </c>
      <c r="AG455" s="347">
        <f>AE455/'Laminate Schedule'!$E$90/10</f>
        <v>3.6228565790383707E-2</v>
      </c>
      <c r="AH455" s="347">
        <f t="shared" si="140"/>
        <v>1792.8693345309009</v>
      </c>
      <c r="AK455" s="567">
        <f t="shared" si="141"/>
        <v>1</v>
      </c>
      <c r="AL455" s="567">
        <f t="shared" si="142"/>
        <v>1</v>
      </c>
      <c r="AM455" s="567">
        <f t="shared" si="143"/>
        <v>1</v>
      </c>
      <c r="AN455" s="347">
        <f>IF(SUM(AK455:AM455)=0,0,(AK455*'Laminate Schedule'!$D$83*'Laminate Schedule'!$C$83+AL455*'Laminate Schedule'!$D$84*'Laminate Schedule'!$C$84+AM455*'Laminate Schedule'!$D$85*'Laminate Schedule'!$C$85)/(AK455*'Laminate Schedule'!$D$83+AL455*'Laminate Schedule'!$D$84+AM455*'Laminate Schedule'!$D$85))</f>
        <v>15.145101562499997</v>
      </c>
      <c r="AO455" s="347">
        <f>AK455*'Laminate Schedule'!$L$12+AL455*'Laminate Schedule'!$L$13+AM455*'Laminate Schedule'!$L$14</f>
        <v>0.88</v>
      </c>
    </row>
    <row r="456" spans="1:41" s="244" customFormat="1">
      <c r="A456" s="567">
        <v>-495</v>
      </c>
      <c r="B456" s="347">
        <f>IF(ABS(A456)&lt;$C$17,$C$15,$C$16)*IF(ABS(A456)&lt;OutlineParameters!$C$46/2,1,0)</f>
        <v>6</v>
      </c>
      <c r="C456" s="347">
        <f t="shared" si="133"/>
        <v>6</v>
      </c>
      <c r="D456" s="348">
        <f t="shared" si="124"/>
        <v>6</v>
      </c>
      <c r="E456" s="349">
        <f>FlexTests!$C$16*($C$36-ABS(A456))*IF(ABS(A456)&lt;$C$36,1,0)/1000</f>
        <v>21</v>
      </c>
      <c r="F456" s="349">
        <f>IF(NOT(ISNA(I456)),FlexTests!$C$17*(A457-A456)*I456/1000000*($C$36+A456)/1000*IF(ABS(A456)&lt;$C$31/2-FlexTests!$C$18,0,1),0)</f>
        <v>0</v>
      </c>
      <c r="G456" s="349">
        <f>SUM(F$52:$F455)</f>
        <v>0</v>
      </c>
      <c r="H456" s="348">
        <f>CHOOSE(FlexTests!$C$15,E456,G456)</f>
        <v>21</v>
      </c>
      <c r="I456" s="347">
        <f>IF(ISNA(OutlineParameters!T519*2),OutlineParameters!S519*2,OutlineParameters!T519*2)</f>
        <v>299.29946646916767</v>
      </c>
      <c r="J456" s="347">
        <f>IF(ISNA(RockerConcaveParameters!O515),RockerConcaveParameters!N515,RockerConcaveParameters!O515)</f>
        <v>1.1507535530505197</v>
      </c>
      <c r="K456" s="347">
        <f t="shared" si="134"/>
        <v>0.93908072604160708</v>
      </c>
      <c r="L456" s="347">
        <f t="shared" si="135"/>
        <v>71.801465745677291</v>
      </c>
      <c r="M456" s="347">
        <f t="shared" si="136"/>
        <v>0</v>
      </c>
      <c r="N456" s="347">
        <f t="shared" si="125"/>
        <v>3.8333333333333335</v>
      </c>
      <c r="O456" s="347">
        <f t="shared" si="126"/>
        <v>46.585985066806607</v>
      </c>
      <c r="P456" s="350">
        <f t="shared" si="137"/>
        <v>123.15986487185884</v>
      </c>
      <c r="Q456" s="347">
        <f>MIN(IF(H456&gt;0,P456/H456,NA()),FlexTests!$C$20)</f>
        <v>5.8647554700885163</v>
      </c>
      <c r="R456" s="347">
        <f t="shared" si="127"/>
        <v>1.7051009289308135E-4</v>
      </c>
      <c r="S456" s="347">
        <f>SUM(R456:$R$952)</f>
        <v>0.16684428709120025</v>
      </c>
      <c r="T456" s="347">
        <f t="shared" si="128"/>
        <v>1.6684428709120024E-4</v>
      </c>
      <c r="U456" s="350">
        <f>SUM(T456:$T$952)*1000</f>
        <v>46.591410682983238</v>
      </c>
      <c r="V456" s="347">
        <f>R456*IF(ABS(A456)&lt;FlexTests!$C$19,0,1)</f>
        <v>1.7051009289308135E-4</v>
      </c>
      <c r="W456" s="347">
        <f>SUM(V456:$V$951)</f>
        <v>4.9416053266919648E-2</v>
      </c>
      <c r="X456" s="347">
        <f t="shared" si="138"/>
        <v>4.9416053266919648E-2</v>
      </c>
      <c r="Y456" s="350">
        <f>SUM($X456:X$951)</f>
        <v>5.1960296161167907</v>
      </c>
      <c r="Z456" s="347"/>
      <c r="AA456" s="347">
        <f t="shared" si="129"/>
        <v>3.3835845176835067</v>
      </c>
      <c r="AB456" s="347">
        <f t="shared" si="130"/>
        <v>2.6164154823164933</v>
      </c>
      <c r="AC456" s="347">
        <f t="shared" si="139"/>
        <v>8.1319933289063329</v>
      </c>
      <c r="AD456" s="347">
        <f t="shared" si="131"/>
        <v>8.7377438713307249</v>
      </c>
      <c r="AE456" s="347">
        <f t="shared" si="132"/>
        <v>6.7566121744514334</v>
      </c>
      <c r="AF456" s="347">
        <f>AD456/'Laminate Schedule'!$E$86/10</f>
        <v>5.7693531042180668E-2</v>
      </c>
      <c r="AG456" s="347">
        <f>AE456/'Laminate Schedule'!$E$90/10</f>
        <v>3.6440923635917055E-2</v>
      </c>
      <c r="AH456" s="347">
        <f t="shared" si="140"/>
        <v>1795.796798815006</v>
      </c>
      <c r="AK456" s="567">
        <f t="shared" si="141"/>
        <v>1</v>
      </c>
      <c r="AL456" s="567">
        <f t="shared" si="142"/>
        <v>1</v>
      </c>
      <c r="AM456" s="567">
        <f t="shared" si="143"/>
        <v>1</v>
      </c>
      <c r="AN456" s="347">
        <f>IF(SUM(AK456:AM456)=0,0,(AK456*'Laminate Schedule'!$D$83*'Laminate Schedule'!$C$83+AL456*'Laminate Schedule'!$D$84*'Laminate Schedule'!$C$84+AM456*'Laminate Schedule'!$D$85*'Laminate Schedule'!$C$85)/(AK456*'Laminate Schedule'!$D$83+AL456*'Laminate Schedule'!$D$84+AM456*'Laminate Schedule'!$D$85))</f>
        <v>15.145101562499997</v>
      </c>
      <c r="AO456" s="347">
        <f>AK456*'Laminate Schedule'!$L$12+AL456*'Laminate Schedule'!$L$13+AM456*'Laminate Schedule'!$L$14</f>
        <v>0.88</v>
      </c>
    </row>
    <row r="457" spans="1:41" s="244" customFormat="1">
      <c r="A457" s="567">
        <v>-494</v>
      </c>
      <c r="B457" s="347">
        <f>IF(ABS(A457)&lt;$C$17,$C$15,$C$16)*IF(ABS(A457)&lt;OutlineParameters!$C$46/2,1,0)</f>
        <v>6</v>
      </c>
      <c r="C457" s="347">
        <f t="shared" si="133"/>
        <v>6</v>
      </c>
      <c r="D457" s="348">
        <f t="shared" si="124"/>
        <v>6</v>
      </c>
      <c r="E457" s="349">
        <f>FlexTests!$C$16*($C$36-ABS(A457))*IF(ABS(A457)&lt;$C$36,1,0)/1000</f>
        <v>21.2</v>
      </c>
      <c r="F457" s="349">
        <f>IF(NOT(ISNA(I457)),FlexTests!$C$17*(A458-A457)*I457/1000000*($C$36+A457)/1000*IF(ABS(A457)&lt;$C$31/2-FlexTests!$C$18,0,1),0)</f>
        <v>0</v>
      </c>
      <c r="G457" s="349">
        <f>SUM(F$52:$F456)</f>
        <v>0</v>
      </c>
      <c r="H457" s="348">
        <f>CHOOSE(FlexTests!$C$15,E457,G457)</f>
        <v>21.2</v>
      </c>
      <c r="I457" s="347">
        <f>IF(ISNA(OutlineParameters!T520*2),OutlineParameters!S520*2,OutlineParameters!T520*2)</f>
        <v>299.78658840279468</v>
      </c>
      <c r="J457" s="347">
        <f>IF(ISNA(RockerConcaveParameters!O516),RockerConcaveParameters!N516,RockerConcaveParameters!O516)</f>
        <v>1.1639181406001715</v>
      </c>
      <c r="K457" s="347">
        <f t="shared" si="134"/>
        <v>0.96225330052725799</v>
      </c>
      <c r="L457" s="347">
        <f t="shared" si="135"/>
        <v>71.91832552242164</v>
      </c>
      <c r="M457" s="347">
        <f t="shared" si="136"/>
        <v>0</v>
      </c>
      <c r="N457" s="347">
        <f t="shared" si="125"/>
        <v>3.8333333333333335</v>
      </c>
      <c r="O457" s="347">
        <f t="shared" si="126"/>
        <v>46.699419073726794</v>
      </c>
      <c r="P457" s="350">
        <f t="shared" si="137"/>
        <v>123.41333123000902</v>
      </c>
      <c r="Q457" s="347">
        <f>MIN(IF(H457&gt;0,P457/H457,NA()),FlexTests!$C$20)</f>
        <v>5.8213835485853318</v>
      </c>
      <c r="R457" s="347">
        <f t="shared" si="127"/>
        <v>1.7178046965192877E-4</v>
      </c>
      <c r="S457" s="347">
        <f>SUM(R457:$R$952)</f>
        <v>0.16667377699830718</v>
      </c>
      <c r="T457" s="347">
        <f t="shared" si="128"/>
        <v>1.6667377699830719E-4</v>
      </c>
      <c r="U457" s="350">
        <f>SUM(T457:$T$952)*1000</f>
        <v>46.424566395892043</v>
      </c>
      <c r="V457" s="347">
        <f>R457*IF(ABS(A457)&lt;FlexTests!$C$19,0,1)</f>
        <v>1.7178046965192877E-4</v>
      </c>
      <c r="W457" s="347">
        <f>SUM(V457:$V$951)</f>
        <v>4.9245543174026567E-2</v>
      </c>
      <c r="X457" s="347">
        <f t="shared" si="138"/>
        <v>4.9245543174026567E-2</v>
      </c>
      <c r="Y457" s="350">
        <f>SUM($X457:X$951)</f>
        <v>5.146613562849871</v>
      </c>
      <c r="Z457" s="347"/>
      <c r="AA457" s="347">
        <f t="shared" si="129"/>
        <v>3.3879727135333906</v>
      </c>
      <c r="AB457" s="347">
        <f t="shared" si="130"/>
        <v>2.6120272864666094</v>
      </c>
      <c r="AC457" s="347">
        <f t="shared" si="139"/>
        <v>8.148729192783124</v>
      </c>
      <c r="AD457" s="347">
        <f t="shared" si="131"/>
        <v>8.8142604604555146</v>
      </c>
      <c r="AE457" s="347">
        <f t="shared" si="132"/>
        <v>6.7955354955389424</v>
      </c>
      <c r="AF457" s="347">
        <f>AD457/'Laminate Schedule'!$E$86/10</f>
        <v>5.8198754389868532E-2</v>
      </c>
      <c r="AG457" s="347">
        <f>AE457/'Laminate Schedule'!$E$90/10</f>
        <v>3.6650851590161578E-2</v>
      </c>
      <c r="AH457" s="347">
        <f t="shared" si="140"/>
        <v>1798.7195304167681</v>
      </c>
      <c r="AK457" s="567">
        <f t="shared" si="141"/>
        <v>1</v>
      </c>
      <c r="AL457" s="567">
        <f t="shared" si="142"/>
        <v>1</v>
      </c>
      <c r="AM457" s="567">
        <f t="shared" si="143"/>
        <v>1</v>
      </c>
      <c r="AN457" s="347">
        <f>IF(SUM(AK457:AM457)=0,0,(AK457*'Laminate Schedule'!$D$83*'Laminate Schedule'!$C$83+AL457*'Laminate Schedule'!$D$84*'Laminate Schedule'!$C$84+AM457*'Laminate Schedule'!$D$85*'Laminate Schedule'!$C$85)/(AK457*'Laminate Schedule'!$D$83+AL457*'Laminate Schedule'!$D$84+AM457*'Laminate Schedule'!$D$85))</f>
        <v>15.145101562499997</v>
      </c>
      <c r="AO457" s="347">
        <f>AK457*'Laminate Schedule'!$L$12+AL457*'Laminate Schedule'!$L$13+AM457*'Laminate Schedule'!$L$14</f>
        <v>0.88</v>
      </c>
    </row>
    <row r="458" spans="1:41" s="244" customFormat="1">
      <c r="A458" s="567">
        <v>-493</v>
      </c>
      <c r="B458" s="347">
        <f>IF(ABS(A458)&lt;$C$17,$C$15,$C$16)*IF(ABS(A458)&lt;OutlineParameters!$C$46/2,1,0)</f>
        <v>6</v>
      </c>
      <c r="C458" s="347">
        <f t="shared" si="133"/>
        <v>6</v>
      </c>
      <c r="D458" s="348">
        <f t="shared" si="124"/>
        <v>6</v>
      </c>
      <c r="E458" s="349">
        <f>FlexTests!$C$16*($C$36-ABS(A458))*IF(ABS(A458)&lt;$C$36,1,0)/1000</f>
        <v>21.4</v>
      </c>
      <c r="F458" s="349">
        <f>IF(NOT(ISNA(I458)),FlexTests!$C$17*(A459-A458)*I458/1000000*($C$36+A458)/1000*IF(ABS(A458)&lt;$C$31/2-FlexTests!$C$18,0,1),0)</f>
        <v>0</v>
      </c>
      <c r="G458" s="349">
        <f>SUM(F$52:$F457)</f>
        <v>0</v>
      </c>
      <c r="H458" s="348">
        <f>CHOOSE(FlexTests!$C$15,E458,G458)</f>
        <v>21.4</v>
      </c>
      <c r="I458" s="347">
        <f>IF(ISNA(OutlineParameters!T521*2),OutlineParameters!S521*2,OutlineParameters!T521*2)</f>
        <v>300.27294035358528</v>
      </c>
      <c r="J458" s="347">
        <f>IF(ISNA(RockerConcaveParameters!O517),RockerConcaveParameters!N517,RockerConcaveParameters!O517)</f>
        <v>1.1771199446727563</v>
      </c>
      <c r="K458" s="347">
        <f t="shared" si="134"/>
        <v>0.98580262145215358</v>
      </c>
      <c r="L458" s="347">
        <f t="shared" si="135"/>
        <v>72.035000581508754</v>
      </c>
      <c r="M458" s="347">
        <f t="shared" si="136"/>
        <v>0</v>
      </c>
      <c r="N458" s="347">
        <f t="shared" si="125"/>
        <v>3.8333333333333335</v>
      </c>
      <c r="O458" s="347">
        <f t="shared" si="126"/>
        <v>46.813442866358777</v>
      </c>
      <c r="P458" s="350">
        <f t="shared" si="137"/>
        <v>123.66757940265302</v>
      </c>
      <c r="Q458" s="347">
        <f>MIN(IF(H458&gt;0,P458/H458,NA()),FlexTests!$C$20)</f>
        <v>5.7788588505912628</v>
      </c>
      <c r="R458" s="347">
        <f t="shared" si="127"/>
        <v>1.7304454492735798E-4</v>
      </c>
      <c r="S458" s="347">
        <f>SUM(R458:$R$952)</f>
        <v>0.16650199652865524</v>
      </c>
      <c r="T458" s="347">
        <f t="shared" si="128"/>
        <v>1.6650199652865525E-4</v>
      </c>
      <c r="U458" s="350">
        <f>SUM(T458:$T$952)*1000</f>
        <v>46.257892618893734</v>
      </c>
      <c r="V458" s="347">
        <f>R458*IF(ABS(A458)&lt;FlexTests!$C$19,0,1)</f>
        <v>1.7304454492735798E-4</v>
      </c>
      <c r="W458" s="347">
        <f>SUM(V458:$V$951)</f>
        <v>4.9073762704374635E-2</v>
      </c>
      <c r="X458" s="347">
        <f t="shared" si="138"/>
        <v>4.9073762704374635E-2</v>
      </c>
      <c r="Y458" s="350">
        <f>SUM($X458:X$951)</f>
        <v>5.0973680196758435</v>
      </c>
      <c r="Z458" s="347"/>
      <c r="AA458" s="347">
        <f t="shared" si="129"/>
        <v>3.3923733148909188</v>
      </c>
      <c r="AB458" s="347">
        <f t="shared" si="130"/>
        <v>2.6076266851090812</v>
      </c>
      <c r="AC458" s="347">
        <f t="shared" si="139"/>
        <v>8.1655166782677711</v>
      </c>
      <c r="AD458" s="347">
        <f t="shared" si="131"/>
        <v>8.8906546638842094</v>
      </c>
      <c r="AE458" s="347">
        <f t="shared" si="132"/>
        <v>6.8340085826843717</v>
      </c>
      <c r="AF458" s="347">
        <f>AD458/'Laminate Schedule'!$E$86/10</f>
        <v>5.8703169649901188E-2</v>
      </c>
      <c r="AG458" s="347">
        <f>AE458/'Laminate Schedule'!$E$90/10</f>
        <v>3.6858351265221495E-2</v>
      </c>
      <c r="AH458" s="347">
        <f t="shared" si="140"/>
        <v>1801.6376421215118</v>
      </c>
      <c r="AK458" s="567">
        <f t="shared" si="141"/>
        <v>1</v>
      </c>
      <c r="AL458" s="567">
        <f t="shared" si="142"/>
        <v>1</v>
      </c>
      <c r="AM458" s="567">
        <f t="shared" si="143"/>
        <v>1</v>
      </c>
      <c r="AN458" s="347">
        <f>IF(SUM(AK458:AM458)=0,0,(AK458*'Laminate Schedule'!$D$83*'Laminate Schedule'!$C$83+AL458*'Laminate Schedule'!$D$84*'Laminate Schedule'!$C$84+AM458*'Laminate Schedule'!$D$85*'Laminate Schedule'!$C$85)/(AK458*'Laminate Schedule'!$D$83+AL458*'Laminate Schedule'!$D$84+AM458*'Laminate Schedule'!$D$85))</f>
        <v>15.145101562499997</v>
      </c>
      <c r="AO458" s="347">
        <f>AK458*'Laminate Schedule'!$L$12+AL458*'Laminate Schedule'!$L$13+AM458*'Laminate Schedule'!$L$14</f>
        <v>0.88</v>
      </c>
    </row>
    <row r="459" spans="1:41" s="244" customFormat="1">
      <c r="A459" s="567">
        <v>-492</v>
      </c>
      <c r="B459" s="347">
        <f>IF(ABS(A459)&lt;$C$17,$C$15,$C$16)*IF(ABS(A459)&lt;OutlineParameters!$C$46/2,1,0)</f>
        <v>6</v>
      </c>
      <c r="C459" s="347">
        <f t="shared" si="133"/>
        <v>6</v>
      </c>
      <c r="D459" s="348">
        <f t="shared" si="124"/>
        <v>6</v>
      </c>
      <c r="E459" s="349">
        <f>FlexTests!$C$16*($C$36-ABS(A459))*IF(ABS(A459)&lt;$C$36,1,0)/1000</f>
        <v>21.6</v>
      </c>
      <c r="F459" s="349">
        <f>IF(NOT(ISNA(I459)),FlexTests!$C$17*(A460-A459)*I459/1000000*($C$36+A459)/1000*IF(ABS(A459)&lt;$C$31/2-FlexTests!$C$18,0,1),0)</f>
        <v>0</v>
      </c>
      <c r="G459" s="349">
        <f>SUM(F$52:$F458)</f>
        <v>0</v>
      </c>
      <c r="H459" s="348">
        <f>CHOOSE(FlexTests!$C$15,E459,G459)</f>
        <v>21.6</v>
      </c>
      <c r="I459" s="347">
        <f>IF(ISNA(OutlineParameters!T522*2),OutlineParameters!S522*2,OutlineParameters!T522*2)</f>
        <v>300.75849534272606</v>
      </c>
      <c r="J459" s="347">
        <f>IF(ISNA(RockerConcaveParameters!O518),RockerConcaveParameters!N518,RockerConcaveParameters!O518)</f>
        <v>1.1903585335807583</v>
      </c>
      <c r="K459" s="347">
        <f t="shared" si="134"/>
        <v>1.0097312985987092</v>
      </c>
      <c r="L459" s="347">
        <f t="shared" si="135"/>
        <v>72.151484450764258</v>
      </c>
      <c r="M459" s="347">
        <f t="shared" si="136"/>
        <v>0</v>
      </c>
      <c r="N459" s="347">
        <f t="shared" si="125"/>
        <v>3.8333333333333335</v>
      </c>
      <c r="O459" s="347">
        <f t="shared" si="126"/>
        <v>46.928057357666674</v>
      </c>
      <c r="P459" s="350">
        <f t="shared" si="137"/>
        <v>123.92260644036297</v>
      </c>
      <c r="Q459" s="347">
        <f>MIN(IF(H459&gt;0,P459/H459,NA()),FlexTests!$C$20)</f>
        <v>5.7371577055723595</v>
      </c>
      <c r="R459" s="347">
        <f t="shared" si="127"/>
        <v>1.7430233772878942E-4</v>
      </c>
      <c r="S459" s="347">
        <f>SUM(R459:$R$952)</f>
        <v>0.16632895198372791</v>
      </c>
      <c r="T459" s="347">
        <f t="shared" si="128"/>
        <v>1.6632895198372792E-4</v>
      </c>
      <c r="U459" s="350">
        <f>SUM(T459:$T$952)*1000</f>
        <v>46.091390622365083</v>
      </c>
      <c r="V459" s="347">
        <f>R459*IF(ABS(A459)&lt;FlexTests!$C$19,0,1)</f>
        <v>1.7430233772878942E-4</v>
      </c>
      <c r="W459" s="347">
        <f>SUM(V459:$V$951)</f>
        <v>4.8900718159447278E-2</v>
      </c>
      <c r="X459" s="347">
        <f t="shared" si="138"/>
        <v>4.8900718159447278E-2</v>
      </c>
      <c r="Y459" s="350">
        <f>SUM($X459:X$951)</f>
        <v>5.0482942569714684</v>
      </c>
      <c r="Z459" s="347"/>
      <c r="AA459" s="347">
        <f t="shared" si="129"/>
        <v>3.3967861778602528</v>
      </c>
      <c r="AB459" s="347">
        <f t="shared" si="130"/>
        <v>2.6032138221397472</v>
      </c>
      <c r="AC459" s="347">
        <f t="shared" si="139"/>
        <v>8.1823555906156038</v>
      </c>
      <c r="AD459" s="347">
        <f t="shared" si="131"/>
        <v>8.9669265322483245</v>
      </c>
      <c r="AE459" s="347">
        <f t="shared" si="132"/>
        <v>6.8720331126538206</v>
      </c>
      <c r="AF459" s="347">
        <f>AD459/'Laminate Schedule'!$E$86/10</f>
        <v>5.9206777156588154E-2</v>
      </c>
      <c r="AG459" s="347">
        <f>AE459/'Laminate Schedule'!$E$90/10</f>
        <v>3.7063431704520325E-2</v>
      </c>
      <c r="AH459" s="347">
        <f t="shared" si="140"/>
        <v>1804.5509720563564</v>
      </c>
      <c r="AK459" s="567">
        <f t="shared" si="141"/>
        <v>1</v>
      </c>
      <c r="AL459" s="567">
        <f t="shared" si="142"/>
        <v>1</v>
      </c>
      <c r="AM459" s="567">
        <f t="shared" si="143"/>
        <v>1</v>
      </c>
      <c r="AN459" s="347">
        <f>IF(SUM(AK459:AM459)=0,0,(AK459*'Laminate Schedule'!$D$83*'Laminate Schedule'!$C$83+AL459*'Laminate Schedule'!$D$84*'Laminate Schedule'!$C$84+AM459*'Laminate Schedule'!$D$85*'Laminate Schedule'!$C$85)/(AK459*'Laminate Schedule'!$D$83+AL459*'Laminate Schedule'!$D$84+AM459*'Laminate Schedule'!$D$85))</f>
        <v>15.145101562499997</v>
      </c>
      <c r="AO459" s="347">
        <f>AK459*'Laminate Schedule'!$L$12+AL459*'Laminate Schedule'!$L$13+AM459*'Laminate Schedule'!$L$14</f>
        <v>0.88</v>
      </c>
    </row>
    <row r="460" spans="1:41" s="244" customFormat="1">
      <c r="A460" s="567">
        <v>-491</v>
      </c>
      <c r="B460" s="347">
        <f>IF(ABS(A460)&lt;$C$17,$C$15,$C$16)*IF(ABS(A460)&lt;OutlineParameters!$C$46/2,1,0)</f>
        <v>6</v>
      </c>
      <c r="C460" s="347">
        <f t="shared" si="133"/>
        <v>6</v>
      </c>
      <c r="D460" s="348">
        <f t="shared" si="124"/>
        <v>6</v>
      </c>
      <c r="E460" s="349">
        <f>FlexTests!$C$16*($C$36-ABS(A460))*IF(ABS(A460)&lt;$C$36,1,0)/1000</f>
        <v>21.8</v>
      </c>
      <c r="F460" s="349">
        <f>IF(NOT(ISNA(I460)),FlexTests!$C$17*(A461-A460)*I460/1000000*($C$36+A460)/1000*IF(ABS(A460)&lt;$C$31/2-FlexTests!$C$18,0,1),0)</f>
        <v>0</v>
      </c>
      <c r="G460" s="349">
        <f>SUM(F$52:$F459)</f>
        <v>0</v>
      </c>
      <c r="H460" s="348">
        <f>CHOOSE(FlexTests!$C$15,E460,G460)</f>
        <v>21.8</v>
      </c>
      <c r="I460" s="347">
        <f>IF(ISNA(OutlineParameters!T523*2),OutlineParameters!S523*2,OutlineParameters!T523*2)</f>
        <v>301.24322639140354</v>
      </c>
      <c r="J460" s="347">
        <f>IF(ISNA(RockerConcaveParameters!O519),RockerConcaveParameters!N519,RockerConcaveParameters!O519)</f>
        <v>1.2036334675254046</v>
      </c>
      <c r="K460" s="347">
        <f t="shared" si="134"/>
        <v>1.0340418969644241</v>
      </c>
      <c r="L460" s="347">
        <f t="shared" si="135"/>
        <v>72.267770658013703</v>
      </c>
      <c r="M460" s="347">
        <f t="shared" si="136"/>
        <v>0</v>
      </c>
      <c r="N460" s="347">
        <f t="shared" si="125"/>
        <v>3.8333333333333335</v>
      </c>
      <c r="O460" s="347">
        <f t="shared" si="126"/>
        <v>47.043263377045903</v>
      </c>
      <c r="P460" s="350">
        <f t="shared" si="137"/>
        <v>124.17840926535736</v>
      </c>
      <c r="Q460" s="347">
        <f>MIN(IF(H460&gt;0,P460/H460,NA()),FlexTests!$C$20)</f>
        <v>5.6962573057503372</v>
      </c>
      <c r="R460" s="347">
        <f t="shared" si="127"/>
        <v>1.7555386744740376E-4</v>
      </c>
      <c r="S460" s="347">
        <f>SUM(R460:$R$952)</f>
        <v>0.16615464964599913</v>
      </c>
      <c r="T460" s="347">
        <f t="shared" si="128"/>
        <v>1.6615464964599914E-4</v>
      </c>
      <c r="U460" s="350">
        <f>SUM(T460:$T$952)*1000</f>
        <v>45.925061670381361</v>
      </c>
      <c r="V460" s="347">
        <f>R460*IF(ABS(A460)&lt;FlexTests!$C$19,0,1)</f>
        <v>1.7555386744740376E-4</v>
      </c>
      <c r="W460" s="347">
        <f>SUM(V460:$V$951)</f>
        <v>4.8726415821718487E-2</v>
      </c>
      <c r="X460" s="347">
        <f t="shared" si="138"/>
        <v>4.8726415821718487E-2</v>
      </c>
      <c r="Y460" s="350">
        <f>SUM($X460:X$951)</f>
        <v>4.9993935388120212</v>
      </c>
      <c r="Z460" s="347"/>
      <c r="AA460" s="347">
        <f t="shared" si="129"/>
        <v>3.4012111558418017</v>
      </c>
      <c r="AB460" s="347">
        <f t="shared" si="130"/>
        <v>2.5987888441581983</v>
      </c>
      <c r="AC460" s="347">
        <f t="shared" si="139"/>
        <v>8.1992457266070176</v>
      </c>
      <c r="AD460" s="347">
        <f t="shared" si="131"/>
        <v>9.0430761157385486</v>
      </c>
      <c r="AE460" s="347">
        <f t="shared" si="132"/>
        <v>6.9096107973450032</v>
      </c>
      <c r="AF460" s="347">
        <f>AD460/'Laminate Schedule'!$E$86/10</f>
        <v>5.9709577241328263E-2</v>
      </c>
      <c r="AG460" s="347">
        <f>AE460/'Laminate Schedule'!$E$90/10</f>
        <v>3.7266102140959448E-2</v>
      </c>
      <c r="AH460" s="347">
        <f t="shared" si="140"/>
        <v>1807.4593583484211</v>
      </c>
      <c r="AK460" s="567">
        <f t="shared" si="141"/>
        <v>1</v>
      </c>
      <c r="AL460" s="567">
        <f t="shared" si="142"/>
        <v>1</v>
      </c>
      <c r="AM460" s="567">
        <f t="shared" si="143"/>
        <v>1</v>
      </c>
      <c r="AN460" s="347">
        <f>IF(SUM(AK460:AM460)=0,0,(AK460*'Laminate Schedule'!$D$83*'Laminate Schedule'!$C$83+AL460*'Laminate Schedule'!$D$84*'Laminate Schedule'!$C$84+AM460*'Laminate Schedule'!$D$85*'Laminate Schedule'!$C$85)/(AK460*'Laminate Schedule'!$D$83+AL460*'Laminate Schedule'!$D$84+AM460*'Laminate Schedule'!$D$85))</f>
        <v>15.145101562499997</v>
      </c>
      <c r="AO460" s="347">
        <f>AK460*'Laminate Schedule'!$L$12+AL460*'Laminate Schedule'!$L$13+AM460*'Laminate Schedule'!$L$14</f>
        <v>0.88</v>
      </c>
    </row>
    <row r="461" spans="1:41" s="244" customFormat="1">
      <c r="A461" s="567">
        <v>-490</v>
      </c>
      <c r="B461" s="347">
        <f>IF(ABS(A461)&lt;$C$17,$C$15,$C$16)*IF(ABS(A461)&lt;OutlineParameters!$C$46/2,1,0)</f>
        <v>6</v>
      </c>
      <c r="C461" s="347">
        <f t="shared" si="133"/>
        <v>6</v>
      </c>
      <c r="D461" s="348">
        <f t="shared" si="124"/>
        <v>6</v>
      </c>
      <c r="E461" s="349">
        <f>FlexTests!$C$16*($C$36-ABS(A461))*IF(ABS(A461)&lt;$C$36,1,0)/1000</f>
        <v>22</v>
      </c>
      <c r="F461" s="349">
        <f>IF(NOT(ISNA(I461)),FlexTests!$C$17*(A462-A461)*I461/1000000*($C$36+A461)/1000*IF(ABS(A461)&lt;$C$31/2-FlexTests!$C$18,0,1),0)</f>
        <v>0</v>
      </c>
      <c r="G461" s="349">
        <f>SUM(F$52:$F460)</f>
        <v>0</v>
      </c>
      <c r="H461" s="348">
        <f>CHOOSE(FlexTests!$C$15,E461,G461)</f>
        <v>22</v>
      </c>
      <c r="I461" s="347">
        <f>IF(ISNA(OutlineParameters!T524*2),OutlineParameters!S524*2,OutlineParameters!T524*2)</f>
        <v>301.72715229717181</v>
      </c>
      <c r="J461" s="347">
        <f>IF(ISNA(RockerConcaveParameters!O520),RockerConcaveParameters!N520,RockerConcaveParameters!O520)</f>
        <v>1.2169446437257796</v>
      </c>
      <c r="K461" s="347">
        <f t="shared" si="134"/>
        <v>1.0587376962688422</v>
      </c>
      <c r="L461" s="347">
        <f t="shared" si="135"/>
        <v>72.383863712760416</v>
      </c>
      <c r="M461" s="347">
        <f t="shared" si="136"/>
        <v>0</v>
      </c>
      <c r="N461" s="347">
        <f t="shared" si="125"/>
        <v>3.8333333333333335</v>
      </c>
      <c r="O461" s="347">
        <f t="shared" si="126"/>
        <v>47.15906967274865</v>
      </c>
      <c r="P461" s="350">
        <f t="shared" si="137"/>
        <v>124.43500441511122</v>
      </c>
      <c r="Q461" s="347">
        <f>MIN(IF(H461&gt;0,P461/H461,NA()),FlexTests!$C$20)</f>
        <v>5.6561365643232371</v>
      </c>
      <c r="R461" s="347">
        <f t="shared" si="127"/>
        <v>1.7679912580393134E-4</v>
      </c>
      <c r="S461" s="347">
        <f>SUM(R461:$R$952)</f>
        <v>0.16597909577855172</v>
      </c>
      <c r="T461" s="347">
        <f t="shared" si="128"/>
        <v>1.6597909577855172E-4</v>
      </c>
      <c r="U461" s="350">
        <f>SUM(T461:$T$952)*1000</f>
        <v>45.75890702073535</v>
      </c>
      <c r="V461" s="347">
        <f>R461*IF(ABS(A461)&lt;FlexTests!$C$19,0,1)</f>
        <v>1.7679912580393134E-4</v>
      </c>
      <c r="W461" s="347">
        <f>SUM(V461:$V$951)</f>
        <v>4.8550861954271086E-2</v>
      </c>
      <c r="X461" s="347">
        <f t="shared" si="138"/>
        <v>4.8550861954271086E-2</v>
      </c>
      <c r="Y461" s="350">
        <f>SUM($X461:X$951)</f>
        <v>4.9506671229903016</v>
      </c>
      <c r="Z461" s="347"/>
      <c r="AA461" s="347">
        <f t="shared" si="129"/>
        <v>3.40564821457526</v>
      </c>
      <c r="AB461" s="347">
        <f t="shared" si="130"/>
        <v>2.59435178542474</v>
      </c>
      <c r="AC461" s="347">
        <f t="shared" si="139"/>
        <v>8.2161881781775765</v>
      </c>
      <c r="AD461" s="347">
        <f t="shared" si="131"/>
        <v>9.1191023252919923</v>
      </c>
      <c r="AE461" s="347">
        <f t="shared" si="132"/>
        <v>6.9467419734785318</v>
      </c>
      <c r="AF461" s="347">
        <f>AD461/'Laminate Schedule'!$E$86/10</f>
        <v>6.0211562713262543E-2</v>
      </c>
      <c r="AG461" s="347">
        <f>AE461/'Laminate Schedule'!$E$90/10</f>
        <v>3.7466364390598417E-2</v>
      </c>
      <c r="AH461" s="347">
        <f t="shared" si="140"/>
        <v>1810.3629137830308</v>
      </c>
      <c r="AK461" s="567">
        <f t="shared" si="141"/>
        <v>1</v>
      </c>
      <c r="AL461" s="567">
        <f t="shared" si="142"/>
        <v>1</v>
      </c>
      <c r="AM461" s="567">
        <f t="shared" si="143"/>
        <v>1</v>
      </c>
      <c r="AN461" s="347">
        <f>IF(SUM(AK461:AM461)=0,0,(AK461*'Laminate Schedule'!$D$83*'Laminate Schedule'!$C$83+AL461*'Laminate Schedule'!$D$84*'Laminate Schedule'!$C$84+AM461*'Laminate Schedule'!$D$85*'Laminate Schedule'!$C$85)/(AK461*'Laminate Schedule'!$D$83+AL461*'Laminate Schedule'!$D$84+AM461*'Laminate Schedule'!$D$85))</f>
        <v>15.145101562499997</v>
      </c>
      <c r="AO461" s="347">
        <f>AK461*'Laminate Schedule'!$L$12+AL461*'Laminate Schedule'!$L$13+AM461*'Laminate Schedule'!$L$14</f>
        <v>0.88</v>
      </c>
    </row>
    <row r="462" spans="1:41" s="244" customFormat="1">
      <c r="A462" s="567">
        <v>-489</v>
      </c>
      <c r="B462" s="347">
        <f>IF(ABS(A462)&lt;$C$17,$C$15,$C$16)*IF(ABS(A462)&lt;OutlineParameters!$C$46/2,1,0)</f>
        <v>6</v>
      </c>
      <c r="C462" s="347">
        <f t="shared" si="133"/>
        <v>6</v>
      </c>
      <c r="D462" s="348">
        <f t="shared" si="124"/>
        <v>6</v>
      </c>
      <c r="E462" s="349">
        <f>FlexTests!$C$16*($C$36-ABS(A462))*IF(ABS(A462)&lt;$C$36,1,0)/1000</f>
        <v>22.2</v>
      </c>
      <c r="F462" s="349">
        <f>IF(NOT(ISNA(I462)),FlexTests!$C$17*(A463-A462)*I462/1000000*($C$36+A462)/1000*IF(ABS(A462)&lt;$C$31/2-FlexTests!$C$18,0,1),0)</f>
        <v>0</v>
      </c>
      <c r="G462" s="349">
        <f>SUM(F$52:$F461)</f>
        <v>0</v>
      </c>
      <c r="H462" s="348">
        <f>CHOOSE(FlexTests!$C$15,E462,G462)</f>
        <v>22.2</v>
      </c>
      <c r="I462" s="347">
        <f>IF(ISNA(OutlineParameters!T525*2),OutlineParameters!S525*2,OutlineParameters!T525*2)</f>
        <v>302.2102308224284</v>
      </c>
      <c r="J462" s="347">
        <f>IF(ISNA(RockerConcaveParameters!O521),RockerConcaveParameters!N521,RockerConcaveParameters!O521)</f>
        <v>1.2302914996295227</v>
      </c>
      <c r="K462" s="347">
        <f t="shared" si="134"/>
        <v>1.0838209578857201</v>
      </c>
      <c r="L462" s="347">
        <f t="shared" si="135"/>
        <v>72.499753482270762</v>
      </c>
      <c r="M462" s="347">
        <f t="shared" si="136"/>
        <v>0</v>
      </c>
      <c r="N462" s="347">
        <f t="shared" si="125"/>
        <v>3.8333333333333335</v>
      </c>
      <c r="O462" s="347">
        <f t="shared" si="126"/>
        <v>47.275474312086835</v>
      </c>
      <c r="P462" s="350">
        <f t="shared" si="137"/>
        <v>124.69238208557664</v>
      </c>
      <c r="Q462" s="347">
        <f>MIN(IF(H462&gt;0,P462/H462,NA()),FlexTests!$C$20)</f>
        <v>5.6167739678187676</v>
      </c>
      <c r="R462" s="347">
        <f t="shared" si="127"/>
        <v>1.7803814177488479E-4</v>
      </c>
      <c r="S462" s="347">
        <f>SUM(R462:$R$952)</f>
        <v>0.16580229665274779</v>
      </c>
      <c r="T462" s="347">
        <f t="shared" si="128"/>
        <v>1.658022966527478E-4</v>
      </c>
      <c r="U462" s="350">
        <f>SUM(T462:$T$952)*1000</f>
        <v>45.592927924956804</v>
      </c>
      <c r="V462" s="347">
        <f>R462*IF(ABS(A462)&lt;FlexTests!$C$19,0,1)</f>
        <v>1.7803814177488479E-4</v>
      </c>
      <c r="W462" s="347">
        <f>SUM(V462:$V$951)</f>
        <v>4.8374062828467151E-2</v>
      </c>
      <c r="X462" s="347">
        <f t="shared" si="138"/>
        <v>4.8374062828467151E-2</v>
      </c>
      <c r="Y462" s="350">
        <f>SUM($X462:X$951)</f>
        <v>4.9021162610360305</v>
      </c>
      <c r="Z462" s="347"/>
      <c r="AA462" s="347">
        <f t="shared" si="129"/>
        <v>3.4100971665431743</v>
      </c>
      <c r="AB462" s="347">
        <f t="shared" si="130"/>
        <v>2.5899028334568257</v>
      </c>
      <c r="AC462" s="347">
        <f t="shared" si="139"/>
        <v>8.2331822979861027</v>
      </c>
      <c r="AD462" s="347">
        <f t="shared" si="131"/>
        <v>9.1950055710264387</v>
      </c>
      <c r="AE462" s="347">
        <f t="shared" si="132"/>
        <v>6.9834288640499844</v>
      </c>
      <c r="AF462" s="347">
        <f>AD462/'Laminate Schedule'!$E$86/10</f>
        <v>6.0712736280314664E-2</v>
      </c>
      <c r="AG462" s="347">
        <f>AE462/'Laminate Schedule'!$E$90/10</f>
        <v>3.766423044287958E-2</v>
      </c>
      <c r="AH462" s="347">
        <f t="shared" si="140"/>
        <v>1813.2613849345703</v>
      </c>
      <c r="AK462" s="567">
        <f t="shared" si="141"/>
        <v>1</v>
      </c>
      <c r="AL462" s="567">
        <f t="shared" si="142"/>
        <v>1</v>
      </c>
      <c r="AM462" s="567">
        <f t="shared" si="143"/>
        <v>1</v>
      </c>
      <c r="AN462" s="347">
        <f>IF(SUM(AK462:AM462)=0,0,(AK462*'Laminate Schedule'!$D$83*'Laminate Schedule'!$C$83+AL462*'Laminate Schedule'!$D$84*'Laminate Schedule'!$C$84+AM462*'Laminate Schedule'!$D$85*'Laminate Schedule'!$C$85)/(AK462*'Laminate Schedule'!$D$83+AL462*'Laminate Schedule'!$D$84+AM462*'Laminate Schedule'!$D$85))</f>
        <v>15.145101562499997</v>
      </c>
      <c r="AO462" s="347">
        <f>AK462*'Laminate Schedule'!$L$12+AL462*'Laminate Schedule'!$L$13+AM462*'Laminate Schedule'!$L$14</f>
        <v>0.88</v>
      </c>
    </row>
    <row r="463" spans="1:41" s="244" customFormat="1">
      <c r="A463" s="567">
        <v>-488</v>
      </c>
      <c r="B463" s="347">
        <f>IF(ABS(A463)&lt;$C$17,$C$15,$C$16)*IF(ABS(A463)&lt;OutlineParameters!$C$46/2,1,0)</f>
        <v>6</v>
      </c>
      <c r="C463" s="347">
        <f t="shared" si="133"/>
        <v>6</v>
      </c>
      <c r="D463" s="348">
        <f t="shared" si="124"/>
        <v>6</v>
      </c>
      <c r="E463" s="349">
        <f>FlexTests!$C$16*($C$36-ABS(A463))*IF(ABS(A463)&lt;$C$36,1,0)/1000</f>
        <v>22.4</v>
      </c>
      <c r="F463" s="349">
        <f>IF(NOT(ISNA(I463)),FlexTests!$C$17*(A464-A463)*I463/1000000*($C$36+A463)/1000*IF(ABS(A463)&lt;$C$31/2-FlexTests!$C$18,0,1),0)</f>
        <v>0</v>
      </c>
      <c r="G463" s="349">
        <f>SUM(F$52:$F462)</f>
        <v>0</v>
      </c>
      <c r="H463" s="348">
        <f>CHOOSE(FlexTests!$C$15,E463,G463)</f>
        <v>22.4</v>
      </c>
      <c r="I463" s="347">
        <f>IF(ISNA(OutlineParameters!T526*2),OutlineParameters!S526*2,OutlineParameters!T526*2)</f>
        <v>302.69248076472712</v>
      </c>
      <c r="J463" s="347">
        <f>IF(ISNA(RockerConcaveParameters!O522),RockerConcaveParameters!N522,RockerConcaveParameters!O522)</f>
        <v>1.2436739290018177</v>
      </c>
      <c r="K463" s="347">
        <f t="shared" si="134"/>
        <v>1.1092949319570606</v>
      </c>
      <c r="L463" s="347">
        <f t="shared" si="135"/>
        <v>72.615444476047998</v>
      </c>
      <c r="M463" s="347">
        <f t="shared" si="136"/>
        <v>0</v>
      </c>
      <c r="N463" s="347">
        <f t="shared" si="125"/>
        <v>3.8333333333333335</v>
      </c>
      <c r="O463" s="347">
        <f t="shared" si="126"/>
        <v>47.392485987404278</v>
      </c>
      <c r="P463" s="350">
        <f t="shared" si="137"/>
        <v>124.95055872874266</v>
      </c>
      <c r="Q463" s="347">
        <f>MIN(IF(H463&gt;0,P463/H463,NA()),FlexTests!$C$20)</f>
        <v>5.5781499432474408</v>
      </c>
      <c r="R463" s="347">
        <f t="shared" si="127"/>
        <v>1.79270907052353E-4</v>
      </c>
      <c r="S463" s="347">
        <f>SUM(R463:$R$952)</f>
        <v>0.1656242585109729</v>
      </c>
      <c r="T463" s="347">
        <f t="shared" si="128"/>
        <v>1.6562425851097289E-4</v>
      </c>
      <c r="U463" s="350">
        <f>SUM(T463:$T$952)*1000</f>
        <v>45.427125628304054</v>
      </c>
      <c r="V463" s="347">
        <f>R463*IF(ABS(A463)&lt;FlexTests!$C$19,0,1)</f>
        <v>1.79270907052353E-4</v>
      </c>
      <c r="W463" s="347">
        <f>SUM(V463:$V$951)</f>
        <v>4.819602468669227E-2</v>
      </c>
      <c r="X463" s="347">
        <f t="shared" si="138"/>
        <v>4.819602468669227E-2</v>
      </c>
      <c r="Y463" s="350">
        <f>SUM($X463:X$951)</f>
        <v>4.8537421982075637</v>
      </c>
      <c r="Z463" s="347"/>
      <c r="AA463" s="347">
        <f t="shared" si="129"/>
        <v>3.4145579763339393</v>
      </c>
      <c r="AB463" s="347">
        <f t="shared" si="130"/>
        <v>2.5854420236660607</v>
      </c>
      <c r="AC463" s="347">
        <f t="shared" si="139"/>
        <v>8.2502291723236958</v>
      </c>
      <c r="AD463" s="347">
        <f t="shared" si="131"/>
        <v>9.2707847348606141</v>
      </c>
      <c r="AE463" s="347">
        <f t="shared" si="132"/>
        <v>7.0196718321956837</v>
      </c>
      <c r="AF463" s="347">
        <f>AD463/'Laminate Schedule'!$E$86/10</f>
        <v>6.1213090560023206E-2</v>
      </c>
      <c r="AG463" s="347">
        <f>AE463/'Laminate Schedule'!$E$90/10</f>
        <v>3.7859702256332249E-2</v>
      </c>
      <c r="AH463" s="347">
        <f t="shared" si="140"/>
        <v>1816.1548845883626</v>
      </c>
      <c r="AK463" s="567">
        <f t="shared" si="141"/>
        <v>1</v>
      </c>
      <c r="AL463" s="567">
        <f t="shared" si="142"/>
        <v>1</v>
      </c>
      <c r="AM463" s="567">
        <f t="shared" si="143"/>
        <v>1</v>
      </c>
      <c r="AN463" s="347">
        <f>IF(SUM(AK463:AM463)=0,0,(AK463*'Laminate Schedule'!$D$83*'Laminate Schedule'!$C$83+AL463*'Laminate Schedule'!$D$84*'Laminate Schedule'!$C$84+AM463*'Laminate Schedule'!$D$85*'Laminate Schedule'!$C$85)/(AK463*'Laminate Schedule'!$D$83+AL463*'Laminate Schedule'!$D$84+AM463*'Laminate Schedule'!$D$85))</f>
        <v>15.145101562499997</v>
      </c>
      <c r="AO463" s="347">
        <f>AK463*'Laminate Schedule'!$L$12+AL463*'Laminate Schedule'!$L$13+AM463*'Laminate Schedule'!$L$14</f>
        <v>0.88</v>
      </c>
    </row>
    <row r="464" spans="1:41" s="244" customFormat="1">
      <c r="A464" s="567">
        <v>-487</v>
      </c>
      <c r="B464" s="347">
        <f>IF(ABS(A464)&lt;$C$17,$C$15,$C$16)*IF(ABS(A464)&lt;OutlineParameters!$C$46/2,1,0)</f>
        <v>6</v>
      </c>
      <c r="C464" s="347">
        <f t="shared" si="133"/>
        <v>6</v>
      </c>
      <c r="D464" s="348">
        <f t="shared" si="124"/>
        <v>6</v>
      </c>
      <c r="E464" s="349">
        <f>FlexTests!$C$16*($C$36-ABS(A464))*IF(ABS(A464)&lt;$C$36,1,0)/1000</f>
        <v>22.6</v>
      </c>
      <c r="F464" s="349">
        <f>IF(NOT(ISNA(I464)),FlexTests!$C$17*(A465-A464)*I464/1000000*($C$36+A464)/1000*IF(ABS(A464)&lt;$C$31/2-FlexTests!$C$18,0,1),0)</f>
        <v>0</v>
      </c>
      <c r="G464" s="349">
        <f>SUM(F$52:$F463)</f>
        <v>0</v>
      </c>
      <c r="H464" s="348">
        <f>CHOOSE(FlexTests!$C$15,E464,G464)</f>
        <v>22.6</v>
      </c>
      <c r="I464" s="347">
        <f>IF(ISNA(OutlineParameters!T527*2),OutlineParameters!S527*2,OutlineParameters!T527*2)</f>
        <v>303.17387514525478</v>
      </c>
      <c r="J464" s="347">
        <f>IF(ISNA(RockerConcaveParameters!O523),RockerConcaveParameters!N523,RockerConcaveParameters!O523)</f>
        <v>1.2570914755862213</v>
      </c>
      <c r="K464" s="347">
        <f t="shared" si="134"/>
        <v>1.1351620748589282</v>
      </c>
      <c r="L464" s="347">
        <f t="shared" si="135"/>
        <v>72.730930221917788</v>
      </c>
      <c r="M464" s="347">
        <f t="shared" si="136"/>
        <v>0</v>
      </c>
      <c r="N464" s="347">
        <f t="shared" si="125"/>
        <v>3.8333333333333335</v>
      </c>
      <c r="O464" s="347">
        <f t="shared" si="126"/>
        <v>47.510105324614507</v>
      </c>
      <c r="P464" s="350">
        <f t="shared" si="137"/>
        <v>125.20953095472456</v>
      </c>
      <c r="Q464" s="347">
        <f>MIN(IF(H464&gt;0,P464/H464,NA()),FlexTests!$C$20)</f>
        <v>5.5402447325099358</v>
      </c>
      <c r="R464" s="347">
        <f t="shared" si="127"/>
        <v>1.8049744158990663E-4</v>
      </c>
      <c r="S464" s="347">
        <f>SUM(R464:$R$952)</f>
        <v>0.16544498760392054</v>
      </c>
      <c r="T464" s="347">
        <f t="shared" si="128"/>
        <v>1.6544498760392054E-4</v>
      </c>
      <c r="U464" s="350">
        <f>SUM(T464:$T$952)*1000</f>
        <v>45.261501369793081</v>
      </c>
      <c r="V464" s="347">
        <f>R464*IF(ABS(A464)&lt;FlexTests!$C$19,0,1)</f>
        <v>1.8049744158990663E-4</v>
      </c>
      <c r="W464" s="347">
        <f>SUM(V464:$V$951)</f>
        <v>4.8016753779639917E-2</v>
      </c>
      <c r="X464" s="347">
        <f t="shared" si="138"/>
        <v>4.8016753779639917E-2</v>
      </c>
      <c r="Y464" s="350">
        <f>SUM($X464:X$951)</f>
        <v>4.8055461735208711</v>
      </c>
      <c r="Z464" s="347"/>
      <c r="AA464" s="347">
        <f t="shared" si="129"/>
        <v>3.419030491862074</v>
      </c>
      <c r="AB464" s="347">
        <f t="shared" si="130"/>
        <v>2.580969508137926</v>
      </c>
      <c r="AC464" s="347">
        <f t="shared" si="139"/>
        <v>8.2673285773632177</v>
      </c>
      <c r="AD464" s="347">
        <f t="shared" si="131"/>
        <v>9.3464398315625434</v>
      </c>
      <c r="AE464" s="347">
        <f t="shared" si="132"/>
        <v>7.0554726763407389</v>
      </c>
      <c r="AF464" s="347">
        <f>AD464/'Laminate Schedule'!$E$86/10</f>
        <v>6.1712625649898448E-2</v>
      </c>
      <c r="AG464" s="347">
        <f>AE464/'Laminate Schedule'!$E$90/10</f>
        <v>3.8052789530532247E-2</v>
      </c>
      <c r="AH464" s="347">
        <f t="shared" si="140"/>
        <v>1819.0432508715287</v>
      </c>
      <c r="AK464" s="567">
        <f t="shared" si="141"/>
        <v>1</v>
      </c>
      <c r="AL464" s="567">
        <f t="shared" si="142"/>
        <v>1</v>
      </c>
      <c r="AM464" s="567">
        <f t="shared" si="143"/>
        <v>1</v>
      </c>
      <c r="AN464" s="347">
        <f>IF(SUM(AK464:AM464)=0,0,(AK464*'Laminate Schedule'!$D$83*'Laminate Schedule'!$C$83+AL464*'Laminate Schedule'!$D$84*'Laminate Schedule'!$C$84+AM464*'Laminate Schedule'!$D$85*'Laminate Schedule'!$C$85)/(AK464*'Laminate Schedule'!$D$83+AL464*'Laminate Schedule'!$D$84+AM464*'Laminate Schedule'!$D$85))</f>
        <v>15.145101562499997</v>
      </c>
      <c r="AO464" s="347">
        <f>AK464*'Laminate Schedule'!$L$12+AL464*'Laminate Schedule'!$L$13+AM464*'Laminate Schedule'!$L$14</f>
        <v>0.88</v>
      </c>
    </row>
    <row r="465" spans="1:41" s="244" customFormat="1">
      <c r="A465" s="567">
        <v>-486</v>
      </c>
      <c r="B465" s="347">
        <f>IF(ABS(A465)&lt;$C$17,$C$15,$C$16)*IF(ABS(A465)&lt;OutlineParameters!$C$46/2,1,0)</f>
        <v>6</v>
      </c>
      <c r="C465" s="347">
        <f t="shared" si="133"/>
        <v>6</v>
      </c>
      <c r="D465" s="348">
        <f t="shared" si="124"/>
        <v>6</v>
      </c>
      <c r="E465" s="349">
        <f>FlexTests!$C$16*($C$36-ABS(A465))*IF(ABS(A465)&lt;$C$36,1,0)/1000</f>
        <v>22.8</v>
      </c>
      <c r="F465" s="349">
        <f>IF(NOT(ISNA(I465)),FlexTests!$C$17*(A466-A465)*I465/1000000*($C$36+A465)/1000*IF(ABS(A465)&lt;$C$31/2-FlexTests!$C$18,0,1),0)</f>
        <v>0</v>
      </c>
      <c r="G465" s="349">
        <f>SUM(F$52:$F464)</f>
        <v>0</v>
      </c>
      <c r="H465" s="348">
        <f>CHOOSE(FlexTests!$C$15,E465,G465)</f>
        <v>22.8</v>
      </c>
      <c r="I465" s="347">
        <f>IF(ISNA(OutlineParameters!T528*2),OutlineParameters!S528*2,OutlineParameters!T528*2)</f>
        <v>303.6543869851979</v>
      </c>
      <c r="J465" s="347">
        <f>IF(ISNA(RockerConcaveParameters!O524),RockerConcaveParameters!N524,RockerConcaveParameters!O524)</f>
        <v>1.2705436750528911</v>
      </c>
      <c r="K465" s="347">
        <f t="shared" si="134"/>
        <v>1.1614247921937615</v>
      </c>
      <c r="L465" s="347">
        <f t="shared" si="135"/>
        <v>72.846204247705671</v>
      </c>
      <c r="M465" s="347">
        <f t="shared" si="136"/>
        <v>0</v>
      </c>
      <c r="N465" s="347">
        <f t="shared" si="125"/>
        <v>3.8333333333333335</v>
      </c>
      <c r="O465" s="347">
        <f t="shared" si="126"/>
        <v>47.628332855024041</v>
      </c>
      <c r="P465" s="350">
        <f t="shared" si="137"/>
        <v>125.4692952282568</v>
      </c>
      <c r="Q465" s="347">
        <f>MIN(IF(H465&gt;0,P465/H465,NA()),FlexTests!$C$20)</f>
        <v>5.5030392643972279</v>
      </c>
      <c r="R465" s="347">
        <f t="shared" si="127"/>
        <v>1.8171776575712556E-4</v>
      </c>
      <c r="S465" s="347">
        <f>SUM(R465:$R$952)</f>
        <v>0.16526449016233064</v>
      </c>
      <c r="T465" s="347">
        <f t="shared" si="128"/>
        <v>1.6526449016233063E-4</v>
      </c>
      <c r="U465" s="350">
        <f>SUM(T465:$T$952)*1000</f>
        <v>45.096056382189161</v>
      </c>
      <c r="V465" s="347">
        <f>R465*IF(ABS(A465)&lt;FlexTests!$C$19,0,1)</f>
        <v>1.8171776575712556E-4</v>
      </c>
      <c r="W465" s="347">
        <f>SUM(V465:$V$951)</f>
        <v>4.7836256338050005E-2</v>
      </c>
      <c r="X465" s="347">
        <f t="shared" si="138"/>
        <v>4.7836256338050005E-2</v>
      </c>
      <c r="Y465" s="350">
        <f>SUM($X465:X$951)</f>
        <v>4.7575294197412301</v>
      </c>
      <c r="Z465" s="347"/>
      <c r="AA465" s="347">
        <f t="shared" si="129"/>
        <v>3.4235145583509636</v>
      </c>
      <c r="AB465" s="347">
        <f t="shared" si="130"/>
        <v>2.5764854416490364</v>
      </c>
      <c r="AC465" s="347">
        <f t="shared" si="139"/>
        <v>8.2844802796783377</v>
      </c>
      <c r="AD465" s="347">
        <f t="shared" si="131"/>
        <v>9.4219708775059896</v>
      </c>
      <c r="AE465" s="347">
        <f t="shared" si="132"/>
        <v>7.0908332311075144</v>
      </c>
      <c r="AF465" s="347">
        <f>AD465/'Laminate Schedule'!$E$86/10</f>
        <v>6.2211341658052956E-2</v>
      </c>
      <c r="AG465" s="347">
        <f>AE465/'Laminate Schedule'!$E$90/10</f>
        <v>3.8243502160280649E-2</v>
      </c>
      <c r="AH465" s="347">
        <f t="shared" si="140"/>
        <v>1821.9263219111874</v>
      </c>
      <c r="AK465" s="567">
        <f t="shared" si="141"/>
        <v>1</v>
      </c>
      <c r="AL465" s="567">
        <f t="shared" si="142"/>
        <v>1</v>
      </c>
      <c r="AM465" s="567">
        <f t="shared" si="143"/>
        <v>1</v>
      </c>
      <c r="AN465" s="347">
        <f>IF(SUM(AK465:AM465)=0,0,(AK465*'Laminate Schedule'!$D$83*'Laminate Schedule'!$C$83+AL465*'Laminate Schedule'!$D$84*'Laminate Schedule'!$C$84+AM465*'Laminate Schedule'!$D$85*'Laminate Schedule'!$C$85)/(AK465*'Laminate Schedule'!$D$83+AL465*'Laminate Schedule'!$D$84+AM465*'Laminate Schedule'!$D$85))</f>
        <v>15.145101562499997</v>
      </c>
      <c r="AO465" s="347">
        <f>AK465*'Laminate Schedule'!$L$12+AL465*'Laminate Schedule'!$L$13+AM465*'Laminate Schedule'!$L$14</f>
        <v>0.88</v>
      </c>
    </row>
    <row r="466" spans="1:41" s="244" customFormat="1">
      <c r="A466" s="567">
        <v>-485</v>
      </c>
      <c r="B466" s="347">
        <f>IF(ABS(A466)&lt;$C$17,$C$15,$C$16)*IF(ABS(A466)&lt;OutlineParameters!$C$46/2,1,0)</f>
        <v>6</v>
      </c>
      <c r="C466" s="347">
        <f t="shared" si="133"/>
        <v>6</v>
      </c>
      <c r="D466" s="348">
        <f t="shared" si="124"/>
        <v>6</v>
      </c>
      <c r="E466" s="349">
        <f>FlexTests!$C$16*($C$36-ABS(A466))*IF(ABS(A466)&lt;$C$36,1,0)/1000</f>
        <v>23</v>
      </c>
      <c r="F466" s="349">
        <f>IF(NOT(ISNA(I466)),FlexTests!$C$17*(A467-A466)*I466/1000000*($C$36+A466)/1000*IF(ABS(A466)&lt;$C$31/2-FlexTests!$C$18,0,1),0)</f>
        <v>0</v>
      </c>
      <c r="G466" s="349">
        <f>SUM(F$52:$F465)</f>
        <v>0</v>
      </c>
      <c r="H466" s="348">
        <f>CHOOSE(FlexTests!$C$15,E466,G466)</f>
        <v>23</v>
      </c>
      <c r="I466" s="347">
        <f>IF(ISNA(OutlineParameters!T529*2),OutlineParameters!S529*2,OutlineParameters!T529*2)</f>
        <v>304.13403508211036</v>
      </c>
      <c r="J466" s="347">
        <f>IF(ISNA(RockerConcaveParameters!O525),RockerConcaveParameters!N525,RockerConcaveParameters!O525)</f>
        <v>1.2840304160434735</v>
      </c>
      <c r="K466" s="347">
        <f t="shared" si="134"/>
        <v>1.1880862840604303</v>
      </c>
      <c r="L466" s="347">
        <f t="shared" si="135"/>
        <v>72.961271062914946</v>
      </c>
      <c r="M466" s="347">
        <f t="shared" si="136"/>
        <v>0</v>
      </c>
      <c r="N466" s="347">
        <f t="shared" si="125"/>
        <v>3.8333333333333335</v>
      </c>
      <c r="O466" s="347">
        <f t="shared" si="126"/>
        <v>47.74717717665952</v>
      </c>
      <c r="P466" s="350">
        <f t="shared" si="137"/>
        <v>125.72986785696823</v>
      </c>
      <c r="Q466" s="347">
        <f>MIN(IF(H466&gt;0,P466/H466,NA()),FlexTests!$C$20)</f>
        <v>5.4665159937812273</v>
      </c>
      <c r="R466" s="347">
        <f t="shared" si="127"/>
        <v>1.8293187125723438E-4</v>
      </c>
      <c r="S466" s="347">
        <f>SUM(R466:$R$952)</f>
        <v>0.16508277239657351</v>
      </c>
      <c r="T466" s="347">
        <f t="shared" si="128"/>
        <v>1.650827723965735E-4</v>
      </c>
      <c r="U466" s="350">
        <f>SUM(T466:$T$952)*1000</f>
        <v>44.930791892026825</v>
      </c>
      <c r="V466" s="347">
        <f>R466*IF(ABS(A466)&lt;FlexTests!$C$19,0,1)</f>
        <v>1.8293187125723438E-4</v>
      </c>
      <c r="W466" s="347">
        <f>SUM(V466:$V$951)</f>
        <v>4.7654538572292876E-2</v>
      </c>
      <c r="X466" s="347">
        <f t="shared" si="138"/>
        <v>4.7654538572292876E-2</v>
      </c>
      <c r="Y466" s="350">
        <f>SUM($X466:X$951)</f>
        <v>4.7096931634031796</v>
      </c>
      <c r="Z466" s="347"/>
      <c r="AA466" s="347">
        <f t="shared" si="129"/>
        <v>3.4280101386811577</v>
      </c>
      <c r="AB466" s="347">
        <f t="shared" si="130"/>
        <v>2.5719898613188423</v>
      </c>
      <c r="AC466" s="347">
        <f t="shared" si="139"/>
        <v>8.3016853560283455</v>
      </c>
      <c r="AD466" s="347">
        <f t="shared" si="131"/>
        <v>9.4973767142852701</v>
      </c>
      <c r="AE466" s="347">
        <f t="shared" si="132"/>
        <v>7.1257539009686592</v>
      </c>
      <c r="AF466" s="347">
        <f>AD466/'Laminate Schedule'!$E$86/10</f>
        <v>6.2709230935771562E-2</v>
      </c>
      <c r="AG466" s="347">
        <f>AE466/'Laminate Schedule'!$E$90/10</f>
        <v>3.8431842327048972E-2</v>
      </c>
      <c r="AH466" s="347">
        <f t="shared" si="140"/>
        <v>1824.8042104926622</v>
      </c>
      <c r="AK466" s="567">
        <f t="shared" si="141"/>
        <v>1</v>
      </c>
      <c r="AL466" s="567">
        <f t="shared" si="142"/>
        <v>1</v>
      </c>
      <c r="AM466" s="567">
        <f t="shared" si="143"/>
        <v>1</v>
      </c>
      <c r="AN466" s="347">
        <f>IF(SUM(AK466:AM466)=0,0,(AK466*'Laminate Schedule'!$D$83*'Laminate Schedule'!$C$83+AL466*'Laminate Schedule'!$D$84*'Laminate Schedule'!$C$84+AM466*'Laminate Schedule'!$D$85*'Laminate Schedule'!$C$85)/(AK466*'Laminate Schedule'!$D$83+AL466*'Laminate Schedule'!$D$84+AM466*'Laminate Schedule'!$D$85))</f>
        <v>15.145101562499997</v>
      </c>
      <c r="AO466" s="347">
        <f>AK466*'Laminate Schedule'!$L$12+AL466*'Laminate Schedule'!$L$13+AM466*'Laminate Schedule'!$L$14</f>
        <v>0.88</v>
      </c>
    </row>
    <row r="467" spans="1:41" s="244" customFormat="1">
      <c r="A467" s="567">
        <v>-484</v>
      </c>
      <c r="B467" s="347">
        <f>IF(ABS(A467)&lt;$C$17,$C$15,$C$16)*IF(ABS(A467)&lt;OutlineParameters!$C$46/2,1,0)</f>
        <v>6</v>
      </c>
      <c r="C467" s="347">
        <f t="shared" si="133"/>
        <v>6</v>
      </c>
      <c r="D467" s="348">
        <f t="shared" si="124"/>
        <v>6</v>
      </c>
      <c r="E467" s="349">
        <f>FlexTests!$C$16*($C$36-ABS(A467))*IF(ABS(A467)&lt;$C$36,1,0)/1000</f>
        <v>23.2</v>
      </c>
      <c r="F467" s="349">
        <f>IF(NOT(ISNA(I467)),FlexTests!$C$17*(A468-A467)*I467/1000000*($C$36+A467)/1000*IF(ABS(A467)&lt;$C$31/2-FlexTests!$C$18,0,1),0)</f>
        <v>0</v>
      </c>
      <c r="G467" s="349">
        <f>SUM(F$52:$F466)</f>
        <v>0</v>
      </c>
      <c r="H467" s="348">
        <f>CHOOSE(FlexTests!$C$15,E467,G467)</f>
        <v>23.2</v>
      </c>
      <c r="I467" s="347">
        <f>IF(ISNA(OutlineParameters!T530*2),OutlineParameters!S530*2,OutlineParameters!T530*2)</f>
        <v>304.61277719838995</v>
      </c>
      <c r="J467" s="347">
        <f>IF(ISNA(RockerConcaveParameters!O526),RockerConcaveParameters!N526,RockerConcaveParameters!O526)</f>
        <v>1.2975511062466649</v>
      </c>
      <c r="K467" s="347">
        <f t="shared" si="134"/>
        <v>1.2151486147552542</v>
      </c>
      <c r="L467" s="347">
        <f t="shared" si="135"/>
        <v>73.07612053481202</v>
      </c>
      <c r="M467" s="347">
        <f t="shared" si="136"/>
        <v>0</v>
      </c>
      <c r="N467" s="347">
        <f t="shared" si="125"/>
        <v>3.8333333333333335</v>
      </c>
      <c r="O467" s="347">
        <f t="shared" si="126"/>
        <v>47.866635989023095</v>
      </c>
      <c r="P467" s="350">
        <f t="shared" si="137"/>
        <v>125.99123847192369</v>
      </c>
      <c r="Q467" s="347">
        <f>MIN(IF(H467&gt;0,P467/H467,NA()),FlexTests!$C$20)</f>
        <v>5.4306568306863658</v>
      </c>
      <c r="R467" s="347">
        <f t="shared" si="127"/>
        <v>1.8413978845973456E-4</v>
      </c>
      <c r="S467" s="347">
        <f>SUM(R467:$R$952)</f>
        <v>0.16489984052531628</v>
      </c>
      <c r="T467" s="347">
        <f t="shared" si="128"/>
        <v>1.6489984052531629E-4</v>
      </c>
      <c r="U467" s="350">
        <f>SUM(T467:$T$952)*1000</f>
        <v>44.765709119630252</v>
      </c>
      <c r="V467" s="347">
        <f>R467*IF(ABS(A467)&lt;FlexTests!$C$19,0,1)</f>
        <v>1.8413978845973456E-4</v>
      </c>
      <c r="W467" s="347">
        <f>SUM(V467:$V$951)</f>
        <v>4.7471606701035646E-2</v>
      </c>
      <c r="X467" s="347">
        <f t="shared" si="138"/>
        <v>4.7471606701035646E-2</v>
      </c>
      <c r="Y467" s="350">
        <f>SUM($X467:X$951)</f>
        <v>4.6620386248308874</v>
      </c>
      <c r="Z467" s="347"/>
      <c r="AA467" s="347">
        <f t="shared" si="129"/>
        <v>3.4325170354155548</v>
      </c>
      <c r="AB467" s="347">
        <f t="shared" si="130"/>
        <v>2.5674829645844452</v>
      </c>
      <c r="AC467" s="347">
        <f t="shared" si="139"/>
        <v>8.3189431217737155</v>
      </c>
      <c r="AD467" s="347">
        <f t="shared" si="131"/>
        <v>9.5726577349962323</v>
      </c>
      <c r="AE467" s="347">
        <f t="shared" si="132"/>
        <v>7.160237052523434</v>
      </c>
      <c r="AF467" s="347">
        <f>AD467/'Laminate Schedule'!$E$86/10</f>
        <v>6.3206296078585536E-2</v>
      </c>
      <c r="AG467" s="347">
        <f>AE467/'Laminate Schedule'!$E$90/10</f>
        <v>3.8617822794787642E-2</v>
      </c>
      <c r="AH467" s="347">
        <f t="shared" si="140"/>
        <v>1827.6766631903397</v>
      </c>
      <c r="AK467" s="567">
        <f t="shared" si="141"/>
        <v>1</v>
      </c>
      <c r="AL467" s="567">
        <f t="shared" si="142"/>
        <v>1</v>
      </c>
      <c r="AM467" s="567">
        <f t="shared" si="143"/>
        <v>1</v>
      </c>
      <c r="AN467" s="347">
        <f>IF(SUM(AK467:AM467)=0,0,(AK467*'Laminate Schedule'!$D$83*'Laminate Schedule'!$C$83+AL467*'Laminate Schedule'!$D$84*'Laminate Schedule'!$C$84+AM467*'Laminate Schedule'!$D$85*'Laminate Schedule'!$C$85)/(AK467*'Laminate Schedule'!$D$83+AL467*'Laminate Schedule'!$D$84+AM467*'Laminate Schedule'!$D$85))</f>
        <v>15.145101562499997</v>
      </c>
      <c r="AO467" s="347">
        <f>AK467*'Laminate Schedule'!$L$12+AL467*'Laminate Schedule'!$L$13+AM467*'Laminate Schedule'!$L$14</f>
        <v>0.88</v>
      </c>
    </row>
    <row r="468" spans="1:41" s="244" customFormat="1">
      <c r="A468" s="567">
        <v>-483</v>
      </c>
      <c r="B468" s="347">
        <f>IF(ABS(A468)&lt;$C$17,$C$15,$C$16)*IF(ABS(A468)&lt;OutlineParameters!$C$46/2,1,0)</f>
        <v>6</v>
      </c>
      <c r="C468" s="347">
        <f t="shared" si="133"/>
        <v>6</v>
      </c>
      <c r="D468" s="348">
        <f t="shared" si="124"/>
        <v>6</v>
      </c>
      <c r="E468" s="349">
        <f>FlexTests!$C$16*($C$36-ABS(A468))*IF(ABS(A468)&lt;$C$36,1,0)/1000</f>
        <v>23.4</v>
      </c>
      <c r="F468" s="349">
        <f>IF(NOT(ISNA(I468)),FlexTests!$C$17*(A469-A468)*I468/1000000*($C$36+A468)/1000*IF(ABS(A468)&lt;$C$31/2-FlexTests!$C$18,0,1),0)</f>
        <v>0</v>
      </c>
      <c r="G468" s="349">
        <f>SUM(F$52:$F467)</f>
        <v>0</v>
      </c>
      <c r="H468" s="348">
        <f>CHOOSE(FlexTests!$C$15,E468,G468)</f>
        <v>23.4</v>
      </c>
      <c r="I468" s="347">
        <f>IF(ISNA(OutlineParameters!T531*2),OutlineParameters!S531*2,OutlineParameters!T531*2)</f>
        <v>305.09061687280115</v>
      </c>
      <c r="J468" s="347">
        <f>IF(ISNA(RockerConcaveParameters!O527),RockerConcaveParameters!N527,RockerConcaveParameters!O527)</f>
        <v>1.3111055084622396</v>
      </c>
      <c r="K468" s="347">
        <f t="shared" si="134"/>
        <v>1.2426146528951043</v>
      </c>
      <c r="L468" s="347">
        <f t="shared" si="135"/>
        <v>73.190753512340891</v>
      </c>
      <c r="M468" s="347">
        <f t="shared" si="136"/>
        <v>0</v>
      </c>
      <c r="N468" s="347">
        <f t="shared" si="125"/>
        <v>3.8333333333333335</v>
      </c>
      <c r="O468" s="347">
        <f t="shared" si="126"/>
        <v>47.986715076557971</v>
      </c>
      <c r="P468" s="350">
        <f t="shared" si="137"/>
        <v>126.25341657512729</v>
      </c>
      <c r="Q468" s="347">
        <f>MIN(IF(H468&gt;0,P468/H468,NA()),FlexTests!$C$20)</f>
        <v>5.3954451527832177</v>
      </c>
      <c r="R468" s="347">
        <f t="shared" si="127"/>
        <v>1.8534151894476292E-4</v>
      </c>
      <c r="S468" s="347">
        <f>SUM(R468:$R$952)</f>
        <v>0.16471570073685654</v>
      </c>
      <c r="T468" s="347">
        <f t="shared" si="128"/>
        <v>1.6471570073685655E-4</v>
      </c>
      <c r="U468" s="350">
        <f>SUM(T468:$T$952)*1000</f>
        <v>44.600809279104936</v>
      </c>
      <c r="V468" s="347">
        <f>R468*IF(ABS(A468)&lt;FlexTests!$C$19,0,1)</f>
        <v>1.8534151894476292E-4</v>
      </c>
      <c r="W468" s="347">
        <f>SUM(V468:$V$951)</f>
        <v>4.7287466912575911E-2</v>
      </c>
      <c r="X468" s="347">
        <f t="shared" si="138"/>
        <v>4.7287466912575911E-2</v>
      </c>
      <c r="Y468" s="350">
        <f>SUM($X468:X$951)</f>
        <v>4.6145670181298524</v>
      </c>
      <c r="Z468" s="347"/>
      <c r="AA468" s="347">
        <f t="shared" si="129"/>
        <v>3.4370351694874133</v>
      </c>
      <c r="AB468" s="347">
        <f t="shared" si="130"/>
        <v>2.5629648305125867</v>
      </c>
      <c r="AC468" s="347">
        <f t="shared" si="139"/>
        <v>8.3362542043122936</v>
      </c>
      <c r="AD468" s="347">
        <f t="shared" si="131"/>
        <v>9.6478131538264833</v>
      </c>
      <c r="AE468" s="347">
        <f t="shared" si="132"/>
        <v>7.1942836151722274</v>
      </c>
      <c r="AF468" s="347">
        <f>AD468/'Laminate Schedule'!$E$86/10</f>
        <v>6.3702531897936787E-2</v>
      </c>
      <c r="AG468" s="347">
        <f>AE468/'Laminate Schedule'!$E$90/10</f>
        <v>3.880144857609881E-2</v>
      </c>
      <c r="AH468" s="347">
        <f t="shared" si="140"/>
        <v>1830.543701236807</v>
      </c>
      <c r="AK468" s="567">
        <f t="shared" si="141"/>
        <v>1</v>
      </c>
      <c r="AL468" s="567">
        <f t="shared" si="142"/>
        <v>1</v>
      </c>
      <c r="AM468" s="567">
        <f t="shared" si="143"/>
        <v>1</v>
      </c>
      <c r="AN468" s="347">
        <f>IF(SUM(AK468:AM468)=0,0,(AK468*'Laminate Schedule'!$D$83*'Laminate Schedule'!$C$83+AL468*'Laminate Schedule'!$D$84*'Laminate Schedule'!$C$84+AM468*'Laminate Schedule'!$D$85*'Laminate Schedule'!$C$85)/(AK468*'Laminate Schedule'!$D$83+AL468*'Laminate Schedule'!$D$84+AM468*'Laminate Schedule'!$D$85))</f>
        <v>15.145101562499997</v>
      </c>
      <c r="AO468" s="347">
        <f>AK468*'Laminate Schedule'!$L$12+AL468*'Laminate Schedule'!$L$13+AM468*'Laminate Schedule'!$L$14</f>
        <v>0.88</v>
      </c>
    </row>
    <row r="469" spans="1:41" s="244" customFormat="1">
      <c r="A469" s="567">
        <v>-482</v>
      </c>
      <c r="B469" s="347">
        <f>IF(ABS(A469)&lt;$C$17,$C$15,$C$16)*IF(ABS(A469)&lt;OutlineParameters!$C$46/2,1,0)</f>
        <v>6</v>
      </c>
      <c r="C469" s="347">
        <f t="shared" si="133"/>
        <v>6</v>
      </c>
      <c r="D469" s="348">
        <f t="shared" si="124"/>
        <v>6</v>
      </c>
      <c r="E469" s="349">
        <f>FlexTests!$C$16*($C$36-ABS(A469))*IF(ABS(A469)&lt;$C$36,1,0)/1000</f>
        <v>23.6</v>
      </c>
      <c r="F469" s="349">
        <f>IF(NOT(ISNA(I469)),FlexTests!$C$17*(A470-A469)*I469/1000000*($C$36+A469)/1000*IF(ABS(A469)&lt;$C$31/2-FlexTests!$C$18,0,1),0)</f>
        <v>0</v>
      </c>
      <c r="G469" s="349">
        <f>SUM(F$52:$F468)</f>
        <v>0</v>
      </c>
      <c r="H469" s="348">
        <f>CHOOSE(FlexTests!$C$15,E469,G469)</f>
        <v>23.6</v>
      </c>
      <c r="I469" s="347">
        <f>IF(ISNA(OutlineParameters!T532*2),OutlineParameters!S532*2,OutlineParameters!T532*2)</f>
        <v>305.56755764410912</v>
      </c>
      <c r="J469" s="347">
        <f>IF(ISNA(RockerConcaveParameters!O528),RockerConcaveParameters!N528,RockerConcaveParameters!O528)</f>
        <v>1.324693385936712</v>
      </c>
      <c r="K469" s="347">
        <f t="shared" si="134"/>
        <v>1.2704872593104559</v>
      </c>
      <c r="L469" s="347">
        <f t="shared" si="135"/>
        <v>73.305170844445655</v>
      </c>
      <c r="M469" s="347">
        <f t="shared" si="136"/>
        <v>0</v>
      </c>
      <c r="N469" s="347">
        <f t="shared" si="125"/>
        <v>3.8333333333333335</v>
      </c>
      <c r="O469" s="347">
        <f t="shared" si="126"/>
        <v>48.107420208780432</v>
      </c>
      <c r="P469" s="350">
        <f t="shared" si="137"/>
        <v>126.51641164586988</v>
      </c>
      <c r="Q469" s="347">
        <f>MIN(IF(H469&gt;0,P469/H469,NA()),FlexTests!$C$20)</f>
        <v>5.360864900248723</v>
      </c>
      <c r="R469" s="347">
        <f t="shared" si="127"/>
        <v>1.8653706418783356E-4</v>
      </c>
      <c r="S469" s="347">
        <f>SUM(R469:$R$952)</f>
        <v>0.16453035921791179</v>
      </c>
      <c r="T469" s="347">
        <f t="shared" si="128"/>
        <v>1.6453035921791179E-4</v>
      </c>
      <c r="U469" s="350">
        <f>SUM(T469:$T$952)*1000</f>
        <v>44.43609357836808</v>
      </c>
      <c r="V469" s="347">
        <f>R469*IF(ABS(A469)&lt;FlexTests!$C$19,0,1)</f>
        <v>1.8653706418783356E-4</v>
      </c>
      <c r="W469" s="347">
        <f>SUM(V469:$V$951)</f>
        <v>4.7102125393631143E-2</v>
      </c>
      <c r="X469" s="347">
        <f t="shared" si="138"/>
        <v>4.7102125393631143E-2</v>
      </c>
      <c r="Y469" s="350">
        <f>SUM($X469:X$951)</f>
        <v>4.5672795512172755</v>
      </c>
      <c r="Z469" s="347"/>
      <c r="AA469" s="347">
        <f t="shared" si="129"/>
        <v>3.4415644619789041</v>
      </c>
      <c r="AB469" s="347">
        <f t="shared" si="130"/>
        <v>2.5584355380210959</v>
      </c>
      <c r="AC469" s="347">
        <f t="shared" si="139"/>
        <v>8.3536192295422182</v>
      </c>
      <c r="AD469" s="347">
        <f t="shared" si="131"/>
        <v>9.7228421682745392</v>
      </c>
      <c r="AE469" s="347">
        <f t="shared" si="132"/>
        <v>7.2278945254973834</v>
      </c>
      <c r="AF469" s="347">
        <f>AD469/'Laminate Schedule'!$E$86/10</f>
        <v>6.4197933095072574E-2</v>
      </c>
      <c r="AG469" s="347">
        <f>AE469/'Laminate Schedule'!$E$90/10</f>
        <v>3.8982724722319548E-2</v>
      </c>
      <c r="AH469" s="347">
        <f t="shared" si="140"/>
        <v>1833.4053458646547</v>
      </c>
      <c r="AK469" s="567">
        <f t="shared" si="141"/>
        <v>1</v>
      </c>
      <c r="AL469" s="567">
        <f t="shared" si="142"/>
        <v>1</v>
      </c>
      <c r="AM469" s="567">
        <f t="shared" si="143"/>
        <v>1</v>
      </c>
      <c r="AN469" s="347">
        <f>IF(SUM(AK469:AM469)=0,0,(AK469*'Laminate Schedule'!$D$83*'Laminate Schedule'!$C$83+AL469*'Laminate Schedule'!$D$84*'Laminate Schedule'!$C$84+AM469*'Laminate Schedule'!$D$85*'Laminate Schedule'!$C$85)/(AK469*'Laminate Schedule'!$D$83+AL469*'Laminate Schedule'!$D$84+AM469*'Laminate Schedule'!$D$85))</f>
        <v>15.145101562499997</v>
      </c>
      <c r="AO469" s="347">
        <f>AK469*'Laminate Schedule'!$L$12+AL469*'Laminate Schedule'!$L$13+AM469*'Laminate Schedule'!$L$14</f>
        <v>0.88</v>
      </c>
    </row>
    <row r="470" spans="1:41" s="244" customFormat="1">
      <c r="A470" s="567">
        <v>-481</v>
      </c>
      <c r="B470" s="347">
        <f>IF(ABS(A470)&lt;$C$17,$C$15,$C$16)*IF(ABS(A470)&lt;OutlineParameters!$C$46/2,1,0)</f>
        <v>6</v>
      </c>
      <c r="C470" s="347">
        <f t="shared" si="133"/>
        <v>6</v>
      </c>
      <c r="D470" s="348">
        <f t="shared" si="124"/>
        <v>6</v>
      </c>
      <c r="E470" s="349">
        <f>FlexTests!$C$16*($C$36-ABS(A470))*IF(ABS(A470)&lt;$C$36,1,0)/1000</f>
        <v>23.8</v>
      </c>
      <c r="F470" s="349">
        <f>IF(NOT(ISNA(I470)),FlexTests!$C$17*(A471-A470)*I470/1000000*($C$36+A470)/1000*IF(ABS(A470)&lt;$C$31/2-FlexTests!$C$18,0,1),0)</f>
        <v>0</v>
      </c>
      <c r="G470" s="349">
        <f>SUM(F$52:$F469)</f>
        <v>0</v>
      </c>
      <c r="H470" s="348">
        <f>CHOOSE(FlexTests!$C$15,E470,G470)</f>
        <v>23.8</v>
      </c>
      <c r="I470" s="347">
        <f>IF(ISNA(OutlineParameters!T533*2),OutlineParameters!S533*2,OutlineParameters!T533*2)</f>
        <v>306.04356490410584</v>
      </c>
      <c r="J470" s="347">
        <f>IF(ISNA(RockerConcaveParameters!O529),RockerConcaveParameters!N529,RockerConcaveParameters!O529)</f>
        <v>1.3383141909002263</v>
      </c>
      <c r="K470" s="347">
        <f t="shared" si="134"/>
        <v>1.2987685204615205</v>
      </c>
      <c r="L470" s="347">
        <f t="shared" si="135"/>
        <v>73.419364228672322</v>
      </c>
      <c r="M470" s="347">
        <f t="shared" si="136"/>
        <v>0</v>
      </c>
      <c r="N470" s="347">
        <f t="shared" si="125"/>
        <v>3.8333333333333335</v>
      </c>
      <c r="O470" s="347">
        <f t="shared" si="126"/>
        <v>48.228750223991398</v>
      </c>
      <c r="P470" s="350">
        <f t="shared" si="137"/>
        <v>126.78021630645857</v>
      </c>
      <c r="Q470" s="347">
        <f>MIN(IF(H470&gt;0,P470/H470,NA()),FlexTests!$C$20)</f>
        <v>5.3268998448091835</v>
      </c>
      <c r="R470" s="347">
        <f t="shared" si="127"/>
        <v>1.8772645049342415E-4</v>
      </c>
      <c r="S470" s="347">
        <f>SUM(R470:$R$952)</f>
        <v>0.16434382215372395</v>
      </c>
      <c r="T470" s="347">
        <f t="shared" si="128"/>
        <v>1.6434382215372396E-4</v>
      </c>
      <c r="U470" s="350">
        <f>SUM(T470:$T$952)*1000</f>
        <v>44.271563219150167</v>
      </c>
      <c r="V470" s="347">
        <f>R470*IF(ABS(A470)&lt;FlexTests!$C$19,0,1)</f>
        <v>1.8772645049342415E-4</v>
      </c>
      <c r="W470" s="347">
        <f>SUM(V470:$V$951)</f>
        <v>4.6915588329443314E-2</v>
      </c>
      <c r="X470" s="347">
        <f t="shared" si="138"/>
        <v>4.6915588329443314E-2</v>
      </c>
      <c r="Y470" s="350">
        <f>SUM($X470:X$951)</f>
        <v>4.5201774258236451</v>
      </c>
      <c r="Z470" s="347"/>
      <c r="AA470" s="347">
        <f t="shared" si="129"/>
        <v>3.4461047303000756</v>
      </c>
      <c r="AB470" s="347">
        <f t="shared" si="130"/>
        <v>2.5538952696999244</v>
      </c>
      <c r="AC470" s="347">
        <f t="shared" si="139"/>
        <v>8.3710377103295563</v>
      </c>
      <c r="AD470" s="347">
        <f t="shared" si="131"/>
        <v>9.7977449653506437</v>
      </c>
      <c r="AE470" s="347">
        <f t="shared" si="132"/>
        <v>7.261071986792575</v>
      </c>
      <c r="AF470" s="347">
        <f>AD470/'Laminate Schedule'!$E$86/10</f>
        <v>6.4692500904783193E-2</v>
      </c>
      <c r="AG470" s="347">
        <f>AE470/'Laminate Schedule'!$E$90/10</f>
        <v>3.9161663116632495E-2</v>
      </c>
      <c r="AH470" s="347">
        <f t="shared" si="140"/>
        <v>1836.2613894246351</v>
      </c>
      <c r="AK470" s="567">
        <f t="shared" si="141"/>
        <v>1</v>
      </c>
      <c r="AL470" s="567">
        <f t="shared" si="142"/>
        <v>1</v>
      </c>
      <c r="AM470" s="567">
        <f t="shared" si="143"/>
        <v>1</v>
      </c>
      <c r="AN470" s="347">
        <f>IF(SUM(AK470:AM470)=0,0,(AK470*'Laminate Schedule'!$D$83*'Laminate Schedule'!$C$83+AL470*'Laminate Schedule'!$D$84*'Laminate Schedule'!$C$84+AM470*'Laminate Schedule'!$D$85*'Laminate Schedule'!$C$85)/(AK470*'Laminate Schedule'!$D$83+AL470*'Laminate Schedule'!$D$84+AM470*'Laminate Schedule'!$D$85))</f>
        <v>15.145101562499997</v>
      </c>
      <c r="AO470" s="347">
        <f>AK470*'Laminate Schedule'!$L$12+AL470*'Laminate Schedule'!$L$13+AM470*'Laminate Schedule'!$L$14</f>
        <v>0.88</v>
      </c>
    </row>
    <row r="471" spans="1:41" s="244" customFormat="1">
      <c r="A471" s="567">
        <v>-480</v>
      </c>
      <c r="B471" s="347">
        <f>IF(ABS(A471)&lt;$C$17,$C$15,$C$16)*IF(ABS(A471)&lt;OutlineParameters!$C$46/2,1,0)</f>
        <v>6</v>
      </c>
      <c r="C471" s="347">
        <f t="shared" si="133"/>
        <v>6</v>
      </c>
      <c r="D471" s="348">
        <f t="shared" si="124"/>
        <v>6</v>
      </c>
      <c r="E471" s="349">
        <f>FlexTests!$C$16*($C$36-ABS(A471))*IF(ABS(A471)&lt;$C$36,1,0)/1000</f>
        <v>24</v>
      </c>
      <c r="F471" s="349">
        <f>IF(NOT(ISNA(I471)),FlexTests!$C$17*(A472-A471)*I471/1000000*($C$36+A471)/1000*IF(ABS(A471)&lt;$C$31/2-FlexTests!$C$18,0,1),0)</f>
        <v>0</v>
      </c>
      <c r="G471" s="349">
        <f>SUM(F$52:$F470)</f>
        <v>0</v>
      </c>
      <c r="H471" s="348">
        <f>CHOOSE(FlexTests!$C$15,E471,G471)</f>
        <v>24</v>
      </c>
      <c r="I471" s="347">
        <f>IF(ISNA(OutlineParameters!T534*2),OutlineParameters!S534*2,OutlineParameters!T534*2)</f>
        <v>306.51863456216148</v>
      </c>
      <c r="J471" s="347">
        <f>IF(ISNA(RockerConcaveParameters!O530),RockerConcaveParameters!N530,RockerConcaveParameters!O530)</f>
        <v>1.3519676167400267</v>
      </c>
      <c r="K471" s="347">
        <f t="shared" si="134"/>
        <v>1.327461077783479</v>
      </c>
      <c r="L471" s="347">
        <f t="shared" si="135"/>
        <v>73.533332683685273</v>
      </c>
      <c r="M471" s="347">
        <f t="shared" si="136"/>
        <v>0</v>
      </c>
      <c r="N471" s="347">
        <f t="shared" si="125"/>
        <v>3.8333333333333335</v>
      </c>
      <c r="O471" s="347">
        <f t="shared" si="126"/>
        <v>48.350709385067837</v>
      </c>
      <c r="P471" s="350">
        <f t="shared" si="137"/>
        <v>127.04483647986993</v>
      </c>
      <c r="Q471" s="347">
        <f>MIN(IF(H471&gt;0,P471/H471,NA()),FlexTests!$C$20)</f>
        <v>5.2935348533279134</v>
      </c>
      <c r="R471" s="347">
        <f t="shared" si="127"/>
        <v>1.8890968468287779E-4</v>
      </c>
      <c r="S471" s="347">
        <f>SUM(R471:$R$952)</f>
        <v>0.16415609570323053</v>
      </c>
      <c r="T471" s="347">
        <f t="shared" si="128"/>
        <v>1.6415609570323054E-4</v>
      </c>
      <c r="U471" s="350">
        <f>SUM(T471:$T$952)*1000</f>
        <v>44.107219396996442</v>
      </c>
      <c r="V471" s="347">
        <f>R471*IF(ABS(A471)&lt;FlexTests!$C$19,0,1)</f>
        <v>1.8890968468287779E-4</v>
      </c>
      <c r="W471" s="347">
        <f>SUM(V471:$V$951)</f>
        <v>4.6727861878949888E-2</v>
      </c>
      <c r="X471" s="347">
        <f t="shared" si="138"/>
        <v>4.6727861878949888E-2</v>
      </c>
      <c r="Y471" s="350">
        <f>SUM($X471:X$951)</f>
        <v>4.4732618374942019</v>
      </c>
      <c r="Z471" s="347"/>
      <c r="AA471" s="347">
        <f t="shared" si="129"/>
        <v>3.4506558722466756</v>
      </c>
      <c r="AB471" s="347">
        <f t="shared" si="130"/>
        <v>2.5493441277533244</v>
      </c>
      <c r="AC471" s="347">
        <f t="shared" si="139"/>
        <v>8.3885100377563049</v>
      </c>
      <c r="AD471" s="347">
        <f t="shared" si="131"/>
        <v>9.8725209317471521</v>
      </c>
      <c r="AE471" s="347">
        <f t="shared" si="132"/>
        <v>7.293817232225055</v>
      </c>
      <c r="AF471" s="347">
        <f>AD471/'Laminate Schedule'!$E$86/10</f>
        <v>6.5186231277524015E-2</v>
      </c>
      <c r="AG471" s="347">
        <f>AE471/'Laminate Schedule'!$E$90/10</f>
        <v>3.933827040996752E-2</v>
      </c>
      <c r="AH471" s="347">
        <f t="shared" si="140"/>
        <v>1839.111807372969</v>
      </c>
      <c r="AK471" s="567">
        <f t="shared" si="141"/>
        <v>1</v>
      </c>
      <c r="AL471" s="567">
        <f t="shared" si="142"/>
        <v>1</v>
      </c>
      <c r="AM471" s="567">
        <f t="shared" si="143"/>
        <v>1</v>
      </c>
      <c r="AN471" s="347">
        <f>IF(SUM(AK471:AM471)=0,0,(AK471*'Laminate Schedule'!$D$83*'Laminate Schedule'!$C$83+AL471*'Laminate Schedule'!$D$84*'Laminate Schedule'!$C$84+AM471*'Laminate Schedule'!$D$85*'Laminate Schedule'!$C$85)/(AK471*'Laminate Schedule'!$D$83+AL471*'Laminate Schedule'!$D$84+AM471*'Laminate Schedule'!$D$85))</f>
        <v>15.145101562499997</v>
      </c>
      <c r="AO471" s="347">
        <f>AK471*'Laminate Schedule'!$L$12+AL471*'Laminate Schedule'!$L$13+AM471*'Laminate Schedule'!$L$14</f>
        <v>0.88</v>
      </c>
    </row>
    <row r="472" spans="1:41" s="244" customFormat="1">
      <c r="A472" s="567">
        <v>-479</v>
      </c>
      <c r="B472" s="347">
        <f>IF(ABS(A472)&lt;$C$17,$C$15,$C$16)*IF(ABS(A472)&lt;OutlineParameters!$C$46/2,1,0)</f>
        <v>6</v>
      </c>
      <c r="C472" s="347">
        <f t="shared" si="133"/>
        <v>6</v>
      </c>
      <c r="D472" s="348">
        <f t="shared" si="124"/>
        <v>6</v>
      </c>
      <c r="E472" s="349">
        <f>FlexTests!$C$16*($C$36-ABS(A472))*IF(ABS(A472)&lt;$C$36,1,0)/1000</f>
        <v>24.2</v>
      </c>
      <c r="F472" s="349">
        <f>IF(NOT(ISNA(I472)),FlexTests!$C$17*(A473-A472)*I472/1000000*($C$36+A472)/1000*IF(ABS(A472)&lt;$C$31/2-FlexTests!$C$18,0,1),0)</f>
        <v>0</v>
      </c>
      <c r="G472" s="349">
        <f>SUM(F$52:$F471)</f>
        <v>0</v>
      </c>
      <c r="H472" s="348">
        <f>CHOOSE(FlexTests!$C$15,E472,G472)</f>
        <v>24.2</v>
      </c>
      <c r="I472" s="347">
        <f>IF(ISNA(OutlineParameters!T535*2),OutlineParameters!S535*2,OutlineParameters!T535*2)</f>
        <v>306.99276252764645</v>
      </c>
      <c r="J472" s="347">
        <f>IF(ISNA(RockerConcaveParameters!O531),RockerConcaveParameters!N531,RockerConcaveParameters!O531)</f>
        <v>1.3656533551957293</v>
      </c>
      <c r="K472" s="347">
        <f t="shared" si="134"/>
        <v>1.3565675506061314</v>
      </c>
      <c r="L472" s="347">
        <f t="shared" si="135"/>
        <v>73.647075228149006</v>
      </c>
      <c r="M472" s="347">
        <f t="shared" si="136"/>
        <v>0</v>
      </c>
      <c r="N472" s="347">
        <f t="shared" si="125"/>
        <v>3.8333333333333335</v>
      </c>
      <c r="O472" s="347">
        <f t="shared" si="126"/>
        <v>48.473301913464141</v>
      </c>
      <c r="P472" s="350">
        <f t="shared" si="137"/>
        <v>127.31027802555261</v>
      </c>
      <c r="Q472" s="347">
        <f>MIN(IF(H472&gt;0,P472/H472,NA()),FlexTests!$C$20)</f>
        <v>5.2607552903120913</v>
      </c>
      <c r="R472" s="347">
        <f t="shared" si="127"/>
        <v>1.9008677363144857E-4</v>
      </c>
      <c r="S472" s="347">
        <f>SUM(R472:$R$952)</f>
        <v>0.16396718601854765</v>
      </c>
      <c r="T472" s="347">
        <f t="shared" si="128"/>
        <v>1.6396718601854765E-4</v>
      </c>
      <c r="U472" s="350">
        <f>SUM(T472:$T$952)*1000</f>
        <v>43.943063301293208</v>
      </c>
      <c r="V472" s="347">
        <f>R472*IF(ABS(A472)&lt;FlexTests!$C$19,0,1)</f>
        <v>1.9008677363144857E-4</v>
      </c>
      <c r="W472" s="347">
        <f>SUM(V472:$V$951)</f>
        <v>4.6538952194267014E-2</v>
      </c>
      <c r="X472" s="347">
        <f t="shared" si="138"/>
        <v>4.6538952194267014E-2</v>
      </c>
      <c r="Y472" s="350">
        <f>SUM($X472:X$951)</f>
        <v>4.4265339756152517</v>
      </c>
      <c r="Z472" s="347"/>
      <c r="AA472" s="347">
        <f t="shared" si="129"/>
        <v>3.4552177850652432</v>
      </c>
      <c r="AB472" s="347">
        <f t="shared" si="130"/>
        <v>2.5447822149347568</v>
      </c>
      <c r="AC472" s="347">
        <f t="shared" si="139"/>
        <v>8.4060365987098429</v>
      </c>
      <c r="AD472" s="347">
        <f t="shared" si="131"/>
        <v>9.947169443850898</v>
      </c>
      <c r="AE472" s="347">
        <f t="shared" si="132"/>
        <v>7.3261315101665119</v>
      </c>
      <c r="AF472" s="347">
        <f>AD472/'Laminate Schedule'!$E$86/10</f>
        <v>6.5679120095705201E-2</v>
      </c>
      <c r="AG472" s="347">
        <f>AE472/'Laminate Schedule'!$E$90/10</f>
        <v>3.9512553335257675E-2</v>
      </c>
      <c r="AH472" s="347">
        <f t="shared" si="140"/>
        <v>1841.9565751658788</v>
      </c>
      <c r="AK472" s="567">
        <f t="shared" si="141"/>
        <v>1</v>
      </c>
      <c r="AL472" s="567">
        <f t="shared" si="142"/>
        <v>1</v>
      </c>
      <c r="AM472" s="567">
        <f t="shared" si="143"/>
        <v>1</v>
      </c>
      <c r="AN472" s="347">
        <f>IF(SUM(AK472:AM472)=0,0,(AK472*'Laminate Schedule'!$D$83*'Laminate Schedule'!$C$83+AL472*'Laminate Schedule'!$D$84*'Laminate Schedule'!$C$84+AM472*'Laminate Schedule'!$D$85*'Laminate Schedule'!$C$85)/(AK472*'Laminate Schedule'!$D$83+AL472*'Laminate Schedule'!$D$84+AM472*'Laminate Schedule'!$D$85))</f>
        <v>15.145101562499997</v>
      </c>
      <c r="AO472" s="347">
        <f>AK472*'Laminate Schedule'!$L$12+AL472*'Laminate Schedule'!$L$13+AM472*'Laminate Schedule'!$L$14</f>
        <v>0.88</v>
      </c>
    </row>
    <row r="473" spans="1:41" s="244" customFormat="1">
      <c r="A473" s="567">
        <v>-478</v>
      </c>
      <c r="B473" s="347">
        <f>IF(ABS(A473)&lt;$C$17,$C$15,$C$16)*IF(ABS(A473)&lt;OutlineParameters!$C$46/2,1,0)</f>
        <v>6</v>
      </c>
      <c r="C473" s="347">
        <f t="shared" si="133"/>
        <v>6</v>
      </c>
      <c r="D473" s="348">
        <f t="shared" si="124"/>
        <v>6</v>
      </c>
      <c r="E473" s="349">
        <f>FlexTests!$C$16*($C$36-ABS(A473))*IF(ABS(A473)&lt;$C$36,1,0)/1000</f>
        <v>24.4</v>
      </c>
      <c r="F473" s="349">
        <f>IF(NOT(ISNA(I473)),FlexTests!$C$17*(A474-A473)*I473/1000000*($C$36+A473)/1000*IF(ABS(A473)&lt;$C$31/2-FlexTests!$C$18,0,1),0)</f>
        <v>0</v>
      </c>
      <c r="G473" s="349">
        <f>SUM(F$52:$F472)</f>
        <v>0</v>
      </c>
      <c r="H473" s="348">
        <f>CHOOSE(FlexTests!$C$15,E473,G473)</f>
        <v>24.4</v>
      </c>
      <c r="I473" s="347">
        <f>IF(ISNA(OutlineParameters!T536*2),OutlineParameters!S536*2,OutlineParameters!T536*2)</f>
        <v>307.46592182174732</v>
      </c>
      <c r="J473" s="347">
        <f>IF(ISNA(RockerConcaveParameters!O532),RockerConcaveParameters!N532,RockerConcaveParameters!O532)</f>
        <v>1.3793709047145777</v>
      </c>
      <c r="K473" s="347">
        <f t="shared" si="134"/>
        <v>1.3860900472421431</v>
      </c>
      <c r="L473" s="347">
        <f t="shared" si="135"/>
        <v>73.760585389889073</v>
      </c>
      <c r="M473" s="347">
        <f t="shared" si="136"/>
        <v>0</v>
      </c>
      <c r="N473" s="347">
        <f t="shared" si="125"/>
        <v>3.8333333333333335</v>
      </c>
      <c r="O473" s="347">
        <f t="shared" si="126"/>
        <v>48.596527785808526</v>
      </c>
      <c r="P473" s="350">
        <f t="shared" si="137"/>
        <v>127.57653655627308</v>
      </c>
      <c r="Q473" s="347">
        <f>MIN(IF(H473&gt;0,P473/H473,NA()),FlexTests!$C$20)</f>
        <v>5.2285465801751263</v>
      </c>
      <c r="R473" s="347">
        <f t="shared" si="127"/>
        <v>1.9125773953925559E-4</v>
      </c>
      <c r="S473" s="347">
        <f>SUM(R473:$R$952)</f>
        <v>0.16377709924491621</v>
      </c>
      <c r="T473" s="347">
        <f t="shared" si="128"/>
        <v>1.637770992449162E-4</v>
      </c>
      <c r="U473" s="350">
        <f>SUM(T473:$T$952)*1000</f>
        <v>43.779096115274662</v>
      </c>
      <c r="V473" s="347">
        <f>R473*IF(ABS(A473)&lt;FlexTests!$C$19,0,1)</f>
        <v>1.9125773953925559E-4</v>
      </c>
      <c r="W473" s="347">
        <f>SUM(V473:$V$951)</f>
        <v>4.6348865420635564E-2</v>
      </c>
      <c r="X473" s="347">
        <f t="shared" si="138"/>
        <v>4.6348865420635564E-2</v>
      </c>
      <c r="Y473" s="350">
        <f>SUM($X473:X$951)</f>
        <v>4.3799950234209852</v>
      </c>
      <c r="Z473" s="347"/>
      <c r="AA473" s="347">
        <f t="shared" si="129"/>
        <v>3.4597903015715259</v>
      </c>
      <c r="AB473" s="347">
        <f t="shared" si="130"/>
        <v>2.5402096984284741</v>
      </c>
      <c r="AC473" s="347">
        <f t="shared" si="139"/>
        <v>8.4236171035101375</v>
      </c>
      <c r="AD473" s="347">
        <f t="shared" si="131"/>
        <v>10.021690482959833</v>
      </c>
      <c r="AE473" s="347">
        <f t="shared" si="132"/>
        <v>7.3580168566573514</v>
      </c>
      <c r="AF473" s="347">
        <f>AD473/'Laminate Schedule'!$E$86/10</f>
        <v>6.6171167235840947E-2</v>
      </c>
      <c r="AG473" s="347">
        <f>AE473/'Laminate Schedule'!$E$90/10</f>
        <v>3.968452287362647E-2</v>
      </c>
      <c r="AH473" s="347">
        <f t="shared" si="140"/>
        <v>1844.7955309304839</v>
      </c>
      <c r="AK473" s="567">
        <f t="shared" si="141"/>
        <v>1</v>
      </c>
      <c r="AL473" s="567">
        <f t="shared" si="142"/>
        <v>1</v>
      </c>
      <c r="AM473" s="567">
        <f t="shared" si="143"/>
        <v>1</v>
      </c>
      <c r="AN473" s="347">
        <f>IF(SUM(AK473:AM473)=0,0,(AK473*'Laminate Schedule'!$D$83*'Laminate Schedule'!$C$83+AL473*'Laminate Schedule'!$D$84*'Laminate Schedule'!$C$84+AM473*'Laminate Schedule'!$D$85*'Laminate Schedule'!$C$85)/(AK473*'Laminate Schedule'!$D$83+AL473*'Laminate Schedule'!$D$84+AM473*'Laminate Schedule'!$D$85))</f>
        <v>15.145101562499997</v>
      </c>
      <c r="AO473" s="347">
        <f>AK473*'Laminate Schedule'!$L$12+AL473*'Laminate Schedule'!$L$13+AM473*'Laminate Schedule'!$L$14</f>
        <v>0.88</v>
      </c>
    </row>
    <row r="474" spans="1:41" s="244" customFormat="1">
      <c r="A474" s="567">
        <v>-477</v>
      </c>
      <c r="B474" s="347">
        <f>IF(ABS(A474)&lt;$C$17,$C$15,$C$16)*IF(ABS(A474)&lt;OutlineParameters!$C$46/2,1,0)</f>
        <v>6</v>
      </c>
      <c r="C474" s="347">
        <f t="shared" si="133"/>
        <v>6</v>
      </c>
      <c r="D474" s="348">
        <f t="shared" si="124"/>
        <v>6</v>
      </c>
      <c r="E474" s="349">
        <f>FlexTests!$C$16*($C$36-ABS(A474))*IF(ABS(A474)&lt;$C$36,1,0)/1000</f>
        <v>24.6</v>
      </c>
      <c r="F474" s="349">
        <f>IF(NOT(ISNA(I474)),FlexTests!$C$17*(A475-A474)*I474/1000000*($C$36+A474)/1000*IF(ABS(A474)&lt;$C$31/2-FlexTests!$C$18,0,1),0)</f>
        <v>0</v>
      </c>
      <c r="G474" s="349">
        <f>SUM(F$52:$F473)</f>
        <v>0</v>
      </c>
      <c r="H474" s="348">
        <f>CHOOSE(FlexTests!$C$15,E474,G474)</f>
        <v>24.6</v>
      </c>
      <c r="I474" s="347">
        <f>IF(ISNA(OutlineParameters!T537*2),OutlineParameters!S537*2,OutlineParameters!T537*2)</f>
        <v>307.93810835383448</v>
      </c>
      <c r="J474" s="347">
        <f>IF(ISNA(RockerConcaveParameters!O533),RockerConcaveParameters!N533,RockerConcaveParameters!O533)</f>
        <v>1.3931199489988213</v>
      </c>
      <c r="K474" s="347">
        <f t="shared" si="134"/>
        <v>1.4160311119388631</v>
      </c>
      <c r="L474" s="347">
        <f t="shared" si="135"/>
        <v>73.873862187569969</v>
      </c>
      <c r="M474" s="347">
        <f t="shared" si="136"/>
        <v>0</v>
      </c>
      <c r="N474" s="347">
        <f t="shared" si="125"/>
        <v>3.8333333333333335</v>
      </c>
      <c r="O474" s="347">
        <f t="shared" si="126"/>
        <v>48.720391083566106</v>
      </c>
      <c r="P474" s="350">
        <f t="shared" si="137"/>
        <v>127.84361771640826</v>
      </c>
      <c r="Q474" s="347">
        <f>MIN(IF(H474&gt;0,P474/H474,NA()),FlexTests!$C$20)</f>
        <v>5.1968950291222864</v>
      </c>
      <c r="R474" s="347">
        <f t="shared" si="127"/>
        <v>1.9242258971870977E-4</v>
      </c>
      <c r="S474" s="347">
        <f>SUM(R474:$R$952)</f>
        <v>0.16358584150537694</v>
      </c>
      <c r="T474" s="347">
        <f t="shared" si="128"/>
        <v>1.6358584150537694E-4</v>
      </c>
      <c r="U474" s="350">
        <f>SUM(T474:$T$952)*1000</f>
        <v>43.615319016029744</v>
      </c>
      <c r="V474" s="347">
        <f>R474*IF(ABS(A474)&lt;FlexTests!$C$19,0,1)</f>
        <v>1.9242258971870977E-4</v>
      </c>
      <c r="W474" s="347">
        <f>SUM(V474:$V$951)</f>
        <v>4.6157607681096308E-2</v>
      </c>
      <c r="X474" s="347">
        <f t="shared" si="138"/>
        <v>4.6157607681096308E-2</v>
      </c>
      <c r="Y474" s="350">
        <f>SUM($X474:X$951)</f>
        <v>4.3336461580003487</v>
      </c>
      <c r="Z474" s="347"/>
      <c r="AA474" s="347">
        <f t="shared" si="129"/>
        <v>3.4643733163329404</v>
      </c>
      <c r="AB474" s="347">
        <f t="shared" si="130"/>
        <v>2.5356266836670596</v>
      </c>
      <c r="AC474" s="347">
        <f t="shared" si="139"/>
        <v>8.4412519248438205</v>
      </c>
      <c r="AD474" s="347">
        <f t="shared" si="131"/>
        <v>10.096083417551496</v>
      </c>
      <c r="AE474" s="347">
        <f t="shared" si="132"/>
        <v>7.3894745677032674</v>
      </c>
      <c r="AF474" s="347">
        <f>AD474/'Laminate Schedule'!$E$86/10</f>
        <v>6.6662368528117938E-2</v>
      </c>
      <c r="AG474" s="347">
        <f>AE474/'Laminate Schedule'!$E$90/10</f>
        <v>3.9854186014914882E-2</v>
      </c>
      <c r="AH474" s="347">
        <f t="shared" si="140"/>
        <v>1847.628650123007</v>
      </c>
      <c r="AK474" s="567">
        <f t="shared" si="141"/>
        <v>1</v>
      </c>
      <c r="AL474" s="567">
        <f t="shared" si="142"/>
        <v>1</v>
      </c>
      <c r="AM474" s="567">
        <f t="shared" si="143"/>
        <v>1</v>
      </c>
      <c r="AN474" s="347">
        <f>IF(SUM(AK474:AM474)=0,0,(AK474*'Laminate Schedule'!$D$83*'Laminate Schedule'!$C$83+AL474*'Laminate Schedule'!$D$84*'Laminate Schedule'!$C$84+AM474*'Laminate Schedule'!$D$85*'Laminate Schedule'!$C$85)/(AK474*'Laminate Schedule'!$D$83+AL474*'Laminate Schedule'!$D$84+AM474*'Laminate Schedule'!$D$85))</f>
        <v>15.145101562499997</v>
      </c>
      <c r="AO474" s="347">
        <f>AK474*'Laminate Schedule'!$L$12+AL474*'Laminate Schedule'!$L$13+AM474*'Laminate Schedule'!$L$14</f>
        <v>0.88</v>
      </c>
    </row>
    <row r="475" spans="1:41" s="244" customFormat="1">
      <c r="A475" s="567">
        <v>-476</v>
      </c>
      <c r="B475" s="347">
        <f>IF(ABS(A475)&lt;$C$17,$C$15,$C$16)*IF(ABS(A475)&lt;OutlineParameters!$C$46/2,1,0)</f>
        <v>6</v>
      </c>
      <c r="C475" s="347">
        <f t="shared" si="133"/>
        <v>6</v>
      </c>
      <c r="D475" s="348">
        <f t="shared" si="124"/>
        <v>6</v>
      </c>
      <c r="E475" s="349">
        <f>FlexTests!$C$16*($C$36-ABS(A475))*IF(ABS(A475)&lt;$C$36,1,0)/1000</f>
        <v>24.8</v>
      </c>
      <c r="F475" s="349">
        <f>IF(NOT(ISNA(I475)),FlexTests!$C$17*(A476-A475)*I475/1000000*($C$36+A475)/1000*IF(ABS(A475)&lt;$C$31/2-FlexTests!$C$18,0,1),0)</f>
        <v>0</v>
      </c>
      <c r="G475" s="349">
        <f>SUM(F$52:$F474)</f>
        <v>0</v>
      </c>
      <c r="H475" s="348">
        <f>CHOOSE(FlexTests!$C$15,E475,G475)</f>
        <v>24.8</v>
      </c>
      <c r="I475" s="347">
        <f>IF(ISNA(OutlineParameters!T538*2),OutlineParameters!S538*2,OutlineParameters!T538*2)</f>
        <v>308.40931040388358</v>
      </c>
      <c r="J475" s="347">
        <f>IF(ISNA(RockerConcaveParameters!O534),RockerConcaveParameters!N534,RockerConcaveParameters!O534)</f>
        <v>1.4069001051874646</v>
      </c>
      <c r="K475" s="347">
        <f t="shared" si="134"/>
        <v>1.4463930951494137</v>
      </c>
      <c r="L475" s="347">
        <f t="shared" si="135"/>
        <v>73.986902809576463</v>
      </c>
      <c r="M475" s="347">
        <f t="shared" si="136"/>
        <v>0</v>
      </c>
      <c r="N475" s="347">
        <f t="shared" si="125"/>
        <v>3.8333333333333335</v>
      </c>
      <c r="O475" s="347">
        <f t="shared" si="126"/>
        <v>48.844894429527812</v>
      </c>
      <c r="P475" s="350">
        <f t="shared" si="137"/>
        <v>128.11152366758702</v>
      </c>
      <c r="Q475" s="347">
        <f>MIN(IF(H475&gt;0,P475/H475,NA()),FlexTests!$C$20)</f>
        <v>5.1657872446607671</v>
      </c>
      <c r="R475" s="347">
        <f t="shared" si="127"/>
        <v>1.935813367136976E-4</v>
      </c>
      <c r="S475" s="347">
        <f>SUM(R475:$R$952)</f>
        <v>0.16339341891565826</v>
      </c>
      <c r="T475" s="347">
        <f t="shared" si="128"/>
        <v>1.6339341891565825E-4</v>
      </c>
      <c r="U475" s="350">
        <f>SUM(T475:$T$952)*1000</f>
        <v>43.451733174524371</v>
      </c>
      <c r="V475" s="347">
        <f>R475*IF(ABS(A475)&lt;FlexTests!$C$19,0,1)</f>
        <v>1.935813367136976E-4</v>
      </c>
      <c r="W475" s="347">
        <f>SUM(V475:$V$951)</f>
        <v>4.5965185091377599E-2</v>
      </c>
      <c r="X475" s="347">
        <f t="shared" si="138"/>
        <v>4.5965185091377599E-2</v>
      </c>
      <c r="Y475" s="350">
        <f>SUM($X475:X$951)</f>
        <v>4.287488550319253</v>
      </c>
      <c r="Z475" s="347"/>
      <c r="AA475" s="347">
        <f t="shared" si="129"/>
        <v>3.4689667017291548</v>
      </c>
      <c r="AB475" s="347">
        <f t="shared" si="130"/>
        <v>2.5310332982708452</v>
      </c>
      <c r="AC475" s="347">
        <f t="shared" si="139"/>
        <v>8.4589412054388156</v>
      </c>
      <c r="AD475" s="347">
        <f t="shared" si="131"/>
        <v>10.170347814637651</v>
      </c>
      <c r="AE475" s="347">
        <f t="shared" si="132"/>
        <v>7.4205062161631048</v>
      </c>
      <c r="AF475" s="347">
        <f>AD475/'Laminate Schedule'!$E$86/10</f>
        <v>6.7152721113603639E-2</v>
      </c>
      <c r="AG475" s="347">
        <f>AE475/'Laminate Schedule'!$E$90/10</f>
        <v>4.0021551242135932E-2</v>
      </c>
      <c r="AH475" s="347">
        <f t="shared" si="140"/>
        <v>1850.4558624233014</v>
      </c>
      <c r="AK475" s="567">
        <f t="shared" si="141"/>
        <v>1</v>
      </c>
      <c r="AL475" s="567">
        <f t="shared" si="142"/>
        <v>1</v>
      </c>
      <c r="AM475" s="567">
        <f t="shared" si="143"/>
        <v>1</v>
      </c>
      <c r="AN475" s="347">
        <f>IF(SUM(AK475:AM475)=0,0,(AK475*'Laminate Schedule'!$D$83*'Laminate Schedule'!$C$83+AL475*'Laminate Schedule'!$D$84*'Laminate Schedule'!$C$84+AM475*'Laminate Schedule'!$D$85*'Laminate Schedule'!$C$85)/(AK475*'Laminate Schedule'!$D$83+AL475*'Laminate Schedule'!$D$84+AM475*'Laminate Schedule'!$D$85))</f>
        <v>15.145101562499997</v>
      </c>
      <c r="AO475" s="347">
        <f>AK475*'Laminate Schedule'!$L$12+AL475*'Laminate Schedule'!$L$13+AM475*'Laminate Schedule'!$L$14</f>
        <v>0.88</v>
      </c>
    </row>
    <row r="476" spans="1:41" s="244" customFormat="1">
      <c r="A476" s="567">
        <v>-475</v>
      </c>
      <c r="B476" s="347">
        <f>IF(ABS(A476)&lt;$C$17,$C$15,$C$16)*IF(ABS(A476)&lt;OutlineParameters!$C$46/2,1,0)</f>
        <v>6</v>
      </c>
      <c r="C476" s="347">
        <f t="shared" si="133"/>
        <v>6</v>
      </c>
      <c r="D476" s="348">
        <f t="shared" si="124"/>
        <v>6</v>
      </c>
      <c r="E476" s="349">
        <f>FlexTests!$C$16*($C$36-ABS(A476))*IF(ABS(A476)&lt;$C$36,1,0)/1000</f>
        <v>25</v>
      </c>
      <c r="F476" s="349">
        <f>IF(NOT(ISNA(I476)),FlexTests!$C$17*(A477-A476)*I476/1000000*($C$36+A476)/1000*IF(ABS(A476)&lt;$C$31/2-FlexTests!$C$18,0,1),0)</f>
        <v>0</v>
      </c>
      <c r="G476" s="349">
        <f>SUM(F$52:$F475)</f>
        <v>0</v>
      </c>
      <c r="H476" s="348">
        <f>CHOOSE(FlexTests!$C$15,E476,G476)</f>
        <v>25</v>
      </c>
      <c r="I476" s="347">
        <f>IF(ISNA(OutlineParameters!T539*2),OutlineParameters!S539*2,OutlineParameters!T539*2)</f>
        <v>308.87951625187043</v>
      </c>
      <c r="J476" s="347">
        <f>IF(ISNA(RockerConcaveParameters!O535),RockerConcaveParameters!N535,RockerConcaveParameters!O535)</f>
        <v>1.4207109866915433</v>
      </c>
      <c r="K476" s="347">
        <f t="shared" si="134"/>
        <v>1.4771783089931469</v>
      </c>
      <c r="L476" s="347">
        <f t="shared" si="135"/>
        <v>74.099704444293479</v>
      </c>
      <c r="M476" s="347">
        <f t="shared" si="136"/>
        <v>0</v>
      </c>
      <c r="N476" s="347">
        <f t="shared" si="125"/>
        <v>3.8333333333333335</v>
      </c>
      <c r="O476" s="347">
        <f t="shared" si="126"/>
        <v>48.970040375051049</v>
      </c>
      <c r="P476" s="350">
        <f t="shared" si="137"/>
        <v>128.380256461671</v>
      </c>
      <c r="Q476" s="347">
        <f>MIN(IF(H476&gt;0,P476/H476,NA()),FlexTests!$C$20)</f>
        <v>5.1352102584668398</v>
      </c>
      <c r="R476" s="347">
        <f t="shared" si="127"/>
        <v>1.9473399328707495E-4</v>
      </c>
      <c r="S476" s="347">
        <f>SUM(R476:$R$952)</f>
        <v>0.16319983757894455</v>
      </c>
      <c r="T476" s="347">
        <f t="shared" si="128"/>
        <v>1.6319983757894454E-4</v>
      </c>
      <c r="U476" s="350">
        <f>SUM(T476:$T$952)*1000</f>
        <v>43.288339755608717</v>
      </c>
      <c r="V476" s="347">
        <f>R476*IF(ABS(A476)&lt;FlexTests!$C$19,0,1)</f>
        <v>1.9473399328707495E-4</v>
      </c>
      <c r="W476" s="347">
        <f>SUM(V476:$V$951)</f>
        <v>4.5771603754663902E-2</v>
      </c>
      <c r="X476" s="347">
        <f t="shared" si="138"/>
        <v>4.5771603754663902E-2</v>
      </c>
      <c r="Y476" s="350">
        <f>SUM($X476:X$951)</f>
        <v>4.2415233652278763</v>
      </c>
      <c r="Z476" s="347"/>
      <c r="AA476" s="347">
        <f t="shared" si="129"/>
        <v>3.4735703288971811</v>
      </c>
      <c r="AB476" s="347">
        <f t="shared" si="130"/>
        <v>2.5264296711028189</v>
      </c>
      <c r="AC476" s="347">
        <f t="shared" si="139"/>
        <v>8.4766850807753382</v>
      </c>
      <c r="AD476" s="347">
        <f t="shared" si="131"/>
        <v>10.244483237837425</v>
      </c>
      <c r="AE476" s="347">
        <f t="shared" si="132"/>
        <v>7.4511133981862336</v>
      </c>
      <c r="AF476" s="347">
        <f>AD476/'Laminate Schedule'!$E$86/10</f>
        <v>6.7642222110964642E-2</v>
      </c>
      <c r="AG476" s="347">
        <f>AE476/'Laminate Schedule'!$E$90/10</f>
        <v>4.0186627163917105E-2</v>
      </c>
      <c r="AH476" s="347">
        <f t="shared" si="140"/>
        <v>1853.2770975112226</v>
      </c>
      <c r="AK476" s="567">
        <f t="shared" si="141"/>
        <v>1</v>
      </c>
      <c r="AL476" s="567">
        <f t="shared" si="142"/>
        <v>1</v>
      </c>
      <c r="AM476" s="567">
        <f t="shared" si="143"/>
        <v>1</v>
      </c>
      <c r="AN476" s="347">
        <f>IF(SUM(AK476:AM476)=0,0,(AK476*'Laminate Schedule'!$D$83*'Laminate Schedule'!$C$83+AL476*'Laminate Schedule'!$D$84*'Laminate Schedule'!$C$84+AM476*'Laminate Schedule'!$D$85*'Laminate Schedule'!$C$85)/(AK476*'Laminate Schedule'!$D$83+AL476*'Laminate Schedule'!$D$84+AM476*'Laminate Schedule'!$D$85))</f>
        <v>15.145101562499997</v>
      </c>
      <c r="AO476" s="347">
        <f>AK476*'Laminate Schedule'!$L$12+AL476*'Laminate Schedule'!$L$13+AM476*'Laminate Schedule'!$L$14</f>
        <v>0.88</v>
      </c>
    </row>
    <row r="477" spans="1:41" s="244" customFormat="1">
      <c r="A477" s="567">
        <v>-474</v>
      </c>
      <c r="B477" s="347">
        <f>IF(ABS(A477)&lt;$C$17,$C$15,$C$16)*IF(ABS(A477)&lt;OutlineParameters!$C$46/2,1,0)</f>
        <v>6</v>
      </c>
      <c r="C477" s="347">
        <f t="shared" si="133"/>
        <v>6</v>
      </c>
      <c r="D477" s="348">
        <f t="shared" si="124"/>
        <v>6</v>
      </c>
      <c r="E477" s="349">
        <f>FlexTests!$C$16*($C$36-ABS(A477))*IF(ABS(A477)&lt;$C$36,1,0)/1000</f>
        <v>25.2</v>
      </c>
      <c r="F477" s="349">
        <f>IF(NOT(ISNA(I477)),FlexTests!$C$17*(A478-A477)*I477/1000000*($C$36+A477)/1000*IF(ABS(A477)&lt;$C$31/2-FlexTests!$C$18,0,1),0)</f>
        <v>0</v>
      </c>
      <c r="G477" s="349">
        <f>SUM(F$52:$F476)</f>
        <v>0</v>
      </c>
      <c r="H477" s="348">
        <f>CHOOSE(FlexTests!$C$15,E477,G477)</f>
        <v>25.2</v>
      </c>
      <c r="I477" s="347">
        <f>IF(ISNA(OutlineParameters!T540*2),OutlineParameters!S540*2,OutlineParameters!T540*2)</f>
        <v>309.34872180716513</v>
      </c>
      <c r="J477" s="347">
        <f>IF(ISNA(RockerConcaveParameters!O536),RockerConcaveParameters!N536,RockerConcaveParameters!O536)</f>
        <v>1.4345522692070836</v>
      </c>
      <c r="K477" s="347">
        <f t="shared" si="134"/>
        <v>1.5083892023001464</v>
      </c>
      <c r="L477" s="347">
        <f t="shared" si="135"/>
        <v>74.212266110385329</v>
      </c>
      <c r="M477" s="347">
        <f t="shared" si="136"/>
        <v>0</v>
      </c>
      <c r="N477" s="347">
        <f t="shared" si="125"/>
        <v>3.8333333333333335</v>
      </c>
      <c r="O477" s="347">
        <f t="shared" si="126"/>
        <v>49.095832823564614</v>
      </c>
      <c r="P477" s="350">
        <f t="shared" si="137"/>
        <v>128.64982146958343</v>
      </c>
      <c r="Q477" s="347">
        <f>MIN(IF(H477&gt;0,P477/H477,NA()),FlexTests!$C$20)</f>
        <v>5.1051516456183901</v>
      </c>
      <c r="R477" s="347">
        <f t="shared" si="127"/>
        <v>1.9588056720279255E-4</v>
      </c>
      <c r="S477" s="347">
        <f>SUM(R477:$R$952)</f>
        <v>0.16300510358565751</v>
      </c>
      <c r="T477" s="347">
        <f t="shared" si="128"/>
        <v>1.630051035856575E-4</v>
      </c>
      <c r="U477" s="350">
        <f>SUM(T477:$T$952)*1000</f>
        <v>43.125139918029767</v>
      </c>
      <c r="V477" s="347">
        <f>R477*IF(ABS(A477)&lt;FlexTests!$C$19,0,1)</f>
        <v>1.9588056720279255E-4</v>
      </c>
      <c r="W477" s="347">
        <f>SUM(V477:$V$951)</f>
        <v>4.5576869761376829E-2</v>
      </c>
      <c r="X477" s="347">
        <f t="shared" si="138"/>
        <v>4.5576869761376829E-2</v>
      </c>
      <c r="Y477" s="350">
        <f>SUM($X477:X$951)</f>
        <v>4.195751761473212</v>
      </c>
      <c r="Z477" s="347"/>
      <c r="AA477" s="347">
        <f t="shared" si="129"/>
        <v>3.4781840897356946</v>
      </c>
      <c r="AB477" s="347">
        <f t="shared" si="130"/>
        <v>2.5218159102643054</v>
      </c>
      <c r="AC477" s="347">
        <f t="shared" si="139"/>
        <v>8.4944839054844365</v>
      </c>
      <c r="AD477" s="347">
        <f t="shared" si="131"/>
        <v>10.318489037897688</v>
      </c>
      <c r="AE477" s="347">
        <f t="shared" si="132"/>
        <v>7.4812974685407072</v>
      </c>
      <c r="AF477" s="347">
        <f>AD477/'Laminate Schedule'!$E$86/10</f>
        <v>6.8130867233315656E-2</v>
      </c>
      <c r="AG477" s="347">
        <f>AE477/'Laminate Schedule'!$E$90/10</f>
        <v>4.0349421087026625E-2</v>
      </c>
      <c r="AH477" s="347">
        <f t="shared" si="140"/>
        <v>1856.0923308429908</v>
      </c>
      <c r="AK477" s="567">
        <f t="shared" si="141"/>
        <v>1</v>
      </c>
      <c r="AL477" s="567">
        <f t="shared" si="142"/>
        <v>1</v>
      </c>
      <c r="AM477" s="567">
        <f t="shared" si="143"/>
        <v>1</v>
      </c>
      <c r="AN477" s="347">
        <f>IF(SUM(AK477:AM477)=0,0,(AK477*'Laminate Schedule'!$D$83*'Laminate Schedule'!$C$83+AL477*'Laminate Schedule'!$D$84*'Laminate Schedule'!$C$84+AM477*'Laminate Schedule'!$D$85*'Laminate Schedule'!$C$85)/(AK477*'Laminate Schedule'!$D$83+AL477*'Laminate Schedule'!$D$84+AM477*'Laminate Schedule'!$D$85))</f>
        <v>15.145101562499997</v>
      </c>
      <c r="AO477" s="347">
        <f>AK477*'Laminate Schedule'!$L$12+AL477*'Laminate Schedule'!$L$13+AM477*'Laminate Schedule'!$L$14</f>
        <v>0.88</v>
      </c>
    </row>
    <row r="478" spans="1:41" s="244" customFormat="1">
      <c r="A478" s="567">
        <v>-473</v>
      </c>
      <c r="B478" s="347">
        <f>IF(ABS(A478)&lt;$C$17,$C$15,$C$16)*IF(ABS(A478)&lt;OutlineParameters!$C$46/2,1,0)</f>
        <v>6</v>
      </c>
      <c r="C478" s="347">
        <f t="shared" si="133"/>
        <v>6</v>
      </c>
      <c r="D478" s="348">
        <f t="shared" si="124"/>
        <v>6</v>
      </c>
      <c r="E478" s="349">
        <f>FlexTests!$C$16*($C$36-ABS(A478))*IF(ABS(A478)&lt;$C$36,1,0)/1000</f>
        <v>25.4</v>
      </c>
      <c r="F478" s="349">
        <f>IF(NOT(ISNA(I478)),FlexTests!$C$17*(A479-A478)*I478/1000000*($C$36+A478)/1000*IF(ABS(A478)&lt;$C$31/2-FlexTests!$C$18,0,1),0)</f>
        <v>0</v>
      </c>
      <c r="G478" s="349">
        <f>SUM(F$52:$F477)</f>
        <v>0</v>
      </c>
      <c r="H478" s="348">
        <f>CHOOSE(FlexTests!$C$15,E478,G478)</f>
        <v>25.4</v>
      </c>
      <c r="I478" s="347">
        <f>IF(ISNA(OutlineParameters!T541*2),OutlineParameters!S541*2,OutlineParameters!T541*2)</f>
        <v>309.81690009095462</v>
      </c>
      <c r="J478" s="347">
        <f>IF(ISNA(RockerConcaveParameters!O537),RockerConcaveParameters!N537,RockerConcaveParameters!O537)</f>
        <v>1.4484234272446843</v>
      </c>
      <c r="K478" s="347">
        <f t="shared" si="134"/>
        <v>1.5400276590530797</v>
      </c>
      <c r="L478" s="347">
        <f t="shared" si="135"/>
        <v>74.324581335677735</v>
      </c>
      <c r="M478" s="347">
        <f t="shared" si="136"/>
        <v>0</v>
      </c>
      <c r="N478" s="347">
        <f t="shared" si="125"/>
        <v>3.8333333333333335</v>
      </c>
      <c r="O478" s="347">
        <f t="shared" si="126"/>
        <v>49.222271334050859</v>
      </c>
      <c r="P478" s="350">
        <f t="shared" si="137"/>
        <v>128.920213662115</v>
      </c>
      <c r="Q478" s="347">
        <f>MIN(IF(H478&gt;0,P478/H478,NA()),FlexTests!$C$20)</f>
        <v>5.0755989630753939</v>
      </c>
      <c r="R478" s="347">
        <f t="shared" si="127"/>
        <v>1.970210820978816E-4</v>
      </c>
      <c r="S478" s="347">
        <f>SUM(R478:$R$952)</f>
        <v>0.16280922301845471</v>
      </c>
      <c r="T478" s="347">
        <f t="shared" si="128"/>
        <v>1.628092230184547E-4</v>
      </c>
      <c r="U478" s="350">
        <f>SUM(T478:$T$952)*1000</f>
        <v>42.962134814444106</v>
      </c>
      <c r="V478" s="347">
        <f>R478*IF(ABS(A478)&lt;FlexTests!$C$19,0,1)</f>
        <v>1.970210820978816E-4</v>
      </c>
      <c r="W478" s="347">
        <f>SUM(V478:$V$951)</f>
        <v>4.5380989194174028E-2</v>
      </c>
      <c r="X478" s="347">
        <f t="shared" si="138"/>
        <v>4.5380989194174028E-2</v>
      </c>
      <c r="Y478" s="350">
        <f>SUM($X478:X$951)</f>
        <v>4.1501748917118357</v>
      </c>
      <c r="Z478" s="347"/>
      <c r="AA478" s="347">
        <f t="shared" si="129"/>
        <v>3.4828078090815615</v>
      </c>
      <c r="AB478" s="347">
        <f t="shared" si="130"/>
        <v>2.5171921909184385</v>
      </c>
      <c r="AC478" s="347">
        <f t="shared" si="139"/>
        <v>8.5123373474977342</v>
      </c>
      <c r="AD478" s="347">
        <f t="shared" si="131"/>
        <v>10.392365191762064</v>
      </c>
      <c r="AE478" s="347">
        <f t="shared" si="132"/>
        <v>7.5110605981943381</v>
      </c>
      <c r="AF478" s="347">
        <f>AD478/'Laminate Schedule'!$E$86/10</f>
        <v>6.8618656328420152E-2</v>
      </c>
      <c r="AG478" s="347">
        <f>AE478/'Laminate Schedule'!$E$90/10</f>
        <v>4.0509944720301748E-2</v>
      </c>
      <c r="AH478" s="347">
        <f t="shared" si="140"/>
        <v>1858.9014005457277</v>
      </c>
      <c r="AK478" s="567">
        <f t="shared" si="141"/>
        <v>1</v>
      </c>
      <c r="AL478" s="567">
        <f t="shared" si="142"/>
        <v>1</v>
      </c>
      <c r="AM478" s="567">
        <f t="shared" si="143"/>
        <v>1</v>
      </c>
      <c r="AN478" s="347">
        <f>IF(SUM(AK478:AM478)=0,0,(AK478*'Laminate Schedule'!$D$83*'Laminate Schedule'!$C$83+AL478*'Laminate Schedule'!$D$84*'Laminate Schedule'!$C$84+AM478*'Laminate Schedule'!$D$85*'Laminate Schedule'!$C$85)/(AK478*'Laminate Schedule'!$D$83+AL478*'Laminate Schedule'!$D$84+AM478*'Laminate Schedule'!$D$85))</f>
        <v>15.145101562499997</v>
      </c>
      <c r="AO478" s="347">
        <f>AK478*'Laminate Schedule'!$L$12+AL478*'Laminate Schedule'!$L$13+AM478*'Laminate Schedule'!$L$14</f>
        <v>0.88</v>
      </c>
    </row>
    <row r="479" spans="1:41" s="244" customFormat="1">
      <c r="A479" s="567">
        <v>-472</v>
      </c>
      <c r="B479" s="347">
        <f>IF(ABS(A479)&lt;$C$17,$C$15,$C$16)*IF(ABS(A479)&lt;OutlineParameters!$C$46/2,1,0)</f>
        <v>6</v>
      </c>
      <c r="C479" s="347">
        <f t="shared" si="133"/>
        <v>6</v>
      </c>
      <c r="D479" s="348">
        <f t="shared" si="124"/>
        <v>6</v>
      </c>
      <c r="E479" s="349">
        <f>FlexTests!$C$16*($C$36-ABS(A479))*IF(ABS(A479)&lt;$C$36,1,0)/1000</f>
        <v>25.6</v>
      </c>
      <c r="F479" s="349">
        <f>IF(NOT(ISNA(I479)),FlexTests!$C$17*(A480-A479)*I479/1000000*($C$36+A479)/1000*IF(ABS(A479)&lt;$C$31/2-FlexTests!$C$18,0,1),0)</f>
        <v>0</v>
      </c>
      <c r="G479" s="349">
        <f>SUM(F$52:$F478)</f>
        <v>0</v>
      </c>
      <c r="H479" s="348">
        <f>CHOOSE(FlexTests!$C$15,E479,G479)</f>
        <v>25.6</v>
      </c>
      <c r="I479" s="347">
        <f>IF(ISNA(OutlineParameters!T542*2),OutlineParameters!S542*2,OutlineParameters!T542*2)</f>
        <v>310.28404701260899</v>
      </c>
      <c r="J479" s="347">
        <f>IF(ISNA(RockerConcaveParameters!O538),RockerConcaveParameters!N538,RockerConcaveParameters!O538)</f>
        <v>1.462324128568292</v>
      </c>
      <c r="K479" s="347">
        <f t="shared" si="134"/>
        <v>1.5720960432625286</v>
      </c>
      <c r="L479" s="347">
        <f t="shared" si="135"/>
        <v>74.436649138835065</v>
      </c>
      <c r="M479" s="347">
        <f t="shared" si="136"/>
        <v>0</v>
      </c>
      <c r="N479" s="347">
        <f t="shared" si="125"/>
        <v>3.8333333333333335</v>
      </c>
      <c r="O479" s="347">
        <f t="shared" si="126"/>
        <v>49.349359652036576</v>
      </c>
      <c r="P479" s="350">
        <f t="shared" si="137"/>
        <v>129.19143816746751</v>
      </c>
      <c r="Q479" s="347">
        <f>MIN(IF(H479&gt;0,P479/H479,NA()),FlexTests!$C$20)</f>
        <v>5.0465405534166994</v>
      </c>
      <c r="R479" s="347">
        <f t="shared" si="127"/>
        <v>1.98155546243052E-4</v>
      </c>
      <c r="S479" s="347">
        <f>SUM(R479:$R$952)</f>
        <v>0.16261220193635684</v>
      </c>
      <c r="T479" s="347">
        <f t="shared" si="128"/>
        <v>1.6261220193635684E-4</v>
      </c>
      <c r="U479" s="350">
        <f>SUM(T479:$T$952)*1000</f>
        <v>42.799325591425649</v>
      </c>
      <c r="V479" s="347">
        <f>R479*IF(ABS(A479)&lt;FlexTests!$C$19,0,1)</f>
        <v>1.98155546243052E-4</v>
      </c>
      <c r="W479" s="347">
        <f>SUM(V479:$V$951)</f>
        <v>4.5183968112076152E-2</v>
      </c>
      <c r="X479" s="347">
        <f t="shared" si="138"/>
        <v>4.5183968112076152E-2</v>
      </c>
      <c r="Y479" s="350">
        <f>SUM($X479:X$951)</f>
        <v>4.1047939025176614</v>
      </c>
      <c r="Z479" s="347"/>
      <c r="AA479" s="347">
        <f t="shared" si="129"/>
        <v>3.4874413761894307</v>
      </c>
      <c r="AB479" s="347">
        <f t="shared" si="130"/>
        <v>2.5125586238105693</v>
      </c>
      <c r="AC479" s="347">
        <f t="shared" si="139"/>
        <v>8.5302457454198759</v>
      </c>
      <c r="AD479" s="347">
        <f t="shared" si="131"/>
        <v>10.466111047080387</v>
      </c>
      <c r="AE479" s="347">
        <f t="shared" si="132"/>
        <v>7.5404041910617368</v>
      </c>
      <c r="AF479" s="347">
        <f>AD479/'Laminate Schedule'!$E$86/10</f>
        <v>6.9105585088943766E-2</v>
      </c>
      <c r="AG479" s="347">
        <f>AE479/'Laminate Schedule'!$E$90/10</f>
        <v>4.0668205635576368E-2</v>
      </c>
      <c r="AH479" s="347">
        <f t="shared" si="140"/>
        <v>1861.704282075654</v>
      </c>
      <c r="AK479" s="567">
        <f t="shared" si="141"/>
        <v>1</v>
      </c>
      <c r="AL479" s="567">
        <f t="shared" si="142"/>
        <v>1</v>
      </c>
      <c r="AM479" s="567">
        <f t="shared" si="143"/>
        <v>1</v>
      </c>
      <c r="AN479" s="347">
        <f>IF(SUM(AK479:AM479)=0,0,(AK479*'Laminate Schedule'!$D$83*'Laminate Schedule'!$C$83+AL479*'Laminate Schedule'!$D$84*'Laminate Schedule'!$C$84+AM479*'Laminate Schedule'!$D$85*'Laminate Schedule'!$C$85)/(AK479*'Laminate Schedule'!$D$83+AL479*'Laminate Schedule'!$D$84+AM479*'Laminate Schedule'!$D$85))</f>
        <v>15.145101562499997</v>
      </c>
      <c r="AO479" s="347">
        <f>AK479*'Laminate Schedule'!$L$12+AL479*'Laminate Schedule'!$L$13+AM479*'Laminate Schedule'!$L$14</f>
        <v>0.88</v>
      </c>
    </row>
    <row r="480" spans="1:41" s="244" customFormat="1">
      <c r="A480" s="567">
        <v>-471</v>
      </c>
      <c r="B480" s="347">
        <f>IF(ABS(A480)&lt;$C$17,$C$15,$C$16)*IF(ABS(A480)&lt;OutlineParameters!$C$46/2,1,0)</f>
        <v>6</v>
      </c>
      <c r="C480" s="347">
        <f t="shared" si="133"/>
        <v>6</v>
      </c>
      <c r="D480" s="348">
        <f t="shared" si="124"/>
        <v>6</v>
      </c>
      <c r="E480" s="349">
        <f>FlexTests!$C$16*($C$36-ABS(A480))*IF(ABS(A480)&lt;$C$36,1,0)/1000</f>
        <v>25.8</v>
      </c>
      <c r="F480" s="349">
        <f>IF(NOT(ISNA(I480)),FlexTests!$C$17*(A481-A480)*I480/1000000*($C$36+A480)/1000*IF(ABS(A480)&lt;$C$31/2-FlexTests!$C$18,0,1),0)</f>
        <v>0</v>
      </c>
      <c r="G480" s="349">
        <f>SUM(F$52:$F479)</f>
        <v>0</v>
      </c>
      <c r="H480" s="348">
        <f>CHOOSE(FlexTests!$C$15,E480,G480)</f>
        <v>25.8</v>
      </c>
      <c r="I480" s="347">
        <f>IF(ISNA(OutlineParameters!T543*2),OutlineParameters!S543*2,OutlineParameters!T543*2)</f>
        <v>310.7501508521039</v>
      </c>
      <c r="J480" s="347">
        <f>IF(ISNA(RockerConcaveParameters!O539),RockerConcaveParameters!N539,RockerConcaveParameters!O539)</f>
        <v>1.4762539717851471</v>
      </c>
      <c r="K480" s="347">
        <f t="shared" si="134"/>
        <v>1.6045965041327535</v>
      </c>
      <c r="L480" s="347">
        <f t="shared" si="135"/>
        <v>74.548466708242159</v>
      </c>
      <c r="M480" s="347">
        <f t="shared" si="136"/>
        <v>0</v>
      </c>
      <c r="N480" s="347">
        <f t="shared" si="125"/>
        <v>3.8333333333333335</v>
      </c>
      <c r="O480" s="347">
        <f t="shared" si="126"/>
        <v>49.477100025524791</v>
      </c>
      <c r="P480" s="350">
        <f t="shared" si="137"/>
        <v>129.46349657123304</v>
      </c>
      <c r="Q480" s="347">
        <f>MIN(IF(H480&gt;0,P480/H480,NA()),FlexTests!$C$20)</f>
        <v>5.0179649833811251</v>
      </c>
      <c r="R480" s="347">
        <f t="shared" si="127"/>
        <v>1.992839733461424E-4</v>
      </c>
      <c r="S480" s="347">
        <f>SUM(R480:$R$952)</f>
        <v>0.16241404639011378</v>
      </c>
      <c r="T480" s="347">
        <f t="shared" si="128"/>
        <v>1.6241404639011378E-4</v>
      </c>
      <c r="U480" s="350">
        <f>SUM(T480:$T$952)*1000</f>
        <v>42.636713389489302</v>
      </c>
      <c r="V480" s="347">
        <f>R480*IF(ABS(A480)&lt;FlexTests!$C$19,0,1)</f>
        <v>1.992839733461424E-4</v>
      </c>
      <c r="W480" s="347">
        <f>SUM(V480:$V$951)</f>
        <v>4.4985812565833096E-2</v>
      </c>
      <c r="X480" s="347">
        <f t="shared" si="138"/>
        <v>4.4985812565833096E-2</v>
      </c>
      <c r="Y480" s="350">
        <f>SUM($X480:X$951)</f>
        <v>4.0596099344055867</v>
      </c>
      <c r="Z480" s="347"/>
      <c r="AA480" s="347">
        <f t="shared" si="129"/>
        <v>3.4920846572617155</v>
      </c>
      <c r="AB480" s="347">
        <f t="shared" si="130"/>
        <v>2.5079153427382845</v>
      </c>
      <c r="AC480" s="347">
        <f t="shared" si="139"/>
        <v>8.5482092039442588</v>
      </c>
      <c r="AD480" s="347">
        <f t="shared" si="131"/>
        <v>10.539726158758592</v>
      </c>
      <c r="AE480" s="347">
        <f t="shared" si="132"/>
        <v>7.5693299378766197</v>
      </c>
      <c r="AF480" s="347">
        <f>AD480/'Laminate Schedule'!$E$86/10</f>
        <v>6.9591650576021652E-2</v>
      </c>
      <c r="AG480" s="347">
        <f>AE480/'Laminate Schedule'!$E$90/10</f>
        <v>4.0824212951606549E-2</v>
      </c>
      <c r="AH480" s="347">
        <f t="shared" si="140"/>
        <v>1864.5009051126235</v>
      </c>
      <c r="AK480" s="567">
        <f t="shared" si="141"/>
        <v>1</v>
      </c>
      <c r="AL480" s="567">
        <f t="shared" si="142"/>
        <v>1</v>
      </c>
      <c r="AM480" s="567">
        <f t="shared" si="143"/>
        <v>1</v>
      </c>
      <c r="AN480" s="347">
        <f>IF(SUM(AK480:AM480)=0,0,(AK480*'Laminate Schedule'!$D$83*'Laminate Schedule'!$C$83+AL480*'Laminate Schedule'!$D$84*'Laminate Schedule'!$C$84+AM480*'Laminate Schedule'!$D$85*'Laminate Schedule'!$C$85)/(AK480*'Laminate Schedule'!$D$83+AL480*'Laminate Schedule'!$D$84+AM480*'Laminate Schedule'!$D$85))</f>
        <v>15.145101562499997</v>
      </c>
      <c r="AO480" s="347">
        <f>AK480*'Laminate Schedule'!$L$12+AL480*'Laminate Schedule'!$L$13+AM480*'Laminate Schedule'!$L$14</f>
        <v>0.88</v>
      </c>
    </row>
    <row r="481" spans="1:41" s="244" customFormat="1">
      <c r="A481" s="567">
        <v>-470</v>
      </c>
      <c r="B481" s="347">
        <f>IF(ABS(A481)&lt;$C$17,$C$15,$C$16)*IF(ABS(A481)&lt;OutlineParameters!$C$46/2,1,0)</f>
        <v>6</v>
      </c>
      <c r="C481" s="347">
        <f t="shared" si="133"/>
        <v>6</v>
      </c>
      <c r="D481" s="348">
        <f t="shared" si="124"/>
        <v>6</v>
      </c>
      <c r="E481" s="349">
        <f>FlexTests!$C$16*($C$36-ABS(A481))*IF(ABS(A481)&lt;$C$36,1,0)/1000</f>
        <v>26</v>
      </c>
      <c r="F481" s="349">
        <f>IF(NOT(ISNA(I481)),FlexTests!$C$17*(A482-A481)*I481/1000000*($C$36+A481)/1000*IF(ABS(A481)&lt;$C$31/2-FlexTests!$C$18,0,1),0)</f>
        <v>0</v>
      </c>
      <c r="G481" s="349">
        <f>SUM(F$52:$F480)</f>
        <v>0</v>
      </c>
      <c r="H481" s="348">
        <f>CHOOSE(FlexTests!$C$15,E481,G481)</f>
        <v>26</v>
      </c>
      <c r="I481" s="347">
        <f>IF(ISNA(OutlineParameters!T544*2),OutlineParameters!S544*2,OutlineParameters!T544*2)</f>
        <v>311.21519988941532</v>
      </c>
      <c r="J481" s="347">
        <f>IF(ISNA(RockerConcaveParameters!O540),RockerConcaveParameters!N540,RockerConcaveParameters!O540)</f>
        <v>1.4902125518287082</v>
      </c>
      <c r="K481" s="347">
        <f t="shared" si="134"/>
        <v>1.6375311477312728</v>
      </c>
      <c r="L481" s="347">
        <f t="shared" si="135"/>
        <v>74.660031232283899</v>
      </c>
      <c r="M481" s="347">
        <f t="shared" si="136"/>
        <v>0</v>
      </c>
      <c r="N481" s="347">
        <f t="shared" si="125"/>
        <v>3.8333333333333335</v>
      </c>
      <c r="O481" s="347">
        <f t="shared" si="126"/>
        <v>49.605494622252095</v>
      </c>
      <c r="P481" s="350">
        <f t="shared" si="137"/>
        <v>129.73639033560059</v>
      </c>
      <c r="Q481" s="347">
        <f>MIN(IF(H481&gt;0,P481/H481,NA()),FlexTests!$C$20)</f>
        <v>4.9898611667538688</v>
      </c>
      <c r="R481" s="347">
        <f t="shared" si="127"/>
        <v>2.0040637736831973E-4</v>
      </c>
      <c r="S481" s="347">
        <f>SUM(R481:$R$952)</f>
        <v>0.16221476241676763</v>
      </c>
      <c r="T481" s="347">
        <f t="shared" si="128"/>
        <v>1.6221476241676762E-4</v>
      </c>
      <c r="U481" s="350">
        <f>SUM(T481:$T$952)*1000</f>
        <v>42.474299343099197</v>
      </c>
      <c r="V481" s="347">
        <f>R481*IF(ABS(A481)&lt;FlexTests!$C$19,0,1)</f>
        <v>2.0040637736831973E-4</v>
      </c>
      <c r="W481" s="347">
        <f>SUM(V481:$V$951)</f>
        <v>4.4786528592486954E-2</v>
      </c>
      <c r="X481" s="347">
        <f t="shared" si="138"/>
        <v>4.4786528592486954E-2</v>
      </c>
      <c r="Y481" s="350">
        <f>SUM($X481:X$951)</f>
        <v>4.0146241218397538</v>
      </c>
      <c r="Z481" s="347"/>
      <c r="AA481" s="347">
        <f t="shared" si="129"/>
        <v>3.4967375172762361</v>
      </c>
      <c r="AB481" s="347">
        <f t="shared" si="130"/>
        <v>2.5032624827237639</v>
      </c>
      <c r="AC481" s="347">
        <f t="shared" si="139"/>
        <v>8.5662278196162216</v>
      </c>
      <c r="AD481" s="347">
        <f t="shared" si="131"/>
        <v>10.613210080753522</v>
      </c>
      <c r="AE481" s="347">
        <f t="shared" si="132"/>
        <v>7.597839553341899</v>
      </c>
      <c r="AF481" s="347">
        <f>AD481/'Laminate Schedule'!$E$86/10</f>
        <v>7.0076849844522282E-2</v>
      </c>
      <c r="AG481" s="347">
        <f>AE481/'Laminate Schedule'!$E$90/10</f>
        <v>4.0977975916423152E-2</v>
      </c>
      <c r="AH481" s="347">
        <f t="shared" si="140"/>
        <v>1867.2911993364919</v>
      </c>
      <c r="AK481" s="567">
        <f t="shared" si="141"/>
        <v>1</v>
      </c>
      <c r="AL481" s="567">
        <f t="shared" si="142"/>
        <v>1</v>
      </c>
      <c r="AM481" s="567">
        <f t="shared" si="143"/>
        <v>1</v>
      </c>
      <c r="AN481" s="347">
        <f>IF(SUM(AK481:AM481)=0,0,(AK481*'Laminate Schedule'!$D$83*'Laminate Schedule'!$C$83+AL481*'Laminate Schedule'!$D$84*'Laminate Schedule'!$C$84+AM481*'Laminate Schedule'!$D$85*'Laminate Schedule'!$C$85)/(AK481*'Laminate Schedule'!$D$83+AL481*'Laminate Schedule'!$D$84+AM481*'Laminate Schedule'!$D$85))</f>
        <v>15.145101562499997</v>
      </c>
      <c r="AO481" s="347">
        <f>AK481*'Laminate Schedule'!$L$12+AL481*'Laminate Schedule'!$L$13+AM481*'Laminate Schedule'!$L$14</f>
        <v>0.88</v>
      </c>
    </row>
    <row r="482" spans="1:41" s="244" customFormat="1">
      <c r="A482" s="567">
        <v>-469</v>
      </c>
      <c r="B482" s="347">
        <f>IF(ABS(A482)&lt;$C$17,$C$15,$C$16)*IF(ABS(A482)&lt;OutlineParameters!$C$46/2,1,0)</f>
        <v>6</v>
      </c>
      <c r="C482" s="347">
        <f t="shared" si="133"/>
        <v>6</v>
      </c>
      <c r="D482" s="348">
        <f t="shared" si="124"/>
        <v>6</v>
      </c>
      <c r="E482" s="349">
        <f>FlexTests!$C$16*($C$36-ABS(A482))*IF(ABS(A482)&lt;$C$36,1,0)/1000</f>
        <v>26.2</v>
      </c>
      <c r="F482" s="349">
        <f>IF(NOT(ISNA(I482)),FlexTests!$C$17*(A483-A482)*I482/1000000*($C$36+A482)/1000*IF(ABS(A482)&lt;$C$31/2-FlexTests!$C$18,0,1),0)</f>
        <v>0</v>
      </c>
      <c r="G482" s="349">
        <f>SUM(F$52:$F481)</f>
        <v>0</v>
      </c>
      <c r="H482" s="348">
        <f>CHOOSE(FlexTests!$C$15,E482,G482)</f>
        <v>26.2</v>
      </c>
      <c r="I482" s="347">
        <f>IF(ISNA(OutlineParameters!T545*2),OutlineParameters!S545*2,OutlineParameters!T545*2)</f>
        <v>311.67919003391336</v>
      </c>
      <c r="J482" s="347">
        <f>IF(ISNA(RockerConcaveParameters!O541),RockerConcaveParameters!N541,RockerConcaveParameters!O541)</f>
        <v>1.5041995286193899</v>
      </c>
      <c r="K482" s="347">
        <f t="shared" si="134"/>
        <v>1.6709022294378966</v>
      </c>
      <c r="L482" s="347">
        <f t="shared" si="135"/>
        <v>74.771341729624666</v>
      </c>
      <c r="M482" s="347">
        <f t="shared" si="136"/>
        <v>0</v>
      </c>
      <c r="N482" s="347">
        <f t="shared" si="125"/>
        <v>3.8333333333333335</v>
      </c>
      <c r="O482" s="347">
        <f t="shared" si="126"/>
        <v>49.734546985413843</v>
      </c>
      <c r="P482" s="350">
        <f t="shared" si="137"/>
        <v>130.01012427780972</v>
      </c>
      <c r="Q482" s="347">
        <f>MIN(IF(H482&gt;0,P482/H482,NA()),FlexTests!$C$20)</f>
        <v>4.9622184838858674</v>
      </c>
      <c r="R482" s="347">
        <f t="shared" si="127"/>
        <v>2.0152276713477342E-4</v>
      </c>
      <c r="S482" s="347">
        <f>SUM(R482:$R$952)</f>
        <v>0.16201435603939932</v>
      </c>
      <c r="T482" s="347">
        <f t="shared" si="128"/>
        <v>1.6201435603939931E-4</v>
      </c>
      <c r="U482" s="350">
        <f>SUM(T482:$T$952)*1000</f>
        <v>42.312084580682424</v>
      </c>
      <c r="V482" s="347">
        <f>R482*IF(ABS(A482)&lt;FlexTests!$C$19,0,1)</f>
        <v>2.0152276713477342E-4</v>
      </c>
      <c r="W482" s="347">
        <f>SUM(V482:$V$951)</f>
        <v>4.4586122215118637E-2</v>
      </c>
      <c r="X482" s="347">
        <f t="shared" si="138"/>
        <v>4.4586122215118637E-2</v>
      </c>
      <c r="Y482" s="350">
        <f>SUM($X482:X$951)</f>
        <v>3.9698375932472674</v>
      </c>
      <c r="Z482" s="347"/>
      <c r="AA482" s="347">
        <f t="shared" si="129"/>
        <v>3.5013998428731297</v>
      </c>
      <c r="AB482" s="347">
        <f t="shared" si="130"/>
        <v>2.4986001571268703</v>
      </c>
      <c r="AC482" s="347">
        <f t="shared" si="139"/>
        <v>8.5843019105082181</v>
      </c>
      <c r="AD482" s="347">
        <f t="shared" si="131"/>
        <v>10.686562150263992</v>
      </c>
      <c r="AE482" s="347">
        <f t="shared" si="132"/>
        <v>7.6259345022090868</v>
      </c>
      <c r="AF482" s="347">
        <f>AD482/'Laminate Schedule'!$E$86/10</f>
        <v>7.0561178518105394E-2</v>
      </c>
      <c r="AG482" s="347">
        <f>AE482/'Laminate Schedule'!$E$90/10</f>
        <v>4.1129502429976122E-2</v>
      </c>
      <c r="AH482" s="347">
        <f t="shared" si="140"/>
        <v>1870.0751402034803</v>
      </c>
      <c r="AK482" s="567">
        <f t="shared" si="141"/>
        <v>1</v>
      </c>
      <c r="AL482" s="567">
        <f t="shared" si="142"/>
        <v>1</v>
      </c>
      <c r="AM482" s="567">
        <f t="shared" si="143"/>
        <v>1</v>
      </c>
      <c r="AN482" s="347">
        <f>IF(SUM(AK482:AM482)=0,0,(AK482*'Laminate Schedule'!$D$83*'Laminate Schedule'!$C$83+AL482*'Laminate Schedule'!$D$84*'Laminate Schedule'!$C$84+AM482*'Laminate Schedule'!$D$85*'Laminate Schedule'!$C$85)/(AK482*'Laminate Schedule'!$D$83+AL482*'Laminate Schedule'!$D$84+AM482*'Laminate Schedule'!$D$85))</f>
        <v>15.145101562499997</v>
      </c>
      <c r="AO482" s="347">
        <f>AK482*'Laminate Schedule'!$L$12+AL482*'Laminate Schedule'!$L$13+AM482*'Laminate Schedule'!$L$14</f>
        <v>0.88</v>
      </c>
    </row>
    <row r="483" spans="1:41" s="244" customFormat="1">
      <c r="A483" s="567">
        <v>-468</v>
      </c>
      <c r="B483" s="347">
        <f>IF(ABS(A483)&lt;$C$17,$C$15,$C$16)*IF(ABS(A483)&lt;OutlineParameters!$C$46/2,1,0)</f>
        <v>6</v>
      </c>
      <c r="C483" s="347">
        <f t="shared" si="133"/>
        <v>6</v>
      </c>
      <c r="D483" s="348">
        <f t="shared" si="124"/>
        <v>6</v>
      </c>
      <c r="E483" s="349">
        <f>FlexTests!$C$16*($C$36-ABS(A483))*IF(ABS(A483)&lt;$C$36,1,0)/1000</f>
        <v>26.4</v>
      </c>
      <c r="F483" s="349">
        <f>IF(NOT(ISNA(I483)),FlexTests!$C$17*(A484-A483)*I483/1000000*($C$36+A483)/1000*IF(ABS(A483)&lt;$C$31/2-FlexTests!$C$18,0,1),0)</f>
        <v>0</v>
      </c>
      <c r="G483" s="349">
        <f>SUM(F$52:$F482)</f>
        <v>0</v>
      </c>
      <c r="H483" s="348">
        <f>CHOOSE(FlexTests!$C$15,E483,G483)</f>
        <v>26.4</v>
      </c>
      <c r="I483" s="347">
        <f>IF(ISNA(OutlineParameters!T546*2),OutlineParameters!S546*2,OutlineParameters!T546*2)</f>
        <v>312.14209430678471</v>
      </c>
      <c r="J483" s="347">
        <f>IF(ISNA(RockerConcaveParameters!O542),RockerConcaveParameters!N542,RockerConcaveParameters!O542)</f>
        <v>1.5182143530143819</v>
      </c>
      <c r="K483" s="347">
        <f t="shared" si="134"/>
        <v>1.7047113829317531</v>
      </c>
      <c r="L483" s="347">
        <f t="shared" si="135"/>
        <v>74.882391728090084</v>
      </c>
      <c r="M483" s="347">
        <f t="shared" si="136"/>
        <v>0</v>
      </c>
      <c r="N483" s="347">
        <f t="shared" si="125"/>
        <v>3.8333333333333335</v>
      </c>
      <c r="O483" s="347">
        <f t="shared" si="126"/>
        <v>49.864256208571163</v>
      </c>
      <c r="P483" s="350">
        <f t="shared" si="137"/>
        <v>130.28469265292631</v>
      </c>
      <c r="Q483" s="347">
        <f>MIN(IF(H483&gt;0,P483/H483,NA()),FlexTests!$C$20)</f>
        <v>4.93502623685327</v>
      </c>
      <c r="R483" s="347">
        <f t="shared" si="127"/>
        <v>2.0263316789124753E-4</v>
      </c>
      <c r="S483" s="347">
        <f>SUM(R483:$R$952)</f>
        <v>0.16181283327226456</v>
      </c>
      <c r="T483" s="347">
        <f t="shared" si="128"/>
        <v>1.6181283327226456E-4</v>
      </c>
      <c r="U483" s="350">
        <f>SUM(T483:$T$952)*1000</f>
        <v>42.150070224643031</v>
      </c>
      <c r="V483" s="347">
        <f>R483*IF(ABS(A483)&lt;FlexTests!$C$19,0,1)</f>
        <v>2.0263316789124753E-4</v>
      </c>
      <c r="W483" s="347">
        <f>SUM(V483:$V$951)</f>
        <v>4.4384599447983862E-2</v>
      </c>
      <c r="X483" s="347">
        <f t="shared" si="138"/>
        <v>4.4384599447983862E-2</v>
      </c>
      <c r="Y483" s="350">
        <f>SUM($X483:X$951)</f>
        <v>3.9252514710321487</v>
      </c>
      <c r="Z483" s="347"/>
      <c r="AA483" s="347">
        <f t="shared" si="129"/>
        <v>3.5060714510047939</v>
      </c>
      <c r="AB483" s="347">
        <f t="shared" si="130"/>
        <v>2.4939285489952061</v>
      </c>
      <c r="AC483" s="347">
        <f t="shared" si="139"/>
        <v>8.6024310972940263</v>
      </c>
      <c r="AD483" s="347">
        <f t="shared" si="131"/>
        <v>10.759782352182077</v>
      </c>
      <c r="AE483" s="347">
        <f t="shared" si="132"/>
        <v>7.6536170936822643</v>
      </c>
      <c r="AF483" s="347">
        <f>AD483/'Laminate Schedule'!$E$86/10</f>
        <v>7.1044636497016422E-2</v>
      </c>
      <c r="AG483" s="347">
        <f>AE483/'Laminate Schedule'!$E$90/10</f>
        <v>4.1278804946662341E-2</v>
      </c>
      <c r="AH483" s="347">
        <f t="shared" si="140"/>
        <v>1872.8525658407084</v>
      </c>
      <c r="AK483" s="567">
        <f t="shared" si="141"/>
        <v>1</v>
      </c>
      <c r="AL483" s="567">
        <f t="shared" si="142"/>
        <v>1</v>
      </c>
      <c r="AM483" s="567">
        <f t="shared" si="143"/>
        <v>1</v>
      </c>
      <c r="AN483" s="347">
        <f>IF(SUM(AK483:AM483)=0,0,(AK483*'Laminate Schedule'!$D$83*'Laminate Schedule'!$C$83+AL483*'Laminate Schedule'!$D$84*'Laminate Schedule'!$C$84+AM483*'Laminate Schedule'!$D$85*'Laminate Schedule'!$C$85)/(AK483*'Laminate Schedule'!$D$83+AL483*'Laminate Schedule'!$D$84+AM483*'Laminate Schedule'!$D$85))</f>
        <v>15.145101562499997</v>
      </c>
      <c r="AO483" s="347">
        <f>AK483*'Laminate Schedule'!$L$12+AL483*'Laminate Schedule'!$L$13+AM483*'Laminate Schedule'!$L$14</f>
        <v>0.88</v>
      </c>
    </row>
    <row r="484" spans="1:41" s="244" customFormat="1">
      <c r="A484" s="567">
        <v>-467</v>
      </c>
      <c r="B484" s="347">
        <f>IF(ABS(A484)&lt;$C$17,$C$15,$C$16)*IF(ABS(A484)&lt;OutlineParameters!$C$46/2,1,0)</f>
        <v>6</v>
      </c>
      <c r="C484" s="347">
        <f t="shared" si="133"/>
        <v>6</v>
      </c>
      <c r="D484" s="348">
        <f t="shared" si="124"/>
        <v>6</v>
      </c>
      <c r="E484" s="349">
        <f>FlexTests!$C$16*($C$36-ABS(A484))*IF(ABS(A484)&lt;$C$36,1,0)/1000</f>
        <v>26.6</v>
      </c>
      <c r="F484" s="349">
        <f>IF(NOT(ISNA(I484)),FlexTests!$C$17*(A485-A484)*I484/1000000*($C$36+A484)/1000*IF(ABS(A484)&lt;$C$31/2-FlexTests!$C$18,0,1),0)</f>
        <v>0</v>
      </c>
      <c r="G484" s="349">
        <f>SUM(F$52:$F483)</f>
        <v>0</v>
      </c>
      <c r="H484" s="348">
        <f>CHOOSE(FlexTests!$C$15,E484,G484)</f>
        <v>26.6</v>
      </c>
      <c r="I484" s="347">
        <f>IF(ISNA(OutlineParameters!T547*2),OutlineParameters!S547*2,OutlineParameters!T547*2)</f>
        <v>312.60390861739972</v>
      </c>
      <c r="J484" s="347">
        <f>IF(ISNA(RockerConcaveParameters!O543),RockerConcaveParameters!N543,RockerConcaveParameters!O543)</f>
        <v>1.53225667711957</v>
      </c>
      <c r="K484" s="347">
        <f t="shared" si="134"/>
        <v>1.7389607689274649</v>
      </c>
      <c r="L484" s="347">
        <f t="shared" si="135"/>
        <v>74.993180246344593</v>
      </c>
      <c r="M484" s="347">
        <f t="shared" si="136"/>
        <v>0</v>
      </c>
      <c r="N484" s="347">
        <f t="shared" si="125"/>
        <v>3.8333333333333335</v>
      </c>
      <c r="O484" s="347">
        <f t="shared" si="126"/>
        <v>49.994625658914849</v>
      </c>
      <c r="P484" s="350">
        <f t="shared" si="137"/>
        <v>130.56010000752025</v>
      </c>
      <c r="Q484" s="347">
        <f>MIN(IF(H484&gt;0,P484/H484,NA()),FlexTests!$C$20)</f>
        <v>4.9082744363729418</v>
      </c>
      <c r="R484" s="347">
        <f t="shared" si="127"/>
        <v>2.0373758903729274E-4</v>
      </c>
      <c r="S484" s="347">
        <f>SUM(R484:$R$952)</f>
        <v>0.1616102001043733</v>
      </c>
      <c r="T484" s="347">
        <f t="shared" si="128"/>
        <v>1.616102001043733E-4</v>
      </c>
      <c r="U484" s="350">
        <f>SUM(T484:$T$952)*1000</f>
        <v>41.988257391370766</v>
      </c>
      <c r="V484" s="347">
        <f>R484*IF(ABS(A484)&lt;FlexTests!$C$19,0,1)</f>
        <v>2.0373758903729274E-4</v>
      </c>
      <c r="W484" s="347">
        <f>SUM(V484:$V$951)</f>
        <v>4.4181966280092612E-2</v>
      </c>
      <c r="X484" s="347">
        <f t="shared" si="138"/>
        <v>4.4181966280092612E-2</v>
      </c>
      <c r="Y484" s="350">
        <f>SUM($X484:X$951)</f>
        <v>3.880866871584165</v>
      </c>
      <c r="Z484" s="347"/>
      <c r="AA484" s="347">
        <f t="shared" si="129"/>
        <v>3.5107522257065233</v>
      </c>
      <c r="AB484" s="347">
        <f t="shared" si="130"/>
        <v>2.4892477742934767</v>
      </c>
      <c r="AC484" s="347">
        <f t="shared" si="139"/>
        <v>8.6206156801743319</v>
      </c>
      <c r="AD484" s="347">
        <f t="shared" si="131"/>
        <v>10.832870025578615</v>
      </c>
      <c r="AE484" s="347">
        <f t="shared" si="132"/>
        <v>7.6808888428334923</v>
      </c>
      <c r="AF484" s="347">
        <f>AD484/'Laminate Schedule'!$E$86/10</f>
        <v>7.1527219417275648E-2</v>
      </c>
      <c r="AG484" s="347">
        <f>AE484/'Laminate Schedule'!$E$90/10</f>
        <v>4.1425891637829206E-2</v>
      </c>
      <c r="AH484" s="347">
        <f t="shared" si="140"/>
        <v>1875.6234517043983</v>
      </c>
      <c r="AK484" s="567">
        <f t="shared" si="141"/>
        <v>1</v>
      </c>
      <c r="AL484" s="567">
        <f t="shared" si="142"/>
        <v>1</v>
      </c>
      <c r="AM484" s="567">
        <f t="shared" si="143"/>
        <v>1</v>
      </c>
      <c r="AN484" s="347">
        <f>IF(SUM(AK484:AM484)=0,0,(AK484*'Laminate Schedule'!$D$83*'Laminate Schedule'!$C$83+AL484*'Laminate Schedule'!$D$84*'Laminate Schedule'!$C$84+AM484*'Laminate Schedule'!$D$85*'Laminate Schedule'!$C$85)/(AK484*'Laminate Schedule'!$D$83+AL484*'Laminate Schedule'!$D$84+AM484*'Laminate Schedule'!$D$85))</f>
        <v>15.145101562499997</v>
      </c>
      <c r="AO484" s="347">
        <f>AK484*'Laminate Schedule'!$L$12+AL484*'Laminate Schedule'!$L$13+AM484*'Laminate Schedule'!$L$14</f>
        <v>0.88</v>
      </c>
    </row>
    <row r="485" spans="1:41" s="244" customFormat="1">
      <c r="A485" s="567">
        <v>-466</v>
      </c>
      <c r="B485" s="347">
        <f>IF(ABS(A485)&lt;$C$17,$C$15,$C$16)*IF(ABS(A485)&lt;OutlineParameters!$C$46/2,1,0)</f>
        <v>6</v>
      </c>
      <c r="C485" s="347">
        <f t="shared" si="133"/>
        <v>6</v>
      </c>
      <c r="D485" s="348">
        <f t="shared" si="124"/>
        <v>6</v>
      </c>
      <c r="E485" s="349">
        <f>FlexTests!$C$16*($C$36-ABS(A485))*IF(ABS(A485)&lt;$C$36,1,0)/1000</f>
        <v>26.8</v>
      </c>
      <c r="F485" s="349">
        <f>IF(NOT(ISNA(I485)),FlexTests!$C$17*(A486-A485)*I485/1000000*($C$36+A485)/1000*IF(ABS(A485)&lt;$C$31/2-FlexTests!$C$18,0,1),0)</f>
        <v>0</v>
      </c>
      <c r="G485" s="349">
        <f>SUM(F$52:$F484)</f>
        <v>0</v>
      </c>
      <c r="H485" s="348">
        <f>CHOOSE(FlexTests!$C$15,E485,G485)</f>
        <v>26.8</v>
      </c>
      <c r="I485" s="347">
        <f>IF(ISNA(OutlineParameters!T548*2),OutlineParameters!S548*2,OutlineParameters!T548*2)</f>
        <v>313.06462124573403</v>
      </c>
      <c r="J485" s="347">
        <f>IF(ISNA(RockerConcaveParameters!O544),RockerConcaveParameters!N544,RockerConcaveParameters!O544)</f>
        <v>1.5463260812972972</v>
      </c>
      <c r="K485" s="347">
        <f t="shared" si="134"/>
        <v>1.7736523112843414</v>
      </c>
      <c r="L485" s="347">
        <f t="shared" si="135"/>
        <v>75.103704472773018</v>
      </c>
      <c r="M485" s="347">
        <f t="shared" si="136"/>
        <v>0</v>
      </c>
      <c r="N485" s="347">
        <f t="shared" si="125"/>
        <v>3.8333333333333335</v>
      </c>
      <c r="O485" s="347">
        <f t="shared" si="126"/>
        <v>50.125657165355911</v>
      </c>
      <c r="P485" s="350">
        <f t="shared" si="137"/>
        <v>130.8363472827466</v>
      </c>
      <c r="Q485" s="347">
        <f>MIN(IF(H485&gt;0,P485/H485,NA()),FlexTests!$C$20)</f>
        <v>4.8819532568189032</v>
      </c>
      <c r="R485" s="347">
        <f t="shared" si="127"/>
        <v>2.0483604561416947E-4</v>
      </c>
      <c r="S485" s="347">
        <f>SUM(R485:$R$952)</f>
        <v>0.16140646251533602</v>
      </c>
      <c r="T485" s="347">
        <f t="shared" si="128"/>
        <v>1.6140646251533601E-4</v>
      </c>
      <c r="U485" s="350">
        <f>SUM(T485:$T$952)*1000</f>
        <v>41.826647191266389</v>
      </c>
      <c r="V485" s="347">
        <f>R485*IF(ABS(A485)&lt;FlexTests!$C$19,0,1)</f>
        <v>2.0483604561416947E-4</v>
      </c>
      <c r="W485" s="347">
        <f>SUM(V485:$V$951)</f>
        <v>4.3978228691055318E-2</v>
      </c>
      <c r="X485" s="347">
        <f t="shared" si="138"/>
        <v>4.3978228691055318E-2</v>
      </c>
      <c r="Y485" s="350">
        <f>SUM($X485:X$951)</f>
        <v>3.8366849053040726</v>
      </c>
      <c r="Z485" s="347"/>
      <c r="AA485" s="347">
        <f t="shared" si="129"/>
        <v>3.5154420270990991</v>
      </c>
      <c r="AB485" s="347">
        <f t="shared" si="130"/>
        <v>2.4845579729009009</v>
      </c>
      <c r="AC485" s="347">
        <f t="shared" si="139"/>
        <v>8.6388557212916766</v>
      </c>
      <c r="AD485" s="347">
        <f t="shared" si="131"/>
        <v>10.905824725611815</v>
      </c>
      <c r="AE485" s="347">
        <f t="shared" si="132"/>
        <v>7.7077515613130556</v>
      </c>
      <c r="AF485" s="347">
        <f>AD485/'Laminate Schedule'!$E$86/10</f>
        <v>7.2008924341683947E-2</v>
      </c>
      <c r="AG485" s="347">
        <f>AE485/'Laminate Schedule'!$E$90/10</f>
        <v>4.1570772274380816E-2</v>
      </c>
      <c r="AH485" s="347">
        <f t="shared" si="140"/>
        <v>1878.3877274744041</v>
      </c>
      <c r="AK485" s="567">
        <f t="shared" si="141"/>
        <v>1</v>
      </c>
      <c r="AL485" s="567">
        <f t="shared" si="142"/>
        <v>1</v>
      </c>
      <c r="AM485" s="567">
        <f t="shared" si="143"/>
        <v>1</v>
      </c>
      <c r="AN485" s="347">
        <f>IF(SUM(AK485:AM485)=0,0,(AK485*'Laminate Schedule'!$D$83*'Laminate Schedule'!$C$83+AL485*'Laminate Schedule'!$D$84*'Laminate Schedule'!$C$84+AM485*'Laminate Schedule'!$D$85*'Laminate Schedule'!$C$85)/(AK485*'Laminate Schedule'!$D$83+AL485*'Laminate Schedule'!$D$84+AM485*'Laminate Schedule'!$D$85))</f>
        <v>15.145101562499997</v>
      </c>
      <c r="AO485" s="347">
        <f>AK485*'Laminate Schedule'!$L$12+AL485*'Laminate Schedule'!$L$13+AM485*'Laminate Schedule'!$L$14</f>
        <v>0.88</v>
      </c>
    </row>
    <row r="486" spans="1:41" s="244" customFormat="1">
      <c r="A486" s="567">
        <v>-465</v>
      </c>
      <c r="B486" s="347">
        <f>IF(ABS(A486)&lt;$C$17,$C$15,$C$16)*IF(ABS(A486)&lt;OutlineParameters!$C$46/2,1,0)</f>
        <v>6</v>
      </c>
      <c r="C486" s="347">
        <f t="shared" si="133"/>
        <v>6</v>
      </c>
      <c r="D486" s="348">
        <f t="shared" si="124"/>
        <v>6</v>
      </c>
      <c r="E486" s="349">
        <f>FlexTests!$C$16*($C$36-ABS(A486))*IF(ABS(A486)&lt;$C$36,1,0)/1000</f>
        <v>27</v>
      </c>
      <c r="F486" s="349">
        <f>IF(NOT(ISNA(I486)),FlexTests!$C$17*(A487-A486)*I486/1000000*($C$36+A486)/1000*IF(ABS(A486)&lt;$C$31/2-FlexTests!$C$18,0,1),0)</f>
        <v>0</v>
      </c>
      <c r="G486" s="349">
        <f>SUM(F$52:$F485)</f>
        <v>0</v>
      </c>
      <c r="H486" s="348">
        <f>CHOOSE(FlexTests!$C$15,E486,G486)</f>
        <v>27</v>
      </c>
      <c r="I486" s="347">
        <f>IF(ISNA(OutlineParameters!T549*2),OutlineParameters!S549*2,OutlineParameters!T549*2)</f>
        <v>313.52422047176344</v>
      </c>
      <c r="J486" s="347">
        <f>IF(ISNA(RockerConcaveParameters!O545),RockerConcaveParameters!N545,RockerConcaveParameters!O545)</f>
        <v>1.5604221422979256</v>
      </c>
      <c r="K486" s="347">
        <f t="shared" si="134"/>
        <v>1.8087878858862454</v>
      </c>
      <c r="L486" s="347">
        <f t="shared" si="135"/>
        <v>75.21396159576021</v>
      </c>
      <c r="M486" s="347">
        <f t="shared" si="136"/>
        <v>0</v>
      </c>
      <c r="N486" s="347">
        <f t="shared" si="125"/>
        <v>3.8333333333333335</v>
      </c>
      <c r="O486" s="347">
        <f t="shared" si="126"/>
        <v>50.257352467645156</v>
      </c>
      <c r="P486" s="350">
        <f t="shared" si="137"/>
        <v>131.11343528262495</v>
      </c>
      <c r="Q486" s="347">
        <f>MIN(IF(H486&gt;0,P486/H486,NA()),FlexTests!$C$20)</f>
        <v>4.8560531586157385</v>
      </c>
      <c r="R486" s="347">
        <f t="shared" si="127"/>
        <v>2.0592855294958488E-4</v>
      </c>
      <c r="S486" s="347">
        <f>SUM(R486:$R$952)</f>
        <v>0.16120162646972186</v>
      </c>
      <c r="T486" s="347">
        <f t="shared" si="128"/>
        <v>1.6120162646972186E-4</v>
      </c>
      <c r="U486" s="350">
        <f>SUM(T486:$T$952)*1000</f>
        <v>41.665240728751051</v>
      </c>
      <c r="V486" s="347">
        <f>R486*IF(ABS(A486)&lt;FlexTests!$C$19,0,1)</f>
        <v>2.0592855294958488E-4</v>
      </c>
      <c r="W486" s="347">
        <f>SUM(V486:$V$951)</f>
        <v>4.3773392645441153E-2</v>
      </c>
      <c r="X486" s="347">
        <f t="shared" si="138"/>
        <v>4.3773392645441153E-2</v>
      </c>
      <c r="Y486" s="350">
        <f>SUM($X486:X$951)</f>
        <v>3.7927066766130171</v>
      </c>
      <c r="Z486" s="347"/>
      <c r="AA486" s="347">
        <f t="shared" si="129"/>
        <v>3.5201407140993086</v>
      </c>
      <c r="AB486" s="347">
        <f t="shared" si="130"/>
        <v>2.4798592859006914</v>
      </c>
      <c r="AC486" s="347">
        <f t="shared" si="139"/>
        <v>8.6571512737338221</v>
      </c>
      <c r="AD486" s="347">
        <f t="shared" si="131"/>
        <v>10.978646008999334</v>
      </c>
      <c r="AE486" s="347">
        <f t="shared" si="132"/>
        <v>7.7342070852413913</v>
      </c>
      <c r="AF486" s="347">
        <f>AD486/'Laminate Schedule'!$E$86/10</f>
        <v>7.2489748343338892E-2</v>
      </c>
      <c r="AG486" s="347">
        <f>AE486/'Laminate Schedule'!$E$90/10</f>
        <v>4.171345675919793E-2</v>
      </c>
      <c r="AH486" s="347">
        <f t="shared" si="140"/>
        <v>1881.1453228305807</v>
      </c>
      <c r="AK486" s="567">
        <f t="shared" si="141"/>
        <v>1</v>
      </c>
      <c r="AL486" s="567">
        <f t="shared" si="142"/>
        <v>1</v>
      </c>
      <c r="AM486" s="567">
        <f t="shared" si="143"/>
        <v>1</v>
      </c>
      <c r="AN486" s="347">
        <f>IF(SUM(AK486:AM486)=0,0,(AK486*'Laminate Schedule'!$D$83*'Laminate Schedule'!$C$83+AL486*'Laminate Schedule'!$D$84*'Laminate Schedule'!$C$84+AM486*'Laminate Schedule'!$D$85*'Laminate Schedule'!$C$85)/(AK486*'Laminate Schedule'!$D$83+AL486*'Laminate Schedule'!$D$84+AM486*'Laminate Schedule'!$D$85))</f>
        <v>15.145101562499997</v>
      </c>
      <c r="AO486" s="347">
        <f>AK486*'Laminate Schedule'!$L$12+AL486*'Laminate Schedule'!$L$13+AM486*'Laminate Schedule'!$L$14</f>
        <v>0.88</v>
      </c>
    </row>
    <row r="487" spans="1:41" s="244" customFormat="1">
      <c r="A487" s="567">
        <v>-464</v>
      </c>
      <c r="B487" s="347">
        <f>IF(ABS(A487)&lt;$C$17,$C$15,$C$16)*IF(ABS(A487)&lt;OutlineParameters!$C$46/2,1,0)</f>
        <v>6</v>
      </c>
      <c r="C487" s="347">
        <f t="shared" si="133"/>
        <v>6</v>
      </c>
      <c r="D487" s="348">
        <f t="shared" si="124"/>
        <v>6</v>
      </c>
      <c r="E487" s="349">
        <f>FlexTests!$C$16*($C$36-ABS(A487))*IF(ABS(A487)&lt;$C$36,1,0)/1000</f>
        <v>27.2</v>
      </c>
      <c r="F487" s="349">
        <f>IF(NOT(ISNA(I487)),FlexTests!$C$17*(A488-A487)*I487/1000000*($C$36+A487)/1000*IF(ABS(A487)&lt;$C$31/2-FlexTests!$C$18,0,1),0)</f>
        <v>0</v>
      </c>
      <c r="G487" s="349">
        <f>SUM(F$52:$F486)</f>
        <v>0</v>
      </c>
      <c r="H487" s="348">
        <f>CHOOSE(FlexTests!$C$15,E487,G487)</f>
        <v>27.2</v>
      </c>
      <c r="I487" s="347">
        <f>IF(ISNA(OutlineParameters!T550*2),OutlineParameters!S550*2,OutlineParameters!T550*2)</f>
        <v>313.98270220485819</v>
      </c>
      <c r="J487" s="347">
        <f>IF(ISNA(RockerConcaveParameters!O546),RockerConcaveParameters!N546,RockerConcaveParameters!O546)</f>
        <v>1.5745445045604545</v>
      </c>
      <c r="K487" s="347">
        <f t="shared" si="134"/>
        <v>1.8443695314953592</v>
      </c>
      <c r="L487" s="347">
        <f t="shared" si="135"/>
        <v>75.323950633970583</v>
      </c>
      <c r="M487" s="347">
        <f t="shared" si="136"/>
        <v>0</v>
      </c>
      <c r="N487" s="347">
        <f t="shared" si="125"/>
        <v>3.8333333333333335</v>
      </c>
      <c r="O487" s="347">
        <f t="shared" si="126"/>
        <v>50.389714706161911</v>
      </c>
      <c r="P487" s="350">
        <f t="shared" si="137"/>
        <v>131.39136820496117</v>
      </c>
      <c r="Q487" s="347">
        <f>MIN(IF(H487&gt;0,P487/H487,NA()),FlexTests!$C$20)</f>
        <v>4.8305650075353368</v>
      </c>
      <c r="R487" s="347">
        <f t="shared" si="127"/>
        <v>2.0701512109661525E-4</v>
      </c>
      <c r="S487" s="347">
        <f>SUM(R487:$R$952)</f>
        <v>0.16099569791677226</v>
      </c>
      <c r="T487" s="347">
        <f t="shared" si="128"/>
        <v>1.6099569791677227E-4</v>
      </c>
      <c r="U487" s="350">
        <f>SUM(T487:$T$952)*1000</f>
        <v>41.504039102281325</v>
      </c>
      <c r="V487" s="347">
        <f>R487*IF(ABS(A487)&lt;FlexTests!$C$19,0,1)</f>
        <v>2.0701512109661525E-4</v>
      </c>
      <c r="W487" s="347">
        <f>SUM(V487:$V$951)</f>
        <v>4.356746409249157E-2</v>
      </c>
      <c r="X487" s="347">
        <f t="shared" si="138"/>
        <v>4.356746409249157E-2</v>
      </c>
      <c r="Y487" s="350">
        <f>SUM($X487:X$951)</f>
        <v>3.7489332839675757</v>
      </c>
      <c r="Z487" s="347"/>
      <c r="AA487" s="347">
        <f t="shared" si="129"/>
        <v>3.5248481681868182</v>
      </c>
      <c r="AB487" s="347">
        <f t="shared" si="130"/>
        <v>2.4751518318131818</v>
      </c>
      <c r="AC487" s="347">
        <f t="shared" si="139"/>
        <v>8.6755026146732845</v>
      </c>
      <c r="AD487" s="347">
        <f t="shared" si="131"/>
        <v>11.05133321180978</v>
      </c>
      <c r="AE487" s="347">
        <f t="shared" si="132"/>
        <v>7.7602569920790616</v>
      </c>
      <c r="AF487" s="347">
        <f>AD487/'Laminate Schedule'!$E$86/10</f>
        <v>7.2969687038437661E-2</v>
      </c>
      <c r="AG487" s="347">
        <f>AE487/'Laminate Schedule'!$E$90/10</f>
        <v>4.1853953600112348E-2</v>
      </c>
      <c r="AH487" s="347">
        <f t="shared" si="140"/>
        <v>1883.896213229149</v>
      </c>
      <c r="AK487" s="567">
        <f t="shared" si="141"/>
        <v>1</v>
      </c>
      <c r="AL487" s="567">
        <f t="shared" si="142"/>
        <v>1</v>
      </c>
      <c r="AM487" s="567">
        <f t="shared" si="143"/>
        <v>1</v>
      </c>
      <c r="AN487" s="347">
        <f>IF(SUM(AK487:AM487)=0,0,(AK487*'Laminate Schedule'!$D$83*'Laminate Schedule'!$C$83+AL487*'Laminate Schedule'!$D$84*'Laminate Schedule'!$C$84+AM487*'Laminate Schedule'!$D$85*'Laminate Schedule'!$C$85)/(AK487*'Laminate Schedule'!$D$83+AL487*'Laminate Schedule'!$D$84+AM487*'Laminate Schedule'!$D$85))</f>
        <v>15.145101562499997</v>
      </c>
      <c r="AO487" s="347">
        <f>AK487*'Laminate Schedule'!$L$12+AL487*'Laminate Schedule'!$L$13+AM487*'Laminate Schedule'!$L$14</f>
        <v>0.88</v>
      </c>
    </row>
    <row r="488" spans="1:41" s="244" customFormat="1">
      <c r="A488" s="567">
        <v>-463</v>
      </c>
      <c r="B488" s="347">
        <f>IF(ABS(A488)&lt;$C$17,$C$15,$C$16)*IF(ABS(A488)&lt;OutlineParameters!$C$46/2,1,0)</f>
        <v>6</v>
      </c>
      <c r="C488" s="347">
        <f t="shared" si="133"/>
        <v>6</v>
      </c>
      <c r="D488" s="348">
        <f t="shared" si="124"/>
        <v>6</v>
      </c>
      <c r="E488" s="349">
        <f>FlexTests!$C$16*($C$36-ABS(A488))*IF(ABS(A488)&lt;$C$36,1,0)/1000</f>
        <v>27.4</v>
      </c>
      <c r="F488" s="349">
        <f>IF(NOT(ISNA(I488)),FlexTests!$C$17*(A489-A488)*I488/1000000*($C$36+A488)/1000*IF(ABS(A488)&lt;$C$31/2-FlexTests!$C$18,0,1),0)</f>
        <v>0</v>
      </c>
      <c r="G488" s="349">
        <f>SUM(F$52:$F487)</f>
        <v>0</v>
      </c>
      <c r="H488" s="348">
        <f>CHOOSE(FlexTests!$C$15,E488,G488)</f>
        <v>27.4</v>
      </c>
      <c r="I488" s="347">
        <f>IF(ISNA(OutlineParameters!T551*2),OutlineParameters!S551*2,OutlineParameters!T551*2)</f>
        <v>314.44003946620489</v>
      </c>
      <c r="J488" s="347">
        <f>IF(ISNA(RockerConcaveParameters!O547),RockerConcaveParameters!N547,RockerConcaveParameters!O547)</f>
        <v>1.5886925956037516</v>
      </c>
      <c r="K488" s="347">
        <f t="shared" si="134"/>
        <v>1.8803986052927033</v>
      </c>
      <c r="L488" s="347">
        <f t="shared" si="135"/>
        <v>75.433665115229729</v>
      </c>
      <c r="M488" s="347">
        <f t="shared" si="136"/>
        <v>0</v>
      </c>
      <c r="N488" s="347">
        <f t="shared" si="125"/>
        <v>3.8333333333333335</v>
      </c>
      <c r="O488" s="347">
        <f t="shared" si="126"/>
        <v>50.522742460890079</v>
      </c>
      <c r="P488" s="350">
        <f t="shared" si="137"/>
        <v>131.67013951474584</v>
      </c>
      <c r="Q488" s="347">
        <f>MIN(IF(H488&gt;0,P488/H488,NA()),FlexTests!$C$20)</f>
        <v>4.8054795443337897</v>
      </c>
      <c r="R488" s="347">
        <f t="shared" si="127"/>
        <v>2.0809577707579972E-4</v>
      </c>
      <c r="S488" s="347">
        <f>SUM(R488:$R$952)</f>
        <v>0.16078868279567565</v>
      </c>
      <c r="T488" s="347">
        <f t="shared" si="128"/>
        <v>1.6078868279567566E-4</v>
      </c>
      <c r="U488" s="350">
        <f>SUM(T488:$T$952)*1000</f>
        <v>41.343043404364558</v>
      </c>
      <c r="V488" s="347">
        <f>R488*IF(ABS(A488)&lt;FlexTests!$C$19,0,1)</f>
        <v>2.0809577707579972E-4</v>
      </c>
      <c r="W488" s="347">
        <f>SUM(V488:$V$951)</f>
        <v>4.3360448971394953E-2</v>
      </c>
      <c r="X488" s="347">
        <f t="shared" si="138"/>
        <v>4.3360448971394953E-2</v>
      </c>
      <c r="Y488" s="350">
        <f>SUM($X488:X$951)</f>
        <v>3.7053658198750843</v>
      </c>
      <c r="Z488" s="347"/>
      <c r="AA488" s="347">
        <f t="shared" si="129"/>
        <v>3.529564198534584</v>
      </c>
      <c r="AB488" s="347">
        <f t="shared" si="130"/>
        <v>2.470435801465416</v>
      </c>
      <c r="AC488" s="347">
        <f t="shared" si="139"/>
        <v>8.6939093126167908</v>
      </c>
      <c r="AD488" s="347">
        <f t="shared" si="131"/>
        <v>11.123886339543461</v>
      </c>
      <c r="AE488" s="347">
        <f t="shared" si="132"/>
        <v>7.7859037316986131</v>
      </c>
      <c r="AF488" s="347">
        <f>AD488/'Laminate Schedule'!$E$86/10</f>
        <v>7.3448740463297663E-2</v>
      </c>
      <c r="AG488" s="347">
        <f>AE488/'Laminate Schedule'!$E$90/10</f>
        <v>4.1992276010198316E-2</v>
      </c>
      <c r="AH488" s="347">
        <f t="shared" si="140"/>
        <v>1886.6402367972294</v>
      </c>
      <c r="AK488" s="567">
        <f t="shared" si="141"/>
        <v>1</v>
      </c>
      <c r="AL488" s="567">
        <f t="shared" si="142"/>
        <v>1</v>
      </c>
      <c r="AM488" s="567">
        <f t="shared" si="143"/>
        <v>1</v>
      </c>
      <c r="AN488" s="347">
        <f>IF(SUM(AK488:AM488)=0,0,(AK488*'Laminate Schedule'!$D$83*'Laminate Schedule'!$C$83+AL488*'Laminate Schedule'!$D$84*'Laminate Schedule'!$C$84+AM488*'Laminate Schedule'!$D$85*'Laminate Schedule'!$C$85)/(AK488*'Laminate Schedule'!$D$83+AL488*'Laminate Schedule'!$D$84+AM488*'Laminate Schedule'!$D$85))</f>
        <v>15.145101562499997</v>
      </c>
      <c r="AO488" s="347">
        <f>AK488*'Laminate Schedule'!$L$12+AL488*'Laminate Schedule'!$L$13+AM488*'Laminate Schedule'!$L$14</f>
        <v>0.88</v>
      </c>
    </row>
    <row r="489" spans="1:41" s="244" customFormat="1">
      <c r="A489" s="567">
        <v>-462</v>
      </c>
      <c r="B489" s="347">
        <f>IF(ABS(A489)&lt;$C$17,$C$15,$C$16)*IF(ABS(A489)&lt;OutlineParameters!$C$46/2,1,0)</f>
        <v>6</v>
      </c>
      <c r="C489" s="347">
        <f t="shared" si="133"/>
        <v>6</v>
      </c>
      <c r="D489" s="348">
        <f t="shared" si="124"/>
        <v>6</v>
      </c>
      <c r="E489" s="349">
        <f>FlexTests!$C$16*($C$36-ABS(A489))*IF(ABS(A489)&lt;$C$36,1,0)/1000</f>
        <v>27.6</v>
      </c>
      <c r="F489" s="349">
        <f>IF(NOT(ISNA(I489)),FlexTests!$C$17*(A490-A489)*I489/1000000*($C$36+A489)/1000*IF(ABS(A489)&lt;$C$31/2-FlexTests!$C$18,0,1),0)</f>
        <v>0</v>
      </c>
      <c r="G489" s="349">
        <f>SUM(F$52:$F488)</f>
        <v>0</v>
      </c>
      <c r="H489" s="348">
        <f>CHOOSE(FlexTests!$C$15,E489,G489)</f>
        <v>27.6</v>
      </c>
      <c r="I489" s="347">
        <f>IF(ISNA(OutlineParameters!T552*2),OutlineParameters!S552*2,OutlineParameters!T552*2)</f>
        <v>314.89622816517402</v>
      </c>
      <c r="J489" s="347">
        <f>IF(ISNA(RockerConcaveParameters!O548),RockerConcaveParameters!N548,RockerConcaveParameters!O548)</f>
        <v>1.6028660521809308</v>
      </c>
      <c r="K489" s="347">
        <f t="shared" si="134"/>
        <v>1.9168770414753042</v>
      </c>
      <c r="L489" s="347">
        <f t="shared" si="135"/>
        <v>75.543104058202161</v>
      </c>
      <c r="M489" s="347">
        <f t="shared" si="136"/>
        <v>0</v>
      </c>
      <c r="N489" s="347">
        <f t="shared" si="125"/>
        <v>3.8333333333333335</v>
      </c>
      <c r="O489" s="347">
        <f t="shared" si="126"/>
        <v>50.656438678011838</v>
      </c>
      <c r="P489" s="350">
        <f t="shared" si="137"/>
        <v>131.94975311102263</v>
      </c>
      <c r="Q489" s="347">
        <f>MIN(IF(H489&gt;0,P489/H489,NA()),FlexTests!$C$20)</f>
        <v>4.780788156196472</v>
      </c>
      <c r="R489" s="347">
        <f t="shared" si="127"/>
        <v>2.0917053157937582E-4</v>
      </c>
      <c r="S489" s="347">
        <f>SUM(R489:$R$952)</f>
        <v>0.16058058701859984</v>
      </c>
      <c r="T489" s="347">
        <f t="shared" si="128"/>
        <v>1.6058058701859984E-4</v>
      </c>
      <c r="U489" s="350">
        <f>SUM(T489:$T$952)*1000</f>
        <v>41.182254721568889</v>
      </c>
      <c r="V489" s="347">
        <f>R489*IF(ABS(A489)&lt;FlexTests!$C$19,0,1)</f>
        <v>2.0917053157937582E-4</v>
      </c>
      <c r="W489" s="347">
        <f>SUM(V489:$V$951)</f>
        <v>4.3152353194319155E-2</v>
      </c>
      <c r="X489" s="347">
        <f t="shared" si="138"/>
        <v>4.3152353194319155E-2</v>
      </c>
      <c r="Y489" s="350">
        <f>SUM($X489:X$951)</f>
        <v>3.6620053709036888</v>
      </c>
      <c r="Z489" s="347"/>
      <c r="AA489" s="347">
        <f t="shared" si="129"/>
        <v>3.5342886840603103</v>
      </c>
      <c r="AB489" s="347">
        <f t="shared" si="130"/>
        <v>2.4657113159396897</v>
      </c>
      <c r="AC489" s="347">
        <f t="shared" si="139"/>
        <v>8.712371625010201</v>
      </c>
      <c r="AD489" s="347">
        <f t="shared" si="131"/>
        <v>11.196304735216154</v>
      </c>
      <c r="AE489" s="347">
        <f t="shared" si="132"/>
        <v>7.8111489326944037</v>
      </c>
      <c r="AF489" s="347">
        <f>AD489/'Laminate Schedule'!$E$86/10</f>
        <v>7.3926904279986771E-2</v>
      </c>
      <c r="AG489" s="347">
        <f>AE489/'Laminate Schedule'!$E$90/10</f>
        <v>4.2128432773071225E-2</v>
      </c>
      <c r="AH489" s="347">
        <f t="shared" si="140"/>
        <v>1889.377368991044</v>
      </c>
      <c r="AK489" s="567">
        <f t="shared" si="141"/>
        <v>1</v>
      </c>
      <c r="AL489" s="567">
        <f t="shared" si="142"/>
        <v>1</v>
      </c>
      <c r="AM489" s="567">
        <f t="shared" si="143"/>
        <v>1</v>
      </c>
      <c r="AN489" s="347">
        <f>IF(SUM(AK489:AM489)=0,0,(AK489*'Laminate Schedule'!$D$83*'Laminate Schedule'!$C$83+AL489*'Laminate Schedule'!$D$84*'Laminate Schedule'!$C$84+AM489*'Laminate Schedule'!$D$85*'Laminate Schedule'!$C$85)/(AK489*'Laminate Schedule'!$D$83+AL489*'Laminate Schedule'!$D$84+AM489*'Laminate Schedule'!$D$85))</f>
        <v>15.145101562499997</v>
      </c>
      <c r="AO489" s="347">
        <f>AK489*'Laminate Schedule'!$L$12+AL489*'Laminate Schedule'!$L$13+AM489*'Laminate Schedule'!$L$14</f>
        <v>0.88</v>
      </c>
    </row>
    <row r="490" spans="1:41" s="244" customFormat="1">
      <c r="A490" s="567">
        <v>-461</v>
      </c>
      <c r="B490" s="347">
        <f>IF(ABS(A490)&lt;$C$17,$C$15,$C$16)*IF(ABS(A490)&lt;OutlineParameters!$C$46/2,1,0)</f>
        <v>6</v>
      </c>
      <c r="C490" s="347">
        <f t="shared" si="133"/>
        <v>6</v>
      </c>
      <c r="D490" s="348">
        <f t="shared" si="124"/>
        <v>6</v>
      </c>
      <c r="E490" s="349">
        <f>FlexTests!$C$16*($C$36-ABS(A490))*IF(ABS(A490)&lt;$C$36,1,0)/1000</f>
        <v>27.8</v>
      </c>
      <c r="F490" s="349">
        <f>IF(NOT(ISNA(I490)),FlexTests!$C$17*(A491-A490)*I490/1000000*($C$36+A490)/1000*IF(ABS(A490)&lt;$C$31/2-FlexTests!$C$18,0,1),0)</f>
        <v>0</v>
      </c>
      <c r="G490" s="349">
        <f>SUM(F$52:$F489)</f>
        <v>0</v>
      </c>
      <c r="H490" s="348">
        <f>CHOOSE(FlexTests!$C$15,E490,G490)</f>
        <v>27.8</v>
      </c>
      <c r="I490" s="347">
        <f>IF(ISNA(OutlineParameters!T553*2),OutlineParameters!S553*2,OutlineParameters!T553*2)</f>
        <v>315.35125658174115</v>
      </c>
      <c r="J490" s="347">
        <f>IF(ISNA(RockerConcaveParameters!O549),RockerConcaveParameters!N549,RockerConcaveParameters!O549)</f>
        <v>1.6170644367260909</v>
      </c>
      <c r="K490" s="347">
        <f t="shared" si="134"/>
        <v>1.9538065143226553</v>
      </c>
      <c r="L490" s="347">
        <f t="shared" si="135"/>
        <v>75.65226465127266</v>
      </c>
      <c r="M490" s="347">
        <f t="shared" si="136"/>
        <v>0</v>
      </c>
      <c r="N490" s="347">
        <f t="shared" si="125"/>
        <v>3.8333333333333335</v>
      </c>
      <c r="O490" s="347">
        <f t="shared" si="126"/>
        <v>50.790804722811323</v>
      </c>
      <c r="P490" s="350">
        <f t="shared" si="137"/>
        <v>132.23020922173995</v>
      </c>
      <c r="Q490" s="347">
        <f>MIN(IF(H490&gt;0,P490/H490,NA()),FlexTests!$C$20)</f>
        <v>4.7564823461057539</v>
      </c>
      <c r="R490" s="347">
        <f t="shared" si="127"/>
        <v>2.1023940114457148E-4</v>
      </c>
      <c r="S490" s="347">
        <f>SUM(R490:$R$952)</f>
        <v>0.16037141648702047</v>
      </c>
      <c r="T490" s="347">
        <f t="shared" si="128"/>
        <v>1.6037141648702046E-4</v>
      </c>
      <c r="U490" s="350">
        <f>SUM(T490:$T$952)*1000</f>
        <v>41.021674134550288</v>
      </c>
      <c r="V490" s="347">
        <f>R490*IF(ABS(A490)&lt;FlexTests!$C$19,0,1)</f>
        <v>2.1023940114457148E-4</v>
      </c>
      <c r="W490" s="347">
        <f>SUM(V490:$V$951)</f>
        <v>4.2943182662739776E-2</v>
      </c>
      <c r="X490" s="347">
        <f t="shared" si="138"/>
        <v>4.2943182662739776E-2</v>
      </c>
      <c r="Y490" s="350">
        <f>SUM($X490:X$951)</f>
        <v>3.6188530177093692</v>
      </c>
      <c r="Z490" s="347"/>
      <c r="AA490" s="347">
        <f t="shared" si="129"/>
        <v>3.5390214789086967</v>
      </c>
      <c r="AB490" s="347">
        <f t="shared" si="130"/>
        <v>2.4609785210913033</v>
      </c>
      <c r="AC490" s="347">
        <f t="shared" si="139"/>
        <v>8.7308895669044801</v>
      </c>
      <c r="AD490" s="347">
        <f t="shared" si="131"/>
        <v>11.268587966866692</v>
      </c>
      <c r="AE490" s="347">
        <f t="shared" si="132"/>
        <v>7.8359945297755846</v>
      </c>
      <c r="AF490" s="347">
        <f>AD490/'Laminate Schedule'!$E$86/10</f>
        <v>7.4404175636354E-2</v>
      </c>
      <c r="AG490" s="347">
        <f>AE490/'Laminate Schedule'!$E$90/10</f>
        <v>4.2262434323337442E-2</v>
      </c>
      <c r="AH490" s="347">
        <f t="shared" si="140"/>
        <v>1892.1075394904469</v>
      </c>
      <c r="AK490" s="567">
        <f t="shared" si="141"/>
        <v>1</v>
      </c>
      <c r="AL490" s="567">
        <f t="shared" si="142"/>
        <v>1</v>
      </c>
      <c r="AM490" s="567">
        <f t="shared" si="143"/>
        <v>1</v>
      </c>
      <c r="AN490" s="347">
        <f>IF(SUM(AK490:AM490)=0,0,(AK490*'Laminate Schedule'!$D$83*'Laminate Schedule'!$C$83+AL490*'Laminate Schedule'!$D$84*'Laminate Schedule'!$C$84+AM490*'Laminate Schedule'!$D$85*'Laminate Schedule'!$C$85)/(AK490*'Laminate Schedule'!$D$83+AL490*'Laminate Schedule'!$D$84+AM490*'Laminate Schedule'!$D$85))</f>
        <v>15.145101562499997</v>
      </c>
      <c r="AO490" s="347">
        <f>AK490*'Laminate Schedule'!$L$12+AL490*'Laminate Schedule'!$L$13+AM490*'Laminate Schedule'!$L$14</f>
        <v>0.88</v>
      </c>
    </row>
    <row r="491" spans="1:41" s="244" customFormat="1">
      <c r="A491" s="567">
        <v>-460</v>
      </c>
      <c r="B491" s="347">
        <f>IF(ABS(A491)&lt;$C$17,$C$15,$C$16)*IF(ABS(A491)&lt;OutlineParameters!$C$46/2,1,0)</f>
        <v>6</v>
      </c>
      <c r="C491" s="347">
        <f t="shared" si="133"/>
        <v>6</v>
      </c>
      <c r="D491" s="348">
        <f t="shared" si="124"/>
        <v>6</v>
      </c>
      <c r="E491" s="349">
        <f>FlexTests!$C$16*($C$36-ABS(A491))*IF(ABS(A491)&lt;$C$36,1,0)/1000</f>
        <v>28</v>
      </c>
      <c r="F491" s="349">
        <f>IF(NOT(ISNA(I491)),FlexTests!$C$17*(A492-A491)*I491/1000000*($C$36+A491)/1000*IF(ABS(A491)&lt;$C$31/2-FlexTests!$C$18,0,1),0)</f>
        <v>0</v>
      </c>
      <c r="G491" s="349">
        <f>SUM(F$52:$F490)</f>
        <v>0</v>
      </c>
      <c r="H491" s="348">
        <f>CHOOSE(FlexTests!$C$15,E491,G491)</f>
        <v>28</v>
      </c>
      <c r="I491" s="347">
        <f>IF(ISNA(OutlineParameters!T554*2),OutlineParameters!S554*2,OutlineParameters!T554*2)</f>
        <v>315.80511299588193</v>
      </c>
      <c r="J491" s="347">
        <f>IF(ISNA(RockerConcaveParameters!O550),RockerConcaveParameters!N550,RockerConcaveParameters!O550)</f>
        <v>1.631287308128458</v>
      </c>
      <c r="K491" s="347">
        <f t="shared" si="134"/>
        <v>1.9911886452886818</v>
      </c>
      <c r="L491" s="347">
        <f t="shared" si="135"/>
        <v>75.761144082826007</v>
      </c>
      <c r="M491" s="347">
        <f t="shared" si="136"/>
        <v>0</v>
      </c>
      <c r="N491" s="347">
        <f t="shared" si="125"/>
        <v>3.8333333333333335</v>
      </c>
      <c r="O491" s="347">
        <f t="shared" si="126"/>
        <v>50.925841862502587</v>
      </c>
      <c r="P491" s="350">
        <f t="shared" si="137"/>
        <v>132.5115079239506</v>
      </c>
      <c r="Q491" s="347">
        <f>MIN(IF(H491&gt;0,P491/H491,NA()),FlexTests!$C$20)</f>
        <v>4.7325538544268069</v>
      </c>
      <c r="R491" s="347">
        <f t="shared" si="127"/>
        <v>2.11302402626566E-4</v>
      </c>
      <c r="S491" s="347">
        <f>SUM(R491:$R$952)</f>
        <v>0.16016117708587591</v>
      </c>
      <c r="T491" s="347">
        <f t="shared" si="128"/>
        <v>1.6016117708587591E-4</v>
      </c>
      <c r="U491" s="350">
        <f>SUM(T491:$T$952)*1000</f>
        <v>40.861302718063271</v>
      </c>
      <c r="V491" s="347">
        <f>R491*IF(ABS(A491)&lt;FlexTests!$C$19,0,1)</f>
        <v>2.11302402626566E-4</v>
      </c>
      <c r="W491" s="347">
        <f>SUM(V491:$V$951)</f>
        <v>4.2732943261595199E-2</v>
      </c>
      <c r="X491" s="347">
        <f t="shared" si="138"/>
        <v>4.2732943261595199E-2</v>
      </c>
      <c r="Y491" s="350">
        <f>SUM($X491:X$951)</f>
        <v>3.5759098350466294</v>
      </c>
      <c r="Z491" s="347"/>
      <c r="AA491" s="347">
        <f t="shared" si="129"/>
        <v>3.5437624360428193</v>
      </c>
      <c r="AB491" s="347">
        <f t="shared" si="130"/>
        <v>2.4562375639571807</v>
      </c>
      <c r="AC491" s="347">
        <f t="shared" si="139"/>
        <v>8.7494631433872652</v>
      </c>
      <c r="AD491" s="347">
        <f t="shared" si="131"/>
        <v>11.340735606640301</v>
      </c>
      <c r="AE491" s="347">
        <f t="shared" si="132"/>
        <v>7.860442482437346</v>
      </c>
      <c r="AF491" s="347">
        <f>AD491/'Laminate Schedule'!$E$86/10</f>
        <v>7.4880551707362006E-2</v>
      </c>
      <c r="AG491" s="347">
        <f>AE491/'Laminate Schedule'!$E$90/10</f>
        <v>4.2394291229283662E-2</v>
      </c>
      <c r="AH491" s="347">
        <f t="shared" si="140"/>
        <v>1894.8306779752916</v>
      </c>
      <c r="AK491" s="567">
        <f t="shared" si="141"/>
        <v>1</v>
      </c>
      <c r="AL491" s="567">
        <f t="shared" si="142"/>
        <v>1</v>
      </c>
      <c r="AM491" s="567">
        <f t="shared" si="143"/>
        <v>1</v>
      </c>
      <c r="AN491" s="347">
        <f>IF(SUM(AK491:AM491)=0,0,(AK491*'Laminate Schedule'!$D$83*'Laminate Schedule'!$C$83+AL491*'Laminate Schedule'!$D$84*'Laminate Schedule'!$C$84+AM491*'Laminate Schedule'!$D$85*'Laminate Schedule'!$C$85)/(AK491*'Laminate Schedule'!$D$83+AL491*'Laminate Schedule'!$D$84+AM491*'Laminate Schedule'!$D$85))</f>
        <v>15.145101562499997</v>
      </c>
      <c r="AO491" s="347">
        <f>AK491*'Laminate Schedule'!$L$12+AL491*'Laminate Schedule'!$L$13+AM491*'Laminate Schedule'!$L$14</f>
        <v>0.88</v>
      </c>
    </row>
    <row r="492" spans="1:41" s="244" customFormat="1">
      <c r="A492" s="567">
        <v>-459</v>
      </c>
      <c r="B492" s="347">
        <f>IF(ABS(A492)&lt;$C$17,$C$15,$C$16)*IF(ABS(A492)&lt;OutlineParameters!$C$46/2,1,0)</f>
        <v>6</v>
      </c>
      <c r="C492" s="347">
        <f t="shared" si="133"/>
        <v>6</v>
      </c>
      <c r="D492" s="348">
        <f t="shared" si="124"/>
        <v>6</v>
      </c>
      <c r="E492" s="349">
        <f>FlexTests!$C$16*($C$36-ABS(A492))*IF(ABS(A492)&lt;$C$36,1,0)/1000</f>
        <v>28.2</v>
      </c>
      <c r="F492" s="349">
        <f>IF(NOT(ISNA(I492)),FlexTests!$C$17*(A493-A492)*I492/1000000*($C$36+A492)/1000*IF(ABS(A492)&lt;$C$31/2-FlexTests!$C$18,0,1),0)</f>
        <v>0</v>
      </c>
      <c r="G492" s="349">
        <f>SUM(F$52:$F491)</f>
        <v>0</v>
      </c>
      <c r="H492" s="348">
        <f>CHOOSE(FlexTests!$C$15,E492,G492)</f>
        <v>28.2</v>
      </c>
      <c r="I492" s="347">
        <f>IF(ISNA(OutlineParameters!T555*2),OutlineParameters!S555*2,OutlineParameters!T555*2)</f>
        <v>316.25779331696685</v>
      </c>
      <c r="J492" s="347">
        <f>IF(ISNA(RockerConcaveParameters!O551),RockerConcaveParameters!N551,RockerConcaveParameters!O551)</f>
        <v>1.6455342956666841</v>
      </c>
      <c r="K492" s="347">
        <f t="shared" si="134"/>
        <v>2.0290252332758243</v>
      </c>
      <c r="L492" s="347">
        <f t="shared" si="135"/>
        <v>75.869741371526715</v>
      </c>
      <c r="M492" s="347">
        <f t="shared" si="136"/>
        <v>0</v>
      </c>
      <c r="N492" s="347">
        <f t="shared" si="125"/>
        <v>3.8333333333333335</v>
      </c>
      <c r="O492" s="347">
        <f t="shared" si="126"/>
        <v>51.061552791952657</v>
      </c>
      <c r="P492" s="350">
        <f t="shared" si="137"/>
        <v>132.79365273008852</v>
      </c>
      <c r="Q492" s="347">
        <f>MIN(IF(H492&gt;0,P492/H492,NA()),FlexTests!$C$20)</f>
        <v>4.7089947776627135</v>
      </c>
      <c r="R492" s="347">
        <f t="shared" si="127"/>
        <v>2.1235954746510571E-4</v>
      </c>
      <c r="S492" s="347">
        <f>SUM(R492:$R$952)</f>
        <v>0.15994987468324934</v>
      </c>
      <c r="T492" s="347">
        <f t="shared" si="128"/>
        <v>1.5994987468324933E-4</v>
      </c>
      <c r="U492" s="350">
        <f>SUM(T492:$T$952)*1000</f>
        <v>40.701141540977403</v>
      </c>
      <c r="V492" s="347">
        <f>R492*IF(ABS(A492)&lt;FlexTests!$C$19,0,1)</f>
        <v>2.1235954746510571E-4</v>
      </c>
      <c r="W492" s="347">
        <f>SUM(V492:$V$951)</f>
        <v>4.2521640858968632E-2</v>
      </c>
      <c r="X492" s="347">
        <f t="shared" si="138"/>
        <v>4.2521640858968632E-2</v>
      </c>
      <c r="Y492" s="350">
        <f>SUM($X492:X$951)</f>
        <v>3.5331768917850344</v>
      </c>
      <c r="Z492" s="347"/>
      <c r="AA492" s="347">
        <f t="shared" si="129"/>
        <v>3.5485114318888948</v>
      </c>
      <c r="AB492" s="347">
        <f t="shared" si="130"/>
        <v>2.4514885681111052</v>
      </c>
      <c r="AC492" s="347">
        <f t="shared" si="139"/>
        <v>8.7680925863773691</v>
      </c>
      <c r="AD492" s="347">
        <f t="shared" si="131"/>
        <v>11.412747002094671</v>
      </c>
      <c r="AE492" s="347">
        <f t="shared" si="132"/>
        <v>7.8844944826587167</v>
      </c>
      <c r="AF492" s="347">
        <f>AD492/'Laminate Schedule'!$E$86/10</f>
        <v>7.5356028185067994E-2</v>
      </c>
      <c r="AG492" s="347">
        <f>AE492/'Laminate Schedule'!$E$90/10</f>
        <v>4.2524012616382396E-2</v>
      </c>
      <c r="AH492" s="347">
        <f t="shared" si="140"/>
        <v>1897.5467599018011</v>
      </c>
      <c r="AK492" s="567">
        <f t="shared" si="141"/>
        <v>1</v>
      </c>
      <c r="AL492" s="567">
        <f t="shared" si="142"/>
        <v>1</v>
      </c>
      <c r="AM492" s="567">
        <f t="shared" si="143"/>
        <v>1</v>
      </c>
      <c r="AN492" s="347">
        <f>IF(SUM(AK492:AM492)=0,0,(AK492*'Laminate Schedule'!$D$83*'Laminate Schedule'!$C$83+AL492*'Laminate Schedule'!$D$84*'Laminate Schedule'!$C$84+AM492*'Laminate Schedule'!$D$85*'Laminate Schedule'!$C$85)/(AK492*'Laminate Schedule'!$D$83+AL492*'Laminate Schedule'!$D$84+AM492*'Laminate Schedule'!$D$85))</f>
        <v>15.145101562499997</v>
      </c>
      <c r="AO492" s="347">
        <f>AK492*'Laminate Schedule'!$L$12+AL492*'Laminate Schedule'!$L$13+AM492*'Laminate Schedule'!$L$14</f>
        <v>0.88</v>
      </c>
    </row>
    <row r="493" spans="1:41" s="244" customFormat="1">
      <c r="A493" s="567">
        <v>-458</v>
      </c>
      <c r="B493" s="347">
        <f>IF(ABS(A493)&lt;$C$17,$C$15,$C$16)*IF(ABS(A493)&lt;OutlineParameters!$C$46/2,1,0)</f>
        <v>6</v>
      </c>
      <c r="C493" s="347">
        <f t="shared" si="133"/>
        <v>6</v>
      </c>
      <c r="D493" s="348">
        <f t="shared" si="124"/>
        <v>6</v>
      </c>
      <c r="E493" s="349">
        <f>FlexTests!$C$16*($C$36-ABS(A493))*IF(ABS(A493)&lt;$C$36,1,0)/1000</f>
        <v>28.4</v>
      </c>
      <c r="F493" s="349">
        <f>IF(NOT(ISNA(I493)),FlexTests!$C$17*(A494-A493)*I493/1000000*($C$36+A493)/1000*IF(ABS(A493)&lt;$C$31/2-FlexTests!$C$18,0,1),0)</f>
        <v>0</v>
      </c>
      <c r="G493" s="349">
        <f>SUM(F$52:$F492)</f>
        <v>0</v>
      </c>
      <c r="H493" s="348">
        <f>CHOOSE(FlexTests!$C$15,E493,G493)</f>
        <v>28.4</v>
      </c>
      <c r="I493" s="347">
        <f>IF(ISNA(OutlineParameters!T556*2),OutlineParameters!S556*2,OutlineParameters!T556*2)</f>
        <v>316.70927056618251</v>
      </c>
      <c r="J493" s="347">
        <f>IF(ISNA(RockerConcaveParameters!O552),RockerConcaveParameters!N552,RockerConcaveParameters!O552)</f>
        <v>1.6598048038663387</v>
      </c>
      <c r="K493" s="347">
        <f t="shared" si="134"/>
        <v>2.0673173326980989</v>
      </c>
      <c r="L493" s="347">
        <f t="shared" si="135"/>
        <v>75.978050045200391</v>
      </c>
      <c r="M493" s="347">
        <f t="shared" si="136"/>
        <v>0</v>
      </c>
      <c r="N493" s="347">
        <f t="shared" si="125"/>
        <v>3.8333333333333335</v>
      </c>
      <c r="O493" s="347">
        <f t="shared" si="126"/>
        <v>51.197935529300608</v>
      </c>
      <c r="P493" s="350">
        <f t="shared" si="137"/>
        <v>133.07663624053242</v>
      </c>
      <c r="Q493" s="347">
        <f>MIN(IF(H493&gt;0,P493/H493,NA()),FlexTests!$C$20)</f>
        <v>4.6857970507229725</v>
      </c>
      <c r="R493" s="347">
        <f t="shared" si="127"/>
        <v>2.1341086461388884E-4</v>
      </c>
      <c r="S493" s="347">
        <f>SUM(R493:$R$952)</f>
        <v>0.15973751513578421</v>
      </c>
      <c r="T493" s="347">
        <f t="shared" si="128"/>
        <v>1.597375151357842E-4</v>
      </c>
      <c r="U493" s="350">
        <f>SUM(T493:$T$952)*1000</f>
        <v>40.541191666294147</v>
      </c>
      <c r="V493" s="347">
        <f>R493*IF(ABS(A493)&lt;FlexTests!$C$19,0,1)</f>
        <v>2.1341086461388884E-4</v>
      </c>
      <c r="W493" s="347">
        <f>SUM(V493:$V$951)</f>
        <v>4.2309281311503528E-2</v>
      </c>
      <c r="X493" s="347">
        <f t="shared" si="138"/>
        <v>4.2309281311503528E-2</v>
      </c>
      <c r="Y493" s="350">
        <f>SUM($X493:X$951)</f>
        <v>3.4906552509260651</v>
      </c>
      <c r="Z493" s="347"/>
      <c r="AA493" s="347">
        <f t="shared" si="129"/>
        <v>3.5532682679554464</v>
      </c>
      <c r="AB493" s="347">
        <f t="shared" si="130"/>
        <v>2.4467317320445536</v>
      </c>
      <c r="AC493" s="347">
        <f t="shared" si="139"/>
        <v>8.7867774072929699</v>
      </c>
      <c r="AD493" s="347">
        <f t="shared" si="131"/>
        <v>11.484622192224611</v>
      </c>
      <c r="AE493" s="347">
        <f t="shared" si="132"/>
        <v>7.9081531224850874</v>
      </c>
      <c r="AF493" s="347">
        <f>AD493/'Laminate Schedule'!$E$86/10</f>
        <v>7.5830605326946701E-2</v>
      </c>
      <c r="AG493" s="347">
        <f>AE493/'Laminate Schedule'!$E$90/10</f>
        <v>4.2651612464498945E-2</v>
      </c>
      <c r="AH493" s="347">
        <f t="shared" si="140"/>
        <v>1900.255623397095</v>
      </c>
      <c r="AK493" s="567">
        <f t="shared" si="141"/>
        <v>1</v>
      </c>
      <c r="AL493" s="567">
        <f t="shared" si="142"/>
        <v>1</v>
      </c>
      <c r="AM493" s="567">
        <f t="shared" si="143"/>
        <v>1</v>
      </c>
      <c r="AN493" s="347">
        <f>IF(SUM(AK493:AM493)=0,0,(AK493*'Laminate Schedule'!$D$83*'Laminate Schedule'!$C$83+AL493*'Laminate Schedule'!$D$84*'Laminate Schedule'!$C$84+AM493*'Laminate Schedule'!$D$85*'Laminate Schedule'!$C$85)/(AK493*'Laminate Schedule'!$D$83+AL493*'Laminate Schedule'!$D$84+AM493*'Laminate Schedule'!$D$85))</f>
        <v>15.145101562499997</v>
      </c>
      <c r="AO493" s="347">
        <f>AK493*'Laminate Schedule'!$L$12+AL493*'Laminate Schedule'!$L$13+AM493*'Laminate Schedule'!$L$14</f>
        <v>0.88</v>
      </c>
    </row>
    <row r="494" spans="1:41" s="244" customFormat="1">
      <c r="A494" s="567">
        <v>-457</v>
      </c>
      <c r="B494" s="347">
        <f>IF(ABS(A494)&lt;$C$17,$C$15,$C$16)*IF(ABS(A494)&lt;OutlineParameters!$C$46/2,1,0)</f>
        <v>6</v>
      </c>
      <c r="C494" s="347">
        <f t="shared" si="133"/>
        <v>6</v>
      </c>
      <c r="D494" s="348">
        <f t="shared" si="124"/>
        <v>6</v>
      </c>
      <c r="E494" s="349">
        <f>FlexTests!$C$16*($C$36-ABS(A494))*IF(ABS(A494)&lt;$C$36,1,0)/1000</f>
        <v>28.6</v>
      </c>
      <c r="F494" s="349">
        <f>IF(NOT(ISNA(I494)),FlexTests!$C$17*(A495-A494)*I494/1000000*($C$36+A494)/1000*IF(ABS(A494)&lt;$C$31/2-FlexTests!$C$18,0,1),0)</f>
        <v>0</v>
      </c>
      <c r="G494" s="349">
        <f>SUM(F$52:$F493)</f>
        <v>0</v>
      </c>
      <c r="H494" s="348">
        <f>CHOOSE(FlexTests!$C$15,E494,G494)</f>
        <v>28.6</v>
      </c>
      <c r="I494" s="347">
        <f>IF(ISNA(OutlineParameters!T557*2),OutlineParameters!S557*2,OutlineParameters!T557*2)</f>
        <v>317.15954065289907</v>
      </c>
      <c r="J494" s="347">
        <f>IF(ISNA(RockerConcaveParameters!O553),RockerConcaveParameters!N553,RockerConcaveParameters!O553)</f>
        <v>1.6740984544605959</v>
      </c>
      <c r="K494" s="347">
        <f t="shared" si="134"/>
        <v>2.1060666280004798</v>
      </c>
      <c r="L494" s="347">
        <f t="shared" si="135"/>
        <v>76.086069122511418</v>
      </c>
      <c r="M494" s="347">
        <f t="shared" si="136"/>
        <v>0</v>
      </c>
      <c r="N494" s="347">
        <f t="shared" si="125"/>
        <v>3.8333333333333335</v>
      </c>
      <c r="O494" s="347">
        <f t="shared" si="126"/>
        <v>51.334992557047485</v>
      </c>
      <c r="P494" s="350">
        <f t="shared" si="137"/>
        <v>133.36046164089271</v>
      </c>
      <c r="Q494" s="347">
        <f>MIN(IF(H494&gt;0,P494/H494,NA()),FlexTests!$C$20)</f>
        <v>4.6629532042270174</v>
      </c>
      <c r="R494" s="347">
        <f t="shared" si="127"/>
        <v>2.144563662130448E-4</v>
      </c>
      <c r="S494" s="347">
        <f>SUM(R494:$R$952)</f>
        <v>0.15952410427117034</v>
      </c>
      <c r="T494" s="347">
        <f t="shared" si="128"/>
        <v>1.5952410427117034E-4</v>
      </c>
      <c r="U494" s="350">
        <f>SUM(T494:$T$952)*1000</f>
        <v>40.381454151158366</v>
      </c>
      <c r="V494" s="347">
        <f>R494*IF(ABS(A494)&lt;FlexTests!$C$19,0,1)</f>
        <v>2.144563662130448E-4</v>
      </c>
      <c r="W494" s="347">
        <f>SUM(V494:$V$951)</f>
        <v>4.2095870446889637E-2</v>
      </c>
      <c r="X494" s="347">
        <f t="shared" si="138"/>
        <v>4.2095870446889637E-2</v>
      </c>
      <c r="Y494" s="350">
        <f>SUM($X494:X$951)</f>
        <v>3.4483459696145613</v>
      </c>
      <c r="Z494" s="347"/>
      <c r="AA494" s="347">
        <f t="shared" si="129"/>
        <v>3.5580328181535319</v>
      </c>
      <c r="AB494" s="347">
        <f t="shared" si="130"/>
        <v>2.4419671818464681</v>
      </c>
      <c r="AC494" s="347">
        <f t="shared" si="139"/>
        <v>8.8055178164733903</v>
      </c>
      <c r="AD494" s="347">
        <f t="shared" si="131"/>
        <v>11.5563605366647</v>
      </c>
      <c r="AE494" s="347">
        <f t="shared" si="132"/>
        <v>7.9314201454628375</v>
      </c>
      <c r="AF494" s="347">
        <f>AD494/'Laminate Schedule'!$E$86/10</f>
        <v>7.630427890479656E-2</v>
      </c>
      <c r="AG494" s="347">
        <f>AE494/'Laminate Schedule'!$E$90/10</f>
        <v>4.2777100177227724E-2</v>
      </c>
      <c r="AH494" s="347">
        <f t="shared" si="140"/>
        <v>1902.9572439173944</v>
      </c>
      <c r="AK494" s="567">
        <f t="shared" si="141"/>
        <v>1</v>
      </c>
      <c r="AL494" s="567">
        <f t="shared" si="142"/>
        <v>1</v>
      </c>
      <c r="AM494" s="567">
        <f t="shared" si="143"/>
        <v>1</v>
      </c>
      <c r="AN494" s="347">
        <f>IF(SUM(AK494:AM494)=0,0,(AK494*'Laminate Schedule'!$D$83*'Laminate Schedule'!$C$83+AL494*'Laminate Schedule'!$D$84*'Laminate Schedule'!$C$84+AM494*'Laminate Schedule'!$D$85*'Laminate Schedule'!$C$85)/(AK494*'Laminate Schedule'!$D$83+AL494*'Laminate Schedule'!$D$84+AM494*'Laminate Schedule'!$D$85))</f>
        <v>15.145101562499997</v>
      </c>
      <c r="AO494" s="347">
        <f>AK494*'Laminate Schedule'!$L$12+AL494*'Laminate Schedule'!$L$13+AM494*'Laminate Schedule'!$L$14</f>
        <v>0.88</v>
      </c>
    </row>
    <row r="495" spans="1:41" s="244" customFormat="1">
      <c r="A495" s="567">
        <v>-456</v>
      </c>
      <c r="B495" s="347">
        <f>IF(ABS(A495)&lt;$C$17,$C$15,$C$16)*IF(ABS(A495)&lt;OutlineParameters!$C$46/2,1,0)</f>
        <v>6</v>
      </c>
      <c r="C495" s="347">
        <f t="shared" si="133"/>
        <v>6</v>
      </c>
      <c r="D495" s="348">
        <f t="shared" si="124"/>
        <v>6</v>
      </c>
      <c r="E495" s="349">
        <f>FlexTests!$C$16*($C$36-ABS(A495))*IF(ABS(A495)&lt;$C$36,1,0)/1000</f>
        <v>28.8</v>
      </c>
      <c r="F495" s="349">
        <f>IF(NOT(ISNA(I495)),FlexTests!$C$17*(A496-A495)*I495/1000000*($C$36+A495)/1000*IF(ABS(A495)&lt;$C$31/2-FlexTests!$C$18,0,1),0)</f>
        <v>0</v>
      </c>
      <c r="G495" s="349">
        <f>SUM(F$52:$F494)</f>
        <v>0</v>
      </c>
      <c r="H495" s="348">
        <f>CHOOSE(FlexTests!$C$15,E495,G495)</f>
        <v>28.8</v>
      </c>
      <c r="I495" s="347">
        <f>IF(ISNA(OutlineParameters!T558*2),OutlineParameters!S558*2,OutlineParameters!T558*2)</f>
        <v>317.60859185709234</v>
      </c>
      <c r="J495" s="347">
        <f>IF(ISNA(RockerConcaveParameters!O554),RockerConcaveParameters!N554,RockerConcaveParameters!O554)</f>
        <v>1.6884147922992907</v>
      </c>
      <c r="K495" s="347">
        <f t="shared" si="134"/>
        <v>2.145274519652467</v>
      </c>
      <c r="L495" s="347">
        <f t="shared" si="135"/>
        <v>76.19379579184465</v>
      </c>
      <c r="M495" s="347">
        <f t="shared" si="136"/>
        <v>0</v>
      </c>
      <c r="N495" s="347">
        <f t="shared" si="125"/>
        <v>3.8333333333333335</v>
      </c>
      <c r="O495" s="347">
        <f t="shared" si="126"/>
        <v>51.472724732348318</v>
      </c>
      <c r="P495" s="350">
        <f t="shared" si="137"/>
        <v>133.64512837717876</v>
      </c>
      <c r="Q495" s="347">
        <f>MIN(IF(H495&gt;0,P495/H495,NA()),FlexTests!$C$20)</f>
        <v>4.640455846429818</v>
      </c>
      <c r="R495" s="347">
        <f t="shared" si="127"/>
        <v>2.1549607044949262E-4</v>
      </c>
      <c r="S495" s="347">
        <f>SUM(R495:$R$952)</f>
        <v>0.15930964790495727</v>
      </c>
      <c r="T495" s="347">
        <f t="shared" si="128"/>
        <v>1.5930964790495728E-4</v>
      </c>
      <c r="U495" s="350">
        <f>SUM(T495:$T$952)*1000</f>
        <v>40.221930046887195</v>
      </c>
      <c r="V495" s="347">
        <f>R495*IF(ABS(A495)&lt;FlexTests!$C$19,0,1)</f>
        <v>2.1549607044949262E-4</v>
      </c>
      <c r="W495" s="347">
        <f>SUM(V495:$V$951)</f>
        <v>4.1881414080676589E-2</v>
      </c>
      <c r="X495" s="347">
        <f t="shared" si="138"/>
        <v>4.1881414080676589E-2</v>
      </c>
      <c r="Y495" s="350">
        <f>SUM($X495:X$951)</f>
        <v>3.4062500991676719</v>
      </c>
      <c r="Z495" s="347"/>
      <c r="AA495" s="347">
        <f t="shared" si="129"/>
        <v>3.56280493076643</v>
      </c>
      <c r="AB495" s="347">
        <f t="shared" si="130"/>
        <v>2.43719506923357</v>
      </c>
      <c r="AC495" s="347">
        <f t="shared" si="139"/>
        <v>8.8243137773397677</v>
      </c>
      <c r="AD495" s="347">
        <f t="shared" si="131"/>
        <v>11.627961629103162</v>
      </c>
      <c r="AE495" s="347">
        <f t="shared" si="132"/>
        <v>7.954297610560161</v>
      </c>
      <c r="AF495" s="347">
        <f>AD495/'Laminate Schedule'!$E$86/10</f>
        <v>7.6777046235824237E-2</v>
      </c>
      <c r="AG495" s="347">
        <f>AE495/'Laminate Schedule'!$E$90/10</f>
        <v>4.2900486859350356E-2</v>
      </c>
      <c r="AH495" s="347">
        <f t="shared" si="140"/>
        <v>1905.6515511425541</v>
      </c>
      <c r="AK495" s="567">
        <f t="shared" si="141"/>
        <v>1</v>
      </c>
      <c r="AL495" s="567">
        <f t="shared" si="142"/>
        <v>1</v>
      </c>
      <c r="AM495" s="567">
        <f t="shared" si="143"/>
        <v>1</v>
      </c>
      <c r="AN495" s="347">
        <f>IF(SUM(AK495:AM495)=0,0,(AK495*'Laminate Schedule'!$D$83*'Laminate Schedule'!$C$83+AL495*'Laminate Schedule'!$D$84*'Laminate Schedule'!$C$84+AM495*'Laminate Schedule'!$D$85*'Laminate Schedule'!$C$85)/(AK495*'Laminate Schedule'!$D$83+AL495*'Laminate Schedule'!$D$84+AM495*'Laminate Schedule'!$D$85))</f>
        <v>15.145101562499997</v>
      </c>
      <c r="AO495" s="347">
        <f>AK495*'Laminate Schedule'!$L$12+AL495*'Laminate Schedule'!$L$13+AM495*'Laminate Schedule'!$L$14</f>
        <v>0.88</v>
      </c>
    </row>
    <row r="496" spans="1:41" s="244" customFormat="1">
      <c r="A496" s="567">
        <v>-455</v>
      </c>
      <c r="B496" s="347">
        <f>IF(ABS(A496)&lt;$C$17,$C$15,$C$16)*IF(ABS(A496)&lt;OutlineParameters!$C$46/2,1,0)</f>
        <v>6</v>
      </c>
      <c r="C496" s="347">
        <f t="shared" si="133"/>
        <v>6</v>
      </c>
      <c r="D496" s="348">
        <f t="shared" si="124"/>
        <v>6</v>
      </c>
      <c r="E496" s="349">
        <f>FlexTests!$C$16*($C$36-ABS(A496))*IF(ABS(A496)&lt;$C$36,1,0)/1000</f>
        <v>29</v>
      </c>
      <c r="F496" s="349">
        <f>IF(NOT(ISNA(I496)),FlexTests!$C$17*(A497-A496)*I496/1000000*($C$36+A496)/1000*IF(ABS(A496)&lt;$C$31/2-FlexTests!$C$18,0,1),0)</f>
        <v>0</v>
      </c>
      <c r="G496" s="349">
        <f>SUM(F$52:$F495)</f>
        <v>0</v>
      </c>
      <c r="H496" s="348">
        <f>CHOOSE(FlexTests!$C$15,E496,G496)</f>
        <v>29</v>
      </c>
      <c r="I496" s="347">
        <f>IF(ISNA(OutlineParameters!T559*2),OutlineParameters!S559*2,OutlineParameters!T559*2)</f>
        <v>318.05641245873807</v>
      </c>
      <c r="J496" s="347">
        <f>IF(ISNA(RockerConcaveParameters!O555),RockerConcaveParameters!N555,RockerConcaveParameters!O555)</f>
        <v>1.7027533587603665</v>
      </c>
      <c r="K496" s="347">
        <f t="shared" si="134"/>
        <v>2.1849423504685102</v>
      </c>
      <c r="L496" s="347">
        <f t="shared" si="135"/>
        <v>76.30122724158494</v>
      </c>
      <c r="M496" s="347">
        <f t="shared" si="136"/>
        <v>0</v>
      </c>
      <c r="N496" s="347">
        <f t="shared" si="125"/>
        <v>3.8333333333333335</v>
      </c>
      <c r="O496" s="347">
        <f t="shared" si="126"/>
        <v>51.611132805420951</v>
      </c>
      <c r="P496" s="350">
        <f t="shared" si="137"/>
        <v>133.93063573080772</v>
      </c>
      <c r="Q496" s="347">
        <f>MIN(IF(H496&gt;0,P496/H496,NA()),FlexTests!$C$20)</f>
        <v>4.6182977838209558</v>
      </c>
      <c r="R496" s="347">
        <f t="shared" si="127"/>
        <v>2.1652999585761843E-4</v>
      </c>
      <c r="S496" s="347">
        <f>SUM(R496:$R$952)</f>
        <v>0.15909415183450781</v>
      </c>
      <c r="T496" s="347">
        <f t="shared" si="128"/>
        <v>1.5909415183450781E-4</v>
      </c>
      <c r="U496" s="350">
        <f>SUM(T496:$T$952)*1000</f>
        <v>40.06262039898224</v>
      </c>
      <c r="V496" s="347">
        <f>R496*IF(ABS(A496)&lt;FlexTests!$C$19,0,1)</f>
        <v>2.1652999585761843E-4</v>
      </c>
      <c r="W496" s="347">
        <f>SUM(V496:$V$951)</f>
        <v>4.16659180102271E-2</v>
      </c>
      <c r="X496" s="347">
        <f t="shared" si="138"/>
        <v>4.16659180102271E-2</v>
      </c>
      <c r="Y496" s="350">
        <f>SUM($X496:X$951)</f>
        <v>3.3643686850869954</v>
      </c>
      <c r="Z496" s="347"/>
      <c r="AA496" s="347">
        <f t="shared" si="129"/>
        <v>3.5675844529201219</v>
      </c>
      <c r="AB496" s="347">
        <f t="shared" si="130"/>
        <v>2.4324155470798781</v>
      </c>
      <c r="AC496" s="347">
        <f t="shared" si="139"/>
        <v>8.8431652424455471</v>
      </c>
      <c r="AD496" s="347">
        <f t="shared" si="131"/>
        <v>11.699425069894096</v>
      </c>
      <c r="AE496" s="347">
        <f t="shared" si="132"/>
        <v>7.9767876016539132</v>
      </c>
      <c r="AF496" s="347">
        <f>AD496/'Laminate Schedule'!$E$86/10</f>
        <v>7.7248904681249786E-2</v>
      </c>
      <c r="AG496" s="347">
        <f>AE496/'Laminate Schedule'!$E$90/10</f>
        <v>4.302178374999014E-2</v>
      </c>
      <c r="AH496" s="347">
        <f t="shared" si="140"/>
        <v>1908.3384747524283</v>
      </c>
      <c r="AK496" s="567">
        <f t="shared" si="141"/>
        <v>1</v>
      </c>
      <c r="AL496" s="567">
        <f t="shared" si="142"/>
        <v>1</v>
      </c>
      <c r="AM496" s="567">
        <f t="shared" si="143"/>
        <v>1</v>
      </c>
      <c r="AN496" s="347">
        <f>IF(SUM(AK496:AM496)=0,0,(AK496*'Laminate Schedule'!$D$83*'Laminate Schedule'!$C$83+AL496*'Laminate Schedule'!$D$84*'Laminate Schedule'!$C$84+AM496*'Laminate Schedule'!$D$85*'Laminate Schedule'!$C$85)/(AK496*'Laminate Schedule'!$D$83+AL496*'Laminate Schedule'!$D$84+AM496*'Laminate Schedule'!$D$85))</f>
        <v>15.145101562499997</v>
      </c>
      <c r="AO496" s="347">
        <f>AK496*'Laminate Schedule'!$L$12+AL496*'Laminate Schedule'!$L$13+AM496*'Laminate Schedule'!$L$14</f>
        <v>0.88</v>
      </c>
    </row>
    <row r="497" spans="1:41" s="244" customFormat="1">
      <c r="A497" s="567">
        <v>-454</v>
      </c>
      <c r="B497" s="347">
        <f>IF(ABS(A497)&lt;$C$17,$C$15,$C$16)*IF(ABS(A497)&lt;OutlineParameters!$C$46/2,1,0)</f>
        <v>6</v>
      </c>
      <c r="C497" s="347">
        <f t="shared" si="133"/>
        <v>6</v>
      </c>
      <c r="D497" s="348">
        <f t="shared" si="124"/>
        <v>6</v>
      </c>
      <c r="E497" s="349">
        <f>FlexTests!$C$16*($C$36-ABS(A497))*IF(ABS(A497)&lt;$C$36,1,0)/1000</f>
        <v>29.2</v>
      </c>
      <c r="F497" s="349">
        <f>IF(NOT(ISNA(I497)),FlexTests!$C$17*(A498-A497)*I497/1000000*($C$36+A497)/1000*IF(ABS(A497)&lt;$C$31/2-FlexTests!$C$18,0,1),0)</f>
        <v>0</v>
      </c>
      <c r="G497" s="349">
        <f>SUM(F$52:$F496)</f>
        <v>0</v>
      </c>
      <c r="H497" s="348">
        <f>CHOOSE(FlexTests!$C$15,E497,G497)</f>
        <v>29.2</v>
      </c>
      <c r="I497" s="347">
        <f>IF(ISNA(OutlineParameters!T560*2),OutlineParameters!S560*2,OutlineParameters!T560*2)</f>
        <v>318.50299836720654</v>
      </c>
      <c r="J497" s="347">
        <f>IF(ISNA(RockerConcaveParameters!O556),RockerConcaveParameters!N556,RockerConcaveParameters!O556)</f>
        <v>1.7171137683092215</v>
      </c>
      <c r="K497" s="347">
        <f t="shared" si="134"/>
        <v>2.2250716563214441</v>
      </c>
      <c r="L497" s="347">
        <f t="shared" si="135"/>
        <v>76.408362490396684</v>
      </c>
      <c r="M497" s="347">
        <f t="shared" si="136"/>
        <v>0</v>
      </c>
      <c r="N497" s="347">
        <f t="shared" si="125"/>
        <v>3.8333333333333335</v>
      </c>
      <c r="O497" s="347">
        <f t="shared" si="126"/>
        <v>51.750218983079861</v>
      </c>
      <c r="P497" s="350">
        <f t="shared" si="137"/>
        <v>134.21698646313132</v>
      </c>
      <c r="Q497" s="347">
        <f>MIN(IF(H497&gt;0,P497/H497,NA()),FlexTests!$C$20)</f>
        <v>4.5964721391483332</v>
      </c>
      <c r="R497" s="347">
        <f t="shared" si="127"/>
        <v>2.1755815541292219E-4</v>
      </c>
      <c r="S497" s="347">
        <f>SUM(R497:$R$952)</f>
        <v>0.15887762183865015</v>
      </c>
      <c r="T497" s="347">
        <f t="shared" si="128"/>
        <v>1.5887762183865016E-4</v>
      </c>
      <c r="U497" s="350">
        <f>SUM(T497:$T$952)*1000</f>
        <v>39.903526247147731</v>
      </c>
      <c r="V497" s="347">
        <f>R497*IF(ABS(A497)&lt;FlexTests!$C$19,0,1)</f>
        <v>2.1755815541292219E-4</v>
      </c>
      <c r="W497" s="347">
        <f>SUM(V497:$V$951)</f>
        <v>4.1449388014369475E-2</v>
      </c>
      <c r="X497" s="347">
        <f t="shared" si="138"/>
        <v>4.1449388014369475E-2</v>
      </c>
      <c r="Y497" s="350">
        <f>SUM($X497:X$951)</f>
        <v>3.3227027670767684</v>
      </c>
      <c r="Z497" s="347"/>
      <c r="AA497" s="347">
        <f t="shared" si="129"/>
        <v>3.5723712561030738</v>
      </c>
      <c r="AB497" s="347">
        <f t="shared" si="130"/>
        <v>2.4276287438969262</v>
      </c>
      <c r="AC497" s="347">
        <f t="shared" si="139"/>
        <v>8.8620723941171224</v>
      </c>
      <c r="AD497" s="347">
        <f t="shared" si="131"/>
        <v>11.770750230776228</v>
      </c>
      <c r="AE497" s="347">
        <f t="shared" si="132"/>
        <v>7.998891926096964</v>
      </c>
      <c r="AF497" s="347">
        <f>AD497/'Laminate Schedule'!$E$86/10</f>
        <v>7.7719850092792864E-2</v>
      </c>
      <c r="AG497" s="347">
        <f>AE497/'Laminate Schedule'!$E$90/10</f>
        <v>4.3141000596873633E-2</v>
      </c>
      <c r="AH497" s="347">
        <f t="shared" si="140"/>
        <v>1911.0179902032392</v>
      </c>
      <c r="AK497" s="567">
        <f t="shared" si="141"/>
        <v>1</v>
      </c>
      <c r="AL497" s="567">
        <f t="shared" si="142"/>
        <v>1</v>
      </c>
      <c r="AM497" s="567">
        <f t="shared" si="143"/>
        <v>1</v>
      </c>
      <c r="AN497" s="347">
        <f>IF(SUM(AK497:AM497)=0,0,(AK497*'Laminate Schedule'!$D$83*'Laminate Schedule'!$C$83+AL497*'Laminate Schedule'!$D$84*'Laminate Schedule'!$C$84+AM497*'Laminate Schedule'!$D$85*'Laminate Schedule'!$C$85)/(AK497*'Laminate Schedule'!$D$83+AL497*'Laminate Schedule'!$D$84+AM497*'Laminate Schedule'!$D$85))</f>
        <v>15.145101562499997</v>
      </c>
      <c r="AO497" s="347">
        <f>AK497*'Laminate Schedule'!$L$12+AL497*'Laminate Schedule'!$L$13+AM497*'Laminate Schedule'!$L$14</f>
        <v>0.88</v>
      </c>
    </row>
    <row r="498" spans="1:41" s="244" customFormat="1">
      <c r="A498" s="567">
        <v>-453</v>
      </c>
      <c r="B498" s="347">
        <f>IF(ABS(A498)&lt;$C$17,$C$15,$C$16)*IF(ABS(A498)&lt;OutlineParameters!$C$46/2,1,0)</f>
        <v>6</v>
      </c>
      <c r="C498" s="347">
        <f t="shared" si="133"/>
        <v>6</v>
      </c>
      <c r="D498" s="348">
        <f t="shared" si="124"/>
        <v>6</v>
      </c>
      <c r="E498" s="349">
        <f>FlexTests!$C$16*($C$36-ABS(A498))*IF(ABS(A498)&lt;$C$36,1,0)/1000</f>
        <v>29.4</v>
      </c>
      <c r="F498" s="349">
        <f>IF(NOT(ISNA(I498)),FlexTests!$C$17*(A499-A498)*I498/1000000*($C$36+A498)/1000*IF(ABS(A498)&lt;$C$31/2-FlexTests!$C$18,0,1),0)</f>
        <v>0</v>
      </c>
      <c r="G498" s="349">
        <f>SUM(F$52:$F497)</f>
        <v>0</v>
      </c>
      <c r="H498" s="348">
        <f>CHOOSE(FlexTests!$C$15,E498,G498)</f>
        <v>29.4</v>
      </c>
      <c r="I498" s="347">
        <f>IF(ISNA(OutlineParameters!T561*2),OutlineParameters!S561*2,OutlineParameters!T561*2)</f>
        <v>318.94832260368446</v>
      </c>
      <c r="J498" s="347">
        <f>IF(ISNA(RockerConcaveParameters!O557),RockerConcaveParameters!N557,RockerConcaveParameters!O557)</f>
        <v>1.7314954028543315</v>
      </c>
      <c r="K498" s="347">
        <f t="shared" si="134"/>
        <v>2.2656631626776318</v>
      </c>
      <c r="L498" s="347">
        <f t="shared" si="135"/>
        <v>76.515195066105548</v>
      </c>
      <c r="M498" s="347">
        <f t="shared" si="136"/>
        <v>0</v>
      </c>
      <c r="N498" s="347">
        <f t="shared" si="125"/>
        <v>3.8333333333333335</v>
      </c>
      <c r="O498" s="347">
        <f t="shared" si="126"/>
        <v>51.889980673538702</v>
      </c>
      <c r="P498" s="350">
        <f t="shared" si="137"/>
        <v>134.5041722356552</v>
      </c>
      <c r="Q498" s="347">
        <f>MIN(IF(H498&gt;0,P498/H498,NA()),FlexTests!$C$20)</f>
        <v>4.574971844750177</v>
      </c>
      <c r="R498" s="347">
        <f t="shared" si="127"/>
        <v>2.1858058015100339E-4</v>
      </c>
      <c r="S498" s="347">
        <f>SUM(R498:$R$952)</f>
        <v>0.15866006368323723</v>
      </c>
      <c r="T498" s="347">
        <f t="shared" si="128"/>
        <v>1.5866006368323723E-4</v>
      </c>
      <c r="U498" s="350">
        <f>SUM(T498:$T$952)*1000</f>
        <v>39.744648625309075</v>
      </c>
      <c r="V498" s="347">
        <f>R498*IF(ABS(A498)&lt;FlexTests!$C$19,0,1)</f>
        <v>2.1858058015100339E-4</v>
      </c>
      <c r="W498" s="347">
        <f>SUM(V498:$V$951)</f>
        <v>4.1231829858956556E-2</v>
      </c>
      <c r="X498" s="347">
        <f t="shared" si="138"/>
        <v>4.1231829858956556E-2</v>
      </c>
      <c r="Y498" s="350">
        <f>SUM($X498:X$951)</f>
        <v>3.2812533790623992</v>
      </c>
      <c r="Z498" s="347"/>
      <c r="AA498" s="347">
        <f t="shared" si="129"/>
        <v>3.577165134284777</v>
      </c>
      <c r="AB498" s="347">
        <f t="shared" si="130"/>
        <v>2.422834865715223</v>
      </c>
      <c r="AC498" s="347">
        <f t="shared" si="139"/>
        <v>8.8810346817808092</v>
      </c>
      <c r="AD498" s="347">
        <f t="shared" si="131"/>
        <v>11.84193719721903</v>
      </c>
      <c r="AE498" s="347">
        <f t="shared" si="132"/>
        <v>8.0206133186436741</v>
      </c>
      <c r="AF498" s="347">
        <f>AD498/'Laminate Schedule'!$E$86/10</f>
        <v>7.8189883034790852E-2</v>
      </c>
      <c r="AG498" s="347">
        <f>AE498/'Laminate Schedule'!$E$90/10</f>
        <v>4.3258152149548736E-2</v>
      </c>
      <c r="AH498" s="347">
        <f t="shared" si="140"/>
        <v>1913.6899356221068</v>
      </c>
      <c r="AK498" s="567">
        <f t="shared" si="141"/>
        <v>1</v>
      </c>
      <c r="AL498" s="567">
        <f t="shared" si="142"/>
        <v>1</v>
      </c>
      <c r="AM498" s="567">
        <f t="shared" si="143"/>
        <v>1</v>
      </c>
      <c r="AN498" s="347">
        <f>IF(SUM(AK498:AM498)=0,0,(AK498*'Laminate Schedule'!$D$83*'Laminate Schedule'!$C$83+AL498*'Laminate Schedule'!$D$84*'Laminate Schedule'!$C$84+AM498*'Laminate Schedule'!$D$85*'Laminate Schedule'!$C$85)/(AK498*'Laminate Schedule'!$D$83+AL498*'Laminate Schedule'!$D$84+AM498*'Laminate Schedule'!$D$85))</f>
        <v>15.145101562499997</v>
      </c>
      <c r="AO498" s="347">
        <f>AK498*'Laminate Schedule'!$L$12+AL498*'Laminate Schedule'!$L$13+AM498*'Laminate Schedule'!$L$14</f>
        <v>0.88</v>
      </c>
    </row>
    <row r="499" spans="1:41" s="244" customFormat="1">
      <c r="A499" s="567">
        <v>-452</v>
      </c>
      <c r="B499" s="347">
        <f>IF(ABS(A499)&lt;$C$17,$C$15,$C$16)*IF(ABS(A499)&lt;OutlineParameters!$C$46/2,1,0)</f>
        <v>6</v>
      </c>
      <c r="C499" s="347">
        <f t="shared" si="133"/>
        <v>6</v>
      </c>
      <c r="D499" s="348">
        <f t="shared" ref="D499:D562" si="144">CHOOSE($C$18,B499,C499)</f>
        <v>6</v>
      </c>
      <c r="E499" s="349">
        <f>FlexTests!$C$16*($C$36-ABS(A499))*IF(ABS(A499)&lt;$C$36,1,0)/1000</f>
        <v>29.6</v>
      </c>
      <c r="F499" s="349">
        <f>IF(NOT(ISNA(I499)),FlexTests!$C$17*(A500-A499)*I499/1000000*($C$36+A499)/1000*IF(ABS(A499)&lt;$C$31/2-FlexTests!$C$18,0,1),0)</f>
        <v>0</v>
      </c>
      <c r="G499" s="349">
        <f>SUM(F$52:$F498)</f>
        <v>0</v>
      </c>
      <c r="H499" s="348">
        <f>CHOOSE(FlexTests!$C$15,E499,G499)</f>
        <v>29.6</v>
      </c>
      <c r="I499" s="347">
        <f>IF(ISNA(OutlineParameters!T562*2),OutlineParameters!S562*2,OutlineParameters!T562*2)</f>
        <v>319.39238107754204</v>
      </c>
      <c r="J499" s="347">
        <f>IF(ISNA(RockerConcaveParameters!O558),RockerConcaveParameters!N558,RockerConcaveParameters!O558)</f>
        <v>1.7458978694670608</v>
      </c>
      <c r="K499" s="347">
        <f t="shared" si="134"/>
        <v>2.3067182811297187</v>
      </c>
      <c r="L499" s="347">
        <f t="shared" si="135"/>
        <v>76.62172398737593</v>
      </c>
      <c r="M499" s="347">
        <f t="shared" si="136"/>
        <v>0</v>
      </c>
      <c r="N499" s="347">
        <f t="shared" ref="N499:N562" si="145">$C$25*IF($C$24=2,1,0)*$C$42^3*$C$41/1000/6*IF(ABS(A499)&lt;$C$36,1,0)</f>
        <v>3.8333333333333335</v>
      </c>
      <c r="O499" s="347">
        <f t="shared" ref="O499:O562" si="146">IF(I499&gt;$C$21,($C$21/I499*$C$20+(1-$C$21/I499)*$C$22)*(I499*D499^3/12+4/45*D499*J499^2*I499)/1000,0)</f>
        <v>52.030419853214667</v>
      </c>
      <c r="P499" s="350">
        <f t="shared" si="137"/>
        <v>134.79219545505364</v>
      </c>
      <c r="Q499" s="347">
        <f>MIN(IF(H499&gt;0,P499/H499,NA()),FlexTests!$C$20)</f>
        <v>4.5537903869950549</v>
      </c>
      <c r="R499" s="347">
        <f t="shared" ref="R499:R562" si="147">IF(P499=0,NA(),H499/P499*(A500-A499)/1000)</f>
        <v>2.1959728380468511E-4</v>
      </c>
      <c r="S499" s="347">
        <f>SUM(R499:$R$952)</f>
        <v>0.15844148310308623</v>
      </c>
      <c r="T499" s="347">
        <f t="shared" ref="T499:T562" si="148">S499*(A500-A499)/1000</f>
        <v>1.5844148310308623E-4</v>
      </c>
      <c r="U499" s="350">
        <f>SUM(T499:$T$952)*1000</f>
        <v>39.585988561625832</v>
      </c>
      <c r="V499" s="347">
        <f>R499*IF(ABS(A499)&lt;FlexTests!$C$19,0,1)</f>
        <v>2.1959728380468511E-4</v>
      </c>
      <c r="W499" s="347">
        <f>SUM(V499:$V$951)</f>
        <v>4.101324927880555E-2</v>
      </c>
      <c r="X499" s="347">
        <f t="shared" si="138"/>
        <v>4.101324927880555E-2</v>
      </c>
      <c r="Y499" s="350">
        <f>SUM($X499:X$951)</f>
        <v>3.2400215492034419</v>
      </c>
      <c r="Z499" s="347"/>
      <c r="AA499" s="347">
        <f t="shared" ref="AA499:AA562" si="149">(D499/2+1/3*J499)*IF(ABS(A499)&lt;$C$36,1,0)</f>
        <v>3.5819659564890203</v>
      </c>
      <c r="AB499" s="347">
        <f t="shared" ref="AB499:AB562" si="150">(D499/2-1/3*J499)*IF(ABS(A499)&lt;$C$36,1,0)</f>
        <v>2.4180340435109797</v>
      </c>
      <c r="AC499" s="347">
        <f t="shared" si="139"/>
        <v>8.9000522643443762</v>
      </c>
      <c r="AD499" s="347">
        <f t="shared" ref="AD499:AD562" si="151">IF(ABS(A499)&lt;$C$36,H499/(AC499)*AA499,NA())</f>
        <v>11.91298535816918</v>
      </c>
      <c r="AE499" s="347">
        <f t="shared" ref="AE499:AE562" si="152">IF(ABS(A499)&lt;$C$36,H499/(AC499)*AB499,NA())</f>
        <v>8.04195363825737</v>
      </c>
      <c r="AF499" s="347">
        <f>AD499/'Laminate Schedule'!$E$86/10</f>
        <v>7.8658999472583979E-2</v>
      </c>
      <c r="AG499" s="347">
        <f>AE499/'Laminate Schedule'!$E$90/10</f>
        <v>4.337324843409638E-2</v>
      </c>
      <c r="AH499" s="347">
        <f t="shared" si="140"/>
        <v>1916.3542864652522</v>
      </c>
      <c r="AK499" s="567">
        <f t="shared" si="141"/>
        <v>1</v>
      </c>
      <c r="AL499" s="567">
        <f t="shared" si="142"/>
        <v>1</v>
      </c>
      <c r="AM499" s="567">
        <f t="shared" si="143"/>
        <v>1</v>
      </c>
      <c r="AN499" s="347">
        <f>IF(SUM(AK499:AM499)=0,0,(AK499*'Laminate Schedule'!$D$83*'Laminate Schedule'!$C$83+AL499*'Laminate Schedule'!$D$84*'Laminate Schedule'!$C$84+AM499*'Laminate Schedule'!$D$85*'Laminate Schedule'!$C$85)/(AK499*'Laminate Schedule'!$D$83+AL499*'Laminate Schedule'!$D$84+AM499*'Laminate Schedule'!$D$85))</f>
        <v>15.145101562499997</v>
      </c>
      <c r="AO499" s="347">
        <f>AK499*'Laminate Schedule'!$L$12+AL499*'Laminate Schedule'!$L$13+AM499*'Laminate Schedule'!$L$14</f>
        <v>0.88</v>
      </c>
    </row>
    <row r="500" spans="1:41" s="244" customFormat="1">
      <c r="A500" s="567">
        <v>-451</v>
      </c>
      <c r="B500" s="347">
        <f>IF(ABS(A500)&lt;$C$17,$C$15,$C$16)*IF(ABS(A500)&lt;OutlineParameters!$C$46/2,1,0)</f>
        <v>6</v>
      </c>
      <c r="C500" s="347">
        <f t="shared" ref="C500:C563" si="153">$C$16*IF(ABS(A500)=$C$36,1,0)+(C499+$C$35)*IF(ABS(A500)&lt;$C$36,1,0)*IF(ABS(A500)&lt;$C$17,0,1)+$C$15*IF(ABS(A500)&lt;$C$17,1,0)</f>
        <v>6</v>
      </c>
      <c r="D500" s="348">
        <f t="shared" si="144"/>
        <v>6</v>
      </c>
      <c r="E500" s="349">
        <f>FlexTests!$C$16*($C$36-ABS(A500))*IF(ABS(A500)&lt;$C$36,1,0)/1000</f>
        <v>29.8</v>
      </c>
      <c r="F500" s="349">
        <f>IF(NOT(ISNA(I500)),FlexTests!$C$17*(A501-A500)*I500/1000000*($C$36+A500)/1000*IF(ABS(A500)&lt;$C$31/2-FlexTests!$C$18,0,1),0)</f>
        <v>0</v>
      </c>
      <c r="G500" s="349">
        <f>SUM(F$52:$F499)</f>
        <v>0</v>
      </c>
      <c r="H500" s="348">
        <f>CHOOSE(FlexTests!$C$15,E500,G500)</f>
        <v>29.8</v>
      </c>
      <c r="I500" s="347">
        <f>IF(ISNA(OutlineParameters!T563*2),OutlineParameters!S563*2,OutlineParameters!T563*2)</f>
        <v>319.83516206875493</v>
      </c>
      <c r="J500" s="347">
        <f>IF(ISNA(RockerConcaveParameters!O559),RockerConcaveParameters!N559,RockerConcaveParameters!O559)</f>
        <v>1.7603206957856508</v>
      </c>
      <c r="K500" s="347">
        <f t="shared" ref="K500:K563" si="154">0.001*AN500*(4/45*2*J500^2*AO500*I500)</f>
        <v>2.3482381142719269</v>
      </c>
      <c r="L500" s="347">
        <f t="shared" ref="L500:L563" si="155">AN500*0.001*I500*AO500*D500^2/2*IF(ABS(A500)&lt;$C$36,1,0)</f>
        <v>76.727946442592653</v>
      </c>
      <c r="M500" s="347">
        <f t="shared" ref="M500:M563" si="156">AN500*2*AO500*D500^3/6/1000*IF($C$24=1,1,0)</f>
        <v>0</v>
      </c>
      <c r="N500" s="347">
        <f t="shared" si="145"/>
        <v>3.8333333333333335</v>
      </c>
      <c r="O500" s="347">
        <f t="shared" si="146"/>
        <v>52.171536826958011</v>
      </c>
      <c r="P500" s="350">
        <f t="shared" ref="P500:P563" si="157">SUM(K500:O500)</f>
        <v>135.08105471715592</v>
      </c>
      <c r="Q500" s="347">
        <f>MIN(IF(H500&gt;0,P500/H500,NA()),FlexTests!$C$20)</f>
        <v>4.5329212992334202</v>
      </c>
      <c r="R500" s="347">
        <f t="shared" si="147"/>
        <v>2.2060828635368408E-4</v>
      </c>
      <c r="S500" s="347">
        <f>SUM(R500:$R$952)</f>
        <v>0.15822188581928154</v>
      </c>
      <c r="T500" s="347">
        <f t="shared" si="148"/>
        <v>1.5822188581928154E-4</v>
      </c>
      <c r="U500" s="350">
        <f>SUM(T500:$T$952)*1000</f>
        <v>39.42754707852275</v>
      </c>
      <c r="V500" s="347">
        <f>R500*IF(ABS(A500)&lt;FlexTests!$C$19,0,1)</f>
        <v>2.2060828635368408E-4</v>
      </c>
      <c r="W500" s="347">
        <f>SUM(V500:$V$951)</f>
        <v>4.0793651995000874E-2</v>
      </c>
      <c r="X500" s="347">
        <f t="shared" ref="X500:X563" si="158">W500*(A501-A500)</f>
        <v>4.0793651995000874E-2</v>
      </c>
      <c r="Y500" s="350">
        <f>SUM($X500:X$951)</f>
        <v>3.1990082999246363</v>
      </c>
      <c r="Z500" s="347"/>
      <c r="AA500" s="347">
        <f t="shared" si="149"/>
        <v>3.5867735652618835</v>
      </c>
      <c r="AB500" s="347">
        <f t="shared" si="150"/>
        <v>2.4132264347381165</v>
      </c>
      <c r="AC500" s="347">
        <f t="shared" ref="AC500:AC563" si="159">P500/AN500</f>
        <v>8.9191250490933083</v>
      </c>
      <c r="AD500" s="347">
        <f t="shared" si="151"/>
        <v>11.983894345743009</v>
      </c>
      <c r="AE500" s="347">
        <f t="shared" si="152"/>
        <v>8.0629150683907564</v>
      </c>
      <c r="AF500" s="347">
        <f>AD500/'Laminate Schedule'!$E$86/10</f>
        <v>7.9127196977111791E-2</v>
      </c>
      <c r="AG500" s="347">
        <f>AE500/'Laminate Schedule'!$E$90/10</f>
        <v>4.3486301226689492E-2</v>
      </c>
      <c r="AH500" s="347">
        <f t="shared" ref="AH500:AH563" si="160">IF(D500&lt;&gt;0,(-A499+A500)*I500*D500,0)</f>
        <v>1919.0109724125296</v>
      </c>
      <c r="AK500" s="567">
        <f t="shared" si="141"/>
        <v>1</v>
      </c>
      <c r="AL500" s="567">
        <f t="shared" si="142"/>
        <v>1</v>
      </c>
      <c r="AM500" s="567">
        <f t="shared" si="143"/>
        <v>1</v>
      </c>
      <c r="AN500" s="347">
        <f>IF(SUM(AK500:AM500)=0,0,(AK500*'Laminate Schedule'!$D$83*'Laminate Schedule'!$C$83+AL500*'Laminate Schedule'!$D$84*'Laminate Schedule'!$C$84+AM500*'Laminate Schedule'!$D$85*'Laminate Schedule'!$C$85)/(AK500*'Laminate Schedule'!$D$83+AL500*'Laminate Schedule'!$D$84+AM500*'Laminate Schedule'!$D$85))</f>
        <v>15.145101562499997</v>
      </c>
      <c r="AO500" s="347">
        <f>AK500*'Laminate Schedule'!$L$12+AL500*'Laminate Schedule'!$L$13+AM500*'Laminate Schedule'!$L$14</f>
        <v>0.88</v>
      </c>
    </row>
    <row r="501" spans="1:41" s="244" customFormat="1">
      <c r="A501" s="567">
        <v>-450</v>
      </c>
      <c r="B501" s="347">
        <f>IF(ABS(A501)&lt;$C$17,$C$15,$C$16)*IF(ABS(A501)&lt;OutlineParameters!$C$46/2,1,0)</f>
        <v>6</v>
      </c>
      <c r="C501" s="347">
        <f t="shared" si="153"/>
        <v>6</v>
      </c>
      <c r="D501" s="348">
        <f t="shared" si="144"/>
        <v>6</v>
      </c>
      <c r="E501" s="349">
        <f>FlexTests!$C$16*($C$36-ABS(A501))*IF(ABS(A501)&lt;$C$36,1,0)/1000</f>
        <v>30</v>
      </c>
      <c r="F501" s="349">
        <f>IF(NOT(ISNA(I501)),FlexTests!$C$17*(A502-A501)*I501/1000000*($C$36+A501)/1000*IF(ABS(A501)&lt;$C$31/2-FlexTests!$C$18,0,1),0)</f>
        <v>0</v>
      </c>
      <c r="G501" s="349">
        <f>SUM(F$52:$F500)</f>
        <v>0</v>
      </c>
      <c r="H501" s="348">
        <f>CHOOSE(FlexTests!$C$15,E501,G501)</f>
        <v>30</v>
      </c>
      <c r="I501" s="347">
        <f>IF(ISNA(OutlineParameters!T564*2),OutlineParameters!S564*2,OutlineParameters!T564*2)</f>
        <v>320.27666148669363</v>
      </c>
      <c r="J501" s="347">
        <f>IF(ISNA(RockerConcaveParameters!O560),RockerConcaveParameters!N560,RockerConcaveParameters!O560)</f>
        <v>1.7747634846935079</v>
      </c>
      <c r="K501" s="347">
        <f t="shared" si="154"/>
        <v>2.3902239710226958</v>
      </c>
      <c r="L501" s="347">
        <f t="shared" si="155"/>
        <v>76.833861450420201</v>
      </c>
      <c r="M501" s="347">
        <f t="shared" si="156"/>
        <v>0</v>
      </c>
      <c r="N501" s="347">
        <f t="shared" si="145"/>
        <v>3.8333333333333335</v>
      </c>
      <c r="O501" s="347">
        <f t="shared" si="146"/>
        <v>52.313333380806306</v>
      </c>
      <c r="P501" s="350">
        <f t="shared" si="157"/>
        <v>135.37075213558253</v>
      </c>
      <c r="Q501" s="347">
        <f>MIN(IF(H501&gt;0,P501/H501,NA()),FlexTests!$C$20)</f>
        <v>4.5123584045194178</v>
      </c>
      <c r="R501" s="347">
        <f t="shared" si="147"/>
        <v>2.2161360210182674E-4</v>
      </c>
      <c r="S501" s="347">
        <f>SUM(R501:$R$952)</f>
        <v>0.15800127753292786</v>
      </c>
      <c r="T501" s="347">
        <f t="shared" si="148"/>
        <v>1.5800127753292785E-4</v>
      </c>
      <c r="U501" s="350">
        <f>SUM(T501:$T$952)*1000</f>
        <v>39.269325192703469</v>
      </c>
      <c r="V501" s="347">
        <f>R501*IF(ABS(A501)&lt;FlexTests!$C$19,0,1)</f>
        <v>2.2161360210182674E-4</v>
      </c>
      <c r="W501" s="347">
        <f>SUM(V501:$V$951)</f>
        <v>4.0573043708647193E-2</v>
      </c>
      <c r="X501" s="347">
        <f t="shared" si="158"/>
        <v>4.0573043708647193E-2</v>
      </c>
      <c r="Y501" s="350">
        <f>SUM($X501:X$951)</f>
        <v>3.1582146479296354</v>
      </c>
      <c r="Z501" s="347"/>
      <c r="AA501" s="347">
        <f t="shared" si="149"/>
        <v>3.5915878282311695</v>
      </c>
      <c r="AB501" s="347">
        <f t="shared" si="150"/>
        <v>2.4084121717688305</v>
      </c>
      <c r="AC501" s="347">
        <f t="shared" si="159"/>
        <v>8.9382531755856327</v>
      </c>
      <c r="AD501" s="347">
        <f t="shared" si="151"/>
        <v>12.054663560128512</v>
      </c>
      <c r="AE501" s="347">
        <f t="shared" si="152"/>
        <v>8.0834995086532615</v>
      </c>
      <c r="AF501" s="347">
        <f>AD501/'Laminate Schedule'!$E$86/10</f>
        <v>7.9594471587938642E-2</v>
      </c>
      <c r="AG501" s="347">
        <f>AE501/'Laminate Schedule'!$E$90/10</f>
        <v>4.3597320772628567E-2</v>
      </c>
      <c r="AH501" s="347">
        <f t="shared" si="160"/>
        <v>1921.6599689201616</v>
      </c>
      <c r="AK501" s="567">
        <f t="shared" si="141"/>
        <v>1</v>
      </c>
      <c r="AL501" s="567">
        <f t="shared" si="142"/>
        <v>1</v>
      </c>
      <c r="AM501" s="567">
        <f t="shared" si="143"/>
        <v>1</v>
      </c>
      <c r="AN501" s="347">
        <f>IF(SUM(AK501:AM501)=0,0,(AK501*'Laminate Schedule'!$D$83*'Laminate Schedule'!$C$83+AL501*'Laminate Schedule'!$D$84*'Laminate Schedule'!$C$84+AM501*'Laminate Schedule'!$D$85*'Laminate Schedule'!$C$85)/(AK501*'Laminate Schedule'!$D$83+AL501*'Laminate Schedule'!$D$84+AM501*'Laminate Schedule'!$D$85))</f>
        <v>15.145101562499997</v>
      </c>
      <c r="AO501" s="347">
        <f>AK501*'Laminate Schedule'!$L$12+AL501*'Laminate Schedule'!$L$13+AM501*'Laminate Schedule'!$L$14</f>
        <v>0.88</v>
      </c>
    </row>
    <row r="502" spans="1:41" s="244" customFormat="1">
      <c r="A502" s="567">
        <v>-449</v>
      </c>
      <c r="B502" s="347">
        <f>IF(ABS(A502)&lt;$C$17,$C$15,$C$16)*IF(ABS(A502)&lt;OutlineParameters!$C$46/2,1,0)</f>
        <v>6</v>
      </c>
      <c r="C502" s="347">
        <f t="shared" si="153"/>
        <v>6</v>
      </c>
      <c r="D502" s="348">
        <f t="shared" si="144"/>
        <v>6</v>
      </c>
      <c r="E502" s="349">
        <f>FlexTests!$C$16*($C$36-ABS(A502))*IF(ABS(A502)&lt;$C$36,1,0)/1000</f>
        <v>30.2</v>
      </c>
      <c r="F502" s="349">
        <f>IF(NOT(ISNA(I502)),FlexTests!$C$17*(A503-A502)*I502/1000000*($C$36+A502)/1000*IF(ABS(A502)&lt;$C$31/2-FlexTests!$C$18,0,1),0)</f>
        <v>0</v>
      </c>
      <c r="G502" s="349">
        <f>SUM(F$52:$F501)</f>
        <v>0</v>
      </c>
      <c r="H502" s="348">
        <f>CHOOSE(FlexTests!$C$15,E502,G502)</f>
        <v>30.2</v>
      </c>
      <c r="I502" s="347">
        <f>IF(ISNA(OutlineParameters!T565*2),OutlineParameters!S565*2,OutlineParameters!T565*2)</f>
        <v>320.71685235254455</v>
      </c>
      <c r="J502" s="347">
        <f>IF(ISNA(RockerConcaveParameters!O561),RockerConcaveParameters!N561,RockerConcaveParameters!O561)</f>
        <v>1.7892256002954245</v>
      </c>
      <c r="K502" s="347">
        <f t="shared" si="154"/>
        <v>2.432676295001738</v>
      </c>
      <c r="L502" s="347">
        <f t="shared" si="155"/>
        <v>76.939462538684126</v>
      </c>
      <c r="M502" s="347">
        <f t="shared" si="156"/>
        <v>0</v>
      </c>
      <c r="N502" s="347">
        <f t="shared" si="145"/>
        <v>3.8333333333333335</v>
      </c>
      <c r="O502" s="347">
        <f t="shared" si="146"/>
        <v>52.455806400727894</v>
      </c>
      <c r="P502" s="350">
        <f t="shared" si="157"/>
        <v>135.6612785677471</v>
      </c>
      <c r="Q502" s="347">
        <f>MIN(IF(H502&gt;0,P502/H502,NA()),FlexTests!$C$20)</f>
        <v>4.4920953168128177</v>
      </c>
      <c r="R502" s="347">
        <f t="shared" si="147"/>
        <v>2.2261326384977713E-4</v>
      </c>
      <c r="S502" s="347">
        <f>SUM(R502:$R$952)</f>
        <v>0.15777966393082604</v>
      </c>
      <c r="T502" s="347">
        <f t="shared" si="148"/>
        <v>1.5777966393082604E-4</v>
      </c>
      <c r="U502" s="350">
        <f>SUM(T502:$T$952)*1000</f>
        <v>39.111323915170544</v>
      </c>
      <c r="V502" s="347">
        <f>R502*IF(ABS(A502)&lt;FlexTests!$C$19,0,1)</f>
        <v>2.2261326384977713E-4</v>
      </c>
      <c r="W502" s="347">
        <f>SUM(V502:$V$951)</f>
        <v>4.0351430106545363E-2</v>
      </c>
      <c r="X502" s="347">
        <f t="shared" si="158"/>
        <v>4.0351430106545363E-2</v>
      </c>
      <c r="Y502" s="350">
        <f>SUM($X502:X$951)</f>
        <v>3.1176416042209878</v>
      </c>
      <c r="Z502" s="347"/>
      <c r="AA502" s="347">
        <f t="shared" si="149"/>
        <v>3.5964085334318083</v>
      </c>
      <c r="AB502" s="347">
        <f t="shared" si="150"/>
        <v>2.4035914665681917</v>
      </c>
      <c r="AC502" s="347">
        <f t="shared" si="159"/>
        <v>8.9574360401551214</v>
      </c>
      <c r="AD502" s="347">
        <f t="shared" si="151"/>
        <v>12.125293133297072</v>
      </c>
      <c r="AE502" s="347">
        <f t="shared" si="152"/>
        <v>8.1037098076898282</v>
      </c>
      <c r="AF502" s="347">
        <f>AD502/'Laminate Schedule'!$E$86/10</f>
        <v>8.0060824176444501E-2</v>
      </c>
      <c r="AG502" s="347">
        <f>AE502/'Laminate Schedule'!$E$90/10</f>
        <v>4.3706322435715789E-2</v>
      </c>
      <c r="AH502" s="347">
        <f t="shared" si="160"/>
        <v>1924.3011141152674</v>
      </c>
      <c r="AK502" s="567">
        <f t="shared" si="141"/>
        <v>1</v>
      </c>
      <c r="AL502" s="567">
        <f t="shared" si="142"/>
        <v>1</v>
      </c>
      <c r="AM502" s="567">
        <f t="shared" si="143"/>
        <v>1</v>
      </c>
      <c r="AN502" s="347">
        <f>IF(SUM(AK502:AM502)=0,0,(AK502*'Laminate Schedule'!$D$83*'Laminate Schedule'!$C$83+AL502*'Laminate Schedule'!$D$84*'Laminate Schedule'!$C$84+AM502*'Laminate Schedule'!$D$85*'Laminate Schedule'!$C$85)/(AK502*'Laminate Schedule'!$D$83+AL502*'Laminate Schedule'!$D$84+AM502*'Laminate Schedule'!$D$85))</f>
        <v>15.145101562499997</v>
      </c>
      <c r="AO502" s="347">
        <f>AK502*'Laminate Schedule'!$L$12+AL502*'Laminate Schedule'!$L$13+AM502*'Laminate Schedule'!$L$14</f>
        <v>0.88</v>
      </c>
    </row>
    <row r="503" spans="1:41" s="244" customFormat="1">
      <c r="A503" s="567">
        <v>-448</v>
      </c>
      <c r="B503" s="347">
        <f>IF(ABS(A503)&lt;$C$17,$C$15,$C$16)*IF(ABS(A503)&lt;OutlineParameters!$C$46/2,1,0)</f>
        <v>6</v>
      </c>
      <c r="C503" s="347">
        <f t="shared" si="153"/>
        <v>6</v>
      </c>
      <c r="D503" s="348">
        <f t="shared" si="144"/>
        <v>6</v>
      </c>
      <c r="E503" s="349">
        <f>FlexTests!$C$16*($C$36-ABS(A503))*IF(ABS(A503)&lt;$C$36,1,0)/1000</f>
        <v>30.4</v>
      </c>
      <c r="F503" s="349">
        <f>IF(NOT(ISNA(I503)),FlexTests!$C$17*(A504-A503)*I503/1000000*($C$36+A503)/1000*IF(ABS(A503)&lt;$C$31/2-FlexTests!$C$18,0,1),0)</f>
        <v>0</v>
      </c>
      <c r="G503" s="349">
        <f>SUM(F$52:$F502)</f>
        <v>0</v>
      </c>
      <c r="H503" s="348">
        <f>CHOOSE(FlexTests!$C$15,E503,G503)</f>
        <v>30.4</v>
      </c>
      <c r="I503" s="347">
        <f>IF(ISNA(OutlineParameters!T566*2),OutlineParameters!S566*2,OutlineParameters!T566*2)</f>
        <v>321.15573057567815</v>
      </c>
      <c r="J503" s="347">
        <f>IF(ISNA(RockerConcaveParameters!O562),RockerConcaveParameters!N562,RockerConcaveParameters!O562)</f>
        <v>1.803706638209746</v>
      </c>
      <c r="K503" s="347">
        <f t="shared" si="154"/>
        <v>2.4755962630835686</v>
      </c>
      <c r="L503" s="347">
        <f t="shared" si="155"/>
        <v>77.044748726048908</v>
      </c>
      <c r="M503" s="347">
        <f t="shared" si="156"/>
        <v>0</v>
      </c>
      <c r="N503" s="347">
        <f t="shared" si="145"/>
        <v>3.8333333333333335</v>
      </c>
      <c r="O503" s="347">
        <f t="shared" si="146"/>
        <v>52.598957428118119</v>
      </c>
      <c r="P503" s="350">
        <f t="shared" si="157"/>
        <v>135.95263575058394</v>
      </c>
      <c r="Q503" s="347">
        <f>MIN(IF(H503&gt;0,P503/H503,NA()),FlexTests!$C$20)</f>
        <v>4.4721261760060509</v>
      </c>
      <c r="R503" s="347">
        <f t="shared" si="147"/>
        <v>2.2360728670072456E-4</v>
      </c>
      <c r="S503" s="347">
        <f>SUM(R503:$R$952)</f>
        <v>0.15755705066697626</v>
      </c>
      <c r="T503" s="347">
        <f t="shared" si="148"/>
        <v>1.5755705066697627E-4</v>
      </c>
      <c r="U503" s="350">
        <f>SUM(T503:$T$952)*1000</f>
        <v>38.95354425123972</v>
      </c>
      <c r="V503" s="347">
        <f>R503*IF(ABS(A503)&lt;FlexTests!$C$19,0,1)</f>
        <v>2.2360728670072456E-4</v>
      </c>
      <c r="W503" s="347">
        <f>SUM(V503:$V$951)</f>
        <v>4.0128816842695585E-2</v>
      </c>
      <c r="X503" s="347">
        <f t="shared" si="158"/>
        <v>4.0128816842695585E-2</v>
      </c>
      <c r="Y503" s="350">
        <f>SUM($X503:X$951)</f>
        <v>3.0772901741144425</v>
      </c>
      <c r="Z503" s="347"/>
      <c r="AA503" s="347">
        <f t="shared" si="149"/>
        <v>3.6012355460699155</v>
      </c>
      <c r="AB503" s="347">
        <f t="shared" si="150"/>
        <v>2.3987644539300845</v>
      </c>
      <c r="AC503" s="347">
        <f t="shared" si="159"/>
        <v>8.9766737574879816</v>
      </c>
      <c r="AD503" s="347">
        <f t="shared" si="151"/>
        <v>12.195782486714929</v>
      </c>
      <c r="AE503" s="347">
        <f t="shared" si="152"/>
        <v>8.1235479164702387</v>
      </c>
      <c r="AF503" s="347">
        <f>AD503/'Laminate Schedule'!$E$86/10</f>
        <v>8.0526250922689585E-2</v>
      </c>
      <c r="AG503" s="347">
        <f>AE503/'Laminate Schedule'!$E$90/10</f>
        <v>4.3813316738257155E-2</v>
      </c>
      <c r="AH503" s="347">
        <f t="shared" si="160"/>
        <v>1926.9343834540689</v>
      </c>
      <c r="AK503" s="567">
        <f t="shared" si="141"/>
        <v>1</v>
      </c>
      <c r="AL503" s="567">
        <f t="shared" si="142"/>
        <v>1</v>
      </c>
      <c r="AM503" s="567">
        <f t="shared" si="143"/>
        <v>1</v>
      </c>
      <c r="AN503" s="347">
        <f>IF(SUM(AK503:AM503)=0,0,(AK503*'Laminate Schedule'!$D$83*'Laminate Schedule'!$C$83+AL503*'Laminate Schedule'!$D$84*'Laminate Schedule'!$C$84+AM503*'Laminate Schedule'!$D$85*'Laminate Schedule'!$C$85)/(AK503*'Laminate Schedule'!$D$83+AL503*'Laminate Schedule'!$D$84+AM503*'Laminate Schedule'!$D$85))</f>
        <v>15.145101562499997</v>
      </c>
      <c r="AO503" s="347">
        <f>AK503*'Laminate Schedule'!$L$12+AL503*'Laminate Schedule'!$L$13+AM503*'Laminate Schedule'!$L$14</f>
        <v>0.88</v>
      </c>
    </row>
    <row r="504" spans="1:41" s="244" customFormat="1">
      <c r="A504" s="567">
        <v>-447</v>
      </c>
      <c r="B504" s="347">
        <f>IF(ABS(A504)&lt;$C$17,$C$15,$C$16)*IF(ABS(A504)&lt;OutlineParameters!$C$46/2,1,0)</f>
        <v>6</v>
      </c>
      <c r="C504" s="347">
        <f t="shared" si="153"/>
        <v>6</v>
      </c>
      <c r="D504" s="348">
        <f t="shared" si="144"/>
        <v>6</v>
      </c>
      <c r="E504" s="349">
        <f>FlexTests!$C$16*($C$36-ABS(A504))*IF(ABS(A504)&lt;$C$36,1,0)/1000</f>
        <v>30.6</v>
      </c>
      <c r="F504" s="349">
        <f>IF(NOT(ISNA(I504)),FlexTests!$C$17*(A505-A504)*I504/1000000*($C$36+A504)/1000*IF(ABS(A504)&lt;$C$31/2-FlexTests!$C$18,0,1),0)</f>
        <v>0</v>
      </c>
      <c r="G504" s="349">
        <f>SUM(F$52:$F503)</f>
        <v>0</v>
      </c>
      <c r="H504" s="348">
        <f>CHOOSE(FlexTests!$C$15,E504,G504)</f>
        <v>30.6</v>
      </c>
      <c r="I504" s="347">
        <f>IF(ISNA(OutlineParameters!T567*2),OutlineParameters!S567*2,OutlineParameters!T567*2)</f>
        <v>321.59328443607018</v>
      </c>
      <c r="J504" s="347">
        <f>IF(ISNA(RockerConcaveParameters!O563),RockerConcaveParameters!N563,RockerConcaveParameters!O563)</f>
        <v>1.8182061125906788</v>
      </c>
      <c r="K504" s="347">
        <f t="shared" si="154"/>
        <v>2.5189847224446233</v>
      </c>
      <c r="L504" s="347">
        <f t="shared" si="155"/>
        <v>77.14971720089936</v>
      </c>
      <c r="M504" s="347">
        <f t="shared" si="156"/>
        <v>0</v>
      </c>
      <c r="N504" s="347">
        <f t="shared" si="145"/>
        <v>3.8333333333333335</v>
      </c>
      <c r="O504" s="347">
        <f t="shared" si="146"/>
        <v>52.742786294577279</v>
      </c>
      <c r="P504" s="350">
        <f t="shared" si="157"/>
        <v>136.2448215512546</v>
      </c>
      <c r="Q504" s="347">
        <f>MIN(IF(H504&gt;0,P504/H504,NA()),FlexTests!$C$20)</f>
        <v>4.4524451487338101</v>
      </c>
      <c r="R504" s="347">
        <f t="shared" si="147"/>
        <v>2.2459569216352519E-4</v>
      </c>
      <c r="S504" s="347">
        <f>SUM(R504:$R$952)</f>
        <v>0.15733344338027555</v>
      </c>
      <c r="T504" s="347">
        <f t="shared" si="148"/>
        <v>1.5733344338027556E-4</v>
      </c>
      <c r="U504" s="350">
        <f>SUM(T504:$T$952)*1000</f>
        <v>38.795987200572746</v>
      </c>
      <c r="V504" s="347">
        <f>R504*IF(ABS(A504)&lt;FlexTests!$C$19,0,1)</f>
        <v>2.2459569216352519E-4</v>
      </c>
      <c r="W504" s="347">
        <f>SUM(V504:$V$951)</f>
        <v>3.9905209555994858E-2</v>
      </c>
      <c r="X504" s="347">
        <f t="shared" si="158"/>
        <v>3.9905209555994858E-2</v>
      </c>
      <c r="Y504" s="350">
        <f>SUM($X504:X$951)</f>
        <v>3.0371613572717471</v>
      </c>
      <c r="Z504" s="347"/>
      <c r="AA504" s="347">
        <f t="shared" si="149"/>
        <v>3.6060687041968928</v>
      </c>
      <c r="AB504" s="347">
        <f t="shared" si="150"/>
        <v>2.3939312958031072</v>
      </c>
      <c r="AC504" s="347">
        <f t="shared" si="159"/>
        <v>8.9959661867572649</v>
      </c>
      <c r="AD504" s="347">
        <f t="shared" si="151"/>
        <v>12.266131292363243</v>
      </c>
      <c r="AE504" s="347">
        <f t="shared" si="152"/>
        <v>8.1430161175362006</v>
      </c>
      <c r="AF504" s="347">
        <f>AD504/'Laminate Schedule'!$E$86/10</f>
        <v>8.099074966083275E-2</v>
      </c>
      <c r="AG504" s="347">
        <f>AE504/'Laminate Schedule'!$E$90/10</f>
        <v>4.3918315990849457E-2</v>
      </c>
      <c r="AH504" s="347">
        <f t="shared" si="160"/>
        <v>1929.559706616421</v>
      </c>
      <c r="AK504" s="567">
        <f t="shared" si="141"/>
        <v>1</v>
      </c>
      <c r="AL504" s="567">
        <f t="shared" si="142"/>
        <v>1</v>
      </c>
      <c r="AM504" s="567">
        <f t="shared" si="143"/>
        <v>1</v>
      </c>
      <c r="AN504" s="347">
        <f>IF(SUM(AK504:AM504)=0,0,(AK504*'Laminate Schedule'!$D$83*'Laminate Schedule'!$C$83+AL504*'Laminate Schedule'!$D$84*'Laminate Schedule'!$C$84+AM504*'Laminate Schedule'!$D$85*'Laminate Schedule'!$C$85)/(AK504*'Laminate Schedule'!$D$83+AL504*'Laminate Schedule'!$D$84+AM504*'Laminate Schedule'!$D$85))</f>
        <v>15.145101562499997</v>
      </c>
      <c r="AO504" s="347">
        <f>AK504*'Laminate Schedule'!$L$12+AL504*'Laminate Schedule'!$L$13+AM504*'Laminate Schedule'!$L$14</f>
        <v>0.88</v>
      </c>
    </row>
    <row r="505" spans="1:41" s="244" customFormat="1">
      <c r="A505" s="567">
        <v>-446</v>
      </c>
      <c r="B505" s="347">
        <f>IF(ABS(A505)&lt;$C$17,$C$15,$C$16)*IF(ABS(A505)&lt;OutlineParameters!$C$46/2,1,0)</f>
        <v>6</v>
      </c>
      <c r="C505" s="347">
        <f t="shared" si="153"/>
        <v>6</v>
      </c>
      <c r="D505" s="348">
        <f t="shared" si="144"/>
        <v>6</v>
      </c>
      <c r="E505" s="349">
        <f>FlexTests!$C$16*($C$36-ABS(A505))*IF(ABS(A505)&lt;$C$36,1,0)/1000</f>
        <v>30.8</v>
      </c>
      <c r="F505" s="349">
        <f>IF(NOT(ISNA(I505)),FlexTests!$C$17*(A506-A505)*I505/1000000*($C$36+A505)/1000*IF(ABS(A505)&lt;$C$31/2-FlexTests!$C$18,0,1),0)</f>
        <v>0</v>
      </c>
      <c r="G505" s="349">
        <f>SUM(F$52:$F504)</f>
        <v>0</v>
      </c>
      <c r="H505" s="348">
        <f>CHOOSE(FlexTests!$C$15,E505,G505)</f>
        <v>30.8</v>
      </c>
      <c r="I505" s="347">
        <f>IF(ISNA(OutlineParameters!T568*2),OutlineParameters!S568*2,OutlineParameters!T568*2)</f>
        <v>322.02950221369622</v>
      </c>
      <c r="J505" s="347">
        <f>IF(ISNA(RockerConcaveParameters!O564),RockerConcaveParameters!N564,RockerConcaveParameters!O564)</f>
        <v>1.8327235342632802</v>
      </c>
      <c r="K505" s="347">
        <f t="shared" si="154"/>
        <v>2.5628424540601977</v>
      </c>
      <c r="L505" s="347">
        <f t="shared" si="155"/>
        <v>77.25436515162032</v>
      </c>
      <c r="M505" s="347">
        <f t="shared" si="156"/>
        <v>0</v>
      </c>
      <c r="N505" s="347">
        <f t="shared" si="145"/>
        <v>3.8333333333333335</v>
      </c>
      <c r="O505" s="347">
        <f t="shared" si="146"/>
        <v>52.887292709089216</v>
      </c>
      <c r="P505" s="350">
        <f t="shared" si="157"/>
        <v>136.53783364810306</v>
      </c>
      <c r="Q505" s="347">
        <f>MIN(IF(H505&gt;0,P505/H505,NA()),FlexTests!$C$20)</f>
        <v>4.4330465470163327</v>
      </c>
      <c r="R505" s="347">
        <f t="shared" si="147"/>
        <v>2.2557850214161435E-4</v>
      </c>
      <c r="S505" s="347">
        <f>SUM(R505:$R$952)</f>
        <v>0.15710884768811206</v>
      </c>
      <c r="T505" s="347">
        <f t="shared" si="148"/>
        <v>1.5710884768811207E-4</v>
      </c>
      <c r="U505" s="350">
        <f>SUM(T505:$T$952)*1000</f>
        <v>38.638653757192465</v>
      </c>
      <c r="V505" s="347">
        <f>R505*IF(ABS(A505)&lt;FlexTests!$C$19,0,1)</f>
        <v>2.2557850214161435E-4</v>
      </c>
      <c r="W505" s="347">
        <f>SUM(V505:$V$951)</f>
        <v>3.9680613863831336E-2</v>
      </c>
      <c r="X505" s="347">
        <f t="shared" si="158"/>
        <v>3.9680613863831336E-2</v>
      </c>
      <c r="Y505" s="350">
        <f>SUM($X505:X$951)</f>
        <v>2.9972561477157527</v>
      </c>
      <c r="Z505" s="347"/>
      <c r="AA505" s="347">
        <f t="shared" si="149"/>
        <v>3.6109078447544265</v>
      </c>
      <c r="AB505" s="347">
        <f t="shared" si="150"/>
        <v>2.3890921552455735</v>
      </c>
      <c r="AC505" s="347">
        <f t="shared" si="159"/>
        <v>9.0153131746687869</v>
      </c>
      <c r="AD505" s="347">
        <f t="shared" si="151"/>
        <v>12.336339233442359</v>
      </c>
      <c r="AE505" s="347">
        <f t="shared" si="152"/>
        <v>8.162116718065878</v>
      </c>
      <c r="AF505" s="347">
        <f>AD505/'Laminate Schedule'!$E$86/10</f>
        <v>8.1454318299110859E-2</v>
      </c>
      <c r="AG505" s="347">
        <f>AE505/'Laminate Schedule'!$E$90/10</f>
        <v>4.4021332636963027E-2</v>
      </c>
      <c r="AH505" s="347">
        <f t="shared" si="160"/>
        <v>1932.1770132821773</v>
      </c>
      <c r="AK505" s="567">
        <f t="shared" si="141"/>
        <v>1</v>
      </c>
      <c r="AL505" s="567">
        <f t="shared" si="142"/>
        <v>1</v>
      </c>
      <c r="AM505" s="567">
        <f t="shared" si="143"/>
        <v>1</v>
      </c>
      <c r="AN505" s="347">
        <f>IF(SUM(AK505:AM505)=0,0,(AK505*'Laminate Schedule'!$D$83*'Laminate Schedule'!$C$83+AL505*'Laminate Schedule'!$D$84*'Laminate Schedule'!$C$84+AM505*'Laminate Schedule'!$D$85*'Laminate Schedule'!$C$85)/(AK505*'Laminate Schedule'!$D$83+AL505*'Laminate Schedule'!$D$84+AM505*'Laminate Schedule'!$D$85))</f>
        <v>15.145101562499997</v>
      </c>
      <c r="AO505" s="347">
        <f>AK505*'Laminate Schedule'!$L$12+AL505*'Laminate Schedule'!$L$13+AM505*'Laminate Schedule'!$L$14</f>
        <v>0.88</v>
      </c>
    </row>
    <row r="506" spans="1:41" s="244" customFormat="1">
      <c r="A506" s="567">
        <v>-445</v>
      </c>
      <c r="B506" s="347">
        <f>IF(ABS(A506)&lt;$C$17,$C$15,$C$16)*IF(ABS(A506)&lt;OutlineParameters!$C$46/2,1,0)</f>
        <v>6</v>
      </c>
      <c r="C506" s="347">
        <f t="shared" si="153"/>
        <v>6</v>
      </c>
      <c r="D506" s="348">
        <f t="shared" si="144"/>
        <v>6</v>
      </c>
      <c r="E506" s="349">
        <f>FlexTests!$C$16*($C$36-ABS(A506))*IF(ABS(A506)&lt;$C$36,1,0)/1000</f>
        <v>31</v>
      </c>
      <c r="F506" s="349">
        <f>IF(NOT(ISNA(I506)),FlexTests!$C$17*(A507-A506)*I506/1000000*($C$36+A506)/1000*IF(ABS(A506)&lt;$C$31/2-FlexTests!$C$18,0,1),0)</f>
        <v>0</v>
      </c>
      <c r="G506" s="349">
        <f>SUM(F$52:$F505)</f>
        <v>0</v>
      </c>
      <c r="H506" s="348">
        <f>CHOOSE(FlexTests!$C$15,E506,G506)</f>
        <v>31</v>
      </c>
      <c r="I506" s="347">
        <f>IF(ISNA(OutlineParameters!T569*2),OutlineParameters!S569*2,OutlineParameters!T569*2)</f>
        <v>322.46437218853208</v>
      </c>
      <c r="J506" s="347">
        <f>IF(ISNA(RockerConcaveParameters!O565),RockerConcaveParameters!N565,RockerConcaveParameters!O565)</f>
        <v>1.8472584107397561</v>
      </c>
      <c r="K506" s="347">
        <f t="shared" si="154"/>
        <v>2.6071701717719731</v>
      </c>
      <c r="L506" s="347">
        <f t="shared" si="155"/>
        <v>77.358689766596584</v>
      </c>
      <c r="M506" s="347">
        <f t="shared" si="156"/>
        <v>0</v>
      </c>
      <c r="N506" s="347">
        <f t="shared" si="145"/>
        <v>3.8333333333333335</v>
      </c>
      <c r="O506" s="347">
        <f t="shared" si="146"/>
        <v>53.032476256311412</v>
      </c>
      <c r="P506" s="350">
        <f t="shared" si="157"/>
        <v>136.83166952801329</v>
      </c>
      <c r="Q506" s="347">
        <f>MIN(IF(H506&gt;0,P506/H506,NA()),FlexTests!$C$20)</f>
        <v>4.4139248234843</v>
      </c>
      <c r="R506" s="347">
        <f t="shared" si="147"/>
        <v>2.26555738937713E-4</v>
      </c>
      <c r="S506" s="347">
        <f>SUM(R506:$R$952)</f>
        <v>0.1568832691859704</v>
      </c>
      <c r="T506" s="347">
        <f t="shared" si="148"/>
        <v>1.5688326918597038E-4</v>
      </c>
      <c r="U506" s="350">
        <f>SUM(T506:$T$952)*1000</f>
        <v>38.481544909504358</v>
      </c>
      <c r="V506" s="347">
        <f>R506*IF(ABS(A506)&lt;FlexTests!$C$19,0,1)</f>
        <v>2.26555738937713E-4</v>
      </c>
      <c r="W506" s="347">
        <f>SUM(V506:$V$951)</f>
        <v>3.9455035361689719E-2</v>
      </c>
      <c r="X506" s="347">
        <f t="shared" si="158"/>
        <v>3.9455035361689719E-2</v>
      </c>
      <c r="Y506" s="350">
        <f>SUM($X506:X$951)</f>
        <v>2.9575755338519207</v>
      </c>
      <c r="Z506" s="347"/>
      <c r="AA506" s="347">
        <f t="shared" si="149"/>
        <v>3.6157528035799187</v>
      </c>
      <c r="AB506" s="347">
        <f t="shared" si="150"/>
        <v>2.3842471964200813</v>
      </c>
      <c r="AC506" s="347">
        <f t="shared" si="159"/>
        <v>9.0347145552866497</v>
      </c>
      <c r="AD506" s="347">
        <f t="shared" si="151"/>
        <v>12.406406004868096</v>
      </c>
      <c r="AE506" s="347">
        <f t="shared" si="152"/>
        <v>8.1808520498052957</v>
      </c>
      <c r="AF506" s="347">
        <f>AD506/'Laminate Schedule'!$E$86/10</f>
        <v>8.191695482311559E-2</v>
      </c>
      <c r="AG506" s="347">
        <f>AE506/'Laminate Schedule'!$E$90/10</f>
        <v>4.4122379252571856E-2</v>
      </c>
      <c r="AH506" s="347">
        <f t="shared" si="160"/>
        <v>1934.7862331311926</v>
      </c>
      <c r="AK506" s="567">
        <f t="shared" si="141"/>
        <v>1</v>
      </c>
      <c r="AL506" s="567">
        <f t="shared" si="142"/>
        <v>1</v>
      </c>
      <c r="AM506" s="567">
        <f t="shared" si="143"/>
        <v>1</v>
      </c>
      <c r="AN506" s="347">
        <f>IF(SUM(AK506:AM506)=0,0,(AK506*'Laminate Schedule'!$D$83*'Laminate Schedule'!$C$83+AL506*'Laminate Schedule'!$D$84*'Laminate Schedule'!$C$84+AM506*'Laminate Schedule'!$D$85*'Laminate Schedule'!$C$85)/(AK506*'Laminate Schedule'!$D$83+AL506*'Laminate Schedule'!$D$84+AM506*'Laminate Schedule'!$D$85))</f>
        <v>15.145101562499997</v>
      </c>
      <c r="AO506" s="347">
        <f>AK506*'Laminate Schedule'!$L$12+AL506*'Laminate Schedule'!$L$13+AM506*'Laminate Schedule'!$L$14</f>
        <v>0.88</v>
      </c>
    </row>
    <row r="507" spans="1:41" s="244" customFormat="1">
      <c r="A507" s="567">
        <v>-444</v>
      </c>
      <c r="B507" s="347">
        <f>IF(ABS(A507)&lt;$C$17,$C$15,$C$16)*IF(ABS(A507)&lt;OutlineParameters!$C$46/2,1,0)</f>
        <v>6</v>
      </c>
      <c r="C507" s="347">
        <f t="shared" si="153"/>
        <v>6</v>
      </c>
      <c r="D507" s="348">
        <f t="shared" si="144"/>
        <v>6</v>
      </c>
      <c r="E507" s="349">
        <f>FlexTests!$C$16*($C$36-ABS(A507))*IF(ABS(A507)&lt;$C$36,1,0)/1000</f>
        <v>31.2</v>
      </c>
      <c r="F507" s="349">
        <f>IF(NOT(ISNA(I507)),FlexTests!$C$17*(A508-A507)*I507/1000000*($C$36+A507)/1000*IF(ABS(A507)&lt;$C$31/2-FlexTests!$C$18,0,1),0)</f>
        <v>0</v>
      </c>
      <c r="G507" s="349">
        <f>SUM(F$52:$F506)</f>
        <v>0</v>
      </c>
      <c r="H507" s="348">
        <f>CHOOSE(FlexTests!$C$15,E507,G507)</f>
        <v>31.2</v>
      </c>
      <c r="I507" s="347">
        <f>IF(ISNA(OutlineParameters!T570*2),OutlineParameters!S570*2,OutlineParameters!T570*2)</f>
        <v>322.89788264055352</v>
      </c>
      <c r="J507" s="347">
        <f>IF(ISNA(RockerConcaveParameters!O566),RockerConcaveParameters!N566,RockerConcaveParameters!O566)</f>
        <v>1.8618102462376764</v>
      </c>
      <c r="K507" s="347">
        <f t="shared" si="154"/>
        <v>2.6519685213650637</v>
      </c>
      <c r="L507" s="347">
        <f t="shared" si="155"/>
        <v>77.462688234213033</v>
      </c>
      <c r="M507" s="347">
        <f t="shared" si="156"/>
        <v>0</v>
      </c>
      <c r="N507" s="347">
        <f t="shared" si="145"/>
        <v>3.8333333333333335</v>
      </c>
      <c r="O507" s="347">
        <f t="shared" si="146"/>
        <v>53.178336394882919</v>
      </c>
      <c r="P507" s="350">
        <f t="shared" si="157"/>
        <v>137.12632648379434</v>
      </c>
      <c r="Q507" s="347">
        <f>MIN(IF(H507&gt;0,P507/H507,NA()),FlexTests!$C$20)</f>
        <v>4.3950745667882805</v>
      </c>
      <c r="R507" s="347">
        <f t="shared" si="147"/>
        <v>2.2752742525839652E-4</v>
      </c>
      <c r="S507" s="347">
        <f>SUM(R507:$R$952)</f>
        <v>0.15665671344703269</v>
      </c>
      <c r="T507" s="347">
        <f t="shared" si="148"/>
        <v>1.5665671344703268E-4</v>
      </c>
      <c r="U507" s="350">
        <f>SUM(T507:$T$952)*1000</f>
        <v>38.324661640318375</v>
      </c>
      <c r="V507" s="347">
        <f>R507*IF(ABS(A507)&lt;FlexTests!$C$19,0,1)</f>
        <v>2.2752742525839652E-4</v>
      </c>
      <c r="W507" s="347">
        <f>SUM(V507:$V$951)</f>
        <v>3.9228479622752006E-2</v>
      </c>
      <c r="X507" s="347">
        <f t="shared" si="158"/>
        <v>3.9228479622752006E-2</v>
      </c>
      <c r="Y507" s="350">
        <f>SUM($X507:X$951)</f>
        <v>2.9181204984902314</v>
      </c>
      <c r="Z507" s="347"/>
      <c r="AA507" s="347">
        <f t="shared" si="149"/>
        <v>3.6206034154125586</v>
      </c>
      <c r="AB507" s="347">
        <f t="shared" si="150"/>
        <v>2.3793965845874414</v>
      </c>
      <c r="AC507" s="347">
        <f t="shared" si="159"/>
        <v>9.0541701498605818</v>
      </c>
      <c r="AD507" s="347">
        <f t="shared" si="151"/>
        <v>12.476331313766094</v>
      </c>
      <c r="AE507" s="347">
        <f t="shared" si="152"/>
        <v>8.1992244689891649</v>
      </c>
      <c r="AF507" s="347">
        <f>AD507/'Laminate Schedule'!$E$86/10</f>
        <v>8.237865729905762E-2</v>
      </c>
      <c r="AG507" s="347">
        <f>AE507/'Laminate Schedule'!$E$90/10</f>
        <v>4.4221468545726492E-2</v>
      </c>
      <c r="AH507" s="347">
        <f t="shared" si="160"/>
        <v>1937.3872958433212</v>
      </c>
      <c r="AK507" s="567">
        <f t="shared" si="141"/>
        <v>1</v>
      </c>
      <c r="AL507" s="567">
        <f t="shared" si="142"/>
        <v>1</v>
      </c>
      <c r="AM507" s="567">
        <f t="shared" si="143"/>
        <v>1</v>
      </c>
      <c r="AN507" s="347">
        <f>IF(SUM(AK507:AM507)=0,0,(AK507*'Laminate Schedule'!$D$83*'Laminate Schedule'!$C$83+AL507*'Laminate Schedule'!$D$84*'Laminate Schedule'!$C$84+AM507*'Laminate Schedule'!$D$85*'Laminate Schedule'!$C$85)/(AK507*'Laminate Schedule'!$D$83+AL507*'Laminate Schedule'!$D$84+AM507*'Laminate Schedule'!$D$85))</f>
        <v>15.145101562499997</v>
      </c>
      <c r="AO507" s="347">
        <f>AK507*'Laminate Schedule'!$L$12+AL507*'Laminate Schedule'!$L$13+AM507*'Laminate Schedule'!$L$14</f>
        <v>0.88</v>
      </c>
    </row>
    <row r="508" spans="1:41" s="244" customFormat="1">
      <c r="A508" s="567">
        <v>-443</v>
      </c>
      <c r="B508" s="347">
        <f>IF(ABS(A508)&lt;$C$17,$C$15,$C$16)*IF(ABS(A508)&lt;OutlineParameters!$C$46/2,1,0)</f>
        <v>6</v>
      </c>
      <c r="C508" s="347">
        <f t="shared" si="153"/>
        <v>6</v>
      </c>
      <c r="D508" s="348">
        <f t="shared" si="144"/>
        <v>6</v>
      </c>
      <c r="E508" s="349">
        <f>FlexTests!$C$16*($C$36-ABS(A508))*IF(ABS(A508)&lt;$C$36,1,0)/1000</f>
        <v>31.4</v>
      </c>
      <c r="F508" s="349">
        <f>IF(NOT(ISNA(I508)),FlexTests!$C$17*(A509-A508)*I508/1000000*($C$36+A508)/1000*IF(ABS(A508)&lt;$C$31/2-FlexTests!$C$18,0,1),0)</f>
        <v>0</v>
      </c>
      <c r="G508" s="349">
        <f>SUM(F$52:$F507)</f>
        <v>0</v>
      </c>
      <c r="H508" s="348">
        <f>CHOOSE(FlexTests!$C$15,E508,G508)</f>
        <v>31.4</v>
      </c>
      <c r="I508" s="347">
        <f>IF(ISNA(OutlineParameters!T571*2),OutlineParameters!S571*2,OutlineParameters!T571*2)</f>
        <v>323.33002566443355</v>
      </c>
      <c r="J508" s="347">
        <f>IF(ISNA(RockerConcaveParameters!O567),RockerConcaveParameters!N567,RockerConcaveParameters!O567)</f>
        <v>1.8763785828418169</v>
      </c>
      <c r="K508" s="347">
        <f t="shared" si="154"/>
        <v>2.6972382297575908</v>
      </c>
      <c r="L508" s="347">
        <f t="shared" si="155"/>
        <v>77.566358657994257</v>
      </c>
      <c r="M508" s="347">
        <f t="shared" si="156"/>
        <v>0</v>
      </c>
      <c r="N508" s="347">
        <f t="shared" si="145"/>
        <v>3.8333333333333335</v>
      </c>
      <c r="O508" s="347">
        <f t="shared" si="146"/>
        <v>53.324873283271302</v>
      </c>
      <c r="P508" s="350">
        <f t="shared" si="157"/>
        <v>137.42180350435649</v>
      </c>
      <c r="Q508" s="347">
        <f>MIN(IF(H508&gt;0,P508/H508,NA()),FlexTests!$C$20)</f>
        <v>4.3764905574635824</v>
      </c>
      <c r="R508" s="347">
        <f t="shared" si="147"/>
        <v>2.2849358107139502E-4</v>
      </c>
      <c r="S508" s="347">
        <f>SUM(R508:$R$952)</f>
        <v>0.1564291860217743</v>
      </c>
      <c r="T508" s="347">
        <f t="shared" si="148"/>
        <v>1.5642918602177429E-4</v>
      </c>
      <c r="U508" s="350">
        <f>SUM(T508:$T$952)*1000</f>
        <v>38.16800492687134</v>
      </c>
      <c r="V508" s="347">
        <f>R508*IF(ABS(A508)&lt;FlexTests!$C$19,0,1)</f>
        <v>2.2849358107139502E-4</v>
      </c>
      <c r="W508" s="347">
        <f>SUM(V508:$V$951)</f>
        <v>3.900095219749361E-2</v>
      </c>
      <c r="X508" s="347">
        <f t="shared" si="158"/>
        <v>3.900095219749361E-2</v>
      </c>
      <c r="Y508" s="350">
        <f>SUM($X508:X$951)</f>
        <v>2.8788920188674791</v>
      </c>
      <c r="Z508" s="347"/>
      <c r="AA508" s="347">
        <f t="shared" si="149"/>
        <v>3.625459527613939</v>
      </c>
      <c r="AB508" s="347">
        <f t="shared" si="150"/>
        <v>2.374540472386061</v>
      </c>
      <c r="AC508" s="347">
        <f t="shared" si="159"/>
        <v>9.0736798916304071</v>
      </c>
      <c r="AD508" s="347">
        <f t="shared" si="151"/>
        <v>12.546114754619408</v>
      </c>
      <c r="AE508" s="347">
        <f t="shared" si="152"/>
        <v>8.2172361956142215</v>
      </c>
      <c r="AF508" s="347">
        <f>AD508/'Laminate Schedule'!$E$86/10</f>
        <v>8.2839423049391708E-2</v>
      </c>
      <c r="AG508" s="347">
        <f>AE508/'Laminate Schedule'!$E$90/10</f>
        <v>4.4318612489695416E-2</v>
      </c>
      <c r="AH508" s="347">
        <f t="shared" si="160"/>
        <v>1939.9801539866012</v>
      </c>
      <c r="AK508" s="567">
        <f t="shared" si="141"/>
        <v>1</v>
      </c>
      <c r="AL508" s="567">
        <f t="shared" si="142"/>
        <v>1</v>
      </c>
      <c r="AM508" s="567">
        <f t="shared" si="143"/>
        <v>1</v>
      </c>
      <c r="AN508" s="347">
        <f>IF(SUM(AK508:AM508)=0,0,(AK508*'Laminate Schedule'!$D$83*'Laminate Schedule'!$C$83+AL508*'Laminate Schedule'!$D$84*'Laminate Schedule'!$C$84+AM508*'Laminate Schedule'!$D$85*'Laminate Schedule'!$C$85)/(AK508*'Laminate Schedule'!$D$83+AL508*'Laminate Schedule'!$D$84+AM508*'Laminate Schedule'!$D$85))</f>
        <v>15.145101562499997</v>
      </c>
      <c r="AO508" s="347">
        <f>AK508*'Laminate Schedule'!$L$12+AL508*'Laminate Schedule'!$L$13+AM508*'Laminate Schedule'!$L$14</f>
        <v>0.88</v>
      </c>
    </row>
    <row r="509" spans="1:41" s="244" customFormat="1">
      <c r="A509" s="567">
        <v>-442</v>
      </c>
      <c r="B509" s="347">
        <f>IF(ABS(A509)&lt;$C$17,$C$15,$C$16)*IF(ABS(A509)&lt;OutlineParameters!$C$46/2,1,0)</f>
        <v>6</v>
      </c>
      <c r="C509" s="347">
        <f t="shared" si="153"/>
        <v>6</v>
      </c>
      <c r="D509" s="348">
        <f t="shared" si="144"/>
        <v>6</v>
      </c>
      <c r="E509" s="349">
        <f>FlexTests!$C$16*($C$36-ABS(A509))*IF(ABS(A509)&lt;$C$36,1,0)/1000</f>
        <v>31.6</v>
      </c>
      <c r="F509" s="349">
        <f>IF(NOT(ISNA(I509)),FlexTests!$C$17*(A510-A509)*I509/1000000*($C$36+A509)/1000*IF(ABS(A509)&lt;$C$31/2-FlexTests!$C$18,0,1),0)</f>
        <v>0</v>
      </c>
      <c r="G509" s="349">
        <f>SUM(F$52:$F508)</f>
        <v>0</v>
      </c>
      <c r="H509" s="348">
        <f>CHOOSE(FlexTests!$C$15,E509,G509)</f>
        <v>31.6</v>
      </c>
      <c r="I509" s="347">
        <f>IF(ISNA(OutlineParameters!T572*2),OutlineParameters!S572*2,OutlineParameters!T572*2)</f>
        <v>323.76078191075334</v>
      </c>
      <c r="J509" s="347">
        <f>IF(ISNA(RockerConcaveParameters!O568),RockerConcaveParameters!N568,RockerConcaveParameters!O568)</f>
        <v>1.8909628362009288</v>
      </c>
      <c r="K509" s="347">
        <f t="shared" si="154"/>
        <v>2.742979505964581</v>
      </c>
      <c r="L509" s="347">
        <f t="shared" si="155"/>
        <v>77.669696396045481</v>
      </c>
      <c r="M509" s="347">
        <f t="shared" si="156"/>
        <v>0</v>
      </c>
      <c r="N509" s="347">
        <f t="shared" si="145"/>
        <v>3.8333333333333335</v>
      </c>
      <c r="O509" s="347">
        <f t="shared" si="146"/>
        <v>53.47208447224493</v>
      </c>
      <c r="P509" s="350">
        <f t="shared" si="157"/>
        <v>137.71809370758831</v>
      </c>
      <c r="Q509" s="347">
        <f>MIN(IF(H509&gt;0,P509/H509,NA()),FlexTests!$C$20)</f>
        <v>4.3581675223920353</v>
      </c>
      <c r="R509" s="347">
        <f t="shared" si="147"/>
        <v>2.2945423618115935E-4</v>
      </c>
      <c r="S509" s="347">
        <f>SUM(R509:$R$952)</f>
        <v>0.15620069244070292</v>
      </c>
      <c r="T509" s="347">
        <f t="shared" si="148"/>
        <v>1.5620069244070292E-4</v>
      </c>
      <c r="U509" s="350">
        <f>SUM(T509:$T$952)*1000</f>
        <v>38.011575740849565</v>
      </c>
      <c r="V509" s="347">
        <f>R509*IF(ABS(A509)&lt;FlexTests!$C$19,0,1)</f>
        <v>2.2945423618115935E-4</v>
      </c>
      <c r="W509" s="347">
        <f>SUM(V509:$V$951)</f>
        <v>3.8772458616422222E-2</v>
      </c>
      <c r="X509" s="347">
        <f t="shared" si="158"/>
        <v>3.8772458616422222E-2</v>
      </c>
      <c r="Y509" s="350">
        <f>SUM($X509:X$951)</f>
        <v>2.8398910666699853</v>
      </c>
      <c r="Z509" s="347"/>
      <c r="AA509" s="347">
        <f t="shared" si="149"/>
        <v>3.6303209454003094</v>
      </c>
      <c r="AB509" s="347">
        <f t="shared" si="150"/>
        <v>2.3696790545996906</v>
      </c>
      <c r="AC509" s="347">
        <f t="shared" si="159"/>
        <v>9.0932433261844192</v>
      </c>
      <c r="AD509" s="347">
        <f t="shared" si="151"/>
        <v>12.61575631043695</v>
      </c>
      <c r="AE509" s="347">
        <f t="shared" si="152"/>
        <v>8.2348899550201651</v>
      </c>
      <c r="AF509" s="347">
        <f>AD509/'Laminate Schedule'!$E$86/10</f>
        <v>8.3299251961929208E-2</v>
      </c>
      <c r="AG509" s="347">
        <f>AE509/'Laminate Schedule'!$E$90/10</f>
        <v>4.4413825783249754E-2</v>
      </c>
      <c r="AH509" s="347">
        <f t="shared" si="160"/>
        <v>1942.5646914645199</v>
      </c>
      <c r="AK509" s="567">
        <f t="shared" ref="AK509:AK572" si="161">IF(A509&gt;=$C$43,1,0)</f>
        <v>1</v>
      </c>
      <c r="AL509" s="567">
        <f t="shared" ref="AL509:AL572" si="162">IF(A509&gt;=$C$44,1,0)</f>
        <v>1</v>
      </c>
      <c r="AM509" s="567">
        <f t="shared" ref="AM509:AM572" si="163">IF(A509&gt;=$C$45,1,0)</f>
        <v>1</v>
      </c>
      <c r="AN509" s="347">
        <f>IF(SUM(AK509:AM509)=0,0,(AK509*'Laminate Schedule'!$D$83*'Laminate Schedule'!$C$83+AL509*'Laminate Schedule'!$D$84*'Laminate Schedule'!$C$84+AM509*'Laminate Schedule'!$D$85*'Laminate Schedule'!$C$85)/(AK509*'Laminate Schedule'!$D$83+AL509*'Laminate Schedule'!$D$84+AM509*'Laminate Schedule'!$D$85))</f>
        <v>15.145101562499997</v>
      </c>
      <c r="AO509" s="347">
        <f>AK509*'Laminate Schedule'!$L$12+AL509*'Laminate Schedule'!$L$13+AM509*'Laminate Schedule'!$L$14</f>
        <v>0.88</v>
      </c>
    </row>
    <row r="510" spans="1:41" s="244" customFormat="1">
      <c r="A510" s="567">
        <v>-441</v>
      </c>
      <c r="B510" s="347">
        <f>IF(ABS(A510)&lt;$C$17,$C$15,$C$16)*IF(ABS(A510)&lt;OutlineParameters!$C$46/2,1,0)</f>
        <v>6</v>
      </c>
      <c r="C510" s="347">
        <f t="shared" si="153"/>
        <v>6</v>
      </c>
      <c r="D510" s="348">
        <f t="shared" si="144"/>
        <v>6</v>
      </c>
      <c r="E510" s="349">
        <f>FlexTests!$C$16*($C$36-ABS(A510))*IF(ABS(A510)&lt;$C$36,1,0)/1000</f>
        <v>31.8</v>
      </c>
      <c r="F510" s="349">
        <f>IF(NOT(ISNA(I510)),FlexTests!$C$17*(A511-A510)*I510/1000000*($C$36+A510)/1000*IF(ABS(A510)&lt;$C$31/2-FlexTests!$C$18,0,1),0)</f>
        <v>0</v>
      </c>
      <c r="G510" s="349">
        <f>SUM(F$52:$F509)</f>
        <v>0</v>
      </c>
      <c r="H510" s="348">
        <f>CHOOSE(FlexTests!$C$15,E510,G510)</f>
        <v>31.8</v>
      </c>
      <c r="I510" s="347">
        <f>IF(ISNA(OutlineParameters!T573*2),OutlineParameters!S573*2,OutlineParameters!T573*2)</f>
        <v>324.19014728888322</v>
      </c>
      <c r="J510" s="347">
        <f>IF(ISNA(RockerConcaveParameters!O569),RockerConcaveParameters!N569,RockerConcaveParameters!O569)</f>
        <v>1.9055625833026462</v>
      </c>
      <c r="K510" s="347">
        <f t="shared" si="154"/>
        <v>2.7891930886899088</v>
      </c>
      <c r="L510" s="347">
        <f t="shared" si="155"/>
        <v>77.7727004670312</v>
      </c>
      <c r="M510" s="347">
        <f t="shared" si="156"/>
        <v>0</v>
      </c>
      <c r="N510" s="347">
        <f t="shared" si="145"/>
        <v>3.8333333333333335</v>
      </c>
      <c r="O510" s="347">
        <f t="shared" si="146"/>
        <v>53.619970691752513</v>
      </c>
      <c r="P510" s="350">
        <f t="shared" si="157"/>
        <v>138.01519758080696</v>
      </c>
      <c r="Q510" s="347">
        <f>MIN(IF(H510&gt;0,P510/H510,NA()),FlexTests!$C$20)</f>
        <v>4.3401005528555645</v>
      </c>
      <c r="R510" s="347">
        <f t="shared" si="147"/>
        <v>2.3040940822028906E-4</v>
      </c>
      <c r="S510" s="347">
        <f>SUM(R510:$R$952)</f>
        <v>0.15597123820452174</v>
      </c>
      <c r="T510" s="347">
        <f t="shared" si="148"/>
        <v>1.5597123820452176E-4</v>
      </c>
      <c r="U510" s="350">
        <f>SUM(T510:$T$952)*1000</f>
        <v>37.855375048408874</v>
      </c>
      <c r="V510" s="347">
        <f>R510*IF(ABS(A510)&lt;FlexTests!$C$19,0,1)</f>
        <v>2.3040940822028906E-4</v>
      </c>
      <c r="W510" s="347">
        <f>SUM(V510:$V$951)</f>
        <v>3.854300438024106E-2</v>
      </c>
      <c r="X510" s="347">
        <f t="shared" si="158"/>
        <v>3.854300438024106E-2</v>
      </c>
      <c r="Y510" s="350">
        <f>SUM($X510:X$951)</f>
        <v>2.8011186080535633</v>
      </c>
      <c r="Z510" s="347"/>
      <c r="AA510" s="347">
        <f t="shared" si="149"/>
        <v>3.6351875277675489</v>
      </c>
      <c r="AB510" s="347">
        <f t="shared" si="150"/>
        <v>2.3648124722324511</v>
      </c>
      <c r="AC510" s="347">
        <f t="shared" si="159"/>
        <v>9.1128604856991675</v>
      </c>
      <c r="AD510" s="347">
        <f t="shared" si="151"/>
        <v>12.68525547652329</v>
      </c>
      <c r="AE510" s="347">
        <f t="shared" si="152"/>
        <v>8.2521878541875076</v>
      </c>
      <c r="AF510" s="347">
        <f>AD510/'Laminate Schedule'!$E$86/10</f>
        <v>8.3758140704269651E-2</v>
      </c>
      <c r="AG510" s="347">
        <f>AE510/'Laminate Schedule'!$E$90/10</f>
        <v>4.4507119790119419E-2</v>
      </c>
      <c r="AH510" s="347">
        <f t="shared" si="160"/>
        <v>1945.1408837332992</v>
      </c>
      <c r="AK510" s="567">
        <f t="shared" si="161"/>
        <v>1</v>
      </c>
      <c r="AL510" s="567">
        <f t="shared" si="162"/>
        <v>1</v>
      </c>
      <c r="AM510" s="567">
        <f t="shared" si="163"/>
        <v>1</v>
      </c>
      <c r="AN510" s="347">
        <f>IF(SUM(AK510:AM510)=0,0,(AK510*'Laminate Schedule'!$D$83*'Laminate Schedule'!$C$83+AL510*'Laminate Schedule'!$D$84*'Laminate Schedule'!$C$84+AM510*'Laminate Schedule'!$D$85*'Laminate Schedule'!$C$85)/(AK510*'Laminate Schedule'!$D$83+AL510*'Laminate Schedule'!$D$84+AM510*'Laminate Schedule'!$D$85))</f>
        <v>15.145101562499997</v>
      </c>
      <c r="AO510" s="347">
        <f>AK510*'Laminate Schedule'!$L$12+AL510*'Laminate Schedule'!$L$13+AM510*'Laminate Schedule'!$L$14</f>
        <v>0.88</v>
      </c>
    </row>
    <row r="511" spans="1:41" s="244" customFormat="1">
      <c r="A511" s="567">
        <v>-440</v>
      </c>
      <c r="B511" s="347">
        <f>IF(ABS(A511)&lt;$C$17,$C$15,$C$16)*IF(ABS(A511)&lt;OutlineParameters!$C$46/2,1,0)</f>
        <v>6</v>
      </c>
      <c r="C511" s="347">
        <f t="shared" si="153"/>
        <v>6</v>
      </c>
      <c r="D511" s="348">
        <f t="shared" si="144"/>
        <v>6</v>
      </c>
      <c r="E511" s="349">
        <f>FlexTests!$C$16*($C$36-ABS(A511))*IF(ABS(A511)&lt;$C$36,1,0)/1000</f>
        <v>32</v>
      </c>
      <c r="F511" s="349">
        <f>IF(NOT(ISNA(I511)),FlexTests!$C$17*(A512-A511)*I511/1000000*($C$36+A511)/1000*IF(ABS(A511)&lt;$C$31/2-FlexTests!$C$18,0,1),0)</f>
        <v>0</v>
      </c>
      <c r="G511" s="349">
        <f>SUM(F$52:$F510)</f>
        <v>0</v>
      </c>
      <c r="H511" s="348">
        <f>CHOOSE(FlexTests!$C$15,E511,G511)</f>
        <v>32</v>
      </c>
      <c r="I511" s="347">
        <f>IF(ISNA(OutlineParameters!T574*2),OutlineParameters!S574*2,OutlineParameters!T574*2)</f>
        <v>324.61810244940426</v>
      </c>
      <c r="J511" s="347">
        <f>IF(ISNA(RockerConcaveParameters!O570),RockerConcaveParameters!N570,RockerConcaveParameters!O570)</f>
        <v>1.920177232289908</v>
      </c>
      <c r="K511" s="347">
        <f t="shared" si="154"/>
        <v>2.8358790351227521</v>
      </c>
      <c r="L511" s="347">
        <f t="shared" si="155"/>
        <v>77.875366229056539</v>
      </c>
      <c r="M511" s="347">
        <f t="shared" si="156"/>
        <v>0</v>
      </c>
      <c r="N511" s="347">
        <f t="shared" si="145"/>
        <v>3.8333333333333335</v>
      </c>
      <c r="O511" s="347">
        <f t="shared" si="146"/>
        <v>53.768529211577309</v>
      </c>
      <c r="P511" s="350">
        <f t="shared" si="157"/>
        <v>138.31310780908993</v>
      </c>
      <c r="Q511" s="347">
        <f>MIN(IF(H511&gt;0,P511/H511,NA()),FlexTests!$C$20)</f>
        <v>4.3222846190340602</v>
      </c>
      <c r="R511" s="347">
        <f t="shared" si="147"/>
        <v>2.3135912790108647E-4</v>
      </c>
      <c r="S511" s="347">
        <f>SUM(R511:$R$952)</f>
        <v>0.15574082879630147</v>
      </c>
      <c r="T511" s="347">
        <f t="shared" si="148"/>
        <v>1.5574082879630147E-4</v>
      </c>
      <c r="U511" s="350">
        <f>SUM(T511:$T$952)*1000</f>
        <v>37.699403810204345</v>
      </c>
      <c r="V511" s="347">
        <f>R511*IF(ABS(A511)&lt;FlexTests!$C$19,0,1)</f>
        <v>2.3135912790108647E-4</v>
      </c>
      <c r="W511" s="347">
        <f>SUM(V511:$V$951)</f>
        <v>3.8312594972020768E-2</v>
      </c>
      <c r="X511" s="347">
        <f t="shared" si="158"/>
        <v>3.8312594972020768E-2</v>
      </c>
      <c r="Y511" s="350">
        <f>SUM($X511:X$951)</f>
        <v>2.762575603673322</v>
      </c>
      <c r="Z511" s="347"/>
      <c r="AA511" s="347">
        <f t="shared" si="149"/>
        <v>3.640059077429969</v>
      </c>
      <c r="AB511" s="347">
        <f t="shared" si="150"/>
        <v>2.359940922570031</v>
      </c>
      <c r="AC511" s="347">
        <f t="shared" si="159"/>
        <v>9.1325308871853235</v>
      </c>
      <c r="AD511" s="347">
        <f t="shared" si="151"/>
        <v>12.754612266486308</v>
      </c>
      <c r="AE511" s="347">
        <f t="shared" si="152"/>
        <v>8.2691326703539811</v>
      </c>
      <c r="AF511" s="347">
        <f>AD511/'Laminate Schedule'!$E$86/10</f>
        <v>8.4216089366263111E-2</v>
      </c>
      <c r="AG511" s="347">
        <f>AE511/'Laminate Schedule'!$E$90/10</f>
        <v>4.4598509488980934E-2</v>
      </c>
      <c r="AH511" s="347">
        <f t="shared" si="160"/>
        <v>1947.7086146964257</v>
      </c>
      <c r="AK511" s="567">
        <f t="shared" si="161"/>
        <v>1</v>
      </c>
      <c r="AL511" s="567">
        <f t="shared" si="162"/>
        <v>1</v>
      </c>
      <c r="AM511" s="567">
        <f t="shared" si="163"/>
        <v>1</v>
      </c>
      <c r="AN511" s="347">
        <f>IF(SUM(AK511:AM511)=0,0,(AK511*'Laminate Schedule'!$D$83*'Laminate Schedule'!$C$83+AL511*'Laminate Schedule'!$D$84*'Laminate Schedule'!$C$84+AM511*'Laminate Schedule'!$D$85*'Laminate Schedule'!$C$85)/(AK511*'Laminate Schedule'!$D$83+AL511*'Laminate Schedule'!$D$84+AM511*'Laminate Schedule'!$D$85))</f>
        <v>15.145101562499997</v>
      </c>
      <c r="AO511" s="347">
        <f>AK511*'Laminate Schedule'!$L$12+AL511*'Laminate Schedule'!$L$13+AM511*'Laminate Schedule'!$L$14</f>
        <v>0.88</v>
      </c>
    </row>
    <row r="512" spans="1:41" s="244" customFormat="1">
      <c r="A512" s="567">
        <v>-439</v>
      </c>
      <c r="B512" s="347">
        <f>IF(ABS(A512)&lt;$C$17,$C$15,$C$16)*IF(ABS(A512)&lt;OutlineParameters!$C$46/2,1,0)</f>
        <v>6</v>
      </c>
      <c r="C512" s="347">
        <f t="shared" si="153"/>
        <v>6</v>
      </c>
      <c r="D512" s="348">
        <f t="shared" si="144"/>
        <v>6</v>
      </c>
      <c r="E512" s="349">
        <f>FlexTests!$C$16*($C$36-ABS(A512))*IF(ABS(A512)&lt;$C$36,1,0)/1000</f>
        <v>32.200000000000003</v>
      </c>
      <c r="F512" s="349">
        <f>IF(NOT(ISNA(I512)),FlexTests!$C$17*(A513-A512)*I512/1000000*($C$36+A512)/1000*IF(ABS(A512)&lt;$C$31/2-FlexTests!$C$18,0,1),0)</f>
        <v>0</v>
      </c>
      <c r="G512" s="349">
        <f>SUM(F$52:$F511)</f>
        <v>0</v>
      </c>
      <c r="H512" s="348">
        <f>CHOOSE(FlexTests!$C$15,E512,G512)</f>
        <v>32.200000000000003</v>
      </c>
      <c r="I512" s="347">
        <f>IF(ISNA(OutlineParameters!T575*2),OutlineParameters!S575*2,OutlineParameters!T575*2)</f>
        <v>325.04463948698969</v>
      </c>
      <c r="J512" s="347">
        <f>IF(ISNA(RockerConcaveParameters!O571),RockerConcaveParameters!N571,RockerConcaveParameters!O571)</f>
        <v>1.9348063125755683</v>
      </c>
      <c r="K512" s="347">
        <f t="shared" si="154"/>
        <v>2.8830377895018953</v>
      </c>
      <c r="L512" s="347">
        <f t="shared" si="155"/>
        <v>77.977691785646229</v>
      </c>
      <c r="M512" s="347">
        <f t="shared" si="156"/>
        <v>0</v>
      </c>
      <c r="N512" s="347">
        <f t="shared" si="145"/>
        <v>3.8333333333333335</v>
      </c>
      <c r="O512" s="347">
        <f t="shared" si="146"/>
        <v>53.917759666989809</v>
      </c>
      <c r="P512" s="350">
        <f t="shared" si="157"/>
        <v>138.61182257547125</v>
      </c>
      <c r="Q512" s="347">
        <f>MIN(IF(H512&gt;0,P512/H512,NA()),FlexTests!$C$20)</f>
        <v>4.3047149868158767</v>
      </c>
      <c r="R512" s="347">
        <f t="shared" si="147"/>
        <v>2.323034168493656E-4</v>
      </c>
      <c r="S512" s="347">
        <f>SUM(R512:$R$952)</f>
        <v>0.15550946966840037</v>
      </c>
      <c r="T512" s="347">
        <f t="shared" si="148"/>
        <v>1.5550946966840038E-4</v>
      </c>
      <c r="U512" s="350">
        <f>SUM(T512:$T$952)*1000</f>
        <v>37.543662981408048</v>
      </c>
      <c r="V512" s="347">
        <f>R512*IF(ABS(A512)&lt;FlexTests!$C$19,0,1)</f>
        <v>2.323034168493656E-4</v>
      </c>
      <c r="W512" s="347">
        <f>SUM(V512:$V$951)</f>
        <v>3.8081235844119675E-2</v>
      </c>
      <c r="X512" s="347">
        <f t="shared" si="158"/>
        <v>3.8081235844119675E-2</v>
      </c>
      <c r="Y512" s="350">
        <f>SUM($X512:X$951)</f>
        <v>2.7242630087013011</v>
      </c>
      <c r="Z512" s="347"/>
      <c r="AA512" s="347">
        <f t="shared" si="149"/>
        <v>3.6449354375251897</v>
      </c>
      <c r="AB512" s="347">
        <f t="shared" si="150"/>
        <v>2.3550645624748103</v>
      </c>
      <c r="AC512" s="347">
        <f t="shared" si="159"/>
        <v>9.1522544106723469</v>
      </c>
      <c r="AD512" s="347">
        <f t="shared" si="151"/>
        <v>12.823826329767536</v>
      </c>
      <c r="AE512" s="347">
        <f t="shared" si="152"/>
        <v>8.2857267192289523</v>
      </c>
      <c r="AF512" s="347">
        <f>AD512/'Laminate Schedule'!$E$86/10</f>
        <v>8.4673095633243892E-2</v>
      </c>
      <c r="AG512" s="347">
        <f>AE512/'Laminate Schedule'!$E$90/10</f>
        <v>4.4688007369316586E-2</v>
      </c>
      <c r="AH512" s="347">
        <f t="shared" si="160"/>
        <v>1950.2678369219382</v>
      </c>
      <c r="AK512" s="567">
        <f t="shared" si="161"/>
        <v>1</v>
      </c>
      <c r="AL512" s="567">
        <f t="shared" si="162"/>
        <v>1</v>
      </c>
      <c r="AM512" s="567">
        <f t="shared" si="163"/>
        <v>1</v>
      </c>
      <c r="AN512" s="347">
        <f>IF(SUM(AK512:AM512)=0,0,(AK512*'Laminate Schedule'!$D$83*'Laminate Schedule'!$C$83+AL512*'Laminate Schedule'!$D$84*'Laminate Schedule'!$C$84+AM512*'Laminate Schedule'!$D$85*'Laminate Schedule'!$C$85)/(AK512*'Laminate Schedule'!$D$83+AL512*'Laminate Schedule'!$D$84+AM512*'Laminate Schedule'!$D$85))</f>
        <v>15.145101562499997</v>
      </c>
      <c r="AO512" s="347">
        <f>AK512*'Laminate Schedule'!$L$12+AL512*'Laminate Schedule'!$L$13+AM512*'Laminate Schedule'!$L$14</f>
        <v>0.88</v>
      </c>
    </row>
    <row r="513" spans="1:41" s="244" customFormat="1">
      <c r="A513" s="567">
        <v>-438</v>
      </c>
      <c r="B513" s="347">
        <f>IF(ABS(A513)&lt;$C$17,$C$15,$C$16)*IF(ABS(A513)&lt;OutlineParameters!$C$46/2,1,0)</f>
        <v>6</v>
      </c>
      <c r="C513" s="347">
        <f t="shared" si="153"/>
        <v>6</v>
      </c>
      <c r="D513" s="348">
        <f t="shared" si="144"/>
        <v>6</v>
      </c>
      <c r="E513" s="349">
        <f>FlexTests!$C$16*($C$36-ABS(A513))*IF(ABS(A513)&lt;$C$36,1,0)/1000</f>
        <v>32.4</v>
      </c>
      <c r="F513" s="349">
        <f>IF(NOT(ISNA(I513)),FlexTests!$C$17*(A514-A513)*I513/1000000*($C$36+A513)/1000*IF(ABS(A513)&lt;$C$31/2-FlexTests!$C$18,0,1),0)</f>
        <v>0</v>
      </c>
      <c r="G513" s="349">
        <f>SUM(F$52:$F512)</f>
        <v>0</v>
      </c>
      <c r="H513" s="348">
        <f>CHOOSE(FlexTests!$C$15,E513,G513)</f>
        <v>32.4</v>
      </c>
      <c r="I513" s="347">
        <f>IF(ISNA(OutlineParameters!T576*2),OutlineParameters!S576*2,OutlineParameters!T576*2)</f>
        <v>325.46975049631232</v>
      </c>
      <c r="J513" s="347">
        <f>IF(ISNA(RockerConcaveParameters!O572),RockerConcaveParameters!N572,RockerConcaveParameters!O572)</f>
        <v>1.9494493514222326</v>
      </c>
      <c r="K513" s="347">
        <f t="shared" si="154"/>
        <v>2.9306697320878268</v>
      </c>
      <c r="L513" s="347">
        <f t="shared" si="155"/>
        <v>78.079675240324818</v>
      </c>
      <c r="M513" s="347">
        <f t="shared" si="156"/>
        <v>0</v>
      </c>
      <c r="N513" s="347">
        <f t="shared" si="145"/>
        <v>3.8333333333333335</v>
      </c>
      <c r="O513" s="347">
        <f t="shared" si="146"/>
        <v>54.067661574867145</v>
      </c>
      <c r="P513" s="350">
        <f t="shared" si="157"/>
        <v>138.91133988061313</v>
      </c>
      <c r="Q513" s="347">
        <f>MIN(IF(H513&gt;0,P513/H513,NA()),FlexTests!$C$20)</f>
        <v>4.2873870333522568</v>
      </c>
      <c r="R513" s="347">
        <f t="shared" si="147"/>
        <v>2.3324229704965821E-4</v>
      </c>
      <c r="S513" s="347">
        <f>SUM(R513:$R$952)</f>
        <v>0.155277166251551</v>
      </c>
      <c r="T513" s="347">
        <f t="shared" si="148"/>
        <v>1.5527716625155099E-4</v>
      </c>
      <c r="U513" s="350">
        <f>SUM(T513:$T$952)*1000</f>
        <v>37.388153511739645</v>
      </c>
      <c r="V513" s="347">
        <f>R513*IF(ABS(A513)&lt;FlexTests!$C$19,0,1)</f>
        <v>2.3324229704965821E-4</v>
      </c>
      <c r="W513" s="347">
        <f>SUM(V513:$V$951)</f>
        <v>3.7848932427270311E-2</v>
      </c>
      <c r="X513" s="347">
        <f t="shared" si="158"/>
        <v>3.7848932427270311E-2</v>
      </c>
      <c r="Y513" s="350">
        <f>SUM($X513:X$951)</f>
        <v>2.6861817728571813</v>
      </c>
      <c r="Z513" s="347"/>
      <c r="AA513" s="347">
        <f t="shared" si="149"/>
        <v>3.6498164504740775</v>
      </c>
      <c r="AB513" s="347">
        <f t="shared" si="150"/>
        <v>2.3501835495259225</v>
      </c>
      <c r="AC513" s="347">
        <f t="shared" si="159"/>
        <v>9.1720309241480642</v>
      </c>
      <c r="AD513" s="347">
        <f t="shared" si="151"/>
        <v>12.892897328117549</v>
      </c>
      <c r="AE513" s="347">
        <f t="shared" si="152"/>
        <v>8.3019723368096514</v>
      </c>
      <c r="AF513" s="347">
        <f>AD513/'Laminate Schedule'!$E$86/10</f>
        <v>8.5129157271820383E-2</v>
      </c>
      <c r="AG513" s="347">
        <f>AE513/'Laminate Schedule'!$E$90/10</f>
        <v>4.4775626030028694E-2</v>
      </c>
      <c r="AH513" s="347">
        <f t="shared" si="160"/>
        <v>1952.8185029778738</v>
      </c>
      <c r="AK513" s="567">
        <f t="shared" si="161"/>
        <v>1</v>
      </c>
      <c r="AL513" s="567">
        <f t="shared" si="162"/>
        <v>1</v>
      </c>
      <c r="AM513" s="567">
        <f t="shared" si="163"/>
        <v>1</v>
      </c>
      <c r="AN513" s="347">
        <f>IF(SUM(AK513:AM513)=0,0,(AK513*'Laminate Schedule'!$D$83*'Laminate Schedule'!$C$83+AL513*'Laminate Schedule'!$D$84*'Laminate Schedule'!$C$84+AM513*'Laminate Schedule'!$D$85*'Laminate Schedule'!$C$85)/(AK513*'Laminate Schedule'!$D$83+AL513*'Laminate Schedule'!$D$84+AM513*'Laminate Schedule'!$D$85))</f>
        <v>15.145101562499997</v>
      </c>
      <c r="AO513" s="347">
        <f>AK513*'Laminate Schedule'!$L$12+AL513*'Laminate Schedule'!$L$13+AM513*'Laminate Schedule'!$L$14</f>
        <v>0.88</v>
      </c>
    </row>
    <row r="514" spans="1:41" s="244" customFormat="1">
      <c r="A514" s="567">
        <v>-437</v>
      </c>
      <c r="B514" s="347">
        <f>IF(ABS(A514)&lt;$C$17,$C$15,$C$16)*IF(ABS(A514)&lt;OutlineParameters!$C$46/2,1,0)</f>
        <v>6</v>
      </c>
      <c r="C514" s="347">
        <f t="shared" si="153"/>
        <v>6</v>
      </c>
      <c r="D514" s="348">
        <f t="shared" si="144"/>
        <v>6</v>
      </c>
      <c r="E514" s="349">
        <f>FlexTests!$C$16*($C$36-ABS(A514))*IF(ABS(A514)&lt;$C$36,1,0)/1000</f>
        <v>32.6</v>
      </c>
      <c r="F514" s="349">
        <f>IF(NOT(ISNA(I514)),FlexTests!$C$17*(A515-A514)*I514/1000000*($C$36+A514)/1000*IF(ABS(A514)&lt;$C$31/2-FlexTests!$C$18,0,1),0)</f>
        <v>0</v>
      </c>
      <c r="G514" s="349">
        <f>SUM(F$52:$F513)</f>
        <v>0</v>
      </c>
      <c r="H514" s="348">
        <f>CHOOSE(FlexTests!$C$15,E514,G514)</f>
        <v>32.6</v>
      </c>
      <c r="I514" s="347">
        <f>IF(ISNA(OutlineParameters!T577*2),OutlineParameters!S577*2,OutlineParameters!T577*2)</f>
        <v>325.89341612795346</v>
      </c>
      <c r="J514" s="347">
        <f>IF(ISNA(RockerConcaveParameters!O573),RockerConcaveParameters!N573,RockerConcaveParameters!O573)</f>
        <v>1.964105745855909</v>
      </c>
      <c r="K514" s="347">
        <f t="shared" si="154"/>
        <v>2.9787746853151242</v>
      </c>
      <c r="L514" s="347">
        <f t="shared" si="155"/>
        <v>78.181311951197614</v>
      </c>
      <c r="M514" s="347">
        <f t="shared" si="156"/>
        <v>0</v>
      </c>
      <c r="N514" s="347">
        <f t="shared" si="145"/>
        <v>3.8333333333333335</v>
      </c>
      <c r="O514" s="347">
        <f t="shared" si="146"/>
        <v>54.218231770657418</v>
      </c>
      <c r="P514" s="350">
        <f t="shared" si="157"/>
        <v>139.2116517405035</v>
      </c>
      <c r="Q514" s="347">
        <f>MIN(IF(H514&gt;0,P514/H514,NA()),FlexTests!$C$20)</f>
        <v>4.2702960656596165</v>
      </c>
      <c r="R514" s="347">
        <f t="shared" si="147"/>
        <v>2.3417580060588463E-4</v>
      </c>
      <c r="S514" s="347">
        <f>SUM(R514:$R$952)</f>
        <v>0.15504392395450137</v>
      </c>
      <c r="T514" s="347">
        <f t="shared" si="148"/>
        <v>1.5504392395450137E-4</v>
      </c>
      <c r="U514" s="350">
        <f>SUM(T514:$T$952)*1000</f>
        <v>37.232876345488094</v>
      </c>
      <c r="V514" s="347">
        <f>R514*IF(ABS(A514)&lt;FlexTests!$C$19,0,1)</f>
        <v>2.3417580060588463E-4</v>
      </c>
      <c r="W514" s="347">
        <f>SUM(V514:$V$951)</f>
        <v>3.7615690130220654E-2</v>
      </c>
      <c r="X514" s="347">
        <f t="shared" si="158"/>
        <v>3.7615690130220654E-2</v>
      </c>
      <c r="Y514" s="350">
        <f>SUM($X514:X$951)</f>
        <v>2.6483328404299114</v>
      </c>
      <c r="Z514" s="347"/>
      <c r="AA514" s="347">
        <f t="shared" si="149"/>
        <v>3.6547019152853029</v>
      </c>
      <c r="AB514" s="347">
        <f t="shared" si="150"/>
        <v>2.3452980847146971</v>
      </c>
      <c r="AC514" s="347">
        <f t="shared" si="159"/>
        <v>9.1918599004445287</v>
      </c>
      <c r="AD514" s="347">
        <f t="shared" si="151"/>
        <v>12.961825324659156</v>
      </c>
      <c r="AE514" s="347">
        <f t="shared" si="152"/>
        <v>8.317872377276073</v>
      </c>
      <c r="AF514" s="347">
        <f>AD514/'Laminate Schedule'!$E$86/10</f>
        <v>8.5584274698779578E-2</v>
      </c>
      <c r="AG514" s="347">
        <f>AE514/'Laminate Schedule'!$E$90/10</f>
        <v>4.4861380864772024E-2</v>
      </c>
      <c r="AH514" s="347">
        <f t="shared" si="160"/>
        <v>1955.3604967677206</v>
      </c>
      <c r="AK514" s="567">
        <f t="shared" si="161"/>
        <v>1</v>
      </c>
      <c r="AL514" s="567">
        <f t="shared" si="162"/>
        <v>1</v>
      </c>
      <c r="AM514" s="567">
        <f t="shared" si="163"/>
        <v>1</v>
      </c>
      <c r="AN514" s="347">
        <f>IF(SUM(AK514:AM514)=0,0,(AK514*'Laminate Schedule'!$D$83*'Laminate Schedule'!$C$83+AL514*'Laminate Schedule'!$D$84*'Laminate Schedule'!$C$84+AM514*'Laminate Schedule'!$D$85*'Laminate Schedule'!$C$85)/(AK514*'Laminate Schedule'!$D$83+AL514*'Laminate Schedule'!$D$84+AM514*'Laminate Schedule'!$D$85))</f>
        <v>15.145101562499997</v>
      </c>
      <c r="AO514" s="347">
        <f>AK514*'Laminate Schedule'!$L$12+AL514*'Laminate Schedule'!$L$13+AM514*'Laminate Schedule'!$L$14</f>
        <v>0.88</v>
      </c>
    </row>
    <row r="515" spans="1:41" s="244" customFormat="1">
      <c r="A515" s="567">
        <v>-436</v>
      </c>
      <c r="B515" s="347">
        <f>IF(ABS(A515)&lt;$C$17,$C$15,$C$16)*IF(ABS(A515)&lt;OutlineParameters!$C$46/2,1,0)</f>
        <v>6</v>
      </c>
      <c r="C515" s="347">
        <f t="shared" si="153"/>
        <v>6</v>
      </c>
      <c r="D515" s="348">
        <f t="shared" si="144"/>
        <v>6</v>
      </c>
      <c r="E515" s="349">
        <f>FlexTests!$C$16*($C$36-ABS(A515))*IF(ABS(A515)&lt;$C$36,1,0)/1000</f>
        <v>32.799999999999997</v>
      </c>
      <c r="F515" s="349">
        <f>IF(NOT(ISNA(I515)),FlexTests!$C$17*(A516-A515)*I515/1000000*($C$36+A515)/1000*IF(ABS(A515)&lt;$C$31/2-FlexTests!$C$18,0,1),0)</f>
        <v>0</v>
      </c>
      <c r="G515" s="349">
        <f>SUM(F$52:$F514)</f>
        <v>0</v>
      </c>
      <c r="H515" s="348">
        <f>CHOOSE(FlexTests!$C$15,E515,G515)</f>
        <v>32.799999999999997</v>
      </c>
      <c r="I515" s="347">
        <f>IF(ISNA(OutlineParameters!T578*2),OutlineParameters!S578*2,OutlineParameters!T578*2)</f>
        <v>326.31563229128324</v>
      </c>
      <c r="J515" s="347">
        <f>IF(ISNA(RockerConcaveParameters!O574),RockerConcaveParameters!N574,RockerConcaveParameters!O574)</f>
        <v>1.9787750595213287</v>
      </c>
      <c r="K515" s="347">
        <f t="shared" si="154"/>
        <v>3.0273530442366625</v>
      </c>
      <c r="L515" s="347">
        <f t="shared" si="155"/>
        <v>78.282600936928944</v>
      </c>
      <c r="M515" s="347">
        <f t="shared" si="156"/>
        <v>0</v>
      </c>
      <c r="N515" s="347">
        <f t="shared" si="145"/>
        <v>3.8333333333333335</v>
      </c>
      <c r="O515" s="347">
        <f t="shared" si="146"/>
        <v>54.369470348421871</v>
      </c>
      <c r="P515" s="350">
        <f t="shared" si="157"/>
        <v>139.51275766292082</v>
      </c>
      <c r="Q515" s="347">
        <f>MIN(IF(H515&gt;0,P515/H515,NA()),FlexTests!$C$20)</f>
        <v>4.2534377336256348</v>
      </c>
      <c r="R515" s="347">
        <f t="shared" si="147"/>
        <v>2.3510394711893405E-4</v>
      </c>
      <c r="S515" s="347">
        <f>SUM(R515:$R$952)</f>
        <v>0.1548097481538955</v>
      </c>
      <c r="T515" s="347">
        <f t="shared" si="148"/>
        <v>1.548097481538955E-4</v>
      </c>
      <c r="U515" s="350">
        <f>SUM(T515:$T$952)*1000</f>
        <v>37.0778324215336</v>
      </c>
      <c r="V515" s="347">
        <f>R515*IF(ABS(A515)&lt;FlexTests!$C$19,0,1)</f>
        <v>2.3510394711893405E-4</v>
      </c>
      <c r="W515" s="347">
        <f>SUM(V515:$V$951)</f>
        <v>3.7381514329614771E-2</v>
      </c>
      <c r="X515" s="347">
        <f t="shared" si="158"/>
        <v>3.7381514329614771E-2</v>
      </c>
      <c r="Y515" s="350">
        <f>SUM($X515:X$951)</f>
        <v>2.6107171502996902</v>
      </c>
      <c r="Z515" s="347"/>
      <c r="AA515" s="347">
        <f t="shared" si="149"/>
        <v>3.6595916865071096</v>
      </c>
      <c r="AB515" s="347">
        <f t="shared" si="150"/>
        <v>2.3404083134928904</v>
      </c>
      <c r="AC515" s="347">
        <f t="shared" si="159"/>
        <v>9.211741307061363</v>
      </c>
      <c r="AD515" s="347">
        <f t="shared" si="151"/>
        <v>13.030609883217119</v>
      </c>
      <c r="AE515" s="347">
        <f t="shared" si="152"/>
        <v>8.3334290579481891</v>
      </c>
      <c r="AF515" s="347">
        <f>AD515/'Laminate Schedule'!$E$86/10</f>
        <v>8.6038445034145816E-2</v>
      </c>
      <c r="AG515" s="347">
        <f>AE515/'Laminate Schedule'!$E$90/10</f>
        <v>4.4945283832378266E-2</v>
      </c>
      <c r="AH515" s="347">
        <f t="shared" si="160"/>
        <v>1957.8937937476994</v>
      </c>
      <c r="AK515" s="567">
        <f t="shared" si="161"/>
        <v>1</v>
      </c>
      <c r="AL515" s="567">
        <f t="shared" si="162"/>
        <v>1</v>
      </c>
      <c r="AM515" s="567">
        <f t="shared" si="163"/>
        <v>1</v>
      </c>
      <c r="AN515" s="347">
        <f>IF(SUM(AK515:AM515)=0,0,(AK515*'Laminate Schedule'!$D$83*'Laminate Schedule'!$C$83+AL515*'Laminate Schedule'!$D$84*'Laminate Schedule'!$C$84+AM515*'Laminate Schedule'!$D$85*'Laminate Schedule'!$C$85)/(AK515*'Laminate Schedule'!$D$83+AL515*'Laminate Schedule'!$D$84+AM515*'Laminate Schedule'!$D$85))</f>
        <v>15.145101562499997</v>
      </c>
      <c r="AO515" s="347">
        <f>AK515*'Laminate Schedule'!$L$12+AL515*'Laminate Schedule'!$L$13+AM515*'Laminate Schedule'!$L$14</f>
        <v>0.88</v>
      </c>
    </row>
    <row r="516" spans="1:41" s="244" customFormat="1">
      <c r="A516" s="567">
        <v>-435</v>
      </c>
      <c r="B516" s="347">
        <f>IF(ABS(A516)&lt;$C$17,$C$15,$C$16)*IF(ABS(A516)&lt;OutlineParameters!$C$46/2,1,0)</f>
        <v>6</v>
      </c>
      <c r="C516" s="347">
        <f t="shared" si="153"/>
        <v>6</v>
      </c>
      <c r="D516" s="348">
        <f t="shared" si="144"/>
        <v>6</v>
      </c>
      <c r="E516" s="349">
        <f>FlexTests!$C$16*($C$36-ABS(A516))*IF(ABS(A516)&lt;$C$36,1,0)/1000</f>
        <v>33</v>
      </c>
      <c r="F516" s="349">
        <f>IF(NOT(ISNA(I516)),FlexTests!$C$17*(A517-A516)*I516/1000000*($C$36+A516)/1000*IF(ABS(A516)&lt;$C$31/2-FlexTests!$C$18,0,1),0)</f>
        <v>0</v>
      </c>
      <c r="G516" s="349">
        <f>SUM(F$52:$F515)</f>
        <v>0</v>
      </c>
      <c r="H516" s="348">
        <f>CHOOSE(FlexTests!$C$15,E516,G516)</f>
        <v>33</v>
      </c>
      <c r="I516" s="347">
        <f>IF(ISNA(OutlineParameters!T579*2),OutlineParameters!S579*2,OutlineParameters!T579*2)</f>
        <v>326.73637963688304</v>
      </c>
      <c r="J516" s="347">
        <f>IF(ISNA(RockerConcaveParameters!O575),RockerConcaveParameters!N575,RockerConcaveParameters!O575)</f>
        <v>1.993456682130174</v>
      </c>
      <c r="K516" s="347">
        <f t="shared" si="154"/>
        <v>3.0764044701865769</v>
      </c>
      <c r="L516" s="347">
        <f t="shared" si="155"/>
        <v>78.38353755562413</v>
      </c>
      <c r="M516" s="347">
        <f t="shared" si="156"/>
        <v>0</v>
      </c>
      <c r="N516" s="347">
        <f t="shared" si="145"/>
        <v>3.8333333333333335</v>
      </c>
      <c r="O516" s="347">
        <f t="shared" si="146"/>
        <v>54.521373845628759</v>
      </c>
      <c r="P516" s="350">
        <f t="shared" si="157"/>
        <v>139.81464920477279</v>
      </c>
      <c r="Q516" s="347">
        <f>MIN(IF(H516&gt;0,P516/H516,NA()),FlexTests!$C$20)</f>
        <v>4.2368075516597816</v>
      </c>
      <c r="R516" s="347">
        <f t="shared" si="147"/>
        <v>2.3602676963891059E-4</v>
      </c>
      <c r="S516" s="347">
        <f>SUM(R516:$R$952)</f>
        <v>0.15457464420677658</v>
      </c>
      <c r="T516" s="347">
        <f t="shared" si="148"/>
        <v>1.5457464420677659E-4</v>
      </c>
      <c r="U516" s="350">
        <f>SUM(T516:$T$952)*1000</f>
        <v>36.923022673379698</v>
      </c>
      <c r="V516" s="347">
        <f>R516*IF(ABS(A516)&lt;FlexTests!$C$19,0,1)</f>
        <v>2.3602676963891059E-4</v>
      </c>
      <c r="W516" s="347">
        <f>SUM(V516:$V$951)</f>
        <v>3.7146410382495838E-2</v>
      </c>
      <c r="X516" s="347">
        <f t="shared" si="158"/>
        <v>3.7146410382495838E-2</v>
      </c>
      <c r="Y516" s="350">
        <f>SUM($X516:X$951)</f>
        <v>2.5733356359700754</v>
      </c>
      <c r="Z516" s="347"/>
      <c r="AA516" s="347">
        <f t="shared" si="149"/>
        <v>3.6644855607100579</v>
      </c>
      <c r="AB516" s="347">
        <f t="shared" si="150"/>
        <v>2.3355144392899421</v>
      </c>
      <c r="AC516" s="347">
        <f t="shared" si="159"/>
        <v>9.2316745865184959</v>
      </c>
      <c r="AD516" s="347">
        <f t="shared" si="151"/>
        <v>13.099251102289667</v>
      </c>
      <c r="AE516" s="347">
        <f t="shared" si="152"/>
        <v>8.3486452836108818</v>
      </c>
      <c r="AF516" s="347">
        <f>AD516/'Laminate Schedule'!$E$86/10</f>
        <v>8.6491668928282694E-2</v>
      </c>
      <c r="AG516" s="347">
        <f>AE516/'Laminate Schedule'!$E$90/10</f>
        <v>4.5027350599433177E-2</v>
      </c>
      <c r="AH516" s="347">
        <f t="shared" si="160"/>
        <v>1960.4182778212983</v>
      </c>
      <c r="AK516" s="567">
        <f t="shared" si="161"/>
        <v>1</v>
      </c>
      <c r="AL516" s="567">
        <f t="shared" si="162"/>
        <v>1</v>
      </c>
      <c r="AM516" s="567">
        <f t="shared" si="163"/>
        <v>1</v>
      </c>
      <c r="AN516" s="347">
        <f>IF(SUM(AK516:AM516)=0,0,(AK516*'Laminate Schedule'!$D$83*'Laminate Schedule'!$C$83+AL516*'Laminate Schedule'!$D$84*'Laminate Schedule'!$C$84+AM516*'Laminate Schedule'!$D$85*'Laminate Schedule'!$C$85)/(AK516*'Laminate Schedule'!$D$83+AL516*'Laminate Schedule'!$D$84+AM516*'Laminate Schedule'!$D$85))</f>
        <v>15.145101562499997</v>
      </c>
      <c r="AO516" s="347">
        <f>AK516*'Laminate Schedule'!$L$12+AL516*'Laminate Schedule'!$L$13+AM516*'Laminate Schedule'!$L$14</f>
        <v>0.88</v>
      </c>
    </row>
    <row r="517" spans="1:41" s="244" customFormat="1">
      <c r="A517" s="567">
        <v>-434</v>
      </c>
      <c r="B517" s="347">
        <f>IF(ABS(A517)&lt;$C$17,$C$15,$C$16)*IF(ABS(A517)&lt;OutlineParameters!$C$46/2,1,0)</f>
        <v>6</v>
      </c>
      <c r="C517" s="347">
        <f t="shared" si="153"/>
        <v>6</v>
      </c>
      <c r="D517" s="348">
        <f t="shared" si="144"/>
        <v>6</v>
      </c>
      <c r="E517" s="349">
        <f>FlexTests!$C$16*($C$36-ABS(A517))*IF(ABS(A517)&lt;$C$36,1,0)/1000</f>
        <v>33.200000000000003</v>
      </c>
      <c r="F517" s="349">
        <f>IF(NOT(ISNA(I517)),FlexTests!$C$17*(A518-A517)*I517/1000000*($C$36+A517)/1000*IF(ABS(A517)&lt;$C$31/2-FlexTests!$C$18,0,1),0)</f>
        <v>0</v>
      </c>
      <c r="G517" s="349">
        <f>SUM(F$52:$F516)</f>
        <v>0</v>
      </c>
      <c r="H517" s="348">
        <f>CHOOSE(FlexTests!$C$15,E517,G517)</f>
        <v>33.200000000000003</v>
      </c>
      <c r="I517" s="347">
        <f>IF(ISNA(OutlineParameters!T580*2),OutlineParameters!S580*2,OutlineParameters!T580*2)</f>
        <v>327.15565025942578</v>
      </c>
      <c r="J517" s="347">
        <f>IF(ISNA(RockerConcaveParameters!O576),RockerConcaveParameters!N576,RockerConcaveParameters!O576)</f>
        <v>2.0081501286441479</v>
      </c>
      <c r="K517" s="347">
        <f t="shared" si="154"/>
        <v>3.125929043105617</v>
      </c>
      <c r="L517" s="347">
        <f t="shared" si="155"/>
        <v>78.484119910807749</v>
      </c>
      <c r="M517" s="347">
        <f t="shared" si="156"/>
        <v>0</v>
      </c>
      <c r="N517" s="347">
        <f t="shared" si="145"/>
        <v>3.8333333333333335</v>
      </c>
      <c r="O517" s="347">
        <f t="shared" si="146"/>
        <v>54.67394122364032</v>
      </c>
      <c r="P517" s="350">
        <f t="shared" si="157"/>
        <v>140.11732351088702</v>
      </c>
      <c r="Q517" s="347">
        <f>MIN(IF(H517&gt;0,P517/H517,NA()),FlexTests!$C$20)</f>
        <v>4.220401310568886</v>
      </c>
      <c r="R517" s="347">
        <f t="shared" si="147"/>
        <v>2.3694429188422507E-4</v>
      </c>
      <c r="S517" s="347">
        <f>SUM(R517:$R$952)</f>
        <v>0.15433861743713764</v>
      </c>
      <c r="T517" s="347">
        <f t="shared" si="148"/>
        <v>1.5433861743713764E-4</v>
      </c>
      <c r="U517" s="350">
        <f>SUM(T517:$T$952)*1000</f>
        <v>36.768448029172923</v>
      </c>
      <c r="V517" s="347">
        <f>R517*IF(ABS(A517)&lt;FlexTests!$C$19,0,1)</f>
        <v>2.3694429188422507E-4</v>
      </c>
      <c r="W517" s="347">
        <f>SUM(V517:$V$951)</f>
        <v>3.691038361285693E-2</v>
      </c>
      <c r="X517" s="347">
        <f t="shared" si="158"/>
        <v>3.691038361285693E-2</v>
      </c>
      <c r="Y517" s="350">
        <f>SUM($X517:X$951)</f>
        <v>2.5361892255875791</v>
      </c>
      <c r="Z517" s="347"/>
      <c r="AA517" s="347">
        <f t="shared" si="149"/>
        <v>3.6693833762147161</v>
      </c>
      <c r="AB517" s="347">
        <f t="shared" si="150"/>
        <v>2.3306166237852839</v>
      </c>
      <c r="AC517" s="347">
        <f t="shared" si="159"/>
        <v>9.2516595502947485</v>
      </c>
      <c r="AD517" s="347">
        <f t="shared" si="151"/>
        <v>13.167748708008544</v>
      </c>
      <c r="AE517" s="347">
        <f t="shared" si="152"/>
        <v>8.3635234834388488</v>
      </c>
      <c r="AF517" s="347">
        <f>AD517/'Laminate Schedule'!$E$86/10</f>
        <v>8.6943944572894283E-2</v>
      </c>
      <c r="AG517" s="347">
        <f>AE517/'Laminate Schedule'!$E$90/10</f>
        <v>4.5107594267379807E-2</v>
      </c>
      <c r="AH517" s="347">
        <f t="shared" si="160"/>
        <v>1962.9339015565547</v>
      </c>
      <c r="AK517" s="567">
        <f t="shared" si="161"/>
        <v>1</v>
      </c>
      <c r="AL517" s="567">
        <f t="shared" si="162"/>
        <v>1</v>
      </c>
      <c r="AM517" s="567">
        <f t="shared" si="163"/>
        <v>1</v>
      </c>
      <c r="AN517" s="347">
        <f>IF(SUM(AK517:AM517)=0,0,(AK517*'Laminate Schedule'!$D$83*'Laminate Schedule'!$C$83+AL517*'Laminate Schedule'!$D$84*'Laminate Schedule'!$C$84+AM517*'Laminate Schedule'!$D$85*'Laminate Schedule'!$C$85)/(AK517*'Laminate Schedule'!$D$83+AL517*'Laminate Schedule'!$D$84+AM517*'Laminate Schedule'!$D$85))</f>
        <v>15.145101562499997</v>
      </c>
      <c r="AO517" s="347">
        <f>AK517*'Laminate Schedule'!$L$12+AL517*'Laminate Schedule'!$L$13+AM517*'Laminate Schedule'!$L$14</f>
        <v>0.88</v>
      </c>
    </row>
    <row r="518" spans="1:41" s="244" customFormat="1">
      <c r="A518" s="567">
        <v>-433</v>
      </c>
      <c r="B518" s="347">
        <f>IF(ABS(A518)&lt;$C$17,$C$15,$C$16)*IF(ABS(A518)&lt;OutlineParameters!$C$46/2,1,0)</f>
        <v>6</v>
      </c>
      <c r="C518" s="347">
        <f t="shared" si="153"/>
        <v>6</v>
      </c>
      <c r="D518" s="348">
        <f t="shared" si="144"/>
        <v>6</v>
      </c>
      <c r="E518" s="349">
        <f>FlexTests!$C$16*($C$36-ABS(A518))*IF(ABS(A518)&lt;$C$36,1,0)/1000</f>
        <v>33.4</v>
      </c>
      <c r="F518" s="349">
        <f>IF(NOT(ISNA(I518)),FlexTests!$C$17*(A519-A518)*I518/1000000*($C$36+A518)/1000*IF(ABS(A518)&lt;$C$31/2-FlexTests!$C$18,0,1),0)</f>
        <v>0</v>
      </c>
      <c r="G518" s="349">
        <f>SUM(F$52:$F517)</f>
        <v>0</v>
      </c>
      <c r="H518" s="348">
        <f>CHOOSE(FlexTests!$C$15,E518,G518)</f>
        <v>33.4</v>
      </c>
      <c r="I518" s="347">
        <f>IF(ISNA(OutlineParameters!T581*2),OutlineParameters!S581*2,OutlineParameters!T581*2)</f>
        <v>327.57343625358442</v>
      </c>
      <c r="J518" s="347">
        <f>IF(ISNA(RockerConcaveParameters!O577),RockerConcaveParameters!N577,RockerConcaveParameters!O577)</f>
        <v>2.022854911965005</v>
      </c>
      <c r="K518" s="347">
        <f t="shared" si="154"/>
        <v>3.1759267750108355</v>
      </c>
      <c r="L518" s="347">
        <f t="shared" si="155"/>
        <v>78.584346106004446</v>
      </c>
      <c r="M518" s="347">
        <f t="shared" si="156"/>
        <v>0</v>
      </c>
      <c r="N518" s="347">
        <f t="shared" si="145"/>
        <v>3.8333333333333335</v>
      </c>
      <c r="O518" s="347">
        <f t="shared" si="146"/>
        <v>54.82717131820268</v>
      </c>
      <c r="P518" s="350">
        <f t="shared" si="157"/>
        <v>140.42077753255128</v>
      </c>
      <c r="Q518" s="347">
        <f>MIN(IF(H518&gt;0,P518/H518,NA()),FlexTests!$C$20)</f>
        <v>4.2042148961841708</v>
      </c>
      <c r="R518" s="347">
        <f t="shared" si="147"/>
        <v>2.3785653794900446E-4</v>
      </c>
      <c r="S518" s="347">
        <f>SUM(R518:$R$952)</f>
        <v>0.15410167314525341</v>
      </c>
      <c r="T518" s="347">
        <f t="shared" si="148"/>
        <v>1.5410167314525343E-4</v>
      </c>
      <c r="U518" s="350">
        <f>SUM(T518:$T$952)*1000</f>
        <v>36.614109411735789</v>
      </c>
      <c r="V518" s="347">
        <f>R518*IF(ABS(A518)&lt;FlexTests!$C$19,0,1)</f>
        <v>2.3785653794900446E-4</v>
      </c>
      <c r="W518" s="347">
        <f>SUM(V518:$V$951)</f>
        <v>3.6673439320972709E-2</v>
      </c>
      <c r="X518" s="347">
        <f t="shared" si="158"/>
        <v>3.6673439320972709E-2</v>
      </c>
      <c r="Y518" s="350">
        <f>SUM($X518:X$951)</f>
        <v>2.4992788419747227</v>
      </c>
      <c r="Z518" s="347"/>
      <c r="AA518" s="347">
        <f t="shared" si="149"/>
        <v>3.6742849706550018</v>
      </c>
      <c r="AB518" s="347">
        <f t="shared" si="150"/>
        <v>2.3257150293449982</v>
      </c>
      <c r="AC518" s="347">
        <f t="shared" si="159"/>
        <v>9.2716959970899051</v>
      </c>
      <c r="AD518" s="347">
        <f t="shared" si="151"/>
        <v>13.236102441063142</v>
      </c>
      <c r="AE518" s="347">
        <f t="shared" si="152"/>
        <v>8.3780661061907011</v>
      </c>
      <c r="AF518" s="347">
        <f>AD518/'Laminate Schedule'!$E$86/10</f>
        <v>8.7395270255805818E-2</v>
      </c>
      <c r="AG518" s="347">
        <f>AE518/'Laminate Schedule'!$E$90/10</f>
        <v>4.5186028043284553E-2</v>
      </c>
      <c r="AH518" s="347">
        <f t="shared" si="160"/>
        <v>1965.4406175215065</v>
      </c>
      <c r="AK518" s="567">
        <f t="shared" si="161"/>
        <v>1</v>
      </c>
      <c r="AL518" s="567">
        <f t="shared" si="162"/>
        <v>1</v>
      </c>
      <c r="AM518" s="567">
        <f t="shared" si="163"/>
        <v>1</v>
      </c>
      <c r="AN518" s="347">
        <f>IF(SUM(AK518:AM518)=0,0,(AK518*'Laminate Schedule'!$D$83*'Laminate Schedule'!$C$83+AL518*'Laminate Schedule'!$D$84*'Laminate Schedule'!$C$84+AM518*'Laminate Schedule'!$D$85*'Laminate Schedule'!$C$85)/(AK518*'Laminate Schedule'!$D$83+AL518*'Laminate Schedule'!$D$84+AM518*'Laminate Schedule'!$D$85))</f>
        <v>15.145101562499997</v>
      </c>
      <c r="AO518" s="347">
        <f>AK518*'Laminate Schedule'!$L$12+AL518*'Laminate Schedule'!$L$13+AM518*'Laminate Schedule'!$L$14</f>
        <v>0.88</v>
      </c>
    </row>
    <row r="519" spans="1:41" s="244" customFormat="1">
      <c r="A519" s="567">
        <v>-432</v>
      </c>
      <c r="B519" s="347">
        <f>IF(ABS(A519)&lt;$C$17,$C$15,$C$16)*IF(ABS(A519)&lt;OutlineParameters!$C$46/2,1,0)</f>
        <v>6</v>
      </c>
      <c r="C519" s="347">
        <f t="shared" si="153"/>
        <v>6</v>
      </c>
      <c r="D519" s="348">
        <f t="shared" si="144"/>
        <v>6</v>
      </c>
      <c r="E519" s="349">
        <f>FlexTests!$C$16*($C$36-ABS(A519))*IF(ABS(A519)&lt;$C$36,1,0)/1000</f>
        <v>33.6</v>
      </c>
      <c r="F519" s="349">
        <f>IF(NOT(ISNA(I519)),FlexTests!$C$17*(A520-A519)*I519/1000000*($C$36+A519)/1000*IF(ABS(A519)&lt;$C$31/2-FlexTests!$C$18,0,1),0)</f>
        <v>0</v>
      </c>
      <c r="G519" s="349">
        <f>SUM(F$52:$F518)</f>
        <v>0</v>
      </c>
      <c r="H519" s="348">
        <f>CHOOSE(FlexTests!$C$15,E519,G519)</f>
        <v>33.6</v>
      </c>
      <c r="I519" s="347">
        <f>IF(ISNA(OutlineParameters!T582*2),OutlineParameters!S582*2,OutlineParameters!T582*2)</f>
        <v>327.98971826994023</v>
      </c>
      <c r="J519" s="347">
        <f>IF(ISNA(RockerConcaveParameters!O578),RockerConcaveParameters!N578,RockerConcaveParameters!O578)</f>
        <v>2.0375704109820734</v>
      </c>
      <c r="K519" s="347">
        <f t="shared" si="154"/>
        <v>3.2263970788400655</v>
      </c>
      <c r="L519" s="347">
        <f t="shared" si="155"/>
        <v>78.684211499319446</v>
      </c>
      <c r="M519" s="347">
        <f t="shared" si="156"/>
        <v>0</v>
      </c>
      <c r="N519" s="347">
        <f t="shared" si="145"/>
        <v>3.8333333333333335</v>
      </c>
      <c r="O519" s="347">
        <f t="shared" si="146"/>
        <v>54.981060207458981</v>
      </c>
      <c r="P519" s="350">
        <f t="shared" si="157"/>
        <v>140.72500211895181</v>
      </c>
      <c r="Q519" s="347">
        <f>MIN(IF(H519&gt;0,P519/H519,NA()),FlexTests!$C$20)</f>
        <v>4.1882441106830894</v>
      </c>
      <c r="R519" s="347">
        <f t="shared" si="147"/>
        <v>2.3876354232774249E-4</v>
      </c>
      <c r="S519" s="347">
        <f>SUM(R519:$R$952)</f>
        <v>0.15386381660730442</v>
      </c>
      <c r="T519" s="347">
        <f t="shared" si="148"/>
        <v>1.5386381660730441E-4</v>
      </c>
      <c r="U519" s="350">
        <f>SUM(T519:$T$952)*1000</f>
        <v>36.460007738590541</v>
      </c>
      <c r="V519" s="347">
        <f>R519*IF(ABS(A519)&lt;FlexTests!$C$19,0,1)</f>
        <v>2.3876354232774249E-4</v>
      </c>
      <c r="W519" s="347">
        <f>SUM(V519:$V$951)</f>
        <v>3.6435582783023703E-2</v>
      </c>
      <c r="X519" s="347">
        <f t="shared" si="158"/>
        <v>3.6435582783023703E-2</v>
      </c>
      <c r="Y519" s="350">
        <f>SUM($X519:X$951)</f>
        <v>2.4626054026537498</v>
      </c>
      <c r="Z519" s="347"/>
      <c r="AA519" s="347">
        <f t="shared" si="149"/>
        <v>3.6791901369940243</v>
      </c>
      <c r="AB519" s="347">
        <f t="shared" si="150"/>
        <v>2.3208098630059757</v>
      </c>
      <c r="AC519" s="347">
        <f t="shared" si="159"/>
        <v>9.2917833226944939</v>
      </c>
      <c r="AD519" s="347">
        <f t="shared" si="151"/>
        <v>13.304312456475882</v>
      </c>
      <c r="AE519" s="347">
        <f t="shared" si="152"/>
        <v>8.3922761313796812</v>
      </c>
      <c r="AF519" s="347">
        <f>AD519/'Laminate Schedule'!$E$86/10</f>
        <v>8.7845647000598548E-2</v>
      </c>
      <c r="AG519" s="347">
        <f>AE519/'Laminate Schedule'!$E$90/10</f>
        <v>4.5262667996771026E-2</v>
      </c>
      <c r="AH519" s="347">
        <f t="shared" si="160"/>
        <v>1967.9383096196414</v>
      </c>
      <c r="AK519" s="567">
        <f t="shared" si="161"/>
        <v>1</v>
      </c>
      <c r="AL519" s="567">
        <f t="shared" si="162"/>
        <v>1</v>
      </c>
      <c r="AM519" s="567">
        <f t="shared" si="163"/>
        <v>1</v>
      </c>
      <c r="AN519" s="347">
        <f>IF(SUM(AK519:AM519)=0,0,(AK519*'Laminate Schedule'!$D$83*'Laminate Schedule'!$C$83+AL519*'Laminate Schedule'!$D$84*'Laminate Schedule'!$C$84+AM519*'Laminate Schedule'!$D$85*'Laminate Schedule'!$C$85)/(AK519*'Laminate Schedule'!$D$83+AL519*'Laminate Schedule'!$D$84+AM519*'Laminate Schedule'!$D$85))</f>
        <v>15.145101562499997</v>
      </c>
      <c r="AO519" s="347">
        <f>AK519*'Laminate Schedule'!$L$12+AL519*'Laminate Schedule'!$L$13+AM519*'Laminate Schedule'!$L$14</f>
        <v>0.88</v>
      </c>
    </row>
    <row r="520" spans="1:41" s="244" customFormat="1">
      <c r="A520" s="567">
        <v>-431</v>
      </c>
      <c r="B520" s="347">
        <f>IF(ABS(A520)&lt;$C$17,$C$15,$C$16)*IF(ABS(A520)&lt;OutlineParameters!$C$46/2,1,0)</f>
        <v>6</v>
      </c>
      <c r="C520" s="347">
        <f t="shared" si="153"/>
        <v>6</v>
      </c>
      <c r="D520" s="348">
        <f t="shared" si="144"/>
        <v>6</v>
      </c>
      <c r="E520" s="349">
        <f>FlexTests!$C$16*($C$36-ABS(A520))*IF(ABS(A520)&lt;$C$36,1,0)/1000</f>
        <v>33.799999999999997</v>
      </c>
      <c r="F520" s="349">
        <f>IF(NOT(ISNA(I520)),FlexTests!$C$17*(A521-A520)*I520/1000000*($C$36+A520)/1000*IF(ABS(A520)&lt;$C$31/2-FlexTests!$C$18,0,1),0)</f>
        <v>0</v>
      </c>
      <c r="G520" s="349">
        <f>SUM(F$52:$F519)</f>
        <v>0</v>
      </c>
      <c r="H520" s="348">
        <f>CHOOSE(FlexTests!$C$15,E520,G520)</f>
        <v>33.799999999999997</v>
      </c>
      <c r="I520" s="347">
        <f>IF(ISNA(OutlineParameters!T583*2),OutlineParameters!S583*2,OutlineParameters!T583*2)</f>
        <v>328.40449221786349</v>
      </c>
      <c r="J520" s="347">
        <f>IF(ISNA(RockerConcaveParameters!O579),RockerConcaveParameters!N579,RockerConcaveParameters!O579)</f>
        <v>2.0522961764632033</v>
      </c>
      <c r="K520" s="347">
        <f t="shared" si="154"/>
        <v>3.2773399852757032</v>
      </c>
      <c r="L520" s="347">
        <f t="shared" si="155"/>
        <v>78.783715109417187</v>
      </c>
      <c r="M520" s="347">
        <f t="shared" si="156"/>
        <v>0</v>
      </c>
      <c r="N520" s="347">
        <f t="shared" si="145"/>
        <v>3.8333333333333335</v>
      </c>
      <c r="O520" s="347">
        <f t="shared" si="146"/>
        <v>55.135607311643206</v>
      </c>
      <c r="P520" s="350">
        <f t="shared" si="157"/>
        <v>141.02999573966943</v>
      </c>
      <c r="Q520" s="347">
        <f>MIN(IF(H520&gt;0,P520/H520,NA()),FlexTests!$C$20)</f>
        <v>4.1724850810553091</v>
      </c>
      <c r="R520" s="347">
        <f t="shared" si="147"/>
        <v>2.3966532667555495E-4</v>
      </c>
      <c r="S520" s="347">
        <f>SUM(R520:$R$952)</f>
        <v>0.15362505306497667</v>
      </c>
      <c r="T520" s="347">
        <f t="shared" si="148"/>
        <v>1.5362505306497668E-4</v>
      </c>
      <c r="U520" s="350">
        <f>SUM(T520:$T$952)*1000</f>
        <v>36.306143921983235</v>
      </c>
      <c r="V520" s="347">
        <f>R520*IF(ABS(A520)&lt;FlexTests!$C$19,0,1)</f>
        <v>2.3966532667555495E-4</v>
      </c>
      <c r="W520" s="347">
        <f>SUM(V520:$V$951)</f>
        <v>3.6196819240695961E-2</v>
      </c>
      <c r="X520" s="347">
        <f t="shared" si="158"/>
        <v>3.6196819240695961E-2</v>
      </c>
      <c r="Y520" s="350">
        <f>SUM($X520:X$951)</f>
        <v>2.4261698198707258</v>
      </c>
      <c r="Z520" s="347"/>
      <c r="AA520" s="347">
        <f t="shared" si="149"/>
        <v>3.6840987254877344</v>
      </c>
      <c r="AB520" s="347">
        <f t="shared" si="150"/>
        <v>2.3159012745122656</v>
      </c>
      <c r="AC520" s="347">
        <f t="shared" si="159"/>
        <v>9.3119214260580794</v>
      </c>
      <c r="AD520" s="347">
        <f t="shared" si="151"/>
        <v>13.372378397977771</v>
      </c>
      <c r="AE520" s="347">
        <f t="shared" si="152"/>
        <v>8.4061558830883492</v>
      </c>
      <c r="AF520" s="347">
        <f>AD520/'Laminate Schedule'!$E$86/10</f>
        <v>8.8295072454901369E-2</v>
      </c>
      <c r="AG520" s="347">
        <f>AE520/'Laminate Schedule'!$E$90/10</f>
        <v>4.5337526662481274E-2</v>
      </c>
      <c r="AH520" s="347">
        <f t="shared" si="160"/>
        <v>1970.4269533071811</v>
      </c>
      <c r="AK520" s="567">
        <f t="shared" si="161"/>
        <v>1</v>
      </c>
      <c r="AL520" s="567">
        <f t="shared" si="162"/>
        <v>1</v>
      </c>
      <c r="AM520" s="567">
        <f t="shared" si="163"/>
        <v>1</v>
      </c>
      <c r="AN520" s="347">
        <f>IF(SUM(AK520:AM520)=0,0,(AK520*'Laminate Schedule'!$D$83*'Laminate Schedule'!$C$83+AL520*'Laminate Schedule'!$D$84*'Laminate Schedule'!$C$84+AM520*'Laminate Schedule'!$D$85*'Laminate Schedule'!$C$85)/(AK520*'Laminate Schedule'!$D$83+AL520*'Laminate Schedule'!$D$84+AM520*'Laminate Schedule'!$D$85))</f>
        <v>15.145101562499997</v>
      </c>
      <c r="AO520" s="347">
        <f>AK520*'Laminate Schedule'!$L$12+AL520*'Laminate Schedule'!$L$13+AM520*'Laminate Schedule'!$L$14</f>
        <v>0.88</v>
      </c>
    </row>
    <row r="521" spans="1:41" s="244" customFormat="1">
      <c r="A521" s="567">
        <v>-430</v>
      </c>
      <c r="B521" s="347">
        <f>IF(ABS(A521)&lt;$C$17,$C$15,$C$16)*IF(ABS(A521)&lt;OutlineParameters!$C$46/2,1,0)</f>
        <v>6</v>
      </c>
      <c r="C521" s="347">
        <f t="shared" si="153"/>
        <v>6</v>
      </c>
      <c r="D521" s="348">
        <f t="shared" si="144"/>
        <v>6</v>
      </c>
      <c r="E521" s="349">
        <f>FlexTests!$C$16*($C$36-ABS(A521))*IF(ABS(A521)&lt;$C$36,1,0)/1000</f>
        <v>34</v>
      </c>
      <c r="F521" s="349">
        <f>IF(NOT(ISNA(I521)),FlexTests!$C$17*(A522-A521)*I521/1000000*($C$36+A521)/1000*IF(ABS(A521)&lt;$C$31/2-FlexTests!$C$18,0,1),0)</f>
        <v>0</v>
      </c>
      <c r="G521" s="349">
        <f>SUM(F$52:$F520)</f>
        <v>0</v>
      </c>
      <c r="H521" s="348">
        <f>CHOOSE(FlexTests!$C$15,E521,G521)</f>
        <v>34</v>
      </c>
      <c r="I521" s="347">
        <f>IF(ISNA(OutlineParameters!T584*2),OutlineParameters!S584*2,OutlineParameters!T584*2)</f>
        <v>328.81773874793538</v>
      </c>
      <c r="J521" s="347">
        <f>IF(ISNA(RockerConcaveParameters!O580),RockerConcaveParameters!N580,RockerConcaveParameters!O580)</f>
        <v>2.0670315801852621</v>
      </c>
      <c r="K521" s="347">
        <f t="shared" si="154"/>
        <v>3.3287547372601631</v>
      </c>
      <c r="L521" s="347">
        <f t="shared" si="155"/>
        <v>78.882852294402909</v>
      </c>
      <c r="M521" s="347">
        <f t="shared" si="156"/>
        <v>0</v>
      </c>
      <c r="N521" s="347">
        <f t="shared" si="145"/>
        <v>3.8333333333333335</v>
      </c>
      <c r="O521" s="347">
        <f t="shared" si="146"/>
        <v>55.290808394628989</v>
      </c>
      <c r="P521" s="350">
        <f t="shared" si="157"/>
        <v>141.3357487596254</v>
      </c>
      <c r="Q521" s="347">
        <f>MIN(IF(H521&gt;0,P521/H521,NA()),FlexTests!$C$20)</f>
        <v>4.156933787047806</v>
      </c>
      <c r="R521" s="347">
        <f t="shared" si="147"/>
        <v>2.4056192646507979E-4</v>
      </c>
      <c r="S521" s="347">
        <f>SUM(R521:$R$952)</f>
        <v>0.1533853877383011</v>
      </c>
      <c r="T521" s="347">
        <f t="shared" si="148"/>
        <v>1.533853877383011E-4</v>
      </c>
      <c r="U521" s="350">
        <f>SUM(T521:$T$952)*1000</f>
        <v>36.15251886891825</v>
      </c>
      <c r="V521" s="347">
        <f>R521*IF(ABS(A521)&lt;FlexTests!$C$19,0,1)</f>
        <v>2.4056192646507979E-4</v>
      </c>
      <c r="W521" s="347">
        <f>SUM(V521:$V$951)</f>
        <v>3.5957153914020407E-2</v>
      </c>
      <c r="X521" s="347">
        <f t="shared" si="158"/>
        <v>3.5957153914020407E-2</v>
      </c>
      <c r="Y521" s="350">
        <f>SUM($X521:X$951)</f>
        <v>2.3899730006300302</v>
      </c>
      <c r="Z521" s="347"/>
      <c r="AA521" s="347">
        <f t="shared" si="149"/>
        <v>3.6890105267284206</v>
      </c>
      <c r="AB521" s="347">
        <f t="shared" si="150"/>
        <v>2.3109894732715794</v>
      </c>
      <c r="AC521" s="347">
        <f t="shared" si="159"/>
        <v>9.3321096709961679</v>
      </c>
      <c r="AD521" s="347">
        <f t="shared" si="151"/>
        <v>13.440300460525718</v>
      </c>
      <c r="AE521" s="347">
        <f t="shared" si="152"/>
        <v>8.4197083897800198</v>
      </c>
      <c r="AF521" s="347">
        <f>AD521/'Laminate Schedule'!$E$86/10</f>
        <v>8.874354790597476E-2</v>
      </c>
      <c r="AG521" s="347">
        <f>AE521/'Laminate Schedule'!$E$90/10</f>
        <v>4.541062037404487E-2</v>
      </c>
      <c r="AH521" s="347">
        <f t="shared" si="160"/>
        <v>1972.9064324876122</v>
      </c>
      <c r="AK521" s="567">
        <f t="shared" si="161"/>
        <v>1</v>
      </c>
      <c r="AL521" s="567">
        <f t="shared" si="162"/>
        <v>1</v>
      </c>
      <c r="AM521" s="567">
        <f t="shared" si="163"/>
        <v>1</v>
      </c>
      <c r="AN521" s="347">
        <f>IF(SUM(AK521:AM521)=0,0,(AK521*'Laminate Schedule'!$D$83*'Laminate Schedule'!$C$83+AL521*'Laminate Schedule'!$D$84*'Laminate Schedule'!$C$84+AM521*'Laminate Schedule'!$D$85*'Laminate Schedule'!$C$85)/(AK521*'Laminate Schedule'!$D$83+AL521*'Laminate Schedule'!$D$84+AM521*'Laminate Schedule'!$D$85))</f>
        <v>15.145101562499997</v>
      </c>
      <c r="AO521" s="347">
        <f>AK521*'Laminate Schedule'!$L$12+AL521*'Laminate Schedule'!$L$13+AM521*'Laminate Schedule'!$L$14</f>
        <v>0.88</v>
      </c>
    </row>
    <row r="522" spans="1:41" s="244" customFormat="1">
      <c r="A522" s="567">
        <v>-429</v>
      </c>
      <c r="B522" s="347">
        <f>IF(ABS(A522)&lt;$C$17,$C$15,$C$16)*IF(ABS(A522)&lt;OutlineParameters!$C$46/2,1,0)</f>
        <v>6</v>
      </c>
      <c r="C522" s="347">
        <f t="shared" si="153"/>
        <v>6</v>
      </c>
      <c r="D522" s="348">
        <f t="shared" si="144"/>
        <v>6</v>
      </c>
      <c r="E522" s="349">
        <f>FlexTests!$C$16*($C$36-ABS(A522))*IF(ABS(A522)&lt;$C$36,1,0)/1000</f>
        <v>34.200000000000003</v>
      </c>
      <c r="F522" s="349">
        <f>IF(NOT(ISNA(I522)),FlexTests!$C$17*(A523-A522)*I522/1000000*($C$36+A522)/1000*IF(ABS(A522)&lt;$C$31/2-FlexTests!$C$18,0,1),0)</f>
        <v>0</v>
      </c>
      <c r="G522" s="349">
        <f>SUM(F$52:$F521)</f>
        <v>0</v>
      </c>
      <c r="H522" s="348">
        <f>CHOOSE(FlexTests!$C$15,E522,G522)</f>
        <v>34.200000000000003</v>
      </c>
      <c r="I522" s="347">
        <f>IF(ISNA(OutlineParameters!T585*2),OutlineParameters!S585*2,OutlineParameters!T585*2)</f>
        <v>329.22945376952617</v>
      </c>
      <c r="J522" s="347">
        <f>IF(ISNA(RockerConcaveParameters!O581),RockerConcaveParameters!N581,RockerConcaveParameters!O581)</f>
        <v>2.0817761679009692</v>
      </c>
      <c r="K522" s="347">
        <f t="shared" si="154"/>
        <v>3.3806412141480187</v>
      </c>
      <c r="L522" s="347">
        <f t="shared" si="155"/>
        <v>78.981622072941008</v>
      </c>
      <c r="M522" s="347">
        <f t="shared" si="156"/>
        <v>0</v>
      </c>
      <c r="N522" s="347">
        <f t="shared" si="145"/>
        <v>3.8333333333333335</v>
      </c>
      <c r="O522" s="347">
        <f t="shared" si="146"/>
        <v>55.446662596907849</v>
      </c>
      <c r="P522" s="350">
        <f t="shared" si="157"/>
        <v>141.64225921733021</v>
      </c>
      <c r="Q522" s="347">
        <f>MIN(IF(H522&gt;0,P522/H522,NA()),FlexTests!$C$20)</f>
        <v>4.14158652682252</v>
      </c>
      <c r="R522" s="347">
        <f t="shared" si="147"/>
        <v>2.4145336419355534E-4</v>
      </c>
      <c r="S522" s="347">
        <f>SUM(R522:$R$952)</f>
        <v>0.15314482581183603</v>
      </c>
      <c r="T522" s="347">
        <f t="shared" si="148"/>
        <v>1.5314482581183604E-4</v>
      </c>
      <c r="U522" s="350">
        <f>SUM(T522:$T$952)*1000</f>
        <v>35.999133481179953</v>
      </c>
      <c r="V522" s="347">
        <f>R522*IF(ABS(A522)&lt;FlexTests!$C$19,0,1)</f>
        <v>2.4145336419355534E-4</v>
      </c>
      <c r="W522" s="347">
        <f>SUM(V522:$V$951)</f>
        <v>3.5716591987555328E-2</v>
      </c>
      <c r="X522" s="347">
        <f t="shared" si="158"/>
        <v>3.5716591987555328E-2</v>
      </c>
      <c r="Y522" s="350">
        <f>SUM($X522:X$951)</f>
        <v>2.3540158467160097</v>
      </c>
      <c r="Z522" s="347"/>
      <c r="AA522" s="347">
        <f t="shared" si="149"/>
        <v>3.6939253893003228</v>
      </c>
      <c r="AB522" s="347">
        <f t="shared" si="150"/>
        <v>2.3060746106996772</v>
      </c>
      <c r="AC522" s="347">
        <f t="shared" si="159"/>
        <v>9.3523479279956288</v>
      </c>
      <c r="AD522" s="347">
        <f t="shared" si="151"/>
        <v>13.508078322867341</v>
      </c>
      <c r="AE522" s="347">
        <f t="shared" si="152"/>
        <v>8.4329360170448346</v>
      </c>
      <c r="AF522" s="347">
        <f>AD522/'Laminate Schedule'!$E$86/10</f>
        <v>8.9191071232655156E-2</v>
      </c>
      <c r="AG522" s="347">
        <f>AE522/'Laminate Schedule'!$E$90/10</f>
        <v>4.548196188996969E-2</v>
      </c>
      <c r="AH522" s="347">
        <f t="shared" si="160"/>
        <v>1975.3767226171572</v>
      </c>
      <c r="AK522" s="567">
        <f t="shared" si="161"/>
        <v>1</v>
      </c>
      <c r="AL522" s="567">
        <f t="shared" si="162"/>
        <v>1</v>
      </c>
      <c r="AM522" s="567">
        <f t="shared" si="163"/>
        <v>1</v>
      </c>
      <c r="AN522" s="347">
        <f>IF(SUM(AK522:AM522)=0,0,(AK522*'Laminate Schedule'!$D$83*'Laminate Schedule'!$C$83+AL522*'Laminate Schedule'!$D$84*'Laminate Schedule'!$C$84+AM522*'Laminate Schedule'!$D$85*'Laminate Schedule'!$C$85)/(AK522*'Laminate Schedule'!$D$83+AL522*'Laminate Schedule'!$D$84+AM522*'Laminate Schedule'!$D$85))</f>
        <v>15.145101562499997</v>
      </c>
      <c r="AO522" s="347">
        <f>AK522*'Laminate Schedule'!$L$12+AL522*'Laminate Schedule'!$L$13+AM522*'Laminate Schedule'!$L$14</f>
        <v>0.88</v>
      </c>
    </row>
    <row r="523" spans="1:41" s="244" customFormat="1">
      <c r="A523" s="567">
        <v>-428</v>
      </c>
      <c r="B523" s="347">
        <f>IF(ABS(A523)&lt;$C$17,$C$15,$C$16)*IF(ABS(A523)&lt;OutlineParameters!$C$46/2,1,0)</f>
        <v>6</v>
      </c>
      <c r="C523" s="347">
        <f t="shared" si="153"/>
        <v>6</v>
      </c>
      <c r="D523" s="348">
        <f t="shared" si="144"/>
        <v>6</v>
      </c>
      <c r="E523" s="349">
        <f>FlexTests!$C$16*($C$36-ABS(A523))*IF(ABS(A523)&lt;$C$36,1,0)/1000</f>
        <v>34.4</v>
      </c>
      <c r="F523" s="349">
        <f>IF(NOT(ISNA(I523)),FlexTests!$C$17*(A524-A523)*I523/1000000*($C$36+A523)/1000*IF(ABS(A523)&lt;$C$31/2-FlexTests!$C$18,0,1),0)</f>
        <v>0</v>
      </c>
      <c r="G523" s="349">
        <f>SUM(F$52:$F522)</f>
        <v>0</v>
      </c>
      <c r="H523" s="348">
        <f>CHOOSE(FlexTests!$C$15,E523,G523)</f>
        <v>34.4</v>
      </c>
      <c r="I523" s="347">
        <f>IF(ISNA(OutlineParameters!T586*2),OutlineParameters!S586*2,OutlineParameters!T586*2)</f>
        <v>329.63961793321704</v>
      </c>
      <c r="J523" s="347">
        <f>IF(ISNA(RockerConcaveParameters!O582),RockerConcaveParameters!N582,RockerConcaveParameters!O582)</f>
        <v>2.0965293043582269</v>
      </c>
      <c r="K523" s="347">
        <f t="shared" si="154"/>
        <v>3.4329984854510203</v>
      </c>
      <c r="L523" s="347">
        <f t="shared" si="155"/>
        <v>79.080019803136722</v>
      </c>
      <c r="M523" s="347">
        <f t="shared" si="156"/>
        <v>0</v>
      </c>
      <c r="N523" s="347">
        <f t="shared" si="145"/>
        <v>3.8333333333333335</v>
      </c>
      <c r="O523" s="347">
        <f t="shared" si="146"/>
        <v>55.603165361795746</v>
      </c>
      <c r="P523" s="350">
        <f t="shared" si="157"/>
        <v>141.94951698371682</v>
      </c>
      <c r="Q523" s="347">
        <f>MIN(IF(H523&gt;0,P523/H523,NA()),FlexTests!$C$20)</f>
        <v>4.1264394472010704</v>
      </c>
      <c r="R523" s="347">
        <f t="shared" si="147"/>
        <v>2.4233967632271734E-4</v>
      </c>
      <c r="S523" s="347">
        <f>SUM(R523:$R$952)</f>
        <v>0.15290337244764246</v>
      </c>
      <c r="T523" s="347">
        <f t="shared" si="148"/>
        <v>1.5290337244764247E-4</v>
      </c>
      <c r="U523" s="350">
        <f>SUM(T523:$T$952)*1000</f>
        <v>35.845988655368117</v>
      </c>
      <c r="V523" s="347">
        <f>R523*IF(ABS(A523)&lt;FlexTests!$C$19,0,1)</f>
        <v>2.4233967632271734E-4</v>
      </c>
      <c r="W523" s="347">
        <f>SUM(V523:$V$951)</f>
        <v>3.5475138623361775E-2</v>
      </c>
      <c r="X523" s="347">
        <f t="shared" si="158"/>
        <v>3.5475138623361775E-2</v>
      </c>
      <c r="Y523" s="350">
        <f>SUM($X523:X$951)</f>
        <v>2.318299254728454</v>
      </c>
      <c r="Z523" s="347"/>
      <c r="AA523" s="347">
        <f t="shared" si="149"/>
        <v>3.6988431014527423</v>
      </c>
      <c r="AB523" s="347">
        <f t="shared" si="150"/>
        <v>2.3011568985472577</v>
      </c>
      <c r="AC523" s="347">
        <f t="shared" si="159"/>
        <v>9.3726355282549356</v>
      </c>
      <c r="AD523" s="347">
        <f t="shared" si="151"/>
        <v>13.575712221647096</v>
      </c>
      <c r="AE523" s="347">
        <f t="shared" si="152"/>
        <v>8.4458418415384813</v>
      </c>
      <c r="AF523" s="347">
        <f>AD523/'Laminate Schedule'!$E$86/10</f>
        <v>8.9637643997457342E-2</v>
      </c>
      <c r="AG523" s="347">
        <f>AE523/'Laminate Schedule'!$E$90/10</f>
        <v>4.5551567803804718E-2</v>
      </c>
      <c r="AH523" s="347">
        <f t="shared" si="160"/>
        <v>1977.8377075993021</v>
      </c>
      <c r="AK523" s="567">
        <f t="shared" si="161"/>
        <v>1</v>
      </c>
      <c r="AL523" s="567">
        <f t="shared" si="162"/>
        <v>1</v>
      </c>
      <c r="AM523" s="567">
        <f t="shared" si="163"/>
        <v>1</v>
      </c>
      <c r="AN523" s="347">
        <f>IF(SUM(AK523:AM523)=0,0,(AK523*'Laminate Schedule'!$D$83*'Laminate Schedule'!$C$83+AL523*'Laminate Schedule'!$D$84*'Laminate Schedule'!$C$84+AM523*'Laminate Schedule'!$D$85*'Laminate Schedule'!$C$85)/(AK523*'Laminate Schedule'!$D$83+AL523*'Laminate Schedule'!$D$84+AM523*'Laminate Schedule'!$D$85))</f>
        <v>15.145101562499997</v>
      </c>
      <c r="AO523" s="347">
        <f>AK523*'Laminate Schedule'!$L$12+AL523*'Laminate Schedule'!$L$13+AM523*'Laminate Schedule'!$L$14</f>
        <v>0.88</v>
      </c>
    </row>
    <row r="524" spans="1:41" s="244" customFormat="1">
      <c r="A524" s="567">
        <v>-427</v>
      </c>
      <c r="B524" s="347">
        <f>IF(ABS(A524)&lt;$C$17,$C$15,$C$16)*IF(ABS(A524)&lt;OutlineParameters!$C$46/2,1,0)</f>
        <v>6</v>
      </c>
      <c r="C524" s="347">
        <f t="shared" si="153"/>
        <v>6</v>
      </c>
      <c r="D524" s="348">
        <f t="shared" si="144"/>
        <v>6</v>
      </c>
      <c r="E524" s="349">
        <f>FlexTests!$C$16*($C$36-ABS(A524))*IF(ABS(A524)&lt;$C$36,1,0)/1000</f>
        <v>34.6</v>
      </c>
      <c r="F524" s="349">
        <f>IF(NOT(ISNA(I524)),FlexTests!$C$17*(A525-A524)*I524/1000000*($C$36+A524)/1000*IF(ABS(A524)&lt;$C$31/2-FlexTests!$C$18,0,1),0)</f>
        <v>0</v>
      </c>
      <c r="G524" s="349">
        <f>SUM(F$52:$F523)</f>
        <v>0</v>
      </c>
      <c r="H524" s="348">
        <f>CHOOSE(FlexTests!$C$15,E524,G524)</f>
        <v>34.6</v>
      </c>
      <c r="I524" s="347">
        <f>IF(ISNA(OutlineParameters!T587*2),OutlineParameters!S587*2,OutlineParameters!T587*2)</f>
        <v>330.04822333368105</v>
      </c>
      <c r="J524" s="347">
        <f>IF(ISNA(RockerConcaveParameters!O583),RockerConcaveParameters!N583,RockerConcaveParameters!O583)</f>
        <v>2.1112904851033449</v>
      </c>
      <c r="K524" s="347">
        <f t="shared" si="154"/>
        <v>3.4858260863372208</v>
      </c>
      <c r="L524" s="347">
        <f t="shared" si="155"/>
        <v>79.178043588514697</v>
      </c>
      <c r="M524" s="347">
        <f t="shared" si="156"/>
        <v>0</v>
      </c>
      <c r="N524" s="347">
        <f t="shared" si="145"/>
        <v>3.8333333333333335</v>
      </c>
      <c r="O524" s="347">
        <f t="shared" si="146"/>
        <v>55.760314643557102</v>
      </c>
      <c r="P524" s="350">
        <f t="shared" si="157"/>
        <v>142.25751765174235</v>
      </c>
      <c r="Q524" s="347">
        <f>MIN(IF(H524&gt;0,P524/H524,NA()),FlexTests!$C$20)</f>
        <v>4.1114889494723217</v>
      </c>
      <c r="R524" s="347">
        <f t="shared" si="147"/>
        <v>2.4322088963132013E-4</v>
      </c>
      <c r="S524" s="347">
        <f>SUM(R524:$R$952)</f>
        <v>0.15266103277131973</v>
      </c>
      <c r="T524" s="347">
        <f t="shared" si="148"/>
        <v>1.5266103277131974E-4</v>
      </c>
      <c r="U524" s="350">
        <f>SUM(T524:$T$952)*1000</f>
        <v>35.693085282920471</v>
      </c>
      <c r="V524" s="347">
        <f>R524*IF(ABS(A524)&lt;FlexTests!$C$19,0,1)</f>
        <v>2.4322088963132013E-4</v>
      </c>
      <c r="W524" s="347">
        <f>SUM(V524:$V$951)</f>
        <v>3.5232798947039061E-2</v>
      </c>
      <c r="X524" s="347">
        <f t="shared" si="158"/>
        <v>3.5232798947039061E-2</v>
      </c>
      <c r="Y524" s="350">
        <f>SUM($X524:X$951)</f>
        <v>2.2828241161050924</v>
      </c>
      <c r="Z524" s="347"/>
      <c r="AA524" s="347">
        <f t="shared" si="149"/>
        <v>3.7037634950344485</v>
      </c>
      <c r="AB524" s="347">
        <f t="shared" si="150"/>
        <v>2.2962365049655515</v>
      </c>
      <c r="AC524" s="347">
        <f t="shared" si="159"/>
        <v>9.3929721807860851</v>
      </c>
      <c r="AD524" s="347">
        <f t="shared" si="151"/>
        <v>13.643202009086245</v>
      </c>
      <c r="AE524" s="347">
        <f t="shared" si="152"/>
        <v>8.4584284444414326</v>
      </c>
      <c r="AF524" s="347">
        <f>AD524/'Laminate Schedule'!$E$86/10</f>
        <v>9.0083265224628617E-2</v>
      </c>
      <c r="AG524" s="347">
        <f>AE524/'Laminate Schedule'!$E$90/10</f>
        <v>4.56194520368167E-2</v>
      </c>
      <c r="AH524" s="347">
        <f t="shared" si="160"/>
        <v>1980.2893400020862</v>
      </c>
      <c r="AK524" s="567">
        <f t="shared" si="161"/>
        <v>1</v>
      </c>
      <c r="AL524" s="567">
        <f t="shared" si="162"/>
        <v>1</v>
      </c>
      <c r="AM524" s="567">
        <f t="shared" si="163"/>
        <v>1</v>
      </c>
      <c r="AN524" s="347">
        <f>IF(SUM(AK524:AM524)=0,0,(AK524*'Laminate Schedule'!$D$83*'Laminate Schedule'!$C$83+AL524*'Laminate Schedule'!$D$84*'Laminate Schedule'!$C$84+AM524*'Laminate Schedule'!$D$85*'Laminate Schedule'!$C$85)/(AK524*'Laminate Schedule'!$D$83+AL524*'Laminate Schedule'!$D$84+AM524*'Laminate Schedule'!$D$85))</f>
        <v>15.145101562499997</v>
      </c>
      <c r="AO524" s="347">
        <f>AK524*'Laminate Schedule'!$L$12+AL524*'Laminate Schedule'!$L$13+AM524*'Laminate Schedule'!$L$14</f>
        <v>0.88</v>
      </c>
    </row>
    <row r="525" spans="1:41" s="244" customFormat="1">
      <c r="A525" s="567">
        <v>-426</v>
      </c>
      <c r="B525" s="347">
        <f>IF(ABS(A525)&lt;$C$17,$C$15,$C$16)*IF(ABS(A525)&lt;OutlineParameters!$C$46/2,1,0)</f>
        <v>6</v>
      </c>
      <c r="C525" s="347">
        <f t="shared" si="153"/>
        <v>6</v>
      </c>
      <c r="D525" s="348">
        <f t="shared" si="144"/>
        <v>6</v>
      </c>
      <c r="E525" s="349">
        <f>FlexTests!$C$16*($C$36-ABS(A525))*IF(ABS(A525)&lt;$C$36,1,0)/1000</f>
        <v>34.799999999999997</v>
      </c>
      <c r="F525" s="349">
        <f>IF(NOT(ISNA(I525)),FlexTests!$C$17*(A526-A525)*I525/1000000*($C$36+A525)/1000*IF(ABS(A525)&lt;$C$31/2-FlexTests!$C$18,0,1),0)</f>
        <v>0</v>
      </c>
      <c r="G525" s="349">
        <f>SUM(F$52:$F524)</f>
        <v>0</v>
      </c>
      <c r="H525" s="348">
        <f>CHOOSE(FlexTests!$C$15,E525,G525)</f>
        <v>34.799999999999997</v>
      </c>
      <c r="I525" s="347">
        <f>IF(ISNA(OutlineParameters!T588*2),OutlineParameters!S588*2,OutlineParameters!T588*2)</f>
        <v>330.45525825089391</v>
      </c>
      <c r="J525" s="347">
        <f>IF(ISNA(RockerConcaveParameters!O584),RockerConcaveParameters!N584,RockerConcaveParameters!O584)</f>
        <v>2.1260591582291242</v>
      </c>
      <c r="K525" s="347">
        <f t="shared" si="154"/>
        <v>3.5391232864453008</v>
      </c>
      <c r="L525" s="347">
        <f t="shared" si="155"/>
        <v>79.275690617459745</v>
      </c>
      <c r="M525" s="347">
        <f t="shared" si="156"/>
        <v>0</v>
      </c>
      <c r="N525" s="347">
        <f t="shared" si="145"/>
        <v>3.8333333333333335</v>
      </c>
      <c r="O525" s="347">
        <f t="shared" si="146"/>
        <v>55.91810735562435</v>
      </c>
      <c r="P525" s="350">
        <f t="shared" si="157"/>
        <v>142.56625459286272</v>
      </c>
      <c r="Q525" s="347">
        <f>MIN(IF(H525&gt;0,P525/H525,NA()),FlexTests!$C$20)</f>
        <v>4.0967314538178945</v>
      </c>
      <c r="R525" s="347">
        <f t="shared" si="147"/>
        <v>2.4409703473925859E-4</v>
      </c>
      <c r="S525" s="347">
        <f>SUM(R525:$R$952)</f>
        <v>0.15241781188168843</v>
      </c>
      <c r="T525" s="347">
        <f t="shared" si="148"/>
        <v>1.5241781188168844E-4</v>
      </c>
      <c r="U525" s="350">
        <f>SUM(T525:$T$952)*1000</f>
        <v>35.540424250149158</v>
      </c>
      <c r="V525" s="347">
        <f>R525*IF(ABS(A525)&lt;FlexTests!$C$19,0,1)</f>
        <v>2.4409703473925859E-4</v>
      </c>
      <c r="W525" s="347">
        <f>SUM(V525:$V$951)</f>
        <v>3.4989578057407746E-2</v>
      </c>
      <c r="X525" s="347">
        <f t="shared" si="158"/>
        <v>3.4989578057407746E-2</v>
      </c>
      <c r="Y525" s="350">
        <f>SUM($X525:X$951)</f>
        <v>2.247591317158053</v>
      </c>
      <c r="Z525" s="347"/>
      <c r="AA525" s="347">
        <f t="shared" si="149"/>
        <v>3.7086863860763746</v>
      </c>
      <c r="AB525" s="347">
        <f t="shared" si="150"/>
        <v>2.2913136139236254</v>
      </c>
      <c r="AC525" s="347">
        <f t="shared" si="159"/>
        <v>9.4133574479199034</v>
      </c>
      <c r="AD525" s="347">
        <f t="shared" si="151"/>
        <v>13.710547692415217</v>
      </c>
      <c r="AE525" s="347">
        <f t="shared" si="152"/>
        <v>8.4706986009717529</v>
      </c>
      <c r="AF525" s="347">
        <f>AD525/'Laminate Schedule'!$E$86/10</f>
        <v>9.0527934961910028E-2</v>
      </c>
      <c r="AG525" s="347">
        <f>AE525/'Laminate Schedule'!$E$90/10</f>
        <v>4.5685629556789335E-2</v>
      </c>
      <c r="AH525" s="347">
        <f t="shared" si="160"/>
        <v>1982.7315495053635</v>
      </c>
      <c r="AK525" s="567">
        <f t="shared" si="161"/>
        <v>1</v>
      </c>
      <c r="AL525" s="567">
        <f t="shared" si="162"/>
        <v>1</v>
      </c>
      <c r="AM525" s="567">
        <f t="shared" si="163"/>
        <v>1</v>
      </c>
      <c r="AN525" s="347">
        <f>IF(SUM(AK525:AM525)=0,0,(AK525*'Laminate Schedule'!$D$83*'Laminate Schedule'!$C$83+AL525*'Laminate Schedule'!$D$84*'Laminate Schedule'!$C$84+AM525*'Laminate Schedule'!$D$85*'Laminate Schedule'!$C$85)/(AK525*'Laminate Schedule'!$D$83+AL525*'Laminate Schedule'!$D$84+AM525*'Laminate Schedule'!$D$85))</f>
        <v>15.145101562499997</v>
      </c>
      <c r="AO525" s="347">
        <f>AK525*'Laminate Schedule'!$L$12+AL525*'Laminate Schedule'!$L$13+AM525*'Laminate Schedule'!$L$14</f>
        <v>0.88</v>
      </c>
    </row>
    <row r="526" spans="1:41" s="244" customFormat="1">
      <c r="A526" s="567">
        <v>-425</v>
      </c>
      <c r="B526" s="347">
        <f>IF(ABS(A526)&lt;$C$17,$C$15,$C$16)*IF(ABS(A526)&lt;OutlineParameters!$C$46/2,1,0)</f>
        <v>6</v>
      </c>
      <c r="C526" s="347">
        <f t="shared" si="153"/>
        <v>6</v>
      </c>
      <c r="D526" s="348">
        <f t="shared" si="144"/>
        <v>6</v>
      </c>
      <c r="E526" s="349">
        <f>FlexTests!$C$16*($C$36-ABS(A526))*IF(ABS(A526)&lt;$C$36,1,0)/1000</f>
        <v>35</v>
      </c>
      <c r="F526" s="349">
        <f>IF(NOT(ISNA(I526)),FlexTests!$C$17*(A527-A526)*I526/1000000*($C$36+A526)/1000*IF(ABS(A526)&lt;$C$31/2-FlexTests!$C$18,0,1),0)</f>
        <v>0</v>
      </c>
      <c r="G526" s="349">
        <f>SUM(F$52:$F525)</f>
        <v>0</v>
      </c>
      <c r="H526" s="348">
        <f>CHOOSE(FlexTests!$C$15,E526,G526)</f>
        <v>35</v>
      </c>
      <c r="I526" s="347">
        <f>IF(ISNA(OutlineParameters!T589*2),OutlineParameters!S589*2,OutlineParameters!T589*2)</f>
        <v>330.86071287217999</v>
      </c>
      <c r="J526" s="347">
        <f>IF(ISNA(RockerConcaveParameters!O585),RockerConcaveParameters!N585,RockerConcaveParameters!O585)</f>
        <v>2.1408347917928698</v>
      </c>
      <c r="K526" s="347">
        <f t="shared" si="154"/>
        <v>3.5928893686144505</v>
      </c>
      <c r="L526" s="347">
        <f t="shared" si="155"/>
        <v>79.3729585359266</v>
      </c>
      <c r="M526" s="347">
        <f t="shared" si="156"/>
        <v>0</v>
      </c>
      <c r="N526" s="347">
        <f t="shared" si="145"/>
        <v>3.8333333333333335</v>
      </c>
      <c r="O526" s="347">
        <f t="shared" si="146"/>
        <v>56.076540710915246</v>
      </c>
      <c r="P526" s="350">
        <f t="shared" si="157"/>
        <v>142.87572194878962</v>
      </c>
      <c r="Q526" s="347">
        <f>MIN(IF(H526&gt;0,P526/H526,NA()),FlexTests!$C$20)</f>
        <v>4.0821634842511321</v>
      </c>
      <c r="R526" s="347">
        <f t="shared" si="147"/>
        <v>2.4496814100120461E-4</v>
      </c>
      <c r="S526" s="347">
        <f>SUM(R526:$R$952)</f>
        <v>0.15217371484694917</v>
      </c>
      <c r="T526" s="347">
        <f t="shared" si="148"/>
        <v>1.5217371484694915E-4</v>
      </c>
      <c r="U526" s="350">
        <f>SUM(T526:$T$952)*1000</f>
        <v>35.388006438267475</v>
      </c>
      <c r="V526" s="347">
        <f>R526*IF(ABS(A526)&lt;FlexTests!$C$19,0,1)</f>
        <v>2.4496814100120461E-4</v>
      </c>
      <c r="W526" s="347">
        <f>SUM(V526:$V$951)</f>
        <v>3.474548102266848E-2</v>
      </c>
      <c r="X526" s="347">
        <f t="shared" si="158"/>
        <v>3.474548102266848E-2</v>
      </c>
      <c r="Y526" s="350">
        <f>SUM($X526:X$951)</f>
        <v>2.2126017391006458</v>
      </c>
      <c r="Z526" s="347"/>
      <c r="AA526" s="347">
        <f t="shared" si="149"/>
        <v>3.7136115972642898</v>
      </c>
      <c r="AB526" s="347">
        <f t="shared" si="150"/>
        <v>2.2863884027357102</v>
      </c>
      <c r="AC526" s="347">
        <f t="shared" si="159"/>
        <v>9.4337909428456257</v>
      </c>
      <c r="AD526" s="347">
        <f t="shared" si="151"/>
        <v>13.777749230580662</v>
      </c>
      <c r="AE526" s="347">
        <f t="shared" si="152"/>
        <v>8.4826550196597204</v>
      </c>
      <c r="AF526" s="347">
        <f>AD526/'Laminate Schedule'!$E$86/10</f>
        <v>9.0971652938234726E-2</v>
      </c>
      <c r="AG526" s="347">
        <f>AE526/'Laminate Schedule'!$E$90/10</f>
        <v>4.5750114971834288E-2</v>
      </c>
      <c r="AH526" s="347">
        <f t="shared" si="160"/>
        <v>1985.1642772330799</v>
      </c>
      <c r="AK526" s="567">
        <f t="shared" si="161"/>
        <v>1</v>
      </c>
      <c r="AL526" s="567">
        <f t="shared" si="162"/>
        <v>1</v>
      </c>
      <c r="AM526" s="567">
        <f t="shared" si="163"/>
        <v>1</v>
      </c>
      <c r="AN526" s="347">
        <f>IF(SUM(AK526:AM526)=0,0,(AK526*'Laminate Schedule'!$D$83*'Laminate Schedule'!$C$83+AL526*'Laminate Schedule'!$D$84*'Laminate Schedule'!$C$84+AM526*'Laminate Schedule'!$D$85*'Laminate Schedule'!$C$85)/(AK526*'Laminate Schedule'!$D$83+AL526*'Laminate Schedule'!$D$84+AM526*'Laminate Schedule'!$D$85))</f>
        <v>15.145101562499997</v>
      </c>
      <c r="AO526" s="347">
        <f>AK526*'Laminate Schedule'!$L$12+AL526*'Laminate Schedule'!$L$13+AM526*'Laminate Schedule'!$L$14</f>
        <v>0.88</v>
      </c>
    </row>
    <row r="527" spans="1:41" s="244" customFormat="1">
      <c r="A527" s="567">
        <v>-424</v>
      </c>
      <c r="B527" s="347">
        <f>IF(ABS(A527)&lt;$C$17,$C$15,$C$16)*IF(ABS(A527)&lt;OutlineParameters!$C$46/2,1,0)</f>
        <v>6</v>
      </c>
      <c r="C527" s="347">
        <f t="shared" si="153"/>
        <v>6</v>
      </c>
      <c r="D527" s="348">
        <f t="shared" si="144"/>
        <v>6</v>
      </c>
      <c r="E527" s="349">
        <f>FlexTests!$C$16*($C$36-ABS(A527))*IF(ABS(A527)&lt;$C$36,1,0)/1000</f>
        <v>35.200000000000003</v>
      </c>
      <c r="F527" s="349">
        <f>IF(NOT(ISNA(I527)),FlexTests!$C$17*(A528-A527)*I527/1000000*($C$36+A527)/1000*IF(ABS(A527)&lt;$C$31/2-FlexTests!$C$18,0,1),0)</f>
        <v>0</v>
      </c>
      <c r="G527" s="349">
        <f>SUM(F$52:$F526)</f>
        <v>0</v>
      </c>
      <c r="H527" s="348">
        <f>CHOOSE(FlexTests!$C$15,E527,G527)</f>
        <v>35.200000000000003</v>
      </c>
      <c r="I527" s="347">
        <f>IF(ISNA(OutlineParameters!T590*2),OutlineParameters!S590*2,OutlineParameters!T590*2)</f>
        <v>331.26457357016642</v>
      </c>
      <c r="J527" s="347">
        <f>IF(ISNA(RockerConcaveParameters!O586),RockerConcaveParameters!N586,RockerConcaveParameters!O586)</f>
        <v>2.1556168054171634</v>
      </c>
      <c r="K527" s="347">
        <f t="shared" si="154"/>
        <v>3.6471233381538024</v>
      </c>
      <c r="L527" s="347">
        <f t="shared" si="155"/>
        <v>79.469844074730219</v>
      </c>
      <c r="M527" s="347">
        <f t="shared" si="156"/>
        <v>0</v>
      </c>
      <c r="N527" s="347">
        <f t="shared" si="145"/>
        <v>3.8333333333333335</v>
      </c>
      <c r="O527" s="347">
        <f t="shared" si="146"/>
        <v>56.23561085937056</v>
      </c>
      <c r="P527" s="350">
        <f t="shared" si="157"/>
        <v>143.1859116055879</v>
      </c>
      <c r="Q527" s="347">
        <f>MIN(IF(H527&gt;0,P527/H527,NA()),FlexTests!$C$20)</f>
        <v>4.0677815797042012</v>
      </c>
      <c r="R527" s="347">
        <f t="shared" si="147"/>
        <v>2.4583424168824657E-4</v>
      </c>
      <c r="S527" s="347">
        <f>SUM(R527:$R$952)</f>
        <v>0.15192874670594794</v>
      </c>
      <c r="T527" s="347">
        <f t="shared" si="148"/>
        <v>1.5192874670594795E-4</v>
      </c>
      <c r="U527" s="350">
        <f>SUM(T527:$T$952)*1000</f>
        <v>35.235832723420522</v>
      </c>
      <c r="V527" s="347">
        <f>R527*IF(ABS(A527)&lt;FlexTests!$C$19,0,1)</f>
        <v>2.4583424168824657E-4</v>
      </c>
      <c r="W527" s="347">
        <f>SUM(V527:$V$951)</f>
        <v>3.4500512881667271E-2</v>
      </c>
      <c r="X527" s="347">
        <f t="shared" si="158"/>
        <v>3.4500512881667271E-2</v>
      </c>
      <c r="Y527" s="350">
        <f>SUM($X527:X$951)</f>
        <v>2.177856258077977</v>
      </c>
      <c r="Z527" s="347"/>
      <c r="AA527" s="347">
        <f t="shared" si="149"/>
        <v>3.7185389351390543</v>
      </c>
      <c r="AB527" s="347">
        <f t="shared" si="150"/>
        <v>2.2814610648609457</v>
      </c>
      <c r="AC527" s="347">
        <f t="shared" si="159"/>
        <v>9.4542721298167542</v>
      </c>
      <c r="AD527" s="347">
        <f t="shared" si="151"/>
        <v>13.844806741291857</v>
      </c>
      <c r="AE527" s="347">
        <f t="shared" si="152"/>
        <v>8.4943006061601327</v>
      </c>
      <c r="AF527" s="347">
        <f>AD527/'Laminate Schedule'!$E$86/10</f>
        <v>9.1414419930812923E-2</v>
      </c>
      <c r="AG527" s="347">
        <f>AE527/'Laminate Schedule'!$E$90/10</f>
        <v>4.5812923953229091E-2</v>
      </c>
      <c r="AH527" s="347">
        <f t="shared" si="160"/>
        <v>1987.5874414209984</v>
      </c>
      <c r="AK527" s="567">
        <f t="shared" si="161"/>
        <v>1</v>
      </c>
      <c r="AL527" s="567">
        <f t="shared" si="162"/>
        <v>1</v>
      </c>
      <c r="AM527" s="567">
        <f t="shared" si="163"/>
        <v>1</v>
      </c>
      <c r="AN527" s="347">
        <f>IF(SUM(AK527:AM527)=0,0,(AK527*'Laminate Schedule'!$D$83*'Laminate Schedule'!$C$83+AL527*'Laminate Schedule'!$D$84*'Laminate Schedule'!$C$84+AM527*'Laminate Schedule'!$D$85*'Laminate Schedule'!$C$85)/(AK527*'Laminate Schedule'!$D$83+AL527*'Laminate Schedule'!$D$84+AM527*'Laminate Schedule'!$D$85))</f>
        <v>15.145101562499997</v>
      </c>
      <c r="AO527" s="347">
        <f>AK527*'Laminate Schedule'!$L$12+AL527*'Laminate Schedule'!$L$13+AM527*'Laminate Schedule'!$L$14</f>
        <v>0.88</v>
      </c>
    </row>
    <row r="528" spans="1:41" s="244" customFormat="1">
      <c r="A528" s="567">
        <v>-423</v>
      </c>
      <c r="B528" s="347">
        <f>IF(ABS(A528)&lt;$C$17,$C$15,$C$16)*IF(ABS(A528)&lt;OutlineParameters!$C$46/2,1,0)</f>
        <v>6</v>
      </c>
      <c r="C528" s="347">
        <f t="shared" si="153"/>
        <v>6</v>
      </c>
      <c r="D528" s="348">
        <f t="shared" si="144"/>
        <v>6</v>
      </c>
      <c r="E528" s="349">
        <f>FlexTests!$C$16*($C$36-ABS(A528))*IF(ABS(A528)&lt;$C$36,1,0)/1000</f>
        <v>35.4</v>
      </c>
      <c r="F528" s="349">
        <f>IF(NOT(ISNA(I528)),FlexTests!$C$17*(A529-A528)*I528/1000000*($C$36+A528)/1000*IF(ABS(A528)&lt;$C$31/2-FlexTests!$C$18,0,1),0)</f>
        <v>0</v>
      </c>
      <c r="G528" s="349">
        <f>SUM(F$52:$F527)</f>
        <v>0</v>
      </c>
      <c r="H528" s="348">
        <f>CHOOSE(FlexTests!$C$15,E528,G528)</f>
        <v>35.4</v>
      </c>
      <c r="I528" s="347">
        <f>IF(ISNA(OutlineParameters!T591*2),OutlineParameters!S591*2,OutlineParameters!T591*2)</f>
        <v>331.66682862482884</v>
      </c>
      <c r="J528" s="347">
        <f>IF(ISNA(RockerConcaveParameters!O587),RockerConcaveParameters!N587,RockerConcaveParameters!O587)</f>
        <v>2.1704046384759019</v>
      </c>
      <c r="K528" s="347">
        <f t="shared" si="154"/>
        <v>3.7018242093864169</v>
      </c>
      <c r="L528" s="347">
        <f t="shared" si="155"/>
        <v>79.566344422255384</v>
      </c>
      <c r="M528" s="347">
        <f t="shared" si="156"/>
        <v>0</v>
      </c>
      <c r="N528" s="347">
        <f t="shared" si="145"/>
        <v>3.8333333333333335</v>
      </c>
      <c r="O528" s="347">
        <f t="shared" si="146"/>
        <v>56.395314242710164</v>
      </c>
      <c r="P528" s="350">
        <f t="shared" si="157"/>
        <v>143.4968162076853</v>
      </c>
      <c r="Q528" s="347">
        <f>MIN(IF(H528&gt;0,P528/H528,NA()),FlexTests!$C$20)</f>
        <v>4.0535823787481728</v>
      </c>
      <c r="R528" s="347">
        <f t="shared" si="147"/>
        <v>2.4669536882800938E-4</v>
      </c>
      <c r="S528" s="347">
        <f>SUM(R528:$R$952)</f>
        <v>0.15168291246425972</v>
      </c>
      <c r="T528" s="347">
        <f t="shared" si="148"/>
        <v>1.5168291246425971E-4</v>
      </c>
      <c r="U528" s="350">
        <f>SUM(T528:$T$952)*1000</f>
        <v>35.083903976714574</v>
      </c>
      <c r="V528" s="347">
        <f>R528*IF(ABS(A528)&lt;FlexTests!$C$19,0,1)</f>
        <v>2.4669536882800938E-4</v>
      </c>
      <c r="W528" s="347">
        <f>SUM(V528:$V$951)</f>
        <v>3.4254678639979025E-2</v>
      </c>
      <c r="X528" s="347">
        <f t="shared" si="158"/>
        <v>3.4254678639979025E-2</v>
      </c>
      <c r="Y528" s="350">
        <f>SUM($X528:X$951)</f>
        <v>2.1433557451963097</v>
      </c>
      <c r="Z528" s="347"/>
      <c r="AA528" s="347">
        <f t="shared" si="149"/>
        <v>3.7234682128253005</v>
      </c>
      <c r="AB528" s="347">
        <f t="shared" si="150"/>
        <v>2.2765317871746995</v>
      </c>
      <c r="AC528" s="347">
        <f t="shared" si="159"/>
        <v>9.4748005231599333</v>
      </c>
      <c r="AD528" s="347">
        <f t="shared" si="151"/>
        <v>13.911720295516631</v>
      </c>
      <c r="AE528" s="347">
        <f t="shared" si="152"/>
        <v>8.5056381998749568</v>
      </c>
      <c r="AF528" s="347">
        <f>AD528/'Laminate Schedule'!$E$86/10</f>
        <v>9.1856236408230638E-2</v>
      </c>
      <c r="AG528" s="347">
        <f>AE528/'Laminate Schedule'!$E$90/10</f>
        <v>4.5874071814925102E-2</v>
      </c>
      <c r="AH528" s="347">
        <f t="shared" si="160"/>
        <v>1990.0009717489729</v>
      </c>
      <c r="AK528" s="567">
        <f t="shared" si="161"/>
        <v>1</v>
      </c>
      <c r="AL528" s="567">
        <f t="shared" si="162"/>
        <v>1</v>
      </c>
      <c r="AM528" s="567">
        <f t="shared" si="163"/>
        <v>1</v>
      </c>
      <c r="AN528" s="347">
        <f>IF(SUM(AK528:AM528)=0,0,(AK528*'Laminate Schedule'!$D$83*'Laminate Schedule'!$C$83+AL528*'Laminate Schedule'!$D$84*'Laminate Schedule'!$C$84+AM528*'Laminate Schedule'!$D$85*'Laminate Schedule'!$C$85)/(AK528*'Laminate Schedule'!$D$83+AL528*'Laminate Schedule'!$D$84+AM528*'Laminate Schedule'!$D$85))</f>
        <v>15.145101562499997</v>
      </c>
      <c r="AO528" s="347">
        <f>AK528*'Laminate Schedule'!$L$12+AL528*'Laminate Schedule'!$L$13+AM528*'Laminate Schedule'!$L$14</f>
        <v>0.88</v>
      </c>
    </row>
    <row r="529" spans="1:41" s="244" customFormat="1">
      <c r="A529" s="567">
        <v>-422</v>
      </c>
      <c r="B529" s="347">
        <f>IF(ABS(A529)&lt;$C$17,$C$15,$C$16)*IF(ABS(A529)&lt;OutlineParameters!$C$46/2,1,0)</f>
        <v>6</v>
      </c>
      <c r="C529" s="347">
        <f t="shared" si="153"/>
        <v>6</v>
      </c>
      <c r="D529" s="348">
        <f t="shared" si="144"/>
        <v>6</v>
      </c>
      <c r="E529" s="349">
        <f>FlexTests!$C$16*($C$36-ABS(A529))*IF(ABS(A529)&lt;$C$36,1,0)/1000</f>
        <v>35.6</v>
      </c>
      <c r="F529" s="349">
        <f>IF(NOT(ISNA(I529)),FlexTests!$C$17*(A530-A529)*I529/1000000*($C$36+A529)/1000*IF(ABS(A529)&lt;$C$31/2-FlexTests!$C$18,0,1),0)</f>
        <v>0</v>
      </c>
      <c r="G529" s="349">
        <f>SUM(F$52:$F528)</f>
        <v>0</v>
      </c>
      <c r="H529" s="348">
        <f>CHOOSE(FlexTests!$C$15,E529,G529)</f>
        <v>35.6</v>
      </c>
      <c r="I529" s="347">
        <f>IF(ISNA(OutlineParameters!T592*2),OutlineParameters!S592*2,OutlineParameters!T592*2)</f>
        <v>332.06746631614311</v>
      </c>
      <c r="J529" s="347">
        <f>IF(ISNA(RockerConcaveParameters!O588),RockerConcaveParameters!N588,RockerConcaveParameters!O588)</f>
        <v>2.1851977274800345</v>
      </c>
      <c r="K529" s="347">
        <f t="shared" si="154"/>
        <v>3.7569909100121808</v>
      </c>
      <c r="L529" s="347">
        <f>AN529*0.001*I529*AO529*D529^2/2*IF(ABS(A529)&lt;$C$36,1,0)</f>
        <v>79.662456766886947</v>
      </c>
      <c r="M529" s="347">
        <f t="shared" si="156"/>
        <v>0</v>
      </c>
      <c r="N529" s="347">
        <f t="shared" si="145"/>
        <v>3.8333333333333335</v>
      </c>
      <c r="O529" s="347">
        <f t="shared" si="146"/>
        <v>56.555647142640979</v>
      </c>
      <c r="P529" s="350">
        <f t="shared" si="157"/>
        <v>143.80842815287343</v>
      </c>
      <c r="Q529" s="347">
        <f>MIN(IF(H529&gt;0,P529/H529,NA()),FlexTests!$C$20)</f>
        <v>4.03956258856386</v>
      </c>
      <c r="R529" s="347">
        <f t="shared" si="147"/>
        <v>2.4755155492107837E-4</v>
      </c>
      <c r="S529" s="347">
        <f>SUM(R529:$R$952)</f>
        <v>0.15143621709543167</v>
      </c>
      <c r="T529" s="347">
        <f t="shared" si="148"/>
        <v>1.5143621709543168E-4</v>
      </c>
      <c r="U529" s="350">
        <f>SUM(T529:$T$952)*1000</f>
        <v>34.932221064250328</v>
      </c>
      <c r="V529" s="347">
        <f>R529*IF(ABS(A529)&lt;FlexTests!$C$19,0,1)</f>
        <v>2.4755155492107837E-4</v>
      </c>
      <c r="W529" s="347">
        <f>SUM(V529:$V$951)</f>
        <v>3.4007983271151003E-2</v>
      </c>
      <c r="X529" s="347">
        <f t="shared" si="158"/>
        <v>3.4007983271151003E-2</v>
      </c>
      <c r="Y529" s="350">
        <f>SUM($X529:X$951)</f>
        <v>2.109101066556331</v>
      </c>
      <c r="Z529" s="347"/>
      <c r="AA529" s="347">
        <f t="shared" si="149"/>
        <v>3.728399242493345</v>
      </c>
      <c r="AB529" s="347">
        <f t="shared" si="150"/>
        <v>2.271600757506655</v>
      </c>
      <c r="AC529" s="347">
        <f t="shared" si="159"/>
        <v>9.4953756209169331</v>
      </c>
      <c r="AD529" s="347">
        <f t="shared" si="151"/>
        <v>13.978489986259831</v>
      </c>
      <c r="AE529" s="347">
        <f t="shared" si="152"/>
        <v>8.5166706611473373</v>
      </c>
      <c r="AF529" s="347">
        <f>AD529/'Laminate Schedule'!$E$86/10</f>
        <v>9.2297102984579826E-2</v>
      </c>
      <c r="AG529" s="347">
        <f>AE529/'Laminate Schedule'!$E$90/10</f>
        <v>4.5933573983817262E-2</v>
      </c>
      <c r="AH529" s="347">
        <f t="shared" si="160"/>
        <v>1992.4047978968588</v>
      </c>
      <c r="AK529" s="567">
        <f t="shared" si="161"/>
        <v>1</v>
      </c>
      <c r="AL529" s="567">
        <f t="shared" si="162"/>
        <v>1</v>
      </c>
      <c r="AM529" s="567">
        <f t="shared" si="163"/>
        <v>1</v>
      </c>
      <c r="AN529" s="347">
        <f>IF(SUM(AK529:AM529)=0,0,(AK529*'Laminate Schedule'!$D$83*'Laminate Schedule'!$C$83+AL529*'Laminate Schedule'!$D$84*'Laminate Schedule'!$C$84+AM529*'Laminate Schedule'!$D$85*'Laminate Schedule'!$C$85)/(AK529*'Laminate Schedule'!$D$83+AL529*'Laminate Schedule'!$D$84+AM529*'Laminate Schedule'!$D$85))</f>
        <v>15.145101562499997</v>
      </c>
      <c r="AO529" s="347">
        <f>AK529*'Laminate Schedule'!$L$12+AL529*'Laminate Schedule'!$L$13+AM529*'Laminate Schedule'!$L$14</f>
        <v>0.88</v>
      </c>
    </row>
    <row r="530" spans="1:41" s="244" customFormat="1">
      <c r="A530" s="567">
        <v>-421</v>
      </c>
      <c r="B530" s="347">
        <f>IF(ABS(A530)&lt;$C$17,$C$15,$C$16)*IF(ABS(A530)&lt;OutlineParameters!$C$46/2,1,0)</f>
        <v>6</v>
      </c>
      <c r="C530" s="347">
        <f t="shared" si="153"/>
        <v>6</v>
      </c>
      <c r="D530" s="348">
        <f t="shared" si="144"/>
        <v>6</v>
      </c>
      <c r="E530" s="349">
        <f>FlexTests!$C$16*($C$36-ABS(A530))*IF(ABS(A530)&lt;$C$36,1,0)/1000</f>
        <v>35.799999999999997</v>
      </c>
      <c r="F530" s="349">
        <f>IF(NOT(ISNA(I530)),FlexTests!$C$17*(A531-A530)*I530/1000000*($C$36+A530)/1000*IF(ABS(A530)&lt;$C$31/2-FlexTests!$C$18,0,1),0)</f>
        <v>0</v>
      </c>
      <c r="G530" s="349">
        <f>SUM(F$52:$F529)</f>
        <v>0</v>
      </c>
      <c r="H530" s="348">
        <f>CHOOSE(FlexTests!$C$15,E530,G530)</f>
        <v>35.799999999999997</v>
      </c>
      <c r="I530" s="347">
        <f>IF(ISNA(OutlineParameters!T593*2),OutlineParameters!S593*2,OutlineParameters!T593*2)</f>
        <v>332.46647301673624</v>
      </c>
      <c r="J530" s="347">
        <f>IF(ISNA(RockerConcaveParameters!O589),RockerConcaveParameters!N589,RockerConcaveParameters!O589)</f>
        <v>2.1999954826996095</v>
      </c>
      <c r="K530" s="347">
        <f t="shared" si="154"/>
        <v>3.812622177395216</v>
      </c>
      <c r="L530" s="347">
        <f t="shared" si="155"/>
        <v>79.758177839439838</v>
      </c>
      <c r="M530" s="347">
        <f t="shared" si="156"/>
        <v>0</v>
      </c>
      <c r="N530" s="347">
        <f t="shared" si="145"/>
        <v>3.8333333333333335</v>
      </c>
      <c r="O530" s="347">
        <f t="shared" si="146"/>
        <v>56.716605214145432</v>
      </c>
      <c r="P530" s="350">
        <f t="shared" si="157"/>
        <v>144.1207385643138</v>
      </c>
      <c r="Q530" s="347">
        <f>MIN(IF(H530&gt;0,P530/H530,NA()),FlexTests!$C$20)</f>
        <v>4.0257189543104417</v>
      </c>
      <c r="R530" s="347">
        <f t="shared" si="147"/>
        <v>2.4840283471087176E-4</v>
      </c>
      <c r="S530" s="347">
        <f>SUM(R530:$R$952)</f>
        <v>0.15118866554051064</v>
      </c>
      <c r="T530" s="347">
        <f t="shared" si="148"/>
        <v>1.5118866554051063E-4</v>
      </c>
      <c r="U530" s="350">
        <f>SUM(T530:$T$952)*1000</f>
        <v>34.780784847154898</v>
      </c>
      <c r="V530" s="347">
        <f>R530*IF(ABS(A530)&lt;FlexTests!$C$19,0,1)</f>
        <v>2.4840283471087176E-4</v>
      </c>
      <c r="W530" s="347">
        <f>SUM(V530:$V$951)</f>
        <v>3.376043171622993E-2</v>
      </c>
      <c r="X530" s="347">
        <f t="shared" si="158"/>
        <v>3.376043171622993E-2</v>
      </c>
      <c r="Y530" s="350">
        <f>SUM($X530:X$951)</f>
        <v>2.0750930832851795</v>
      </c>
      <c r="Z530" s="347"/>
      <c r="AA530" s="347">
        <f t="shared" si="149"/>
        <v>3.7333318275665364</v>
      </c>
      <c r="AB530" s="347">
        <f t="shared" si="150"/>
        <v>2.2666681724334636</v>
      </c>
      <c r="AC530" s="347">
        <f t="shared" si="159"/>
        <v>9.515996836968311</v>
      </c>
      <c r="AD530" s="347">
        <f t="shared" si="151"/>
        <v>14.0451159995827</v>
      </c>
      <c r="AE530" s="347">
        <f t="shared" si="152"/>
        <v>8.5274009610716117</v>
      </c>
      <c r="AF530" s="347">
        <f>AD530/'Laminate Schedule'!$E$86/10</f>
        <v>9.2737020888384702E-2</v>
      </c>
      <c r="AG530" s="347">
        <f>AE530/'Laminate Schedule'!$E$90/10</f>
        <v>4.5991446484122893E-2</v>
      </c>
      <c r="AH530" s="347">
        <f t="shared" si="160"/>
        <v>1994.7988381004175</v>
      </c>
      <c r="AK530" s="567">
        <f t="shared" si="161"/>
        <v>1</v>
      </c>
      <c r="AL530" s="567">
        <f t="shared" si="162"/>
        <v>1</v>
      </c>
      <c r="AM530" s="567">
        <f t="shared" si="163"/>
        <v>1</v>
      </c>
      <c r="AN530" s="347">
        <f>IF(SUM(AK530:AM530)=0,0,(AK530*'Laminate Schedule'!$D$83*'Laminate Schedule'!$C$83+AL530*'Laminate Schedule'!$D$84*'Laminate Schedule'!$C$84+AM530*'Laminate Schedule'!$D$85*'Laminate Schedule'!$C$85)/(AK530*'Laminate Schedule'!$D$83+AL530*'Laminate Schedule'!$D$84+AM530*'Laminate Schedule'!$D$85))</f>
        <v>15.145101562499997</v>
      </c>
      <c r="AO530" s="347">
        <f>AK530*'Laminate Schedule'!$L$12+AL530*'Laminate Schedule'!$L$13+AM530*'Laminate Schedule'!$L$14</f>
        <v>0.88</v>
      </c>
    </row>
    <row r="531" spans="1:41" s="244" customFormat="1">
      <c r="A531" s="567">
        <v>-420</v>
      </c>
      <c r="B531" s="347">
        <f>IF(ABS(A531)&lt;$C$17,$C$15,$C$16)*IF(ABS(A531)&lt;OutlineParameters!$C$46/2,1,0)</f>
        <v>6</v>
      </c>
      <c r="C531" s="347">
        <f t="shared" si="153"/>
        <v>6</v>
      </c>
      <c r="D531" s="348">
        <f t="shared" si="144"/>
        <v>6</v>
      </c>
      <c r="E531" s="349">
        <f>FlexTests!$C$16*($C$36-ABS(A531))*IF(ABS(A531)&lt;$C$36,1,0)/1000</f>
        <v>36</v>
      </c>
      <c r="F531" s="349">
        <f>IF(NOT(ISNA(I531)),FlexTests!$C$17*(A532-A531)*I531/1000000*($C$36+A531)/1000*IF(ABS(A531)&lt;$C$31/2-FlexTests!$C$18,0,1),0)</f>
        <v>0</v>
      </c>
      <c r="G531" s="349">
        <f>SUM(F$52:$F530)</f>
        <v>0</v>
      </c>
      <c r="H531" s="348">
        <f>CHOOSE(FlexTests!$C$15,E531,G531)</f>
        <v>36</v>
      </c>
      <c r="I531" s="347">
        <f>IF(ISNA(OutlineParameters!T594*2),OutlineParameters!S594*2,OutlineParameters!T594*2)</f>
        <v>332.86384082128126</v>
      </c>
      <c r="J531" s="347">
        <f>IF(ISNA(RockerConcaveParameters!O590),RockerConcaveParameters!N590,RockerConcaveParameters!O590)</f>
        <v>2.2147973816589417</v>
      </c>
      <c r="K531" s="347">
        <f t="shared" si="154"/>
        <v>3.8687169683702458</v>
      </c>
      <c r="L531" s="347">
        <f t="shared" si="155"/>
        <v>79.85350574343866</v>
      </c>
      <c r="M531" s="347">
        <f t="shared" si="156"/>
        <v>0</v>
      </c>
      <c r="N531" s="347">
        <f t="shared" si="145"/>
        <v>3.8333333333333335</v>
      </c>
      <c r="O531" s="347">
        <f t="shared" si="146"/>
        <v>56.87818534308078</v>
      </c>
      <c r="P531" s="350">
        <f t="shared" si="157"/>
        <v>144.43374138822301</v>
      </c>
      <c r="Q531" s="347">
        <f>MIN(IF(H531&gt;0,P531/H531,NA()),FlexTests!$C$20)</f>
        <v>4.0120483718950837</v>
      </c>
      <c r="R531" s="347">
        <f t="shared" si="147"/>
        <v>2.4924923812113755E-4</v>
      </c>
      <c r="S531" s="347">
        <f>SUM(R531:$R$952)</f>
        <v>0.15094026270579974</v>
      </c>
      <c r="T531" s="347">
        <f t="shared" si="148"/>
        <v>1.5094026270579976E-4</v>
      </c>
      <c r="U531" s="350">
        <f>SUM(T531:$T$952)*1000</f>
        <v>34.629596181614382</v>
      </c>
      <c r="V531" s="347">
        <f>R531*IF(ABS(A531)&lt;FlexTests!$C$19,0,1)</f>
        <v>2.4924923812113755E-4</v>
      </c>
      <c r="W531" s="347">
        <f>SUM(V531:$V$951)</f>
        <v>3.3512028881519058E-2</v>
      </c>
      <c r="X531" s="347">
        <f t="shared" si="158"/>
        <v>3.3512028881519058E-2</v>
      </c>
      <c r="Y531" s="350">
        <f>SUM($X531:X$951)</f>
        <v>2.0413326515689501</v>
      </c>
      <c r="Z531" s="347"/>
      <c r="AA531" s="347">
        <f t="shared" si="149"/>
        <v>3.7382657938863137</v>
      </c>
      <c r="AB531" s="347">
        <f t="shared" si="150"/>
        <v>2.2617342061136863</v>
      </c>
      <c r="AC531" s="347">
        <f t="shared" si="159"/>
        <v>9.5366637715951619</v>
      </c>
      <c r="AD531" s="347">
        <f t="shared" si="151"/>
        <v>14.111598332820012</v>
      </c>
      <c r="AE531" s="347">
        <f t="shared" si="152"/>
        <v>8.5378318215022357</v>
      </c>
      <c r="AF531" s="347">
        <f>AD531/'Laminate Schedule'!$E$86/10</f>
        <v>9.3175990102047329E-2</v>
      </c>
      <c r="AG531" s="347">
        <f>AE531/'Laminate Schedule'!$E$90/10</f>
        <v>4.6047703995815897E-2</v>
      </c>
      <c r="AH531" s="347">
        <f t="shared" si="160"/>
        <v>1997.1830449276877</v>
      </c>
      <c r="AK531" s="567">
        <f t="shared" si="161"/>
        <v>1</v>
      </c>
      <c r="AL531" s="567">
        <f t="shared" si="162"/>
        <v>1</v>
      </c>
      <c r="AM531" s="567">
        <f t="shared" si="163"/>
        <v>1</v>
      </c>
      <c r="AN531" s="347">
        <f>IF(SUM(AK531:AM531)=0,0,(AK531*'Laminate Schedule'!$D$83*'Laminate Schedule'!$C$83+AL531*'Laminate Schedule'!$D$84*'Laminate Schedule'!$C$84+AM531*'Laminate Schedule'!$D$85*'Laminate Schedule'!$C$85)/(AK531*'Laminate Schedule'!$D$83+AL531*'Laminate Schedule'!$D$84+AM531*'Laminate Schedule'!$D$85))</f>
        <v>15.145101562499997</v>
      </c>
      <c r="AO531" s="347">
        <f>AK531*'Laminate Schedule'!$L$12+AL531*'Laminate Schedule'!$L$13+AM531*'Laminate Schedule'!$L$14</f>
        <v>0.88</v>
      </c>
    </row>
    <row r="532" spans="1:41" s="244" customFormat="1">
      <c r="A532" s="567">
        <v>-419</v>
      </c>
      <c r="B532" s="347">
        <f>IF(ABS(A532)&lt;$C$17,$C$15,$C$16)*IF(ABS(A532)&lt;OutlineParameters!$C$46/2,1,0)</f>
        <v>6</v>
      </c>
      <c r="C532" s="347">
        <f t="shared" si="153"/>
        <v>6</v>
      </c>
      <c r="D532" s="348">
        <f t="shared" si="144"/>
        <v>6</v>
      </c>
      <c r="E532" s="349">
        <f>FlexTests!$C$16*($C$36-ABS(A532))*IF(ABS(A532)&lt;$C$36,1,0)/1000</f>
        <v>36.200000000000003</v>
      </c>
      <c r="F532" s="349">
        <f>IF(NOT(ISNA(I532)),FlexTests!$C$17*(A533-A532)*I532/1000000*($C$36+A532)/1000*IF(ABS(A532)&lt;$C$31/2-FlexTests!$C$18,0,1),0)</f>
        <v>0</v>
      </c>
      <c r="G532" s="349">
        <f>SUM(F$52:$F531)</f>
        <v>0</v>
      </c>
      <c r="H532" s="348">
        <f>CHOOSE(FlexTests!$C$15,E532,G532)</f>
        <v>36.200000000000003</v>
      </c>
      <c r="I532" s="347">
        <f>IF(ISNA(OutlineParameters!T595*2),OutlineParameters!S595*2,OutlineParameters!T595*2)</f>
        <v>333.25955610240538</v>
      </c>
      <c r="J532" s="347">
        <f>IF(ISNA(RockerConcaveParameters!O591),RockerConcaveParameters!N591,RockerConcaveParameters!O591)</f>
        <v>2.2296028291399637</v>
      </c>
      <c r="K532" s="347">
        <f t="shared" si="154"/>
        <v>3.9252738448008908</v>
      </c>
      <c r="L532" s="347">
        <f t="shared" si="155"/>
        <v>79.948437209698383</v>
      </c>
      <c r="M532" s="347">
        <f t="shared" si="156"/>
        <v>0</v>
      </c>
      <c r="N532" s="347">
        <f t="shared" si="145"/>
        <v>3.8333333333333335</v>
      </c>
      <c r="O532" s="347">
        <f t="shared" si="146"/>
        <v>57.040382860310793</v>
      </c>
      <c r="P532" s="350">
        <f t="shared" si="157"/>
        <v>144.7474272481434</v>
      </c>
      <c r="Q532" s="347">
        <f>MIN(IF(H532&gt;0,P532/H532,NA()),FlexTests!$C$20)</f>
        <v>3.9985477140371102</v>
      </c>
      <c r="R532" s="347">
        <f t="shared" si="147"/>
        <v>2.500908008398769E-4</v>
      </c>
      <c r="S532" s="347">
        <f>SUM(R532:$R$952)</f>
        <v>0.1506910134676786</v>
      </c>
      <c r="T532" s="347">
        <f t="shared" si="148"/>
        <v>1.506910134676786E-4</v>
      </c>
      <c r="U532" s="350">
        <f>SUM(T532:$T$952)*1000</f>
        <v>34.478655918908586</v>
      </c>
      <c r="V532" s="347">
        <f>R532*IF(ABS(A532)&lt;FlexTests!$C$19,0,1)</f>
        <v>2.500908008398769E-4</v>
      </c>
      <c r="W532" s="347">
        <f>SUM(V532:$V$951)</f>
        <v>3.3262779643397911E-2</v>
      </c>
      <c r="X532" s="347">
        <f t="shared" si="158"/>
        <v>3.3262779643397911E-2</v>
      </c>
      <c r="Y532" s="350">
        <f>SUM($X532:X$951)</f>
        <v>2.0078206226874311</v>
      </c>
      <c r="Z532" s="347"/>
      <c r="AA532" s="347">
        <f t="shared" si="149"/>
        <v>3.7432009430466544</v>
      </c>
      <c r="AB532" s="347">
        <f t="shared" si="150"/>
        <v>2.2567990569533456</v>
      </c>
      <c r="AC532" s="347">
        <f t="shared" si="159"/>
        <v>9.5573758056892153</v>
      </c>
      <c r="AD532" s="347">
        <f t="shared" si="151"/>
        <v>14.177937217622807</v>
      </c>
      <c r="AE532" s="347">
        <f t="shared" si="152"/>
        <v>8.5479662537785632</v>
      </c>
      <c r="AF532" s="347">
        <f>AD532/'Laminate Schedule'!$E$86/10</f>
        <v>9.3614012155112017E-2</v>
      </c>
      <c r="AG532" s="347">
        <f>AE532/'Laminate Schedule'!$E$90/10</f>
        <v>4.6102362760169942E-2</v>
      </c>
      <c r="AH532" s="347">
        <f t="shared" si="160"/>
        <v>1999.5573366144322</v>
      </c>
      <c r="AK532" s="567">
        <f t="shared" si="161"/>
        <v>1</v>
      </c>
      <c r="AL532" s="567">
        <f t="shared" si="162"/>
        <v>1</v>
      </c>
      <c r="AM532" s="567">
        <f t="shared" si="163"/>
        <v>1</v>
      </c>
      <c r="AN532" s="347">
        <f>IF(SUM(AK532:AM532)=0,0,(AK532*'Laminate Schedule'!$D$83*'Laminate Schedule'!$C$83+AL532*'Laminate Schedule'!$D$84*'Laminate Schedule'!$C$84+AM532*'Laminate Schedule'!$D$85*'Laminate Schedule'!$C$85)/(AK532*'Laminate Schedule'!$D$83+AL532*'Laminate Schedule'!$D$84+AM532*'Laminate Schedule'!$D$85))</f>
        <v>15.145101562499997</v>
      </c>
      <c r="AO532" s="347">
        <f>AK532*'Laminate Schedule'!$L$12+AL532*'Laminate Schedule'!$L$13+AM532*'Laminate Schedule'!$L$14</f>
        <v>0.88</v>
      </c>
    </row>
    <row r="533" spans="1:41" s="244" customFormat="1">
      <c r="A533" s="567">
        <v>-418</v>
      </c>
      <c r="B533" s="347">
        <f>IF(ABS(A533)&lt;$C$17,$C$15,$C$16)*IF(ABS(A533)&lt;OutlineParameters!$C$46/2,1,0)</f>
        <v>6</v>
      </c>
      <c r="C533" s="347">
        <f t="shared" si="153"/>
        <v>6</v>
      </c>
      <c r="D533" s="348">
        <f t="shared" si="144"/>
        <v>6</v>
      </c>
      <c r="E533" s="349">
        <f>FlexTests!$C$16*($C$36-ABS(A533))*IF(ABS(A533)&lt;$C$36,1,0)/1000</f>
        <v>36.4</v>
      </c>
      <c r="F533" s="349">
        <f>IF(NOT(ISNA(I533)),FlexTests!$C$17*(A534-A533)*I533/1000000*($C$36+A533)/1000*IF(ABS(A533)&lt;$C$31/2-FlexTests!$C$18,0,1),0)</f>
        <v>0</v>
      </c>
      <c r="G533" s="349">
        <f>SUM(F$52:$F532)</f>
        <v>0</v>
      </c>
      <c r="H533" s="348">
        <f>CHOOSE(FlexTests!$C$15,E533,G533)</f>
        <v>36.4</v>
      </c>
      <c r="I533" s="347">
        <f>IF(ISNA(OutlineParameters!T596*2),OutlineParameters!S596*2,OutlineParameters!T596*2)</f>
        <v>333.6536071400842</v>
      </c>
      <c r="J533" s="347">
        <f>IF(ISNA(RockerConcaveParameters!O592),RockerConcaveParameters!N592,RockerConcaveParameters!O592)</f>
        <v>2.2444112504231772</v>
      </c>
      <c r="K533" s="347">
        <f t="shared" si="154"/>
        <v>3.9822913806641309</v>
      </c>
      <c r="L533" s="347">
        <f t="shared" si="155"/>
        <v>80.042969426603833</v>
      </c>
      <c r="M533" s="347">
        <f t="shared" si="156"/>
        <v>0</v>
      </c>
      <c r="N533" s="347">
        <f t="shared" si="145"/>
        <v>3.8333333333333335</v>
      </c>
      <c r="O533" s="347">
        <f t="shared" si="146"/>
        <v>57.203193394276497</v>
      </c>
      <c r="P533" s="350">
        <f t="shared" si="157"/>
        <v>145.06178753487779</v>
      </c>
      <c r="Q533" s="347">
        <f>MIN(IF(H533&gt;0,P533/H533,NA()),FlexTests!$C$20)</f>
        <v>3.9852139432658737</v>
      </c>
      <c r="R533" s="347">
        <f t="shared" si="147"/>
        <v>2.5092755727450418E-4</v>
      </c>
      <c r="S533" s="347">
        <f>SUM(R533:$R$952)</f>
        <v>0.15044092266683873</v>
      </c>
      <c r="T533" s="347">
        <f t="shared" si="148"/>
        <v>1.5044092266683874E-4</v>
      </c>
      <c r="U533" s="350">
        <f>SUM(T533:$T$952)*1000</f>
        <v>34.327964905440908</v>
      </c>
      <c r="V533" s="347">
        <f>R533*IF(ABS(A533)&lt;FlexTests!$C$19,0,1)</f>
        <v>2.5092755727450418E-4</v>
      </c>
      <c r="W533" s="347">
        <f>SUM(V533:$V$951)</f>
        <v>3.3012688842558036E-2</v>
      </c>
      <c r="X533" s="347">
        <f t="shared" si="158"/>
        <v>3.3012688842558036E-2</v>
      </c>
      <c r="Y533" s="350">
        <f>SUM($X533:X$951)</f>
        <v>1.9745578430440331</v>
      </c>
      <c r="Z533" s="347"/>
      <c r="AA533" s="347">
        <f t="shared" si="149"/>
        <v>3.7481370834743926</v>
      </c>
      <c r="AB533" s="347">
        <f t="shared" si="150"/>
        <v>2.2518629165256074</v>
      </c>
      <c r="AC533" s="347">
        <f t="shared" si="159"/>
        <v>9.5781323708028339</v>
      </c>
      <c r="AD533" s="347">
        <f t="shared" si="151"/>
        <v>14.244132838919224</v>
      </c>
      <c r="AE533" s="347">
        <f t="shared" si="152"/>
        <v>8.5578071995951763</v>
      </c>
      <c r="AF533" s="347">
        <f>AD533/'Laminate Schedule'!$E$86/10</f>
        <v>9.4051088268621352E-2</v>
      </c>
      <c r="AG533" s="347">
        <f>AE533/'Laminate Schedule'!$E$90/10</f>
        <v>4.6155438642838539E-2</v>
      </c>
      <c r="AH533" s="347">
        <f t="shared" si="160"/>
        <v>2001.9216428405052</v>
      </c>
      <c r="AK533" s="567">
        <f t="shared" si="161"/>
        <v>1</v>
      </c>
      <c r="AL533" s="567">
        <f t="shared" si="162"/>
        <v>1</v>
      </c>
      <c r="AM533" s="567">
        <f t="shared" si="163"/>
        <v>1</v>
      </c>
      <c r="AN533" s="347">
        <f>IF(SUM(AK533:AM533)=0,0,(AK533*'Laminate Schedule'!$D$83*'Laminate Schedule'!$C$83+AL533*'Laminate Schedule'!$D$84*'Laminate Schedule'!$C$84+AM533*'Laminate Schedule'!$D$85*'Laminate Schedule'!$C$85)/(AK533*'Laminate Schedule'!$D$83+AL533*'Laminate Schedule'!$D$84+AM533*'Laminate Schedule'!$D$85))</f>
        <v>15.145101562499997</v>
      </c>
      <c r="AO533" s="347">
        <f>AK533*'Laminate Schedule'!$L$12+AL533*'Laminate Schedule'!$L$13+AM533*'Laminate Schedule'!$L$14</f>
        <v>0.88</v>
      </c>
    </row>
    <row r="534" spans="1:41" s="244" customFormat="1">
      <c r="A534" s="567">
        <v>-417</v>
      </c>
      <c r="B534" s="347">
        <f>IF(ABS(A534)&lt;$C$17,$C$15,$C$16)*IF(ABS(A534)&lt;OutlineParameters!$C$46/2,1,0)</f>
        <v>6</v>
      </c>
      <c r="C534" s="347">
        <f t="shared" si="153"/>
        <v>6</v>
      </c>
      <c r="D534" s="348">
        <f t="shared" si="144"/>
        <v>6</v>
      </c>
      <c r="E534" s="349">
        <f>FlexTests!$C$16*($C$36-ABS(A534))*IF(ABS(A534)&lt;$C$36,1,0)/1000</f>
        <v>36.6</v>
      </c>
      <c r="F534" s="349">
        <f>IF(NOT(ISNA(I534)),FlexTests!$C$17*(A535-A534)*I534/1000000*($C$36+A534)/1000*IF(ABS(A534)&lt;$C$31/2-FlexTests!$C$18,0,1),0)</f>
        <v>0</v>
      </c>
      <c r="G534" s="349">
        <f>SUM(F$52:$F533)</f>
        <v>0</v>
      </c>
      <c r="H534" s="348">
        <f>CHOOSE(FlexTests!$C$15,E534,G534)</f>
        <v>36.6</v>
      </c>
      <c r="I534" s="347">
        <f>IF(ISNA(OutlineParameters!T597*2),OutlineParameters!S597*2,OutlineParameters!T597*2)</f>
        <v>334.04598030694484</v>
      </c>
      <c r="J534" s="347">
        <f>IF(ISNA(RockerConcaveParameters!O593),RockerConcaveParameters!N593,RockerConcaveParameters!O593)</f>
        <v>2.2592220441321489</v>
      </c>
      <c r="K534" s="347">
        <f t="shared" si="154"/>
        <v>4.0397679512012994</v>
      </c>
      <c r="L534" s="347">
        <f t="shared" si="155"/>
        <v>80.137099124969893</v>
      </c>
      <c r="M534" s="347">
        <f t="shared" si="156"/>
        <v>0</v>
      </c>
      <c r="N534" s="347">
        <f t="shared" si="145"/>
        <v>3.8333333333333335</v>
      </c>
      <c r="O534" s="347">
        <f t="shared" si="146"/>
        <v>57.366611931235369</v>
      </c>
      <c r="P534" s="350">
        <f t="shared" si="157"/>
        <v>145.37681234073989</v>
      </c>
      <c r="Q534" s="347">
        <f>MIN(IF(H534&gt;0,P534/H534,NA()),FlexTests!$C$20)</f>
        <v>3.9720440530256798</v>
      </c>
      <c r="R534" s="347">
        <f t="shared" si="147"/>
        <v>2.5175954411639929E-4</v>
      </c>
      <c r="S534" s="347">
        <f>SUM(R534:$R$952)</f>
        <v>0.15018999510956421</v>
      </c>
      <c r="T534" s="347">
        <f t="shared" si="148"/>
        <v>1.501899951095642E-4</v>
      </c>
      <c r="U534" s="350">
        <f>SUM(T534:$T$952)*1000</f>
        <v>34.177523982774055</v>
      </c>
      <c r="V534" s="347">
        <f>R534*IF(ABS(A534)&lt;FlexTests!$C$19,0,1)</f>
        <v>2.5175954411639929E-4</v>
      </c>
      <c r="W534" s="347">
        <f>SUM(V534:$V$951)</f>
        <v>3.2761761285283526E-2</v>
      </c>
      <c r="X534" s="347">
        <f t="shared" si="158"/>
        <v>3.2761761285283526E-2</v>
      </c>
      <c r="Y534" s="350">
        <f>SUM($X534:X$951)</f>
        <v>1.941545154201475</v>
      </c>
      <c r="Z534" s="347"/>
      <c r="AA534" s="347">
        <f t="shared" si="149"/>
        <v>3.753074014710716</v>
      </c>
      <c r="AB534" s="347">
        <f t="shared" si="150"/>
        <v>2.246925985289284</v>
      </c>
      <c r="AC534" s="347">
        <f t="shared" si="159"/>
        <v>9.5989328127518068</v>
      </c>
      <c r="AD534" s="347">
        <f t="shared" si="151"/>
        <v>14.310185477695134</v>
      </c>
      <c r="AE534" s="347">
        <f t="shared" si="152"/>
        <v>8.5673577121342603</v>
      </c>
      <c r="AF534" s="347">
        <f>AD534/'Laminate Schedule'!$E$86/10</f>
        <v>9.4487220297867422E-2</v>
      </c>
      <c r="AG534" s="347">
        <f>AE534/'Laminate Schedule'!$E$90/10</f>
        <v>4.6206948110769322E-2</v>
      </c>
      <c r="AH534" s="347">
        <f t="shared" si="160"/>
        <v>2004.2758818416692</v>
      </c>
      <c r="AK534" s="567">
        <f t="shared" si="161"/>
        <v>1</v>
      </c>
      <c r="AL534" s="567">
        <f t="shared" si="162"/>
        <v>1</v>
      </c>
      <c r="AM534" s="567">
        <f t="shared" si="163"/>
        <v>1</v>
      </c>
      <c r="AN534" s="347">
        <f>IF(SUM(AK534:AM534)=0,0,(AK534*'Laminate Schedule'!$D$83*'Laminate Schedule'!$C$83+AL534*'Laminate Schedule'!$D$84*'Laminate Schedule'!$C$84+AM534*'Laminate Schedule'!$D$85*'Laminate Schedule'!$C$85)/(AK534*'Laminate Schedule'!$D$83+AL534*'Laminate Schedule'!$D$84+AM534*'Laminate Schedule'!$D$85))</f>
        <v>15.145101562499997</v>
      </c>
      <c r="AO534" s="347">
        <f>AK534*'Laminate Schedule'!$L$12+AL534*'Laminate Schedule'!$L$13+AM534*'Laminate Schedule'!$L$14</f>
        <v>0.88</v>
      </c>
    </row>
    <row r="535" spans="1:41" s="244" customFormat="1">
      <c r="A535" s="567">
        <v>-416</v>
      </c>
      <c r="B535" s="347">
        <f>IF(ABS(A535)&lt;$C$17,$C$15,$C$16)*IF(ABS(A535)&lt;OutlineParameters!$C$46/2,1,0)</f>
        <v>6</v>
      </c>
      <c r="C535" s="347">
        <f t="shared" si="153"/>
        <v>6</v>
      </c>
      <c r="D535" s="348">
        <f t="shared" si="144"/>
        <v>6</v>
      </c>
      <c r="E535" s="349">
        <f>FlexTests!$C$16*($C$36-ABS(A535))*IF(ABS(A535)&lt;$C$36,1,0)/1000</f>
        <v>36.799999999999997</v>
      </c>
      <c r="F535" s="349">
        <f>IF(NOT(ISNA(I535)),FlexTests!$C$17*(A536-A535)*I535/1000000*($C$36+A535)/1000*IF(ABS(A535)&lt;$C$31/2-FlexTests!$C$18,0,1),0)</f>
        <v>0</v>
      </c>
      <c r="G535" s="349">
        <f>SUM(F$52:$F534)</f>
        <v>0</v>
      </c>
      <c r="H535" s="348">
        <f>CHOOSE(FlexTests!$C$15,E535,G535)</f>
        <v>36.799999999999997</v>
      </c>
      <c r="I535" s="347">
        <f>IF(ISNA(OutlineParameters!T598*2),OutlineParameters!S598*2,OutlineParameters!T598*2)</f>
        <v>334.43666769766037</v>
      </c>
      <c r="J535" s="347">
        <f>IF(ISNA(RockerConcaveParameters!O594),RockerConcaveParameters!N594,RockerConcaveParameters!O594)</f>
        <v>2.2740346777548117</v>
      </c>
      <c r="K535" s="347">
        <f t="shared" si="154"/>
        <v>4.0977021650687986</v>
      </c>
      <c r="L535" s="347">
        <f t="shared" si="155"/>
        <v>80.23082440832124</v>
      </c>
      <c r="M535" s="347">
        <f t="shared" si="156"/>
        <v>0</v>
      </c>
      <c r="N535" s="347">
        <f t="shared" si="145"/>
        <v>3.8333333333333335</v>
      </c>
      <c r="O535" s="347">
        <f t="shared" si="146"/>
        <v>57.530634714134102</v>
      </c>
      <c r="P535" s="350">
        <f t="shared" si="157"/>
        <v>145.69249462085747</v>
      </c>
      <c r="Q535" s="347">
        <f>MIN(IF(H535&gt;0,P535/H535,NA()),FlexTests!$C$20)</f>
        <v>3.9590351799146055</v>
      </c>
      <c r="R535" s="347">
        <f t="shared" si="147"/>
        <v>2.5258679313417206E-4</v>
      </c>
      <c r="S535" s="347">
        <f>SUM(R535:$R$952)</f>
        <v>0.14993823556544783</v>
      </c>
      <c r="T535" s="347">
        <f t="shared" si="148"/>
        <v>1.4993823556544783E-4</v>
      </c>
      <c r="U535" s="350">
        <f>SUM(T535:$T$952)*1000</f>
        <v>34.027333987664498</v>
      </c>
      <c r="V535" s="347">
        <f>R535*IF(ABS(A535)&lt;FlexTests!$C$19,0,1)</f>
        <v>2.5258679313417206E-4</v>
      </c>
      <c r="W535" s="347">
        <f>SUM(V535:$V$951)</f>
        <v>3.2510001741167131E-2</v>
      </c>
      <c r="X535" s="347">
        <f t="shared" si="158"/>
        <v>3.2510001741167131E-2</v>
      </c>
      <c r="Y535" s="350">
        <f>SUM($X535:X$951)</f>
        <v>1.9087833929161915</v>
      </c>
      <c r="Z535" s="347"/>
      <c r="AA535" s="347">
        <f t="shared" si="149"/>
        <v>3.7580115592516039</v>
      </c>
      <c r="AB535" s="347">
        <f t="shared" si="150"/>
        <v>2.2419884407483961</v>
      </c>
      <c r="AC535" s="347">
        <f t="shared" si="159"/>
        <v>9.6197766663776711</v>
      </c>
      <c r="AD535" s="347">
        <f t="shared" si="151"/>
        <v>14.376095223064462</v>
      </c>
      <c r="AE535" s="347">
        <f t="shared" si="152"/>
        <v>8.5766205891148104</v>
      </c>
      <c r="AF535" s="347">
        <f>AD535/'Laminate Schedule'!$E$86/10</f>
        <v>9.492240883125122E-2</v>
      </c>
      <c r="AG535" s="347">
        <f>AE535/'Laminate Schedule'!$E$90/10</f>
        <v>4.6256906253101873E-2</v>
      </c>
      <c r="AH535" s="347">
        <f t="shared" si="160"/>
        <v>2006.6200061859622</v>
      </c>
      <c r="AK535" s="567">
        <f t="shared" si="161"/>
        <v>1</v>
      </c>
      <c r="AL535" s="567">
        <f t="shared" si="162"/>
        <v>1</v>
      </c>
      <c r="AM535" s="567">
        <f t="shared" si="163"/>
        <v>1</v>
      </c>
      <c r="AN535" s="347">
        <f>IF(SUM(AK535:AM535)=0,0,(AK535*'Laminate Schedule'!$D$83*'Laminate Schedule'!$C$83+AL535*'Laminate Schedule'!$D$84*'Laminate Schedule'!$C$84+AM535*'Laminate Schedule'!$D$85*'Laminate Schedule'!$C$85)/(AK535*'Laminate Schedule'!$D$83+AL535*'Laminate Schedule'!$D$84+AM535*'Laminate Schedule'!$D$85))</f>
        <v>15.145101562499997</v>
      </c>
      <c r="AO535" s="347">
        <f>AK535*'Laminate Schedule'!$L$12+AL535*'Laminate Schedule'!$L$13+AM535*'Laminate Schedule'!$L$14</f>
        <v>0.88</v>
      </c>
    </row>
    <row r="536" spans="1:41" s="244" customFormat="1">
      <c r="A536" s="567">
        <v>-415</v>
      </c>
      <c r="B536" s="347">
        <f>IF(ABS(A536)&lt;$C$17,$C$15,$C$16)*IF(ABS(A536)&lt;OutlineParameters!$C$46/2,1,0)</f>
        <v>6</v>
      </c>
      <c r="C536" s="347">
        <f t="shared" si="153"/>
        <v>6</v>
      </c>
      <c r="D536" s="348">
        <f t="shared" si="144"/>
        <v>6</v>
      </c>
      <c r="E536" s="349">
        <f>FlexTests!$C$16*($C$36-ABS(A536))*IF(ABS(A536)&lt;$C$36,1,0)/1000</f>
        <v>37</v>
      </c>
      <c r="F536" s="349">
        <f>IF(NOT(ISNA(I536)),FlexTests!$C$17*(A537-A536)*I536/1000000*($C$36+A536)/1000*IF(ABS(A536)&lt;$C$31/2-FlexTests!$C$18,0,1),0)</f>
        <v>0</v>
      </c>
      <c r="G536" s="349">
        <f>SUM(F$52:$F535)</f>
        <v>0</v>
      </c>
      <c r="H536" s="348">
        <f>CHOOSE(FlexTests!$C$15,E536,G536)</f>
        <v>37</v>
      </c>
      <c r="I536" s="347">
        <f>IF(ISNA(OutlineParameters!T599*2),OutlineParameters!S599*2,OutlineParameters!T599*2)</f>
        <v>334.82565568485791</v>
      </c>
      <c r="J536" s="347">
        <f>IF(ISNA(RockerConcaveParameters!O595),RockerConcaveParameters!N595,RockerConcaveParameters!O595)</f>
        <v>2.2888485446078168</v>
      </c>
      <c r="K536" s="347">
        <f t="shared" si="154"/>
        <v>4.1560922165613015</v>
      </c>
      <c r="L536" s="347">
        <f t="shared" si="155"/>
        <v>80.324142007472787</v>
      </c>
      <c r="M536" s="347">
        <f t="shared" si="156"/>
        <v>0</v>
      </c>
      <c r="N536" s="347">
        <f t="shared" si="145"/>
        <v>3.8333333333333335</v>
      </c>
      <c r="O536" s="347">
        <f t="shared" si="146"/>
        <v>57.695256395164158</v>
      </c>
      <c r="P536" s="350">
        <f t="shared" si="157"/>
        <v>146.00882395253157</v>
      </c>
      <c r="Q536" s="347">
        <f>MIN(IF(H536&gt;0,P536/H536,NA()),FlexTests!$C$20)</f>
        <v>3.946184431149502</v>
      </c>
      <c r="R536" s="347">
        <f t="shared" si="147"/>
        <v>2.534093419725711E-4</v>
      </c>
      <c r="S536" s="347">
        <f>SUM(R536:$R$952)</f>
        <v>0.14968564877231366</v>
      </c>
      <c r="T536" s="347">
        <f t="shared" si="148"/>
        <v>1.4968564877231366E-4</v>
      </c>
      <c r="U536" s="350">
        <f>SUM(T536:$T$952)*1000</f>
        <v>33.877395752099048</v>
      </c>
      <c r="V536" s="347">
        <f>R536*IF(ABS(A536)&lt;FlexTests!$C$19,0,1)</f>
        <v>2.534093419725711E-4</v>
      </c>
      <c r="W536" s="347">
        <f>SUM(V536:$V$951)</f>
        <v>3.2257414948032956E-2</v>
      </c>
      <c r="X536" s="347">
        <f t="shared" si="158"/>
        <v>3.2257414948032956E-2</v>
      </c>
      <c r="Y536" s="350">
        <f>SUM($X536:X$951)</f>
        <v>1.8762733911750245</v>
      </c>
      <c r="Z536" s="347"/>
      <c r="AA536" s="347">
        <f t="shared" si="149"/>
        <v>3.7629495148692724</v>
      </c>
      <c r="AB536" s="347">
        <f t="shared" si="150"/>
        <v>2.2370504851307276</v>
      </c>
      <c r="AC536" s="347">
        <f t="shared" si="159"/>
        <v>9.640663243490982</v>
      </c>
      <c r="AD536" s="347">
        <f t="shared" si="151"/>
        <v>14.44186240445287</v>
      </c>
      <c r="AE536" s="347">
        <f t="shared" si="152"/>
        <v>8.5855989219124247</v>
      </c>
      <c r="AF536" s="347">
        <f>AD536/'Laminate Schedule'!$E$86/10</f>
        <v>9.5356656043902782E-2</v>
      </c>
      <c r="AG536" s="347">
        <f>AE536/'Laminate Schedule'!$E$90/10</f>
        <v>4.6305329742775125E-2</v>
      </c>
      <c r="AH536" s="347">
        <f t="shared" si="160"/>
        <v>2008.9539341091474</v>
      </c>
      <c r="AK536" s="567">
        <f t="shared" si="161"/>
        <v>1</v>
      </c>
      <c r="AL536" s="567">
        <f t="shared" si="162"/>
        <v>1</v>
      </c>
      <c r="AM536" s="567">
        <f t="shared" si="163"/>
        <v>1</v>
      </c>
      <c r="AN536" s="347">
        <f>IF(SUM(AK536:AM536)=0,0,(AK536*'Laminate Schedule'!$D$83*'Laminate Schedule'!$C$83+AL536*'Laminate Schedule'!$D$84*'Laminate Schedule'!$C$84+AM536*'Laminate Schedule'!$D$85*'Laminate Schedule'!$C$85)/(AK536*'Laminate Schedule'!$D$83+AL536*'Laminate Schedule'!$D$84+AM536*'Laminate Schedule'!$D$85))</f>
        <v>15.145101562499997</v>
      </c>
      <c r="AO536" s="347">
        <f>AK536*'Laminate Schedule'!$L$12+AL536*'Laminate Schedule'!$L$13+AM536*'Laminate Schedule'!$L$14</f>
        <v>0.88</v>
      </c>
    </row>
    <row r="537" spans="1:41" s="244" customFormat="1">
      <c r="A537" s="567">
        <v>-414</v>
      </c>
      <c r="B537" s="347">
        <f>IF(ABS(A537)&lt;$C$17,$C$15,$C$16)*IF(ABS(A537)&lt;OutlineParameters!$C$46/2,1,0)</f>
        <v>6</v>
      </c>
      <c r="C537" s="347">
        <f t="shared" si="153"/>
        <v>6</v>
      </c>
      <c r="D537" s="348">
        <f t="shared" si="144"/>
        <v>6</v>
      </c>
      <c r="E537" s="349">
        <f>FlexTests!$C$16*($C$36-ABS(A537))*IF(ABS(A537)&lt;$C$36,1,0)/1000</f>
        <v>37.200000000000003</v>
      </c>
      <c r="F537" s="349">
        <f>IF(NOT(ISNA(I537)),FlexTests!$C$17*(A538-A537)*I537/1000000*($C$36+A537)/1000*IF(ABS(A537)&lt;$C$31/2-FlexTests!$C$18,0,1),0)</f>
        <v>0</v>
      </c>
      <c r="G537" s="349">
        <f>SUM(F$52:$F536)</f>
        <v>0</v>
      </c>
      <c r="H537" s="348">
        <f>CHOOSE(FlexTests!$C$15,E537,G537)</f>
        <v>37.200000000000003</v>
      </c>
      <c r="I537" s="347">
        <f>IF(ISNA(OutlineParameters!T600*2),OutlineParameters!S600*2,OutlineParameters!T600*2)</f>
        <v>335.21293159483878</v>
      </c>
      <c r="J537" s="347">
        <f>IF(ISNA(RockerConcaveParameters!O596),RockerConcaveParameters!N596,RockerConcaveParameters!O596)</f>
        <v>2.3036630469639947</v>
      </c>
      <c r="K537" s="347">
        <f t="shared" si="154"/>
        <v>4.2149362585479393</v>
      </c>
      <c r="L537" s="347">
        <f t="shared" si="155"/>
        <v>80.417048882024417</v>
      </c>
      <c r="M537" s="347">
        <f t="shared" si="156"/>
        <v>0</v>
      </c>
      <c r="N537" s="347">
        <f t="shared" si="145"/>
        <v>3.8333333333333335</v>
      </c>
      <c r="O537" s="347">
        <f t="shared" si="146"/>
        <v>57.860471687680658</v>
      </c>
      <c r="P537" s="350">
        <f t="shared" si="157"/>
        <v>146.32579016158633</v>
      </c>
      <c r="Q537" s="347">
        <f>MIN(IF(H537&gt;0,P537/H537,NA()),FlexTests!$C$20)</f>
        <v>3.9334889828383419</v>
      </c>
      <c r="R537" s="347">
        <f t="shared" si="147"/>
        <v>2.5422722787910701E-4</v>
      </c>
      <c r="S537" s="347">
        <f>SUM(R537:$R$952)</f>
        <v>0.14943223943034109</v>
      </c>
      <c r="T537" s="347">
        <f t="shared" si="148"/>
        <v>1.494322394303411E-4</v>
      </c>
      <c r="U537" s="350">
        <f>SUM(T537:$T$952)*1000</f>
        <v>33.727710103326743</v>
      </c>
      <c r="V537" s="347">
        <f>R537*IF(ABS(A537)&lt;FlexTests!$C$19,0,1)</f>
        <v>2.5422722787910701E-4</v>
      </c>
      <c r="W537" s="347">
        <f>SUM(V537:$V$951)</f>
        <v>3.2004005606060384E-2</v>
      </c>
      <c r="X537" s="347">
        <f t="shared" si="158"/>
        <v>3.2004005606060384E-2</v>
      </c>
      <c r="Y537" s="350">
        <f>SUM($X537:X$951)</f>
        <v>1.8440159762269914</v>
      </c>
      <c r="Z537" s="347"/>
      <c r="AA537" s="347">
        <f t="shared" si="149"/>
        <v>3.7678876823213314</v>
      </c>
      <c r="AB537" s="347">
        <f t="shared" si="150"/>
        <v>2.2321123176786686</v>
      </c>
      <c r="AC537" s="347">
        <f t="shared" si="159"/>
        <v>9.6615918723117744</v>
      </c>
      <c r="AD537" s="347">
        <f t="shared" si="151"/>
        <v>14.507487341091288</v>
      </c>
      <c r="AE537" s="347">
        <f t="shared" si="152"/>
        <v>8.5942957760001519</v>
      </c>
      <c r="AF537" s="347">
        <f>AD537/'Laminate Schedule'!$E$86/10</f>
        <v>9.5789964043638556E-2</v>
      </c>
      <c r="AG537" s="347">
        <f>AE537/'Laminate Schedule'!$E$90/10</f>
        <v>4.6352235113025907E-2</v>
      </c>
      <c r="AH537" s="347">
        <f t="shared" si="160"/>
        <v>2011.2775895690327</v>
      </c>
      <c r="AK537" s="567">
        <f t="shared" si="161"/>
        <v>1</v>
      </c>
      <c r="AL537" s="567">
        <f t="shared" si="162"/>
        <v>1</v>
      </c>
      <c r="AM537" s="567">
        <f t="shared" si="163"/>
        <v>1</v>
      </c>
      <c r="AN537" s="347">
        <f>IF(SUM(AK537:AM537)=0,0,(AK537*'Laminate Schedule'!$D$83*'Laminate Schedule'!$C$83+AL537*'Laminate Schedule'!$D$84*'Laminate Schedule'!$C$84+AM537*'Laminate Schedule'!$D$85*'Laminate Schedule'!$C$85)/(AK537*'Laminate Schedule'!$D$83+AL537*'Laminate Schedule'!$D$84+AM537*'Laminate Schedule'!$D$85))</f>
        <v>15.145101562499997</v>
      </c>
      <c r="AO537" s="347">
        <f>AK537*'Laminate Schedule'!$L$12+AL537*'Laminate Schedule'!$L$13+AM537*'Laminate Schedule'!$L$14</f>
        <v>0.88</v>
      </c>
    </row>
    <row r="538" spans="1:41" s="244" customFormat="1">
      <c r="A538" s="567">
        <v>-413</v>
      </c>
      <c r="B538" s="347">
        <f>IF(ABS(A538)&lt;$C$17,$C$15,$C$16)*IF(ABS(A538)&lt;OutlineParameters!$C$46/2,1,0)</f>
        <v>6</v>
      </c>
      <c r="C538" s="347">
        <f t="shared" si="153"/>
        <v>6</v>
      </c>
      <c r="D538" s="348">
        <f t="shared" si="144"/>
        <v>6</v>
      </c>
      <c r="E538" s="349">
        <f>FlexTests!$C$16*($C$36-ABS(A538))*IF(ABS(A538)&lt;$C$36,1,0)/1000</f>
        <v>37.4</v>
      </c>
      <c r="F538" s="349">
        <f>IF(NOT(ISNA(I538)),FlexTests!$C$17*(A539-A538)*I538/1000000*($C$36+A538)/1000*IF(ABS(A538)&lt;$C$31/2-FlexTests!$C$18,0,1),0)</f>
        <v>0</v>
      </c>
      <c r="G538" s="349">
        <f>SUM(F$52:$F537)</f>
        <v>0</v>
      </c>
      <c r="H538" s="348">
        <f>CHOOSE(FlexTests!$C$15,E538,G538)</f>
        <v>37.4</v>
      </c>
      <c r="I538" s="347">
        <f>IF(ISNA(OutlineParameters!T601*2),OutlineParameters!S601*2,OutlineParameters!T601*2)</f>
        <v>335.59848561492743</v>
      </c>
      <c r="J538" s="347">
        <f>IF(ISNA(RockerConcaveParameters!O597),RockerConcaveParameters!N597,RockerConcaveParameters!O597)</f>
        <v>2.3184776208012874</v>
      </c>
      <c r="K538" s="347">
        <f t="shared" si="154"/>
        <v>4.2742325196588284</v>
      </c>
      <c r="L538" s="347">
        <f t="shared" si="155"/>
        <v>80.509542677930853</v>
      </c>
      <c r="M538" s="347">
        <f t="shared" si="156"/>
        <v>0</v>
      </c>
      <c r="N538" s="347">
        <f t="shared" si="145"/>
        <v>3.8333333333333335</v>
      </c>
      <c r="O538" s="347">
        <f t="shared" si="146"/>
        <v>58.026275857828757</v>
      </c>
      <c r="P538" s="350">
        <f t="shared" si="157"/>
        <v>146.64338438875177</v>
      </c>
      <c r="Q538" s="347">
        <f>MIN(IF(H538&gt;0,P538/H538,NA()),FlexTests!$C$20)</f>
        <v>3.9209461066511171</v>
      </c>
      <c r="R538" s="347">
        <f t="shared" si="147"/>
        <v>2.5504048584184717E-4</v>
      </c>
      <c r="S538" s="347">
        <f>SUM(R538:$R$952)</f>
        <v>0.14917801220246199</v>
      </c>
      <c r="T538" s="347">
        <f t="shared" si="148"/>
        <v>1.49178012202462E-4</v>
      </c>
      <c r="U538" s="350">
        <f>SUM(T538:$T$952)*1000</f>
        <v>33.578277863896396</v>
      </c>
      <c r="V538" s="347">
        <f>R538*IF(ABS(A538)&lt;FlexTests!$C$19,0,1)</f>
        <v>2.5504048584184717E-4</v>
      </c>
      <c r="W538" s="347">
        <f>SUM(V538:$V$951)</f>
        <v>3.1749778378181277E-2</v>
      </c>
      <c r="X538" s="347">
        <f t="shared" si="158"/>
        <v>3.1749778378181277E-2</v>
      </c>
      <c r="Y538" s="350">
        <f>SUM($X538:X$951)</f>
        <v>1.8120119706209312</v>
      </c>
      <c r="Z538" s="347"/>
      <c r="AA538" s="347">
        <f t="shared" si="149"/>
        <v>3.772825873600429</v>
      </c>
      <c r="AB538" s="347">
        <f t="shared" si="150"/>
        <v>2.227174126399571</v>
      </c>
      <c r="AC538" s="347">
        <f t="shared" si="159"/>
        <v>9.6825619678806163</v>
      </c>
      <c r="AD538" s="347">
        <f t="shared" si="151"/>
        <v>14.572970267655489</v>
      </c>
      <c r="AE538" s="347">
        <f t="shared" si="152"/>
        <v>8.602714096089219</v>
      </c>
      <c r="AF538" s="347">
        <f>AD538/'Laminate Schedule'!$E$86/10</f>
        <v>9.6222334379974489E-2</v>
      </c>
      <c r="AG538" s="347">
        <f>AE538/'Laminate Schedule'!$E$90/10</f>
        <v>4.6397638245777612E-2</v>
      </c>
      <c r="AH538" s="347">
        <f t="shared" si="160"/>
        <v>2013.5909136895646</v>
      </c>
      <c r="AK538" s="567">
        <f t="shared" si="161"/>
        <v>1</v>
      </c>
      <c r="AL538" s="567">
        <f t="shared" si="162"/>
        <v>1</v>
      </c>
      <c r="AM538" s="567">
        <f t="shared" si="163"/>
        <v>1</v>
      </c>
      <c r="AN538" s="347">
        <f>IF(SUM(AK538:AM538)=0,0,(AK538*'Laminate Schedule'!$D$83*'Laminate Schedule'!$C$83+AL538*'Laminate Schedule'!$D$84*'Laminate Schedule'!$C$84+AM538*'Laminate Schedule'!$D$85*'Laminate Schedule'!$C$85)/(AK538*'Laminate Schedule'!$D$83+AL538*'Laminate Schedule'!$D$84+AM538*'Laminate Schedule'!$D$85))</f>
        <v>15.145101562499997</v>
      </c>
      <c r="AO538" s="347">
        <f>AK538*'Laminate Schedule'!$L$12+AL538*'Laminate Schedule'!$L$13+AM538*'Laminate Schedule'!$L$14</f>
        <v>0.88</v>
      </c>
    </row>
    <row r="539" spans="1:41" s="244" customFormat="1">
      <c r="A539" s="567">
        <v>-412</v>
      </c>
      <c r="B539" s="347">
        <f>IF(ABS(A539)&lt;$C$17,$C$15,$C$16)*IF(ABS(A539)&lt;OutlineParameters!$C$46/2,1,0)</f>
        <v>6</v>
      </c>
      <c r="C539" s="347">
        <f t="shared" si="153"/>
        <v>6</v>
      </c>
      <c r="D539" s="348">
        <f t="shared" si="144"/>
        <v>6</v>
      </c>
      <c r="E539" s="349">
        <f>FlexTests!$C$16*($C$36-ABS(A539))*IF(ABS(A539)&lt;$C$36,1,0)/1000</f>
        <v>37.6</v>
      </c>
      <c r="F539" s="349">
        <f>IF(NOT(ISNA(I539)),FlexTests!$C$17*(A540-A539)*I539/1000000*($C$36+A539)/1000*IF(ABS(A539)&lt;$C$31/2-FlexTests!$C$18,0,1),0)</f>
        <v>0</v>
      </c>
      <c r="G539" s="349">
        <f>SUM(F$52:$F538)</f>
        <v>0</v>
      </c>
      <c r="H539" s="348">
        <f>CHOOSE(FlexTests!$C$15,E539,G539)</f>
        <v>37.6</v>
      </c>
      <c r="I539" s="347">
        <f>IF(ISNA(OutlineParameters!T602*2),OutlineParameters!S602*2,OutlineParameters!T602*2)</f>
        <v>335.98230411775091</v>
      </c>
      <c r="J539" s="347">
        <f>IF(ISNA(RockerConcaveParameters!O598),RockerConcaveParameters!N598,RockerConcaveParameters!O598)</f>
        <v>2.3332916508957808</v>
      </c>
      <c r="K539" s="347">
        <f t="shared" si="154"/>
        <v>4.3339789094220036</v>
      </c>
      <c r="L539" s="347">
        <f t="shared" si="155"/>
        <v>80.601620126007006</v>
      </c>
      <c r="M539" s="347">
        <f t="shared" si="156"/>
        <v>0</v>
      </c>
      <c r="N539" s="347">
        <f t="shared" si="145"/>
        <v>3.8333333333333335</v>
      </c>
      <c r="O539" s="347">
        <f t="shared" si="146"/>
        <v>58.192663032154172</v>
      </c>
      <c r="P539" s="350">
        <f t="shared" si="157"/>
        <v>146.96159540091651</v>
      </c>
      <c r="Q539" s="347">
        <f>MIN(IF(H539&gt;0,P539/H539,NA()),FlexTests!$C$20)</f>
        <v>3.908553069173311</v>
      </c>
      <c r="R539" s="347">
        <f t="shared" si="147"/>
        <v>2.5584915499471714E-4</v>
      </c>
      <c r="S539" s="347">
        <f>SUM(R539:$R$952)</f>
        <v>0.14892297171662014</v>
      </c>
      <c r="T539" s="347">
        <f t="shared" si="148"/>
        <v>1.4892297171662013E-4</v>
      </c>
      <c r="U539" s="350">
        <f>SUM(T539:$T$952)*1000</f>
        <v>33.429099851693941</v>
      </c>
      <c r="V539" s="347">
        <f>R539*IF(ABS(A539)&lt;FlexTests!$C$19,0,1)</f>
        <v>2.5584915499471714E-4</v>
      </c>
      <c r="W539" s="347">
        <f>SUM(V539:$V$951)</f>
        <v>3.1494737892339433E-2</v>
      </c>
      <c r="X539" s="347">
        <f t="shared" si="158"/>
        <v>3.1494737892339433E-2</v>
      </c>
      <c r="Y539" s="350">
        <f>SUM($X539:X$951)</f>
        <v>1.78026219224275</v>
      </c>
      <c r="Z539" s="347"/>
      <c r="AA539" s="347">
        <f t="shared" si="149"/>
        <v>3.7777638836319269</v>
      </c>
      <c r="AB539" s="347">
        <f t="shared" si="150"/>
        <v>2.2222361163680731</v>
      </c>
      <c r="AC539" s="347">
        <f t="shared" si="159"/>
        <v>9.7035727884981977</v>
      </c>
      <c r="AD539" s="347">
        <f t="shared" si="151"/>
        <v>14.638311591059267</v>
      </c>
      <c r="AE539" s="347">
        <f t="shared" si="152"/>
        <v>8.6108570313895036</v>
      </c>
      <c r="AF539" s="347">
        <f>AD539/'Laminate Schedule'!$E$86/10</f>
        <v>9.6653769739678957E-2</v>
      </c>
      <c r="AG539" s="347">
        <f>AE539/'Laminate Schedule'!$E$90/10</f>
        <v>4.6441556125890945E-2</v>
      </c>
      <c r="AH539" s="347">
        <f t="shared" si="160"/>
        <v>2015.8938247065055</v>
      </c>
      <c r="AK539" s="567">
        <f t="shared" si="161"/>
        <v>1</v>
      </c>
      <c r="AL539" s="567">
        <f t="shared" si="162"/>
        <v>1</v>
      </c>
      <c r="AM539" s="567">
        <f t="shared" si="163"/>
        <v>1</v>
      </c>
      <c r="AN539" s="347">
        <f>IF(SUM(AK539:AM539)=0,0,(AK539*'Laminate Schedule'!$D$83*'Laminate Schedule'!$C$83+AL539*'Laminate Schedule'!$D$84*'Laminate Schedule'!$C$84+AM539*'Laminate Schedule'!$D$85*'Laminate Schedule'!$C$85)/(AK539*'Laminate Schedule'!$D$83+AL539*'Laminate Schedule'!$D$84+AM539*'Laminate Schedule'!$D$85))</f>
        <v>15.145101562499997</v>
      </c>
      <c r="AO539" s="347">
        <f>AK539*'Laminate Schedule'!$L$12+AL539*'Laminate Schedule'!$L$13+AM539*'Laminate Schedule'!$L$14</f>
        <v>0.88</v>
      </c>
    </row>
    <row r="540" spans="1:41" s="244" customFormat="1">
      <c r="A540" s="567">
        <v>-411</v>
      </c>
      <c r="B540" s="347">
        <f>IF(ABS(A540)&lt;$C$17,$C$15,$C$16)*IF(ABS(A540)&lt;OutlineParameters!$C$46/2,1,0)</f>
        <v>6</v>
      </c>
      <c r="C540" s="347">
        <f t="shared" si="153"/>
        <v>6</v>
      </c>
      <c r="D540" s="348">
        <f t="shared" si="144"/>
        <v>6</v>
      </c>
      <c r="E540" s="349">
        <f>FlexTests!$C$16*($C$36-ABS(A540))*IF(ABS(A540)&lt;$C$36,1,0)/1000</f>
        <v>37.799999999999997</v>
      </c>
      <c r="F540" s="349">
        <f>IF(NOT(ISNA(I540)),FlexTests!$C$17*(A541-A540)*I540/1000000*($C$36+A540)/1000*IF(ABS(A540)&lt;$C$31/2-FlexTests!$C$18,0,1),0)</f>
        <v>0</v>
      </c>
      <c r="G540" s="349">
        <f>SUM(F$52:$F539)</f>
        <v>0</v>
      </c>
      <c r="H540" s="348">
        <f>CHOOSE(FlexTests!$C$15,E540,G540)</f>
        <v>37.799999999999997</v>
      </c>
      <c r="I540" s="347">
        <f>IF(ISNA(OutlineParameters!T603*2),OutlineParameters!S603*2,OutlineParameters!T603*2)</f>
        <v>336.36437681379647</v>
      </c>
      <c r="J540" s="347">
        <f>IF(ISNA(RockerConcaveParameters!O599),RockerConcaveParameters!N599,RockerConcaveParameters!O599)</f>
        <v>2.3481045620665717</v>
      </c>
      <c r="K540" s="347">
        <f t="shared" si="154"/>
        <v>4.394173442650577</v>
      </c>
      <c r="L540" s="347">
        <f t="shared" si="155"/>
        <v>80.69327875781515</v>
      </c>
      <c r="M540" s="347">
        <f t="shared" si="156"/>
        <v>0</v>
      </c>
      <c r="N540" s="347">
        <f t="shared" si="145"/>
        <v>3.8333333333333335</v>
      </c>
      <c r="O540" s="347">
        <f t="shared" si="146"/>
        <v>58.359628013343048</v>
      </c>
      <c r="P540" s="350">
        <f t="shared" si="157"/>
        <v>147.2804135471421</v>
      </c>
      <c r="Q540" s="347">
        <f>MIN(IF(H540&gt;0,P540/H540,NA()),FlexTests!$C$20)</f>
        <v>3.8963072366968814</v>
      </c>
      <c r="R540" s="347">
        <f t="shared" si="147"/>
        <v>2.566532717393601E-4</v>
      </c>
      <c r="S540" s="347">
        <f>SUM(R540:$R$952)</f>
        <v>0.14866712256162543</v>
      </c>
      <c r="T540" s="347">
        <f t="shared" si="148"/>
        <v>1.4866712256162543E-4</v>
      </c>
      <c r="U540" s="350">
        <f>SUM(T540:$T$952)*1000</f>
        <v>33.280176879977311</v>
      </c>
      <c r="V540" s="347">
        <f>R540*IF(ABS(A540)&lt;FlexTests!$C$19,0,1)</f>
        <v>2.566532717393601E-4</v>
      </c>
      <c r="W540" s="347">
        <f>SUM(V540:$V$951)</f>
        <v>3.1238888737344716E-2</v>
      </c>
      <c r="X540" s="347">
        <f t="shared" si="158"/>
        <v>3.1238888737344716E-2</v>
      </c>
      <c r="Y540" s="350">
        <f>SUM($X540:X$951)</f>
        <v>1.7487674543504106</v>
      </c>
      <c r="Z540" s="347"/>
      <c r="AA540" s="347">
        <f t="shared" si="149"/>
        <v>3.7827015206888572</v>
      </c>
      <c r="AB540" s="347">
        <f t="shared" si="150"/>
        <v>2.2172984793111428</v>
      </c>
      <c r="AC540" s="347">
        <f t="shared" si="159"/>
        <v>9.7246236969328432</v>
      </c>
      <c r="AD540" s="347">
        <f t="shared" si="151"/>
        <v>14.703511615275845</v>
      </c>
      <c r="AE540" s="347">
        <f t="shared" si="152"/>
        <v>8.6187275857672692</v>
      </c>
      <c r="AF540" s="347">
        <f>AD540/'Laminate Schedule'!$E$86/10</f>
        <v>9.7084272129824803E-2</v>
      </c>
      <c r="AG540" s="347">
        <f>AE540/'Laminate Schedule'!$E$90/10</f>
        <v>4.648400495433444E-2</v>
      </c>
      <c r="AH540" s="347">
        <f t="shared" si="160"/>
        <v>2018.1862608827787</v>
      </c>
      <c r="AK540" s="567">
        <f t="shared" si="161"/>
        <v>1</v>
      </c>
      <c r="AL540" s="567">
        <f t="shared" si="162"/>
        <v>1</v>
      </c>
      <c r="AM540" s="567">
        <f t="shared" si="163"/>
        <v>1</v>
      </c>
      <c r="AN540" s="347">
        <f>IF(SUM(AK540:AM540)=0,0,(AK540*'Laminate Schedule'!$D$83*'Laminate Schedule'!$C$83+AL540*'Laminate Schedule'!$D$84*'Laminate Schedule'!$C$84+AM540*'Laminate Schedule'!$D$85*'Laminate Schedule'!$C$85)/(AK540*'Laminate Schedule'!$D$83+AL540*'Laminate Schedule'!$D$84+AM540*'Laminate Schedule'!$D$85))</f>
        <v>15.145101562499997</v>
      </c>
      <c r="AO540" s="347">
        <f>AK540*'Laminate Schedule'!$L$12+AL540*'Laminate Schedule'!$L$13+AM540*'Laminate Schedule'!$L$14</f>
        <v>0.88</v>
      </c>
    </row>
    <row r="541" spans="1:41" s="244" customFormat="1">
      <c r="A541" s="567">
        <v>-410</v>
      </c>
      <c r="B541" s="347">
        <f>IF(ABS(A541)&lt;$C$17,$C$15,$C$16)*IF(ABS(A541)&lt;OutlineParameters!$C$46/2,1,0)</f>
        <v>6</v>
      </c>
      <c r="C541" s="347">
        <f t="shared" si="153"/>
        <v>6</v>
      </c>
      <c r="D541" s="348">
        <f t="shared" si="144"/>
        <v>6</v>
      </c>
      <c r="E541" s="349">
        <f>FlexTests!$C$16*($C$36-ABS(A541))*IF(ABS(A541)&lt;$C$36,1,0)/1000</f>
        <v>38</v>
      </c>
      <c r="F541" s="349">
        <f>IF(NOT(ISNA(I541)),FlexTests!$C$17*(A542-A541)*I541/1000000*($C$36+A541)/1000*IF(ABS(A541)&lt;$C$31/2-FlexTests!$C$18,0,1),0)</f>
        <v>0</v>
      </c>
      <c r="G541" s="349">
        <f>SUM(F$52:$F540)</f>
        <v>0</v>
      </c>
      <c r="H541" s="348">
        <f>CHOOSE(FlexTests!$C$15,E541,G541)</f>
        <v>38</v>
      </c>
      <c r="I541" s="347">
        <f>IF(ISNA(OutlineParameters!T604*2),OutlineParameters!S604*2,OutlineParameters!T604*2)</f>
        <v>336.74469150620268</v>
      </c>
      <c r="J541" s="347">
        <f>IF(ISNA(RockerConcaveParameters!O600),RockerConcaveParameters!N600,RockerConcaveParameters!O600)</f>
        <v>2.3629157521373432</v>
      </c>
      <c r="K541" s="347">
        <f t="shared" si="154"/>
        <v>4.4548139252741281</v>
      </c>
      <c r="L541" s="347">
        <f t="shared" si="155"/>
        <v>80.784515647347661</v>
      </c>
      <c r="M541" s="347">
        <f t="shared" si="156"/>
        <v>0</v>
      </c>
      <c r="N541" s="347">
        <f t="shared" si="145"/>
        <v>3.8333333333333335</v>
      </c>
      <c r="O541" s="347">
        <f t="shared" si="146"/>
        <v>58.527164943252288</v>
      </c>
      <c r="P541" s="350">
        <f t="shared" si="157"/>
        <v>147.5998278492074</v>
      </c>
      <c r="Q541" s="347">
        <f>MIN(IF(H541&gt;0,P541/H541,NA()),FlexTests!$C$20)</f>
        <v>3.8842059960317736</v>
      </c>
      <c r="R541" s="347">
        <f t="shared" si="147"/>
        <v>2.5745287480160201E-4</v>
      </c>
      <c r="S541" s="347">
        <f>SUM(R541:$R$952)</f>
        <v>0.14841046928988605</v>
      </c>
      <c r="T541" s="347">
        <f t="shared" si="148"/>
        <v>1.4841046928988606E-4</v>
      </c>
      <c r="U541" s="350">
        <f>SUM(T541:$T$952)*1000</f>
        <v>33.131509757415699</v>
      </c>
      <c r="V541" s="347">
        <f>R541*IF(ABS(A541)&lt;FlexTests!$C$19,0,1)</f>
        <v>2.5745287480160201E-4</v>
      </c>
      <c r="W541" s="347">
        <f>SUM(V541:$V$951)</f>
        <v>3.0982235465605353E-2</v>
      </c>
      <c r="X541" s="347">
        <f t="shared" si="158"/>
        <v>3.0982235465605353E-2</v>
      </c>
      <c r="Y541" s="350">
        <f>SUM($X541:X$951)</f>
        <v>1.7175285656130659</v>
      </c>
      <c r="Z541" s="347"/>
      <c r="AA541" s="347">
        <f t="shared" si="149"/>
        <v>3.7876385840457809</v>
      </c>
      <c r="AB541" s="347">
        <f t="shared" si="150"/>
        <v>2.2123614159542191</v>
      </c>
      <c r="AC541" s="347">
        <f t="shared" si="159"/>
        <v>9.7457139683151226</v>
      </c>
      <c r="AD541" s="347">
        <f t="shared" si="151"/>
        <v>14.768570744193809</v>
      </c>
      <c r="AE541" s="347">
        <f t="shared" si="152"/>
        <v>8.6263288743733408</v>
      </c>
      <c r="AF541" s="347">
        <f>AD541/'Laminate Schedule'!$E$86/10</f>
        <v>9.7513844217205534E-2</v>
      </c>
      <c r="AG541" s="347">
        <f>AE541/'Laminate Schedule'!$E$90/10</f>
        <v>4.652500153227565E-2</v>
      </c>
      <c r="AH541" s="347">
        <f t="shared" si="160"/>
        <v>2020.4681490372161</v>
      </c>
      <c r="AK541" s="567">
        <f t="shared" si="161"/>
        <v>1</v>
      </c>
      <c r="AL541" s="567">
        <f t="shared" si="162"/>
        <v>1</v>
      </c>
      <c r="AM541" s="567">
        <f t="shared" si="163"/>
        <v>1</v>
      </c>
      <c r="AN541" s="347">
        <f>IF(SUM(AK541:AM541)=0,0,(AK541*'Laminate Schedule'!$D$83*'Laminate Schedule'!$C$83+AL541*'Laminate Schedule'!$D$84*'Laminate Schedule'!$C$84+AM541*'Laminate Schedule'!$D$85*'Laminate Schedule'!$C$85)/(AK541*'Laminate Schedule'!$D$83+AL541*'Laminate Schedule'!$D$84+AM541*'Laminate Schedule'!$D$85))</f>
        <v>15.145101562499997</v>
      </c>
      <c r="AO541" s="347">
        <f>AK541*'Laminate Schedule'!$L$12+AL541*'Laminate Schedule'!$L$13+AM541*'Laminate Schedule'!$L$14</f>
        <v>0.88</v>
      </c>
    </row>
    <row r="542" spans="1:41" s="244" customFormat="1">
      <c r="A542" s="567">
        <v>-409</v>
      </c>
      <c r="B542" s="347">
        <f>IF(ABS(A542)&lt;$C$17,$C$15,$C$16)*IF(ABS(A542)&lt;OutlineParameters!$C$46/2,1,0)</f>
        <v>6</v>
      </c>
      <c r="C542" s="347">
        <f t="shared" si="153"/>
        <v>6</v>
      </c>
      <c r="D542" s="348">
        <f t="shared" si="144"/>
        <v>6</v>
      </c>
      <c r="E542" s="349">
        <f>FlexTests!$C$16*($C$36-ABS(A542))*IF(ABS(A542)&lt;$C$36,1,0)/1000</f>
        <v>38.200000000000003</v>
      </c>
      <c r="F542" s="349">
        <f>IF(NOT(ISNA(I542)),FlexTests!$C$17*(A543-A542)*I542/1000000*($C$36+A542)/1000*IF(ABS(A542)&lt;$C$31/2-FlexTests!$C$18,0,1),0)</f>
        <v>0</v>
      </c>
      <c r="G542" s="349">
        <f>SUM(F$52:$F541)</f>
        <v>0</v>
      </c>
      <c r="H542" s="348">
        <f>CHOOSE(FlexTests!$C$15,E542,G542)</f>
        <v>38.200000000000003</v>
      </c>
      <c r="I542" s="347">
        <f>IF(ISNA(OutlineParameters!T605*2),OutlineParameters!S605*2,OutlineParameters!T605*2)</f>
        <v>337.12323647494532</v>
      </c>
      <c r="J542" s="347">
        <f>IF(ISNA(RockerConcaveParameters!O601),RockerConcaveParameters!N601,RockerConcaveParameters!O601)</f>
        <v>2.3777246224716979</v>
      </c>
      <c r="K542" s="347">
        <f t="shared" si="154"/>
        <v>4.5158980966286375</v>
      </c>
      <c r="L542" s="347">
        <f t="shared" si="155"/>
        <v>80.875327982989319</v>
      </c>
      <c r="M542" s="347">
        <f t="shared" si="156"/>
        <v>0</v>
      </c>
      <c r="N542" s="347">
        <f t="shared" si="145"/>
        <v>3.8333333333333335</v>
      </c>
      <c r="O542" s="347">
        <f t="shared" si="146"/>
        <v>58.69526790969357</v>
      </c>
      <c r="P542" s="350">
        <f t="shared" si="157"/>
        <v>147.91982732264484</v>
      </c>
      <c r="Q542" s="347">
        <f>MIN(IF(H542&gt;0,P542/H542,NA()),FlexTests!$C$20)</f>
        <v>3.8722467885509118</v>
      </c>
      <c r="R542" s="347">
        <f t="shared" si="147"/>
        <v>2.5824800293119336E-4</v>
      </c>
      <c r="S542" s="347">
        <f>SUM(R542:$R$952)</f>
        <v>0.14815301641508447</v>
      </c>
      <c r="T542" s="347">
        <f t="shared" si="148"/>
        <v>1.4815301641508448E-4</v>
      </c>
      <c r="U542" s="350">
        <f>SUM(T542:$T$952)*1000</f>
        <v>32.983099288125807</v>
      </c>
      <c r="V542" s="347">
        <f>R542*IF(ABS(A542)&lt;FlexTests!$C$19,0,1)</f>
        <v>2.5824800293119336E-4</v>
      </c>
      <c r="W542" s="347">
        <f>SUM(V542:$V$951)</f>
        <v>3.0724782590803756E-2</v>
      </c>
      <c r="X542" s="347">
        <f t="shared" si="158"/>
        <v>3.0724782590803756E-2</v>
      </c>
      <c r="Y542" s="350">
        <f>SUM($X542:X$951)</f>
        <v>1.6865463301474604</v>
      </c>
      <c r="Z542" s="347"/>
      <c r="AA542" s="347">
        <f t="shared" si="149"/>
        <v>3.7925748741572325</v>
      </c>
      <c r="AB542" s="347">
        <f t="shared" si="150"/>
        <v>2.2074251258427675</v>
      </c>
      <c r="AC542" s="347">
        <f t="shared" si="159"/>
        <v>9.7668428773631639</v>
      </c>
      <c r="AD542" s="347">
        <f t="shared" si="151"/>
        <v>14.833489389758645</v>
      </c>
      <c r="AE542" s="347">
        <f t="shared" si="152"/>
        <v>8.6336640064756818</v>
      </c>
      <c r="AF542" s="347">
        <f>AD542/'Laminate Schedule'!$E$86/10</f>
        <v>9.7942488721812743E-2</v>
      </c>
      <c r="AG542" s="347">
        <f>AE542/'Laminate Schedule'!$E$90/10</f>
        <v>4.6564562629153684E-2</v>
      </c>
      <c r="AH542" s="347">
        <f t="shared" si="160"/>
        <v>2022.7394188496719</v>
      </c>
      <c r="AK542" s="567">
        <f t="shared" si="161"/>
        <v>1</v>
      </c>
      <c r="AL542" s="567">
        <f t="shared" si="162"/>
        <v>1</v>
      </c>
      <c r="AM542" s="567">
        <f t="shared" si="163"/>
        <v>1</v>
      </c>
      <c r="AN542" s="347">
        <f>IF(SUM(AK542:AM542)=0,0,(AK542*'Laminate Schedule'!$D$83*'Laminate Schedule'!$C$83+AL542*'Laminate Schedule'!$D$84*'Laminate Schedule'!$C$84+AM542*'Laminate Schedule'!$D$85*'Laminate Schedule'!$C$85)/(AK542*'Laminate Schedule'!$D$83+AL542*'Laminate Schedule'!$D$84+AM542*'Laminate Schedule'!$D$85))</f>
        <v>15.145101562499997</v>
      </c>
      <c r="AO542" s="347">
        <f>AK542*'Laminate Schedule'!$L$12+AL542*'Laminate Schedule'!$L$13+AM542*'Laminate Schedule'!$L$14</f>
        <v>0.88</v>
      </c>
    </row>
    <row r="543" spans="1:41" s="244" customFormat="1">
      <c r="A543" s="567">
        <v>-408</v>
      </c>
      <c r="B543" s="347">
        <f>IF(ABS(A543)&lt;$C$17,$C$15,$C$16)*IF(ABS(A543)&lt;OutlineParameters!$C$46/2,1,0)</f>
        <v>6</v>
      </c>
      <c r="C543" s="347">
        <f t="shared" si="153"/>
        <v>6</v>
      </c>
      <c r="D543" s="348">
        <f t="shared" si="144"/>
        <v>6</v>
      </c>
      <c r="E543" s="349">
        <f>FlexTests!$C$16*($C$36-ABS(A543))*IF(ABS(A543)&lt;$C$36,1,0)/1000</f>
        <v>38.4</v>
      </c>
      <c r="F543" s="349">
        <f>IF(NOT(ISNA(I543)),FlexTests!$C$17*(A544-A543)*I543/1000000*($C$36+A543)/1000*IF(ABS(A543)&lt;$C$31/2-FlexTests!$C$18,0,1),0)</f>
        <v>0</v>
      </c>
      <c r="G543" s="349">
        <f>SUM(F$52:$F542)</f>
        <v>0</v>
      </c>
      <c r="H543" s="348">
        <f>CHOOSE(FlexTests!$C$15,E543,G543)</f>
        <v>38.4</v>
      </c>
      <c r="I543" s="347">
        <f>IF(ISNA(OutlineParameters!T606*2),OutlineParameters!S606*2,OutlineParameters!T606*2)</f>
        <v>337.5</v>
      </c>
      <c r="J543" s="347">
        <f>IF(ISNA(RockerConcaveParameters!O602),RockerConcaveParameters!N602,RockerConcaveParameters!O602)</f>
        <v>2.3925305718958159</v>
      </c>
      <c r="K543" s="347">
        <f t="shared" si="154"/>
        <v>4.5774236003281166</v>
      </c>
      <c r="L543" s="347">
        <f t="shared" si="155"/>
        <v>80.965712953124992</v>
      </c>
      <c r="M543" s="347">
        <f t="shared" si="156"/>
        <v>0</v>
      </c>
      <c r="N543" s="347">
        <f t="shared" si="145"/>
        <v>3.8333333333333335</v>
      </c>
      <c r="O543" s="347">
        <f t="shared" si="146"/>
        <v>58.863930823854574</v>
      </c>
      <c r="P543" s="350">
        <f t="shared" si="157"/>
        <v>148.24040071064101</v>
      </c>
      <c r="Q543" s="347">
        <f>MIN(IF(H543&gt;0,P543/H543,NA()),FlexTests!$C$20)</f>
        <v>3.8604271018396097</v>
      </c>
      <c r="R543" s="347">
        <f t="shared" si="147"/>
        <v>2.5903869536183442E-4</v>
      </c>
      <c r="S543" s="347">
        <f>SUM(R543:$R$952)</f>
        <v>0.14789476841215327</v>
      </c>
      <c r="T543" s="347">
        <f t="shared" si="148"/>
        <v>1.4789476841215327E-4</v>
      </c>
      <c r="U543" s="350">
        <f>SUM(T543:$T$952)*1000</f>
        <v>32.834946271710727</v>
      </c>
      <c r="V543" s="347">
        <f>R543*IF(ABS(A543)&lt;FlexTests!$C$19,0,1)</f>
        <v>2.5903869536183442E-4</v>
      </c>
      <c r="W543" s="347">
        <f>SUM(V543:$V$951)</f>
        <v>3.0466534587872563E-2</v>
      </c>
      <c r="X543" s="347">
        <f t="shared" si="158"/>
        <v>3.0466534587872563E-2</v>
      </c>
      <c r="Y543" s="350">
        <f>SUM($X543:X$951)</f>
        <v>1.6558215475566569</v>
      </c>
      <c r="Z543" s="347"/>
      <c r="AA543" s="347">
        <f t="shared" si="149"/>
        <v>3.7975101906319386</v>
      </c>
      <c r="AB543" s="347">
        <f t="shared" si="150"/>
        <v>2.2024898093680614</v>
      </c>
      <c r="AC543" s="347">
        <f t="shared" si="159"/>
        <v>9.7880096808126655</v>
      </c>
      <c r="AD543" s="347">
        <f t="shared" si="151"/>
        <v>14.898267990695237</v>
      </c>
      <c r="AE543" s="347">
        <f t="shared" si="152"/>
        <v>8.6407361085396399</v>
      </c>
      <c r="AF543" s="347">
        <f>AD543/'Laminate Schedule'!$E$86/10</f>
        <v>9.8370208540456847E-2</v>
      </c>
      <c r="AG543" s="347">
        <f>AE543/'Laminate Schedule'!$E$90/10</f>
        <v>4.6602705107159539E-2</v>
      </c>
      <c r="AH543" s="347">
        <f t="shared" si="160"/>
        <v>2025</v>
      </c>
      <c r="AK543" s="567">
        <f t="shared" si="161"/>
        <v>1</v>
      </c>
      <c r="AL543" s="567">
        <f t="shared" si="162"/>
        <v>1</v>
      </c>
      <c r="AM543" s="567">
        <f t="shared" si="163"/>
        <v>1</v>
      </c>
      <c r="AN543" s="347">
        <f>IF(SUM(AK543:AM543)=0,0,(AK543*'Laminate Schedule'!$D$83*'Laminate Schedule'!$C$83+AL543*'Laminate Schedule'!$D$84*'Laminate Schedule'!$C$84+AM543*'Laminate Schedule'!$D$85*'Laminate Schedule'!$C$85)/(AK543*'Laminate Schedule'!$D$83+AL543*'Laminate Schedule'!$D$84+AM543*'Laminate Schedule'!$D$85))</f>
        <v>15.145101562499997</v>
      </c>
      <c r="AO543" s="347">
        <f>AK543*'Laminate Schedule'!$L$12+AL543*'Laminate Schedule'!$L$13+AM543*'Laminate Schedule'!$L$14</f>
        <v>0.88</v>
      </c>
    </row>
    <row r="544" spans="1:41" s="244" customFormat="1">
      <c r="A544" s="567">
        <v>-407</v>
      </c>
      <c r="B544" s="347">
        <f>IF(ABS(A544)&lt;$C$17,$C$15,$C$16)*IF(ABS(A544)&lt;OutlineParameters!$C$46/2,1,0)</f>
        <v>6</v>
      </c>
      <c r="C544" s="347">
        <f t="shared" si="153"/>
        <v>6</v>
      </c>
      <c r="D544" s="348">
        <f t="shared" si="144"/>
        <v>6</v>
      </c>
      <c r="E544" s="349">
        <f>FlexTests!$C$16*($C$36-ABS(A544))*IF(ABS(A544)&lt;$C$36,1,0)/1000</f>
        <v>38.6</v>
      </c>
      <c r="F544" s="349">
        <f>IF(NOT(ISNA(I544)),FlexTests!$C$17*(A545-A544)*I544/1000000*($C$36+A544)/1000*IF(ABS(A544)&lt;$C$31/2-FlexTests!$C$18,0,1),0)</f>
        <v>0</v>
      </c>
      <c r="G544" s="349">
        <f>SUM(F$52:$F543)</f>
        <v>0</v>
      </c>
      <c r="H544" s="348">
        <f>CHOOSE(FlexTests!$C$15,E544,G544)</f>
        <v>38.6</v>
      </c>
      <c r="I544" s="347">
        <f>IF(ISNA(OutlineParameters!T607*2),OutlineParameters!S607*2,OutlineParameters!T607*2)</f>
        <v>337.87498568569822</v>
      </c>
      <c r="J544" s="347">
        <f>IF(ISNA(RockerConcaveParameters!O603),RockerConcaveParameters!N603,RockerConcaveParameters!O603)</f>
        <v>2.4073331988566449</v>
      </c>
      <c r="K544" s="347">
        <f t="shared" si="154"/>
        <v>4.6393889732424878</v>
      </c>
      <c r="L544" s="347">
        <f t="shared" si="155"/>
        <v>81.05567142242802</v>
      </c>
      <c r="M544" s="347">
        <f t="shared" si="156"/>
        <v>0</v>
      </c>
      <c r="N544" s="347">
        <f t="shared" si="145"/>
        <v>3.8333333333333335</v>
      </c>
      <c r="O544" s="347">
        <f t="shared" si="146"/>
        <v>59.033151457736963</v>
      </c>
      <c r="P544" s="350">
        <f t="shared" si="157"/>
        <v>148.5615451867408</v>
      </c>
      <c r="Q544" s="347">
        <f>MIN(IF(H544&gt;0,P544/H544,NA()),FlexTests!$C$20)</f>
        <v>3.8487446939570154</v>
      </c>
      <c r="R544" s="347">
        <f t="shared" si="147"/>
        <v>2.5982497658785168E-4</v>
      </c>
      <c r="S544" s="347">
        <f>SUM(R544:$R$952)</f>
        <v>0.14763572971679143</v>
      </c>
      <c r="T544" s="347">
        <f t="shared" si="148"/>
        <v>1.4763572971679143E-4</v>
      </c>
      <c r="U544" s="350">
        <f>SUM(T544:$T$952)*1000</f>
        <v>32.687051503298569</v>
      </c>
      <c r="V544" s="347">
        <f>R544*IF(ABS(A544)&lt;FlexTests!$C$19,0,1)</f>
        <v>2.5982497658785168E-4</v>
      </c>
      <c r="W544" s="347">
        <f>SUM(V544:$V$951)</f>
        <v>3.0207495892510729E-2</v>
      </c>
      <c r="X544" s="347">
        <f t="shared" si="158"/>
        <v>3.0207495892510729E-2</v>
      </c>
      <c r="Y544" s="350">
        <f>SUM($X544:X$951)</f>
        <v>1.6253550129687844</v>
      </c>
      <c r="Z544" s="347"/>
      <c r="AA544" s="347">
        <f t="shared" si="149"/>
        <v>3.8024443996188815</v>
      </c>
      <c r="AB544" s="347">
        <f t="shared" si="150"/>
        <v>2.1975556003811185</v>
      </c>
      <c r="AC544" s="347">
        <f t="shared" si="159"/>
        <v>9.8092141920385902</v>
      </c>
      <c r="AD544" s="347">
        <f t="shared" si="151"/>
        <v>14.96290640125023</v>
      </c>
      <c r="AE544" s="347">
        <f t="shared" si="152"/>
        <v>8.6475475521329574</v>
      </c>
      <c r="AF544" s="347">
        <f>AD544/'Laminate Schedule'!$E$86/10</f>
        <v>9.8797002710758364E-2</v>
      </c>
      <c r="AG544" s="347">
        <f>AE544/'Laminate Schedule'!$E$90/10</f>
        <v>4.6639441757040531E-2</v>
      </c>
      <c r="AH544" s="347">
        <f t="shared" si="160"/>
        <v>2027.2499141141893</v>
      </c>
      <c r="AK544" s="567">
        <f t="shared" si="161"/>
        <v>1</v>
      </c>
      <c r="AL544" s="567">
        <f t="shared" si="162"/>
        <v>1</v>
      </c>
      <c r="AM544" s="567">
        <f t="shared" si="163"/>
        <v>1</v>
      </c>
      <c r="AN544" s="347">
        <f>IF(SUM(AK544:AM544)=0,0,(AK544*'Laminate Schedule'!$D$83*'Laminate Schedule'!$C$83+AL544*'Laminate Schedule'!$D$84*'Laminate Schedule'!$C$84+AM544*'Laminate Schedule'!$D$85*'Laminate Schedule'!$C$85)/(AK544*'Laminate Schedule'!$D$83+AL544*'Laminate Schedule'!$D$84+AM544*'Laminate Schedule'!$D$85))</f>
        <v>15.145101562499997</v>
      </c>
      <c r="AO544" s="347">
        <f>AK544*'Laminate Schedule'!$L$12+AL544*'Laminate Schedule'!$L$13+AM544*'Laminate Schedule'!$L$14</f>
        <v>0.88</v>
      </c>
    </row>
    <row r="545" spans="1:41" s="244" customFormat="1">
      <c r="A545" s="567">
        <v>-406</v>
      </c>
      <c r="B545" s="347">
        <f>IF(ABS(A545)&lt;$C$17,$C$15,$C$16)*IF(ABS(A545)&lt;OutlineParameters!$C$46/2,1,0)</f>
        <v>6</v>
      </c>
      <c r="C545" s="347">
        <f t="shared" si="153"/>
        <v>6</v>
      </c>
      <c r="D545" s="348">
        <f t="shared" si="144"/>
        <v>6</v>
      </c>
      <c r="E545" s="349">
        <f>FlexTests!$C$16*($C$36-ABS(A545))*IF(ABS(A545)&lt;$C$36,1,0)/1000</f>
        <v>38.799999999999997</v>
      </c>
      <c r="F545" s="349">
        <f>IF(NOT(ISNA(I545)),FlexTests!$C$17*(A546-A545)*I545/1000000*($C$36+A545)/1000*IF(ABS(A545)&lt;$C$31/2-FlexTests!$C$18,0,1),0)</f>
        <v>0</v>
      </c>
      <c r="G545" s="349">
        <f>SUM(F$52:$F544)</f>
        <v>0</v>
      </c>
      <c r="H545" s="348">
        <f>CHOOSE(FlexTests!$C$15,E545,G545)</f>
        <v>38.799999999999997</v>
      </c>
      <c r="I545" s="347">
        <f>IF(ISNA(OutlineParameters!T608*2),OutlineParameters!S608*2,OutlineParameters!T608*2)</f>
        <v>338.24815684642471</v>
      </c>
      <c r="J545" s="347">
        <f>IF(ISNA(RockerConcaveParameters!O604),RockerConcaveParameters!N604,RockerConcaveParameters!O604)</f>
        <v>2.4221315692425303</v>
      </c>
      <c r="K545" s="347">
        <f t="shared" si="154"/>
        <v>4.7017900704819704</v>
      </c>
      <c r="L545" s="347">
        <f t="shared" si="155"/>
        <v>81.145194590077693</v>
      </c>
      <c r="M545" s="347">
        <f t="shared" si="156"/>
        <v>0</v>
      </c>
      <c r="N545" s="347">
        <f t="shared" si="145"/>
        <v>3.8333333333333335</v>
      </c>
      <c r="O545" s="347">
        <f t="shared" si="146"/>
        <v>59.202916817858359</v>
      </c>
      <c r="P545" s="350">
        <f t="shared" si="157"/>
        <v>148.88323481175135</v>
      </c>
      <c r="Q545" s="347">
        <f>MIN(IF(H545&gt;0,P545/H545,NA()),FlexTests!$C$20)</f>
        <v>3.8371967734987464</v>
      </c>
      <c r="R545" s="347">
        <f t="shared" si="147"/>
        <v>2.6060691151061366E-4</v>
      </c>
      <c r="S545" s="347">
        <f>SUM(R545:$R$952)</f>
        <v>0.14737590474020357</v>
      </c>
      <c r="T545" s="347">
        <f t="shared" si="148"/>
        <v>1.4737590474020356E-4</v>
      </c>
      <c r="U545" s="350">
        <f>SUM(T545:$T$952)*1000</f>
        <v>32.539415773581773</v>
      </c>
      <c r="V545" s="347">
        <f>R545*IF(ABS(A545)&lt;FlexTests!$C$19,0,1)</f>
        <v>2.6060691151061366E-4</v>
      </c>
      <c r="W545" s="347">
        <f>SUM(V545:$V$951)</f>
        <v>2.9947670915922878E-2</v>
      </c>
      <c r="X545" s="347">
        <f t="shared" si="158"/>
        <v>2.9947670915922878E-2</v>
      </c>
      <c r="Y545" s="350">
        <f>SUM($X545:X$951)</f>
        <v>1.5951475170762732</v>
      </c>
      <c r="Z545" s="347"/>
      <c r="AA545" s="347">
        <f t="shared" si="149"/>
        <v>3.8073771897475099</v>
      </c>
      <c r="AB545" s="347">
        <f t="shared" si="150"/>
        <v>2.1926228102524901</v>
      </c>
      <c r="AC545" s="347">
        <f t="shared" si="159"/>
        <v>9.8304546983292234</v>
      </c>
      <c r="AD545" s="347">
        <f t="shared" si="151"/>
        <v>15.027406106383951</v>
      </c>
      <c r="AE545" s="347">
        <f t="shared" si="152"/>
        <v>8.6541027499222061</v>
      </c>
      <c r="AF545" s="347">
        <f>AD545/'Laminate Schedule'!$E$86/10</f>
        <v>9.922288103760582E-2</v>
      </c>
      <c r="AG545" s="347">
        <f>AE545/'Laminate Schedule'!$E$90/10</f>
        <v>4.6674796377949454E-2</v>
      </c>
      <c r="AH545" s="347">
        <f t="shared" si="160"/>
        <v>2029.4889410785481</v>
      </c>
      <c r="AK545" s="567">
        <f t="shared" si="161"/>
        <v>1</v>
      </c>
      <c r="AL545" s="567">
        <f t="shared" si="162"/>
        <v>1</v>
      </c>
      <c r="AM545" s="567">
        <f t="shared" si="163"/>
        <v>1</v>
      </c>
      <c r="AN545" s="347">
        <f>IF(SUM(AK545:AM545)=0,0,(AK545*'Laminate Schedule'!$D$83*'Laminate Schedule'!$C$83+AL545*'Laminate Schedule'!$D$84*'Laminate Schedule'!$C$84+AM545*'Laminate Schedule'!$D$85*'Laminate Schedule'!$C$85)/(AK545*'Laminate Schedule'!$D$83+AL545*'Laminate Schedule'!$D$84+AM545*'Laminate Schedule'!$D$85))</f>
        <v>15.145101562499997</v>
      </c>
      <c r="AO545" s="347">
        <f>AK545*'Laminate Schedule'!$L$12+AL545*'Laminate Schedule'!$L$13+AM545*'Laminate Schedule'!$L$14</f>
        <v>0.88</v>
      </c>
    </row>
    <row r="546" spans="1:41" s="244" customFormat="1">
      <c r="A546" s="567">
        <v>-405</v>
      </c>
      <c r="B546" s="347">
        <f>IF(ABS(A546)&lt;$C$17,$C$15,$C$16)*IF(ABS(A546)&lt;OutlineParameters!$C$46/2,1,0)</f>
        <v>6</v>
      </c>
      <c r="C546" s="347">
        <f t="shared" si="153"/>
        <v>6</v>
      </c>
      <c r="D546" s="348">
        <f t="shared" si="144"/>
        <v>6</v>
      </c>
      <c r="E546" s="349">
        <f>FlexTests!$C$16*($C$36-ABS(A546))*IF(ABS(A546)&lt;$C$36,1,0)/1000</f>
        <v>39</v>
      </c>
      <c r="F546" s="349">
        <f>IF(NOT(ISNA(I546)),FlexTests!$C$17*(A547-A546)*I546/1000000*($C$36+A546)/1000*IF(ABS(A546)&lt;$C$31/2-FlexTests!$C$18,0,1),0)</f>
        <v>0</v>
      </c>
      <c r="G546" s="349">
        <f>SUM(F$52:$F545)</f>
        <v>0</v>
      </c>
      <c r="H546" s="348">
        <f>CHOOSE(FlexTests!$C$15,E546,G546)</f>
        <v>39</v>
      </c>
      <c r="I546" s="347">
        <f>IF(ISNA(OutlineParameters!T609*2),OutlineParameters!S609*2,OutlineParameters!T609*2)</f>
        <v>338.61957523738499</v>
      </c>
      <c r="J546" s="347">
        <f>IF(ISNA(RockerConcaveParameters!O605),RockerConcaveParameters!N605,RockerConcaveParameters!O605)</f>
        <v>2.4369260512516719</v>
      </c>
      <c r="K546" s="347">
        <f t="shared" si="154"/>
        <v>4.7646290835036904</v>
      </c>
      <c r="L546" s="347">
        <f t="shared" si="155"/>
        <v>81.234297271049556</v>
      </c>
      <c r="M546" s="347">
        <f t="shared" si="156"/>
        <v>0</v>
      </c>
      <c r="N546" s="347">
        <f t="shared" si="145"/>
        <v>3.8333333333333335</v>
      </c>
      <c r="O546" s="347">
        <f t="shared" si="146"/>
        <v>59.373239815791585</v>
      </c>
      <c r="P546" s="350">
        <f t="shared" si="157"/>
        <v>149.20549950367817</v>
      </c>
      <c r="Q546" s="347">
        <f>MIN(IF(H546&gt;0,P546/H546,NA()),FlexTests!$C$20)</f>
        <v>3.8257820385558503</v>
      </c>
      <c r="R546" s="347">
        <f t="shared" si="147"/>
        <v>2.6138446725979149E-4</v>
      </c>
      <c r="S546" s="347">
        <f>SUM(R546:$R$952)</f>
        <v>0.14711529782869295</v>
      </c>
      <c r="T546" s="347">
        <f t="shared" si="148"/>
        <v>1.4711529782869296E-4</v>
      </c>
      <c r="U546" s="350">
        <f>SUM(T546:$T$952)*1000</f>
        <v>32.392039868841572</v>
      </c>
      <c r="V546" s="347">
        <f>R546*IF(ABS(A546)&lt;FlexTests!$C$19,0,1)</f>
        <v>2.6138446725979149E-4</v>
      </c>
      <c r="W546" s="347">
        <f>SUM(V546:$V$951)</f>
        <v>2.9687064004412265E-2</v>
      </c>
      <c r="X546" s="347">
        <f t="shared" si="158"/>
        <v>2.9687064004412265E-2</v>
      </c>
      <c r="Y546" s="350">
        <f>SUM($X546:X$951)</f>
        <v>1.5651998461603507</v>
      </c>
      <c r="Z546" s="347"/>
      <c r="AA546" s="347">
        <f t="shared" si="149"/>
        <v>3.8123086837505573</v>
      </c>
      <c r="AB546" s="347">
        <f t="shared" si="150"/>
        <v>2.1876913162494427</v>
      </c>
      <c r="AC546" s="347">
        <f t="shared" si="159"/>
        <v>9.8517331751091177</v>
      </c>
      <c r="AD546" s="347">
        <f t="shared" si="151"/>
        <v>15.091764669583121</v>
      </c>
      <c r="AE546" s="347">
        <f t="shared" si="152"/>
        <v>8.660401151473863</v>
      </c>
      <c r="AF546" s="347">
        <f>AD546/'Laminate Schedule'!$E$86/10</f>
        <v>9.9647827433201636E-2</v>
      </c>
      <c r="AG546" s="347">
        <f>AE546/'Laminate Schedule'!$E$90/10</f>
        <v>4.6708766001193495E-2</v>
      </c>
      <c r="AH546" s="347">
        <f t="shared" si="160"/>
        <v>2031.71745142431</v>
      </c>
      <c r="AK546" s="567">
        <f t="shared" si="161"/>
        <v>1</v>
      </c>
      <c r="AL546" s="567">
        <f t="shared" si="162"/>
        <v>1</v>
      </c>
      <c r="AM546" s="567">
        <f t="shared" si="163"/>
        <v>1</v>
      </c>
      <c r="AN546" s="347">
        <f>IF(SUM(AK546:AM546)=0,0,(AK546*'Laminate Schedule'!$D$83*'Laminate Schedule'!$C$83+AL546*'Laminate Schedule'!$D$84*'Laminate Schedule'!$C$84+AM546*'Laminate Schedule'!$D$85*'Laminate Schedule'!$C$85)/(AK546*'Laminate Schedule'!$D$83+AL546*'Laminate Schedule'!$D$84+AM546*'Laminate Schedule'!$D$85))</f>
        <v>15.145101562499997</v>
      </c>
      <c r="AO546" s="347">
        <f>AK546*'Laminate Schedule'!$L$12+AL546*'Laminate Schedule'!$L$13+AM546*'Laminate Schedule'!$L$14</f>
        <v>0.88</v>
      </c>
    </row>
    <row r="547" spans="1:41" s="244" customFormat="1">
      <c r="A547" s="567">
        <v>-404</v>
      </c>
      <c r="B547" s="347">
        <f>IF(ABS(A547)&lt;$C$17,$C$15,$C$16)*IF(ABS(A547)&lt;OutlineParameters!$C$46/2,1,0)</f>
        <v>6</v>
      </c>
      <c r="C547" s="347">
        <f t="shared" si="153"/>
        <v>6</v>
      </c>
      <c r="D547" s="348">
        <f t="shared" si="144"/>
        <v>6</v>
      </c>
      <c r="E547" s="349">
        <f>FlexTests!$C$16*($C$36-ABS(A547))*IF(ABS(A547)&lt;$C$36,1,0)/1000</f>
        <v>39.200000000000003</v>
      </c>
      <c r="F547" s="349">
        <f>IF(NOT(ISNA(I547)),FlexTests!$C$17*(A548-A547)*I547/1000000*($C$36+A547)/1000*IF(ABS(A547)&lt;$C$31/2-FlexTests!$C$18,0,1),0)</f>
        <v>0</v>
      </c>
      <c r="G547" s="349">
        <f>SUM(F$52:$F546)</f>
        <v>0</v>
      </c>
      <c r="H547" s="348">
        <f>CHOOSE(FlexTests!$C$15,E547,G547)</f>
        <v>39.200000000000003</v>
      </c>
      <c r="I547" s="347">
        <f>IF(ISNA(OutlineParameters!T610*2),OutlineParameters!S610*2,OutlineParameters!T610*2)</f>
        <v>338.98919171587431</v>
      </c>
      <c r="J547" s="347">
        <f>IF(ISNA(RockerConcaveParameters!O606),RockerConcaveParameters!N606,RockerConcaveParameters!O606)</f>
        <v>2.4517155453173531</v>
      </c>
      <c r="K547" s="347">
        <f t="shared" si="154"/>
        <v>4.8279009153116244</v>
      </c>
      <c r="L547" s="347">
        <f t="shared" si="155"/>
        <v>81.322967676086918</v>
      </c>
      <c r="M547" s="347">
        <f t="shared" si="156"/>
        <v>0</v>
      </c>
      <c r="N547" s="347">
        <f t="shared" si="145"/>
        <v>3.8333333333333335</v>
      </c>
      <c r="O547" s="347">
        <f t="shared" si="146"/>
        <v>59.544103902784457</v>
      </c>
      <c r="P547" s="350">
        <f t="shared" si="157"/>
        <v>149.52830582751633</v>
      </c>
      <c r="Q547" s="347">
        <f>MIN(IF(H547&gt;0,P547/H547,NA()),FlexTests!$C$20)</f>
        <v>3.8144975976407225</v>
      </c>
      <c r="R547" s="347">
        <f t="shared" si="147"/>
        <v>2.6215772179762357E-4</v>
      </c>
      <c r="S547" s="347">
        <f>SUM(R547:$R$952)</f>
        <v>0.14685391336143316</v>
      </c>
      <c r="T547" s="347">
        <f t="shared" si="148"/>
        <v>1.4685391336143316E-4</v>
      </c>
      <c r="U547" s="350">
        <f>SUM(T547:$T$952)*1000</f>
        <v>32.244924571012874</v>
      </c>
      <c r="V547" s="347">
        <f>R547*IF(ABS(A547)&lt;FlexTests!$C$19,0,1)</f>
        <v>2.6215772179762357E-4</v>
      </c>
      <c r="W547" s="347">
        <f>SUM(V547:$V$951)</f>
        <v>2.9425679537152468E-2</v>
      </c>
      <c r="X547" s="347">
        <f t="shared" si="158"/>
        <v>2.9425679537152468E-2</v>
      </c>
      <c r="Y547" s="350">
        <f>SUM($X547:X$951)</f>
        <v>1.5355127821559384</v>
      </c>
      <c r="Z547" s="347"/>
      <c r="AA547" s="347">
        <f t="shared" si="149"/>
        <v>3.8172385151057844</v>
      </c>
      <c r="AB547" s="347">
        <f t="shared" si="150"/>
        <v>2.1827614848942156</v>
      </c>
      <c r="AC547" s="347">
        <f t="shared" si="159"/>
        <v>9.8730474147334633</v>
      </c>
      <c r="AD547" s="347">
        <f t="shared" si="151"/>
        <v>15.155984115790494</v>
      </c>
      <c r="AE547" s="347">
        <f t="shared" si="152"/>
        <v>8.6664478163212788</v>
      </c>
      <c r="AF547" s="347">
        <f>AD547/'Laminate Schedule'!$E$86/10</f>
        <v>0.10007185526782761</v>
      </c>
      <c r="AG547" s="347">
        <f>AE547/'Laminate Schedule'!$E$90/10</f>
        <v>4.6741377914718718E-2</v>
      </c>
      <c r="AH547" s="347">
        <f t="shared" si="160"/>
        <v>2033.9351502952459</v>
      </c>
      <c r="AK547" s="567">
        <f t="shared" si="161"/>
        <v>1</v>
      </c>
      <c r="AL547" s="567">
        <f t="shared" si="162"/>
        <v>1</v>
      </c>
      <c r="AM547" s="567">
        <f t="shared" si="163"/>
        <v>1</v>
      </c>
      <c r="AN547" s="347">
        <f>IF(SUM(AK547:AM547)=0,0,(AK547*'Laminate Schedule'!$D$83*'Laminate Schedule'!$C$83+AL547*'Laminate Schedule'!$D$84*'Laminate Schedule'!$C$84+AM547*'Laminate Schedule'!$D$85*'Laminate Schedule'!$C$85)/(AK547*'Laminate Schedule'!$D$83+AL547*'Laminate Schedule'!$D$84+AM547*'Laminate Schedule'!$D$85))</f>
        <v>15.145101562499997</v>
      </c>
      <c r="AO547" s="347">
        <f>AK547*'Laminate Schedule'!$L$12+AL547*'Laminate Schedule'!$L$13+AM547*'Laminate Schedule'!$L$14</f>
        <v>0.88</v>
      </c>
    </row>
    <row r="548" spans="1:41" s="244" customFormat="1">
      <c r="A548" s="567">
        <v>-403</v>
      </c>
      <c r="B548" s="347">
        <f>IF(ABS(A548)&lt;$C$17,$C$15,$C$16)*IF(ABS(A548)&lt;OutlineParameters!$C$46/2,1,0)</f>
        <v>6</v>
      </c>
      <c r="C548" s="347">
        <f t="shared" si="153"/>
        <v>6</v>
      </c>
      <c r="D548" s="348">
        <f t="shared" si="144"/>
        <v>6</v>
      </c>
      <c r="E548" s="349">
        <f>FlexTests!$C$16*($C$36-ABS(A548))*IF(ABS(A548)&lt;$C$36,1,0)/1000</f>
        <v>39.4</v>
      </c>
      <c r="F548" s="349">
        <f>IF(NOT(ISNA(I548)),FlexTests!$C$17*(A549-A548)*I548/1000000*($C$36+A548)/1000*IF(ABS(A548)&lt;$C$31/2-FlexTests!$C$18,0,1),0)</f>
        <v>0</v>
      </c>
      <c r="G548" s="349">
        <f>SUM(F$52:$F547)</f>
        <v>0</v>
      </c>
      <c r="H548" s="348">
        <f>CHOOSE(FlexTests!$C$15,E548,G548)</f>
        <v>39.4</v>
      </c>
      <c r="I548" s="347">
        <f>IF(ISNA(OutlineParameters!T611*2),OutlineParameters!S611*2,OutlineParameters!T611*2)</f>
        <v>339.35706815701883</v>
      </c>
      <c r="J548" s="347">
        <f>IF(ISNA(RockerConcaveParameters!O607),RockerConcaveParameters!N607,RockerConcaveParameters!O607)</f>
        <v>2.4665004329196614</v>
      </c>
      <c r="K548" s="347">
        <f t="shared" si="154"/>
        <v>4.8916077748221021</v>
      </c>
      <c r="L548" s="347">
        <f t="shared" si="155"/>
        <v>81.411220648934105</v>
      </c>
      <c r="M548" s="347">
        <f t="shared" si="156"/>
        <v>0</v>
      </c>
      <c r="N548" s="347">
        <f t="shared" si="145"/>
        <v>3.8333333333333335</v>
      </c>
      <c r="O548" s="347">
        <f t="shared" si="146"/>
        <v>59.715522040276667</v>
      </c>
      <c r="P548" s="350">
        <f t="shared" si="157"/>
        <v>149.85168379736621</v>
      </c>
      <c r="Q548" s="347">
        <f>MIN(IF(H548&gt;0,P548/H548,NA()),FlexTests!$C$20)</f>
        <v>3.8033422283595484</v>
      </c>
      <c r="R548" s="347">
        <f t="shared" si="147"/>
        <v>2.6292664187395999E-4</v>
      </c>
      <c r="S548" s="347">
        <f>SUM(R548:$R$952)</f>
        <v>0.14659175563963553</v>
      </c>
      <c r="T548" s="347">
        <f t="shared" si="148"/>
        <v>1.4659175563963553E-4</v>
      </c>
      <c r="U548" s="350">
        <f>SUM(T548:$T$952)*1000</f>
        <v>32.098070657651448</v>
      </c>
      <c r="V548" s="347">
        <f>R548*IF(ABS(A548)&lt;FlexTests!$C$19,0,1)</f>
        <v>2.6292664187395999E-4</v>
      </c>
      <c r="W548" s="347">
        <f>SUM(V548:$V$951)</f>
        <v>2.9163521815354847E-2</v>
      </c>
      <c r="X548" s="347">
        <f t="shared" si="158"/>
        <v>2.9163521815354847E-2</v>
      </c>
      <c r="Y548" s="350">
        <f>SUM($X548:X$951)</f>
        <v>1.5060871026187859</v>
      </c>
      <c r="Z548" s="347"/>
      <c r="AA548" s="347">
        <f t="shared" si="149"/>
        <v>3.8221668109732203</v>
      </c>
      <c r="AB548" s="347">
        <f t="shared" si="150"/>
        <v>2.1778331890267797</v>
      </c>
      <c r="AC548" s="347">
        <f t="shared" si="159"/>
        <v>9.8943993989717587</v>
      </c>
      <c r="AD548" s="347">
        <f t="shared" si="151"/>
        <v>15.220062004773606</v>
      </c>
      <c r="AE548" s="347">
        <f t="shared" si="152"/>
        <v>8.6722421632355235</v>
      </c>
      <c r="AF548" s="347">
        <f>AD548/'Laminate Schedule'!$E$86/10</f>
        <v>0.10049494842912916</v>
      </c>
      <c r="AG548" s="347">
        <f>AE548/'Laminate Schedule'!$E$90/10</f>
        <v>4.677262898374121E-2</v>
      </c>
      <c r="AH548" s="347">
        <f t="shared" si="160"/>
        <v>2036.142408942113</v>
      </c>
      <c r="AK548" s="567">
        <f t="shared" si="161"/>
        <v>1</v>
      </c>
      <c r="AL548" s="567">
        <f t="shared" si="162"/>
        <v>1</v>
      </c>
      <c r="AM548" s="567">
        <f t="shared" si="163"/>
        <v>1</v>
      </c>
      <c r="AN548" s="347">
        <f>IF(SUM(AK548:AM548)=0,0,(AK548*'Laminate Schedule'!$D$83*'Laminate Schedule'!$C$83+AL548*'Laminate Schedule'!$D$84*'Laminate Schedule'!$C$84+AM548*'Laminate Schedule'!$D$85*'Laminate Schedule'!$C$85)/(AK548*'Laminate Schedule'!$D$83+AL548*'Laminate Schedule'!$D$84+AM548*'Laminate Schedule'!$D$85))</f>
        <v>15.145101562499997</v>
      </c>
      <c r="AO548" s="347">
        <f>AK548*'Laminate Schedule'!$L$12+AL548*'Laminate Schedule'!$L$13+AM548*'Laminate Schedule'!$L$14</f>
        <v>0.88</v>
      </c>
    </row>
    <row r="549" spans="1:41" s="244" customFormat="1">
      <c r="A549" s="567">
        <v>-402</v>
      </c>
      <c r="B549" s="347">
        <f>IF(ABS(A549)&lt;$C$17,$C$15,$C$16)*IF(ABS(A549)&lt;OutlineParameters!$C$46/2,1,0)</f>
        <v>6</v>
      </c>
      <c r="C549" s="347">
        <f t="shared" si="153"/>
        <v>6</v>
      </c>
      <c r="D549" s="348">
        <f t="shared" si="144"/>
        <v>6</v>
      </c>
      <c r="E549" s="349">
        <f>FlexTests!$C$16*($C$36-ABS(A549))*IF(ABS(A549)&lt;$C$36,1,0)/1000</f>
        <v>39.6</v>
      </c>
      <c r="F549" s="349">
        <f>IF(NOT(ISNA(I549)),FlexTests!$C$17*(A550-A549)*I549/1000000*($C$36+A549)/1000*IF(ABS(A549)&lt;$C$31/2-FlexTests!$C$18,0,1),0)</f>
        <v>0</v>
      </c>
      <c r="G549" s="349">
        <f>SUM(F$52:$F548)</f>
        <v>0</v>
      </c>
      <c r="H549" s="348">
        <f>CHOOSE(FlexTests!$C$15,E549,G549)</f>
        <v>39.6</v>
      </c>
      <c r="I549" s="347">
        <f>IF(ISNA(OutlineParameters!T612*2),OutlineParameters!S612*2,OutlineParameters!T612*2)</f>
        <v>339.72315529862061</v>
      </c>
      <c r="J549" s="347">
        <f>IF(ISNA(RockerConcaveParameters!O608),RockerConcaveParameters!N608,RockerConcaveParameters!O608)</f>
        <v>2.4812796101781966</v>
      </c>
      <c r="K549" s="347">
        <f t="shared" si="154"/>
        <v>4.9557443901571565</v>
      </c>
      <c r="L549" s="347">
        <f t="shared" si="155"/>
        <v>81.499044371668205</v>
      </c>
      <c r="M549" s="347">
        <f t="shared" si="156"/>
        <v>0</v>
      </c>
      <c r="N549" s="347">
        <f t="shared" si="145"/>
        <v>3.8333333333333335</v>
      </c>
      <c r="O549" s="347">
        <f t="shared" si="146"/>
        <v>59.887477339713342</v>
      </c>
      <c r="P549" s="350">
        <f t="shared" si="157"/>
        <v>150.17559943487203</v>
      </c>
      <c r="Q549" s="347">
        <f>MIN(IF(H549&gt;0,P549/H549,NA()),FlexTests!$C$20)</f>
        <v>3.7923131170422226</v>
      </c>
      <c r="R549" s="347">
        <f t="shared" si="147"/>
        <v>2.6369130637080414E-4</v>
      </c>
      <c r="S549" s="347">
        <f>SUM(R549:$R$952)</f>
        <v>0.14632882899776156</v>
      </c>
      <c r="T549" s="347">
        <f t="shared" si="148"/>
        <v>1.4632882899776156E-4</v>
      </c>
      <c r="U549" s="350">
        <f>SUM(T549:$T$952)*1000</f>
        <v>31.95147890201179</v>
      </c>
      <c r="V549" s="347">
        <f>R549*IF(ABS(A549)&lt;FlexTests!$C$19,0,1)</f>
        <v>2.6369130637080414E-4</v>
      </c>
      <c r="W549" s="347">
        <f>SUM(V549:$V$951)</f>
        <v>2.8900595173480887E-2</v>
      </c>
      <c r="X549" s="347">
        <f t="shared" si="158"/>
        <v>2.8900595173480887E-2</v>
      </c>
      <c r="Y549" s="350">
        <f>SUM($X549:X$951)</f>
        <v>1.4769235808034311</v>
      </c>
      <c r="Z549" s="347"/>
      <c r="AA549" s="347">
        <f t="shared" si="149"/>
        <v>3.8270932033927321</v>
      </c>
      <c r="AB549" s="347">
        <f t="shared" si="150"/>
        <v>2.1729067966072679</v>
      </c>
      <c r="AC549" s="347">
        <f t="shared" si="159"/>
        <v>9.9157868843028467</v>
      </c>
      <c r="AD549" s="347">
        <f t="shared" si="151"/>
        <v>15.284000414961266</v>
      </c>
      <c r="AE549" s="347">
        <f t="shared" si="152"/>
        <v>8.6777892818435216</v>
      </c>
      <c r="AF549" s="347">
        <f>AD549/'Laminate Schedule'!$E$86/10</f>
        <v>0.10091712064054552</v>
      </c>
      <c r="AG549" s="347">
        <f>AE549/'Laminate Schedule'!$E$90/10</f>
        <v>4.680254665851287E-2</v>
      </c>
      <c r="AH549" s="347">
        <f t="shared" si="160"/>
        <v>2038.3389317917236</v>
      </c>
      <c r="AK549" s="567">
        <f t="shared" si="161"/>
        <v>1</v>
      </c>
      <c r="AL549" s="567">
        <f t="shared" si="162"/>
        <v>1</v>
      </c>
      <c r="AM549" s="567">
        <f t="shared" si="163"/>
        <v>1</v>
      </c>
      <c r="AN549" s="347">
        <f>IF(SUM(AK549:AM549)=0,0,(AK549*'Laminate Schedule'!$D$83*'Laminate Schedule'!$C$83+AL549*'Laminate Schedule'!$D$84*'Laminate Schedule'!$C$84+AM549*'Laminate Schedule'!$D$85*'Laminate Schedule'!$C$85)/(AK549*'Laminate Schedule'!$D$83+AL549*'Laminate Schedule'!$D$84+AM549*'Laminate Schedule'!$D$85))</f>
        <v>15.145101562499997</v>
      </c>
      <c r="AO549" s="347">
        <f>AK549*'Laminate Schedule'!$L$12+AL549*'Laminate Schedule'!$L$13+AM549*'Laminate Schedule'!$L$14</f>
        <v>0.88</v>
      </c>
    </row>
    <row r="550" spans="1:41" s="244" customFormat="1">
      <c r="A550" s="567">
        <v>-401</v>
      </c>
      <c r="B550" s="347">
        <f>IF(ABS(A550)&lt;$C$17,$C$15,$C$16)*IF(ABS(A550)&lt;OutlineParameters!$C$46/2,1,0)</f>
        <v>6</v>
      </c>
      <c r="C550" s="347">
        <f t="shared" si="153"/>
        <v>6</v>
      </c>
      <c r="D550" s="348">
        <f t="shared" si="144"/>
        <v>6</v>
      </c>
      <c r="E550" s="349">
        <f>FlexTests!$C$16*($C$36-ABS(A550))*IF(ABS(A550)&lt;$C$36,1,0)/1000</f>
        <v>39.799999999999997</v>
      </c>
      <c r="F550" s="349">
        <f>IF(NOT(ISNA(I550)),FlexTests!$C$17*(A551-A550)*I550/1000000*($C$36+A550)/1000*IF(ABS(A550)&lt;$C$31/2-FlexTests!$C$18,0,1),0)</f>
        <v>0</v>
      </c>
      <c r="G550" s="349">
        <f>SUM(F$52:$F549)</f>
        <v>0</v>
      </c>
      <c r="H550" s="348">
        <f>CHOOSE(FlexTests!$C$15,E550,G550)</f>
        <v>39.799999999999997</v>
      </c>
      <c r="I550" s="347">
        <f>IF(ISNA(OutlineParameters!T613*2),OutlineParameters!S613*2,OutlineParameters!T613*2)</f>
        <v>340.08751513487135</v>
      </c>
      <c r="J550" s="347">
        <f>IF(ISNA(RockerConcaveParameters!O609),RockerConcaveParameters!N609,RockerConcaveParameters!O609)</f>
        <v>2.4960534718709706</v>
      </c>
      <c r="K550" s="347">
        <f t="shared" si="154"/>
        <v>5.0203129903399795</v>
      </c>
      <c r="L550" s="347">
        <f t="shared" si="155"/>
        <v>81.586453716597177</v>
      </c>
      <c r="M550" s="347">
        <f t="shared" si="156"/>
        <v>0</v>
      </c>
      <c r="N550" s="347">
        <f t="shared" si="145"/>
        <v>3.8333333333333335</v>
      </c>
      <c r="O550" s="347">
        <f t="shared" si="146"/>
        <v>60.059982817176625</v>
      </c>
      <c r="P550" s="350">
        <f t="shared" si="157"/>
        <v>150.5000828574471</v>
      </c>
      <c r="Q550" s="347">
        <f>MIN(IF(H550&gt;0,P550/H550,NA()),FlexTests!$C$20)</f>
        <v>3.7814091170212842</v>
      </c>
      <c r="R550" s="347">
        <f t="shared" si="147"/>
        <v>2.644516816492277E-4</v>
      </c>
      <c r="S550" s="347">
        <f>SUM(R550:$R$952)</f>
        <v>0.14606513769139076</v>
      </c>
      <c r="T550" s="347">
        <f t="shared" si="148"/>
        <v>1.4606513769139075E-4</v>
      </c>
      <c r="U550" s="350">
        <f>SUM(T550:$T$952)*1000</f>
        <v>31.805150073014037</v>
      </c>
      <c r="V550" s="347">
        <f>R550*IF(ABS(A550)&lt;FlexTests!$C$19,0,1)</f>
        <v>2.644516816492277E-4</v>
      </c>
      <c r="W550" s="347">
        <f>SUM(V550:$V$951)</f>
        <v>2.8636903867110087E-2</v>
      </c>
      <c r="X550" s="347">
        <f t="shared" si="158"/>
        <v>2.8636903867110087E-2</v>
      </c>
      <c r="Y550" s="350">
        <f>SUM($X550:X$951)</f>
        <v>1.4480229856299502</v>
      </c>
      <c r="Z550" s="347"/>
      <c r="AA550" s="347">
        <f t="shared" si="149"/>
        <v>3.8320178239569902</v>
      </c>
      <c r="AB550" s="347">
        <f t="shared" si="150"/>
        <v>2.1679821760430098</v>
      </c>
      <c r="AC550" s="347">
        <f t="shared" si="159"/>
        <v>9.9372118593177721</v>
      </c>
      <c r="AD550" s="347">
        <f t="shared" si="151"/>
        <v>15.347796902456187</v>
      </c>
      <c r="AE550" s="347">
        <f t="shared" si="152"/>
        <v>8.6830885592526368</v>
      </c>
      <c r="AF550" s="347">
        <f>AD550/'Laminate Schedule'!$E$86/10</f>
        <v>0.10133835576552404</v>
      </c>
      <c r="AG550" s="347">
        <f>AE550/'Laminate Schedule'!$E$90/10</f>
        <v>4.6831127633475633E-2</v>
      </c>
      <c r="AH550" s="347">
        <f t="shared" si="160"/>
        <v>2040.525090809228</v>
      </c>
      <c r="AK550" s="567">
        <f t="shared" si="161"/>
        <v>1</v>
      </c>
      <c r="AL550" s="567">
        <f t="shared" si="162"/>
        <v>1</v>
      </c>
      <c r="AM550" s="567">
        <f t="shared" si="163"/>
        <v>1</v>
      </c>
      <c r="AN550" s="347">
        <f>IF(SUM(AK550:AM550)=0,0,(AK550*'Laminate Schedule'!$D$83*'Laminate Schedule'!$C$83+AL550*'Laminate Schedule'!$D$84*'Laminate Schedule'!$C$84+AM550*'Laminate Schedule'!$D$85*'Laminate Schedule'!$C$85)/(AK550*'Laminate Schedule'!$D$83+AL550*'Laminate Schedule'!$D$84+AM550*'Laminate Schedule'!$D$85))</f>
        <v>15.145101562499997</v>
      </c>
      <c r="AO550" s="347">
        <f>AK550*'Laminate Schedule'!$L$12+AL550*'Laminate Schedule'!$L$13+AM550*'Laminate Schedule'!$L$14</f>
        <v>0.88</v>
      </c>
    </row>
    <row r="551" spans="1:41" s="244" customFormat="1">
      <c r="A551" s="567">
        <v>-400</v>
      </c>
      <c r="B551" s="347">
        <f>IF(ABS(A551)&lt;$C$17,$C$15,$C$16)*IF(ABS(A551)&lt;OutlineParameters!$C$46/2,1,0)</f>
        <v>6</v>
      </c>
      <c r="C551" s="347">
        <f t="shared" si="153"/>
        <v>6</v>
      </c>
      <c r="D551" s="348">
        <f t="shared" si="144"/>
        <v>6</v>
      </c>
      <c r="E551" s="349">
        <f>FlexTests!$C$16*($C$36-ABS(A551))*IF(ABS(A551)&lt;$C$36,1,0)/1000</f>
        <v>40</v>
      </c>
      <c r="F551" s="349">
        <f>IF(NOT(ISNA(I551)),FlexTests!$C$17*(A552-A551)*I551/1000000*($C$36+A551)/1000*IF(ABS(A551)&lt;$C$31/2-FlexTests!$C$18,0,1),0)</f>
        <v>0</v>
      </c>
      <c r="G551" s="349">
        <f>SUM(F$52:$F550)</f>
        <v>0</v>
      </c>
      <c r="H551" s="348">
        <f>CHOOSE(FlexTests!$C$15,E551,G551)</f>
        <v>40</v>
      </c>
      <c r="I551" s="347">
        <f>IF(ISNA(OutlineParameters!T614*2),OutlineParameters!S614*2,OutlineParameters!T614*2)</f>
        <v>340.45009828493534</v>
      </c>
      <c r="J551" s="347">
        <f>IF(ISNA(RockerConcaveParameters!O610),RockerConcaveParameters!N610,RockerConcaveParameters!O610)</f>
        <v>2.5108209098293548</v>
      </c>
      <c r="K551" s="347">
        <f t="shared" si="154"/>
        <v>5.0853081286329589</v>
      </c>
      <c r="L551" s="347">
        <f t="shared" si="155"/>
        <v>81.673436837337078</v>
      </c>
      <c r="M551" s="347">
        <f t="shared" si="156"/>
        <v>0</v>
      </c>
      <c r="N551" s="347">
        <f t="shared" si="145"/>
        <v>3.8333333333333335</v>
      </c>
      <c r="O551" s="347">
        <f t="shared" si="146"/>
        <v>60.233021244502709</v>
      </c>
      <c r="P551" s="350">
        <f t="shared" si="157"/>
        <v>150.82509954380606</v>
      </c>
      <c r="Q551" s="347">
        <f>MIN(IF(H551&gt;0,P551/H551,NA()),FlexTests!$C$20)</f>
        <v>3.7706274885951516</v>
      </c>
      <c r="R551" s="347">
        <f t="shared" si="147"/>
        <v>2.6520784750672278E-4</v>
      </c>
      <c r="S551" s="347">
        <f>SUM(R551:$R$952)</f>
        <v>0.14580068600974153</v>
      </c>
      <c r="T551" s="347">
        <f t="shared" si="148"/>
        <v>1.4580068600974152E-4</v>
      </c>
      <c r="U551" s="350">
        <f>SUM(T551:$T$952)*1000</f>
        <v>31.659084935322657</v>
      </c>
      <c r="V551" s="347">
        <f>R551*IF(ABS(A551)&lt;FlexTests!$C$19,0,1)</f>
        <v>2.6520784750672278E-4</v>
      </c>
      <c r="W551" s="347">
        <f>SUM(V551:$V$951)</f>
        <v>2.8372452185460858E-2</v>
      </c>
      <c r="X551" s="347">
        <f t="shared" si="158"/>
        <v>2.8372452185460858E-2</v>
      </c>
      <c r="Y551" s="350">
        <f>SUM($X551:X$951)</f>
        <v>1.4193860817628401</v>
      </c>
      <c r="Z551" s="347"/>
      <c r="AA551" s="347">
        <f t="shared" si="149"/>
        <v>3.8369403032764513</v>
      </c>
      <c r="AB551" s="347">
        <f t="shared" si="150"/>
        <v>2.1630596967235487</v>
      </c>
      <c r="AC551" s="347">
        <f t="shared" si="159"/>
        <v>9.9586720446468515</v>
      </c>
      <c r="AD551" s="347">
        <f t="shared" si="151"/>
        <v>15.411453599735502</v>
      </c>
      <c r="AE551" s="347">
        <f t="shared" si="152"/>
        <v>8.6881451142324622</v>
      </c>
      <c r="AF551" s="347">
        <f>AD551/'Laminate Schedule'!$E$86/10</f>
        <v>0.10175866788437396</v>
      </c>
      <c r="AG551" s="347">
        <f>AE551/'Laminate Schedule'!$E$90/10</f>
        <v>4.6858399516058649E-2</v>
      </c>
      <c r="AH551" s="347">
        <f t="shared" si="160"/>
        <v>2042.7005897096119</v>
      </c>
      <c r="AK551" s="567">
        <f t="shared" si="161"/>
        <v>1</v>
      </c>
      <c r="AL551" s="567">
        <f t="shared" si="162"/>
        <v>1</v>
      </c>
      <c r="AM551" s="567">
        <f t="shared" si="163"/>
        <v>1</v>
      </c>
      <c r="AN551" s="347">
        <f>IF(SUM(AK551:AM551)=0,0,(AK551*'Laminate Schedule'!$D$83*'Laminate Schedule'!$C$83+AL551*'Laminate Schedule'!$D$84*'Laminate Schedule'!$C$84+AM551*'Laminate Schedule'!$D$85*'Laminate Schedule'!$C$85)/(AK551*'Laminate Schedule'!$D$83+AL551*'Laminate Schedule'!$D$84+AM551*'Laminate Schedule'!$D$85))</f>
        <v>15.145101562499997</v>
      </c>
      <c r="AO551" s="347">
        <f>AK551*'Laminate Schedule'!$L$12+AL551*'Laminate Schedule'!$L$13+AM551*'Laminate Schedule'!$L$14</f>
        <v>0.88</v>
      </c>
    </row>
    <row r="552" spans="1:41" s="244" customFormat="1">
      <c r="A552" s="567">
        <v>-399</v>
      </c>
      <c r="B552" s="347">
        <f>IF(ABS(A552)&lt;$C$17,$C$15,$C$16)*IF(ABS(A552)&lt;OutlineParameters!$C$46/2,1,0)</f>
        <v>6</v>
      </c>
      <c r="C552" s="347">
        <f t="shared" si="153"/>
        <v>6</v>
      </c>
      <c r="D552" s="348">
        <f t="shared" si="144"/>
        <v>6</v>
      </c>
      <c r="E552" s="349">
        <f>FlexTests!$C$16*($C$36-ABS(A552))*IF(ABS(A552)&lt;$C$36,1,0)/1000</f>
        <v>40.200000000000003</v>
      </c>
      <c r="F552" s="349">
        <f>IF(NOT(ISNA(I552)),FlexTests!$C$17*(A553-A552)*I552/1000000*($C$36+A552)/1000*IF(ABS(A552)&lt;$C$31/2-FlexTests!$C$18,0,1),0)</f>
        <v>0</v>
      </c>
      <c r="G552" s="349">
        <f>SUM(F$52:$F551)</f>
        <v>0</v>
      </c>
      <c r="H552" s="348">
        <f>CHOOSE(FlexTests!$C$15,E552,G552)</f>
        <v>40.200000000000003</v>
      </c>
      <c r="I552" s="347">
        <f>IF(ISNA(OutlineParameters!T615*2),OutlineParameters!S615*2,OutlineParameters!T615*2)</f>
        <v>340.81096686121441</v>
      </c>
      <c r="J552" s="347">
        <f>IF(ISNA(RockerConcaveParameters!O611),RockerConcaveParameters!N611,RockerConcaveParameters!O611)</f>
        <v>2.5255823321441393</v>
      </c>
      <c r="K552" s="347">
        <f t="shared" si="154"/>
        <v>5.150732056850349</v>
      </c>
      <c r="L552" s="347">
        <f t="shared" si="155"/>
        <v>81.760008634554296</v>
      </c>
      <c r="M552" s="347">
        <f t="shared" si="156"/>
        <v>0</v>
      </c>
      <c r="N552" s="347">
        <f t="shared" si="145"/>
        <v>3.8333333333333335</v>
      </c>
      <c r="O552" s="347">
        <f t="shared" si="146"/>
        <v>60.406605697258158</v>
      </c>
      <c r="P552" s="350">
        <f t="shared" si="157"/>
        <v>151.15067972199614</v>
      </c>
      <c r="Q552" s="347">
        <f>MIN(IF(H552&gt;0,P552/H552,NA()),FlexTests!$C$20)</f>
        <v>3.7599671572635853</v>
      </c>
      <c r="R552" s="347">
        <f t="shared" si="147"/>
        <v>2.6595976990601597E-4</v>
      </c>
      <c r="S552" s="347">
        <f>SUM(R552:$R$952)</f>
        <v>0.1455354781622348</v>
      </c>
      <c r="T552" s="347">
        <f t="shared" si="148"/>
        <v>1.4553547816223482E-4</v>
      </c>
      <c r="U552" s="350">
        <f>SUM(T552:$T$952)*1000</f>
        <v>31.513284249312914</v>
      </c>
      <c r="V552" s="347">
        <f>R552*IF(ABS(A552)&lt;FlexTests!$C$19,0,1)</f>
        <v>2.6595976990601597E-4</v>
      </c>
      <c r="W552" s="347">
        <f>SUM(V552:$V$951)</f>
        <v>2.8107244337954137E-2</v>
      </c>
      <c r="X552" s="347">
        <f t="shared" si="158"/>
        <v>2.8107244337954137E-2</v>
      </c>
      <c r="Y552" s="350">
        <f>SUM($X552:X$951)</f>
        <v>1.3910136295773792</v>
      </c>
      <c r="Z552" s="347"/>
      <c r="AA552" s="347">
        <f t="shared" si="149"/>
        <v>3.8418607773813798</v>
      </c>
      <c r="AB552" s="347">
        <f t="shared" si="150"/>
        <v>2.1581392226186202</v>
      </c>
      <c r="AC552" s="347">
        <f t="shared" si="159"/>
        <v>9.9801694361860545</v>
      </c>
      <c r="AD552" s="347">
        <f t="shared" si="151"/>
        <v>15.474968059234891</v>
      </c>
      <c r="AE552" s="347">
        <f t="shared" si="152"/>
        <v>8.6929583013595622</v>
      </c>
      <c r="AF552" s="347">
        <f>AD552/'Laminate Schedule'!$E$86/10</f>
        <v>0.10217804083632995</v>
      </c>
      <c r="AG552" s="347">
        <f>AE552/'Laminate Schedule'!$E$90/10</f>
        <v>4.6884358825253172E-2</v>
      </c>
      <c r="AH552" s="347">
        <f t="shared" si="160"/>
        <v>2044.8658011672865</v>
      </c>
      <c r="AK552" s="567">
        <f t="shared" si="161"/>
        <v>1</v>
      </c>
      <c r="AL552" s="567">
        <f t="shared" si="162"/>
        <v>1</v>
      </c>
      <c r="AM552" s="567">
        <f t="shared" si="163"/>
        <v>1</v>
      </c>
      <c r="AN552" s="347">
        <f>IF(SUM(AK552:AM552)=0,0,(AK552*'Laminate Schedule'!$D$83*'Laminate Schedule'!$C$83+AL552*'Laminate Schedule'!$D$84*'Laminate Schedule'!$C$84+AM552*'Laminate Schedule'!$D$85*'Laminate Schedule'!$C$85)/(AK552*'Laminate Schedule'!$D$83+AL552*'Laminate Schedule'!$D$84+AM552*'Laminate Schedule'!$D$85))</f>
        <v>15.145101562499997</v>
      </c>
      <c r="AO552" s="347">
        <f>AK552*'Laminate Schedule'!$L$12+AL552*'Laminate Schedule'!$L$13+AM552*'Laminate Schedule'!$L$14</f>
        <v>0.88</v>
      </c>
    </row>
    <row r="553" spans="1:41" s="244" customFormat="1">
      <c r="A553" s="567">
        <v>-398</v>
      </c>
      <c r="B553" s="347">
        <f>IF(ABS(A553)&lt;$C$17,$C$15,$C$16)*IF(ABS(A553)&lt;OutlineParameters!$C$46/2,1,0)</f>
        <v>6</v>
      </c>
      <c r="C553" s="347">
        <f t="shared" si="153"/>
        <v>6</v>
      </c>
      <c r="D553" s="348">
        <f t="shared" si="144"/>
        <v>6</v>
      </c>
      <c r="E553" s="349">
        <f>FlexTests!$C$16*($C$36-ABS(A553))*IF(ABS(A553)&lt;$C$36,1,0)/1000</f>
        <v>40.4</v>
      </c>
      <c r="F553" s="349">
        <f>IF(NOT(ISNA(I553)),FlexTests!$C$17*(A554-A553)*I553/1000000*($C$36+A553)/1000*IF(ABS(A553)&lt;$C$31/2-FlexTests!$C$18,0,1),0)</f>
        <v>0</v>
      </c>
      <c r="G553" s="349">
        <f>SUM(F$52:$F552)</f>
        <v>0</v>
      </c>
      <c r="H553" s="348">
        <f>CHOOSE(FlexTests!$C$15,E553,G553)</f>
        <v>40.4</v>
      </c>
      <c r="I553" s="347">
        <f>IF(ISNA(OutlineParameters!T616*2),OutlineParameters!S616*2,OutlineParameters!T616*2)</f>
        <v>341.17009932646931</v>
      </c>
      <c r="J553" s="347">
        <f>IF(ISNA(RockerConcaveParameters!O612),RockerConcaveParameters!N612,RockerConcaveParameters!O612)</f>
        <v>2.5403370114732291</v>
      </c>
      <c r="K553" s="347">
        <f t="shared" si="154"/>
        <v>5.2165811625673184</v>
      </c>
      <c r="L553" s="347">
        <f t="shared" si="155"/>
        <v>81.846163941499427</v>
      </c>
      <c r="M553" s="347">
        <f t="shared" si="156"/>
        <v>0</v>
      </c>
      <c r="N553" s="347">
        <f t="shared" si="145"/>
        <v>3.8333333333333335</v>
      </c>
      <c r="O553" s="347">
        <f t="shared" si="146"/>
        <v>60.580726352479168</v>
      </c>
      <c r="P553" s="350">
        <f t="shared" si="157"/>
        <v>151.47680478987925</v>
      </c>
      <c r="Q553" s="347">
        <f>MIN(IF(H553&gt;0,P553/H553,NA()),FlexTests!$C$20)</f>
        <v>3.749425861135625</v>
      </c>
      <c r="R553" s="347">
        <f t="shared" si="147"/>
        <v>2.6670750057106618E-4</v>
      </c>
      <c r="S553" s="347">
        <f>SUM(R553:$R$952)</f>
        <v>0.14526951839232879</v>
      </c>
      <c r="T553" s="347">
        <f t="shared" si="148"/>
        <v>1.452695183923288E-4</v>
      </c>
      <c r="U553" s="350">
        <f>SUM(T553:$T$952)*1000</f>
        <v>31.36774877115068</v>
      </c>
      <c r="V553" s="347">
        <f>R553*IF(ABS(A553)&lt;FlexTests!$C$19,0,1)</f>
        <v>2.6670750057106618E-4</v>
      </c>
      <c r="W553" s="347">
        <f>SUM(V553:$V$951)</f>
        <v>2.784128456804812E-2</v>
      </c>
      <c r="X553" s="347">
        <f t="shared" si="158"/>
        <v>2.784128456804812E-2</v>
      </c>
      <c r="Y553" s="350">
        <f>SUM($X553:X$951)</f>
        <v>1.3629063852394252</v>
      </c>
      <c r="Z553" s="347"/>
      <c r="AA553" s="347">
        <f t="shared" si="149"/>
        <v>3.8467790038244098</v>
      </c>
      <c r="AB553" s="347">
        <f t="shared" si="150"/>
        <v>2.1532209961755902</v>
      </c>
      <c r="AC553" s="347">
        <f t="shared" si="159"/>
        <v>10.001702805674354</v>
      </c>
      <c r="AD553" s="347">
        <f t="shared" si="151"/>
        <v>15.538341297877409</v>
      </c>
      <c r="AE553" s="347">
        <f t="shared" si="152"/>
        <v>8.6975318038985296</v>
      </c>
      <c r="AF553" s="347">
        <f>AD553/'Laminate Schedule'!$E$86/10</f>
        <v>0.1025964813359264</v>
      </c>
      <c r="AG553" s="347">
        <f>AE553/'Laminate Schedule'!$E$90/10</f>
        <v>4.6909025426275702E-2</v>
      </c>
      <c r="AH553" s="347">
        <f t="shared" si="160"/>
        <v>2047.0205959588159</v>
      </c>
      <c r="AK553" s="567">
        <f t="shared" si="161"/>
        <v>1</v>
      </c>
      <c r="AL553" s="567">
        <f t="shared" si="162"/>
        <v>1</v>
      </c>
      <c r="AM553" s="567">
        <f t="shared" si="163"/>
        <v>1</v>
      </c>
      <c r="AN553" s="347">
        <f>IF(SUM(AK553:AM553)=0,0,(AK553*'Laminate Schedule'!$D$83*'Laminate Schedule'!$C$83+AL553*'Laminate Schedule'!$D$84*'Laminate Schedule'!$C$84+AM553*'Laminate Schedule'!$D$85*'Laminate Schedule'!$C$85)/(AK553*'Laminate Schedule'!$D$83+AL553*'Laminate Schedule'!$D$84+AM553*'Laminate Schedule'!$D$85))</f>
        <v>15.145101562499997</v>
      </c>
      <c r="AO553" s="347">
        <f>AK553*'Laminate Schedule'!$L$12+AL553*'Laminate Schedule'!$L$13+AM553*'Laminate Schedule'!$L$14</f>
        <v>0.88</v>
      </c>
    </row>
    <row r="554" spans="1:41" s="244" customFormat="1">
      <c r="A554" s="567">
        <v>-397</v>
      </c>
      <c r="B554" s="347">
        <f>IF(ABS(A554)&lt;$C$17,$C$15,$C$16)*IF(ABS(A554)&lt;OutlineParameters!$C$46/2,1,0)</f>
        <v>6</v>
      </c>
      <c r="C554" s="347">
        <f t="shared" si="153"/>
        <v>6</v>
      </c>
      <c r="D554" s="348">
        <f t="shared" si="144"/>
        <v>6</v>
      </c>
      <c r="E554" s="349">
        <f>FlexTests!$C$16*($C$36-ABS(A554))*IF(ABS(A554)&lt;$C$36,1,0)/1000</f>
        <v>40.6</v>
      </c>
      <c r="F554" s="349">
        <f>IF(NOT(ISNA(I554)),FlexTests!$C$17*(A555-A554)*I554/1000000*($C$36+A554)/1000*IF(ABS(A554)&lt;$C$31/2-FlexTests!$C$18,0,1),0)</f>
        <v>0</v>
      </c>
      <c r="G554" s="349">
        <f>SUM(F$52:$F553)</f>
        <v>0</v>
      </c>
      <c r="H554" s="348">
        <f>CHOOSE(FlexTests!$C$15,E554,G554)</f>
        <v>40.6</v>
      </c>
      <c r="I554" s="347">
        <f>IF(ISNA(OutlineParameters!T617*2),OutlineParameters!S617*2,OutlineParameters!T617*2)</f>
        <v>341.52747402631962</v>
      </c>
      <c r="J554" s="347">
        <f>IF(ISNA(RockerConcaveParameters!O613),RockerConcaveParameters!N613,RockerConcaveParameters!O613)</f>
        <v>2.5550842139594447</v>
      </c>
      <c r="K554" s="347">
        <f t="shared" si="154"/>
        <v>5.2828516957866363</v>
      </c>
      <c r="L554" s="347">
        <f t="shared" si="155"/>
        <v>81.931897563321016</v>
      </c>
      <c r="M554" s="347">
        <f t="shared" si="156"/>
        <v>0</v>
      </c>
      <c r="N554" s="347">
        <f t="shared" si="145"/>
        <v>3.8333333333333335</v>
      </c>
      <c r="O554" s="347">
        <f t="shared" si="146"/>
        <v>60.755373116511095</v>
      </c>
      <c r="P554" s="350">
        <f t="shared" si="157"/>
        <v>151.80345570895207</v>
      </c>
      <c r="Q554" s="347">
        <f>MIN(IF(H554&gt;0,P554/H554,NA()),FlexTests!$C$20)</f>
        <v>3.7390013721416766</v>
      </c>
      <c r="R554" s="347">
        <f t="shared" si="147"/>
        <v>2.6745109200834721E-4</v>
      </c>
      <c r="S554" s="347">
        <f>SUM(R554:$R$952)</f>
        <v>0.14500281089175773</v>
      </c>
      <c r="T554" s="347">
        <f t="shared" si="148"/>
        <v>1.4500281089175774E-4</v>
      </c>
      <c r="U554" s="350">
        <f>SUM(T554:$T$952)*1000</f>
        <v>31.222479252758358</v>
      </c>
      <c r="V554" s="347">
        <f>R554*IF(ABS(A554)&lt;FlexTests!$C$19,0,1)</f>
        <v>2.6745109200834721E-4</v>
      </c>
      <c r="W554" s="347">
        <f>SUM(V554:$V$951)</f>
        <v>2.7574577067477051E-2</v>
      </c>
      <c r="X554" s="347">
        <f t="shared" si="158"/>
        <v>2.7574577067477051E-2</v>
      </c>
      <c r="Y554" s="350">
        <f>SUM($X554:X$951)</f>
        <v>1.3350651006713772</v>
      </c>
      <c r="Z554" s="347"/>
      <c r="AA554" s="347">
        <f t="shared" si="149"/>
        <v>3.8516947379864814</v>
      </c>
      <c r="AB554" s="347">
        <f t="shared" si="150"/>
        <v>2.1483052620135186</v>
      </c>
      <c r="AC554" s="347">
        <f t="shared" si="159"/>
        <v>10.02327089603841</v>
      </c>
      <c r="AD554" s="347">
        <f t="shared" si="151"/>
        <v>15.601574374694211</v>
      </c>
      <c r="AE554" s="347">
        <f t="shared" si="152"/>
        <v>8.7018693341134874</v>
      </c>
      <c r="AF554" s="347">
        <f>AD554/'Laminate Schedule'!$E$86/10</f>
        <v>0.10301399637572892</v>
      </c>
      <c r="AG554" s="347">
        <f>AE554/'Laminate Schedule'!$E$90/10</f>
        <v>4.6932419340748023E-2</v>
      </c>
      <c r="AH554" s="347">
        <f t="shared" si="160"/>
        <v>2049.1648441579177</v>
      </c>
      <c r="AK554" s="567">
        <f t="shared" si="161"/>
        <v>1</v>
      </c>
      <c r="AL554" s="567">
        <f t="shared" si="162"/>
        <v>1</v>
      </c>
      <c r="AM554" s="567">
        <f t="shared" si="163"/>
        <v>1</v>
      </c>
      <c r="AN554" s="347">
        <f>IF(SUM(AK554:AM554)=0,0,(AK554*'Laminate Schedule'!$D$83*'Laminate Schedule'!$C$83+AL554*'Laminate Schedule'!$D$84*'Laminate Schedule'!$C$84+AM554*'Laminate Schedule'!$D$85*'Laminate Schedule'!$C$85)/(AK554*'Laminate Schedule'!$D$83+AL554*'Laminate Schedule'!$D$84+AM554*'Laminate Schedule'!$D$85))</f>
        <v>15.145101562499997</v>
      </c>
      <c r="AO554" s="347">
        <f>AK554*'Laminate Schedule'!$L$12+AL554*'Laminate Schedule'!$L$13+AM554*'Laminate Schedule'!$L$14</f>
        <v>0.88</v>
      </c>
    </row>
    <row r="555" spans="1:41" s="244" customFormat="1">
      <c r="A555" s="567">
        <v>-396</v>
      </c>
      <c r="B555" s="347">
        <f>IF(ABS(A555)&lt;$C$17,$C$15,$C$16)*IF(ABS(A555)&lt;OutlineParameters!$C$46/2,1,0)</f>
        <v>6</v>
      </c>
      <c r="C555" s="347">
        <f t="shared" si="153"/>
        <v>6</v>
      </c>
      <c r="D555" s="348">
        <f t="shared" si="144"/>
        <v>6</v>
      </c>
      <c r="E555" s="349">
        <f>FlexTests!$C$16*($C$36-ABS(A555))*IF(ABS(A555)&lt;$C$36,1,0)/1000</f>
        <v>40.799999999999997</v>
      </c>
      <c r="F555" s="349">
        <f>IF(NOT(ISNA(I555)),FlexTests!$C$17*(A556-A555)*I555/1000000*($C$36+A555)/1000*IF(ABS(A555)&lt;$C$31/2-FlexTests!$C$18,0,1),0)</f>
        <v>0</v>
      </c>
      <c r="G555" s="349">
        <f>SUM(F$52:$F554)</f>
        <v>0</v>
      </c>
      <c r="H555" s="348">
        <f>CHOOSE(FlexTests!$C$15,E555,G555)</f>
        <v>40.799999999999997</v>
      </c>
      <c r="I555" s="347">
        <f>IF(ISNA(OutlineParameters!T618*2),OutlineParameters!S618*2,OutlineParameters!T618*2)</f>
        <v>341.88315324887913</v>
      </c>
      <c r="J555" s="347">
        <f>IF(ISNA(RockerConcaveParameters!O614),RockerConcaveParameters!N614,RockerConcaveParameters!O614)</f>
        <v>2.5698243676832888</v>
      </c>
      <c r="K555" s="347">
        <f t="shared" si="154"/>
        <v>5.3495459475975347</v>
      </c>
      <c r="L555" s="347">
        <f t="shared" si="155"/>
        <v>82.017224442838483</v>
      </c>
      <c r="M555" s="347">
        <f t="shared" si="156"/>
        <v>0</v>
      </c>
      <c r="N555" s="347">
        <f t="shared" si="145"/>
        <v>3.8333333333333335</v>
      </c>
      <c r="O555" s="347">
        <f t="shared" si="146"/>
        <v>60.930559163326059</v>
      </c>
      <c r="P555" s="350">
        <f t="shared" si="157"/>
        <v>152.13066288709541</v>
      </c>
      <c r="Q555" s="347">
        <f>MIN(IF(H555&gt;0,P555/H555,NA()),FlexTests!$C$20)</f>
        <v>3.7286927178209663</v>
      </c>
      <c r="R555" s="347">
        <f t="shared" si="147"/>
        <v>2.6819050956400511E-4</v>
      </c>
      <c r="S555" s="347">
        <f>SUM(R555:$R$952)</f>
        <v>0.14473535979974936</v>
      </c>
      <c r="T555" s="347">
        <f t="shared" si="148"/>
        <v>1.4473535979974935E-4</v>
      </c>
      <c r="U555" s="350">
        <f>SUM(T555:$T$952)*1000</f>
        <v>31.077476441866601</v>
      </c>
      <c r="V555" s="347">
        <f>R555*IF(ABS(A555)&lt;FlexTests!$C$19,0,1)</f>
        <v>2.6819050956400511E-4</v>
      </c>
      <c r="W555" s="347">
        <f>SUM(V555:$V$951)</f>
        <v>2.7307125975468704E-2</v>
      </c>
      <c r="X555" s="347">
        <f t="shared" si="158"/>
        <v>2.7307125975468704E-2</v>
      </c>
      <c r="Y555" s="350">
        <f>SUM($X555:X$951)</f>
        <v>1.3074905236038998</v>
      </c>
      <c r="Z555" s="347"/>
      <c r="AA555" s="347">
        <f t="shared" si="149"/>
        <v>3.856608122561096</v>
      </c>
      <c r="AB555" s="347">
        <f t="shared" si="150"/>
        <v>2.143391877438904</v>
      </c>
      <c r="AC555" s="347">
        <f t="shared" si="159"/>
        <v>10.044875715048242</v>
      </c>
      <c r="AD555" s="347">
        <f t="shared" si="151"/>
        <v>15.664664836496387</v>
      </c>
      <c r="AE555" s="347">
        <f t="shared" si="152"/>
        <v>8.7059701961765175</v>
      </c>
      <c r="AF555" s="347">
        <f>AD555/'Laminate Schedule'!$E$86/10</f>
        <v>0.10343056975783413</v>
      </c>
      <c r="AG555" s="347">
        <f>AE555/'Laminate Schedule'!$E$90/10</f>
        <v>4.695453681581125E-2</v>
      </c>
      <c r="AH555" s="347">
        <f t="shared" si="160"/>
        <v>2051.2989194932748</v>
      </c>
      <c r="AK555" s="567">
        <f t="shared" si="161"/>
        <v>1</v>
      </c>
      <c r="AL555" s="567">
        <f t="shared" si="162"/>
        <v>1</v>
      </c>
      <c r="AM555" s="567">
        <f t="shared" si="163"/>
        <v>1</v>
      </c>
      <c r="AN555" s="347">
        <f>IF(SUM(AK555:AM555)=0,0,(AK555*'Laminate Schedule'!$D$83*'Laminate Schedule'!$C$83+AL555*'Laminate Schedule'!$D$84*'Laminate Schedule'!$C$84+AM555*'Laminate Schedule'!$D$85*'Laminate Schedule'!$C$85)/(AK555*'Laminate Schedule'!$D$83+AL555*'Laminate Schedule'!$D$84+AM555*'Laminate Schedule'!$D$85))</f>
        <v>15.145101562499997</v>
      </c>
      <c r="AO555" s="347">
        <f>AK555*'Laminate Schedule'!$L$12+AL555*'Laminate Schedule'!$L$13+AM555*'Laminate Schedule'!$L$14</f>
        <v>0.88</v>
      </c>
    </row>
    <row r="556" spans="1:41" s="244" customFormat="1">
      <c r="A556" s="567">
        <v>-395</v>
      </c>
      <c r="B556" s="347">
        <f>IF(ABS(A556)&lt;$C$17,$C$15,$C$16)*IF(ABS(A556)&lt;OutlineParameters!$C$46/2,1,0)</f>
        <v>6</v>
      </c>
      <c r="C556" s="347">
        <f t="shared" si="153"/>
        <v>6</v>
      </c>
      <c r="D556" s="348">
        <f t="shared" si="144"/>
        <v>6</v>
      </c>
      <c r="E556" s="349">
        <f>FlexTests!$C$16*($C$36-ABS(A556))*IF(ABS(A556)&lt;$C$36,1,0)/1000</f>
        <v>41</v>
      </c>
      <c r="F556" s="349">
        <f>IF(NOT(ISNA(I556)),FlexTests!$C$17*(A557-A556)*I556/1000000*($C$36+A556)/1000*IF(ABS(A556)&lt;$C$31/2-FlexTests!$C$18,0,1),0)</f>
        <v>0</v>
      </c>
      <c r="G556" s="349">
        <f>SUM(F$52:$F555)</f>
        <v>0</v>
      </c>
      <c r="H556" s="348">
        <f>CHOOSE(FlexTests!$C$15,E556,G556)</f>
        <v>41</v>
      </c>
      <c r="I556" s="347">
        <f>IF(ISNA(OutlineParameters!T619*2),OutlineParameters!S619*2,OutlineParameters!T619*2)</f>
        <v>342.23708732045867</v>
      </c>
      <c r="J556" s="347">
        <f>IF(ISNA(RockerConcaveParameters!O615),RockerConcaveParameters!N615,RockerConcaveParameters!O615)</f>
        <v>2.5845563538610445</v>
      </c>
      <c r="K556" s="347">
        <f t="shared" si="154"/>
        <v>5.4166580345232989</v>
      </c>
      <c r="L556" s="347">
        <f t="shared" si="155"/>
        <v>82.102132663412817</v>
      </c>
      <c r="M556" s="347">
        <f t="shared" si="156"/>
        <v>0</v>
      </c>
      <c r="N556" s="347">
        <f t="shared" si="145"/>
        <v>3.8333333333333335</v>
      </c>
      <c r="O556" s="347">
        <f t="shared" si="146"/>
        <v>61.106266417156242</v>
      </c>
      <c r="P556" s="350">
        <f t="shared" si="157"/>
        <v>152.45839044842569</v>
      </c>
      <c r="Q556" s="347">
        <f>MIN(IF(H556&gt;0,P556/H556,NA()),FlexTests!$C$20)</f>
        <v>3.7184973280103826</v>
      </c>
      <c r="R556" s="347">
        <f t="shared" si="147"/>
        <v>2.6892583530107293E-4</v>
      </c>
      <c r="S556" s="347">
        <f>SUM(R556:$R$952)</f>
        <v>0.14446716929018535</v>
      </c>
      <c r="T556" s="347">
        <f t="shared" si="148"/>
        <v>1.4446716929018534E-4</v>
      </c>
      <c r="U556" s="350">
        <f>SUM(T556:$T$952)*1000</f>
        <v>30.932741082066851</v>
      </c>
      <c r="V556" s="347">
        <f>R556*IF(ABS(A556)&lt;FlexTests!$C$19,0,1)</f>
        <v>2.6892583530107293E-4</v>
      </c>
      <c r="W556" s="347">
        <f>SUM(V556:$V$951)</f>
        <v>2.70389354659047E-2</v>
      </c>
      <c r="X556" s="347">
        <f t="shared" si="158"/>
        <v>2.70389354659047E-2</v>
      </c>
      <c r="Y556" s="350">
        <f>SUM($X556:X$951)</f>
        <v>1.2801833976284311</v>
      </c>
      <c r="Z556" s="347"/>
      <c r="AA556" s="347">
        <f t="shared" si="149"/>
        <v>3.861518784620348</v>
      </c>
      <c r="AB556" s="347">
        <f t="shared" si="150"/>
        <v>2.138481215379652</v>
      </c>
      <c r="AC556" s="347">
        <f t="shared" si="159"/>
        <v>10.066514893892823</v>
      </c>
      <c r="AD556" s="347">
        <f t="shared" si="151"/>
        <v>15.727614952965062</v>
      </c>
      <c r="AE556" s="347">
        <f t="shared" si="152"/>
        <v>8.7098395775243187</v>
      </c>
      <c r="AF556" s="347">
        <f>AD556/'Laminate Schedule'!$E$86/10</f>
        <v>0.10384621646848111</v>
      </c>
      <c r="AG556" s="347">
        <f>AE556/'Laminate Schedule'!$E$90/10</f>
        <v>4.697540582924177E-2</v>
      </c>
      <c r="AH556" s="347">
        <f t="shared" si="160"/>
        <v>2053.4225239227521</v>
      </c>
      <c r="AK556" s="567">
        <f t="shared" si="161"/>
        <v>1</v>
      </c>
      <c r="AL556" s="567">
        <f t="shared" si="162"/>
        <v>1</v>
      </c>
      <c r="AM556" s="567">
        <f t="shared" si="163"/>
        <v>1</v>
      </c>
      <c r="AN556" s="347">
        <f>IF(SUM(AK556:AM556)=0,0,(AK556*'Laminate Schedule'!$D$83*'Laminate Schedule'!$C$83+AL556*'Laminate Schedule'!$D$84*'Laminate Schedule'!$C$84+AM556*'Laminate Schedule'!$D$85*'Laminate Schedule'!$C$85)/(AK556*'Laminate Schedule'!$D$83+AL556*'Laminate Schedule'!$D$84+AM556*'Laminate Schedule'!$D$85))</f>
        <v>15.145101562499997</v>
      </c>
      <c r="AO556" s="347">
        <f>AK556*'Laminate Schedule'!$L$12+AL556*'Laminate Schedule'!$L$13+AM556*'Laminate Schedule'!$L$14</f>
        <v>0.88</v>
      </c>
    </row>
    <row r="557" spans="1:41" s="244" customFormat="1">
      <c r="A557" s="567">
        <v>-394</v>
      </c>
      <c r="B557" s="347">
        <f>IF(ABS(A557)&lt;$C$17,$C$15,$C$16)*IF(ABS(A557)&lt;OutlineParameters!$C$46/2,1,0)</f>
        <v>6</v>
      </c>
      <c r="C557" s="347">
        <f t="shared" si="153"/>
        <v>6</v>
      </c>
      <c r="D557" s="348">
        <f t="shared" si="144"/>
        <v>6</v>
      </c>
      <c r="E557" s="349">
        <f>FlexTests!$C$16*($C$36-ABS(A557))*IF(ABS(A557)&lt;$C$36,1,0)/1000</f>
        <v>41.2</v>
      </c>
      <c r="F557" s="349">
        <f>IF(NOT(ISNA(I557)),FlexTests!$C$17*(A558-A557)*I557/1000000*($C$36+A557)/1000*IF(ABS(A557)&lt;$C$31/2-FlexTests!$C$18,0,1),0)</f>
        <v>0</v>
      </c>
      <c r="G557" s="349">
        <f>SUM(F$52:$F556)</f>
        <v>0</v>
      </c>
      <c r="H557" s="348">
        <f>CHOOSE(FlexTests!$C$15,E557,G557)</f>
        <v>41.2</v>
      </c>
      <c r="I557" s="347">
        <f>IF(ISNA(OutlineParameters!T620*2),OutlineParameters!S620*2,OutlineParameters!T620*2)</f>
        <v>342.58933864524488</v>
      </c>
      <c r="J557" s="347">
        <f>IF(ISNA(RockerConcaveParameters!O616),RockerConcaveParameters!N616,RockerConcaveParameters!O616)</f>
        <v>2.5992806139122746</v>
      </c>
      <c r="K557" s="347">
        <f t="shared" si="154"/>
        <v>5.4841902772766904</v>
      </c>
      <c r="L557" s="347">
        <f t="shared" si="155"/>
        <v>82.18663719570911</v>
      </c>
      <c r="M557" s="347">
        <f t="shared" si="156"/>
        <v>0</v>
      </c>
      <c r="N557" s="347">
        <f t="shared" si="145"/>
        <v>3.8333333333333335</v>
      </c>
      <c r="O557" s="347">
        <f t="shared" si="146"/>
        <v>61.282508123783877</v>
      </c>
      <c r="P557" s="350">
        <f t="shared" si="157"/>
        <v>152.78666893010302</v>
      </c>
      <c r="Q557" s="347">
        <f>MIN(IF(H557&gt;0,P557/H557,NA()),FlexTests!$C$20)</f>
        <v>3.7084142944199758</v>
      </c>
      <c r="R557" s="347">
        <f t="shared" si="147"/>
        <v>2.6965703414116719E-4</v>
      </c>
      <c r="S557" s="347">
        <f>SUM(R557:$R$952)</f>
        <v>0.14419824345488427</v>
      </c>
      <c r="T557" s="347">
        <f t="shared" si="148"/>
        <v>1.4419824345488427E-4</v>
      </c>
      <c r="U557" s="350">
        <f>SUM(T557:$T$952)*1000</f>
        <v>30.788273912776667</v>
      </c>
      <c r="V557" s="347">
        <f>R557*IF(ABS(A557)&lt;FlexTests!$C$19,0,1)</f>
        <v>2.6965703414116719E-4</v>
      </c>
      <c r="W557" s="347">
        <f>SUM(V557:$V$951)</f>
        <v>2.6770009630603626E-2</v>
      </c>
      <c r="X557" s="347">
        <f t="shared" si="158"/>
        <v>2.6770009630603626E-2</v>
      </c>
      <c r="Y557" s="350">
        <f>SUM($X557:X$951)</f>
        <v>1.2531444621625265</v>
      </c>
      <c r="Z557" s="347"/>
      <c r="AA557" s="347">
        <f t="shared" si="149"/>
        <v>3.8664268713040917</v>
      </c>
      <c r="AB557" s="347">
        <f t="shared" si="150"/>
        <v>2.1335731286959083</v>
      </c>
      <c r="AC557" s="347">
        <f t="shared" si="159"/>
        <v>10.088190448878215</v>
      </c>
      <c r="AD557" s="347">
        <f t="shared" si="151"/>
        <v>15.790422267002507</v>
      </c>
      <c r="AE557" s="347">
        <f t="shared" si="152"/>
        <v>8.7134767476605344</v>
      </c>
      <c r="AF557" s="347">
        <f>AD557/'Laminate Schedule'!$E$86/10</f>
        <v>0.10426092028395739</v>
      </c>
      <c r="AG557" s="347">
        <f>AE557/'Laminate Schedule'!$E$90/10</f>
        <v>4.699502244120092E-2</v>
      </c>
      <c r="AH557" s="347">
        <f t="shared" si="160"/>
        <v>2055.5360318714693</v>
      </c>
      <c r="AK557" s="567">
        <f t="shared" si="161"/>
        <v>1</v>
      </c>
      <c r="AL557" s="567">
        <f t="shared" si="162"/>
        <v>1</v>
      </c>
      <c r="AM557" s="567">
        <f t="shared" si="163"/>
        <v>1</v>
      </c>
      <c r="AN557" s="347">
        <f>IF(SUM(AK557:AM557)=0,0,(AK557*'Laminate Schedule'!$D$83*'Laminate Schedule'!$C$83+AL557*'Laminate Schedule'!$D$84*'Laminate Schedule'!$C$84+AM557*'Laminate Schedule'!$D$85*'Laminate Schedule'!$C$85)/(AK557*'Laminate Schedule'!$D$83+AL557*'Laminate Schedule'!$D$84+AM557*'Laminate Schedule'!$D$85))</f>
        <v>15.145101562499997</v>
      </c>
      <c r="AO557" s="347">
        <f>AK557*'Laminate Schedule'!$L$12+AL557*'Laminate Schedule'!$L$13+AM557*'Laminate Schedule'!$L$14</f>
        <v>0.88</v>
      </c>
    </row>
    <row r="558" spans="1:41" s="244" customFormat="1">
      <c r="A558" s="567">
        <v>-393</v>
      </c>
      <c r="B558" s="347">
        <f>IF(ABS(A558)&lt;$C$17,$C$15,$C$16)*IF(ABS(A558)&lt;OutlineParameters!$C$46/2,1,0)</f>
        <v>6</v>
      </c>
      <c r="C558" s="347">
        <f t="shared" si="153"/>
        <v>6</v>
      </c>
      <c r="D558" s="348">
        <f t="shared" si="144"/>
        <v>6</v>
      </c>
      <c r="E558" s="349">
        <f>FlexTests!$C$16*($C$36-ABS(A558))*IF(ABS(A558)&lt;$C$36,1,0)/1000</f>
        <v>41.4</v>
      </c>
      <c r="F558" s="349">
        <f>IF(NOT(ISNA(I558)),FlexTests!$C$17*(A559-A558)*I558/1000000*($C$36+A558)/1000*IF(ABS(A558)&lt;$C$31/2-FlexTests!$C$18,0,1),0)</f>
        <v>0</v>
      </c>
      <c r="G558" s="349">
        <f>SUM(F$52:$F557)</f>
        <v>0</v>
      </c>
      <c r="H558" s="348">
        <f>CHOOSE(FlexTests!$C$15,E558,G558)</f>
        <v>41.4</v>
      </c>
      <c r="I558" s="347">
        <f>IF(ISNA(OutlineParameters!T621*2),OutlineParameters!S621*2,OutlineParameters!T621*2)</f>
        <v>342.93985743390328</v>
      </c>
      <c r="J558" s="347">
        <f>IF(ISNA(RockerConcaveParameters!O617),RockerConcaveParameters!N617,RockerConcaveParameters!O617)</f>
        <v>2.6139960248483405</v>
      </c>
      <c r="K558" s="347">
        <f t="shared" si="154"/>
        <v>5.5521366179754965</v>
      </c>
      <c r="L558" s="347">
        <f t="shared" si="155"/>
        <v>82.270726095345253</v>
      </c>
      <c r="M558" s="347">
        <f t="shared" si="156"/>
        <v>0</v>
      </c>
      <c r="N558" s="347">
        <f t="shared" si="145"/>
        <v>3.8333333333333335</v>
      </c>
      <c r="O558" s="347">
        <f t="shared" si="146"/>
        <v>61.45926586919763</v>
      </c>
      <c r="P558" s="350">
        <f t="shared" si="157"/>
        <v>153.11546191585171</v>
      </c>
      <c r="Q558" s="347">
        <f>MIN(IF(H558&gt;0,P558/H558,NA()),FlexTests!$C$20)</f>
        <v>3.6984411090785438</v>
      </c>
      <c r="R558" s="347">
        <f t="shared" si="147"/>
        <v>2.7038418904259557E-4</v>
      </c>
      <c r="S558" s="347">
        <f>SUM(R558:$R$952)</f>
        <v>0.1439285864207431</v>
      </c>
      <c r="T558" s="347">
        <f t="shared" si="148"/>
        <v>1.4392858642074311E-4</v>
      </c>
      <c r="U558" s="350">
        <f>SUM(T558:$T$952)*1000</f>
        <v>30.644075669321783</v>
      </c>
      <c r="V558" s="347">
        <f>R558*IF(ABS(A558)&lt;FlexTests!$C$19,0,1)</f>
        <v>2.7038418904259557E-4</v>
      </c>
      <c r="W558" s="347">
        <f>SUM(V558:$V$951)</f>
        <v>2.6500352596462464E-2</v>
      </c>
      <c r="X558" s="347">
        <f t="shared" si="158"/>
        <v>2.6500352596462464E-2</v>
      </c>
      <c r="Y558" s="350">
        <f>SUM($X558:X$951)</f>
        <v>1.2263744525319229</v>
      </c>
      <c r="Z558" s="347"/>
      <c r="AA558" s="347">
        <f t="shared" si="149"/>
        <v>3.87133200828278</v>
      </c>
      <c r="AB558" s="347">
        <f t="shared" si="150"/>
        <v>2.12866799171722</v>
      </c>
      <c r="AC558" s="347">
        <f t="shared" si="159"/>
        <v>10.109899975512413</v>
      </c>
      <c r="AD558" s="347">
        <f t="shared" si="151"/>
        <v>15.853089103859681</v>
      </c>
      <c r="AE558" s="347">
        <f t="shared" si="152"/>
        <v>8.7168869198061731</v>
      </c>
      <c r="AF558" s="347">
        <f>AD558/'Laminate Schedule'!$E$86/10</f>
        <v>0.10467469655741823</v>
      </c>
      <c r="AG558" s="347">
        <f>AE558/'Laminate Schedule'!$E$90/10</f>
        <v>4.7013414768529466E-2</v>
      </c>
      <c r="AH558" s="347">
        <f t="shared" si="160"/>
        <v>2057.6391446034195</v>
      </c>
      <c r="AK558" s="567">
        <f t="shared" si="161"/>
        <v>1</v>
      </c>
      <c r="AL558" s="567">
        <f t="shared" si="162"/>
        <v>1</v>
      </c>
      <c r="AM558" s="567">
        <f t="shared" si="163"/>
        <v>1</v>
      </c>
      <c r="AN558" s="347">
        <f>IF(SUM(AK558:AM558)=0,0,(AK558*'Laminate Schedule'!$D$83*'Laminate Schedule'!$C$83+AL558*'Laminate Schedule'!$D$84*'Laminate Schedule'!$C$84+AM558*'Laminate Schedule'!$D$85*'Laminate Schedule'!$C$85)/(AK558*'Laminate Schedule'!$D$83+AL558*'Laminate Schedule'!$D$84+AM558*'Laminate Schedule'!$D$85))</f>
        <v>15.145101562499997</v>
      </c>
      <c r="AO558" s="347">
        <f>AK558*'Laminate Schedule'!$L$12+AL558*'Laminate Schedule'!$L$13+AM558*'Laminate Schedule'!$L$14</f>
        <v>0.88</v>
      </c>
    </row>
    <row r="559" spans="1:41" s="244" customFormat="1">
      <c r="A559" s="567">
        <v>-392</v>
      </c>
      <c r="B559" s="347">
        <f>IF(ABS(A559)&lt;$C$17,$C$15,$C$16)*IF(ABS(A559)&lt;OutlineParameters!$C$46/2,1,0)</f>
        <v>6</v>
      </c>
      <c r="C559" s="347">
        <f t="shared" si="153"/>
        <v>6</v>
      </c>
      <c r="D559" s="348">
        <f t="shared" si="144"/>
        <v>6</v>
      </c>
      <c r="E559" s="349">
        <f>FlexTests!$C$16*($C$36-ABS(A559))*IF(ABS(A559)&lt;$C$36,1,0)/1000</f>
        <v>41.6</v>
      </c>
      <c r="F559" s="349">
        <f>IF(NOT(ISNA(I559)),FlexTests!$C$17*(A560-A559)*I559/1000000*($C$36+A559)/1000*IF(ABS(A559)&lt;$C$31/2-FlexTests!$C$18,0,1),0)</f>
        <v>0</v>
      </c>
      <c r="G559" s="349">
        <f>SUM(F$52:$F558)</f>
        <v>0</v>
      </c>
      <c r="H559" s="348">
        <f>CHOOSE(FlexTests!$C$15,E559,G559)</f>
        <v>41.6</v>
      </c>
      <c r="I559" s="347">
        <f>IF(ISNA(OutlineParameters!T622*2),OutlineParameters!S622*2,OutlineParameters!T622*2)</f>
        <v>343.2887062058382</v>
      </c>
      <c r="J559" s="347">
        <f>IF(ISNA(RockerConcaveParameters!O618),RockerConcaveParameters!N618,RockerConcaveParameters!O618)</f>
        <v>2.6287030414328956</v>
      </c>
      <c r="K559" s="347">
        <f t="shared" si="154"/>
        <v>5.6204994097268424</v>
      </c>
      <c r="L559" s="347">
        <f t="shared" si="155"/>
        <v>82.354414360626819</v>
      </c>
      <c r="M559" s="347">
        <f t="shared" si="156"/>
        <v>0</v>
      </c>
      <c r="N559" s="347">
        <f t="shared" si="145"/>
        <v>3.8333333333333335</v>
      </c>
      <c r="O559" s="347">
        <f t="shared" si="146"/>
        <v>61.636552975988018</v>
      </c>
      <c r="P559" s="350">
        <f t="shared" si="157"/>
        <v>153.44480007967502</v>
      </c>
      <c r="Q559" s="347">
        <f>MIN(IF(H559&gt;0,P559/H559,NA()),FlexTests!$C$20)</f>
        <v>3.688576924992188</v>
      </c>
      <c r="R559" s="347">
        <f t="shared" si="147"/>
        <v>2.7110726449120154E-4</v>
      </c>
      <c r="S559" s="347">
        <f>SUM(R559:$R$952)</f>
        <v>0.14365820223170053</v>
      </c>
      <c r="T559" s="347">
        <f t="shared" si="148"/>
        <v>1.4365820223170053E-4</v>
      </c>
      <c r="U559" s="350">
        <f>SUM(T559:$T$952)*1000</f>
        <v>30.500147082901041</v>
      </c>
      <c r="V559" s="347">
        <f>R559*IF(ABS(A559)&lt;FlexTests!$C$19,0,1)</f>
        <v>2.7110726449120154E-4</v>
      </c>
      <c r="W559" s="347">
        <f>SUM(V559:$V$951)</f>
        <v>2.6229968407419865E-2</v>
      </c>
      <c r="X559" s="347">
        <f t="shared" si="158"/>
        <v>2.6229968407419865E-2</v>
      </c>
      <c r="Y559" s="350">
        <f>SUM($X559:X$951)</f>
        <v>1.1998740999354605</v>
      </c>
      <c r="Z559" s="347"/>
      <c r="AA559" s="347">
        <f t="shared" si="149"/>
        <v>3.8762343471442984</v>
      </c>
      <c r="AB559" s="347">
        <f t="shared" si="150"/>
        <v>2.1237656528557016</v>
      </c>
      <c r="AC559" s="347">
        <f t="shared" si="159"/>
        <v>10.131645499136946</v>
      </c>
      <c r="AD559" s="347">
        <f t="shared" si="151"/>
        <v>15.915613002343878</v>
      </c>
      <c r="AE559" s="347">
        <f t="shared" si="152"/>
        <v>8.7200693279608998</v>
      </c>
      <c r="AF559" s="347">
        <f>AD559/'Laminate Schedule'!$E$86/10</f>
        <v>0.10508752903811291</v>
      </c>
      <c r="AG559" s="347">
        <f>AE559/'Laminate Schedule'!$E$90/10</f>
        <v>4.7030578679902568E-2</v>
      </c>
      <c r="AH559" s="347">
        <f t="shared" si="160"/>
        <v>2059.7322372350291</v>
      </c>
      <c r="AK559" s="567">
        <f t="shared" si="161"/>
        <v>1</v>
      </c>
      <c r="AL559" s="567">
        <f t="shared" si="162"/>
        <v>1</v>
      </c>
      <c r="AM559" s="567">
        <f t="shared" si="163"/>
        <v>1</v>
      </c>
      <c r="AN559" s="347">
        <f>IF(SUM(AK559:AM559)=0,0,(AK559*'Laminate Schedule'!$D$83*'Laminate Schedule'!$C$83+AL559*'Laminate Schedule'!$D$84*'Laminate Schedule'!$C$84+AM559*'Laminate Schedule'!$D$85*'Laminate Schedule'!$C$85)/(AK559*'Laminate Schedule'!$D$83+AL559*'Laminate Schedule'!$D$84+AM559*'Laminate Schedule'!$D$85))</f>
        <v>15.145101562499997</v>
      </c>
      <c r="AO559" s="347">
        <f>AK559*'Laminate Schedule'!$L$12+AL559*'Laminate Schedule'!$L$13+AM559*'Laminate Schedule'!$L$14</f>
        <v>0.88</v>
      </c>
    </row>
    <row r="560" spans="1:41" s="244" customFormat="1">
      <c r="A560" s="567">
        <v>-391</v>
      </c>
      <c r="B560" s="347">
        <f>IF(ABS(A560)&lt;$C$17,$C$15,$C$16)*IF(ABS(A560)&lt;OutlineParameters!$C$46/2,1,0)</f>
        <v>6</v>
      </c>
      <c r="C560" s="347">
        <f t="shared" si="153"/>
        <v>6</v>
      </c>
      <c r="D560" s="348">
        <f t="shared" si="144"/>
        <v>6</v>
      </c>
      <c r="E560" s="349">
        <f>FlexTests!$C$16*($C$36-ABS(A560))*IF(ABS(A560)&lt;$C$36,1,0)/1000</f>
        <v>41.8</v>
      </c>
      <c r="F560" s="349">
        <f>IF(NOT(ISNA(I560)),FlexTests!$C$17*(A561-A560)*I560/1000000*($C$36+A560)/1000*IF(ABS(A560)&lt;$C$31/2-FlexTests!$C$18,0,1),0)</f>
        <v>0</v>
      </c>
      <c r="G560" s="349">
        <f>SUM(F$52:$F559)</f>
        <v>0</v>
      </c>
      <c r="H560" s="348">
        <f>CHOOSE(FlexTests!$C$15,E560,G560)</f>
        <v>41.8</v>
      </c>
      <c r="I560" s="347">
        <f>IF(ISNA(OutlineParameters!T623*2),OutlineParameters!S623*2,OutlineParameters!T623*2)</f>
        <v>343.6358350569252</v>
      </c>
      <c r="J560" s="347">
        <f>IF(ISNA(RockerConcaveParameters!O619),RockerConcaveParameters!N619,RockerConcaveParameters!O619)</f>
        <v>2.6434005364953346</v>
      </c>
      <c r="K560" s="347">
        <f t="shared" si="154"/>
        <v>5.6892724204780425</v>
      </c>
      <c r="L560" s="347">
        <f t="shared" si="155"/>
        <v>82.437690019633806</v>
      </c>
      <c r="M560" s="347">
        <f t="shared" si="156"/>
        <v>0</v>
      </c>
      <c r="N560" s="347">
        <f t="shared" si="145"/>
        <v>3.8333333333333335</v>
      </c>
      <c r="O560" s="347">
        <f t="shared" si="146"/>
        <v>61.814350692482869</v>
      </c>
      <c r="P560" s="350">
        <f t="shared" si="157"/>
        <v>153.77464646592804</v>
      </c>
      <c r="Q560" s="347">
        <f>MIN(IF(H560&gt;0,P560/H560,NA()),FlexTests!$C$20)</f>
        <v>3.6788192934432549</v>
      </c>
      <c r="R560" s="347">
        <f t="shared" si="147"/>
        <v>2.7182634433343765E-4</v>
      </c>
      <c r="S560" s="347">
        <f>SUM(R560:$R$952)</f>
        <v>0.14338709496720931</v>
      </c>
      <c r="T560" s="347">
        <f t="shared" si="148"/>
        <v>1.4338709496720931E-4</v>
      </c>
      <c r="U560" s="350">
        <f>SUM(T560:$T$952)*1000</f>
        <v>30.356488880669339</v>
      </c>
      <c r="V560" s="347">
        <f>R560*IF(ABS(A560)&lt;FlexTests!$C$19,0,1)</f>
        <v>2.7182634433343765E-4</v>
      </c>
      <c r="W560" s="347">
        <f>SUM(V560:$V$951)</f>
        <v>2.5958861142928665E-2</v>
      </c>
      <c r="X560" s="347">
        <f t="shared" si="158"/>
        <v>2.5958861142928665E-2</v>
      </c>
      <c r="Y560" s="350">
        <f>SUM($X560:X$951)</f>
        <v>1.1736441315280406</v>
      </c>
      <c r="Z560" s="347"/>
      <c r="AA560" s="347">
        <f t="shared" si="149"/>
        <v>3.8811335121651114</v>
      </c>
      <c r="AB560" s="347">
        <f t="shared" si="150"/>
        <v>2.1188664878348886</v>
      </c>
      <c r="AC560" s="347">
        <f t="shared" si="159"/>
        <v>10.153424579646366</v>
      </c>
      <c r="AD560" s="347">
        <f t="shared" si="151"/>
        <v>15.977996343589526</v>
      </c>
      <c r="AE560" s="347">
        <f t="shared" si="152"/>
        <v>8.7230292101685265</v>
      </c>
      <c r="AF560" s="347">
        <f>AD560/'Laminate Schedule'!$E$86/10</f>
        <v>0.10549943344818377</v>
      </c>
      <c r="AG560" s="347">
        <f>AE560/'Laminate Schedule'!$E$90/10</f>
        <v>4.7046542426039617E-2</v>
      </c>
      <c r="AH560" s="347">
        <f t="shared" si="160"/>
        <v>2061.815010341551</v>
      </c>
      <c r="AK560" s="567">
        <f t="shared" si="161"/>
        <v>1</v>
      </c>
      <c r="AL560" s="567">
        <f t="shared" si="162"/>
        <v>1</v>
      </c>
      <c r="AM560" s="567">
        <f t="shared" si="163"/>
        <v>1</v>
      </c>
      <c r="AN560" s="347">
        <f>IF(SUM(AK560:AM560)=0,0,(AK560*'Laminate Schedule'!$D$83*'Laminate Schedule'!$C$83+AL560*'Laminate Schedule'!$D$84*'Laminate Schedule'!$C$84+AM560*'Laminate Schedule'!$D$85*'Laminate Schedule'!$C$85)/(AK560*'Laminate Schedule'!$D$83+AL560*'Laminate Schedule'!$D$84+AM560*'Laminate Schedule'!$D$85))</f>
        <v>15.145101562499997</v>
      </c>
      <c r="AO560" s="347">
        <f>AK560*'Laminate Schedule'!$L$12+AL560*'Laminate Schedule'!$L$13+AM560*'Laminate Schedule'!$L$14</f>
        <v>0.88</v>
      </c>
    </row>
    <row r="561" spans="1:41" s="244" customFormat="1">
      <c r="A561" s="567">
        <v>-390</v>
      </c>
      <c r="B561" s="347">
        <f>IF(ABS(A561)&lt;$C$17,$C$15,$C$16)*IF(ABS(A561)&lt;OutlineParameters!$C$46/2,1,0)</f>
        <v>6</v>
      </c>
      <c r="C561" s="347">
        <f t="shared" si="153"/>
        <v>6</v>
      </c>
      <c r="D561" s="348">
        <f t="shared" si="144"/>
        <v>6</v>
      </c>
      <c r="E561" s="349">
        <f>FlexTests!$C$16*($C$36-ABS(A561))*IF(ABS(A561)&lt;$C$36,1,0)/1000</f>
        <v>42</v>
      </c>
      <c r="F561" s="349">
        <f>IF(NOT(ISNA(I561)),FlexTests!$C$17*(A562-A561)*I561/1000000*($C$36+A561)/1000*IF(ABS(A561)&lt;$C$31/2-FlexTests!$C$18,0,1),0)</f>
        <v>0</v>
      </c>
      <c r="G561" s="349">
        <f>SUM(F$52:$F560)</f>
        <v>0</v>
      </c>
      <c r="H561" s="348">
        <f>CHOOSE(FlexTests!$C$15,E561,G561)</f>
        <v>42</v>
      </c>
      <c r="I561" s="347">
        <f>IF(ISNA(OutlineParameters!T624*2),OutlineParameters!S624*2,OutlineParameters!T624*2)</f>
        <v>343.98130662093098</v>
      </c>
      <c r="J561" s="347">
        <f>IF(ISNA(RockerConcaveParameters!O620),RockerConcaveParameters!N620,RockerConcaveParameters!O620)</f>
        <v>2.658088978149074</v>
      </c>
      <c r="K561" s="347">
        <f t="shared" si="154"/>
        <v>5.7584580385354185</v>
      </c>
      <c r="L561" s="347">
        <f t="shared" si="155"/>
        <v>82.520568098107162</v>
      </c>
      <c r="M561" s="347">
        <f t="shared" si="156"/>
        <v>0</v>
      </c>
      <c r="N561" s="347">
        <f t="shared" si="145"/>
        <v>3.8333333333333335</v>
      </c>
      <c r="O561" s="347">
        <f t="shared" si="146"/>
        <v>61.992672423141116</v>
      </c>
      <c r="P561" s="350">
        <f t="shared" si="157"/>
        <v>154.10503189311703</v>
      </c>
      <c r="Q561" s="347">
        <f>MIN(IF(H561&gt;0,P561/H561,NA()),FlexTests!$C$20)</f>
        <v>3.6691674260265961</v>
      </c>
      <c r="R561" s="347">
        <f t="shared" si="147"/>
        <v>2.725413926076731E-4</v>
      </c>
      <c r="S561" s="347">
        <f>SUM(R561:$R$952)</f>
        <v>0.14311526862287588</v>
      </c>
      <c r="T561" s="347">
        <f t="shared" si="148"/>
        <v>1.4311526862287587E-4</v>
      </c>
      <c r="U561" s="350">
        <f>SUM(T561:$T$952)*1000</f>
        <v>30.213101785702133</v>
      </c>
      <c r="V561" s="347">
        <f>R561*IF(ABS(A561)&lt;FlexTests!$C$19,0,1)</f>
        <v>2.725413926076731E-4</v>
      </c>
      <c r="W561" s="347">
        <f>SUM(V561:$V$951)</f>
        <v>2.5687034798595226E-2</v>
      </c>
      <c r="X561" s="347">
        <f t="shared" si="158"/>
        <v>2.5687034798595226E-2</v>
      </c>
      <c r="Y561" s="350">
        <f>SUM($X561:X$951)</f>
        <v>1.1476852703851119</v>
      </c>
      <c r="Z561" s="347"/>
      <c r="AA561" s="347">
        <f t="shared" si="149"/>
        <v>3.8860296593830244</v>
      </c>
      <c r="AB561" s="347">
        <f t="shared" si="150"/>
        <v>2.1139703406169756</v>
      </c>
      <c r="AC561" s="347">
        <f t="shared" si="159"/>
        <v>10.175239251923442</v>
      </c>
      <c r="AD561" s="347">
        <f t="shared" si="151"/>
        <v>16.040236662075003</v>
      </c>
      <c r="AE561" s="347">
        <f t="shared" si="152"/>
        <v>8.7257657640953727</v>
      </c>
      <c r="AF561" s="347">
        <f>AD561/'Laminate Schedule'!$E$86/10</f>
        <v>0.10591039350829712</v>
      </c>
      <c r="AG561" s="347">
        <f>AE561/'Laminate Schedule'!$E$90/10</f>
        <v>4.7061301679656518E-2</v>
      </c>
      <c r="AH561" s="347">
        <f t="shared" si="160"/>
        <v>2063.8878397255858</v>
      </c>
      <c r="AK561" s="567">
        <f t="shared" si="161"/>
        <v>1</v>
      </c>
      <c r="AL561" s="567">
        <f t="shared" si="162"/>
        <v>1</v>
      </c>
      <c r="AM561" s="567">
        <f t="shared" si="163"/>
        <v>1</v>
      </c>
      <c r="AN561" s="347">
        <f>IF(SUM(AK561:AM561)=0,0,(AK561*'Laminate Schedule'!$D$83*'Laminate Schedule'!$C$83+AL561*'Laminate Schedule'!$D$84*'Laminate Schedule'!$C$84+AM561*'Laminate Schedule'!$D$85*'Laminate Schedule'!$C$85)/(AK561*'Laminate Schedule'!$D$83+AL561*'Laminate Schedule'!$D$84+AM561*'Laminate Schedule'!$D$85))</f>
        <v>15.145101562499997</v>
      </c>
      <c r="AO561" s="347">
        <f>AK561*'Laminate Schedule'!$L$12+AL561*'Laminate Schedule'!$L$13+AM561*'Laminate Schedule'!$L$14</f>
        <v>0.88</v>
      </c>
    </row>
    <row r="562" spans="1:41" s="244" customFormat="1">
      <c r="A562" s="567">
        <v>-389</v>
      </c>
      <c r="B562" s="347">
        <f>IF(ABS(A562)&lt;$C$17,$C$15,$C$16)*IF(ABS(A562)&lt;OutlineParameters!$C$46/2,1,0)</f>
        <v>6</v>
      </c>
      <c r="C562" s="347">
        <f t="shared" si="153"/>
        <v>6</v>
      </c>
      <c r="D562" s="348">
        <f t="shared" si="144"/>
        <v>6</v>
      </c>
      <c r="E562" s="349">
        <f>FlexTests!$C$16*($C$36-ABS(A562))*IF(ABS(A562)&lt;$C$36,1,0)/1000</f>
        <v>42.2</v>
      </c>
      <c r="F562" s="349">
        <f>IF(NOT(ISNA(I562)),FlexTests!$C$17*(A563-A562)*I562/1000000*($C$36+A562)/1000*IF(ABS(A562)&lt;$C$31/2-FlexTests!$C$18,0,1),0)</f>
        <v>0</v>
      </c>
      <c r="G562" s="349">
        <f>SUM(F$52:$F561)</f>
        <v>0</v>
      </c>
      <c r="H562" s="348">
        <f>CHOOSE(FlexTests!$C$15,E562,G562)</f>
        <v>42.2</v>
      </c>
      <c r="I562" s="347">
        <f>IF(ISNA(OutlineParameters!T625*2),OutlineParameters!S625*2,OutlineParameters!T625*2)</f>
        <v>344.32507087979604</v>
      </c>
      <c r="J562" s="347">
        <f>IF(ISNA(RockerConcaveParameters!O621),RockerConcaveParameters!N621,RockerConcaveParameters!O621)</f>
        <v>2.6727672350622216</v>
      </c>
      <c r="K562" s="347">
        <f t="shared" si="154"/>
        <v>5.8280498579471169</v>
      </c>
      <c r="L562" s="347">
        <f t="shared" si="155"/>
        <v>82.603036596794027</v>
      </c>
      <c r="M562" s="347">
        <f t="shared" si="156"/>
        <v>0</v>
      </c>
      <c r="N562" s="347">
        <f t="shared" si="145"/>
        <v>3.8333333333333335</v>
      </c>
      <c r="O562" s="347">
        <f t="shared" si="146"/>
        <v>62.171499079278433</v>
      </c>
      <c r="P562" s="350">
        <f t="shared" si="157"/>
        <v>154.43591886735291</v>
      </c>
      <c r="Q562" s="347">
        <f>MIN(IF(H562&gt;0,P562/H562,NA()),FlexTests!$C$20)</f>
        <v>3.6596189305059927</v>
      </c>
      <c r="R562" s="347">
        <f t="shared" si="147"/>
        <v>2.7325249404088538E-4</v>
      </c>
      <c r="S562" s="347">
        <f>SUM(R562:$R$952)</f>
        <v>0.14284272723026822</v>
      </c>
      <c r="T562" s="347">
        <f t="shared" si="148"/>
        <v>1.4284272723026823E-4</v>
      </c>
      <c r="U562" s="350">
        <f>SUM(T562:$T$952)*1000</f>
        <v>30.069986517079258</v>
      </c>
      <c r="V562" s="347">
        <f>R562*IF(ABS(A562)&lt;FlexTests!$C$19,0,1)</f>
        <v>2.7325249404088538E-4</v>
      </c>
      <c r="W562" s="347">
        <f>SUM(V562:$V$951)</f>
        <v>2.5414493405987556E-2</v>
      </c>
      <c r="X562" s="347">
        <f t="shared" si="158"/>
        <v>2.5414493405987556E-2</v>
      </c>
      <c r="Y562" s="350">
        <f>SUM($X562:X$951)</f>
        <v>1.1219982355865168</v>
      </c>
      <c r="Z562" s="347"/>
      <c r="AA562" s="347">
        <f t="shared" si="149"/>
        <v>3.890922411687407</v>
      </c>
      <c r="AB562" s="347">
        <f t="shared" si="150"/>
        <v>2.109077588312593</v>
      </c>
      <c r="AC562" s="347">
        <f t="shared" si="159"/>
        <v>10.197087040323566</v>
      </c>
      <c r="AD562" s="347">
        <f t="shared" si="151"/>
        <v>16.102336395080766</v>
      </c>
      <c r="AE562" s="347">
        <f t="shared" si="152"/>
        <v>8.728284251653033</v>
      </c>
      <c r="AF562" s="347">
        <f>AD562/'Laminate Schedule'!$E$86/10</f>
        <v>0.10632042531131602</v>
      </c>
      <c r="AG562" s="347">
        <f>AE562/'Laminate Schedule'!$E$90/10</f>
        <v>4.7074884820200488E-2</v>
      </c>
      <c r="AH562" s="347">
        <f t="shared" si="160"/>
        <v>2065.9504252787765</v>
      </c>
      <c r="AK562" s="567">
        <f t="shared" si="161"/>
        <v>1</v>
      </c>
      <c r="AL562" s="567">
        <f t="shared" si="162"/>
        <v>1</v>
      </c>
      <c r="AM562" s="567">
        <f t="shared" si="163"/>
        <v>1</v>
      </c>
      <c r="AN562" s="347">
        <f>IF(SUM(AK562:AM562)=0,0,(AK562*'Laminate Schedule'!$D$83*'Laminate Schedule'!$C$83+AL562*'Laminate Schedule'!$D$84*'Laminate Schedule'!$C$84+AM562*'Laminate Schedule'!$D$85*'Laminate Schedule'!$C$85)/(AK562*'Laminate Schedule'!$D$83+AL562*'Laminate Schedule'!$D$84+AM562*'Laminate Schedule'!$D$85))</f>
        <v>15.145101562499997</v>
      </c>
      <c r="AO562" s="347">
        <f>AK562*'Laminate Schedule'!$L$12+AL562*'Laminate Schedule'!$L$13+AM562*'Laminate Schedule'!$L$14</f>
        <v>0.88</v>
      </c>
    </row>
    <row r="563" spans="1:41" s="244" customFormat="1">
      <c r="A563" s="567">
        <v>-388</v>
      </c>
      <c r="B563" s="347">
        <f>IF(ABS(A563)&lt;$C$17,$C$15,$C$16)*IF(ABS(A563)&lt;OutlineParameters!$C$46/2,1,0)</f>
        <v>6</v>
      </c>
      <c r="C563" s="347">
        <f t="shared" si="153"/>
        <v>6</v>
      </c>
      <c r="D563" s="348">
        <f t="shared" ref="D563:D626" si="164">CHOOSE($C$18,B563,C563)</f>
        <v>6</v>
      </c>
      <c r="E563" s="349">
        <f>FlexTests!$C$16*($C$36-ABS(A563))*IF(ABS(A563)&lt;$C$36,1,0)/1000</f>
        <v>42.4</v>
      </c>
      <c r="F563" s="349">
        <f>IF(NOT(ISNA(I563)),FlexTests!$C$17*(A564-A563)*I563/1000000*($C$36+A563)/1000*IF(ABS(A563)&lt;$C$31/2-FlexTests!$C$18,0,1),0)</f>
        <v>0</v>
      </c>
      <c r="G563" s="349">
        <f>SUM(F$52:$F562)</f>
        <v>0</v>
      </c>
      <c r="H563" s="348">
        <f>CHOOSE(FlexTests!$C$15,E563,G563)</f>
        <v>42.4</v>
      </c>
      <c r="I563" s="347">
        <f>IF(ISNA(OutlineParameters!T626*2),OutlineParameters!S626*2,OutlineParameters!T626*2)</f>
        <v>344.6671905807948</v>
      </c>
      <c r="J563" s="347">
        <f>IF(ISNA(RockerConcaveParameters!O622),RockerConcaveParameters!N622,RockerConcaveParameters!O622)</f>
        <v>2.6874357887003688</v>
      </c>
      <c r="K563" s="347">
        <f t="shared" si="154"/>
        <v>5.8980503050388124</v>
      </c>
      <c r="L563" s="347">
        <f t="shared" si="155"/>
        <v>82.685110568665635</v>
      </c>
      <c r="M563" s="347">
        <f t="shared" si="156"/>
        <v>0</v>
      </c>
      <c r="N563" s="347">
        <f t="shared" ref="N563:N626" si="165">$C$25*IF($C$24=2,1,0)*$C$42^3*$C$41/1000/6*IF(ABS(A563)&lt;$C$36,1,0)</f>
        <v>3.8333333333333335</v>
      </c>
      <c r="O563" s="347">
        <f t="shared" ref="O563:O626" si="166">IF(I563&gt;$C$21,($C$21/I563*$C$20+(1-$C$21/I563)*$C$22)*(I563*D563^3/12+4/45*D563*J563^2*I563)/1000,0)</f>
        <v>62.350844152309577</v>
      </c>
      <c r="P563" s="350">
        <f t="shared" si="157"/>
        <v>154.76733835934735</v>
      </c>
      <c r="Q563" s="347">
        <f>MIN(IF(H563&gt;0,P563/H563,NA()),FlexTests!$C$20)</f>
        <v>3.6501730745129093</v>
      </c>
      <c r="R563" s="347">
        <f t="shared" ref="R563:R626" si="167">IF(P563=0,NA(),H563/P563*(A564-A563)/1000)</f>
        <v>2.7395961221193414E-4</v>
      </c>
      <c r="S563" s="347">
        <f>SUM(R563:$R$952)</f>
        <v>0.1425694747362273</v>
      </c>
      <c r="T563" s="347">
        <f t="shared" ref="T563:T626" si="168">S563*(A564-A563)/1000</f>
        <v>1.425694747362273E-4</v>
      </c>
      <c r="U563" s="350">
        <f>SUM(T563:$T$952)*1000</f>
        <v>29.927143789848984</v>
      </c>
      <c r="V563" s="347">
        <f>R563*IF(ABS(A563)&lt;FlexTests!$C$19,0,1)</f>
        <v>2.7395961221193414E-4</v>
      </c>
      <c r="W563" s="347">
        <f>SUM(V563:$V$951)</f>
        <v>2.514124091194667E-2</v>
      </c>
      <c r="X563" s="347">
        <f t="shared" si="158"/>
        <v>2.514124091194667E-2</v>
      </c>
      <c r="Y563" s="350">
        <f>SUM($X563:X$951)</f>
        <v>1.0965837421805291</v>
      </c>
      <c r="Z563" s="347"/>
      <c r="AA563" s="347">
        <f t="shared" ref="AA563:AA626" si="169">(D563/2+1/3*J563)*IF(ABS(A563)&lt;$C$36,1,0)</f>
        <v>3.8958119295667895</v>
      </c>
      <c r="AB563" s="347">
        <f t="shared" ref="AB563:AB626" si="170">(D563/2-1/3*J563)*IF(ABS(A563)&lt;$C$36,1,0)</f>
        <v>2.1041880704332105</v>
      </c>
      <c r="AC563" s="347">
        <f t="shared" si="159"/>
        <v>10.218969989779319</v>
      </c>
      <c r="AD563" s="347">
        <f t="shared" ref="AD563:AD626" si="171">IF(ABS(A563)&lt;$C$36,H563/(AC563)*AA563,NA())</f>
        <v>16.164293072476184</v>
      </c>
      <c r="AE563" s="347">
        <f t="shared" ref="AE563:AE626" si="172">IF(ABS(A563)&lt;$C$36,H563/(AC563)*AB563,NA())</f>
        <v>8.73058383336096</v>
      </c>
      <c r="AF563" s="347">
        <f>AD563/'Laminate Schedule'!$E$86/10</f>
        <v>0.10672951254747445</v>
      </c>
      <c r="AG563" s="347">
        <f>AE563/'Laminate Schedule'!$E$90/10</f>
        <v>4.7087287320040569E-2</v>
      </c>
      <c r="AH563" s="347">
        <f t="shared" si="160"/>
        <v>2068.0031434847688</v>
      </c>
      <c r="AK563" s="567">
        <f t="shared" si="161"/>
        <v>1</v>
      </c>
      <c r="AL563" s="567">
        <f t="shared" si="162"/>
        <v>1</v>
      </c>
      <c r="AM563" s="567">
        <f t="shared" si="163"/>
        <v>1</v>
      </c>
      <c r="AN563" s="347">
        <f>IF(SUM(AK563:AM563)=0,0,(AK563*'Laminate Schedule'!$D$83*'Laminate Schedule'!$C$83+AL563*'Laminate Schedule'!$D$84*'Laminate Schedule'!$C$84+AM563*'Laminate Schedule'!$D$85*'Laminate Schedule'!$C$85)/(AK563*'Laminate Schedule'!$D$83+AL563*'Laminate Schedule'!$D$84+AM563*'Laminate Schedule'!$D$85))</f>
        <v>15.145101562499997</v>
      </c>
      <c r="AO563" s="347">
        <f>AK563*'Laminate Schedule'!$L$12+AL563*'Laminate Schedule'!$L$13+AM563*'Laminate Schedule'!$L$14</f>
        <v>0.88</v>
      </c>
    </row>
    <row r="564" spans="1:41" s="244" customFormat="1">
      <c r="A564" s="567">
        <v>-387</v>
      </c>
      <c r="B564" s="347">
        <f>IF(ABS(A564)&lt;$C$17,$C$15,$C$16)*IF(ABS(A564)&lt;OutlineParameters!$C$46/2,1,0)</f>
        <v>6</v>
      </c>
      <c r="C564" s="347">
        <f t="shared" ref="C564:C627" si="173">$C$16*IF(ABS(A564)=$C$36,1,0)+(C563+$C$35)*IF(ABS(A564)&lt;$C$36,1,0)*IF(ABS(A564)&lt;$C$17,0,1)+$C$15*IF(ABS(A564)&lt;$C$17,1,0)</f>
        <v>6</v>
      </c>
      <c r="D564" s="348">
        <f t="shared" si="164"/>
        <v>6</v>
      </c>
      <c r="E564" s="349">
        <f>FlexTests!$C$16*($C$36-ABS(A564))*IF(ABS(A564)&lt;$C$36,1,0)/1000</f>
        <v>42.6</v>
      </c>
      <c r="F564" s="349">
        <f>IF(NOT(ISNA(I564)),FlexTests!$C$17*(A565-A564)*I564/1000000*($C$36+A564)/1000*IF(ABS(A564)&lt;$C$31/2-FlexTests!$C$18,0,1),0)</f>
        <v>0</v>
      </c>
      <c r="G564" s="349">
        <f>SUM(F$52:$F563)</f>
        <v>0</v>
      </c>
      <c r="H564" s="348">
        <f>CHOOSE(FlexTests!$C$15,E564,G564)</f>
        <v>42.6</v>
      </c>
      <c r="I564" s="347">
        <f>IF(ISNA(OutlineParameters!T627*2),OutlineParameters!S627*2,OutlineParameters!T627*2)</f>
        <v>345.00764386866388</v>
      </c>
      <c r="J564" s="347">
        <f>IF(ISNA(RockerConcaveParameters!O623),RockerConcaveParameters!N623,RockerConcaveParameters!O623)</f>
        <v>2.7020939127725563</v>
      </c>
      <c r="K564" s="347">
        <f t="shared" ref="K564:K627" si="174">0.001*AN564*(4/45*2*J564^2*AO564*I564)</f>
        <v>5.9684550970545907</v>
      </c>
      <c r="L564" s="347">
        <f t="shared" ref="L564:L627" si="175">AN564*0.001*I564*AO564*D564^2/2*IF(ABS(A564)&lt;$C$36,1,0)</f>
        <v>82.766784770679138</v>
      </c>
      <c r="M564" s="347">
        <f t="shared" ref="M564:M627" si="176">AN564*2*AO564*D564^3/6/1000*IF($C$24=1,1,0)</f>
        <v>0</v>
      </c>
      <c r="N564" s="347">
        <f t="shared" si="165"/>
        <v>3.8333333333333335</v>
      </c>
      <c r="O564" s="347">
        <f t="shared" si="166"/>
        <v>62.530696538166026</v>
      </c>
      <c r="P564" s="350">
        <f t="shared" ref="P564:P627" si="177">SUM(K564:O564)</f>
        <v>155.09926973923308</v>
      </c>
      <c r="Q564" s="347">
        <f>MIN(IF(H564&gt;0,P564/H564,NA()),FlexTests!$C$20)</f>
        <v>3.640827928151011</v>
      </c>
      <c r="R564" s="347">
        <f t="shared" si="167"/>
        <v>2.7466280190501847E-4</v>
      </c>
      <c r="S564" s="347">
        <f>SUM(R564:$R$952)</f>
        <v>0.14229551512401536</v>
      </c>
      <c r="T564" s="347">
        <f t="shared" si="168"/>
        <v>1.4229551512401538E-4</v>
      </c>
      <c r="U564" s="350">
        <f>SUM(T564:$T$952)*1000</f>
        <v>29.78457431511276</v>
      </c>
      <c r="V564" s="347">
        <f>R564*IF(ABS(A564)&lt;FlexTests!$C$19,0,1)</f>
        <v>2.7466280190501847E-4</v>
      </c>
      <c r="W564" s="347">
        <f>SUM(V564:$V$951)</f>
        <v>2.4867281299734732E-2</v>
      </c>
      <c r="X564" s="347">
        <f t="shared" ref="X564:X627" si="178">W564*(A565-A564)</f>
        <v>2.4867281299734732E-2</v>
      </c>
      <c r="Y564" s="350">
        <f>SUM($X564:X$951)</f>
        <v>1.0714425012685822</v>
      </c>
      <c r="Z564" s="347"/>
      <c r="AA564" s="347">
        <f t="shared" si="169"/>
        <v>3.9006979709241856</v>
      </c>
      <c r="AB564" s="347">
        <f t="shared" si="170"/>
        <v>2.0993020290758144</v>
      </c>
      <c r="AC564" s="347">
        <f t="shared" ref="AC564:AC627" si="179">P564/AN564</f>
        <v>10.240886738142869</v>
      </c>
      <c r="AD564" s="347">
        <f t="shared" si="171"/>
        <v>16.226107934819744</v>
      </c>
      <c r="AE564" s="347">
        <f t="shared" si="172"/>
        <v>8.7326682469341907</v>
      </c>
      <c r="AF564" s="347">
        <f>AD564/'Laminate Schedule'!$E$86/10</f>
        <v>0.1071376634079257</v>
      </c>
      <c r="AG564" s="347">
        <f>AE564/'Laminate Schedule'!$E$90/10</f>
        <v>4.7098529338064785E-2</v>
      </c>
      <c r="AH564" s="347">
        <f t="shared" ref="AH564:AH627" si="180">IF(D564&lt;&gt;0,(-A563+A564)*I564*D564,0)</f>
        <v>2070.0458632119835</v>
      </c>
      <c r="AK564" s="567">
        <f t="shared" si="161"/>
        <v>1</v>
      </c>
      <c r="AL564" s="567">
        <f t="shared" si="162"/>
        <v>1</v>
      </c>
      <c r="AM564" s="567">
        <f t="shared" si="163"/>
        <v>1</v>
      </c>
      <c r="AN564" s="347">
        <f>IF(SUM(AK564:AM564)=0,0,(AK564*'Laminate Schedule'!$D$83*'Laminate Schedule'!$C$83+AL564*'Laminate Schedule'!$D$84*'Laminate Schedule'!$C$84+AM564*'Laminate Schedule'!$D$85*'Laminate Schedule'!$C$85)/(AK564*'Laminate Schedule'!$D$83+AL564*'Laminate Schedule'!$D$84+AM564*'Laminate Schedule'!$D$85))</f>
        <v>15.145101562499997</v>
      </c>
      <c r="AO564" s="347">
        <f>AK564*'Laminate Schedule'!$L$12+AL564*'Laminate Schedule'!$L$13+AM564*'Laminate Schedule'!$L$14</f>
        <v>0.88</v>
      </c>
    </row>
    <row r="565" spans="1:41" s="244" customFormat="1">
      <c r="A565" s="567">
        <v>-386</v>
      </c>
      <c r="B565" s="347">
        <f>IF(ABS(A565)&lt;$C$17,$C$15,$C$16)*IF(ABS(A565)&lt;OutlineParameters!$C$46/2,1,0)</f>
        <v>6</v>
      </c>
      <c r="C565" s="347">
        <f t="shared" si="173"/>
        <v>6</v>
      </c>
      <c r="D565" s="348">
        <f t="shared" si="164"/>
        <v>6</v>
      </c>
      <c r="E565" s="349">
        <f>FlexTests!$C$16*($C$36-ABS(A565))*IF(ABS(A565)&lt;$C$36,1,0)/1000</f>
        <v>42.8</v>
      </c>
      <c r="F565" s="349">
        <f>IF(NOT(ISNA(I565)),FlexTests!$C$17*(A566-A565)*I565/1000000*($C$36+A565)/1000*IF(ABS(A565)&lt;$C$31/2-FlexTests!$C$18,0,1),0)</f>
        <v>0</v>
      </c>
      <c r="G565" s="349">
        <f>SUM(F$52:$F564)</f>
        <v>0</v>
      </c>
      <c r="H565" s="348">
        <f>CHOOSE(FlexTests!$C$15,E565,G565)</f>
        <v>42.8</v>
      </c>
      <c r="I565" s="347">
        <f>IF(ISNA(OutlineParameters!T628*2),OutlineParameters!S628*2,OutlineParameters!T628*2)</f>
        <v>345.34640877570138</v>
      </c>
      <c r="J565" s="347">
        <f>IF(ISNA(RockerConcaveParameters!O624),RockerConcaveParameters!N624,RockerConcaveParameters!O624)</f>
        <v>2.7167408745571309</v>
      </c>
      <c r="K565" s="347">
        <f t="shared" si="174"/>
        <v>6.0392598108608775</v>
      </c>
      <c r="L565" s="347">
        <f t="shared" si="175"/>
        <v>82.848053932817777</v>
      </c>
      <c r="M565" s="347">
        <f t="shared" si="176"/>
        <v>0</v>
      </c>
      <c r="N565" s="347">
        <f t="shared" si="165"/>
        <v>3.8333333333333335</v>
      </c>
      <c r="O565" s="347">
        <f t="shared" si="166"/>
        <v>62.711044857683632</v>
      </c>
      <c r="P565" s="350">
        <f t="shared" si="177"/>
        <v>155.43169193469561</v>
      </c>
      <c r="Q565" s="347">
        <f>MIN(IF(H565&gt;0,P565/H565,NA()),FlexTests!$C$20)</f>
        <v>3.6315815872592432</v>
      </c>
      <c r="R565" s="347">
        <f t="shared" si="167"/>
        <v>2.7536211867257006E-4</v>
      </c>
      <c r="S565" s="347">
        <f>SUM(R565:$R$952)</f>
        <v>0.1420208523221104</v>
      </c>
      <c r="T565" s="347">
        <f t="shared" si="168"/>
        <v>1.420208523221104E-4</v>
      </c>
      <c r="U565" s="350">
        <f>SUM(T565:$T$952)*1000</f>
        <v>29.642278799988741</v>
      </c>
      <c r="V565" s="347">
        <f>R565*IF(ABS(A565)&lt;FlexTests!$C$19,0,1)</f>
        <v>2.7536211867257006E-4</v>
      </c>
      <c r="W565" s="347">
        <f>SUM(V565:$V$951)</f>
        <v>2.4592618497829715E-2</v>
      </c>
      <c r="X565" s="347">
        <f t="shared" si="178"/>
        <v>2.4592618497829715E-2</v>
      </c>
      <c r="Y565" s="350">
        <f>SUM($X565:X$951)</f>
        <v>1.0465752199688476</v>
      </c>
      <c r="Z565" s="347"/>
      <c r="AA565" s="347">
        <f t="shared" si="169"/>
        <v>3.9055802915190436</v>
      </c>
      <c r="AB565" s="347">
        <f t="shared" si="170"/>
        <v>2.0944197084809564</v>
      </c>
      <c r="AC565" s="347">
        <f t="shared" si="179"/>
        <v>10.262835894052502</v>
      </c>
      <c r="AD565" s="347">
        <f t="shared" si="171"/>
        <v>16.287782266292165</v>
      </c>
      <c r="AE565" s="347">
        <f t="shared" si="172"/>
        <v>8.7345412562753335</v>
      </c>
      <c r="AF565" s="347">
        <f>AD565/'Laminate Schedule'!$E$86/10</f>
        <v>0.10754488637185175</v>
      </c>
      <c r="AG565" s="347">
        <f>AE565/'Laminate Schedule'!$E$90/10</f>
        <v>4.7108631174400457E-2</v>
      </c>
      <c r="AH565" s="347">
        <f t="shared" si="180"/>
        <v>2072.0784526542084</v>
      </c>
      <c r="AK565" s="567">
        <f t="shared" si="161"/>
        <v>1</v>
      </c>
      <c r="AL565" s="567">
        <f t="shared" si="162"/>
        <v>1</v>
      </c>
      <c r="AM565" s="567">
        <f t="shared" si="163"/>
        <v>1</v>
      </c>
      <c r="AN565" s="347">
        <f>IF(SUM(AK565:AM565)=0,0,(AK565*'Laminate Schedule'!$D$83*'Laminate Schedule'!$C$83+AL565*'Laminate Schedule'!$D$84*'Laminate Schedule'!$C$84+AM565*'Laminate Schedule'!$D$85*'Laminate Schedule'!$C$85)/(AK565*'Laminate Schedule'!$D$83+AL565*'Laminate Schedule'!$D$84+AM565*'Laminate Schedule'!$D$85))</f>
        <v>15.145101562499997</v>
      </c>
      <c r="AO565" s="347">
        <f>AK565*'Laminate Schedule'!$L$12+AL565*'Laminate Schedule'!$L$13+AM565*'Laminate Schedule'!$L$14</f>
        <v>0.88</v>
      </c>
    </row>
    <row r="566" spans="1:41" s="244" customFormat="1">
      <c r="A566" s="567">
        <v>-385</v>
      </c>
      <c r="B566" s="347">
        <f>IF(ABS(A566)&lt;$C$17,$C$15,$C$16)*IF(ABS(A566)&lt;OutlineParameters!$C$46/2,1,0)</f>
        <v>6</v>
      </c>
      <c r="C566" s="347">
        <f t="shared" si="173"/>
        <v>6</v>
      </c>
      <c r="D566" s="348">
        <f t="shared" si="164"/>
        <v>6</v>
      </c>
      <c r="E566" s="349">
        <f>FlexTests!$C$16*($C$36-ABS(A566))*IF(ABS(A566)&lt;$C$36,1,0)/1000</f>
        <v>43</v>
      </c>
      <c r="F566" s="349">
        <f>IF(NOT(ISNA(I566)),FlexTests!$C$17*(A567-A566)*I566/1000000*($C$36+A566)/1000*IF(ABS(A566)&lt;$C$31/2-FlexTests!$C$18,0,1),0)</f>
        <v>0</v>
      </c>
      <c r="G566" s="349">
        <f>SUM(F$52:$F565)</f>
        <v>0</v>
      </c>
      <c r="H566" s="348">
        <f>CHOOSE(FlexTests!$C$15,E566,G566)</f>
        <v>43</v>
      </c>
      <c r="I566" s="347">
        <f>IF(ISNA(OutlineParameters!T629*2),OutlineParameters!S629*2,OutlineParameters!T629*2)</f>
        <v>345.68354821783964</v>
      </c>
      <c r="J566" s="347">
        <f>IF(ISNA(RockerConcaveParameters!O625),RockerConcaveParameters!N625,RockerConcaveParameters!O625)</f>
        <v>2.7313771755475238</v>
      </c>
      <c r="K566" s="347">
        <f t="shared" si="174"/>
        <v>6.1104669351375795</v>
      </c>
      <c r="L566" s="347">
        <f t="shared" si="175"/>
        <v>82.928933148513607</v>
      </c>
      <c r="M566" s="347">
        <f t="shared" si="176"/>
        <v>0</v>
      </c>
      <c r="N566" s="347">
        <f t="shared" si="165"/>
        <v>3.8333333333333335</v>
      </c>
      <c r="O566" s="347">
        <f t="shared" si="166"/>
        <v>62.891902742316461</v>
      </c>
      <c r="P566" s="350">
        <f t="shared" si="177"/>
        <v>155.76463615930098</v>
      </c>
      <c r="Q566" s="347">
        <f>MIN(IF(H566&gt;0,P566/H566,NA()),FlexTests!$C$20)</f>
        <v>3.6224333990535111</v>
      </c>
      <c r="R566" s="347">
        <f t="shared" si="167"/>
        <v>2.7605752538094569E-4</v>
      </c>
      <c r="S566" s="347">
        <f>SUM(R566:$R$952)</f>
        <v>0.1417454902034378</v>
      </c>
      <c r="T566" s="347">
        <f t="shared" si="168"/>
        <v>1.417454902034378E-4</v>
      </c>
      <c r="U566" s="350">
        <f>SUM(T566:$T$952)*1000</f>
        <v>29.500257947666633</v>
      </c>
      <c r="V566" s="347">
        <f>R566*IF(ABS(A566)&lt;FlexTests!$C$19,0,1)</f>
        <v>2.7605752538094569E-4</v>
      </c>
      <c r="W566" s="347">
        <f>SUM(V566:$V$951)</f>
        <v>2.4317256379157142E-2</v>
      </c>
      <c r="X566" s="347">
        <f t="shared" si="178"/>
        <v>2.4317256379157142E-2</v>
      </c>
      <c r="Y566" s="350">
        <f>SUM($X566:X$951)</f>
        <v>1.021982601471018</v>
      </c>
      <c r="Z566" s="347"/>
      <c r="AA566" s="347">
        <f t="shared" si="169"/>
        <v>3.9104590585158414</v>
      </c>
      <c r="AB566" s="347">
        <f t="shared" si="170"/>
        <v>2.0895409414841586</v>
      </c>
      <c r="AC566" s="347">
        <f t="shared" si="179"/>
        <v>10.284819518475976</v>
      </c>
      <c r="AD566" s="347">
        <f t="shared" si="171"/>
        <v>16.349313589228444</v>
      </c>
      <c r="AE566" s="347">
        <f t="shared" si="172"/>
        <v>8.7362019646926203</v>
      </c>
      <c r="AF566" s="347">
        <f>AD566/'Laminate Schedule'!$E$86/10</f>
        <v>0.10795116507973861</v>
      </c>
      <c r="AG566" s="347">
        <f>AE566/'Laminate Schedule'!$E$90/10</f>
        <v>4.7117587992855231E-2</v>
      </c>
      <c r="AH566" s="347">
        <f t="shared" si="180"/>
        <v>2074.1012893070379</v>
      </c>
      <c r="AK566" s="567">
        <f t="shared" si="161"/>
        <v>1</v>
      </c>
      <c r="AL566" s="567">
        <f t="shared" si="162"/>
        <v>1</v>
      </c>
      <c r="AM566" s="567">
        <f t="shared" si="163"/>
        <v>1</v>
      </c>
      <c r="AN566" s="347">
        <f>IF(SUM(AK566:AM566)=0,0,(AK566*'Laminate Schedule'!$D$83*'Laminate Schedule'!$C$83+AL566*'Laminate Schedule'!$D$84*'Laminate Schedule'!$C$84+AM566*'Laminate Schedule'!$D$85*'Laminate Schedule'!$C$85)/(AK566*'Laminate Schedule'!$D$83+AL566*'Laminate Schedule'!$D$84+AM566*'Laminate Schedule'!$D$85))</f>
        <v>15.145101562499997</v>
      </c>
      <c r="AO566" s="347">
        <f>AK566*'Laminate Schedule'!$L$12+AL566*'Laminate Schedule'!$L$13+AM566*'Laminate Schedule'!$L$14</f>
        <v>0.88</v>
      </c>
    </row>
    <row r="567" spans="1:41" s="244" customFormat="1">
      <c r="A567" s="567">
        <v>-384</v>
      </c>
      <c r="B567" s="347">
        <f>IF(ABS(A567)&lt;$C$17,$C$15,$C$16)*IF(ABS(A567)&lt;OutlineParameters!$C$46/2,1,0)</f>
        <v>6</v>
      </c>
      <c r="C567" s="347">
        <f t="shared" si="173"/>
        <v>6</v>
      </c>
      <c r="D567" s="348">
        <f t="shared" si="164"/>
        <v>6</v>
      </c>
      <c r="E567" s="349">
        <f>FlexTests!$C$16*($C$36-ABS(A567))*IF(ABS(A567)&lt;$C$36,1,0)/1000</f>
        <v>43.2</v>
      </c>
      <c r="F567" s="349">
        <f>IF(NOT(ISNA(I567)),FlexTests!$C$17*(A568-A567)*I567/1000000*($C$36+A567)/1000*IF(ABS(A567)&lt;$C$31/2-FlexTests!$C$18,0,1),0)</f>
        <v>0</v>
      </c>
      <c r="G567" s="349">
        <f>SUM(F$52:$F566)</f>
        <v>0</v>
      </c>
      <c r="H567" s="348">
        <f>CHOOSE(FlexTests!$C$15,E567,G567)</f>
        <v>43.2</v>
      </c>
      <c r="I567" s="347">
        <f>IF(ISNA(OutlineParameters!T630*2),OutlineParameters!S630*2,OutlineParameters!T630*2)</f>
        <v>346.01901189592246</v>
      </c>
      <c r="J567" s="347">
        <f>IF(ISNA(RockerConcaveParameters!O626),RockerConcaveParameters!N626,RockerConcaveParameters!O626)</f>
        <v>2.7460016741036157</v>
      </c>
      <c r="K567" s="347">
        <f t="shared" si="174"/>
        <v>6.1820696306797682</v>
      </c>
      <c r="L567" s="347">
        <f t="shared" si="175"/>
        <v>83.009410351079111</v>
      </c>
      <c r="M567" s="347">
        <f t="shared" si="176"/>
        <v>0</v>
      </c>
      <c r="N567" s="347">
        <f t="shared" si="165"/>
        <v>3.8333333333333335</v>
      </c>
      <c r="O567" s="347">
        <f t="shared" si="166"/>
        <v>63.073250264251584</v>
      </c>
      <c r="P567" s="350">
        <f t="shared" si="177"/>
        <v>156.09806357934377</v>
      </c>
      <c r="Q567" s="347">
        <f>MIN(IF(H567&gt;0,P567/H567,NA()),FlexTests!$C$20)</f>
        <v>3.6133811013736983</v>
      </c>
      <c r="R567" s="347">
        <f t="shared" si="167"/>
        <v>2.7674910892178805E-4</v>
      </c>
      <c r="S567" s="347">
        <f>SUM(R567:$R$952)</f>
        <v>0.14146943267805687</v>
      </c>
      <c r="T567" s="347">
        <f t="shared" si="168"/>
        <v>1.4146943267805687E-4</v>
      </c>
      <c r="U567" s="350">
        <f>SUM(T567:$T$952)*1000</f>
        <v>29.358512457463192</v>
      </c>
      <c r="V567" s="347">
        <f>R567*IF(ABS(A567)&lt;FlexTests!$C$19,0,1)</f>
        <v>2.7674910892178805E-4</v>
      </c>
      <c r="W567" s="347">
        <f>SUM(V567:$V$951)</f>
        <v>2.4041198853776199E-2</v>
      </c>
      <c r="X567" s="347">
        <f t="shared" si="178"/>
        <v>2.4041198853776199E-2</v>
      </c>
      <c r="Y567" s="350">
        <f>SUM($X567:X$951)</f>
        <v>0.997665345091861</v>
      </c>
      <c r="Z567" s="347"/>
      <c r="AA567" s="347">
        <f t="shared" si="169"/>
        <v>3.9153338913678719</v>
      </c>
      <c r="AB567" s="347">
        <f t="shared" si="170"/>
        <v>2.0846661086321281</v>
      </c>
      <c r="AC567" s="347">
        <f t="shared" si="179"/>
        <v>10.306835047303355</v>
      </c>
      <c r="AD567" s="347">
        <f t="shared" si="171"/>
        <v>16.410704482104421</v>
      </c>
      <c r="AE567" s="347">
        <f t="shared" si="172"/>
        <v>8.7376556896067044</v>
      </c>
      <c r="AF567" s="347">
        <f>AD567/'Laminate Schedule'!$E$86/10</f>
        <v>0.10835651655673355</v>
      </c>
      <c r="AG567" s="347">
        <f>AE567/'Laminate Schedule'!$E$90/10</f>
        <v>4.7125428472257327E-2</v>
      </c>
      <c r="AH567" s="347">
        <f t="shared" si="180"/>
        <v>2076.1140713755349</v>
      </c>
      <c r="AK567" s="567">
        <f t="shared" si="161"/>
        <v>1</v>
      </c>
      <c r="AL567" s="567">
        <f t="shared" si="162"/>
        <v>1</v>
      </c>
      <c r="AM567" s="567">
        <f t="shared" si="163"/>
        <v>1</v>
      </c>
      <c r="AN567" s="347">
        <f>IF(SUM(AK567:AM567)=0,0,(AK567*'Laminate Schedule'!$D$83*'Laminate Schedule'!$C$83+AL567*'Laminate Schedule'!$D$84*'Laminate Schedule'!$C$84+AM567*'Laminate Schedule'!$D$85*'Laminate Schedule'!$C$85)/(AK567*'Laminate Schedule'!$D$83+AL567*'Laminate Schedule'!$D$84+AM567*'Laminate Schedule'!$D$85))</f>
        <v>15.145101562499997</v>
      </c>
      <c r="AO567" s="347">
        <f>AK567*'Laminate Schedule'!$L$12+AL567*'Laminate Schedule'!$L$13+AM567*'Laminate Schedule'!$L$14</f>
        <v>0.88</v>
      </c>
    </row>
    <row r="568" spans="1:41" s="244" customFormat="1">
      <c r="A568" s="567">
        <v>-383</v>
      </c>
      <c r="B568" s="347">
        <f>IF(ABS(A568)&lt;$C$17,$C$15,$C$16)*IF(ABS(A568)&lt;OutlineParameters!$C$46/2,1,0)</f>
        <v>6</v>
      </c>
      <c r="C568" s="347">
        <f t="shared" si="173"/>
        <v>6</v>
      </c>
      <c r="D568" s="348">
        <f t="shared" si="164"/>
        <v>6</v>
      </c>
      <c r="E568" s="349">
        <f>FlexTests!$C$16*($C$36-ABS(A568))*IF(ABS(A568)&lt;$C$36,1,0)/1000</f>
        <v>43.4</v>
      </c>
      <c r="F568" s="349">
        <f>IF(NOT(ISNA(I568)),FlexTests!$C$17*(A569-A568)*I568/1000000*($C$36+A568)/1000*IF(ABS(A568)&lt;$C$31/2-FlexTests!$C$18,0,1),0)</f>
        <v>0</v>
      </c>
      <c r="G568" s="349">
        <f>SUM(F$52:$F567)</f>
        <v>0</v>
      </c>
      <c r="H568" s="348">
        <f>CHOOSE(FlexTests!$C$15,E568,G568)</f>
        <v>43.4</v>
      </c>
      <c r="I568" s="347">
        <f>IF(ISNA(OutlineParameters!T631*2),OutlineParameters!S631*2,OutlineParameters!T631*2)</f>
        <v>346.35286283725196</v>
      </c>
      <c r="J568" s="347">
        <f>IF(ISNA(RockerConcaveParameters!O627),RockerConcaveParameters!N627,RockerConcaveParameters!O627)</f>
        <v>2.760614885068057</v>
      </c>
      <c r="K568" s="347">
        <f t="shared" si="174"/>
        <v>6.2540704313115656</v>
      </c>
      <c r="L568" s="347">
        <f t="shared" si="175"/>
        <v>83.089500660663745</v>
      </c>
      <c r="M568" s="347">
        <f t="shared" si="176"/>
        <v>0</v>
      </c>
      <c r="N568" s="347">
        <f t="shared" si="165"/>
        <v>3.8333333333333335</v>
      </c>
      <c r="O568" s="347">
        <f t="shared" si="166"/>
        <v>63.255101154750506</v>
      </c>
      <c r="P568" s="350">
        <f t="shared" si="177"/>
        <v>156.43200558005913</v>
      </c>
      <c r="Q568" s="347">
        <f>MIN(IF(H568&gt;0,P568/H568,NA()),FlexTests!$C$20)</f>
        <v>3.6044240917064316</v>
      </c>
      <c r="R568" s="347">
        <f t="shared" si="167"/>
        <v>2.7743683167054102E-4</v>
      </c>
      <c r="S568" s="347">
        <f>SUM(R568:$R$952)</f>
        <v>0.14119268356913509</v>
      </c>
      <c r="T568" s="347">
        <f t="shared" si="168"/>
        <v>1.4119268356913508E-4</v>
      </c>
      <c r="U568" s="350">
        <f>SUM(T568:$T$952)*1000</f>
        <v>29.217043024785134</v>
      </c>
      <c r="V568" s="347">
        <f>R568*IF(ABS(A568)&lt;FlexTests!$C$19,0,1)</f>
        <v>2.7743683167054102E-4</v>
      </c>
      <c r="W568" s="347">
        <f>SUM(V568:$V$951)</f>
        <v>2.3764449744854411E-2</v>
      </c>
      <c r="X568" s="347">
        <f t="shared" si="178"/>
        <v>2.3764449744854411E-2</v>
      </c>
      <c r="Y568" s="350">
        <f>SUM($X568:X$951)</f>
        <v>0.97362414623808469</v>
      </c>
      <c r="Z568" s="347"/>
      <c r="AA568" s="347">
        <f t="shared" si="169"/>
        <v>3.9202049616893522</v>
      </c>
      <c r="AB568" s="347">
        <f t="shared" si="170"/>
        <v>2.0797950383106478</v>
      </c>
      <c r="AC568" s="347">
        <f t="shared" si="179"/>
        <v>10.328884552837357</v>
      </c>
      <c r="AD568" s="347">
        <f t="shared" si="171"/>
        <v>16.471952461757457</v>
      </c>
      <c r="AE568" s="347">
        <f t="shared" si="172"/>
        <v>8.7389014952138986</v>
      </c>
      <c r="AF568" s="347">
        <f>AD568/'Laminate Schedule'!$E$86/10</f>
        <v>0.10876092440702285</v>
      </c>
      <c r="AG568" s="347">
        <f>AE568/'Laminate Schedule'!$E$90/10</f>
        <v>4.7132147565469254E-2</v>
      </c>
      <c r="AH568" s="347">
        <f t="shared" si="180"/>
        <v>2078.1171770235119</v>
      </c>
      <c r="AK568" s="567">
        <f t="shared" si="161"/>
        <v>1</v>
      </c>
      <c r="AL568" s="567">
        <f t="shared" si="162"/>
        <v>1</v>
      </c>
      <c r="AM568" s="567">
        <f t="shared" si="163"/>
        <v>1</v>
      </c>
      <c r="AN568" s="347">
        <f>IF(SUM(AK568:AM568)=0,0,(AK568*'Laminate Schedule'!$D$83*'Laminate Schedule'!$C$83+AL568*'Laminate Schedule'!$D$84*'Laminate Schedule'!$C$84+AM568*'Laminate Schedule'!$D$85*'Laminate Schedule'!$C$85)/(AK568*'Laminate Schedule'!$D$83+AL568*'Laminate Schedule'!$D$84+AM568*'Laminate Schedule'!$D$85))</f>
        <v>15.145101562499997</v>
      </c>
      <c r="AO568" s="347">
        <f>AK568*'Laminate Schedule'!$L$12+AL568*'Laminate Schedule'!$L$13+AM568*'Laminate Schedule'!$L$14</f>
        <v>0.88</v>
      </c>
    </row>
    <row r="569" spans="1:41" s="244" customFormat="1">
      <c r="A569" s="567">
        <v>-382</v>
      </c>
      <c r="B569" s="347">
        <f>IF(ABS(A569)&lt;$C$17,$C$15,$C$16)*IF(ABS(A569)&lt;OutlineParameters!$C$46/2,1,0)</f>
        <v>6</v>
      </c>
      <c r="C569" s="347">
        <f t="shared" si="173"/>
        <v>6</v>
      </c>
      <c r="D569" s="348">
        <f t="shared" si="164"/>
        <v>6</v>
      </c>
      <c r="E569" s="349">
        <f>FlexTests!$C$16*($C$36-ABS(A569))*IF(ABS(A569)&lt;$C$36,1,0)/1000</f>
        <v>43.6</v>
      </c>
      <c r="F569" s="349">
        <f>IF(NOT(ISNA(I569)),FlexTests!$C$17*(A570-A569)*I569/1000000*($C$36+A569)/1000*IF(ABS(A569)&lt;$C$31/2-FlexTests!$C$18,0,1),0)</f>
        <v>0</v>
      </c>
      <c r="G569" s="349">
        <f>SUM(F$52:$F568)</f>
        <v>0</v>
      </c>
      <c r="H569" s="348">
        <f>CHOOSE(FlexTests!$C$15,E569,G569)</f>
        <v>43.6</v>
      </c>
      <c r="I569" s="347">
        <f>IF(ISNA(OutlineParameters!T632*2),OutlineParameters!S632*2,OutlineParameters!T632*2)</f>
        <v>346.68505063172961</v>
      </c>
      <c r="J569" s="347">
        <f>IF(ISNA(RockerConcaveParameters!O628),RockerConcaveParameters!N628,RockerConcaveParameters!O628)</f>
        <v>2.7752156627133391</v>
      </c>
      <c r="K569" s="347">
        <f t="shared" si="174"/>
        <v>6.3264623252275234</v>
      </c>
      <c r="L569" s="347">
        <f t="shared" si="175"/>
        <v>83.169191983965092</v>
      </c>
      <c r="M569" s="347">
        <f t="shared" si="176"/>
        <v>0</v>
      </c>
      <c r="N569" s="347">
        <f t="shared" si="165"/>
        <v>3.8333333333333335</v>
      </c>
      <c r="O569" s="347">
        <f t="shared" si="166"/>
        <v>63.437435151897091</v>
      </c>
      <c r="P569" s="350">
        <f t="shared" si="177"/>
        <v>156.76642279442302</v>
      </c>
      <c r="Q569" s="347">
        <f>MIN(IF(H569&gt;0,P569/H569,NA()),FlexTests!$C$20)</f>
        <v>3.5955601558353902</v>
      </c>
      <c r="R569" s="347">
        <f t="shared" si="167"/>
        <v>2.7812078136894933E-4</v>
      </c>
      <c r="S569" s="347">
        <f>SUM(R569:$R$952)</f>
        <v>0.14091524673746453</v>
      </c>
      <c r="T569" s="347">
        <f t="shared" si="168"/>
        <v>1.4091524673746453E-4</v>
      </c>
      <c r="U569" s="350">
        <f>SUM(T569:$T$952)*1000</f>
        <v>29.075850341216004</v>
      </c>
      <c r="V569" s="347">
        <f>R569*IF(ABS(A569)&lt;FlexTests!$C$19,0,1)</f>
        <v>2.7812078136894933E-4</v>
      </c>
      <c r="W569" s="347">
        <f>SUM(V569:$V$951)</f>
        <v>2.3487012913183867E-2</v>
      </c>
      <c r="X569" s="347">
        <f t="shared" si="178"/>
        <v>2.3487012913183867E-2</v>
      </c>
      <c r="Y569" s="350">
        <f>SUM($X569:X$951)</f>
        <v>0.94985969649323032</v>
      </c>
      <c r="Z569" s="347"/>
      <c r="AA569" s="347">
        <f t="shared" si="169"/>
        <v>3.925071887571113</v>
      </c>
      <c r="AB569" s="347">
        <f t="shared" si="170"/>
        <v>2.074928112428887</v>
      </c>
      <c r="AC569" s="347">
        <f t="shared" si="179"/>
        <v>10.350965435754109</v>
      </c>
      <c r="AD569" s="347">
        <f t="shared" si="171"/>
        <v>16.533060163352079</v>
      </c>
      <c r="AE569" s="347">
        <f t="shared" si="172"/>
        <v>8.739944719495492</v>
      </c>
      <c r="AF569" s="347">
        <f>AD569/'Laminate Schedule'!$E$86/10</f>
        <v>0.1091644060300575</v>
      </c>
      <c r="AG569" s="347">
        <f>AE569/'Laminate Schedule'!$E$90/10</f>
        <v>4.713777406221039E-2</v>
      </c>
      <c r="AH569" s="347">
        <f t="shared" si="180"/>
        <v>2080.1103037903777</v>
      </c>
      <c r="AK569" s="567">
        <f t="shared" si="161"/>
        <v>1</v>
      </c>
      <c r="AL569" s="567">
        <f t="shared" si="162"/>
        <v>1</v>
      </c>
      <c r="AM569" s="567">
        <f t="shared" si="163"/>
        <v>1</v>
      </c>
      <c r="AN569" s="347">
        <f>IF(SUM(AK569:AM569)=0,0,(AK569*'Laminate Schedule'!$D$83*'Laminate Schedule'!$C$83+AL569*'Laminate Schedule'!$D$84*'Laminate Schedule'!$C$84+AM569*'Laminate Schedule'!$D$85*'Laminate Schedule'!$C$85)/(AK569*'Laminate Schedule'!$D$83+AL569*'Laminate Schedule'!$D$84+AM569*'Laminate Schedule'!$D$85))</f>
        <v>15.145101562499997</v>
      </c>
      <c r="AO569" s="347">
        <f>AK569*'Laminate Schedule'!$L$12+AL569*'Laminate Schedule'!$L$13+AM569*'Laminate Schedule'!$L$14</f>
        <v>0.88</v>
      </c>
    </row>
    <row r="570" spans="1:41" s="244" customFormat="1">
      <c r="A570" s="567">
        <v>-381</v>
      </c>
      <c r="B570" s="347">
        <f>IF(ABS(A570)&lt;$C$17,$C$15,$C$16)*IF(ABS(A570)&lt;OutlineParameters!$C$46/2,1,0)</f>
        <v>6</v>
      </c>
      <c r="C570" s="347">
        <f t="shared" si="173"/>
        <v>6</v>
      </c>
      <c r="D570" s="348">
        <f t="shared" si="164"/>
        <v>6</v>
      </c>
      <c r="E570" s="349">
        <f>FlexTests!$C$16*($C$36-ABS(A570))*IF(ABS(A570)&lt;$C$36,1,0)/1000</f>
        <v>43.8</v>
      </c>
      <c r="F570" s="349">
        <f>IF(NOT(ISNA(I570)),FlexTests!$C$17*(A571-A570)*I570/1000000*($C$36+A570)/1000*IF(ABS(A570)&lt;$C$31/2-FlexTests!$C$18,0,1),0)</f>
        <v>0</v>
      </c>
      <c r="G570" s="349">
        <f>SUM(F$52:$F569)</f>
        <v>0</v>
      </c>
      <c r="H570" s="348">
        <f>CHOOSE(FlexTests!$C$15,E570,G570)</f>
        <v>43.8</v>
      </c>
      <c r="I570" s="347">
        <f>IF(ISNA(OutlineParameters!T633*2),OutlineParameters!S633*2,OutlineParameters!T633*2)</f>
        <v>347.01563841717257</v>
      </c>
      <c r="J570" s="347">
        <f>IF(ISNA(RockerConcaveParameters!O629),RockerConcaveParameters!N629,RockerConcaveParameters!O629)</f>
        <v>2.7898045352262479</v>
      </c>
      <c r="K570" s="347">
        <f t="shared" si="174"/>
        <v>6.3992478942683819</v>
      </c>
      <c r="L570" s="347">
        <f t="shared" si="175"/>
        <v>83.248499467645047</v>
      </c>
      <c r="M570" s="347">
        <f t="shared" si="176"/>
        <v>0</v>
      </c>
      <c r="N570" s="347">
        <f t="shared" si="165"/>
        <v>3.8333333333333335</v>
      </c>
      <c r="O570" s="347">
        <f t="shared" si="166"/>
        <v>63.620266091940756</v>
      </c>
      <c r="P570" s="350">
        <f t="shared" si="177"/>
        <v>157.10134678718751</v>
      </c>
      <c r="Q570" s="347">
        <f>MIN(IF(H570&gt;0,P570/H570,NA()),FlexTests!$C$20)</f>
        <v>3.586788739433505</v>
      </c>
      <c r="R570" s="347">
        <f t="shared" si="167"/>
        <v>2.7880091988856289E-4</v>
      </c>
      <c r="S570" s="347">
        <f>SUM(R570:$R$952)</f>
        <v>0.14063712595609557</v>
      </c>
      <c r="T570" s="347">
        <f t="shared" si="168"/>
        <v>1.4063712595609556E-4</v>
      </c>
      <c r="U570" s="350">
        <f>SUM(T570:$T$952)*1000</f>
        <v>28.93493509447854</v>
      </c>
      <c r="V570" s="347">
        <f>R570*IF(ABS(A570)&lt;FlexTests!$C$19,0,1)</f>
        <v>2.7880091988856289E-4</v>
      </c>
      <c r="W570" s="347">
        <f>SUM(V570:$V$951)</f>
        <v>2.3208892131814918E-2</v>
      </c>
      <c r="X570" s="347">
        <f t="shared" si="178"/>
        <v>2.3208892131814918E-2</v>
      </c>
      <c r="Y570" s="350">
        <f>SUM($X570:X$951)</f>
        <v>0.92637268358004643</v>
      </c>
      <c r="Z570" s="347"/>
      <c r="AA570" s="347">
        <f t="shared" si="169"/>
        <v>3.9299348450754161</v>
      </c>
      <c r="AB570" s="347">
        <f t="shared" si="170"/>
        <v>2.0700651549245839</v>
      </c>
      <c r="AC570" s="347">
        <f t="shared" si="179"/>
        <v>10.373079780209466</v>
      </c>
      <c r="AD570" s="347">
        <f t="shared" si="171"/>
        <v>16.594025097802472</v>
      </c>
      <c r="AE570" s="347">
        <f t="shared" si="172"/>
        <v>8.7407843867817885</v>
      </c>
      <c r="AF570" s="347">
        <f>AD570/'Laminate Schedule'!$E$86/10</f>
        <v>0.10956694499091428</v>
      </c>
      <c r="AG570" s="347">
        <f>AE570/'Laminate Schedule'!$E$90/10</f>
        <v>4.7142302700331019E-2</v>
      </c>
      <c r="AH570" s="347">
        <f t="shared" si="180"/>
        <v>2082.0938305030354</v>
      </c>
      <c r="AK570" s="567">
        <f t="shared" si="161"/>
        <v>1</v>
      </c>
      <c r="AL570" s="567">
        <f t="shared" si="162"/>
        <v>1</v>
      </c>
      <c r="AM570" s="567">
        <f t="shared" si="163"/>
        <v>1</v>
      </c>
      <c r="AN570" s="347">
        <f>IF(SUM(AK570:AM570)=0,0,(AK570*'Laminate Schedule'!$D$83*'Laminate Schedule'!$C$83+AL570*'Laminate Schedule'!$D$84*'Laminate Schedule'!$C$84+AM570*'Laminate Schedule'!$D$85*'Laminate Schedule'!$C$85)/(AK570*'Laminate Schedule'!$D$83+AL570*'Laminate Schedule'!$D$84+AM570*'Laminate Schedule'!$D$85))</f>
        <v>15.145101562499997</v>
      </c>
      <c r="AO570" s="347">
        <f>AK570*'Laminate Schedule'!$L$12+AL570*'Laminate Schedule'!$L$13+AM570*'Laminate Schedule'!$L$14</f>
        <v>0.88</v>
      </c>
    </row>
    <row r="571" spans="1:41" s="244" customFormat="1">
      <c r="A571" s="567">
        <v>-380</v>
      </c>
      <c r="B571" s="347">
        <f>IF(ABS(A571)&lt;$C$17,$C$15,$C$16)*IF(ABS(A571)&lt;OutlineParameters!$C$46/2,1,0)</f>
        <v>6</v>
      </c>
      <c r="C571" s="347">
        <f t="shared" si="173"/>
        <v>6</v>
      </c>
      <c r="D571" s="348">
        <f t="shared" si="164"/>
        <v>6</v>
      </c>
      <c r="E571" s="349">
        <f>FlexTests!$C$16*($C$36-ABS(A571))*IF(ABS(A571)&lt;$C$36,1,0)/1000</f>
        <v>44</v>
      </c>
      <c r="F571" s="349">
        <f>IF(NOT(ISNA(I571)),FlexTests!$C$17*(A572-A571)*I571/1000000*($C$36+A571)/1000*IF(ABS(A571)&lt;$C$31/2-FlexTests!$C$18,0,1),0)</f>
        <v>0</v>
      </c>
      <c r="G571" s="349">
        <f>SUM(F$52:$F570)</f>
        <v>0</v>
      </c>
      <c r="H571" s="348">
        <f>CHOOSE(FlexTests!$C$15,E571,G571)</f>
        <v>44</v>
      </c>
      <c r="I571" s="347">
        <f>IF(ISNA(OutlineParameters!T634*2),OutlineParameters!S634*2,OutlineParameters!T634*2)</f>
        <v>347.34457567339467</v>
      </c>
      <c r="J571" s="347">
        <f>IF(ISNA(RockerConcaveParameters!O630),RockerConcaveParameters!N630,RockerConcaveParameters!O630)</f>
        <v>2.8043803528118323</v>
      </c>
      <c r="K571" s="347">
        <f t="shared" si="174"/>
        <v>6.4724199544866412</v>
      </c>
      <c r="L571" s="347">
        <f t="shared" si="175"/>
        <v>83.327410991991329</v>
      </c>
      <c r="M571" s="347">
        <f t="shared" si="176"/>
        <v>0</v>
      </c>
      <c r="N571" s="347">
        <f t="shared" si="165"/>
        <v>3.8333333333333335</v>
      </c>
      <c r="O571" s="347">
        <f t="shared" si="166"/>
        <v>63.803573379852914</v>
      </c>
      <c r="P571" s="350">
        <f t="shared" si="177"/>
        <v>157.4367376596642</v>
      </c>
      <c r="Q571" s="347">
        <f>MIN(IF(H571&gt;0,P571/H571,NA()),FlexTests!$C$20)</f>
        <v>3.5781076740832773</v>
      </c>
      <c r="R571" s="347">
        <f t="shared" si="167"/>
        <v>2.794773358116461E-4</v>
      </c>
      <c r="S571" s="347">
        <f>SUM(R571:$R$952)</f>
        <v>0.14035832503620702</v>
      </c>
      <c r="T571" s="347">
        <f t="shared" si="168"/>
        <v>1.4035832503620703E-4</v>
      </c>
      <c r="U571" s="350">
        <f>SUM(T571:$T$952)*1000</f>
        <v>28.794297968522443</v>
      </c>
      <c r="V571" s="347">
        <f>R571*IF(ABS(A571)&lt;FlexTests!$C$19,0,1)</f>
        <v>2.794773358116461E-4</v>
      </c>
      <c r="W571" s="347">
        <f>SUM(V571:$V$951)</f>
        <v>2.2930091211926355E-2</v>
      </c>
      <c r="X571" s="347">
        <f t="shared" si="178"/>
        <v>2.2930091211926355E-2</v>
      </c>
      <c r="Y571" s="350">
        <f>SUM($X571:X$951)</f>
        <v>0.90316379144823145</v>
      </c>
      <c r="Z571" s="347"/>
      <c r="AA571" s="347">
        <f t="shared" si="169"/>
        <v>3.9347934509372773</v>
      </c>
      <c r="AB571" s="347">
        <f t="shared" si="170"/>
        <v>2.0652065490627227</v>
      </c>
      <c r="AC571" s="347">
        <f t="shared" si="179"/>
        <v>10.395224951774848</v>
      </c>
      <c r="AD571" s="347">
        <f t="shared" si="171"/>
        <v>16.654849957016118</v>
      </c>
      <c r="AE571" s="347">
        <f t="shared" si="172"/>
        <v>8.7414258546896662</v>
      </c>
      <c r="AF571" s="347">
        <f>AD571/'Laminate Schedule'!$E$86/10</f>
        <v>0.10996855906370633</v>
      </c>
      <c r="AG571" s="347">
        <f>AE571/'Laminate Schedule'!$E$90/10</f>
        <v>4.7145762375452559E-2</v>
      </c>
      <c r="AH571" s="347">
        <f t="shared" si="180"/>
        <v>2084.0674540403679</v>
      </c>
      <c r="AK571" s="567">
        <f t="shared" si="161"/>
        <v>1</v>
      </c>
      <c r="AL571" s="567">
        <f t="shared" si="162"/>
        <v>1</v>
      </c>
      <c r="AM571" s="567">
        <f t="shared" si="163"/>
        <v>1</v>
      </c>
      <c r="AN571" s="347">
        <f>IF(SUM(AK571:AM571)=0,0,(AK571*'Laminate Schedule'!$D$83*'Laminate Schedule'!$C$83+AL571*'Laminate Schedule'!$D$84*'Laminate Schedule'!$C$84+AM571*'Laminate Schedule'!$D$85*'Laminate Schedule'!$C$85)/(AK571*'Laminate Schedule'!$D$83+AL571*'Laminate Schedule'!$D$84+AM571*'Laminate Schedule'!$D$85))</f>
        <v>15.145101562499997</v>
      </c>
      <c r="AO571" s="347">
        <f>AK571*'Laminate Schedule'!$L$12+AL571*'Laminate Schedule'!$L$13+AM571*'Laminate Schedule'!$L$14</f>
        <v>0.88</v>
      </c>
    </row>
    <row r="572" spans="1:41" s="244" customFormat="1">
      <c r="A572" s="567">
        <v>-379</v>
      </c>
      <c r="B572" s="347">
        <f>IF(ABS(A572)&lt;$C$17,$C$15,$C$16)*IF(ABS(A572)&lt;OutlineParameters!$C$46/2,1,0)</f>
        <v>6</v>
      </c>
      <c r="C572" s="347">
        <f t="shared" si="173"/>
        <v>6</v>
      </c>
      <c r="D572" s="348">
        <f t="shared" si="164"/>
        <v>6</v>
      </c>
      <c r="E572" s="349">
        <f>FlexTests!$C$16*($C$36-ABS(A572))*IF(ABS(A572)&lt;$C$36,1,0)/1000</f>
        <v>44.2</v>
      </c>
      <c r="F572" s="349">
        <f>IF(NOT(ISNA(I572)),FlexTests!$C$17*(A573-A572)*I572/1000000*($C$36+A572)/1000*IF(ABS(A572)&lt;$C$31/2-FlexTests!$C$18,0,1),0)</f>
        <v>0</v>
      </c>
      <c r="G572" s="349">
        <f>SUM(F$52:$F571)</f>
        <v>0</v>
      </c>
      <c r="H572" s="348">
        <f>CHOOSE(FlexTests!$C$15,E572,G572)</f>
        <v>44.2</v>
      </c>
      <c r="I572" s="347">
        <f>IF(ISNA(OutlineParameters!T635*2),OutlineParameters!S635*2,OutlineParameters!T635*2)</f>
        <v>347.67192564787314</v>
      </c>
      <c r="J572" s="347">
        <f>IF(ISNA(RockerConcaveParameters!O631),RockerConcaveParameters!N631,RockerConcaveParameters!O631)</f>
        <v>2.8189436569954065</v>
      </c>
      <c r="K572" s="347">
        <f t="shared" si="174"/>
        <v>6.5459811386293429</v>
      </c>
      <c r="L572" s="347">
        <f t="shared" si="175"/>
        <v>83.405941729973065</v>
      </c>
      <c r="M572" s="347">
        <f t="shared" si="176"/>
        <v>0</v>
      </c>
      <c r="N572" s="347">
        <f t="shared" si="165"/>
        <v>3.8333333333333335</v>
      </c>
      <c r="O572" s="347">
        <f t="shared" si="166"/>
        <v>63.987370962082437</v>
      </c>
      <c r="P572" s="350">
        <f t="shared" si="177"/>
        <v>157.77262716401816</v>
      </c>
      <c r="Q572" s="347">
        <f>MIN(IF(H572&gt;0,P572/H572,NA()),FlexTests!$C$20)</f>
        <v>3.5695164516746187</v>
      </c>
      <c r="R572" s="347">
        <f t="shared" si="167"/>
        <v>2.8014999049264937E-4</v>
      </c>
      <c r="S572" s="347">
        <f>SUM(R572:$R$952)</f>
        <v>0.14007884770039536</v>
      </c>
      <c r="T572" s="347">
        <f t="shared" si="168"/>
        <v>1.4007884770039536E-4</v>
      </c>
      <c r="U572" s="350">
        <f>SUM(T572:$T$952)*1000</f>
        <v>28.653939643486236</v>
      </c>
      <c r="V572" s="347">
        <f>R572*IF(ABS(A572)&lt;FlexTests!$C$19,0,1)</f>
        <v>2.8014999049264937E-4</v>
      </c>
      <c r="W572" s="347">
        <f>SUM(V572:$V$951)</f>
        <v>2.2650613876114712E-2</v>
      </c>
      <c r="X572" s="347">
        <f t="shared" si="178"/>
        <v>2.2650613876114712E-2</v>
      </c>
      <c r="Y572" s="350">
        <f>SUM($X572:X$951)</f>
        <v>0.88023370023630509</v>
      </c>
      <c r="Z572" s="347"/>
      <c r="AA572" s="347">
        <f t="shared" si="169"/>
        <v>3.9396478856651354</v>
      </c>
      <c r="AB572" s="347">
        <f t="shared" si="170"/>
        <v>2.0603521143348646</v>
      </c>
      <c r="AC572" s="347">
        <f t="shared" si="179"/>
        <v>10.417403046980603</v>
      </c>
      <c r="AD572" s="347">
        <f t="shared" si="171"/>
        <v>16.71553224552158</v>
      </c>
      <c r="AE572" s="347">
        <f t="shared" si="172"/>
        <v>8.7418681069459243</v>
      </c>
      <c r="AF572" s="347">
        <f>AD572/'Laminate Schedule'!$E$86/10</f>
        <v>0.11036923177134741</v>
      </c>
      <c r="AG572" s="347">
        <f>AE572/'Laminate Schedule'!$E$90/10</f>
        <v>4.7148147606435487E-2</v>
      </c>
      <c r="AH572" s="347">
        <f t="shared" si="180"/>
        <v>2086.0315538872387</v>
      </c>
      <c r="AK572" s="567">
        <f t="shared" si="161"/>
        <v>1</v>
      </c>
      <c r="AL572" s="567">
        <f t="shared" si="162"/>
        <v>1</v>
      </c>
      <c r="AM572" s="567">
        <f t="shared" si="163"/>
        <v>1</v>
      </c>
      <c r="AN572" s="347">
        <f>IF(SUM(AK572:AM572)=0,0,(AK572*'Laminate Schedule'!$D$83*'Laminate Schedule'!$C$83+AL572*'Laminate Schedule'!$D$84*'Laminate Schedule'!$C$84+AM572*'Laminate Schedule'!$D$85*'Laminate Schedule'!$C$85)/(AK572*'Laminate Schedule'!$D$83+AL572*'Laminate Schedule'!$D$84+AM572*'Laminate Schedule'!$D$85))</f>
        <v>15.145101562499997</v>
      </c>
      <c r="AO572" s="347">
        <f>AK572*'Laminate Schedule'!$L$12+AL572*'Laminate Schedule'!$L$13+AM572*'Laminate Schedule'!$L$14</f>
        <v>0.88</v>
      </c>
    </row>
    <row r="573" spans="1:41" s="244" customFormat="1">
      <c r="A573" s="567">
        <v>-378</v>
      </c>
      <c r="B573" s="347">
        <f>IF(ABS(A573)&lt;$C$17,$C$15,$C$16)*IF(ABS(A573)&lt;OutlineParameters!$C$46/2,1,0)</f>
        <v>6</v>
      </c>
      <c r="C573" s="347">
        <f t="shared" si="173"/>
        <v>6</v>
      </c>
      <c r="D573" s="348">
        <f t="shared" si="164"/>
        <v>6</v>
      </c>
      <c r="E573" s="349">
        <f>FlexTests!$C$16*($C$36-ABS(A573))*IF(ABS(A573)&lt;$C$36,1,0)/1000</f>
        <v>44.4</v>
      </c>
      <c r="F573" s="349">
        <f>IF(NOT(ISNA(I573)),FlexTests!$C$17*(A574-A573)*I573/1000000*($C$36+A573)/1000*IF(ABS(A573)&lt;$C$31/2-FlexTests!$C$18,0,1),0)</f>
        <v>0</v>
      </c>
      <c r="G573" s="349">
        <f>SUM(F$52:$F572)</f>
        <v>0</v>
      </c>
      <c r="H573" s="348">
        <f>CHOOSE(FlexTests!$C$15,E573,G573)</f>
        <v>44.4</v>
      </c>
      <c r="I573" s="347">
        <f>IF(ISNA(OutlineParameters!T636*2),OutlineParameters!S636*2,OutlineParameters!T636*2)</f>
        <v>347.99766623476205</v>
      </c>
      <c r="J573" s="347">
        <f>IF(ISNA(RockerConcaveParameters!O632),RockerConcaveParameters!N632,RockerConcaveParameters!O632)</f>
        <v>2.8334937226975172</v>
      </c>
      <c r="K573" s="347">
        <f t="shared" si="174"/>
        <v>6.6199266371538741</v>
      </c>
      <c r="L573" s="347">
        <f t="shared" si="175"/>
        <v>83.484086378433005</v>
      </c>
      <c r="M573" s="347">
        <f t="shared" si="176"/>
        <v>0</v>
      </c>
      <c r="N573" s="347">
        <f t="shared" si="165"/>
        <v>3.8333333333333335</v>
      </c>
      <c r="O573" s="347">
        <f t="shared" si="166"/>
        <v>64.171646728180022</v>
      </c>
      <c r="P573" s="350">
        <f t="shared" si="177"/>
        <v>158.10899307710022</v>
      </c>
      <c r="Q573" s="347">
        <f>MIN(IF(H573&gt;0,P573/H573,NA()),FlexTests!$C$20)</f>
        <v>3.5610133575923473</v>
      </c>
      <c r="R573" s="347">
        <f t="shared" si="167"/>
        <v>2.8081894100956547E-4</v>
      </c>
      <c r="S573" s="347">
        <f>SUM(R573:$R$952)</f>
        <v>0.13979869770990269</v>
      </c>
      <c r="T573" s="347">
        <f t="shared" si="168"/>
        <v>1.3979869770990269E-4</v>
      </c>
      <c r="U573" s="350">
        <f>SUM(T573:$T$952)*1000</f>
        <v>28.513860795785845</v>
      </c>
      <c r="V573" s="347">
        <f>R573*IF(ABS(A573)&lt;FlexTests!$C$19,0,1)</f>
        <v>2.8081894100956547E-4</v>
      </c>
      <c r="W573" s="347">
        <f>SUM(V573:$V$951)</f>
        <v>2.2370463885622058E-2</v>
      </c>
      <c r="X573" s="347">
        <f t="shared" si="178"/>
        <v>2.2370463885622058E-2</v>
      </c>
      <c r="Y573" s="350">
        <f>SUM($X573:X$951)</f>
        <v>0.85758308636019043</v>
      </c>
      <c r="Z573" s="347"/>
      <c r="AA573" s="347">
        <f t="shared" si="169"/>
        <v>3.9444979075658391</v>
      </c>
      <c r="AB573" s="347">
        <f t="shared" si="170"/>
        <v>2.0555020924341609</v>
      </c>
      <c r="AC573" s="347">
        <f t="shared" si="179"/>
        <v>10.439612598477764</v>
      </c>
      <c r="AD573" s="347">
        <f t="shared" si="171"/>
        <v>16.776073388150476</v>
      </c>
      <c r="AE573" s="347">
        <f t="shared" si="172"/>
        <v>8.742114905430908</v>
      </c>
      <c r="AF573" s="347">
        <f>AD573/'Laminate Schedule'!$E$86/10</f>
        <v>0.11076897252170856</v>
      </c>
      <c r="AG573" s="347">
        <f>AE573/'Laminate Schedule'!$E$90/10</f>
        <v>4.7149478682500315E-2</v>
      </c>
      <c r="AH573" s="347">
        <f t="shared" si="180"/>
        <v>2087.9859974085721</v>
      </c>
      <c r="AK573" s="567">
        <f t="shared" ref="AK573:AK636" si="181">IF(A573&gt;=$C$43,1,0)</f>
        <v>1</v>
      </c>
      <c r="AL573" s="567">
        <f t="shared" ref="AL573:AL636" si="182">IF(A573&gt;=$C$44,1,0)</f>
        <v>1</v>
      </c>
      <c r="AM573" s="567">
        <f t="shared" ref="AM573:AM636" si="183">IF(A573&gt;=$C$45,1,0)</f>
        <v>1</v>
      </c>
      <c r="AN573" s="347">
        <f>IF(SUM(AK573:AM573)=0,0,(AK573*'Laminate Schedule'!$D$83*'Laminate Schedule'!$C$83+AL573*'Laminate Schedule'!$D$84*'Laminate Schedule'!$C$84+AM573*'Laminate Schedule'!$D$85*'Laminate Schedule'!$C$85)/(AK573*'Laminate Schedule'!$D$83+AL573*'Laminate Schedule'!$D$84+AM573*'Laminate Schedule'!$D$85))</f>
        <v>15.145101562499997</v>
      </c>
      <c r="AO573" s="347">
        <f>AK573*'Laminate Schedule'!$L$12+AL573*'Laminate Schedule'!$L$13+AM573*'Laminate Schedule'!$L$14</f>
        <v>0.88</v>
      </c>
    </row>
    <row r="574" spans="1:41" s="244" customFormat="1">
      <c r="A574" s="567">
        <v>-377</v>
      </c>
      <c r="B574" s="347">
        <f>IF(ABS(A574)&lt;$C$17,$C$15,$C$16)*IF(ABS(A574)&lt;OutlineParameters!$C$46/2,1,0)</f>
        <v>6</v>
      </c>
      <c r="C574" s="347">
        <f t="shared" si="173"/>
        <v>6</v>
      </c>
      <c r="D574" s="348">
        <f t="shared" si="164"/>
        <v>6</v>
      </c>
      <c r="E574" s="349">
        <f>FlexTests!$C$16*($C$36-ABS(A574))*IF(ABS(A574)&lt;$C$36,1,0)/1000</f>
        <v>44.6</v>
      </c>
      <c r="F574" s="349">
        <f>IF(NOT(ISNA(I574)),FlexTests!$C$17*(A575-A574)*I574/1000000*($C$36+A574)/1000*IF(ABS(A574)&lt;$C$31/2-FlexTests!$C$18,0,1),0)</f>
        <v>0</v>
      </c>
      <c r="G574" s="349">
        <f>SUM(F$52:$F573)</f>
        <v>0</v>
      </c>
      <c r="H574" s="348">
        <f>CHOOSE(FlexTests!$C$15,E574,G574)</f>
        <v>44.6</v>
      </c>
      <c r="I574" s="347">
        <f>IF(ISNA(OutlineParameters!T637*2),OutlineParameters!S637*2,OutlineParameters!T637*2)</f>
        <v>348.32177521962529</v>
      </c>
      <c r="J574" s="347">
        <f>IF(ISNA(RockerConcaveParameters!O633),RockerConcaveParameters!N633,RockerConcaveParameters!O633)</f>
        <v>2.8480298184816304</v>
      </c>
      <c r="K574" s="347">
        <f t="shared" si="174"/>
        <v>6.6942514984454675</v>
      </c>
      <c r="L574" s="347">
        <f t="shared" si="175"/>
        <v>83.561839608163268</v>
      </c>
      <c r="M574" s="347">
        <f t="shared" si="176"/>
        <v>0</v>
      </c>
      <c r="N574" s="347">
        <f t="shared" si="165"/>
        <v>3.8333333333333335</v>
      </c>
      <c r="O574" s="347">
        <f t="shared" si="166"/>
        <v>64.356388290097854</v>
      </c>
      <c r="P574" s="350">
        <f t="shared" si="177"/>
        <v>158.4458127300399</v>
      </c>
      <c r="Q574" s="347">
        <f>MIN(IF(H574&gt;0,P574/H574,NA()),FlexTests!$C$20)</f>
        <v>3.5525966979829575</v>
      </c>
      <c r="R574" s="347">
        <f t="shared" si="167"/>
        <v>2.8148424519106426E-4</v>
      </c>
      <c r="S574" s="347">
        <f>SUM(R574:$R$952)</f>
        <v>0.13951787876889313</v>
      </c>
      <c r="T574" s="347">
        <f t="shared" si="168"/>
        <v>1.3951787876889313E-4</v>
      </c>
      <c r="U574" s="350">
        <f>SUM(T574:$T$952)*1000</f>
        <v>28.374062098075939</v>
      </c>
      <c r="V574" s="347">
        <f>R574*IF(ABS(A574)&lt;FlexTests!$C$19,0,1)</f>
        <v>2.8148424519106426E-4</v>
      </c>
      <c r="W574" s="347">
        <f>SUM(V574:$V$951)</f>
        <v>2.2089644944612494E-2</v>
      </c>
      <c r="X574" s="347">
        <f t="shared" si="178"/>
        <v>2.2089644944612494E-2</v>
      </c>
      <c r="Y574" s="350">
        <f>SUM($X574:X$951)</f>
        <v>0.83521262247456851</v>
      </c>
      <c r="Z574" s="347"/>
      <c r="AA574" s="347">
        <f t="shared" si="169"/>
        <v>3.94934327282721</v>
      </c>
      <c r="AB574" s="347">
        <f t="shared" si="170"/>
        <v>2.05065672717279</v>
      </c>
      <c r="AC574" s="347">
        <f t="shared" si="179"/>
        <v>10.461852109487294</v>
      </c>
      <c r="AD574" s="347">
        <f t="shared" si="171"/>
        <v>16.836474854042429</v>
      </c>
      <c r="AE574" s="347">
        <f t="shared" si="172"/>
        <v>8.7421700359314869</v>
      </c>
      <c r="AF574" s="347">
        <f>AD574/'Laminate Schedule'!$E$86/10</f>
        <v>0.11116779101521745</v>
      </c>
      <c r="AG574" s="347">
        <f>AE574/'Laminate Schedule'!$E$90/10</f>
        <v>4.7149776021804354E-2</v>
      </c>
      <c r="AH574" s="347">
        <f t="shared" si="180"/>
        <v>2089.9306513177517</v>
      </c>
      <c r="AK574" s="567">
        <f t="shared" si="181"/>
        <v>1</v>
      </c>
      <c r="AL574" s="567">
        <f t="shared" si="182"/>
        <v>1</v>
      </c>
      <c r="AM574" s="567">
        <f t="shared" si="183"/>
        <v>1</v>
      </c>
      <c r="AN574" s="347">
        <f>IF(SUM(AK574:AM574)=0,0,(AK574*'Laminate Schedule'!$D$83*'Laminate Schedule'!$C$83+AL574*'Laminate Schedule'!$D$84*'Laminate Schedule'!$C$84+AM574*'Laminate Schedule'!$D$85*'Laminate Schedule'!$C$85)/(AK574*'Laminate Schedule'!$D$83+AL574*'Laminate Schedule'!$D$84+AM574*'Laminate Schedule'!$D$85))</f>
        <v>15.145101562499997</v>
      </c>
      <c r="AO574" s="347">
        <f>AK574*'Laminate Schedule'!$L$12+AL574*'Laminate Schedule'!$L$13+AM574*'Laminate Schedule'!$L$14</f>
        <v>0.88</v>
      </c>
    </row>
    <row r="575" spans="1:41" s="244" customFormat="1">
      <c r="A575" s="567">
        <v>-376</v>
      </c>
      <c r="B575" s="347">
        <f>IF(ABS(A575)&lt;$C$17,$C$15,$C$16)*IF(ABS(A575)&lt;OutlineParameters!$C$46/2,1,0)</f>
        <v>6</v>
      </c>
      <c r="C575" s="347">
        <f t="shared" si="173"/>
        <v>6</v>
      </c>
      <c r="D575" s="348">
        <f t="shared" si="164"/>
        <v>6</v>
      </c>
      <c r="E575" s="349">
        <f>FlexTests!$C$16*($C$36-ABS(A575))*IF(ABS(A575)&lt;$C$36,1,0)/1000</f>
        <v>44.8</v>
      </c>
      <c r="F575" s="349">
        <f>IF(NOT(ISNA(I575)),FlexTests!$C$17*(A576-A575)*I575/1000000*($C$36+A575)/1000*IF(ABS(A575)&lt;$C$31/2-FlexTests!$C$18,0,1),0)</f>
        <v>0</v>
      </c>
      <c r="G575" s="349">
        <f>SUM(F$52:$F574)</f>
        <v>0</v>
      </c>
      <c r="H575" s="348">
        <f>CHOOSE(FlexTests!$C$15,E575,G575)</f>
        <v>44.8</v>
      </c>
      <c r="I575" s="347">
        <f>IF(ISNA(OutlineParameters!T638*2),OutlineParameters!S638*2,OutlineParameters!T638*2)</f>
        <v>348.64431601282598</v>
      </c>
      <c r="J575" s="347">
        <f>IF(ISNA(RockerConcaveParameters!O634),RockerConcaveParameters!N634,RockerConcaveParameters!O634)</f>
        <v>2.8625525058633627</v>
      </c>
      <c r="K575" s="347">
        <f t="shared" si="174"/>
        <v>6.7689584370348568</v>
      </c>
      <c r="L575" s="347">
        <f t="shared" si="175"/>
        <v>83.639216631209081</v>
      </c>
      <c r="M575" s="347">
        <f t="shared" si="176"/>
        <v>0</v>
      </c>
      <c r="N575" s="347">
        <f t="shared" si="165"/>
        <v>3.8333333333333335</v>
      </c>
      <c r="O575" s="347">
        <f t="shared" si="166"/>
        <v>64.541609769364683</v>
      </c>
      <c r="P575" s="350">
        <f t="shared" si="177"/>
        <v>158.78311817094195</v>
      </c>
      <c r="Q575" s="347">
        <f>MIN(IF(H575&gt;0,P575/H575,NA()),FlexTests!$C$20)</f>
        <v>3.5442660306013831</v>
      </c>
      <c r="R575" s="347">
        <f t="shared" si="167"/>
        <v>2.8214586359092303E-4</v>
      </c>
      <c r="S575" s="347">
        <f>SUM(R575:$R$952)</f>
        <v>0.13923639452370207</v>
      </c>
      <c r="T575" s="347">
        <f t="shared" si="168"/>
        <v>1.3923639452370206E-4</v>
      </c>
      <c r="U575" s="350">
        <f>SUM(T575:$T$952)*1000</f>
        <v>28.234544219307047</v>
      </c>
      <c r="V575" s="347">
        <f>R575*IF(ABS(A575)&lt;FlexTests!$C$19,0,1)</f>
        <v>2.8214586359092303E-4</v>
      </c>
      <c r="W575" s="347">
        <f>SUM(V575:$V$951)</f>
        <v>2.1808160699421427E-2</v>
      </c>
      <c r="X575" s="347">
        <f t="shared" si="178"/>
        <v>2.1808160699421427E-2</v>
      </c>
      <c r="Y575" s="350">
        <f>SUM($X575:X$951)</f>
        <v>0.8131229775299561</v>
      </c>
      <c r="Z575" s="347"/>
      <c r="AA575" s="347">
        <f t="shared" si="169"/>
        <v>3.9541841686211208</v>
      </c>
      <c r="AB575" s="347">
        <f t="shared" si="170"/>
        <v>2.0458158313788792</v>
      </c>
      <c r="AC575" s="347">
        <f t="shared" si="179"/>
        <v>10.484123696079834</v>
      </c>
      <c r="AD575" s="347">
        <f t="shared" si="171"/>
        <v>16.896734137204447</v>
      </c>
      <c r="AE575" s="347">
        <f t="shared" si="172"/>
        <v>8.742032419938349</v>
      </c>
      <c r="AF575" s="347">
        <f>AD575/'Laminate Schedule'!$E$86/10</f>
        <v>0.11156567070531623</v>
      </c>
      <c r="AG575" s="347">
        <f>AE575/'Laminate Schedule'!$E$90/10</f>
        <v>4.7149033807545558E-2</v>
      </c>
      <c r="AH575" s="347">
        <f t="shared" si="180"/>
        <v>2091.8658960769558</v>
      </c>
      <c r="AK575" s="567">
        <f t="shared" si="181"/>
        <v>1</v>
      </c>
      <c r="AL575" s="567">
        <f t="shared" si="182"/>
        <v>1</v>
      </c>
      <c r="AM575" s="567">
        <f t="shared" si="183"/>
        <v>1</v>
      </c>
      <c r="AN575" s="347">
        <f>IF(SUM(AK575:AM575)=0,0,(AK575*'Laminate Schedule'!$D$83*'Laminate Schedule'!$C$83+AL575*'Laminate Schedule'!$D$84*'Laminate Schedule'!$C$84+AM575*'Laminate Schedule'!$D$85*'Laminate Schedule'!$C$85)/(AK575*'Laminate Schedule'!$D$83+AL575*'Laminate Schedule'!$D$84+AM575*'Laminate Schedule'!$D$85))</f>
        <v>15.145101562499997</v>
      </c>
      <c r="AO575" s="347">
        <f>AK575*'Laminate Schedule'!$L$12+AL575*'Laminate Schedule'!$L$13+AM575*'Laminate Schedule'!$L$14</f>
        <v>0.88</v>
      </c>
    </row>
    <row r="576" spans="1:41" s="244" customFormat="1">
      <c r="A576" s="567">
        <v>-375</v>
      </c>
      <c r="B576" s="347">
        <f>IF(ABS(A576)&lt;$C$17,$C$15,$C$16)*IF(ABS(A576)&lt;OutlineParameters!$C$46/2,1,0)</f>
        <v>6</v>
      </c>
      <c r="C576" s="347">
        <f t="shared" si="173"/>
        <v>6</v>
      </c>
      <c r="D576" s="348">
        <f t="shared" si="164"/>
        <v>6</v>
      </c>
      <c r="E576" s="349">
        <f>FlexTests!$C$16*($C$36-ABS(A576))*IF(ABS(A576)&lt;$C$36,1,0)/1000</f>
        <v>45</v>
      </c>
      <c r="F576" s="349">
        <f>IF(NOT(ISNA(I576)),FlexTests!$C$17*(A577-A576)*I576/1000000*($C$36+A576)/1000*IF(ABS(A576)&lt;$C$31/2-FlexTests!$C$18,0,1),0)</f>
        <v>0</v>
      </c>
      <c r="G576" s="349">
        <f>SUM(F$52:$F575)</f>
        <v>0</v>
      </c>
      <c r="H576" s="348">
        <f>CHOOSE(FlexTests!$C$15,E576,G576)</f>
        <v>45</v>
      </c>
      <c r="I576" s="347">
        <f>IF(ISNA(OutlineParameters!T639*2),OutlineParameters!S639*2,OutlineParameters!T639*2)</f>
        <v>348.96523782270089</v>
      </c>
      <c r="J576" s="347">
        <f>IF(ISNA(RockerConcaveParameters!O635),RockerConcaveParameters!N635,RockerConcaveParameters!O635)</f>
        <v>2.877060624963522</v>
      </c>
      <c r="K576" s="347">
        <f t="shared" si="174"/>
        <v>6.8440398408625311</v>
      </c>
      <c r="L576" s="347">
        <f t="shared" si="175"/>
        <v>83.716205262731251</v>
      </c>
      <c r="M576" s="347">
        <f t="shared" si="176"/>
        <v>0</v>
      </c>
      <c r="N576" s="347">
        <f t="shared" si="165"/>
        <v>3.8333333333333335</v>
      </c>
      <c r="O576" s="347">
        <f t="shared" si="166"/>
        <v>64.727289742938424</v>
      </c>
      <c r="P576" s="350">
        <f t="shared" si="177"/>
        <v>159.12086817986554</v>
      </c>
      <c r="Q576" s="347">
        <f>MIN(IF(H576&gt;0,P576/H576,NA()),FlexTests!$C$20)</f>
        <v>3.5360192928859009</v>
      </c>
      <c r="R576" s="347">
        <f t="shared" si="167"/>
        <v>2.828038868486648E-4</v>
      </c>
      <c r="S576" s="347">
        <f>SUM(R576:$R$952)</f>
        <v>0.13895424866011111</v>
      </c>
      <c r="T576" s="347">
        <f t="shared" si="168"/>
        <v>1.3895424866011111E-4</v>
      </c>
      <c r="U576" s="350">
        <f>SUM(T576:$T$952)*1000</f>
        <v>28.095307824783347</v>
      </c>
      <c r="V576" s="347">
        <f>R576*IF(ABS(A576)&lt;FlexTests!$C$19,0,1)</f>
        <v>2.828038868486648E-4</v>
      </c>
      <c r="W576" s="347">
        <f>SUM(V576:$V$951)</f>
        <v>2.1526014835830502E-2</v>
      </c>
      <c r="X576" s="347">
        <f t="shared" si="178"/>
        <v>2.1526014835830502E-2</v>
      </c>
      <c r="Y576" s="350">
        <f>SUM($X576:X$951)</f>
        <v>0.79131481683053473</v>
      </c>
      <c r="Z576" s="347"/>
      <c r="AA576" s="347">
        <f t="shared" si="169"/>
        <v>3.9590202083211739</v>
      </c>
      <c r="AB576" s="347">
        <f t="shared" si="170"/>
        <v>2.0409797916788261</v>
      </c>
      <c r="AC576" s="347">
        <f t="shared" si="179"/>
        <v>10.506424636587218</v>
      </c>
      <c r="AD576" s="347">
        <f t="shared" si="171"/>
        <v>16.956854071369698</v>
      </c>
      <c r="AE576" s="347">
        <f t="shared" si="172"/>
        <v>8.7417074601870208</v>
      </c>
      <c r="AF576" s="347">
        <f>AD576/'Laminate Schedule'!$E$86/10</f>
        <v>0.11196263030256388</v>
      </c>
      <c r="AG576" s="347">
        <f>AE576/'Laminate Schedule'!$E$90/10</f>
        <v>4.7147281178687023E-2</v>
      </c>
      <c r="AH576" s="347">
        <f t="shared" si="180"/>
        <v>2093.7914269362054</v>
      </c>
      <c r="AK576" s="567">
        <f t="shared" si="181"/>
        <v>1</v>
      </c>
      <c r="AL576" s="567">
        <f t="shared" si="182"/>
        <v>1</v>
      </c>
      <c r="AM576" s="567">
        <f t="shared" si="183"/>
        <v>1</v>
      </c>
      <c r="AN576" s="347">
        <f>IF(SUM(AK576:AM576)=0,0,(AK576*'Laminate Schedule'!$D$83*'Laminate Schedule'!$C$83+AL576*'Laminate Schedule'!$D$84*'Laminate Schedule'!$C$84+AM576*'Laminate Schedule'!$D$85*'Laminate Schedule'!$C$85)/(AK576*'Laminate Schedule'!$D$83+AL576*'Laminate Schedule'!$D$84+AM576*'Laminate Schedule'!$D$85))</f>
        <v>15.145101562499997</v>
      </c>
      <c r="AO576" s="347">
        <f>AK576*'Laminate Schedule'!$L$12+AL576*'Laminate Schedule'!$L$13+AM576*'Laminate Schedule'!$L$14</f>
        <v>0.88</v>
      </c>
    </row>
    <row r="577" spans="1:41" s="244" customFormat="1">
      <c r="A577" s="567">
        <v>-374</v>
      </c>
      <c r="B577" s="347">
        <f>IF(ABS(A577)&lt;$C$17,$C$15,$C$16)*IF(ABS(A577)&lt;OutlineParameters!$C$46/2,1,0)</f>
        <v>6</v>
      </c>
      <c r="C577" s="347">
        <f t="shared" si="173"/>
        <v>6</v>
      </c>
      <c r="D577" s="348">
        <f t="shared" si="164"/>
        <v>6</v>
      </c>
      <c r="E577" s="349">
        <f>FlexTests!$C$16*($C$36-ABS(A577))*IF(ABS(A577)&lt;$C$36,1,0)/1000</f>
        <v>45.2</v>
      </c>
      <c r="F577" s="349">
        <f>IF(NOT(ISNA(I577)),FlexTests!$C$17*(A578-A577)*I577/1000000*($C$36+A577)/1000*IF(ABS(A577)&lt;$C$31/2-FlexTests!$C$18,0,1),0)</f>
        <v>0</v>
      </c>
      <c r="G577" s="349">
        <f>SUM(F$52:$F576)</f>
        <v>0</v>
      </c>
      <c r="H577" s="348">
        <f>CHOOSE(FlexTests!$C$15,E577,G577)</f>
        <v>45.2</v>
      </c>
      <c r="I577" s="347">
        <f>IF(ISNA(OutlineParameters!T640*2),OutlineParameters!S640*2,OutlineParameters!T640*2)</f>
        <v>349.28460416713534</v>
      </c>
      <c r="J577" s="347">
        <f>IF(ISNA(RockerConcaveParameters!O636),RockerConcaveParameters!N636,RockerConcaveParameters!O636)</f>
        <v>2.8915547506107551</v>
      </c>
      <c r="K577" s="347">
        <f t="shared" si="174"/>
        <v>6.9194984826090948</v>
      </c>
      <c r="L577" s="347">
        <f t="shared" si="175"/>
        <v>83.792820740569383</v>
      </c>
      <c r="M577" s="347">
        <f t="shared" si="176"/>
        <v>0</v>
      </c>
      <c r="N577" s="347">
        <f t="shared" si="165"/>
        <v>3.8333333333333335</v>
      </c>
      <c r="O577" s="347">
        <f t="shared" si="166"/>
        <v>64.913442455607893</v>
      </c>
      <c r="P577" s="350">
        <f t="shared" si="177"/>
        <v>159.45909501211969</v>
      </c>
      <c r="Q577" s="347">
        <f>MIN(IF(H577&gt;0,P577/H577,NA()),FlexTests!$C$20)</f>
        <v>3.5278560843389308</v>
      </c>
      <c r="R577" s="347">
        <f t="shared" si="167"/>
        <v>2.8345827496741136E-4</v>
      </c>
      <c r="S577" s="347">
        <f>SUM(R577:$R$952)</f>
        <v>0.13867144477326243</v>
      </c>
      <c r="T577" s="347">
        <f t="shared" si="168"/>
        <v>1.3867144477326242E-4</v>
      </c>
      <c r="U577" s="350">
        <f>SUM(T577:$T$952)*1000</f>
        <v>27.956353576123231</v>
      </c>
      <c r="V577" s="347">
        <f>R577*IF(ABS(A577)&lt;FlexTests!$C$19,0,1)</f>
        <v>2.8345827496741136E-4</v>
      </c>
      <c r="W577" s="347">
        <f>SUM(V577:$V$951)</f>
        <v>2.124321094898184E-2</v>
      </c>
      <c r="X577" s="347">
        <f t="shared" si="178"/>
        <v>2.124321094898184E-2</v>
      </c>
      <c r="Y577" s="350">
        <f>SUM($X577:X$951)</f>
        <v>0.76978880199470412</v>
      </c>
      <c r="Z577" s="347"/>
      <c r="AA577" s="347">
        <f t="shared" si="169"/>
        <v>3.9638515835369184</v>
      </c>
      <c r="AB577" s="347">
        <f t="shared" si="170"/>
        <v>2.0361484164630816</v>
      </c>
      <c r="AC577" s="347">
        <f t="shared" si="179"/>
        <v>10.528757060761356</v>
      </c>
      <c r="AD577" s="347">
        <f t="shared" si="171"/>
        <v>17.016832142854369</v>
      </c>
      <c r="AE577" s="347">
        <f t="shared" si="172"/>
        <v>8.7411940358206106</v>
      </c>
      <c r="AF577" s="347">
        <f>AD577/'Laminate Schedule'!$E$86/10</f>
        <v>0.11235865320962171</v>
      </c>
      <c r="AG577" s="347">
        <f>AE577/'Laminate Schedule'!$E$90/10</f>
        <v>4.7144512090030441E-2</v>
      </c>
      <c r="AH577" s="347">
        <f t="shared" si="180"/>
        <v>2095.7076250028122</v>
      </c>
      <c r="AK577" s="567">
        <f t="shared" si="181"/>
        <v>1</v>
      </c>
      <c r="AL577" s="567">
        <f t="shared" si="182"/>
        <v>1</v>
      </c>
      <c r="AM577" s="567">
        <f t="shared" si="183"/>
        <v>1</v>
      </c>
      <c r="AN577" s="347">
        <f>IF(SUM(AK577:AM577)=0,0,(AK577*'Laminate Schedule'!$D$83*'Laminate Schedule'!$C$83+AL577*'Laminate Schedule'!$D$84*'Laminate Schedule'!$C$84+AM577*'Laminate Schedule'!$D$85*'Laminate Schedule'!$C$85)/(AK577*'Laminate Schedule'!$D$83+AL577*'Laminate Schedule'!$D$84+AM577*'Laminate Schedule'!$D$85))</f>
        <v>15.145101562499997</v>
      </c>
      <c r="AO577" s="347">
        <f>AK577*'Laminate Schedule'!$L$12+AL577*'Laminate Schedule'!$L$13+AM577*'Laminate Schedule'!$L$14</f>
        <v>0.88</v>
      </c>
    </row>
    <row r="578" spans="1:41" s="244" customFormat="1">
      <c r="A578" s="567">
        <v>-373</v>
      </c>
      <c r="B578" s="347">
        <f>IF(ABS(A578)&lt;$C$17,$C$15,$C$16)*IF(ABS(A578)&lt;OutlineParameters!$C$46/2,1,0)</f>
        <v>6</v>
      </c>
      <c r="C578" s="347">
        <f t="shared" si="173"/>
        <v>6</v>
      </c>
      <c r="D578" s="348">
        <f t="shared" si="164"/>
        <v>6</v>
      </c>
      <c r="E578" s="349">
        <f>FlexTests!$C$16*($C$36-ABS(A578))*IF(ABS(A578)&lt;$C$36,1,0)/1000</f>
        <v>45.4</v>
      </c>
      <c r="F578" s="349">
        <f>IF(NOT(ISNA(I578)),FlexTests!$C$17*(A579-A578)*I578/1000000*($C$36+A578)/1000*IF(ABS(A578)&lt;$C$31/2-FlexTests!$C$18,0,1),0)</f>
        <v>0</v>
      </c>
      <c r="G578" s="349">
        <f>SUM(F$52:$F577)</f>
        <v>0</v>
      </c>
      <c r="H578" s="348">
        <f>CHOOSE(FlexTests!$C$15,E578,G578)</f>
        <v>45.4</v>
      </c>
      <c r="I578" s="347">
        <f>IF(ISNA(OutlineParameters!T641*2),OutlineParameters!S641*2,OutlineParameters!T641*2)</f>
        <v>349.60236414737147</v>
      </c>
      <c r="J578" s="347">
        <f>IF(ISNA(RockerConcaveParameters!O637),RockerConcaveParameters!N637,RockerConcaveParameters!O637)</f>
        <v>2.9060337189250189</v>
      </c>
      <c r="K578" s="347">
        <f t="shared" si="174"/>
        <v>6.9953265799598796</v>
      </c>
      <c r="L578" s="347">
        <f t="shared" si="175"/>
        <v>83.869050854192452</v>
      </c>
      <c r="M578" s="347">
        <f t="shared" si="176"/>
        <v>0</v>
      </c>
      <c r="N578" s="347">
        <f t="shared" si="165"/>
        <v>3.8333333333333335</v>
      </c>
      <c r="O578" s="347">
        <f t="shared" si="166"/>
        <v>65.100046155201213</v>
      </c>
      <c r="P578" s="350">
        <f t="shared" si="177"/>
        <v>159.79775692268686</v>
      </c>
      <c r="Q578" s="347">
        <f>MIN(IF(H578&gt;0,P578/H578,NA()),FlexTests!$C$20)</f>
        <v>3.5197743815569793</v>
      </c>
      <c r="R578" s="347">
        <f t="shared" si="167"/>
        <v>2.8410911939124006E-4</v>
      </c>
      <c r="S578" s="347">
        <f>SUM(R578:$R$952)</f>
        <v>0.13838798649829503</v>
      </c>
      <c r="T578" s="347">
        <f t="shared" si="168"/>
        <v>1.3838798649829504E-4</v>
      </c>
      <c r="U578" s="350">
        <f>SUM(T578:$T$952)*1000</f>
        <v>27.817682131349972</v>
      </c>
      <c r="V578" s="347">
        <f>R578*IF(ABS(A578)&lt;FlexTests!$C$19,0,1)</f>
        <v>2.8410911939124006E-4</v>
      </c>
      <c r="W578" s="347">
        <f>SUM(V578:$V$951)</f>
        <v>2.0959752674014429E-2</v>
      </c>
      <c r="X578" s="347">
        <f t="shared" si="178"/>
        <v>2.0959752674014429E-2</v>
      </c>
      <c r="Y578" s="350">
        <f>SUM($X578:X$951)</f>
        <v>0.74854559104572227</v>
      </c>
      <c r="Z578" s="347"/>
      <c r="AA578" s="347">
        <f t="shared" si="169"/>
        <v>3.9686779063083395</v>
      </c>
      <c r="AB578" s="347">
        <f t="shared" si="170"/>
        <v>2.0313220936916605</v>
      </c>
      <c r="AC578" s="347">
        <f t="shared" si="179"/>
        <v>10.551118212264342</v>
      </c>
      <c r="AD578" s="347">
        <f t="shared" si="171"/>
        <v>17.076671242007741</v>
      </c>
      <c r="AE578" s="347">
        <f t="shared" si="172"/>
        <v>8.7404975660688677</v>
      </c>
      <c r="AF578" s="347">
        <f>AD578/'Laminate Schedule'!$E$86/10</f>
        <v>0.11275375851087326</v>
      </c>
      <c r="AG578" s="347">
        <f>AE578/'Laminate Schedule'!$E$90/10</f>
        <v>4.7140755769498395E-2</v>
      </c>
      <c r="AH578" s="347">
        <f t="shared" si="180"/>
        <v>2097.614184884229</v>
      </c>
      <c r="AK578" s="567">
        <f t="shared" si="181"/>
        <v>1</v>
      </c>
      <c r="AL578" s="567">
        <f t="shared" si="182"/>
        <v>1</v>
      </c>
      <c r="AM578" s="567">
        <f t="shared" si="183"/>
        <v>1</v>
      </c>
      <c r="AN578" s="347">
        <f>IF(SUM(AK578:AM578)=0,0,(AK578*'Laminate Schedule'!$D$83*'Laminate Schedule'!$C$83+AL578*'Laminate Schedule'!$D$84*'Laminate Schedule'!$C$84+AM578*'Laminate Schedule'!$D$85*'Laminate Schedule'!$C$85)/(AK578*'Laminate Schedule'!$D$83+AL578*'Laminate Schedule'!$D$84+AM578*'Laminate Schedule'!$D$85))</f>
        <v>15.145101562499997</v>
      </c>
      <c r="AO578" s="347">
        <f>AK578*'Laminate Schedule'!$L$12+AL578*'Laminate Schedule'!$L$13+AM578*'Laminate Schedule'!$L$14</f>
        <v>0.88</v>
      </c>
    </row>
    <row r="579" spans="1:41" s="244" customFormat="1">
      <c r="A579" s="567">
        <v>-372</v>
      </c>
      <c r="B579" s="347">
        <f>IF(ABS(A579)&lt;$C$17,$C$15,$C$16)*IF(ABS(A579)&lt;OutlineParameters!$C$46/2,1,0)</f>
        <v>6</v>
      </c>
      <c r="C579" s="347">
        <f t="shared" si="173"/>
        <v>6</v>
      </c>
      <c r="D579" s="348">
        <f t="shared" si="164"/>
        <v>6</v>
      </c>
      <c r="E579" s="349">
        <f>FlexTests!$C$16*($C$36-ABS(A579))*IF(ABS(A579)&lt;$C$36,1,0)/1000</f>
        <v>45.6</v>
      </c>
      <c r="F579" s="349">
        <f>IF(NOT(ISNA(I579)),FlexTests!$C$17*(A580-A579)*I579/1000000*($C$36+A579)/1000*IF(ABS(A579)&lt;$C$31/2-FlexTests!$C$18,0,1),0)</f>
        <v>0</v>
      </c>
      <c r="G579" s="349">
        <f>SUM(F$52:$F578)</f>
        <v>0</v>
      </c>
      <c r="H579" s="348">
        <f>CHOOSE(FlexTests!$C$15,E579,G579)</f>
        <v>45.6</v>
      </c>
      <c r="I579" s="347">
        <f>IF(ISNA(OutlineParameters!T642*2),OutlineParameters!S642*2,OutlineParameters!T642*2)</f>
        <v>349.91858138796192</v>
      </c>
      <c r="J579" s="347">
        <f>IF(ISNA(RockerConcaveParameters!O638),RockerConcaveParameters!N638,RockerConcaveParameters!O638)</f>
        <v>2.920498118035562</v>
      </c>
      <c r="K579" s="347">
        <f t="shared" si="174"/>
        <v>7.0715269666558722</v>
      </c>
      <c r="L579" s="347">
        <f t="shared" si="175"/>
        <v>83.944910867029421</v>
      </c>
      <c r="M579" s="347">
        <f t="shared" si="176"/>
        <v>0</v>
      </c>
      <c r="N579" s="347">
        <f t="shared" si="165"/>
        <v>3.8333333333333335</v>
      </c>
      <c r="O579" s="347">
        <f t="shared" si="166"/>
        <v>65.287115215014239</v>
      </c>
      <c r="P579" s="350">
        <f t="shared" si="177"/>
        <v>160.13688638203286</v>
      </c>
      <c r="Q579" s="347">
        <f>MIN(IF(H579&gt;0,P579/H579,NA()),FlexTests!$C$20)</f>
        <v>3.511773824167387</v>
      </c>
      <c r="R579" s="347">
        <f t="shared" si="167"/>
        <v>2.8475637955900873E-4</v>
      </c>
      <c r="S579" s="347">
        <f>SUM(R579:$R$952)</f>
        <v>0.13810387737890378</v>
      </c>
      <c r="T579" s="347">
        <f t="shared" si="168"/>
        <v>1.3810387737890378E-4</v>
      </c>
      <c r="U579" s="350">
        <f>SUM(T579:$T$952)*1000</f>
        <v>27.679294144851674</v>
      </c>
      <c r="V579" s="347">
        <f>R579*IF(ABS(A579)&lt;FlexTests!$C$19,0,1)</f>
        <v>2.8475637955900873E-4</v>
      </c>
      <c r="W579" s="347">
        <f>SUM(V579:$V$951)</f>
        <v>2.0675643554623185E-2</v>
      </c>
      <c r="X579" s="347">
        <f t="shared" si="178"/>
        <v>2.0675643554623185E-2</v>
      </c>
      <c r="Y579" s="350">
        <f>SUM($X579:X$951)</f>
        <v>0.72758583837170798</v>
      </c>
      <c r="Z579" s="347"/>
      <c r="AA579" s="347">
        <f t="shared" si="169"/>
        <v>3.9734993726785204</v>
      </c>
      <c r="AB579" s="347">
        <f t="shared" si="170"/>
        <v>2.0265006273214796</v>
      </c>
      <c r="AC579" s="347">
        <f t="shared" si="179"/>
        <v>10.573510235054449</v>
      </c>
      <c r="AD579" s="347">
        <f t="shared" si="171"/>
        <v>17.136368846878735</v>
      </c>
      <c r="AE579" s="347">
        <f t="shared" si="172"/>
        <v>8.7396168870671733</v>
      </c>
      <c r="AF579" s="347">
        <f>AD579/'Laminate Schedule'!$E$86/10</f>
        <v>0.11314792955439276</v>
      </c>
      <c r="AG579" s="347">
        <f>AE579/'Laminate Schedule'!$E$90/10</f>
        <v>4.7136005939935902E-2</v>
      </c>
      <c r="AH579" s="347">
        <f t="shared" si="180"/>
        <v>2099.5114883277715</v>
      </c>
      <c r="AK579" s="567">
        <f t="shared" si="181"/>
        <v>1</v>
      </c>
      <c r="AL579" s="567">
        <f t="shared" si="182"/>
        <v>1</v>
      </c>
      <c r="AM579" s="567">
        <f t="shared" si="183"/>
        <v>1</v>
      </c>
      <c r="AN579" s="347">
        <f>IF(SUM(AK579:AM579)=0,0,(AK579*'Laminate Schedule'!$D$83*'Laminate Schedule'!$C$83+AL579*'Laminate Schedule'!$D$84*'Laminate Schedule'!$C$84+AM579*'Laminate Schedule'!$D$85*'Laminate Schedule'!$C$85)/(AK579*'Laminate Schedule'!$D$83+AL579*'Laminate Schedule'!$D$84+AM579*'Laminate Schedule'!$D$85))</f>
        <v>15.145101562499997</v>
      </c>
      <c r="AO579" s="347">
        <f>AK579*'Laminate Schedule'!$L$12+AL579*'Laminate Schedule'!$L$13+AM579*'Laminate Schedule'!$L$14</f>
        <v>0.88</v>
      </c>
    </row>
    <row r="580" spans="1:41" s="244" customFormat="1">
      <c r="A580" s="567">
        <v>-371</v>
      </c>
      <c r="B580" s="347">
        <f>IF(ABS(A580)&lt;$C$17,$C$15,$C$16)*IF(ABS(A580)&lt;OutlineParameters!$C$46/2,1,0)</f>
        <v>6</v>
      </c>
      <c r="C580" s="347">
        <f t="shared" si="173"/>
        <v>6</v>
      </c>
      <c r="D580" s="348">
        <f t="shared" si="164"/>
        <v>6</v>
      </c>
      <c r="E580" s="349">
        <f>FlexTests!$C$16*($C$36-ABS(A580))*IF(ABS(A580)&lt;$C$36,1,0)/1000</f>
        <v>45.8</v>
      </c>
      <c r="F580" s="349">
        <f>IF(NOT(ISNA(I580)),FlexTests!$C$17*(A581-A580)*I580/1000000*($C$36+A580)/1000*IF(ABS(A580)&lt;$C$31/2-FlexTests!$C$18,0,1),0)</f>
        <v>0</v>
      </c>
      <c r="G580" s="349">
        <f>SUM(F$52:$F579)</f>
        <v>0</v>
      </c>
      <c r="H580" s="348">
        <f>CHOOSE(FlexTests!$C$15,E580,G580)</f>
        <v>45.8</v>
      </c>
      <c r="I580" s="347">
        <f>IF(ISNA(OutlineParameters!T643*2),OutlineParameters!S643*2,OutlineParameters!T643*2)</f>
        <v>350.23320488390891</v>
      </c>
      <c r="J580" s="347">
        <f>IF(ISNA(RockerConcaveParameters!O639),RockerConcaveParameters!N639,RockerConcaveParameters!O639)</f>
        <v>2.9349467800790174</v>
      </c>
      <c r="K580" s="347">
        <f t="shared" si="174"/>
        <v>7.1480916907387684</v>
      </c>
      <c r="L580" s="347">
        <f t="shared" si="175"/>
        <v>84.020388543062452</v>
      </c>
      <c r="M580" s="347">
        <f t="shared" si="176"/>
        <v>0</v>
      </c>
      <c r="N580" s="347">
        <f t="shared" si="165"/>
        <v>3.8333333333333335</v>
      </c>
      <c r="O580" s="347">
        <f t="shared" si="166"/>
        <v>65.474627555015132</v>
      </c>
      <c r="P580" s="350">
        <f t="shared" si="177"/>
        <v>160.47644112214968</v>
      </c>
      <c r="Q580" s="347">
        <f>MIN(IF(H580&gt;0,P580/H580,NA()),FlexTests!$C$20)</f>
        <v>3.5038524262478097</v>
      </c>
      <c r="R580" s="347">
        <f t="shared" si="167"/>
        <v>2.8540014770852542E-4</v>
      </c>
      <c r="S580" s="347">
        <f>SUM(R580:$R$952)</f>
        <v>0.13781912099934476</v>
      </c>
      <c r="T580" s="347">
        <f t="shared" si="168"/>
        <v>1.3781912099934476E-4</v>
      </c>
      <c r="U580" s="350">
        <f>SUM(T580:$T$952)*1000</f>
        <v>27.541190267472771</v>
      </c>
      <c r="V580" s="347">
        <f>R580*IF(ABS(A580)&lt;FlexTests!$C$19,0,1)</f>
        <v>2.8540014770852542E-4</v>
      </c>
      <c r="W580" s="347">
        <f>SUM(V580:$V$951)</f>
        <v>2.0390887175064178E-2</v>
      </c>
      <c r="X580" s="347">
        <f t="shared" si="178"/>
        <v>2.0390887175064178E-2</v>
      </c>
      <c r="Y580" s="350">
        <f>SUM($X580:X$951)</f>
        <v>0.70691019481708472</v>
      </c>
      <c r="Z580" s="347"/>
      <c r="AA580" s="347">
        <f t="shared" si="169"/>
        <v>3.9783155933596723</v>
      </c>
      <c r="AB580" s="347">
        <f t="shared" si="170"/>
        <v>2.0216844066403277</v>
      </c>
      <c r="AC580" s="347">
        <f t="shared" si="179"/>
        <v>10.595930338261784</v>
      </c>
      <c r="AD580" s="347">
        <f t="shared" si="171"/>
        <v>17.195927904313045</v>
      </c>
      <c r="AE580" s="347">
        <f t="shared" si="172"/>
        <v>8.7385574336756626</v>
      </c>
      <c r="AF580" s="347">
        <f>AD580/'Laminate Schedule'!$E$86/10</f>
        <v>0.11354118579759805</v>
      </c>
      <c r="AG580" s="347">
        <f>AE580/'Laminate Schedule'!$E$90/10</f>
        <v>4.7130291913566026E-2</v>
      </c>
      <c r="AH580" s="347">
        <f t="shared" si="180"/>
        <v>2101.3992293034535</v>
      </c>
      <c r="AK580" s="567">
        <f t="shared" si="181"/>
        <v>1</v>
      </c>
      <c r="AL580" s="567">
        <f t="shared" si="182"/>
        <v>1</v>
      </c>
      <c r="AM580" s="567">
        <f t="shared" si="183"/>
        <v>1</v>
      </c>
      <c r="AN580" s="347">
        <f>IF(SUM(AK580:AM580)=0,0,(AK580*'Laminate Schedule'!$D$83*'Laminate Schedule'!$C$83+AL580*'Laminate Schedule'!$D$84*'Laminate Schedule'!$C$84+AM580*'Laminate Schedule'!$D$85*'Laminate Schedule'!$C$85)/(AK580*'Laminate Schedule'!$D$83+AL580*'Laminate Schedule'!$D$84+AM580*'Laminate Schedule'!$D$85))</f>
        <v>15.145101562499997</v>
      </c>
      <c r="AO580" s="347">
        <f>AK580*'Laminate Schedule'!$L$12+AL580*'Laminate Schedule'!$L$13+AM580*'Laminate Schedule'!$L$14</f>
        <v>0.88</v>
      </c>
    </row>
    <row r="581" spans="1:41" s="244" customFormat="1">
      <c r="A581" s="567">
        <v>-370</v>
      </c>
      <c r="B581" s="347">
        <f>IF(ABS(A581)&lt;$C$17,$C$15,$C$16)*IF(ABS(A581)&lt;OutlineParameters!$C$46/2,1,0)</f>
        <v>6</v>
      </c>
      <c r="C581" s="347">
        <f t="shared" si="173"/>
        <v>6</v>
      </c>
      <c r="D581" s="348">
        <f t="shared" si="164"/>
        <v>6</v>
      </c>
      <c r="E581" s="349">
        <f>FlexTests!$C$16*($C$36-ABS(A581))*IF(ABS(A581)&lt;$C$36,1,0)/1000</f>
        <v>46</v>
      </c>
      <c r="F581" s="349">
        <f>IF(NOT(ISNA(I581)),FlexTests!$C$17*(A582-A581)*I581/1000000*($C$36+A581)/1000*IF(ABS(A581)&lt;$C$31/2-FlexTests!$C$18,0,1),0)</f>
        <v>0</v>
      </c>
      <c r="G581" s="349">
        <f>SUM(F$52:$F580)</f>
        <v>0</v>
      </c>
      <c r="H581" s="348">
        <f>CHOOSE(FlexTests!$C$15,E581,G581)</f>
        <v>46</v>
      </c>
      <c r="I581" s="347">
        <f>IF(ISNA(OutlineParameters!T644*2),OutlineParameters!S644*2,OutlineParameters!T644*2)</f>
        <v>350.54629836557729</v>
      </c>
      <c r="J581" s="347">
        <f>IF(ISNA(RockerConcaveParameters!O640),RockerConcaveParameters!N640,RockerConcaveParameters!O640)</f>
        <v>2.9493803064702444</v>
      </c>
      <c r="K581" s="347">
        <f t="shared" si="174"/>
        <v>7.2250236499186418</v>
      </c>
      <c r="L581" s="347">
        <f t="shared" si="175"/>
        <v>84.095499171104706</v>
      </c>
      <c r="M581" s="347">
        <f t="shared" si="176"/>
        <v>0</v>
      </c>
      <c r="N581" s="347">
        <f t="shared" si="165"/>
        <v>3.8333333333333335</v>
      </c>
      <c r="O581" s="347">
        <f t="shared" si="166"/>
        <v>65.662597682249611</v>
      </c>
      <c r="P581" s="350">
        <f t="shared" si="177"/>
        <v>160.81645383660629</v>
      </c>
      <c r="Q581" s="347">
        <f>MIN(IF(H581&gt;0,P581/H581,NA()),FlexTests!$C$20)</f>
        <v>3.4960098660131802</v>
      </c>
      <c r="R581" s="347">
        <f t="shared" si="167"/>
        <v>2.8604038270074777E-4</v>
      </c>
      <c r="S581" s="347">
        <f>SUM(R581:$R$952)</f>
        <v>0.13753372085163623</v>
      </c>
      <c r="T581" s="347">
        <f t="shared" si="168"/>
        <v>1.3753372085163623E-4</v>
      </c>
      <c r="U581" s="350">
        <f>SUM(T581:$T$952)*1000</f>
        <v>27.403371146473429</v>
      </c>
      <c r="V581" s="347">
        <f>R581*IF(ABS(A581)&lt;FlexTests!$C$19,0,1)</f>
        <v>2.8604038270074777E-4</v>
      </c>
      <c r="W581" s="347">
        <f>SUM(V581:$V$951)</f>
        <v>2.0105487027355654E-2</v>
      </c>
      <c r="X581" s="347">
        <f t="shared" si="178"/>
        <v>2.0105487027355654E-2</v>
      </c>
      <c r="Y581" s="350">
        <f>SUM($X581:X$951)</f>
        <v>0.68651930764202074</v>
      </c>
      <c r="Z581" s="347"/>
      <c r="AA581" s="347">
        <f t="shared" si="169"/>
        <v>3.9831267688234147</v>
      </c>
      <c r="AB581" s="347">
        <f t="shared" si="170"/>
        <v>2.0168732311765853</v>
      </c>
      <c r="AC581" s="347">
        <f t="shared" si="179"/>
        <v>10.618380680575665</v>
      </c>
      <c r="AD581" s="347">
        <f t="shared" si="171"/>
        <v>17.255345883487742</v>
      </c>
      <c r="AE581" s="347">
        <f t="shared" si="172"/>
        <v>8.737317998387411</v>
      </c>
      <c r="AF581" s="347">
        <f>AD581/'Laminate Schedule'!$E$86/10</f>
        <v>0.11393351052998424</v>
      </c>
      <c r="AG581" s="347">
        <f>AE581/'Laminate Schedule'!$E$90/10</f>
        <v>4.712360717785459E-2</v>
      </c>
      <c r="AH581" s="347">
        <f t="shared" si="180"/>
        <v>2103.2777901934637</v>
      </c>
      <c r="AK581" s="567">
        <f t="shared" si="181"/>
        <v>1</v>
      </c>
      <c r="AL581" s="567">
        <f t="shared" si="182"/>
        <v>1</v>
      </c>
      <c r="AM581" s="567">
        <f t="shared" si="183"/>
        <v>1</v>
      </c>
      <c r="AN581" s="347">
        <f>IF(SUM(AK581:AM581)=0,0,(AK581*'Laminate Schedule'!$D$83*'Laminate Schedule'!$C$83+AL581*'Laminate Schedule'!$D$84*'Laminate Schedule'!$C$84+AM581*'Laminate Schedule'!$D$85*'Laminate Schedule'!$C$85)/(AK581*'Laminate Schedule'!$D$83+AL581*'Laminate Schedule'!$D$84+AM581*'Laminate Schedule'!$D$85))</f>
        <v>15.145101562499997</v>
      </c>
      <c r="AO581" s="347">
        <f>AK581*'Laminate Schedule'!$L$12+AL581*'Laminate Schedule'!$L$13+AM581*'Laminate Schedule'!$L$14</f>
        <v>0.88</v>
      </c>
    </row>
    <row r="582" spans="1:41" s="244" customFormat="1">
      <c r="A582" s="567">
        <v>-369</v>
      </c>
      <c r="B582" s="347">
        <f>IF(ABS(A582)&lt;$C$17,$C$15,$C$16)*IF(ABS(A582)&lt;OutlineParameters!$C$46/2,1,0)</f>
        <v>6</v>
      </c>
      <c r="C582" s="347">
        <f t="shared" si="173"/>
        <v>6</v>
      </c>
      <c r="D582" s="348">
        <f t="shared" si="164"/>
        <v>6</v>
      </c>
      <c r="E582" s="349">
        <f>FlexTests!$C$16*($C$36-ABS(A582))*IF(ABS(A582)&lt;$C$36,1,0)/1000</f>
        <v>46.2</v>
      </c>
      <c r="F582" s="349">
        <f>IF(NOT(ISNA(I582)),FlexTests!$C$17*(A583-A582)*I582/1000000*($C$36+A582)/1000*IF(ABS(A582)&lt;$C$31/2-FlexTests!$C$18,0,1),0)</f>
        <v>0</v>
      </c>
      <c r="G582" s="349">
        <f>SUM(F$52:$F581)</f>
        <v>0</v>
      </c>
      <c r="H582" s="348">
        <f>CHOOSE(FlexTests!$C$15,E582,G582)</f>
        <v>46.2</v>
      </c>
      <c r="I582" s="347">
        <f>IF(ISNA(OutlineParameters!T645*2),OutlineParameters!S645*2,OutlineParameters!T645*2)</f>
        <v>350.85781072258476</v>
      </c>
      <c r="J582" s="347">
        <f>IF(ISNA(RockerConcaveParameters!O641),RockerConcaveParameters!N641,RockerConcaveParameters!O641)</f>
        <v>2.9637975253804005</v>
      </c>
      <c r="K582" s="347">
        <f t="shared" si="174"/>
        <v>7.3023147232395607</v>
      </c>
      <c r="L582" s="347">
        <f t="shared" si="175"/>
        <v>84.170230489856763</v>
      </c>
      <c r="M582" s="347">
        <f t="shared" si="176"/>
        <v>0</v>
      </c>
      <c r="N582" s="347">
        <f t="shared" si="165"/>
        <v>3.8333333333333335</v>
      </c>
      <c r="O582" s="347">
        <f t="shared" si="166"/>
        <v>65.851003190158735</v>
      </c>
      <c r="P582" s="350">
        <f t="shared" si="177"/>
        <v>161.15688173658839</v>
      </c>
      <c r="Q582" s="347">
        <f>MIN(IF(H582&gt;0,P582/H582,NA()),FlexTests!$C$20)</f>
        <v>3.4882441934326489</v>
      </c>
      <c r="R582" s="347">
        <f t="shared" si="167"/>
        <v>2.8667717755617847E-4</v>
      </c>
      <c r="S582" s="347">
        <f>SUM(R582:$R$952)</f>
        <v>0.13724768046893548</v>
      </c>
      <c r="T582" s="347">
        <f t="shared" si="168"/>
        <v>1.3724768046893549E-4</v>
      </c>
      <c r="U582" s="350">
        <f>SUM(T582:$T$952)*1000</f>
        <v>27.265837425621793</v>
      </c>
      <c r="V582" s="347">
        <f>R582*IF(ABS(A582)&lt;FlexTests!$C$19,0,1)</f>
        <v>2.8667717755617847E-4</v>
      </c>
      <c r="W582" s="347">
        <f>SUM(V582:$V$951)</f>
        <v>1.9819446644654903E-2</v>
      </c>
      <c r="X582" s="347">
        <f t="shared" si="178"/>
        <v>1.9819446644654903E-2</v>
      </c>
      <c r="Y582" s="350">
        <f>SUM($X582:X$951)</f>
        <v>0.66641382061466503</v>
      </c>
      <c r="Z582" s="347"/>
      <c r="AA582" s="347">
        <f t="shared" si="169"/>
        <v>3.9879325084601334</v>
      </c>
      <c r="AB582" s="347">
        <f t="shared" si="170"/>
        <v>2.0120674915398666</v>
      </c>
      <c r="AC582" s="347">
        <f t="shared" si="179"/>
        <v>10.640858436738425</v>
      </c>
      <c r="AD582" s="347">
        <f t="shared" si="171"/>
        <v>17.314625787591169</v>
      </c>
      <c r="AE582" s="347">
        <f t="shared" si="172"/>
        <v>8.7359040308438356</v>
      </c>
      <c r="AF582" s="347">
        <f>AD582/'Laminate Schedule'!$E$86/10</f>
        <v>0.11432492358098818</v>
      </c>
      <c r="AG582" s="347">
        <f>AE582/'Laminate Schedule'!$E$90/10</f>
        <v>4.7115981124745618E-2</v>
      </c>
      <c r="AH582" s="347">
        <f t="shared" si="180"/>
        <v>2105.1468643355083</v>
      </c>
      <c r="AK582" s="567">
        <f t="shared" si="181"/>
        <v>1</v>
      </c>
      <c r="AL582" s="567">
        <f t="shared" si="182"/>
        <v>1</v>
      </c>
      <c r="AM582" s="567">
        <f t="shared" si="183"/>
        <v>1</v>
      </c>
      <c r="AN582" s="347">
        <f>IF(SUM(AK582:AM582)=0,0,(AK582*'Laminate Schedule'!$D$83*'Laminate Schedule'!$C$83+AL582*'Laminate Schedule'!$D$84*'Laminate Schedule'!$C$84+AM582*'Laminate Schedule'!$D$85*'Laminate Schedule'!$C$85)/(AK582*'Laminate Schedule'!$D$83+AL582*'Laminate Schedule'!$D$84+AM582*'Laminate Schedule'!$D$85))</f>
        <v>15.145101562499997</v>
      </c>
      <c r="AO582" s="347">
        <f>AK582*'Laminate Schedule'!$L$12+AL582*'Laminate Schedule'!$L$13+AM582*'Laminate Schedule'!$L$14</f>
        <v>0.88</v>
      </c>
    </row>
    <row r="583" spans="1:41" s="244" customFormat="1">
      <c r="A583" s="567">
        <v>-368</v>
      </c>
      <c r="B583" s="347">
        <f>IF(ABS(A583)&lt;$C$17,$C$15,$C$16)*IF(ABS(A583)&lt;OutlineParameters!$C$46/2,1,0)</f>
        <v>6</v>
      </c>
      <c r="C583" s="347">
        <f t="shared" si="173"/>
        <v>6</v>
      </c>
      <c r="D583" s="348">
        <f t="shared" si="164"/>
        <v>6</v>
      </c>
      <c r="E583" s="349">
        <f>FlexTests!$C$16*($C$36-ABS(A583))*IF(ABS(A583)&lt;$C$36,1,0)/1000</f>
        <v>46.4</v>
      </c>
      <c r="F583" s="349">
        <f>IF(NOT(ISNA(I583)),FlexTests!$C$17*(A584-A583)*I583/1000000*($C$36+A583)/1000*IF(ABS(A583)&lt;$C$31/2-FlexTests!$C$18,0,1),0)</f>
        <v>0</v>
      </c>
      <c r="G583" s="349">
        <f>SUM(F$52:$F582)</f>
        <v>0</v>
      </c>
      <c r="H583" s="348">
        <f>CHOOSE(FlexTests!$C$15,E583,G583)</f>
        <v>46.4</v>
      </c>
      <c r="I583" s="347">
        <f>IF(ISNA(OutlineParameters!T646*2),OutlineParameters!S646*2,OutlineParameters!T646*2)</f>
        <v>351.16780579025323</v>
      </c>
      <c r="J583" s="347">
        <f>IF(ISNA(RockerConcaveParameters!O642),RockerConcaveParameters!N642,RockerConcaveParameters!O642)</f>
        <v>2.9781990514937653</v>
      </c>
      <c r="K583" s="347">
        <f t="shared" si="174"/>
        <v>7.379967875292083</v>
      </c>
      <c r="L583" s="347">
        <f t="shared" si="175"/>
        <v>84.244597813310776</v>
      </c>
      <c r="M583" s="347">
        <f t="shared" si="176"/>
        <v>0</v>
      </c>
      <c r="N583" s="347">
        <f t="shared" si="165"/>
        <v>3.8333333333333335</v>
      </c>
      <c r="O583" s="347">
        <f t="shared" si="166"/>
        <v>66.039858724785063</v>
      </c>
      <c r="P583" s="350">
        <f t="shared" si="177"/>
        <v>161.49775774672125</v>
      </c>
      <c r="Q583" s="347">
        <f>MIN(IF(H583&gt;0,P583/H583,NA()),FlexTests!$C$20)</f>
        <v>3.4805551238517514</v>
      </c>
      <c r="R583" s="347">
        <f t="shared" si="167"/>
        <v>2.8731049054420702E-4</v>
      </c>
      <c r="S583" s="347">
        <f>SUM(R583:$R$952)</f>
        <v>0.13696100329137931</v>
      </c>
      <c r="T583" s="347">
        <f t="shared" si="168"/>
        <v>1.369610032913793E-4</v>
      </c>
      <c r="U583" s="350">
        <f>SUM(T583:$T$952)*1000</f>
        <v>27.128589745152855</v>
      </c>
      <c r="V583" s="347">
        <f>R583*IF(ABS(A583)&lt;FlexTests!$C$19,0,1)</f>
        <v>2.8731049054420702E-4</v>
      </c>
      <c r="W583" s="347">
        <f>SUM(V583:$V$951)</f>
        <v>1.9532769467098726E-2</v>
      </c>
      <c r="X583" s="347">
        <f t="shared" si="178"/>
        <v>1.9532769467098726E-2</v>
      </c>
      <c r="Y583" s="350">
        <f>SUM($X583:X$951)</f>
        <v>0.64659437397001018</v>
      </c>
      <c r="Z583" s="347"/>
      <c r="AA583" s="347">
        <f t="shared" si="169"/>
        <v>3.9927330171645883</v>
      </c>
      <c r="AB583" s="347">
        <f t="shared" si="170"/>
        <v>2.0072669828354117</v>
      </c>
      <c r="AC583" s="347">
        <f t="shared" si="179"/>
        <v>10.663365780695555</v>
      </c>
      <c r="AD583" s="347">
        <f t="shared" si="171"/>
        <v>17.373765076297747</v>
      </c>
      <c r="AE583" s="347">
        <f t="shared" si="172"/>
        <v>8.7343142792845203</v>
      </c>
      <c r="AF583" s="347">
        <f>AD583/'Laminate Schedule'!$E$86/10</f>
        <v>0.11471540817736099</v>
      </c>
      <c r="AG583" s="347">
        <f>AE583/'Laminate Schedule'!$E$90/10</f>
        <v>4.7107407003029393E-2</v>
      </c>
      <c r="AH583" s="347">
        <f t="shared" si="180"/>
        <v>2107.0068347415195</v>
      </c>
      <c r="AK583" s="567">
        <f t="shared" si="181"/>
        <v>1</v>
      </c>
      <c r="AL583" s="567">
        <f t="shared" si="182"/>
        <v>1</v>
      </c>
      <c r="AM583" s="567">
        <f t="shared" si="183"/>
        <v>1</v>
      </c>
      <c r="AN583" s="347">
        <f>IF(SUM(AK583:AM583)=0,0,(AK583*'Laminate Schedule'!$D$83*'Laminate Schedule'!$C$83+AL583*'Laminate Schedule'!$D$84*'Laminate Schedule'!$C$84+AM583*'Laminate Schedule'!$D$85*'Laminate Schedule'!$C$85)/(AK583*'Laminate Schedule'!$D$83+AL583*'Laminate Schedule'!$D$84+AM583*'Laminate Schedule'!$D$85))</f>
        <v>15.145101562499997</v>
      </c>
      <c r="AO583" s="347">
        <f>AK583*'Laminate Schedule'!$L$12+AL583*'Laminate Schedule'!$L$13+AM583*'Laminate Schedule'!$L$14</f>
        <v>0.88</v>
      </c>
    </row>
    <row r="584" spans="1:41" s="244" customFormat="1">
      <c r="A584" s="567">
        <v>-367</v>
      </c>
      <c r="B584" s="347">
        <f>IF(ABS(A584)&lt;$C$17,$C$15,$C$16)*IF(ABS(A584)&lt;OutlineParameters!$C$46/2,1,0)</f>
        <v>6</v>
      </c>
      <c r="C584" s="347">
        <f t="shared" si="173"/>
        <v>6</v>
      </c>
      <c r="D584" s="348">
        <f t="shared" si="164"/>
        <v>6</v>
      </c>
      <c r="E584" s="349">
        <f>FlexTests!$C$16*($C$36-ABS(A584))*IF(ABS(A584)&lt;$C$36,1,0)/1000</f>
        <v>46.6</v>
      </c>
      <c r="F584" s="349">
        <f>IF(NOT(ISNA(I584)),FlexTests!$C$17*(A585-A584)*I584/1000000*($C$36+A584)/1000*IF(ABS(A584)&lt;$C$31/2-FlexTests!$C$18,0,1),0)</f>
        <v>0</v>
      </c>
      <c r="G584" s="349">
        <f>SUM(F$52:$F583)</f>
        <v>0</v>
      </c>
      <c r="H584" s="348">
        <f>CHOOSE(FlexTests!$C$15,E584,G584)</f>
        <v>46.6</v>
      </c>
      <c r="I584" s="347">
        <f>IF(ISNA(OutlineParameters!T647*2),OutlineParameters!S647*2,OutlineParameters!T647*2)</f>
        <v>351.4762611682267</v>
      </c>
      <c r="J584" s="347">
        <f>IF(ISNA(RockerConcaveParameters!O643),RockerConcaveParameters!N643,RockerConcaveParameters!O643)</f>
        <v>2.9925841615269766</v>
      </c>
      <c r="K584" s="347">
        <f t="shared" si="174"/>
        <v>7.4579776835805438</v>
      </c>
      <c r="L584" s="347">
        <f t="shared" si="175"/>
        <v>84.318595767656973</v>
      </c>
      <c r="M584" s="347">
        <f t="shared" si="176"/>
        <v>0</v>
      </c>
      <c r="N584" s="347">
        <f t="shared" si="165"/>
        <v>3.8333333333333335</v>
      </c>
      <c r="O584" s="347">
        <f t="shared" si="166"/>
        <v>66.229151004781116</v>
      </c>
      <c r="P584" s="350">
        <f t="shared" si="177"/>
        <v>161.83905778935195</v>
      </c>
      <c r="Q584" s="347">
        <f>MIN(IF(H584&gt;0,P584/H584,NA()),FlexTests!$C$20)</f>
        <v>3.4729411542779389</v>
      </c>
      <c r="R584" s="347">
        <f t="shared" si="167"/>
        <v>2.8794038124377915E-4</v>
      </c>
      <c r="S584" s="347">
        <f>SUM(R584:$R$952)</f>
        <v>0.13667369280083511</v>
      </c>
      <c r="T584" s="347">
        <f t="shared" si="168"/>
        <v>1.3667369280083512E-4</v>
      </c>
      <c r="U584" s="350">
        <f>SUM(T584:$T$952)*1000</f>
        <v>26.991628741861476</v>
      </c>
      <c r="V584" s="347">
        <f>R584*IF(ABS(A584)&lt;FlexTests!$C$19,0,1)</f>
        <v>2.8794038124377915E-4</v>
      </c>
      <c r="W584" s="347">
        <f>SUM(V584:$V$951)</f>
        <v>1.9245458976554518E-2</v>
      </c>
      <c r="X584" s="347">
        <f t="shared" si="178"/>
        <v>1.9245458976554518E-2</v>
      </c>
      <c r="Y584" s="350">
        <f>SUM($X584:X$951)</f>
        <v>0.62706160450291126</v>
      </c>
      <c r="Z584" s="347"/>
      <c r="AA584" s="347">
        <f t="shared" si="169"/>
        <v>3.9975280538423252</v>
      </c>
      <c r="AB584" s="347">
        <f t="shared" si="170"/>
        <v>2.0024719461576748</v>
      </c>
      <c r="AC584" s="347">
        <f t="shared" si="179"/>
        <v>10.685901122649007</v>
      </c>
      <c r="AD584" s="347">
        <f t="shared" si="171"/>
        <v>17.432765395350472</v>
      </c>
      <c r="AE584" s="347">
        <f t="shared" si="172"/>
        <v>8.7325525119415524</v>
      </c>
      <c r="AF584" s="347">
        <f>AD584/'Laminate Schedule'!$E$86/10</f>
        <v>0.11510497518560617</v>
      </c>
      <c r="AG584" s="347">
        <f>AE584/'Laminate Schedule'!$E$90/10</f>
        <v>4.709790513618374E-2</v>
      </c>
      <c r="AH584" s="347">
        <f t="shared" si="180"/>
        <v>2108.8575670093601</v>
      </c>
      <c r="AK584" s="567">
        <f t="shared" si="181"/>
        <v>1</v>
      </c>
      <c r="AL584" s="567">
        <f t="shared" si="182"/>
        <v>1</v>
      </c>
      <c r="AM584" s="567">
        <f t="shared" si="183"/>
        <v>1</v>
      </c>
      <c r="AN584" s="347">
        <f>IF(SUM(AK584:AM584)=0,0,(AK584*'Laminate Schedule'!$D$83*'Laminate Schedule'!$C$83+AL584*'Laminate Schedule'!$D$84*'Laminate Schedule'!$C$84+AM584*'Laminate Schedule'!$D$85*'Laminate Schedule'!$C$85)/(AK584*'Laminate Schedule'!$D$83+AL584*'Laminate Schedule'!$D$84+AM584*'Laminate Schedule'!$D$85))</f>
        <v>15.145101562499997</v>
      </c>
      <c r="AO584" s="347">
        <f>AK584*'Laminate Schedule'!$L$12+AL584*'Laminate Schedule'!$L$13+AM584*'Laminate Schedule'!$L$14</f>
        <v>0.88</v>
      </c>
    </row>
    <row r="585" spans="1:41" s="244" customFormat="1">
      <c r="A585" s="567">
        <v>-366</v>
      </c>
      <c r="B585" s="347">
        <f>IF(ABS(A585)&lt;$C$17,$C$15,$C$16)*IF(ABS(A585)&lt;OutlineParameters!$C$46/2,1,0)</f>
        <v>6</v>
      </c>
      <c r="C585" s="347">
        <f t="shared" si="173"/>
        <v>6</v>
      </c>
      <c r="D585" s="348">
        <f t="shared" si="164"/>
        <v>6</v>
      </c>
      <c r="E585" s="349">
        <f>FlexTests!$C$16*($C$36-ABS(A585))*IF(ABS(A585)&lt;$C$36,1,0)/1000</f>
        <v>46.8</v>
      </c>
      <c r="F585" s="349">
        <f>IF(NOT(ISNA(I585)),FlexTests!$C$17*(A586-A585)*I585/1000000*($C$36+A585)/1000*IF(ABS(A585)&lt;$C$31/2-FlexTests!$C$18,0,1),0)</f>
        <v>0</v>
      </c>
      <c r="G585" s="349">
        <f>SUM(F$52:$F584)</f>
        <v>0</v>
      </c>
      <c r="H585" s="348">
        <f>CHOOSE(FlexTests!$C$15,E585,G585)</f>
        <v>46.8</v>
      </c>
      <c r="I585" s="347">
        <f>IF(ISNA(OutlineParameters!T648*2),OutlineParameters!S648*2,OutlineParameters!T648*2)</f>
        <v>351.78315435226142</v>
      </c>
      <c r="J585" s="347">
        <f>IF(ISNA(RockerConcaveParameters!O644),RockerConcaveParameters!N644,RockerConcaveParameters!O644)</f>
        <v>3.0069521259345144</v>
      </c>
      <c r="K585" s="347">
        <f t="shared" si="174"/>
        <v>7.5363385821354258</v>
      </c>
      <c r="L585" s="347">
        <f t="shared" si="175"/>
        <v>84.392218954163141</v>
      </c>
      <c r="M585" s="347">
        <f t="shared" si="176"/>
        <v>0</v>
      </c>
      <c r="N585" s="347">
        <f t="shared" si="165"/>
        <v>3.8333333333333335</v>
      </c>
      <c r="O585" s="347">
        <f t="shared" si="166"/>
        <v>66.418866469367785</v>
      </c>
      <c r="P585" s="350">
        <f t="shared" si="177"/>
        <v>162.18075733899968</v>
      </c>
      <c r="Q585" s="347">
        <f>MIN(IF(H585&gt;0,P585/H585,NA()),FlexTests!$C$20)</f>
        <v>3.4654007978418737</v>
      </c>
      <c r="R585" s="347">
        <f t="shared" si="167"/>
        <v>2.8856690995822588E-4</v>
      </c>
      <c r="S585" s="347">
        <f>SUM(R585:$R$952)</f>
        <v>0.13638575241959136</v>
      </c>
      <c r="T585" s="347">
        <f t="shared" si="168"/>
        <v>1.3638575241959136E-4</v>
      </c>
      <c r="U585" s="350">
        <f>SUM(T585:$T$952)*1000</f>
        <v>26.854955049060642</v>
      </c>
      <c r="V585" s="347">
        <f>R585*IF(ABS(A585)&lt;FlexTests!$C$19,0,1)</f>
        <v>2.8856690995822588E-4</v>
      </c>
      <c r="W585" s="347">
        <f>SUM(V585:$V$951)</f>
        <v>1.8957518595310738E-2</v>
      </c>
      <c r="X585" s="347">
        <f t="shared" si="178"/>
        <v>1.8957518595310738E-2</v>
      </c>
      <c r="Y585" s="350">
        <f>SUM($X585:X$951)</f>
        <v>0.60781614552635677</v>
      </c>
      <c r="Z585" s="347"/>
      <c r="AA585" s="347">
        <f t="shared" si="169"/>
        <v>4.0023173753115042</v>
      </c>
      <c r="AB585" s="347">
        <f t="shared" si="170"/>
        <v>1.9976826246884953</v>
      </c>
      <c r="AC585" s="347">
        <f t="shared" si="179"/>
        <v>10.708462843231574</v>
      </c>
      <c r="AD585" s="347">
        <f t="shared" si="171"/>
        <v>17.491628435071721</v>
      </c>
      <c r="AE585" s="347">
        <f t="shared" si="172"/>
        <v>8.7306225182930088</v>
      </c>
      <c r="AF585" s="347">
        <f>AD585/'Laminate Schedule'!$E$86/10</f>
        <v>0.11549363576657576</v>
      </c>
      <c r="AG585" s="347">
        <f>AE585/'Laminate Schedule'!$E$90/10</f>
        <v>4.7087495962274031E-2</v>
      </c>
      <c r="AH585" s="347">
        <f t="shared" si="180"/>
        <v>2110.6989261135686</v>
      </c>
      <c r="AK585" s="567">
        <f t="shared" si="181"/>
        <v>1</v>
      </c>
      <c r="AL585" s="567">
        <f t="shared" si="182"/>
        <v>1</v>
      </c>
      <c r="AM585" s="567">
        <f t="shared" si="183"/>
        <v>1</v>
      </c>
      <c r="AN585" s="347">
        <f>IF(SUM(AK585:AM585)=0,0,(AK585*'Laminate Schedule'!$D$83*'Laminate Schedule'!$C$83+AL585*'Laminate Schedule'!$D$84*'Laminate Schedule'!$C$84+AM585*'Laminate Schedule'!$D$85*'Laminate Schedule'!$C$85)/(AK585*'Laminate Schedule'!$D$83+AL585*'Laminate Schedule'!$D$84+AM585*'Laminate Schedule'!$D$85))</f>
        <v>15.145101562499997</v>
      </c>
      <c r="AO585" s="347">
        <f>AK585*'Laminate Schedule'!$L$12+AL585*'Laminate Schedule'!$L$13+AM585*'Laminate Schedule'!$L$14</f>
        <v>0.88</v>
      </c>
    </row>
    <row r="586" spans="1:41" s="244" customFormat="1">
      <c r="A586" s="567">
        <v>-365</v>
      </c>
      <c r="B586" s="347">
        <f>IF(ABS(A586)&lt;$C$17,$C$15,$C$16)*IF(ABS(A586)&lt;OutlineParameters!$C$46/2,1,0)</f>
        <v>6</v>
      </c>
      <c r="C586" s="347">
        <f t="shared" si="173"/>
        <v>6</v>
      </c>
      <c r="D586" s="348">
        <f t="shared" si="164"/>
        <v>6</v>
      </c>
      <c r="E586" s="349">
        <f>FlexTests!$C$16*($C$36-ABS(A586))*IF(ABS(A586)&lt;$C$36,1,0)/1000</f>
        <v>47</v>
      </c>
      <c r="F586" s="349">
        <f>IF(NOT(ISNA(I586)),FlexTests!$C$17*(A587-A586)*I586/1000000*($C$36+A586)/1000*IF(ABS(A586)&lt;$C$31/2-FlexTests!$C$18,0,1),0)</f>
        <v>0</v>
      </c>
      <c r="G586" s="349">
        <f>SUM(F$52:$F585)</f>
        <v>0</v>
      </c>
      <c r="H586" s="348">
        <f>CHOOSE(FlexTests!$C$15,E586,G586)</f>
        <v>47</v>
      </c>
      <c r="I586" s="347">
        <f>IF(ISNA(OutlineParameters!T649*2),OutlineParameters!S649*2,OutlineParameters!T649*2)</f>
        <v>352.08854933351125</v>
      </c>
      <c r="J586" s="347">
        <f>IF(ISNA(RockerConcaveParameters!O645),RockerConcaveParameters!N645,RockerConcaveParameters!O645)</f>
        <v>3.021303579268567</v>
      </c>
      <c r="K586" s="347">
        <f t="shared" si="174"/>
        <v>7.615053641312131</v>
      </c>
      <c r="L586" s="347">
        <f t="shared" si="175"/>
        <v>84.465482724205202</v>
      </c>
      <c r="M586" s="347">
        <f t="shared" si="176"/>
        <v>0</v>
      </c>
      <c r="N586" s="347">
        <f t="shared" si="165"/>
        <v>3.8333333333333335</v>
      </c>
      <c r="O586" s="347">
        <f t="shared" si="166"/>
        <v>66.609019982892008</v>
      </c>
      <c r="P586" s="350">
        <f t="shared" si="177"/>
        <v>162.52288968174267</v>
      </c>
      <c r="Q586" s="347">
        <f>MIN(IF(H586&gt;0,P586/H586,NA()),FlexTests!$C$20)</f>
        <v>3.4579338230158014</v>
      </c>
      <c r="R586" s="347">
        <f t="shared" si="167"/>
        <v>2.8919003404404665E-4</v>
      </c>
      <c r="S586" s="347">
        <f>SUM(R586:$R$952)</f>
        <v>0.13609718550963312</v>
      </c>
      <c r="T586" s="347">
        <f t="shared" si="168"/>
        <v>1.3609718550963314E-4</v>
      </c>
      <c r="U586" s="350">
        <f>SUM(T586:$T$952)*1000</f>
        <v>26.718569296641046</v>
      </c>
      <c r="V586" s="347">
        <f>R586*IF(ABS(A586)&lt;FlexTests!$C$19,0,1)</f>
        <v>2.8919003404404665E-4</v>
      </c>
      <c r="W586" s="347">
        <f>SUM(V586:$V$951)</f>
        <v>1.8668951685352517E-2</v>
      </c>
      <c r="X586" s="347">
        <f t="shared" si="178"/>
        <v>1.8668951685352517E-2</v>
      </c>
      <c r="Y586" s="350">
        <f>SUM($X586:X$951)</f>
        <v>0.58885862693104596</v>
      </c>
      <c r="Z586" s="347"/>
      <c r="AA586" s="347">
        <f t="shared" si="169"/>
        <v>4.0071011930895217</v>
      </c>
      <c r="AB586" s="347">
        <f t="shared" si="170"/>
        <v>1.9928988069104778</v>
      </c>
      <c r="AC586" s="347">
        <f t="shared" si="179"/>
        <v>10.731053140254748</v>
      </c>
      <c r="AD586" s="347">
        <f t="shared" si="171"/>
        <v>17.550351639646863</v>
      </c>
      <c r="AE586" s="347">
        <f t="shared" si="172"/>
        <v>8.7285229791126433</v>
      </c>
      <c r="AF586" s="347">
        <f>AD586/'Laminate Schedule'!$E$86/10</f>
        <v>0.11588137304474985</v>
      </c>
      <c r="AG586" s="347">
        <f>AE586/'Laminate Schedule'!$E$90/10</f>
        <v>4.7076172366222205E-2</v>
      </c>
      <c r="AH586" s="347">
        <f t="shared" si="180"/>
        <v>2112.5312960010674</v>
      </c>
      <c r="AK586" s="567">
        <f t="shared" si="181"/>
        <v>1</v>
      </c>
      <c r="AL586" s="567">
        <f t="shared" si="182"/>
        <v>1</v>
      </c>
      <c r="AM586" s="567">
        <f t="shared" si="183"/>
        <v>1</v>
      </c>
      <c r="AN586" s="347">
        <f>IF(SUM(AK586:AM586)=0,0,(AK586*'Laminate Schedule'!$D$83*'Laminate Schedule'!$C$83+AL586*'Laminate Schedule'!$D$84*'Laminate Schedule'!$C$84+AM586*'Laminate Schedule'!$D$85*'Laminate Schedule'!$C$85)/(AK586*'Laminate Schedule'!$D$83+AL586*'Laminate Schedule'!$D$84+AM586*'Laminate Schedule'!$D$85))</f>
        <v>15.145101562499997</v>
      </c>
      <c r="AO586" s="347">
        <f>AK586*'Laminate Schedule'!$L$12+AL586*'Laminate Schedule'!$L$13+AM586*'Laminate Schedule'!$L$14</f>
        <v>0.88</v>
      </c>
    </row>
    <row r="587" spans="1:41" s="244" customFormat="1">
      <c r="A587" s="567">
        <v>-364</v>
      </c>
      <c r="B587" s="347">
        <f>IF(ABS(A587)&lt;$C$17,$C$15,$C$16)*IF(ABS(A587)&lt;OutlineParameters!$C$46/2,1,0)</f>
        <v>6</v>
      </c>
      <c r="C587" s="347">
        <f t="shared" si="173"/>
        <v>6</v>
      </c>
      <c r="D587" s="348">
        <f t="shared" si="164"/>
        <v>6</v>
      </c>
      <c r="E587" s="349">
        <f>FlexTests!$C$16*($C$36-ABS(A587))*IF(ABS(A587)&lt;$C$36,1,0)/1000</f>
        <v>47.2</v>
      </c>
      <c r="F587" s="349">
        <f>IF(NOT(ISNA(I587)),FlexTests!$C$17*(A588-A587)*I587/1000000*($C$36+A587)/1000*IF(ABS(A587)&lt;$C$31/2-FlexTests!$C$18,0,1),0)</f>
        <v>0</v>
      </c>
      <c r="G587" s="349">
        <f>SUM(F$52:$F586)</f>
        <v>0</v>
      </c>
      <c r="H587" s="348">
        <f>CHOOSE(FlexTests!$C$15,E587,G587)</f>
        <v>47.2</v>
      </c>
      <c r="I587" s="347">
        <f>IF(ISNA(OutlineParameters!T650*2),OutlineParameters!S650*2,OutlineParameters!T650*2)</f>
        <v>352.39239474187355</v>
      </c>
      <c r="J587" s="347">
        <f>IF(ISNA(RockerConcaveParameters!O646),RockerConcaveParameters!N646,RockerConcaveParameters!O646)</f>
        <v>3.0356373398631917</v>
      </c>
      <c r="K587" s="347">
        <f t="shared" si="174"/>
        <v>7.6941143206839318</v>
      </c>
      <c r="L587" s="347">
        <f t="shared" si="175"/>
        <v>84.538374754177312</v>
      </c>
      <c r="M587" s="347">
        <f t="shared" si="176"/>
        <v>0</v>
      </c>
      <c r="N587" s="347">
        <f t="shared" si="165"/>
        <v>3.8333333333333335</v>
      </c>
      <c r="O587" s="347">
        <f t="shared" si="166"/>
        <v>66.799588328667369</v>
      </c>
      <c r="P587" s="350">
        <f t="shared" si="177"/>
        <v>162.86541073686195</v>
      </c>
      <c r="Q587" s="347">
        <f>MIN(IF(H587&gt;0,P587/H587,NA()),FlexTests!$C$20)</f>
        <v>3.4505383630691089</v>
      </c>
      <c r="R587" s="347">
        <f t="shared" si="167"/>
        <v>2.8980984842914251E-4</v>
      </c>
      <c r="S587" s="347">
        <f>SUM(R587:$R$952)</f>
        <v>0.13580799547558908</v>
      </c>
      <c r="T587" s="347">
        <f t="shared" si="168"/>
        <v>1.3580799547558908E-4</v>
      </c>
      <c r="U587" s="350">
        <f>SUM(T587:$T$952)*1000</f>
        <v>26.582472111131416</v>
      </c>
      <c r="V587" s="347">
        <f>R587*IF(ABS(A587)&lt;FlexTests!$C$19,0,1)</f>
        <v>2.8980984842914251E-4</v>
      </c>
      <c r="W587" s="347">
        <f>SUM(V587:$V$951)</f>
        <v>1.837976165130847E-2</v>
      </c>
      <c r="X587" s="347">
        <f t="shared" si="178"/>
        <v>1.837976165130847E-2</v>
      </c>
      <c r="Y587" s="350">
        <f>SUM($X587:X$951)</f>
        <v>0.57018967524569353</v>
      </c>
      <c r="Z587" s="347"/>
      <c r="AA587" s="347">
        <f t="shared" si="169"/>
        <v>4.0118791132877307</v>
      </c>
      <c r="AB587" s="347">
        <f t="shared" si="170"/>
        <v>1.9881208867122695</v>
      </c>
      <c r="AC587" s="347">
        <f t="shared" si="179"/>
        <v>10.753669103159043</v>
      </c>
      <c r="AD587" s="347">
        <f t="shared" si="171"/>
        <v>17.608938152239919</v>
      </c>
      <c r="AE587" s="347">
        <f t="shared" si="172"/>
        <v>8.726259377392644</v>
      </c>
      <c r="AF587" s="347">
        <f>AD587/'Laminate Schedule'!$E$86/10</f>
        <v>0.11626820777379598</v>
      </c>
      <c r="AG587" s="347">
        <f>AE587/'Laminate Schedule'!$E$90/10</f>
        <v>4.7063963919845402E-2</v>
      </c>
      <c r="AH587" s="347">
        <f t="shared" si="180"/>
        <v>2114.3543684512415</v>
      </c>
      <c r="AK587" s="567">
        <f t="shared" si="181"/>
        <v>1</v>
      </c>
      <c r="AL587" s="567">
        <f t="shared" si="182"/>
        <v>1</v>
      </c>
      <c r="AM587" s="567">
        <f t="shared" si="183"/>
        <v>1</v>
      </c>
      <c r="AN587" s="347">
        <f>IF(SUM(AK587:AM587)=0,0,(AK587*'Laminate Schedule'!$D$83*'Laminate Schedule'!$C$83+AL587*'Laminate Schedule'!$D$84*'Laminate Schedule'!$C$84+AM587*'Laminate Schedule'!$D$85*'Laminate Schedule'!$C$85)/(AK587*'Laminate Schedule'!$D$83+AL587*'Laminate Schedule'!$D$84+AM587*'Laminate Schedule'!$D$85))</f>
        <v>15.145101562499997</v>
      </c>
      <c r="AO587" s="347">
        <f>AK587*'Laminate Schedule'!$L$12+AL587*'Laminate Schedule'!$L$13+AM587*'Laminate Schedule'!$L$14</f>
        <v>0.88</v>
      </c>
    </row>
    <row r="588" spans="1:41" s="244" customFormat="1">
      <c r="A588" s="567">
        <v>-363</v>
      </c>
      <c r="B588" s="347">
        <f>IF(ABS(A588)&lt;$C$17,$C$15,$C$16)*IF(ABS(A588)&lt;OutlineParameters!$C$46/2,1,0)</f>
        <v>6</v>
      </c>
      <c r="C588" s="347">
        <f t="shared" si="173"/>
        <v>6</v>
      </c>
      <c r="D588" s="348">
        <f t="shared" si="164"/>
        <v>6</v>
      </c>
      <c r="E588" s="349">
        <f>FlexTests!$C$16*($C$36-ABS(A588))*IF(ABS(A588)&lt;$C$36,1,0)/1000</f>
        <v>47.4</v>
      </c>
      <c r="F588" s="349">
        <f>IF(NOT(ISNA(I588)),FlexTests!$C$17*(A589-A588)*I588/1000000*($C$36+A588)/1000*IF(ABS(A588)&lt;$C$31/2-FlexTests!$C$18,0,1),0)</f>
        <v>0</v>
      </c>
      <c r="G588" s="349">
        <f>SUM(F$52:$F587)</f>
        <v>0</v>
      </c>
      <c r="H588" s="348">
        <f>CHOOSE(FlexTests!$C$15,E588,G588)</f>
        <v>47.4</v>
      </c>
      <c r="I588" s="347">
        <f>IF(ISNA(OutlineParameters!T651*2),OutlineParameters!S651*2,OutlineParameters!T651*2)</f>
        <v>352.69475467132185</v>
      </c>
      <c r="J588" s="347">
        <f>IF(ISNA(RockerConcaveParameters!O647),RockerConcaveParameters!N647,RockerConcaveParameters!O647)</f>
        <v>3.0499540554900717</v>
      </c>
      <c r="K588" s="347">
        <f t="shared" si="174"/>
        <v>7.7735237647429445</v>
      </c>
      <c r="L588" s="347">
        <f t="shared" si="175"/>
        <v>84.610910420121726</v>
      </c>
      <c r="M588" s="347">
        <f t="shared" si="176"/>
        <v>0</v>
      </c>
      <c r="N588" s="347">
        <f t="shared" si="165"/>
        <v>3.8333333333333335</v>
      </c>
      <c r="O588" s="347">
        <f t="shared" si="166"/>
        <v>66.990586523110736</v>
      </c>
      <c r="P588" s="350">
        <f t="shared" si="177"/>
        <v>163.20835404130872</v>
      </c>
      <c r="Q588" s="347">
        <f>MIN(IF(H588&gt;0,P588/H588,NA()),FlexTests!$C$20)</f>
        <v>3.4432142202807747</v>
      </c>
      <c r="R588" s="347">
        <f t="shared" si="167"/>
        <v>2.9042630984442658E-4</v>
      </c>
      <c r="S588" s="347">
        <f>SUM(R588:$R$952)</f>
        <v>0.13551818562715995</v>
      </c>
      <c r="T588" s="347">
        <f t="shared" si="168"/>
        <v>1.3551818562715994E-4</v>
      </c>
      <c r="U588" s="350">
        <f>SUM(T588:$T$952)*1000</f>
        <v>26.446664115655832</v>
      </c>
      <c r="V588" s="347">
        <f>R588*IF(ABS(A588)&lt;FlexTests!$C$19,0,1)</f>
        <v>2.9042630984442658E-4</v>
      </c>
      <c r="W588" s="347">
        <f>SUM(V588:$V$951)</f>
        <v>1.8089951802879332E-2</v>
      </c>
      <c r="X588" s="347">
        <f t="shared" si="178"/>
        <v>1.8089951802879332E-2</v>
      </c>
      <c r="Y588" s="350">
        <f>SUM($X588:X$951)</f>
        <v>0.55180991359438503</v>
      </c>
      <c r="Z588" s="347"/>
      <c r="AA588" s="347">
        <f t="shared" si="169"/>
        <v>4.0166513518300242</v>
      </c>
      <c r="AB588" s="347">
        <f t="shared" si="170"/>
        <v>1.9833486481699762</v>
      </c>
      <c r="AC588" s="347">
        <f t="shared" si="179"/>
        <v>10.776312946320576</v>
      </c>
      <c r="AD588" s="347">
        <f t="shared" si="171"/>
        <v>17.667385405854322</v>
      </c>
      <c r="AE588" s="347">
        <f t="shared" si="172"/>
        <v>8.7238303482412825</v>
      </c>
      <c r="AF588" s="347">
        <f>AD588/'Laminate Schedule'!$E$86/10</f>
        <v>0.11665412300436215</v>
      </c>
      <c r="AG588" s="347">
        <f>AE588/'Laminate Schedule'!$E$90/10</f>
        <v>4.7050863261774649E-2</v>
      </c>
      <c r="AH588" s="347">
        <f t="shared" si="180"/>
        <v>2116.1685280279312</v>
      </c>
      <c r="AK588" s="567">
        <f t="shared" si="181"/>
        <v>1</v>
      </c>
      <c r="AL588" s="567">
        <f t="shared" si="182"/>
        <v>1</v>
      </c>
      <c r="AM588" s="567">
        <f t="shared" si="183"/>
        <v>1</v>
      </c>
      <c r="AN588" s="347">
        <f>IF(SUM(AK588:AM588)=0,0,(AK588*'Laminate Schedule'!$D$83*'Laminate Schedule'!$C$83+AL588*'Laminate Schedule'!$D$84*'Laminate Schedule'!$C$84+AM588*'Laminate Schedule'!$D$85*'Laminate Schedule'!$C$85)/(AK588*'Laminate Schedule'!$D$83+AL588*'Laminate Schedule'!$D$84+AM588*'Laminate Schedule'!$D$85))</f>
        <v>15.145101562499997</v>
      </c>
      <c r="AO588" s="347">
        <f>AK588*'Laminate Schedule'!$L$12+AL588*'Laminate Schedule'!$L$13+AM588*'Laminate Schedule'!$L$14</f>
        <v>0.88</v>
      </c>
    </row>
    <row r="589" spans="1:41" s="244" customFormat="1">
      <c r="A589" s="567">
        <v>-362</v>
      </c>
      <c r="B589" s="347">
        <f>IF(ABS(A589)&lt;$C$17,$C$15,$C$16)*IF(ABS(A589)&lt;OutlineParameters!$C$46/2,1,0)</f>
        <v>6</v>
      </c>
      <c r="C589" s="347">
        <f t="shared" si="173"/>
        <v>6</v>
      </c>
      <c r="D589" s="348">
        <f t="shared" si="164"/>
        <v>6</v>
      </c>
      <c r="E589" s="349">
        <f>FlexTests!$C$16*($C$36-ABS(A589))*IF(ABS(A589)&lt;$C$36,1,0)/1000</f>
        <v>47.6</v>
      </c>
      <c r="F589" s="349">
        <f>IF(NOT(ISNA(I589)),FlexTests!$C$17*(A590-A589)*I589/1000000*($C$36+A589)/1000*IF(ABS(A589)&lt;$C$31/2-FlexTests!$C$18,0,1),0)</f>
        <v>0</v>
      </c>
      <c r="G589" s="349">
        <f>SUM(F$52:$F588)</f>
        <v>0</v>
      </c>
      <c r="H589" s="348">
        <f>CHOOSE(FlexTests!$C$15,E589,G589)</f>
        <v>47.6</v>
      </c>
      <c r="I589" s="347">
        <f>IF(ISNA(OutlineParameters!T652*2),OutlineParameters!S652*2,OutlineParameters!T652*2)</f>
        <v>352.99557764936139</v>
      </c>
      <c r="J589" s="347">
        <f>IF(ISNA(RockerConcaveParameters!O648),RockerConcaveParameters!N648,RockerConcaveParameters!O648)</f>
        <v>3.0642525405778938</v>
      </c>
      <c r="K589" s="347">
        <f t="shared" si="174"/>
        <v>7.8532732665561351</v>
      </c>
      <c r="L589" s="347">
        <f t="shared" si="175"/>
        <v>84.683077373868855</v>
      </c>
      <c r="M589" s="347">
        <f t="shared" si="176"/>
        <v>0</v>
      </c>
      <c r="N589" s="347">
        <f t="shared" si="165"/>
        <v>3.8333333333333335</v>
      </c>
      <c r="O589" s="347">
        <f t="shared" si="166"/>
        <v>67.181991028093137</v>
      </c>
      <c r="P589" s="350">
        <f t="shared" si="177"/>
        <v>163.55167500185144</v>
      </c>
      <c r="Q589" s="347">
        <f>MIN(IF(H589&gt;0,P589/H589,NA()),FlexTests!$C$20)</f>
        <v>3.4359595588624252</v>
      </c>
      <c r="R589" s="347">
        <f t="shared" si="167"/>
        <v>2.9103951396071707E-4</v>
      </c>
      <c r="S589" s="347">
        <f>SUM(R589:$R$952)</f>
        <v>0.13522775931731554</v>
      </c>
      <c r="T589" s="347">
        <f t="shared" si="168"/>
        <v>1.3522775931731554E-4</v>
      </c>
      <c r="U589" s="350">
        <f>SUM(T589:$T$952)*1000</f>
        <v>26.311145930028669</v>
      </c>
      <c r="V589" s="347">
        <f>R589*IF(ABS(A589)&lt;FlexTests!$C$19,0,1)</f>
        <v>2.9103951396071707E-4</v>
      </c>
      <c r="W589" s="347">
        <f>SUM(V589:$V$951)</f>
        <v>1.7799525493034905E-2</v>
      </c>
      <c r="X589" s="347">
        <f t="shared" si="178"/>
        <v>1.7799525493034905E-2</v>
      </c>
      <c r="Y589" s="350">
        <f>SUM($X589:X$951)</f>
        <v>0.53371996179150571</v>
      </c>
      <c r="Z589" s="347"/>
      <c r="AA589" s="347">
        <f t="shared" si="169"/>
        <v>4.0214175135259644</v>
      </c>
      <c r="AB589" s="347">
        <f t="shared" si="170"/>
        <v>1.9785824864740356</v>
      </c>
      <c r="AC589" s="347">
        <f t="shared" si="179"/>
        <v>10.798981725339715</v>
      </c>
      <c r="AD589" s="347">
        <f t="shared" si="171"/>
        <v>17.725696599214704</v>
      </c>
      <c r="AE589" s="347">
        <f t="shared" si="172"/>
        <v>8.7212413865994733</v>
      </c>
      <c r="AF589" s="347">
        <f>AD589/'Laminate Schedule'!$E$86/10</f>
        <v>0.1170391398569712</v>
      </c>
      <c r="AG589" s="347">
        <f>AE589/'Laminate Schedule'!$E$90/10</f>
        <v>4.7036900028270996E-2</v>
      </c>
      <c r="AH589" s="347">
        <f t="shared" si="180"/>
        <v>2117.9734658961684</v>
      </c>
      <c r="AK589" s="567">
        <f t="shared" si="181"/>
        <v>1</v>
      </c>
      <c r="AL589" s="567">
        <f t="shared" si="182"/>
        <v>1</v>
      </c>
      <c r="AM589" s="567">
        <f t="shared" si="183"/>
        <v>1</v>
      </c>
      <c r="AN589" s="347">
        <f>IF(SUM(AK589:AM589)=0,0,(AK589*'Laminate Schedule'!$D$83*'Laminate Schedule'!$C$83+AL589*'Laminate Schedule'!$D$84*'Laminate Schedule'!$C$84+AM589*'Laminate Schedule'!$D$85*'Laminate Schedule'!$C$85)/(AK589*'Laminate Schedule'!$D$83+AL589*'Laminate Schedule'!$D$84+AM589*'Laminate Schedule'!$D$85))</f>
        <v>15.145101562499997</v>
      </c>
      <c r="AO589" s="347">
        <f>AK589*'Laminate Schedule'!$L$12+AL589*'Laminate Schedule'!$L$13+AM589*'Laminate Schedule'!$L$14</f>
        <v>0.88</v>
      </c>
    </row>
    <row r="590" spans="1:41" s="244" customFormat="1">
      <c r="A590" s="567">
        <v>-361</v>
      </c>
      <c r="B590" s="347">
        <f>IF(ABS(A590)&lt;$C$17,$C$15,$C$16)*IF(ABS(A590)&lt;OutlineParameters!$C$46/2,1,0)</f>
        <v>6</v>
      </c>
      <c r="C590" s="347">
        <f t="shared" si="173"/>
        <v>6</v>
      </c>
      <c r="D590" s="348">
        <f t="shared" si="164"/>
        <v>6</v>
      </c>
      <c r="E590" s="349">
        <f>FlexTests!$C$16*($C$36-ABS(A590))*IF(ABS(A590)&lt;$C$36,1,0)/1000</f>
        <v>47.8</v>
      </c>
      <c r="F590" s="349">
        <f>IF(NOT(ISNA(I590)),FlexTests!$C$17*(A591-A590)*I590/1000000*($C$36+A590)/1000*IF(ABS(A590)&lt;$C$31/2-FlexTests!$C$18,0,1),0)</f>
        <v>0</v>
      </c>
      <c r="G590" s="349">
        <f>SUM(F$52:$F589)</f>
        <v>0</v>
      </c>
      <c r="H590" s="348">
        <f>CHOOSE(FlexTests!$C$15,E590,G590)</f>
        <v>47.8</v>
      </c>
      <c r="I590" s="347">
        <f>IF(ISNA(OutlineParameters!T653*2),OutlineParameters!S653*2,OutlineParameters!T653*2)</f>
        <v>353.29492787193016</v>
      </c>
      <c r="J590" s="347">
        <f>IF(ISNA(RockerConcaveParameters!O649),RockerConcaveParameters!N649,RockerConcaveParameters!O649)</f>
        <v>3.0785334560955544</v>
      </c>
      <c r="K590" s="347">
        <f t="shared" si="174"/>
        <v>7.9333660476479695</v>
      </c>
      <c r="L590" s="347">
        <f t="shared" si="175"/>
        <v>84.754891015922041</v>
      </c>
      <c r="M590" s="347">
        <f t="shared" si="176"/>
        <v>0</v>
      </c>
      <c r="N590" s="347">
        <f t="shared" si="165"/>
        <v>3.8333333333333335</v>
      </c>
      <c r="O590" s="347">
        <f t="shared" si="166"/>
        <v>67.373817017316796</v>
      </c>
      <c r="P590" s="350">
        <f t="shared" si="177"/>
        <v>163.89540741422013</v>
      </c>
      <c r="Q590" s="347">
        <f>MIN(IF(H590&gt;0,P590/H590,NA()),FlexTests!$C$20)</f>
        <v>3.4287742136866139</v>
      </c>
      <c r="R590" s="347">
        <f t="shared" si="167"/>
        <v>2.9164941686982685E-4</v>
      </c>
      <c r="S590" s="347">
        <f>SUM(R590:$R$952)</f>
        <v>0.13493671980335484</v>
      </c>
      <c r="T590" s="347">
        <f t="shared" si="168"/>
        <v>1.3493671980335483E-4</v>
      </c>
      <c r="U590" s="350">
        <f>SUM(T590:$T$952)*1000</f>
        <v>26.175918170711352</v>
      </c>
      <c r="V590" s="347">
        <f>R590*IF(ABS(A590)&lt;FlexTests!$C$19,0,1)</f>
        <v>2.9164941686982685E-4</v>
      </c>
      <c r="W590" s="347">
        <f>SUM(V590:$V$951)</f>
        <v>1.7508485979074184E-2</v>
      </c>
      <c r="X590" s="347">
        <f t="shared" si="178"/>
        <v>1.7508485979074184E-2</v>
      </c>
      <c r="Y590" s="350">
        <f>SUM($X590:X$951)</f>
        <v>0.51592043629847073</v>
      </c>
      <c r="Z590" s="347"/>
      <c r="AA590" s="347">
        <f t="shared" si="169"/>
        <v>4.0261778186985175</v>
      </c>
      <c r="AB590" s="347">
        <f t="shared" si="170"/>
        <v>1.973822181301482</v>
      </c>
      <c r="AC590" s="347">
        <f t="shared" si="179"/>
        <v>10.821677671679209</v>
      </c>
      <c r="AD590" s="347">
        <f t="shared" si="171"/>
        <v>17.783869153434718</v>
      </c>
      <c r="AE590" s="347">
        <f t="shared" si="172"/>
        <v>8.718491081389848</v>
      </c>
      <c r="AF590" s="347">
        <f>AD590/'Laminate Schedule'!$E$86/10</f>
        <v>0.11742324130376543</v>
      </c>
      <c r="AG590" s="347">
        <f>AE590/'Laminate Schedule'!$E$90/10</f>
        <v>4.702206660886913E-2</v>
      </c>
      <c r="AH590" s="347">
        <f t="shared" si="180"/>
        <v>2119.7695672315808</v>
      </c>
      <c r="AK590" s="567">
        <f t="shared" si="181"/>
        <v>1</v>
      </c>
      <c r="AL590" s="567">
        <f t="shared" si="182"/>
        <v>1</v>
      </c>
      <c r="AM590" s="567">
        <f t="shared" si="183"/>
        <v>1</v>
      </c>
      <c r="AN590" s="347">
        <f>IF(SUM(AK590:AM590)=0,0,(AK590*'Laminate Schedule'!$D$83*'Laminate Schedule'!$C$83+AL590*'Laminate Schedule'!$D$84*'Laminate Schedule'!$C$84+AM590*'Laminate Schedule'!$D$85*'Laminate Schedule'!$C$85)/(AK590*'Laminate Schedule'!$D$83+AL590*'Laminate Schedule'!$D$84+AM590*'Laminate Schedule'!$D$85))</f>
        <v>15.145101562499997</v>
      </c>
      <c r="AO590" s="347">
        <f>AK590*'Laminate Schedule'!$L$12+AL590*'Laminate Schedule'!$L$13+AM590*'Laminate Schedule'!$L$14</f>
        <v>0.88</v>
      </c>
    </row>
    <row r="591" spans="1:41" s="244" customFormat="1">
      <c r="A591" s="567">
        <v>-360</v>
      </c>
      <c r="B591" s="347">
        <f>IF(ABS(A591)&lt;$C$17,$C$15,$C$16)*IF(ABS(A591)&lt;OutlineParameters!$C$46/2,1,0)</f>
        <v>6</v>
      </c>
      <c r="C591" s="347">
        <f t="shared" si="173"/>
        <v>6</v>
      </c>
      <c r="D591" s="348">
        <f t="shared" si="164"/>
        <v>6</v>
      </c>
      <c r="E591" s="349">
        <f>FlexTests!$C$16*($C$36-ABS(A591))*IF(ABS(A591)&lt;$C$36,1,0)/1000</f>
        <v>48</v>
      </c>
      <c r="F591" s="349">
        <f>IF(NOT(ISNA(I591)),FlexTests!$C$17*(A592-A591)*I591/1000000*($C$36+A591)/1000*IF(ABS(A591)&lt;$C$31/2-FlexTests!$C$18,0,1),0)</f>
        <v>0</v>
      </c>
      <c r="G591" s="349">
        <f>SUM(F$52:$F590)</f>
        <v>0</v>
      </c>
      <c r="H591" s="348">
        <f>CHOOSE(FlexTests!$C$15,E591,G591)</f>
        <v>48</v>
      </c>
      <c r="I591" s="347">
        <f>IF(ISNA(OutlineParameters!T654*2),OutlineParameters!S654*2,OutlineParameters!T654*2)</f>
        <v>353.59275376499659</v>
      </c>
      <c r="J591" s="347">
        <f>IF(ISNA(RockerConcaveParameters!O650),RockerConcaveParameters!N650,RockerConcaveParameters!O650)</f>
        <v>3.0927956125829468</v>
      </c>
      <c r="K591" s="347">
        <f t="shared" si="174"/>
        <v>8.0137932353520007</v>
      </c>
      <c r="L591" s="347">
        <f t="shared" si="175"/>
        <v>84.826338973753238</v>
      </c>
      <c r="M591" s="347">
        <f t="shared" si="176"/>
        <v>0</v>
      </c>
      <c r="N591" s="347">
        <f t="shared" si="165"/>
        <v>3.8333333333333335</v>
      </c>
      <c r="O591" s="347">
        <f t="shared" si="166"/>
        <v>67.566040632774062</v>
      </c>
      <c r="P591" s="350">
        <f t="shared" si="177"/>
        <v>164.23950617521263</v>
      </c>
      <c r="Q591" s="347">
        <f>MIN(IF(H591&gt;0,P591/H591,NA()),FlexTests!$C$20)</f>
        <v>3.4216563786502632</v>
      </c>
      <c r="R591" s="347">
        <f t="shared" si="167"/>
        <v>2.9225611497390303E-4</v>
      </c>
      <c r="S591" s="347">
        <f>SUM(R591:$R$952)</f>
        <v>0.13464507038648499</v>
      </c>
      <c r="T591" s="347">
        <f t="shared" si="168"/>
        <v>1.3464507038648499E-4</v>
      </c>
      <c r="U591" s="350">
        <f>SUM(T591:$T$952)*1000</f>
        <v>26.040981450907999</v>
      </c>
      <c r="V591" s="347">
        <f>R591*IF(ABS(A591)&lt;FlexTests!$C$19,0,1)</f>
        <v>2.9225611497390303E-4</v>
      </c>
      <c r="W591" s="347">
        <f>SUM(V591:$V$951)</f>
        <v>1.7216836562204359E-2</v>
      </c>
      <c r="X591" s="347">
        <f t="shared" si="178"/>
        <v>1.7216836562204359E-2</v>
      </c>
      <c r="Y591" s="350">
        <f>SUM($X591:X$951)</f>
        <v>0.49841195031939667</v>
      </c>
      <c r="Z591" s="347"/>
      <c r="AA591" s="347">
        <f t="shared" si="169"/>
        <v>4.0309318708609823</v>
      </c>
      <c r="AB591" s="347">
        <f t="shared" si="170"/>
        <v>1.9690681291390177</v>
      </c>
      <c r="AC591" s="347">
        <f t="shared" si="179"/>
        <v>10.844397807267109</v>
      </c>
      <c r="AD591" s="347">
        <f t="shared" si="171"/>
        <v>17.841906322513186</v>
      </c>
      <c r="AE591" s="347">
        <f t="shared" si="172"/>
        <v>8.7155849387354412</v>
      </c>
      <c r="AF591" s="347">
        <f>AD591/'Laminate Schedule'!$E$86/10</f>
        <v>0.11780644883023172</v>
      </c>
      <c r="AG591" s="347">
        <f>AE591/'Laminate Schedule'!$E$90/10</f>
        <v>4.7006392700139427E-2</v>
      </c>
      <c r="AH591" s="347">
        <f t="shared" si="180"/>
        <v>2121.5565225899795</v>
      </c>
      <c r="AK591" s="567">
        <f t="shared" si="181"/>
        <v>1</v>
      </c>
      <c r="AL591" s="567">
        <f t="shared" si="182"/>
        <v>1</v>
      </c>
      <c r="AM591" s="567">
        <f t="shared" si="183"/>
        <v>1</v>
      </c>
      <c r="AN591" s="347">
        <f>IF(SUM(AK591:AM591)=0,0,(AK591*'Laminate Schedule'!$D$83*'Laminate Schedule'!$C$83+AL591*'Laminate Schedule'!$D$84*'Laminate Schedule'!$C$84+AM591*'Laminate Schedule'!$D$85*'Laminate Schedule'!$C$85)/(AK591*'Laminate Schedule'!$D$83+AL591*'Laminate Schedule'!$D$84+AM591*'Laminate Schedule'!$D$85))</f>
        <v>15.145101562499997</v>
      </c>
      <c r="AO591" s="347">
        <f>AK591*'Laminate Schedule'!$L$12+AL591*'Laminate Schedule'!$L$13+AM591*'Laminate Schedule'!$L$14</f>
        <v>0.88</v>
      </c>
    </row>
    <row r="592" spans="1:41" s="244" customFormat="1">
      <c r="A592" s="567">
        <v>-359</v>
      </c>
      <c r="B592" s="347">
        <f>IF(ABS(A592)&lt;$C$17,$C$15,$C$16)*IF(ABS(A592)&lt;OutlineParameters!$C$46/2,1,0)</f>
        <v>6</v>
      </c>
      <c r="C592" s="347">
        <f t="shared" si="173"/>
        <v>6</v>
      </c>
      <c r="D592" s="348">
        <f t="shared" si="164"/>
        <v>6</v>
      </c>
      <c r="E592" s="349">
        <f>FlexTests!$C$16*($C$36-ABS(A592))*IF(ABS(A592)&lt;$C$36,1,0)/1000</f>
        <v>48.2</v>
      </c>
      <c r="F592" s="349">
        <f>IF(NOT(ISNA(I592)),FlexTests!$C$17*(A593-A592)*I592/1000000*($C$36+A592)/1000*IF(ABS(A592)&lt;$C$31/2-FlexTests!$C$18,0,1),0)</f>
        <v>0</v>
      </c>
      <c r="G592" s="349">
        <f>SUM(F$52:$F591)</f>
        <v>0</v>
      </c>
      <c r="H592" s="348">
        <f>CHOOSE(FlexTests!$C$15,E592,G592)</f>
        <v>48.2</v>
      </c>
      <c r="I592" s="347">
        <f>IF(ISNA(OutlineParameters!T655*2),OutlineParameters!S655*2,OutlineParameters!T655*2)</f>
        <v>353.88911962560798</v>
      </c>
      <c r="J592" s="347">
        <f>IF(ISNA(RockerConcaveParameters!O651),RockerConcaveParameters!N651,RockerConcaveParameters!O651)</f>
        <v>3.1070396841811916</v>
      </c>
      <c r="K592" s="347">
        <f t="shared" si="174"/>
        <v>8.0945581311067603</v>
      </c>
      <c r="L592" s="347">
        <f t="shared" si="175"/>
        <v>84.897436672121742</v>
      </c>
      <c r="M592" s="347">
        <f t="shared" si="176"/>
        <v>0</v>
      </c>
      <c r="N592" s="347">
        <f t="shared" si="165"/>
        <v>3.8333333333333335</v>
      </c>
      <c r="O592" s="347">
        <f t="shared" si="166"/>
        <v>67.758677210641352</v>
      </c>
      <c r="P592" s="350">
        <f t="shared" si="177"/>
        <v>164.58400534720317</v>
      </c>
      <c r="Q592" s="347">
        <f>MIN(IF(H592&gt;0,P592/H592,NA()),FlexTests!$C$20)</f>
        <v>3.4146059200664558</v>
      </c>
      <c r="R592" s="347">
        <f t="shared" si="167"/>
        <v>2.92859563712271E-4</v>
      </c>
      <c r="S592" s="347">
        <f>SUM(R592:$R$952)</f>
        <v>0.13435281427151108</v>
      </c>
      <c r="T592" s="347">
        <f t="shared" si="168"/>
        <v>1.3435281427151108E-4</v>
      </c>
      <c r="U592" s="350">
        <f>SUM(T592:$T$952)*1000</f>
        <v>25.906336380521516</v>
      </c>
      <c r="V592" s="347">
        <f>R592*IF(ABS(A592)&lt;FlexTests!$C$19,0,1)</f>
        <v>2.92859563712271E-4</v>
      </c>
      <c r="W592" s="347">
        <f>SUM(V592:$V$951)</f>
        <v>1.6924580447230456E-2</v>
      </c>
      <c r="X592" s="347">
        <f t="shared" si="178"/>
        <v>1.6924580447230456E-2</v>
      </c>
      <c r="Y592" s="350">
        <f>SUM($X592:X$951)</f>
        <v>0.48119511375719237</v>
      </c>
      <c r="Z592" s="347"/>
      <c r="AA592" s="347">
        <f t="shared" si="169"/>
        <v>4.035679894727064</v>
      </c>
      <c r="AB592" s="347">
        <f t="shared" si="170"/>
        <v>1.9643201052729362</v>
      </c>
      <c r="AC592" s="347">
        <f t="shared" si="179"/>
        <v>10.867144381172135</v>
      </c>
      <c r="AD592" s="347">
        <f t="shared" si="171"/>
        <v>17.899805514948309</v>
      </c>
      <c r="AE592" s="347">
        <f t="shared" si="172"/>
        <v>8.7125215008823957</v>
      </c>
      <c r="AF592" s="347">
        <f>AD592/'Laminate Schedule'!$E$86/10</f>
        <v>0.1181887453252152</v>
      </c>
      <c r="AG592" s="347">
        <f>AE592/'Laminate Schedule'!$E$90/10</f>
        <v>4.6989870439872912E-2</v>
      </c>
      <c r="AH592" s="347">
        <f t="shared" si="180"/>
        <v>2123.334717753648</v>
      </c>
      <c r="AK592" s="567">
        <f t="shared" si="181"/>
        <v>1</v>
      </c>
      <c r="AL592" s="567">
        <f t="shared" si="182"/>
        <v>1</v>
      </c>
      <c r="AM592" s="567">
        <f t="shared" si="183"/>
        <v>1</v>
      </c>
      <c r="AN592" s="347">
        <f>IF(SUM(AK592:AM592)=0,0,(AK592*'Laminate Schedule'!$D$83*'Laminate Schedule'!$C$83+AL592*'Laminate Schedule'!$D$84*'Laminate Schedule'!$C$84+AM592*'Laminate Schedule'!$D$85*'Laminate Schedule'!$C$85)/(AK592*'Laminate Schedule'!$D$83+AL592*'Laminate Schedule'!$D$84+AM592*'Laminate Schedule'!$D$85))</f>
        <v>15.145101562499997</v>
      </c>
      <c r="AO592" s="347">
        <f>AK592*'Laminate Schedule'!$L$12+AL592*'Laminate Schedule'!$L$13+AM592*'Laminate Schedule'!$L$14</f>
        <v>0.88</v>
      </c>
    </row>
    <row r="593" spans="1:41" s="244" customFormat="1">
      <c r="A593" s="567">
        <v>-358</v>
      </c>
      <c r="B593" s="347">
        <f>IF(ABS(A593)&lt;$C$17,$C$15,$C$16)*IF(ABS(A593)&lt;OutlineParameters!$C$46/2,1,0)</f>
        <v>6</v>
      </c>
      <c r="C593" s="347">
        <f t="shared" si="173"/>
        <v>6</v>
      </c>
      <c r="D593" s="348">
        <f t="shared" si="164"/>
        <v>6</v>
      </c>
      <c r="E593" s="349">
        <f>FlexTests!$C$16*($C$36-ABS(A593))*IF(ABS(A593)&lt;$C$36,1,0)/1000</f>
        <v>48.4</v>
      </c>
      <c r="F593" s="349">
        <f>IF(NOT(ISNA(I593)),FlexTests!$C$17*(A594-A593)*I593/1000000*($C$36+A593)/1000*IF(ABS(A593)&lt;$C$31/2-FlexTests!$C$18,0,1),0)</f>
        <v>0</v>
      </c>
      <c r="G593" s="349">
        <f>SUM(F$52:$F592)</f>
        <v>0</v>
      </c>
      <c r="H593" s="348">
        <f>CHOOSE(FlexTests!$C$15,E593,G593)</f>
        <v>48.4</v>
      </c>
      <c r="I593" s="347">
        <f>IF(ISNA(OutlineParameters!T656*2),OutlineParameters!S656*2,OutlineParameters!T656*2)</f>
        <v>354.18400282206466</v>
      </c>
      <c r="J593" s="347">
        <f>IF(ISNA(RockerConcaveParameters!O652),RockerConcaveParameters!N652,RockerConcaveParameters!O652)</f>
        <v>3.121264949258288</v>
      </c>
      <c r="K593" s="347">
        <f t="shared" si="174"/>
        <v>8.1756548388003267</v>
      </c>
      <c r="L593" s="347">
        <f t="shared" si="175"/>
        <v>84.968178681718797</v>
      </c>
      <c r="M593" s="347">
        <f t="shared" si="176"/>
        <v>0</v>
      </c>
      <c r="N593" s="347">
        <f t="shared" si="165"/>
        <v>3.8333333333333335</v>
      </c>
      <c r="O593" s="347">
        <f t="shared" si="166"/>
        <v>67.951712564676441</v>
      </c>
      <c r="P593" s="350">
        <f t="shared" si="177"/>
        <v>164.92887941852888</v>
      </c>
      <c r="Q593" s="347">
        <f>MIN(IF(H593&gt;0,P593/H593,NA()),FlexTests!$C$20)</f>
        <v>3.4076214755894396</v>
      </c>
      <c r="R593" s="347">
        <f t="shared" si="167"/>
        <v>2.9345982444456311E-4</v>
      </c>
      <c r="S593" s="347">
        <f>SUM(R593:$R$952)</f>
        <v>0.1340599547077988</v>
      </c>
      <c r="T593" s="347">
        <f t="shared" si="168"/>
        <v>1.340599547077988E-4</v>
      </c>
      <c r="U593" s="350">
        <f>SUM(T593:$T$952)*1000</f>
        <v>25.77198356625</v>
      </c>
      <c r="V593" s="347">
        <f>R593*IF(ABS(A593)&lt;FlexTests!$C$19,0,1)</f>
        <v>2.9345982444456311E-4</v>
      </c>
      <c r="W593" s="347">
        <f>SUM(V593:$V$951)</f>
        <v>1.6631720883518188E-2</v>
      </c>
      <c r="X593" s="347">
        <f t="shared" si="178"/>
        <v>1.6631720883518188E-2</v>
      </c>
      <c r="Y593" s="350">
        <f>SUM($X593:X$951)</f>
        <v>0.46427053330996193</v>
      </c>
      <c r="Z593" s="347"/>
      <c r="AA593" s="347">
        <f t="shared" si="169"/>
        <v>4.0404216497527621</v>
      </c>
      <c r="AB593" s="347">
        <f t="shared" si="170"/>
        <v>1.9595783502472375</v>
      </c>
      <c r="AC593" s="347">
        <f t="shared" si="179"/>
        <v>10.889915708911504</v>
      </c>
      <c r="AD593" s="347">
        <f t="shared" si="171"/>
        <v>17.95756855014082</v>
      </c>
      <c r="AE593" s="347">
        <f t="shared" si="172"/>
        <v>8.7093045242171421</v>
      </c>
      <c r="AF593" s="347">
        <f>AD593/'Laminate Schedule'!$E$86/10</f>
        <v>0.11857014280184577</v>
      </c>
      <c r="AG593" s="347">
        <f>AE593/'Laminate Schedule'!$E$90/10</f>
        <v>4.697252008765937E-2</v>
      </c>
      <c r="AH593" s="347">
        <f t="shared" si="180"/>
        <v>2125.1040169323878</v>
      </c>
      <c r="AK593" s="567">
        <f t="shared" si="181"/>
        <v>1</v>
      </c>
      <c r="AL593" s="567">
        <f t="shared" si="182"/>
        <v>1</v>
      </c>
      <c r="AM593" s="567">
        <f t="shared" si="183"/>
        <v>1</v>
      </c>
      <c r="AN593" s="347">
        <f>IF(SUM(AK593:AM593)=0,0,(AK593*'Laminate Schedule'!$D$83*'Laminate Schedule'!$C$83+AL593*'Laminate Schedule'!$D$84*'Laminate Schedule'!$C$84+AM593*'Laminate Schedule'!$D$85*'Laminate Schedule'!$C$85)/(AK593*'Laminate Schedule'!$D$83+AL593*'Laminate Schedule'!$D$84+AM593*'Laminate Schedule'!$D$85))</f>
        <v>15.145101562499997</v>
      </c>
      <c r="AO593" s="347">
        <f>AK593*'Laminate Schedule'!$L$12+AL593*'Laminate Schedule'!$L$13+AM593*'Laminate Schedule'!$L$14</f>
        <v>0.88</v>
      </c>
    </row>
    <row r="594" spans="1:41" s="244" customFormat="1">
      <c r="A594" s="567">
        <v>-357</v>
      </c>
      <c r="B594" s="347">
        <f>IF(ABS(A594)&lt;$C$17,$C$15,$C$16)*IF(ABS(A594)&lt;OutlineParameters!$C$46/2,1,0)</f>
        <v>6</v>
      </c>
      <c r="C594" s="347">
        <f t="shared" si="173"/>
        <v>6</v>
      </c>
      <c r="D594" s="348">
        <f t="shared" si="164"/>
        <v>6</v>
      </c>
      <c r="E594" s="349">
        <f>FlexTests!$C$16*($C$36-ABS(A594))*IF(ABS(A594)&lt;$C$36,1,0)/1000</f>
        <v>48.6</v>
      </c>
      <c r="F594" s="349">
        <f>IF(NOT(ISNA(I594)),FlexTests!$C$17*(A595-A594)*I594/1000000*($C$36+A594)/1000*IF(ABS(A594)&lt;$C$31/2-FlexTests!$C$18,0,1),0)</f>
        <v>0</v>
      </c>
      <c r="G594" s="349">
        <f>SUM(F$52:$F593)</f>
        <v>0</v>
      </c>
      <c r="H594" s="348">
        <f>CHOOSE(FlexTests!$C$15,E594,G594)</f>
        <v>48.6</v>
      </c>
      <c r="I594" s="347">
        <f>IF(ISNA(OutlineParameters!T657*2),OutlineParameters!S657*2,OutlineParameters!T657*2)</f>
        <v>354.47738062262687</v>
      </c>
      <c r="J594" s="347">
        <f>IF(ISNA(RockerConcaveParameters!O653),RockerConcaveParameters!N653,RockerConcaveParameters!O653)</f>
        <v>3.1354706800001453</v>
      </c>
      <c r="K594" s="347">
        <f t="shared" si="174"/>
        <v>8.2570773181908343</v>
      </c>
      <c r="L594" s="347">
        <f t="shared" si="175"/>
        <v>85.038559549236254</v>
      </c>
      <c r="M594" s="347">
        <f t="shared" si="176"/>
        <v>0</v>
      </c>
      <c r="N594" s="347">
        <f t="shared" si="165"/>
        <v>3.8333333333333335</v>
      </c>
      <c r="O594" s="347">
        <f t="shared" si="166"/>
        <v>68.145132228603728</v>
      </c>
      <c r="P594" s="350">
        <f t="shared" si="177"/>
        <v>165.27410242936415</v>
      </c>
      <c r="Q594" s="347">
        <f>MIN(IF(H594&gt;0,P594/H594,NA()),FlexTests!$C$20)</f>
        <v>3.4007016960774514</v>
      </c>
      <c r="R594" s="347">
        <f t="shared" si="167"/>
        <v>2.940569592309295E-4</v>
      </c>
      <c r="S594" s="347">
        <f>SUM(R594:$R$952)</f>
        <v>0.13376649488335424</v>
      </c>
      <c r="T594" s="347">
        <f t="shared" si="168"/>
        <v>1.3376649488335425E-4</v>
      </c>
      <c r="U594" s="350">
        <f>SUM(T594:$T$952)*1000</f>
        <v>25.637923611542202</v>
      </c>
      <c r="V594" s="347">
        <f>R594*IF(ABS(A594)&lt;FlexTests!$C$19,0,1)</f>
        <v>2.940569592309295E-4</v>
      </c>
      <c r="W594" s="347">
        <f>SUM(V594:$V$951)</f>
        <v>1.6338261059073624E-2</v>
      </c>
      <c r="X594" s="347">
        <f t="shared" si="178"/>
        <v>1.6338261059073624E-2</v>
      </c>
      <c r="Y594" s="350">
        <f>SUM($X594:X$951)</f>
        <v>0.44763881242644366</v>
      </c>
      <c r="Z594" s="347"/>
      <c r="AA594" s="347">
        <f t="shared" si="169"/>
        <v>4.0451568933333819</v>
      </c>
      <c r="AB594" s="347">
        <f t="shared" si="170"/>
        <v>1.9548431066666183</v>
      </c>
      <c r="AC594" s="347">
        <f t="shared" si="179"/>
        <v>10.912710076411162</v>
      </c>
      <c r="AD594" s="347">
        <f t="shared" si="171"/>
        <v>18.015197291913761</v>
      </c>
      <c r="AE594" s="347">
        <f t="shared" si="172"/>
        <v>8.7059377843603318</v>
      </c>
      <c r="AF594" s="347">
        <f>AD594/'Laminate Schedule'!$E$86/10</f>
        <v>0.11895065356656478</v>
      </c>
      <c r="AG594" s="347">
        <f>AE594/'Laminate Schedule'!$E$90/10</f>
        <v>4.6954362006825914E-2</v>
      </c>
      <c r="AH594" s="347">
        <f t="shared" si="180"/>
        <v>2126.8642837357611</v>
      </c>
      <c r="AK594" s="567">
        <f t="shared" si="181"/>
        <v>1</v>
      </c>
      <c r="AL594" s="567">
        <f t="shared" si="182"/>
        <v>1</v>
      </c>
      <c r="AM594" s="567">
        <f t="shared" si="183"/>
        <v>1</v>
      </c>
      <c r="AN594" s="347">
        <f>IF(SUM(AK594:AM594)=0,0,(AK594*'Laminate Schedule'!$D$83*'Laminate Schedule'!$C$83+AL594*'Laminate Schedule'!$D$84*'Laminate Schedule'!$C$84+AM594*'Laminate Schedule'!$D$85*'Laminate Schedule'!$C$85)/(AK594*'Laminate Schedule'!$D$83+AL594*'Laminate Schedule'!$D$84+AM594*'Laminate Schedule'!$D$85))</f>
        <v>15.145101562499997</v>
      </c>
      <c r="AO594" s="347">
        <f>AK594*'Laminate Schedule'!$L$12+AL594*'Laminate Schedule'!$L$13+AM594*'Laminate Schedule'!$L$14</f>
        <v>0.88</v>
      </c>
    </row>
    <row r="595" spans="1:41" s="244" customFormat="1">
      <c r="A595" s="567">
        <v>-356</v>
      </c>
      <c r="B595" s="347">
        <f>IF(ABS(A595)&lt;$C$17,$C$15,$C$16)*IF(ABS(A595)&lt;OutlineParameters!$C$46/2,1,0)</f>
        <v>6</v>
      </c>
      <c r="C595" s="347">
        <f t="shared" si="173"/>
        <v>6</v>
      </c>
      <c r="D595" s="348">
        <f t="shared" si="164"/>
        <v>6</v>
      </c>
      <c r="E595" s="349">
        <f>FlexTests!$C$16*($C$36-ABS(A595))*IF(ABS(A595)&lt;$C$36,1,0)/1000</f>
        <v>48.8</v>
      </c>
      <c r="F595" s="349">
        <f>IF(NOT(ISNA(I595)),FlexTests!$C$17*(A596-A595)*I595/1000000*($C$36+A595)/1000*IF(ABS(A595)&lt;$C$31/2-FlexTests!$C$18,0,1),0)</f>
        <v>0</v>
      </c>
      <c r="G595" s="349">
        <f>SUM(F$52:$F594)</f>
        <v>0</v>
      </c>
      <c r="H595" s="348">
        <f>CHOOSE(FlexTests!$C$15,E595,G595)</f>
        <v>48.8</v>
      </c>
      <c r="I595" s="347">
        <f>IF(ISNA(OutlineParameters!T658*2),OutlineParameters!S658*2,OutlineParameters!T658*2)</f>
        <v>354.76931747440244</v>
      </c>
      <c r="J595" s="347">
        <f>IF(ISNA(RockerConcaveParameters!O654),RockerConcaveParameters!N654,RockerConcaveParameters!O654)</f>
        <v>3.1496575702590368</v>
      </c>
      <c r="K595" s="347">
        <f t="shared" si="174"/>
        <v>8.3388289959851551</v>
      </c>
      <c r="L595" s="347">
        <f t="shared" si="175"/>
        <v>85.108594735432703</v>
      </c>
      <c r="M595" s="347">
        <f t="shared" si="176"/>
        <v>0</v>
      </c>
      <c r="N595" s="347">
        <f t="shared" si="165"/>
        <v>3.8333333333333335</v>
      </c>
      <c r="O595" s="347">
        <f t="shared" si="166"/>
        <v>68.338951792027956</v>
      </c>
      <c r="P595" s="350">
        <f t="shared" si="177"/>
        <v>165.61970885677914</v>
      </c>
      <c r="Q595" s="347">
        <f>MIN(IF(H595&gt;0,P595/H595,NA()),FlexTests!$C$20)</f>
        <v>3.393846492966786</v>
      </c>
      <c r="R595" s="347">
        <f t="shared" si="167"/>
        <v>2.9465092250705591E-4</v>
      </c>
      <c r="S595" s="347">
        <f>SUM(R595:$R$952)</f>
        <v>0.1334724379241233</v>
      </c>
      <c r="T595" s="347">
        <f t="shared" si="168"/>
        <v>1.334724379241233E-4</v>
      </c>
      <c r="U595" s="350">
        <f>SUM(T595:$T$952)*1000</f>
        <v>25.504157116658845</v>
      </c>
      <c r="V595" s="347">
        <f>R595*IF(ABS(A595)&lt;FlexTests!$C$19,0,1)</f>
        <v>2.9465092250705591E-4</v>
      </c>
      <c r="W595" s="347">
        <f>SUM(V595:$V$951)</f>
        <v>1.6044204099842689E-2</v>
      </c>
      <c r="X595" s="347">
        <f t="shared" si="178"/>
        <v>1.6044204099842689E-2</v>
      </c>
      <c r="Y595" s="350">
        <f>SUM($X595:X$951)</f>
        <v>0.43130055136737</v>
      </c>
      <c r="Z595" s="347"/>
      <c r="AA595" s="347">
        <f t="shared" si="169"/>
        <v>4.0498858567530123</v>
      </c>
      <c r="AB595" s="347">
        <f t="shared" si="170"/>
        <v>1.9501141432469877</v>
      </c>
      <c r="AC595" s="347">
        <f t="shared" si="179"/>
        <v>10.935529760121355</v>
      </c>
      <c r="AD595" s="347">
        <f t="shared" si="171"/>
        <v>18.07268912844637</v>
      </c>
      <c r="AE595" s="347">
        <f t="shared" si="172"/>
        <v>8.702419752675695</v>
      </c>
      <c r="AF595" s="347">
        <f>AD595/'Laminate Schedule'!$E$86/10</f>
        <v>0.11933026037405534</v>
      </c>
      <c r="AG595" s="347">
        <f>AE595/'Laminate Schedule'!$E$90/10</f>
        <v>4.6935387952868314E-2</v>
      </c>
      <c r="AH595" s="347">
        <f t="shared" si="180"/>
        <v>2128.6159048464147</v>
      </c>
      <c r="AK595" s="567">
        <f t="shared" si="181"/>
        <v>1</v>
      </c>
      <c r="AL595" s="567">
        <f t="shared" si="182"/>
        <v>1</v>
      </c>
      <c r="AM595" s="567">
        <f t="shared" si="183"/>
        <v>1</v>
      </c>
      <c r="AN595" s="347">
        <f>IF(SUM(AK595:AM595)=0,0,(AK595*'Laminate Schedule'!$D$83*'Laminate Schedule'!$C$83+AL595*'Laminate Schedule'!$D$84*'Laminate Schedule'!$C$84+AM595*'Laminate Schedule'!$D$85*'Laminate Schedule'!$C$85)/(AK595*'Laminate Schedule'!$D$83+AL595*'Laminate Schedule'!$D$84+AM595*'Laminate Schedule'!$D$85))</f>
        <v>15.145101562499997</v>
      </c>
      <c r="AO595" s="347">
        <f>AK595*'Laminate Schedule'!$L$12+AL595*'Laminate Schedule'!$L$13+AM595*'Laminate Schedule'!$L$14</f>
        <v>0.88</v>
      </c>
    </row>
    <row r="596" spans="1:41" s="244" customFormat="1">
      <c r="A596" s="567">
        <v>-355</v>
      </c>
      <c r="B596" s="347">
        <f>IF(ABS(A596)&lt;$C$17,$C$15,$C$16)*IF(ABS(A596)&lt;OutlineParameters!$C$46/2,1,0)</f>
        <v>6</v>
      </c>
      <c r="C596" s="347">
        <f t="shared" si="173"/>
        <v>6</v>
      </c>
      <c r="D596" s="348">
        <f t="shared" si="164"/>
        <v>6</v>
      </c>
      <c r="E596" s="349">
        <f>FlexTests!$C$16*($C$36-ABS(A596))*IF(ABS(A596)&lt;$C$36,1,0)/1000</f>
        <v>49</v>
      </c>
      <c r="F596" s="349">
        <f>IF(NOT(ISNA(I596)),FlexTests!$C$17*(A597-A596)*I596/1000000*($C$36+A596)/1000*IF(ABS(A596)&lt;$C$31/2-FlexTests!$C$18,0,1),0)</f>
        <v>0</v>
      </c>
      <c r="G596" s="349">
        <f>SUM(F$52:$F595)</f>
        <v>0</v>
      </c>
      <c r="H596" s="348">
        <f>CHOOSE(FlexTests!$C$15,E596,G596)</f>
        <v>49</v>
      </c>
      <c r="I596" s="347">
        <f>IF(ISNA(OutlineParameters!T659*2),OutlineParameters!S659*2,OutlineParameters!T659*2)</f>
        <v>355.05976155325868</v>
      </c>
      <c r="J596" s="347">
        <f>IF(ISNA(RockerConcaveParameters!O655),RockerConcaveParameters!N655,RockerConcaveParameters!O655)</f>
        <v>3.1638244209217912</v>
      </c>
      <c r="K596" s="347">
        <f t="shared" si="174"/>
        <v>8.4209005887136659</v>
      </c>
      <c r="L596" s="347">
        <f t="shared" si="175"/>
        <v>85.178271807781158</v>
      </c>
      <c r="M596" s="347">
        <f t="shared" si="176"/>
        <v>0</v>
      </c>
      <c r="N596" s="347">
        <f t="shared" si="165"/>
        <v>3.8333333333333335</v>
      </c>
      <c r="O596" s="347">
        <f t="shared" si="166"/>
        <v>68.533146604357995</v>
      </c>
      <c r="P596" s="350">
        <f t="shared" si="177"/>
        <v>165.96565233418613</v>
      </c>
      <c r="Q596" s="347">
        <f>MIN(IF(H596&gt;0,P596/H596,NA()),FlexTests!$C$20)</f>
        <v>3.3870541292691048</v>
      </c>
      <c r="R596" s="347">
        <f t="shared" si="167"/>
        <v>2.9524181245246025E-4</v>
      </c>
      <c r="S596" s="347">
        <f>SUM(R596:$R$952)</f>
        <v>0.13317778700161623</v>
      </c>
      <c r="T596" s="347">
        <f t="shared" si="168"/>
        <v>1.3317778700161622E-4</v>
      </c>
      <c r="U596" s="350">
        <f>SUM(T596:$T$952)*1000</f>
        <v>25.370684678734722</v>
      </c>
      <c r="V596" s="347">
        <f>R596*IF(ABS(A596)&lt;FlexTests!$C$19,0,1)</f>
        <v>2.9524181245246025E-4</v>
      </c>
      <c r="W596" s="347">
        <f>SUM(V596:$V$951)</f>
        <v>1.5749553177335635E-2</v>
      </c>
      <c r="X596" s="347">
        <f t="shared" si="178"/>
        <v>1.5749553177335635E-2</v>
      </c>
      <c r="Y596" s="350">
        <f>SUM($X596:X$951)</f>
        <v>0.41525634726752725</v>
      </c>
      <c r="Z596" s="347"/>
      <c r="AA596" s="347">
        <f t="shared" si="169"/>
        <v>4.0546081403072636</v>
      </c>
      <c r="AB596" s="347">
        <f t="shared" si="170"/>
        <v>1.9453918596927364</v>
      </c>
      <c r="AC596" s="347">
        <f t="shared" si="179"/>
        <v>10.958371698551373</v>
      </c>
      <c r="AD596" s="347">
        <f t="shared" si="171"/>
        <v>18.130047450509423</v>
      </c>
      <c r="AE596" s="347">
        <f t="shared" si="172"/>
        <v>8.6987559600250961</v>
      </c>
      <c r="AF596" s="347">
        <f>AD596/'Laminate Schedule'!$E$86/10</f>
        <v>0.11970898561288157</v>
      </c>
      <c r="AG596" s="347">
        <f>AE596/'Laminate Schedule'!$E$90/10</f>
        <v>4.6915627755782688E-2</v>
      </c>
      <c r="AH596" s="347">
        <f t="shared" si="180"/>
        <v>2130.3585693195519</v>
      </c>
      <c r="AK596" s="567">
        <f t="shared" si="181"/>
        <v>1</v>
      </c>
      <c r="AL596" s="567">
        <f t="shared" si="182"/>
        <v>1</v>
      </c>
      <c r="AM596" s="567">
        <f t="shared" si="183"/>
        <v>1</v>
      </c>
      <c r="AN596" s="347">
        <f>IF(SUM(AK596:AM596)=0,0,(AK596*'Laminate Schedule'!$D$83*'Laminate Schedule'!$C$83+AL596*'Laminate Schedule'!$D$84*'Laminate Schedule'!$C$84+AM596*'Laminate Schedule'!$D$85*'Laminate Schedule'!$C$85)/(AK596*'Laminate Schedule'!$D$83+AL596*'Laminate Schedule'!$D$84+AM596*'Laminate Schedule'!$D$85))</f>
        <v>15.145101562499997</v>
      </c>
      <c r="AO596" s="347">
        <f>AK596*'Laminate Schedule'!$L$12+AL596*'Laminate Schedule'!$L$13+AM596*'Laminate Schedule'!$L$14</f>
        <v>0.88</v>
      </c>
    </row>
    <row r="597" spans="1:41" s="244" customFormat="1">
      <c r="A597" s="567">
        <v>-354</v>
      </c>
      <c r="B597" s="347">
        <f>IF(ABS(A597)&lt;$C$17,$C$15,$C$16)*IF(ABS(A597)&lt;OutlineParameters!$C$46/2,1,0)</f>
        <v>6</v>
      </c>
      <c r="C597" s="347">
        <f t="shared" si="173"/>
        <v>6</v>
      </c>
      <c r="D597" s="348">
        <f t="shared" si="164"/>
        <v>6</v>
      </c>
      <c r="E597" s="349">
        <f>FlexTests!$C$16*($C$36-ABS(A597))*IF(ABS(A597)&lt;$C$36,1,0)/1000</f>
        <v>49.2</v>
      </c>
      <c r="F597" s="349">
        <f>IF(NOT(ISNA(I597)),FlexTests!$C$17*(A598-A597)*I597/1000000*($C$36+A597)/1000*IF(ABS(A597)&lt;$C$31/2-FlexTests!$C$18,0,1),0)</f>
        <v>0</v>
      </c>
      <c r="G597" s="349">
        <f>SUM(F$52:$F596)</f>
        <v>0</v>
      </c>
      <c r="H597" s="348">
        <f>CHOOSE(FlexTests!$C$15,E597,G597)</f>
        <v>49.2</v>
      </c>
      <c r="I597" s="347">
        <f>IF(ISNA(OutlineParameters!T660*2),OutlineParameters!S660*2,OutlineParameters!T660*2)</f>
        <v>355.3487774052752</v>
      </c>
      <c r="J597" s="347">
        <f>IF(ISNA(RockerConcaveParameters!O656),RockerConcaveParameters!N656,RockerConcaveParameters!O656)</f>
        <v>3.1779719389453676</v>
      </c>
      <c r="K597" s="347">
        <f t="shared" si="174"/>
        <v>8.5032956101630788</v>
      </c>
      <c r="L597" s="347">
        <f t="shared" si="175"/>
        <v>85.247606250783463</v>
      </c>
      <c r="M597" s="347">
        <f t="shared" si="176"/>
        <v>0</v>
      </c>
      <c r="N597" s="347">
        <f t="shared" si="165"/>
        <v>3.8333333333333335</v>
      </c>
      <c r="O597" s="347">
        <f t="shared" si="166"/>
        <v>68.727732430571251</v>
      </c>
      <c r="P597" s="350">
        <f t="shared" si="177"/>
        <v>166.31196762485112</v>
      </c>
      <c r="Q597" s="347">
        <f>MIN(IF(H597&gt;0,P597/H597,NA()),FlexTests!$C$20)</f>
        <v>3.3803245452205513</v>
      </c>
      <c r="R597" s="347">
        <f t="shared" si="167"/>
        <v>2.9582958281739613E-4</v>
      </c>
      <c r="S597" s="347">
        <f>SUM(R597:$R$952)</f>
        <v>0.13288254518916379</v>
      </c>
      <c r="T597" s="347">
        <f t="shared" si="168"/>
        <v>1.328825451891638E-4</v>
      </c>
      <c r="U597" s="350">
        <f>SUM(T597:$T$952)*1000</f>
        <v>25.237506891733101</v>
      </c>
      <c r="V597" s="347">
        <f>R597*IF(ABS(A597)&lt;FlexTests!$C$19,0,1)</f>
        <v>2.9582958281739613E-4</v>
      </c>
      <c r="W597" s="347">
        <f>SUM(V597:$V$951)</f>
        <v>1.5454311364883174E-2</v>
      </c>
      <c r="X597" s="347">
        <f t="shared" si="178"/>
        <v>1.5454311364883174E-2</v>
      </c>
      <c r="Y597" s="350">
        <f>SUM($X597:X$951)</f>
        <v>0.39950679409019163</v>
      </c>
      <c r="Z597" s="347"/>
      <c r="AA597" s="347">
        <f t="shared" si="169"/>
        <v>4.0593239796484557</v>
      </c>
      <c r="AB597" s="347">
        <f t="shared" si="170"/>
        <v>1.9406760203515443</v>
      </c>
      <c r="AC597" s="347">
        <f t="shared" si="179"/>
        <v>10.981238187048385</v>
      </c>
      <c r="AD597" s="347">
        <f t="shared" si="171"/>
        <v>18.187269631785107</v>
      </c>
      <c r="AE597" s="347">
        <f t="shared" si="172"/>
        <v>8.6949448299837044</v>
      </c>
      <c r="AF597" s="347">
        <f>AD597/'Laminate Schedule'!$E$86/10</f>
        <v>0.1200868119420055</v>
      </c>
      <c r="AG597" s="347">
        <f>AE597/'Laminate Schedule'!$E$90/10</f>
        <v>4.6895072913323323E-2</v>
      </c>
      <c r="AH597" s="347">
        <f t="shared" si="180"/>
        <v>2132.0926644316514</v>
      </c>
      <c r="AK597" s="567">
        <f t="shared" si="181"/>
        <v>1</v>
      </c>
      <c r="AL597" s="567">
        <f t="shared" si="182"/>
        <v>1</v>
      </c>
      <c r="AM597" s="567">
        <f t="shared" si="183"/>
        <v>1</v>
      </c>
      <c r="AN597" s="347">
        <f>IF(SUM(AK597:AM597)=0,0,(AK597*'Laminate Schedule'!$D$83*'Laminate Schedule'!$C$83+AL597*'Laminate Schedule'!$D$84*'Laminate Schedule'!$C$84+AM597*'Laminate Schedule'!$D$85*'Laminate Schedule'!$C$85)/(AK597*'Laminate Schedule'!$D$83+AL597*'Laminate Schedule'!$D$84+AM597*'Laminate Schedule'!$D$85))</f>
        <v>15.145101562499997</v>
      </c>
      <c r="AO597" s="347">
        <f>AK597*'Laminate Schedule'!$L$12+AL597*'Laminate Schedule'!$L$13+AM597*'Laminate Schedule'!$L$14</f>
        <v>0.88</v>
      </c>
    </row>
    <row r="598" spans="1:41" s="244" customFormat="1">
      <c r="A598" s="567">
        <v>-353</v>
      </c>
      <c r="B598" s="347">
        <f>IF(ABS(A598)&lt;$C$17,$C$15,$C$16)*IF(ABS(A598)&lt;OutlineParameters!$C$46/2,1,0)</f>
        <v>6</v>
      </c>
      <c r="C598" s="347">
        <f t="shared" si="173"/>
        <v>6</v>
      </c>
      <c r="D598" s="348">
        <f t="shared" si="164"/>
        <v>6</v>
      </c>
      <c r="E598" s="349">
        <f>FlexTests!$C$16*($C$36-ABS(A598))*IF(ABS(A598)&lt;$C$36,1,0)/1000</f>
        <v>49.4</v>
      </c>
      <c r="F598" s="349">
        <f>IF(NOT(ISNA(I598)),FlexTests!$C$17*(A599-A598)*I598/1000000*($C$36+A598)/1000*IF(ABS(A598)&lt;$C$31/2-FlexTests!$C$18,0,1),0)</f>
        <v>0</v>
      </c>
      <c r="G598" s="349">
        <f>SUM(F$52:$F597)</f>
        <v>0</v>
      </c>
      <c r="H598" s="348">
        <f>CHOOSE(FlexTests!$C$15,E598,G598)</f>
        <v>49.4</v>
      </c>
      <c r="I598" s="347">
        <f>IF(ISNA(OutlineParameters!T661*2),OutlineParameters!S661*2,OutlineParameters!T661*2)</f>
        <v>355.63631310777504</v>
      </c>
      <c r="J598" s="347">
        <f>IF(ISNA(RockerConcaveParameters!O657),RockerConcaveParameters!N657,RockerConcaveParameters!O657)</f>
        <v>3.1920989213828226</v>
      </c>
      <c r="K598" s="347">
        <f t="shared" si="174"/>
        <v>8.5860046140183073</v>
      </c>
      <c r="L598" s="347">
        <f t="shared" si="175"/>
        <v>85.316585608271978</v>
      </c>
      <c r="M598" s="347">
        <f t="shared" si="176"/>
        <v>0</v>
      </c>
      <c r="N598" s="347">
        <f t="shared" si="165"/>
        <v>3.8333333333333335</v>
      </c>
      <c r="O598" s="347">
        <f t="shared" si="166"/>
        <v>68.922684306004243</v>
      </c>
      <c r="P598" s="350">
        <f t="shared" si="177"/>
        <v>166.65860786162784</v>
      </c>
      <c r="Q598" s="347">
        <f>MIN(IF(H598&gt;0,P598/H598,NA()),FlexTests!$C$20)</f>
        <v>3.3736560295876084</v>
      </c>
      <c r="R598" s="347">
        <f t="shared" si="167"/>
        <v>2.9641433247189664E-4</v>
      </c>
      <c r="S598" s="347">
        <f>SUM(R598:$R$952)</f>
        <v>0.13258671560634638</v>
      </c>
      <c r="T598" s="347">
        <f t="shared" si="168"/>
        <v>1.3258671560634639E-4</v>
      </c>
      <c r="U598" s="350">
        <f>SUM(T598:$T$952)*1000</f>
        <v>25.104624346543936</v>
      </c>
      <c r="V598" s="347">
        <f>R598*IF(ABS(A598)&lt;FlexTests!$C$19,0,1)</f>
        <v>2.9641433247189664E-4</v>
      </c>
      <c r="W598" s="347">
        <f>SUM(V598:$V$951)</f>
        <v>1.5158481782065778E-2</v>
      </c>
      <c r="X598" s="347">
        <f t="shared" si="178"/>
        <v>1.5158481782065778E-2</v>
      </c>
      <c r="Y598" s="350">
        <f>SUM($X598:X$951)</f>
        <v>0.38405248272530845</v>
      </c>
      <c r="Z598" s="347"/>
      <c r="AA598" s="347">
        <f t="shared" si="169"/>
        <v>4.0640329737942746</v>
      </c>
      <c r="AB598" s="347">
        <f t="shared" si="170"/>
        <v>1.9359670262057258</v>
      </c>
      <c r="AC598" s="347">
        <f t="shared" si="179"/>
        <v>11.004126131070828</v>
      </c>
      <c r="AD598" s="347">
        <f t="shared" si="171"/>
        <v>18.244359117128784</v>
      </c>
      <c r="AE598" s="347">
        <f t="shared" si="172"/>
        <v>8.6909919020763073</v>
      </c>
      <c r="AF598" s="347">
        <f>AD598/'Laminate Schedule'!$E$86/10</f>
        <v>0.12046376210710068</v>
      </c>
      <c r="AG598" s="347">
        <f>AE598/'Laminate Schedule'!$E$90/10</f>
        <v>4.6873753302208679E-2</v>
      </c>
      <c r="AH598" s="347">
        <f t="shared" si="180"/>
        <v>2133.8178786466501</v>
      </c>
      <c r="AK598" s="567">
        <f t="shared" si="181"/>
        <v>1</v>
      </c>
      <c r="AL598" s="567">
        <f t="shared" si="182"/>
        <v>1</v>
      </c>
      <c r="AM598" s="567">
        <f t="shared" si="183"/>
        <v>1</v>
      </c>
      <c r="AN598" s="347">
        <f>IF(SUM(AK598:AM598)=0,0,(AK598*'Laminate Schedule'!$D$83*'Laminate Schedule'!$C$83+AL598*'Laminate Schedule'!$D$84*'Laminate Schedule'!$C$84+AM598*'Laminate Schedule'!$D$85*'Laminate Schedule'!$C$85)/(AK598*'Laminate Schedule'!$D$83+AL598*'Laminate Schedule'!$D$84+AM598*'Laminate Schedule'!$D$85))</f>
        <v>15.145101562499997</v>
      </c>
      <c r="AO598" s="347">
        <f>AK598*'Laminate Schedule'!$L$12+AL598*'Laminate Schedule'!$L$13+AM598*'Laminate Schedule'!$L$14</f>
        <v>0.88</v>
      </c>
    </row>
    <row r="599" spans="1:41" s="244" customFormat="1">
      <c r="A599" s="567">
        <v>-352</v>
      </c>
      <c r="B599" s="347">
        <f>IF(ABS(A599)&lt;$C$17,$C$15,$C$16)*IF(ABS(A599)&lt;OutlineParameters!$C$46/2,1,0)</f>
        <v>6</v>
      </c>
      <c r="C599" s="347">
        <f t="shared" si="173"/>
        <v>6</v>
      </c>
      <c r="D599" s="348">
        <f t="shared" si="164"/>
        <v>6</v>
      </c>
      <c r="E599" s="349">
        <f>FlexTests!$C$16*($C$36-ABS(A599))*IF(ABS(A599)&lt;$C$36,1,0)/1000</f>
        <v>49.6</v>
      </c>
      <c r="F599" s="349">
        <f>IF(NOT(ISNA(I599)),FlexTests!$C$17*(A600-A599)*I599/1000000*($C$36+A599)/1000*IF(ABS(A599)&lt;$C$31/2-FlexTests!$C$18,0,1),0)</f>
        <v>0</v>
      </c>
      <c r="G599" s="349">
        <f>SUM(F$52:$F598)</f>
        <v>0</v>
      </c>
      <c r="H599" s="348">
        <f>CHOOSE(FlexTests!$C$15,E599,G599)</f>
        <v>49.6</v>
      </c>
      <c r="I599" s="347">
        <f>IF(ISNA(OutlineParameters!T662*2),OutlineParameters!S662*2,OutlineParameters!T662*2)</f>
        <v>355.92243330495455</v>
      </c>
      <c r="J599" s="347">
        <f>IF(ISNA(RockerConcaveParameters!O658),RockerConcaveParameters!N658,RockerConcaveParameters!O658)</f>
        <v>3.2062060882667041</v>
      </c>
      <c r="K599" s="347">
        <f t="shared" si="174"/>
        <v>8.6690312039917501</v>
      </c>
      <c r="L599" s="347">
        <f t="shared" si="175"/>
        <v>85.385225388286571</v>
      </c>
      <c r="M599" s="347">
        <f t="shared" si="176"/>
        <v>0</v>
      </c>
      <c r="N599" s="347">
        <f t="shared" si="165"/>
        <v>3.8333333333333335</v>
      </c>
      <c r="O599" s="347">
        <f t="shared" si="166"/>
        <v>69.118018176127805</v>
      </c>
      <c r="P599" s="350">
        <f t="shared" si="177"/>
        <v>167.00560810173945</v>
      </c>
      <c r="Q599" s="347">
        <f>MIN(IF(H599&gt;0,P599/H599,NA()),FlexTests!$C$20)</f>
        <v>3.3670485504382954</v>
      </c>
      <c r="R599" s="347">
        <f t="shared" si="167"/>
        <v>2.9699601446787216E-4</v>
      </c>
      <c r="S599" s="347">
        <f>SUM(R599:$R$952)</f>
        <v>0.13229030127387448</v>
      </c>
      <c r="T599" s="347">
        <f t="shared" si="168"/>
        <v>1.3229030127387447E-4</v>
      </c>
      <c r="U599" s="350">
        <f>SUM(T599:$T$952)*1000</f>
        <v>24.972037630937585</v>
      </c>
      <c r="V599" s="347">
        <f>R599*IF(ABS(A599)&lt;FlexTests!$C$19,0,1)</f>
        <v>2.9699601446787216E-4</v>
      </c>
      <c r="W599" s="347">
        <f>SUM(V599:$V$951)</f>
        <v>1.4862067449593883E-2</v>
      </c>
      <c r="X599" s="347">
        <f t="shared" si="178"/>
        <v>1.4862067449593883E-2</v>
      </c>
      <c r="Y599" s="350">
        <f>SUM($X599:X$951)</f>
        <v>0.36889400094324271</v>
      </c>
      <c r="Z599" s="347"/>
      <c r="AA599" s="347">
        <f t="shared" si="169"/>
        <v>4.068735362755568</v>
      </c>
      <c r="AB599" s="347">
        <f t="shared" si="170"/>
        <v>1.931264637244432</v>
      </c>
      <c r="AC599" s="347">
        <f t="shared" si="179"/>
        <v>11.02703784537526</v>
      </c>
      <c r="AD599" s="347">
        <f t="shared" si="171"/>
        <v>18.301313264950387</v>
      </c>
      <c r="AE599" s="347">
        <f t="shared" si="172"/>
        <v>8.6868955516914692</v>
      </c>
      <c r="AF599" s="347">
        <f>AD599/'Laminate Schedule'!$E$86/10</f>
        <v>0.12083981866628959</v>
      </c>
      <c r="AG599" s="347">
        <f>AE599/'Laminate Schedule'!$E$90/10</f>
        <v>4.6851660160304773E-2</v>
      </c>
      <c r="AH599" s="347">
        <f t="shared" si="180"/>
        <v>2135.5345998297271</v>
      </c>
      <c r="AK599" s="567">
        <f t="shared" si="181"/>
        <v>1</v>
      </c>
      <c r="AL599" s="567">
        <f t="shared" si="182"/>
        <v>1</v>
      </c>
      <c r="AM599" s="567">
        <f t="shared" si="183"/>
        <v>1</v>
      </c>
      <c r="AN599" s="347">
        <f>IF(SUM(AK599:AM599)=0,0,(AK599*'Laminate Schedule'!$D$83*'Laminate Schedule'!$C$83+AL599*'Laminate Schedule'!$D$84*'Laminate Schedule'!$C$84+AM599*'Laminate Schedule'!$D$85*'Laminate Schedule'!$C$85)/(AK599*'Laminate Schedule'!$D$83+AL599*'Laminate Schedule'!$D$84+AM599*'Laminate Schedule'!$D$85))</f>
        <v>15.145101562499997</v>
      </c>
      <c r="AO599" s="347">
        <f>AK599*'Laminate Schedule'!$L$12+AL599*'Laminate Schedule'!$L$13+AM599*'Laminate Schedule'!$L$14</f>
        <v>0.88</v>
      </c>
    </row>
    <row r="600" spans="1:41" s="244" customFormat="1">
      <c r="A600" s="567">
        <v>-351</v>
      </c>
      <c r="B600" s="347">
        <f>IF(ABS(A600)&lt;$C$17,$C$15,$C$16)*IF(ABS(A600)&lt;OutlineParameters!$C$46/2,1,0)</f>
        <v>6</v>
      </c>
      <c r="C600" s="347">
        <f t="shared" si="173"/>
        <v>6</v>
      </c>
      <c r="D600" s="348">
        <f t="shared" si="164"/>
        <v>6</v>
      </c>
      <c r="E600" s="349">
        <f>FlexTests!$C$16*($C$36-ABS(A600))*IF(ABS(A600)&lt;$C$36,1,0)/1000</f>
        <v>49.8</v>
      </c>
      <c r="F600" s="349">
        <f>IF(NOT(ISNA(I600)),FlexTests!$C$17*(A601-A600)*I600/1000000*($C$36+A600)/1000*IF(ABS(A600)&lt;$C$31/2-FlexTests!$C$18,0,1),0)</f>
        <v>0</v>
      </c>
      <c r="G600" s="349">
        <f>SUM(F$52:$F599)</f>
        <v>0</v>
      </c>
      <c r="H600" s="348">
        <f>CHOOSE(FlexTests!$C$15,E600,G600)</f>
        <v>49.8</v>
      </c>
      <c r="I600" s="347">
        <f>IF(ISNA(OutlineParameters!T663*2),OutlineParameters!S663*2,OutlineParameters!T663*2)</f>
        <v>356.20708597644762</v>
      </c>
      <c r="J600" s="347">
        <f>IF(ISNA(RockerConcaveParameters!O659),RockerConcaveParameters!N659,RockerConcaveParameters!O659)</f>
        <v>3.2202922328316799</v>
      </c>
      <c r="K600" s="347">
        <f t="shared" si="174"/>
        <v>8.7523657717981269</v>
      </c>
      <c r="L600" s="347">
        <f t="shared" si="175"/>
        <v>85.453513111224211</v>
      </c>
      <c r="M600" s="347">
        <f t="shared" si="176"/>
        <v>0</v>
      </c>
      <c r="N600" s="347">
        <f t="shared" si="165"/>
        <v>3.8333333333333335</v>
      </c>
      <c r="O600" s="347">
        <f t="shared" si="166"/>
        <v>69.313708763956072</v>
      </c>
      <c r="P600" s="350">
        <f t="shared" si="177"/>
        <v>167.35292098031175</v>
      </c>
      <c r="Q600" s="347">
        <f>MIN(IF(H600&gt;0,P600/H600,NA()),FlexTests!$C$20)</f>
        <v>3.3605004212914009</v>
      </c>
      <c r="R600" s="347">
        <f t="shared" si="167"/>
        <v>2.9757472835421092E-4</v>
      </c>
      <c r="S600" s="347">
        <f>SUM(R600:$R$952)</f>
        <v>0.13199330525940658</v>
      </c>
      <c r="T600" s="347">
        <f t="shared" si="168"/>
        <v>1.3199330525940657E-4</v>
      </c>
      <c r="U600" s="350">
        <f>SUM(T600:$T$952)*1000</f>
        <v>24.839747329663712</v>
      </c>
      <c r="V600" s="347">
        <f>R600*IF(ABS(A600)&lt;FlexTests!$C$19,0,1)</f>
        <v>2.9757472835421092E-4</v>
      </c>
      <c r="W600" s="347">
        <f>SUM(V600:$V$951)</f>
        <v>1.4565071435126007E-2</v>
      </c>
      <c r="X600" s="347">
        <f t="shared" si="178"/>
        <v>1.4565071435126007E-2</v>
      </c>
      <c r="Y600" s="350">
        <f>SUM($X600:X$951)</f>
        <v>0.35403193349364881</v>
      </c>
      <c r="Z600" s="347"/>
      <c r="AA600" s="347">
        <f t="shared" si="169"/>
        <v>4.0734307442772266</v>
      </c>
      <c r="AB600" s="347">
        <f t="shared" si="170"/>
        <v>1.9265692557227734</v>
      </c>
      <c r="AC600" s="347">
        <f t="shared" si="179"/>
        <v>11.049970202556162</v>
      </c>
      <c r="AD600" s="347">
        <f t="shared" si="171"/>
        <v>18.358135573802681</v>
      </c>
      <c r="AE600" s="347">
        <f t="shared" si="172"/>
        <v>8.6826613263445562</v>
      </c>
      <c r="AF600" s="347">
        <f>AD600/'Laminate Schedule'!$E$86/10</f>
        <v>0.12121500471979871</v>
      </c>
      <c r="AG600" s="347">
        <f>AE600/'Laminate Schedule'!$E$90/10</f>
        <v>4.6828823407426223E-2</v>
      </c>
      <c r="AH600" s="347">
        <f t="shared" si="180"/>
        <v>2137.2425158586857</v>
      </c>
      <c r="AK600" s="567">
        <f t="shared" si="181"/>
        <v>1</v>
      </c>
      <c r="AL600" s="567">
        <f t="shared" si="182"/>
        <v>1</v>
      </c>
      <c r="AM600" s="567">
        <f t="shared" si="183"/>
        <v>1</v>
      </c>
      <c r="AN600" s="347">
        <f>IF(SUM(AK600:AM600)=0,0,(AK600*'Laminate Schedule'!$D$83*'Laminate Schedule'!$C$83+AL600*'Laminate Schedule'!$D$84*'Laminate Schedule'!$C$84+AM600*'Laminate Schedule'!$D$85*'Laminate Schedule'!$C$85)/(AK600*'Laminate Schedule'!$D$83+AL600*'Laminate Schedule'!$D$84+AM600*'Laminate Schedule'!$D$85))</f>
        <v>15.145101562499997</v>
      </c>
      <c r="AO600" s="347">
        <f>AK600*'Laminate Schedule'!$L$12+AL600*'Laminate Schedule'!$L$13+AM600*'Laminate Schedule'!$L$14</f>
        <v>0.88</v>
      </c>
    </row>
    <row r="601" spans="1:41" s="244" customFormat="1">
      <c r="A601" s="567">
        <v>-350</v>
      </c>
      <c r="B601" s="347">
        <f>IF(ABS(A601)&lt;$C$17,$C$15,$C$16)*IF(ABS(A601)&lt;OutlineParameters!$C$46/2,1,0)</f>
        <v>6</v>
      </c>
      <c r="C601" s="347">
        <f t="shared" si="173"/>
        <v>6</v>
      </c>
      <c r="D601" s="348">
        <f t="shared" si="164"/>
        <v>6</v>
      </c>
      <c r="E601" s="349">
        <f>FlexTests!$C$16*($C$36-ABS(A601))*IF(ABS(A601)&lt;$C$36,1,0)/1000</f>
        <v>50</v>
      </c>
      <c r="F601" s="349">
        <f>IF(NOT(ISNA(I601)),FlexTests!$C$17*(A602-A601)*I601/1000000*($C$36+A601)/1000*IF(ABS(A601)&lt;$C$31/2-FlexTests!$C$18,0,1),0)</f>
        <v>0</v>
      </c>
      <c r="G601" s="349">
        <f>SUM(F$52:$F600)</f>
        <v>0</v>
      </c>
      <c r="H601" s="348">
        <f>CHOOSE(FlexTests!$C$15,E601,G601)</f>
        <v>50</v>
      </c>
      <c r="I601" s="347">
        <f>IF(ISNA(OutlineParameters!T664*2),OutlineParameters!S664*2,OutlineParameters!T664*2)</f>
        <v>356.49033586371235</v>
      </c>
      <c r="J601" s="347">
        <f>IF(ISNA(RockerConcaveParameters!O660),RockerConcaveParameters!N660,RockerConcaveParameters!O660)</f>
        <v>3.2343580881538849</v>
      </c>
      <c r="K601" s="347">
        <f t="shared" si="174"/>
        <v>8.8360120138978804</v>
      </c>
      <c r="L601" s="347">
        <f t="shared" si="175"/>
        <v>85.521464308457624</v>
      </c>
      <c r="M601" s="347">
        <f t="shared" si="176"/>
        <v>0</v>
      </c>
      <c r="N601" s="347">
        <f t="shared" si="165"/>
        <v>3.8333333333333335</v>
      </c>
      <c r="O601" s="347">
        <f t="shared" si="166"/>
        <v>69.509772200529937</v>
      </c>
      <c r="P601" s="350">
        <f t="shared" si="177"/>
        <v>167.70058185621878</v>
      </c>
      <c r="Q601" s="347">
        <f>MIN(IF(H601&gt;0,P601/H601,NA()),FlexTests!$C$20)</f>
        <v>3.3540116371243753</v>
      </c>
      <c r="R601" s="347">
        <f t="shared" si="167"/>
        <v>2.9815042647179626E-4</v>
      </c>
      <c r="S601" s="347">
        <f>SUM(R601:$R$952)</f>
        <v>0.13169573053105238</v>
      </c>
      <c r="T601" s="347">
        <f t="shared" si="168"/>
        <v>1.3169573053105238E-4</v>
      </c>
      <c r="U601" s="350">
        <f>SUM(T601:$T$952)*1000</f>
        <v>24.707754024404306</v>
      </c>
      <c r="V601" s="347">
        <f>R601*IF(ABS(A601)&lt;FlexTests!$C$19,0,1)</f>
        <v>2.9815042647179626E-4</v>
      </c>
      <c r="W601" s="347">
        <f>SUM(V601:$V$951)</f>
        <v>1.4267496706771798E-2</v>
      </c>
      <c r="X601" s="347">
        <f t="shared" si="178"/>
        <v>1.4267496706771798E-2</v>
      </c>
      <c r="Y601" s="350">
        <f>SUM($X601:X$951)</f>
        <v>0.33946686205852278</v>
      </c>
      <c r="Z601" s="347"/>
      <c r="AA601" s="347">
        <f t="shared" si="169"/>
        <v>4.0781193627179615</v>
      </c>
      <c r="AB601" s="347">
        <f t="shared" si="170"/>
        <v>1.9218806372820385</v>
      </c>
      <c r="AC601" s="347">
        <f t="shared" si="179"/>
        <v>11.072925537287484</v>
      </c>
      <c r="AD601" s="347">
        <f t="shared" si="171"/>
        <v>18.414823386037924</v>
      </c>
      <c r="AE601" s="347">
        <f t="shared" si="172"/>
        <v>8.6782875528703247</v>
      </c>
      <c r="AF601" s="347">
        <f>AD601/'Laminate Schedule'!$E$86/10</f>
        <v>0.12158930271972501</v>
      </c>
      <c r="AG601" s="347">
        <f>AE601/'Laminate Schedule'!$E$90/10</f>
        <v>4.6805234019570284E-2</v>
      </c>
      <c r="AH601" s="347">
        <f t="shared" si="180"/>
        <v>2138.9420151822742</v>
      </c>
      <c r="AK601" s="567">
        <f t="shared" si="181"/>
        <v>1</v>
      </c>
      <c r="AL601" s="567">
        <f t="shared" si="182"/>
        <v>1</v>
      </c>
      <c r="AM601" s="567">
        <f t="shared" si="183"/>
        <v>1</v>
      </c>
      <c r="AN601" s="347">
        <f>IF(SUM(AK601:AM601)=0,0,(AK601*'Laminate Schedule'!$D$83*'Laminate Schedule'!$C$83+AL601*'Laminate Schedule'!$D$84*'Laminate Schedule'!$C$84+AM601*'Laminate Schedule'!$D$85*'Laminate Schedule'!$C$85)/(AK601*'Laminate Schedule'!$D$83+AL601*'Laminate Schedule'!$D$84+AM601*'Laminate Schedule'!$D$85))</f>
        <v>15.145101562499997</v>
      </c>
      <c r="AO601" s="347">
        <f>AK601*'Laminate Schedule'!$L$12+AL601*'Laminate Schedule'!$L$13+AM601*'Laminate Schedule'!$L$14</f>
        <v>0.88</v>
      </c>
    </row>
    <row r="602" spans="1:41" s="244" customFormat="1">
      <c r="A602" s="567">
        <v>-349</v>
      </c>
      <c r="B602" s="347">
        <f>IF(ABS(A602)&lt;$C$17,$C$15,$C$16)*IF(ABS(A602)&lt;OutlineParameters!$C$46/2,1,0)</f>
        <v>6</v>
      </c>
      <c r="C602" s="347">
        <f t="shared" si="173"/>
        <v>6</v>
      </c>
      <c r="D602" s="348">
        <f t="shared" si="164"/>
        <v>6</v>
      </c>
      <c r="E602" s="349">
        <f>FlexTests!$C$16*($C$36-ABS(A602))*IF(ABS(A602)&lt;$C$36,1,0)/1000</f>
        <v>50.2</v>
      </c>
      <c r="F602" s="349">
        <f>IF(NOT(ISNA(I602)),FlexTests!$C$17*(A603-A602)*I602/1000000*($C$36+A602)/1000*IF(ABS(A602)&lt;$C$31/2-FlexTests!$C$18,0,1),0)</f>
        <v>0</v>
      </c>
      <c r="G602" s="349">
        <f>SUM(F$52:$F601)</f>
        <v>0</v>
      </c>
      <c r="H602" s="348">
        <f>CHOOSE(FlexTests!$C$15,E602,G602)</f>
        <v>50.2</v>
      </c>
      <c r="I602" s="347">
        <f>IF(ISNA(OutlineParameters!T665*2),OutlineParameters!S665*2,OutlineParameters!T665*2)</f>
        <v>356.7721601123626</v>
      </c>
      <c r="J602" s="347">
        <f>IF(ISNA(RockerConcaveParameters!O661),RockerConcaveParameters!N661,RockerConcaveParameters!O661)</f>
        <v>3.2484029343522409</v>
      </c>
      <c r="K602" s="347">
        <f t="shared" si="174"/>
        <v>8.9199635873646166</v>
      </c>
      <c r="L602" s="347">
        <f t="shared" si="175"/>
        <v>85.589073497255995</v>
      </c>
      <c r="M602" s="347">
        <f t="shared" si="176"/>
        <v>0</v>
      </c>
      <c r="N602" s="347">
        <f t="shared" si="165"/>
        <v>3.8333333333333335</v>
      </c>
      <c r="O602" s="347">
        <f t="shared" si="166"/>
        <v>69.706193445586138</v>
      </c>
      <c r="P602" s="350">
        <f t="shared" si="177"/>
        <v>168.0485638635401</v>
      </c>
      <c r="Q602" s="347">
        <f>MIN(IF(H602&gt;0,P602/H602,NA()),FlexTests!$C$20)</f>
        <v>3.347580953456974</v>
      </c>
      <c r="R602" s="347">
        <f t="shared" si="167"/>
        <v>2.9872317171816912E-4</v>
      </c>
      <c r="S602" s="347">
        <f>SUM(R602:$R$952)</f>
        <v>0.13139758010458058</v>
      </c>
      <c r="T602" s="347">
        <f t="shared" si="168"/>
        <v>1.3139758010458059E-4</v>
      </c>
      <c r="U602" s="350">
        <f>SUM(T602:$T$952)*1000</f>
        <v>24.576058293873253</v>
      </c>
      <c r="V602" s="347">
        <f>R602*IF(ABS(A602)&lt;FlexTests!$C$19,0,1)</f>
        <v>2.9872317171816912E-4</v>
      </c>
      <c r="W602" s="347">
        <f>SUM(V602:$V$951)</f>
        <v>1.3969346280300002E-2</v>
      </c>
      <c r="X602" s="347">
        <f t="shared" si="178"/>
        <v>1.3969346280300002E-2</v>
      </c>
      <c r="Y602" s="350">
        <f>SUM($X602:X$951)</f>
        <v>0.32519936535175104</v>
      </c>
      <c r="Z602" s="347"/>
      <c r="AA602" s="347">
        <f t="shared" si="169"/>
        <v>4.0828009781174135</v>
      </c>
      <c r="AB602" s="347">
        <f t="shared" si="170"/>
        <v>1.9171990218825865</v>
      </c>
      <c r="AC602" s="347">
        <f t="shared" si="179"/>
        <v>11.095902075667585</v>
      </c>
      <c r="AD602" s="347">
        <f t="shared" si="171"/>
        <v>18.471378685915713</v>
      </c>
      <c r="AE602" s="347">
        <f t="shared" si="172"/>
        <v>8.6737779625470743</v>
      </c>
      <c r="AF602" s="347">
        <f>AD602/'Laminate Schedule'!$E$86/10</f>
        <v>0.12196272576772768</v>
      </c>
      <c r="AG602" s="347">
        <f>AE602/'Laminate Schedule'!$E$90/10</f>
        <v>4.678091212090927E-2</v>
      </c>
      <c r="AH602" s="347">
        <f t="shared" si="180"/>
        <v>2140.6329606741756</v>
      </c>
      <c r="AK602" s="567">
        <f t="shared" si="181"/>
        <v>1</v>
      </c>
      <c r="AL602" s="567">
        <f t="shared" si="182"/>
        <v>1</v>
      </c>
      <c r="AM602" s="567">
        <f t="shared" si="183"/>
        <v>1</v>
      </c>
      <c r="AN602" s="347">
        <f>IF(SUM(AK602:AM602)=0,0,(AK602*'Laminate Schedule'!$D$83*'Laminate Schedule'!$C$83+AL602*'Laminate Schedule'!$D$84*'Laminate Schedule'!$C$84+AM602*'Laminate Schedule'!$D$85*'Laminate Schedule'!$C$85)/(AK602*'Laminate Schedule'!$D$83+AL602*'Laminate Schedule'!$D$84+AM602*'Laminate Schedule'!$D$85))</f>
        <v>15.145101562499997</v>
      </c>
      <c r="AO602" s="347">
        <f>AK602*'Laminate Schedule'!$L$12+AL602*'Laminate Schedule'!$L$13+AM602*'Laminate Schedule'!$L$14</f>
        <v>0.88</v>
      </c>
    </row>
    <row r="603" spans="1:41" s="244" customFormat="1">
      <c r="A603" s="567">
        <v>-348</v>
      </c>
      <c r="B603" s="347">
        <f>IF(ABS(A603)&lt;$C$17,$C$15,$C$16)*IF(ABS(A603)&lt;OutlineParameters!$C$46/2,1,0)</f>
        <v>6</v>
      </c>
      <c r="C603" s="347">
        <f t="shared" si="173"/>
        <v>6</v>
      </c>
      <c r="D603" s="348">
        <f t="shared" si="164"/>
        <v>6</v>
      </c>
      <c r="E603" s="349">
        <f>FlexTests!$C$16*($C$36-ABS(A603))*IF(ABS(A603)&lt;$C$36,1,0)/1000</f>
        <v>50.4</v>
      </c>
      <c r="F603" s="349">
        <f>IF(NOT(ISNA(I603)),FlexTests!$C$17*(A604-A603)*I603/1000000*($C$36+A603)/1000*IF(ABS(A603)&lt;$C$31/2-FlexTests!$C$18,0,1),0)</f>
        <v>0</v>
      </c>
      <c r="G603" s="349">
        <f>SUM(F$52:$F602)</f>
        <v>0</v>
      </c>
      <c r="H603" s="348">
        <f>CHOOSE(FlexTests!$C$15,E603,G603)</f>
        <v>50.4</v>
      </c>
      <c r="I603" s="347">
        <f>IF(ISNA(OutlineParameters!T666*2),OutlineParameters!S666*2,OutlineParameters!T666*2)</f>
        <v>357.05253577182015</v>
      </c>
      <c r="J603" s="347">
        <f>IF(ISNA(RockerConcaveParameters!O662),RockerConcaveParameters!N662,RockerConcaveParameters!O662)</f>
        <v>3.2624260454518206</v>
      </c>
      <c r="K603" s="347">
        <f t="shared" si="174"/>
        <v>9.0042140049160828</v>
      </c>
      <c r="L603" s="347">
        <f t="shared" si="175"/>
        <v>85.656335171812088</v>
      </c>
      <c r="M603" s="347">
        <f t="shared" si="176"/>
        <v>0</v>
      </c>
      <c r="N603" s="347">
        <f t="shared" si="165"/>
        <v>3.8333333333333335</v>
      </c>
      <c r="O603" s="347">
        <f t="shared" si="166"/>
        <v>69.902957179014706</v>
      </c>
      <c r="P603" s="350">
        <f t="shared" si="177"/>
        <v>168.39683968907622</v>
      </c>
      <c r="Q603" s="347">
        <f>MIN(IF(H603&gt;0,P603/H603,NA()),FlexTests!$C$20)</f>
        <v>3.3412071366880203</v>
      </c>
      <c r="R603" s="347">
        <f t="shared" si="167"/>
        <v>2.9929302766641772E-4</v>
      </c>
      <c r="S603" s="347">
        <f>SUM(R603:$R$952)</f>
        <v>0.13109885693286244</v>
      </c>
      <c r="T603" s="347">
        <f t="shared" si="168"/>
        <v>1.3109885693286244E-4</v>
      </c>
      <c r="U603" s="350">
        <f>SUM(T603:$T$952)*1000</f>
        <v>24.444660713768666</v>
      </c>
      <c r="V603" s="347">
        <f>R603*IF(ABS(A603)&lt;FlexTests!$C$19,0,1)</f>
        <v>2.9929302766641772E-4</v>
      </c>
      <c r="W603" s="347">
        <f>SUM(V603:$V$951)</f>
        <v>1.3670623108581831E-2</v>
      </c>
      <c r="X603" s="347">
        <f t="shared" si="178"/>
        <v>1.3670623108581831E-2</v>
      </c>
      <c r="Y603" s="350">
        <f>SUM($X603:X$951)</f>
        <v>0.31123001907145104</v>
      </c>
      <c r="Z603" s="347"/>
      <c r="AA603" s="347">
        <f t="shared" si="169"/>
        <v>4.0874753484839399</v>
      </c>
      <c r="AB603" s="347">
        <f t="shared" si="170"/>
        <v>1.9125246515160599</v>
      </c>
      <c r="AC603" s="347">
        <f t="shared" si="179"/>
        <v>11.118898014261912</v>
      </c>
      <c r="AD603" s="347">
        <f t="shared" si="171"/>
        <v>18.527803501691324</v>
      </c>
      <c r="AE603" s="347">
        <f t="shared" si="172"/>
        <v>8.669136304044784</v>
      </c>
      <c r="AF603" s="347">
        <f>AD603/'Laminate Schedule'!$E$86/10</f>
        <v>0.12233528725596043</v>
      </c>
      <c r="AG603" s="347">
        <f>AE603/'Laminate Schedule'!$E$90/10</f>
        <v>4.6755877929415254E-2</v>
      </c>
      <c r="AH603" s="347">
        <f t="shared" si="180"/>
        <v>2142.3152146309208</v>
      </c>
      <c r="AK603" s="567">
        <f t="shared" si="181"/>
        <v>1</v>
      </c>
      <c r="AL603" s="567">
        <f t="shared" si="182"/>
        <v>1</v>
      </c>
      <c r="AM603" s="567">
        <f t="shared" si="183"/>
        <v>1</v>
      </c>
      <c r="AN603" s="347">
        <f>IF(SUM(AK603:AM603)=0,0,(AK603*'Laminate Schedule'!$D$83*'Laminate Schedule'!$C$83+AL603*'Laminate Schedule'!$D$84*'Laminate Schedule'!$C$84+AM603*'Laminate Schedule'!$D$85*'Laminate Schedule'!$C$85)/(AK603*'Laminate Schedule'!$D$83+AL603*'Laminate Schedule'!$D$84+AM603*'Laminate Schedule'!$D$85))</f>
        <v>15.145101562499997</v>
      </c>
      <c r="AO603" s="347">
        <f>AK603*'Laminate Schedule'!$L$12+AL603*'Laminate Schedule'!$L$13+AM603*'Laminate Schedule'!$L$14</f>
        <v>0.88</v>
      </c>
    </row>
    <row r="604" spans="1:41" s="244" customFormat="1">
      <c r="A604" s="567">
        <v>-347</v>
      </c>
      <c r="B604" s="347">
        <f>IF(ABS(A604)&lt;$C$17,$C$15,$C$16)*IF(ABS(A604)&lt;OutlineParameters!$C$46/2,1,0)</f>
        <v>6</v>
      </c>
      <c r="C604" s="347">
        <f t="shared" si="173"/>
        <v>6</v>
      </c>
      <c r="D604" s="348">
        <f t="shared" si="164"/>
        <v>6</v>
      </c>
      <c r="E604" s="349">
        <f>FlexTests!$C$16*($C$36-ABS(A604))*IF(ABS(A604)&lt;$C$36,1,0)/1000</f>
        <v>50.6</v>
      </c>
      <c r="F604" s="349">
        <f>IF(NOT(ISNA(I604)),FlexTests!$C$17*(A605-A604)*I604/1000000*($C$36+A604)/1000*IF(ABS(A604)&lt;$C$31/2-FlexTests!$C$18,0,1),0)</f>
        <v>0</v>
      </c>
      <c r="G604" s="349">
        <f>SUM(F$52:$F603)</f>
        <v>0</v>
      </c>
      <c r="H604" s="348">
        <f>CHOOSE(FlexTests!$C$15,E604,G604)</f>
        <v>50.6</v>
      </c>
      <c r="I604" s="347">
        <f>IF(ISNA(OutlineParameters!T667*2),OutlineParameters!S667*2,OutlineParameters!T667*2)</f>
        <v>357.33152772783177</v>
      </c>
      <c r="J604" s="347">
        <f>IF(ISNA(RockerConcaveParameters!O663),RockerConcaveParameters!N663,RockerConcaveParameters!O663)</f>
        <v>3.2764281740315941</v>
      </c>
      <c r="K604" s="347">
        <f t="shared" si="174"/>
        <v>9.0887671073915026</v>
      </c>
      <c r="L604" s="347">
        <f t="shared" si="175"/>
        <v>85.723264898113328</v>
      </c>
      <c r="M604" s="347">
        <f t="shared" si="176"/>
        <v>0</v>
      </c>
      <c r="N604" s="347">
        <f t="shared" si="165"/>
        <v>3.8333333333333335</v>
      </c>
      <c r="O604" s="347">
        <f t="shared" si="166"/>
        <v>70.100079819663748</v>
      </c>
      <c r="P604" s="350">
        <f t="shared" si="177"/>
        <v>168.74544515850192</v>
      </c>
      <c r="Q604" s="347">
        <f>MIN(IF(H604&gt;0,P604/H604,NA()),FlexTests!$C$20)</f>
        <v>3.3348902205237532</v>
      </c>
      <c r="R604" s="347">
        <f t="shared" si="167"/>
        <v>2.9985994556754774E-4</v>
      </c>
      <c r="S604" s="347">
        <f>SUM(R604:$R$952)</f>
        <v>0.13079956390519601</v>
      </c>
      <c r="T604" s="347">
        <f t="shared" si="168"/>
        <v>1.3079956390519602E-4</v>
      </c>
      <c r="U604" s="350">
        <f>SUM(T604:$T$952)*1000</f>
        <v>24.313561856835804</v>
      </c>
      <c r="V604" s="347">
        <f>R604*IF(ABS(A604)&lt;FlexTests!$C$19,0,1)</f>
        <v>2.9985994556754774E-4</v>
      </c>
      <c r="W604" s="347">
        <f>SUM(V604:$V$951)</f>
        <v>1.3371330080915414E-2</v>
      </c>
      <c r="X604" s="347">
        <f t="shared" si="178"/>
        <v>1.3371330080915414E-2</v>
      </c>
      <c r="Y604" s="350">
        <f>SUM($X604:X$951)</f>
        <v>0.29755939596286918</v>
      </c>
      <c r="Z604" s="347"/>
      <c r="AA604" s="347">
        <f t="shared" si="169"/>
        <v>4.0921427246771982</v>
      </c>
      <c r="AB604" s="347">
        <f t="shared" si="170"/>
        <v>1.907857275322802</v>
      </c>
      <c r="AC604" s="347">
        <f t="shared" si="179"/>
        <v>11.141915718566311</v>
      </c>
      <c r="AD604" s="347">
        <f t="shared" si="171"/>
        <v>18.584095150139053</v>
      </c>
      <c r="AE604" s="347">
        <f t="shared" si="172"/>
        <v>8.6643608307383424</v>
      </c>
      <c r="AF604" s="347">
        <f>AD604/'Laminate Schedule'!$E$86/10</f>
        <v>0.12270696946763412</v>
      </c>
      <c r="AG604" s="347">
        <f>AE604/'Laminate Schedule'!$E$90/10</f>
        <v>4.6730122024889104E-2</v>
      </c>
      <c r="AH604" s="347">
        <f t="shared" si="180"/>
        <v>2143.9891663669905</v>
      </c>
      <c r="AK604" s="567">
        <f t="shared" si="181"/>
        <v>1</v>
      </c>
      <c r="AL604" s="567">
        <f t="shared" si="182"/>
        <v>1</v>
      </c>
      <c r="AM604" s="567">
        <f t="shared" si="183"/>
        <v>1</v>
      </c>
      <c r="AN604" s="347">
        <f>IF(SUM(AK604:AM604)=0,0,(AK604*'Laminate Schedule'!$D$83*'Laminate Schedule'!$C$83+AL604*'Laminate Schedule'!$D$84*'Laminate Schedule'!$C$84+AM604*'Laminate Schedule'!$D$85*'Laminate Schedule'!$C$85)/(AK604*'Laminate Schedule'!$D$83+AL604*'Laminate Schedule'!$D$84+AM604*'Laminate Schedule'!$D$85))</f>
        <v>15.145101562499997</v>
      </c>
      <c r="AO604" s="347">
        <f>AK604*'Laminate Schedule'!$L$12+AL604*'Laminate Schedule'!$L$13+AM604*'Laminate Schedule'!$L$14</f>
        <v>0.88</v>
      </c>
    </row>
    <row r="605" spans="1:41" s="244" customFormat="1">
      <c r="A605" s="567">
        <v>-346</v>
      </c>
      <c r="B605" s="347">
        <f>IF(ABS(A605)&lt;$C$17,$C$15,$C$16)*IF(ABS(A605)&lt;OutlineParameters!$C$46/2,1,0)</f>
        <v>6</v>
      </c>
      <c r="C605" s="347">
        <f t="shared" si="173"/>
        <v>6</v>
      </c>
      <c r="D605" s="348">
        <f t="shared" si="164"/>
        <v>6</v>
      </c>
      <c r="E605" s="349">
        <f>FlexTests!$C$16*($C$36-ABS(A605))*IF(ABS(A605)&lt;$C$36,1,0)/1000</f>
        <v>50.8</v>
      </c>
      <c r="F605" s="349">
        <f>IF(NOT(ISNA(I605)),FlexTests!$C$17*(A606-A605)*I605/1000000*($C$36+A605)/1000*IF(ABS(A605)&lt;$C$31/2-FlexTests!$C$18,0,1),0)</f>
        <v>0</v>
      </c>
      <c r="G605" s="349">
        <f>SUM(F$52:$F604)</f>
        <v>0</v>
      </c>
      <c r="H605" s="348">
        <f>CHOOSE(FlexTests!$C$15,E605,G605)</f>
        <v>50.8</v>
      </c>
      <c r="I605" s="347">
        <f>IF(ISNA(OutlineParameters!T668*2),OutlineParameters!S668*2,OutlineParameters!T668*2)</f>
        <v>357.60908371954963</v>
      </c>
      <c r="J605" s="347">
        <f>IF(ISNA(RockerConcaveParameters!O664),RockerConcaveParameters!N664,RockerConcaveParameters!O664)</f>
        <v>3.2904081038467377</v>
      </c>
      <c r="K605" s="347">
        <f t="shared" si="174"/>
        <v>9.1736128855383399</v>
      </c>
      <c r="L605" s="347">
        <f t="shared" si="175"/>
        <v>85.789850138865489</v>
      </c>
      <c r="M605" s="347">
        <f t="shared" si="176"/>
        <v>0</v>
      </c>
      <c r="N605" s="347">
        <f t="shared" si="165"/>
        <v>3.8333333333333335</v>
      </c>
      <c r="O605" s="347">
        <f t="shared" si="166"/>
        <v>70.297535317632736</v>
      </c>
      <c r="P605" s="350">
        <f t="shared" si="177"/>
        <v>169.09433167536992</v>
      </c>
      <c r="Q605" s="347">
        <f>MIN(IF(H605&gt;0,P605/H605,NA()),FlexTests!$C$20)</f>
        <v>3.3286285762868095</v>
      </c>
      <c r="R605" s="347">
        <f t="shared" si="167"/>
        <v>3.0042402661685117E-4</v>
      </c>
      <c r="S605" s="347">
        <f>SUM(R605:$R$952)</f>
        <v>0.13049970395962845</v>
      </c>
      <c r="T605" s="347">
        <f t="shared" si="168"/>
        <v>1.3049970395962845E-4</v>
      </c>
      <c r="U605" s="350">
        <f>SUM(T605:$T$952)*1000</f>
        <v>24.182762292930612</v>
      </c>
      <c r="V605" s="347">
        <f>R605*IF(ABS(A605)&lt;FlexTests!$C$19,0,1)</f>
        <v>3.0042402661685117E-4</v>
      </c>
      <c r="W605" s="347">
        <f>SUM(V605:$V$951)</f>
        <v>1.3071470135347867E-2</v>
      </c>
      <c r="X605" s="347">
        <f t="shared" si="178"/>
        <v>1.3071470135347867E-2</v>
      </c>
      <c r="Y605" s="350">
        <f>SUM($X605:X$951)</f>
        <v>0.28418806588195378</v>
      </c>
      <c r="Z605" s="347"/>
      <c r="AA605" s="347">
        <f t="shared" si="169"/>
        <v>4.0968027012822459</v>
      </c>
      <c r="AB605" s="347">
        <f t="shared" si="170"/>
        <v>1.9031972987177541</v>
      </c>
      <c r="AC605" s="347">
        <f t="shared" si="179"/>
        <v>11.164951979857015</v>
      </c>
      <c r="AD605" s="347">
        <f t="shared" si="171"/>
        <v>18.640257262244251</v>
      </c>
      <c r="AE605" s="347">
        <f t="shared" si="172"/>
        <v>8.6594571073202289</v>
      </c>
      <c r="AF605" s="347">
        <f>AD605/'Laminate Schedule'!$E$86/10</f>
        <v>0.12307779637740053</v>
      </c>
      <c r="AG605" s="347">
        <f>AE605/'Laminate Schedule'!$E$90/10</f>
        <v>4.670367441978801E-2</v>
      </c>
      <c r="AH605" s="347">
        <f t="shared" si="180"/>
        <v>2145.6545023172976</v>
      </c>
      <c r="AK605" s="567">
        <f t="shared" si="181"/>
        <v>1</v>
      </c>
      <c r="AL605" s="567">
        <f t="shared" si="182"/>
        <v>1</v>
      </c>
      <c r="AM605" s="567">
        <f t="shared" si="183"/>
        <v>1</v>
      </c>
      <c r="AN605" s="347">
        <f>IF(SUM(AK605:AM605)=0,0,(AK605*'Laminate Schedule'!$D$83*'Laminate Schedule'!$C$83+AL605*'Laminate Schedule'!$D$84*'Laminate Schedule'!$C$84+AM605*'Laminate Schedule'!$D$85*'Laminate Schedule'!$C$85)/(AK605*'Laminate Schedule'!$D$83+AL605*'Laminate Schedule'!$D$84+AM605*'Laminate Schedule'!$D$85))</f>
        <v>15.145101562499997</v>
      </c>
      <c r="AO605" s="347">
        <f>AK605*'Laminate Schedule'!$L$12+AL605*'Laminate Schedule'!$L$13+AM605*'Laminate Schedule'!$L$14</f>
        <v>0.88</v>
      </c>
    </row>
    <row r="606" spans="1:41" s="244" customFormat="1">
      <c r="A606" s="567">
        <v>-345</v>
      </c>
      <c r="B606" s="347">
        <f>IF(ABS(A606)&lt;$C$17,$C$15,$C$16)*IF(ABS(A606)&lt;OutlineParameters!$C$46/2,1,0)</f>
        <v>6</v>
      </c>
      <c r="C606" s="347">
        <f t="shared" si="173"/>
        <v>6</v>
      </c>
      <c r="D606" s="348">
        <f t="shared" si="164"/>
        <v>6</v>
      </c>
      <c r="E606" s="349">
        <f>FlexTests!$C$16*($C$36-ABS(A606))*IF(ABS(A606)&lt;$C$36,1,0)/1000</f>
        <v>51</v>
      </c>
      <c r="F606" s="349">
        <f>IF(NOT(ISNA(I606)),FlexTests!$C$17*(A607-A606)*I606/1000000*($C$36+A606)/1000*IF(ABS(A606)&lt;$C$31/2-FlexTests!$C$18,0,1),0)</f>
        <v>0</v>
      </c>
      <c r="G606" s="349">
        <f>SUM(F$52:$F605)</f>
        <v>0</v>
      </c>
      <c r="H606" s="348">
        <f>CHOOSE(FlexTests!$C$15,E606,G606)</f>
        <v>51</v>
      </c>
      <c r="I606" s="347">
        <f>IF(ISNA(OutlineParameters!T669*2),OutlineParameters!S669*2,OutlineParameters!T669*2)</f>
        <v>357.88526872784473</v>
      </c>
      <c r="J606" s="347">
        <f>IF(ISNA(RockerConcaveParameters!O665),RockerConcaveParameters!N665,RockerConcaveParameters!O665)</f>
        <v>3.3043666004354244</v>
      </c>
      <c r="K606" s="347">
        <f t="shared" si="174"/>
        <v>9.2587552799299004</v>
      </c>
      <c r="L606" s="347">
        <f t="shared" si="175"/>
        <v>85.856106482876086</v>
      </c>
      <c r="M606" s="347">
        <f t="shared" si="176"/>
        <v>0</v>
      </c>
      <c r="N606" s="347">
        <f t="shared" si="165"/>
        <v>3.8333333333333335</v>
      </c>
      <c r="O606" s="347">
        <f t="shared" si="166"/>
        <v>70.495340289900128</v>
      </c>
      <c r="P606" s="350">
        <f t="shared" si="177"/>
        <v>169.44353538603946</v>
      </c>
      <c r="Q606" s="347">
        <f>MIN(IF(H606&gt;0,P606/H606,NA()),FlexTests!$C$20)</f>
        <v>3.322422262471362</v>
      </c>
      <c r="R606" s="347">
        <f t="shared" si="167"/>
        <v>3.0098522132347998E-4</v>
      </c>
      <c r="S606" s="347">
        <f>SUM(R606:$R$952)</f>
        <v>0.13019927993301161</v>
      </c>
      <c r="T606" s="347">
        <f t="shared" si="168"/>
        <v>1.3019927993301162E-4</v>
      </c>
      <c r="U606" s="350">
        <f>SUM(T606:$T$952)*1000</f>
        <v>24.052262588970983</v>
      </c>
      <c r="V606" s="347">
        <f>R606*IF(ABS(A606)&lt;FlexTests!$C$19,0,1)</f>
        <v>3.0098522132347998E-4</v>
      </c>
      <c r="W606" s="347">
        <f>SUM(V606:$V$951)</f>
        <v>1.2771046108731015E-2</v>
      </c>
      <c r="X606" s="347">
        <f t="shared" si="178"/>
        <v>1.2771046108731015E-2</v>
      </c>
      <c r="Y606" s="350">
        <f>SUM($X606:X$951)</f>
        <v>0.27111659574660596</v>
      </c>
      <c r="Z606" s="347"/>
      <c r="AA606" s="347">
        <f t="shared" si="169"/>
        <v>4.1014555334784752</v>
      </c>
      <c r="AB606" s="347">
        <f t="shared" si="170"/>
        <v>1.8985444665215252</v>
      </c>
      <c r="AC606" s="347">
        <f t="shared" si="179"/>
        <v>11.188009184804006</v>
      </c>
      <c r="AD606" s="347">
        <f t="shared" si="171"/>
        <v>18.696287136724102</v>
      </c>
      <c r="AE606" s="347">
        <f t="shared" si="172"/>
        <v>8.6544233378097637</v>
      </c>
      <c r="AF606" s="347">
        <f>AD606/'Laminate Schedule'!$E$86/10</f>
        <v>0.12344775014924306</v>
      </c>
      <c r="AG606" s="347">
        <f>AE606/'Laminate Schedule'!$E$90/10</f>
        <v>4.667652542771987E-2</v>
      </c>
      <c r="AH606" s="347">
        <f t="shared" si="180"/>
        <v>2147.3116123670684</v>
      </c>
      <c r="AK606" s="567">
        <f t="shared" si="181"/>
        <v>1</v>
      </c>
      <c r="AL606" s="567">
        <f t="shared" si="182"/>
        <v>1</v>
      </c>
      <c r="AM606" s="567">
        <f t="shared" si="183"/>
        <v>1</v>
      </c>
      <c r="AN606" s="347">
        <f>IF(SUM(AK606:AM606)=0,0,(AK606*'Laminate Schedule'!$D$83*'Laminate Schedule'!$C$83+AL606*'Laminate Schedule'!$D$84*'Laminate Schedule'!$C$84+AM606*'Laminate Schedule'!$D$85*'Laminate Schedule'!$C$85)/(AK606*'Laminate Schedule'!$D$83+AL606*'Laminate Schedule'!$D$84+AM606*'Laminate Schedule'!$D$85))</f>
        <v>15.145101562499997</v>
      </c>
      <c r="AO606" s="347">
        <f>AK606*'Laminate Schedule'!$L$12+AL606*'Laminate Schedule'!$L$13+AM606*'Laminate Schedule'!$L$14</f>
        <v>0.88</v>
      </c>
    </row>
    <row r="607" spans="1:41" s="244" customFormat="1">
      <c r="A607" s="567">
        <v>-344</v>
      </c>
      <c r="B607" s="347">
        <f>IF(ABS(A607)&lt;$C$17,$C$15,$C$16)*IF(ABS(A607)&lt;OutlineParameters!$C$46/2,1,0)</f>
        <v>6</v>
      </c>
      <c r="C607" s="347">
        <f t="shared" si="173"/>
        <v>6</v>
      </c>
      <c r="D607" s="348">
        <f t="shared" si="164"/>
        <v>6</v>
      </c>
      <c r="E607" s="349">
        <f>FlexTests!$C$16*($C$36-ABS(A607))*IF(ABS(A607)&lt;$C$36,1,0)/1000</f>
        <v>51.2</v>
      </c>
      <c r="F607" s="349">
        <f>IF(NOT(ISNA(I607)),FlexTests!$C$17*(A608-A607)*I607/1000000*($C$36+A607)/1000*IF(ABS(A607)&lt;$C$31/2-FlexTests!$C$18,0,1),0)</f>
        <v>0</v>
      </c>
      <c r="G607" s="349">
        <f>SUM(F$52:$F606)</f>
        <v>0</v>
      </c>
      <c r="H607" s="348">
        <f>CHOOSE(FlexTests!$C$15,E607,G607)</f>
        <v>51.2</v>
      </c>
      <c r="I607" s="347">
        <f>IF(ISNA(OutlineParameters!T670*2),OutlineParameters!S670*2,OutlineParameters!T670*2)</f>
        <v>358.16003039717265</v>
      </c>
      <c r="J607" s="347">
        <f>IF(ISNA(RockerConcaveParameters!O666),RockerConcaveParameters!N666,RockerConcaveParameters!O666)</f>
        <v>3.3183024437861759</v>
      </c>
      <c r="K607" s="347">
        <f t="shared" si="174"/>
        <v>9.3441841225529902</v>
      </c>
      <c r="L607" s="347">
        <f t="shared" si="175"/>
        <v>85.922021370133322</v>
      </c>
      <c r="M607" s="347">
        <f t="shared" si="176"/>
        <v>0</v>
      </c>
      <c r="N607" s="347">
        <f t="shared" si="165"/>
        <v>3.8333333333333335</v>
      </c>
      <c r="O607" s="347">
        <f t="shared" si="166"/>
        <v>70.693468380633519</v>
      </c>
      <c r="P607" s="350">
        <f t="shared" si="177"/>
        <v>169.79300720665316</v>
      </c>
      <c r="Q607" s="347">
        <f>MIN(IF(H607&gt;0,P607/H607,NA()),FlexTests!$C$20)</f>
        <v>3.3162696720049443</v>
      </c>
      <c r="R607" s="347">
        <f t="shared" si="167"/>
        <v>3.015436315212031E-4</v>
      </c>
      <c r="S607" s="347">
        <f>SUM(R607:$R$952)</f>
        <v>0.12989829471168815</v>
      </c>
      <c r="T607" s="347">
        <f t="shared" si="168"/>
        <v>1.2989829471168814E-4</v>
      </c>
      <c r="U607" s="350">
        <f>SUM(T607:$T$952)*1000</f>
        <v>23.922063309037966</v>
      </c>
      <c r="V607" s="347">
        <f>R607*IF(ABS(A607)&lt;FlexTests!$C$19,0,1)</f>
        <v>3.015436315212031E-4</v>
      </c>
      <c r="W607" s="347">
        <f>SUM(V607:$V$951)</f>
        <v>1.2470060887407534E-2</v>
      </c>
      <c r="X607" s="347">
        <f t="shared" si="178"/>
        <v>1.2470060887407534E-2</v>
      </c>
      <c r="Y607" s="350">
        <f>SUM($X607:X$951)</f>
        <v>0.25834554963787487</v>
      </c>
      <c r="Z607" s="347"/>
      <c r="AA607" s="347">
        <f t="shared" si="169"/>
        <v>4.1061008145953917</v>
      </c>
      <c r="AB607" s="347">
        <f t="shared" si="170"/>
        <v>1.8938991854046081</v>
      </c>
      <c r="AC607" s="347">
        <f t="shared" si="179"/>
        <v>11.211084092500828</v>
      </c>
      <c r="AD607" s="347">
        <f t="shared" si="171"/>
        <v>18.752188456771094</v>
      </c>
      <c r="AE607" s="347">
        <f t="shared" si="172"/>
        <v>8.6492650927110848</v>
      </c>
      <c r="AF607" s="347">
        <f>AD607/'Laminate Schedule'!$E$86/10</f>
        <v>0.12381685510252646</v>
      </c>
      <c r="AG607" s="347">
        <f>AE607/'Laminate Schedule'!$E$90/10</f>
        <v>4.6648705092486323E-2</v>
      </c>
      <c r="AH607" s="347">
        <f t="shared" si="180"/>
        <v>2148.9601823830358</v>
      </c>
      <c r="AK607" s="567">
        <f t="shared" si="181"/>
        <v>1</v>
      </c>
      <c r="AL607" s="567">
        <f t="shared" si="182"/>
        <v>1</v>
      </c>
      <c r="AM607" s="567">
        <f t="shared" si="183"/>
        <v>1</v>
      </c>
      <c r="AN607" s="347">
        <f>IF(SUM(AK607:AM607)=0,0,(AK607*'Laminate Schedule'!$D$83*'Laminate Schedule'!$C$83+AL607*'Laminate Schedule'!$D$84*'Laminate Schedule'!$C$84+AM607*'Laminate Schedule'!$D$85*'Laminate Schedule'!$C$85)/(AK607*'Laminate Schedule'!$D$83+AL607*'Laminate Schedule'!$D$84+AM607*'Laminate Schedule'!$D$85))</f>
        <v>15.145101562499997</v>
      </c>
      <c r="AO607" s="347">
        <f>AK607*'Laminate Schedule'!$L$12+AL607*'Laminate Schedule'!$L$13+AM607*'Laminate Schedule'!$L$14</f>
        <v>0.88</v>
      </c>
    </row>
    <row r="608" spans="1:41" s="244" customFormat="1">
      <c r="A608" s="567">
        <v>-343</v>
      </c>
      <c r="B608" s="347">
        <f>IF(ABS(A608)&lt;$C$17,$C$15,$C$16)*IF(ABS(A608)&lt;OutlineParameters!$C$46/2,1,0)</f>
        <v>6</v>
      </c>
      <c r="C608" s="347">
        <f t="shared" si="173"/>
        <v>6</v>
      </c>
      <c r="D608" s="348">
        <f t="shared" si="164"/>
        <v>6</v>
      </c>
      <c r="E608" s="349">
        <f>FlexTests!$C$16*($C$36-ABS(A608))*IF(ABS(A608)&lt;$C$36,1,0)/1000</f>
        <v>51.4</v>
      </c>
      <c r="F608" s="349">
        <f>IF(NOT(ISNA(I608)),FlexTests!$C$17*(A609-A608)*I608/1000000*($C$36+A608)/1000*IF(ABS(A608)&lt;$C$31/2-FlexTests!$C$18,0,1),0)</f>
        <v>0</v>
      </c>
      <c r="G608" s="349">
        <f>SUM(F$52:$F607)</f>
        <v>0</v>
      </c>
      <c r="H608" s="348">
        <f>CHOOSE(FlexTests!$C$15,E608,G608)</f>
        <v>51.4</v>
      </c>
      <c r="I608" s="347">
        <f>IF(ISNA(OutlineParameters!T671*2),OutlineParameters!S671*2,OutlineParameters!T671*2)</f>
        <v>358.43343380267328</v>
      </c>
      <c r="J608" s="347">
        <f>IF(ISNA(RockerConcaveParameters!O667),RockerConcaveParameters!N667,RockerConcaveParameters!O667)</f>
        <v>3.3322164123597879</v>
      </c>
      <c r="K608" s="347">
        <f t="shared" si="174"/>
        <v>9.4299034564712869</v>
      </c>
      <c r="L608" s="347">
        <f t="shared" si="175"/>
        <v>85.987610412059752</v>
      </c>
      <c r="M608" s="347">
        <f t="shared" si="176"/>
        <v>0</v>
      </c>
      <c r="N608" s="347">
        <f t="shared" si="165"/>
        <v>3.8333333333333335</v>
      </c>
      <c r="O608" s="347">
        <f t="shared" si="166"/>
        <v>70.891936409894527</v>
      </c>
      <c r="P608" s="350">
        <f t="shared" si="177"/>
        <v>170.14278361175889</v>
      </c>
      <c r="Q608" s="347">
        <f>MIN(IF(H608&gt;0,P608/H608,NA()),FlexTests!$C$20)</f>
        <v>3.3101708873883053</v>
      </c>
      <c r="R608" s="347">
        <f t="shared" si="167"/>
        <v>3.0209920696541167E-4</v>
      </c>
      <c r="S608" s="347">
        <f>SUM(R608:$R$952)</f>
        <v>0.12959675108016697</v>
      </c>
      <c r="T608" s="347">
        <f t="shared" si="168"/>
        <v>1.2959675108016697E-4</v>
      </c>
      <c r="U608" s="350">
        <f>SUM(T608:$T$952)*1000</f>
        <v>23.792165014326283</v>
      </c>
      <c r="V608" s="347">
        <f>R608*IF(ABS(A608)&lt;FlexTests!$C$19,0,1)</f>
        <v>3.0209920696541167E-4</v>
      </c>
      <c r="W608" s="347">
        <f>SUM(V608:$V$951)</f>
        <v>1.2168517255886333E-2</v>
      </c>
      <c r="X608" s="347">
        <f t="shared" si="178"/>
        <v>1.2168517255886333E-2</v>
      </c>
      <c r="Y608" s="350">
        <f>SUM($X608:X$951)</f>
        <v>0.24587548875046733</v>
      </c>
      <c r="Z608" s="347"/>
      <c r="AA608" s="347">
        <f t="shared" si="169"/>
        <v>4.1107388041199293</v>
      </c>
      <c r="AB608" s="347">
        <f t="shared" si="170"/>
        <v>1.8892611958800707</v>
      </c>
      <c r="AC608" s="347">
        <f t="shared" si="179"/>
        <v>11.234179111287087</v>
      </c>
      <c r="AD608" s="347">
        <f t="shared" si="171"/>
        <v>18.807958502235138</v>
      </c>
      <c r="AE608" s="347">
        <f t="shared" si="172"/>
        <v>8.6439805264160583</v>
      </c>
      <c r="AF608" s="347">
        <f>AD608/'Laminate Schedule'!$E$86/10</f>
        <v>0.12418509327665753</v>
      </c>
      <c r="AG608" s="347">
        <f>AE608/'Laminate Schedule'!$E$90/10</f>
        <v>4.6620203460035939E-2</v>
      </c>
      <c r="AH608" s="347">
        <f t="shared" si="180"/>
        <v>2150.6006028160396</v>
      </c>
      <c r="AK608" s="567">
        <f t="shared" si="181"/>
        <v>1</v>
      </c>
      <c r="AL608" s="567">
        <f t="shared" si="182"/>
        <v>1</v>
      </c>
      <c r="AM608" s="567">
        <f t="shared" si="183"/>
        <v>1</v>
      </c>
      <c r="AN608" s="347">
        <f>IF(SUM(AK608:AM608)=0,0,(AK608*'Laminate Schedule'!$D$83*'Laminate Schedule'!$C$83+AL608*'Laminate Schedule'!$D$84*'Laminate Schedule'!$C$84+AM608*'Laminate Schedule'!$D$85*'Laminate Schedule'!$C$85)/(AK608*'Laminate Schedule'!$D$83+AL608*'Laminate Schedule'!$D$84+AM608*'Laminate Schedule'!$D$85))</f>
        <v>15.145101562499997</v>
      </c>
      <c r="AO608" s="347">
        <f>AK608*'Laminate Schedule'!$L$12+AL608*'Laminate Schedule'!$L$13+AM608*'Laminate Schedule'!$L$14</f>
        <v>0.88</v>
      </c>
    </row>
    <row r="609" spans="1:41" s="244" customFormat="1">
      <c r="A609" s="567">
        <v>-342</v>
      </c>
      <c r="B609" s="347">
        <f>IF(ABS(A609)&lt;$C$17,$C$15,$C$16)*IF(ABS(A609)&lt;OutlineParameters!$C$46/2,1,0)</f>
        <v>6</v>
      </c>
      <c r="C609" s="347">
        <f t="shared" si="173"/>
        <v>6</v>
      </c>
      <c r="D609" s="348">
        <f t="shared" si="164"/>
        <v>6</v>
      </c>
      <c r="E609" s="349">
        <f>FlexTests!$C$16*($C$36-ABS(A609))*IF(ABS(A609)&lt;$C$36,1,0)/1000</f>
        <v>51.6</v>
      </c>
      <c r="F609" s="349">
        <f>IF(NOT(ISNA(I609)),FlexTests!$C$17*(A610-A609)*I609/1000000*($C$36+A609)/1000*IF(ABS(A609)&lt;$C$31/2-FlexTests!$C$18,0,1),0)</f>
        <v>0</v>
      </c>
      <c r="G609" s="349">
        <f>SUM(F$52:$F608)</f>
        <v>0</v>
      </c>
      <c r="H609" s="348">
        <f>CHOOSE(FlexTests!$C$15,E609,G609)</f>
        <v>51.6</v>
      </c>
      <c r="I609" s="347">
        <f>IF(ISNA(OutlineParameters!T672*2),OutlineParameters!S672*2,OutlineParameters!T672*2)</f>
        <v>358.70542649496082</v>
      </c>
      <c r="J609" s="347">
        <f>IF(ISNA(RockerConcaveParameters!O668),RockerConcaveParameters!N668,RockerConcaveParameters!O668)</f>
        <v>3.3461072823928655</v>
      </c>
      <c r="K609" s="347">
        <f t="shared" si="174"/>
        <v>9.5159029558682313</v>
      </c>
      <c r="L609" s="347">
        <f t="shared" si="175"/>
        <v>86.052861026131183</v>
      </c>
      <c r="M609" s="347">
        <f t="shared" si="176"/>
        <v>0</v>
      </c>
      <c r="N609" s="347">
        <f t="shared" si="165"/>
        <v>3.8333333333333335</v>
      </c>
      <c r="O609" s="347">
        <f t="shared" si="166"/>
        <v>71.090717717817867</v>
      </c>
      <c r="P609" s="350">
        <f t="shared" si="177"/>
        <v>170.49281503315061</v>
      </c>
      <c r="Q609" s="347">
        <f>MIN(IF(H609&gt;0,P609/H609,NA()),FlexTests!$C$20)</f>
        <v>3.3041243223478798</v>
      </c>
      <c r="R609" s="347">
        <f t="shared" si="167"/>
        <v>3.0265205011699117E-4</v>
      </c>
      <c r="S609" s="347">
        <f>SUM(R609:$R$952)</f>
        <v>0.12929465187320155</v>
      </c>
      <c r="T609" s="347">
        <f t="shared" si="168"/>
        <v>1.2929465187320156E-4</v>
      </c>
      <c r="U609" s="350">
        <f>SUM(T609:$T$952)*1000</f>
        <v>23.662568263246111</v>
      </c>
      <c r="V609" s="347">
        <f>R609*IF(ABS(A609)&lt;FlexTests!$C$19,0,1)</f>
        <v>3.0265205011699117E-4</v>
      </c>
      <c r="W609" s="347">
        <f>SUM(V609:$V$951)</f>
        <v>1.1866418048920921E-2</v>
      </c>
      <c r="X609" s="347">
        <f t="shared" si="178"/>
        <v>1.1866418048920921E-2</v>
      </c>
      <c r="Y609" s="350">
        <f>SUM($X609:X$951)</f>
        <v>0.23370697149458095</v>
      </c>
      <c r="Z609" s="347"/>
      <c r="AA609" s="347">
        <f t="shared" si="169"/>
        <v>4.1153690941309549</v>
      </c>
      <c r="AB609" s="347">
        <f t="shared" si="170"/>
        <v>1.8846309058690449</v>
      </c>
      <c r="AC609" s="347">
        <f t="shared" si="179"/>
        <v>11.257290968275779</v>
      </c>
      <c r="AD609" s="347">
        <f t="shared" si="171"/>
        <v>18.863601008056943</v>
      </c>
      <c r="AE609" s="347">
        <f t="shared" si="172"/>
        <v>8.6385752146670818</v>
      </c>
      <c r="AF609" s="347">
        <f>AD609/'Laminate Schedule'!$E$86/10</f>
        <v>0.12455248933268384</v>
      </c>
      <c r="AG609" s="347">
        <f>AE609/'Laminate Schedule'!$E$90/10</f>
        <v>4.6591050602422246E-2</v>
      </c>
      <c r="AH609" s="347">
        <f t="shared" si="180"/>
        <v>2152.2325589697648</v>
      </c>
      <c r="AK609" s="567">
        <f t="shared" si="181"/>
        <v>1</v>
      </c>
      <c r="AL609" s="567">
        <f t="shared" si="182"/>
        <v>1</v>
      </c>
      <c r="AM609" s="567">
        <f t="shared" si="183"/>
        <v>1</v>
      </c>
      <c r="AN609" s="347">
        <f>IF(SUM(AK609:AM609)=0,0,(AK609*'Laminate Schedule'!$D$83*'Laminate Schedule'!$C$83+AL609*'Laminate Schedule'!$D$84*'Laminate Schedule'!$C$84+AM609*'Laminate Schedule'!$D$85*'Laminate Schedule'!$C$85)/(AK609*'Laminate Schedule'!$D$83+AL609*'Laminate Schedule'!$D$84+AM609*'Laminate Schedule'!$D$85))</f>
        <v>15.145101562499997</v>
      </c>
      <c r="AO609" s="347">
        <f>AK609*'Laminate Schedule'!$L$12+AL609*'Laminate Schedule'!$L$13+AM609*'Laminate Schedule'!$L$14</f>
        <v>0.88</v>
      </c>
    </row>
    <row r="610" spans="1:41" s="244" customFormat="1">
      <c r="A610" s="567">
        <v>-341</v>
      </c>
      <c r="B610" s="347">
        <f>IF(ABS(A610)&lt;$C$17,$C$15,$C$16)*IF(ABS(A610)&lt;OutlineParameters!$C$46/2,1,0)</f>
        <v>6</v>
      </c>
      <c r="C610" s="347">
        <f t="shared" si="173"/>
        <v>6</v>
      </c>
      <c r="D610" s="348">
        <f t="shared" si="164"/>
        <v>6</v>
      </c>
      <c r="E610" s="349">
        <f>FlexTests!$C$16*($C$36-ABS(A610))*IF(ABS(A610)&lt;$C$36,1,0)/1000</f>
        <v>51.8</v>
      </c>
      <c r="F610" s="349">
        <f>IF(NOT(ISNA(I610)),FlexTests!$C$17*(A611-A610)*I610/1000000*($C$36+A610)/1000*IF(ABS(A610)&lt;$C$31/2-FlexTests!$C$18,0,1),0)</f>
        <v>0</v>
      </c>
      <c r="G610" s="349">
        <f>SUM(F$52:$F609)</f>
        <v>0</v>
      </c>
      <c r="H610" s="348">
        <f>CHOOSE(FlexTests!$C$15,E610,G610)</f>
        <v>51.8</v>
      </c>
      <c r="I610" s="347">
        <f>IF(ISNA(OutlineParameters!T673*2),OutlineParameters!S673*2,OutlineParameters!T673*2)</f>
        <v>358.97607364258914</v>
      </c>
      <c r="J610" s="347">
        <f>IF(ISNA(RockerConcaveParameters!O669),RockerConcaveParameters!N669,RockerConcaveParameters!O669)</f>
        <v>3.3599758452302306</v>
      </c>
      <c r="K610" s="347">
        <f t="shared" si="174"/>
        <v>9.602186769027572</v>
      </c>
      <c r="L610" s="347">
        <f t="shared" si="175"/>
        <v>86.117788846179948</v>
      </c>
      <c r="M610" s="347">
        <f t="shared" si="176"/>
        <v>0</v>
      </c>
      <c r="N610" s="347">
        <f t="shared" si="165"/>
        <v>3.8333333333333335</v>
      </c>
      <c r="O610" s="347">
        <f t="shared" si="166"/>
        <v>71.289829332451532</v>
      </c>
      <c r="P610" s="350">
        <f t="shared" si="177"/>
        <v>170.84313828099238</v>
      </c>
      <c r="Q610" s="347">
        <f>MIN(IF(H610&gt;0,P610/H610,NA()),FlexTests!$C$20)</f>
        <v>3.2981300826446405</v>
      </c>
      <c r="R610" s="347">
        <f t="shared" si="167"/>
        <v>3.0320210996594149E-4</v>
      </c>
      <c r="S610" s="347">
        <f>SUM(R610:$R$952)</f>
        <v>0.12899199982308457</v>
      </c>
      <c r="T610" s="347">
        <f t="shared" si="168"/>
        <v>1.2899199982308458E-4</v>
      </c>
      <c r="U610" s="350">
        <f>SUM(T610:$T$952)*1000</f>
        <v>23.533273611372916</v>
      </c>
      <c r="V610" s="347">
        <f>R610*IF(ABS(A610)&lt;FlexTests!$C$19,0,1)</f>
        <v>3.0320210996594149E-4</v>
      </c>
      <c r="W610" s="347">
        <f>SUM(V610:$V$951)</f>
        <v>1.156376599880393E-2</v>
      </c>
      <c r="X610" s="347">
        <f t="shared" si="178"/>
        <v>1.156376599880393E-2</v>
      </c>
      <c r="Y610" s="350">
        <f>SUM($X610:X$951)</f>
        <v>0.22184055344566003</v>
      </c>
      <c r="Z610" s="347"/>
      <c r="AA610" s="347">
        <f t="shared" si="169"/>
        <v>4.1199919484100764</v>
      </c>
      <c r="AB610" s="347">
        <f t="shared" si="170"/>
        <v>1.8800080515899231</v>
      </c>
      <c r="AC610" s="347">
        <f t="shared" si="179"/>
        <v>11.280422093966555</v>
      </c>
      <c r="AD610" s="347">
        <f t="shared" si="171"/>
        <v>18.919113234405419</v>
      </c>
      <c r="AE610" s="347">
        <f t="shared" si="172"/>
        <v>8.6330472619854373</v>
      </c>
      <c r="AF610" s="347">
        <f>AD610/'Laminate Schedule'!$E$86/10</f>
        <v>0.12491902518006255</v>
      </c>
      <c r="AG610" s="347">
        <f>AE610/'Laminate Schedule'!$E$90/10</f>
        <v>4.6561236296623183E-2</v>
      </c>
      <c r="AH610" s="347">
        <f t="shared" si="180"/>
        <v>2153.8564418555347</v>
      </c>
      <c r="AK610" s="567">
        <f t="shared" si="181"/>
        <v>1</v>
      </c>
      <c r="AL610" s="567">
        <f t="shared" si="182"/>
        <v>1</v>
      </c>
      <c r="AM610" s="567">
        <f t="shared" si="183"/>
        <v>1</v>
      </c>
      <c r="AN610" s="347">
        <f>IF(SUM(AK610:AM610)=0,0,(AK610*'Laminate Schedule'!$D$83*'Laminate Schedule'!$C$83+AL610*'Laminate Schedule'!$D$84*'Laminate Schedule'!$C$84+AM610*'Laminate Schedule'!$D$85*'Laminate Schedule'!$C$85)/(AK610*'Laminate Schedule'!$D$83+AL610*'Laminate Schedule'!$D$84+AM610*'Laminate Schedule'!$D$85))</f>
        <v>15.145101562499997</v>
      </c>
      <c r="AO610" s="347">
        <f>AK610*'Laminate Schedule'!$L$12+AL610*'Laminate Schedule'!$L$13+AM610*'Laminate Schedule'!$L$14</f>
        <v>0.88</v>
      </c>
    </row>
    <row r="611" spans="1:41" s="244" customFormat="1">
      <c r="A611" s="567">
        <v>-340</v>
      </c>
      <c r="B611" s="347">
        <f>IF(ABS(A611)&lt;$C$17,$C$15,$C$16)*IF(ABS(A611)&lt;OutlineParameters!$C$46/2,1,0)</f>
        <v>6</v>
      </c>
      <c r="C611" s="347">
        <f t="shared" si="173"/>
        <v>6</v>
      </c>
      <c r="D611" s="348">
        <f t="shared" si="164"/>
        <v>6</v>
      </c>
      <c r="E611" s="349">
        <f>FlexTests!$C$16*($C$36-ABS(A611))*IF(ABS(A611)&lt;$C$36,1,0)/1000</f>
        <v>52</v>
      </c>
      <c r="F611" s="349">
        <f>IF(NOT(ISNA(I611)),FlexTests!$C$17*(A612-A611)*I611/1000000*($C$36+A611)/1000*IF(ABS(A611)&lt;$C$31/2-FlexTests!$C$18,0,1),0)</f>
        <v>0</v>
      </c>
      <c r="G611" s="349">
        <f>SUM(F$52:$F610)</f>
        <v>0</v>
      </c>
      <c r="H611" s="348">
        <f>CHOOSE(FlexTests!$C$15,E611,G611)</f>
        <v>52</v>
      </c>
      <c r="I611" s="347">
        <f>IF(ISNA(OutlineParameters!T674*2),OutlineParameters!S674*2,OutlineParameters!T674*2)</f>
        <v>359.24532270318582</v>
      </c>
      <c r="J611" s="347">
        <f>IF(ISNA(RockerConcaveParameters!O670),RockerConcaveParameters!N670,RockerConcaveParameters!O670)</f>
        <v>3.3738208733713519</v>
      </c>
      <c r="K611" s="347">
        <f t="shared" si="174"/>
        <v>9.6887444133029685</v>
      </c>
      <c r="L611" s="347">
        <f t="shared" si="175"/>
        <v>86.18238126737451</v>
      </c>
      <c r="M611" s="347">
        <f t="shared" si="176"/>
        <v>0</v>
      </c>
      <c r="N611" s="347">
        <f t="shared" si="165"/>
        <v>3.8333333333333335</v>
      </c>
      <c r="O611" s="347">
        <f t="shared" si="166"/>
        <v>71.489244291825869</v>
      </c>
      <c r="P611" s="350">
        <f t="shared" si="177"/>
        <v>171.19370330583666</v>
      </c>
      <c r="Q611" s="347">
        <f>MIN(IF(H611&gt;0,P611/H611,NA()),FlexTests!$C$20)</f>
        <v>3.2921866020353203</v>
      </c>
      <c r="R611" s="347">
        <f t="shared" si="167"/>
        <v>3.0374948958900825E-4</v>
      </c>
      <c r="S611" s="347">
        <f>SUM(R611:$R$952)</f>
        <v>0.12868879771311861</v>
      </c>
      <c r="T611" s="347">
        <f t="shared" si="168"/>
        <v>1.2868879771311861E-4</v>
      </c>
      <c r="U611" s="350">
        <f>SUM(T611:$T$952)*1000</f>
        <v>23.404281611549827</v>
      </c>
      <c r="V611" s="347">
        <f>R611*IF(ABS(A611)&lt;FlexTests!$C$19,0,1)</f>
        <v>3.0374948958900825E-4</v>
      </c>
      <c r="W611" s="347">
        <f>SUM(V611:$V$951)</f>
        <v>1.1260563888837987E-2</v>
      </c>
      <c r="X611" s="347">
        <f t="shared" si="178"/>
        <v>1.1260563888837987E-2</v>
      </c>
      <c r="Y611" s="350">
        <f>SUM($X611:X$951)</f>
        <v>0.21027678744685613</v>
      </c>
      <c r="Z611" s="347"/>
      <c r="AA611" s="347">
        <f t="shared" si="169"/>
        <v>4.1246069577904505</v>
      </c>
      <c r="AB611" s="347">
        <f t="shared" si="170"/>
        <v>1.8753930422095495</v>
      </c>
      <c r="AC611" s="347">
        <f t="shared" si="179"/>
        <v>11.303569183697027</v>
      </c>
      <c r="AD611" s="347">
        <f t="shared" si="171"/>
        <v>18.974498967498175</v>
      </c>
      <c r="AE611" s="347">
        <f t="shared" si="172"/>
        <v>8.6274022488002178</v>
      </c>
      <c r="AF611" s="347">
        <f>AD611/'Laminate Schedule'!$E$86/10</f>
        <v>0.12528472581841216</v>
      </c>
      <c r="AG611" s="347">
        <f>AE611/'Laminate Schedule'!$E$90/10</f>
        <v>4.6530790639969365E-2</v>
      </c>
      <c r="AH611" s="347">
        <f t="shared" si="180"/>
        <v>2155.4719362191149</v>
      </c>
      <c r="AK611" s="567">
        <f t="shared" si="181"/>
        <v>1</v>
      </c>
      <c r="AL611" s="567">
        <f t="shared" si="182"/>
        <v>1</v>
      </c>
      <c r="AM611" s="567">
        <f t="shared" si="183"/>
        <v>1</v>
      </c>
      <c r="AN611" s="347">
        <f>IF(SUM(AK611:AM611)=0,0,(AK611*'Laminate Schedule'!$D$83*'Laminate Schedule'!$C$83+AL611*'Laminate Schedule'!$D$84*'Laminate Schedule'!$C$84+AM611*'Laminate Schedule'!$D$85*'Laminate Schedule'!$C$85)/(AK611*'Laminate Schedule'!$D$83+AL611*'Laminate Schedule'!$D$84+AM611*'Laminate Schedule'!$D$85))</f>
        <v>15.145101562499997</v>
      </c>
      <c r="AO611" s="347">
        <f>AK611*'Laminate Schedule'!$L$12+AL611*'Laminate Schedule'!$L$13+AM611*'Laminate Schedule'!$L$14</f>
        <v>0.88</v>
      </c>
    </row>
    <row r="612" spans="1:41" s="244" customFormat="1">
      <c r="A612" s="567">
        <v>-339</v>
      </c>
      <c r="B612" s="347">
        <f>IF(ABS(A612)&lt;$C$17,$C$15,$C$16)*IF(ABS(A612)&lt;OutlineParameters!$C$46/2,1,0)</f>
        <v>6</v>
      </c>
      <c r="C612" s="347">
        <f t="shared" si="173"/>
        <v>6</v>
      </c>
      <c r="D612" s="348">
        <f t="shared" si="164"/>
        <v>6</v>
      </c>
      <c r="E612" s="349">
        <f>FlexTests!$C$16*($C$36-ABS(A612))*IF(ABS(A612)&lt;$C$36,1,0)/1000</f>
        <v>52.2</v>
      </c>
      <c r="F612" s="349">
        <f>IF(NOT(ISNA(I612)),FlexTests!$C$17*(A613-A612)*I612/1000000*($C$36+A612)/1000*IF(ABS(A612)&lt;$C$31/2-FlexTests!$C$18,0,1),0)</f>
        <v>0</v>
      </c>
      <c r="G612" s="349">
        <f>SUM(F$52:$F611)</f>
        <v>0</v>
      </c>
      <c r="H612" s="348">
        <f>CHOOSE(FlexTests!$C$15,E612,G612)</f>
        <v>52.2</v>
      </c>
      <c r="I612" s="347">
        <f>IF(ISNA(OutlineParameters!T675*2),OutlineParameters!S675*2,OutlineParameters!T675*2)</f>
        <v>359.51325419665289</v>
      </c>
      <c r="J612" s="347">
        <f>IF(ISNA(RockerConcaveParameters!O671),RockerConcaveParameters!N671,RockerConcaveParameters!O671)</f>
        <v>3.3876434355997147</v>
      </c>
      <c r="K612" s="347">
        <f t="shared" si="174"/>
        <v>9.7755820868667058</v>
      </c>
      <c r="L612" s="347">
        <f t="shared" si="175"/>
        <v>86.246657606311274</v>
      </c>
      <c r="M612" s="347">
        <f t="shared" si="176"/>
        <v>0</v>
      </c>
      <c r="N612" s="347">
        <f t="shared" si="165"/>
        <v>3.8333333333333335</v>
      </c>
      <c r="O612" s="347">
        <f t="shared" si="166"/>
        <v>71.68898562289921</v>
      </c>
      <c r="P612" s="350">
        <f t="shared" si="177"/>
        <v>171.54455864941053</v>
      </c>
      <c r="Q612" s="347">
        <f>MIN(IF(H612&gt;0,P612/H612,NA()),FlexTests!$C$20)</f>
        <v>3.2862942270002016</v>
      </c>
      <c r="R612" s="347">
        <f t="shared" si="167"/>
        <v>3.0429411699780178E-4</v>
      </c>
      <c r="S612" s="347">
        <f>SUM(R612:$R$952)</f>
        <v>0.12838504822352961</v>
      </c>
      <c r="T612" s="347">
        <f t="shared" si="168"/>
        <v>1.2838504822352962E-4</v>
      </c>
      <c r="U612" s="350">
        <f>SUM(T612:$T$952)*1000</f>
        <v>23.275592813836706</v>
      </c>
      <c r="V612" s="347">
        <f>R612*IF(ABS(A612)&lt;FlexTests!$C$19,0,1)</f>
        <v>3.0429411699780178E-4</v>
      </c>
      <c r="W612" s="347">
        <f>SUM(V612:$V$951)</f>
        <v>1.095681439924898E-2</v>
      </c>
      <c r="X612" s="347">
        <f t="shared" si="178"/>
        <v>1.095681439924898E-2</v>
      </c>
      <c r="Y612" s="350">
        <f>SUM($X612:X$951)</f>
        <v>0.1990162235580181</v>
      </c>
      <c r="Z612" s="347"/>
      <c r="AA612" s="347">
        <f t="shared" si="169"/>
        <v>4.1292144785332381</v>
      </c>
      <c r="AB612" s="347">
        <f t="shared" si="170"/>
        <v>1.8707855214667619</v>
      </c>
      <c r="AC612" s="347">
        <f t="shared" si="179"/>
        <v>11.326735442577892</v>
      </c>
      <c r="AD612" s="347">
        <f t="shared" si="171"/>
        <v>19.029754590116777</v>
      </c>
      <c r="AE612" s="347">
        <f t="shared" si="172"/>
        <v>8.6216372507010117</v>
      </c>
      <c r="AF612" s="347">
        <f>AD612/'Laminate Schedule'!$E$86/10</f>
        <v>0.12564956736398103</v>
      </c>
      <c r="AG612" s="347">
        <f>AE612/'Laminate Schedule'!$E$90/10</f>
        <v>4.6499697860027264E-2</v>
      </c>
      <c r="AH612" s="347">
        <f t="shared" si="180"/>
        <v>2157.0795251799173</v>
      </c>
      <c r="AK612" s="567">
        <f t="shared" si="181"/>
        <v>1</v>
      </c>
      <c r="AL612" s="567">
        <f t="shared" si="182"/>
        <v>1</v>
      </c>
      <c r="AM612" s="567">
        <f t="shared" si="183"/>
        <v>1</v>
      </c>
      <c r="AN612" s="347">
        <f>IF(SUM(AK612:AM612)=0,0,(AK612*'Laminate Schedule'!$D$83*'Laminate Schedule'!$C$83+AL612*'Laminate Schedule'!$D$84*'Laminate Schedule'!$C$84+AM612*'Laminate Schedule'!$D$85*'Laminate Schedule'!$C$85)/(AK612*'Laminate Schedule'!$D$83+AL612*'Laminate Schedule'!$D$84+AM612*'Laminate Schedule'!$D$85))</f>
        <v>15.145101562499997</v>
      </c>
      <c r="AO612" s="347">
        <f>AK612*'Laminate Schedule'!$L$12+AL612*'Laminate Schedule'!$L$13+AM612*'Laminate Schedule'!$L$14</f>
        <v>0.88</v>
      </c>
    </row>
    <row r="613" spans="1:41" s="244" customFormat="1">
      <c r="A613" s="567">
        <v>-338</v>
      </c>
      <c r="B613" s="347">
        <f>IF(ABS(A613)&lt;$C$17,$C$15,$C$16)*IF(ABS(A613)&lt;OutlineParameters!$C$46/2,1,0)</f>
        <v>6</v>
      </c>
      <c r="C613" s="347">
        <f t="shared" si="173"/>
        <v>6</v>
      </c>
      <c r="D613" s="348">
        <f t="shared" si="164"/>
        <v>6</v>
      </c>
      <c r="E613" s="349">
        <f>FlexTests!$C$16*($C$36-ABS(A613))*IF(ABS(A613)&lt;$C$36,1,0)/1000</f>
        <v>52.4</v>
      </c>
      <c r="F613" s="349">
        <f>IF(NOT(ISNA(I613)),FlexTests!$C$17*(A614-A613)*I613/1000000*($C$36+A613)/1000*IF(ABS(A613)&lt;$C$31/2-FlexTests!$C$18,0,1),0)</f>
        <v>0</v>
      </c>
      <c r="G613" s="349">
        <f>SUM(F$52:$F612)</f>
        <v>0</v>
      </c>
      <c r="H613" s="348">
        <f>CHOOSE(FlexTests!$C$15,E613,G613)</f>
        <v>52.4</v>
      </c>
      <c r="I613" s="347">
        <f>IF(ISNA(OutlineParameters!T676*2),OutlineParameters!S676*2,OutlineParameters!T676*2)</f>
        <v>359.77979923182198</v>
      </c>
      <c r="J613" s="347">
        <f>IF(ISNA(RockerConcaveParameters!O672),RockerConcaveParameters!N672,RockerConcaveParameters!O672)</f>
        <v>3.4014420204596552</v>
      </c>
      <c r="K613" s="347">
        <f t="shared" si="174"/>
        <v>9.8626871127125444</v>
      </c>
      <c r="L613" s="347">
        <f t="shared" si="175"/>
        <v>86.310601336108562</v>
      </c>
      <c r="M613" s="347">
        <f t="shared" si="176"/>
        <v>0</v>
      </c>
      <c r="N613" s="347">
        <f t="shared" si="165"/>
        <v>3.8333333333333335</v>
      </c>
      <c r="O613" s="347">
        <f t="shared" si="166"/>
        <v>71.889019955220391</v>
      </c>
      <c r="P613" s="350">
        <f t="shared" si="177"/>
        <v>171.89564173737483</v>
      </c>
      <c r="Q613" s="347">
        <f>MIN(IF(H613&gt;0,P613/H613,NA()),FlexTests!$C$20)</f>
        <v>3.2804511781941761</v>
      </c>
      <c r="R613" s="347">
        <f t="shared" si="167"/>
        <v>3.048361172533835E-4</v>
      </c>
      <c r="S613" s="347">
        <f>SUM(R613:$R$952)</f>
        <v>0.1280807541065318</v>
      </c>
      <c r="T613" s="347">
        <f t="shared" si="168"/>
        <v>1.2808075410653181E-4</v>
      </c>
      <c r="U613" s="350">
        <f>SUM(T613:$T$952)*1000</f>
        <v>23.147207765613178</v>
      </c>
      <c r="V613" s="347">
        <f>R613*IF(ABS(A613)&lt;FlexTests!$C$19,0,1)</f>
        <v>3.048361172533835E-4</v>
      </c>
      <c r="W613" s="347">
        <f>SUM(V613:$V$951)</f>
        <v>1.0652520282251178E-2</v>
      </c>
      <c r="X613" s="347">
        <f t="shared" si="178"/>
        <v>1.0652520282251178E-2</v>
      </c>
      <c r="Y613" s="350">
        <f>SUM($X613:X$951)</f>
        <v>0.18805940915876915</v>
      </c>
      <c r="Z613" s="347"/>
      <c r="AA613" s="347">
        <f t="shared" si="169"/>
        <v>4.1338140068198852</v>
      </c>
      <c r="AB613" s="347">
        <f t="shared" si="170"/>
        <v>1.866185993180115</v>
      </c>
      <c r="AC613" s="347">
        <f t="shared" si="179"/>
        <v>11.34991673895385</v>
      </c>
      <c r="AD613" s="347">
        <f t="shared" si="171"/>
        <v>19.084884844479276</v>
      </c>
      <c r="AE613" s="347">
        <f t="shared" si="172"/>
        <v>8.6157588898446313</v>
      </c>
      <c r="AF613" s="347">
        <f>AD613/'Laminate Schedule'!$E$86/10</f>
        <v>0.12601358112866257</v>
      </c>
      <c r="AG613" s="347">
        <f>AE613/'Laminate Schedule'!$E$90/10</f>
        <v>4.64679936725527E-2</v>
      </c>
      <c r="AH613" s="347">
        <f t="shared" si="180"/>
        <v>2158.678795390932</v>
      </c>
      <c r="AK613" s="567">
        <f t="shared" si="181"/>
        <v>1</v>
      </c>
      <c r="AL613" s="567">
        <f t="shared" si="182"/>
        <v>1</v>
      </c>
      <c r="AM613" s="567">
        <f t="shared" si="183"/>
        <v>1</v>
      </c>
      <c r="AN613" s="347">
        <f>IF(SUM(AK613:AM613)=0,0,(AK613*'Laminate Schedule'!$D$83*'Laminate Schedule'!$C$83+AL613*'Laminate Schedule'!$D$84*'Laminate Schedule'!$C$84+AM613*'Laminate Schedule'!$D$85*'Laminate Schedule'!$C$85)/(AK613*'Laminate Schedule'!$D$83+AL613*'Laminate Schedule'!$D$84+AM613*'Laminate Schedule'!$D$85))</f>
        <v>15.145101562499997</v>
      </c>
      <c r="AO613" s="347">
        <f>AK613*'Laminate Schedule'!$L$12+AL613*'Laminate Schedule'!$L$13+AM613*'Laminate Schedule'!$L$14</f>
        <v>0.88</v>
      </c>
    </row>
    <row r="614" spans="1:41" s="244" customFormat="1">
      <c r="A614" s="567">
        <v>-337</v>
      </c>
      <c r="B614" s="347">
        <f>IF(ABS(A614)&lt;$C$17,$C$15,$C$16)*IF(ABS(A614)&lt;OutlineParameters!$C$46/2,1,0)</f>
        <v>6</v>
      </c>
      <c r="C614" s="347">
        <f t="shared" si="173"/>
        <v>6</v>
      </c>
      <c r="D614" s="348">
        <f t="shared" si="164"/>
        <v>6</v>
      </c>
      <c r="E614" s="349">
        <f>FlexTests!$C$16*($C$36-ABS(A614))*IF(ABS(A614)&lt;$C$36,1,0)/1000</f>
        <v>52.6</v>
      </c>
      <c r="F614" s="349">
        <f>IF(NOT(ISNA(I614)),FlexTests!$C$17*(A615-A614)*I614/1000000*($C$36+A614)/1000*IF(ABS(A614)&lt;$C$31/2-FlexTests!$C$18,0,1),0)</f>
        <v>0</v>
      </c>
      <c r="G614" s="349">
        <f>SUM(F$52:$F613)</f>
        <v>0</v>
      </c>
      <c r="H614" s="348">
        <f>CHOOSE(FlexTests!$C$15,E614,G614)</f>
        <v>52.6</v>
      </c>
      <c r="I614" s="347">
        <f>IF(ISNA(OutlineParameters!T677*2),OutlineParameters!S677*2,OutlineParameters!T677*2)</f>
        <v>360.04499563755832</v>
      </c>
      <c r="J614" s="347">
        <f>IF(ISNA(RockerConcaveParameters!O673),RockerConcaveParameters!N673,RockerConcaveParameters!O673)</f>
        <v>3.4152169643905337</v>
      </c>
      <c r="K614" s="347">
        <f t="shared" si="174"/>
        <v>9.9500602949175505</v>
      </c>
      <c r="L614" s="347">
        <f t="shared" si="175"/>
        <v>86.374221531850907</v>
      </c>
      <c r="M614" s="347">
        <f t="shared" si="176"/>
        <v>0</v>
      </c>
      <c r="N614" s="347">
        <f t="shared" si="165"/>
        <v>3.8333333333333335</v>
      </c>
      <c r="O614" s="347">
        <f t="shared" si="166"/>
        <v>72.089354200118308</v>
      </c>
      <c r="P614" s="350">
        <f t="shared" si="177"/>
        <v>172.24696936022008</v>
      </c>
      <c r="Q614" s="347">
        <f>MIN(IF(H614&gt;0,P614/H614,NA()),FlexTests!$C$20)</f>
        <v>3.2746572121714843</v>
      </c>
      <c r="R614" s="347">
        <f t="shared" si="167"/>
        <v>3.0537547450253029E-4</v>
      </c>
      <c r="S614" s="347">
        <f>SUM(R614:$R$952)</f>
        <v>0.1277759179892784</v>
      </c>
      <c r="T614" s="347">
        <f t="shared" si="168"/>
        <v>1.277759179892784E-4</v>
      </c>
      <c r="U614" s="350">
        <f>SUM(T614:$T$952)*1000</f>
        <v>23.019127011506647</v>
      </c>
      <c r="V614" s="347">
        <f>R614*IF(ABS(A614)&lt;FlexTests!$C$19,0,1)</f>
        <v>3.0537547450253029E-4</v>
      </c>
      <c r="W614" s="347">
        <f>SUM(V614:$V$951)</f>
        <v>1.0347684164997796E-2</v>
      </c>
      <c r="X614" s="347">
        <f t="shared" si="178"/>
        <v>1.0347684164997796E-2</v>
      </c>
      <c r="Y614" s="350">
        <f>SUM($X614:X$951)</f>
        <v>0.17740688887651798</v>
      </c>
      <c r="Z614" s="347"/>
      <c r="AA614" s="347">
        <f t="shared" si="169"/>
        <v>4.1384056547968449</v>
      </c>
      <c r="AB614" s="347">
        <f t="shared" si="170"/>
        <v>1.8615943452031556</v>
      </c>
      <c r="AC614" s="347">
        <f t="shared" si="179"/>
        <v>11.37311418146656</v>
      </c>
      <c r="AD614" s="347">
        <f t="shared" si="171"/>
        <v>19.139888509784068</v>
      </c>
      <c r="AE614" s="347">
        <f t="shared" si="172"/>
        <v>8.6097669464406312</v>
      </c>
      <c r="AF614" s="347">
        <f>AD614/'Laminate Schedule'!$E$86/10</f>
        <v>0.12637675905175411</v>
      </c>
      <c r="AG614" s="347">
        <f>AE614/'Laminate Schedule'!$E$90/10</f>
        <v>4.6435676892134022E-2</v>
      </c>
      <c r="AH614" s="347">
        <f t="shared" si="180"/>
        <v>2160.26997382535</v>
      </c>
      <c r="AK614" s="567">
        <f t="shared" si="181"/>
        <v>1</v>
      </c>
      <c r="AL614" s="567">
        <f t="shared" si="182"/>
        <v>1</v>
      </c>
      <c r="AM614" s="567">
        <f t="shared" si="183"/>
        <v>1</v>
      </c>
      <c r="AN614" s="347">
        <f>IF(SUM(AK614:AM614)=0,0,(AK614*'Laminate Schedule'!$D$83*'Laminate Schedule'!$C$83+AL614*'Laminate Schedule'!$D$84*'Laminate Schedule'!$C$84+AM614*'Laminate Schedule'!$D$85*'Laminate Schedule'!$C$85)/(AK614*'Laminate Schedule'!$D$83+AL614*'Laminate Schedule'!$D$84+AM614*'Laminate Schedule'!$D$85))</f>
        <v>15.145101562499997</v>
      </c>
      <c r="AO614" s="347">
        <f>AK614*'Laminate Schedule'!$L$12+AL614*'Laminate Schedule'!$L$13+AM614*'Laminate Schedule'!$L$14</f>
        <v>0.88</v>
      </c>
    </row>
    <row r="615" spans="1:41" s="244" customFormat="1">
      <c r="A615" s="567">
        <v>-336</v>
      </c>
      <c r="B615" s="347">
        <f>IF(ABS(A615)&lt;$C$17,$C$15,$C$16)*IF(ABS(A615)&lt;OutlineParameters!$C$46/2,1,0)</f>
        <v>6</v>
      </c>
      <c r="C615" s="347">
        <f t="shared" si="173"/>
        <v>6</v>
      </c>
      <c r="D615" s="348">
        <f t="shared" si="164"/>
        <v>6</v>
      </c>
      <c r="E615" s="349">
        <f>FlexTests!$C$16*($C$36-ABS(A615))*IF(ABS(A615)&lt;$C$36,1,0)/1000</f>
        <v>52.8</v>
      </c>
      <c r="F615" s="349">
        <f>IF(NOT(ISNA(I615)),FlexTests!$C$17*(A616-A615)*I615/1000000*($C$36+A615)/1000*IF(ABS(A615)&lt;$C$31/2-FlexTests!$C$18,0,1),0)</f>
        <v>0</v>
      </c>
      <c r="G615" s="349">
        <f>SUM(F$52:$F614)</f>
        <v>0</v>
      </c>
      <c r="H615" s="348">
        <f>CHOOSE(FlexTests!$C$15,E615,G615)</f>
        <v>52.8</v>
      </c>
      <c r="I615" s="347">
        <f>IF(ISNA(OutlineParameters!T678*2),OutlineParameters!S678*2,OutlineParameters!T678*2)</f>
        <v>360.3088477770533</v>
      </c>
      <c r="J615" s="347">
        <f>IF(ISNA(RockerConcaveParameters!O674),RockerConcaveParameters!N674,RockerConcaveParameters!O674)</f>
        <v>3.4289680272362641</v>
      </c>
      <c r="K615" s="347">
        <f t="shared" si="174"/>
        <v>10.037698194239622</v>
      </c>
      <c r="L615" s="347">
        <f t="shared" si="175"/>
        <v>86.437519240261039</v>
      </c>
      <c r="M615" s="347">
        <f t="shared" si="176"/>
        <v>0</v>
      </c>
      <c r="N615" s="347">
        <f t="shared" si="165"/>
        <v>3.8333333333333335</v>
      </c>
      <c r="O615" s="347">
        <f t="shared" si="166"/>
        <v>72.289982608269625</v>
      </c>
      <c r="P615" s="350">
        <f t="shared" si="177"/>
        <v>172.5985333761036</v>
      </c>
      <c r="Q615" s="347">
        <f>MIN(IF(H615&gt;0,P615/H615,NA()),FlexTests!$C$20)</f>
        <v>3.2689116169716592</v>
      </c>
      <c r="R615" s="347">
        <f t="shared" si="167"/>
        <v>3.0591221702298772E-4</v>
      </c>
      <c r="S615" s="347">
        <f>SUM(R615:$R$952)</f>
        <v>0.12747054251477588</v>
      </c>
      <c r="T615" s="347">
        <f t="shared" si="168"/>
        <v>1.2747054251477588E-4</v>
      </c>
      <c r="U615" s="350">
        <f>SUM(T615:$T$952)*1000</f>
        <v>22.891351093517368</v>
      </c>
      <c r="V615" s="347">
        <f>R615*IF(ABS(A615)&lt;FlexTests!$C$19,0,1)</f>
        <v>3.0591221702298772E-4</v>
      </c>
      <c r="W615" s="347">
        <f>SUM(V615:$V$951)</f>
        <v>1.0042308690495267E-2</v>
      </c>
      <c r="X615" s="347">
        <f t="shared" si="178"/>
        <v>1.0042308690495267E-2</v>
      </c>
      <c r="Y615" s="350">
        <f>SUM($X615:X$951)</f>
        <v>0.16705920471152017</v>
      </c>
      <c r="Z615" s="347"/>
      <c r="AA615" s="347">
        <f t="shared" si="169"/>
        <v>4.142989342412088</v>
      </c>
      <c r="AB615" s="347">
        <f t="shared" si="170"/>
        <v>1.857010657587912</v>
      </c>
      <c r="AC615" s="347">
        <f t="shared" si="179"/>
        <v>11.396327232526845</v>
      </c>
      <c r="AD615" s="347">
        <f t="shared" si="171"/>
        <v>19.194766244954167</v>
      </c>
      <c r="AE615" s="347">
        <f t="shared" si="172"/>
        <v>8.6036633311819717</v>
      </c>
      <c r="AF615" s="347">
        <f>AD615/'Laminate Schedule'!$E$86/10</f>
        <v>0.1267391054839892</v>
      </c>
      <c r="AG615" s="347">
        <f>AE615/'Laminate Schedule'!$E$90/10</f>
        <v>4.6402757823849346E-2</v>
      </c>
      <c r="AH615" s="347">
        <f t="shared" si="180"/>
        <v>2161.8530866623196</v>
      </c>
      <c r="AK615" s="567">
        <f t="shared" si="181"/>
        <v>1</v>
      </c>
      <c r="AL615" s="567">
        <f t="shared" si="182"/>
        <v>1</v>
      </c>
      <c r="AM615" s="567">
        <f t="shared" si="183"/>
        <v>1</v>
      </c>
      <c r="AN615" s="347">
        <f>IF(SUM(AK615:AM615)=0,0,(AK615*'Laminate Schedule'!$D$83*'Laminate Schedule'!$C$83+AL615*'Laminate Schedule'!$D$84*'Laminate Schedule'!$C$84+AM615*'Laminate Schedule'!$D$85*'Laminate Schedule'!$C$85)/(AK615*'Laminate Schedule'!$D$83+AL615*'Laminate Schedule'!$D$84+AM615*'Laminate Schedule'!$D$85))</f>
        <v>15.145101562499997</v>
      </c>
      <c r="AO615" s="347">
        <f>AK615*'Laminate Schedule'!$L$12+AL615*'Laminate Schedule'!$L$13+AM615*'Laminate Schedule'!$L$14</f>
        <v>0.88</v>
      </c>
    </row>
    <row r="616" spans="1:41" s="244" customFormat="1">
      <c r="A616" s="567">
        <v>-335</v>
      </c>
      <c r="B616" s="347">
        <f>IF(ABS(A616)&lt;$C$17,$C$15,$C$16)*IF(ABS(A616)&lt;OutlineParameters!$C$46/2,1,0)</f>
        <v>6</v>
      </c>
      <c r="C616" s="347">
        <f t="shared" si="173"/>
        <v>6</v>
      </c>
      <c r="D616" s="348">
        <f t="shared" si="164"/>
        <v>6</v>
      </c>
      <c r="E616" s="349">
        <f>FlexTests!$C$16*($C$36-ABS(A616))*IF(ABS(A616)&lt;$C$36,1,0)/1000</f>
        <v>53</v>
      </c>
      <c r="F616" s="349">
        <f>IF(NOT(ISNA(I616)),FlexTests!$C$17*(A617-A616)*I616/1000000*($C$36+A616)/1000*IF(ABS(A616)&lt;$C$31/2-FlexTests!$C$18,0,1),0)</f>
        <v>0</v>
      </c>
      <c r="G616" s="349">
        <f>SUM(F$52:$F615)</f>
        <v>0</v>
      </c>
      <c r="H616" s="348">
        <f>CHOOSE(FlexTests!$C$15,E616,G616)</f>
        <v>53</v>
      </c>
      <c r="I616" s="347">
        <f>IF(ISNA(OutlineParameters!T679*2),OutlineParameters!S679*2,OutlineParameters!T679*2)</f>
        <v>360.57136391436609</v>
      </c>
      <c r="J616" s="347">
        <f>IF(ISNA(RockerConcaveParameters!O675),RockerConcaveParameters!N675,RockerConcaveParameters!O675)</f>
        <v>3.442695039181793</v>
      </c>
      <c r="K616" s="347">
        <f t="shared" si="174"/>
        <v>10.125597865823456</v>
      </c>
      <c r="L616" s="347">
        <f t="shared" si="175"/>
        <v>86.500496443873573</v>
      </c>
      <c r="M616" s="347">
        <f t="shared" si="176"/>
        <v>0</v>
      </c>
      <c r="N616" s="347">
        <f t="shared" si="165"/>
        <v>3.8333333333333335</v>
      </c>
      <c r="O616" s="347">
        <f t="shared" si="166"/>
        <v>72.490900905967806</v>
      </c>
      <c r="P616" s="350">
        <f t="shared" si="177"/>
        <v>172.95032854899816</v>
      </c>
      <c r="Q616" s="347">
        <f>MIN(IF(H616&gt;0,P616/H616,NA()),FlexTests!$C$20)</f>
        <v>3.2632137462075126</v>
      </c>
      <c r="R616" s="347">
        <f t="shared" si="167"/>
        <v>3.0644636783667452E-4</v>
      </c>
      <c r="S616" s="347">
        <f>SUM(R616:$R$952)</f>
        <v>0.12716463029775288</v>
      </c>
      <c r="T616" s="347">
        <f t="shared" si="168"/>
        <v>1.2716463029775288E-4</v>
      </c>
      <c r="U616" s="350">
        <f>SUM(T616:$T$952)*1000</f>
        <v>22.763880551002593</v>
      </c>
      <c r="V616" s="347">
        <f>R616*IF(ABS(A616)&lt;FlexTests!$C$19,0,1)</f>
        <v>3.0644636783667452E-4</v>
      </c>
      <c r="W616" s="347">
        <f>SUM(V616:$V$951)</f>
        <v>9.7363964734722783E-3</v>
      </c>
      <c r="X616" s="347">
        <f t="shared" si="178"/>
        <v>9.7363964734722783E-3</v>
      </c>
      <c r="Y616" s="350">
        <f>SUM($X616:X$951)</f>
        <v>0.15701689602102492</v>
      </c>
      <c r="Z616" s="347"/>
      <c r="AA616" s="347">
        <f t="shared" si="169"/>
        <v>4.1475650130605981</v>
      </c>
      <c r="AB616" s="347">
        <f t="shared" si="170"/>
        <v>1.8524349869394023</v>
      </c>
      <c r="AC616" s="347">
        <f t="shared" si="179"/>
        <v>11.419555546410566</v>
      </c>
      <c r="AD616" s="347">
        <f t="shared" si="171"/>
        <v>19.249518494728683</v>
      </c>
      <c r="AE616" s="347">
        <f t="shared" si="172"/>
        <v>8.5974496913453251</v>
      </c>
      <c r="AF616" s="347">
        <f>AD616/'Laminate Schedule'!$E$86/10</f>
        <v>0.12710062336188896</v>
      </c>
      <c r="AG616" s="347">
        <f>AE616/'Laminate Schedule'!$E$90/10</f>
        <v>4.6369245352074727E-2</v>
      </c>
      <c r="AH616" s="347">
        <f t="shared" si="180"/>
        <v>2163.4281834861968</v>
      </c>
      <c r="AK616" s="567">
        <f t="shared" si="181"/>
        <v>1</v>
      </c>
      <c r="AL616" s="567">
        <f t="shared" si="182"/>
        <v>1</v>
      </c>
      <c r="AM616" s="567">
        <f t="shared" si="183"/>
        <v>1</v>
      </c>
      <c r="AN616" s="347">
        <f>IF(SUM(AK616:AM616)=0,0,(AK616*'Laminate Schedule'!$D$83*'Laminate Schedule'!$C$83+AL616*'Laminate Schedule'!$D$84*'Laminate Schedule'!$C$84+AM616*'Laminate Schedule'!$D$85*'Laminate Schedule'!$C$85)/(AK616*'Laminate Schedule'!$D$83+AL616*'Laminate Schedule'!$D$84+AM616*'Laminate Schedule'!$D$85))</f>
        <v>15.145101562499997</v>
      </c>
      <c r="AO616" s="347">
        <f>AK616*'Laminate Schedule'!$L$12+AL616*'Laminate Schedule'!$L$13+AM616*'Laminate Schedule'!$L$14</f>
        <v>0.88</v>
      </c>
    </row>
    <row r="617" spans="1:41" s="244" customFormat="1">
      <c r="A617" s="567">
        <v>-334</v>
      </c>
      <c r="B617" s="347">
        <f>IF(ABS(A617)&lt;$C$17,$C$15,$C$16)*IF(ABS(A617)&lt;OutlineParameters!$C$46/2,1,0)</f>
        <v>6</v>
      </c>
      <c r="C617" s="347">
        <f t="shared" si="173"/>
        <v>6</v>
      </c>
      <c r="D617" s="348">
        <f t="shared" si="164"/>
        <v>6</v>
      </c>
      <c r="E617" s="349">
        <f>FlexTests!$C$16*($C$36-ABS(A617))*IF(ABS(A617)&lt;$C$36,1,0)/1000</f>
        <v>53.2</v>
      </c>
      <c r="F617" s="349">
        <f>IF(NOT(ISNA(I617)),FlexTests!$C$17*(A618-A617)*I617/1000000*($C$36+A617)/1000*IF(ABS(A617)&lt;$C$31/2-FlexTests!$C$18,0,1),0)</f>
        <v>0</v>
      </c>
      <c r="G617" s="349">
        <f>SUM(F$52:$F616)</f>
        <v>0</v>
      </c>
      <c r="H617" s="348">
        <f>CHOOSE(FlexTests!$C$15,E617,G617)</f>
        <v>53.2</v>
      </c>
      <c r="I617" s="347">
        <f>IF(ISNA(OutlineParameters!T680*2),OutlineParameters!S680*2,OutlineParameters!T680*2)</f>
        <v>360.83254850310919</v>
      </c>
      <c r="J617" s="347">
        <f>IF(ISNA(RockerConcaveParameters!O676),RockerConcaveParameters!N676,RockerConcaveParameters!O676)</f>
        <v>3.4563977659578105</v>
      </c>
      <c r="K617" s="347">
        <f t="shared" si="174"/>
        <v>10.213755858547277</v>
      </c>
      <c r="L617" s="347">
        <f t="shared" si="175"/>
        <v>86.563154211103083</v>
      </c>
      <c r="M617" s="347">
        <f t="shared" si="176"/>
        <v>0</v>
      </c>
      <c r="N617" s="347">
        <f t="shared" si="165"/>
        <v>3.8333333333333335</v>
      </c>
      <c r="O617" s="347">
        <f t="shared" si="166"/>
        <v>72.692103335545937</v>
      </c>
      <c r="P617" s="350">
        <f t="shared" si="177"/>
        <v>173.30234673852962</v>
      </c>
      <c r="Q617" s="347">
        <f>MIN(IF(H617&gt;0,P617/H617,NA()),FlexTests!$C$20)</f>
        <v>3.2575629086189775</v>
      </c>
      <c r="R617" s="347">
        <f t="shared" si="167"/>
        <v>3.0697795500868574E-4</v>
      </c>
      <c r="S617" s="347">
        <f>SUM(R617:$R$952)</f>
        <v>0.12685818392991619</v>
      </c>
      <c r="T617" s="347">
        <f t="shared" si="168"/>
        <v>1.2685818392991618E-4</v>
      </c>
      <c r="U617" s="350">
        <f>SUM(T617:$T$952)*1000</f>
        <v>22.636715920704837</v>
      </c>
      <c r="V617" s="347">
        <f>R617*IF(ABS(A617)&lt;FlexTests!$C$19,0,1)</f>
        <v>3.0697795500868574E-4</v>
      </c>
      <c r="W617" s="347">
        <f>SUM(V617:$V$951)</f>
        <v>9.4299501056356039E-3</v>
      </c>
      <c r="X617" s="347">
        <f t="shared" si="178"/>
        <v>9.4299501056356039E-3</v>
      </c>
      <c r="Y617" s="350">
        <f>SUM($X617:X$951)</f>
        <v>0.14728049954755262</v>
      </c>
      <c r="Z617" s="347"/>
      <c r="AA617" s="347">
        <f t="shared" si="169"/>
        <v>4.1521325886526039</v>
      </c>
      <c r="AB617" s="347">
        <f t="shared" si="170"/>
        <v>1.8478674113473965</v>
      </c>
      <c r="AC617" s="347">
        <f t="shared" si="179"/>
        <v>11.442798585625507</v>
      </c>
      <c r="AD617" s="347">
        <f t="shared" si="171"/>
        <v>19.304145927536105</v>
      </c>
      <c r="AE617" s="347">
        <f t="shared" si="172"/>
        <v>8.5911279087944976</v>
      </c>
      <c r="AF617" s="347">
        <f>AD617/'Laminate Schedule'!$E$86/10</f>
        <v>0.12746131709894967</v>
      </c>
      <c r="AG617" s="347">
        <f>AE617/'Laminate Schedule'!$E$90/10</f>
        <v>4.6335149626401936E-2</v>
      </c>
      <c r="AH617" s="347">
        <f t="shared" si="180"/>
        <v>2164.9952910186553</v>
      </c>
      <c r="AK617" s="567">
        <f t="shared" si="181"/>
        <v>1</v>
      </c>
      <c r="AL617" s="567">
        <f t="shared" si="182"/>
        <v>1</v>
      </c>
      <c r="AM617" s="567">
        <f t="shared" si="183"/>
        <v>1</v>
      </c>
      <c r="AN617" s="347">
        <f>IF(SUM(AK617:AM617)=0,0,(AK617*'Laminate Schedule'!$D$83*'Laminate Schedule'!$C$83+AL617*'Laminate Schedule'!$D$84*'Laminate Schedule'!$C$84+AM617*'Laminate Schedule'!$D$85*'Laminate Schedule'!$C$85)/(AK617*'Laminate Schedule'!$D$83+AL617*'Laminate Schedule'!$D$84+AM617*'Laminate Schedule'!$D$85))</f>
        <v>15.145101562499997</v>
      </c>
      <c r="AO617" s="347">
        <f>AK617*'Laminate Schedule'!$L$12+AL617*'Laminate Schedule'!$L$13+AM617*'Laminate Schedule'!$L$14</f>
        <v>0.88</v>
      </c>
    </row>
    <row r="618" spans="1:41" s="244" customFormat="1">
      <c r="A618" s="567">
        <v>-333</v>
      </c>
      <c r="B618" s="347">
        <f>IF(ABS(A618)&lt;$C$17,$C$15,$C$16)*IF(ABS(A618)&lt;OutlineParameters!$C$46/2,1,0)</f>
        <v>6</v>
      </c>
      <c r="C618" s="347">
        <f t="shared" si="173"/>
        <v>6</v>
      </c>
      <c r="D618" s="348">
        <f t="shared" si="164"/>
        <v>6</v>
      </c>
      <c r="E618" s="349">
        <f>FlexTests!$C$16*($C$36-ABS(A618))*IF(ABS(A618)&lt;$C$36,1,0)/1000</f>
        <v>53.4</v>
      </c>
      <c r="F618" s="349">
        <f>IF(NOT(ISNA(I618)),FlexTests!$C$17*(A619-A618)*I618/1000000*($C$36+A618)/1000*IF(ABS(A618)&lt;$C$31/2-FlexTests!$C$18,0,1),0)</f>
        <v>0</v>
      </c>
      <c r="G618" s="349">
        <f>SUM(F$52:$F617)</f>
        <v>0</v>
      </c>
      <c r="H618" s="348">
        <f>CHOOSE(FlexTests!$C$15,E618,G618)</f>
        <v>53.4</v>
      </c>
      <c r="I618" s="347">
        <f>IF(ISNA(OutlineParameters!T681*2),OutlineParameters!S681*2,OutlineParameters!T681*2)</f>
        <v>361.09240971734783</v>
      </c>
      <c r="J618" s="347">
        <f>IF(ISNA(RockerConcaveParameters!O677),RockerConcaveParameters!N677,RockerConcaveParameters!O677)</f>
        <v>3.4700760408965614</v>
      </c>
      <c r="K618" s="347">
        <f t="shared" si="174"/>
        <v>10.302169200966386</v>
      </c>
      <c r="L618" s="347">
        <f t="shared" si="175"/>
        <v>86.625494502894782</v>
      </c>
      <c r="M618" s="347">
        <f t="shared" si="176"/>
        <v>0</v>
      </c>
      <c r="N618" s="347">
        <f t="shared" si="165"/>
        <v>3.8333333333333335</v>
      </c>
      <c r="O618" s="347">
        <f t="shared" si="166"/>
        <v>72.893585561753042</v>
      </c>
      <c r="P618" s="350">
        <f t="shared" si="177"/>
        <v>173.65458259894754</v>
      </c>
      <c r="Q618" s="347">
        <f>MIN(IF(H618&gt;0,P618/H618,NA()),FlexTests!$C$20)</f>
        <v>3.251958475635722</v>
      </c>
      <c r="R618" s="347">
        <f t="shared" si="167"/>
        <v>3.0750700154758622E-4</v>
      </c>
      <c r="S618" s="347">
        <f>SUM(R618:$R$952)</f>
        <v>0.12655120597490752</v>
      </c>
      <c r="T618" s="347">
        <f t="shared" si="168"/>
        <v>1.2655120597490751E-4</v>
      </c>
      <c r="U618" s="350">
        <f>SUM(T618:$T$952)*1000</f>
        <v>22.509857736774929</v>
      </c>
      <c r="V618" s="347">
        <f>R618*IF(ABS(A618)&lt;FlexTests!$C$19,0,1)</f>
        <v>3.0750700154758622E-4</v>
      </c>
      <c r="W618" s="347">
        <f>SUM(V618:$V$951)</f>
        <v>9.1229721506269172E-3</v>
      </c>
      <c r="X618" s="347">
        <f t="shared" si="178"/>
        <v>9.1229721506269172E-3</v>
      </c>
      <c r="Y618" s="350">
        <f>SUM($X618:X$951)</f>
        <v>0.13785054944191708</v>
      </c>
      <c r="Z618" s="347"/>
      <c r="AA618" s="347">
        <f t="shared" si="169"/>
        <v>4.1566920136321865</v>
      </c>
      <c r="AB618" s="347">
        <f t="shared" si="170"/>
        <v>1.843307986367813</v>
      </c>
      <c r="AC618" s="347">
        <f t="shared" si="179"/>
        <v>11.46605599720273</v>
      </c>
      <c r="AD618" s="347">
        <f t="shared" si="171"/>
        <v>19.358649005561293</v>
      </c>
      <c r="AE618" s="347">
        <f t="shared" si="172"/>
        <v>8.5846996121469257</v>
      </c>
      <c r="AF618" s="347">
        <f>AD618/'Laminate Schedule'!$E$86/10</f>
        <v>0.1278211897468832</v>
      </c>
      <c r="AG618" s="347">
        <f>AE618/'Laminate Schedule'!$E$90/10</f>
        <v>4.6300479430570807E-2</v>
      </c>
      <c r="AH618" s="347">
        <f t="shared" si="180"/>
        <v>2166.5544583040869</v>
      </c>
      <c r="AK618" s="567">
        <f t="shared" si="181"/>
        <v>1</v>
      </c>
      <c r="AL618" s="567">
        <f t="shared" si="182"/>
        <v>1</v>
      </c>
      <c r="AM618" s="567">
        <f t="shared" si="183"/>
        <v>1</v>
      </c>
      <c r="AN618" s="347">
        <f>IF(SUM(AK618:AM618)=0,0,(AK618*'Laminate Schedule'!$D$83*'Laminate Schedule'!$C$83+AL618*'Laminate Schedule'!$D$84*'Laminate Schedule'!$C$84+AM618*'Laminate Schedule'!$D$85*'Laminate Schedule'!$C$85)/(AK618*'Laminate Schedule'!$D$83+AL618*'Laminate Schedule'!$D$84+AM618*'Laminate Schedule'!$D$85))</f>
        <v>15.145101562499997</v>
      </c>
      <c r="AO618" s="347">
        <f>AK618*'Laminate Schedule'!$L$12+AL618*'Laminate Schedule'!$L$13+AM618*'Laminate Schedule'!$L$14</f>
        <v>0.88</v>
      </c>
    </row>
    <row r="619" spans="1:41" s="244" customFormat="1">
      <c r="A619" s="567">
        <v>-332</v>
      </c>
      <c r="B619" s="347">
        <f>IF(ABS(A619)&lt;$C$17,$C$15,$C$16)*IF(ABS(A619)&lt;OutlineParameters!$C$46/2,1,0)</f>
        <v>6</v>
      </c>
      <c r="C619" s="347">
        <f t="shared" si="173"/>
        <v>6</v>
      </c>
      <c r="D619" s="348">
        <f t="shared" si="164"/>
        <v>6</v>
      </c>
      <c r="E619" s="349">
        <f>FlexTests!$C$16*($C$36-ABS(A619))*IF(ABS(A619)&lt;$C$36,1,0)/1000</f>
        <v>53.6</v>
      </c>
      <c r="F619" s="349">
        <f>IF(NOT(ISNA(I619)),FlexTests!$C$17*(A620-A619)*I619/1000000*($C$36+A619)/1000*IF(ABS(A619)&lt;$C$31/2-FlexTests!$C$18,0,1),0)</f>
        <v>0</v>
      </c>
      <c r="G619" s="349">
        <f>SUM(F$52:$F618)</f>
        <v>0</v>
      </c>
      <c r="H619" s="348">
        <f>CHOOSE(FlexTests!$C$15,E619,G619)</f>
        <v>53.6</v>
      </c>
      <c r="I619" s="347">
        <f>IF(ISNA(OutlineParameters!T682*2),OutlineParameters!S682*2,OutlineParameters!T682*2)</f>
        <v>361.35095210026117</v>
      </c>
      <c r="J619" s="347">
        <f>IF(ISNA(RockerConcaveParameters!O678),RockerConcaveParameters!N678,RockerConcaveParameters!O678)</f>
        <v>3.4837296356071041</v>
      </c>
      <c r="K619" s="347">
        <f t="shared" si="174"/>
        <v>10.390834432143674</v>
      </c>
      <c r="L619" s="347">
        <f t="shared" si="175"/>
        <v>86.687518409150115</v>
      </c>
      <c r="M619" s="347">
        <f t="shared" si="176"/>
        <v>0</v>
      </c>
      <c r="N619" s="347">
        <f t="shared" si="165"/>
        <v>3.8333333333333335</v>
      </c>
      <c r="O619" s="347">
        <f t="shared" si="166"/>
        <v>73.095341822261432</v>
      </c>
      <c r="P619" s="350">
        <f t="shared" si="177"/>
        <v>174.00702799688855</v>
      </c>
      <c r="Q619" s="347">
        <f>MIN(IF(H619&gt;0,P619/H619,NA()),FlexTests!$C$20)</f>
        <v>3.2463997760613537</v>
      </c>
      <c r="R619" s="347">
        <f t="shared" si="167"/>
        <v>3.0803353529466887E-4</v>
      </c>
      <c r="S619" s="347">
        <f>SUM(R619:$R$952)</f>
        <v>0.12624369897335991</v>
      </c>
      <c r="T619" s="347">
        <f t="shared" si="168"/>
        <v>1.2624369897335991E-4</v>
      </c>
      <c r="U619" s="350">
        <f>SUM(T619:$T$952)*1000</f>
        <v>22.383306530800017</v>
      </c>
      <c r="V619" s="347">
        <f>R619*IF(ABS(A619)&lt;FlexTests!$C$19,0,1)</f>
        <v>3.0803353529466887E-4</v>
      </c>
      <c r="W619" s="347">
        <f>SUM(V619:$V$951)</f>
        <v>8.8154651490793302E-3</v>
      </c>
      <c r="X619" s="347">
        <f t="shared" si="178"/>
        <v>8.8154651490793302E-3</v>
      </c>
      <c r="Y619" s="350">
        <f>SUM($X619:X$951)</f>
        <v>0.12872757729129011</v>
      </c>
      <c r="Z619" s="347"/>
      <c r="AA619" s="347">
        <f t="shared" si="169"/>
        <v>4.161243211869035</v>
      </c>
      <c r="AB619" s="347">
        <f t="shared" si="170"/>
        <v>1.8387567881309654</v>
      </c>
      <c r="AC619" s="347">
        <f t="shared" si="179"/>
        <v>11.489327244112932</v>
      </c>
      <c r="AD619" s="347">
        <f t="shared" si="171"/>
        <v>19.413028406033618</v>
      </c>
      <c r="AE619" s="347">
        <f t="shared" si="172"/>
        <v>8.5781666541285091</v>
      </c>
      <c r="AF619" s="347">
        <f>AD619/'Laminate Schedule'!$E$86/10</f>
        <v>0.12818024577729617</v>
      </c>
      <c r="AG619" s="347">
        <f>AE619/'Laminate Schedule'!$E$90/10</f>
        <v>4.6265244757021547E-2</v>
      </c>
      <c r="AH619" s="347">
        <f t="shared" si="180"/>
        <v>2168.1057126015671</v>
      </c>
      <c r="AK619" s="567">
        <f t="shared" si="181"/>
        <v>1</v>
      </c>
      <c r="AL619" s="567">
        <f t="shared" si="182"/>
        <v>1</v>
      </c>
      <c r="AM619" s="567">
        <f t="shared" si="183"/>
        <v>1</v>
      </c>
      <c r="AN619" s="347">
        <f>IF(SUM(AK619:AM619)=0,0,(AK619*'Laminate Schedule'!$D$83*'Laminate Schedule'!$C$83+AL619*'Laminate Schedule'!$D$84*'Laminate Schedule'!$C$84+AM619*'Laminate Schedule'!$D$85*'Laminate Schedule'!$C$85)/(AK619*'Laminate Schedule'!$D$83+AL619*'Laminate Schedule'!$D$84+AM619*'Laminate Schedule'!$D$85))</f>
        <v>15.145101562499997</v>
      </c>
      <c r="AO619" s="347">
        <f>AK619*'Laminate Schedule'!$L$12+AL619*'Laminate Schedule'!$L$13+AM619*'Laminate Schedule'!$L$14</f>
        <v>0.88</v>
      </c>
    </row>
    <row r="620" spans="1:41" s="244" customFormat="1">
      <c r="A620" s="567">
        <v>-331</v>
      </c>
      <c r="B620" s="347">
        <f>IF(ABS(A620)&lt;$C$17,$C$15,$C$16)*IF(ABS(A620)&lt;OutlineParameters!$C$46/2,1,0)</f>
        <v>6</v>
      </c>
      <c r="C620" s="347">
        <f t="shared" si="173"/>
        <v>6</v>
      </c>
      <c r="D620" s="348">
        <f t="shared" si="164"/>
        <v>6</v>
      </c>
      <c r="E620" s="349">
        <f>FlexTests!$C$16*($C$36-ABS(A620))*IF(ABS(A620)&lt;$C$36,1,0)/1000</f>
        <v>53.8</v>
      </c>
      <c r="F620" s="349">
        <f>IF(NOT(ISNA(I620)),FlexTests!$C$17*(A621-A620)*I620/1000000*($C$36+A620)/1000*IF(ABS(A620)&lt;$C$31/2-FlexTests!$C$18,0,1),0)</f>
        <v>0</v>
      </c>
      <c r="G620" s="349">
        <f>SUM(F$52:$F619)</f>
        <v>0</v>
      </c>
      <c r="H620" s="348">
        <f>CHOOSE(FlexTests!$C$15,E620,G620)</f>
        <v>53.8</v>
      </c>
      <c r="I620" s="347">
        <f>IF(ISNA(OutlineParameters!T683*2),OutlineParameters!S683*2,OutlineParameters!T683*2)</f>
        <v>361.6081837367754</v>
      </c>
      <c r="J620" s="347">
        <f>IF(ISNA(RockerConcaveParameters!O679),RockerConcaveParameters!N679,RockerConcaveParameters!O679)</f>
        <v>3.4973583865479316</v>
      </c>
      <c r="K620" s="347">
        <f t="shared" si="174"/>
        <v>10.479748555615867</v>
      </c>
      <c r="L620" s="347">
        <f t="shared" si="175"/>
        <v>86.749227869430044</v>
      </c>
      <c r="M620" s="347">
        <f t="shared" si="176"/>
        <v>0</v>
      </c>
      <c r="N620" s="347">
        <f t="shared" si="165"/>
        <v>3.8333333333333335</v>
      </c>
      <c r="O620" s="347">
        <f t="shared" si="166"/>
        <v>73.297367723295068</v>
      </c>
      <c r="P620" s="350">
        <f t="shared" si="177"/>
        <v>174.35967748167431</v>
      </c>
      <c r="Q620" s="347">
        <f>MIN(IF(H620&gt;0,P620/H620,NA()),FlexTests!$C$20)</f>
        <v>3.2408861985441324</v>
      </c>
      <c r="R620" s="347">
        <f t="shared" si="167"/>
        <v>3.085575792353397E-4</v>
      </c>
      <c r="S620" s="347">
        <f>SUM(R620:$R$952)</f>
        <v>0.12593566543806525</v>
      </c>
      <c r="T620" s="347">
        <f t="shared" si="168"/>
        <v>1.2593566543806525E-4</v>
      </c>
      <c r="U620" s="350">
        <f>SUM(T620:$T$952)*1000</f>
        <v>22.257062831826662</v>
      </c>
      <c r="V620" s="347">
        <f>R620*IF(ABS(A620)&lt;FlexTests!$C$19,0,1)</f>
        <v>3.085575792353397E-4</v>
      </c>
      <c r="W620" s="347">
        <f>SUM(V620:$V$951)</f>
        <v>8.507431613784663E-3</v>
      </c>
      <c r="X620" s="347">
        <f t="shared" si="178"/>
        <v>8.507431613784663E-3</v>
      </c>
      <c r="Y620" s="350">
        <f>SUM($X620:X$951)</f>
        <v>0.11991211214221077</v>
      </c>
      <c r="Z620" s="347"/>
      <c r="AA620" s="347">
        <f t="shared" si="169"/>
        <v>4.1657861288493105</v>
      </c>
      <c r="AB620" s="347">
        <f t="shared" si="170"/>
        <v>1.8342138711506895</v>
      </c>
      <c r="AC620" s="347">
        <f t="shared" si="179"/>
        <v>11.512611966458996</v>
      </c>
      <c r="AD620" s="347">
        <f t="shared" si="171"/>
        <v>19.467284607962569</v>
      </c>
      <c r="AE620" s="347">
        <f t="shared" si="172"/>
        <v>8.5715306444275932</v>
      </c>
      <c r="AF620" s="347">
        <f>AD620/'Laminate Schedule'!$E$86/10</f>
        <v>0.12853848835299003</v>
      </c>
      <c r="AG620" s="347">
        <f>AE620/'Laminate Schedule'!$E$90/10</f>
        <v>4.6229454287402369E-2</v>
      </c>
      <c r="AH620" s="347">
        <f t="shared" si="180"/>
        <v>2169.6491024206525</v>
      </c>
      <c r="AK620" s="567">
        <f t="shared" si="181"/>
        <v>1</v>
      </c>
      <c r="AL620" s="567">
        <f t="shared" si="182"/>
        <v>1</v>
      </c>
      <c r="AM620" s="567">
        <f t="shared" si="183"/>
        <v>1</v>
      </c>
      <c r="AN620" s="347">
        <f>IF(SUM(AK620:AM620)=0,0,(AK620*'Laminate Schedule'!$D$83*'Laminate Schedule'!$C$83+AL620*'Laminate Schedule'!$D$84*'Laminate Schedule'!$C$84+AM620*'Laminate Schedule'!$D$85*'Laminate Schedule'!$C$85)/(AK620*'Laminate Schedule'!$D$83+AL620*'Laminate Schedule'!$D$84+AM620*'Laminate Schedule'!$D$85))</f>
        <v>15.145101562499997</v>
      </c>
      <c r="AO620" s="347">
        <f>AK620*'Laminate Schedule'!$L$12+AL620*'Laminate Schedule'!$L$13+AM620*'Laminate Schedule'!$L$14</f>
        <v>0.88</v>
      </c>
    </row>
    <row r="621" spans="1:41" s="244" customFormat="1">
      <c r="A621" s="567">
        <v>-330</v>
      </c>
      <c r="B621" s="347">
        <f>IF(ABS(A621)&lt;$C$17,$C$15,$C$16)*IF(ABS(A621)&lt;OutlineParameters!$C$46/2,1,0)</f>
        <v>6</v>
      </c>
      <c r="C621" s="347">
        <f t="shared" si="173"/>
        <v>6</v>
      </c>
      <c r="D621" s="348">
        <f t="shared" si="164"/>
        <v>6</v>
      </c>
      <c r="E621" s="349">
        <f>FlexTests!$C$16*($C$36-ABS(A621))*IF(ABS(A621)&lt;$C$36,1,0)/1000</f>
        <v>54</v>
      </c>
      <c r="F621" s="349">
        <f>IF(NOT(ISNA(I621)),FlexTests!$C$17*(A622-A621)*I621/1000000*($C$36+A621)/1000*IF(ABS(A621)&lt;$C$31/2-FlexTests!$C$18,0,1),0)</f>
        <v>0</v>
      </c>
      <c r="G621" s="349">
        <f>SUM(F$52:$F620)</f>
        <v>0</v>
      </c>
      <c r="H621" s="348">
        <f>CHOOSE(FlexTests!$C$15,E621,G621)</f>
        <v>54</v>
      </c>
      <c r="I621" s="347">
        <f>IF(ISNA(OutlineParameters!T684*2),OutlineParameters!S684*2,OutlineParameters!T684*2)</f>
        <v>361.86412451757002</v>
      </c>
      <c r="J621" s="347">
        <f>IF(ISNA(RockerConcaveParameters!O680),RockerConcaveParameters!N680,RockerConcaveParameters!O680)</f>
        <v>3.5109623434603718</v>
      </c>
      <c r="K621" s="347">
        <f t="shared" si="174"/>
        <v>10.568910187511044</v>
      </c>
      <c r="L621" s="347">
        <f t="shared" si="175"/>
        <v>86.810627655476907</v>
      </c>
      <c r="M621" s="347">
        <f t="shared" si="176"/>
        <v>0</v>
      </c>
      <c r="N621" s="347">
        <f t="shared" si="165"/>
        <v>3.8333333333333335</v>
      </c>
      <c r="O621" s="347">
        <f t="shared" si="166"/>
        <v>73.499663550955958</v>
      </c>
      <c r="P621" s="350">
        <f t="shared" si="177"/>
        <v>174.71253472727724</v>
      </c>
      <c r="Q621" s="347">
        <f>MIN(IF(H621&gt;0,P621/H621,NA()),FlexTests!$C$20)</f>
        <v>3.2354173097643932</v>
      </c>
      <c r="R621" s="347">
        <f t="shared" si="167"/>
        <v>3.0907914011031276E-4</v>
      </c>
      <c r="S621" s="347">
        <f>SUM(R621:$R$952)</f>
        <v>0.12562710785882991</v>
      </c>
      <c r="T621" s="347">
        <f t="shared" si="168"/>
        <v>1.2562710785882992E-4</v>
      </c>
      <c r="U621" s="350">
        <f>SUM(T621:$T$952)*1000</f>
        <v>22.131127166388595</v>
      </c>
      <c r="V621" s="347">
        <f>R621*IF(ABS(A621)&lt;FlexTests!$C$19,0,1)</f>
        <v>3.0907914011031276E-4</v>
      </c>
      <c r="W621" s="347">
        <f>SUM(V621:$V$951)</f>
        <v>8.1988740345493236E-3</v>
      </c>
      <c r="X621" s="347">
        <f t="shared" si="178"/>
        <v>8.1988740345493236E-3</v>
      </c>
      <c r="Y621" s="350">
        <f>SUM($X621:X$951)</f>
        <v>0.11140468052842611</v>
      </c>
      <c r="Z621" s="347"/>
      <c r="AA621" s="347">
        <f t="shared" si="169"/>
        <v>4.1703207811534568</v>
      </c>
      <c r="AB621" s="347">
        <f t="shared" si="170"/>
        <v>1.8296792188465427</v>
      </c>
      <c r="AC621" s="347">
        <f t="shared" si="179"/>
        <v>11.53591040682579</v>
      </c>
      <c r="AD621" s="347">
        <f t="shared" si="171"/>
        <v>19.521417403609302</v>
      </c>
      <c r="AE621" s="347">
        <f t="shared" si="172"/>
        <v>8.564792403315808</v>
      </c>
      <c r="AF621" s="347">
        <f>AD621/'Laminate Schedule'!$E$86/10</f>
        <v>0.1288959161023078</v>
      </c>
      <c r="AG621" s="347">
        <f>AE621/'Laminate Schedule'!$E$90/10</f>
        <v>4.6193112445743402E-2</v>
      </c>
      <c r="AH621" s="347">
        <f t="shared" si="180"/>
        <v>2171.1847471054202</v>
      </c>
      <c r="AK621" s="567">
        <f t="shared" si="181"/>
        <v>1</v>
      </c>
      <c r="AL621" s="567">
        <f t="shared" si="182"/>
        <v>1</v>
      </c>
      <c r="AM621" s="567">
        <f t="shared" si="183"/>
        <v>1</v>
      </c>
      <c r="AN621" s="347">
        <f>IF(SUM(AK621:AM621)=0,0,(AK621*'Laminate Schedule'!$D$83*'Laminate Schedule'!$C$83+AL621*'Laminate Schedule'!$D$84*'Laminate Schedule'!$C$84+AM621*'Laminate Schedule'!$D$85*'Laminate Schedule'!$C$85)/(AK621*'Laminate Schedule'!$D$83+AL621*'Laminate Schedule'!$D$84+AM621*'Laminate Schedule'!$D$85))</f>
        <v>15.145101562499997</v>
      </c>
      <c r="AO621" s="347">
        <f>AK621*'Laminate Schedule'!$L$12+AL621*'Laminate Schedule'!$L$13+AM621*'Laminate Schedule'!$L$14</f>
        <v>0.88</v>
      </c>
    </row>
    <row r="622" spans="1:41" s="244" customFormat="1">
      <c r="A622" s="567">
        <v>-329</v>
      </c>
      <c r="B622" s="347">
        <f>IF(ABS(A622)&lt;$C$17,$C$15,$C$16)*IF(ABS(A622)&lt;OutlineParameters!$C$46/2,1,0)</f>
        <v>6</v>
      </c>
      <c r="C622" s="347">
        <f t="shared" si="173"/>
        <v>6</v>
      </c>
      <c r="D622" s="348">
        <f t="shared" si="164"/>
        <v>6</v>
      </c>
      <c r="E622" s="349">
        <f>FlexTests!$C$16*($C$36-ABS(A622))*IF(ABS(A622)&lt;$C$36,1,0)/1000</f>
        <v>54.2</v>
      </c>
      <c r="F622" s="349">
        <f>IF(NOT(ISNA(I622)),FlexTests!$C$17*(A623-A622)*I622/1000000*($C$36+A622)/1000*IF(ABS(A622)&lt;$C$31/2-FlexTests!$C$18,0,1),0)</f>
        <v>0</v>
      </c>
      <c r="G622" s="349">
        <f>SUM(F$52:$F621)</f>
        <v>0</v>
      </c>
      <c r="H622" s="348">
        <f>CHOOSE(FlexTests!$C$15,E622,G622)</f>
        <v>54.2</v>
      </c>
      <c r="I622" s="347">
        <f>IF(ISNA(OutlineParameters!T685*2),OutlineParameters!S685*2,OutlineParameters!T685*2)</f>
        <v>362.11875112439594</v>
      </c>
      <c r="J622" s="347">
        <f>IF(ISNA(RockerConcaveParameters!O681),RockerConcaveParameters!N681,RockerConcaveParameters!O681)</f>
        <v>3.524540787948748</v>
      </c>
      <c r="K622" s="347">
        <f t="shared" si="174"/>
        <v>10.658312044497649</v>
      </c>
      <c r="L622" s="347">
        <f t="shared" si="175"/>
        <v>86.871712173279846</v>
      </c>
      <c r="M622" s="347">
        <f t="shared" si="176"/>
        <v>0</v>
      </c>
      <c r="N622" s="347">
        <f t="shared" si="165"/>
        <v>3.8333333333333335</v>
      </c>
      <c r="O622" s="347">
        <f t="shared" si="166"/>
        <v>73.702212468971638</v>
      </c>
      <c r="P622" s="350">
        <f t="shared" si="177"/>
        <v>175.06557002008248</v>
      </c>
      <c r="Q622" s="347">
        <f>MIN(IF(H622&gt;0,P622/H622,NA()),FlexTests!$C$20)</f>
        <v>3.2299920667911892</v>
      </c>
      <c r="R622" s="347">
        <f t="shared" si="167"/>
        <v>3.0959828362471558E-4</v>
      </c>
      <c r="S622" s="347">
        <f>SUM(R622:$R$952)</f>
        <v>0.12531802871871958</v>
      </c>
      <c r="T622" s="347">
        <f t="shared" si="168"/>
        <v>1.2531802871871959E-4</v>
      </c>
      <c r="U622" s="350">
        <f>SUM(T622:$T$952)*1000</f>
        <v>22.005500058529758</v>
      </c>
      <c r="V622" s="347">
        <f>R622*IF(ABS(A622)&lt;FlexTests!$C$19,0,1)</f>
        <v>3.0959828362471558E-4</v>
      </c>
      <c r="W622" s="347">
        <f>SUM(V622:$V$951)</f>
        <v>7.889794894439011E-3</v>
      </c>
      <c r="X622" s="347">
        <f t="shared" si="178"/>
        <v>7.889794894439011E-3</v>
      </c>
      <c r="Y622" s="350">
        <f>SUM($X622:X$951)</f>
        <v>0.1032058064938768</v>
      </c>
      <c r="Z622" s="347"/>
      <c r="AA622" s="347">
        <f t="shared" si="169"/>
        <v>4.1748469293162493</v>
      </c>
      <c r="AB622" s="347">
        <f t="shared" si="170"/>
        <v>1.8251530706837507</v>
      </c>
      <c r="AC622" s="347">
        <f t="shared" si="179"/>
        <v>11.559220603284251</v>
      </c>
      <c r="AD622" s="347">
        <f t="shared" si="171"/>
        <v>19.575429117137027</v>
      </c>
      <c r="AE622" s="347">
        <f t="shared" si="172"/>
        <v>8.5579555772949636</v>
      </c>
      <c r="AF622" s="347">
        <f>AD622/'Laminate Schedule'!$E$86/10</f>
        <v>0.12925254437122252</v>
      </c>
      <c r="AG622" s="347">
        <f>AE622/'Laminate Schedule'!$E$90/10</f>
        <v>4.6156238898985791E-2</v>
      </c>
      <c r="AH622" s="347">
        <f t="shared" si="180"/>
        <v>2172.7125067463758</v>
      </c>
      <c r="AK622" s="567">
        <f t="shared" si="181"/>
        <v>1</v>
      </c>
      <c r="AL622" s="567">
        <f t="shared" si="182"/>
        <v>1</v>
      </c>
      <c r="AM622" s="567">
        <f t="shared" si="183"/>
        <v>1</v>
      </c>
      <c r="AN622" s="347">
        <f>IF(SUM(AK622:AM622)=0,0,(AK622*'Laminate Schedule'!$D$83*'Laminate Schedule'!$C$83+AL622*'Laminate Schedule'!$D$84*'Laminate Schedule'!$C$84+AM622*'Laminate Schedule'!$D$85*'Laminate Schedule'!$C$85)/(AK622*'Laminate Schedule'!$D$83+AL622*'Laminate Schedule'!$D$84+AM622*'Laminate Schedule'!$D$85))</f>
        <v>15.145101562499997</v>
      </c>
      <c r="AO622" s="347">
        <f>AK622*'Laminate Schedule'!$L$12+AL622*'Laminate Schedule'!$L$13+AM622*'Laminate Schedule'!$L$14</f>
        <v>0.88</v>
      </c>
    </row>
    <row r="623" spans="1:41" s="244" customFormat="1">
      <c r="A623" s="567">
        <v>-328</v>
      </c>
      <c r="B623" s="347">
        <f>IF(ABS(A623)&lt;$C$17,$C$15,$C$16)*IF(ABS(A623)&lt;OutlineParameters!$C$46/2,1,0)</f>
        <v>6</v>
      </c>
      <c r="C623" s="347">
        <f t="shared" si="173"/>
        <v>6</v>
      </c>
      <c r="D623" s="348">
        <f t="shared" si="164"/>
        <v>6</v>
      </c>
      <c r="E623" s="349">
        <f>FlexTests!$C$16*($C$36-ABS(A623))*IF(ABS(A623)&lt;$C$36,1,0)/1000</f>
        <v>54.4</v>
      </c>
      <c r="F623" s="349">
        <f>IF(NOT(ISNA(I623)),FlexTests!$C$17*(A624-A623)*I623/1000000*($C$36+A623)/1000*IF(ABS(A623)&lt;$C$31/2-FlexTests!$C$18,0,1),0)</f>
        <v>0</v>
      </c>
      <c r="G623" s="349">
        <f>SUM(F$52:$F622)</f>
        <v>0</v>
      </c>
      <c r="H623" s="348">
        <f>CHOOSE(FlexTests!$C$15,E623,G623)</f>
        <v>54.4</v>
      </c>
      <c r="I623" s="347">
        <f>IF(ISNA(OutlineParameters!T686*2),OutlineParameters!S686*2,OutlineParameters!T686*2)</f>
        <v>362.37208592772936</v>
      </c>
      <c r="J623" s="347">
        <f>IF(ISNA(RockerConcaveParameters!O682),RockerConcaveParameters!N682,RockerConcaveParameters!O682)</f>
        <v>3.5380938175791474</v>
      </c>
      <c r="K623" s="347">
        <f t="shared" si="174"/>
        <v>10.747953050290304</v>
      </c>
      <c r="L623" s="347">
        <f t="shared" si="175"/>
        <v>86.932486789480535</v>
      </c>
      <c r="M623" s="347">
        <f t="shared" si="176"/>
        <v>0</v>
      </c>
      <c r="N623" s="347">
        <f t="shared" si="165"/>
        <v>3.8333333333333335</v>
      </c>
      <c r="O623" s="347">
        <f t="shared" si="166"/>
        <v>73.905015689484969</v>
      </c>
      <c r="P623" s="350">
        <f t="shared" si="177"/>
        <v>175.41878886258914</v>
      </c>
      <c r="Q623" s="347">
        <f>MIN(IF(H623&gt;0,P623/H623,NA()),FlexTests!$C$20)</f>
        <v>3.22461008938583</v>
      </c>
      <c r="R623" s="347">
        <f t="shared" si="167"/>
        <v>3.1011501306518063E-4</v>
      </c>
      <c r="S623" s="347">
        <f>SUM(R623:$R$952)</f>
        <v>0.12500843043509488</v>
      </c>
      <c r="T623" s="347">
        <f t="shared" si="168"/>
        <v>1.2500843043509487E-4</v>
      </c>
      <c r="U623" s="350">
        <f>SUM(T623:$T$952)*1000</f>
        <v>21.880182029811039</v>
      </c>
      <c r="V623" s="347">
        <f>R623*IF(ABS(A623)&lt;FlexTests!$C$19,0,1)</f>
        <v>3.1011501306518063E-4</v>
      </c>
      <c r="W623" s="347">
        <f>SUM(V623:$V$951)</f>
        <v>7.5801966108142958E-3</v>
      </c>
      <c r="X623" s="347">
        <f t="shared" si="178"/>
        <v>7.5801966108142958E-3</v>
      </c>
      <c r="Y623" s="350">
        <f>SUM($X623:X$951)</f>
        <v>9.5316011599437769E-2</v>
      </c>
      <c r="Z623" s="347"/>
      <c r="AA623" s="347">
        <f t="shared" si="169"/>
        <v>4.1793646058597158</v>
      </c>
      <c r="AB623" s="347">
        <f t="shared" si="170"/>
        <v>1.8206353941402842</v>
      </c>
      <c r="AC623" s="347">
        <f t="shared" si="179"/>
        <v>11.582542919153116</v>
      </c>
      <c r="AD623" s="347">
        <f t="shared" si="171"/>
        <v>19.629319411612617</v>
      </c>
      <c r="AE623" s="347">
        <f t="shared" si="172"/>
        <v>8.5510208019564313</v>
      </c>
      <c r="AF623" s="347">
        <f>AD623/'Laminate Schedule'!$E$86/10</f>
        <v>0.12960837093503394</v>
      </c>
      <c r="AG623" s="347">
        <f>AE623/'Laminate Schedule'!$E$90/10</f>
        <v>4.6118837075110324E-2</v>
      </c>
      <c r="AH623" s="347">
        <f t="shared" si="180"/>
        <v>2174.2325155663762</v>
      </c>
      <c r="AK623" s="567">
        <f t="shared" si="181"/>
        <v>1</v>
      </c>
      <c r="AL623" s="567">
        <f t="shared" si="182"/>
        <v>1</v>
      </c>
      <c r="AM623" s="567">
        <f t="shared" si="183"/>
        <v>1</v>
      </c>
      <c r="AN623" s="347">
        <f>IF(SUM(AK623:AM623)=0,0,(AK623*'Laminate Schedule'!$D$83*'Laminate Schedule'!$C$83+AL623*'Laminate Schedule'!$D$84*'Laminate Schedule'!$C$84+AM623*'Laminate Schedule'!$D$85*'Laminate Schedule'!$C$85)/(AK623*'Laminate Schedule'!$D$83+AL623*'Laminate Schedule'!$D$84+AM623*'Laminate Schedule'!$D$85))</f>
        <v>15.145101562499997</v>
      </c>
      <c r="AO623" s="347">
        <f>AK623*'Laminate Schedule'!$L$12+AL623*'Laminate Schedule'!$L$13+AM623*'Laminate Schedule'!$L$14</f>
        <v>0.88</v>
      </c>
    </row>
    <row r="624" spans="1:41" s="244" customFormat="1">
      <c r="A624" s="567">
        <v>-327</v>
      </c>
      <c r="B624" s="347">
        <f>IF(ABS(A624)&lt;$C$17,$C$15,$C$16)*IF(ABS(A624)&lt;OutlineParameters!$C$46/2,1,0)</f>
        <v>6</v>
      </c>
      <c r="C624" s="347">
        <f t="shared" si="173"/>
        <v>6</v>
      </c>
      <c r="D624" s="348">
        <f t="shared" si="164"/>
        <v>6</v>
      </c>
      <c r="E624" s="349">
        <f>FlexTests!$C$16*($C$36-ABS(A624))*IF(ABS(A624)&lt;$C$36,1,0)/1000</f>
        <v>54.6</v>
      </c>
      <c r="F624" s="349">
        <f>IF(NOT(ISNA(I624)),FlexTests!$C$17*(A625-A624)*I624/1000000*($C$36+A624)/1000*IF(ABS(A624)&lt;$C$31/2-FlexTests!$C$18,0,1),0)</f>
        <v>0</v>
      </c>
      <c r="G624" s="349">
        <f>SUM(F$52:$F623)</f>
        <v>0</v>
      </c>
      <c r="H624" s="348">
        <f>CHOOSE(FlexTests!$C$15,E624,G624)</f>
        <v>54.6</v>
      </c>
      <c r="I624" s="347">
        <f>IF(ISNA(OutlineParameters!T687*2),OutlineParameters!S687*2,OutlineParameters!T687*2)</f>
        <v>362.62413369092377</v>
      </c>
      <c r="J624" s="347">
        <f>IF(ISNA(RockerConcaveParameters!O683),RockerConcaveParameters!N683,RockerConcaveParameters!O683)</f>
        <v>3.5516212186086218</v>
      </c>
      <c r="K624" s="347">
        <f t="shared" si="174"/>
        <v>10.837829728336965</v>
      </c>
      <c r="L624" s="347">
        <f t="shared" si="175"/>
        <v>86.99295264679985</v>
      </c>
      <c r="M624" s="347">
        <f t="shared" si="176"/>
        <v>0</v>
      </c>
      <c r="N624" s="347">
        <f t="shared" si="165"/>
        <v>3.8333333333333335</v>
      </c>
      <c r="O624" s="347">
        <f t="shared" si="166"/>
        <v>74.108067454425296</v>
      </c>
      <c r="P624" s="350">
        <f t="shared" si="177"/>
        <v>175.77218316289543</v>
      </c>
      <c r="Q624" s="347">
        <f>MIN(IF(H624&gt;0,P624/H624,NA()),FlexTests!$C$20)</f>
        <v>3.2192707538991838</v>
      </c>
      <c r="R624" s="347">
        <f t="shared" si="167"/>
        <v>3.1062935566658975E-4</v>
      </c>
      <c r="S624" s="347">
        <f>SUM(R624:$R$952)</f>
        <v>0.12469831542202969</v>
      </c>
      <c r="T624" s="347">
        <f t="shared" si="168"/>
        <v>1.2469831542202969E-4</v>
      </c>
      <c r="U624" s="350">
        <f>SUM(T624:$T$952)*1000</f>
        <v>21.755173599375944</v>
      </c>
      <c r="V624" s="347">
        <f>R624*IF(ABS(A624)&lt;FlexTests!$C$19,0,1)</f>
        <v>3.1062935566658975E-4</v>
      </c>
      <c r="W624" s="347">
        <f>SUM(V624:$V$951)</f>
        <v>7.2700815977491144E-3</v>
      </c>
      <c r="X624" s="347">
        <f t="shared" si="178"/>
        <v>7.2700815977491144E-3</v>
      </c>
      <c r="Y624" s="350">
        <f>SUM($X624:X$951)</f>
        <v>8.7735814988623498E-2</v>
      </c>
      <c r="Z624" s="347"/>
      <c r="AA624" s="347">
        <f t="shared" si="169"/>
        <v>4.1838737395362067</v>
      </c>
      <c r="AB624" s="347">
        <f t="shared" si="170"/>
        <v>1.8161262604637929</v>
      </c>
      <c r="AC624" s="347">
        <f t="shared" si="179"/>
        <v>11.605876820140701</v>
      </c>
      <c r="AD624" s="347">
        <f t="shared" si="171"/>
        <v>19.68308898318184</v>
      </c>
      <c r="AE624" s="347">
        <f t="shared" si="172"/>
        <v>8.5439898560047745</v>
      </c>
      <c r="AF624" s="347">
        <f>AD624/'Laminate Schedule'!$E$86/10</f>
        <v>0.12996340039024973</v>
      </c>
      <c r="AG624" s="347">
        <f>AE624/'Laminate Schedule'!$E$90/10</f>
        <v>4.6080916567332562E-2</v>
      </c>
      <c r="AH624" s="347">
        <f t="shared" si="180"/>
        <v>2175.7448021455425</v>
      </c>
      <c r="AK624" s="567">
        <f t="shared" si="181"/>
        <v>1</v>
      </c>
      <c r="AL624" s="567">
        <f t="shared" si="182"/>
        <v>1</v>
      </c>
      <c r="AM624" s="567">
        <f t="shared" si="183"/>
        <v>1</v>
      </c>
      <c r="AN624" s="347">
        <f>IF(SUM(AK624:AM624)=0,0,(AK624*'Laminate Schedule'!$D$83*'Laminate Schedule'!$C$83+AL624*'Laminate Schedule'!$D$84*'Laminate Schedule'!$C$84+AM624*'Laminate Schedule'!$D$85*'Laminate Schedule'!$C$85)/(AK624*'Laminate Schedule'!$D$83+AL624*'Laminate Schedule'!$D$84+AM624*'Laminate Schedule'!$D$85))</f>
        <v>15.145101562499997</v>
      </c>
      <c r="AO624" s="347">
        <f>AK624*'Laminate Schedule'!$L$12+AL624*'Laminate Schedule'!$L$13+AM624*'Laminate Schedule'!$L$14</f>
        <v>0.88</v>
      </c>
    </row>
    <row r="625" spans="1:41" s="244" customFormat="1">
      <c r="A625" s="567">
        <v>-326</v>
      </c>
      <c r="B625" s="347">
        <f>IF(ABS(A625)&lt;$C$17,$C$15,$C$16)*IF(ABS(A625)&lt;OutlineParameters!$C$46/2,1,0)</f>
        <v>6</v>
      </c>
      <c r="C625" s="347">
        <f t="shared" si="173"/>
        <v>6</v>
      </c>
      <c r="D625" s="348">
        <f t="shared" si="164"/>
        <v>6</v>
      </c>
      <c r="E625" s="349">
        <f>FlexTests!$C$16*($C$36-ABS(A625))*IF(ABS(A625)&lt;$C$36,1,0)/1000</f>
        <v>54.8</v>
      </c>
      <c r="F625" s="349">
        <f>IF(NOT(ISNA(I625)),FlexTests!$C$17*(A626-A625)*I625/1000000*($C$36+A625)/1000*IF(ABS(A625)&lt;$C$31/2-FlexTests!$C$18,0,1),0)</f>
        <v>0</v>
      </c>
      <c r="G625" s="349">
        <f>SUM(F$52:$F624)</f>
        <v>0</v>
      </c>
      <c r="H625" s="348">
        <f>CHOOSE(FlexTests!$C$15,E625,G625)</f>
        <v>54.8</v>
      </c>
      <c r="I625" s="347">
        <f>IF(ISNA(OutlineParameters!T688*2),OutlineParameters!S688*2,OutlineParameters!T688*2)</f>
        <v>362.87490227979998</v>
      </c>
      <c r="J625" s="347">
        <f>IF(ISNA(RockerConcaveParameters!O684),RockerConcaveParameters!N684,RockerConcaveParameters!O684)</f>
        <v>3.5651228352155546</v>
      </c>
      <c r="K625" s="347">
        <f t="shared" si="174"/>
        <v>10.927939026431909</v>
      </c>
      <c r="L625" s="347">
        <f t="shared" si="175"/>
        <v>87.053111632235755</v>
      </c>
      <c r="M625" s="347">
        <f t="shared" si="176"/>
        <v>0</v>
      </c>
      <c r="N625" s="347">
        <f t="shared" si="165"/>
        <v>3.8333333333333335</v>
      </c>
      <c r="O625" s="347">
        <f t="shared" si="166"/>
        <v>74.311363236785738</v>
      </c>
      <c r="P625" s="350">
        <f t="shared" si="177"/>
        <v>176.12574722878674</v>
      </c>
      <c r="Q625" s="347">
        <f>MIN(IF(H625&gt;0,P625/H625,NA()),FlexTests!$C$20)</f>
        <v>3.2139734895764005</v>
      </c>
      <c r="R625" s="347">
        <f t="shared" si="167"/>
        <v>3.1114133431505044E-4</v>
      </c>
      <c r="S625" s="347">
        <f>SUM(R625:$R$952)</f>
        <v>0.12438768606636309</v>
      </c>
      <c r="T625" s="347">
        <f t="shared" si="168"/>
        <v>1.2438768606636309E-4</v>
      </c>
      <c r="U625" s="350">
        <f>SUM(T625:$T$952)*1000</f>
        <v>21.630475283953917</v>
      </c>
      <c r="V625" s="347">
        <f>R625*IF(ABS(A625)&lt;FlexTests!$C$19,0,1)</f>
        <v>3.1114133431505044E-4</v>
      </c>
      <c r="W625" s="347">
        <f>SUM(V625:$V$951)</f>
        <v>6.9594522420825247E-3</v>
      </c>
      <c r="X625" s="347">
        <f t="shared" si="178"/>
        <v>6.9594522420825247E-3</v>
      </c>
      <c r="Y625" s="350">
        <f>SUM($X625:X$951)</f>
        <v>8.0465733390874372E-2</v>
      </c>
      <c r="Z625" s="347"/>
      <c r="AA625" s="347">
        <f t="shared" si="169"/>
        <v>4.1883742784051847</v>
      </c>
      <c r="AB625" s="347">
        <f t="shared" si="170"/>
        <v>1.8116257215948153</v>
      </c>
      <c r="AC625" s="347">
        <f t="shared" si="179"/>
        <v>11.629221930401748</v>
      </c>
      <c r="AD625" s="347">
        <f t="shared" si="171"/>
        <v>19.736738350187707</v>
      </c>
      <c r="AE625" s="347">
        <f t="shared" si="172"/>
        <v>8.5368643007715139</v>
      </c>
      <c r="AF625" s="347">
        <f>AD625/'Laminate Schedule'!$E$86/10</f>
        <v>0.13031763615938255</v>
      </c>
      <c r="AG625" s="347">
        <f>AE625/'Laminate Schedule'!$E$90/10</f>
        <v>4.6042485796494392E-2</v>
      </c>
      <c r="AH625" s="347">
        <f t="shared" si="180"/>
        <v>2177.2494136788</v>
      </c>
      <c r="AK625" s="567">
        <f t="shared" si="181"/>
        <v>1</v>
      </c>
      <c r="AL625" s="567">
        <f t="shared" si="182"/>
        <v>1</v>
      </c>
      <c r="AM625" s="567">
        <f t="shared" si="183"/>
        <v>1</v>
      </c>
      <c r="AN625" s="347">
        <f>IF(SUM(AK625:AM625)=0,0,(AK625*'Laminate Schedule'!$D$83*'Laminate Schedule'!$C$83+AL625*'Laminate Schedule'!$D$84*'Laminate Schedule'!$C$84+AM625*'Laminate Schedule'!$D$85*'Laminate Schedule'!$C$85)/(AK625*'Laminate Schedule'!$D$83+AL625*'Laminate Schedule'!$D$84+AM625*'Laminate Schedule'!$D$85))</f>
        <v>15.145101562499997</v>
      </c>
      <c r="AO625" s="347">
        <f>AK625*'Laminate Schedule'!$L$12+AL625*'Laminate Schedule'!$L$13+AM625*'Laminate Schedule'!$L$14</f>
        <v>0.88</v>
      </c>
    </row>
    <row r="626" spans="1:41" s="244" customFormat="1">
      <c r="A626" s="567">
        <v>-325</v>
      </c>
      <c r="B626" s="347">
        <f>IF(ABS(A626)&lt;$C$17,$C$15,$C$16)*IF(ABS(A626)&lt;OutlineParameters!$C$46/2,1,0)</f>
        <v>6</v>
      </c>
      <c r="C626" s="347">
        <f t="shared" si="173"/>
        <v>6</v>
      </c>
      <c r="D626" s="348">
        <f t="shared" si="164"/>
        <v>6</v>
      </c>
      <c r="E626" s="349">
        <f>FlexTests!$C$16*($C$36-ABS(A626))*IF(ABS(A626)&lt;$C$36,1,0)/1000</f>
        <v>55</v>
      </c>
      <c r="F626" s="349">
        <f>IF(NOT(ISNA(I626)),FlexTests!$C$17*(A627-A626)*I626/1000000*($C$36+A626)/1000*IF(ABS(A626)&lt;$C$31/2-FlexTests!$C$18,0,1),0)</f>
        <v>0</v>
      </c>
      <c r="G626" s="349">
        <f>SUM(F$52:$F625)</f>
        <v>0</v>
      </c>
      <c r="H626" s="348">
        <f>CHOOSE(FlexTests!$C$15,E626,G626)</f>
        <v>55</v>
      </c>
      <c r="I626" s="347">
        <f>IF(ISNA(OutlineParameters!T689*2),OutlineParameters!S689*2,OutlineParameters!T689*2)</f>
        <v>363.12439654428499</v>
      </c>
      <c r="J626" s="347">
        <f>IF(ISNA(RockerConcaveParameters!O685),RockerConcaveParameters!N685,RockerConcaveParameters!O685)</f>
        <v>3.5785984594950104</v>
      </c>
      <c r="K626" s="347">
        <f t="shared" si="174"/>
        <v>11.018277465313766</v>
      </c>
      <c r="L626" s="347">
        <f t="shared" si="175"/>
        <v>87.112964909277963</v>
      </c>
      <c r="M626" s="347">
        <f t="shared" si="176"/>
        <v>0</v>
      </c>
      <c r="N626" s="347">
        <f t="shared" si="165"/>
        <v>3.8333333333333335</v>
      </c>
      <c r="O626" s="347">
        <f t="shared" si="166"/>
        <v>74.514897286500755</v>
      </c>
      <c r="P626" s="350">
        <f t="shared" si="177"/>
        <v>176.47947299442581</v>
      </c>
      <c r="Q626" s="347">
        <f>MIN(IF(H626&gt;0,P626/H626,NA()),FlexTests!$C$20)</f>
        <v>3.2087176908077417</v>
      </c>
      <c r="R626" s="347">
        <f t="shared" si="167"/>
        <v>3.1165097598482287E-4</v>
      </c>
      <c r="S626" s="347">
        <f>SUM(R626:$R$952)</f>
        <v>0.12407654473204804</v>
      </c>
      <c r="T626" s="347">
        <f t="shared" si="168"/>
        <v>1.2407654473204805E-4</v>
      </c>
      <c r="U626" s="350">
        <f>SUM(T626:$T$952)*1000</f>
        <v>21.50608759788755</v>
      </c>
      <c r="V626" s="347">
        <f>R626*IF(ABS(A626)&lt;FlexTests!$C$19,0,1)</f>
        <v>3.1165097598482287E-4</v>
      </c>
      <c r="W626" s="347">
        <f>SUM(V626:$V$951)</f>
        <v>6.6483109077674742E-3</v>
      </c>
      <c r="X626" s="347">
        <f t="shared" si="178"/>
        <v>6.6483109077674742E-3</v>
      </c>
      <c r="Y626" s="350">
        <f>SUM($X626:X$951)</f>
        <v>7.350628114879186E-2</v>
      </c>
      <c r="Z626" s="347"/>
      <c r="AA626" s="347">
        <f t="shared" si="169"/>
        <v>4.1928661531650029</v>
      </c>
      <c r="AB626" s="347">
        <f t="shared" si="170"/>
        <v>1.8071338468349967</v>
      </c>
      <c r="AC626" s="347">
        <f t="shared" si="179"/>
        <v>11.652577717365562</v>
      </c>
      <c r="AD626" s="347">
        <f t="shared" si="171"/>
        <v>19.790268215109695</v>
      </c>
      <c r="AE626" s="347">
        <f t="shared" si="172"/>
        <v>8.5296458849446442</v>
      </c>
      <c r="AF626" s="347">
        <f>AD626/'Laminate Schedule'!$E$86/10</f>
        <v>0.13067108288076029</v>
      </c>
      <c r="AG626" s="347">
        <f>AE626/'Laminate Schedule'!$E$90/10</f>
        <v>4.6003554193920854E-2</v>
      </c>
      <c r="AH626" s="347">
        <f t="shared" si="180"/>
        <v>2178.7463792657099</v>
      </c>
      <c r="AK626" s="567">
        <f t="shared" si="181"/>
        <v>1</v>
      </c>
      <c r="AL626" s="567">
        <f t="shared" si="182"/>
        <v>1</v>
      </c>
      <c r="AM626" s="567">
        <f t="shared" si="183"/>
        <v>1</v>
      </c>
      <c r="AN626" s="347">
        <f>IF(SUM(AK626:AM626)=0,0,(AK626*'Laminate Schedule'!$D$83*'Laminate Schedule'!$C$83+AL626*'Laminate Schedule'!$D$84*'Laminate Schedule'!$C$84+AM626*'Laminate Schedule'!$D$85*'Laminate Schedule'!$C$85)/(AK626*'Laminate Schedule'!$D$83+AL626*'Laminate Schedule'!$D$84+AM626*'Laminate Schedule'!$D$85))</f>
        <v>15.145101562499997</v>
      </c>
      <c r="AO626" s="347">
        <f>AK626*'Laminate Schedule'!$L$12+AL626*'Laminate Schedule'!$L$13+AM626*'Laminate Schedule'!$L$14</f>
        <v>0.88</v>
      </c>
    </row>
    <row r="627" spans="1:41" s="244" customFormat="1">
      <c r="A627" s="567">
        <v>-324</v>
      </c>
      <c r="B627" s="347">
        <f>IF(ABS(A627)&lt;$C$17,$C$15,$C$16)*IF(ABS(A627)&lt;OutlineParameters!$C$46/2,1,0)</f>
        <v>6</v>
      </c>
      <c r="C627" s="347">
        <f t="shared" si="173"/>
        <v>6</v>
      </c>
      <c r="D627" s="348">
        <f t="shared" ref="D627:D690" si="184">CHOOSE($C$18,B627,C627)</f>
        <v>6</v>
      </c>
      <c r="E627" s="349">
        <f>FlexTests!$C$16*($C$36-ABS(A627))*IF(ABS(A627)&lt;$C$36,1,0)/1000</f>
        <v>55.2</v>
      </c>
      <c r="F627" s="349">
        <f>IF(NOT(ISNA(I627)),FlexTests!$C$17*(A628-A627)*I627/1000000*($C$36+A627)/1000*IF(ABS(A627)&lt;$C$31/2-FlexTests!$C$18,0,1),0)</f>
        <v>0</v>
      </c>
      <c r="G627" s="349">
        <f>SUM(F$52:$F626)</f>
        <v>0</v>
      </c>
      <c r="H627" s="348">
        <f>CHOOSE(FlexTests!$C$15,E627,G627)</f>
        <v>55.2</v>
      </c>
      <c r="I627" s="347">
        <f>IF(ISNA(OutlineParameters!T690*2),OutlineParameters!S690*2,OutlineParameters!T690*2)</f>
        <v>363.37262426405351</v>
      </c>
      <c r="J627" s="347">
        <f>IF(ISNA(RockerConcaveParameters!O686),RockerConcaveParameters!N686,RockerConcaveParameters!O686)</f>
        <v>3.5920479386742765</v>
      </c>
      <c r="K627" s="347">
        <f t="shared" si="174"/>
        <v>11.108841973175316</v>
      </c>
      <c r="L627" s="347">
        <f t="shared" si="175"/>
        <v>87.172514344258062</v>
      </c>
      <c r="M627" s="347">
        <f t="shared" si="176"/>
        <v>0</v>
      </c>
      <c r="N627" s="347">
        <f t="shared" ref="N627:N690" si="185">$C$25*IF($C$24=2,1,0)*$C$42^3*$C$41/1000/6*IF(ABS(A627)&lt;$C$36,1,0)</f>
        <v>3.8333333333333335</v>
      </c>
      <c r="O627" s="347">
        <f t="shared" ref="O627:O690" si="186">IF(I627&gt;$C$21,($C$21/I627*$C$20+(1-$C$21/I627)*$C$22)*(I627*D627^3/12+4/45*D627*J627^2*I627)/1000,0)</f>
        <v>74.718665028454581</v>
      </c>
      <c r="P627" s="350">
        <f t="shared" si="177"/>
        <v>176.83335467922129</v>
      </c>
      <c r="Q627" s="347">
        <f>MIN(IF(H627&gt;0,P627/H627,NA()),FlexTests!$C$20)</f>
        <v>3.2035028021598055</v>
      </c>
      <c r="R627" s="347">
        <f t="shared" ref="R627:R690" si="187">IF(P627=0,NA(),H627/P627*(A628-A627)/1000)</f>
        <v>3.1215830350633643E-4</v>
      </c>
      <c r="S627" s="347">
        <f>SUM(R627:$R$952)</f>
        <v>0.12376489375606323</v>
      </c>
      <c r="T627" s="347">
        <f t="shared" ref="T627:T690" si="188">S627*(A628-A627)/1000</f>
        <v>1.2376489375606322E-4</v>
      </c>
      <c r="U627" s="350">
        <f>SUM(T627:$T$952)*1000</f>
        <v>21.382011053155505</v>
      </c>
      <c r="V627" s="347">
        <f>R627*IF(ABS(A627)&lt;FlexTests!$C$19,0,1)</f>
        <v>3.1215830350633643E-4</v>
      </c>
      <c r="W627" s="347">
        <f>SUM(V627:$V$951)</f>
        <v>6.3366599317826507E-3</v>
      </c>
      <c r="X627" s="347">
        <f t="shared" si="178"/>
        <v>6.3366599317826507E-3</v>
      </c>
      <c r="Y627" s="350">
        <f>SUM($X627:X$951)</f>
        <v>6.685797024102437E-2</v>
      </c>
      <c r="Z627" s="347"/>
      <c r="AA627" s="347">
        <f t="shared" ref="AA627:AA690" si="189">(D627/2+1/3*J627)*IF(ABS(A627)&lt;$C$36,1,0)</f>
        <v>4.1973493128914257</v>
      </c>
      <c r="AB627" s="347">
        <f t="shared" ref="AB627:AB690" si="190">(D627/2-1/3*J627)*IF(ABS(A627)&lt;$C$36,1,0)</f>
        <v>1.8026506871085746</v>
      </c>
      <c r="AC627" s="347">
        <f t="shared" si="179"/>
        <v>11.675943799351549</v>
      </c>
      <c r="AD627" s="347">
        <f t="shared" ref="AD627:AD690" si="191">IF(ABS(A627)&lt;$C$36,H627/(AC627)*AA627,NA())</f>
        <v>19.843679110931859</v>
      </c>
      <c r="AE627" s="347">
        <f t="shared" ref="AE627:AE690" si="192">IF(ABS(A627)&lt;$C$36,H627/(AC627)*AB627,NA())</f>
        <v>8.5223361501551285</v>
      </c>
      <c r="AF627" s="347">
        <f>AD627/'Laminate Schedule'!$E$86/10</f>
        <v>0.13102374407356743</v>
      </c>
      <c r="AG627" s="347">
        <f>AE627/'Laminate Schedule'!$E$90/10</f>
        <v>4.5964130074201394E-2</v>
      </c>
      <c r="AH627" s="347">
        <f t="shared" si="180"/>
        <v>2180.2357455843212</v>
      </c>
      <c r="AK627" s="567">
        <f t="shared" si="181"/>
        <v>1</v>
      </c>
      <c r="AL627" s="567">
        <f t="shared" si="182"/>
        <v>1</v>
      </c>
      <c r="AM627" s="567">
        <f t="shared" si="183"/>
        <v>1</v>
      </c>
      <c r="AN627" s="347">
        <f>IF(SUM(AK627:AM627)=0,0,(AK627*'Laminate Schedule'!$D$83*'Laminate Schedule'!$C$83+AL627*'Laminate Schedule'!$D$84*'Laminate Schedule'!$C$84+AM627*'Laminate Schedule'!$D$85*'Laminate Schedule'!$C$85)/(AK627*'Laminate Schedule'!$D$83+AL627*'Laminate Schedule'!$D$84+AM627*'Laminate Schedule'!$D$85))</f>
        <v>15.145101562499997</v>
      </c>
      <c r="AO627" s="347">
        <f>AK627*'Laminate Schedule'!$L$12+AL627*'Laminate Schedule'!$L$13+AM627*'Laminate Schedule'!$L$14</f>
        <v>0.88</v>
      </c>
    </row>
    <row r="628" spans="1:41" s="244" customFormat="1">
      <c r="A628" s="567">
        <v>-323</v>
      </c>
      <c r="B628" s="347">
        <f>IF(ABS(A628)&lt;$C$17,$C$15,$C$16)*IF(ABS(A628)&lt;OutlineParameters!$C$46/2,1,0)</f>
        <v>6</v>
      </c>
      <c r="C628" s="347">
        <f t="shared" ref="C628:C691" si="193">$C$16*IF(ABS(A628)=$C$36,1,0)+(C627+$C$35)*IF(ABS(A628)&lt;$C$36,1,0)*IF(ABS(A628)&lt;$C$17,0,1)+$C$15*IF(ABS(A628)&lt;$C$17,1,0)</f>
        <v>6</v>
      </c>
      <c r="D628" s="348">
        <f t="shared" si="184"/>
        <v>6</v>
      </c>
      <c r="E628" s="349">
        <f>FlexTests!$C$16*($C$36-ABS(A628))*IF(ABS(A628)&lt;$C$36,1,0)/1000</f>
        <v>55.4</v>
      </c>
      <c r="F628" s="349">
        <f>IF(NOT(ISNA(I628)),FlexTests!$C$17*(A629-A628)*I628/1000000*($C$36+A628)/1000*IF(ABS(A628)&lt;$C$31/2-FlexTests!$C$18,0,1),0)</f>
        <v>0</v>
      </c>
      <c r="G628" s="349">
        <f>SUM(F$52:$F627)</f>
        <v>0</v>
      </c>
      <c r="H628" s="348">
        <f>CHOOSE(FlexTests!$C$15,E628,G628)</f>
        <v>55.4</v>
      </c>
      <c r="I628" s="347">
        <f>IF(ISNA(OutlineParameters!T691*2),OutlineParameters!S691*2,OutlineParameters!T691*2)</f>
        <v>363.61960563354029</v>
      </c>
      <c r="J628" s="347">
        <f>IF(ISNA(RockerConcaveParameters!O687),RockerConcaveParameters!N687,RockerConcaveParameters!O687)</f>
        <v>3.6054713487786048</v>
      </c>
      <c r="K628" s="347">
        <f t="shared" ref="K628:K691" si="194">0.001*AN628*(4/45*2*J628^2*AO628*I628)</f>
        <v>11.199631267772967</v>
      </c>
      <c r="L628" s="347">
        <f t="shared" ref="L628:L691" si="195">AN628*0.001*I628*AO628*D628^2/2*IF(ABS(A628)&lt;$C$36,1,0)</f>
        <v>87.231764781788854</v>
      </c>
      <c r="M628" s="347">
        <f t="shared" ref="M628:M691" si="196">AN628*2*AO628*D628^3/6/1000*IF($C$24=1,1,0)</f>
        <v>0</v>
      </c>
      <c r="N628" s="347">
        <f t="shared" si="185"/>
        <v>3.8333333333333335</v>
      </c>
      <c r="O628" s="347">
        <f t="shared" si="186"/>
        <v>74.922666981675249</v>
      </c>
      <c r="P628" s="350">
        <f t="shared" ref="P628:P691" si="197">SUM(K628:O628)</f>
        <v>177.18739636457042</v>
      </c>
      <c r="Q628" s="347">
        <f>MIN(IF(H628&gt;0,P628/H628,NA()),FlexTests!$C$20)</f>
        <v>3.1983284542341233</v>
      </c>
      <c r="R628" s="347">
        <f t="shared" si="187"/>
        <v>3.1266332220386718E-4</v>
      </c>
      <c r="S628" s="347">
        <f>SUM(R628:$R$952)</f>
        <v>0.12345273545255689</v>
      </c>
      <c r="T628" s="347">
        <f t="shared" si="188"/>
        <v>1.234527354525569E-4</v>
      </c>
      <c r="U628" s="350">
        <f>SUM(T628:$T$952)*1000</f>
        <v>21.258246159399437</v>
      </c>
      <c r="V628" s="347">
        <f>R628*IF(ABS(A628)&lt;FlexTests!$C$19,0,1)</f>
        <v>3.1266332220386718E-4</v>
      </c>
      <c r="W628" s="347">
        <f>SUM(V628:$V$951)</f>
        <v>6.0245016282763136E-3</v>
      </c>
      <c r="X628" s="347">
        <f t="shared" ref="X628:X691" si="198">W628*(A629-A628)</f>
        <v>6.0245016282763136E-3</v>
      </c>
      <c r="Y628" s="350">
        <f>SUM($X628:X$951)</f>
        <v>6.0521310309241738E-2</v>
      </c>
      <c r="Z628" s="347"/>
      <c r="AA628" s="347">
        <f t="shared" si="189"/>
        <v>4.2018237829262013</v>
      </c>
      <c r="AB628" s="347">
        <f t="shared" si="190"/>
        <v>1.7981762170737985</v>
      </c>
      <c r="AC628" s="347">
        <f t="shared" ref="AC628:AC691" si="199">P628/AN628</f>
        <v>11.699320445846</v>
      </c>
      <c r="AD628" s="347">
        <f t="shared" si="191"/>
        <v>19.896970824212577</v>
      </c>
      <c r="AE628" s="347">
        <f t="shared" si="192"/>
        <v>8.5149357936647903</v>
      </c>
      <c r="AF628" s="347">
        <f>AD628/'Laminate Schedule'!$E$86/10</f>
        <v>0.13137561832849268</v>
      </c>
      <c r="AG628" s="347">
        <f>AE628/'Laminate Schedule'!$E$90/10</f>
        <v>4.5924217197928476E-2</v>
      </c>
      <c r="AH628" s="347">
        <f t="shared" ref="AH628:AH691" si="200">IF(D628&lt;&gt;0,(-A627+A628)*I628*D628,0)</f>
        <v>2181.7176338012418</v>
      </c>
      <c r="AK628" s="567">
        <f t="shared" si="181"/>
        <v>1</v>
      </c>
      <c r="AL628" s="567">
        <f t="shared" si="182"/>
        <v>1</v>
      </c>
      <c r="AM628" s="567">
        <f t="shared" si="183"/>
        <v>1</v>
      </c>
      <c r="AN628" s="347">
        <f>IF(SUM(AK628:AM628)=0,0,(AK628*'Laminate Schedule'!$D$83*'Laminate Schedule'!$C$83+AL628*'Laminate Schedule'!$D$84*'Laminate Schedule'!$C$84+AM628*'Laminate Schedule'!$D$85*'Laminate Schedule'!$C$85)/(AK628*'Laminate Schedule'!$D$83+AL628*'Laminate Schedule'!$D$84+AM628*'Laminate Schedule'!$D$85))</f>
        <v>15.145101562499997</v>
      </c>
      <c r="AO628" s="347">
        <f>AK628*'Laminate Schedule'!$L$12+AL628*'Laminate Schedule'!$L$13+AM628*'Laminate Schedule'!$L$14</f>
        <v>0.88</v>
      </c>
    </row>
    <row r="629" spans="1:41" s="244" customFormat="1">
      <c r="A629" s="567">
        <v>-322</v>
      </c>
      <c r="B629" s="347">
        <f>IF(ABS(A629)&lt;$C$17,$C$15,$C$16)*IF(ABS(A629)&lt;OutlineParameters!$C$46/2,1,0)</f>
        <v>6</v>
      </c>
      <c r="C629" s="347">
        <f t="shared" si="193"/>
        <v>6</v>
      </c>
      <c r="D629" s="348">
        <f t="shared" si="184"/>
        <v>6</v>
      </c>
      <c r="E629" s="349">
        <f>FlexTests!$C$16*($C$36-ABS(A629))*IF(ABS(A629)&lt;$C$36,1,0)/1000</f>
        <v>55.6</v>
      </c>
      <c r="F629" s="349">
        <f>IF(NOT(ISNA(I629)),FlexTests!$C$17*(A630-A629)*I629/1000000*($C$36+A629)/1000*IF(ABS(A629)&lt;$C$31/2-FlexTests!$C$18,0,1),0)</f>
        <v>0</v>
      </c>
      <c r="G629" s="349">
        <f>SUM(F$52:$F628)</f>
        <v>0</v>
      </c>
      <c r="H629" s="348">
        <f>CHOOSE(FlexTests!$C$15,E629,G629)</f>
        <v>55.6</v>
      </c>
      <c r="I629" s="347">
        <f>IF(ISNA(OutlineParameters!T692*2),OutlineParameters!S692*2,OutlineParameters!T692*2)</f>
        <v>363.86530257076174</v>
      </c>
      <c r="J629" s="347">
        <f>IF(ISNA(RockerConcaveParameters!O688),RockerConcaveParameters!N688,RockerConcaveParameters!O688)</f>
        <v>3.6188677057423866</v>
      </c>
      <c r="K629" s="347">
        <f t="shared" si="194"/>
        <v>11.290635666020794</v>
      </c>
      <c r="L629" s="347">
        <f t="shared" si="195"/>
        <v>87.290707086063009</v>
      </c>
      <c r="M629" s="347">
        <f t="shared" si="196"/>
        <v>0</v>
      </c>
      <c r="N629" s="347">
        <f t="shared" si="185"/>
        <v>3.8333333333333335</v>
      </c>
      <c r="O629" s="347">
        <f t="shared" si="186"/>
        <v>75.126879753253959</v>
      </c>
      <c r="P629" s="350">
        <f t="shared" si="197"/>
        <v>177.54155583867109</v>
      </c>
      <c r="Q629" s="347">
        <f>MIN(IF(H629&gt;0,P629/H629,NA()),FlexTests!$C$20)</f>
        <v>3.1931934503358108</v>
      </c>
      <c r="R629" s="347">
        <f t="shared" si="187"/>
        <v>3.1316611898187234E-4</v>
      </c>
      <c r="S629" s="347">
        <f>SUM(R629:$R$952)</f>
        <v>0.12314007213035302</v>
      </c>
      <c r="T629" s="347">
        <f t="shared" si="188"/>
        <v>1.2314007213035303E-4</v>
      </c>
      <c r="U629" s="350">
        <f>SUM(T629:$T$952)*1000</f>
        <v>21.134793423946881</v>
      </c>
      <c r="V629" s="347">
        <f>R629*IF(ABS(A629)&lt;FlexTests!$C$19,0,1)</f>
        <v>3.1316611898187234E-4</v>
      </c>
      <c r="W629" s="347">
        <f>SUM(V629:$V$951)</f>
        <v>5.7118383060724464E-3</v>
      </c>
      <c r="X629" s="347">
        <f t="shared" si="198"/>
        <v>5.7118383060724464E-3</v>
      </c>
      <c r="Y629" s="350">
        <f>SUM($X629:X$951)</f>
        <v>5.4496808680965417E-2</v>
      </c>
      <c r="Z629" s="347"/>
      <c r="AA629" s="347">
        <f t="shared" si="189"/>
        <v>4.2062892352474623</v>
      </c>
      <c r="AB629" s="347">
        <f t="shared" si="190"/>
        <v>1.7937107647525379</v>
      </c>
      <c r="AC629" s="347">
        <f t="shared" si="199"/>
        <v>11.722704869690181</v>
      </c>
      <c r="AD629" s="347">
        <f t="shared" si="191"/>
        <v>19.950146666614824</v>
      </c>
      <c r="AE629" s="347">
        <f t="shared" si="192"/>
        <v>8.5074494008716677</v>
      </c>
      <c r="AF629" s="347">
        <f>AD629/'Laminate Schedule'!$E$86/10</f>
        <v>0.13172672751176756</v>
      </c>
      <c r="AG629" s="347">
        <f>AE629/'Laminate Schedule'!$E$90/10</f>
        <v>4.5883840295859971E-2</v>
      </c>
      <c r="AH629" s="347">
        <f t="shared" si="200"/>
        <v>2183.1918154245704</v>
      </c>
      <c r="AK629" s="567">
        <f t="shared" si="181"/>
        <v>1</v>
      </c>
      <c r="AL629" s="567">
        <f t="shared" si="182"/>
        <v>1</v>
      </c>
      <c r="AM629" s="567">
        <f t="shared" si="183"/>
        <v>1</v>
      </c>
      <c r="AN629" s="347">
        <f>IF(SUM(AK629:AM629)=0,0,(AK629*'Laminate Schedule'!$D$83*'Laminate Schedule'!$C$83+AL629*'Laminate Schedule'!$D$84*'Laminate Schedule'!$C$84+AM629*'Laminate Schedule'!$D$85*'Laminate Schedule'!$C$85)/(AK629*'Laminate Schedule'!$D$83+AL629*'Laminate Schedule'!$D$84+AM629*'Laminate Schedule'!$D$85))</f>
        <v>15.145101562499997</v>
      </c>
      <c r="AO629" s="347">
        <f>AK629*'Laminate Schedule'!$L$12+AL629*'Laminate Schedule'!$L$13+AM629*'Laminate Schedule'!$L$14</f>
        <v>0.88</v>
      </c>
    </row>
    <row r="630" spans="1:41" s="244" customFormat="1">
      <c r="A630" s="567">
        <v>-321</v>
      </c>
      <c r="B630" s="347">
        <f>IF(ABS(A630)&lt;$C$17,$C$15,$C$16)*IF(ABS(A630)&lt;OutlineParameters!$C$46/2,1,0)</f>
        <v>6</v>
      </c>
      <c r="C630" s="347">
        <f t="shared" si="193"/>
        <v>6</v>
      </c>
      <c r="D630" s="348">
        <f t="shared" si="184"/>
        <v>6</v>
      </c>
      <c r="E630" s="349">
        <f>FlexTests!$C$16*($C$36-ABS(A630))*IF(ABS(A630)&lt;$C$36,1,0)/1000</f>
        <v>55.8</v>
      </c>
      <c r="F630" s="349">
        <f>IF(NOT(ISNA(I630)),FlexTests!$C$17*(A631-A630)*I630/1000000*($C$36+A630)/1000*IF(ABS(A630)&lt;$C$31/2-FlexTests!$C$18,0,1),0)</f>
        <v>0</v>
      </c>
      <c r="G630" s="349">
        <f>SUM(F$52:$F629)</f>
        <v>0</v>
      </c>
      <c r="H630" s="348">
        <f>CHOOSE(FlexTests!$C$15,E630,G630)</f>
        <v>55.8</v>
      </c>
      <c r="I630" s="347">
        <f>IF(ISNA(OutlineParameters!T693*2),OutlineParameters!S693*2,OutlineParameters!T693*2)</f>
        <v>364.10978113138322</v>
      </c>
      <c r="J630" s="347">
        <f>IF(ISNA(RockerConcaveParameters!O689),RockerConcaveParameters!N689,RockerConcaveParameters!O689)</f>
        <v>3.6322379273687213</v>
      </c>
      <c r="K630" s="347">
        <f t="shared" si="194"/>
        <v>11.381860512654661</v>
      </c>
      <c r="L630" s="347">
        <f t="shared" si="195"/>
        <v>87.349357103729602</v>
      </c>
      <c r="M630" s="347">
        <f t="shared" si="196"/>
        <v>0</v>
      </c>
      <c r="N630" s="347">
        <f t="shared" si="185"/>
        <v>3.8333333333333335</v>
      </c>
      <c r="O630" s="347">
        <f t="shared" si="186"/>
        <v>75.331322709840364</v>
      </c>
      <c r="P630" s="350">
        <f t="shared" si="197"/>
        <v>177.89587365955796</v>
      </c>
      <c r="Q630" s="347">
        <f>MIN(IF(H630&gt;0,P630/H630,NA()),FlexTests!$C$20)</f>
        <v>3.1880980942573114</v>
      </c>
      <c r="R630" s="347">
        <f t="shared" si="187"/>
        <v>3.136666345998857E-4</v>
      </c>
      <c r="S630" s="347">
        <f>SUM(R630:$R$952)</f>
        <v>0.12282690601137115</v>
      </c>
      <c r="T630" s="347">
        <f t="shared" si="188"/>
        <v>1.2282690601137116E-4</v>
      </c>
      <c r="U630" s="350">
        <f>SUM(T630:$T$952)*1000</f>
        <v>21.01165335181653</v>
      </c>
      <c r="V630" s="347">
        <f>R630*IF(ABS(A630)&lt;FlexTests!$C$19,0,1)</f>
        <v>3.136666345998857E-4</v>
      </c>
      <c r="W630" s="347">
        <f>SUM(V630:$V$951)</f>
        <v>5.398672187090575E-3</v>
      </c>
      <c r="X630" s="347">
        <f t="shared" si="198"/>
        <v>5.398672187090575E-3</v>
      </c>
      <c r="Y630" s="350">
        <f>SUM($X630:X$951)</f>
        <v>4.8784970374892982E-2</v>
      </c>
      <c r="Z630" s="347"/>
      <c r="AA630" s="347">
        <f t="shared" si="189"/>
        <v>4.2107459757895738</v>
      </c>
      <c r="AB630" s="347">
        <f t="shared" si="190"/>
        <v>1.7892540242104262</v>
      </c>
      <c r="AC630" s="347">
        <f t="shared" si="199"/>
        <v>11.746099748847953</v>
      </c>
      <c r="AD630" s="347">
        <f t="shared" si="191"/>
        <v>20.003203656780016</v>
      </c>
      <c r="AE630" s="347">
        <f t="shared" si="192"/>
        <v>8.4998745699170506</v>
      </c>
      <c r="AF630" s="347">
        <f>AD630/'Laminate Schedule'!$E$86/10</f>
        <v>0.13207705193809274</v>
      </c>
      <c r="AG630" s="347">
        <f>AE630/'Laminate Schedule'!$E$90/10</f>
        <v>4.5842986413878122E-2</v>
      </c>
      <c r="AH630" s="347">
        <f t="shared" si="200"/>
        <v>2184.6586867882993</v>
      </c>
      <c r="AK630" s="567">
        <f t="shared" si="181"/>
        <v>1</v>
      </c>
      <c r="AL630" s="567">
        <f t="shared" si="182"/>
        <v>1</v>
      </c>
      <c r="AM630" s="567">
        <f t="shared" si="183"/>
        <v>1</v>
      </c>
      <c r="AN630" s="347">
        <f>IF(SUM(AK630:AM630)=0,0,(AK630*'Laminate Schedule'!$D$83*'Laminate Schedule'!$C$83+AL630*'Laminate Schedule'!$D$84*'Laminate Schedule'!$C$84+AM630*'Laminate Schedule'!$D$85*'Laminate Schedule'!$C$85)/(AK630*'Laminate Schedule'!$D$83+AL630*'Laminate Schedule'!$D$84+AM630*'Laminate Schedule'!$D$85))</f>
        <v>15.145101562499997</v>
      </c>
      <c r="AO630" s="347">
        <f>AK630*'Laminate Schedule'!$L$12+AL630*'Laminate Schedule'!$L$13+AM630*'Laminate Schedule'!$L$14</f>
        <v>0.88</v>
      </c>
    </row>
    <row r="631" spans="1:41" s="244" customFormat="1">
      <c r="A631" s="567">
        <v>-320</v>
      </c>
      <c r="B631" s="347">
        <f>IF(ABS(A631)&lt;$C$17,$C$15,$C$16)*IF(ABS(A631)&lt;OutlineParameters!$C$46/2,1,0)</f>
        <v>6</v>
      </c>
      <c r="C631" s="347">
        <f t="shared" si="193"/>
        <v>6</v>
      </c>
      <c r="D631" s="348">
        <f t="shared" si="184"/>
        <v>6</v>
      </c>
      <c r="E631" s="349">
        <f>FlexTests!$C$16*($C$36-ABS(A631))*IF(ABS(A631)&lt;$C$36,1,0)/1000</f>
        <v>56</v>
      </c>
      <c r="F631" s="349">
        <f>IF(NOT(ISNA(I631)),FlexTests!$C$17*(A632-A631)*I631/1000000*($C$36+A631)/1000*IF(ABS(A631)&lt;$C$31/2-FlexTests!$C$18,0,1),0)</f>
        <v>0</v>
      </c>
      <c r="G631" s="349">
        <f>SUM(F$52:$F630)</f>
        <v>0</v>
      </c>
      <c r="H631" s="348">
        <f>CHOOSE(FlexTests!$C$15,E631,G631)</f>
        <v>56</v>
      </c>
      <c r="I631" s="347">
        <f>IF(ISNA(OutlineParameters!T694*2),OutlineParameters!S694*2,OutlineParameters!T694*2)</f>
        <v>364.35300254357634</v>
      </c>
      <c r="J631" s="347">
        <f>IF(ISNA(RockerConcaveParameters!O690),RockerConcaveParameters!N690,RockerConcaveParameters!O690)</f>
        <v>3.6455810189864786</v>
      </c>
      <c r="K631" s="347">
        <f t="shared" si="194"/>
        <v>11.473295970161629</v>
      </c>
      <c r="L631" s="347">
        <f t="shared" si="195"/>
        <v>87.407705533488652</v>
      </c>
      <c r="M631" s="347">
        <f t="shared" si="196"/>
        <v>0</v>
      </c>
      <c r="N631" s="347">
        <f t="shared" si="185"/>
        <v>3.8333333333333335</v>
      </c>
      <c r="O631" s="347">
        <f t="shared" si="186"/>
        <v>75.535972074604459</v>
      </c>
      <c r="P631" s="350">
        <f t="shared" si="197"/>
        <v>178.25030691158807</v>
      </c>
      <c r="Q631" s="347">
        <f>MIN(IF(H631&gt;0,P631/H631,NA()),FlexTests!$C$20)</f>
        <v>3.1830411948497868</v>
      </c>
      <c r="R631" s="347">
        <f t="shared" si="187"/>
        <v>3.1416495696568939E-4</v>
      </c>
      <c r="S631" s="347">
        <f>SUM(R631:$R$952)</f>
        <v>0.12251323937677126</v>
      </c>
      <c r="T631" s="347">
        <f t="shared" si="188"/>
        <v>1.2251323937677126E-4</v>
      </c>
      <c r="U631" s="350">
        <f>SUM(T631:$T$952)*1000</f>
        <v>20.888826445805151</v>
      </c>
      <c r="V631" s="347">
        <f>R631*IF(ABS(A631)&lt;FlexTests!$C$19,0,1)</f>
        <v>3.1416495696568939E-4</v>
      </c>
      <c r="W631" s="347">
        <f>SUM(V631:$V$951)</f>
        <v>5.0850055524906896E-3</v>
      </c>
      <c r="X631" s="347">
        <f t="shared" si="198"/>
        <v>5.0850055524906896E-3</v>
      </c>
      <c r="Y631" s="350">
        <f>SUM($X631:X$951)</f>
        <v>4.3386298187802395E-2</v>
      </c>
      <c r="Z631" s="347"/>
      <c r="AA631" s="347">
        <f t="shared" si="189"/>
        <v>4.2151936729954933</v>
      </c>
      <c r="AB631" s="347">
        <f t="shared" si="190"/>
        <v>1.7848063270045071</v>
      </c>
      <c r="AC631" s="347">
        <f t="shared" si="199"/>
        <v>11.769502249687413</v>
      </c>
      <c r="AD631" s="347">
        <f t="shared" si="191"/>
        <v>20.056145169097267</v>
      </c>
      <c r="AE631" s="347">
        <f t="shared" si="192"/>
        <v>8.4922159146455787</v>
      </c>
      <c r="AF631" s="347">
        <f>AD631/'Laminate Schedule'!$E$86/10</f>
        <v>0.13242661388786756</v>
      </c>
      <c r="AG631" s="347">
        <f>AE631/'Laminate Schedule'!$E$90/10</f>
        <v>4.5801680436163901E-2</v>
      </c>
      <c r="AH631" s="347">
        <f t="shared" si="200"/>
        <v>2186.1180152614579</v>
      </c>
      <c r="AK631" s="567">
        <f t="shared" si="181"/>
        <v>1</v>
      </c>
      <c r="AL631" s="567">
        <f t="shared" si="182"/>
        <v>1</v>
      </c>
      <c r="AM631" s="567">
        <f t="shared" si="183"/>
        <v>1</v>
      </c>
      <c r="AN631" s="347">
        <f>IF(SUM(AK631:AM631)=0,0,(AK631*'Laminate Schedule'!$D$83*'Laminate Schedule'!$C$83+AL631*'Laminate Schedule'!$D$84*'Laminate Schedule'!$C$84+AM631*'Laminate Schedule'!$D$85*'Laminate Schedule'!$C$85)/(AK631*'Laminate Schedule'!$D$83+AL631*'Laminate Schedule'!$D$84+AM631*'Laminate Schedule'!$D$85))</f>
        <v>15.145101562499997</v>
      </c>
      <c r="AO631" s="347">
        <f>AK631*'Laminate Schedule'!$L$12+AL631*'Laminate Schedule'!$L$13+AM631*'Laminate Schedule'!$L$14</f>
        <v>0.88</v>
      </c>
    </row>
    <row r="632" spans="1:41" s="244" customFormat="1">
      <c r="A632" s="567">
        <v>-319</v>
      </c>
      <c r="B632" s="347">
        <f>IF(ABS(A632)&lt;$C$17,$C$15,$C$16)*IF(ABS(A632)&lt;OutlineParameters!$C$46/2,1,0)</f>
        <v>6</v>
      </c>
      <c r="C632" s="347">
        <f t="shared" si="193"/>
        <v>6</v>
      </c>
      <c r="D632" s="348">
        <f t="shared" si="184"/>
        <v>6</v>
      </c>
      <c r="E632" s="349">
        <f>FlexTests!$C$16*($C$36-ABS(A632))*IF(ABS(A632)&lt;$C$36,1,0)/1000</f>
        <v>56.2</v>
      </c>
      <c r="F632" s="349">
        <f>IF(NOT(ISNA(I632)),FlexTests!$C$17*(A633-A632)*I632/1000000*($C$36+A632)/1000*IF(ABS(A632)&lt;$C$31/2-FlexTests!$C$18,0,1),0)</f>
        <v>0</v>
      </c>
      <c r="G632" s="349">
        <f>SUM(F$52:$F631)</f>
        <v>0</v>
      </c>
      <c r="H632" s="348">
        <f>CHOOSE(FlexTests!$C$15,E632,G632)</f>
        <v>56.2</v>
      </c>
      <c r="I632" s="347">
        <f>IF(ISNA(OutlineParameters!T695*2),OutlineParameters!S695*2,OutlineParameters!T695*2)</f>
        <v>364.59498898687468</v>
      </c>
      <c r="J632" s="347">
        <f>IF(ISNA(RockerConcaveParameters!O691),RockerConcaveParameters!N691,RockerConcaveParameters!O691)</f>
        <v>3.6588971024453443</v>
      </c>
      <c r="K632" s="347">
        <f t="shared" si="194"/>
        <v>11.564941044427655</v>
      </c>
      <c r="L632" s="347">
        <f t="shared" si="195"/>
        <v>87.465757696175004</v>
      </c>
      <c r="M632" s="347">
        <f t="shared" si="196"/>
        <v>0</v>
      </c>
      <c r="N632" s="347">
        <f t="shared" si="185"/>
        <v>3.8333333333333335</v>
      </c>
      <c r="O632" s="347">
        <f t="shared" si="186"/>
        <v>75.740829185683722</v>
      </c>
      <c r="P632" s="350">
        <f t="shared" si="197"/>
        <v>178.60486125961972</v>
      </c>
      <c r="Q632" s="347">
        <f>MIN(IF(H632&gt;0,P632/H632,NA()),FlexTests!$C$20)</f>
        <v>3.1780224423419878</v>
      </c>
      <c r="R632" s="347">
        <f t="shared" si="187"/>
        <v>3.1466108819013482E-4</v>
      </c>
      <c r="S632" s="347">
        <f>SUM(R632:$R$952)</f>
        <v>0.12219907441980557</v>
      </c>
      <c r="T632" s="347">
        <f t="shared" si="188"/>
        <v>1.2219907441980558E-4</v>
      </c>
      <c r="U632" s="350">
        <f>SUM(T632:$T$952)*1000</f>
        <v>20.766313206428386</v>
      </c>
      <c r="V632" s="347">
        <f>R632*IF(ABS(A632)&lt;FlexTests!$C$19,0,1)</f>
        <v>3.1466108819013482E-4</v>
      </c>
      <c r="W632" s="347">
        <f>SUM(V632:$V$951)</f>
        <v>4.7708405955249993E-3</v>
      </c>
      <c r="X632" s="347">
        <f t="shared" si="198"/>
        <v>4.7708405955249993E-3</v>
      </c>
      <c r="Y632" s="350">
        <f>SUM($X632:X$951)</f>
        <v>3.8301292635311714E-2</v>
      </c>
      <c r="Z632" s="347"/>
      <c r="AA632" s="347">
        <f t="shared" si="189"/>
        <v>4.2196323674817808</v>
      </c>
      <c r="AB632" s="347">
        <f t="shared" si="190"/>
        <v>1.7803676325182187</v>
      </c>
      <c r="AC632" s="347">
        <f t="shared" si="199"/>
        <v>11.792912746247538</v>
      </c>
      <c r="AD632" s="347">
        <f t="shared" si="191"/>
        <v>20.10897088405358</v>
      </c>
      <c r="AE632" s="347">
        <f t="shared" si="192"/>
        <v>8.4844739463845826</v>
      </c>
      <c r="AF632" s="347">
        <f>AD632/'Laminate Schedule'!$E$86/10</f>
        <v>0.13277541125141321</v>
      </c>
      <c r="AG632" s="347">
        <f>AE632/'Laminate Schedule'!$E$90/10</f>
        <v>4.5759925120495877E-2</v>
      </c>
      <c r="AH632" s="347">
        <f t="shared" si="200"/>
        <v>2187.5699339212479</v>
      </c>
      <c r="AK632" s="567">
        <f t="shared" si="181"/>
        <v>1</v>
      </c>
      <c r="AL632" s="567">
        <f t="shared" si="182"/>
        <v>1</v>
      </c>
      <c r="AM632" s="567">
        <f t="shared" si="183"/>
        <v>1</v>
      </c>
      <c r="AN632" s="347">
        <f>IF(SUM(AK632:AM632)=0,0,(AK632*'Laminate Schedule'!$D$83*'Laminate Schedule'!$C$83+AL632*'Laminate Schedule'!$D$84*'Laminate Schedule'!$C$84+AM632*'Laminate Schedule'!$D$85*'Laminate Schedule'!$C$85)/(AK632*'Laminate Schedule'!$D$83+AL632*'Laminate Schedule'!$D$84+AM632*'Laminate Schedule'!$D$85))</f>
        <v>15.145101562499997</v>
      </c>
      <c r="AO632" s="347">
        <f>AK632*'Laminate Schedule'!$L$12+AL632*'Laminate Schedule'!$L$13+AM632*'Laminate Schedule'!$L$14</f>
        <v>0.88</v>
      </c>
    </row>
    <row r="633" spans="1:41" s="244" customFormat="1">
      <c r="A633" s="567">
        <v>-318</v>
      </c>
      <c r="B633" s="347">
        <f>IF(ABS(A633)&lt;$C$17,$C$15,$C$16)*IF(ABS(A633)&lt;OutlineParameters!$C$46/2,1,0)</f>
        <v>6</v>
      </c>
      <c r="C633" s="347">
        <f t="shared" si="193"/>
        <v>6</v>
      </c>
      <c r="D633" s="348">
        <f t="shared" si="184"/>
        <v>6</v>
      </c>
      <c r="E633" s="349">
        <f>FlexTests!$C$16*($C$36-ABS(A633))*IF(ABS(A633)&lt;$C$36,1,0)/1000</f>
        <v>56.4</v>
      </c>
      <c r="F633" s="349">
        <f>IF(NOT(ISNA(I633)),FlexTests!$C$17*(A634-A633)*I633/1000000*($C$36+A633)/1000*IF(ABS(A633)&lt;$C$31/2-FlexTests!$C$18,0,1),0)</f>
        <v>0</v>
      </c>
      <c r="G633" s="349">
        <f>SUM(F$52:$F632)</f>
        <v>0</v>
      </c>
      <c r="H633" s="348">
        <f>CHOOSE(FlexTests!$C$15,E633,G633)</f>
        <v>56.4</v>
      </c>
      <c r="I633" s="347">
        <f>IF(ISNA(OutlineParameters!T696*2),OutlineParameters!S696*2,OutlineParameters!T696*2)</f>
        <v>364.83574560747883</v>
      </c>
      <c r="J633" s="347">
        <f>IF(ISNA(RockerConcaveParameters!O692),RockerConcaveParameters!N692,RockerConcaveParameters!O692)</f>
        <v>3.6721859901571197</v>
      </c>
      <c r="K633" s="347">
        <f t="shared" si="194"/>
        <v>11.656792262302954</v>
      </c>
      <c r="L633" s="347">
        <f t="shared" si="195"/>
        <v>87.52351482635396</v>
      </c>
      <c r="M633" s="347">
        <f t="shared" si="196"/>
        <v>0</v>
      </c>
      <c r="N633" s="347">
        <f t="shared" si="185"/>
        <v>3.8333333333333335</v>
      </c>
      <c r="O633" s="347">
        <f t="shared" si="186"/>
        <v>75.945888348792522</v>
      </c>
      <c r="P633" s="350">
        <f t="shared" si="197"/>
        <v>178.95952877078275</v>
      </c>
      <c r="Q633" s="347">
        <f>MIN(IF(H633&gt;0,P633/H633,NA()),FlexTests!$C$20)</f>
        <v>3.1730412902621055</v>
      </c>
      <c r="R633" s="347">
        <f t="shared" si="187"/>
        <v>3.1515505425944081E-4</v>
      </c>
      <c r="S633" s="347">
        <f>SUM(R633:$R$952)</f>
        <v>0.12188441333161544</v>
      </c>
      <c r="T633" s="347">
        <f t="shared" si="188"/>
        <v>1.2188441333161544E-4</v>
      </c>
      <c r="U633" s="350">
        <f>SUM(T633:$T$952)*1000</f>
        <v>20.644114132008578</v>
      </c>
      <c r="V633" s="347">
        <f>R633*IF(ABS(A633)&lt;FlexTests!$C$19,0,1)</f>
        <v>3.1515505425944081E-4</v>
      </c>
      <c r="W633" s="347">
        <f>SUM(V633:$V$951)</f>
        <v>4.4561795073348644E-3</v>
      </c>
      <c r="X633" s="347">
        <f t="shared" si="198"/>
        <v>4.4561795073348644E-3</v>
      </c>
      <c r="Y633" s="350">
        <f>SUM($X633:X$951)</f>
        <v>3.3530452039786704E-2</v>
      </c>
      <c r="Z633" s="347"/>
      <c r="AA633" s="347">
        <f t="shared" si="189"/>
        <v>4.2240619967190396</v>
      </c>
      <c r="AB633" s="347">
        <f t="shared" si="190"/>
        <v>1.7759380032809602</v>
      </c>
      <c r="AC633" s="347">
        <f t="shared" si="199"/>
        <v>11.816330714737179</v>
      </c>
      <c r="AD633" s="347">
        <f t="shared" si="191"/>
        <v>20.161681520797949</v>
      </c>
      <c r="AE633" s="347">
        <f t="shared" si="192"/>
        <v>8.476650307368617</v>
      </c>
      <c r="AF633" s="347">
        <f>AD633/'Laminate Schedule'!$E$86/10</f>
        <v>0.13312344877712307</v>
      </c>
      <c r="AG633" s="347">
        <f>AE633/'Laminate Schedule'!$E$90/10</f>
        <v>4.5717729324056086E-2</v>
      </c>
      <c r="AH633" s="347">
        <f t="shared" si="200"/>
        <v>2189.0144736448729</v>
      </c>
      <c r="AK633" s="567">
        <f t="shared" si="181"/>
        <v>1</v>
      </c>
      <c r="AL633" s="567">
        <f t="shared" si="182"/>
        <v>1</v>
      </c>
      <c r="AM633" s="567">
        <f t="shared" si="183"/>
        <v>1</v>
      </c>
      <c r="AN633" s="347">
        <f>IF(SUM(AK633:AM633)=0,0,(AK633*'Laminate Schedule'!$D$83*'Laminate Schedule'!$C$83+AL633*'Laminate Schedule'!$D$84*'Laminate Schedule'!$C$84+AM633*'Laminate Schedule'!$D$85*'Laminate Schedule'!$C$85)/(AK633*'Laminate Schedule'!$D$83+AL633*'Laminate Schedule'!$D$84+AM633*'Laminate Schedule'!$D$85))</f>
        <v>15.145101562499997</v>
      </c>
      <c r="AO633" s="347">
        <f>AK633*'Laminate Schedule'!$L$12+AL633*'Laminate Schedule'!$L$13+AM633*'Laminate Schedule'!$L$14</f>
        <v>0.88</v>
      </c>
    </row>
    <row r="634" spans="1:41" s="244" customFormat="1">
      <c r="A634" s="567">
        <v>-317</v>
      </c>
      <c r="B634" s="347">
        <f>IF(ABS(A634)&lt;$C$17,$C$15,$C$16)*IF(ABS(A634)&lt;OutlineParameters!$C$46/2,1,0)</f>
        <v>6</v>
      </c>
      <c r="C634" s="347">
        <f t="shared" si="193"/>
        <v>6</v>
      </c>
      <c r="D634" s="348">
        <f t="shared" si="184"/>
        <v>6</v>
      </c>
      <c r="E634" s="349">
        <f>FlexTests!$C$16*($C$36-ABS(A634))*IF(ABS(A634)&lt;$C$36,1,0)/1000</f>
        <v>56.6</v>
      </c>
      <c r="F634" s="349">
        <f>IF(NOT(ISNA(I634)),FlexTests!$C$17*(A635-A634)*I634/1000000*($C$36+A634)/1000*IF(ABS(A634)&lt;$C$31/2-FlexTests!$C$18,0,1),0)</f>
        <v>0</v>
      </c>
      <c r="G634" s="349">
        <f>SUM(F$52:$F633)</f>
        <v>0</v>
      </c>
      <c r="H634" s="348">
        <f>CHOOSE(FlexTests!$C$15,E634,G634)</f>
        <v>56.6</v>
      </c>
      <c r="I634" s="347">
        <f>IF(ISNA(OutlineParameters!T697*2),OutlineParameters!S697*2,OutlineParameters!T697*2)</f>
        <v>365.07527989028625</v>
      </c>
      <c r="J634" s="347">
        <f>IF(ISNA(RockerConcaveParameters!O693),RockerConcaveParameters!N693,RockerConcaveParameters!O693)</f>
        <v>3.6854475398415034</v>
      </c>
      <c r="K634" s="347">
        <f t="shared" si="194"/>
        <v>11.748846495298078</v>
      </c>
      <c r="L634" s="347">
        <f t="shared" si="195"/>
        <v>87.580978719640527</v>
      </c>
      <c r="M634" s="347">
        <f t="shared" si="196"/>
        <v>0</v>
      </c>
      <c r="N634" s="347">
        <f t="shared" si="185"/>
        <v>3.8333333333333335</v>
      </c>
      <c r="O634" s="347">
        <f t="shared" si="186"/>
        <v>76.151144843372819</v>
      </c>
      <c r="P634" s="350">
        <f t="shared" si="197"/>
        <v>179.31430339164476</v>
      </c>
      <c r="Q634" s="347">
        <f>MIN(IF(H634&gt;0,P634/H634,NA()),FlexTests!$C$20)</f>
        <v>3.1680972330679285</v>
      </c>
      <c r="R634" s="347">
        <f t="shared" si="187"/>
        <v>3.156468777416967E-4</v>
      </c>
      <c r="S634" s="347">
        <f>SUM(R634:$R$952)</f>
        <v>0.121569258277356</v>
      </c>
      <c r="T634" s="347">
        <f t="shared" si="188"/>
        <v>1.2156925827735599E-4</v>
      </c>
      <c r="U634" s="350">
        <f>SUM(T634:$T$952)*1000</f>
        <v>20.522229718676957</v>
      </c>
      <c r="V634" s="347">
        <f>R634*IF(ABS(A634)&lt;FlexTests!$C$19,0,1)</f>
        <v>3.156468777416967E-4</v>
      </c>
      <c r="W634" s="347">
        <f>SUM(V634:$V$951)</f>
        <v>4.1410244530754236E-3</v>
      </c>
      <c r="X634" s="347">
        <f t="shared" si="198"/>
        <v>4.1410244530754236E-3</v>
      </c>
      <c r="Y634" s="350">
        <f>SUM($X634:X$951)</f>
        <v>2.9074272532451845E-2</v>
      </c>
      <c r="Z634" s="347"/>
      <c r="AA634" s="347">
        <f t="shared" si="189"/>
        <v>4.2284825132805013</v>
      </c>
      <c r="AB634" s="347">
        <f t="shared" si="190"/>
        <v>1.7715174867194989</v>
      </c>
      <c r="AC634" s="347">
        <f t="shared" si="199"/>
        <v>11.839755755460606</v>
      </c>
      <c r="AD634" s="347">
        <f t="shared" si="191"/>
        <v>20.214277658666578</v>
      </c>
      <c r="AE634" s="347">
        <f t="shared" si="192"/>
        <v>8.4687464690375176</v>
      </c>
      <c r="AF634" s="347">
        <f>AD634/'Laminate Schedule'!$E$86/10</f>
        <v>0.13347073029023526</v>
      </c>
      <c r="AG634" s="347">
        <f>AE634/'Laminate Schedule'!$E$90/10</f>
        <v>4.5675100982867083E-2</v>
      </c>
      <c r="AH634" s="347">
        <f t="shared" si="200"/>
        <v>2190.4516793417174</v>
      </c>
      <c r="AK634" s="567">
        <f t="shared" si="181"/>
        <v>1</v>
      </c>
      <c r="AL634" s="567">
        <f t="shared" si="182"/>
        <v>1</v>
      </c>
      <c r="AM634" s="567">
        <f t="shared" si="183"/>
        <v>1</v>
      </c>
      <c r="AN634" s="347">
        <f>IF(SUM(AK634:AM634)=0,0,(AK634*'Laminate Schedule'!$D$83*'Laminate Schedule'!$C$83+AL634*'Laminate Schedule'!$D$84*'Laminate Schedule'!$C$84+AM634*'Laminate Schedule'!$D$85*'Laminate Schedule'!$C$85)/(AK634*'Laminate Schedule'!$D$83+AL634*'Laminate Schedule'!$D$84+AM634*'Laminate Schedule'!$D$85))</f>
        <v>15.145101562499997</v>
      </c>
      <c r="AO634" s="347">
        <f>AK634*'Laminate Schedule'!$L$12+AL634*'Laminate Schedule'!$L$13+AM634*'Laminate Schedule'!$L$14</f>
        <v>0.88</v>
      </c>
    </row>
    <row r="635" spans="1:41" s="244" customFormat="1">
      <c r="A635" s="567">
        <v>-316</v>
      </c>
      <c r="B635" s="347">
        <f>IF(ABS(A635)&lt;$C$17,$C$15,$C$16)*IF(ABS(A635)&lt;OutlineParameters!$C$46/2,1,0)</f>
        <v>6</v>
      </c>
      <c r="C635" s="347">
        <f t="shared" si="193"/>
        <v>6</v>
      </c>
      <c r="D635" s="348">
        <f t="shared" si="184"/>
        <v>6</v>
      </c>
      <c r="E635" s="349">
        <f>FlexTests!$C$16*($C$36-ABS(A635))*IF(ABS(A635)&lt;$C$36,1,0)/1000</f>
        <v>56.8</v>
      </c>
      <c r="F635" s="349">
        <f>IF(NOT(ISNA(I635)),FlexTests!$C$17*(A636-A635)*I635/1000000*($C$36+A635)/1000*IF(ABS(A635)&lt;$C$31/2-FlexTests!$C$18,0,1),0)</f>
        <v>0</v>
      </c>
      <c r="G635" s="349">
        <f>SUM(F$52:$F634)</f>
        <v>0</v>
      </c>
      <c r="H635" s="348">
        <f>CHOOSE(FlexTests!$C$15,E635,G635)</f>
        <v>56.8</v>
      </c>
      <c r="I635" s="347">
        <f>IF(ISNA(OutlineParameters!T698*2),OutlineParameters!S698*2,OutlineParameters!T698*2)</f>
        <v>365.31359706422353</v>
      </c>
      <c r="J635" s="347">
        <f>IF(ISNA(RockerConcaveParameters!O694),RockerConcaveParameters!N694,RockerConcaveParameters!O694)</f>
        <v>3.6986815696772837</v>
      </c>
      <c r="K635" s="347">
        <f t="shared" si="194"/>
        <v>11.84110027638472</v>
      </c>
      <c r="L635" s="347">
        <f t="shared" si="195"/>
        <v>87.638150630445878</v>
      </c>
      <c r="M635" s="347">
        <f t="shared" si="196"/>
        <v>0</v>
      </c>
      <c r="N635" s="347">
        <f t="shared" si="185"/>
        <v>3.8333333333333335</v>
      </c>
      <c r="O635" s="347">
        <f t="shared" si="186"/>
        <v>76.356592998858773</v>
      </c>
      <c r="P635" s="350">
        <f t="shared" si="197"/>
        <v>179.6691772390227</v>
      </c>
      <c r="Q635" s="347">
        <f>MIN(IF(H635&gt;0,P635/H635,NA()),FlexTests!$C$20)</f>
        <v>3.1631897401236393</v>
      </c>
      <c r="R635" s="347">
        <f t="shared" si="187"/>
        <v>3.161365843203933E-4</v>
      </c>
      <c r="S635" s="347">
        <f>SUM(R635:$R$952)</f>
        <v>0.1212536113996143</v>
      </c>
      <c r="T635" s="347">
        <f t="shared" si="188"/>
        <v>1.212536113996143E-4</v>
      </c>
      <c r="U635" s="350">
        <f>SUM(T635:$T$952)*1000</f>
        <v>20.400660460399603</v>
      </c>
      <c r="V635" s="347">
        <f>R635*IF(ABS(A635)&lt;FlexTests!$C$19,0,1)</f>
        <v>3.161365843203933E-4</v>
      </c>
      <c r="W635" s="347">
        <f>SUM(V635:$V$951)</f>
        <v>3.8253775753337264E-3</v>
      </c>
      <c r="X635" s="347">
        <f t="shared" si="198"/>
        <v>3.8253775753337264E-3</v>
      </c>
      <c r="Y635" s="350">
        <f>SUM($X635:X$951)</f>
        <v>2.493324807937642E-2</v>
      </c>
      <c r="Z635" s="347"/>
      <c r="AA635" s="347">
        <f t="shared" si="189"/>
        <v>4.2328938565590946</v>
      </c>
      <c r="AB635" s="347">
        <f t="shared" si="190"/>
        <v>1.7671061434409054</v>
      </c>
      <c r="AC635" s="347">
        <f t="shared" si="199"/>
        <v>11.863187347907409</v>
      </c>
      <c r="AD635" s="347">
        <f t="shared" si="191"/>
        <v>20.266760020018278</v>
      </c>
      <c r="AE635" s="347">
        <f t="shared" si="192"/>
        <v>8.4607640429069289</v>
      </c>
      <c r="AF635" s="347">
        <f>AD635/'Laminate Schedule'!$E$86/10</f>
        <v>0.13381726056033691</v>
      </c>
      <c r="AG635" s="347">
        <f>AE635/'Laminate Schedule'!$E$90/10</f>
        <v>4.5632048788432418E-2</v>
      </c>
      <c r="AH635" s="347">
        <f t="shared" si="200"/>
        <v>2191.8815823853411</v>
      </c>
      <c r="AK635" s="567">
        <f t="shared" si="181"/>
        <v>1</v>
      </c>
      <c r="AL635" s="567">
        <f t="shared" si="182"/>
        <v>1</v>
      </c>
      <c r="AM635" s="567">
        <f t="shared" si="183"/>
        <v>1</v>
      </c>
      <c r="AN635" s="347">
        <f>IF(SUM(AK635:AM635)=0,0,(AK635*'Laminate Schedule'!$D$83*'Laminate Schedule'!$C$83+AL635*'Laminate Schedule'!$D$84*'Laminate Schedule'!$C$84+AM635*'Laminate Schedule'!$D$85*'Laminate Schedule'!$C$85)/(AK635*'Laminate Schedule'!$D$83+AL635*'Laminate Schedule'!$D$84+AM635*'Laminate Schedule'!$D$85))</f>
        <v>15.145101562499997</v>
      </c>
      <c r="AO635" s="347">
        <f>AK635*'Laminate Schedule'!$L$12+AL635*'Laminate Schedule'!$L$13+AM635*'Laminate Schedule'!$L$14</f>
        <v>0.88</v>
      </c>
    </row>
    <row r="636" spans="1:41" s="244" customFormat="1">
      <c r="A636" s="567">
        <v>-315</v>
      </c>
      <c r="B636" s="347">
        <f>IF(ABS(A636)&lt;$C$17,$C$15,$C$16)*IF(ABS(A636)&lt;OutlineParameters!$C$46/2,1,0)</f>
        <v>6</v>
      </c>
      <c r="C636" s="347">
        <f t="shared" si="193"/>
        <v>6</v>
      </c>
      <c r="D636" s="348">
        <f t="shared" si="184"/>
        <v>6</v>
      </c>
      <c r="E636" s="349">
        <f>FlexTests!$C$16*($C$36-ABS(A636))*IF(ABS(A636)&lt;$C$36,1,0)/1000</f>
        <v>57</v>
      </c>
      <c r="F636" s="349">
        <f>IF(NOT(ISNA(I636)),FlexTests!$C$17*(A637-A636)*I636/1000000*($C$36+A636)/1000*IF(ABS(A636)&lt;$C$31/2-FlexTests!$C$18,0,1),0)</f>
        <v>0</v>
      </c>
      <c r="G636" s="349">
        <f>SUM(F$52:$F635)</f>
        <v>0</v>
      </c>
      <c r="H636" s="348">
        <f>CHOOSE(FlexTests!$C$15,E636,G636)</f>
        <v>57</v>
      </c>
      <c r="I636" s="347">
        <f>IF(ISNA(OutlineParameters!T699*2),OutlineParameters!S699*2,OutlineParameters!T699*2)</f>
        <v>365.55070453188966</v>
      </c>
      <c r="J636" s="347">
        <f>IF(ISNA(RockerConcaveParameters!O695),RockerConcaveParameters!N695,RockerConcaveParameters!O695)</f>
        <v>3.7118879403299436</v>
      </c>
      <c r="K636" s="347">
        <f t="shared" si="194"/>
        <v>11.933550464230368</v>
      </c>
      <c r="L636" s="347">
        <f t="shared" si="195"/>
        <v>87.695032334641724</v>
      </c>
      <c r="M636" s="347">
        <f t="shared" si="196"/>
        <v>0</v>
      </c>
      <c r="N636" s="347">
        <f t="shared" si="185"/>
        <v>3.8333333333333335</v>
      </c>
      <c r="O636" s="347">
        <f t="shared" si="186"/>
        <v>76.562228059589074</v>
      </c>
      <c r="P636" s="350">
        <f t="shared" si="197"/>
        <v>180.02414419179451</v>
      </c>
      <c r="Q636" s="347">
        <f>MIN(IF(H636&gt;0,P636/H636,NA()),FlexTests!$C$20)</f>
        <v>3.1583183191542896</v>
      </c>
      <c r="R636" s="347">
        <f t="shared" si="187"/>
        <v>3.1662419647040906E-4</v>
      </c>
      <c r="S636" s="347">
        <f>SUM(R636:$R$952)</f>
        <v>0.1209374748152939</v>
      </c>
      <c r="T636" s="347">
        <f t="shared" si="188"/>
        <v>1.2093747481529391E-4</v>
      </c>
      <c r="U636" s="350">
        <f>SUM(T636:$T$952)*1000</f>
        <v>20.279406848999997</v>
      </c>
      <c r="V636" s="347">
        <f>R636*IF(ABS(A636)&lt;FlexTests!$C$19,0,1)</f>
        <v>3.1662419647040906E-4</v>
      </c>
      <c r="W636" s="347">
        <f>SUM(V636:$V$951)</f>
        <v>3.5092409910133333E-3</v>
      </c>
      <c r="X636" s="347">
        <f t="shared" si="198"/>
        <v>3.5092409910133333E-3</v>
      </c>
      <c r="Y636" s="350">
        <f>SUM($X636:X$951)</f>
        <v>2.110787050404269E-2</v>
      </c>
      <c r="Z636" s="347"/>
      <c r="AA636" s="347">
        <f t="shared" si="189"/>
        <v>4.2372959801099812</v>
      </c>
      <c r="AB636" s="347">
        <f t="shared" si="190"/>
        <v>1.7627040198900188</v>
      </c>
      <c r="AC636" s="347">
        <f t="shared" si="199"/>
        <v>11.886625087912449</v>
      </c>
      <c r="AD636" s="347">
        <f t="shared" si="191"/>
        <v>20.319129196047196</v>
      </c>
      <c r="AE636" s="347">
        <f t="shared" si="192"/>
        <v>8.4527044800885971</v>
      </c>
      <c r="AF636" s="347">
        <f>AD636/'Laminate Schedule'!$E$86/10</f>
        <v>0.13416304349096173</v>
      </c>
      <c r="AG636" s="347">
        <f>AE636/'Laminate Schedule'!$E$90/10</f>
        <v>4.5588580567137688E-2</v>
      </c>
      <c r="AH636" s="347">
        <f t="shared" si="200"/>
        <v>2193.3042271913382</v>
      </c>
      <c r="AK636" s="567">
        <f t="shared" si="181"/>
        <v>1</v>
      </c>
      <c r="AL636" s="567">
        <f t="shared" si="182"/>
        <v>1</v>
      </c>
      <c r="AM636" s="567">
        <f t="shared" si="183"/>
        <v>1</v>
      </c>
      <c r="AN636" s="347">
        <f>IF(SUM(AK636:AM636)=0,0,(AK636*'Laminate Schedule'!$D$83*'Laminate Schedule'!$C$83+AL636*'Laminate Schedule'!$D$84*'Laminate Schedule'!$C$84+AM636*'Laminate Schedule'!$D$85*'Laminate Schedule'!$C$85)/(AK636*'Laminate Schedule'!$D$83+AL636*'Laminate Schedule'!$D$84+AM636*'Laminate Schedule'!$D$85))</f>
        <v>15.145101562499997</v>
      </c>
      <c r="AO636" s="347">
        <f>AK636*'Laminate Schedule'!$L$12+AL636*'Laminate Schedule'!$L$13+AM636*'Laminate Schedule'!$L$14</f>
        <v>0.88</v>
      </c>
    </row>
    <row r="637" spans="1:41" s="244" customFormat="1">
      <c r="A637" s="567">
        <v>-314</v>
      </c>
      <c r="B637" s="347">
        <f>IF(ABS(A637)&lt;$C$17,$C$15,$C$16)*IF(ABS(A637)&lt;OutlineParameters!$C$46/2,1,0)</f>
        <v>6</v>
      </c>
      <c r="C637" s="347">
        <f t="shared" si="193"/>
        <v>6</v>
      </c>
      <c r="D637" s="348">
        <f t="shared" si="184"/>
        <v>6</v>
      </c>
      <c r="E637" s="349">
        <f>FlexTests!$C$16*($C$36-ABS(A637))*IF(ABS(A637)&lt;$C$36,1,0)/1000</f>
        <v>57.2</v>
      </c>
      <c r="F637" s="349">
        <f>IF(NOT(ISNA(I637)),FlexTests!$C$17*(A638-A637)*I637/1000000*($C$36+A637)/1000*IF(ABS(A637)&lt;$C$31/2-FlexTests!$C$18,0,1),0)</f>
        <v>0</v>
      </c>
      <c r="G637" s="349">
        <f>SUM(F$52:$F636)</f>
        <v>0</v>
      </c>
      <c r="H637" s="348">
        <f>CHOOSE(FlexTests!$C$15,E637,G637)</f>
        <v>57.2</v>
      </c>
      <c r="I637" s="347">
        <f>IF(ISNA(OutlineParameters!T700*2),OutlineParameters!S700*2,OutlineParameters!T700*2)</f>
        <v>365.78662286287118</v>
      </c>
      <c r="J637" s="347">
        <f>IF(ISNA(RockerConcaveParameters!O696),RockerConcaveParameters!N696,RockerConcaveParameters!O696)</f>
        <v>3.7250667611826227</v>
      </c>
      <c r="K637" s="347">
        <f t="shared" si="194"/>
        <v>12.026195944668766</v>
      </c>
      <c r="L637" s="347">
        <f t="shared" si="195"/>
        <v>87.751628766839147</v>
      </c>
      <c r="M637" s="347">
        <f t="shared" si="196"/>
        <v>0</v>
      </c>
      <c r="N637" s="347">
        <f t="shared" si="185"/>
        <v>3.8333333333333335</v>
      </c>
      <c r="O637" s="347">
        <f t="shared" si="186"/>
        <v>76.768050910746325</v>
      </c>
      <c r="P637" s="350">
        <f t="shared" si="197"/>
        <v>180.37920895558756</v>
      </c>
      <c r="Q637" s="347">
        <f>MIN(IF(H637&gt;0,P637/H637,NA()),FlexTests!$C$20)</f>
        <v>3.1534826740487332</v>
      </c>
      <c r="R637" s="347">
        <f t="shared" si="187"/>
        <v>3.1710971752893995E-4</v>
      </c>
      <c r="S637" s="347">
        <f>SUM(R637:$R$952)</f>
        <v>0.12062085061882349</v>
      </c>
      <c r="T637" s="347">
        <f t="shared" si="188"/>
        <v>1.206208506188235E-4</v>
      </c>
      <c r="U637" s="350">
        <f>SUM(T637:$T$952)*1000</f>
        <v>20.158469374184698</v>
      </c>
      <c r="V637" s="347">
        <f>R637*IF(ABS(A637)&lt;FlexTests!$C$19,0,1)</f>
        <v>3.1710971752893995E-4</v>
      </c>
      <c r="W637" s="347">
        <f>SUM(V637:$V$951)</f>
        <v>3.1926167945429246E-3</v>
      </c>
      <c r="X637" s="347">
        <f t="shared" si="198"/>
        <v>3.1926167945429246E-3</v>
      </c>
      <c r="Y637" s="350">
        <f>SUM($X637:X$951)</f>
        <v>1.759862951302936E-2</v>
      </c>
      <c r="Z637" s="347"/>
      <c r="AA637" s="347">
        <f t="shared" si="189"/>
        <v>4.241688920394207</v>
      </c>
      <c r="AB637" s="347">
        <f t="shared" si="190"/>
        <v>1.7583110796057926</v>
      </c>
      <c r="AC637" s="347">
        <f t="shared" si="199"/>
        <v>11.910069286178654</v>
      </c>
      <c r="AD637" s="347">
        <f t="shared" si="191"/>
        <v>20.37138495307568</v>
      </c>
      <c r="AE637" s="347">
        <f t="shared" si="192"/>
        <v>8.4445683175132018</v>
      </c>
      <c r="AF637" s="347">
        <f>AD637/'Laminate Schedule'!$E$86/10</f>
        <v>0.13450807753918409</v>
      </c>
      <c r="AG637" s="347">
        <f>AE637/'Laminate Schedule'!$E$90/10</f>
        <v>4.5544699214849854E-2</v>
      </c>
      <c r="AH637" s="347">
        <f t="shared" si="200"/>
        <v>2194.7197371772272</v>
      </c>
      <c r="AK637" s="567">
        <f t="shared" ref="AK637:AK700" si="201">IF(A637&gt;=$C$43,1,0)</f>
        <v>1</v>
      </c>
      <c r="AL637" s="567">
        <f t="shared" ref="AL637:AL700" si="202">IF(A637&gt;=$C$44,1,0)</f>
        <v>1</v>
      </c>
      <c r="AM637" s="567">
        <f t="shared" ref="AM637:AM700" si="203">IF(A637&gt;=$C$45,1,0)</f>
        <v>1</v>
      </c>
      <c r="AN637" s="347">
        <f>IF(SUM(AK637:AM637)=0,0,(AK637*'Laminate Schedule'!$D$83*'Laminate Schedule'!$C$83+AL637*'Laminate Schedule'!$D$84*'Laminate Schedule'!$C$84+AM637*'Laminate Schedule'!$D$85*'Laminate Schedule'!$C$85)/(AK637*'Laminate Schedule'!$D$83+AL637*'Laminate Schedule'!$D$84+AM637*'Laminate Schedule'!$D$85))</f>
        <v>15.145101562499997</v>
      </c>
      <c r="AO637" s="347">
        <f>AK637*'Laminate Schedule'!$L$12+AL637*'Laminate Schedule'!$L$13+AM637*'Laminate Schedule'!$L$14</f>
        <v>0.88</v>
      </c>
    </row>
    <row r="638" spans="1:41" s="244" customFormat="1">
      <c r="A638" s="567">
        <v>-313</v>
      </c>
      <c r="B638" s="347">
        <f>IF(ABS(A638)&lt;$C$17,$C$15,$C$16)*IF(ABS(A638)&lt;OutlineParameters!$C$46/2,1,0)</f>
        <v>6</v>
      </c>
      <c r="C638" s="347">
        <f t="shared" si="193"/>
        <v>6</v>
      </c>
      <c r="D638" s="348">
        <f t="shared" si="184"/>
        <v>6</v>
      </c>
      <c r="E638" s="349">
        <f>FlexTests!$C$16*($C$36-ABS(A638))*IF(ABS(A638)&lt;$C$36,1,0)/1000</f>
        <v>57.4</v>
      </c>
      <c r="F638" s="349">
        <f>IF(NOT(ISNA(I638)),FlexTests!$C$17*(A639-A638)*I638/1000000*($C$36+A638)/1000*IF(ABS(A638)&lt;$C$31/2-FlexTests!$C$18,0,1),0)</f>
        <v>0</v>
      </c>
      <c r="G638" s="349">
        <f>SUM(F$52:$F637)</f>
        <v>0</v>
      </c>
      <c r="H638" s="348">
        <f>CHOOSE(FlexTests!$C$15,E638,G638)</f>
        <v>57.4</v>
      </c>
      <c r="I638" s="347">
        <f>IF(ISNA(OutlineParameters!T701*2),OutlineParameters!S701*2,OutlineParameters!T701*2)</f>
        <v>366.02131360195665</v>
      </c>
      <c r="J638" s="347">
        <f>IF(ISNA(RockerConcaveParameters!O697),RockerConcaveParameters!N697,RockerConcaveParameters!O697)</f>
        <v>3.7382170394582617</v>
      </c>
      <c r="K638" s="347">
        <f t="shared" si="194"/>
        <v>12.119026530505737</v>
      </c>
      <c r="L638" s="347">
        <f t="shared" si="195"/>
        <v>87.807930701694119</v>
      </c>
      <c r="M638" s="347">
        <f t="shared" si="196"/>
        <v>0</v>
      </c>
      <c r="N638" s="347">
        <f t="shared" si="185"/>
        <v>3.8333333333333335</v>
      </c>
      <c r="O638" s="347">
        <f t="shared" si="186"/>
        <v>76.974037178500424</v>
      </c>
      <c r="P638" s="350">
        <f t="shared" si="197"/>
        <v>180.73432774403361</v>
      </c>
      <c r="Q638" s="347">
        <f>MIN(IF(H638&gt;0,P638/H638,NA()),FlexTests!$C$20)</f>
        <v>3.1486816680145226</v>
      </c>
      <c r="R638" s="347">
        <f t="shared" si="187"/>
        <v>3.1759323597503397E-4</v>
      </c>
      <c r="S638" s="347">
        <f>SUM(R638:$R$952)</f>
        <v>0.12030374090129456</v>
      </c>
      <c r="T638" s="347">
        <f t="shared" si="188"/>
        <v>1.2030374090129456E-4</v>
      </c>
      <c r="U638" s="350">
        <f>SUM(T638:$T$952)*1000</f>
        <v>20.03784852356587</v>
      </c>
      <c r="V638" s="347">
        <f>R638*IF(ABS(A638)&lt;FlexTests!$C$19,0,1)</f>
        <v>3.1759323597503397E-4</v>
      </c>
      <c r="W638" s="347">
        <f>SUM(V638:$V$951)</f>
        <v>2.8755070770139844E-3</v>
      </c>
      <c r="X638" s="347">
        <f t="shared" si="198"/>
        <v>2.8755070770139844E-3</v>
      </c>
      <c r="Y638" s="350">
        <f>SUM($X638:X$951)</f>
        <v>1.4406012718486436E-2</v>
      </c>
      <c r="Z638" s="347"/>
      <c r="AA638" s="347">
        <f t="shared" si="189"/>
        <v>4.2460723464860877</v>
      </c>
      <c r="AB638" s="347">
        <f t="shared" si="190"/>
        <v>1.7539276535139128</v>
      </c>
      <c r="AC638" s="347">
        <f t="shared" si="199"/>
        <v>11.933517051581914</v>
      </c>
      <c r="AD638" s="347">
        <f t="shared" si="191"/>
        <v>20.423530769245698</v>
      </c>
      <c r="AE638" s="347">
        <f t="shared" si="192"/>
        <v>8.4363601171838098</v>
      </c>
      <c r="AF638" s="347">
        <f>AD638/'Laminate Schedule'!$E$86/10</f>
        <v>0.13485238567046223</v>
      </c>
      <c r="AG638" s="347">
        <f>AE638/'Laminate Schedule'!$E$90/10</f>
        <v>4.5500429336148999E-2</v>
      </c>
      <c r="AH638" s="347">
        <f t="shared" si="200"/>
        <v>2196.1278816117401</v>
      </c>
      <c r="AK638" s="567">
        <f t="shared" si="201"/>
        <v>1</v>
      </c>
      <c r="AL638" s="567">
        <f t="shared" si="202"/>
        <v>1</v>
      </c>
      <c r="AM638" s="567">
        <f t="shared" si="203"/>
        <v>1</v>
      </c>
      <c r="AN638" s="347">
        <f>IF(SUM(AK638:AM638)=0,0,(AK638*'Laminate Schedule'!$D$83*'Laminate Schedule'!$C$83+AL638*'Laminate Schedule'!$D$84*'Laminate Schedule'!$C$84+AM638*'Laminate Schedule'!$D$85*'Laminate Schedule'!$C$85)/(AK638*'Laminate Schedule'!$D$83+AL638*'Laminate Schedule'!$D$84+AM638*'Laminate Schedule'!$D$85))</f>
        <v>15.145101562499997</v>
      </c>
      <c r="AO638" s="347">
        <f>AK638*'Laminate Schedule'!$L$12+AL638*'Laminate Schedule'!$L$13+AM638*'Laminate Schedule'!$L$14</f>
        <v>0.88</v>
      </c>
    </row>
    <row r="639" spans="1:41" s="244" customFormat="1">
      <c r="A639" s="567">
        <v>-312</v>
      </c>
      <c r="B639" s="347">
        <f>IF(ABS(A639)&lt;$C$17,$C$15,$C$16)*IF(ABS(A639)&lt;OutlineParameters!$C$46/2,1,0)</f>
        <v>6</v>
      </c>
      <c r="C639" s="347">
        <f t="shared" si="193"/>
        <v>6</v>
      </c>
      <c r="D639" s="348">
        <f t="shared" si="184"/>
        <v>6</v>
      </c>
      <c r="E639" s="349">
        <f>FlexTests!$C$16*($C$36-ABS(A639))*IF(ABS(A639)&lt;$C$36,1,0)/1000</f>
        <v>57.6</v>
      </c>
      <c r="F639" s="349">
        <f>IF(NOT(ISNA(I639)),FlexTests!$C$17*(A640-A639)*I639/1000000*($C$36+A639)/1000*IF(ABS(A639)&lt;$C$31/2-FlexTests!$C$18,0,1),0)</f>
        <v>0</v>
      </c>
      <c r="G639" s="349">
        <f>SUM(F$52:$F638)</f>
        <v>0</v>
      </c>
      <c r="H639" s="348">
        <f>CHOOSE(FlexTests!$C$15,E639,G639)</f>
        <v>57.6</v>
      </c>
      <c r="I639" s="347">
        <f>IF(ISNA(OutlineParameters!T702*2),OutlineParameters!S702*2,OutlineParameters!T702*2)</f>
        <v>366.25484317611551</v>
      </c>
      <c r="J639" s="347">
        <f>IF(ISNA(RockerConcaveParameters!O698),RockerConcaveParameters!N698,RockerConcaveParameters!O698)</f>
        <v>3.7513397482420294</v>
      </c>
      <c r="K639" s="347">
        <f t="shared" si="194"/>
        <v>12.212048184918782</v>
      </c>
      <c r="L639" s="347">
        <f t="shared" si="195"/>
        <v>87.863954074930888</v>
      </c>
      <c r="M639" s="347">
        <f t="shared" si="196"/>
        <v>0</v>
      </c>
      <c r="N639" s="347">
        <f t="shared" si="185"/>
        <v>3.8333333333333335</v>
      </c>
      <c r="O639" s="347">
        <f t="shared" si="186"/>
        <v>77.180207425092746</v>
      </c>
      <c r="P639" s="350">
        <f t="shared" si="197"/>
        <v>181.08954301827575</v>
      </c>
      <c r="Q639" s="347">
        <f>MIN(IF(H639&gt;0,P639/H639,NA()),FlexTests!$C$20)</f>
        <v>3.1439156774006207</v>
      </c>
      <c r="R639" s="347">
        <f t="shared" si="187"/>
        <v>3.1807468857650685E-4</v>
      </c>
      <c r="S639" s="347">
        <f>SUM(R639:$R$952)</f>
        <v>0.11998614766531951</v>
      </c>
      <c r="T639" s="347">
        <f t="shared" si="188"/>
        <v>1.1998614766531951E-4</v>
      </c>
      <c r="U639" s="350">
        <f>SUM(T639:$T$952)*1000</f>
        <v>19.917544782664578</v>
      </c>
      <c r="V639" s="347">
        <f>R639*IF(ABS(A639)&lt;FlexTests!$C$19,0,1)</f>
        <v>3.1807468857650685E-4</v>
      </c>
      <c r="W639" s="347">
        <f>SUM(V639:$V$951)</f>
        <v>2.5579138410389505E-3</v>
      </c>
      <c r="X639" s="347">
        <f t="shared" si="198"/>
        <v>2.5579138410389505E-3</v>
      </c>
      <c r="Y639" s="350">
        <f>SUM($X639:X$951)</f>
        <v>1.1530505641472451E-2</v>
      </c>
      <c r="Z639" s="347"/>
      <c r="AA639" s="347">
        <f t="shared" si="189"/>
        <v>4.250446582747343</v>
      </c>
      <c r="AB639" s="347">
        <f t="shared" si="190"/>
        <v>1.749553417252657</v>
      </c>
      <c r="AC639" s="347">
        <f t="shared" si="199"/>
        <v>11.956971187744438</v>
      </c>
      <c r="AD639" s="347">
        <f t="shared" si="191"/>
        <v>20.475563528762745</v>
      </c>
      <c r="AE639" s="347">
        <f t="shared" si="192"/>
        <v>8.4280772489477833</v>
      </c>
      <c r="AF639" s="347">
        <f>AD639/'Laminate Schedule'!$E$86/10</f>
        <v>0.13519594731184389</v>
      </c>
      <c r="AG639" s="347">
        <f>AE639/'Laminate Schedule'!$E$90/10</f>
        <v>4.5455756745643255E-2</v>
      </c>
      <c r="AH639" s="347">
        <f t="shared" si="200"/>
        <v>2197.5290590566929</v>
      </c>
      <c r="AK639" s="567">
        <f t="shared" si="201"/>
        <v>1</v>
      </c>
      <c r="AL639" s="567">
        <f t="shared" si="202"/>
        <v>1</v>
      </c>
      <c r="AM639" s="567">
        <f t="shared" si="203"/>
        <v>1</v>
      </c>
      <c r="AN639" s="347">
        <f>IF(SUM(AK639:AM639)=0,0,(AK639*'Laminate Schedule'!$D$83*'Laminate Schedule'!$C$83+AL639*'Laminate Schedule'!$D$84*'Laminate Schedule'!$C$84+AM639*'Laminate Schedule'!$D$85*'Laminate Schedule'!$C$85)/(AK639*'Laminate Schedule'!$D$83+AL639*'Laminate Schedule'!$D$84+AM639*'Laminate Schedule'!$D$85))</f>
        <v>15.145101562499997</v>
      </c>
      <c r="AO639" s="347">
        <f>AK639*'Laminate Schedule'!$L$12+AL639*'Laminate Schedule'!$L$13+AM639*'Laminate Schedule'!$L$14</f>
        <v>0.88</v>
      </c>
    </row>
    <row r="640" spans="1:41" s="244" customFormat="1">
      <c r="A640" s="567">
        <v>-311</v>
      </c>
      <c r="B640" s="347">
        <f>IF(ABS(A640)&lt;$C$17,$C$15,$C$16)*IF(ABS(A640)&lt;OutlineParameters!$C$46/2,1,0)</f>
        <v>6</v>
      </c>
      <c r="C640" s="347">
        <f t="shared" si="193"/>
        <v>6</v>
      </c>
      <c r="D640" s="348">
        <f t="shared" si="184"/>
        <v>6</v>
      </c>
      <c r="E640" s="349">
        <f>FlexTests!$C$16*($C$36-ABS(A640))*IF(ABS(A640)&lt;$C$36,1,0)/1000</f>
        <v>57.8</v>
      </c>
      <c r="F640" s="349">
        <f>IF(NOT(ISNA(I640)),FlexTests!$C$17*(A641-A640)*I640/1000000*($C$36+A640)/1000*IF(ABS(A640)&lt;$C$31/2-FlexTests!$C$18,0,1),0)</f>
        <v>0</v>
      </c>
      <c r="G640" s="349">
        <f>SUM(F$52:$F639)</f>
        <v>0</v>
      </c>
      <c r="H640" s="348">
        <f>CHOOSE(FlexTests!$C$15,E640,G640)</f>
        <v>57.8</v>
      </c>
      <c r="I640" s="347">
        <f>IF(ISNA(OutlineParameters!T703*2),OutlineParameters!S703*2,OutlineParameters!T703*2)</f>
        <v>366.48715779075889</v>
      </c>
      <c r="J640" s="347">
        <f>IF(ISNA(RockerConcaveParameters!O699),RockerConcaveParameters!N699,RockerConcaveParameters!O699)</f>
        <v>3.7644336073776627</v>
      </c>
      <c r="K640" s="347">
        <f t="shared" si="194"/>
        <v>12.305248267121668</v>
      </c>
      <c r="L640" s="347">
        <f t="shared" si="195"/>
        <v>87.919685981313208</v>
      </c>
      <c r="M640" s="347">
        <f t="shared" si="196"/>
        <v>0</v>
      </c>
      <c r="N640" s="347">
        <f t="shared" si="185"/>
        <v>3.8333333333333335</v>
      </c>
      <c r="O640" s="347">
        <f t="shared" si="186"/>
        <v>77.386530536438812</v>
      </c>
      <c r="P640" s="350">
        <f t="shared" si="197"/>
        <v>181.44479811820702</v>
      </c>
      <c r="Q640" s="347">
        <f>MIN(IF(H640&gt;0,P640/H640,NA()),FlexTests!$C$20)</f>
        <v>3.1391833584464885</v>
      </c>
      <c r="R640" s="347">
        <f t="shared" si="187"/>
        <v>3.1855418617371802E-4</v>
      </c>
      <c r="S640" s="347">
        <f>SUM(R640:$R$952)</f>
        <v>0.11966807297674301</v>
      </c>
      <c r="T640" s="347">
        <f t="shared" si="188"/>
        <v>1.1966807297674301E-4</v>
      </c>
      <c r="U640" s="350">
        <f>SUM(T640:$T$952)*1000</f>
        <v>19.797558634999259</v>
      </c>
      <c r="V640" s="347">
        <f>R640*IF(ABS(A640)&lt;FlexTests!$C$19,0,1)</f>
        <v>3.1855418617371802E-4</v>
      </c>
      <c r="W640" s="347">
        <f>SUM(V640:$V$951)</f>
        <v>2.2398391524624433E-3</v>
      </c>
      <c r="X640" s="347">
        <f t="shared" si="198"/>
        <v>2.2398391524624433E-3</v>
      </c>
      <c r="Y640" s="350">
        <f>SUM($X640:X$951)</f>
        <v>8.972591800433501E-3</v>
      </c>
      <c r="Z640" s="347"/>
      <c r="AA640" s="347">
        <f t="shared" si="189"/>
        <v>4.2548112024592211</v>
      </c>
      <c r="AB640" s="347">
        <f t="shared" si="190"/>
        <v>1.7451887975407792</v>
      </c>
      <c r="AC640" s="347">
        <f t="shared" si="199"/>
        <v>11.980427953515552</v>
      </c>
      <c r="AD640" s="347">
        <f t="shared" si="191"/>
        <v>20.527487703807566</v>
      </c>
      <c r="AE640" s="347">
        <f t="shared" si="192"/>
        <v>8.4197253127553804</v>
      </c>
      <c r="AF640" s="347">
        <f>AD640/'Laminate Schedule'!$E$86/10</f>
        <v>0.13553879199222155</v>
      </c>
      <c r="AG640" s="347">
        <f>AE640/'Laminate Schedule'!$E$90/10</f>
        <v>4.5410711645948135E-2</v>
      </c>
      <c r="AH640" s="347">
        <f t="shared" si="200"/>
        <v>2198.9229467445534</v>
      </c>
      <c r="AK640" s="567">
        <f t="shared" si="201"/>
        <v>1</v>
      </c>
      <c r="AL640" s="567">
        <f t="shared" si="202"/>
        <v>1</v>
      </c>
      <c r="AM640" s="567">
        <f t="shared" si="203"/>
        <v>1</v>
      </c>
      <c r="AN640" s="347">
        <f>IF(SUM(AK640:AM640)=0,0,(AK640*'Laminate Schedule'!$D$83*'Laminate Schedule'!$C$83+AL640*'Laminate Schedule'!$D$84*'Laminate Schedule'!$C$84+AM640*'Laminate Schedule'!$D$85*'Laminate Schedule'!$C$85)/(AK640*'Laminate Schedule'!$D$83+AL640*'Laminate Schedule'!$D$84+AM640*'Laminate Schedule'!$D$85))</f>
        <v>15.145101562499997</v>
      </c>
      <c r="AO640" s="347">
        <f>AK640*'Laminate Schedule'!$L$12+AL640*'Laminate Schedule'!$L$13+AM640*'Laminate Schedule'!$L$14</f>
        <v>0.88</v>
      </c>
    </row>
    <row r="641" spans="1:41" s="244" customFormat="1">
      <c r="A641" s="567">
        <v>-310</v>
      </c>
      <c r="B641" s="347">
        <f>IF(ABS(A641)&lt;$C$17,$C$15,$C$16)*IF(ABS(A641)&lt;OutlineParameters!$C$46/2,1,0)</f>
        <v>6</v>
      </c>
      <c r="C641" s="347">
        <f t="shared" si="193"/>
        <v>6</v>
      </c>
      <c r="D641" s="348">
        <f t="shared" si="184"/>
        <v>6</v>
      </c>
      <c r="E641" s="349">
        <f>FlexTests!$C$16*($C$36-ABS(A641))*IF(ABS(A641)&lt;$C$36,1,0)/1000</f>
        <v>58</v>
      </c>
      <c r="F641" s="349">
        <f>IF(NOT(ISNA(I641)),FlexTests!$C$17*(A642-A641)*I641/1000000*($C$36+A641)/1000*IF(ABS(A641)&lt;$C$31/2-FlexTests!$C$18,0,1),0)</f>
        <v>0</v>
      </c>
      <c r="G641" s="349">
        <f>SUM(F$52:$F640)</f>
        <v>0</v>
      </c>
      <c r="H641" s="348">
        <f>CHOOSE(FlexTests!$C$15,E641,G641)</f>
        <v>58</v>
      </c>
      <c r="I641" s="347">
        <f>IF(ISNA(OutlineParameters!T704*2),OutlineParameters!S704*2,OutlineParameters!T704*2)</f>
        <v>366.71832395301709</v>
      </c>
      <c r="J641" s="347">
        <f>IF(ISNA(RockerConcaveParameters!O700),RockerConcaveParameters!N700,RockerConcaveParameters!O700)</f>
        <v>3.7774996020813298</v>
      </c>
      <c r="K641" s="347">
        <f t="shared" si="194"/>
        <v>12.398632883936317</v>
      </c>
      <c r="L641" s="347">
        <f t="shared" si="195"/>
        <v>87.975142375795798</v>
      </c>
      <c r="M641" s="347">
        <f t="shared" si="196"/>
        <v>0</v>
      </c>
      <c r="N641" s="347">
        <f t="shared" si="185"/>
        <v>3.8333333333333335</v>
      </c>
      <c r="O641" s="347">
        <f t="shared" si="186"/>
        <v>77.593027351551356</v>
      </c>
      <c r="P641" s="350">
        <f t="shared" si="197"/>
        <v>181.80013594461678</v>
      </c>
      <c r="Q641" s="347">
        <f>MIN(IF(H641&gt;0,P641/H641,NA()),FlexTests!$C$20)</f>
        <v>3.1344851024933926</v>
      </c>
      <c r="R641" s="347">
        <f t="shared" si="187"/>
        <v>3.1903166462795716E-4</v>
      </c>
      <c r="S641" s="347">
        <f>SUM(R641:$R$952)</f>
        <v>0.11934951879056928</v>
      </c>
      <c r="T641" s="347">
        <f t="shared" si="188"/>
        <v>1.1934951879056927E-4</v>
      </c>
      <c r="U641" s="350">
        <f>SUM(T641:$T$952)*1000</f>
        <v>19.677890562022512</v>
      </c>
      <c r="V641" s="347">
        <f>R641*IF(ABS(A641)&lt;FlexTests!$C$19,0,1)</f>
        <v>3.1903166462795716E-4</v>
      </c>
      <c r="W641" s="347">
        <f>SUM(V641:$V$951)</f>
        <v>1.9212849662887256E-3</v>
      </c>
      <c r="X641" s="347">
        <f t="shared" si="198"/>
        <v>1.9212849662887256E-3</v>
      </c>
      <c r="Y641" s="350">
        <f>SUM($X641:X$951)</f>
        <v>6.732752647971056E-3</v>
      </c>
      <c r="Z641" s="347"/>
      <c r="AA641" s="347">
        <f t="shared" si="189"/>
        <v>4.2591665340271101</v>
      </c>
      <c r="AB641" s="347">
        <f t="shared" si="190"/>
        <v>1.7408334659728901</v>
      </c>
      <c r="AC641" s="347">
        <f t="shared" si="199"/>
        <v>12.003890181546401</v>
      </c>
      <c r="AD641" s="347">
        <f t="shared" si="191"/>
        <v>20.579300146658667</v>
      </c>
      <c r="AE641" s="347">
        <f t="shared" si="192"/>
        <v>8.4113016280044288</v>
      </c>
      <c r="AF641" s="347">
        <f>AD641/'Laminate Schedule'!$E$86/10</f>
        <v>0.13588089892783556</v>
      </c>
      <c r="AG641" s="347">
        <f>AE641/'Laminate Schedule'!$E$90/10</f>
        <v>4.5365279579578664E-2</v>
      </c>
      <c r="AH641" s="347">
        <f t="shared" si="200"/>
        <v>2200.3099437181027</v>
      </c>
      <c r="AK641" s="567">
        <f t="shared" si="201"/>
        <v>1</v>
      </c>
      <c r="AL641" s="567">
        <f t="shared" si="202"/>
        <v>1</v>
      </c>
      <c r="AM641" s="567">
        <f t="shared" si="203"/>
        <v>1</v>
      </c>
      <c r="AN641" s="347">
        <f>IF(SUM(AK641:AM641)=0,0,(AK641*'Laminate Schedule'!$D$83*'Laminate Schedule'!$C$83+AL641*'Laminate Schedule'!$D$84*'Laminate Schedule'!$C$84+AM641*'Laminate Schedule'!$D$85*'Laminate Schedule'!$C$85)/(AK641*'Laminate Schedule'!$D$83+AL641*'Laminate Schedule'!$D$84+AM641*'Laminate Schedule'!$D$85))</f>
        <v>15.145101562499997</v>
      </c>
      <c r="AO641" s="347">
        <f>AK641*'Laminate Schedule'!$L$12+AL641*'Laminate Schedule'!$L$13+AM641*'Laminate Schedule'!$L$14</f>
        <v>0.88</v>
      </c>
    </row>
    <row r="642" spans="1:41" s="244" customFormat="1">
      <c r="A642" s="567">
        <v>-309</v>
      </c>
      <c r="B642" s="347">
        <f>IF(ABS(A642)&lt;$C$17,$C$15,$C$16)*IF(ABS(A642)&lt;OutlineParameters!$C$46/2,1,0)</f>
        <v>6</v>
      </c>
      <c r="C642" s="347">
        <f t="shared" si="193"/>
        <v>6</v>
      </c>
      <c r="D642" s="348">
        <f t="shared" si="184"/>
        <v>6</v>
      </c>
      <c r="E642" s="349">
        <f>FlexTests!$C$16*($C$36-ABS(A642))*IF(ABS(A642)&lt;$C$36,1,0)/1000</f>
        <v>58.2</v>
      </c>
      <c r="F642" s="349">
        <f>IF(NOT(ISNA(I642)),FlexTests!$C$17*(A643-A642)*I642/1000000*($C$36+A642)/1000*IF(ABS(A642)&lt;$C$31/2-FlexTests!$C$18,0,1),0)</f>
        <v>0</v>
      </c>
      <c r="G642" s="349">
        <f>SUM(F$52:$F641)</f>
        <v>0</v>
      </c>
      <c r="H642" s="348">
        <f>CHOOSE(FlexTests!$C$15,E642,G642)</f>
        <v>58.2</v>
      </c>
      <c r="I642" s="347">
        <f>IF(ISNA(OutlineParameters!T705*2),OutlineParameters!S705*2,OutlineParameters!T705*2)</f>
        <v>366.94830266474133</v>
      </c>
      <c r="J642" s="347">
        <f>IF(ISNA(RockerConcaveParameters!O701),RockerConcaveParameters!N701,RockerConcaveParameters!O701)</f>
        <v>3.7905367308678137</v>
      </c>
      <c r="K642" s="347">
        <f t="shared" si="194"/>
        <v>12.492191620528597</v>
      </c>
      <c r="L642" s="347">
        <f t="shared" si="195"/>
        <v>88.030313902784812</v>
      </c>
      <c r="M642" s="347">
        <f t="shared" si="196"/>
        <v>0</v>
      </c>
      <c r="N642" s="347">
        <f t="shared" si="185"/>
        <v>3.8333333333333335</v>
      </c>
      <c r="O642" s="347">
        <f t="shared" si="186"/>
        <v>77.799672999484883</v>
      </c>
      <c r="P642" s="350">
        <f t="shared" si="197"/>
        <v>182.15551185613162</v>
      </c>
      <c r="Q642" s="347">
        <f>MIN(IF(H642&gt;0,P642/H642,NA()),FlexTests!$C$20)</f>
        <v>3.1298197913424675</v>
      </c>
      <c r="R642" s="347">
        <f t="shared" si="187"/>
        <v>3.1950721340766775E-4</v>
      </c>
      <c r="S642" s="347">
        <f>SUM(R642:$R$952)</f>
        <v>0.11903048712594132</v>
      </c>
      <c r="T642" s="347">
        <f t="shared" si="188"/>
        <v>1.1903048712594131E-4</v>
      </c>
      <c r="U642" s="350">
        <f>SUM(T642:$T$952)*1000</f>
        <v>19.558541043231948</v>
      </c>
      <c r="V642" s="347">
        <f>R642*IF(ABS(A642)&lt;FlexTests!$C$19,0,1)</f>
        <v>3.1950721340766775E-4</v>
      </c>
      <c r="W642" s="347">
        <f>SUM(V642:$V$951)</f>
        <v>1.6022533016607683E-3</v>
      </c>
      <c r="X642" s="347">
        <f t="shared" si="198"/>
        <v>1.6022533016607683E-3</v>
      </c>
      <c r="Y642" s="350">
        <f>SUM($X642:X$951)</f>
        <v>4.8114676816823311E-3</v>
      </c>
      <c r="Z642" s="347"/>
      <c r="AA642" s="347">
        <f t="shared" si="189"/>
        <v>4.2635122436226043</v>
      </c>
      <c r="AB642" s="347">
        <f t="shared" si="190"/>
        <v>1.7364877563773955</v>
      </c>
      <c r="AC642" s="347">
        <f t="shared" si="199"/>
        <v>12.027354924258644</v>
      </c>
      <c r="AD642" s="347">
        <f t="shared" si="191"/>
        <v>20.631004417966864</v>
      </c>
      <c r="AE642" s="347">
        <f t="shared" si="192"/>
        <v>8.4028107640960723</v>
      </c>
      <c r="AF642" s="347">
        <f>AD642/'Laminate Schedule'!$E$86/10</f>
        <v>0.13622229162893321</v>
      </c>
      <c r="AG642" s="347">
        <f>AE642/'Laminate Schedule'!$E$90/10</f>
        <v>4.5319485191015509E-2</v>
      </c>
      <c r="AH642" s="347">
        <f t="shared" si="200"/>
        <v>2201.6898159884481</v>
      </c>
      <c r="AK642" s="567">
        <f t="shared" si="201"/>
        <v>1</v>
      </c>
      <c r="AL642" s="567">
        <f t="shared" si="202"/>
        <v>1</v>
      </c>
      <c r="AM642" s="567">
        <f t="shared" si="203"/>
        <v>1</v>
      </c>
      <c r="AN642" s="347">
        <f>IF(SUM(AK642:AM642)=0,0,(AK642*'Laminate Schedule'!$D$83*'Laminate Schedule'!$C$83+AL642*'Laminate Schedule'!$D$84*'Laminate Schedule'!$C$84+AM642*'Laminate Schedule'!$D$85*'Laminate Schedule'!$C$85)/(AK642*'Laminate Schedule'!$D$83+AL642*'Laminate Schedule'!$D$84+AM642*'Laminate Schedule'!$D$85))</f>
        <v>15.145101562499997</v>
      </c>
      <c r="AO642" s="347">
        <f>AK642*'Laminate Schedule'!$L$12+AL642*'Laminate Schedule'!$L$13+AM642*'Laminate Schedule'!$L$14</f>
        <v>0.88</v>
      </c>
    </row>
    <row r="643" spans="1:41" s="244" customFormat="1">
      <c r="A643" s="567">
        <v>-308</v>
      </c>
      <c r="B643" s="347">
        <f>IF(ABS(A643)&lt;$C$17,$C$15,$C$16)*IF(ABS(A643)&lt;OutlineParameters!$C$46/2,1,0)</f>
        <v>6</v>
      </c>
      <c r="C643" s="347">
        <f t="shared" si="193"/>
        <v>6</v>
      </c>
      <c r="D643" s="348">
        <f t="shared" si="184"/>
        <v>6</v>
      </c>
      <c r="E643" s="349">
        <f>FlexTests!$C$16*($C$36-ABS(A643))*IF(ABS(A643)&lt;$C$36,1,0)/1000</f>
        <v>58.4</v>
      </c>
      <c r="F643" s="349">
        <f>IF(NOT(ISNA(I643)),FlexTests!$C$17*(A644-A643)*I643/1000000*($C$36+A643)/1000*IF(ABS(A643)&lt;$C$31/2-FlexTests!$C$18,0,1),0)</f>
        <v>0</v>
      </c>
      <c r="G643" s="349">
        <f>SUM(F$52:$F642)</f>
        <v>0</v>
      </c>
      <c r="H643" s="348">
        <f>CHOOSE(FlexTests!$C$15,E643,G643)</f>
        <v>58.4</v>
      </c>
      <c r="I643" s="347">
        <f>IF(ISNA(OutlineParameters!T706*2),OutlineParameters!S706*2,OutlineParameters!T706*2)</f>
        <v>367.17711588384765</v>
      </c>
      <c r="J643" s="347">
        <f>IF(ISNA(RockerConcaveParameters!O702),RockerConcaveParameters!N702,RockerConcaveParameters!O702)</f>
        <v>3.8035451444286803</v>
      </c>
      <c r="K643" s="347">
        <f t="shared" si="194"/>
        <v>12.585923630089411</v>
      </c>
      <c r="L643" s="347">
        <f t="shared" si="195"/>
        <v>88.085205829949388</v>
      </c>
      <c r="M643" s="347">
        <f t="shared" si="196"/>
        <v>0</v>
      </c>
      <c r="N643" s="347">
        <f t="shared" si="185"/>
        <v>3.8333333333333335</v>
      </c>
      <c r="O643" s="347">
        <f t="shared" si="186"/>
        <v>78.00646906036107</v>
      </c>
      <c r="P643" s="350">
        <f t="shared" si="197"/>
        <v>182.51093185373321</v>
      </c>
      <c r="Q643" s="347">
        <f>MIN(IF(H643&gt;0,P643/H643,NA()),FlexTests!$C$20)</f>
        <v>3.1251871892762537</v>
      </c>
      <c r="R643" s="347">
        <f t="shared" si="187"/>
        <v>3.1998083296622782E-4</v>
      </c>
      <c r="S643" s="347">
        <f>SUM(R643:$R$952)</f>
        <v>0.11871097991253367</v>
      </c>
      <c r="T643" s="347">
        <f t="shared" si="188"/>
        <v>1.1871097991253366E-4</v>
      </c>
      <c r="U643" s="350">
        <f>SUM(T643:$T$952)*1000</f>
        <v>19.439510556106004</v>
      </c>
      <c r="V643" s="347">
        <f>R643*IF(ABS(A643)&lt;FlexTests!$C$19,0,1)</f>
        <v>3.1998083296622782E-4</v>
      </c>
      <c r="W643" s="347">
        <f>SUM(V643:$V$951)</f>
        <v>1.2827460882531008E-3</v>
      </c>
      <c r="X643" s="347">
        <f t="shared" si="198"/>
        <v>1.2827460882531008E-3</v>
      </c>
      <c r="Y643" s="350">
        <f>SUM($X643:X$951)</f>
        <v>3.209214380021563E-3</v>
      </c>
      <c r="Z643" s="347"/>
      <c r="AA643" s="347">
        <f t="shared" si="189"/>
        <v>4.2678483814762265</v>
      </c>
      <c r="AB643" s="347">
        <f t="shared" si="190"/>
        <v>1.7321516185237733</v>
      </c>
      <c r="AC643" s="347">
        <f t="shared" si="199"/>
        <v>12.050822577884793</v>
      </c>
      <c r="AD643" s="347">
        <f t="shared" si="191"/>
        <v>20.682600201550692</v>
      </c>
      <c r="AE643" s="347">
        <f t="shared" si="192"/>
        <v>8.3942530784105145</v>
      </c>
      <c r="AF643" s="347">
        <f>AD643/'Laminate Schedule'!$E$86/10</f>
        <v>0.13656296800783302</v>
      </c>
      <c r="AG643" s="347">
        <f>AE643/'Laminate Schedule'!$E$90/10</f>
        <v>4.527333040774309E-2</v>
      </c>
      <c r="AH643" s="347">
        <f t="shared" si="200"/>
        <v>2203.062695303086</v>
      </c>
      <c r="AK643" s="567">
        <f t="shared" si="201"/>
        <v>1</v>
      </c>
      <c r="AL643" s="567">
        <f t="shared" si="202"/>
        <v>1</v>
      </c>
      <c r="AM643" s="567">
        <f t="shared" si="203"/>
        <v>1</v>
      </c>
      <c r="AN643" s="347">
        <f>IF(SUM(AK643:AM643)=0,0,(AK643*'Laminate Schedule'!$D$83*'Laminate Schedule'!$C$83+AL643*'Laminate Schedule'!$D$84*'Laminate Schedule'!$C$84+AM643*'Laminate Schedule'!$D$85*'Laminate Schedule'!$C$85)/(AK643*'Laminate Schedule'!$D$83+AL643*'Laminate Schedule'!$D$84+AM643*'Laminate Schedule'!$D$85))</f>
        <v>15.145101562499997</v>
      </c>
      <c r="AO643" s="347">
        <f>AK643*'Laminate Schedule'!$L$12+AL643*'Laminate Schedule'!$L$13+AM643*'Laminate Schedule'!$L$14</f>
        <v>0.88</v>
      </c>
    </row>
    <row r="644" spans="1:41" s="244" customFormat="1">
      <c r="A644" s="567">
        <v>-307</v>
      </c>
      <c r="B644" s="347">
        <f>IF(ABS(A644)&lt;$C$17,$C$15,$C$16)*IF(ABS(A644)&lt;OutlineParameters!$C$46/2,1,0)</f>
        <v>6</v>
      </c>
      <c r="C644" s="347">
        <f t="shared" si="193"/>
        <v>6</v>
      </c>
      <c r="D644" s="348">
        <f t="shared" si="184"/>
        <v>6</v>
      </c>
      <c r="E644" s="349">
        <f>FlexTests!$C$16*($C$36-ABS(A644))*IF(ABS(A644)&lt;$C$36,1,0)/1000</f>
        <v>58.6</v>
      </c>
      <c r="F644" s="349">
        <f>IF(NOT(ISNA(I644)),FlexTests!$C$17*(A645-A644)*I644/1000000*($C$36+A644)/1000*IF(ABS(A644)&lt;$C$31/2-FlexTests!$C$18,0,1),0)</f>
        <v>0</v>
      </c>
      <c r="G644" s="349">
        <f>SUM(F$52:$F643)</f>
        <v>0</v>
      </c>
      <c r="H644" s="348">
        <f>CHOOSE(FlexTests!$C$15,E644,G644)</f>
        <v>58.6</v>
      </c>
      <c r="I644" s="347">
        <f>IF(ISNA(OutlineParameters!T707*2),OutlineParameters!S707*2,OutlineParameters!T707*2)</f>
        <v>367.40476920094756</v>
      </c>
      <c r="J644" s="347">
        <f>IF(ISNA(RockerConcaveParameters!O703),RockerConcaveParameters!N703,RockerConcaveParameters!O703)</f>
        <v>3.8165246866519307</v>
      </c>
      <c r="K644" s="347">
        <f t="shared" si="194"/>
        <v>12.679825496415308</v>
      </c>
      <c r="L644" s="347">
        <f t="shared" si="195"/>
        <v>88.139819498468313</v>
      </c>
      <c r="M644" s="347">
        <f t="shared" si="196"/>
        <v>0</v>
      </c>
      <c r="N644" s="347">
        <f t="shared" si="185"/>
        <v>3.8333333333333335</v>
      </c>
      <c r="O644" s="347">
        <f t="shared" si="186"/>
        <v>78.213410011695927</v>
      </c>
      <c r="P644" s="350">
        <f t="shared" si="197"/>
        <v>182.86638833991287</v>
      </c>
      <c r="Q644" s="347">
        <f>MIN(IF(H644&gt;0,P644/H644,NA()),FlexTests!$C$20)</f>
        <v>3.1205868317391277</v>
      </c>
      <c r="R644" s="347">
        <f t="shared" si="187"/>
        <v>3.2045254752379127E-4</v>
      </c>
      <c r="S644" s="347">
        <f>SUM(R644:$R$952)</f>
        <v>0.11839099907956743</v>
      </c>
      <c r="T644" s="347">
        <f t="shared" si="188"/>
        <v>1.1839099907956743E-4</v>
      </c>
      <c r="U644" s="350">
        <f>SUM(T644:$T$952)*1000</f>
        <v>19.320799576193465</v>
      </c>
      <c r="V644" s="347">
        <f>R644*IF(ABS(A644)&lt;FlexTests!$C$19,0,1)</f>
        <v>3.2045254752379127E-4</v>
      </c>
      <c r="W644" s="347">
        <f>SUM(V644:$V$951)</f>
        <v>9.6276525528687278E-4</v>
      </c>
      <c r="X644" s="347">
        <f t="shared" si="198"/>
        <v>9.6276525528687278E-4</v>
      </c>
      <c r="Y644" s="350">
        <f>SUM($X644:X$951)</f>
        <v>1.9264682917684622E-3</v>
      </c>
      <c r="Z644" s="347"/>
      <c r="AA644" s="347">
        <f t="shared" si="189"/>
        <v>4.2721748955506431</v>
      </c>
      <c r="AB644" s="347">
        <f t="shared" si="190"/>
        <v>1.7278251044493564</v>
      </c>
      <c r="AC644" s="347">
        <f t="shared" si="199"/>
        <v>12.074292640776928</v>
      </c>
      <c r="AD644" s="347">
        <f t="shared" si="191"/>
        <v>20.734088225905282</v>
      </c>
      <c r="AE644" s="347">
        <f t="shared" si="192"/>
        <v>8.3856300433527711</v>
      </c>
      <c r="AF644" s="347">
        <f>AD644/'Laminate Schedule'!$E$86/10</f>
        <v>0.13690293287463906</v>
      </c>
      <c r="AG644" s="347">
        <f>AE644/'Laminate Schedule'!$E$90/10</f>
        <v>4.5226823170989548E-2</v>
      </c>
      <c r="AH644" s="347">
        <f t="shared" si="200"/>
        <v>2204.4286152056852</v>
      </c>
      <c r="AK644" s="567">
        <f t="shared" si="201"/>
        <v>1</v>
      </c>
      <c r="AL644" s="567">
        <f t="shared" si="202"/>
        <v>1</v>
      </c>
      <c r="AM644" s="567">
        <f t="shared" si="203"/>
        <v>1</v>
      </c>
      <c r="AN644" s="347">
        <f>IF(SUM(AK644:AM644)=0,0,(AK644*'Laminate Schedule'!$D$83*'Laminate Schedule'!$C$83+AL644*'Laminate Schedule'!$D$84*'Laminate Schedule'!$C$84+AM644*'Laminate Schedule'!$D$85*'Laminate Schedule'!$C$85)/(AK644*'Laminate Schedule'!$D$83+AL644*'Laminate Schedule'!$D$84+AM644*'Laminate Schedule'!$D$85))</f>
        <v>15.145101562499997</v>
      </c>
      <c r="AO644" s="347">
        <f>AK644*'Laminate Schedule'!$L$12+AL644*'Laminate Schedule'!$L$13+AM644*'Laminate Schedule'!$L$14</f>
        <v>0.88</v>
      </c>
    </row>
    <row r="645" spans="1:41" s="244" customFormat="1">
      <c r="A645" s="567">
        <v>-306</v>
      </c>
      <c r="B645" s="347">
        <f>IF(ABS(A645)&lt;$C$17,$C$15,$C$16)*IF(ABS(A645)&lt;OutlineParameters!$C$46/2,1,0)</f>
        <v>6</v>
      </c>
      <c r="C645" s="347">
        <f t="shared" si="193"/>
        <v>6</v>
      </c>
      <c r="D645" s="348">
        <f t="shared" si="184"/>
        <v>6</v>
      </c>
      <c r="E645" s="349">
        <f>FlexTests!$C$16*($C$36-ABS(A645))*IF(ABS(A645)&lt;$C$36,1,0)/1000</f>
        <v>58.8</v>
      </c>
      <c r="F645" s="349">
        <f>IF(NOT(ISNA(I645)),FlexTests!$C$17*(A646-A645)*I645/1000000*($C$36+A645)/1000*IF(ABS(A645)&lt;$C$31/2-FlexTests!$C$18,0,1),0)</f>
        <v>0</v>
      </c>
      <c r="G645" s="349">
        <f>SUM(F$52:$F644)</f>
        <v>0</v>
      </c>
      <c r="H645" s="348">
        <f>CHOOSE(FlexTests!$C$15,E645,G645)</f>
        <v>58.8</v>
      </c>
      <c r="I645" s="347">
        <f>IF(ISNA(OutlineParameters!T708*2),OutlineParameters!S708*2,OutlineParameters!T708*2)</f>
        <v>367.63126965887909</v>
      </c>
      <c r="J645" s="347">
        <f>IF(ISNA(RockerConcaveParameters!O704),RockerConcaveParameters!N704,RockerConcaveParameters!O704)</f>
        <v>3.829475231170143</v>
      </c>
      <c r="K645" s="347">
        <f t="shared" si="194"/>
        <v>12.773894038285139</v>
      </c>
      <c r="L645" s="347">
        <f t="shared" si="195"/>
        <v>88.194156597907238</v>
      </c>
      <c r="M645" s="347">
        <f t="shared" si="196"/>
        <v>0</v>
      </c>
      <c r="N645" s="347">
        <f t="shared" si="185"/>
        <v>3.8333333333333335</v>
      </c>
      <c r="O645" s="347">
        <f t="shared" si="186"/>
        <v>78.420490974362565</v>
      </c>
      <c r="P645" s="350">
        <f t="shared" si="197"/>
        <v>183.22187494388828</v>
      </c>
      <c r="Q645" s="347">
        <f>MIN(IF(H645&gt;0,P645/H645,NA()),FlexTests!$C$20)</f>
        <v>3.1160182813586443</v>
      </c>
      <c r="R645" s="347">
        <f t="shared" si="187"/>
        <v>3.2092237904457374E-4</v>
      </c>
      <c r="S645" s="347">
        <f>SUM(R645:$R$952)</f>
        <v>0.11807054653204364</v>
      </c>
      <c r="T645" s="347">
        <f t="shared" si="188"/>
        <v>1.1807054653204365E-4</v>
      </c>
      <c r="U645" s="350">
        <f>SUM(T645:$T$952)*1000</f>
        <v>19.2024085771139</v>
      </c>
      <c r="V645" s="347">
        <f>R645*IF(ABS(A645)&lt;FlexTests!$C$19,0,1)</f>
        <v>3.2092237904457374E-4</v>
      </c>
      <c r="W645" s="347">
        <f>SUM(V645:$V$951)</f>
        <v>6.4231270776308157E-4</v>
      </c>
      <c r="X645" s="347">
        <f t="shared" si="198"/>
        <v>6.4231270776308157E-4</v>
      </c>
      <c r="Y645" s="350">
        <f>SUM($X645:X$951)</f>
        <v>9.6370303648158945E-4</v>
      </c>
      <c r="Z645" s="347"/>
      <c r="AA645" s="347">
        <f t="shared" si="189"/>
        <v>4.2764917437233807</v>
      </c>
      <c r="AB645" s="347">
        <f t="shared" si="190"/>
        <v>1.7235082562766191</v>
      </c>
      <c r="AC645" s="347">
        <f t="shared" si="199"/>
        <v>12.097764692285358</v>
      </c>
      <c r="AD645" s="347">
        <f t="shared" si="191"/>
        <v>20.785469128134658</v>
      </c>
      <c r="AE645" s="347">
        <f t="shared" si="192"/>
        <v>8.3769430177204818</v>
      </c>
      <c r="AF645" s="347">
        <f>AD645/'Laminate Schedule'!$E$86/10</f>
        <v>0.13724219043601849</v>
      </c>
      <c r="AG645" s="347">
        <f>AE645/'Laminate Schedule'!$E$90/10</f>
        <v>4.5179970809256176E-2</v>
      </c>
      <c r="AH645" s="347">
        <f t="shared" si="200"/>
        <v>2205.7876179532745</v>
      </c>
      <c r="AK645" s="567">
        <f t="shared" si="201"/>
        <v>1</v>
      </c>
      <c r="AL645" s="567">
        <f t="shared" si="202"/>
        <v>1</v>
      </c>
      <c r="AM645" s="567">
        <f t="shared" si="203"/>
        <v>1</v>
      </c>
      <c r="AN645" s="347">
        <f>IF(SUM(AK645:AM645)=0,0,(AK645*'Laminate Schedule'!$D$83*'Laminate Schedule'!$C$83+AL645*'Laminate Schedule'!$D$84*'Laminate Schedule'!$C$84+AM645*'Laminate Schedule'!$D$85*'Laminate Schedule'!$C$85)/(AK645*'Laminate Schedule'!$D$83+AL645*'Laminate Schedule'!$D$84+AM645*'Laminate Schedule'!$D$85))</f>
        <v>15.145101562499997</v>
      </c>
      <c r="AO645" s="347">
        <f>AK645*'Laminate Schedule'!$L$12+AL645*'Laminate Schedule'!$L$13+AM645*'Laminate Schedule'!$L$14</f>
        <v>0.88</v>
      </c>
    </row>
    <row r="646" spans="1:41" s="244" customFormat="1">
      <c r="A646" s="567">
        <v>-305</v>
      </c>
      <c r="B646" s="347">
        <f>IF(ABS(A646)&lt;$C$17,$C$15,$C$16)*IF(ABS(A646)&lt;OutlineParameters!$C$46/2,1,0)</f>
        <v>6</v>
      </c>
      <c r="C646" s="347">
        <f t="shared" si="193"/>
        <v>6</v>
      </c>
      <c r="D646" s="348">
        <f t="shared" si="184"/>
        <v>6</v>
      </c>
      <c r="E646" s="349">
        <f>FlexTests!$C$16*($C$36-ABS(A646))*IF(ABS(A646)&lt;$C$36,1,0)/1000</f>
        <v>59</v>
      </c>
      <c r="F646" s="349">
        <f>IF(NOT(ISNA(I646)),FlexTests!$C$17*(A647-A646)*I646/1000000*($C$36+A646)/1000*IF(ABS(A646)&lt;$C$31/2-FlexTests!$C$18,0,1),0)</f>
        <v>0</v>
      </c>
      <c r="G646" s="349">
        <f>SUM(F$52:$F645)</f>
        <v>0</v>
      </c>
      <c r="H646" s="348">
        <f>CHOOSE(FlexTests!$C$15,E646,G646)</f>
        <v>59</v>
      </c>
      <c r="I646" s="347">
        <f>IF(ISNA(OutlineParameters!T709*2),OutlineParameters!S709*2,OutlineParameters!T709*2)</f>
        <v>367.85663818506583</v>
      </c>
      <c r="J646" s="347">
        <f>IF(ISNA(RockerConcaveParameters!O705),RockerConcaveParameters!N705,RockerConcaveParameters!O705)</f>
        <v>3.842396920143603</v>
      </c>
      <c r="K646" s="347">
        <f t="shared" si="194"/>
        <v>12.868128349544822</v>
      </c>
      <c r="L646" s="347">
        <f t="shared" si="195"/>
        <v>88.248222148721766</v>
      </c>
      <c r="M646" s="347">
        <f t="shared" si="196"/>
        <v>0</v>
      </c>
      <c r="N646" s="347">
        <f t="shared" si="185"/>
        <v>3.8333333333333335</v>
      </c>
      <c r="O646" s="347">
        <f t="shared" si="186"/>
        <v>78.62771327071178</v>
      </c>
      <c r="P646" s="350">
        <f t="shared" si="197"/>
        <v>183.57739710231169</v>
      </c>
      <c r="Q646" s="347">
        <f>MIN(IF(H646&gt;0,P646/H646,NA()),FlexTests!$C$20)</f>
        <v>3.1114813068188423</v>
      </c>
      <c r="R646" s="347">
        <f t="shared" si="187"/>
        <v>3.2139032871850783E-4</v>
      </c>
      <c r="S646" s="347">
        <f>SUM(R646:$R$952)</f>
        <v>0.11774962415299906</v>
      </c>
      <c r="T646" s="347">
        <f t="shared" si="188"/>
        <v>1.1774962415299906E-4</v>
      </c>
      <c r="U646" s="350">
        <f>SUM(T646:$T$952)*1000</f>
        <v>19.084338030581851</v>
      </c>
      <c r="V646" s="347">
        <f>R646*IF(ABS(A646)&lt;FlexTests!$C$19,0,1)</f>
        <v>3.2139032871850783E-4</v>
      </c>
      <c r="W646" s="347">
        <f>SUM(V646:$V$951)</f>
        <v>3.2139032871850783E-4</v>
      </c>
      <c r="X646" s="347">
        <f t="shared" si="198"/>
        <v>3.2139032871850783E-4</v>
      </c>
      <c r="Y646" s="350">
        <f>SUM($X646:X$951)</f>
        <v>3.2139032871850783E-4</v>
      </c>
      <c r="Z646" s="347"/>
      <c r="AA646" s="347">
        <f t="shared" si="189"/>
        <v>4.2807989733812004</v>
      </c>
      <c r="AB646" s="347">
        <f t="shared" si="190"/>
        <v>1.7192010266187991</v>
      </c>
      <c r="AC646" s="347">
        <f t="shared" si="199"/>
        <v>12.121239091381083</v>
      </c>
      <c r="AD646" s="347">
        <f t="shared" si="191"/>
        <v>20.836742640369248</v>
      </c>
      <c r="AE646" s="347">
        <f t="shared" si="192"/>
        <v>8.3681923775131128</v>
      </c>
      <c r="AF646" s="347">
        <f>AD646/'Laminate Schedule'!$E$86/10</f>
        <v>0.13758073892328349</v>
      </c>
      <c r="AG646" s="347">
        <f>AE646/'Laminate Schedule'!$E$90/10</f>
        <v>4.5132775350448004E-2</v>
      </c>
      <c r="AH646" s="347">
        <f t="shared" si="200"/>
        <v>2207.1398291103951</v>
      </c>
      <c r="AK646" s="567">
        <f t="shared" si="201"/>
        <v>1</v>
      </c>
      <c r="AL646" s="567">
        <f t="shared" si="202"/>
        <v>1</v>
      </c>
      <c r="AM646" s="567">
        <f t="shared" si="203"/>
        <v>1</v>
      </c>
      <c r="AN646" s="347">
        <f>IF(SUM(AK646:AM646)=0,0,(AK646*'Laminate Schedule'!$D$83*'Laminate Schedule'!$C$83+AL646*'Laminate Schedule'!$D$84*'Laminate Schedule'!$C$84+AM646*'Laminate Schedule'!$D$85*'Laminate Schedule'!$C$85)/(AK646*'Laminate Schedule'!$D$83+AL646*'Laminate Schedule'!$D$84+AM646*'Laminate Schedule'!$D$85))</f>
        <v>15.145101562499997</v>
      </c>
      <c r="AO646" s="347">
        <f>AK646*'Laminate Schedule'!$L$12+AL646*'Laminate Schedule'!$L$13+AM646*'Laminate Schedule'!$L$14</f>
        <v>0.88</v>
      </c>
    </row>
    <row r="647" spans="1:41" s="244" customFormat="1">
      <c r="A647" s="567">
        <v>-304</v>
      </c>
      <c r="B647" s="347">
        <f>IF(ABS(A647)&lt;$C$17,$C$15,$C$16)*IF(ABS(A647)&lt;OutlineParameters!$C$46/2,1,0)</f>
        <v>6</v>
      </c>
      <c r="C647" s="347">
        <f t="shared" si="193"/>
        <v>6</v>
      </c>
      <c r="D647" s="348">
        <f t="shared" si="184"/>
        <v>6</v>
      </c>
      <c r="E647" s="349">
        <f>FlexTests!$C$16*($C$36-ABS(A647))*IF(ABS(A647)&lt;$C$36,1,0)/1000</f>
        <v>59.2</v>
      </c>
      <c r="F647" s="349">
        <f>IF(NOT(ISNA(I647)),FlexTests!$C$17*(A648-A647)*I647/1000000*($C$36+A647)/1000*IF(ABS(A647)&lt;$C$31/2-FlexTests!$C$18,0,1),0)</f>
        <v>0</v>
      </c>
      <c r="G647" s="349">
        <f>SUM(F$52:$F646)</f>
        <v>0</v>
      </c>
      <c r="H647" s="348">
        <f>CHOOSE(FlexTests!$C$15,E647,G647)</f>
        <v>59.2</v>
      </c>
      <c r="I647" s="347">
        <f>IF(ISNA(OutlineParameters!T710*2),OutlineParameters!S710*2,OutlineParameters!T710*2)</f>
        <v>368.08083596838293</v>
      </c>
      <c r="J647" s="347">
        <f>IF(ISNA(RockerConcaveParameters!O706),RockerConcaveParameters!N706,RockerConcaveParameters!O706)</f>
        <v>3.8552887521665258</v>
      </c>
      <c r="K647" s="347">
        <f t="shared" si="194"/>
        <v>12.962517762825462</v>
      </c>
      <c r="L647" s="347">
        <f t="shared" si="195"/>
        <v>88.302006840184816</v>
      </c>
      <c r="M647" s="347">
        <f t="shared" si="196"/>
        <v>0</v>
      </c>
      <c r="N647" s="347">
        <f t="shared" si="185"/>
        <v>3.8333333333333335</v>
      </c>
      <c r="O647" s="347">
        <f t="shared" si="186"/>
        <v>78.835051592666431</v>
      </c>
      <c r="P647" s="350">
        <f t="shared" si="197"/>
        <v>183.93290952901003</v>
      </c>
      <c r="Q647" s="347">
        <f>MIN(IF(H647&gt;0,P647/H647,NA()),FlexTests!$C$20)</f>
        <v>3.1069748231251695</v>
      </c>
      <c r="R647" s="347">
        <f t="shared" si="187"/>
        <v>3.2185648643079249E-4</v>
      </c>
      <c r="S647" s="347">
        <f>SUM(R647:$R$952)</f>
        <v>0.11742823382428055</v>
      </c>
      <c r="T647" s="347">
        <f t="shared" si="188"/>
        <v>1.1742823382428055E-4</v>
      </c>
      <c r="U647" s="350">
        <f>SUM(T647:$T$952)*1000</f>
        <v>18.966588406428851</v>
      </c>
      <c r="V647" s="347">
        <f>R647*IF(ABS(A647)&lt;FlexTests!$C$19,0,1)</f>
        <v>0</v>
      </c>
      <c r="W647" s="347">
        <f>SUM(V647:$V$951)</f>
        <v>0</v>
      </c>
      <c r="X647" s="347">
        <f t="shared" si="198"/>
        <v>0</v>
      </c>
      <c r="Y647" s="350">
        <f>SUM($X647:X$951)</f>
        <v>0</v>
      </c>
      <c r="Z647" s="347"/>
      <c r="AA647" s="347">
        <f t="shared" si="189"/>
        <v>4.2850962507221748</v>
      </c>
      <c r="AB647" s="347">
        <f t="shared" si="190"/>
        <v>1.7149037492778247</v>
      </c>
      <c r="AC647" s="347">
        <f t="shared" si="199"/>
        <v>12.144712847910958</v>
      </c>
      <c r="AD647" s="347">
        <f t="shared" si="191"/>
        <v>20.887912396083411</v>
      </c>
      <c r="AE647" s="347">
        <f t="shared" si="192"/>
        <v>8.3593826571791148</v>
      </c>
      <c r="AF647" s="347">
        <f>AD647/'Laminate Schedule'!$E$86/10</f>
        <v>0.13791860232752015</v>
      </c>
      <c r="AG647" s="347">
        <f>AE647/'Laminate Schedule'!$E$90/10</f>
        <v>4.5085261250532818E-2</v>
      </c>
      <c r="AH647" s="347">
        <f t="shared" si="200"/>
        <v>2208.4850158102977</v>
      </c>
      <c r="AK647" s="567">
        <f t="shared" si="201"/>
        <v>1</v>
      </c>
      <c r="AL647" s="567">
        <f t="shared" si="202"/>
        <v>1</v>
      </c>
      <c r="AM647" s="567">
        <f t="shared" si="203"/>
        <v>1</v>
      </c>
      <c r="AN647" s="347">
        <f>IF(SUM(AK647:AM647)=0,0,(AK647*'Laminate Schedule'!$D$83*'Laminate Schedule'!$C$83+AL647*'Laminate Schedule'!$D$84*'Laminate Schedule'!$C$84+AM647*'Laminate Schedule'!$D$85*'Laminate Schedule'!$C$85)/(AK647*'Laminate Schedule'!$D$83+AL647*'Laminate Schedule'!$D$84+AM647*'Laminate Schedule'!$D$85))</f>
        <v>15.145101562499997</v>
      </c>
      <c r="AO647" s="347">
        <f>AK647*'Laminate Schedule'!$L$12+AL647*'Laminate Schedule'!$L$13+AM647*'Laminate Schedule'!$L$14</f>
        <v>0.88</v>
      </c>
    </row>
    <row r="648" spans="1:41" s="244" customFormat="1">
      <c r="A648" s="567">
        <v>-303</v>
      </c>
      <c r="B648" s="347">
        <f>IF(ABS(A648)&lt;$C$17,$C$15,$C$16)*IF(ABS(A648)&lt;OutlineParameters!$C$46/2,1,0)</f>
        <v>6</v>
      </c>
      <c r="C648" s="347">
        <f t="shared" si="193"/>
        <v>6</v>
      </c>
      <c r="D648" s="348">
        <f t="shared" si="184"/>
        <v>6</v>
      </c>
      <c r="E648" s="349">
        <f>FlexTests!$C$16*($C$36-ABS(A648))*IF(ABS(A648)&lt;$C$36,1,0)/1000</f>
        <v>59.4</v>
      </c>
      <c r="F648" s="349">
        <f>IF(NOT(ISNA(I648)),FlexTests!$C$17*(A649-A648)*I648/1000000*($C$36+A648)/1000*IF(ABS(A648)&lt;$C$31/2-FlexTests!$C$18,0,1),0)</f>
        <v>0</v>
      </c>
      <c r="G648" s="349">
        <f>SUM(F$52:$F647)</f>
        <v>0</v>
      </c>
      <c r="H648" s="348">
        <f>CHOOSE(FlexTests!$C$15,E648,G648)</f>
        <v>59.4</v>
      </c>
      <c r="I648" s="347">
        <f>IF(ISNA(OutlineParameters!T711*2),OutlineParameters!S711*2,OutlineParameters!T711*2)</f>
        <v>368.30392978978944</v>
      </c>
      <c r="J648" s="347">
        <f>IF(ISNA(RockerConcaveParameters!O707),RockerConcaveParameters!N707,RockerConcaveParameters!O707)</f>
        <v>3.8681517544493387</v>
      </c>
      <c r="K648" s="347">
        <f t="shared" si="194"/>
        <v>13.057068904520508</v>
      </c>
      <c r="L648" s="347">
        <f t="shared" si="195"/>
        <v>88.355526692942192</v>
      </c>
      <c r="M648" s="347">
        <f t="shared" si="196"/>
        <v>0</v>
      </c>
      <c r="N648" s="347">
        <f t="shared" si="185"/>
        <v>3.8333333333333335</v>
      </c>
      <c r="O648" s="347">
        <f t="shared" si="186"/>
        <v>79.04252777787589</v>
      </c>
      <c r="P648" s="350">
        <f t="shared" si="197"/>
        <v>184.2884567086719</v>
      </c>
      <c r="Q648" s="347">
        <f>MIN(IF(H648&gt;0,P648/H648,NA()),FlexTests!$C$20)</f>
        <v>3.1024992711897625</v>
      </c>
      <c r="R648" s="347">
        <f t="shared" si="187"/>
        <v>3.2232078482213942E-4</v>
      </c>
      <c r="S648" s="347">
        <f>SUM(R648:$R$952)</f>
        <v>0.11710637733784976</v>
      </c>
      <c r="T648" s="347">
        <f t="shared" si="188"/>
        <v>1.1710637733784975E-4</v>
      </c>
      <c r="U648" s="350">
        <f>SUM(T648:$T$952)*1000</f>
        <v>18.84916017260457</v>
      </c>
      <c r="V648" s="347">
        <f>R648*IF(ABS(A648)&lt;FlexTests!$C$19,0,1)</f>
        <v>0</v>
      </c>
      <c r="W648" s="347">
        <f>SUM(V648:$V$951)</f>
        <v>0</v>
      </c>
      <c r="X648" s="347">
        <f t="shared" si="198"/>
        <v>0</v>
      </c>
      <c r="Y648" s="350">
        <f>SUM($X648:X$951)</f>
        <v>0</v>
      </c>
      <c r="Z648" s="347"/>
      <c r="AA648" s="347">
        <f t="shared" si="189"/>
        <v>4.2893839181497793</v>
      </c>
      <c r="AB648" s="347">
        <f t="shared" si="190"/>
        <v>1.7106160818502205</v>
      </c>
      <c r="AC648" s="347">
        <f t="shared" si="199"/>
        <v>12.168188899107749</v>
      </c>
      <c r="AD648" s="347">
        <f t="shared" si="191"/>
        <v>20.938975130208547</v>
      </c>
      <c r="AE648" s="347">
        <f t="shared" si="192"/>
        <v>8.3505110008075114</v>
      </c>
      <c r="AF648" s="347">
        <f>AD648/'Laminate Schedule'!$E$86/10</f>
        <v>0.13825575909015003</v>
      </c>
      <c r="AG648" s="347">
        <f>AE648/'Laminate Schedule'!$E$90/10</f>
        <v>4.5037413106520034E-2</v>
      </c>
      <c r="AH648" s="347">
        <f t="shared" si="200"/>
        <v>2209.8235787387366</v>
      </c>
      <c r="AK648" s="567">
        <f t="shared" si="201"/>
        <v>1</v>
      </c>
      <c r="AL648" s="567">
        <f t="shared" si="202"/>
        <v>1</v>
      </c>
      <c r="AM648" s="567">
        <f t="shared" si="203"/>
        <v>1</v>
      </c>
      <c r="AN648" s="347">
        <f>IF(SUM(AK648:AM648)=0,0,(AK648*'Laminate Schedule'!$D$83*'Laminate Schedule'!$C$83+AL648*'Laminate Schedule'!$D$84*'Laminate Schedule'!$C$84+AM648*'Laminate Schedule'!$D$85*'Laminate Schedule'!$C$85)/(AK648*'Laminate Schedule'!$D$83+AL648*'Laminate Schedule'!$D$84+AM648*'Laminate Schedule'!$D$85))</f>
        <v>15.145101562499997</v>
      </c>
      <c r="AO648" s="347">
        <f>AK648*'Laminate Schedule'!$L$12+AL648*'Laminate Schedule'!$L$13+AM648*'Laminate Schedule'!$L$14</f>
        <v>0.88</v>
      </c>
    </row>
    <row r="649" spans="1:41" s="244" customFormat="1">
      <c r="A649" s="567">
        <v>-302</v>
      </c>
      <c r="B649" s="347">
        <f>IF(ABS(A649)&lt;$C$17,$C$15,$C$16)*IF(ABS(A649)&lt;OutlineParameters!$C$46/2,1,0)</f>
        <v>6</v>
      </c>
      <c r="C649" s="347">
        <f t="shared" si="193"/>
        <v>6</v>
      </c>
      <c r="D649" s="348">
        <f t="shared" si="184"/>
        <v>6</v>
      </c>
      <c r="E649" s="349">
        <f>FlexTests!$C$16*($C$36-ABS(A649))*IF(ABS(A649)&lt;$C$36,1,0)/1000</f>
        <v>59.6</v>
      </c>
      <c r="F649" s="349">
        <f>IF(NOT(ISNA(I649)),FlexTests!$C$17*(A650-A649)*I649/1000000*($C$36+A649)/1000*IF(ABS(A649)&lt;$C$31/2-FlexTests!$C$18,0,1),0)</f>
        <v>0</v>
      </c>
      <c r="G649" s="349">
        <f>SUM(F$52:$F648)</f>
        <v>0</v>
      </c>
      <c r="H649" s="348">
        <f>CHOOSE(FlexTests!$C$15,E649,G649)</f>
        <v>59.6</v>
      </c>
      <c r="I649" s="347">
        <f>IF(ISNA(OutlineParameters!T712*2),OutlineParameters!S712*2,OutlineParameters!T712*2)</f>
        <v>368.52586550263089</v>
      </c>
      <c r="J649" s="347">
        <f>IF(ISNA(RockerConcaveParameters!O708),RockerConcaveParameters!N708,RockerConcaveParameters!O708)</f>
        <v>3.8809846310611822</v>
      </c>
      <c r="K649" s="347">
        <f t="shared" si="194"/>
        <v>13.151768510056062</v>
      </c>
      <c r="L649" s="347">
        <f t="shared" si="195"/>
        <v>88.408768717297647</v>
      </c>
      <c r="M649" s="347">
        <f t="shared" si="196"/>
        <v>0</v>
      </c>
      <c r="N649" s="347">
        <f t="shared" si="185"/>
        <v>3.8333333333333335</v>
      </c>
      <c r="O649" s="347">
        <f t="shared" si="186"/>
        <v>79.250109513937176</v>
      </c>
      <c r="P649" s="350">
        <f t="shared" si="197"/>
        <v>184.64398007462421</v>
      </c>
      <c r="Q649" s="347">
        <f>MIN(IF(H649&gt;0,P649/H649,NA()),FlexTests!$C$20)</f>
        <v>3.0980533569567821</v>
      </c>
      <c r="R649" s="347">
        <f t="shared" si="187"/>
        <v>3.2278333675385764E-4</v>
      </c>
      <c r="S649" s="347">
        <f>SUM(R649:$R$952)</f>
        <v>0.11678405655302762</v>
      </c>
      <c r="T649" s="347">
        <f t="shared" si="188"/>
        <v>1.1678405655302763E-4</v>
      </c>
      <c r="U649" s="350">
        <f>SUM(T649:$T$952)*1000</f>
        <v>18.732053795266722</v>
      </c>
      <c r="V649" s="347">
        <f>R649*IF(ABS(A649)&lt;FlexTests!$C$19,0,1)</f>
        <v>0</v>
      </c>
      <c r="W649" s="347">
        <f>SUM(V649:$V$951)</f>
        <v>0</v>
      </c>
      <c r="X649" s="347">
        <f t="shared" si="198"/>
        <v>0</v>
      </c>
      <c r="Y649" s="350">
        <f>SUM($X649:X$951)</f>
        <v>0</v>
      </c>
      <c r="Z649" s="347"/>
      <c r="AA649" s="347">
        <f t="shared" si="189"/>
        <v>4.2936615436870609</v>
      </c>
      <c r="AB649" s="347">
        <f t="shared" si="190"/>
        <v>1.7063384563129393</v>
      </c>
      <c r="AC649" s="347">
        <f t="shared" si="199"/>
        <v>12.191663377934132</v>
      </c>
      <c r="AD649" s="347">
        <f t="shared" si="191"/>
        <v>20.989935505183812</v>
      </c>
      <c r="AE649" s="347">
        <f t="shared" si="192"/>
        <v>8.3415830017350601</v>
      </c>
      <c r="AF649" s="347">
        <f>AD649/'Laminate Schedule'!$E$86/10</f>
        <v>0.13859223999630288</v>
      </c>
      <c r="AG649" s="347">
        <f>AE649/'Laminate Schedule'!$E$90/10</f>
        <v>4.49892610853561E-2</v>
      </c>
      <c r="AH649" s="347">
        <f t="shared" si="200"/>
        <v>2211.1551930157852</v>
      </c>
      <c r="AK649" s="567">
        <f t="shared" si="201"/>
        <v>1</v>
      </c>
      <c r="AL649" s="567">
        <f t="shared" si="202"/>
        <v>1</v>
      </c>
      <c r="AM649" s="567">
        <f t="shared" si="203"/>
        <v>1</v>
      </c>
      <c r="AN649" s="347">
        <f>IF(SUM(AK649:AM649)=0,0,(AK649*'Laminate Schedule'!$D$83*'Laminate Schedule'!$C$83+AL649*'Laminate Schedule'!$D$84*'Laminate Schedule'!$C$84+AM649*'Laminate Schedule'!$D$85*'Laminate Schedule'!$C$85)/(AK649*'Laminate Schedule'!$D$83+AL649*'Laminate Schedule'!$D$84+AM649*'Laminate Schedule'!$D$85))</f>
        <v>15.145101562499997</v>
      </c>
      <c r="AO649" s="347">
        <f>AK649*'Laminate Schedule'!$L$12+AL649*'Laminate Schedule'!$L$13+AM649*'Laminate Schedule'!$L$14</f>
        <v>0.88</v>
      </c>
    </row>
    <row r="650" spans="1:41" s="244" customFormat="1">
      <c r="A650" s="567">
        <v>-301</v>
      </c>
      <c r="B650" s="347">
        <f>IF(ABS(A650)&lt;$C$17,$C$15,$C$16)*IF(ABS(A650)&lt;OutlineParameters!$C$46/2,1,0)</f>
        <v>6</v>
      </c>
      <c r="C650" s="347">
        <f t="shared" si="193"/>
        <v>6</v>
      </c>
      <c r="D650" s="348">
        <f t="shared" si="184"/>
        <v>6</v>
      </c>
      <c r="E650" s="349">
        <f>FlexTests!$C$16*($C$36-ABS(A650))*IF(ABS(A650)&lt;$C$36,1,0)/1000</f>
        <v>59.8</v>
      </c>
      <c r="F650" s="349">
        <f>IF(NOT(ISNA(I650)),FlexTests!$C$17*(A651-A650)*I650/1000000*($C$36+A650)/1000*IF(ABS(A650)&lt;$C$31/2-FlexTests!$C$18,0,1),0)</f>
        <v>0</v>
      </c>
      <c r="G650" s="349">
        <f>SUM(F$52:$F649)</f>
        <v>0</v>
      </c>
      <c r="H650" s="348">
        <f>CHOOSE(FlexTests!$C$15,E650,G650)</f>
        <v>59.8</v>
      </c>
      <c r="I650" s="347">
        <f>IF(ISNA(OutlineParameters!T713*2),OutlineParameters!S713*2,OutlineParameters!T713*2)</f>
        <v>368.74670996417933</v>
      </c>
      <c r="J650" s="347">
        <f>IF(ISNA(RockerConcaveParameters!O709),RockerConcaveParameters!N709,RockerConcaveParameters!O709)</f>
        <v>3.8937884210743543</v>
      </c>
      <c r="K650" s="347">
        <f t="shared" si="194"/>
        <v>13.246623358900786</v>
      </c>
      <c r="L650" s="347">
        <f t="shared" si="195"/>
        <v>88.461748952204374</v>
      </c>
      <c r="M650" s="347">
        <f t="shared" si="196"/>
        <v>0</v>
      </c>
      <c r="N650" s="347">
        <f t="shared" si="185"/>
        <v>3.8333333333333335</v>
      </c>
      <c r="O650" s="347">
        <f t="shared" si="186"/>
        <v>79.45781893204844</v>
      </c>
      <c r="P650" s="350">
        <f t="shared" si="197"/>
        <v>184.99952457648692</v>
      </c>
      <c r="Q650" s="347">
        <f>MIN(IF(H650&gt;0,P650/H650,NA()),FlexTests!$C$20)</f>
        <v>3.0936375347238618</v>
      </c>
      <c r="R650" s="347">
        <f t="shared" si="187"/>
        <v>3.2324407393423356E-4</v>
      </c>
      <c r="S650" s="347">
        <f>SUM(R650:$R$952)</f>
        <v>0.11646127321627377</v>
      </c>
      <c r="T650" s="347">
        <f t="shared" si="188"/>
        <v>1.1646127321627376E-4</v>
      </c>
      <c r="U650" s="350">
        <f>SUM(T650:$T$952)*1000</f>
        <v>18.615269738713696</v>
      </c>
      <c r="V650" s="347">
        <f>R650*IF(ABS(A650)&lt;FlexTests!$C$19,0,1)</f>
        <v>0</v>
      </c>
      <c r="W650" s="347">
        <f>SUM(V650:$V$951)</f>
        <v>0</v>
      </c>
      <c r="X650" s="347">
        <f t="shared" si="198"/>
        <v>0</v>
      </c>
      <c r="Y650" s="350">
        <f>SUM($X650:X$951)</f>
        <v>0</v>
      </c>
      <c r="Z650" s="347"/>
      <c r="AA650" s="347">
        <f t="shared" si="189"/>
        <v>4.2979294736914513</v>
      </c>
      <c r="AB650" s="347">
        <f t="shared" si="190"/>
        <v>1.7020705263085487</v>
      </c>
      <c r="AC650" s="347">
        <f t="shared" si="199"/>
        <v>12.215139252321336</v>
      </c>
      <c r="AD650" s="347">
        <f t="shared" si="191"/>
        <v>21.040790220865148</v>
      </c>
      <c r="AE650" s="347">
        <f t="shared" si="192"/>
        <v>8.3325957543962055</v>
      </c>
      <c r="AF650" s="347">
        <f>AD650/'Laminate Schedule'!$E$86/10</f>
        <v>0.13892802325580411</v>
      </c>
      <c r="AG650" s="347">
        <f>AE650/'Laminate Schedule'!$E$90/10</f>
        <v>4.4940789516244778E-2</v>
      </c>
      <c r="AH650" s="347">
        <f t="shared" si="200"/>
        <v>2212.4802597850758</v>
      </c>
      <c r="AK650" s="567">
        <f t="shared" si="201"/>
        <v>1</v>
      </c>
      <c r="AL650" s="567">
        <f t="shared" si="202"/>
        <v>1</v>
      </c>
      <c r="AM650" s="567">
        <f t="shared" si="203"/>
        <v>1</v>
      </c>
      <c r="AN650" s="347">
        <f>IF(SUM(AK650:AM650)=0,0,(AK650*'Laminate Schedule'!$D$83*'Laminate Schedule'!$C$83+AL650*'Laminate Schedule'!$D$84*'Laminate Schedule'!$C$84+AM650*'Laminate Schedule'!$D$85*'Laminate Schedule'!$C$85)/(AK650*'Laminate Schedule'!$D$83+AL650*'Laminate Schedule'!$D$84+AM650*'Laminate Schedule'!$D$85))</f>
        <v>15.145101562499997</v>
      </c>
      <c r="AO650" s="347">
        <f>AK650*'Laminate Schedule'!$L$12+AL650*'Laminate Schedule'!$L$13+AM650*'Laminate Schedule'!$L$14</f>
        <v>0.88</v>
      </c>
    </row>
    <row r="651" spans="1:41" s="244" customFormat="1">
      <c r="A651" s="567">
        <v>-300</v>
      </c>
      <c r="B651" s="347">
        <f>IF(ABS(A651)&lt;$C$17,$C$15,$C$16)*IF(ABS(A651)&lt;OutlineParameters!$C$46/2,1,0)</f>
        <v>6</v>
      </c>
      <c r="C651" s="347">
        <f t="shared" si="193"/>
        <v>6</v>
      </c>
      <c r="D651" s="348">
        <f t="shared" si="184"/>
        <v>6</v>
      </c>
      <c r="E651" s="349">
        <f>FlexTests!$C$16*($C$36-ABS(A651))*IF(ABS(A651)&lt;$C$36,1,0)/1000</f>
        <v>60</v>
      </c>
      <c r="F651" s="349">
        <f>IF(NOT(ISNA(I651)),FlexTests!$C$17*(A652-A651)*I651/1000000*($C$36+A651)/1000*IF(ABS(A651)&lt;$C$31/2-FlexTests!$C$18,0,1),0)</f>
        <v>0</v>
      </c>
      <c r="G651" s="349">
        <f>SUM(F$52:$F650)</f>
        <v>0</v>
      </c>
      <c r="H651" s="348">
        <f>CHOOSE(FlexTests!$C$15,E651,G651)</f>
        <v>60</v>
      </c>
      <c r="I651" s="347">
        <f>IF(ISNA(OutlineParameters!T714*2),OutlineParameters!S714*2,OutlineParameters!T714*2)</f>
        <v>368.96642400073415</v>
      </c>
      <c r="J651" s="347">
        <f>IF(ISNA(RockerConcaveParameters!O710),RockerConcaveParameters!N710,RockerConcaveParameters!O710)</f>
        <v>3.9065621175251319</v>
      </c>
      <c r="K651" s="347">
        <f t="shared" si="194"/>
        <v>13.341622592473252</v>
      </c>
      <c r="L651" s="347">
        <f t="shared" si="195"/>
        <v>88.514457999953919</v>
      </c>
      <c r="M651" s="347">
        <f t="shared" si="196"/>
        <v>0</v>
      </c>
      <c r="N651" s="347">
        <f t="shared" si="185"/>
        <v>3.8333333333333335</v>
      </c>
      <c r="O651" s="347">
        <f t="shared" si="186"/>
        <v>79.665630320248439</v>
      </c>
      <c r="P651" s="350">
        <f t="shared" si="197"/>
        <v>185.35504424600896</v>
      </c>
      <c r="Q651" s="347">
        <f>MIN(IF(H651&gt;0,P651/H651,NA()),FlexTests!$C$20)</f>
        <v>3.0892507374334826</v>
      </c>
      <c r="R651" s="347">
        <f t="shared" si="187"/>
        <v>3.2370308692741129E-4</v>
      </c>
      <c r="S651" s="347">
        <f>SUM(R651:$R$952)</f>
        <v>0.11613802914233952</v>
      </c>
      <c r="T651" s="347">
        <f t="shared" si="188"/>
        <v>1.1613802914233952E-4</v>
      </c>
      <c r="U651" s="350">
        <f>SUM(T651:$T$952)*1000</f>
        <v>18.498808465497419</v>
      </c>
      <c r="V651" s="347">
        <f>R651*IF(ABS(A651)&lt;FlexTests!$C$19,0,1)</f>
        <v>0</v>
      </c>
      <c r="W651" s="347">
        <f>SUM(V651:$V$951)</f>
        <v>0</v>
      </c>
      <c r="X651" s="347">
        <f t="shared" si="198"/>
        <v>0</v>
      </c>
      <c r="Y651" s="350">
        <f>SUM($X651:X$951)</f>
        <v>0</v>
      </c>
      <c r="Z651" s="347"/>
      <c r="AA651" s="347">
        <f t="shared" si="189"/>
        <v>4.302187372508377</v>
      </c>
      <c r="AB651" s="347">
        <f t="shared" si="190"/>
        <v>1.6978126274916228</v>
      </c>
      <c r="AC651" s="347">
        <f t="shared" si="199"/>
        <v>12.238613487080007</v>
      </c>
      <c r="AD651" s="347">
        <f t="shared" si="191"/>
        <v>21.091542977724167</v>
      </c>
      <c r="AE651" s="347">
        <f t="shared" si="192"/>
        <v>8.3235537879382839</v>
      </c>
      <c r="AF651" s="347">
        <f>AD651/'Laminate Schedule'!$E$86/10</f>
        <v>0.13926313330210902</v>
      </c>
      <c r="AG651" s="347">
        <f>AE651/'Laminate Schedule'!$E$90/10</f>
        <v>4.4892022826562995E-2</v>
      </c>
      <c r="AH651" s="347">
        <f t="shared" si="200"/>
        <v>2213.7985440044049</v>
      </c>
      <c r="AK651" s="567">
        <f t="shared" si="201"/>
        <v>1</v>
      </c>
      <c r="AL651" s="567">
        <f t="shared" si="202"/>
        <v>1</v>
      </c>
      <c r="AM651" s="567">
        <f t="shared" si="203"/>
        <v>1</v>
      </c>
      <c r="AN651" s="347">
        <f>IF(SUM(AK651:AM651)=0,0,(AK651*'Laminate Schedule'!$D$83*'Laminate Schedule'!$C$83+AL651*'Laminate Schedule'!$D$84*'Laminate Schedule'!$C$84+AM651*'Laminate Schedule'!$D$85*'Laminate Schedule'!$C$85)/(AK651*'Laminate Schedule'!$D$83+AL651*'Laminate Schedule'!$D$84+AM651*'Laminate Schedule'!$D$85))</f>
        <v>15.145101562499997</v>
      </c>
      <c r="AO651" s="347">
        <f>AK651*'Laminate Schedule'!$L$12+AL651*'Laminate Schedule'!$L$13+AM651*'Laminate Schedule'!$L$14</f>
        <v>0.88</v>
      </c>
    </row>
    <row r="652" spans="1:41" s="244" customFormat="1">
      <c r="A652" s="567">
        <v>-299</v>
      </c>
      <c r="B652" s="347">
        <f>IF(ABS(A652)&lt;$C$17,$C$15,$C$16)*IF(ABS(A652)&lt;OutlineParameters!$C$46/2,1,0)</f>
        <v>6</v>
      </c>
      <c r="C652" s="347">
        <f t="shared" si="193"/>
        <v>6</v>
      </c>
      <c r="D652" s="348">
        <f t="shared" si="184"/>
        <v>6</v>
      </c>
      <c r="E652" s="349">
        <f>FlexTests!$C$16*($C$36-ABS(A652))*IF(ABS(A652)&lt;$C$36,1,0)/1000</f>
        <v>60.2</v>
      </c>
      <c r="F652" s="349">
        <f>IF(NOT(ISNA(I652)),FlexTests!$C$17*(A653-A652)*I652/1000000*($C$36+A652)/1000*IF(ABS(A652)&lt;$C$31/2-FlexTests!$C$18,0,1),0)</f>
        <v>0</v>
      </c>
      <c r="G652" s="349">
        <f>SUM(F$52:$F651)</f>
        <v>0</v>
      </c>
      <c r="H652" s="348">
        <f>CHOOSE(FlexTests!$C$15,E652,G652)</f>
        <v>60.2</v>
      </c>
      <c r="I652" s="347">
        <f>IF(ISNA(OutlineParameters!T715*2),OutlineParameters!S715*2,OutlineParameters!T715*2)</f>
        <v>369.1850293985072</v>
      </c>
      <c r="J652" s="347">
        <f>IF(ISNA(RockerConcaveParameters!O711),RockerConcaveParameters!N711,RockerConcaveParameters!O711)</f>
        <v>3.919305893974824</v>
      </c>
      <c r="K652" s="347">
        <f t="shared" si="194"/>
        <v>13.43676552046843</v>
      </c>
      <c r="L652" s="347">
        <f t="shared" si="195"/>
        <v>88.566901087023837</v>
      </c>
      <c r="M652" s="347">
        <f t="shared" si="196"/>
        <v>0</v>
      </c>
      <c r="N652" s="347">
        <f t="shared" si="185"/>
        <v>3.8333333333333335</v>
      </c>
      <c r="O652" s="347">
        <f t="shared" si="186"/>
        <v>79.873545524243497</v>
      </c>
      <c r="P652" s="350">
        <f t="shared" si="197"/>
        <v>185.71054546506909</v>
      </c>
      <c r="Q652" s="347">
        <f>MIN(IF(H652&gt;0,P652/H652,NA()),FlexTests!$C$20)</f>
        <v>3.0848927818117788</v>
      </c>
      <c r="R652" s="347">
        <f t="shared" si="187"/>
        <v>3.2416037468008637E-4</v>
      </c>
      <c r="S652" s="347">
        <f>SUM(R652:$R$952)</f>
        <v>0.1158143260554121</v>
      </c>
      <c r="T652" s="347">
        <f t="shared" si="188"/>
        <v>1.1581432605541211E-4</v>
      </c>
      <c r="U652" s="350">
        <f>SUM(T652:$T$952)*1000</f>
        <v>18.382670436355077</v>
      </c>
      <c r="V652" s="347">
        <f>R652*IF(ABS(A652)&lt;FlexTests!$C$19,0,1)</f>
        <v>0</v>
      </c>
      <c r="W652" s="347">
        <f>SUM(V652:$V$951)</f>
        <v>0</v>
      </c>
      <c r="X652" s="347">
        <f t="shared" si="198"/>
        <v>0</v>
      </c>
      <c r="Y652" s="350">
        <f>SUM($X652:X$951)</f>
        <v>0</v>
      </c>
      <c r="Z652" s="347"/>
      <c r="AA652" s="347">
        <f t="shared" si="189"/>
        <v>4.3064352979916078</v>
      </c>
      <c r="AB652" s="347">
        <f t="shared" si="190"/>
        <v>1.6935647020083922</v>
      </c>
      <c r="AC652" s="347">
        <f t="shared" si="199"/>
        <v>12.262086503592512</v>
      </c>
      <c r="AD652" s="347">
        <f t="shared" si="191"/>
        <v>21.142193448328815</v>
      </c>
      <c r="AE652" s="347">
        <f t="shared" si="192"/>
        <v>8.3144573340789449</v>
      </c>
      <c r="AF652" s="347">
        <f>AD652/'Laminate Schedule'!$E$86/10</f>
        <v>0.1395975679732509</v>
      </c>
      <c r="AG652" s="347">
        <f>AE652/'Laminate Schedule'!$E$90/10</f>
        <v>4.4842962266050244E-2</v>
      </c>
      <c r="AH652" s="347">
        <f t="shared" si="200"/>
        <v>2215.1101763910433</v>
      </c>
      <c r="AK652" s="567">
        <f t="shared" si="201"/>
        <v>1</v>
      </c>
      <c r="AL652" s="567">
        <f t="shared" si="202"/>
        <v>1</v>
      </c>
      <c r="AM652" s="567">
        <f t="shared" si="203"/>
        <v>1</v>
      </c>
      <c r="AN652" s="347">
        <f>IF(SUM(AK652:AM652)=0,0,(AK652*'Laminate Schedule'!$D$83*'Laminate Schedule'!$C$83+AL652*'Laminate Schedule'!$D$84*'Laminate Schedule'!$C$84+AM652*'Laminate Schedule'!$D$85*'Laminate Schedule'!$C$85)/(AK652*'Laminate Schedule'!$D$83+AL652*'Laminate Schedule'!$D$84+AM652*'Laminate Schedule'!$D$85))</f>
        <v>15.145101562499997</v>
      </c>
      <c r="AO652" s="347">
        <f>AK652*'Laminate Schedule'!$L$12+AL652*'Laminate Schedule'!$L$13+AM652*'Laminate Schedule'!$L$14</f>
        <v>0.88</v>
      </c>
    </row>
    <row r="653" spans="1:41" s="244" customFormat="1">
      <c r="A653" s="567">
        <v>-298</v>
      </c>
      <c r="B653" s="347">
        <f>IF(ABS(A653)&lt;$C$17,$C$15,$C$16)*IF(ABS(A653)&lt;OutlineParameters!$C$46/2,1,0)</f>
        <v>6</v>
      </c>
      <c r="C653" s="347">
        <f t="shared" si="193"/>
        <v>6</v>
      </c>
      <c r="D653" s="348">
        <f t="shared" si="184"/>
        <v>6</v>
      </c>
      <c r="E653" s="349">
        <f>FlexTests!$C$16*($C$36-ABS(A653))*IF(ABS(A653)&lt;$C$36,1,0)/1000</f>
        <v>60.4</v>
      </c>
      <c r="F653" s="349">
        <f>IF(NOT(ISNA(I653)),FlexTests!$C$17*(A654-A653)*I653/1000000*($C$36+A653)/1000*IF(ABS(A653)&lt;$C$31/2-FlexTests!$C$18,0,1),0)</f>
        <v>0</v>
      </c>
      <c r="G653" s="349">
        <f>SUM(F$52:$F652)</f>
        <v>0</v>
      </c>
      <c r="H653" s="348">
        <f>CHOOSE(FlexTests!$C$15,E653,G653)</f>
        <v>60.4</v>
      </c>
      <c r="I653" s="347">
        <f>IF(ISNA(OutlineParameters!T716*2),OutlineParameters!S716*2,OutlineParameters!T716*2)</f>
        <v>369.40254735126916</v>
      </c>
      <c r="J653" s="347">
        <f>IF(ISNA(RockerConcaveParameters!O712),RockerConcaveParameters!N712,RockerConcaveParameters!O712)</f>
        <v>3.9320199176207709</v>
      </c>
      <c r="K653" s="347">
        <f t="shared" si="194"/>
        <v>13.53205142445327</v>
      </c>
      <c r="L653" s="347">
        <f t="shared" si="195"/>
        <v>88.619083297765982</v>
      </c>
      <c r="M653" s="347">
        <f t="shared" si="196"/>
        <v>0</v>
      </c>
      <c r="N653" s="347">
        <f t="shared" si="185"/>
        <v>3.8333333333333335</v>
      </c>
      <c r="O653" s="347">
        <f t="shared" si="186"/>
        <v>80.081566252396158</v>
      </c>
      <c r="P653" s="350">
        <f t="shared" si="197"/>
        <v>186.06603430794874</v>
      </c>
      <c r="Q653" s="347">
        <f>MIN(IF(H653&gt;0,P653/H653,NA()),FlexTests!$C$20)</f>
        <v>3.0805634819196812</v>
      </c>
      <c r="R653" s="347">
        <f t="shared" si="187"/>
        <v>3.2461593661976438E-4</v>
      </c>
      <c r="S653" s="347">
        <f>SUM(R653:$R$952)</f>
        <v>0.11549016568073202</v>
      </c>
      <c r="T653" s="347">
        <f t="shared" si="188"/>
        <v>1.1549016568073201E-4</v>
      </c>
      <c r="U653" s="350">
        <f>SUM(T653:$T$952)*1000</f>
        <v>18.266856110299667</v>
      </c>
      <c r="V653" s="347">
        <f>R653*IF(ABS(A653)&lt;FlexTests!$C$19,0,1)</f>
        <v>0</v>
      </c>
      <c r="W653" s="347">
        <f>SUM(V653:$V$951)</f>
        <v>0</v>
      </c>
      <c r="X653" s="347">
        <f t="shared" si="198"/>
        <v>0</v>
      </c>
      <c r="Y653" s="350">
        <f>SUM($X653:X$951)</f>
        <v>0</v>
      </c>
      <c r="Z653" s="347"/>
      <c r="AA653" s="347">
        <f t="shared" si="189"/>
        <v>4.31067330587359</v>
      </c>
      <c r="AB653" s="347">
        <f t="shared" si="190"/>
        <v>1.6893266941264098</v>
      </c>
      <c r="AC653" s="347">
        <f t="shared" si="199"/>
        <v>12.285558702931199</v>
      </c>
      <c r="AD653" s="347">
        <f t="shared" si="191"/>
        <v>21.192741329105747</v>
      </c>
      <c r="AE653" s="347">
        <f t="shared" si="192"/>
        <v>8.3053066443686134</v>
      </c>
      <c r="AF653" s="347">
        <f>AD653/'Laminate Schedule'!$E$86/10</f>
        <v>0.13993132526479715</v>
      </c>
      <c r="AG653" s="347">
        <f>AE653/'Laminate Schedule'!$E$90/10</f>
        <v>4.4793609191411593E-2</v>
      </c>
      <c r="AH653" s="347">
        <f t="shared" si="200"/>
        <v>2216.4152841076148</v>
      </c>
      <c r="AK653" s="567">
        <f t="shared" si="201"/>
        <v>1</v>
      </c>
      <c r="AL653" s="567">
        <f t="shared" si="202"/>
        <v>1</v>
      </c>
      <c r="AM653" s="567">
        <f t="shared" si="203"/>
        <v>1</v>
      </c>
      <c r="AN653" s="347">
        <f>IF(SUM(AK653:AM653)=0,0,(AK653*'Laminate Schedule'!$D$83*'Laminate Schedule'!$C$83+AL653*'Laminate Schedule'!$D$84*'Laminate Schedule'!$C$84+AM653*'Laminate Schedule'!$D$85*'Laminate Schedule'!$C$85)/(AK653*'Laminate Schedule'!$D$83+AL653*'Laminate Schedule'!$D$84+AM653*'Laminate Schedule'!$D$85))</f>
        <v>15.145101562499997</v>
      </c>
      <c r="AO653" s="347">
        <f>AK653*'Laminate Schedule'!$L$12+AL653*'Laminate Schedule'!$L$13+AM653*'Laminate Schedule'!$L$14</f>
        <v>0.88</v>
      </c>
    </row>
    <row r="654" spans="1:41" s="244" customFormat="1">
      <c r="A654" s="567">
        <v>-297</v>
      </c>
      <c r="B654" s="347">
        <f>IF(ABS(A654)&lt;$C$17,$C$15,$C$16)*IF(ABS(A654)&lt;OutlineParameters!$C$46/2,1,0)</f>
        <v>6</v>
      </c>
      <c r="C654" s="347">
        <f t="shared" si="193"/>
        <v>6</v>
      </c>
      <c r="D654" s="348">
        <f t="shared" si="184"/>
        <v>6</v>
      </c>
      <c r="E654" s="349">
        <f>FlexTests!$C$16*($C$36-ABS(A654))*IF(ABS(A654)&lt;$C$36,1,0)/1000</f>
        <v>60.6</v>
      </c>
      <c r="F654" s="349">
        <f>IF(NOT(ISNA(I654)),FlexTests!$C$17*(A655-A654)*I654/1000000*($C$36+A654)/1000*IF(ABS(A654)&lt;$C$31/2-FlexTests!$C$18,0,1),0)</f>
        <v>0</v>
      </c>
      <c r="G654" s="349">
        <f>SUM(F$52:$F653)</f>
        <v>0</v>
      </c>
      <c r="H654" s="348">
        <f>CHOOSE(FlexTests!$C$15,E654,G654)</f>
        <v>60.6</v>
      </c>
      <c r="I654" s="347">
        <f>IF(ISNA(OutlineParameters!T717*2),OutlineParameters!S717*2,OutlineParameters!T717*2)</f>
        <v>369.6189387830446</v>
      </c>
      <c r="J654" s="347">
        <f>IF(ISNA(RockerConcaveParameters!O713),RockerConcaveParameters!N713,RockerConcaveParameters!O713)</f>
        <v>3.9447031803989585</v>
      </c>
      <c r="K654" s="347">
        <f t="shared" si="194"/>
        <v>13.627469279923522</v>
      </c>
      <c r="L654" s="347">
        <f t="shared" si="195"/>
        <v>88.670995257916047</v>
      </c>
      <c r="M654" s="347">
        <f t="shared" si="196"/>
        <v>0</v>
      </c>
      <c r="N654" s="347">
        <f t="shared" si="185"/>
        <v>3.8333333333333335</v>
      </c>
      <c r="O654" s="347">
        <f t="shared" si="186"/>
        <v>80.28966650185275</v>
      </c>
      <c r="P654" s="350">
        <f t="shared" si="197"/>
        <v>186.42146437302563</v>
      </c>
      <c r="Q654" s="347">
        <f>MIN(IF(H654&gt;0,P654/H654,NA()),FlexTests!$C$20)</f>
        <v>3.0762617883337562</v>
      </c>
      <c r="R654" s="347">
        <f t="shared" si="187"/>
        <v>3.2506986362225226E-4</v>
      </c>
      <c r="S654" s="347">
        <f>SUM(R654:$R$952)</f>
        <v>0.11516554974411225</v>
      </c>
      <c r="T654" s="347">
        <f t="shared" si="188"/>
        <v>1.1516554974411225E-4</v>
      </c>
      <c r="U654" s="350">
        <f>SUM(T654:$T$952)*1000</f>
        <v>18.151365944618938</v>
      </c>
      <c r="V654" s="347">
        <f>R654*IF(ABS(A654)&lt;FlexTests!$C$19,0,1)</f>
        <v>0</v>
      </c>
      <c r="W654" s="347">
        <f>SUM(V654:$V$951)</f>
        <v>0</v>
      </c>
      <c r="X654" s="347">
        <f t="shared" si="198"/>
        <v>0</v>
      </c>
      <c r="Y654" s="350">
        <f>SUM($X654:X$951)</f>
        <v>0</v>
      </c>
      <c r="Z654" s="347"/>
      <c r="AA654" s="347">
        <f t="shared" si="189"/>
        <v>4.3149010601329856</v>
      </c>
      <c r="AB654" s="347">
        <f t="shared" si="190"/>
        <v>1.685098939867014</v>
      </c>
      <c r="AC654" s="347">
        <f t="shared" si="199"/>
        <v>12.309027021292097</v>
      </c>
      <c r="AD654" s="347">
        <f t="shared" si="191"/>
        <v>21.243190366854087</v>
      </c>
      <c r="AE654" s="347">
        <f t="shared" si="192"/>
        <v>8.2961062299481139</v>
      </c>
      <c r="AF654" s="347">
        <f>AD654/'Laminate Schedule'!$E$86/10</f>
        <v>0.14026442991609414</v>
      </c>
      <c r="AG654" s="347">
        <f>AE654/'Laminate Schedule'!$E$90/10</f>
        <v>4.4743987932908111E-2</v>
      </c>
      <c r="AH654" s="347">
        <f t="shared" si="200"/>
        <v>2217.7136326982677</v>
      </c>
      <c r="AK654" s="567">
        <f t="shared" si="201"/>
        <v>1</v>
      </c>
      <c r="AL654" s="567">
        <f t="shared" si="202"/>
        <v>1</v>
      </c>
      <c r="AM654" s="567">
        <f t="shared" si="203"/>
        <v>1</v>
      </c>
      <c r="AN654" s="347">
        <f>IF(SUM(AK654:AM654)=0,0,(AK654*'Laminate Schedule'!$D$83*'Laminate Schedule'!$C$83+AL654*'Laminate Schedule'!$D$84*'Laminate Schedule'!$C$84+AM654*'Laminate Schedule'!$D$85*'Laminate Schedule'!$C$85)/(AK654*'Laminate Schedule'!$D$83+AL654*'Laminate Schedule'!$D$84+AM654*'Laminate Schedule'!$D$85))</f>
        <v>15.145101562499997</v>
      </c>
      <c r="AO654" s="347">
        <f>AK654*'Laminate Schedule'!$L$12+AL654*'Laminate Schedule'!$L$13+AM654*'Laminate Schedule'!$L$14</f>
        <v>0.88</v>
      </c>
    </row>
    <row r="655" spans="1:41" s="244" customFormat="1">
      <c r="A655" s="567">
        <v>-296</v>
      </c>
      <c r="B655" s="347">
        <f>IF(ABS(A655)&lt;$C$17,$C$15,$C$16)*IF(ABS(A655)&lt;OutlineParameters!$C$46/2,1,0)</f>
        <v>6</v>
      </c>
      <c r="C655" s="347">
        <f t="shared" si="193"/>
        <v>6</v>
      </c>
      <c r="D655" s="348">
        <f t="shared" si="184"/>
        <v>6</v>
      </c>
      <c r="E655" s="349">
        <f>FlexTests!$C$16*($C$36-ABS(A655))*IF(ABS(A655)&lt;$C$36,1,0)/1000</f>
        <v>60.8</v>
      </c>
      <c r="F655" s="349">
        <f>IF(NOT(ISNA(I655)),FlexTests!$C$17*(A656-A655)*I655/1000000*($C$36+A655)/1000*IF(ABS(A655)&lt;$C$31/2-FlexTests!$C$18,0,1),0)</f>
        <v>0</v>
      </c>
      <c r="G655" s="349">
        <f>SUM(F$52:$F654)</f>
        <v>0</v>
      </c>
      <c r="H655" s="348">
        <f>CHOOSE(FlexTests!$C$15,E655,G655)</f>
        <v>60.8</v>
      </c>
      <c r="I655" s="347">
        <f>IF(ISNA(OutlineParameters!T718*2),OutlineParameters!S718*2,OutlineParameters!T718*2)</f>
        <v>369.83427073814687</v>
      </c>
      <c r="J655" s="347">
        <f>IF(ISNA(RockerConcaveParameters!O714),RockerConcaveParameters!N714,RockerConcaveParameters!O714)</f>
        <v>3.9573567507598195</v>
      </c>
      <c r="K655" s="347">
        <f t="shared" si="194"/>
        <v>13.72302625756449</v>
      </c>
      <c r="L655" s="347">
        <f t="shared" si="195"/>
        <v>88.72265305129811</v>
      </c>
      <c r="M655" s="347">
        <f t="shared" si="196"/>
        <v>0</v>
      </c>
      <c r="N655" s="347">
        <f t="shared" si="185"/>
        <v>3.8333333333333335</v>
      </c>
      <c r="O655" s="347">
        <f t="shared" si="186"/>
        <v>80.497869152812129</v>
      </c>
      <c r="P655" s="350">
        <f t="shared" si="197"/>
        <v>186.77688179500805</v>
      </c>
      <c r="Q655" s="347">
        <f>MIN(IF(H655&gt;0,P655/H655,NA()),FlexTests!$C$20)</f>
        <v>3.0719881874178956</v>
      </c>
      <c r="R655" s="347">
        <f t="shared" si="187"/>
        <v>3.2552208504438686E-4</v>
      </c>
      <c r="S655" s="347">
        <f>SUM(R655:$R$952)</f>
        <v>0.11484047988049001</v>
      </c>
      <c r="T655" s="347">
        <f t="shared" si="188"/>
        <v>1.1484047988049001E-4</v>
      </c>
      <c r="U655" s="350">
        <f>SUM(T655:$T$952)*1000</f>
        <v>18.036200394874825</v>
      </c>
      <c r="V655" s="347">
        <f>R655*IF(ABS(A655)&lt;FlexTests!$C$19,0,1)</f>
        <v>0</v>
      </c>
      <c r="W655" s="347">
        <f>SUM(V655:$V$951)</f>
        <v>0</v>
      </c>
      <c r="X655" s="347">
        <f t="shared" si="198"/>
        <v>0</v>
      </c>
      <c r="Y655" s="350">
        <f>SUM($X655:X$951)</f>
        <v>0</v>
      </c>
      <c r="Z655" s="347"/>
      <c r="AA655" s="347">
        <f t="shared" si="189"/>
        <v>4.3191189169199395</v>
      </c>
      <c r="AB655" s="347">
        <f t="shared" si="190"/>
        <v>1.6808810830800602</v>
      </c>
      <c r="AC655" s="347">
        <f t="shared" si="199"/>
        <v>12.332494504855394</v>
      </c>
      <c r="AD655" s="347">
        <f t="shared" si="191"/>
        <v>21.293537170873567</v>
      </c>
      <c r="AE655" s="347">
        <f t="shared" si="192"/>
        <v>8.286853062130433</v>
      </c>
      <c r="AF655" s="347">
        <f>AD655/'Laminate Schedule'!$E$86/10</f>
        <v>0.14059685953904327</v>
      </c>
      <c r="AG655" s="347">
        <f>AE655/'Laminate Schedule'!$E$90/10</f>
        <v>4.4694082155703752E-2</v>
      </c>
      <c r="AH655" s="347">
        <f t="shared" si="200"/>
        <v>2219.0056244288812</v>
      </c>
      <c r="AK655" s="567">
        <f t="shared" si="201"/>
        <v>1</v>
      </c>
      <c r="AL655" s="567">
        <f t="shared" si="202"/>
        <v>1</v>
      </c>
      <c r="AM655" s="567">
        <f t="shared" si="203"/>
        <v>1</v>
      </c>
      <c r="AN655" s="347">
        <f>IF(SUM(AK655:AM655)=0,0,(AK655*'Laminate Schedule'!$D$83*'Laminate Schedule'!$C$83+AL655*'Laminate Schedule'!$D$84*'Laminate Schedule'!$C$84+AM655*'Laminate Schedule'!$D$85*'Laminate Schedule'!$C$85)/(AK655*'Laminate Schedule'!$D$83+AL655*'Laminate Schedule'!$D$84+AM655*'Laminate Schedule'!$D$85))</f>
        <v>15.145101562499997</v>
      </c>
      <c r="AO655" s="347">
        <f>AK655*'Laminate Schedule'!$L$12+AL655*'Laminate Schedule'!$L$13+AM655*'Laminate Schedule'!$L$14</f>
        <v>0.88</v>
      </c>
    </row>
    <row r="656" spans="1:41" s="244" customFormat="1">
      <c r="A656" s="567">
        <v>-295</v>
      </c>
      <c r="B656" s="347">
        <f>IF(ABS(A656)&lt;$C$17,$C$15,$C$16)*IF(ABS(A656)&lt;OutlineParameters!$C$46/2,1,0)</f>
        <v>6</v>
      </c>
      <c r="C656" s="347">
        <f t="shared" si="193"/>
        <v>6</v>
      </c>
      <c r="D656" s="348">
        <f t="shared" si="184"/>
        <v>6</v>
      </c>
      <c r="E656" s="349">
        <f>FlexTests!$C$16*($C$36-ABS(A656))*IF(ABS(A656)&lt;$C$36,1,0)/1000</f>
        <v>61</v>
      </c>
      <c r="F656" s="349">
        <f>IF(NOT(ISNA(I656)),FlexTests!$C$17*(A657-A656)*I656/1000000*($C$36+A656)/1000*IF(ABS(A656)&lt;$C$31/2-FlexTests!$C$18,0,1),0)</f>
        <v>0</v>
      </c>
      <c r="G656" s="349">
        <f>SUM(F$52:$F655)</f>
        <v>0</v>
      </c>
      <c r="H656" s="348">
        <f>CHOOSE(FlexTests!$C$15,E656,G656)</f>
        <v>61</v>
      </c>
      <c r="I656" s="347">
        <f>IF(ISNA(OutlineParameters!T719*2),OutlineParameters!S719*2,OutlineParameters!T719*2)</f>
        <v>370.04848880806344</v>
      </c>
      <c r="J656" s="347">
        <f>IF(ISNA(RockerConcaveParameters!O715),RockerConcaveParameters!N715,RockerConcaveParameters!O715)</f>
        <v>3.9699793206858081</v>
      </c>
      <c r="K656" s="347">
        <f t="shared" si="194"/>
        <v>13.818708622912936</v>
      </c>
      <c r="L656" s="347">
        <f t="shared" si="195"/>
        <v>88.774043625396587</v>
      </c>
      <c r="M656" s="347">
        <f t="shared" si="196"/>
        <v>0</v>
      </c>
      <c r="N656" s="347">
        <f t="shared" si="185"/>
        <v>3.8333333333333335</v>
      </c>
      <c r="O656" s="347">
        <f t="shared" si="186"/>
        <v>80.706140990782615</v>
      </c>
      <c r="P656" s="350">
        <f t="shared" si="197"/>
        <v>187.13222657242545</v>
      </c>
      <c r="Q656" s="347">
        <f>MIN(IF(H656&gt;0,P656/H656,NA()),FlexTests!$C$20)</f>
        <v>3.0677414192200896</v>
      </c>
      <c r="R656" s="347">
        <f t="shared" si="187"/>
        <v>3.2597271521477505E-4</v>
      </c>
      <c r="S656" s="347">
        <f>SUM(R656:$R$952)</f>
        <v>0.11451495779544563</v>
      </c>
      <c r="T656" s="347">
        <f t="shared" si="188"/>
        <v>1.1451495779544562E-4</v>
      </c>
      <c r="U656" s="350">
        <f>SUM(T656:$T$952)*1000</f>
        <v>17.92135991499433</v>
      </c>
      <c r="V656" s="347">
        <f>R656*IF(ABS(A656)&lt;FlexTests!$C$19,0,1)</f>
        <v>0</v>
      </c>
      <c r="W656" s="347">
        <f>SUM(V656:$V$951)</f>
        <v>0</v>
      </c>
      <c r="X656" s="347">
        <f t="shared" si="198"/>
        <v>0</v>
      </c>
      <c r="Y656" s="350">
        <f>SUM($X656:X$951)</f>
        <v>0</v>
      </c>
      <c r="Z656" s="347"/>
      <c r="AA656" s="347">
        <f t="shared" si="189"/>
        <v>4.3233264402286027</v>
      </c>
      <c r="AB656" s="347">
        <f t="shared" si="190"/>
        <v>1.6766735597713973</v>
      </c>
      <c r="AC656" s="347">
        <f t="shared" si="199"/>
        <v>12.355957191847025</v>
      </c>
      <c r="AD656" s="347">
        <f t="shared" si="191"/>
        <v>21.343786544352884</v>
      </c>
      <c r="AE656" s="347">
        <f t="shared" si="192"/>
        <v>8.2775527268370528</v>
      </c>
      <c r="AF656" s="347">
        <f>AD656/'Laminate Schedule'!$E$86/10</f>
        <v>0.14092864584811454</v>
      </c>
      <c r="AG656" s="347">
        <f>AE656/'Laminate Schedule'!$E$90/10</f>
        <v>4.4643921986751621E-2</v>
      </c>
      <c r="AH656" s="347">
        <f t="shared" si="200"/>
        <v>2220.2909328483806</v>
      </c>
      <c r="AK656" s="567">
        <f t="shared" si="201"/>
        <v>1</v>
      </c>
      <c r="AL656" s="567">
        <f t="shared" si="202"/>
        <v>1</v>
      </c>
      <c r="AM656" s="567">
        <f t="shared" si="203"/>
        <v>1</v>
      </c>
      <c r="AN656" s="347">
        <f>IF(SUM(AK656:AM656)=0,0,(AK656*'Laminate Schedule'!$D$83*'Laminate Schedule'!$C$83+AL656*'Laminate Schedule'!$D$84*'Laminate Schedule'!$C$84+AM656*'Laminate Schedule'!$D$85*'Laminate Schedule'!$C$85)/(AK656*'Laminate Schedule'!$D$83+AL656*'Laminate Schedule'!$D$84+AM656*'Laminate Schedule'!$D$85))</f>
        <v>15.145101562499997</v>
      </c>
      <c r="AO656" s="347">
        <f>AK656*'Laminate Schedule'!$L$12+AL656*'Laminate Schedule'!$L$13+AM656*'Laminate Schedule'!$L$14</f>
        <v>0.88</v>
      </c>
    </row>
    <row r="657" spans="1:41" s="244" customFormat="1">
      <c r="A657" s="567">
        <v>-294</v>
      </c>
      <c r="B657" s="347">
        <f>IF(ABS(A657)&lt;$C$17,$C$15,$C$16)*IF(ABS(A657)&lt;OutlineParameters!$C$46/2,1,0)</f>
        <v>6</v>
      </c>
      <c r="C657" s="347">
        <f t="shared" si="193"/>
        <v>6</v>
      </c>
      <c r="D657" s="348">
        <f t="shared" si="184"/>
        <v>6</v>
      </c>
      <c r="E657" s="349">
        <f>FlexTests!$C$16*($C$36-ABS(A657))*IF(ABS(A657)&lt;$C$36,1,0)/1000</f>
        <v>61.2</v>
      </c>
      <c r="F657" s="349">
        <f>IF(NOT(ISNA(I657)),FlexTests!$C$17*(A658-A657)*I657/1000000*($C$36+A657)/1000*IF(ABS(A657)&lt;$C$31/2-FlexTests!$C$18,0,1),0)</f>
        <v>0</v>
      </c>
      <c r="G657" s="349">
        <f>SUM(F$52:$F656)</f>
        <v>0</v>
      </c>
      <c r="H657" s="348">
        <f>CHOOSE(FlexTests!$C$15,E657,G657)</f>
        <v>61.2</v>
      </c>
      <c r="I657" s="347">
        <f>IF(ISNA(OutlineParameters!T720*2),OutlineParameters!S720*2,OutlineParameters!T720*2)</f>
        <v>370.26166011042801</v>
      </c>
      <c r="J657" s="347">
        <f>IF(ISNA(RockerConcaveParameters!O716),RockerConcaveParameters!N716,RockerConcaveParameters!O716)</f>
        <v>3.9825719702656772</v>
      </c>
      <c r="K657" s="347">
        <f t="shared" si="194"/>
        <v>13.914523706431227</v>
      </c>
      <c r="L657" s="347">
        <f t="shared" si="195"/>
        <v>88.825183081625028</v>
      </c>
      <c r="M657" s="347">
        <f t="shared" si="196"/>
        <v>0</v>
      </c>
      <c r="N657" s="347">
        <f t="shared" si="185"/>
        <v>3.8333333333333335</v>
      </c>
      <c r="O657" s="347">
        <f t="shared" si="186"/>
        <v>80.914505201391265</v>
      </c>
      <c r="P657" s="350">
        <f t="shared" si="197"/>
        <v>187.48754532278085</v>
      </c>
      <c r="Q657" s="347">
        <f>MIN(IF(H657&gt;0,P657/H657,NA()),FlexTests!$C$20)</f>
        <v>3.0635219823983797</v>
      </c>
      <c r="R657" s="347">
        <f t="shared" si="187"/>
        <v>3.2642168254236483E-4</v>
      </c>
      <c r="S657" s="347">
        <f>SUM(R657:$R$952)</f>
        <v>0.11418898508023084</v>
      </c>
      <c r="T657" s="347">
        <f t="shared" si="188"/>
        <v>1.1418898508023085E-4</v>
      </c>
      <c r="U657" s="350">
        <f>SUM(T657:$T$952)*1000</f>
        <v>17.806844957198894</v>
      </c>
      <c r="V657" s="347">
        <f>R657*IF(ABS(A657)&lt;FlexTests!$C$19,0,1)</f>
        <v>0</v>
      </c>
      <c r="W657" s="347">
        <f>SUM(V657:$V$951)</f>
        <v>0</v>
      </c>
      <c r="X657" s="347">
        <f t="shared" si="198"/>
        <v>0</v>
      </c>
      <c r="Y657" s="350">
        <f>SUM($X657:X$951)</f>
        <v>0</v>
      </c>
      <c r="Z657" s="347"/>
      <c r="AA657" s="347">
        <f t="shared" si="189"/>
        <v>4.3275239900885589</v>
      </c>
      <c r="AB657" s="347">
        <f t="shared" si="190"/>
        <v>1.6724760099114411</v>
      </c>
      <c r="AC657" s="347">
        <f t="shared" si="199"/>
        <v>12.379418160325121</v>
      </c>
      <c r="AD657" s="347">
        <f t="shared" si="191"/>
        <v>21.39393505926002</v>
      </c>
      <c r="AE657" s="347">
        <f t="shared" si="192"/>
        <v>8.2682021465774636</v>
      </c>
      <c r="AF657" s="347">
        <f>AD657/'Laminate Schedule'!$E$86/10</f>
        <v>0.14125976620871555</v>
      </c>
      <c r="AG657" s="347">
        <f>AE657/'Laminate Schedule'!$E$90/10</f>
        <v>4.4593490828000251E-2</v>
      </c>
      <c r="AH657" s="347">
        <f t="shared" si="200"/>
        <v>2221.5699606625681</v>
      </c>
      <c r="AK657" s="567">
        <f t="shared" si="201"/>
        <v>1</v>
      </c>
      <c r="AL657" s="567">
        <f t="shared" si="202"/>
        <v>1</v>
      </c>
      <c r="AM657" s="567">
        <f t="shared" si="203"/>
        <v>1</v>
      </c>
      <c r="AN657" s="347">
        <f>IF(SUM(AK657:AM657)=0,0,(AK657*'Laminate Schedule'!$D$83*'Laminate Schedule'!$C$83+AL657*'Laminate Schedule'!$D$84*'Laminate Schedule'!$C$84+AM657*'Laminate Schedule'!$D$85*'Laminate Schedule'!$C$85)/(AK657*'Laminate Schedule'!$D$83+AL657*'Laminate Schedule'!$D$84+AM657*'Laminate Schedule'!$D$85))</f>
        <v>15.145101562499997</v>
      </c>
      <c r="AO657" s="347">
        <f>AK657*'Laminate Schedule'!$L$12+AL657*'Laminate Schedule'!$L$13+AM657*'Laminate Schedule'!$L$14</f>
        <v>0.88</v>
      </c>
    </row>
    <row r="658" spans="1:41" s="244" customFormat="1">
      <c r="A658" s="567">
        <v>-293</v>
      </c>
      <c r="B658" s="347">
        <f>IF(ABS(A658)&lt;$C$17,$C$15,$C$16)*IF(ABS(A658)&lt;OutlineParameters!$C$46/2,1,0)</f>
        <v>6</v>
      </c>
      <c r="C658" s="347">
        <f t="shared" si="193"/>
        <v>6</v>
      </c>
      <c r="D658" s="348">
        <f t="shared" si="184"/>
        <v>6</v>
      </c>
      <c r="E658" s="349">
        <f>FlexTests!$C$16*($C$36-ABS(A658))*IF(ABS(A658)&lt;$C$36,1,0)/1000</f>
        <v>61.4</v>
      </c>
      <c r="F658" s="349">
        <f>IF(NOT(ISNA(I658)),FlexTests!$C$17*(A659-A658)*I658/1000000*($C$36+A658)/1000*IF(ABS(A658)&lt;$C$31/2-FlexTests!$C$18,0,1),0)</f>
        <v>0</v>
      </c>
      <c r="G658" s="349">
        <f>SUM(F$52:$F657)</f>
        <v>0</v>
      </c>
      <c r="H658" s="348">
        <f>CHOOSE(FlexTests!$C$15,E658,G658)</f>
        <v>61.4</v>
      </c>
      <c r="I658" s="347">
        <f>IF(ISNA(OutlineParameters!T721*2),OutlineParameters!S721*2,OutlineParameters!T721*2)</f>
        <v>370.47373016383528</v>
      </c>
      <c r="J658" s="347">
        <f>IF(ISNA(RockerConcaveParameters!O717),RockerConcaveParameters!N717,RockerConcaveParameters!O717)</f>
        <v>3.995133388058028</v>
      </c>
      <c r="K658" s="347">
        <f t="shared" si="194"/>
        <v>14.01045764184741</v>
      </c>
      <c r="L658" s="347">
        <f t="shared" si="195"/>
        <v>88.876058349980951</v>
      </c>
      <c r="M658" s="347">
        <f t="shared" si="196"/>
        <v>0</v>
      </c>
      <c r="N658" s="347">
        <f t="shared" si="185"/>
        <v>3.8333333333333335</v>
      </c>
      <c r="O658" s="347">
        <f t="shared" si="186"/>
        <v>81.122928317197847</v>
      </c>
      <c r="P658" s="350">
        <f t="shared" si="197"/>
        <v>187.84277764235952</v>
      </c>
      <c r="Q658" s="347">
        <f>MIN(IF(H658&gt;0,P658/H658,NA()),FlexTests!$C$20)</f>
        <v>3.0593286260970607</v>
      </c>
      <c r="R658" s="347">
        <f t="shared" si="187"/>
        <v>3.2686910175967277E-4</v>
      </c>
      <c r="S658" s="347">
        <f>SUM(R658:$R$952)</f>
        <v>0.11386256339768847</v>
      </c>
      <c r="T658" s="347">
        <f t="shared" si="188"/>
        <v>1.1386256339768846E-4</v>
      </c>
      <c r="U658" s="350">
        <f>SUM(T658:$T$952)*1000</f>
        <v>17.692655972118661</v>
      </c>
      <c r="V658" s="347">
        <f>R658*IF(ABS(A658)&lt;FlexTests!$C$19,0,1)</f>
        <v>0</v>
      </c>
      <c r="W658" s="347">
        <f>SUM(V658:$V$951)</f>
        <v>0</v>
      </c>
      <c r="X658" s="347">
        <f t="shared" si="198"/>
        <v>0</v>
      </c>
      <c r="Y658" s="350">
        <f>SUM($X658:X$951)</f>
        <v>0</v>
      </c>
      <c r="Z658" s="347"/>
      <c r="AA658" s="347">
        <f t="shared" si="189"/>
        <v>4.3317111293526764</v>
      </c>
      <c r="AB658" s="347">
        <f t="shared" si="190"/>
        <v>1.668288870647324</v>
      </c>
      <c r="AC658" s="347">
        <f t="shared" si="199"/>
        <v>12.402873421956265</v>
      </c>
      <c r="AD658" s="347">
        <f t="shared" si="191"/>
        <v>21.443987557869008</v>
      </c>
      <c r="AE658" s="347">
        <f t="shared" si="192"/>
        <v>8.2588069048913404</v>
      </c>
      <c r="AF658" s="347">
        <f>AD658/'Laminate Schedule'!$E$86/10</f>
        <v>0.1415902525933887</v>
      </c>
      <c r="AG658" s="347">
        <f>AE658/'Laminate Schedule'!$E$90/10</f>
        <v>4.4542818793556774E-2</v>
      </c>
      <c r="AH658" s="347">
        <f t="shared" si="200"/>
        <v>2222.8423809830119</v>
      </c>
      <c r="AK658" s="567">
        <f t="shared" si="201"/>
        <v>1</v>
      </c>
      <c r="AL658" s="567">
        <f t="shared" si="202"/>
        <v>1</v>
      </c>
      <c r="AM658" s="567">
        <f t="shared" si="203"/>
        <v>1</v>
      </c>
      <c r="AN658" s="347">
        <f>IF(SUM(AK658:AM658)=0,0,(AK658*'Laminate Schedule'!$D$83*'Laminate Schedule'!$C$83+AL658*'Laminate Schedule'!$D$84*'Laminate Schedule'!$C$84+AM658*'Laminate Schedule'!$D$85*'Laminate Schedule'!$C$85)/(AK658*'Laminate Schedule'!$D$83+AL658*'Laminate Schedule'!$D$84+AM658*'Laminate Schedule'!$D$85))</f>
        <v>15.145101562499997</v>
      </c>
      <c r="AO658" s="347">
        <f>AK658*'Laminate Schedule'!$L$12+AL658*'Laminate Schedule'!$L$13+AM658*'Laminate Schedule'!$L$14</f>
        <v>0.88</v>
      </c>
    </row>
    <row r="659" spans="1:41" s="244" customFormat="1">
      <c r="A659" s="567">
        <v>-292</v>
      </c>
      <c r="B659" s="347">
        <f>IF(ABS(A659)&lt;$C$17,$C$15,$C$16)*IF(ABS(A659)&lt;OutlineParameters!$C$46/2,1,0)</f>
        <v>6</v>
      </c>
      <c r="C659" s="347">
        <f t="shared" si="193"/>
        <v>6</v>
      </c>
      <c r="D659" s="348">
        <f t="shared" si="184"/>
        <v>6</v>
      </c>
      <c r="E659" s="349">
        <f>FlexTests!$C$16*($C$36-ABS(A659))*IF(ABS(A659)&lt;$C$36,1,0)/1000</f>
        <v>61.6</v>
      </c>
      <c r="F659" s="349">
        <f>IF(NOT(ISNA(I659)),FlexTests!$C$17*(A660-A659)*I659/1000000*($C$36+A659)/1000*IF(ABS(A659)&lt;$C$31/2-FlexTests!$C$18,0,1),0)</f>
        <v>0</v>
      </c>
      <c r="G659" s="349">
        <f>SUM(F$52:$F658)</f>
        <v>0</v>
      </c>
      <c r="H659" s="348">
        <f>CHOOSE(FlexTests!$C$15,E659,G659)</f>
        <v>61.6</v>
      </c>
      <c r="I659" s="347">
        <f>IF(ISNA(OutlineParameters!T722*2),OutlineParameters!S722*2,OutlineParameters!T722*2)</f>
        <v>370.68476615838432</v>
      </c>
      <c r="J659" s="347">
        <f>IF(ISNA(RockerConcaveParameters!O718),RockerConcaveParameters!N718,RockerConcaveParameters!O718)</f>
        <v>4.0076646657238122</v>
      </c>
      <c r="K659" s="347">
        <f t="shared" si="194"/>
        <v>14.106517921209242</v>
      </c>
      <c r="L659" s="347">
        <f t="shared" si="195"/>
        <v>88.926685549262231</v>
      </c>
      <c r="M659" s="347">
        <f t="shared" si="196"/>
        <v>0</v>
      </c>
      <c r="N659" s="347">
        <f t="shared" si="185"/>
        <v>3.8333333333333335</v>
      </c>
      <c r="O659" s="347">
        <f t="shared" si="186"/>
        <v>81.331433832455218</v>
      </c>
      <c r="P659" s="350">
        <f t="shared" si="197"/>
        <v>188.19797063626004</v>
      </c>
      <c r="Q659" s="347">
        <f>MIN(IF(H659&gt;0,P659/H659,NA()),FlexTests!$C$20)</f>
        <v>3.0551618609782474</v>
      </c>
      <c r="R659" s="347">
        <f t="shared" si="187"/>
        <v>3.2731490032407158E-4</v>
      </c>
      <c r="S659" s="347">
        <f>SUM(R659:$R$952)</f>
        <v>0.11353569429592879</v>
      </c>
      <c r="T659" s="347">
        <f t="shared" si="188"/>
        <v>1.1353569429592879E-4</v>
      </c>
      <c r="U659" s="350">
        <f>SUM(T659:$T$952)*1000</f>
        <v>17.578793408720973</v>
      </c>
      <c r="V659" s="347">
        <f>R659*IF(ABS(A659)&lt;FlexTests!$C$19,0,1)</f>
        <v>0</v>
      </c>
      <c r="W659" s="347">
        <f>SUM(V659:$V$951)</f>
        <v>0</v>
      </c>
      <c r="X659" s="347">
        <f t="shared" si="198"/>
        <v>0</v>
      </c>
      <c r="Y659" s="350">
        <f>SUM($X659:X$951)</f>
        <v>0</v>
      </c>
      <c r="Z659" s="347"/>
      <c r="AA659" s="347">
        <f t="shared" si="189"/>
        <v>4.3358882219079371</v>
      </c>
      <c r="AB659" s="347">
        <f t="shared" si="190"/>
        <v>1.6641117780920627</v>
      </c>
      <c r="AC659" s="347">
        <f t="shared" si="199"/>
        <v>12.426326086993519</v>
      </c>
      <c r="AD659" s="347">
        <f t="shared" si="191"/>
        <v>21.49394057420475</v>
      </c>
      <c r="AE659" s="347">
        <f t="shared" si="192"/>
        <v>8.2493638757610146</v>
      </c>
      <c r="AF659" s="347">
        <f>AD659/'Laminate Schedule'!$E$86/10</f>
        <v>0.14192008211701126</v>
      </c>
      <c r="AG659" s="347">
        <f>AE659/'Laminate Schedule'!$E$90/10</f>
        <v>4.4491889023644704E-2</v>
      </c>
      <c r="AH659" s="347">
        <f t="shared" si="200"/>
        <v>2224.108596950306</v>
      </c>
      <c r="AK659" s="567">
        <f t="shared" si="201"/>
        <v>1</v>
      </c>
      <c r="AL659" s="567">
        <f t="shared" si="202"/>
        <v>1</v>
      </c>
      <c r="AM659" s="567">
        <f t="shared" si="203"/>
        <v>1</v>
      </c>
      <c r="AN659" s="347">
        <f>IF(SUM(AK659:AM659)=0,0,(AK659*'Laminate Schedule'!$D$83*'Laminate Schedule'!$C$83+AL659*'Laminate Schedule'!$D$84*'Laminate Schedule'!$C$84+AM659*'Laminate Schedule'!$D$85*'Laminate Schedule'!$C$85)/(AK659*'Laminate Schedule'!$D$83+AL659*'Laminate Schedule'!$D$84+AM659*'Laminate Schedule'!$D$85))</f>
        <v>15.145101562499997</v>
      </c>
      <c r="AO659" s="347">
        <f>AK659*'Laminate Schedule'!$L$12+AL659*'Laminate Schedule'!$L$13+AM659*'Laminate Schedule'!$L$14</f>
        <v>0.88</v>
      </c>
    </row>
    <row r="660" spans="1:41" s="244" customFormat="1">
      <c r="A660" s="567">
        <v>-291</v>
      </c>
      <c r="B660" s="347">
        <f>IF(ABS(A660)&lt;$C$17,$C$15,$C$16)*IF(ABS(A660)&lt;OutlineParameters!$C$46/2,1,0)</f>
        <v>6</v>
      </c>
      <c r="C660" s="347">
        <f t="shared" si="193"/>
        <v>6</v>
      </c>
      <c r="D660" s="348">
        <f t="shared" si="184"/>
        <v>6</v>
      </c>
      <c r="E660" s="349">
        <f>FlexTests!$C$16*($C$36-ABS(A660))*IF(ABS(A660)&lt;$C$36,1,0)/1000</f>
        <v>61.8</v>
      </c>
      <c r="F660" s="349">
        <f>IF(NOT(ISNA(I660)),FlexTests!$C$17*(A661-A660)*I660/1000000*($C$36+A660)/1000*IF(ABS(A660)&lt;$C$31/2-FlexTests!$C$18,0,1),0)</f>
        <v>0</v>
      </c>
      <c r="G660" s="349">
        <f>SUM(F$52:$F659)</f>
        <v>0</v>
      </c>
      <c r="H660" s="348">
        <f>CHOOSE(FlexTests!$C$15,E660,G660)</f>
        <v>61.8</v>
      </c>
      <c r="I660" s="347">
        <f>IF(ISNA(OutlineParameters!T723*2),OutlineParameters!S723*2,OutlineParameters!T723*2)</f>
        <v>370.89471354063187</v>
      </c>
      <c r="J660" s="347">
        <f>IF(ISNA(RockerConcaveParameters!O719),RockerConcaveParameters!N719,RockerConcaveParameters!O719)</f>
        <v>4.0201644884114636</v>
      </c>
      <c r="K660" s="347">
        <f t="shared" si="194"/>
        <v>14.202690547520817</v>
      </c>
      <c r="L660" s="347">
        <f t="shared" si="195"/>
        <v>88.977051592184651</v>
      </c>
      <c r="M660" s="347">
        <f t="shared" si="196"/>
        <v>0</v>
      </c>
      <c r="N660" s="347">
        <f t="shared" si="185"/>
        <v>3.8333333333333335</v>
      </c>
      <c r="O660" s="347">
        <f t="shared" si="186"/>
        <v>81.539988028899629</v>
      </c>
      <c r="P660" s="350">
        <f t="shared" si="197"/>
        <v>188.55306350193842</v>
      </c>
      <c r="Q660" s="347">
        <f>MIN(IF(H660&gt;0,P660/H660,NA()),FlexTests!$C$20)</f>
        <v>3.051020445015185</v>
      </c>
      <c r="R660" s="347">
        <f t="shared" si="187"/>
        <v>3.2775919336555708E-4</v>
      </c>
      <c r="S660" s="347">
        <f>SUM(R660:$R$952)</f>
        <v>0.11320837939560471</v>
      </c>
      <c r="T660" s="347">
        <f t="shared" si="188"/>
        <v>1.1320837939560471E-4</v>
      </c>
      <c r="U660" s="350">
        <f>SUM(T660:$T$952)*1000</f>
        <v>17.46525771442505</v>
      </c>
      <c r="V660" s="347">
        <f>R660*IF(ABS(A660)&lt;FlexTests!$C$19,0,1)</f>
        <v>0</v>
      </c>
      <c r="W660" s="347">
        <f>SUM(V660:$V$951)</f>
        <v>0</v>
      </c>
      <c r="X660" s="347">
        <f t="shared" si="198"/>
        <v>0</v>
      </c>
      <c r="Y660" s="350">
        <f>SUM($X660:X$951)</f>
        <v>0</v>
      </c>
      <c r="Z660" s="347"/>
      <c r="AA660" s="347">
        <f t="shared" si="189"/>
        <v>4.3400548294704873</v>
      </c>
      <c r="AB660" s="347">
        <f t="shared" si="190"/>
        <v>1.6599451705295123</v>
      </c>
      <c r="AC660" s="347">
        <f t="shared" si="199"/>
        <v>12.449772140769587</v>
      </c>
      <c r="AD660" s="347">
        <f t="shared" si="191"/>
        <v>21.543798989135258</v>
      </c>
      <c r="AE660" s="347">
        <f t="shared" si="192"/>
        <v>8.2398786402513675</v>
      </c>
      <c r="AF660" s="347">
        <f>AD660/'Laminate Schedule'!$E$86/10</f>
        <v>0.14224928700695375</v>
      </c>
      <c r="AG660" s="347">
        <f>AE660/'Laminate Schedule'!$E$90/10</f>
        <v>4.4440731619023677E-2</v>
      </c>
      <c r="AH660" s="347">
        <f t="shared" si="200"/>
        <v>2225.368281243791</v>
      </c>
      <c r="AK660" s="567">
        <f t="shared" si="201"/>
        <v>1</v>
      </c>
      <c r="AL660" s="567">
        <f t="shared" si="202"/>
        <v>1</v>
      </c>
      <c r="AM660" s="567">
        <f t="shared" si="203"/>
        <v>1</v>
      </c>
      <c r="AN660" s="347">
        <f>IF(SUM(AK660:AM660)=0,0,(AK660*'Laminate Schedule'!$D$83*'Laminate Schedule'!$C$83+AL660*'Laminate Schedule'!$D$84*'Laminate Schedule'!$C$84+AM660*'Laminate Schedule'!$D$85*'Laminate Schedule'!$C$85)/(AK660*'Laminate Schedule'!$D$83+AL660*'Laminate Schedule'!$D$84+AM660*'Laminate Schedule'!$D$85))</f>
        <v>15.145101562499997</v>
      </c>
      <c r="AO660" s="347">
        <f>AK660*'Laminate Schedule'!$L$12+AL660*'Laminate Schedule'!$L$13+AM660*'Laminate Schedule'!$L$14</f>
        <v>0.88</v>
      </c>
    </row>
    <row r="661" spans="1:41" s="244" customFormat="1">
      <c r="A661" s="567">
        <v>-290</v>
      </c>
      <c r="B661" s="347">
        <f>IF(ABS(A661)&lt;$C$17,$C$15,$C$16)*IF(ABS(A661)&lt;OutlineParameters!$C$46/2,1,0)</f>
        <v>6</v>
      </c>
      <c r="C661" s="347">
        <f t="shared" si="193"/>
        <v>6</v>
      </c>
      <c r="D661" s="348">
        <f t="shared" si="184"/>
        <v>6</v>
      </c>
      <c r="E661" s="349">
        <f>FlexTests!$C$16*($C$36-ABS(A661))*IF(ABS(A661)&lt;$C$36,1,0)/1000</f>
        <v>62</v>
      </c>
      <c r="F661" s="349">
        <f>IF(NOT(ISNA(I661)),FlexTests!$C$17*(A662-A661)*I661/1000000*($C$36+A661)/1000*IF(ABS(A661)&lt;$C$31/2-FlexTests!$C$18,0,1),0)</f>
        <v>0</v>
      </c>
      <c r="G661" s="349">
        <f>SUM(F$52:$F660)</f>
        <v>0</v>
      </c>
      <c r="H661" s="348">
        <f>CHOOSE(FlexTests!$C$15,E661,G661)</f>
        <v>62</v>
      </c>
      <c r="I661" s="347">
        <f>IF(ISNA(OutlineParameters!T724*2),OutlineParameters!S724*2,OutlineParameters!T724*2)</f>
        <v>371.10363957228736</v>
      </c>
      <c r="J661" s="347">
        <f>IF(ISNA(RockerConcaveParameters!O720),RockerConcaveParameters!N720,RockerConcaveParameters!O720)</f>
        <v>4.0326339592876561</v>
      </c>
      <c r="K661" s="347">
        <f t="shared" si="194"/>
        <v>14.298983176179679</v>
      </c>
      <c r="L661" s="347">
        <f t="shared" si="195"/>
        <v>89.027172614725259</v>
      </c>
      <c r="M661" s="347">
        <f t="shared" si="196"/>
        <v>0</v>
      </c>
      <c r="N661" s="347">
        <f t="shared" si="185"/>
        <v>3.8333333333333335</v>
      </c>
      <c r="O661" s="347">
        <f t="shared" si="186"/>
        <v>81.748614712526319</v>
      </c>
      <c r="P661" s="350">
        <f t="shared" si="197"/>
        <v>188.90810383676458</v>
      </c>
      <c r="Q661" s="347">
        <f>MIN(IF(H661&gt;0,P661/H661,NA()),FlexTests!$C$20)</f>
        <v>3.0469049005929771</v>
      </c>
      <c r="R661" s="347">
        <f t="shared" si="187"/>
        <v>3.2820190738653632E-4</v>
      </c>
      <c r="S661" s="347">
        <f>SUM(R661:$R$952)</f>
        <v>0.11288062020223916</v>
      </c>
      <c r="T661" s="347">
        <f t="shared" si="188"/>
        <v>1.1288062020223915E-4</v>
      </c>
      <c r="U661" s="350">
        <f>SUM(T661:$T$952)*1000</f>
        <v>17.352049335029445</v>
      </c>
      <c r="V661" s="347">
        <f>R661*IF(ABS(A661)&lt;FlexTests!$C$19,0,1)</f>
        <v>0</v>
      </c>
      <c r="W661" s="347">
        <f>SUM(V661:$V$951)</f>
        <v>0</v>
      </c>
      <c r="X661" s="347">
        <f t="shared" si="198"/>
        <v>0</v>
      </c>
      <c r="Y661" s="350">
        <f>SUM($X661:X$951)</f>
        <v>0</v>
      </c>
      <c r="Z661" s="347"/>
      <c r="AA661" s="347">
        <f t="shared" si="189"/>
        <v>4.344211319762552</v>
      </c>
      <c r="AB661" s="347">
        <f t="shared" si="190"/>
        <v>1.655788680237448</v>
      </c>
      <c r="AC661" s="347">
        <f t="shared" si="199"/>
        <v>12.473214726041203</v>
      </c>
      <c r="AD661" s="347">
        <f t="shared" si="191"/>
        <v>21.593559298145969</v>
      </c>
      <c r="AE661" s="347">
        <f t="shared" si="192"/>
        <v>8.2303480241058971</v>
      </c>
      <c r="AF661" s="347">
        <f>AD661/'Laminate Schedule'!$E$86/10</f>
        <v>0.1425778441236252</v>
      </c>
      <c r="AG661" s="347">
        <f>AE661/'Laminate Schedule'!$E$90/10</f>
        <v>4.4389329459747232E-2</v>
      </c>
      <c r="AH661" s="347">
        <f t="shared" si="200"/>
        <v>2226.6218374337241</v>
      </c>
      <c r="AK661" s="567">
        <f t="shared" si="201"/>
        <v>1</v>
      </c>
      <c r="AL661" s="567">
        <f t="shared" si="202"/>
        <v>1</v>
      </c>
      <c r="AM661" s="567">
        <f t="shared" si="203"/>
        <v>1</v>
      </c>
      <c r="AN661" s="347">
        <f>IF(SUM(AK661:AM661)=0,0,(AK661*'Laminate Schedule'!$D$83*'Laminate Schedule'!$C$83+AL661*'Laminate Schedule'!$D$84*'Laminate Schedule'!$C$84+AM661*'Laminate Schedule'!$D$85*'Laminate Schedule'!$C$85)/(AK661*'Laminate Schedule'!$D$83+AL661*'Laminate Schedule'!$D$84+AM661*'Laminate Schedule'!$D$85))</f>
        <v>15.145101562499997</v>
      </c>
      <c r="AO661" s="347">
        <f>AK661*'Laminate Schedule'!$L$12+AL661*'Laminate Schedule'!$L$13+AM661*'Laminate Schedule'!$L$14</f>
        <v>0.88</v>
      </c>
    </row>
    <row r="662" spans="1:41" s="244" customFormat="1">
      <c r="A662" s="567">
        <v>-289</v>
      </c>
      <c r="B662" s="347">
        <f>IF(ABS(A662)&lt;$C$17,$C$15,$C$16)*IF(ABS(A662)&lt;OutlineParameters!$C$46/2,1,0)</f>
        <v>6</v>
      </c>
      <c r="C662" s="347">
        <f t="shared" si="193"/>
        <v>6</v>
      </c>
      <c r="D662" s="348">
        <f t="shared" si="184"/>
        <v>6</v>
      </c>
      <c r="E662" s="349">
        <f>FlexTests!$C$16*($C$36-ABS(A662))*IF(ABS(A662)&lt;$C$36,1,0)/1000</f>
        <v>62.2</v>
      </c>
      <c r="F662" s="349">
        <f>IF(NOT(ISNA(I662)),FlexTests!$C$17*(A663-A662)*I662/1000000*($C$36+A662)/1000*IF(ABS(A662)&lt;$C$31/2-FlexTests!$C$18,0,1),0)</f>
        <v>0</v>
      </c>
      <c r="G662" s="349">
        <f>SUM(F$52:$F661)</f>
        <v>0</v>
      </c>
      <c r="H662" s="348">
        <f>CHOOSE(FlexTests!$C$15,E662,G662)</f>
        <v>62.2</v>
      </c>
      <c r="I662" s="347">
        <f>IF(ISNA(OutlineParameters!T725*2),OutlineParameters!S725*2,OutlineParameters!T725*2)</f>
        <v>371.3115201356328</v>
      </c>
      <c r="J662" s="347">
        <f>IF(ISNA(RockerConcaveParameters!O721),RockerConcaveParameters!N721,RockerConcaveParameters!O721)</f>
        <v>4.0450723696653101</v>
      </c>
      <c r="K662" s="347">
        <f t="shared" si="194"/>
        <v>14.395387201815245</v>
      </c>
      <c r="L662" s="347">
        <f t="shared" si="195"/>
        <v>89.077042831081883</v>
      </c>
      <c r="M662" s="347">
        <f t="shared" si="196"/>
        <v>0</v>
      </c>
      <c r="N662" s="347">
        <f t="shared" si="185"/>
        <v>3.8333333333333335</v>
      </c>
      <c r="O662" s="347">
        <f t="shared" si="186"/>
        <v>81.957294504341874</v>
      </c>
      <c r="P662" s="350">
        <f t="shared" si="197"/>
        <v>189.26305787057231</v>
      </c>
      <c r="Q662" s="347">
        <f>MIN(IF(H662&gt;0,P662/H662,NA()),FlexTests!$C$20)</f>
        <v>3.042814435218204</v>
      </c>
      <c r="R662" s="347">
        <f t="shared" si="187"/>
        <v>3.2864311028164579E-4</v>
      </c>
      <c r="S662" s="347">
        <f>SUM(R662:$R$952)</f>
        <v>0.11255241829485262</v>
      </c>
      <c r="T662" s="347">
        <f t="shared" si="188"/>
        <v>1.1255241829485262E-4</v>
      </c>
      <c r="U662" s="350">
        <f>SUM(T662:$T$952)*1000</f>
        <v>17.239168714827208</v>
      </c>
      <c r="V662" s="347">
        <f>R662*IF(ABS(A662)&lt;FlexTests!$C$19,0,1)</f>
        <v>0</v>
      </c>
      <c r="W662" s="347">
        <f>SUM(V662:$V$951)</f>
        <v>0</v>
      </c>
      <c r="X662" s="347">
        <f t="shared" si="198"/>
        <v>0</v>
      </c>
      <c r="Y662" s="350">
        <f>SUM($X662:X$951)</f>
        <v>0</v>
      </c>
      <c r="Z662" s="347"/>
      <c r="AA662" s="347">
        <f t="shared" si="189"/>
        <v>4.3483574565551031</v>
      </c>
      <c r="AB662" s="347">
        <f t="shared" si="190"/>
        <v>1.6516425434448967</v>
      </c>
      <c r="AC662" s="347">
        <f t="shared" si="199"/>
        <v>12.496651613033535</v>
      </c>
      <c r="AD662" s="347">
        <f t="shared" si="191"/>
        <v>21.643224295029533</v>
      </c>
      <c r="AE662" s="347">
        <f t="shared" si="192"/>
        <v>8.2207754031589388</v>
      </c>
      <c r="AF662" s="347">
        <f>AD662/'Laminate Schedule'!$E$86/10</f>
        <v>0.14290577191386555</v>
      </c>
      <c r="AG662" s="347">
        <f>AE662/'Laminate Schedule'!$E$90/10</f>
        <v>4.4337700752946109E-2</v>
      </c>
      <c r="AH662" s="347">
        <f t="shared" si="200"/>
        <v>2227.8691208137971</v>
      </c>
      <c r="AK662" s="567">
        <f t="shared" si="201"/>
        <v>1</v>
      </c>
      <c r="AL662" s="567">
        <f t="shared" si="202"/>
        <v>1</v>
      </c>
      <c r="AM662" s="567">
        <f t="shared" si="203"/>
        <v>1</v>
      </c>
      <c r="AN662" s="347">
        <f>IF(SUM(AK662:AM662)=0,0,(AK662*'Laminate Schedule'!$D$83*'Laminate Schedule'!$C$83+AL662*'Laminate Schedule'!$D$84*'Laminate Schedule'!$C$84+AM662*'Laminate Schedule'!$D$85*'Laminate Schedule'!$C$85)/(AK662*'Laminate Schedule'!$D$83+AL662*'Laminate Schedule'!$D$84+AM662*'Laminate Schedule'!$D$85))</f>
        <v>15.145101562499997</v>
      </c>
      <c r="AO662" s="347">
        <f>AK662*'Laminate Schedule'!$L$12+AL662*'Laminate Schedule'!$L$13+AM662*'Laminate Schedule'!$L$14</f>
        <v>0.88</v>
      </c>
    </row>
    <row r="663" spans="1:41" s="244" customFormat="1">
      <c r="A663" s="567">
        <v>-288</v>
      </c>
      <c r="B663" s="347">
        <f>IF(ABS(A663)&lt;$C$17,$C$15,$C$16)*IF(ABS(A663)&lt;OutlineParameters!$C$46/2,1,0)</f>
        <v>6</v>
      </c>
      <c r="C663" s="347">
        <f t="shared" si="193"/>
        <v>6</v>
      </c>
      <c r="D663" s="348">
        <f t="shared" si="184"/>
        <v>6</v>
      </c>
      <c r="E663" s="349">
        <f>FlexTests!$C$16*($C$36-ABS(A663))*IF(ABS(A663)&lt;$C$36,1,0)/1000</f>
        <v>62.4</v>
      </c>
      <c r="F663" s="349">
        <f>IF(NOT(ISNA(I663)),FlexTests!$C$17*(A664-A663)*I663/1000000*($C$36+A663)/1000*IF(ABS(A663)&lt;$C$31/2-FlexTests!$C$18,0,1),0)</f>
        <v>0</v>
      </c>
      <c r="G663" s="349">
        <f>SUM(F$52:$F662)</f>
        <v>0</v>
      </c>
      <c r="H663" s="348">
        <f>CHOOSE(FlexTests!$C$15,E663,G663)</f>
        <v>62.4</v>
      </c>
      <c r="I663" s="347">
        <f>IF(ISNA(OutlineParameters!T726*2),OutlineParameters!S726*2,OutlineParameters!T726*2)</f>
        <v>371.51833104240905</v>
      </c>
      <c r="J663" s="347">
        <f>IF(ISNA(RockerConcaveParameters!O722),RockerConcaveParameters!N722,RockerConcaveParameters!O722)</f>
        <v>4.0574790054622536</v>
      </c>
      <c r="K663" s="347">
        <f t="shared" si="194"/>
        <v>14.491893881055013</v>
      </c>
      <c r="L663" s="347">
        <f t="shared" si="195"/>
        <v>89.126656438529636</v>
      </c>
      <c r="M663" s="347">
        <f t="shared" si="196"/>
        <v>0</v>
      </c>
      <c r="N663" s="347">
        <f t="shared" si="185"/>
        <v>3.8333333333333335</v>
      </c>
      <c r="O663" s="347">
        <f t="shared" si="186"/>
        <v>82.16600776112611</v>
      </c>
      <c r="P663" s="350">
        <f t="shared" si="197"/>
        <v>189.6178914140441</v>
      </c>
      <c r="Q663" s="347">
        <f>MIN(IF(H663&gt;0,P663/H663,NA()),FlexTests!$C$20)</f>
        <v>3.0387482598404505</v>
      </c>
      <c r="R663" s="347">
        <f t="shared" si="187"/>
        <v>3.2908287047526112E-4</v>
      </c>
      <c r="S663" s="347">
        <f>SUM(R663:$R$952)</f>
        <v>0.11222377518457098</v>
      </c>
      <c r="T663" s="347">
        <f t="shared" si="188"/>
        <v>1.1222377518457098E-4</v>
      </c>
      <c r="U663" s="350">
        <f>SUM(T663:$T$952)*1000</f>
        <v>17.126616296532355</v>
      </c>
      <c r="V663" s="347">
        <f>R663*IF(ABS(A663)&lt;FlexTests!$C$19,0,1)</f>
        <v>0</v>
      </c>
      <c r="W663" s="347">
        <f>SUM(V663:$V$951)</f>
        <v>0</v>
      </c>
      <c r="X663" s="347">
        <f t="shared" si="198"/>
        <v>0</v>
      </c>
      <c r="Y663" s="350">
        <f>SUM($X663:X$951)</f>
        <v>0</v>
      </c>
      <c r="Z663" s="347"/>
      <c r="AA663" s="347">
        <f t="shared" si="189"/>
        <v>4.3524930018207506</v>
      </c>
      <c r="AB663" s="347">
        <f t="shared" si="190"/>
        <v>1.6475069981792489</v>
      </c>
      <c r="AC663" s="347">
        <f t="shared" si="199"/>
        <v>12.520080544296061</v>
      </c>
      <c r="AD663" s="347">
        <f t="shared" si="191"/>
        <v>21.69279681170655</v>
      </c>
      <c r="AE663" s="347">
        <f t="shared" si="192"/>
        <v>8.2111641632546135</v>
      </c>
      <c r="AF663" s="347">
        <f>AD663/'Laminate Schedule'!$E$86/10</f>
        <v>0.14323308907626583</v>
      </c>
      <c r="AG663" s="347">
        <f>AE663/'Laminate Schedule'!$E$90/10</f>
        <v>4.4285863759737532E-2</v>
      </c>
      <c r="AH663" s="347">
        <f t="shared" si="200"/>
        <v>2229.1099862544543</v>
      </c>
      <c r="AK663" s="567">
        <f t="shared" si="201"/>
        <v>1</v>
      </c>
      <c r="AL663" s="567">
        <f t="shared" si="202"/>
        <v>1</v>
      </c>
      <c r="AM663" s="567">
        <f t="shared" si="203"/>
        <v>1</v>
      </c>
      <c r="AN663" s="347">
        <f>IF(SUM(AK663:AM663)=0,0,(AK663*'Laminate Schedule'!$D$83*'Laminate Schedule'!$C$83+AL663*'Laminate Schedule'!$D$84*'Laminate Schedule'!$C$84+AM663*'Laminate Schedule'!$D$85*'Laminate Schedule'!$C$85)/(AK663*'Laminate Schedule'!$D$83+AL663*'Laminate Schedule'!$D$84+AM663*'Laminate Schedule'!$D$85))</f>
        <v>15.145101562499997</v>
      </c>
      <c r="AO663" s="347">
        <f>AK663*'Laminate Schedule'!$L$12+AL663*'Laminate Schedule'!$L$13+AM663*'Laminate Schedule'!$L$14</f>
        <v>0.88</v>
      </c>
    </row>
    <row r="664" spans="1:41" s="244" customFormat="1">
      <c r="A664" s="567">
        <v>-287</v>
      </c>
      <c r="B664" s="347">
        <f>IF(ABS(A664)&lt;$C$17,$C$15,$C$16)*IF(ABS(A664)&lt;OutlineParameters!$C$46/2,1,0)</f>
        <v>6</v>
      </c>
      <c r="C664" s="347">
        <f t="shared" si="193"/>
        <v>6</v>
      </c>
      <c r="D664" s="348">
        <f t="shared" si="184"/>
        <v>6</v>
      </c>
      <c r="E664" s="349">
        <f>FlexTests!$C$16*($C$36-ABS(A664))*IF(ABS(A664)&lt;$C$36,1,0)/1000</f>
        <v>62.6</v>
      </c>
      <c r="F664" s="349">
        <f>IF(NOT(ISNA(I664)),FlexTests!$C$17*(A665-A664)*I664/1000000*($C$36+A664)/1000*IF(ABS(A664)&lt;$C$31/2-FlexTests!$C$18,0,1),0)</f>
        <v>0</v>
      </c>
      <c r="G664" s="349">
        <f>SUM(F$52:$F663)</f>
        <v>0</v>
      </c>
      <c r="H664" s="348">
        <f>CHOOSE(FlexTests!$C$15,E664,G664)</f>
        <v>62.6</v>
      </c>
      <c r="I664" s="347">
        <f>IF(ISNA(OutlineParameters!T727*2),OutlineParameters!S727*2,OutlineParameters!T727*2)</f>
        <v>371.72413966013721</v>
      </c>
      <c r="J664" s="347">
        <f>IF(ISNA(RockerConcaveParameters!O723),RockerConcaveParameters!N723,RockerConcaveParameters!O723)</f>
        <v>4.069854986976094</v>
      </c>
      <c r="K664" s="347">
        <f t="shared" si="194"/>
        <v>14.588511117516989</v>
      </c>
      <c r="L664" s="347">
        <f t="shared" si="195"/>
        <v>89.176029598429665</v>
      </c>
      <c r="M664" s="347">
        <f t="shared" si="196"/>
        <v>0</v>
      </c>
      <c r="N664" s="347">
        <f t="shared" si="185"/>
        <v>3.8333333333333335</v>
      </c>
      <c r="O664" s="347">
        <f t="shared" si="186"/>
        <v>82.374778762123469</v>
      </c>
      <c r="P664" s="350">
        <f t="shared" si="197"/>
        <v>189.97265281140346</v>
      </c>
      <c r="Q664" s="347">
        <f>MIN(IF(H664&gt;0,P664/H664,NA()),FlexTests!$C$20)</f>
        <v>3.034706913920183</v>
      </c>
      <c r="R664" s="347">
        <f t="shared" si="187"/>
        <v>3.295211130317085E-4</v>
      </c>
      <c r="S664" s="347">
        <f>SUM(R664:$R$952)</f>
        <v>0.11189469231409571</v>
      </c>
      <c r="T664" s="347">
        <f t="shared" si="188"/>
        <v>1.1189469231409571E-4</v>
      </c>
      <c r="U664" s="350">
        <f>SUM(T664:$T$952)*1000</f>
        <v>17.014392521347791</v>
      </c>
      <c r="V664" s="347">
        <f>R664*IF(ABS(A664)&lt;FlexTests!$C$19,0,1)</f>
        <v>0</v>
      </c>
      <c r="W664" s="347">
        <f>SUM(V664:$V$951)</f>
        <v>0</v>
      </c>
      <c r="X664" s="347">
        <f t="shared" si="198"/>
        <v>0</v>
      </c>
      <c r="Y664" s="350">
        <f>SUM($X664:X$951)</f>
        <v>0</v>
      </c>
      <c r="Z664" s="347"/>
      <c r="AA664" s="347">
        <f t="shared" si="189"/>
        <v>4.3566183289920311</v>
      </c>
      <c r="AB664" s="347">
        <f t="shared" si="190"/>
        <v>1.6433816710079687</v>
      </c>
      <c r="AC664" s="347">
        <f t="shared" si="199"/>
        <v>12.543504711898725</v>
      </c>
      <c r="AD664" s="347">
        <f t="shared" si="191"/>
        <v>21.742273284769912</v>
      </c>
      <c r="AE664" s="347">
        <f t="shared" si="192"/>
        <v>8.2015110583496913</v>
      </c>
      <c r="AF664" s="347">
        <f>AD664/'Laminate Schedule'!$E$86/10</f>
        <v>0.14355977208237963</v>
      </c>
      <c r="AG664" s="347">
        <f>AE664/'Laminate Schedule'!$E$90/10</f>
        <v>4.4233800973002502E-2</v>
      </c>
      <c r="AH664" s="347">
        <f t="shared" si="200"/>
        <v>2230.3448379608235</v>
      </c>
      <c r="AK664" s="567">
        <f t="shared" si="201"/>
        <v>1</v>
      </c>
      <c r="AL664" s="567">
        <f t="shared" si="202"/>
        <v>1</v>
      </c>
      <c r="AM664" s="567">
        <f t="shared" si="203"/>
        <v>1</v>
      </c>
      <c r="AN664" s="347">
        <f>IF(SUM(AK664:AM664)=0,0,(AK664*'Laminate Schedule'!$D$83*'Laminate Schedule'!$C$83+AL664*'Laminate Schedule'!$D$84*'Laminate Schedule'!$C$84+AM664*'Laminate Schedule'!$D$85*'Laminate Schedule'!$C$85)/(AK664*'Laminate Schedule'!$D$83+AL664*'Laminate Schedule'!$D$84+AM664*'Laminate Schedule'!$D$85))</f>
        <v>15.145101562499997</v>
      </c>
      <c r="AO664" s="347">
        <f>AK664*'Laminate Schedule'!$L$12+AL664*'Laminate Schedule'!$L$13+AM664*'Laminate Schedule'!$L$14</f>
        <v>0.88</v>
      </c>
    </row>
    <row r="665" spans="1:41" s="244" customFormat="1">
      <c r="A665" s="567">
        <v>-286</v>
      </c>
      <c r="B665" s="347">
        <f>IF(ABS(A665)&lt;$C$17,$C$15,$C$16)*IF(ABS(A665)&lt;OutlineParameters!$C$46/2,1,0)</f>
        <v>6</v>
      </c>
      <c r="C665" s="347">
        <f t="shared" si="193"/>
        <v>6</v>
      </c>
      <c r="D665" s="348">
        <f t="shared" si="184"/>
        <v>6</v>
      </c>
      <c r="E665" s="349">
        <f>FlexTests!$C$16*($C$36-ABS(A665))*IF(ABS(A665)&lt;$C$36,1,0)/1000</f>
        <v>62.8</v>
      </c>
      <c r="F665" s="349">
        <f>IF(NOT(ISNA(I665)),FlexTests!$C$17*(A666-A665)*I665/1000000*($C$36+A665)/1000*IF(ABS(A665)&lt;$C$31/2-FlexTests!$C$18,0,1),0)</f>
        <v>0</v>
      </c>
      <c r="G665" s="349">
        <f>SUM(F$52:$F664)</f>
        <v>0</v>
      </c>
      <c r="H665" s="348">
        <f>CHOOSE(FlexTests!$C$15,E665,G665)</f>
        <v>62.8</v>
      </c>
      <c r="I665" s="347">
        <f>IF(ISNA(OutlineParameters!T728*2),OutlineParameters!S728*2,OutlineParameters!T728*2)</f>
        <v>371.92889125902093</v>
      </c>
      <c r="J665" s="347">
        <f>IF(ISNA(RockerConcaveParameters!O724),RockerConcaveParameters!N724,RockerConcaveParameters!O724)</f>
        <v>4.0821989908869609</v>
      </c>
      <c r="K665" s="347">
        <f t="shared" si="194"/>
        <v>14.685224592091931</v>
      </c>
      <c r="L665" s="347">
        <f t="shared" si="195"/>
        <v>89.225149181190901</v>
      </c>
      <c r="M665" s="347">
        <f t="shared" si="196"/>
        <v>0</v>
      </c>
      <c r="N665" s="347">
        <f t="shared" si="185"/>
        <v>3.8333333333333335</v>
      </c>
      <c r="O665" s="347">
        <f t="shared" si="186"/>
        <v>82.583573171216727</v>
      </c>
      <c r="P665" s="350">
        <f t="shared" si="197"/>
        <v>190.32728027783287</v>
      </c>
      <c r="Q665" s="347">
        <f>MIN(IF(H665&gt;0,P665/H665,NA()),FlexTests!$C$20)</f>
        <v>3.0306891763986128</v>
      </c>
      <c r="R665" s="347">
        <f t="shared" si="187"/>
        <v>3.2995795404803152E-4</v>
      </c>
      <c r="S665" s="347">
        <f>SUM(R665:$R$952)</f>
        <v>0.111565171201064</v>
      </c>
      <c r="T665" s="347">
        <f t="shared" si="188"/>
        <v>1.1156517120106401E-4</v>
      </c>
      <c r="U665" s="350">
        <f>SUM(T665:$T$952)*1000</f>
        <v>16.902497829033695</v>
      </c>
      <c r="V665" s="347">
        <f>R665*IF(ABS(A665)&lt;FlexTests!$C$19,0,1)</f>
        <v>0</v>
      </c>
      <c r="W665" s="347">
        <f>SUM(V665:$V$951)</f>
        <v>0</v>
      </c>
      <c r="X665" s="347">
        <f t="shared" si="198"/>
        <v>0</v>
      </c>
      <c r="Y665" s="350">
        <f>SUM($X665:X$951)</f>
        <v>0</v>
      </c>
      <c r="Z665" s="347"/>
      <c r="AA665" s="347">
        <f t="shared" si="189"/>
        <v>4.3607329969623203</v>
      </c>
      <c r="AB665" s="347">
        <f t="shared" si="190"/>
        <v>1.6392670030376797</v>
      </c>
      <c r="AC665" s="347">
        <f t="shared" si="199"/>
        <v>12.56692003631672</v>
      </c>
      <c r="AD665" s="347">
        <f t="shared" si="191"/>
        <v>21.79165868946664</v>
      </c>
      <c r="AE665" s="347">
        <f t="shared" si="192"/>
        <v>8.1918216630062251</v>
      </c>
      <c r="AF665" s="347">
        <f>AD665/'Laminate Schedule'!$E$86/10</f>
        <v>0.1438858537827428</v>
      </c>
      <c r="AG665" s="347">
        <f>AE665/'Laminate Schedule'!$E$90/10</f>
        <v>4.4181542458428501E-2</v>
      </c>
      <c r="AH665" s="347">
        <f t="shared" si="200"/>
        <v>2231.5733475541256</v>
      </c>
      <c r="AK665" s="567">
        <f t="shared" si="201"/>
        <v>1</v>
      </c>
      <c r="AL665" s="567">
        <f t="shared" si="202"/>
        <v>1</v>
      </c>
      <c r="AM665" s="567">
        <f t="shared" si="203"/>
        <v>1</v>
      </c>
      <c r="AN665" s="347">
        <f>IF(SUM(AK665:AM665)=0,0,(AK665*'Laminate Schedule'!$D$83*'Laminate Schedule'!$C$83+AL665*'Laminate Schedule'!$D$84*'Laminate Schedule'!$C$84+AM665*'Laminate Schedule'!$D$85*'Laminate Schedule'!$C$85)/(AK665*'Laminate Schedule'!$D$83+AL665*'Laminate Schedule'!$D$84+AM665*'Laminate Schedule'!$D$85))</f>
        <v>15.145101562499997</v>
      </c>
      <c r="AO665" s="347">
        <f>AK665*'Laminate Schedule'!$L$12+AL665*'Laminate Schedule'!$L$13+AM665*'Laminate Schedule'!$L$14</f>
        <v>0.88</v>
      </c>
    </row>
    <row r="666" spans="1:41" s="244" customFormat="1">
      <c r="A666" s="567">
        <v>-285</v>
      </c>
      <c r="B666" s="347">
        <f>IF(ABS(A666)&lt;$C$17,$C$15,$C$16)*IF(ABS(A666)&lt;OutlineParameters!$C$46/2,1,0)</f>
        <v>6</v>
      </c>
      <c r="C666" s="347">
        <f t="shared" si="193"/>
        <v>6</v>
      </c>
      <c r="D666" s="348">
        <f t="shared" si="184"/>
        <v>6</v>
      </c>
      <c r="E666" s="349">
        <f>FlexTests!$C$16*($C$36-ABS(A666))*IF(ABS(A666)&lt;$C$36,1,0)/1000</f>
        <v>63</v>
      </c>
      <c r="F666" s="349">
        <f>IF(NOT(ISNA(I666)),FlexTests!$C$17*(A667-A666)*I666/1000000*($C$36+A666)/1000*IF(ABS(A666)&lt;$C$31/2-FlexTests!$C$18,0,1),0)</f>
        <v>0</v>
      </c>
      <c r="G666" s="349">
        <f>SUM(F$52:$F665)</f>
        <v>0</v>
      </c>
      <c r="H666" s="348">
        <f>CHOOSE(FlexTests!$C$15,E666,G666)</f>
        <v>63</v>
      </c>
      <c r="I666" s="347">
        <f>IF(ISNA(OutlineParameters!T729*2),OutlineParameters!S729*2,OutlineParameters!T729*2)</f>
        <v>372.13265327605399</v>
      </c>
      <c r="J666" s="347">
        <f>IF(ISNA(RockerConcaveParameters!O725),RockerConcaveParameters!N725,RockerConcaveParameters!O725)</f>
        <v>4.0945121488275547</v>
      </c>
      <c r="K666" s="347">
        <f t="shared" si="194"/>
        <v>14.782042375942533</v>
      </c>
      <c r="L666" s="347">
        <f t="shared" si="195"/>
        <v>89.274031364840809</v>
      </c>
      <c r="M666" s="347">
        <f t="shared" si="196"/>
        <v>0</v>
      </c>
      <c r="N666" s="347">
        <f t="shared" si="185"/>
        <v>3.8333333333333335</v>
      </c>
      <c r="O666" s="347">
        <f t="shared" si="186"/>
        <v>82.792415586785268</v>
      </c>
      <c r="P666" s="350">
        <f t="shared" si="197"/>
        <v>190.68182266090196</v>
      </c>
      <c r="Q666" s="347">
        <f>MIN(IF(H666&gt;0,P666/H666,NA()),FlexTests!$C$20)</f>
        <v>3.0266955977920946</v>
      </c>
      <c r="R666" s="347">
        <f t="shared" si="187"/>
        <v>3.3039331762648258E-4</v>
      </c>
      <c r="S666" s="347">
        <f>SUM(R666:$R$952)</f>
        <v>0.11123521324701598</v>
      </c>
      <c r="T666" s="347">
        <f t="shared" si="188"/>
        <v>1.1123521324701598E-4</v>
      </c>
      <c r="U666" s="350">
        <f>SUM(T666:$T$952)*1000</f>
        <v>16.790932657832627</v>
      </c>
      <c r="V666" s="347">
        <f>R666*IF(ABS(A666)&lt;FlexTests!$C$19,0,1)</f>
        <v>0</v>
      </c>
      <c r="W666" s="347">
        <f>SUM(V666:$V$951)</f>
        <v>0</v>
      </c>
      <c r="X666" s="347">
        <f t="shared" si="198"/>
        <v>0</v>
      </c>
      <c r="Y666" s="350">
        <f>SUM($X666:X$951)</f>
        <v>0</v>
      </c>
      <c r="Z666" s="347"/>
      <c r="AA666" s="347">
        <f t="shared" si="189"/>
        <v>4.3648373829425182</v>
      </c>
      <c r="AB666" s="347">
        <f t="shared" si="190"/>
        <v>1.6351626170574818</v>
      </c>
      <c r="AC666" s="347">
        <f t="shared" si="199"/>
        <v>12.590329742854902</v>
      </c>
      <c r="AD666" s="347">
        <f t="shared" si="191"/>
        <v>21.84094942242751</v>
      </c>
      <c r="AE666" s="347">
        <f t="shared" si="192"/>
        <v>8.182092683718885</v>
      </c>
      <c r="AF666" s="347">
        <f>AD666/'Laminate Schedule'!$E$86/10</f>
        <v>0.14421131038504725</v>
      </c>
      <c r="AG666" s="347">
        <f>AE666/'Laminate Schedule'!$E$90/10</f>
        <v>4.4129070452915739E-2</v>
      </c>
      <c r="AH666" s="347">
        <f t="shared" si="200"/>
        <v>2232.7959196563238</v>
      </c>
      <c r="AK666" s="567">
        <f t="shared" si="201"/>
        <v>1</v>
      </c>
      <c r="AL666" s="567">
        <f t="shared" si="202"/>
        <v>1</v>
      </c>
      <c r="AM666" s="567">
        <f t="shared" si="203"/>
        <v>1</v>
      </c>
      <c r="AN666" s="347">
        <f>IF(SUM(AK666:AM666)=0,0,(AK666*'Laminate Schedule'!$D$83*'Laminate Schedule'!$C$83+AL666*'Laminate Schedule'!$D$84*'Laminate Schedule'!$C$84+AM666*'Laminate Schedule'!$D$85*'Laminate Schedule'!$C$85)/(AK666*'Laminate Schedule'!$D$83+AL666*'Laminate Schedule'!$D$84+AM666*'Laminate Schedule'!$D$85))</f>
        <v>15.145101562499997</v>
      </c>
      <c r="AO666" s="347">
        <f>AK666*'Laminate Schedule'!$L$12+AL666*'Laminate Schedule'!$L$13+AM666*'Laminate Schedule'!$L$14</f>
        <v>0.88</v>
      </c>
    </row>
    <row r="667" spans="1:41" s="244" customFormat="1">
      <c r="A667" s="567">
        <v>-284</v>
      </c>
      <c r="B667" s="347">
        <f>IF(ABS(A667)&lt;$C$17,$C$15,$C$16)*IF(ABS(A667)&lt;OutlineParameters!$C$46/2,1,0)</f>
        <v>6</v>
      </c>
      <c r="C667" s="347">
        <f t="shared" si="193"/>
        <v>6</v>
      </c>
      <c r="D667" s="348">
        <f t="shared" si="184"/>
        <v>6</v>
      </c>
      <c r="E667" s="349">
        <f>FlexTests!$C$16*($C$36-ABS(A667))*IF(ABS(A667)&lt;$C$36,1,0)/1000</f>
        <v>63.2</v>
      </c>
      <c r="F667" s="349">
        <f>IF(NOT(ISNA(I667)),FlexTests!$C$17*(A668-A667)*I667/1000000*($C$36+A667)/1000*IF(ABS(A667)&lt;$C$31/2-FlexTests!$C$18,0,1),0)</f>
        <v>0</v>
      </c>
      <c r="G667" s="349">
        <f>SUM(F$52:$F666)</f>
        <v>0</v>
      </c>
      <c r="H667" s="348">
        <f>CHOOSE(FlexTests!$C$15,E667,G667)</f>
        <v>63.2</v>
      </c>
      <c r="I667" s="347">
        <f>IF(ISNA(OutlineParameters!T730*2),OutlineParameters!S730*2,OutlineParameters!T730*2)</f>
        <v>372.33537091239475</v>
      </c>
      <c r="J667" s="347">
        <f>IF(ISNA(RockerConcaveParameters!O726),RockerConcaveParameters!N726,RockerConcaveParameters!O726)</f>
        <v>4.1067931341134871</v>
      </c>
      <c r="K667" s="347">
        <f t="shared" si="194"/>
        <v>14.878950022980966</v>
      </c>
      <c r="L667" s="347">
        <f t="shared" si="195"/>
        <v>89.32266300322452</v>
      </c>
      <c r="M667" s="347">
        <f t="shared" si="196"/>
        <v>0</v>
      </c>
      <c r="N667" s="347">
        <f t="shared" si="185"/>
        <v>3.8333333333333335</v>
      </c>
      <c r="O667" s="347">
        <f t="shared" si="186"/>
        <v>83.001271429229973</v>
      </c>
      <c r="P667" s="350">
        <f t="shared" si="197"/>
        <v>191.03621778876879</v>
      </c>
      <c r="Q667" s="347">
        <f>MIN(IF(H667&gt;0,P667/H667,NA()),FlexTests!$C$20)</f>
        <v>3.0227249650121641</v>
      </c>
      <c r="R667" s="347">
        <f t="shared" si="187"/>
        <v>3.3082732024081977E-4</v>
      </c>
      <c r="S667" s="347">
        <f>SUM(R667:$R$952)</f>
        <v>0.1109048199293895</v>
      </c>
      <c r="T667" s="347">
        <f t="shared" si="188"/>
        <v>1.109048199293895E-4</v>
      </c>
      <c r="U667" s="350">
        <f>SUM(T667:$T$952)*1000</f>
        <v>16.679697444585614</v>
      </c>
      <c r="V667" s="347">
        <f>R667*IF(ABS(A667)&lt;FlexTests!$C$19,0,1)</f>
        <v>0</v>
      </c>
      <c r="W667" s="347">
        <f>SUM(V667:$V$951)</f>
        <v>0</v>
      </c>
      <c r="X667" s="347">
        <f t="shared" si="198"/>
        <v>0</v>
      </c>
      <c r="Y667" s="350">
        <f>SUM($X667:X$951)</f>
        <v>0</v>
      </c>
      <c r="Z667" s="347"/>
      <c r="AA667" s="347">
        <f t="shared" si="189"/>
        <v>4.368931044704496</v>
      </c>
      <c r="AB667" s="347">
        <f t="shared" si="190"/>
        <v>1.6310689552955044</v>
      </c>
      <c r="AC667" s="347">
        <f t="shared" si="199"/>
        <v>12.613729726434038</v>
      </c>
      <c r="AD667" s="347">
        <f t="shared" si="191"/>
        <v>21.89015049582671</v>
      </c>
      <c r="AE667" s="347">
        <f t="shared" si="192"/>
        <v>8.1723296923548485</v>
      </c>
      <c r="AF667" s="347">
        <f>AD667/'Laminate Schedule'!$E$86/10</f>
        <v>0.14453617498365134</v>
      </c>
      <c r="AG667" s="347">
        <f>AE667/'Laminate Schedule'!$E$90/10</f>
        <v>4.4076415007617248E-2</v>
      </c>
      <c r="AH667" s="347">
        <f t="shared" si="200"/>
        <v>2234.0122254743683</v>
      </c>
      <c r="AK667" s="567">
        <f t="shared" si="201"/>
        <v>1</v>
      </c>
      <c r="AL667" s="567">
        <f t="shared" si="202"/>
        <v>1</v>
      </c>
      <c r="AM667" s="567">
        <f t="shared" si="203"/>
        <v>1</v>
      </c>
      <c r="AN667" s="347">
        <f>IF(SUM(AK667:AM667)=0,0,(AK667*'Laminate Schedule'!$D$83*'Laminate Schedule'!$C$83+AL667*'Laminate Schedule'!$D$84*'Laminate Schedule'!$C$84+AM667*'Laminate Schedule'!$D$85*'Laminate Schedule'!$C$85)/(AK667*'Laminate Schedule'!$D$83+AL667*'Laminate Schedule'!$D$84+AM667*'Laminate Schedule'!$D$85))</f>
        <v>15.145101562499997</v>
      </c>
      <c r="AO667" s="347">
        <f>AK667*'Laminate Schedule'!$L$12+AL667*'Laminate Schedule'!$L$13+AM667*'Laminate Schedule'!$L$14</f>
        <v>0.88</v>
      </c>
    </row>
    <row r="668" spans="1:41" s="244" customFormat="1">
      <c r="A668" s="567">
        <v>-283</v>
      </c>
      <c r="B668" s="347">
        <f>IF(ABS(A668)&lt;$C$17,$C$15,$C$16)*IF(ABS(A668)&lt;OutlineParameters!$C$46/2,1,0)</f>
        <v>6</v>
      </c>
      <c r="C668" s="347">
        <f t="shared" si="193"/>
        <v>6</v>
      </c>
      <c r="D668" s="348">
        <f t="shared" si="184"/>
        <v>6</v>
      </c>
      <c r="E668" s="349">
        <f>FlexTests!$C$16*($C$36-ABS(A668))*IF(ABS(A668)&lt;$C$36,1,0)/1000</f>
        <v>63.4</v>
      </c>
      <c r="F668" s="349">
        <f>IF(NOT(ISNA(I668)),FlexTests!$C$17*(A669-A668)*I668/1000000*($C$36+A668)/1000*IF(ABS(A668)&lt;$C$31/2-FlexTests!$C$18,0,1),0)</f>
        <v>0</v>
      </c>
      <c r="G668" s="349">
        <f>SUM(F$52:$F667)</f>
        <v>0</v>
      </c>
      <c r="H668" s="348">
        <f>CHOOSE(FlexTests!$C$15,E668,G668)</f>
        <v>63.4</v>
      </c>
      <c r="I668" s="347">
        <f>IF(ISNA(OutlineParameters!T731*2),OutlineParameters!S731*2,OutlineParameters!T731*2)</f>
        <v>372.53711167365469</v>
      </c>
      <c r="J668" s="347">
        <f>IF(ISNA(RockerConcaveParameters!O727),RockerConcaveParameters!N727,RockerConcaveParameters!O727)</f>
        <v>4.1190430896432302</v>
      </c>
      <c r="K668" s="347">
        <f t="shared" si="194"/>
        <v>14.975955773509865</v>
      </c>
      <c r="L668" s="347">
        <f t="shared" si="195"/>
        <v>89.371060290830798</v>
      </c>
      <c r="M668" s="347">
        <f t="shared" si="196"/>
        <v>0</v>
      </c>
      <c r="N668" s="347">
        <f t="shared" si="185"/>
        <v>3.8333333333333335</v>
      </c>
      <c r="O668" s="347">
        <f t="shared" si="186"/>
        <v>83.210165618869624</v>
      </c>
      <c r="P668" s="350">
        <f t="shared" si="197"/>
        <v>191.39051501654362</v>
      </c>
      <c r="Q668" s="347">
        <f>MIN(IF(H668&gt;0,P668/H668,NA()),FlexTests!$C$20)</f>
        <v>3.0187778393776594</v>
      </c>
      <c r="R668" s="347">
        <f t="shared" si="187"/>
        <v>3.3125988502888853E-4</v>
      </c>
      <c r="S668" s="347">
        <f>SUM(R668:$R$952)</f>
        <v>0.11057399260914866</v>
      </c>
      <c r="T668" s="347">
        <f t="shared" si="188"/>
        <v>1.1057399260914866E-4</v>
      </c>
      <c r="U668" s="350">
        <f>SUM(T668:$T$952)*1000</f>
        <v>16.568792624656226</v>
      </c>
      <c r="V668" s="347">
        <f>R668*IF(ABS(A668)&lt;FlexTests!$C$19,0,1)</f>
        <v>0</v>
      </c>
      <c r="W668" s="347">
        <f>SUM(V668:$V$951)</f>
        <v>0</v>
      </c>
      <c r="X668" s="347">
        <f t="shared" si="198"/>
        <v>0</v>
      </c>
      <c r="Y668" s="350">
        <f>SUM($X668:X$951)</f>
        <v>0</v>
      </c>
      <c r="Z668" s="347"/>
      <c r="AA668" s="347">
        <f t="shared" si="189"/>
        <v>4.3730143632144101</v>
      </c>
      <c r="AB668" s="347">
        <f t="shared" si="190"/>
        <v>1.6269856367855899</v>
      </c>
      <c r="AC668" s="347">
        <f t="shared" si="199"/>
        <v>12.637123245870848</v>
      </c>
      <c r="AD668" s="347">
        <f t="shared" si="191"/>
        <v>21.93925826579116</v>
      </c>
      <c r="AE668" s="347">
        <f t="shared" si="192"/>
        <v>8.1625293482763759</v>
      </c>
      <c r="AF668" s="347">
        <f>AD668/'Laminate Schedule'!$E$86/10</f>
        <v>0.14486042351880837</v>
      </c>
      <c r="AG668" s="347">
        <f>AE668/'Laminate Schedule'!$E$90/10</f>
        <v>4.4023558105230613E-2</v>
      </c>
      <c r="AH668" s="347">
        <f t="shared" si="200"/>
        <v>2235.2226700419283</v>
      </c>
      <c r="AK668" s="567">
        <f t="shared" si="201"/>
        <v>1</v>
      </c>
      <c r="AL668" s="567">
        <f t="shared" si="202"/>
        <v>1</v>
      </c>
      <c r="AM668" s="567">
        <f t="shared" si="203"/>
        <v>1</v>
      </c>
      <c r="AN668" s="347">
        <f>IF(SUM(AK668:AM668)=0,0,(AK668*'Laminate Schedule'!$D$83*'Laminate Schedule'!$C$83+AL668*'Laminate Schedule'!$D$84*'Laminate Schedule'!$C$84+AM668*'Laminate Schedule'!$D$85*'Laminate Schedule'!$C$85)/(AK668*'Laminate Schedule'!$D$83+AL668*'Laminate Schedule'!$D$84+AM668*'Laminate Schedule'!$D$85))</f>
        <v>15.145101562499997</v>
      </c>
      <c r="AO668" s="347">
        <f>AK668*'Laminate Schedule'!$L$12+AL668*'Laminate Schedule'!$L$13+AM668*'Laminate Schedule'!$L$14</f>
        <v>0.88</v>
      </c>
    </row>
    <row r="669" spans="1:41" s="244" customFormat="1">
      <c r="A669" s="567">
        <v>-282</v>
      </c>
      <c r="B669" s="347">
        <f>IF(ABS(A669)&lt;$C$17,$C$15,$C$16)*IF(ABS(A669)&lt;OutlineParameters!$C$46/2,1,0)</f>
        <v>6</v>
      </c>
      <c r="C669" s="347">
        <f t="shared" si="193"/>
        <v>6</v>
      </c>
      <c r="D669" s="348">
        <f t="shared" si="184"/>
        <v>6</v>
      </c>
      <c r="E669" s="349">
        <f>FlexTests!$C$16*($C$36-ABS(A669))*IF(ABS(A669)&lt;$C$36,1,0)/1000</f>
        <v>63.6</v>
      </c>
      <c r="F669" s="349">
        <f>IF(NOT(ISNA(I669)),FlexTests!$C$17*(A670-A669)*I669/1000000*($C$36+A669)/1000*IF(ABS(A669)&lt;$C$31/2-FlexTests!$C$18,0,1),0)</f>
        <v>0</v>
      </c>
      <c r="G669" s="349">
        <f>SUM(F$52:$F668)</f>
        <v>0</v>
      </c>
      <c r="H669" s="348">
        <f>CHOOSE(FlexTests!$C$15,E669,G669)</f>
        <v>63.6</v>
      </c>
      <c r="I669" s="347">
        <f>IF(ISNA(OutlineParameters!T732*2),OutlineParameters!S732*2,OutlineParameters!T732*2)</f>
        <v>372.73782069280225</v>
      </c>
      <c r="J669" s="347">
        <f>IF(ISNA(RockerConcaveParameters!O728),RockerConcaveParameters!N728,RockerConcaveParameters!O728)</f>
        <v>4.1312606853815801</v>
      </c>
      <c r="K669" s="347">
        <f t="shared" si="194"/>
        <v>15.073045055525469</v>
      </c>
      <c r="L669" s="347">
        <f t="shared" si="195"/>
        <v>89.419210065146075</v>
      </c>
      <c r="M669" s="347">
        <f t="shared" si="196"/>
        <v>0</v>
      </c>
      <c r="N669" s="347">
        <f t="shared" si="185"/>
        <v>3.8333333333333335</v>
      </c>
      <c r="O669" s="347">
        <f t="shared" si="186"/>
        <v>83.419063334706877</v>
      </c>
      <c r="P669" s="350">
        <f t="shared" si="197"/>
        <v>191.74465178871174</v>
      </c>
      <c r="Q669" s="347">
        <f>MIN(IF(H669&gt;0,P669/H669,NA()),FlexTests!$C$20)</f>
        <v>3.014853015545782</v>
      </c>
      <c r="R669" s="347">
        <f t="shared" si="187"/>
        <v>3.3169112883566859E-4</v>
      </c>
      <c r="S669" s="347">
        <f>SUM(R669:$R$952)</f>
        <v>0.11024273272411977</v>
      </c>
      <c r="T669" s="347">
        <f t="shared" si="188"/>
        <v>1.1024273272411977E-4</v>
      </c>
      <c r="U669" s="350">
        <f>SUM(T669:$T$952)*1000</f>
        <v>16.458218632047075</v>
      </c>
      <c r="V669" s="347">
        <f>R669*IF(ABS(A669)&lt;FlexTests!$C$19,0,1)</f>
        <v>0</v>
      </c>
      <c r="W669" s="347">
        <f>SUM(V669:$V$951)</f>
        <v>0</v>
      </c>
      <c r="X669" s="347">
        <f t="shared" si="198"/>
        <v>0</v>
      </c>
      <c r="Y669" s="350">
        <f>SUM($X669:X$951)</f>
        <v>0</v>
      </c>
      <c r="Z669" s="347"/>
      <c r="AA669" s="347">
        <f t="shared" si="189"/>
        <v>4.3770868951271931</v>
      </c>
      <c r="AB669" s="347">
        <f t="shared" si="190"/>
        <v>1.6229131048728067</v>
      </c>
      <c r="AC669" s="347">
        <f t="shared" si="199"/>
        <v>12.660506170752974</v>
      </c>
      <c r="AD669" s="347">
        <f t="shared" si="191"/>
        <v>21.988277780961177</v>
      </c>
      <c r="AE669" s="347">
        <f t="shared" si="192"/>
        <v>8.1526972206176609</v>
      </c>
      <c r="AF669" s="347">
        <f>AD669/'Laminate Schedule'!$E$86/10</f>
        <v>0.14518408932565507</v>
      </c>
      <c r="AG669" s="347">
        <f>AE669/'Laminate Schedule'!$E$90/10</f>
        <v>4.3970529782168852E-2</v>
      </c>
      <c r="AH669" s="347">
        <f t="shared" si="200"/>
        <v>2236.4269241568136</v>
      </c>
      <c r="AK669" s="567">
        <f t="shared" si="201"/>
        <v>1</v>
      </c>
      <c r="AL669" s="567">
        <f t="shared" si="202"/>
        <v>1</v>
      </c>
      <c r="AM669" s="567">
        <f t="shared" si="203"/>
        <v>1</v>
      </c>
      <c r="AN669" s="347">
        <f>IF(SUM(AK669:AM669)=0,0,(AK669*'Laminate Schedule'!$D$83*'Laminate Schedule'!$C$83+AL669*'Laminate Schedule'!$D$84*'Laminate Schedule'!$C$84+AM669*'Laminate Schedule'!$D$85*'Laminate Schedule'!$C$85)/(AK669*'Laminate Schedule'!$D$83+AL669*'Laminate Schedule'!$D$84+AM669*'Laminate Schedule'!$D$85))</f>
        <v>15.145101562499997</v>
      </c>
      <c r="AO669" s="347">
        <f>AK669*'Laminate Schedule'!$L$12+AL669*'Laminate Schedule'!$L$13+AM669*'Laminate Schedule'!$L$14</f>
        <v>0.88</v>
      </c>
    </row>
    <row r="670" spans="1:41" s="244" customFormat="1">
      <c r="A670" s="567">
        <v>-281</v>
      </c>
      <c r="B670" s="347">
        <f>IF(ABS(A670)&lt;$C$17,$C$15,$C$16)*IF(ABS(A670)&lt;OutlineParameters!$C$46/2,1,0)</f>
        <v>6</v>
      </c>
      <c r="C670" s="347">
        <f t="shared" si="193"/>
        <v>6</v>
      </c>
      <c r="D670" s="348">
        <f t="shared" si="184"/>
        <v>6</v>
      </c>
      <c r="E670" s="349">
        <f>FlexTests!$C$16*($C$36-ABS(A670))*IF(ABS(A670)&lt;$C$36,1,0)/1000</f>
        <v>63.8</v>
      </c>
      <c r="F670" s="349">
        <f>IF(NOT(ISNA(I670)),FlexTests!$C$17*(A671-A670)*I670/1000000*($C$36+A670)/1000*IF(ABS(A670)&lt;$C$31/2-FlexTests!$C$18,0,1),0)</f>
        <v>0</v>
      </c>
      <c r="G670" s="349">
        <f>SUM(F$52:$F669)</f>
        <v>0</v>
      </c>
      <c r="H670" s="348">
        <f>CHOOSE(FlexTests!$C$15,E670,G670)</f>
        <v>63.8</v>
      </c>
      <c r="I670" s="347">
        <f>IF(ISNA(OutlineParameters!T733*2),OutlineParameters!S733*2,OutlineParameters!T733*2)</f>
        <v>372.93756554321129</v>
      </c>
      <c r="J670" s="347">
        <f>IF(ISNA(RockerConcaveParameters!O729),RockerConcaveParameters!N729,RockerConcaveParameters!O729)</f>
        <v>4.1434470754213635</v>
      </c>
      <c r="K670" s="347">
        <f t="shared" si="194"/>
        <v>15.170226280006959</v>
      </c>
      <c r="L670" s="347">
        <f t="shared" si="195"/>
        <v>89.467128536915197</v>
      </c>
      <c r="M670" s="347">
        <f t="shared" si="196"/>
        <v>0</v>
      </c>
      <c r="N670" s="347">
        <f t="shared" si="185"/>
        <v>3.8333333333333335</v>
      </c>
      <c r="O670" s="347">
        <f t="shared" si="186"/>
        <v>83.627989821696005</v>
      </c>
      <c r="P670" s="350">
        <f t="shared" si="197"/>
        <v>192.09867797195147</v>
      </c>
      <c r="Q670" s="347">
        <f>MIN(IF(H670&gt;0,P670/H670,NA()),FlexTests!$C$20)</f>
        <v>3.0109510653910889</v>
      </c>
      <c r="R670" s="347">
        <f t="shared" si="187"/>
        <v>3.3212097383260232E-4</v>
      </c>
      <c r="S670" s="347">
        <f>SUM(R670:$R$952)</f>
        <v>0.1099110415952841</v>
      </c>
      <c r="T670" s="347">
        <f t="shared" si="188"/>
        <v>1.099110415952841E-4</v>
      </c>
      <c r="U670" s="350">
        <f>SUM(T670:$T$952)*1000</f>
        <v>16.347975899322954</v>
      </c>
      <c r="V670" s="347">
        <f>R670*IF(ABS(A670)&lt;FlexTests!$C$19,0,1)</f>
        <v>0</v>
      </c>
      <c r="W670" s="347">
        <f>SUM(V670:$V$951)</f>
        <v>0</v>
      </c>
      <c r="X670" s="347">
        <f t="shared" si="198"/>
        <v>0</v>
      </c>
      <c r="Y670" s="350">
        <f>SUM($X670:X$951)</f>
        <v>0</v>
      </c>
      <c r="Z670" s="347"/>
      <c r="AA670" s="347">
        <f t="shared" si="189"/>
        <v>4.3811490251404539</v>
      </c>
      <c r="AB670" s="347">
        <f t="shared" si="190"/>
        <v>1.6188509748595457</v>
      </c>
      <c r="AC670" s="347">
        <f t="shared" si="199"/>
        <v>12.683881793674932</v>
      </c>
      <c r="AD670" s="347">
        <f t="shared" si="191"/>
        <v>22.037205356434949</v>
      </c>
      <c r="AE670" s="347">
        <f t="shared" si="192"/>
        <v>8.1428299219520444</v>
      </c>
      <c r="AF670" s="347">
        <f>AD670/'Laminate Schedule'!$E$86/10</f>
        <v>0.1455071480735404</v>
      </c>
      <c r="AG670" s="347">
        <f>AE670/'Laminate Schedule'!$E$90/10</f>
        <v>4.3917311768779513E-2</v>
      </c>
      <c r="AH670" s="347">
        <f t="shared" si="200"/>
        <v>2237.6253932592676</v>
      </c>
      <c r="AK670" s="567">
        <f t="shared" si="201"/>
        <v>1</v>
      </c>
      <c r="AL670" s="567">
        <f t="shared" si="202"/>
        <v>1</v>
      </c>
      <c r="AM670" s="567">
        <f t="shared" si="203"/>
        <v>1</v>
      </c>
      <c r="AN670" s="347">
        <f>IF(SUM(AK670:AM670)=0,0,(AK670*'Laminate Schedule'!$D$83*'Laminate Schedule'!$C$83+AL670*'Laminate Schedule'!$D$84*'Laminate Schedule'!$C$84+AM670*'Laminate Schedule'!$D$85*'Laminate Schedule'!$C$85)/(AK670*'Laminate Schedule'!$D$83+AL670*'Laminate Schedule'!$D$84+AM670*'Laminate Schedule'!$D$85))</f>
        <v>15.145101562499997</v>
      </c>
      <c r="AO670" s="347">
        <f>AK670*'Laminate Schedule'!$L$12+AL670*'Laminate Schedule'!$L$13+AM670*'Laminate Schedule'!$L$14</f>
        <v>0.88</v>
      </c>
    </row>
    <row r="671" spans="1:41" s="244" customFormat="1">
      <c r="A671" s="567">
        <v>-280</v>
      </c>
      <c r="B671" s="347">
        <f>IF(ABS(A671)&lt;$C$17,$C$15,$C$16)*IF(ABS(A671)&lt;OutlineParameters!$C$46/2,1,0)</f>
        <v>6</v>
      </c>
      <c r="C671" s="347">
        <f t="shared" si="193"/>
        <v>6</v>
      </c>
      <c r="D671" s="348">
        <f t="shared" si="184"/>
        <v>6</v>
      </c>
      <c r="E671" s="349">
        <f>FlexTests!$C$16*($C$36-ABS(A671))*IF(ABS(A671)&lt;$C$36,1,0)/1000</f>
        <v>64</v>
      </c>
      <c r="F671" s="349">
        <f>IF(NOT(ISNA(I671)),FlexTests!$C$17*(A672-A671)*I671/1000000*($C$36+A671)/1000*IF(ABS(A671)&lt;$C$31/2-FlexTests!$C$18,0,1),0)</f>
        <v>0</v>
      </c>
      <c r="G671" s="349">
        <f>SUM(F$52:$F670)</f>
        <v>0</v>
      </c>
      <c r="H671" s="348">
        <f>CHOOSE(FlexTests!$C$15,E671,G671)</f>
        <v>64</v>
      </c>
      <c r="I671" s="347">
        <f>IF(ISNA(OutlineParameters!T734*2),OutlineParameters!S734*2,OutlineParameters!T734*2)</f>
        <v>373.13632195085046</v>
      </c>
      <c r="J671" s="347">
        <f>IF(ISNA(RockerConcaveParameters!O730),RockerConcaveParameters!N730,RockerConcaveParameters!O730)</f>
        <v>4.1556015523556349</v>
      </c>
      <c r="K671" s="347">
        <f t="shared" si="194"/>
        <v>15.267490604145223</v>
      </c>
      <c r="L671" s="347">
        <f t="shared" si="195"/>
        <v>89.514809882836701</v>
      </c>
      <c r="M671" s="347">
        <f t="shared" si="196"/>
        <v>0</v>
      </c>
      <c r="N671" s="347">
        <f t="shared" si="185"/>
        <v>3.8333333333333335</v>
      </c>
      <c r="O671" s="347">
        <f t="shared" si="186"/>
        <v>83.836925242730629</v>
      </c>
      <c r="P671" s="350">
        <f t="shared" si="197"/>
        <v>192.4525590630459</v>
      </c>
      <c r="Q671" s="347">
        <f>MIN(IF(H671&gt;0,P671/H671,NA()),FlexTests!$C$20)</f>
        <v>3.0070712353600921</v>
      </c>
      <c r="R671" s="347">
        <f t="shared" si="187"/>
        <v>3.32549488100255E-4</v>
      </c>
      <c r="S671" s="347">
        <f>SUM(R671:$R$952)</f>
        <v>0.1095789206214515</v>
      </c>
      <c r="T671" s="347">
        <f t="shared" si="188"/>
        <v>1.095789206214515E-4</v>
      </c>
      <c r="U671" s="350">
        <f>SUM(T671:$T$952)*1000</f>
        <v>16.238064857727672</v>
      </c>
      <c r="V671" s="347">
        <f>R671*IF(ABS(A671)&lt;FlexTests!$C$19,0,1)</f>
        <v>0</v>
      </c>
      <c r="W671" s="347">
        <f>SUM(V671:$V$951)</f>
        <v>0</v>
      </c>
      <c r="X671" s="347">
        <f t="shared" si="198"/>
        <v>0</v>
      </c>
      <c r="Y671" s="350">
        <f>SUM($X671:X$951)</f>
        <v>0</v>
      </c>
      <c r="Z671" s="347"/>
      <c r="AA671" s="347">
        <f t="shared" si="189"/>
        <v>4.385200517451878</v>
      </c>
      <c r="AB671" s="347">
        <f t="shared" si="190"/>
        <v>1.6147994825481218</v>
      </c>
      <c r="AC671" s="347">
        <f t="shared" si="199"/>
        <v>12.707247836460056</v>
      </c>
      <c r="AD671" s="347">
        <f t="shared" si="191"/>
        <v>22.086043864798309</v>
      </c>
      <c r="AE671" s="347">
        <f t="shared" si="192"/>
        <v>8.1329307662161661</v>
      </c>
      <c r="AF671" s="347">
        <f>AD671/'Laminate Schedule'!$E$86/10</f>
        <v>0.14582961872955952</v>
      </c>
      <c r="AG671" s="347">
        <f>AE671/'Laminate Schedule'!$E$90/10</f>
        <v>4.3863921938356032E-2</v>
      </c>
      <c r="AH671" s="347">
        <f t="shared" si="200"/>
        <v>2238.8179317051026</v>
      </c>
      <c r="AK671" s="567">
        <f t="shared" si="201"/>
        <v>1</v>
      </c>
      <c r="AL671" s="567">
        <f t="shared" si="202"/>
        <v>1</v>
      </c>
      <c r="AM671" s="567">
        <f t="shared" si="203"/>
        <v>1</v>
      </c>
      <c r="AN671" s="347">
        <f>IF(SUM(AK671:AM671)=0,0,(AK671*'Laminate Schedule'!$D$83*'Laminate Schedule'!$C$83+AL671*'Laminate Schedule'!$D$84*'Laminate Schedule'!$C$84+AM671*'Laminate Schedule'!$D$85*'Laminate Schedule'!$C$85)/(AK671*'Laminate Schedule'!$D$83+AL671*'Laminate Schedule'!$D$84+AM671*'Laminate Schedule'!$D$85))</f>
        <v>15.145101562499997</v>
      </c>
      <c r="AO671" s="347">
        <f>AK671*'Laminate Schedule'!$L$12+AL671*'Laminate Schedule'!$L$13+AM671*'Laminate Schedule'!$L$14</f>
        <v>0.88</v>
      </c>
    </row>
    <row r="672" spans="1:41" s="244" customFormat="1">
      <c r="A672" s="567">
        <v>-279</v>
      </c>
      <c r="B672" s="347">
        <f>IF(ABS(A672)&lt;$C$17,$C$15,$C$16)*IF(ABS(A672)&lt;OutlineParameters!$C$46/2,1,0)</f>
        <v>6</v>
      </c>
      <c r="C672" s="347">
        <f t="shared" si="193"/>
        <v>6</v>
      </c>
      <c r="D672" s="348">
        <f t="shared" si="184"/>
        <v>6</v>
      </c>
      <c r="E672" s="349">
        <f>FlexTests!$C$16*($C$36-ABS(A672))*IF(ABS(A672)&lt;$C$36,1,0)/1000</f>
        <v>64.2</v>
      </c>
      <c r="F672" s="349">
        <f>IF(NOT(ISNA(I672)),FlexTests!$C$17*(A673-A672)*I672/1000000*($C$36+A672)/1000*IF(ABS(A672)&lt;$C$31/2-FlexTests!$C$18,0,1),0)</f>
        <v>0</v>
      </c>
      <c r="G672" s="349">
        <f>SUM(F$52:$F671)</f>
        <v>0</v>
      </c>
      <c r="H672" s="348">
        <f>CHOOSE(FlexTests!$C$15,E672,G672)</f>
        <v>64.2</v>
      </c>
      <c r="I672" s="347">
        <f>IF(ISNA(OutlineParameters!T735*2),OutlineParameters!S735*2,OutlineParameters!T735*2)</f>
        <v>373.33406557499518</v>
      </c>
      <c r="J672" s="347">
        <f>IF(ISNA(RockerConcaveParameters!O731),RockerConcaveParameters!N731,RockerConcaveParameters!O731)</f>
        <v>4.1677234035050166</v>
      </c>
      <c r="K672" s="347">
        <f t="shared" si="194"/>
        <v>15.364829048933352</v>
      </c>
      <c r="L672" s="347">
        <f t="shared" si="195"/>
        <v>89.56224826360949</v>
      </c>
      <c r="M672" s="347">
        <f t="shared" si="196"/>
        <v>0</v>
      </c>
      <c r="N672" s="347">
        <f t="shared" si="185"/>
        <v>3.8333333333333335</v>
      </c>
      <c r="O672" s="347">
        <f t="shared" si="186"/>
        <v>84.045849500377102</v>
      </c>
      <c r="P672" s="350">
        <f t="shared" si="197"/>
        <v>192.80626014625329</v>
      </c>
      <c r="Q672" s="347">
        <f>MIN(IF(H672&gt;0,P672/H672,NA()),FlexTests!$C$20)</f>
        <v>3.0032127748637585</v>
      </c>
      <c r="R672" s="347">
        <f t="shared" si="187"/>
        <v>3.329767402329212E-4</v>
      </c>
      <c r="S672" s="347">
        <f>SUM(R672:$R$952)</f>
        <v>0.10924637113335126</v>
      </c>
      <c r="T672" s="347">
        <f t="shared" si="188"/>
        <v>1.0924637113335126E-4</v>
      </c>
      <c r="U672" s="350">
        <f>SUM(T672:$T$952)*1000</f>
        <v>16.128485937106216</v>
      </c>
      <c r="V672" s="347">
        <f>R672*IF(ABS(A672)&lt;FlexTests!$C$19,0,1)</f>
        <v>0</v>
      </c>
      <c r="W672" s="347">
        <f>SUM(V672:$V$951)</f>
        <v>0</v>
      </c>
      <c r="X672" s="347">
        <f t="shared" si="198"/>
        <v>0</v>
      </c>
      <c r="Y672" s="350">
        <f>SUM($X672:X$951)</f>
        <v>0</v>
      </c>
      <c r="Z672" s="347"/>
      <c r="AA672" s="347">
        <f t="shared" si="189"/>
        <v>4.3892411345016722</v>
      </c>
      <c r="AB672" s="347">
        <f t="shared" si="190"/>
        <v>1.6107588654983278</v>
      </c>
      <c r="AC672" s="347">
        <f t="shared" si="199"/>
        <v>12.730601993693519</v>
      </c>
      <c r="AD672" s="347">
        <f t="shared" si="191"/>
        <v>22.134796215811321</v>
      </c>
      <c r="AE672" s="347">
        <f t="shared" si="192"/>
        <v>8.1230030768552979</v>
      </c>
      <c r="AF672" s="347">
        <f>AD672/'Laminate Schedule'!$E$86/10</f>
        <v>0.14615152050626154</v>
      </c>
      <c r="AG672" s="347">
        <f>AE672/'Laminate Schedule'!$E$90/10</f>
        <v>4.381037821547544E-2</v>
      </c>
      <c r="AH672" s="347">
        <f t="shared" si="200"/>
        <v>2240.0043934499708</v>
      </c>
      <c r="AK672" s="567">
        <f t="shared" si="201"/>
        <v>1</v>
      </c>
      <c r="AL672" s="567">
        <f t="shared" si="202"/>
        <v>1</v>
      </c>
      <c r="AM672" s="567">
        <f t="shared" si="203"/>
        <v>1</v>
      </c>
      <c r="AN672" s="347">
        <f>IF(SUM(AK672:AM672)=0,0,(AK672*'Laminate Schedule'!$D$83*'Laminate Schedule'!$C$83+AL672*'Laminate Schedule'!$D$84*'Laminate Schedule'!$C$84+AM672*'Laminate Schedule'!$D$85*'Laminate Schedule'!$C$85)/(AK672*'Laminate Schedule'!$D$83+AL672*'Laminate Schedule'!$D$84+AM672*'Laminate Schedule'!$D$85))</f>
        <v>15.145101562499997</v>
      </c>
      <c r="AO672" s="347">
        <f>AK672*'Laminate Schedule'!$L$12+AL672*'Laminate Schedule'!$L$13+AM672*'Laminate Schedule'!$L$14</f>
        <v>0.88</v>
      </c>
    </row>
    <row r="673" spans="1:41" s="244" customFormat="1">
      <c r="A673" s="567">
        <v>-278</v>
      </c>
      <c r="B673" s="347">
        <f>IF(ABS(A673)&lt;$C$17,$C$15,$C$16)*IF(ABS(A673)&lt;OutlineParameters!$C$46/2,1,0)</f>
        <v>6</v>
      </c>
      <c r="C673" s="347">
        <f t="shared" si="193"/>
        <v>6</v>
      </c>
      <c r="D673" s="348">
        <f t="shared" si="184"/>
        <v>6</v>
      </c>
      <c r="E673" s="349">
        <f>FlexTests!$C$16*($C$36-ABS(A673))*IF(ABS(A673)&lt;$C$36,1,0)/1000</f>
        <v>64.400000000000006</v>
      </c>
      <c r="F673" s="349">
        <f>IF(NOT(ISNA(I673)),FlexTests!$C$17*(A674-A673)*I673/1000000*($C$36+A673)/1000*IF(ABS(A673)&lt;$C$31/2-FlexTests!$C$18,0,1),0)</f>
        <v>0</v>
      </c>
      <c r="G673" s="349">
        <f>SUM(F$52:$F672)</f>
        <v>0</v>
      </c>
      <c r="H673" s="348">
        <f>CHOOSE(FlexTests!$C$15,E673,G673)</f>
        <v>64.400000000000006</v>
      </c>
      <c r="I673" s="347">
        <f>IF(ISNA(OutlineParameters!T736*2),OutlineParameters!S736*2,OutlineParameters!T736*2)</f>
        <v>373.53086408905966</v>
      </c>
      <c r="J673" s="347">
        <f>IF(ISNA(RockerConcaveParameters!O732),RockerConcaveParameters!N732,RockerConcaveParameters!O732)</f>
        <v>4.1798137996212388</v>
      </c>
      <c r="K673" s="347">
        <f t="shared" si="194"/>
        <v>15.462250284160511</v>
      </c>
      <c r="L673" s="347">
        <f t="shared" si="195"/>
        <v>89.609459913977901</v>
      </c>
      <c r="M673" s="347">
        <f t="shared" si="196"/>
        <v>0</v>
      </c>
      <c r="N673" s="347">
        <f t="shared" si="185"/>
        <v>3.8333333333333335</v>
      </c>
      <c r="O673" s="347">
        <f t="shared" si="186"/>
        <v>84.25478833143994</v>
      </c>
      <c r="P673" s="350">
        <f t="shared" si="197"/>
        <v>193.15983186291169</v>
      </c>
      <c r="Q673" s="347">
        <f>MIN(IF(H673&gt;0,P673/H673,NA()),FlexTests!$C$20)</f>
        <v>2.9993762711632246</v>
      </c>
      <c r="R673" s="347">
        <f t="shared" si="187"/>
        <v>3.3340265094921809E-4</v>
      </c>
      <c r="S673" s="347">
        <f>SUM(R673:$R$952)</f>
        <v>0.10891339439311834</v>
      </c>
      <c r="T673" s="347">
        <f t="shared" si="188"/>
        <v>1.0891339439311833E-4</v>
      </c>
      <c r="U673" s="350">
        <f>SUM(T673:$T$952)*1000</f>
        <v>16.019239565972867</v>
      </c>
      <c r="V673" s="347">
        <f>R673*IF(ABS(A673)&lt;FlexTests!$C$19,0,1)</f>
        <v>0</v>
      </c>
      <c r="W673" s="347">
        <f>SUM(V673:$V$951)</f>
        <v>0</v>
      </c>
      <c r="X673" s="347">
        <f t="shared" si="198"/>
        <v>0</v>
      </c>
      <c r="Y673" s="350">
        <f>SUM($X673:X$951)</f>
        <v>0</v>
      </c>
      <c r="Z673" s="347"/>
      <c r="AA673" s="347">
        <f t="shared" si="189"/>
        <v>4.3932712665404132</v>
      </c>
      <c r="AB673" s="347">
        <f t="shared" si="190"/>
        <v>1.6067287334595872</v>
      </c>
      <c r="AC673" s="347">
        <f t="shared" si="199"/>
        <v>12.753947609119027</v>
      </c>
      <c r="AD673" s="347">
        <f t="shared" si="191"/>
        <v>22.18345866207817</v>
      </c>
      <c r="AE673" s="347">
        <f t="shared" si="192"/>
        <v>8.1130433969177016</v>
      </c>
      <c r="AF673" s="347">
        <f>AD673/'Laminate Schedule'!$E$86/10</f>
        <v>0.14647282866036029</v>
      </c>
      <c r="AG673" s="347">
        <f>AE673/'Laminate Schedule'!$E$90/10</f>
        <v>4.3756661955510645E-2</v>
      </c>
      <c r="AH673" s="347">
        <f t="shared" si="200"/>
        <v>2241.1851845343581</v>
      </c>
      <c r="AK673" s="567">
        <f t="shared" si="201"/>
        <v>1</v>
      </c>
      <c r="AL673" s="567">
        <f t="shared" si="202"/>
        <v>1</v>
      </c>
      <c r="AM673" s="567">
        <f t="shared" si="203"/>
        <v>1</v>
      </c>
      <c r="AN673" s="347">
        <f>IF(SUM(AK673:AM673)=0,0,(AK673*'Laminate Schedule'!$D$83*'Laminate Schedule'!$C$83+AL673*'Laminate Schedule'!$D$84*'Laminate Schedule'!$C$84+AM673*'Laminate Schedule'!$D$85*'Laminate Schedule'!$C$85)/(AK673*'Laminate Schedule'!$D$83+AL673*'Laminate Schedule'!$D$84+AM673*'Laminate Schedule'!$D$85))</f>
        <v>15.145101562499997</v>
      </c>
      <c r="AO673" s="347">
        <f>AK673*'Laminate Schedule'!$L$12+AL673*'Laminate Schedule'!$L$13+AM673*'Laminate Schedule'!$L$14</f>
        <v>0.88</v>
      </c>
    </row>
    <row r="674" spans="1:41" s="244" customFormat="1">
      <c r="A674" s="567">
        <v>-277</v>
      </c>
      <c r="B674" s="347">
        <f>IF(ABS(A674)&lt;$C$17,$C$15,$C$16)*IF(ABS(A674)&lt;OutlineParameters!$C$46/2,1,0)</f>
        <v>6</v>
      </c>
      <c r="C674" s="347">
        <f t="shared" si="193"/>
        <v>6</v>
      </c>
      <c r="D674" s="348">
        <f t="shared" si="184"/>
        <v>6</v>
      </c>
      <c r="E674" s="349">
        <f>FlexTests!$C$16*($C$36-ABS(A674))*IF(ABS(A674)&lt;$C$36,1,0)/1000</f>
        <v>64.599999999999994</v>
      </c>
      <c r="F674" s="349">
        <f>IF(NOT(ISNA(I674)),FlexTests!$C$17*(A675-A674)*I674/1000000*($C$36+A674)/1000*IF(ABS(A674)&lt;$C$31/2-FlexTests!$C$18,0,1),0)</f>
        <v>0</v>
      </c>
      <c r="G674" s="349">
        <f>SUM(F$52:$F673)</f>
        <v>0</v>
      </c>
      <c r="H674" s="348">
        <f>CHOOSE(FlexTests!$C$15,E674,G674)</f>
        <v>64.599999999999994</v>
      </c>
      <c r="I674" s="347">
        <f>IF(ISNA(OutlineParameters!T737*2),OutlineParameters!S737*2,OutlineParameters!T737*2)</f>
        <v>373.7266624592782</v>
      </c>
      <c r="J674" s="347">
        <f>IF(ISNA(RockerConcaveParameters!O733),RockerConcaveParameters!N733,RockerConcaveParameters!O733)</f>
        <v>4.1918714023506363</v>
      </c>
      <c r="K674" s="347">
        <f t="shared" si="194"/>
        <v>15.559739427628411</v>
      </c>
      <c r="L674" s="347">
        <f t="shared" si="195"/>
        <v>89.656431631429186</v>
      </c>
      <c r="M674" s="347">
        <f t="shared" si="196"/>
        <v>0</v>
      </c>
      <c r="N674" s="347">
        <f t="shared" si="185"/>
        <v>3.8333333333333335</v>
      </c>
      <c r="O674" s="347">
        <f t="shared" si="186"/>
        <v>84.463706320441446</v>
      </c>
      <c r="P674" s="350">
        <f t="shared" si="197"/>
        <v>193.51321071283238</v>
      </c>
      <c r="Q674" s="347">
        <f>MIN(IF(H674&gt;0,P674/H674,NA()),FlexTests!$C$20)</f>
        <v>2.9955605373503467</v>
      </c>
      <c r="R674" s="347">
        <f t="shared" si="187"/>
        <v>3.3382733799949398E-4</v>
      </c>
      <c r="S674" s="347">
        <f>SUM(R674:$R$952)</f>
        <v>0.10857999174216913</v>
      </c>
      <c r="T674" s="347">
        <f t="shared" si="188"/>
        <v>1.0857999174216913E-4</v>
      </c>
      <c r="U674" s="350">
        <f>SUM(T674:$T$952)*1000</f>
        <v>15.910326171579753</v>
      </c>
      <c r="V674" s="347">
        <f>R674*IF(ABS(A674)&lt;FlexTests!$C$19,0,1)</f>
        <v>0</v>
      </c>
      <c r="W674" s="347">
        <f>SUM(V674:$V$951)</f>
        <v>0</v>
      </c>
      <c r="X674" s="347">
        <f t="shared" si="198"/>
        <v>0</v>
      </c>
      <c r="Y674" s="350">
        <f>SUM($X674:X$951)</f>
        <v>0</v>
      </c>
      <c r="Z674" s="347"/>
      <c r="AA674" s="347">
        <f t="shared" si="189"/>
        <v>4.3972904674502118</v>
      </c>
      <c r="AB674" s="347">
        <f t="shared" si="190"/>
        <v>1.602709532549788</v>
      </c>
      <c r="AC674" s="347">
        <f t="shared" si="199"/>
        <v>12.777280489949334</v>
      </c>
      <c r="AD674" s="347">
        <f t="shared" si="191"/>
        <v>22.232036341436693</v>
      </c>
      <c r="AE674" s="347">
        <f t="shared" si="192"/>
        <v>8.1030572886114083</v>
      </c>
      <c r="AF674" s="347">
        <f>AD674/'Laminate Schedule'!$E$86/10</f>
        <v>0.14679357711594546</v>
      </c>
      <c r="AG674" s="347">
        <f>AE674/'Laminate Schedule'!$E$90/10</f>
        <v>4.3702803157519302E-2</v>
      </c>
      <c r="AH674" s="347">
        <f t="shared" si="200"/>
        <v>2242.3599747556691</v>
      </c>
      <c r="AK674" s="567">
        <f t="shared" si="201"/>
        <v>1</v>
      </c>
      <c r="AL674" s="567">
        <f t="shared" si="202"/>
        <v>1</v>
      </c>
      <c r="AM674" s="567">
        <f t="shared" si="203"/>
        <v>1</v>
      </c>
      <c r="AN674" s="347">
        <f>IF(SUM(AK674:AM674)=0,0,(AK674*'Laminate Schedule'!$D$83*'Laminate Schedule'!$C$83+AL674*'Laminate Schedule'!$D$84*'Laminate Schedule'!$C$84+AM674*'Laminate Schedule'!$D$85*'Laminate Schedule'!$C$85)/(AK674*'Laminate Schedule'!$D$83+AL674*'Laminate Schedule'!$D$84+AM674*'Laminate Schedule'!$D$85))</f>
        <v>15.145101562499997</v>
      </c>
      <c r="AO674" s="347">
        <f>AK674*'Laminate Schedule'!$L$12+AL674*'Laminate Schedule'!$L$13+AM674*'Laminate Schedule'!$L$14</f>
        <v>0.88</v>
      </c>
    </row>
    <row r="675" spans="1:41" s="244" customFormat="1">
      <c r="A675" s="567">
        <v>-276</v>
      </c>
      <c r="B675" s="347">
        <f>IF(ABS(A675)&lt;$C$17,$C$15,$C$16)*IF(ABS(A675)&lt;OutlineParameters!$C$46/2,1,0)</f>
        <v>6</v>
      </c>
      <c r="C675" s="347">
        <f t="shared" si="193"/>
        <v>6</v>
      </c>
      <c r="D675" s="348">
        <f t="shared" si="184"/>
        <v>6</v>
      </c>
      <c r="E675" s="349">
        <f>FlexTests!$C$16*($C$36-ABS(A675))*IF(ABS(A675)&lt;$C$36,1,0)/1000</f>
        <v>64.8</v>
      </c>
      <c r="F675" s="349">
        <f>IF(NOT(ISNA(I675)),FlexTests!$C$17*(A676-A675)*I675/1000000*($C$36+A675)/1000*IF(ABS(A675)&lt;$C$31/2-FlexTests!$C$18,0,1),0)</f>
        <v>0</v>
      </c>
      <c r="G675" s="349">
        <f>SUM(F$52:$F674)</f>
        <v>0</v>
      </c>
      <c r="H675" s="348">
        <f>CHOOSE(FlexTests!$C$15,E675,G675)</f>
        <v>64.8</v>
      </c>
      <c r="I675" s="347">
        <f>IF(ISNA(OutlineParameters!T738*2),OutlineParameters!S738*2,OutlineParameters!T738*2)</f>
        <v>373.92152842469011</v>
      </c>
      <c r="J675" s="347">
        <f>IF(ISNA(RockerConcaveParameters!O734),RockerConcaveParameters!N734,RockerConcaveParameters!O734)</f>
        <v>4.2038973934603661</v>
      </c>
      <c r="K675" s="347">
        <f t="shared" si="194"/>
        <v>15.657305323448726</v>
      </c>
      <c r="L675" s="347">
        <f t="shared" si="195"/>
        <v>89.703179666451035</v>
      </c>
      <c r="M675" s="347">
        <f t="shared" si="196"/>
        <v>0</v>
      </c>
      <c r="N675" s="347">
        <f t="shared" si="185"/>
        <v>3.8333333333333335</v>
      </c>
      <c r="O675" s="347">
        <f t="shared" si="186"/>
        <v>84.672629535201864</v>
      </c>
      <c r="P675" s="350">
        <f t="shared" si="197"/>
        <v>193.86644785843495</v>
      </c>
      <c r="Q675" s="347">
        <f>MIN(IF(H675&gt;0,P675/H675,NA()),FlexTests!$C$20)</f>
        <v>2.9917661706548606</v>
      </c>
      <c r="R675" s="347">
        <f t="shared" si="187"/>
        <v>3.3425072113209715E-4</v>
      </c>
      <c r="S675" s="347">
        <f>SUM(R675:$R$952)</f>
        <v>0.10824616440416963</v>
      </c>
      <c r="T675" s="347">
        <f t="shared" si="188"/>
        <v>1.0824616440416963E-4</v>
      </c>
      <c r="U675" s="350">
        <f>SUM(T675:$T$952)*1000</f>
        <v>15.801746179837588</v>
      </c>
      <c r="V675" s="347">
        <f>R675*IF(ABS(A675)&lt;FlexTests!$C$19,0,1)</f>
        <v>0</v>
      </c>
      <c r="W675" s="347">
        <f>SUM(V675:$V$951)</f>
        <v>0</v>
      </c>
      <c r="X675" s="347">
        <f t="shared" si="198"/>
        <v>0</v>
      </c>
      <c r="Y675" s="350">
        <f>SUM($X675:X$951)</f>
        <v>0</v>
      </c>
      <c r="Z675" s="347"/>
      <c r="AA675" s="347">
        <f t="shared" si="189"/>
        <v>4.4012991311534551</v>
      </c>
      <c r="AB675" s="347">
        <f t="shared" si="190"/>
        <v>1.5987008688465447</v>
      </c>
      <c r="AC675" s="347">
        <f t="shared" si="199"/>
        <v>12.800604014334089</v>
      </c>
      <c r="AD675" s="347">
        <f t="shared" si="191"/>
        <v>22.280525464218162</v>
      </c>
      <c r="AE675" s="347">
        <f t="shared" si="192"/>
        <v>8.093041249088694</v>
      </c>
      <c r="AF675" s="347">
        <f>AD675/'Laminate Schedule'!$E$86/10</f>
        <v>0.14711374085061152</v>
      </c>
      <c r="AG675" s="347">
        <f>AE675/'Laminate Schedule'!$E$90/10</f>
        <v>4.3648782929340199E-2</v>
      </c>
      <c r="AH675" s="347">
        <f t="shared" si="200"/>
        <v>2243.5291705481404</v>
      </c>
      <c r="AK675" s="567">
        <f t="shared" si="201"/>
        <v>1</v>
      </c>
      <c r="AL675" s="567">
        <f t="shared" si="202"/>
        <v>1</v>
      </c>
      <c r="AM675" s="567">
        <f t="shared" si="203"/>
        <v>1</v>
      </c>
      <c r="AN675" s="347">
        <f>IF(SUM(AK675:AM675)=0,0,(AK675*'Laminate Schedule'!$D$83*'Laminate Schedule'!$C$83+AL675*'Laminate Schedule'!$D$84*'Laminate Schedule'!$C$84+AM675*'Laminate Schedule'!$D$85*'Laminate Schedule'!$C$85)/(AK675*'Laminate Schedule'!$D$83+AL675*'Laminate Schedule'!$D$84+AM675*'Laminate Schedule'!$D$85))</f>
        <v>15.145101562499997</v>
      </c>
      <c r="AO675" s="347">
        <f>AK675*'Laminate Schedule'!$L$12+AL675*'Laminate Schedule'!$L$13+AM675*'Laminate Schedule'!$L$14</f>
        <v>0.88</v>
      </c>
    </row>
    <row r="676" spans="1:41" s="244" customFormat="1">
      <c r="A676" s="567">
        <v>-275</v>
      </c>
      <c r="B676" s="347">
        <f>IF(ABS(A676)&lt;$C$17,$C$15,$C$16)*IF(ABS(A676)&lt;OutlineParameters!$C$46/2,1,0)</f>
        <v>6</v>
      </c>
      <c r="C676" s="347">
        <f t="shared" si="193"/>
        <v>6</v>
      </c>
      <c r="D676" s="348">
        <f t="shared" si="184"/>
        <v>6</v>
      </c>
      <c r="E676" s="349">
        <f>FlexTests!$C$16*($C$36-ABS(A676))*IF(ABS(A676)&lt;$C$36,1,0)/1000</f>
        <v>65</v>
      </c>
      <c r="F676" s="349">
        <f>IF(NOT(ISNA(I676)),FlexTests!$C$17*(A677-A676)*I676/1000000*($C$36+A676)/1000*IF(ABS(A676)&lt;$C$31/2-FlexTests!$C$18,0,1),0)</f>
        <v>0</v>
      </c>
      <c r="G676" s="349">
        <f>SUM(F$52:$F675)</f>
        <v>0</v>
      </c>
      <c r="H676" s="348">
        <f>CHOOSE(FlexTests!$C$15,E676,G676)</f>
        <v>65</v>
      </c>
      <c r="I676" s="347">
        <f>IF(ISNA(OutlineParameters!T739*2),OutlineParameters!S739*2,OutlineParameters!T739*2)</f>
        <v>374.11540688633221</v>
      </c>
      <c r="J676" s="347">
        <f>IF(ISNA(RockerConcaveParameters!O735),RockerConcaveParameters!N735,RockerConcaveParameters!O735)</f>
        <v>4.2158904312932535</v>
      </c>
      <c r="K676" s="347">
        <f t="shared" si="194"/>
        <v>15.754932967170136</v>
      </c>
      <c r="L676" s="347">
        <f t="shared" si="195"/>
        <v>89.749690800889866</v>
      </c>
      <c r="M676" s="347">
        <f t="shared" si="196"/>
        <v>0</v>
      </c>
      <c r="N676" s="347">
        <f t="shared" si="185"/>
        <v>3.8333333333333335</v>
      </c>
      <c r="O676" s="347">
        <f t="shared" si="186"/>
        <v>84.881522326032282</v>
      </c>
      <c r="P676" s="350">
        <f t="shared" si="197"/>
        <v>194.2194794274256</v>
      </c>
      <c r="Q676" s="347">
        <f>MIN(IF(H676&gt;0,P676/H676,NA()),FlexTests!$C$20)</f>
        <v>2.987991991191163</v>
      </c>
      <c r="R676" s="347">
        <f t="shared" si="187"/>
        <v>3.3467291845094604E-4</v>
      </c>
      <c r="S676" s="347">
        <f>SUM(R676:$R$952)</f>
        <v>0.10791191368303754</v>
      </c>
      <c r="T676" s="347">
        <f t="shared" si="188"/>
        <v>1.0791191368303754E-4</v>
      </c>
      <c r="U676" s="350">
        <f>SUM(T676:$T$952)*1000</f>
        <v>15.693500015433415</v>
      </c>
      <c r="V676" s="347">
        <f>R676*IF(ABS(A676)&lt;FlexTests!$C$19,0,1)</f>
        <v>0</v>
      </c>
      <c r="W676" s="347">
        <f>SUM(V676:$V$951)</f>
        <v>0</v>
      </c>
      <c r="X676" s="347">
        <f t="shared" si="198"/>
        <v>0</v>
      </c>
      <c r="Y676" s="350">
        <f>SUM($X676:X$951)</f>
        <v>0</v>
      </c>
      <c r="Z676" s="347"/>
      <c r="AA676" s="347">
        <f t="shared" si="189"/>
        <v>4.4052968104310839</v>
      </c>
      <c r="AB676" s="347">
        <f t="shared" si="190"/>
        <v>1.5947031895689157</v>
      </c>
      <c r="AC676" s="347">
        <f t="shared" si="199"/>
        <v>12.823913964916709</v>
      </c>
      <c r="AD676" s="347">
        <f t="shared" si="191"/>
        <v>22.328931203171887</v>
      </c>
      <c r="AE676" s="347">
        <f t="shared" si="192"/>
        <v>8.083000837775252</v>
      </c>
      <c r="AF676" s="347">
        <f>AD676/'Laminate Schedule'!$E$86/10</f>
        <v>0.14743335401896146</v>
      </c>
      <c r="AG676" s="347">
        <f>AE676/'Laminate Schedule'!$E$90/10</f>
        <v>4.3594631255024802E-2</v>
      </c>
      <c r="AH676" s="347">
        <f t="shared" si="200"/>
        <v>2244.6924413179931</v>
      </c>
      <c r="AK676" s="567">
        <f t="shared" si="201"/>
        <v>1</v>
      </c>
      <c r="AL676" s="567">
        <f t="shared" si="202"/>
        <v>1</v>
      </c>
      <c r="AM676" s="567">
        <f t="shared" si="203"/>
        <v>1</v>
      </c>
      <c r="AN676" s="347">
        <f>IF(SUM(AK676:AM676)=0,0,(AK676*'Laminate Schedule'!$D$83*'Laminate Schedule'!$C$83+AL676*'Laminate Schedule'!$D$84*'Laminate Schedule'!$C$84+AM676*'Laminate Schedule'!$D$85*'Laminate Schedule'!$C$85)/(AK676*'Laminate Schedule'!$D$83+AL676*'Laminate Schedule'!$D$84+AM676*'Laminate Schedule'!$D$85))</f>
        <v>15.145101562499997</v>
      </c>
      <c r="AO676" s="347">
        <f>AK676*'Laminate Schedule'!$L$12+AL676*'Laminate Schedule'!$L$13+AM676*'Laminate Schedule'!$L$14</f>
        <v>0.88</v>
      </c>
    </row>
    <row r="677" spans="1:41" s="244" customFormat="1">
      <c r="A677" s="567">
        <v>-274</v>
      </c>
      <c r="B677" s="347">
        <f>IF(ABS(A677)&lt;$C$17,$C$15,$C$16)*IF(ABS(A677)&lt;OutlineParameters!$C$46/2,1,0)</f>
        <v>6</v>
      </c>
      <c r="C677" s="347">
        <f t="shared" si="193"/>
        <v>6</v>
      </c>
      <c r="D677" s="348">
        <f t="shared" si="184"/>
        <v>6</v>
      </c>
      <c r="E677" s="349">
        <f>FlexTests!$C$16*($C$36-ABS(A677))*IF(ABS(A677)&lt;$C$36,1,0)/1000</f>
        <v>65.2</v>
      </c>
      <c r="F677" s="349">
        <f>IF(NOT(ISNA(I677)),FlexTests!$C$17*(A678-A677)*I677/1000000*($C$36+A677)/1000*IF(ABS(A677)&lt;$C$31/2-FlexTests!$C$18,0,1),0)</f>
        <v>0</v>
      </c>
      <c r="G677" s="349">
        <f>SUM(F$52:$F676)</f>
        <v>0</v>
      </c>
      <c r="H677" s="348">
        <f>CHOOSE(FlexTests!$C$15,E677,G677)</f>
        <v>65.2</v>
      </c>
      <c r="I677" s="347">
        <f>IF(ISNA(OutlineParameters!T740*2),OutlineParameters!S740*2,OutlineParameters!T740*2)</f>
        <v>374.30836564801353</v>
      </c>
      <c r="J677" s="347">
        <f>IF(ISNA(RockerConcaveParameters!O736),RockerConcaveParameters!N736,RockerConcaveParameters!O736)</f>
        <v>4.2278517085577789</v>
      </c>
      <c r="K677" s="347">
        <f t="shared" si="194"/>
        <v>15.852631378588589</v>
      </c>
      <c r="L677" s="347">
        <f t="shared" si="195"/>
        <v>89.795981300771587</v>
      </c>
      <c r="M677" s="347">
        <f t="shared" si="196"/>
        <v>0</v>
      </c>
      <c r="N677" s="347">
        <f t="shared" si="185"/>
        <v>3.8333333333333335</v>
      </c>
      <c r="O677" s="347">
        <f t="shared" si="186"/>
        <v>85.090411094142411</v>
      </c>
      <c r="P677" s="350">
        <f t="shared" si="197"/>
        <v>194.57235710683591</v>
      </c>
      <c r="Q677" s="347">
        <f>MIN(IF(H677&gt;0,P677/H677,NA()),FlexTests!$C$20)</f>
        <v>2.9842386059330659</v>
      </c>
      <c r="R677" s="347">
        <f t="shared" si="187"/>
        <v>3.3509384873309597E-4</v>
      </c>
      <c r="S677" s="347">
        <f>SUM(R677:$R$952)</f>
        <v>0.10757724076458659</v>
      </c>
      <c r="T677" s="347">
        <f t="shared" si="188"/>
        <v>1.0757724076458659E-4</v>
      </c>
      <c r="U677" s="350">
        <f>SUM(T677:$T$952)*1000</f>
        <v>15.585588101750378</v>
      </c>
      <c r="V677" s="347">
        <f>R677*IF(ABS(A677)&lt;FlexTests!$C$19,0,1)</f>
        <v>0</v>
      </c>
      <c r="W677" s="347">
        <f>SUM(V677:$V$951)</f>
        <v>0</v>
      </c>
      <c r="X677" s="347">
        <f t="shared" si="198"/>
        <v>0</v>
      </c>
      <c r="Y677" s="350">
        <f>SUM($X677:X$951)</f>
        <v>0</v>
      </c>
      <c r="Z677" s="347"/>
      <c r="AA677" s="347">
        <f t="shared" si="189"/>
        <v>4.409283902852593</v>
      </c>
      <c r="AB677" s="347">
        <f t="shared" si="190"/>
        <v>1.590716097147407</v>
      </c>
      <c r="AC677" s="347">
        <f t="shared" si="199"/>
        <v>12.847213754485903</v>
      </c>
      <c r="AD677" s="347">
        <f t="shared" si="191"/>
        <v>22.377249725887598</v>
      </c>
      <c r="AE677" s="347">
        <f t="shared" si="192"/>
        <v>8.072932506302898</v>
      </c>
      <c r="AF677" s="347">
        <f>AD677/'Laminate Schedule'!$E$86/10</f>
        <v>0.14775239131637616</v>
      </c>
      <c r="AG677" s="347">
        <f>AE677/'Laminate Schedule'!$E$90/10</f>
        <v>4.3540328996903119E-2</v>
      </c>
      <c r="AH677" s="347">
        <f t="shared" si="200"/>
        <v>2245.8501938880813</v>
      </c>
      <c r="AK677" s="567">
        <f t="shared" si="201"/>
        <v>1</v>
      </c>
      <c r="AL677" s="567">
        <f t="shared" si="202"/>
        <v>1</v>
      </c>
      <c r="AM677" s="567">
        <f t="shared" si="203"/>
        <v>1</v>
      </c>
      <c r="AN677" s="347">
        <f>IF(SUM(AK677:AM677)=0,0,(AK677*'Laminate Schedule'!$D$83*'Laminate Schedule'!$C$83+AL677*'Laminate Schedule'!$D$84*'Laminate Schedule'!$C$84+AM677*'Laminate Schedule'!$D$85*'Laminate Schedule'!$C$85)/(AK677*'Laminate Schedule'!$D$83+AL677*'Laminate Schedule'!$D$84+AM677*'Laminate Schedule'!$D$85))</f>
        <v>15.145101562499997</v>
      </c>
      <c r="AO677" s="347">
        <f>AK677*'Laminate Schedule'!$L$12+AL677*'Laminate Schedule'!$L$13+AM677*'Laminate Schedule'!$L$14</f>
        <v>0.88</v>
      </c>
    </row>
    <row r="678" spans="1:41" s="244" customFormat="1">
      <c r="A678" s="567">
        <v>-273</v>
      </c>
      <c r="B678" s="347">
        <f>IF(ABS(A678)&lt;$C$17,$C$15,$C$16)*IF(ABS(A678)&lt;OutlineParameters!$C$46/2,1,0)</f>
        <v>6</v>
      </c>
      <c r="C678" s="347">
        <f t="shared" si="193"/>
        <v>6</v>
      </c>
      <c r="D678" s="348">
        <f t="shared" si="184"/>
        <v>6</v>
      </c>
      <c r="E678" s="349">
        <f>FlexTests!$C$16*($C$36-ABS(A678))*IF(ABS(A678)&lt;$C$36,1,0)/1000</f>
        <v>65.400000000000006</v>
      </c>
      <c r="F678" s="349">
        <f>IF(NOT(ISNA(I678)),FlexTests!$C$17*(A679-A678)*I678/1000000*($C$36+A678)/1000*IF(ABS(A678)&lt;$C$31/2-FlexTests!$C$18,0,1),0)</f>
        <v>0</v>
      </c>
      <c r="G678" s="349">
        <f>SUM(F$52:$F677)</f>
        <v>0</v>
      </c>
      <c r="H678" s="348">
        <f>CHOOSE(FlexTests!$C$15,E678,G678)</f>
        <v>65.400000000000006</v>
      </c>
      <c r="I678" s="347">
        <f>IF(ISNA(OutlineParameters!T741*2),OutlineParameters!S741*2,OutlineParameters!T741*2)</f>
        <v>374.50034954642865</v>
      </c>
      <c r="J678" s="347">
        <f>IF(ISNA(RockerConcaveParameters!O737),RockerConcaveParameters!N737,RockerConcaveParameters!O737)</f>
        <v>4.2397798803079061</v>
      </c>
      <c r="K678" s="347">
        <f t="shared" si="194"/>
        <v>15.950385432038344</v>
      </c>
      <c r="L678" s="347">
        <f t="shared" si="195"/>
        <v>89.842037932507012</v>
      </c>
      <c r="M678" s="347">
        <f t="shared" si="196"/>
        <v>0</v>
      </c>
      <c r="N678" s="347">
        <f t="shared" si="185"/>
        <v>3.8333333333333335</v>
      </c>
      <c r="O678" s="347">
        <f t="shared" si="186"/>
        <v>85.299259957670898</v>
      </c>
      <c r="P678" s="350">
        <f t="shared" si="197"/>
        <v>194.9250166555496</v>
      </c>
      <c r="Q678" s="347">
        <f>MIN(IF(H678&gt;0,P678/H678,NA()),FlexTests!$C$20)</f>
        <v>2.9805048418279751</v>
      </c>
      <c r="R678" s="347">
        <f t="shared" si="187"/>
        <v>3.3551363043137666E-4</v>
      </c>
      <c r="S678" s="347">
        <f>SUM(R678:$R$952)</f>
        <v>0.10724214691585349</v>
      </c>
      <c r="T678" s="347">
        <f t="shared" si="188"/>
        <v>1.0724214691585349E-4</v>
      </c>
      <c r="U678" s="350">
        <f>SUM(T678:$T$952)*1000</f>
        <v>15.478010860985792</v>
      </c>
      <c r="V678" s="347">
        <f>R678*IF(ABS(A678)&lt;FlexTests!$C$19,0,1)</f>
        <v>0</v>
      </c>
      <c r="W678" s="347">
        <f>SUM(V678:$V$951)</f>
        <v>0</v>
      </c>
      <c r="X678" s="347">
        <f t="shared" si="198"/>
        <v>0</v>
      </c>
      <c r="Y678" s="350">
        <f>SUM($X678:X$951)</f>
        <v>0</v>
      </c>
      <c r="Z678" s="347"/>
      <c r="AA678" s="347">
        <f t="shared" si="189"/>
        <v>4.4132599601026357</v>
      </c>
      <c r="AB678" s="347">
        <f t="shared" si="190"/>
        <v>1.5867400398973648</v>
      </c>
      <c r="AC678" s="347">
        <f t="shared" si="199"/>
        <v>12.870499141332493</v>
      </c>
      <c r="AD678" s="347">
        <f t="shared" si="191"/>
        <v>22.425486239598211</v>
      </c>
      <c r="AE678" s="347">
        <f t="shared" si="192"/>
        <v>8.0628418113195242</v>
      </c>
      <c r="AF678" s="347">
        <f>AD678/'Laminate Schedule'!$E$86/10</f>
        <v>0.14807088712514677</v>
      </c>
      <c r="AG678" s="347">
        <f>AE678/'Laminate Schedule'!$E$90/10</f>
        <v>4.3485906124044904E-2</v>
      </c>
      <c r="AH678" s="347">
        <f t="shared" si="200"/>
        <v>2247.0020972785719</v>
      </c>
      <c r="AK678" s="567">
        <f t="shared" si="201"/>
        <v>1</v>
      </c>
      <c r="AL678" s="567">
        <f t="shared" si="202"/>
        <v>1</v>
      </c>
      <c r="AM678" s="567">
        <f t="shared" si="203"/>
        <v>1</v>
      </c>
      <c r="AN678" s="347">
        <f>IF(SUM(AK678:AM678)=0,0,(AK678*'Laminate Schedule'!$D$83*'Laminate Schedule'!$C$83+AL678*'Laminate Schedule'!$D$84*'Laminate Schedule'!$C$84+AM678*'Laminate Schedule'!$D$85*'Laminate Schedule'!$C$85)/(AK678*'Laminate Schedule'!$D$83+AL678*'Laminate Schedule'!$D$84+AM678*'Laminate Schedule'!$D$85))</f>
        <v>15.145101562499997</v>
      </c>
      <c r="AO678" s="347">
        <f>AK678*'Laminate Schedule'!$L$12+AL678*'Laminate Schedule'!$L$13+AM678*'Laminate Schedule'!$L$14</f>
        <v>0.88</v>
      </c>
    </row>
    <row r="679" spans="1:41" s="244" customFormat="1">
      <c r="A679" s="567">
        <v>-272</v>
      </c>
      <c r="B679" s="347">
        <f>IF(ABS(A679)&lt;$C$17,$C$15,$C$16)*IF(ABS(A679)&lt;OutlineParameters!$C$46/2,1,0)</f>
        <v>6</v>
      </c>
      <c r="C679" s="347">
        <f t="shared" si="193"/>
        <v>6</v>
      </c>
      <c r="D679" s="348">
        <f t="shared" si="184"/>
        <v>6</v>
      </c>
      <c r="E679" s="349">
        <f>FlexTests!$C$16*($C$36-ABS(A679))*IF(ABS(A679)&lt;$C$36,1,0)/1000</f>
        <v>65.599999999999994</v>
      </c>
      <c r="F679" s="349">
        <f>IF(NOT(ISNA(I679)),FlexTests!$C$17*(A680-A679)*I679/1000000*($C$36+A679)/1000*IF(ABS(A679)&lt;$C$31/2-FlexTests!$C$18,0,1),0)</f>
        <v>0</v>
      </c>
      <c r="G679" s="349">
        <f>SUM(F$52:$F678)</f>
        <v>0</v>
      </c>
      <c r="H679" s="348">
        <f>CHOOSE(FlexTests!$C$15,E679,G679)</f>
        <v>65.599999999999994</v>
      </c>
      <c r="I679" s="347">
        <f>IF(ISNA(OutlineParameters!T742*2),OutlineParameters!S742*2,OutlineParameters!T742*2)</f>
        <v>374.6914264493015</v>
      </c>
      <c r="J679" s="347">
        <f>IF(ISNA(RockerConcaveParameters!O738),RockerConcaveParameters!N738,RockerConcaveParameters!O738)</f>
        <v>4.2516761501194731</v>
      </c>
      <c r="K679" s="347">
        <f t="shared" si="194"/>
        <v>16.048204324317553</v>
      </c>
      <c r="L679" s="347">
        <f t="shared" si="195"/>
        <v>89.887876977455065</v>
      </c>
      <c r="M679" s="347">
        <f t="shared" si="196"/>
        <v>0</v>
      </c>
      <c r="N679" s="347">
        <f t="shared" si="185"/>
        <v>3.8333333333333335</v>
      </c>
      <c r="O679" s="347">
        <f t="shared" si="186"/>
        <v>85.508095653510054</v>
      </c>
      <c r="P679" s="350">
        <f t="shared" si="197"/>
        <v>195.27751028861599</v>
      </c>
      <c r="Q679" s="347">
        <f>MIN(IF(H679&gt;0,P679/H679,NA()),FlexTests!$C$20)</f>
        <v>2.9767913153752441</v>
      </c>
      <c r="R679" s="347">
        <f t="shared" si="187"/>
        <v>3.3593218135075868E-4</v>
      </c>
      <c r="S679" s="347">
        <f>SUM(R679:$R$952)</f>
        <v>0.1069066332854221</v>
      </c>
      <c r="T679" s="347">
        <f t="shared" si="188"/>
        <v>1.069066332854221E-4</v>
      </c>
      <c r="U679" s="350">
        <f>SUM(T679:$T$952)*1000</f>
        <v>15.370768714069939</v>
      </c>
      <c r="V679" s="347">
        <f>R679*IF(ABS(A679)&lt;FlexTests!$C$19,0,1)</f>
        <v>0</v>
      </c>
      <c r="W679" s="347">
        <f>SUM(V679:$V$951)</f>
        <v>0</v>
      </c>
      <c r="X679" s="347">
        <f t="shared" si="198"/>
        <v>0</v>
      </c>
      <c r="Y679" s="350">
        <f>SUM($X679:X$951)</f>
        <v>0</v>
      </c>
      <c r="Z679" s="347"/>
      <c r="AA679" s="347">
        <f t="shared" si="189"/>
        <v>4.4172253833731574</v>
      </c>
      <c r="AB679" s="347">
        <f t="shared" si="190"/>
        <v>1.5827746166268424</v>
      </c>
      <c r="AC679" s="347">
        <f t="shared" si="199"/>
        <v>12.893773573109112</v>
      </c>
      <c r="AD679" s="347">
        <f t="shared" si="191"/>
        <v>22.47363686869879</v>
      </c>
      <c r="AE679" s="347">
        <f t="shared" si="192"/>
        <v>8.0527251593176548</v>
      </c>
      <c r="AF679" s="347">
        <f>AD679/'Laminate Schedule'!$E$86/10</f>
        <v>0.14838881585544861</v>
      </c>
      <c r="AG679" s="347">
        <f>AE679/'Laminate Schedule'!$E$90/10</f>
        <v>4.3431343255327166E-2</v>
      </c>
      <c r="AH679" s="347">
        <f t="shared" si="200"/>
        <v>2248.1485586958088</v>
      </c>
      <c r="AK679" s="567">
        <f t="shared" si="201"/>
        <v>1</v>
      </c>
      <c r="AL679" s="567">
        <f t="shared" si="202"/>
        <v>1</v>
      </c>
      <c r="AM679" s="567">
        <f t="shared" si="203"/>
        <v>1</v>
      </c>
      <c r="AN679" s="347">
        <f>IF(SUM(AK679:AM679)=0,0,(AK679*'Laminate Schedule'!$D$83*'Laminate Schedule'!$C$83+AL679*'Laminate Schedule'!$D$84*'Laminate Schedule'!$C$84+AM679*'Laminate Schedule'!$D$85*'Laminate Schedule'!$C$85)/(AK679*'Laminate Schedule'!$D$83+AL679*'Laminate Schedule'!$D$84+AM679*'Laminate Schedule'!$D$85))</f>
        <v>15.145101562499997</v>
      </c>
      <c r="AO679" s="347">
        <f>AK679*'Laminate Schedule'!$L$12+AL679*'Laminate Schedule'!$L$13+AM679*'Laminate Schedule'!$L$14</f>
        <v>0.88</v>
      </c>
    </row>
    <row r="680" spans="1:41" s="244" customFormat="1">
      <c r="A680" s="567">
        <v>-271</v>
      </c>
      <c r="B680" s="347">
        <f>IF(ABS(A680)&lt;$C$17,$C$15,$C$16)*IF(ABS(A680)&lt;OutlineParameters!$C$46/2,1,0)</f>
        <v>6</v>
      </c>
      <c r="C680" s="347">
        <f t="shared" si="193"/>
        <v>6</v>
      </c>
      <c r="D680" s="348">
        <f t="shared" si="184"/>
        <v>6</v>
      </c>
      <c r="E680" s="349">
        <f>FlexTests!$C$16*($C$36-ABS(A680))*IF(ABS(A680)&lt;$C$36,1,0)/1000</f>
        <v>65.8</v>
      </c>
      <c r="F680" s="349">
        <f>IF(NOT(ISNA(I680)),FlexTests!$C$17*(A681-A680)*I680/1000000*($C$36+A680)/1000*IF(ABS(A680)&lt;$C$31/2-FlexTests!$C$18,0,1),0)</f>
        <v>0</v>
      </c>
      <c r="G680" s="349">
        <f>SUM(F$52:$F679)</f>
        <v>0</v>
      </c>
      <c r="H680" s="348">
        <f>CHOOSE(FlexTests!$C$15,E680,G680)</f>
        <v>65.8</v>
      </c>
      <c r="I680" s="347">
        <f>IF(ISNA(OutlineParameters!T743*2),OutlineParameters!S743*2,OutlineParameters!T743*2)</f>
        <v>374.88157193494482</v>
      </c>
      <c r="J680" s="347">
        <f>IF(ISNA(RockerConcaveParameters!O739),RockerConcaveParameters!N739,RockerConcaveParameters!O739)</f>
        <v>4.2635398117044048</v>
      </c>
      <c r="K680" s="347">
        <f t="shared" si="194"/>
        <v>16.146078998356703</v>
      </c>
      <c r="L680" s="347">
        <f t="shared" si="195"/>
        <v>89.933492576891908</v>
      </c>
      <c r="M680" s="347">
        <f t="shared" si="196"/>
        <v>0</v>
      </c>
      <c r="N680" s="347">
        <f t="shared" si="185"/>
        <v>3.8333333333333335</v>
      </c>
      <c r="O680" s="347">
        <f t="shared" si="186"/>
        <v>85.716897930365377</v>
      </c>
      <c r="P680" s="350">
        <f t="shared" si="197"/>
        <v>195.62980283894731</v>
      </c>
      <c r="Q680" s="347">
        <f>MIN(IF(H680&gt;0,P680/H680,NA()),FlexTests!$C$20)</f>
        <v>2.973097307582786</v>
      </c>
      <c r="R680" s="347">
        <f t="shared" si="187"/>
        <v>3.3634956967252075E-4</v>
      </c>
      <c r="S680" s="347">
        <f>SUM(R680:$R$952)</f>
        <v>0.10657070110407134</v>
      </c>
      <c r="T680" s="347">
        <f t="shared" si="188"/>
        <v>1.0657070110407134E-4</v>
      </c>
      <c r="U680" s="350">
        <f>SUM(T680:$T$952)*1000</f>
        <v>15.263862080784516</v>
      </c>
      <c r="V680" s="347">
        <f>R680*IF(ABS(A680)&lt;FlexTests!$C$19,0,1)</f>
        <v>0</v>
      </c>
      <c r="W680" s="347">
        <f>SUM(V680:$V$951)</f>
        <v>0</v>
      </c>
      <c r="X680" s="347">
        <f t="shared" si="198"/>
        <v>0</v>
      </c>
      <c r="Y680" s="350">
        <f>SUM($X680:X$951)</f>
        <v>0</v>
      </c>
      <c r="Z680" s="347"/>
      <c r="AA680" s="347">
        <f t="shared" si="189"/>
        <v>4.4211799372348013</v>
      </c>
      <c r="AB680" s="347">
        <f t="shared" si="190"/>
        <v>1.5788200627651985</v>
      </c>
      <c r="AC680" s="347">
        <f t="shared" si="199"/>
        <v>12.917034727805071</v>
      </c>
      <c r="AD680" s="347">
        <f t="shared" si="191"/>
        <v>22.52170455529026</v>
      </c>
      <c r="AE680" s="347">
        <f t="shared" si="192"/>
        <v>8.042585803870713</v>
      </c>
      <c r="AF680" s="347">
        <f>AD680/'Laminate Schedule'!$E$86/10</f>
        <v>0.14870619693337078</v>
      </c>
      <c r="AG680" s="347">
        <f>AE680/'Laminate Schedule'!$E$90/10</f>
        <v>4.3376657938482048E-2</v>
      </c>
      <c r="AH680" s="347">
        <f t="shared" si="200"/>
        <v>2249.289431609669</v>
      </c>
      <c r="AK680" s="567">
        <f t="shared" si="201"/>
        <v>1</v>
      </c>
      <c r="AL680" s="567">
        <f t="shared" si="202"/>
        <v>1</v>
      </c>
      <c r="AM680" s="567">
        <f t="shared" si="203"/>
        <v>1</v>
      </c>
      <c r="AN680" s="347">
        <f>IF(SUM(AK680:AM680)=0,0,(AK680*'Laminate Schedule'!$D$83*'Laminate Schedule'!$C$83+AL680*'Laminate Schedule'!$D$84*'Laminate Schedule'!$C$84+AM680*'Laminate Schedule'!$D$85*'Laminate Schedule'!$C$85)/(AK680*'Laminate Schedule'!$D$83+AL680*'Laminate Schedule'!$D$84+AM680*'Laminate Schedule'!$D$85))</f>
        <v>15.145101562499997</v>
      </c>
      <c r="AO680" s="347">
        <f>AK680*'Laminate Schedule'!$L$12+AL680*'Laminate Schedule'!$L$13+AM680*'Laminate Schedule'!$L$14</f>
        <v>0.88</v>
      </c>
    </row>
    <row r="681" spans="1:41" s="244" customFormat="1">
      <c r="A681" s="567">
        <v>-270</v>
      </c>
      <c r="B681" s="347">
        <f>IF(ABS(A681)&lt;$C$17,$C$15,$C$16)*IF(ABS(A681)&lt;OutlineParameters!$C$46/2,1,0)</f>
        <v>6</v>
      </c>
      <c r="C681" s="347">
        <f t="shared" si="193"/>
        <v>6</v>
      </c>
      <c r="D681" s="348">
        <f t="shared" si="184"/>
        <v>6</v>
      </c>
      <c r="E681" s="349">
        <f>FlexTests!$C$16*($C$36-ABS(A681))*IF(ABS(A681)&lt;$C$36,1,0)/1000</f>
        <v>66</v>
      </c>
      <c r="F681" s="349">
        <f>IF(NOT(ISNA(I681)),FlexTests!$C$17*(A682-A681)*I681/1000000*($C$36+A681)/1000*IF(ABS(A681)&lt;$C$31/2-FlexTests!$C$18,0,1),0)</f>
        <v>0</v>
      </c>
      <c r="G681" s="349">
        <f>SUM(F$52:$F680)</f>
        <v>0</v>
      </c>
      <c r="H681" s="348">
        <f>CHOOSE(FlexTests!$C$15,E681,G681)</f>
        <v>66</v>
      </c>
      <c r="I681" s="347">
        <f>IF(ISNA(OutlineParameters!T744*2),OutlineParameters!S744*2,OutlineParameters!T744*2)</f>
        <v>375.07076151882586</v>
      </c>
      <c r="J681" s="347">
        <f>IF(ISNA(RockerConcaveParameters!O740),RockerConcaveParameters!N740,RockerConcaveParameters!O740)</f>
        <v>4.275370153631382</v>
      </c>
      <c r="K681" s="347">
        <f t="shared" si="194"/>
        <v>16.244000262859075</v>
      </c>
      <c r="L681" s="347">
        <f t="shared" si="195"/>
        <v>89.978878857017051</v>
      </c>
      <c r="M681" s="347">
        <f t="shared" si="196"/>
        <v>0</v>
      </c>
      <c r="N681" s="347">
        <f t="shared" si="185"/>
        <v>3.8333333333333335</v>
      </c>
      <c r="O681" s="347">
        <f t="shared" si="186"/>
        <v>85.925646280819535</v>
      </c>
      <c r="P681" s="350">
        <f t="shared" si="197"/>
        <v>195.981858734029</v>
      </c>
      <c r="Q681" s="347">
        <f>MIN(IF(H681&gt;0,P681/H681,NA()),FlexTests!$C$20)</f>
        <v>2.9694221020307423</v>
      </c>
      <c r="R681" s="347">
        <f t="shared" si="187"/>
        <v>3.3676586407709275E-4</v>
      </c>
      <c r="S681" s="347">
        <f>SUM(R681:$R$952)</f>
        <v>0.10623435153439884</v>
      </c>
      <c r="T681" s="347">
        <f t="shared" si="188"/>
        <v>1.0623435153439884E-4</v>
      </c>
      <c r="U681" s="350">
        <f>SUM(T681:$T$952)*1000</f>
        <v>15.157291379680444</v>
      </c>
      <c r="V681" s="347">
        <f>R681*IF(ABS(A681)&lt;FlexTests!$C$19,0,1)</f>
        <v>0</v>
      </c>
      <c r="W681" s="347">
        <f>SUM(V681:$V$951)</f>
        <v>0</v>
      </c>
      <c r="X681" s="347">
        <f t="shared" si="198"/>
        <v>0</v>
      </c>
      <c r="Y681" s="350">
        <f>SUM($X681:X$951)</f>
        <v>0</v>
      </c>
      <c r="Z681" s="347"/>
      <c r="AA681" s="347">
        <f t="shared" si="189"/>
        <v>4.4251233845437934</v>
      </c>
      <c r="AB681" s="347">
        <f t="shared" si="190"/>
        <v>1.5748766154562062</v>
      </c>
      <c r="AC681" s="347">
        <f t="shared" si="199"/>
        <v>12.940280256640177</v>
      </c>
      <c r="AD681" s="347">
        <f t="shared" si="191"/>
        <v>22.5696922777251</v>
      </c>
      <c r="AE681" s="347">
        <f t="shared" si="192"/>
        <v>8.0324270076587307</v>
      </c>
      <c r="AF681" s="347">
        <f>AD681/'Laminate Schedule'!$E$86/10</f>
        <v>0.14902305002436395</v>
      </c>
      <c r="AG681" s="347">
        <f>AE681/'Laminate Schedule'!$E$90/10</f>
        <v>4.3321867770357042E-2</v>
      </c>
      <c r="AH681" s="347">
        <f t="shared" si="200"/>
        <v>2250.4245691129554</v>
      </c>
      <c r="AK681" s="567">
        <f t="shared" si="201"/>
        <v>1</v>
      </c>
      <c r="AL681" s="567">
        <f t="shared" si="202"/>
        <v>1</v>
      </c>
      <c r="AM681" s="567">
        <f t="shared" si="203"/>
        <v>1</v>
      </c>
      <c r="AN681" s="347">
        <f>IF(SUM(AK681:AM681)=0,0,(AK681*'Laminate Schedule'!$D$83*'Laminate Schedule'!$C$83+AL681*'Laminate Schedule'!$D$84*'Laminate Schedule'!$C$84+AM681*'Laminate Schedule'!$D$85*'Laminate Schedule'!$C$85)/(AK681*'Laminate Schedule'!$D$83+AL681*'Laminate Schedule'!$D$84+AM681*'Laminate Schedule'!$D$85))</f>
        <v>15.145101562499997</v>
      </c>
      <c r="AO681" s="347">
        <f>AK681*'Laminate Schedule'!$L$12+AL681*'Laminate Schedule'!$L$13+AM681*'Laminate Schedule'!$L$14</f>
        <v>0.88</v>
      </c>
    </row>
    <row r="682" spans="1:41" s="244" customFormat="1">
      <c r="A682" s="567">
        <v>-269</v>
      </c>
      <c r="B682" s="347">
        <f>IF(ABS(A682)&lt;$C$17,$C$15,$C$16)*IF(ABS(A682)&lt;OutlineParameters!$C$46/2,1,0)</f>
        <v>6</v>
      </c>
      <c r="C682" s="347">
        <f t="shared" si="193"/>
        <v>6</v>
      </c>
      <c r="D682" s="348">
        <f t="shared" si="184"/>
        <v>6</v>
      </c>
      <c r="E682" s="349">
        <f>FlexTests!$C$16*($C$36-ABS(A682))*IF(ABS(A682)&lt;$C$36,1,0)/1000</f>
        <v>66.2</v>
      </c>
      <c r="F682" s="349">
        <f>IF(NOT(ISNA(I682)),FlexTests!$C$17*(A683-A682)*I682/1000000*($C$36+A682)/1000*IF(ABS(A682)&lt;$C$31/2-FlexTests!$C$18,0,1),0)</f>
        <v>0</v>
      </c>
      <c r="G682" s="349">
        <f>SUM(F$52:$F681)</f>
        <v>0</v>
      </c>
      <c r="H682" s="348">
        <f>CHOOSE(FlexTests!$C$15,E682,G682)</f>
        <v>66.2</v>
      </c>
      <c r="I682" s="347">
        <f>IF(ISNA(OutlineParameters!T745*2),OutlineParameters!S745*2,OutlineParameters!T745*2)</f>
        <v>375.25906316293703</v>
      </c>
      <c r="J682" s="347">
        <f>IF(ISNA(RockerConcaveParameters!O741),RockerConcaveParameters!N741,RockerConcaveParameters!O741)</f>
        <v>4.2871683956380728</v>
      </c>
      <c r="K682" s="347">
        <f t="shared" si="194"/>
        <v>16.341977582495645</v>
      </c>
      <c r="L682" s="347">
        <f t="shared" si="195"/>
        <v>90.024052121804317</v>
      </c>
      <c r="M682" s="347">
        <f t="shared" si="196"/>
        <v>0</v>
      </c>
      <c r="N682" s="347">
        <f t="shared" si="185"/>
        <v>3.8333333333333335</v>
      </c>
      <c r="O682" s="347">
        <f t="shared" si="186"/>
        <v>86.134367949400811</v>
      </c>
      <c r="P682" s="350">
        <f t="shared" si="197"/>
        <v>196.3337309870341</v>
      </c>
      <c r="Q682" s="347">
        <f>MIN(IF(H682&gt;0,P682/H682,NA()),FlexTests!$C$20)</f>
        <v>2.9657663291092762</v>
      </c>
      <c r="R682" s="347">
        <f t="shared" si="187"/>
        <v>3.3718098091036565E-4</v>
      </c>
      <c r="S682" s="347">
        <f>SUM(R682:$R$952)</f>
        <v>0.10589758567032173</v>
      </c>
      <c r="T682" s="347">
        <f t="shared" si="188"/>
        <v>1.0589758567032173E-4</v>
      </c>
      <c r="U682" s="350">
        <f>SUM(T682:$T$952)*1000</f>
        <v>15.051057028146046</v>
      </c>
      <c r="V682" s="347">
        <f>R682*IF(ABS(A682)&lt;FlexTests!$C$19,0,1)</f>
        <v>0</v>
      </c>
      <c r="W682" s="347">
        <f>SUM(V682:$V$951)</f>
        <v>0</v>
      </c>
      <c r="X682" s="347">
        <f t="shared" si="198"/>
        <v>0</v>
      </c>
      <c r="Y682" s="350">
        <f>SUM($X682:X$951)</f>
        <v>0</v>
      </c>
      <c r="Z682" s="347"/>
      <c r="AA682" s="347">
        <f t="shared" si="189"/>
        <v>4.4290561318793573</v>
      </c>
      <c r="AB682" s="347">
        <f t="shared" si="190"/>
        <v>1.5709438681206425</v>
      </c>
      <c r="AC682" s="347">
        <f t="shared" si="199"/>
        <v>12.963513659965537</v>
      </c>
      <c r="AD682" s="347">
        <f t="shared" si="191"/>
        <v>22.617596094791555</v>
      </c>
      <c r="AE682" s="347">
        <f t="shared" si="192"/>
        <v>8.0222451101936052</v>
      </c>
      <c r="AF682" s="347">
        <f>AD682/'Laminate Schedule'!$E$86/10</f>
        <v>0.14933934910541516</v>
      </c>
      <c r="AG682" s="347">
        <f>AE682/'Laminate Schedule'!$E$90/10</f>
        <v>4.3266953008577705E-2</v>
      </c>
      <c r="AH682" s="347">
        <f t="shared" si="200"/>
        <v>2251.554378977622</v>
      </c>
      <c r="AK682" s="567">
        <f t="shared" si="201"/>
        <v>1</v>
      </c>
      <c r="AL682" s="567">
        <f t="shared" si="202"/>
        <v>1</v>
      </c>
      <c r="AM682" s="567">
        <f t="shared" si="203"/>
        <v>1</v>
      </c>
      <c r="AN682" s="347">
        <f>IF(SUM(AK682:AM682)=0,0,(AK682*'Laminate Schedule'!$D$83*'Laminate Schedule'!$C$83+AL682*'Laminate Schedule'!$D$84*'Laminate Schedule'!$C$84+AM682*'Laminate Schedule'!$D$85*'Laminate Schedule'!$C$85)/(AK682*'Laminate Schedule'!$D$83+AL682*'Laminate Schedule'!$D$84+AM682*'Laminate Schedule'!$D$85))</f>
        <v>15.145101562499997</v>
      </c>
      <c r="AO682" s="347">
        <f>AK682*'Laminate Schedule'!$L$12+AL682*'Laminate Schedule'!$L$13+AM682*'Laminate Schedule'!$L$14</f>
        <v>0.88</v>
      </c>
    </row>
    <row r="683" spans="1:41" s="244" customFormat="1">
      <c r="A683" s="567">
        <v>-268</v>
      </c>
      <c r="B683" s="347">
        <f>IF(ABS(A683)&lt;$C$17,$C$15,$C$16)*IF(ABS(A683)&lt;OutlineParameters!$C$46/2,1,0)</f>
        <v>6</v>
      </c>
      <c r="C683" s="347">
        <f t="shared" si="193"/>
        <v>6</v>
      </c>
      <c r="D683" s="348">
        <f t="shared" si="184"/>
        <v>6</v>
      </c>
      <c r="E683" s="349">
        <f>FlexTests!$C$16*($C$36-ABS(A683))*IF(ABS(A683)&lt;$C$36,1,0)/1000</f>
        <v>66.400000000000006</v>
      </c>
      <c r="F683" s="349">
        <f>IF(NOT(ISNA(I683)),FlexTests!$C$17*(A684-A683)*I683/1000000*($C$36+A683)/1000*IF(ABS(A683)&lt;$C$31/2-FlexTests!$C$18,0,1),0)</f>
        <v>0</v>
      </c>
      <c r="G683" s="349">
        <f>SUM(F$52:$F682)</f>
        <v>0</v>
      </c>
      <c r="H683" s="348">
        <f>CHOOSE(FlexTests!$C$15,E683,G683)</f>
        <v>66.400000000000006</v>
      </c>
      <c r="I683" s="347">
        <f>IF(ISNA(OutlineParameters!T746*2),OutlineParameters!S746*2,OutlineParameters!T746*2)</f>
        <v>375.44642154685823</v>
      </c>
      <c r="J683" s="347">
        <f>IF(ISNA(RockerConcaveParameters!O742),RockerConcaveParameters!N742,RockerConcaveParameters!O742)</f>
        <v>4.2989331846147865</v>
      </c>
      <c r="K683" s="347">
        <f t="shared" si="194"/>
        <v>16.439995533011718</v>
      </c>
      <c r="L683" s="347">
        <f t="shared" si="195"/>
        <v>90.068999099972984</v>
      </c>
      <c r="M683" s="347">
        <f t="shared" si="196"/>
        <v>0</v>
      </c>
      <c r="N683" s="347">
        <f t="shared" si="185"/>
        <v>3.8333333333333335</v>
      </c>
      <c r="O683" s="347">
        <f t="shared" si="186"/>
        <v>86.343026482555928</v>
      </c>
      <c r="P683" s="350">
        <f t="shared" si="197"/>
        <v>196.68535444887397</v>
      </c>
      <c r="Q683" s="347">
        <f>MIN(IF(H683&gt;0,P683/H683,NA()),FlexTests!$C$20)</f>
        <v>2.9621288320613548</v>
      </c>
      <c r="R683" s="347">
        <f t="shared" si="187"/>
        <v>3.3759503947844725E-4</v>
      </c>
      <c r="S683" s="347">
        <f>SUM(R683:$R$952)</f>
        <v>0.10556040468941137</v>
      </c>
      <c r="T683" s="347">
        <f t="shared" si="188"/>
        <v>1.0556040468941138E-4</v>
      </c>
      <c r="U683" s="350">
        <f>SUM(T683:$T$952)*1000</f>
        <v>14.945159442475722</v>
      </c>
      <c r="V683" s="347">
        <f>R683*IF(ABS(A683)&lt;FlexTests!$C$19,0,1)</f>
        <v>0</v>
      </c>
      <c r="W683" s="347">
        <f>SUM(V683:$V$951)</f>
        <v>0</v>
      </c>
      <c r="X683" s="347">
        <f t="shared" si="198"/>
        <v>0</v>
      </c>
      <c r="Y683" s="350">
        <f>SUM($X683:X$951)</f>
        <v>0</v>
      </c>
      <c r="Z683" s="347"/>
      <c r="AA683" s="347">
        <f t="shared" si="189"/>
        <v>4.4329777282049285</v>
      </c>
      <c r="AB683" s="347">
        <f t="shared" si="190"/>
        <v>1.5670222717950713</v>
      </c>
      <c r="AC683" s="347">
        <f t="shared" si="199"/>
        <v>12.98673063612042</v>
      </c>
      <c r="AD683" s="347">
        <f t="shared" si="191"/>
        <v>22.665421298115074</v>
      </c>
      <c r="AE683" s="347">
        <f t="shared" si="192"/>
        <v>8.0120456612686102</v>
      </c>
      <c r="AF683" s="347">
        <f>AD683/'Laminate Schedule'!$E$86/10</f>
        <v>0.14965512911604206</v>
      </c>
      <c r="AG683" s="347">
        <f>AE683/'Laminate Schedule'!$E$90/10</f>
        <v>4.3211943585244279E-2</v>
      </c>
      <c r="AH683" s="347">
        <f t="shared" si="200"/>
        <v>2252.6785292811492</v>
      </c>
      <c r="AK683" s="567">
        <f t="shared" si="201"/>
        <v>1</v>
      </c>
      <c r="AL683" s="567">
        <f t="shared" si="202"/>
        <v>1</v>
      </c>
      <c r="AM683" s="567">
        <f t="shared" si="203"/>
        <v>1</v>
      </c>
      <c r="AN683" s="347">
        <f>IF(SUM(AK683:AM683)=0,0,(AK683*'Laminate Schedule'!$D$83*'Laminate Schedule'!$C$83+AL683*'Laminate Schedule'!$D$84*'Laminate Schedule'!$C$84+AM683*'Laminate Schedule'!$D$85*'Laminate Schedule'!$C$85)/(AK683*'Laminate Schedule'!$D$83+AL683*'Laminate Schedule'!$D$84+AM683*'Laminate Schedule'!$D$85))</f>
        <v>15.145101562499997</v>
      </c>
      <c r="AO683" s="347">
        <f>AK683*'Laminate Schedule'!$L$12+AL683*'Laminate Schedule'!$L$13+AM683*'Laminate Schedule'!$L$14</f>
        <v>0.88</v>
      </c>
    </row>
    <row r="684" spans="1:41" s="244" customFormat="1">
      <c r="A684" s="567">
        <v>-267</v>
      </c>
      <c r="B684" s="347">
        <f>IF(ABS(A684)&lt;$C$17,$C$15,$C$16)*IF(ABS(A684)&lt;OutlineParameters!$C$46/2,1,0)</f>
        <v>6</v>
      </c>
      <c r="C684" s="347">
        <f t="shared" si="193"/>
        <v>6</v>
      </c>
      <c r="D684" s="348">
        <f t="shared" si="184"/>
        <v>6</v>
      </c>
      <c r="E684" s="349">
        <f>FlexTests!$C$16*($C$36-ABS(A684))*IF(ABS(A684)&lt;$C$36,1,0)/1000</f>
        <v>66.599999999999994</v>
      </c>
      <c r="F684" s="349">
        <f>IF(NOT(ISNA(I684)),FlexTests!$C$17*(A685-A684)*I684/1000000*($C$36+A684)/1000*IF(ABS(A684)&lt;$C$31/2-FlexTests!$C$18,0,1),0)</f>
        <v>0</v>
      </c>
      <c r="G684" s="349">
        <f>SUM(F$52:$F683)</f>
        <v>0</v>
      </c>
      <c r="H684" s="348">
        <f>CHOOSE(FlexTests!$C$15,E684,G684)</f>
        <v>66.599999999999994</v>
      </c>
      <c r="I684" s="347">
        <f>IF(ISNA(OutlineParameters!T747*2),OutlineParameters!S747*2,OutlineParameters!T747*2)</f>
        <v>375.6329046943593</v>
      </c>
      <c r="J684" s="347">
        <f>IF(ISNA(RockerConcaveParameters!O743),RockerConcaveParameters!N743,RockerConcaveParameters!O743)</f>
        <v>4.3106657509788668</v>
      </c>
      <c r="K684" s="347">
        <f t="shared" si="194"/>
        <v>16.538063759156945</v>
      </c>
      <c r="L684" s="347">
        <f t="shared" si="195"/>
        <v>90.113736110317191</v>
      </c>
      <c r="M684" s="347">
        <f t="shared" si="196"/>
        <v>0</v>
      </c>
      <c r="N684" s="347">
        <f t="shared" si="185"/>
        <v>3.8333333333333335</v>
      </c>
      <c r="O684" s="347">
        <f t="shared" si="186"/>
        <v>86.551649465825918</v>
      </c>
      <c r="P684" s="350">
        <f t="shared" si="197"/>
        <v>197.03678266863338</v>
      </c>
      <c r="Q684" s="347">
        <f>MIN(IF(H684&gt;0,P684/H684,NA()),FlexTests!$C$20)</f>
        <v>2.9585102502797809</v>
      </c>
      <c r="R684" s="347">
        <f t="shared" si="187"/>
        <v>3.3800795515426452E-4</v>
      </c>
      <c r="S684" s="347">
        <f>SUM(R684:$R$952)</f>
        <v>0.10522280964993293</v>
      </c>
      <c r="T684" s="347">
        <f t="shared" si="188"/>
        <v>1.0522280964993293E-4</v>
      </c>
      <c r="U684" s="350">
        <f>SUM(T684:$T$952)*1000</f>
        <v>14.839599037786311</v>
      </c>
      <c r="V684" s="347">
        <f>R684*IF(ABS(A684)&lt;FlexTests!$C$19,0,1)</f>
        <v>0</v>
      </c>
      <c r="W684" s="347">
        <f>SUM(V684:$V$951)</f>
        <v>0</v>
      </c>
      <c r="X684" s="347">
        <f t="shared" si="198"/>
        <v>0</v>
      </c>
      <c r="Y684" s="350">
        <f>SUM($X684:X$951)</f>
        <v>0</v>
      </c>
      <c r="Z684" s="347"/>
      <c r="AA684" s="347">
        <f t="shared" si="189"/>
        <v>4.4368885836596217</v>
      </c>
      <c r="AB684" s="347">
        <f t="shared" si="190"/>
        <v>1.5631114163403779</v>
      </c>
      <c r="AC684" s="347">
        <f t="shared" si="199"/>
        <v>13.009934720841091</v>
      </c>
      <c r="AD684" s="347">
        <f t="shared" si="191"/>
        <v>22.71316390222648</v>
      </c>
      <c r="AE684" s="347">
        <f t="shared" si="192"/>
        <v>8.0018249562392043</v>
      </c>
      <c r="AF684" s="347">
        <f>AD684/'Laminate Schedule'!$E$86/10</f>
        <v>0.14997036374100897</v>
      </c>
      <c r="AG684" s="347">
        <f>AE684/'Laminate Schedule'!$E$90/10</f>
        <v>4.3156819519830233E-2</v>
      </c>
      <c r="AH684" s="347">
        <f t="shared" si="200"/>
        <v>2253.7974281661559</v>
      </c>
      <c r="AK684" s="567">
        <f t="shared" si="201"/>
        <v>1</v>
      </c>
      <c r="AL684" s="567">
        <f t="shared" si="202"/>
        <v>1</v>
      </c>
      <c r="AM684" s="567">
        <f t="shared" si="203"/>
        <v>1</v>
      </c>
      <c r="AN684" s="347">
        <f>IF(SUM(AK684:AM684)=0,0,(AK684*'Laminate Schedule'!$D$83*'Laminate Schedule'!$C$83+AL684*'Laminate Schedule'!$D$84*'Laminate Schedule'!$C$84+AM684*'Laminate Schedule'!$D$85*'Laminate Schedule'!$C$85)/(AK684*'Laminate Schedule'!$D$83+AL684*'Laminate Schedule'!$D$84+AM684*'Laminate Schedule'!$D$85))</f>
        <v>15.145101562499997</v>
      </c>
      <c r="AO684" s="347">
        <f>AK684*'Laminate Schedule'!$L$12+AL684*'Laminate Schedule'!$L$13+AM684*'Laminate Schedule'!$L$14</f>
        <v>0.88</v>
      </c>
    </row>
    <row r="685" spans="1:41" s="244" customFormat="1">
      <c r="A685" s="567">
        <v>-266</v>
      </c>
      <c r="B685" s="347">
        <f>IF(ABS(A685)&lt;$C$17,$C$15,$C$16)*IF(ABS(A685)&lt;OutlineParameters!$C$46/2,1,0)</f>
        <v>6</v>
      </c>
      <c r="C685" s="347">
        <f t="shared" si="193"/>
        <v>6</v>
      </c>
      <c r="D685" s="348">
        <f t="shared" si="184"/>
        <v>6</v>
      </c>
      <c r="E685" s="349">
        <f>FlexTests!$C$16*($C$36-ABS(A685))*IF(ABS(A685)&lt;$C$36,1,0)/1000</f>
        <v>66.8</v>
      </c>
      <c r="F685" s="349">
        <f>IF(NOT(ISNA(I685)),FlexTests!$C$17*(A686-A685)*I685/1000000*($C$36+A685)/1000*IF(ABS(A685)&lt;$C$31/2-FlexTests!$C$18,0,1),0)</f>
        <v>0</v>
      </c>
      <c r="G685" s="349">
        <f>SUM(F$52:$F684)</f>
        <v>0</v>
      </c>
      <c r="H685" s="348">
        <f>CHOOSE(FlexTests!$C$15,E685,G685)</f>
        <v>66.8</v>
      </c>
      <c r="I685" s="347">
        <f>IF(ISNA(OutlineParameters!T748*2),OutlineParameters!S748*2,OutlineParameters!T748*2)</f>
        <v>375.81847266456663</v>
      </c>
      <c r="J685" s="347">
        <f>IF(ISNA(RockerConcaveParameters!O744),RockerConcaveParameters!N744,RockerConcaveParameters!O744)</f>
        <v>4.3223650636849857</v>
      </c>
      <c r="K685" s="347">
        <f t="shared" si="194"/>
        <v>16.636169906629764</v>
      </c>
      <c r="L685" s="347">
        <f t="shared" si="195"/>
        <v>90.158253571084899</v>
      </c>
      <c r="M685" s="347">
        <f t="shared" si="196"/>
        <v>0</v>
      </c>
      <c r="N685" s="347">
        <f t="shared" si="185"/>
        <v>3.8333333333333335</v>
      </c>
      <c r="O685" s="347">
        <f t="shared" si="186"/>
        <v>86.760208328075691</v>
      </c>
      <c r="P685" s="350">
        <f t="shared" si="197"/>
        <v>197.38796513912368</v>
      </c>
      <c r="Q685" s="347">
        <f>MIN(IF(H685&gt;0,P685/H685,NA()),FlexTests!$C$20)</f>
        <v>2.9549096577713128</v>
      </c>
      <c r="R685" s="347">
        <f t="shared" si="187"/>
        <v>3.3841982186156986E-4</v>
      </c>
      <c r="S685" s="347">
        <f>SUM(R685:$R$952)</f>
        <v>0.10488480169477865</v>
      </c>
      <c r="T685" s="347">
        <f t="shared" si="188"/>
        <v>1.0488480169477864E-4</v>
      </c>
      <c r="U685" s="350">
        <f>SUM(T685:$T$952)*1000</f>
        <v>14.734376228136378</v>
      </c>
      <c r="V685" s="347">
        <f>R685*IF(ABS(A685)&lt;FlexTests!$C$19,0,1)</f>
        <v>0</v>
      </c>
      <c r="W685" s="347">
        <f>SUM(V685:$V$951)</f>
        <v>0</v>
      </c>
      <c r="X685" s="347">
        <f t="shared" si="198"/>
        <v>0</v>
      </c>
      <c r="Y685" s="350">
        <f>SUM($X685:X$951)</f>
        <v>0</v>
      </c>
      <c r="Z685" s="347"/>
      <c r="AA685" s="347">
        <f t="shared" si="189"/>
        <v>4.4407883545616613</v>
      </c>
      <c r="AB685" s="347">
        <f t="shared" si="190"/>
        <v>1.5592116454383382</v>
      </c>
      <c r="AC685" s="347">
        <f t="shared" si="199"/>
        <v>13.03312257924145</v>
      </c>
      <c r="AD685" s="347">
        <f t="shared" si="191"/>
        <v>22.76082805798211</v>
      </c>
      <c r="AE685" s="347">
        <f t="shared" si="192"/>
        <v>7.9915873791576821</v>
      </c>
      <c r="AF685" s="347">
        <f>AD685/'Laminate Schedule'!$E$86/10</f>
        <v>0.15028508038756913</v>
      </c>
      <c r="AG685" s="347">
        <f>AE685/'Laminate Schedule'!$E$90/10</f>
        <v>4.3101604457160922E-2</v>
      </c>
      <c r="AH685" s="347">
        <f t="shared" si="200"/>
        <v>2254.9108359873999</v>
      </c>
      <c r="AK685" s="567">
        <f t="shared" si="201"/>
        <v>1</v>
      </c>
      <c r="AL685" s="567">
        <f t="shared" si="202"/>
        <v>1</v>
      </c>
      <c r="AM685" s="567">
        <f t="shared" si="203"/>
        <v>1</v>
      </c>
      <c r="AN685" s="347">
        <f>IF(SUM(AK685:AM685)=0,0,(AK685*'Laminate Schedule'!$D$83*'Laminate Schedule'!$C$83+AL685*'Laminate Schedule'!$D$84*'Laminate Schedule'!$C$84+AM685*'Laminate Schedule'!$D$85*'Laminate Schedule'!$C$85)/(AK685*'Laminate Schedule'!$D$83+AL685*'Laminate Schedule'!$D$84+AM685*'Laminate Schedule'!$D$85))</f>
        <v>15.145101562499997</v>
      </c>
      <c r="AO685" s="347">
        <f>AK685*'Laminate Schedule'!$L$12+AL685*'Laminate Schedule'!$L$13+AM685*'Laminate Schedule'!$L$14</f>
        <v>0.88</v>
      </c>
    </row>
    <row r="686" spans="1:41" s="244" customFormat="1">
      <c r="A686" s="567">
        <v>-265</v>
      </c>
      <c r="B686" s="347">
        <f>IF(ABS(A686)&lt;$C$17,$C$15,$C$16)*IF(ABS(A686)&lt;OutlineParameters!$C$46/2,1,0)</f>
        <v>6</v>
      </c>
      <c r="C686" s="347">
        <f t="shared" si="193"/>
        <v>6</v>
      </c>
      <c r="D686" s="348">
        <f t="shared" si="184"/>
        <v>6</v>
      </c>
      <c r="E686" s="349">
        <f>FlexTests!$C$16*($C$36-ABS(A686))*IF(ABS(A686)&lt;$C$36,1,0)/1000</f>
        <v>67</v>
      </c>
      <c r="F686" s="349">
        <f>IF(NOT(ISNA(I686)),FlexTests!$C$17*(A687-A686)*I686/1000000*($C$36+A686)/1000*IF(ABS(A686)&lt;$C$31/2-FlexTests!$C$18,0,1),0)</f>
        <v>0</v>
      </c>
      <c r="G686" s="349">
        <f>SUM(F$52:$F685)</f>
        <v>0</v>
      </c>
      <c r="H686" s="348">
        <f>CHOOSE(FlexTests!$C$15,E686,G686)</f>
        <v>67</v>
      </c>
      <c r="I686" s="347">
        <f>IF(ISNA(OutlineParameters!T749*2),OutlineParameters!S749*2,OutlineParameters!T749*2)</f>
        <v>376.00314721948337</v>
      </c>
      <c r="J686" s="347">
        <f>IF(ISNA(RockerConcaveParameters!O745),RockerConcaveParameters!N745,RockerConcaveParameters!O745)</f>
        <v>4.3340313878390013</v>
      </c>
      <c r="K686" s="347">
        <f t="shared" si="194"/>
        <v>16.734314238541735</v>
      </c>
      <c r="L686" s="347">
        <f t="shared" si="195"/>
        <v>90.20255670294604</v>
      </c>
      <c r="M686" s="347">
        <f t="shared" si="196"/>
        <v>0</v>
      </c>
      <c r="N686" s="347">
        <f t="shared" si="185"/>
        <v>3.8333333333333335</v>
      </c>
      <c r="O686" s="347">
        <f t="shared" si="186"/>
        <v>86.96870667497565</v>
      </c>
      <c r="P686" s="350">
        <f t="shared" si="197"/>
        <v>197.73891094979675</v>
      </c>
      <c r="Q686" s="347">
        <f>MIN(IF(H686&gt;0,P686/H686,NA()),FlexTests!$C$20)</f>
        <v>2.951327029101444</v>
      </c>
      <c r="R686" s="347">
        <f t="shared" si="187"/>
        <v>3.388306311498317E-4</v>
      </c>
      <c r="S686" s="347">
        <f>SUM(R686:$R$952)</f>
        <v>0.10454638187291707</v>
      </c>
      <c r="T686" s="347">
        <f t="shared" si="188"/>
        <v>1.0454638187291706E-4</v>
      </c>
      <c r="U686" s="350">
        <f>SUM(T686:$T$952)*1000</f>
        <v>14.6294914264416</v>
      </c>
      <c r="V686" s="347">
        <f>R686*IF(ABS(A686)&lt;FlexTests!$C$19,0,1)</f>
        <v>0</v>
      </c>
      <c r="W686" s="347">
        <f>SUM(V686:$V$951)</f>
        <v>0</v>
      </c>
      <c r="X686" s="347">
        <f t="shared" si="198"/>
        <v>0</v>
      </c>
      <c r="Y686" s="350">
        <f>SUM($X686:X$951)</f>
        <v>0</v>
      </c>
      <c r="Z686" s="347"/>
      <c r="AA686" s="347">
        <f t="shared" si="189"/>
        <v>4.4446771292796665</v>
      </c>
      <c r="AB686" s="347">
        <f t="shared" si="190"/>
        <v>1.555322870720333</v>
      </c>
      <c r="AC686" s="347">
        <f t="shared" si="199"/>
        <v>13.056294811479365</v>
      </c>
      <c r="AD686" s="347">
        <f t="shared" si="191"/>
        <v>22.808413256715955</v>
      </c>
      <c r="AE686" s="347">
        <f t="shared" si="192"/>
        <v>7.9813326707851058</v>
      </c>
      <c r="AF686" s="347">
        <f>AD686/'Laminate Schedule'!$E$86/10</f>
        <v>0.15059927569710518</v>
      </c>
      <c r="AG686" s="347">
        <f>AE686/'Laminate Schedule'!$E$90/10</f>
        <v>4.3046296999064287E-2</v>
      </c>
      <c r="AH686" s="347">
        <f t="shared" si="200"/>
        <v>2256.0188833169004</v>
      </c>
      <c r="AK686" s="567">
        <f t="shared" si="201"/>
        <v>1</v>
      </c>
      <c r="AL686" s="567">
        <f t="shared" si="202"/>
        <v>1</v>
      </c>
      <c r="AM686" s="567">
        <f t="shared" si="203"/>
        <v>1</v>
      </c>
      <c r="AN686" s="347">
        <f>IF(SUM(AK686:AM686)=0,0,(AK686*'Laminate Schedule'!$D$83*'Laminate Schedule'!$C$83+AL686*'Laminate Schedule'!$D$84*'Laminate Schedule'!$C$84+AM686*'Laminate Schedule'!$D$85*'Laminate Schedule'!$C$85)/(AK686*'Laminate Schedule'!$D$83+AL686*'Laminate Schedule'!$D$84+AM686*'Laminate Schedule'!$D$85))</f>
        <v>15.145101562499997</v>
      </c>
      <c r="AO686" s="347">
        <f>AK686*'Laminate Schedule'!$L$12+AL686*'Laminate Schedule'!$L$13+AM686*'Laminate Schedule'!$L$14</f>
        <v>0.88</v>
      </c>
    </row>
    <row r="687" spans="1:41" s="244" customFormat="1">
      <c r="A687" s="567">
        <v>-264</v>
      </c>
      <c r="B687" s="347">
        <f>IF(ABS(A687)&lt;$C$17,$C$15,$C$16)*IF(ABS(A687)&lt;OutlineParameters!$C$46/2,1,0)</f>
        <v>6</v>
      </c>
      <c r="C687" s="347">
        <f t="shared" si="193"/>
        <v>6</v>
      </c>
      <c r="D687" s="348">
        <f t="shared" si="184"/>
        <v>6</v>
      </c>
      <c r="E687" s="349">
        <f>FlexTests!$C$16*($C$36-ABS(A687))*IF(ABS(A687)&lt;$C$36,1,0)/1000</f>
        <v>67.2</v>
      </c>
      <c r="F687" s="349">
        <f>IF(NOT(ISNA(I687)),FlexTests!$C$17*(A688-A687)*I687/1000000*($C$36+A687)/1000*IF(ABS(A687)&lt;$C$31/2-FlexTests!$C$18,0,1),0)</f>
        <v>0</v>
      </c>
      <c r="G687" s="349">
        <f>SUM(F$52:$F686)</f>
        <v>0</v>
      </c>
      <c r="H687" s="348">
        <f>CHOOSE(FlexTests!$C$15,E687,G687)</f>
        <v>67.2</v>
      </c>
      <c r="I687" s="347">
        <f>IF(ISNA(OutlineParameters!T750*2),OutlineParameters!S750*2,OutlineParameters!T750*2)</f>
        <v>376.18693469539346</v>
      </c>
      <c r="J687" s="347">
        <f>IF(ISNA(RockerConcaveParameters!O746),RockerConcaveParameters!N746,RockerConcaveParameters!O746)</f>
        <v>4.3456646667989665</v>
      </c>
      <c r="K687" s="347">
        <f t="shared" si="194"/>
        <v>16.832493884090635</v>
      </c>
      <c r="L687" s="347">
        <f t="shared" si="195"/>
        <v>90.246647025965046</v>
      </c>
      <c r="M687" s="347">
        <f t="shared" si="196"/>
        <v>0</v>
      </c>
      <c r="N687" s="347">
        <f t="shared" si="185"/>
        <v>3.8333333333333335</v>
      </c>
      <c r="O687" s="347">
        <f t="shared" si="186"/>
        <v>87.177140105885499</v>
      </c>
      <c r="P687" s="350">
        <f t="shared" si="197"/>
        <v>198.08961434927451</v>
      </c>
      <c r="Q687" s="347">
        <f>MIN(IF(H687&gt;0,P687/H687,NA()),FlexTests!$C$20)</f>
        <v>2.9477621182927756</v>
      </c>
      <c r="R687" s="347">
        <f t="shared" si="187"/>
        <v>3.3924039996116091E-4</v>
      </c>
      <c r="S687" s="347">
        <f>SUM(R687:$R$952)</f>
        <v>0.10420755124176724</v>
      </c>
      <c r="T687" s="347">
        <f t="shared" si="188"/>
        <v>1.0420755124176724E-4</v>
      </c>
      <c r="U687" s="350">
        <f>SUM(T687:$T$952)*1000</f>
        <v>14.524945044568682</v>
      </c>
      <c r="V687" s="347">
        <f>R687*IF(ABS(A687)&lt;FlexTests!$C$19,0,1)</f>
        <v>0</v>
      </c>
      <c r="W687" s="347">
        <f>SUM(V687:$V$951)</f>
        <v>0</v>
      </c>
      <c r="X687" s="347">
        <f t="shared" si="198"/>
        <v>0</v>
      </c>
      <c r="Y687" s="350">
        <f>SUM($X687:X$951)</f>
        <v>0</v>
      </c>
      <c r="Z687" s="347"/>
      <c r="AA687" s="347">
        <f t="shared" si="189"/>
        <v>4.4485548889329891</v>
      </c>
      <c r="AB687" s="347">
        <f t="shared" si="190"/>
        <v>1.5514451110670113</v>
      </c>
      <c r="AC687" s="347">
        <f t="shared" si="199"/>
        <v>13.079451037803137</v>
      </c>
      <c r="AD687" s="347">
        <f t="shared" si="191"/>
        <v>22.855920150797719</v>
      </c>
      <c r="AE687" s="347">
        <f t="shared" si="192"/>
        <v>7.9710617182916943</v>
      </c>
      <c r="AF687" s="347">
        <f>AD687/'Laminate Schedule'!$E$86/10</f>
        <v>0.15091295397708049</v>
      </c>
      <c r="AG687" s="347">
        <f>AE687/'Laminate Schedule'!$E$90/10</f>
        <v>4.2990901930379452E-2</v>
      </c>
      <c r="AH687" s="347">
        <f t="shared" si="200"/>
        <v>2257.1216081723605</v>
      </c>
      <c r="AK687" s="567">
        <f t="shared" si="201"/>
        <v>1</v>
      </c>
      <c r="AL687" s="567">
        <f t="shared" si="202"/>
        <v>1</v>
      </c>
      <c r="AM687" s="567">
        <f t="shared" si="203"/>
        <v>1</v>
      </c>
      <c r="AN687" s="347">
        <f>IF(SUM(AK687:AM687)=0,0,(AK687*'Laminate Schedule'!$D$83*'Laminate Schedule'!$C$83+AL687*'Laminate Schedule'!$D$84*'Laminate Schedule'!$C$84+AM687*'Laminate Schedule'!$D$85*'Laminate Schedule'!$C$85)/(AK687*'Laminate Schedule'!$D$83+AL687*'Laminate Schedule'!$D$84+AM687*'Laminate Schedule'!$D$85))</f>
        <v>15.145101562499997</v>
      </c>
      <c r="AO687" s="347">
        <f>AK687*'Laminate Schedule'!$L$12+AL687*'Laminate Schedule'!$L$13+AM687*'Laminate Schedule'!$L$14</f>
        <v>0.88</v>
      </c>
    </row>
    <row r="688" spans="1:41" s="244" customFormat="1">
      <c r="A688" s="567">
        <v>-263</v>
      </c>
      <c r="B688" s="347">
        <f>IF(ABS(A688)&lt;$C$17,$C$15,$C$16)*IF(ABS(A688)&lt;OutlineParameters!$C$46/2,1,0)</f>
        <v>6</v>
      </c>
      <c r="C688" s="347">
        <f t="shared" si="193"/>
        <v>6</v>
      </c>
      <c r="D688" s="348">
        <f t="shared" si="184"/>
        <v>6</v>
      </c>
      <c r="E688" s="349">
        <f>FlexTests!$C$16*($C$36-ABS(A688))*IF(ABS(A688)&lt;$C$36,1,0)/1000</f>
        <v>67.400000000000006</v>
      </c>
      <c r="F688" s="349">
        <f>IF(NOT(ISNA(I688)),FlexTests!$C$17*(A689-A688)*I688/1000000*($C$36+A688)/1000*IF(ABS(A688)&lt;$C$31/2-FlexTests!$C$18,0,1),0)</f>
        <v>0</v>
      </c>
      <c r="G688" s="349">
        <f>SUM(F$52:$F687)</f>
        <v>0</v>
      </c>
      <c r="H688" s="348">
        <f>CHOOSE(FlexTests!$C$15,E688,G688)</f>
        <v>67.400000000000006</v>
      </c>
      <c r="I688" s="347">
        <f>IF(ISNA(OutlineParameters!T751*2),OutlineParameters!S751*2,OutlineParameters!T751*2)</f>
        <v>376.36984142858097</v>
      </c>
      <c r="J688" s="347">
        <f>IF(ISNA(RockerConcaveParameters!O747),RockerConcaveParameters!N747,RockerConcaveParameters!O747)</f>
        <v>4.3572648457461769</v>
      </c>
      <c r="K688" s="347">
        <f t="shared" si="194"/>
        <v>16.930705989140108</v>
      </c>
      <c r="L688" s="347">
        <f t="shared" si="195"/>
        <v>90.290526060206389</v>
      </c>
      <c r="M688" s="347">
        <f t="shared" si="196"/>
        <v>0</v>
      </c>
      <c r="N688" s="347">
        <f t="shared" si="185"/>
        <v>3.8333333333333335</v>
      </c>
      <c r="O688" s="347">
        <f t="shared" si="186"/>
        <v>87.38550425105484</v>
      </c>
      <c r="P688" s="350">
        <f t="shared" si="197"/>
        <v>198.44006963373465</v>
      </c>
      <c r="Q688" s="347">
        <f>MIN(IF(H688&gt;0,P688/H688,NA()),FlexTests!$C$20)</f>
        <v>2.9442146829930955</v>
      </c>
      <c r="R688" s="347">
        <f t="shared" si="187"/>
        <v>3.3964914507640377E-4</v>
      </c>
      <c r="S688" s="347">
        <f>SUM(R688:$R$952)</f>
        <v>0.10386831084180607</v>
      </c>
      <c r="T688" s="347">
        <f t="shared" si="188"/>
        <v>1.0386831084180607E-4</v>
      </c>
      <c r="U688" s="350">
        <f>SUM(T688:$T$952)*1000</f>
        <v>14.420737493326914</v>
      </c>
      <c r="V688" s="347">
        <f>R688*IF(ABS(A688)&lt;FlexTests!$C$19,0,1)</f>
        <v>0</v>
      </c>
      <c r="W688" s="347">
        <f>SUM(V688:$V$951)</f>
        <v>0</v>
      </c>
      <c r="X688" s="347">
        <f t="shared" si="198"/>
        <v>0</v>
      </c>
      <c r="Y688" s="350">
        <f>SUM($X688:X$951)</f>
        <v>0</v>
      </c>
      <c r="Z688" s="347"/>
      <c r="AA688" s="347">
        <f t="shared" si="189"/>
        <v>4.4524216152487259</v>
      </c>
      <c r="AB688" s="347">
        <f t="shared" si="190"/>
        <v>1.5475783847512745</v>
      </c>
      <c r="AC688" s="347">
        <f t="shared" si="199"/>
        <v>13.102590881601074</v>
      </c>
      <c r="AD688" s="347">
        <f t="shared" si="191"/>
        <v>22.903349389406731</v>
      </c>
      <c r="AE688" s="347">
        <f t="shared" si="192"/>
        <v>7.9607753973838582</v>
      </c>
      <c r="AF688" s="347">
        <f>AD688/'Laminate Schedule'!$E$86/10</f>
        <v>0.15122611951389306</v>
      </c>
      <c r="AG688" s="347">
        <f>AE688/'Laminate Schedule'!$E$90/10</f>
        <v>4.293542397411694E-2</v>
      </c>
      <c r="AH688" s="347">
        <f t="shared" si="200"/>
        <v>2258.2190485714859</v>
      </c>
      <c r="AK688" s="567">
        <f t="shared" si="201"/>
        <v>1</v>
      </c>
      <c r="AL688" s="567">
        <f t="shared" si="202"/>
        <v>1</v>
      </c>
      <c r="AM688" s="567">
        <f t="shared" si="203"/>
        <v>1</v>
      </c>
      <c r="AN688" s="347">
        <f>IF(SUM(AK688:AM688)=0,0,(AK688*'Laminate Schedule'!$D$83*'Laminate Schedule'!$C$83+AL688*'Laminate Schedule'!$D$84*'Laminate Schedule'!$C$84+AM688*'Laminate Schedule'!$D$85*'Laminate Schedule'!$C$85)/(AK688*'Laminate Schedule'!$D$83+AL688*'Laminate Schedule'!$D$84+AM688*'Laminate Schedule'!$D$85))</f>
        <v>15.145101562499997</v>
      </c>
      <c r="AO688" s="347">
        <f>AK688*'Laminate Schedule'!$L$12+AL688*'Laminate Schedule'!$L$13+AM688*'Laminate Schedule'!$L$14</f>
        <v>0.88</v>
      </c>
    </row>
    <row r="689" spans="1:41" s="244" customFormat="1">
      <c r="A689" s="567">
        <v>-262</v>
      </c>
      <c r="B689" s="347">
        <f>IF(ABS(A689)&lt;$C$17,$C$15,$C$16)*IF(ABS(A689)&lt;OutlineParameters!$C$46/2,1,0)</f>
        <v>6</v>
      </c>
      <c r="C689" s="347">
        <f t="shared" si="193"/>
        <v>6</v>
      </c>
      <c r="D689" s="348">
        <f t="shared" si="184"/>
        <v>6</v>
      </c>
      <c r="E689" s="349">
        <f>FlexTests!$C$16*($C$36-ABS(A689))*IF(ABS(A689)&lt;$C$36,1,0)/1000</f>
        <v>67.599999999999994</v>
      </c>
      <c r="F689" s="349">
        <f>IF(NOT(ISNA(I689)),FlexTests!$C$17*(A690-A689)*I689/1000000*($C$36+A689)/1000*IF(ABS(A689)&lt;$C$31/2-FlexTests!$C$18,0,1),0)</f>
        <v>0</v>
      </c>
      <c r="G689" s="349">
        <f>SUM(F$52:$F688)</f>
        <v>0</v>
      </c>
      <c r="H689" s="348">
        <f>CHOOSE(FlexTests!$C$15,E689,G689)</f>
        <v>67.599999999999994</v>
      </c>
      <c r="I689" s="347">
        <f>IF(ISNA(OutlineParameters!T752*2),OutlineParameters!S752*2,OutlineParameters!T752*2)</f>
        <v>376.55187375532978</v>
      </c>
      <c r="J689" s="347">
        <f>IF(ISNA(RockerConcaveParameters!O748),RockerConcaveParameters!N748,RockerConcaveParameters!O748)</f>
        <v>4.3688318716756989</v>
      </c>
      <c r="K689" s="347">
        <f t="shared" si="194"/>
        <v>17.0289477164606</v>
      </c>
      <c r="L689" s="347">
        <f t="shared" si="195"/>
        <v>90.334195325734484</v>
      </c>
      <c r="M689" s="347">
        <f t="shared" si="196"/>
        <v>0</v>
      </c>
      <c r="N689" s="347">
        <f t="shared" si="185"/>
        <v>3.8333333333333335</v>
      </c>
      <c r="O689" s="347">
        <f t="shared" si="186"/>
        <v>87.593794772065522</v>
      </c>
      <c r="P689" s="350">
        <f t="shared" si="197"/>
        <v>198.79027114759393</v>
      </c>
      <c r="Q689" s="347">
        <f>MIN(IF(H689&gt;0,P689/H689,NA()),FlexTests!$C$20)</f>
        <v>2.9406844844318631</v>
      </c>
      <c r="R689" s="347">
        <f t="shared" si="187"/>
        <v>3.4005688311481634E-4</v>
      </c>
      <c r="S689" s="347">
        <f>SUM(R689:$R$952)</f>
        <v>0.10352866169672967</v>
      </c>
      <c r="T689" s="347">
        <f t="shared" si="188"/>
        <v>1.0352866169672966E-4</v>
      </c>
      <c r="U689" s="350">
        <f>SUM(T689:$T$952)*1000</f>
        <v>14.31686918248511</v>
      </c>
      <c r="V689" s="347">
        <f>R689*IF(ABS(A689)&lt;FlexTests!$C$19,0,1)</f>
        <v>0</v>
      </c>
      <c r="W689" s="347">
        <f>SUM(V689:$V$951)</f>
        <v>0</v>
      </c>
      <c r="X689" s="347">
        <f t="shared" si="198"/>
        <v>0</v>
      </c>
      <c r="Y689" s="350">
        <f>SUM($X689:X$951)</f>
        <v>0</v>
      </c>
      <c r="Z689" s="347"/>
      <c r="AA689" s="347">
        <f t="shared" si="189"/>
        <v>4.4562772905585657</v>
      </c>
      <c r="AB689" s="347">
        <f t="shared" si="190"/>
        <v>1.5437227094414339</v>
      </c>
      <c r="AC689" s="347">
        <f t="shared" si="199"/>
        <v>13.125713969446613</v>
      </c>
      <c r="AD689" s="347">
        <f t="shared" si="191"/>
        <v>22.950701618440011</v>
      </c>
      <c r="AE689" s="347">
        <f t="shared" si="192"/>
        <v>7.95047457236649</v>
      </c>
      <c r="AF689" s="347">
        <f>AD689/'Laminate Schedule'!$E$86/10</f>
        <v>0.15153877657226847</v>
      </c>
      <c r="AG689" s="347">
        <f>AE689/'Laminate Schedule'!$E$90/10</f>
        <v>4.2879867791794639E-2</v>
      </c>
      <c r="AH689" s="347">
        <f t="shared" si="200"/>
        <v>2259.3112425319787</v>
      </c>
      <c r="AK689" s="567">
        <f t="shared" si="201"/>
        <v>1</v>
      </c>
      <c r="AL689" s="567">
        <f t="shared" si="202"/>
        <v>1</v>
      </c>
      <c r="AM689" s="567">
        <f t="shared" si="203"/>
        <v>1</v>
      </c>
      <c r="AN689" s="347">
        <f>IF(SUM(AK689:AM689)=0,0,(AK689*'Laminate Schedule'!$D$83*'Laminate Schedule'!$C$83+AL689*'Laminate Schedule'!$D$84*'Laminate Schedule'!$C$84+AM689*'Laminate Schedule'!$D$85*'Laminate Schedule'!$C$85)/(AK689*'Laminate Schedule'!$D$83+AL689*'Laminate Schedule'!$D$84+AM689*'Laminate Schedule'!$D$85))</f>
        <v>15.145101562499997</v>
      </c>
      <c r="AO689" s="347">
        <f>AK689*'Laminate Schedule'!$L$12+AL689*'Laminate Schedule'!$L$13+AM689*'Laminate Schedule'!$L$14</f>
        <v>0.88</v>
      </c>
    </row>
    <row r="690" spans="1:41" s="244" customFormat="1">
      <c r="A690" s="567">
        <v>-261</v>
      </c>
      <c r="B690" s="347">
        <f>IF(ABS(A690)&lt;$C$17,$C$15,$C$16)*IF(ABS(A690)&lt;OutlineParameters!$C$46/2,1,0)</f>
        <v>6</v>
      </c>
      <c r="C690" s="347">
        <f t="shared" si="193"/>
        <v>6</v>
      </c>
      <c r="D690" s="348">
        <f t="shared" si="184"/>
        <v>6</v>
      </c>
      <c r="E690" s="349">
        <f>FlexTests!$C$16*($C$36-ABS(A690))*IF(ABS(A690)&lt;$C$36,1,0)/1000</f>
        <v>67.8</v>
      </c>
      <c r="F690" s="349">
        <f>IF(NOT(ISNA(I690)),FlexTests!$C$17*(A691-A690)*I690/1000000*($C$36+A690)/1000*IF(ABS(A690)&lt;$C$31/2-FlexTests!$C$18,0,1),0)</f>
        <v>0</v>
      </c>
      <c r="G690" s="349">
        <f>SUM(F$52:$F689)</f>
        <v>0</v>
      </c>
      <c r="H690" s="348">
        <f>CHOOSE(FlexTests!$C$15,E690,G690)</f>
        <v>67.8</v>
      </c>
      <c r="I690" s="347">
        <f>IF(ISNA(OutlineParameters!T753*2),OutlineParameters!S753*2,OutlineParameters!T753*2)</f>
        <v>376.73303801192384</v>
      </c>
      <c r="J690" s="347">
        <f>IF(ISNA(RockerConcaveParameters!O749),RockerConcaveParameters!N749,RockerConcaveParameters!O749)</f>
        <v>4.3803656933905835</v>
      </c>
      <c r="K690" s="347">
        <f t="shared" si="194"/>
        <v>17.127216245995481</v>
      </c>
      <c r="L690" s="347">
        <f t="shared" si="195"/>
        <v>90.37765634261379</v>
      </c>
      <c r="M690" s="347">
        <f t="shared" si="196"/>
        <v>0</v>
      </c>
      <c r="N690" s="347">
        <f t="shared" si="185"/>
        <v>3.8333333333333335</v>
      </c>
      <c r="O690" s="347">
        <f t="shared" si="186"/>
        <v>87.802007362320936</v>
      </c>
      <c r="P690" s="350">
        <f t="shared" si="197"/>
        <v>199.14021328426355</v>
      </c>
      <c r="Q690" s="347">
        <f>MIN(IF(H690&gt;0,P690/H690,NA()),FlexTests!$C$20)</f>
        <v>2.9371712873785185</v>
      </c>
      <c r="R690" s="347">
        <f t="shared" si="187"/>
        <v>3.4046363053362108E-4</v>
      </c>
      <c r="S690" s="347">
        <f>SUM(R690:$R$952)</f>
        <v>0.10318860481361485</v>
      </c>
      <c r="T690" s="347">
        <f t="shared" si="188"/>
        <v>1.0318860481361484E-4</v>
      </c>
      <c r="U690" s="350">
        <f>SUM(T690:$T$952)*1000</f>
        <v>14.213340520788382</v>
      </c>
      <c r="V690" s="347">
        <f>R690*IF(ABS(A690)&lt;FlexTests!$C$19,0,1)</f>
        <v>0</v>
      </c>
      <c r="W690" s="347">
        <f>SUM(V690:$V$951)</f>
        <v>0</v>
      </c>
      <c r="X690" s="347">
        <f t="shared" si="198"/>
        <v>0</v>
      </c>
      <c r="Y690" s="350">
        <f>SUM($X690:X$951)</f>
        <v>0</v>
      </c>
      <c r="Z690" s="347"/>
      <c r="AA690" s="347">
        <f t="shared" si="189"/>
        <v>4.4601218977968609</v>
      </c>
      <c r="AB690" s="347">
        <f t="shared" si="190"/>
        <v>1.5398781022031389</v>
      </c>
      <c r="AC690" s="347">
        <f t="shared" si="199"/>
        <v>13.148819931148189</v>
      </c>
      <c r="AD690" s="347">
        <f t="shared" si="191"/>
        <v>22.997977480418744</v>
      </c>
      <c r="AE690" s="347">
        <f t="shared" si="192"/>
        <v>7.9401600961962533</v>
      </c>
      <c r="AF690" s="347">
        <f>AD690/'Laminate Schedule'!$E$86/10</f>
        <v>0.15185092939464234</v>
      </c>
      <c r="AG690" s="347">
        <f>AE690/'Laminate Schedule'!$E$90/10</f>
        <v>4.2824237983725241E-2</v>
      </c>
      <c r="AH690" s="347">
        <f t="shared" si="200"/>
        <v>2260.3982280715431</v>
      </c>
      <c r="AK690" s="567">
        <f t="shared" si="201"/>
        <v>1</v>
      </c>
      <c r="AL690" s="567">
        <f t="shared" si="202"/>
        <v>1</v>
      </c>
      <c r="AM690" s="567">
        <f t="shared" si="203"/>
        <v>1</v>
      </c>
      <c r="AN690" s="347">
        <f>IF(SUM(AK690:AM690)=0,0,(AK690*'Laminate Schedule'!$D$83*'Laminate Schedule'!$C$83+AL690*'Laminate Schedule'!$D$84*'Laminate Schedule'!$C$84+AM690*'Laminate Schedule'!$D$85*'Laminate Schedule'!$C$85)/(AK690*'Laminate Schedule'!$D$83+AL690*'Laminate Schedule'!$D$84+AM690*'Laminate Schedule'!$D$85))</f>
        <v>15.145101562499997</v>
      </c>
      <c r="AO690" s="347">
        <f>AK690*'Laminate Schedule'!$L$12+AL690*'Laminate Schedule'!$L$13+AM690*'Laminate Schedule'!$L$14</f>
        <v>0.88</v>
      </c>
    </row>
    <row r="691" spans="1:41" s="244" customFormat="1">
      <c r="A691" s="567">
        <v>-260</v>
      </c>
      <c r="B691" s="347">
        <f>IF(ABS(A691)&lt;$C$17,$C$15,$C$16)*IF(ABS(A691)&lt;OutlineParameters!$C$46/2,1,0)</f>
        <v>6</v>
      </c>
      <c r="C691" s="347">
        <f t="shared" si="193"/>
        <v>6</v>
      </c>
      <c r="D691" s="348">
        <f t="shared" ref="D691:D751" si="204">CHOOSE($C$18,B691,C691)</f>
        <v>6</v>
      </c>
      <c r="E691" s="349">
        <f>FlexTests!$C$16*($C$36-ABS(A691))*IF(ABS(A691)&lt;$C$36,1,0)/1000</f>
        <v>68</v>
      </c>
      <c r="F691" s="349">
        <f>IF(NOT(ISNA(I691)),FlexTests!$C$17*(A692-A691)*I691/1000000*($C$36+A691)/1000*IF(ABS(A691)&lt;$C$31/2-FlexTests!$C$18,0,1),0)</f>
        <v>0</v>
      </c>
      <c r="G691" s="349">
        <f>SUM(F$52:$F690)</f>
        <v>0</v>
      </c>
      <c r="H691" s="348">
        <f>CHOOSE(FlexTests!$C$15,E691,G691)</f>
        <v>68</v>
      </c>
      <c r="I691" s="347">
        <f>IF(ISNA(OutlineParameters!T754*2),OutlineParameters!S754*2,OutlineParameters!T754*2)</f>
        <v>376.91334053464709</v>
      </c>
      <c r="J691" s="347">
        <f>IF(ISNA(RockerConcaveParameters!O750),RockerConcaveParameters!N750,RockerConcaveParameters!O750)</f>
        <v>4.3918662614920132</v>
      </c>
      <c r="K691" s="347">
        <f t="shared" si="194"/>
        <v>17.225508775092102</v>
      </c>
      <c r="L691" s="347">
        <f t="shared" si="195"/>
        <v>90.420910630908693</v>
      </c>
      <c r="M691" s="347">
        <f t="shared" si="196"/>
        <v>0</v>
      </c>
      <c r="N691" s="347">
        <f t="shared" ref="N691:N751" si="205">$C$25*IF($C$24=2,1,0)*$C$42^3*$C$41/1000/6*IF(ABS(A691)&lt;$C$36,1,0)</f>
        <v>3.8333333333333335</v>
      </c>
      <c r="O691" s="347">
        <f t="shared" ref="O691:O751" si="206">IF(I691&gt;$C$21,($C$21/I691*$C$20+(1-$C$21/I691)*$C$22)*(I691*D691^3/12+4/45*D691*J691^2*I691)/1000,0)</f>
        <v>88.010137747470012</v>
      </c>
      <c r="P691" s="350">
        <f t="shared" si="197"/>
        <v>199.48989048680414</v>
      </c>
      <c r="Q691" s="347">
        <f>MIN(IF(H691&gt;0,P691/H691,NA()),FlexTests!$C$20)</f>
        <v>2.9336748601000608</v>
      </c>
      <c r="R691" s="347">
        <f t="shared" ref="R691:R751" si="207">IF(P691=0,NA(),H691/P691*(A692-A691)/1000)</f>
        <v>3.4086940362773957E-4</v>
      </c>
      <c r="S691" s="347">
        <f>SUM(R691:$R$952)</f>
        <v>0.10284814118308122</v>
      </c>
      <c r="T691" s="347">
        <f t="shared" ref="T691:T751" si="208">S691*(A692-A691)/1000</f>
        <v>1.0284814118308122E-4</v>
      </c>
      <c r="U691" s="350">
        <f>SUM(T691:$T$952)*1000</f>
        <v>14.110151915974768</v>
      </c>
      <c r="V691" s="347">
        <f>R691*IF(ABS(A691)&lt;FlexTests!$C$19,0,1)</f>
        <v>0</v>
      </c>
      <c r="W691" s="347">
        <f>SUM(V691:$V$951)</f>
        <v>0</v>
      </c>
      <c r="X691" s="347">
        <f t="shared" si="198"/>
        <v>0</v>
      </c>
      <c r="Y691" s="350">
        <f>SUM($X691:X$951)</f>
        <v>0</v>
      </c>
      <c r="Z691" s="347"/>
      <c r="AA691" s="347">
        <f t="shared" ref="AA691:AA751" si="209">(D691/2+1/3*J691)*IF(ABS(A691)&lt;$C$36,1,0)</f>
        <v>4.4639554204973377</v>
      </c>
      <c r="AB691" s="347">
        <f t="shared" ref="AB691:AB751" si="210">(D691/2-1/3*J691)*IF(ABS(A691)&lt;$C$36,1,0)</f>
        <v>1.5360445795026623</v>
      </c>
      <c r="AC691" s="347">
        <f t="shared" si="199"/>
        <v>13.171908399792494</v>
      </c>
      <c r="AD691" s="347">
        <f t="shared" ref="AD691:AD751" si="211">IF(ABS(A691)&lt;$C$36,H691/(AC691)*AA691,NA())</f>
        <v>23.04517761439952</v>
      </c>
      <c r="AE691" s="347">
        <f t="shared" ref="AE691:AE750" si="212">IF(ABS(A691)&lt;$C$36,H691/(AC691)*AB691,NA())</f>
        <v>7.9298328105460048</v>
      </c>
      <c r="AF691" s="347">
        <f>AD691/'Laminate Schedule'!$E$86/10</f>
        <v>0.1521625822005743</v>
      </c>
      <c r="AG691" s="347">
        <f>AE691/'Laminate Schedule'!$E$90/10</f>
        <v>4.2768539089363657E-2</v>
      </c>
      <c r="AH691" s="347">
        <f t="shared" si="200"/>
        <v>2261.4800432078828</v>
      </c>
      <c r="AK691" s="567">
        <f t="shared" si="201"/>
        <v>1</v>
      </c>
      <c r="AL691" s="567">
        <f t="shared" si="202"/>
        <v>1</v>
      </c>
      <c r="AM691" s="567">
        <f t="shared" si="203"/>
        <v>1</v>
      </c>
      <c r="AN691" s="347">
        <f>IF(SUM(AK691:AM691)=0,0,(AK691*'Laminate Schedule'!$D$83*'Laminate Schedule'!$C$83+AL691*'Laminate Schedule'!$D$84*'Laminate Schedule'!$C$84+AM691*'Laminate Schedule'!$D$85*'Laminate Schedule'!$C$85)/(AK691*'Laminate Schedule'!$D$83+AL691*'Laminate Schedule'!$D$84+AM691*'Laminate Schedule'!$D$85))</f>
        <v>15.145101562499997</v>
      </c>
      <c r="AO691" s="347">
        <f>AK691*'Laminate Schedule'!$L$12+AL691*'Laminate Schedule'!$L$13+AM691*'Laminate Schedule'!$L$14</f>
        <v>0.88</v>
      </c>
    </row>
    <row r="692" spans="1:41" s="244" customFormat="1">
      <c r="A692" s="567">
        <v>-259</v>
      </c>
      <c r="B692" s="347">
        <f>IF(ABS(A692)&lt;$C$17,$C$15,$C$16)*IF(ABS(A692)&lt;OutlineParameters!$C$46/2,1,0)</f>
        <v>6</v>
      </c>
      <c r="C692" s="347">
        <f t="shared" ref="C692:C751" si="213">$C$16*IF(ABS(A692)=$C$36,1,0)+(C691+$C$35)*IF(ABS(A692)&lt;$C$36,1,0)*IF(ABS(A692)&lt;$C$17,0,1)+$C$15*IF(ABS(A692)&lt;$C$17,1,0)</f>
        <v>6</v>
      </c>
      <c r="D692" s="348">
        <f t="shared" si="204"/>
        <v>6</v>
      </c>
      <c r="E692" s="349">
        <f>FlexTests!$C$16*($C$36-ABS(A692))*IF(ABS(A692)&lt;$C$36,1,0)/1000</f>
        <v>68.2</v>
      </c>
      <c r="F692" s="349">
        <f>IF(NOT(ISNA(I692)),FlexTests!$C$17*(A693-A692)*I692/1000000*($C$36+A692)/1000*IF(ABS(A692)&lt;$C$31/2-FlexTests!$C$18,0,1),0)</f>
        <v>0</v>
      </c>
      <c r="G692" s="349">
        <f>SUM(F$52:$F691)</f>
        <v>0</v>
      </c>
      <c r="H692" s="348">
        <f>CHOOSE(FlexTests!$C$15,E692,G692)</f>
        <v>68.2</v>
      </c>
      <c r="I692" s="347">
        <f>IF(ISNA(OutlineParameters!T755*2),OutlineParameters!S755*2,OutlineParameters!T755*2)</f>
        <v>377.0927876597836</v>
      </c>
      <c r="J692" s="347">
        <f>IF(ISNA(RockerConcaveParameters!O751),RockerConcaveParameters!N751,RockerConcaveParameters!O751)</f>
        <v>4.4033335283720243</v>
      </c>
      <c r="K692" s="347">
        <f t="shared" ref="K692:K751" si="214">0.001*AN692*(4/45*2*J692^2*AO692*I692)</f>
        <v>17.323822518749406</v>
      </c>
      <c r="L692" s="347">
        <f t="shared" ref="L692:L751" si="215">AN692*0.001*I692*AO692*D692^2/2*IF(ABS(A692)&lt;$C$36,1,0)</f>
        <v>90.463959710683696</v>
      </c>
      <c r="M692" s="347">
        <f t="shared" ref="M692:M751" si="216">AN692*2*AO692*D692^3/6/1000*IF($C$24=1,1,0)</f>
        <v>0</v>
      </c>
      <c r="N692" s="347">
        <f t="shared" si="205"/>
        <v>3.8333333333333335</v>
      </c>
      <c r="O692" s="347">
        <f t="shared" si="206"/>
        <v>88.218181685862248</v>
      </c>
      <c r="P692" s="350">
        <f t="shared" ref="P692:P751" si="217">SUM(K692:O692)</f>
        <v>199.83929724862867</v>
      </c>
      <c r="Q692" s="347">
        <f>MIN(IF(H692&gt;0,P692/H692,NA()),FlexTests!$C$20)</f>
        <v>2.9301949743200684</v>
      </c>
      <c r="R692" s="347">
        <f t="shared" si="207"/>
        <v>3.4127421852944896E-4</v>
      </c>
      <c r="S692" s="347">
        <f>SUM(R692:$R$952)</f>
        <v>0.10250727177945348</v>
      </c>
      <c r="T692" s="347">
        <f t="shared" si="208"/>
        <v>1.0250727177945349E-4</v>
      </c>
      <c r="U692" s="350">
        <f>SUM(T692:$T$952)*1000</f>
        <v>14.007303774791685</v>
      </c>
      <c r="V692" s="347">
        <f>R692*IF(ABS(A692)&lt;FlexTests!$C$19,0,1)</f>
        <v>0</v>
      </c>
      <c r="W692" s="347">
        <f>SUM(V692:$V$951)</f>
        <v>0</v>
      </c>
      <c r="X692" s="347">
        <f t="shared" ref="X692:X755" si="218">W692*(A693-A692)</f>
        <v>0</v>
      </c>
      <c r="Y692" s="350">
        <f>SUM($X692:X$951)</f>
        <v>0</v>
      </c>
      <c r="Z692" s="347"/>
      <c r="AA692" s="347">
        <f t="shared" si="209"/>
        <v>4.4677778427906745</v>
      </c>
      <c r="AB692" s="347">
        <f t="shared" si="210"/>
        <v>1.5322221572093253</v>
      </c>
      <c r="AC692" s="347">
        <f t="shared" ref="AC692:AC751" si="219">P692/AN692</f>
        <v>13.194979011790876</v>
      </c>
      <c r="AD692" s="347">
        <f t="shared" si="211"/>
        <v>23.092302655884904</v>
      </c>
      <c r="AE692" s="347">
        <f t="shared" si="212"/>
        <v>7.9194935458630304</v>
      </c>
      <c r="AF692" s="347">
        <f>AD692/'Laminate Schedule'!$E$86/10</f>
        <v>0.15247373918615745</v>
      </c>
      <c r="AG692" s="347">
        <f>AE692/'Laminate Schedule'!$E$90/10</f>
        <v>4.2712775587621099E-2</v>
      </c>
      <c r="AH692" s="347">
        <f t="shared" ref="AH692:AH751" si="220">IF(D692&lt;&gt;0,(-A691+A692)*I692*D692,0)</f>
        <v>2262.5567259587015</v>
      </c>
      <c r="AK692" s="567">
        <f t="shared" si="201"/>
        <v>1</v>
      </c>
      <c r="AL692" s="567">
        <f t="shared" si="202"/>
        <v>1</v>
      </c>
      <c r="AM692" s="567">
        <f t="shared" si="203"/>
        <v>1</v>
      </c>
      <c r="AN692" s="347">
        <f>IF(SUM(AK692:AM692)=0,0,(AK692*'Laminate Schedule'!$D$83*'Laminate Schedule'!$C$83+AL692*'Laminate Schedule'!$D$84*'Laminate Schedule'!$C$84+AM692*'Laminate Schedule'!$D$85*'Laminate Schedule'!$C$85)/(AK692*'Laminate Schedule'!$D$83+AL692*'Laminate Schedule'!$D$84+AM692*'Laminate Schedule'!$D$85))</f>
        <v>15.145101562499997</v>
      </c>
      <c r="AO692" s="347">
        <f>AK692*'Laminate Schedule'!$L$12+AL692*'Laminate Schedule'!$L$13+AM692*'Laminate Schedule'!$L$14</f>
        <v>0.88</v>
      </c>
    </row>
    <row r="693" spans="1:41" s="244" customFormat="1">
      <c r="A693" s="567">
        <v>-258</v>
      </c>
      <c r="B693" s="347">
        <f>IF(ABS(A693)&lt;$C$17,$C$15,$C$16)*IF(ABS(A693)&lt;OutlineParameters!$C$46/2,1,0)</f>
        <v>6</v>
      </c>
      <c r="C693" s="347">
        <f t="shared" si="213"/>
        <v>6</v>
      </c>
      <c r="D693" s="348">
        <f t="shared" si="204"/>
        <v>6</v>
      </c>
      <c r="E693" s="349">
        <f>FlexTests!$C$16*($C$36-ABS(A693))*IF(ABS(A693)&lt;$C$36,1,0)/1000</f>
        <v>68.400000000000006</v>
      </c>
      <c r="F693" s="349">
        <f>IF(NOT(ISNA(I693)),FlexTests!$C$17*(A694-A693)*I693/1000000*($C$36+A693)/1000*IF(ABS(A693)&lt;$C$31/2-FlexTests!$C$18,0,1),0)</f>
        <v>0</v>
      </c>
      <c r="G693" s="349">
        <f>SUM(F$52:$F692)</f>
        <v>0</v>
      </c>
      <c r="H693" s="348">
        <f>CHOOSE(FlexTests!$C$15,E693,G693)</f>
        <v>68.400000000000006</v>
      </c>
      <c r="I693" s="347">
        <f>IF(ISNA(OutlineParameters!T756*2),OutlineParameters!S756*2,OutlineParameters!T756*2)</f>
        <v>377.27138572361719</v>
      </c>
      <c r="J693" s="347">
        <f>IF(ISNA(RockerConcaveParameters!O752),RockerConcaveParameters!N752,RockerConcaveParameters!O752)</f>
        <v>4.4147674482055512</v>
      </c>
      <c r="K693" s="347">
        <f t="shared" si="214"/>
        <v>17.422154709856745</v>
      </c>
      <c r="L693" s="347">
        <f t="shared" si="215"/>
        <v>90.506805102003213</v>
      </c>
      <c r="M693" s="347">
        <f t="shared" si="216"/>
        <v>0</v>
      </c>
      <c r="N693" s="347">
        <f t="shared" si="205"/>
        <v>3.8333333333333335</v>
      </c>
      <c r="O693" s="347">
        <f t="shared" si="206"/>
        <v>88.426134968986105</v>
      </c>
      <c r="P693" s="350">
        <f t="shared" si="217"/>
        <v>200.18842811417937</v>
      </c>
      <c r="Q693" s="347">
        <f>MIN(IF(H693&gt;0,P693/H693,NA()),FlexTests!$C$20)</f>
        <v>2.9267314051780606</v>
      </c>
      <c r="R693" s="347">
        <f t="shared" si="207"/>
        <v>3.4167809120808627E-4</v>
      </c>
      <c r="S693" s="347">
        <f>SUM(R693:$R$952)</f>
        <v>0.10216599756092405</v>
      </c>
      <c r="T693" s="347">
        <f t="shared" si="208"/>
        <v>1.0216599756092405E-4</v>
      </c>
      <c r="U693" s="350">
        <f>SUM(T693:$T$952)*1000</f>
        <v>13.904796503012234</v>
      </c>
      <c r="V693" s="347">
        <f>R693*IF(ABS(A693)&lt;FlexTests!$C$19,0,1)</f>
        <v>0</v>
      </c>
      <c r="W693" s="347">
        <f>SUM(V693:$V$951)</f>
        <v>0</v>
      </c>
      <c r="X693" s="347">
        <f t="shared" si="218"/>
        <v>0</v>
      </c>
      <c r="Y693" s="350">
        <f>SUM($X693:X$951)</f>
        <v>0</v>
      </c>
      <c r="Z693" s="347"/>
      <c r="AA693" s="347">
        <f t="shared" si="209"/>
        <v>4.4715891494018507</v>
      </c>
      <c r="AB693" s="347">
        <f t="shared" si="210"/>
        <v>1.5284108505981497</v>
      </c>
      <c r="AC693" s="347">
        <f t="shared" si="219"/>
        <v>13.218031406924045</v>
      </c>
      <c r="AD693" s="347">
        <f t="shared" si="211"/>
        <v>23.139353236736046</v>
      </c>
      <c r="AE693" s="347">
        <f t="shared" si="212"/>
        <v>7.9091431214295786</v>
      </c>
      <c r="AF693" s="347">
        <f>AD693/'Laminate Schedule'!$E$86/10</f>
        <v>0.15278440452344144</v>
      </c>
      <c r="AG693" s="347">
        <f>AE693/'Laminate Schedule'!$E$90/10</f>
        <v>4.2656951897191604E-2</v>
      </c>
      <c r="AH693" s="347">
        <f t="shared" si="220"/>
        <v>2263.6283143417031</v>
      </c>
      <c r="AK693" s="567">
        <f t="shared" si="201"/>
        <v>1</v>
      </c>
      <c r="AL693" s="567">
        <f t="shared" si="202"/>
        <v>1</v>
      </c>
      <c r="AM693" s="567">
        <f t="shared" si="203"/>
        <v>1</v>
      </c>
      <c r="AN693" s="347">
        <f>IF(SUM(AK693:AM693)=0,0,(AK693*'Laminate Schedule'!$D$83*'Laminate Schedule'!$C$83+AL693*'Laminate Schedule'!$D$84*'Laminate Schedule'!$C$84+AM693*'Laminate Schedule'!$D$85*'Laminate Schedule'!$C$85)/(AK693*'Laminate Schedule'!$D$83+AL693*'Laminate Schedule'!$D$84+AM693*'Laminate Schedule'!$D$85))</f>
        <v>15.145101562499997</v>
      </c>
      <c r="AO693" s="347">
        <f>AK693*'Laminate Schedule'!$L$12+AL693*'Laminate Schedule'!$L$13+AM693*'Laminate Schedule'!$L$14</f>
        <v>0.88</v>
      </c>
    </row>
    <row r="694" spans="1:41" s="244" customFormat="1">
      <c r="A694" s="567">
        <v>-257</v>
      </c>
      <c r="B694" s="347">
        <f>IF(ABS(A694)&lt;$C$17,$C$15,$C$16)*IF(ABS(A694)&lt;OutlineParameters!$C$46/2,1,0)</f>
        <v>6</v>
      </c>
      <c r="C694" s="347">
        <f t="shared" si="213"/>
        <v>6</v>
      </c>
      <c r="D694" s="348">
        <f t="shared" si="204"/>
        <v>6</v>
      </c>
      <c r="E694" s="349">
        <f>FlexTests!$C$16*($C$36-ABS(A694))*IF(ABS(A694)&lt;$C$36,1,0)/1000</f>
        <v>68.599999999999994</v>
      </c>
      <c r="F694" s="349">
        <f>IF(NOT(ISNA(I694)),FlexTests!$C$17*(A695-A694)*I694/1000000*($C$36+A694)/1000*IF(ABS(A694)&lt;$C$31/2-FlexTests!$C$18,0,1),0)</f>
        <v>0</v>
      </c>
      <c r="G694" s="349">
        <f>SUM(F$52:$F693)</f>
        <v>0</v>
      </c>
      <c r="H694" s="348">
        <f>CHOOSE(FlexTests!$C$15,E694,G694)</f>
        <v>68.599999999999994</v>
      </c>
      <c r="I694" s="347">
        <f>IF(ISNA(OutlineParameters!T757*2),OutlineParameters!S757*2,OutlineParameters!T757*2)</f>
        <v>377.44914106243203</v>
      </c>
      <c r="J694" s="347">
        <f>IF(ISNA(RockerConcaveParameters!O753),RockerConcaveParameters!N753,RockerConcaveParameters!O753)</f>
        <v>4.4261679769422253</v>
      </c>
      <c r="K694" s="347">
        <f t="shared" si="214"/>
        <v>17.52050259942742</v>
      </c>
      <c r="L694" s="347">
        <f t="shared" si="215"/>
        <v>90.549448324931703</v>
      </c>
      <c r="M694" s="347">
        <f t="shared" si="216"/>
        <v>0</v>
      </c>
      <c r="N694" s="347">
        <f t="shared" si="205"/>
        <v>3.8333333333333335</v>
      </c>
      <c r="O694" s="347">
        <f t="shared" si="206"/>
        <v>88.633993421898182</v>
      </c>
      <c r="P694" s="350">
        <f t="shared" si="217"/>
        <v>200.53727767959063</v>
      </c>
      <c r="Q694" s="347">
        <f>MIN(IF(H694&gt;0,P694/H694,NA()),FlexTests!$C$20)</f>
        <v>2.9232839311893679</v>
      </c>
      <c r="R694" s="347">
        <f t="shared" si="207"/>
        <v>3.4208103746978134E-4</v>
      </c>
      <c r="S694" s="347">
        <f>SUM(R694:$R$952)</f>
        <v>0.10182431946971596</v>
      </c>
      <c r="T694" s="347">
        <f t="shared" si="208"/>
        <v>1.0182431946971596E-4</v>
      </c>
      <c r="U694" s="350">
        <f>SUM(T694:$T$952)*1000</f>
        <v>13.80263050545131</v>
      </c>
      <c r="V694" s="347">
        <f>R694*IF(ABS(A694)&lt;FlexTests!$C$19,0,1)</f>
        <v>0</v>
      </c>
      <c r="W694" s="347">
        <f>SUM(V694:$V$951)</f>
        <v>0</v>
      </c>
      <c r="X694" s="347">
        <f t="shared" si="218"/>
        <v>0</v>
      </c>
      <c r="Y694" s="350">
        <f>SUM($X694:X$951)</f>
        <v>0</v>
      </c>
      <c r="Z694" s="347"/>
      <c r="AA694" s="347">
        <f t="shared" si="209"/>
        <v>4.4753893256474084</v>
      </c>
      <c r="AB694" s="347">
        <f t="shared" si="210"/>
        <v>1.5246106743525916</v>
      </c>
      <c r="AC694" s="347">
        <f t="shared" si="219"/>
        <v>13.24106522838583</v>
      </c>
      <c r="AD694" s="347">
        <f t="shared" si="211"/>
        <v>23.186329985086772</v>
      </c>
      <c r="AE694" s="347">
        <f t="shared" si="212"/>
        <v>7.8987823454244666</v>
      </c>
      <c r="AF694" s="347">
        <f>AD694/'Laminate Schedule'!$E$86/10</f>
        <v>0.15309458235986509</v>
      </c>
      <c r="AG694" s="347">
        <f>AE694/'Laminate Schedule'!$E$90/10</f>
        <v>4.260107237688425E-2</v>
      </c>
      <c r="AH694" s="347">
        <f t="shared" si="220"/>
        <v>2264.6948463745921</v>
      </c>
      <c r="AK694" s="567">
        <f t="shared" si="201"/>
        <v>1</v>
      </c>
      <c r="AL694" s="567">
        <f t="shared" si="202"/>
        <v>1</v>
      </c>
      <c r="AM694" s="567">
        <f t="shared" si="203"/>
        <v>1</v>
      </c>
      <c r="AN694" s="347">
        <f>IF(SUM(AK694:AM694)=0,0,(AK694*'Laminate Schedule'!$D$83*'Laminate Schedule'!$C$83+AL694*'Laminate Schedule'!$D$84*'Laminate Schedule'!$C$84+AM694*'Laminate Schedule'!$D$85*'Laminate Schedule'!$C$85)/(AK694*'Laminate Schedule'!$D$83+AL694*'Laminate Schedule'!$D$84+AM694*'Laminate Schedule'!$D$85))</f>
        <v>15.145101562499997</v>
      </c>
      <c r="AO694" s="347">
        <f>AK694*'Laminate Schedule'!$L$12+AL694*'Laminate Schedule'!$L$13+AM694*'Laminate Schedule'!$L$14</f>
        <v>0.88</v>
      </c>
    </row>
    <row r="695" spans="1:41" s="244" customFormat="1">
      <c r="A695" s="567">
        <v>-256</v>
      </c>
      <c r="B695" s="347">
        <f>IF(ABS(A695)&lt;$C$17,$C$15,$C$16)*IF(ABS(A695)&lt;OutlineParameters!$C$46/2,1,0)</f>
        <v>6</v>
      </c>
      <c r="C695" s="347">
        <f t="shared" si="213"/>
        <v>6</v>
      </c>
      <c r="D695" s="348">
        <f t="shared" si="204"/>
        <v>6</v>
      </c>
      <c r="E695" s="349">
        <f>FlexTests!$C$16*($C$36-ABS(A695))*IF(ABS(A695)&lt;$C$36,1,0)/1000</f>
        <v>68.8</v>
      </c>
      <c r="F695" s="349">
        <f>IF(NOT(ISNA(I695)),FlexTests!$C$17*(A696-A695)*I695/1000000*($C$36+A695)/1000*IF(ABS(A695)&lt;$C$31/2-FlexTests!$C$18,0,1),0)</f>
        <v>0</v>
      </c>
      <c r="G695" s="349">
        <f>SUM(F$52:$F694)</f>
        <v>0</v>
      </c>
      <c r="H695" s="348">
        <f>CHOOSE(FlexTests!$C$15,E695,G695)</f>
        <v>68.8</v>
      </c>
      <c r="I695" s="347">
        <f>IF(ISNA(OutlineParameters!T758*2),OutlineParameters!S758*2,OutlineParameters!T758*2)</f>
        <v>377.62607552608722</v>
      </c>
      <c r="J695" s="347">
        <f>IF(ISNA(RockerConcaveParameters!O754),RockerConcaveParameters!N754,RockerConcaveParameters!O754)</f>
        <v>4.4375354060643444</v>
      </c>
      <c r="K695" s="347">
        <f t="shared" si="214"/>
        <v>17.618866831025741</v>
      </c>
      <c r="L695" s="347">
        <f t="shared" si="215"/>
        <v>90.591894621215644</v>
      </c>
      <c r="M695" s="347">
        <f t="shared" si="216"/>
        <v>0</v>
      </c>
      <c r="N695" s="347">
        <f t="shared" si="205"/>
        <v>3.8333333333333335</v>
      </c>
      <c r="O695" s="347">
        <f t="shared" si="206"/>
        <v>88.841761365391392</v>
      </c>
      <c r="P695" s="350">
        <f t="shared" si="217"/>
        <v>200.88585615096611</v>
      </c>
      <c r="Q695" s="347">
        <f>MIN(IF(H695&gt;0,P695/H695,NA()),FlexTests!$C$20)</f>
        <v>2.9198525603338097</v>
      </c>
      <c r="R695" s="347">
        <f t="shared" si="207"/>
        <v>3.4248304643357604E-4</v>
      </c>
      <c r="S695" s="347">
        <f>SUM(R695:$R$952)</f>
        <v>0.10148223843224617</v>
      </c>
      <c r="T695" s="347">
        <f t="shared" si="208"/>
        <v>1.0148223843224617E-4</v>
      </c>
      <c r="U695" s="350">
        <f>SUM(T695:$T$952)*1000</f>
        <v>13.700806185981593</v>
      </c>
      <c r="V695" s="347">
        <f>R695*IF(ABS(A695)&lt;FlexTests!$C$19,0,1)</f>
        <v>0</v>
      </c>
      <c r="W695" s="347">
        <f>SUM(V695:$V$951)</f>
        <v>0</v>
      </c>
      <c r="X695" s="347">
        <f t="shared" si="218"/>
        <v>0</v>
      </c>
      <c r="Y695" s="350">
        <f>SUM($X695:X$951)</f>
        <v>0</v>
      </c>
      <c r="Z695" s="347"/>
      <c r="AA695" s="347">
        <f t="shared" si="209"/>
        <v>4.4791784686881151</v>
      </c>
      <c r="AB695" s="347">
        <f t="shared" si="210"/>
        <v>1.5208215313118854</v>
      </c>
      <c r="AC695" s="347">
        <f t="shared" si="219"/>
        <v>13.264081150064333</v>
      </c>
      <c r="AD695" s="347">
        <f t="shared" si="211"/>
        <v>23.233232303034246</v>
      </c>
      <c r="AE695" s="347">
        <f t="shared" si="212"/>
        <v>7.8884108269912252</v>
      </c>
      <c r="AF695" s="347">
        <f>AD695/'Laminate Schedule'!$E$86/10</f>
        <v>0.15340426874759855</v>
      </c>
      <c r="AG695" s="347">
        <f>AE695/'Laminate Schedule'!$E$90/10</f>
        <v>4.2545134918664677E-2</v>
      </c>
      <c r="AH695" s="347">
        <f t="shared" si="220"/>
        <v>2265.7564531565231</v>
      </c>
      <c r="AK695" s="567">
        <f t="shared" si="201"/>
        <v>1</v>
      </c>
      <c r="AL695" s="567">
        <f t="shared" si="202"/>
        <v>1</v>
      </c>
      <c r="AM695" s="567">
        <f t="shared" si="203"/>
        <v>1</v>
      </c>
      <c r="AN695" s="347">
        <f>IF(SUM(AK695:AM695)=0,0,(AK695*'Laminate Schedule'!$D$83*'Laminate Schedule'!$C$83+AL695*'Laminate Schedule'!$D$84*'Laminate Schedule'!$C$84+AM695*'Laminate Schedule'!$D$85*'Laminate Schedule'!$C$85)/(AK695*'Laminate Schedule'!$D$83+AL695*'Laminate Schedule'!$D$84+AM695*'Laminate Schedule'!$D$85))</f>
        <v>15.145101562499997</v>
      </c>
      <c r="AO695" s="347">
        <f>AK695*'Laminate Schedule'!$L$12+AL695*'Laminate Schedule'!$L$13+AM695*'Laminate Schedule'!$L$14</f>
        <v>0.88</v>
      </c>
    </row>
    <row r="696" spans="1:41" s="244" customFormat="1">
      <c r="A696" s="567">
        <v>-255</v>
      </c>
      <c r="B696" s="347">
        <f>IF(ABS(A696)&lt;$C$17,$C$15,$C$16)*IF(ABS(A696)&lt;OutlineParameters!$C$46/2,1,0)</f>
        <v>6</v>
      </c>
      <c r="C696" s="347">
        <f t="shared" si="213"/>
        <v>6</v>
      </c>
      <c r="D696" s="348">
        <f t="shared" si="204"/>
        <v>6</v>
      </c>
      <c r="E696" s="349">
        <f>FlexTests!$C$16*($C$36-ABS(A696))*IF(ABS(A696)&lt;$C$36,1,0)/1000</f>
        <v>69</v>
      </c>
      <c r="F696" s="349">
        <f>IF(NOT(ISNA(I696)),FlexTests!$C$17*(A697-A696)*I696/1000000*($C$36+A696)/1000*IF(ABS(A696)&lt;$C$31/2-FlexTests!$C$18,0,1),0)</f>
        <v>0</v>
      </c>
      <c r="G696" s="349">
        <f>SUM(F$52:$F695)</f>
        <v>0</v>
      </c>
      <c r="H696" s="348">
        <f>CHOOSE(FlexTests!$C$15,E696,G696)</f>
        <v>69</v>
      </c>
      <c r="I696" s="347">
        <f>IF(ISNA(OutlineParameters!T759*2),OutlineParameters!S759*2,OutlineParameters!T759*2)</f>
        <v>377.80216443069008</v>
      </c>
      <c r="J696" s="347">
        <f>IF(ISNA(RockerConcaveParameters!O755),RockerConcaveParameters!N755,RockerConcaveParameters!O755)</f>
        <v>4.4488690283437133</v>
      </c>
      <c r="K696" s="347">
        <f t="shared" si="214"/>
        <v>17.71723796285066</v>
      </c>
      <c r="L696" s="347">
        <f t="shared" si="215"/>
        <v>90.634138069228385</v>
      </c>
      <c r="M696" s="347">
        <f t="shared" si="216"/>
        <v>0</v>
      </c>
      <c r="N696" s="347">
        <f t="shared" si="205"/>
        <v>3.8333333333333335</v>
      </c>
      <c r="O696" s="347">
        <f t="shared" si="206"/>
        <v>89.049417804772048</v>
      </c>
      <c r="P696" s="350">
        <f t="shared" si="217"/>
        <v>201.23412717018442</v>
      </c>
      <c r="Q696" s="347">
        <f>MIN(IF(H696&gt;0,P696/H696,NA()),FlexTests!$C$20)</f>
        <v>2.9164366256548466</v>
      </c>
      <c r="R696" s="347">
        <f t="shared" si="207"/>
        <v>3.4288418654578631E-4</v>
      </c>
      <c r="S696" s="347">
        <f>SUM(R696:$R$952)</f>
        <v>0.10113975538581259</v>
      </c>
      <c r="T696" s="347">
        <f t="shared" si="208"/>
        <v>1.0113975538581258E-4</v>
      </c>
      <c r="U696" s="350">
        <f>SUM(T696:$T$952)*1000</f>
        <v>13.599323947549346</v>
      </c>
      <c r="V696" s="347">
        <f>R696*IF(ABS(A696)&lt;FlexTests!$C$19,0,1)</f>
        <v>0</v>
      </c>
      <c r="W696" s="347">
        <f>SUM(V696:$V$951)</f>
        <v>0</v>
      </c>
      <c r="X696" s="347">
        <f t="shared" si="218"/>
        <v>0</v>
      </c>
      <c r="Y696" s="350">
        <f>SUM($X696:X$951)</f>
        <v>0</v>
      </c>
      <c r="Z696" s="347"/>
      <c r="AA696" s="347">
        <f t="shared" si="209"/>
        <v>4.4829563427812378</v>
      </c>
      <c r="AB696" s="347">
        <f t="shared" si="210"/>
        <v>1.5170436572187622</v>
      </c>
      <c r="AC696" s="347">
        <f t="shared" si="219"/>
        <v>13.287076771307353</v>
      </c>
      <c r="AD696" s="347">
        <f t="shared" si="211"/>
        <v>23.280063250621993</v>
      </c>
      <c r="AE696" s="347">
        <f t="shared" si="212"/>
        <v>7.8780317258447834</v>
      </c>
      <c r="AF696" s="347">
        <f>AD696/'Laminate Schedule'!$E$86/10</f>
        <v>0.15371348389148182</v>
      </c>
      <c r="AG696" s="347">
        <f>AE696/'Laminate Schedule'!$E$90/10</f>
        <v>4.2489156564051236E-2</v>
      </c>
      <c r="AH696" s="347">
        <f t="shared" si="220"/>
        <v>2266.8129865841406</v>
      </c>
      <c r="AK696" s="567">
        <f t="shared" si="201"/>
        <v>1</v>
      </c>
      <c r="AL696" s="567">
        <f t="shared" si="202"/>
        <v>1</v>
      </c>
      <c r="AM696" s="567">
        <f t="shared" si="203"/>
        <v>1</v>
      </c>
      <c r="AN696" s="347">
        <f>IF(SUM(AK696:AM696)=0,0,(AK696*'Laminate Schedule'!$D$83*'Laminate Schedule'!$C$83+AL696*'Laminate Schedule'!$D$84*'Laminate Schedule'!$C$84+AM696*'Laminate Schedule'!$D$85*'Laminate Schedule'!$C$85)/(AK696*'Laminate Schedule'!$D$83+AL696*'Laminate Schedule'!$D$84+AM696*'Laminate Schedule'!$D$85))</f>
        <v>15.145101562499997</v>
      </c>
      <c r="AO696" s="347">
        <f>AK696*'Laminate Schedule'!$L$12+AL696*'Laminate Schedule'!$L$13+AM696*'Laminate Schedule'!$L$14</f>
        <v>0.88</v>
      </c>
    </row>
    <row r="697" spans="1:41" s="244" customFormat="1">
      <c r="A697" s="567">
        <v>-254</v>
      </c>
      <c r="B697" s="347">
        <f>IF(ABS(A697)&lt;$C$17,$C$15,$C$16)*IF(ABS(A697)&lt;OutlineParameters!$C$46/2,1,0)</f>
        <v>6</v>
      </c>
      <c r="C697" s="347">
        <f t="shared" si="213"/>
        <v>6</v>
      </c>
      <c r="D697" s="348">
        <f t="shared" si="204"/>
        <v>6</v>
      </c>
      <c r="E697" s="349">
        <f>FlexTests!$C$16*($C$36-ABS(A697))*IF(ABS(A697)&lt;$C$36,1,0)/1000</f>
        <v>69.2</v>
      </c>
      <c r="F697" s="349">
        <f>IF(NOT(ISNA(I697)),FlexTests!$C$17*(A698-A697)*I697/1000000*($C$36+A697)/1000*IF(ABS(A697)&lt;$C$31/2-FlexTests!$C$18,0,1),0)</f>
        <v>0</v>
      </c>
      <c r="G697" s="349">
        <f>SUM(F$52:$F696)</f>
        <v>0</v>
      </c>
      <c r="H697" s="348">
        <f>CHOOSE(FlexTests!$C$15,E697,G697)</f>
        <v>69.2</v>
      </c>
      <c r="I697" s="347">
        <f>IF(ISNA(OutlineParameters!T760*2),OutlineParameters!S760*2,OutlineParameters!T760*2)</f>
        <v>377.9774296190725</v>
      </c>
      <c r="J697" s="347">
        <f>IF(ISNA(RockerConcaveParameters!O756),RockerConcaveParameters!N756,RockerConcaveParameters!O756)</f>
        <v>4.4601691379382906</v>
      </c>
      <c r="K697" s="347">
        <f t="shared" si="214"/>
        <v>17.815616657199673</v>
      </c>
      <c r="L697" s="347">
        <f t="shared" si="215"/>
        <v>90.676183909030598</v>
      </c>
      <c r="M697" s="347">
        <f t="shared" si="216"/>
        <v>0</v>
      </c>
      <c r="N697" s="347">
        <f t="shared" si="205"/>
        <v>3.8333333333333335</v>
      </c>
      <c r="O697" s="347">
        <f t="shared" si="206"/>
        <v>89.256967094691547</v>
      </c>
      <c r="P697" s="350">
        <f t="shared" si="217"/>
        <v>201.58210099425514</v>
      </c>
      <c r="Q697" s="347">
        <f>MIN(IF(H697&gt;0,P697/H697,NA()),FlexTests!$C$20)</f>
        <v>2.9130361415354789</v>
      </c>
      <c r="R697" s="347">
        <f t="shared" si="207"/>
        <v>3.4328444667799214E-4</v>
      </c>
      <c r="S697" s="347">
        <f>SUM(R697:$R$952)</f>
        <v>0.10079687119926679</v>
      </c>
      <c r="T697" s="347">
        <f t="shared" si="208"/>
        <v>1.007968711992668E-4</v>
      </c>
      <c r="U697" s="350">
        <f>SUM(T697:$T$952)*1000</f>
        <v>13.498184192163533</v>
      </c>
      <c r="V697" s="347">
        <f>R697*IF(ABS(A697)&lt;FlexTests!$C$19,0,1)</f>
        <v>0</v>
      </c>
      <c r="W697" s="347">
        <f>SUM(V697:$V$951)</f>
        <v>0</v>
      </c>
      <c r="X697" s="347">
        <f t="shared" si="218"/>
        <v>0</v>
      </c>
      <c r="Y697" s="350">
        <f>SUM($X697:X$951)</f>
        <v>0</v>
      </c>
      <c r="Z697" s="347"/>
      <c r="AA697" s="347">
        <f t="shared" si="209"/>
        <v>4.4867230459794296</v>
      </c>
      <c r="AB697" s="347">
        <f t="shared" si="210"/>
        <v>1.5132769540205699</v>
      </c>
      <c r="AC697" s="347">
        <f t="shared" si="219"/>
        <v>13.3100527693642</v>
      </c>
      <c r="AD697" s="347">
        <f t="shared" si="211"/>
        <v>23.326822226912007</v>
      </c>
      <c r="AE697" s="347">
        <f t="shared" si="212"/>
        <v>7.8676446316768205</v>
      </c>
      <c r="AF697" s="347">
        <f>AD697/'Laminate Schedule'!$E$86/10</f>
        <v>0.15402222382364436</v>
      </c>
      <c r="AG697" s="347">
        <f>AE697/'Laminate Schedule'!$E$90/10</f>
        <v>4.2433135100098475E-2</v>
      </c>
      <c r="AH697" s="347">
        <f t="shared" si="220"/>
        <v>2267.8645777144347</v>
      </c>
      <c r="AK697" s="567">
        <f t="shared" si="201"/>
        <v>1</v>
      </c>
      <c r="AL697" s="567">
        <f t="shared" si="202"/>
        <v>1</v>
      </c>
      <c r="AM697" s="567">
        <f t="shared" si="203"/>
        <v>1</v>
      </c>
      <c r="AN697" s="347">
        <f>IF(SUM(AK697:AM697)=0,0,(AK697*'Laminate Schedule'!$D$83*'Laminate Schedule'!$C$83+AL697*'Laminate Schedule'!$D$84*'Laminate Schedule'!$C$84+AM697*'Laminate Schedule'!$D$85*'Laminate Schedule'!$C$85)/(AK697*'Laminate Schedule'!$D$83+AL697*'Laminate Schedule'!$D$84+AM697*'Laminate Schedule'!$D$85))</f>
        <v>15.145101562499997</v>
      </c>
      <c r="AO697" s="347">
        <f>AK697*'Laminate Schedule'!$L$12+AL697*'Laminate Schedule'!$L$13+AM697*'Laminate Schedule'!$L$14</f>
        <v>0.88</v>
      </c>
    </row>
    <row r="698" spans="1:41" s="244" customFormat="1">
      <c r="A698" s="567">
        <v>-253</v>
      </c>
      <c r="B698" s="347">
        <f>IF(ABS(A698)&lt;$C$17,$C$15,$C$16)*IF(ABS(A698)&lt;OutlineParameters!$C$46/2,1,0)</f>
        <v>6</v>
      </c>
      <c r="C698" s="347">
        <f t="shared" si="213"/>
        <v>6</v>
      </c>
      <c r="D698" s="348">
        <f t="shared" si="204"/>
        <v>6</v>
      </c>
      <c r="E698" s="349">
        <f>FlexTests!$C$16*($C$36-ABS(A698))*IF(ABS(A698)&lt;$C$36,1,0)/1000</f>
        <v>69.400000000000006</v>
      </c>
      <c r="F698" s="349">
        <f>IF(NOT(ISNA(I698)),FlexTests!$C$17*(A699-A698)*I698/1000000*($C$36+A698)/1000*IF(ABS(A698)&lt;$C$31/2-FlexTests!$C$18,0,1),0)</f>
        <v>0</v>
      </c>
      <c r="G698" s="349">
        <f>SUM(F$52:$F697)</f>
        <v>0</v>
      </c>
      <c r="H698" s="348">
        <f>CHOOSE(FlexTests!$C$15,E698,G698)</f>
        <v>69.400000000000006</v>
      </c>
      <c r="I698" s="347">
        <f>IF(ISNA(OutlineParameters!T761*2),OutlineParameters!S761*2,OutlineParameters!T761*2)</f>
        <v>378.15187742751846</v>
      </c>
      <c r="J698" s="347">
        <f>IF(ISNA(RockerConcaveParameters!O757),RockerConcaveParameters!N757,RockerConcaveParameters!O757)</f>
        <v>4.4714356978145409</v>
      </c>
      <c r="K698" s="347">
        <f t="shared" si="214"/>
        <v>17.914000239846125</v>
      </c>
      <c r="L698" s="347">
        <f t="shared" si="215"/>
        <v>90.7180336606867</v>
      </c>
      <c r="M698" s="347">
        <f t="shared" si="216"/>
        <v>0</v>
      </c>
      <c r="N698" s="347">
        <f t="shared" si="205"/>
        <v>3.8333333333333335</v>
      </c>
      <c r="O698" s="347">
        <f t="shared" si="206"/>
        <v>89.464405198635944</v>
      </c>
      <c r="P698" s="350">
        <f t="shared" si="217"/>
        <v>201.92977243250209</v>
      </c>
      <c r="Q698" s="347">
        <f>MIN(IF(H698&gt;0,P698/H698,NA()),FlexTests!$C$20)</f>
        <v>2.9096508996037764</v>
      </c>
      <c r="R698" s="347">
        <f t="shared" si="207"/>
        <v>3.4368384198124103E-4</v>
      </c>
      <c r="S698" s="347">
        <f>SUM(R698:$R$952)</f>
        <v>0.10045358675258881</v>
      </c>
      <c r="T698" s="347">
        <f t="shared" si="208"/>
        <v>1.0045358675258881E-4</v>
      </c>
      <c r="U698" s="350">
        <f>SUM(T698:$T$952)*1000</f>
        <v>13.397387320964265</v>
      </c>
      <c r="V698" s="347">
        <f>R698*IF(ABS(A698)&lt;FlexTests!$C$19,0,1)</f>
        <v>0</v>
      </c>
      <c r="W698" s="347">
        <f>SUM(V698:$V$951)</f>
        <v>0</v>
      </c>
      <c r="X698" s="347">
        <f t="shared" si="218"/>
        <v>0</v>
      </c>
      <c r="Y698" s="350">
        <f>SUM($X698:X$951)</f>
        <v>0</v>
      </c>
      <c r="Z698" s="347"/>
      <c r="AA698" s="347">
        <f t="shared" si="209"/>
        <v>4.4904785659381803</v>
      </c>
      <c r="AB698" s="347">
        <f t="shared" si="210"/>
        <v>1.5095214340618197</v>
      </c>
      <c r="AC698" s="347">
        <f t="shared" si="219"/>
        <v>13.333008801505166</v>
      </c>
      <c r="AD698" s="347">
        <f t="shared" si="211"/>
        <v>23.373509844299264</v>
      </c>
      <c r="AE698" s="347">
        <f t="shared" si="212"/>
        <v>7.8572503088773056</v>
      </c>
      <c r="AF698" s="347">
        <f>AD698/'Laminate Schedule'!$E$86/10</f>
        <v>0.15433049258760473</v>
      </c>
      <c r="AG698" s="347">
        <f>AE698/'Laminate Schedule'!$E$90/10</f>
        <v>4.2377074649445935E-2</v>
      </c>
      <c r="AH698" s="347">
        <f t="shared" si="220"/>
        <v>2268.9112645651107</v>
      </c>
      <c r="AK698" s="567">
        <f t="shared" si="201"/>
        <v>1</v>
      </c>
      <c r="AL698" s="567">
        <f t="shared" si="202"/>
        <v>1</v>
      </c>
      <c r="AM698" s="567">
        <f t="shared" si="203"/>
        <v>1</v>
      </c>
      <c r="AN698" s="347">
        <f>IF(SUM(AK698:AM698)=0,0,(AK698*'Laminate Schedule'!$D$83*'Laminate Schedule'!$C$83+AL698*'Laminate Schedule'!$D$84*'Laminate Schedule'!$C$84+AM698*'Laminate Schedule'!$D$85*'Laminate Schedule'!$C$85)/(AK698*'Laminate Schedule'!$D$83+AL698*'Laminate Schedule'!$D$84+AM698*'Laminate Schedule'!$D$85))</f>
        <v>15.145101562499997</v>
      </c>
      <c r="AO698" s="347">
        <f>AK698*'Laminate Schedule'!$L$12+AL698*'Laminate Schedule'!$L$13+AM698*'Laminate Schedule'!$L$14</f>
        <v>0.88</v>
      </c>
    </row>
    <row r="699" spans="1:41" s="244" customFormat="1">
      <c r="A699" s="567">
        <v>-252</v>
      </c>
      <c r="B699" s="347">
        <f>IF(ABS(A699)&lt;$C$17,$C$15,$C$16)*IF(ABS(A699)&lt;OutlineParameters!$C$46/2,1,0)</f>
        <v>6</v>
      </c>
      <c r="C699" s="347">
        <f t="shared" si="213"/>
        <v>6</v>
      </c>
      <c r="D699" s="348">
        <f t="shared" si="204"/>
        <v>6</v>
      </c>
      <c r="E699" s="349">
        <f>FlexTests!$C$16*($C$36-ABS(A699))*IF(ABS(A699)&lt;$C$36,1,0)/1000</f>
        <v>69.599999999999994</v>
      </c>
      <c r="F699" s="349">
        <f>IF(NOT(ISNA(I699)),FlexTests!$C$17*(A700-A699)*I699/1000000*($C$36+A699)/1000*IF(ABS(A699)&lt;$C$31/2-FlexTests!$C$18,0,1),0)</f>
        <v>0</v>
      </c>
      <c r="G699" s="349">
        <f>SUM(F$52:$F698)</f>
        <v>0</v>
      </c>
      <c r="H699" s="348">
        <f>CHOOSE(FlexTests!$C$15,E699,G699)</f>
        <v>69.599999999999994</v>
      </c>
      <c r="I699" s="347">
        <f>IF(ISNA(OutlineParameters!T762*2),OutlineParameters!S762*2,OutlineParameters!T762*2)</f>
        <v>378.32551419231197</v>
      </c>
      <c r="J699" s="347">
        <f>IF(ISNA(RockerConcaveParameters!O758),RockerConcaveParameters!N758,RockerConcaveParameters!O758)</f>
        <v>4.4826686726727951</v>
      </c>
      <c r="K699" s="347">
        <f t="shared" si="214"/>
        <v>18.012386055803468</v>
      </c>
      <c r="L699" s="347">
        <f t="shared" si="215"/>
        <v>90.759688844261163</v>
      </c>
      <c r="M699" s="347">
        <f t="shared" si="216"/>
        <v>0</v>
      </c>
      <c r="N699" s="347">
        <f t="shared" si="205"/>
        <v>3.8333333333333335</v>
      </c>
      <c r="O699" s="347">
        <f t="shared" si="206"/>
        <v>89.671728115708589</v>
      </c>
      <c r="P699" s="350">
        <f t="shared" si="217"/>
        <v>202.27713634910657</v>
      </c>
      <c r="Q699" s="347">
        <f>MIN(IF(H699&gt;0,P699/H699,NA()),FlexTests!$C$20)</f>
        <v>2.9062806946710715</v>
      </c>
      <c r="R699" s="347">
        <f t="shared" si="207"/>
        <v>3.4408238744233836E-4</v>
      </c>
      <c r="S699" s="347">
        <f>SUM(R699:$R$952)</f>
        <v>0.10010990291060756</v>
      </c>
      <c r="T699" s="347">
        <f t="shared" si="208"/>
        <v>1.0010990291060757E-4</v>
      </c>
      <c r="U699" s="350">
        <f>SUM(T699:$T$952)*1000</f>
        <v>13.296933734211677</v>
      </c>
      <c r="V699" s="347">
        <f>R699*IF(ABS(A699)&lt;FlexTests!$C$19,0,1)</f>
        <v>0</v>
      </c>
      <c r="W699" s="347">
        <f>SUM(V699:$V$951)</f>
        <v>0</v>
      </c>
      <c r="X699" s="347">
        <f t="shared" si="218"/>
        <v>0</v>
      </c>
      <c r="Y699" s="350">
        <f>SUM($X699:X$951)</f>
        <v>0</v>
      </c>
      <c r="Z699" s="347"/>
      <c r="AA699" s="347">
        <f t="shared" si="209"/>
        <v>4.4942228908909314</v>
      </c>
      <c r="AB699" s="347">
        <f t="shared" si="210"/>
        <v>1.5057771091090684</v>
      </c>
      <c r="AC699" s="347">
        <f t="shared" si="219"/>
        <v>13.355944528622675</v>
      </c>
      <c r="AD699" s="347">
        <f t="shared" si="211"/>
        <v>23.42012671104332</v>
      </c>
      <c r="AE699" s="347">
        <f t="shared" si="212"/>
        <v>7.8468495110468099</v>
      </c>
      <c r="AF699" s="347">
        <f>AD699/'Laminate Schedule'!$E$86/10</f>
        <v>0.15463829419957595</v>
      </c>
      <c r="AG699" s="347">
        <f>AE699/'Laminate Schedule'!$E$90/10</f>
        <v>4.2320979276541909E-2</v>
      </c>
      <c r="AH699" s="347">
        <f t="shared" si="220"/>
        <v>2269.9530851538721</v>
      </c>
      <c r="AK699" s="567">
        <f t="shared" si="201"/>
        <v>1</v>
      </c>
      <c r="AL699" s="567">
        <f t="shared" si="202"/>
        <v>1</v>
      </c>
      <c r="AM699" s="567">
        <f t="shared" si="203"/>
        <v>1</v>
      </c>
      <c r="AN699" s="347">
        <f>IF(SUM(AK699:AM699)=0,0,(AK699*'Laminate Schedule'!$D$83*'Laminate Schedule'!$C$83+AL699*'Laminate Schedule'!$D$84*'Laminate Schedule'!$C$84+AM699*'Laminate Schedule'!$D$85*'Laminate Schedule'!$C$85)/(AK699*'Laminate Schedule'!$D$83+AL699*'Laminate Schedule'!$D$84+AM699*'Laminate Schedule'!$D$85))</f>
        <v>15.145101562499997</v>
      </c>
      <c r="AO699" s="347">
        <f>AK699*'Laminate Schedule'!$L$12+AL699*'Laminate Schedule'!$L$13+AM699*'Laminate Schedule'!$L$14</f>
        <v>0.88</v>
      </c>
    </row>
    <row r="700" spans="1:41" s="244" customFormat="1">
      <c r="A700" s="567">
        <v>-251</v>
      </c>
      <c r="B700" s="347">
        <f>IF(ABS(A700)&lt;$C$17,$C$15,$C$16)*IF(ABS(A700)&lt;OutlineParameters!$C$46/2,1,0)</f>
        <v>6</v>
      </c>
      <c r="C700" s="347">
        <f t="shared" si="213"/>
        <v>6</v>
      </c>
      <c r="D700" s="348">
        <f t="shared" si="204"/>
        <v>6</v>
      </c>
      <c r="E700" s="349">
        <f>FlexTests!$C$16*($C$36-ABS(A700))*IF(ABS(A700)&lt;$C$36,1,0)/1000</f>
        <v>69.8</v>
      </c>
      <c r="F700" s="349">
        <f>IF(NOT(ISNA(I700)),FlexTests!$C$17*(A701-A700)*I700/1000000*($C$36+A700)/1000*IF(ABS(A700)&lt;$C$31/2-FlexTests!$C$18,0,1),0)</f>
        <v>0</v>
      </c>
      <c r="G700" s="349">
        <f>SUM(F$52:$F699)</f>
        <v>0</v>
      </c>
      <c r="H700" s="348">
        <f>CHOOSE(FlexTests!$C$15,E700,G700)</f>
        <v>69.8</v>
      </c>
      <c r="I700" s="347">
        <f>IF(ISNA(OutlineParameters!T763*2),OutlineParameters!S763*2,OutlineParameters!T763*2)</f>
        <v>378.49834624973681</v>
      </c>
      <c r="J700" s="347">
        <f>IF(ISNA(RockerConcaveParameters!O759),RockerConcaveParameters!N759,RockerConcaveParameters!O759)</f>
        <v>4.4938680289386275</v>
      </c>
      <c r="K700" s="347">
        <f t="shared" si="214"/>
        <v>18.110771469534281</v>
      </c>
      <c r="L700" s="347">
        <f t="shared" si="215"/>
        <v>90.801150979818374</v>
      </c>
      <c r="M700" s="347">
        <f t="shared" si="216"/>
        <v>0</v>
      </c>
      <c r="N700" s="347">
        <f t="shared" si="205"/>
        <v>3.8333333333333335</v>
      </c>
      <c r="O700" s="347">
        <f t="shared" si="206"/>
        <v>89.878931881013912</v>
      </c>
      <c r="P700" s="350">
        <f t="shared" si="217"/>
        <v>202.6241876636999</v>
      </c>
      <c r="Q700" s="347">
        <f>MIN(IF(H700&gt;0,P700/H700,NA()),FlexTests!$C$20)</f>
        <v>2.902925324694841</v>
      </c>
      <c r="R700" s="347">
        <f t="shared" si="207"/>
        <v>3.4448009788371706E-4</v>
      </c>
      <c r="S700" s="347">
        <f>SUM(R700:$R$952)</f>
        <v>9.9765820523165225E-2</v>
      </c>
      <c r="T700" s="347">
        <f t="shared" si="208"/>
        <v>9.9765820523165218E-5</v>
      </c>
      <c r="U700" s="350">
        <f>SUM(T700:$T$952)*1000</f>
        <v>13.196823831301069</v>
      </c>
      <c r="V700" s="347">
        <f>R700*IF(ABS(A700)&lt;FlexTests!$C$19,0,1)</f>
        <v>0</v>
      </c>
      <c r="W700" s="347">
        <f>SUM(V700:$V$951)</f>
        <v>0</v>
      </c>
      <c r="X700" s="347">
        <f t="shared" si="218"/>
        <v>0</v>
      </c>
      <c r="Y700" s="350">
        <f>SUM($X700:X$951)</f>
        <v>0</v>
      </c>
      <c r="Z700" s="347"/>
      <c r="AA700" s="347">
        <f t="shared" si="209"/>
        <v>4.4979560096462095</v>
      </c>
      <c r="AB700" s="347">
        <f t="shared" si="210"/>
        <v>1.502043990353791</v>
      </c>
      <c r="AC700" s="347">
        <f t="shared" si="219"/>
        <v>13.378859615270404</v>
      </c>
      <c r="AD700" s="347">
        <f t="shared" si="211"/>
        <v>23.466673431191385</v>
      </c>
      <c r="AE700" s="347">
        <f t="shared" si="212"/>
        <v>7.8364429810616256</v>
      </c>
      <c r="AF700" s="347">
        <f>AD700/'Laminate Schedule'!$E$86/10</f>
        <v>0.15494563264795796</v>
      </c>
      <c r="AG700" s="347">
        <f>AE700/'Laminate Schedule'!$E$90/10</f>
        <v>4.2264852987994685E-2</v>
      </c>
      <c r="AH700" s="347">
        <f t="shared" si="220"/>
        <v>2270.9900774984208</v>
      </c>
      <c r="AK700" s="567">
        <f t="shared" si="201"/>
        <v>1</v>
      </c>
      <c r="AL700" s="567">
        <f t="shared" si="202"/>
        <v>1</v>
      </c>
      <c r="AM700" s="567">
        <f t="shared" si="203"/>
        <v>1</v>
      </c>
      <c r="AN700" s="347">
        <f>IF(SUM(AK700:AM700)=0,0,(AK700*'Laminate Schedule'!$D$83*'Laminate Schedule'!$C$83+AL700*'Laminate Schedule'!$D$84*'Laminate Schedule'!$C$84+AM700*'Laminate Schedule'!$D$85*'Laminate Schedule'!$C$85)/(AK700*'Laminate Schedule'!$D$83+AL700*'Laminate Schedule'!$D$84+AM700*'Laminate Schedule'!$D$85))</f>
        <v>15.145101562499997</v>
      </c>
      <c r="AO700" s="347">
        <f>AK700*'Laminate Schedule'!$L$12+AL700*'Laminate Schedule'!$L$13+AM700*'Laminate Schedule'!$L$14</f>
        <v>0.88</v>
      </c>
    </row>
    <row r="701" spans="1:41" s="244" customFormat="1">
      <c r="A701" s="567">
        <v>-250</v>
      </c>
      <c r="B701" s="347">
        <f>IF(ABS(A701)&lt;$C$17,$C$15,$C$16)*IF(ABS(A701)&lt;OutlineParameters!$C$46/2,1,0)</f>
        <v>6</v>
      </c>
      <c r="C701" s="347">
        <f t="shared" si="213"/>
        <v>6</v>
      </c>
      <c r="D701" s="348">
        <f t="shared" si="204"/>
        <v>6</v>
      </c>
      <c r="E701" s="349">
        <f>FlexTests!$C$16*($C$36-ABS(A701))*IF(ABS(A701)&lt;$C$36,1,0)/1000</f>
        <v>70</v>
      </c>
      <c r="F701" s="349">
        <f>IF(NOT(ISNA(I701)),FlexTests!$C$17*(A702-A701)*I701/1000000*($C$36+A701)/1000*IF(ABS(A701)&lt;$C$31/2-FlexTests!$C$18,0,1),0)</f>
        <v>0</v>
      </c>
      <c r="G701" s="349">
        <f>SUM(F$52:$F700)</f>
        <v>0</v>
      </c>
      <c r="H701" s="348">
        <f>CHOOSE(FlexTests!$C$15,E701,G701)</f>
        <v>70</v>
      </c>
      <c r="I701" s="347">
        <f>IF(ISNA(OutlineParameters!T764*2),OutlineParameters!S764*2,OutlineParameters!T764*2)</f>
        <v>378.67037993607721</v>
      </c>
      <c r="J701" s="347">
        <f>IF(ISNA(RockerConcaveParameters!O760),RockerConcaveParameters!N760,RockerConcaveParameters!O760)</f>
        <v>4.505033734755246</v>
      </c>
      <c r="K701" s="347">
        <f t="shared" si="214"/>
        <v>18.209153865164051</v>
      </c>
      <c r="L701" s="347">
        <f t="shared" si="215"/>
        <v>90.842421587422834</v>
      </c>
      <c r="M701" s="347">
        <f t="shared" si="216"/>
        <v>0</v>
      </c>
      <c r="N701" s="347">
        <f t="shared" si="205"/>
        <v>3.8333333333333335</v>
      </c>
      <c r="O701" s="347">
        <f t="shared" si="206"/>
        <v>90.086012566049817</v>
      </c>
      <c r="P701" s="350">
        <f t="shared" si="217"/>
        <v>202.97092135197005</v>
      </c>
      <c r="Q701" s="347">
        <f>MIN(IF(H701&gt;0,P701/H701,NA()),FlexTests!$C$20)</f>
        <v>2.8995845907424291</v>
      </c>
      <c r="R701" s="347">
        <f t="shared" si="207"/>
        <v>3.4487698796328381E-4</v>
      </c>
      <c r="S701" s="347">
        <f>SUM(R701:$R$952)</f>
        <v>9.9421340425281501E-2</v>
      </c>
      <c r="T701" s="347">
        <f t="shared" si="208"/>
        <v>9.9421340425281506E-5</v>
      </c>
      <c r="U701" s="350">
        <f>SUM(T701:$T$952)*1000</f>
        <v>13.097058010777905</v>
      </c>
      <c r="V701" s="347">
        <f>R701*IF(ABS(A701)&lt;FlexTests!$C$19,0,1)</f>
        <v>0</v>
      </c>
      <c r="W701" s="347">
        <f>SUM(V701:$V$951)</f>
        <v>0</v>
      </c>
      <c r="X701" s="347">
        <f t="shared" si="218"/>
        <v>0</v>
      </c>
      <c r="Y701" s="350">
        <f>SUM($X701:X$951)</f>
        <v>0</v>
      </c>
      <c r="Z701" s="347"/>
      <c r="AA701" s="347">
        <f t="shared" si="209"/>
        <v>4.501677911585082</v>
      </c>
      <c r="AB701" s="347">
        <f t="shared" si="210"/>
        <v>1.498322088414918</v>
      </c>
      <c r="AC701" s="347">
        <f t="shared" si="219"/>
        <v>13.401753729703328</v>
      </c>
      <c r="AD701" s="347">
        <f t="shared" si="211"/>
        <v>23.513150604501625</v>
      </c>
      <c r="AE701" s="347">
        <f t="shared" si="212"/>
        <v>7.8260314511365081</v>
      </c>
      <c r="AF701" s="347">
        <f>AD701/'Laminate Schedule'!$E$86/10</f>
        <v>0.1552525118928309</v>
      </c>
      <c r="AG701" s="347">
        <f>AE701/'Laminate Schedule'!$E$90/10</f>
        <v>4.220869973291088E-2</v>
      </c>
      <c r="AH701" s="347">
        <f t="shared" si="220"/>
        <v>2272.0222796164635</v>
      </c>
      <c r="AK701" s="567">
        <f t="shared" ref="AK701:AK751" si="221">IF(A701&gt;=$C$43,1,0)</f>
        <v>1</v>
      </c>
      <c r="AL701" s="567">
        <f t="shared" ref="AL701:AL751" si="222">IF(A701&gt;=$C$44,1,0)</f>
        <v>1</v>
      </c>
      <c r="AM701" s="567">
        <f t="shared" ref="AM701:AM751" si="223">IF(A701&gt;=$C$45,1,0)</f>
        <v>1</v>
      </c>
      <c r="AN701" s="347">
        <f>IF(SUM(AK701:AM701)=0,0,(AK701*'Laminate Schedule'!$D$83*'Laminate Schedule'!$C$83+AL701*'Laminate Schedule'!$D$84*'Laminate Schedule'!$C$84+AM701*'Laminate Schedule'!$D$85*'Laminate Schedule'!$C$85)/(AK701*'Laminate Schedule'!$D$83+AL701*'Laminate Schedule'!$D$84+AM701*'Laminate Schedule'!$D$85))</f>
        <v>15.145101562499997</v>
      </c>
      <c r="AO701" s="347">
        <f>AK701*'Laminate Schedule'!$L$12+AL701*'Laminate Schedule'!$L$13+AM701*'Laminate Schedule'!$L$14</f>
        <v>0.88</v>
      </c>
    </row>
    <row r="702" spans="1:41" s="244" customFormat="1">
      <c r="A702" s="567">
        <v>-249</v>
      </c>
      <c r="B702" s="347">
        <f>IF(ABS(A702)&lt;$C$17,$C$15,$C$16)*IF(ABS(A702)&lt;OutlineParameters!$C$46/2,1,0)</f>
        <v>6</v>
      </c>
      <c r="C702" s="347">
        <f t="shared" si="213"/>
        <v>6</v>
      </c>
      <c r="D702" s="348">
        <f t="shared" si="204"/>
        <v>6</v>
      </c>
      <c r="E702" s="349">
        <f>FlexTests!$C$16*($C$36-ABS(A702))*IF(ABS(A702)&lt;$C$36,1,0)/1000</f>
        <v>70.2</v>
      </c>
      <c r="F702" s="349">
        <f>IF(NOT(ISNA(I702)),FlexTests!$C$17*(A703-A702)*I702/1000000*($C$36+A702)/1000*IF(ABS(A702)&lt;$C$31/2-FlexTests!$C$18,0,1),0)</f>
        <v>0</v>
      </c>
      <c r="G702" s="349">
        <f>SUM(F$52:$F701)</f>
        <v>0</v>
      </c>
      <c r="H702" s="348">
        <f>CHOOSE(FlexTests!$C$15,E702,G702)</f>
        <v>70.2</v>
      </c>
      <c r="I702" s="347">
        <f>IF(ISNA(OutlineParameters!T765*2),OutlineParameters!S765*2,OutlineParameters!T765*2)</f>
        <v>378.841621587617</v>
      </c>
      <c r="J702" s="347">
        <f>IF(ISNA(RockerConcaveParameters!O761),RockerConcaveParameters!N761,RockerConcaveParameters!O761)</f>
        <v>4.5161657599740339</v>
      </c>
      <c r="K702" s="347">
        <f t="shared" si="214"/>
        <v>18.307530646676415</v>
      </c>
      <c r="L702" s="347">
        <f t="shared" si="215"/>
        <v>90.883502187138959</v>
      </c>
      <c r="M702" s="347">
        <f t="shared" si="216"/>
        <v>0</v>
      </c>
      <c r="N702" s="347">
        <f t="shared" si="205"/>
        <v>3.8333333333333335</v>
      </c>
      <c r="O702" s="347">
        <f t="shared" si="206"/>
        <v>90.292966279065979</v>
      </c>
      <c r="P702" s="350">
        <f t="shared" si="217"/>
        <v>203.31733244621466</v>
      </c>
      <c r="Q702" s="347">
        <f>MIN(IF(H702&gt;0,P702/H702,NA()),FlexTests!$C$20)</f>
        <v>2.8962582969546249</v>
      </c>
      <c r="R702" s="347">
        <f t="shared" si="207"/>
        <v>3.4527307217435894E-4</v>
      </c>
      <c r="S702" s="347">
        <f>SUM(R702:$R$952)</f>
        <v>9.9076463437318199E-2</v>
      </c>
      <c r="T702" s="347">
        <f t="shared" si="208"/>
        <v>9.9076463437318196E-5</v>
      </c>
      <c r="U702" s="350">
        <f>SUM(T702:$T$952)*1000</f>
        <v>12.997636670352623</v>
      </c>
      <c r="V702" s="347">
        <f>R702*IF(ABS(A702)&lt;FlexTests!$C$19,0,1)</f>
        <v>0</v>
      </c>
      <c r="W702" s="347">
        <f>SUM(V702:$V$951)</f>
        <v>0</v>
      </c>
      <c r="X702" s="347">
        <f t="shared" si="218"/>
        <v>0</v>
      </c>
      <c r="Y702" s="350">
        <f>SUM($X702:X$951)</f>
        <v>0</v>
      </c>
      <c r="Z702" s="347"/>
      <c r="AA702" s="347">
        <f t="shared" si="209"/>
        <v>4.505388586658011</v>
      </c>
      <c r="AB702" s="347">
        <f t="shared" si="210"/>
        <v>1.4946114133419888</v>
      </c>
      <c r="AC702" s="347">
        <f t="shared" si="219"/>
        <v>13.42462654391425</v>
      </c>
      <c r="AD702" s="347">
        <f t="shared" si="211"/>
        <v>23.559558826369731</v>
      </c>
      <c r="AE702" s="347">
        <f t="shared" si="212"/>
        <v>7.8156156428926131</v>
      </c>
      <c r="AF702" s="347">
        <f>AD702/'Laminate Schedule'!$E$86/10</f>
        <v>0.15555893586547043</v>
      </c>
      <c r="AG702" s="347">
        <f>AE702/'Laminate Schedule'!$E$90/10</f>
        <v>4.2152523403261928E-2</v>
      </c>
      <c r="AH702" s="347">
        <f t="shared" si="220"/>
        <v>2273.0497295257019</v>
      </c>
      <c r="AK702" s="567">
        <f t="shared" si="221"/>
        <v>1</v>
      </c>
      <c r="AL702" s="567">
        <f t="shared" si="222"/>
        <v>1</v>
      </c>
      <c r="AM702" s="567">
        <f t="shared" si="223"/>
        <v>1</v>
      </c>
      <c r="AN702" s="347">
        <f>IF(SUM(AK702:AM702)=0,0,(AK702*'Laminate Schedule'!$D$83*'Laminate Schedule'!$C$83+AL702*'Laminate Schedule'!$D$84*'Laminate Schedule'!$C$84+AM702*'Laminate Schedule'!$D$85*'Laminate Schedule'!$C$85)/(AK702*'Laminate Schedule'!$D$83+AL702*'Laminate Schedule'!$D$84+AM702*'Laminate Schedule'!$D$85))</f>
        <v>15.145101562499997</v>
      </c>
      <c r="AO702" s="347">
        <f>AK702*'Laminate Schedule'!$L$12+AL702*'Laminate Schedule'!$L$13+AM702*'Laminate Schedule'!$L$14</f>
        <v>0.88</v>
      </c>
    </row>
    <row r="703" spans="1:41" s="244" customFormat="1">
      <c r="A703" s="567">
        <v>-248</v>
      </c>
      <c r="B703" s="347">
        <f>IF(ABS(A703)&lt;$C$17,$C$15,$C$16)*IF(ABS(A703)&lt;OutlineParameters!$C$46/2,1,0)</f>
        <v>6</v>
      </c>
      <c r="C703" s="347">
        <f t="shared" si="213"/>
        <v>6</v>
      </c>
      <c r="D703" s="348">
        <f t="shared" si="204"/>
        <v>6</v>
      </c>
      <c r="E703" s="349">
        <f>FlexTests!$C$16*($C$36-ABS(A703))*IF(ABS(A703)&lt;$C$36,1,0)/1000</f>
        <v>70.400000000000006</v>
      </c>
      <c r="F703" s="349">
        <f>IF(NOT(ISNA(I703)),FlexTests!$C$17*(A704-A703)*I703/1000000*($C$36+A703)/1000*IF(ABS(A703)&lt;$C$31/2-FlexTests!$C$18,0,1),0)</f>
        <v>0</v>
      </c>
      <c r="G703" s="349">
        <f>SUM(F$52:$F702)</f>
        <v>0</v>
      </c>
      <c r="H703" s="348">
        <f>CHOOSE(FlexTests!$C$15,E703,G703)</f>
        <v>70.400000000000006</v>
      </c>
      <c r="I703" s="347">
        <f>IF(ISNA(OutlineParameters!T766*2),OutlineParameters!S766*2,OutlineParameters!T766*2)</f>
        <v>379.01207754064006</v>
      </c>
      <c r="J703" s="347">
        <f>IF(ISNA(RockerConcaveParameters!O762),RockerConcaveParameters!N762,RockerConcaveParameters!O762)</f>
        <v>4.5272640761475307</v>
      </c>
      <c r="K703" s="347">
        <f t="shared" si="214"/>
        <v>18.405899238124668</v>
      </c>
      <c r="L703" s="347">
        <f t="shared" si="215"/>
        <v>90.92439429903115</v>
      </c>
      <c r="M703" s="347">
        <f t="shared" si="216"/>
        <v>0</v>
      </c>
      <c r="N703" s="347">
        <f t="shared" si="205"/>
        <v>3.8333333333333335</v>
      </c>
      <c r="O703" s="347">
        <f t="shared" si="206"/>
        <v>90.499789165452157</v>
      </c>
      <c r="P703" s="350">
        <f t="shared" si="217"/>
        <v>203.66341603594131</v>
      </c>
      <c r="Q703" s="347">
        <f>MIN(IF(H703&gt;0,P703/H703,NA()),FlexTests!$C$20)</f>
        <v>2.8929462505105299</v>
      </c>
      <c r="R703" s="347">
        <f t="shared" si="207"/>
        <v>3.4566836484553625E-4</v>
      </c>
      <c r="S703" s="347">
        <f>SUM(R703:$R$952)</f>
        <v>9.8731190365143842E-2</v>
      </c>
      <c r="T703" s="347">
        <f t="shared" si="208"/>
        <v>9.8731190365143842E-5</v>
      </c>
      <c r="U703" s="350">
        <f>SUM(T703:$T$952)*1000</f>
        <v>12.898560206915302</v>
      </c>
      <c r="V703" s="347">
        <f>R703*IF(ABS(A703)&lt;FlexTests!$C$19,0,1)</f>
        <v>0</v>
      </c>
      <c r="W703" s="347">
        <f>SUM(V703:$V$951)</f>
        <v>0</v>
      </c>
      <c r="X703" s="347">
        <f t="shared" si="218"/>
        <v>0</v>
      </c>
      <c r="Y703" s="350">
        <f>SUM($X703:X$951)</f>
        <v>0</v>
      </c>
      <c r="Z703" s="347"/>
      <c r="AA703" s="347">
        <f t="shared" si="209"/>
        <v>4.5090880253825105</v>
      </c>
      <c r="AB703" s="347">
        <f t="shared" si="210"/>
        <v>1.4909119746174899</v>
      </c>
      <c r="AC703" s="347">
        <f t="shared" si="219"/>
        <v>13.447477733673425</v>
      </c>
      <c r="AD703" s="347">
        <f t="shared" si="211"/>
        <v>23.605898687754458</v>
      </c>
      <c r="AE703" s="347">
        <f t="shared" si="212"/>
        <v>7.8051962674192508</v>
      </c>
      <c r="AF703" s="347">
        <f>AD703/'Laminate Schedule'!$E$86/10</f>
        <v>0.15586490846785606</v>
      </c>
      <c r="AG703" s="347">
        <f>AE703/'Laminate Schedule'!$E$90/10</f>
        <v>4.2096327834217059E-2</v>
      </c>
      <c r="AH703" s="347">
        <f t="shared" si="220"/>
        <v>2274.0724652438403</v>
      </c>
      <c r="AK703" s="567">
        <f t="shared" si="221"/>
        <v>1</v>
      </c>
      <c r="AL703" s="567">
        <f t="shared" si="222"/>
        <v>1</v>
      </c>
      <c r="AM703" s="567">
        <f t="shared" si="223"/>
        <v>1</v>
      </c>
      <c r="AN703" s="347">
        <f>IF(SUM(AK703:AM703)=0,0,(AK703*'Laminate Schedule'!$D$83*'Laminate Schedule'!$C$83+AL703*'Laminate Schedule'!$D$84*'Laminate Schedule'!$C$84+AM703*'Laminate Schedule'!$D$85*'Laminate Schedule'!$C$85)/(AK703*'Laminate Schedule'!$D$83+AL703*'Laminate Schedule'!$D$84+AM703*'Laminate Schedule'!$D$85))</f>
        <v>15.145101562499997</v>
      </c>
      <c r="AO703" s="347">
        <f>AK703*'Laminate Schedule'!$L$12+AL703*'Laminate Schedule'!$L$13+AM703*'Laminate Schedule'!$L$14</f>
        <v>0.88</v>
      </c>
    </row>
    <row r="704" spans="1:41" s="244" customFormat="1">
      <c r="A704" s="567">
        <v>-247</v>
      </c>
      <c r="B704" s="347">
        <f>IF(ABS(A704)&lt;$C$17,$C$15,$C$16)*IF(ABS(A704)&lt;OutlineParameters!$C$46/2,1,0)</f>
        <v>6</v>
      </c>
      <c r="C704" s="347">
        <f t="shared" si="213"/>
        <v>6</v>
      </c>
      <c r="D704" s="348">
        <f t="shared" si="204"/>
        <v>6</v>
      </c>
      <c r="E704" s="349">
        <f>FlexTests!$C$16*($C$36-ABS(A704))*IF(ABS(A704)&lt;$C$36,1,0)/1000</f>
        <v>70.599999999999994</v>
      </c>
      <c r="F704" s="349">
        <f>IF(NOT(ISNA(I704)),FlexTests!$C$17*(A705-A704)*I704/1000000*($C$36+A704)/1000*IF(ABS(A704)&lt;$C$31/2-FlexTests!$C$18,0,1),0)</f>
        <v>0</v>
      </c>
      <c r="G704" s="349">
        <f>SUM(F$52:$F703)</f>
        <v>0</v>
      </c>
      <c r="H704" s="348">
        <f>CHOOSE(FlexTests!$C$15,E704,G704)</f>
        <v>70.599999999999994</v>
      </c>
      <c r="I704" s="347">
        <f>IF(ISNA(OutlineParameters!T767*2),OutlineParameters!S767*2,OutlineParameters!T767*2)</f>
        <v>379.18175413143047</v>
      </c>
      <c r="J704" s="347">
        <f>IF(ISNA(RockerConcaveParameters!O763),RockerConcaveParameters!N763,RockerConcaveParameters!O763)</f>
        <v>4.5383286565200596</v>
      </c>
      <c r="K704" s="347">
        <f t="shared" si="214"/>
        <v>18.50425708382075</v>
      </c>
      <c r="L704" s="347">
        <f t="shared" si="215"/>
        <v>90.965099443163894</v>
      </c>
      <c r="M704" s="347">
        <f t="shared" si="216"/>
        <v>0</v>
      </c>
      <c r="N704" s="347">
        <f t="shared" si="205"/>
        <v>3.8333333333333335</v>
      </c>
      <c r="O704" s="347">
        <f t="shared" si="206"/>
        <v>90.706477408084908</v>
      </c>
      <c r="P704" s="350">
        <f t="shared" si="217"/>
        <v>204.00916726840288</v>
      </c>
      <c r="Q704" s="347">
        <f>MIN(IF(H704&gt;0,P704/H704,NA()),FlexTests!$C$20)</f>
        <v>2.8896482615921091</v>
      </c>
      <c r="R704" s="347">
        <f t="shared" si="207"/>
        <v>3.4606288014065427E-4</v>
      </c>
      <c r="S704" s="347">
        <f>SUM(R704:$R$952)</f>
        <v>9.8385522000298306E-2</v>
      </c>
      <c r="T704" s="347">
        <f t="shared" si="208"/>
        <v>9.8385522000298307E-5</v>
      </c>
      <c r="U704" s="350">
        <f>SUM(T704:$T$952)*1000</f>
        <v>12.799829016550159</v>
      </c>
      <c r="V704" s="347">
        <f>R704*IF(ABS(A704)&lt;FlexTests!$C$19,0,1)</f>
        <v>0</v>
      </c>
      <c r="W704" s="347">
        <f>SUM(V704:$V$951)</f>
        <v>0</v>
      </c>
      <c r="X704" s="347">
        <f t="shared" si="218"/>
        <v>0</v>
      </c>
      <c r="Y704" s="350">
        <f>SUM($X704:X$951)</f>
        <v>0</v>
      </c>
      <c r="Z704" s="347"/>
      <c r="AA704" s="347">
        <f t="shared" si="209"/>
        <v>4.5127762188400196</v>
      </c>
      <c r="AB704" s="347">
        <f t="shared" si="210"/>
        <v>1.4872237811599802</v>
      </c>
      <c r="AC704" s="347">
        <f t="shared" si="219"/>
        <v>13.47030697856391</v>
      </c>
      <c r="AD704" s="347">
        <f t="shared" si="211"/>
        <v>23.652170775106718</v>
      </c>
      <c r="AE704" s="347">
        <f t="shared" si="212"/>
        <v>7.7947740253421163</v>
      </c>
      <c r="AF704" s="347">
        <f>AD704/'Laminate Schedule'!$E$86/10</f>
        <v>0.15617043357220289</v>
      </c>
      <c r="AG704" s="347">
        <f>AE704/'Laminate Schedule'!$E$90/10</f>
        <v>4.2040116804511377E-2</v>
      </c>
      <c r="AH704" s="347">
        <f t="shared" si="220"/>
        <v>2275.090524788583</v>
      </c>
      <c r="AK704" s="567">
        <f t="shared" si="221"/>
        <v>1</v>
      </c>
      <c r="AL704" s="567">
        <f t="shared" si="222"/>
        <v>1</v>
      </c>
      <c r="AM704" s="567">
        <f t="shared" si="223"/>
        <v>1</v>
      </c>
      <c r="AN704" s="347">
        <f>IF(SUM(AK704:AM704)=0,0,(AK704*'Laminate Schedule'!$D$83*'Laminate Schedule'!$C$83+AL704*'Laminate Schedule'!$D$84*'Laminate Schedule'!$C$84+AM704*'Laminate Schedule'!$D$85*'Laminate Schedule'!$C$85)/(AK704*'Laminate Schedule'!$D$83+AL704*'Laminate Schedule'!$D$84+AM704*'Laminate Schedule'!$D$85))</f>
        <v>15.145101562499997</v>
      </c>
      <c r="AO704" s="347">
        <f>AK704*'Laminate Schedule'!$L$12+AL704*'Laminate Schedule'!$L$13+AM704*'Laminate Schedule'!$L$14</f>
        <v>0.88</v>
      </c>
    </row>
    <row r="705" spans="1:41" s="244" customFormat="1">
      <c r="A705" s="567">
        <v>-246</v>
      </c>
      <c r="B705" s="347">
        <f>IF(ABS(A705)&lt;$C$17,$C$15,$C$16)*IF(ABS(A705)&lt;OutlineParameters!$C$46/2,1,0)</f>
        <v>6</v>
      </c>
      <c r="C705" s="347">
        <f t="shared" si="213"/>
        <v>6</v>
      </c>
      <c r="D705" s="348">
        <f t="shared" si="204"/>
        <v>6</v>
      </c>
      <c r="E705" s="349">
        <f>FlexTests!$C$16*($C$36-ABS(A705))*IF(ABS(A705)&lt;$C$36,1,0)/1000</f>
        <v>70.8</v>
      </c>
      <c r="F705" s="349">
        <f>IF(NOT(ISNA(I705)),FlexTests!$C$17*(A706-A705)*I705/1000000*($C$36+A705)/1000*IF(ABS(A705)&lt;$C$31/2-FlexTests!$C$18,0,1),0)</f>
        <v>0</v>
      </c>
      <c r="G705" s="349">
        <f>SUM(F$52:$F704)</f>
        <v>0</v>
      </c>
      <c r="H705" s="348">
        <f>CHOOSE(FlexTests!$C$15,E705,G705)</f>
        <v>70.8</v>
      </c>
      <c r="I705" s="347">
        <f>IF(ISNA(OutlineParameters!T768*2),OutlineParameters!S768*2,OutlineParameters!T768*2)</f>
        <v>379.35067327718235</v>
      </c>
      <c r="J705" s="347">
        <f>IF(ISNA(RockerConcaveParameters!O764),RockerConcaveParameters!N764,RockerConcaveParameters!O764)</f>
        <v>4.5493598179507044</v>
      </c>
      <c r="K705" s="347">
        <f t="shared" si="214"/>
        <v>18.602605208941046</v>
      </c>
      <c r="L705" s="347">
        <f t="shared" si="215"/>
        <v>91.005622877437176</v>
      </c>
      <c r="M705" s="347">
        <f t="shared" si="216"/>
        <v>0</v>
      </c>
      <c r="N705" s="347">
        <f t="shared" si="205"/>
        <v>3.8333333333333335</v>
      </c>
      <c r="O705" s="347">
        <f t="shared" si="206"/>
        <v>90.913036042080009</v>
      </c>
      <c r="P705" s="350">
        <f t="shared" si="217"/>
        <v>204.35459746179157</v>
      </c>
      <c r="Q705" s="347">
        <f>MIN(IF(H705&gt;0,P705/H705,NA()),FlexTests!$C$20)</f>
        <v>2.8863643709292597</v>
      </c>
      <c r="R705" s="347">
        <f t="shared" si="207"/>
        <v>3.4645660474185103E-4</v>
      </c>
      <c r="S705" s="347">
        <f>SUM(R705:$R$952)</f>
        <v>9.8039459120157657E-2</v>
      </c>
      <c r="T705" s="347">
        <f t="shared" si="208"/>
        <v>9.8039459120157651E-5</v>
      </c>
      <c r="U705" s="350">
        <f>SUM(T705:$T$952)*1000</f>
        <v>12.701443494549862</v>
      </c>
      <c r="V705" s="347">
        <f>R705*IF(ABS(A705)&lt;FlexTests!$C$19,0,1)</f>
        <v>0</v>
      </c>
      <c r="W705" s="347">
        <f>SUM(V705:$V$951)</f>
        <v>0</v>
      </c>
      <c r="X705" s="347">
        <f t="shared" si="218"/>
        <v>0</v>
      </c>
      <c r="Y705" s="350">
        <f>SUM($X705:X$951)</f>
        <v>0</v>
      </c>
      <c r="Z705" s="347"/>
      <c r="AA705" s="347">
        <f t="shared" si="209"/>
        <v>4.5164532726502351</v>
      </c>
      <c r="AB705" s="347">
        <f t="shared" si="210"/>
        <v>1.4835467273497653</v>
      </c>
      <c r="AC705" s="347">
        <f t="shared" si="219"/>
        <v>13.493115025902727</v>
      </c>
      <c r="AD705" s="347">
        <f t="shared" si="211"/>
        <v>23.698374399816803</v>
      </c>
      <c r="AE705" s="347">
        <f t="shared" si="212"/>
        <v>7.7843483950687098</v>
      </c>
      <c r="AF705" s="347">
        <f>AD705/'Laminate Schedule'!$E$86/10</f>
        <v>0.15647550663176218</v>
      </c>
      <c r="AG705" s="347">
        <f>AE705/'Laminate Schedule'!$E$90/10</f>
        <v>4.1983887501002425E-2</v>
      </c>
      <c r="AH705" s="347">
        <f t="shared" si="220"/>
        <v>2276.1040396630942</v>
      </c>
      <c r="AK705" s="567">
        <f t="shared" si="221"/>
        <v>1</v>
      </c>
      <c r="AL705" s="567">
        <f t="shared" si="222"/>
        <v>1</v>
      </c>
      <c r="AM705" s="567">
        <f t="shared" si="223"/>
        <v>1</v>
      </c>
      <c r="AN705" s="347">
        <f>IF(SUM(AK705:AM705)=0,0,(AK705*'Laminate Schedule'!$D$83*'Laminate Schedule'!$C$83+AL705*'Laminate Schedule'!$D$84*'Laminate Schedule'!$C$84+AM705*'Laminate Schedule'!$D$85*'Laminate Schedule'!$C$85)/(AK705*'Laminate Schedule'!$D$83+AL705*'Laminate Schedule'!$D$84+AM705*'Laminate Schedule'!$D$85))</f>
        <v>15.145101562499997</v>
      </c>
      <c r="AO705" s="347">
        <f>AK705*'Laminate Schedule'!$L$12+AL705*'Laminate Schedule'!$L$13+AM705*'Laminate Schedule'!$L$14</f>
        <v>0.88</v>
      </c>
    </row>
    <row r="706" spans="1:41" s="244" customFormat="1">
      <c r="A706" s="567">
        <v>-245</v>
      </c>
      <c r="B706" s="347">
        <f>IF(ABS(A706)&lt;$C$17,$C$15,$C$16)*IF(ABS(A706)&lt;OutlineParameters!$C$46/2,1,0)</f>
        <v>6</v>
      </c>
      <c r="C706" s="347">
        <f t="shared" si="213"/>
        <v>6</v>
      </c>
      <c r="D706" s="348">
        <f t="shared" si="204"/>
        <v>6</v>
      </c>
      <c r="E706" s="349">
        <f>FlexTests!$C$16*($C$36-ABS(A706))*IF(ABS(A706)&lt;$C$36,1,0)/1000</f>
        <v>71</v>
      </c>
      <c r="F706" s="349">
        <f>IF(NOT(ISNA(I706)),FlexTests!$C$17*(A707-A706)*I706/1000000*($C$36+A706)/1000*IF(ABS(A706)&lt;$C$31/2-FlexTests!$C$18,0,1),0)</f>
        <v>0</v>
      </c>
      <c r="G706" s="349">
        <f>SUM(F$52:$F705)</f>
        <v>0</v>
      </c>
      <c r="H706" s="348">
        <f>CHOOSE(FlexTests!$C$15,E706,G706)</f>
        <v>71</v>
      </c>
      <c r="I706" s="347">
        <f>IF(ISNA(OutlineParameters!T769*2),OutlineParameters!S769*2,OutlineParameters!T769*2)</f>
        <v>379.51881015879883</v>
      </c>
      <c r="J706" s="347">
        <f>IF(ISNA(RockerConcaveParameters!O765),RockerConcaveParameters!N765,RockerConcaveParameters!O765)</f>
        <v>4.5603568539804176</v>
      </c>
      <c r="K706" s="347">
        <f t="shared" si="214"/>
        <v>18.700933996653074</v>
      </c>
      <c r="L706" s="347">
        <f t="shared" si="215"/>
        <v>91.045958647789149</v>
      </c>
      <c r="M706" s="347">
        <f t="shared" si="216"/>
        <v>0</v>
      </c>
      <c r="N706" s="347">
        <f t="shared" si="205"/>
        <v>3.8333333333333335</v>
      </c>
      <c r="O706" s="347">
        <f t="shared" si="206"/>
        <v>91.119443732706756</v>
      </c>
      <c r="P706" s="350">
        <f t="shared" si="217"/>
        <v>204.69966971048231</v>
      </c>
      <c r="Q706" s="347">
        <f>MIN(IF(H706&gt;0,P706/H706,NA()),FlexTests!$C$20)</f>
        <v>2.8830939395842581</v>
      </c>
      <c r="R706" s="347">
        <f t="shared" si="207"/>
        <v>3.4684960703854138E-4</v>
      </c>
      <c r="S706" s="347">
        <f>SUM(R706:$R$952)</f>
        <v>9.7693002515415794E-2</v>
      </c>
      <c r="T706" s="347">
        <f t="shared" si="208"/>
        <v>9.7693002515415788E-5</v>
      </c>
      <c r="U706" s="350">
        <f>SUM(T706:$T$952)*1000</f>
        <v>12.603404035429703</v>
      </c>
      <c r="V706" s="347">
        <f>R706*IF(ABS(A706)&lt;FlexTests!$C$19,0,1)</f>
        <v>0</v>
      </c>
      <c r="W706" s="347">
        <f>SUM(V706:$V$951)</f>
        <v>0</v>
      </c>
      <c r="X706" s="347">
        <f t="shared" si="218"/>
        <v>0</v>
      </c>
      <c r="Y706" s="350">
        <f>SUM($X706:X$951)</f>
        <v>0</v>
      </c>
      <c r="Z706" s="347"/>
      <c r="AA706" s="347">
        <f t="shared" si="209"/>
        <v>4.5201189513268059</v>
      </c>
      <c r="AB706" s="347">
        <f t="shared" si="210"/>
        <v>1.4798810486731941</v>
      </c>
      <c r="AC706" s="347">
        <f t="shared" si="219"/>
        <v>13.51589943888713</v>
      </c>
      <c r="AD706" s="347">
        <f t="shared" si="211"/>
        <v>23.744512675260609</v>
      </c>
      <c r="AE706" s="347">
        <f t="shared" si="212"/>
        <v>7.7739224778109293</v>
      </c>
      <c r="AF706" s="347">
        <f>AD706/'Laminate Schedule'!$E$86/10</f>
        <v>0.15678014820351663</v>
      </c>
      <c r="AG706" s="347">
        <f>AE706/'Laminate Schedule'!$E$90/10</f>
        <v>4.1927656649679956E-2</v>
      </c>
      <c r="AH706" s="347">
        <f t="shared" si="220"/>
        <v>2277.1128609527932</v>
      </c>
      <c r="AK706" s="567">
        <f t="shared" si="221"/>
        <v>1</v>
      </c>
      <c r="AL706" s="567">
        <f t="shared" si="222"/>
        <v>1</v>
      </c>
      <c r="AM706" s="567">
        <f t="shared" si="223"/>
        <v>1</v>
      </c>
      <c r="AN706" s="347">
        <f>IF(SUM(AK706:AM706)=0,0,(AK706*'Laminate Schedule'!$D$83*'Laminate Schedule'!$C$83+AL706*'Laminate Schedule'!$D$84*'Laminate Schedule'!$C$84+AM706*'Laminate Schedule'!$D$85*'Laminate Schedule'!$C$85)/(AK706*'Laminate Schedule'!$D$83+AL706*'Laminate Schedule'!$D$84+AM706*'Laminate Schedule'!$D$85))</f>
        <v>15.145101562499997</v>
      </c>
      <c r="AO706" s="347">
        <f>AK706*'Laminate Schedule'!$L$12+AL706*'Laminate Schedule'!$L$13+AM706*'Laminate Schedule'!$L$14</f>
        <v>0.88</v>
      </c>
    </row>
    <row r="707" spans="1:41" s="244" customFormat="1">
      <c r="A707" s="567">
        <v>-244</v>
      </c>
      <c r="B707" s="347">
        <f>IF(ABS(A707)&lt;$C$17,$C$15,$C$16)*IF(ABS(A707)&lt;OutlineParameters!$C$46/2,1,0)</f>
        <v>6</v>
      </c>
      <c r="C707" s="347">
        <f t="shared" si="213"/>
        <v>6</v>
      </c>
      <c r="D707" s="348">
        <f t="shared" si="204"/>
        <v>6</v>
      </c>
      <c r="E707" s="349">
        <f>FlexTests!$C$16*($C$36-ABS(A707))*IF(ABS(A707)&lt;$C$36,1,0)/1000</f>
        <v>71.2</v>
      </c>
      <c r="F707" s="349">
        <f>IF(NOT(ISNA(I707)),FlexTests!$C$17*(A708-A707)*I707/1000000*($C$36+A707)/1000*IF(ABS(A707)&lt;$C$31/2-FlexTests!$C$18,0,1),0)</f>
        <v>0</v>
      </c>
      <c r="G707" s="349">
        <f>SUM(F$52:$F706)</f>
        <v>0</v>
      </c>
      <c r="H707" s="348">
        <f>CHOOSE(FlexTests!$C$15,E707,G707)</f>
        <v>71.2</v>
      </c>
      <c r="I707" s="347">
        <f>IF(ISNA(OutlineParameters!T770*2),OutlineParameters!S770*2,OutlineParameters!T770*2)</f>
        <v>379.6861866869811</v>
      </c>
      <c r="J707" s="347">
        <f>IF(ISNA(RockerConcaveParameters!O766),RockerConcaveParameters!N766,RockerConcaveParameters!O766)</f>
        <v>4.5713200840077537</v>
      </c>
      <c r="K707" s="347">
        <f t="shared" si="214"/>
        <v>18.7992444950217</v>
      </c>
      <c r="L707" s="347">
        <f t="shared" si="215"/>
        <v>91.086112010562189</v>
      </c>
      <c r="M707" s="347">
        <f t="shared" si="216"/>
        <v>0</v>
      </c>
      <c r="N707" s="347">
        <f t="shared" si="205"/>
        <v>3.8333333333333335</v>
      </c>
      <c r="O707" s="347">
        <f t="shared" si="206"/>
        <v>91.325705556647748</v>
      </c>
      <c r="P707" s="350">
        <f t="shared" si="217"/>
        <v>205.04439539556495</v>
      </c>
      <c r="Q707" s="347">
        <f>MIN(IF(H707&gt;0,P707/H707,NA()),FlexTests!$C$20)</f>
        <v>2.8798370139826535</v>
      </c>
      <c r="R707" s="347">
        <f t="shared" si="207"/>
        <v>3.4724187346180953E-4</v>
      </c>
      <c r="S707" s="347">
        <f>SUM(R707:$R$952)</f>
        <v>9.7346152908377254E-2</v>
      </c>
      <c r="T707" s="347">
        <f t="shared" si="208"/>
        <v>9.7346152908377257E-5</v>
      </c>
      <c r="U707" s="350">
        <f>SUM(T707:$T$952)*1000</f>
        <v>12.505711032914286</v>
      </c>
      <c r="V707" s="347">
        <f>R707*IF(ABS(A707)&lt;FlexTests!$C$19,0,1)</f>
        <v>0</v>
      </c>
      <c r="W707" s="347">
        <f>SUM(V707:$V$951)</f>
        <v>0</v>
      </c>
      <c r="X707" s="347">
        <f t="shared" si="218"/>
        <v>0</v>
      </c>
      <c r="Y707" s="350">
        <f>SUM($X707:X$951)</f>
        <v>0</v>
      </c>
      <c r="Z707" s="347"/>
      <c r="AA707" s="347">
        <f t="shared" si="209"/>
        <v>4.5237733613359179</v>
      </c>
      <c r="AB707" s="347">
        <f t="shared" si="210"/>
        <v>1.4762266386640821</v>
      </c>
      <c r="AC707" s="347">
        <f t="shared" si="219"/>
        <v>13.538660968987147</v>
      </c>
      <c r="AD707" s="347">
        <f t="shared" si="211"/>
        <v>23.790584908280906</v>
      </c>
      <c r="AE707" s="347">
        <f t="shared" si="212"/>
        <v>7.7634957337103572</v>
      </c>
      <c r="AF707" s="347">
        <f>AD707/'Laminate Schedule'!$E$86/10</f>
        <v>0.15708435371069113</v>
      </c>
      <c r="AG707" s="347">
        <f>AE707/'Laminate Schedule'!$E$90/10</f>
        <v>4.187142133888664E-2</v>
      </c>
      <c r="AH707" s="347">
        <f t="shared" si="220"/>
        <v>2278.1171201218867</v>
      </c>
      <c r="AK707" s="567">
        <f t="shared" si="221"/>
        <v>1</v>
      </c>
      <c r="AL707" s="567">
        <f t="shared" si="222"/>
        <v>1</v>
      </c>
      <c r="AM707" s="567">
        <f t="shared" si="223"/>
        <v>1</v>
      </c>
      <c r="AN707" s="347">
        <f>IF(SUM(AK707:AM707)=0,0,(AK707*'Laminate Schedule'!$D$83*'Laminate Schedule'!$C$83+AL707*'Laminate Schedule'!$D$84*'Laminate Schedule'!$C$84+AM707*'Laminate Schedule'!$D$85*'Laminate Schedule'!$C$85)/(AK707*'Laminate Schedule'!$D$83+AL707*'Laminate Schedule'!$D$84+AM707*'Laminate Schedule'!$D$85))</f>
        <v>15.145101562499997</v>
      </c>
      <c r="AO707" s="347">
        <f>AK707*'Laminate Schedule'!$L$12+AL707*'Laminate Schedule'!$L$13+AM707*'Laminate Schedule'!$L$14</f>
        <v>0.88</v>
      </c>
    </row>
    <row r="708" spans="1:41" s="244" customFormat="1">
      <c r="A708" s="567">
        <v>-243</v>
      </c>
      <c r="B708" s="347">
        <f>IF(ABS(A708)&lt;$C$17,$C$15,$C$16)*IF(ABS(A708)&lt;OutlineParameters!$C$46/2,1,0)</f>
        <v>6</v>
      </c>
      <c r="C708" s="347">
        <f t="shared" si="213"/>
        <v>6</v>
      </c>
      <c r="D708" s="348">
        <f t="shared" si="204"/>
        <v>6</v>
      </c>
      <c r="E708" s="349">
        <f>FlexTests!$C$16*($C$36-ABS(A708))*IF(ABS(A708)&lt;$C$36,1,0)/1000</f>
        <v>71.400000000000006</v>
      </c>
      <c r="F708" s="349">
        <f>IF(NOT(ISNA(I708)),FlexTests!$C$17*(A709-A708)*I708/1000000*($C$36+A708)/1000*IF(ABS(A708)&lt;$C$31/2-FlexTests!$C$18,0,1),0)</f>
        <v>0</v>
      </c>
      <c r="G708" s="349">
        <f>SUM(F$52:$F707)</f>
        <v>0</v>
      </c>
      <c r="H708" s="348">
        <f>CHOOSE(FlexTests!$C$15,E708,G708)</f>
        <v>71.400000000000006</v>
      </c>
      <c r="I708" s="347">
        <f>IF(ISNA(OutlineParameters!T771*2),OutlineParameters!S771*2,OutlineParameters!T771*2)</f>
        <v>379.85280919801306</v>
      </c>
      <c r="J708" s="347">
        <f>IF(ISNA(RockerConcaveParameters!O767),RockerConcaveParameters!N767,RockerConcaveParameters!O767)</f>
        <v>4.5822494879612723</v>
      </c>
      <c r="K708" s="347">
        <f t="shared" si="214"/>
        <v>18.897534231299808</v>
      </c>
      <c r="L708" s="347">
        <f t="shared" si="215"/>
        <v>91.126084485820684</v>
      </c>
      <c r="M708" s="347">
        <f t="shared" si="216"/>
        <v>0</v>
      </c>
      <c r="N708" s="347">
        <f t="shared" si="205"/>
        <v>3.8333333333333335</v>
      </c>
      <c r="O708" s="347">
        <f t="shared" si="206"/>
        <v>91.531817850224769</v>
      </c>
      <c r="P708" s="350">
        <f t="shared" si="217"/>
        <v>205.3887699006786</v>
      </c>
      <c r="Q708" s="347">
        <f>MIN(IF(H708&gt;0,P708/H708,NA()),FlexTests!$C$20)</f>
        <v>2.8765934159758904</v>
      </c>
      <c r="R708" s="347">
        <f t="shared" si="207"/>
        <v>3.4763341751609616E-4</v>
      </c>
      <c r="S708" s="347">
        <f>SUM(R708:$R$952)</f>
        <v>9.6998911034915453E-2</v>
      </c>
      <c r="T708" s="347">
        <f t="shared" si="208"/>
        <v>9.6998911034915458E-5</v>
      </c>
      <c r="U708" s="350">
        <f>SUM(T708:$T$952)*1000</f>
        <v>12.408364880005909</v>
      </c>
      <c r="V708" s="347">
        <f>R708*IF(ABS(A708)&lt;FlexTests!$C$19,0,1)</f>
        <v>0</v>
      </c>
      <c r="W708" s="347">
        <f>SUM(V708:$V$951)</f>
        <v>0</v>
      </c>
      <c r="X708" s="347">
        <f t="shared" si="218"/>
        <v>0</v>
      </c>
      <c r="Y708" s="350">
        <f>SUM($X708:X$951)</f>
        <v>0</v>
      </c>
      <c r="Z708" s="347"/>
      <c r="AA708" s="347">
        <f t="shared" si="209"/>
        <v>4.5274164959870902</v>
      </c>
      <c r="AB708" s="347">
        <f t="shared" si="210"/>
        <v>1.4725835040129094</v>
      </c>
      <c r="AC708" s="347">
        <f t="shared" si="219"/>
        <v>13.561399311393931</v>
      </c>
      <c r="AD708" s="347">
        <f t="shared" si="211"/>
        <v>23.836591666605216</v>
      </c>
      <c r="AE708" s="347">
        <f t="shared" si="212"/>
        <v>7.7530688221962327</v>
      </c>
      <c r="AF708" s="347">
        <f>AD708/'Laminate Schedule'!$E$86/10</f>
        <v>0.15738812690187412</v>
      </c>
      <c r="AG708" s="347">
        <f>AE708/'Laminate Schedule'!$E$90/10</f>
        <v>4.1815185125169733E-2</v>
      </c>
      <c r="AH708" s="347">
        <f t="shared" si="220"/>
        <v>2279.1168551880783</v>
      </c>
      <c r="AK708" s="567">
        <f t="shared" si="221"/>
        <v>1</v>
      </c>
      <c r="AL708" s="567">
        <f t="shared" si="222"/>
        <v>1</v>
      </c>
      <c r="AM708" s="567">
        <f t="shared" si="223"/>
        <v>1</v>
      </c>
      <c r="AN708" s="347">
        <f>IF(SUM(AK708:AM708)=0,0,(AK708*'Laminate Schedule'!$D$83*'Laminate Schedule'!$C$83+AL708*'Laminate Schedule'!$D$84*'Laminate Schedule'!$C$84+AM708*'Laminate Schedule'!$D$85*'Laminate Schedule'!$C$85)/(AK708*'Laminate Schedule'!$D$83+AL708*'Laminate Schedule'!$D$84+AM708*'Laminate Schedule'!$D$85))</f>
        <v>15.145101562499997</v>
      </c>
      <c r="AO708" s="347">
        <f>AK708*'Laminate Schedule'!$L$12+AL708*'Laminate Schedule'!$L$13+AM708*'Laminate Schedule'!$L$14</f>
        <v>0.88</v>
      </c>
    </row>
    <row r="709" spans="1:41" s="244" customFormat="1">
      <c r="A709" s="567">
        <v>-242</v>
      </c>
      <c r="B709" s="347">
        <f>IF(ABS(A709)&lt;$C$17,$C$15,$C$16)*IF(ABS(A709)&lt;OutlineParameters!$C$46/2,1,0)</f>
        <v>6</v>
      </c>
      <c r="C709" s="347">
        <f t="shared" si="213"/>
        <v>6</v>
      </c>
      <c r="D709" s="348">
        <f t="shared" si="204"/>
        <v>6</v>
      </c>
      <c r="E709" s="349">
        <f>FlexTests!$C$16*($C$36-ABS(A709))*IF(ABS(A709)&lt;$C$36,1,0)/1000</f>
        <v>71.599999999999994</v>
      </c>
      <c r="F709" s="349">
        <f>IF(NOT(ISNA(I709)),FlexTests!$C$17*(A710-A709)*I709/1000000*($C$36+A709)/1000*IF(ABS(A709)&lt;$C$31/2-FlexTests!$C$18,0,1),0)</f>
        <v>0</v>
      </c>
      <c r="G709" s="349">
        <f>SUM(F$52:$F708)</f>
        <v>0</v>
      </c>
      <c r="H709" s="348">
        <f>CHOOSE(FlexTests!$C$15,E709,G709)</f>
        <v>71.599999999999994</v>
      </c>
      <c r="I709" s="347">
        <f>IF(ISNA(OutlineParameters!T772*2),OutlineParameters!S772*2,OutlineParameters!T772*2)</f>
        <v>380.01868402817865</v>
      </c>
      <c r="J709" s="347">
        <f>IF(ISNA(RockerConcaveParameters!O768),RockerConcaveParameters!N768,RockerConcaveParameters!O768)</f>
        <v>4.5931450474192541</v>
      </c>
      <c r="K709" s="347">
        <f t="shared" si="214"/>
        <v>18.995800753929892</v>
      </c>
      <c r="L709" s="347">
        <f t="shared" si="215"/>
        <v>91.165877593629091</v>
      </c>
      <c r="M709" s="347">
        <f t="shared" si="216"/>
        <v>0</v>
      </c>
      <c r="N709" s="347">
        <f t="shared" si="205"/>
        <v>3.8333333333333335</v>
      </c>
      <c r="O709" s="347">
        <f t="shared" si="206"/>
        <v>91.737776988954622</v>
      </c>
      <c r="P709" s="350">
        <f t="shared" si="217"/>
        <v>205.73278866984694</v>
      </c>
      <c r="Q709" s="347">
        <f>MIN(IF(H709&gt;0,P709/H709,NA()),FlexTests!$C$20)</f>
        <v>2.8733629702492594</v>
      </c>
      <c r="R709" s="347">
        <f t="shared" si="207"/>
        <v>3.4802425254100482E-4</v>
      </c>
      <c r="S709" s="347">
        <f>SUM(R709:$R$952)</f>
        <v>9.6651277617399362E-2</v>
      </c>
      <c r="T709" s="347">
        <f t="shared" si="208"/>
        <v>9.6651277617399359E-5</v>
      </c>
      <c r="U709" s="350">
        <f>SUM(T709:$T$952)*1000</f>
        <v>12.311365968970993</v>
      </c>
      <c r="V709" s="347">
        <f>R709*IF(ABS(A709)&lt;FlexTests!$C$19,0,1)</f>
        <v>0</v>
      </c>
      <c r="W709" s="347">
        <f>SUM(V709:$V$951)</f>
        <v>0</v>
      </c>
      <c r="X709" s="347">
        <f t="shared" si="218"/>
        <v>0</v>
      </c>
      <c r="Y709" s="350">
        <f>SUM($X709:X$951)</f>
        <v>0</v>
      </c>
      <c r="Z709" s="347"/>
      <c r="AA709" s="347">
        <f t="shared" si="209"/>
        <v>4.5310483491397511</v>
      </c>
      <c r="AB709" s="347">
        <f t="shared" si="210"/>
        <v>1.4689516508602487</v>
      </c>
      <c r="AC709" s="347">
        <f t="shared" si="219"/>
        <v>13.58411416528571</v>
      </c>
      <c r="AD709" s="347">
        <f t="shared" si="211"/>
        <v>23.882533513114261</v>
      </c>
      <c r="AE709" s="347">
        <f t="shared" si="212"/>
        <v>7.7426423925657311</v>
      </c>
      <c r="AF709" s="347">
        <f>AD709/'Laminate Schedule'!$E$86/10</f>
        <v>0.15769147149365156</v>
      </c>
      <c r="AG709" s="347">
        <f>AE709/'Laminate Schedule'!$E$90/10</f>
        <v>4.175895151043052E-2</v>
      </c>
      <c r="AH709" s="347">
        <f t="shared" si="220"/>
        <v>2280.1121041690722</v>
      </c>
      <c r="AK709" s="567">
        <f t="shared" si="221"/>
        <v>1</v>
      </c>
      <c r="AL709" s="567">
        <f t="shared" si="222"/>
        <v>1</v>
      </c>
      <c r="AM709" s="567">
        <f t="shared" si="223"/>
        <v>1</v>
      </c>
      <c r="AN709" s="347">
        <f>IF(SUM(AK709:AM709)=0,0,(AK709*'Laminate Schedule'!$D$83*'Laminate Schedule'!$C$83+AL709*'Laminate Schedule'!$D$84*'Laminate Schedule'!$C$84+AM709*'Laminate Schedule'!$D$85*'Laminate Schedule'!$C$85)/(AK709*'Laminate Schedule'!$D$83+AL709*'Laminate Schedule'!$D$84+AM709*'Laminate Schedule'!$D$85))</f>
        <v>15.145101562499997</v>
      </c>
      <c r="AO709" s="347">
        <f>AK709*'Laminate Schedule'!$L$12+AL709*'Laminate Schedule'!$L$13+AM709*'Laminate Schedule'!$L$14</f>
        <v>0.88</v>
      </c>
    </row>
    <row r="710" spans="1:41" s="244" customFormat="1">
      <c r="A710" s="567">
        <v>-241</v>
      </c>
      <c r="B710" s="347">
        <f>IF(ABS(A710)&lt;$C$17,$C$15,$C$16)*IF(ABS(A710)&lt;OutlineParameters!$C$46/2,1,0)</f>
        <v>6</v>
      </c>
      <c r="C710" s="347">
        <f t="shared" si="213"/>
        <v>6</v>
      </c>
      <c r="D710" s="348">
        <f t="shared" si="204"/>
        <v>6</v>
      </c>
      <c r="E710" s="349">
        <f>FlexTests!$C$16*($C$36-ABS(A710))*IF(ABS(A710)&lt;$C$36,1,0)/1000</f>
        <v>71.8</v>
      </c>
      <c r="F710" s="349">
        <f>IF(NOT(ISNA(I710)),FlexTests!$C$17*(A711-A710)*I710/1000000*($C$36+A710)/1000*IF(ABS(A710)&lt;$C$31/2-FlexTests!$C$18,0,1),0)</f>
        <v>0</v>
      </c>
      <c r="G710" s="349">
        <f>SUM(F$52:$F709)</f>
        <v>0</v>
      </c>
      <c r="H710" s="348">
        <f>CHOOSE(FlexTests!$C$15,E710,G710)</f>
        <v>71.8</v>
      </c>
      <c r="I710" s="347">
        <f>IF(ISNA(OutlineParameters!T773*2),OutlineParameters!S773*2,OutlineParameters!T773*2)</f>
        <v>380.18381751376194</v>
      </c>
      <c r="J710" s="347">
        <f>IF(ISNA(RockerConcaveParameters!O769),RockerConcaveParameters!N769,RockerConcaveParameters!O769)</f>
        <v>4.6040067456016294</v>
      </c>
      <c r="K710" s="347">
        <f t="shared" si="214"/>
        <v>19.094041632722611</v>
      </c>
      <c r="L710" s="347">
        <f t="shared" si="215"/>
        <v>91.205492854051855</v>
      </c>
      <c r="M710" s="347">
        <f t="shared" si="216"/>
        <v>0</v>
      </c>
      <c r="N710" s="347">
        <f t="shared" si="205"/>
        <v>3.8333333333333335</v>
      </c>
      <c r="O710" s="347">
        <f t="shared" si="206"/>
        <v>91.943579387876582</v>
      </c>
      <c r="P710" s="350">
        <f t="shared" si="217"/>
        <v>206.07644720798436</v>
      </c>
      <c r="Q710" s="347">
        <f>MIN(IF(H710&gt;0,P710/H710,NA()),FlexTests!$C$20)</f>
        <v>2.8701455042894759</v>
      </c>
      <c r="R710" s="347">
        <f t="shared" si="207"/>
        <v>3.4841439171132089E-4</v>
      </c>
      <c r="S710" s="347">
        <f>SUM(R710:$R$952)</f>
        <v>9.6303253364858357E-2</v>
      </c>
      <c r="T710" s="347">
        <f t="shared" si="208"/>
        <v>9.6303253364858353E-5</v>
      </c>
      <c r="U710" s="350">
        <f>SUM(T710:$T$952)*1000</f>
        <v>12.214714691353596</v>
      </c>
      <c r="V710" s="347">
        <f>R710*IF(ABS(A710)&lt;FlexTests!$C$19,0,1)</f>
        <v>0</v>
      </c>
      <c r="W710" s="347">
        <f>SUM(V710:$V$951)</f>
        <v>0</v>
      </c>
      <c r="X710" s="347">
        <f t="shared" si="218"/>
        <v>0</v>
      </c>
      <c r="Y710" s="350">
        <f>SUM($X710:X$951)</f>
        <v>0</v>
      </c>
      <c r="Z710" s="347"/>
      <c r="AA710" s="347">
        <f t="shared" si="209"/>
        <v>4.5346689152005428</v>
      </c>
      <c r="AB710" s="347">
        <f t="shared" si="210"/>
        <v>1.465331084799457</v>
      </c>
      <c r="AC710" s="347">
        <f t="shared" si="219"/>
        <v>13.606805233861197</v>
      </c>
      <c r="AD710" s="347">
        <f t="shared" si="211"/>
        <v>23.928411005777779</v>
      </c>
      <c r="AE710" s="347">
        <f t="shared" si="212"/>
        <v>7.7322170840498901</v>
      </c>
      <c r="AF710" s="347">
        <f>AD710/'Laminate Schedule'!$E$86/10</f>
        <v>0.15799439117018324</v>
      </c>
      <c r="AG710" s="347">
        <f>AE710/'Laminate Schedule'!$E$90/10</f>
        <v>4.1702723942279848E-2</v>
      </c>
      <c r="AH710" s="347">
        <f t="shared" si="220"/>
        <v>2281.1029050825719</v>
      </c>
      <c r="AK710" s="567">
        <f t="shared" si="221"/>
        <v>1</v>
      </c>
      <c r="AL710" s="567">
        <f t="shared" si="222"/>
        <v>1</v>
      </c>
      <c r="AM710" s="567">
        <f t="shared" si="223"/>
        <v>1</v>
      </c>
      <c r="AN710" s="347">
        <f>IF(SUM(AK710:AM710)=0,0,(AK710*'Laminate Schedule'!$D$83*'Laminate Schedule'!$C$83+AL710*'Laminate Schedule'!$D$84*'Laminate Schedule'!$C$84+AM710*'Laminate Schedule'!$D$85*'Laminate Schedule'!$C$85)/(AK710*'Laminate Schedule'!$D$83+AL710*'Laminate Schedule'!$D$84+AM710*'Laminate Schedule'!$D$85))</f>
        <v>15.145101562499997</v>
      </c>
      <c r="AO710" s="347">
        <f>AK710*'Laminate Schedule'!$L$12+AL710*'Laminate Schedule'!$L$13+AM710*'Laminate Schedule'!$L$14</f>
        <v>0.88</v>
      </c>
    </row>
    <row r="711" spans="1:41" s="244" customFormat="1">
      <c r="A711" s="567">
        <v>-240</v>
      </c>
      <c r="B711" s="347">
        <f>IF(ABS(A711)&lt;$C$17,$C$15,$C$16)*IF(ABS(A711)&lt;OutlineParameters!$C$46/2,1,0)</f>
        <v>6</v>
      </c>
      <c r="C711" s="347">
        <f t="shared" si="213"/>
        <v>6</v>
      </c>
      <c r="D711" s="348">
        <f t="shared" si="204"/>
        <v>6</v>
      </c>
      <c r="E711" s="349">
        <f>FlexTests!$C$16*($C$36-ABS(A711))*IF(ABS(A711)&lt;$C$36,1,0)/1000</f>
        <v>72</v>
      </c>
      <c r="F711" s="349">
        <f>IF(NOT(ISNA(I711)),FlexTests!$C$17*(A712-A711)*I711/1000000*($C$36+A711)/1000*IF(ABS(A711)&lt;$C$31/2-FlexTests!$C$18,0,1),0)</f>
        <v>0</v>
      </c>
      <c r="G711" s="349">
        <f>SUM(F$52:$F710)</f>
        <v>0</v>
      </c>
      <c r="H711" s="348">
        <f>CHOOSE(FlexTests!$C$15,E711,G711)</f>
        <v>72</v>
      </c>
      <c r="I711" s="347">
        <f>IF(ISNA(OutlineParameters!T774*2),OutlineParameters!S774*2,OutlineParameters!T774*2)</f>
        <v>380.3482159910468</v>
      </c>
      <c r="J711" s="347">
        <f>IF(ISNA(RockerConcaveParameters!O770),RockerConcaveParameters!N770,RockerConcaveParameters!O770)</f>
        <v>4.6148345673609699</v>
      </c>
      <c r="K711" s="347">
        <f t="shared" si="214"/>
        <v>19.192254459024113</v>
      </c>
      <c r="L711" s="347">
        <f t="shared" si="215"/>
        <v>91.244931787153419</v>
      </c>
      <c r="M711" s="347">
        <f t="shared" si="216"/>
        <v>0</v>
      </c>
      <c r="N711" s="347">
        <f t="shared" si="205"/>
        <v>3.8333333333333335</v>
      </c>
      <c r="O711" s="347">
        <f t="shared" si="206"/>
        <v>92.14922150185906</v>
      </c>
      <c r="P711" s="350">
        <f t="shared" si="217"/>
        <v>206.41974108136992</v>
      </c>
      <c r="Q711" s="347">
        <f>MIN(IF(H711&gt;0,P711/H711,NA()),FlexTests!$C$20)</f>
        <v>2.86694084835236</v>
      </c>
      <c r="R711" s="347">
        <f t="shared" si="207"/>
        <v>3.4880384803708214E-4</v>
      </c>
      <c r="S711" s="347">
        <f>SUM(R711:$R$952)</f>
        <v>9.5954838973147036E-2</v>
      </c>
      <c r="T711" s="347">
        <f t="shared" si="208"/>
        <v>9.5954838973147041E-5</v>
      </c>
      <c r="U711" s="350">
        <f>SUM(T711:$T$952)*1000</f>
        <v>12.118411437988739</v>
      </c>
      <c r="V711" s="347">
        <f>R711*IF(ABS(A711)&lt;FlexTests!$C$19,0,1)</f>
        <v>0</v>
      </c>
      <c r="W711" s="347">
        <f>SUM(V711:$V$951)</f>
        <v>0</v>
      </c>
      <c r="X711" s="347">
        <f t="shared" si="218"/>
        <v>0</v>
      </c>
      <c r="Y711" s="350">
        <f>SUM($X711:X$951)</f>
        <v>0</v>
      </c>
      <c r="Z711" s="347"/>
      <c r="AA711" s="347">
        <f t="shared" si="209"/>
        <v>4.538278189120323</v>
      </c>
      <c r="AB711" s="347">
        <f t="shared" si="210"/>
        <v>1.4617218108796768</v>
      </c>
      <c r="AC711" s="347">
        <f t="shared" si="219"/>
        <v>13.629472224370893</v>
      </c>
      <c r="AD711" s="347">
        <f t="shared" si="211"/>
        <v>23.974224697592472</v>
      </c>
      <c r="AE711" s="347">
        <f t="shared" si="212"/>
        <v>7.7217935258820756</v>
      </c>
      <c r="AF711" s="347">
        <f>AD711/'Laminate Schedule'!$E$86/10</f>
        <v>0.15829688958279295</v>
      </c>
      <c r="AG711" s="347">
        <f>AE711/'Laminate Schedule'!$E$90/10</f>
        <v>4.1646505814407396E-2</v>
      </c>
      <c r="AH711" s="347">
        <f t="shared" si="220"/>
        <v>2282.0892959462808</v>
      </c>
      <c r="AK711" s="567">
        <f t="shared" si="221"/>
        <v>1</v>
      </c>
      <c r="AL711" s="567">
        <f t="shared" si="222"/>
        <v>1</v>
      </c>
      <c r="AM711" s="567">
        <f t="shared" si="223"/>
        <v>1</v>
      </c>
      <c r="AN711" s="347">
        <f>IF(SUM(AK711:AM711)=0,0,(AK711*'Laminate Schedule'!$D$83*'Laminate Schedule'!$C$83+AL711*'Laminate Schedule'!$D$84*'Laminate Schedule'!$C$84+AM711*'Laminate Schedule'!$D$85*'Laminate Schedule'!$C$85)/(AK711*'Laminate Schedule'!$D$83+AL711*'Laminate Schedule'!$D$84+AM711*'Laminate Schedule'!$D$85))</f>
        <v>15.145101562499997</v>
      </c>
      <c r="AO711" s="347">
        <f>AK711*'Laminate Schedule'!$L$12+AL711*'Laminate Schedule'!$L$13+AM711*'Laminate Schedule'!$L$14</f>
        <v>0.88</v>
      </c>
    </row>
    <row r="712" spans="1:41" s="244" customFormat="1">
      <c r="A712" s="567">
        <v>-239</v>
      </c>
      <c r="B712" s="347">
        <f>IF(ABS(A712)&lt;$C$17,$C$15,$C$16)*IF(ABS(A712)&lt;OutlineParameters!$C$46/2,1,0)</f>
        <v>6</v>
      </c>
      <c r="C712" s="347">
        <f t="shared" si="213"/>
        <v>6</v>
      </c>
      <c r="D712" s="348">
        <f t="shared" si="204"/>
        <v>6</v>
      </c>
      <c r="E712" s="349">
        <f>FlexTests!$C$16*($C$36-ABS(A712))*IF(ABS(A712)&lt;$C$36,1,0)/1000</f>
        <v>72.2</v>
      </c>
      <c r="F712" s="349">
        <f>IF(NOT(ISNA(I712)),FlexTests!$C$17*(A713-A712)*I712/1000000*($C$36+A712)/1000*IF(ABS(A712)&lt;$C$31/2-FlexTests!$C$18,0,1),0)</f>
        <v>0</v>
      </c>
      <c r="G712" s="349">
        <f>SUM(F$52:$F711)</f>
        <v>0</v>
      </c>
      <c r="H712" s="348">
        <f>CHOOSE(FlexTests!$C$15,E712,G712)</f>
        <v>72.2</v>
      </c>
      <c r="I712" s="347">
        <f>IF(ISNA(OutlineParameters!T775*2),OutlineParameters!S775*2,OutlineParameters!T775*2)</f>
        <v>380.5118857963173</v>
      </c>
      <c r="J712" s="347">
        <f>IF(ISNA(RockerConcaveParameters!O771),RockerConcaveParameters!N771,RockerConcaveParameters!O771)</f>
        <v>4.625628499174268</v>
      </c>
      <c r="K712" s="347">
        <f t="shared" si="214"/>
        <v>19.290436845886347</v>
      </c>
      <c r="L712" s="347">
        <f t="shared" si="215"/>
        <v>91.284195912998229</v>
      </c>
      <c r="M712" s="347">
        <f t="shared" si="216"/>
        <v>0</v>
      </c>
      <c r="N712" s="347">
        <f t="shared" si="205"/>
        <v>3.8333333333333335</v>
      </c>
      <c r="O712" s="347">
        <f t="shared" si="206"/>
        <v>92.354699825912334</v>
      </c>
      <c r="P712" s="350">
        <f t="shared" si="217"/>
        <v>206.76266591813024</v>
      </c>
      <c r="Q712" s="347">
        <f>MIN(IF(H712&gt;0,P712/H712,NA()),FlexTests!$C$20)</f>
        <v>2.8637488354311667</v>
      </c>
      <c r="R712" s="347">
        <f t="shared" si="207"/>
        <v>3.4919263436363466E-4</v>
      </c>
      <c r="S712" s="347">
        <f>SUM(R712:$R$952)</f>
        <v>9.5606035125109956E-2</v>
      </c>
      <c r="T712" s="347">
        <f t="shared" si="208"/>
        <v>9.5606035125109953E-5</v>
      </c>
      <c r="U712" s="350">
        <f>SUM(T712:$T$952)*1000</f>
        <v>12.022456599015589</v>
      </c>
      <c r="V712" s="347">
        <f>R712*IF(ABS(A712)&lt;FlexTests!$C$19,0,1)</f>
        <v>0</v>
      </c>
      <c r="W712" s="347">
        <f>SUM(V712:$V$951)</f>
        <v>0</v>
      </c>
      <c r="X712" s="347">
        <f t="shared" si="218"/>
        <v>0</v>
      </c>
      <c r="Y712" s="350">
        <f>SUM($X712:X$951)</f>
        <v>0</v>
      </c>
      <c r="Z712" s="347"/>
      <c r="AA712" s="347">
        <f t="shared" si="209"/>
        <v>4.5418761663914227</v>
      </c>
      <c r="AB712" s="347">
        <f t="shared" si="210"/>
        <v>1.4581238336085773</v>
      </c>
      <c r="AC712" s="347">
        <f t="shared" si="219"/>
        <v>13.65211484814896</v>
      </c>
      <c r="AD712" s="347">
        <f t="shared" si="211"/>
        <v>24.019975136520529</v>
      </c>
      <c r="AE712" s="347">
        <f t="shared" si="212"/>
        <v>7.7113723373645184</v>
      </c>
      <c r="AF712" s="347">
        <f>AD712/'Laminate Schedule'!$E$86/10</f>
        <v>0.15859897034956272</v>
      </c>
      <c r="AG712" s="347">
        <f>AE712/'Laminate Schedule'!$E$90/10</f>
        <v>4.1590300466940552E-2</v>
      </c>
      <c r="AH712" s="347">
        <f t="shared" si="220"/>
        <v>2283.0713147779038</v>
      </c>
      <c r="AK712" s="567">
        <f t="shared" si="221"/>
        <v>1</v>
      </c>
      <c r="AL712" s="567">
        <f t="shared" si="222"/>
        <v>1</v>
      </c>
      <c r="AM712" s="567">
        <f t="shared" si="223"/>
        <v>1</v>
      </c>
      <c r="AN712" s="347">
        <f>IF(SUM(AK712:AM712)=0,0,(AK712*'Laminate Schedule'!$D$83*'Laminate Schedule'!$C$83+AL712*'Laminate Schedule'!$D$84*'Laminate Schedule'!$C$84+AM712*'Laminate Schedule'!$D$85*'Laminate Schedule'!$C$85)/(AK712*'Laminate Schedule'!$D$83+AL712*'Laminate Schedule'!$D$84+AM712*'Laminate Schedule'!$D$85))</f>
        <v>15.145101562499997</v>
      </c>
      <c r="AO712" s="347">
        <f>AK712*'Laminate Schedule'!$L$12+AL712*'Laminate Schedule'!$L$13+AM712*'Laminate Schedule'!$L$14</f>
        <v>0.88</v>
      </c>
    </row>
    <row r="713" spans="1:41" s="244" customFormat="1">
      <c r="A713" s="567">
        <v>-238</v>
      </c>
      <c r="B713" s="347">
        <f>IF(ABS(A713)&lt;$C$17,$C$15,$C$16)*IF(ABS(A713)&lt;OutlineParameters!$C$46/2,1,0)</f>
        <v>6</v>
      </c>
      <c r="C713" s="347">
        <f t="shared" si="213"/>
        <v>6</v>
      </c>
      <c r="D713" s="348">
        <f t="shared" si="204"/>
        <v>6</v>
      </c>
      <c r="E713" s="349">
        <f>FlexTests!$C$16*($C$36-ABS(A713))*IF(ABS(A713)&lt;$C$36,1,0)/1000</f>
        <v>72.400000000000006</v>
      </c>
      <c r="F713" s="349">
        <f>IF(NOT(ISNA(I713)),FlexTests!$C$17*(A714-A713)*I713/1000000*($C$36+A713)/1000*IF(ABS(A713)&lt;$C$31/2-FlexTests!$C$18,0,1),0)</f>
        <v>0</v>
      </c>
      <c r="G713" s="349">
        <f>SUM(F$52:$F712)</f>
        <v>0</v>
      </c>
      <c r="H713" s="348">
        <f>CHOOSE(FlexTests!$C$15,E713,G713)</f>
        <v>72.400000000000006</v>
      </c>
      <c r="I713" s="347">
        <f>IF(ISNA(OutlineParameters!T776*2),OutlineParameters!S776*2,OutlineParameters!T776*2)</f>
        <v>380.67483326585733</v>
      </c>
      <c r="J713" s="347">
        <f>IF(ISNA(RockerConcaveParameters!O772),RockerConcaveParameters!N772,RockerConcaveParameters!O772)</f>
        <v>4.6363885291338809</v>
      </c>
      <c r="K713" s="347">
        <f t="shared" si="214"/>
        <v>19.388586428227033</v>
      </c>
      <c r="L713" s="347">
        <f t="shared" si="215"/>
        <v>91.323286751650727</v>
      </c>
      <c r="M713" s="347">
        <f t="shared" si="216"/>
        <v>0</v>
      </c>
      <c r="N713" s="347">
        <f t="shared" si="205"/>
        <v>3.8333333333333335</v>
      </c>
      <c r="O713" s="347">
        <f t="shared" si="206"/>
        <v>92.560010895481454</v>
      </c>
      <c r="P713" s="350">
        <f t="shared" si="217"/>
        <v>207.10521740869254</v>
      </c>
      <c r="Q713" s="347">
        <f>MIN(IF(H713&gt;0,P713/H713,NA()),FlexTests!$C$20)</f>
        <v>2.8605693012250351</v>
      </c>
      <c r="R713" s="347">
        <f t="shared" si="207"/>
        <v>3.4958076337173561E-4</v>
      </c>
      <c r="S713" s="347">
        <f>SUM(R713:$R$952)</f>
        <v>9.5256842490746327E-2</v>
      </c>
      <c r="T713" s="347">
        <f t="shared" si="208"/>
        <v>9.5256842490746326E-5</v>
      </c>
      <c r="U713" s="350">
        <f>SUM(T713:$T$952)*1000</f>
        <v>11.926850563890481</v>
      </c>
      <c r="V713" s="347">
        <f>R713*IF(ABS(A713)&lt;FlexTests!$C$19,0,1)</f>
        <v>0</v>
      </c>
      <c r="W713" s="347">
        <f>SUM(V713:$V$951)</f>
        <v>0</v>
      </c>
      <c r="X713" s="347">
        <f t="shared" si="218"/>
        <v>0</v>
      </c>
      <c r="Y713" s="350">
        <f>SUM($X713:X$951)</f>
        <v>0</v>
      </c>
      <c r="Z713" s="347"/>
      <c r="AA713" s="347">
        <f t="shared" si="209"/>
        <v>4.5454628430446267</v>
      </c>
      <c r="AB713" s="347">
        <f t="shared" si="210"/>
        <v>1.4545371569553731</v>
      </c>
      <c r="AC713" s="347">
        <f t="shared" si="219"/>
        <v>13.674732820643149</v>
      </c>
      <c r="AD713" s="347">
        <f t="shared" si="211"/>
        <v>24.06566286543017</v>
      </c>
      <c r="AE713" s="347">
        <f t="shared" si="212"/>
        <v>7.7009541279371163</v>
      </c>
      <c r="AF713" s="347">
        <f>AD713/'Laminate Schedule'!$E$86/10</f>
        <v>0.15890063705494001</v>
      </c>
      <c r="AG713" s="347">
        <f>AE713/'Laminate Schedule'!$E$90/10</f>
        <v>4.1534111186815444E-2</v>
      </c>
      <c r="AH713" s="347">
        <f t="shared" si="220"/>
        <v>2284.0489995951439</v>
      </c>
      <c r="AK713" s="567">
        <f t="shared" si="221"/>
        <v>1</v>
      </c>
      <c r="AL713" s="567">
        <f t="shared" si="222"/>
        <v>1</v>
      </c>
      <c r="AM713" s="567">
        <f t="shared" si="223"/>
        <v>1</v>
      </c>
      <c r="AN713" s="347">
        <f>IF(SUM(AK713:AM713)=0,0,(AK713*'Laminate Schedule'!$D$83*'Laminate Schedule'!$C$83+AL713*'Laminate Schedule'!$D$84*'Laminate Schedule'!$C$84+AM713*'Laminate Schedule'!$D$85*'Laminate Schedule'!$C$85)/(AK713*'Laminate Schedule'!$D$83+AL713*'Laminate Schedule'!$D$84+AM713*'Laminate Schedule'!$D$85))</f>
        <v>15.145101562499997</v>
      </c>
      <c r="AO713" s="347">
        <f>AK713*'Laminate Schedule'!$L$12+AL713*'Laminate Schedule'!$L$13+AM713*'Laminate Schedule'!$L$14</f>
        <v>0.88</v>
      </c>
    </row>
    <row r="714" spans="1:41" s="244" customFormat="1">
      <c r="A714" s="567">
        <v>-237</v>
      </c>
      <c r="B714" s="347">
        <f>IF(ABS(A714)&lt;$C$17,$C$15,$C$16)*IF(ABS(A714)&lt;OutlineParameters!$C$46/2,1,0)</f>
        <v>6</v>
      </c>
      <c r="C714" s="347">
        <f t="shared" si="213"/>
        <v>6</v>
      </c>
      <c r="D714" s="348">
        <f t="shared" si="204"/>
        <v>6</v>
      </c>
      <c r="E714" s="349">
        <f>FlexTests!$C$16*($C$36-ABS(A714))*IF(ABS(A714)&lt;$C$36,1,0)/1000</f>
        <v>72.599999999999994</v>
      </c>
      <c r="F714" s="349">
        <f>IF(NOT(ISNA(I714)),FlexTests!$C$17*(A715-A714)*I714/1000000*($C$36+A714)/1000*IF(ABS(A714)&lt;$C$31/2-FlexTests!$C$18,0,1),0)</f>
        <v>0</v>
      </c>
      <c r="G714" s="349">
        <f>SUM(F$52:$F713)</f>
        <v>0</v>
      </c>
      <c r="H714" s="348">
        <f>CHOOSE(FlexTests!$C$15,E714,G714)</f>
        <v>72.599999999999994</v>
      </c>
      <c r="I714" s="347">
        <f>IF(ISNA(OutlineParameters!T777*2),OutlineParameters!S777*2,OutlineParameters!T777*2)</f>
        <v>380.83708037289335</v>
      </c>
      <c r="J714" s="347">
        <f>IF(ISNA(RockerConcaveParameters!O773),RockerConcaveParameters!N773,RockerConcaveParameters!O773)</f>
        <v>4.6471149959567013</v>
      </c>
      <c r="K714" s="347">
        <f t="shared" si="214"/>
        <v>19.486704590168063</v>
      </c>
      <c r="L714" s="347">
        <f t="shared" si="215"/>
        <v>91.362209574452962</v>
      </c>
      <c r="M714" s="347">
        <f t="shared" si="216"/>
        <v>0</v>
      </c>
      <c r="N714" s="347">
        <f t="shared" si="205"/>
        <v>3.8333333333333335</v>
      </c>
      <c r="O714" s="347">
        <f t="shared" si="206"/>
        <v>92.765160416306941</v>
      </c>
      <c r="P714" s="350">
        <f t="shared" si="217"/>
        <v>207.4474079142613</v>
      </c>
      <c r="Q714" s="347">
        <f>MIN(IF(H714&gt;0,P714/H714,NA()),FlexTests!$C$20)</f>
        <v>2.8574023128686132</v>
      </c>
      <c r="R714" s="347">
        <f t="shared" si="207"/>
        <v>3.4996821955956094E-4</v>
      </c>
      <c r="S714" s="347">
        <f>SUM(R714:$R$952)</f>
        <v>9.4907261727374584E-2</v>
      </c>
      <c r="T714" s="347">
        <f t="shared" si="208"/>
        <v>9.4907261727374587E-5</v>
      </c>
      <c r="U714" s="350">
        <f>SUM(T714:$T$952)*1000</f>
        <v>11.831593721399736</v>
      </c>
      <c r="V714" s="347">
        <f>R714*IF(ABS(A714)&lt;FlexTests!$C$19,0,1)</f>
        <v>0</v>
      </c>
      <c r="W714" s="347">
        <f>SUM(V714:$V$951)</f>
        <v>0</v>
      </c>
      <c r="X714" s="347">
        <f t="shared" si="218"/>
        <v>0</v>
      </c>
      <c r="Y714" s="350">
        <f>SUM($X714:X$951)</f>
        <v>0</v>
      </c>
      <c r="Z714" s="347"/>
      <c r="AA714" s="347">
        <f t="shared" si="209"/>
        <v>4.5490383319855674</v>
      </c>
      <c r="AB714" s="347">
        <f t="shared" si="210"/>
        <v>1.450961668014433</v>
      </c>
      <c r="AC714" s="347">
        <f t="shared" si="219"/>
        <v>13.69732695803844</v>
      </c>
      <c r="AD714" s="347">
        <f t="shared" si="211"/>
        <v>24.111287108345984</v>
      </c>
      <c r="AE714" s="347">
        <f t="shared" si="212"/>
        <v>7.6905382649151042</v>
      </c>
      <c r="AF714" s="347">
        <f>AD714/'Laminate Schedule'!$E$86/10</f>
        <v>0.15920188457531836</v>
      </c>
      <c r="AG714" s="347">
        <f>AE714/'Laminate Schedule'!$E$90/10</f>
        <v>4.1477934561727714E-2</v>
      </c>
      <c r="AH714" s="347">
        <f t="shared" si="220"/>
        <v>2285.0224822373602</v>
      </c>
      <c r="AK714" s="567">
        <f t="shared" si="221"/>
        <v>1</v>
      </c>
      <c r="AL714" s="567">
        <f t="shared" si="222"/>
        <v>1</v>
      </c>
      <c r="AM714" s="567">
        <f t="shared" si="223"/>
        <v>1</v>
      </c>
      <c r="AN714" s="347">
        <f>IF(SUM(AK714:AM714)=0,0,(AK714*'Laminate Schedule'!$D$83*'Laminate Schedule'!$C$83+AL714*'Laminate Schedule'!$D$84*'Laminate Schedule'!$C$84+AM714*'Laminate Schedule'!$D$85*'Laminate Schedule'!$C$85)/(AK714*'Laminate Schedule'!$D$83+AL714*'Laminate Schedule'!$D$84+AM714*'Laminate Schedule'!$D$85))</f>
        <v>15.145101562499997</v>
      </c>
      <c r="AO714" s="347">
        <f>AK714*'Laminate Schedule'!$L$12+AL714*'Laminate Schedule'!$L$13+AM714*'Laminate Schedule'!$L$14</f>
        <v>0.88</v>
      </c>
    </row>
    <row r="715" spans="1:41" s="244" customFormat="1">
      <c r="A715" s="567">
        <v>-236</v>
      </c>
      <c r="B715" s="347">
        <f>IF(ABS(A715)&lt;$C$17,$C$15,$C$16)*IF(ABS(A715)&lt;OutlineParameters!$C$46/2,1,0)</f>
        <v>6</v>
      </c>
      <c r="C715" s="347">
        <f t="shared" si="213"/>
        <v>6</v>
      </c>
      <c r="D715" s="348">
        <f t="shared" si="204"/>
        <v>6</v>
      </c>
      <c r="E715" s="349">
        <f>FlexTests!$C$16*($C$36-ABS(A715))*IF(ABS(A715)&lt;$C$36,1,0)/1000</f>
        <v>72.8</v>
      </c>
      <c r="F715" s="349">
        <f>IF(NOT(ISNA(I715)),FlexTests!$C$17*(A716-A715)*I715/1000000*($C$36+A715)/1000*IF(ABS(A715)&lt;$C$31/2-FlexTests!$C$18,0,1),0)</f>
        <v>0</v>
      </c>
      <c r="G715" s="349">
        <f>SUM(F$52:$F714)</f>
        <v>0</v>
      </c>
      <c r="H715" s="348">
        <f>CHOOSE(FlexTests!$C$15,E715,G715)</f>
        <v>72.8</v>
      </c>
      <c r="I715" s="347">
        <f>IF(ISNA(OutlineParameters!T778*2),OutlineParameters!S778*2,OutlineParameters!T778*2)</f>
        <v>380.99860218578289</v>
      </c>
      <c r="J715" s="347">
        <f>IF(ISNA(RockerConcaveParameters!O774),RockerConcaveParameters!N774,RockerConcaveParameters!O774)</f>
        <v>4.6578071936776233</v>
      </c>
      <c r="K715" s="347">
        <f t="shared" si="214"/>
        <v>19.584781574952505</v>
      </c>
      <c r="L715" s="347">
        <f t="shared" si="215"/>
        <v>91.400958400343569</v>
      </c>
      <c r="M715" s="347">
        <f t="shared" si="216"/>
        <v>0</v>
      </c>
      <c r="N715" s="347">
        <f t="shared" si="205"/>
        <v>3.8333333333333335</v>
      </c>
      <c r="O715" s="347">
        <f t="shared" si="206"/>
        <v>92.970126781319607</v>
      </c>
      <c r="P715" s="350">
        <f t="shared" si="217"/>
        <v>207.78920008994902</v>
      </c>
      <c r="Q715" s="347">
        <f>MIN(IF(H715&gt;0,P715/H715,NA()),FlexTests!$C$20)</f>
        <v>2.8542472539828165</v>
      </c>
      <c r="R715" s="347">
        <f t="shared" si="207"/>
        <v>3.5035507123799456E-4</v>
      </c>
      <c r="S715" s="347">
        <f>SUM(R715:$R$952)</f>
        <v>9.4557293507815027E-2</v>
      </c>
      <c r="T715" s="347">
        <f t="shared" si="208"/>
        <v>9.4557293507815027E-5</v>
      </c>
      <c r="U715" s="350">
        <f>SUM(T715:$T$952)*1000</f>
        <v>11.736686459672361</v>
      </c>
      <c r="V715" s="347">
        <f>R715*IF(ABS(A715)&lt;FlexTests!$C$19,0,1)</f>
        <v>0</v>
      </c>
      <c r="W715" s="347">
        <f>SUM(V715:$V$951)</f>
        <v>0</v>
      </c>
      <c r="X715" s="347">
        <f t="shared" si="218"/>
        <v>0</v>
      </c>
      <c r="Y715" s="350">
        <f>SUM($X715:X$951)</f>
        <v>0</v>
      </c>
      <c r="Z715" s="347"/>
      <c r="AA715" s="347">
        <f t="shared" si="209"/>
        <v>4.5526023978925405</v>
      </c>
      <c r="AB715" s="347">
        <f t="shared" si="210"/>
        <v>1.447397602107459</v>
      </c>
      <c r="AC715" s="347">
        <f t="shared" si="219"/>
        <v>13.719894794528491</v>
      </c>
      <c r="AD715" s="347">
        <f t="shared" si="211"/>
        <v>24.156851020370169</v>
      </c>
      <c r="AE715" s="347">
        <f t="shared" si="212"/>
        <v>7.6801278006479246</v>
      </c>
      <c r="AF715" s="347">
        <f>AD715/'Laminate Schedule'!$E$86/10</f>
        <v>0.1595027337431906</v>
      </c>
      <c r="AG715" s="347">
        <f>AE715/'Laminate Schedule'!$E$90/10</f>
        <v>4.1421787054133713E-2</v>
      </c>
      <c r="AH715" s="347">
        <f t="shared" si="220"/>
        <v>2285.9916131146974</v>
      </c>
      <c r="AK715" s="567">
        <f t="shared" si="221"/>
        <v>1</v>
      </c>
      <c r="AL715" s="567">
        <f t="shared" si="222"/>
        <v>1</v>
      </c>
      <c r="AM715" s="567">
        <f t="shared" si="223"/>
        <v>1</v>
      </c>
      <c r="AN715" s="347">
        <f>IF(SUM(AK715:AM715)=0,0,(AK715*'Laminate Schedule'!$D$83*'Laminate Schedule'!$C$83+AL715*'Laminate Schedule'!$D$84*'Laminate Schedule'!$C$84+AM715*'Laminate Schedule'!$D$85*'Laminate Schedule'!$C$85)/(AK715*'Laminate Schedule'!$D$83+AL715*'Laminate Schedule'!$D$84+AM715*'Laminate Schedule'!$D$85))</f>
        <v>15.145101562499997</v>
      </c>
      <c r="AO715" s="347">
        <f>AK715*'Laminate Schedule'!$L$12+AL715*'Laminate Schedule'!$L$13+AM715*'Laminate Schedule'!$L$14</f>
        <v>0.88</v>
      </c>
    </row>
    <row r="716" spans="1:41" s="244" customFormat="1">
      <c r="A716" s="567">
        <v>-235</v>
      </c>
      <c r="B716" s="347">
        <f>IF(ABS(A716)&lt;$C$17,$C$15,$C$16)*IF(ABS(A716)&lt;OutlineParameters!$C$46/2,1,0)</f>
        <v>6</v>
      </c>
      <c r="C716" s="347">
        <f t="shared" si="213"/>
        <v>6</v>
      </c>
      <c r="D716" s="348">
        <f t="shared" si="204"/>
        <v>6</v>
      </c>
      <c r="E716" s="349">
        <f>FlexTests!$C$16*($C$36-ABS(A716))*IF(ABS(A716)&lt;$C$36,1,0)/1000</f>
        <v>73</v>
      </c>
      <c r="F716" s="349">
        <f>IF(NOT(ISNA(I716)),FlexTests!$C$17*(A717-A716)*I716/1000000*($C$36+A716)/1000*IF(ABS(A716)&lt;$C$31/2-FlexTests!$C$18,0,1),0)</f>
        <v>0</v>
      </c>
      <c r="G716" s="349">
        <f>SUM(F$52:$F715)</f>
        <v>0</v>
      </c>
      <c r="H716" s="348">
        <f>CHOOSE(FlexTests!$C$15,E716,G716)</f>
        <v>73</v>
      </c>
      <c r="I716" s="347">
        <f>IF(ISNA(OutlineParameters!T779*2),OutlineParameters!S779*2,OutlineParameters!T779*2)</f>
        <v>381.15942067174041</v>
      </c>
      <c r="J716" s="347">
        <f>IF(ISNA(RockerConcaveParameters!O775),RockerConcaveParameters!N775,RockerConcaveParameters!O775)</f>
        <v>4.6684654634269052</v>
      </c>
      <c r="K716" s="347">
        <f t="shared" si="214"/>
        <v>19.682818792748641</v>
      </c>
      <c r="L716" s="347">
        <f t="shared" si="215"/>
        <v>91.439538499222365</v>
      </c>
      <c r="M716" s="347">
        <f t="shared" si="216"/>
        <v>0</v>
      </c>
      <c r="N716" s="347">
        <f t="shared" si="205"/>
        <v>3.8333333333333335</v>
      </c>
      <c r="O716" s="347">
        <f t="shared" si="206"/>
        <v>93.174915743692026</v>
      </c>
      <c r="P716" s="350">
        <f t="shared" si="217"/>
        <v>208.13060636899638</v>
      </c>
      <c r="Q716" s="347">
        <f>MIN(IF(H716&gt;0,P716/H716,NA()),FlexTests!$C$20)</f>
        <v>2.8511041968355668</v>
      </c>
      <c r="R716" s="347">
        <f t="shared" si="207"/>
        <v>3.507413026538621E-4</v>
      </c>
      <c r="S716" s="347">
        <f>SUM(R716:$R$952)</f>
        <v>9.4206938436577028E-2</v>
      </c>
      <c r="T716" s="347">
        <f t="shared" si="208"/>
        <v>9.4206938436577022E-5</v>
      </c>
      <c r="U716" s="350">
        <f>SUM(T716:$T$952)*1000</f>
        <v>11.642129166164546</v>
      </c>
      <c r="V716" s="347">
        <f>R716*IF(ABS(A716)&lt;FlexTests!$C$19,0,1)</f>
        <v>0</v>
      </c>
      <c r="W716" s="347">
        <f>SUM(V716:$V$951)</f>
        <v>0</v>
      </c>
      <c r="X716" s="347">
        <f t="shared" si="218"/>
        <v>0</v>
      </c>
      <c r="Y716" s="350">
        <f>SUM($X716:X$951)</f>
        <v>0</v>
      </c>
      <c r="Z716" s="347"/>
      <c r="AA716" s="347">
        <f t="shared" si="209"/>
        <v>4.5561551544756345</v>
      </c>
      <c r="AB716" s="347">
        <f t="shared" si="210"/>
        <v>1.4438448455243651</v>
      </c>
      <c r="AC716" s="347">
        <f t="shared" si="219"/>
        <v>13.742437151054689</v>
      </c>
      <c r="AD716" s="347">
        <f t="shared" si="211"/>
        <v>24.202353819838674</v>
      </c>
      <c r="AE716" s="347">
        <f t="shared" si="212"/>
        <v>7.6697220852990755</v>
      </c>
      <c r="AF716" s="347">
        <f>AD716/'Laminate Schedule'!$E$86/10</f>
        <v>0.15980317939738925</v>
      </c>
      <c r="AG716" s="347">
        <f>AE716/'Laminate Schedule'!$E$90/10</f>
        <v>4.1365665159223373E-2</v>
      </c>
      <c r="AH716" s="347">
        <f t="shared" si="220"/>
        <v>2286.9565240304423</v>
      </c>
      <c r="AK716" s="567">
        <f t="shared" si="221"/>
        <v>1</v>
      </c>
      <c r="AL716" s="567">
        <f t="shared" si="222"/>
        <v>1</v>
      </c>
      <c r="AM716" s="567">
        <f t="shared" si="223"/>
        <v>1</v>
      </c>
      <c r="AN716" s="347">
        <f>IF(SUM(AK716:AM716)=0,0,(AK716*'Laminate Schedule'!$D$83*'Laminate Schedule'!$C$83+AL716*'Laminate Schedule'!$D$84*'Laminate Schedule'!$C$84+AM716*'Laminate Schedule'!$D$85*'Laminate Schedule'!$C$85)/(AK716*'Laminate Schedule'!$D$83+AL716*'Laminate Schedule'!$D$84+AM716*'Laminate Schedule'!$D$85))</f>
        <v>15.145101562499997</v>
      </c>
      <c r="AO716" s="347">
        <f>AK716*'Laminate Schedule'!$L$12+AL716*'Laminate Schedule'!$L$13+AM716*'Laminate Schedule'!$L$14</f>
        <v>0.88</v>
      </c>
    </row>
    <row r="717" spans="1:41" s="244" customFormat="1">
      <c r="A717" s="567">
        <v>-234</v>
      </c>
      <c r="B717" s="347">
        <f>IF(ABS(A717)&lt;$C$17,$C$15,$C$16)*IF(ABS(A717)&lt;OutlineParameters!$C$46/2,1,0)</f>
        <v>6</v>
      </c>
      <c r="C717" s="347">
        <f t="shared" si="213"/>
        <v>6</v>
      </c>
      <c r="D717" s="348">
        <f t="shared" si="204"/>
        <v>6</v>
      </c>
      <c r="E717" s="349">
        <f>FlexTests!$C$16*($C$36-ABS(A717))*IF(ABS(A717)&lt;$C$36,1,0)/1000</f>
        <v>73.2</v>
      </c>
      <c r="F717" s="349">
        <f>IF(NOT(ISNA(I717)),FlexTests!$C$17*(A718-A717)*I717/1000000*($C$36+A717)/1000*IF(ABS(A717)&lt;$C$31/2-FlexTests!$C$18,0,1),0)</f>
        <v>0</v>
      </c>
      <c r="G717" s="349">
        <f>SUM(F$52:$F716)</f>
        <v>0</v>
      </c>
      <c r="H717" s="348">
        <f>CHOOSE(FlexTests!$C$15,E717,G717)</f>
        <v>73.2</v>
      </c>
      <c r="I717" s="347">
        <f>IF(ISNA(OutlineParameters!T780*2),OutlineParameters!S780*2,OutlineParameters!T780*2)</f>
        <v>381.31954216704992</v>
      </c>
      <c r="J717" s="347">
        <f>IF(ISNA(RockerConcaveParameters!O776),RockerConcaveParameters!N776,RockerConcaveParameters!O776)</f>
        <v>4.6790897996737222</v>
      </c>
      <c r="K717" s="347">
        <f t="shared" si="214"/>
        <v>19.78081396751595</v>
      </c>
      <c r="L717" s="347">
        <f t="shared" si="215"/>
        <v>91.47795139115378</v>
      </c>
      <c r="M717" s="347">
        <f t="shared" si="216"/>
        <v>0</v>
      </c>
      <c r="N717" s="347">
        <f t="shared" si="205"/>
        <v>3.8333333333333335</v>
      </c>
      <c r="O717" s="347">
        <f t="shared" si="206"/>
        <v>93.379524003503491</v>
      </c>
      <c r="P717" s="350">
        <f t="shared" si="217"/>
        <v>208.47162269550654</v>
      </c>
      <c r="Q717" s="347">
        <f>MIN(IF(H717&gt;0,P717/H717,NA()),FlexTests!$C$20)</f>
        <v>2.8479729876435318</v>
      </c>
      <c r="R717" s="347">
        <f t="shared" si="207"/>
        <v>3.511269258306482E-4</v>
      </c>
      <c r="S717" s="347">
        <f>SUM(R717:$R$952)</f>
        <v>9.3856197133923167E-2</v>
      </c>
      <c r="T717" s="347">
        <f t="shared" si="208"/>
        <v>9.3856197133923162E-5</v>
      </c>
      <c r="U717" s="350">
        <f>SUM(T717:$T$952)*1000</f>
        <v>11.54792222772797</v>
      </c>
      <c r="V717" s="347">
        <f>R717*IF(ABS(A717)&lt;FlexTests!$C$19,0,1)</f>
        <v>0</v>
      </c>
      <c r="W717" s="347">
        <f>SUM(V717:$V$951)</f>
        <v>0</v>
      </c>
      <c r="X717" s="347">
        <f t="shared" si="218"/>
        <v>0</v>
      </c>
      <c r="Y717" s="350">
        <f>SUM($X717:X$951)</f>
        <v>0</v>
      </c>
      <c r="Z717" s="347"/>
      <c r="AA717" s="347">
        <f t="shared" si="209"/>
        <v>4.5596965998912404</v>
      </c>
      <c r="AB717" s="347">
        <f t="shared" si="210"/>
        <v>1.4403034001087593</v>
      </c>
      <c r="AC717" s="347">
        <f t="shared" si="219"/>
        <v>13.764953759814484</v>
      </c>
      <c r="AD717" s="347">
        <f t="shared" si="211"/>
        <v>24.247796028668763</v>
      </c>
      <c r="AE717" s="347">
        <f t="shared" si="212"/>
        <v>7.6593216895326579</v>
      </c>
      <c r="AF717" s="347">
        <f>AD717/'Laminate Schedule'!$E$86/10</f>
        <v>0.16010322498402701</v>
      </c>
      <c r="AG717" s="347">
        <f>AE717/'Laminate Schedule'!$E$90/10</f>
        <v>4.1309571954800534E-2</v>
      </c>
      <c r="AH717" s="347">
        <f t="shared" si="220"/>
        <v>2287.9172530022997</v>
      </c>
      <c r="AK717" s="567">
        <f t="shared" si="221"/>
        <v>1</v>
      </c>
      <c r="AL717" s="567">
        <f t="shared" si="222"/>
        <v>1</v>
      </c>
      <c r="AM717" s="567">
        <f t="shared" si="223"/>
        <v>1</v>
      </c>
      <c r="AN717" s="347">
        <f>IF(SUM(AK717:AM717)=0,0,(AK717*'Laminate Schedule'!$D$83*'Laminate Schedule'!$C$83+AL717*'Laminate Schedule'!$D$84*'Laminate Schedule'!$C$84+AM717*'Laminate Schedule'!$D$85*'Laminate Schedule'!$C$85)/(AK717*'Laminate Schedule'!$D$83+AL717*'Laminate Schedule'!$D$84+AM717*'Laminate Schedule'!$D$85))</f>
        <v>15.145101562499997</v>
      </c>
      <c r="AO717" s="347">
        <f>AK717*'Laminate Schedule'!$L$12+AL717*'Laminate Schedule'!$L$13+AM717*'Laminate Schedule'!$L$14</f>
        <v>0.88</v>
      </c>
    </row>
    <row r="718" spans="1:41" s="244" customFormat="1">
      <c r="A718" s="567">
        <v>-233</v>
      </c>
      <c r="B718" s="347">
        <f>IF(ABS(A718)&lt;$C$17,$C$15,$C$16)*IF(ABS(A718)&lt;OutlineParameters!$C$46/2,1,0)</f>
        <v>6</v>
      </c>
      <c r="C718" s="347">
        <f t="shared" si="213"/>
        <v>6</v>
      </c>
      <c r="D718" s="348">
        <f t="shared" si="204"/>
        <v>6</v>
      </c>
      <c r="E718" s="349">
        <f>FlexTests!$C$16*($C$36-ABS(A718))*IF(ABS(A718)&lt;$C$36,1,0)/1000</f>
        <v>73.400000000000006</v>
      </c>
      <c r="F718" s="349">
        <f>IF(NOT(ISNA(I718)),FlexTests!$C$17*(A719-A718)*I718/1000000*($C$36+A718)/1000*IF(ABS(A718)&lt;$C$31/2-FlexTests!$C$18,0,1),0)</f>
        <v>0</v>
      </c>
      <c r="G718" s="349">
        <f>SUM(F$52:$F717)</f>
        <v>0</v>
      </c>
      <c r="H718" s="348">
        <f>CHOOSE(FlexTests!$C$15,E718,G718)</f>
        <v>73.400000000000006</v>
      </c>
      <c r="I718" s="347">
        <f>IF(ISNA(OutlineParameters!T781*2),OutlineParameters!S781*2,OutlineParameters!T781*2)</f>
        <v>381.47897300799519</v>
      </c>
      <c r="J718" s="347">
        <f>IF(ISNA(RockerConcaveParameters!O777),RockerConcaveParameters!N777,RockerConcaveParameters!O777)</f>
        <v>4.6896801984586798</v>
      </c>
      <c r="K718" s="347">
        <f t="shared" si="214"/>
        <v>19.878764845838436</v>
      </c>
      <c r="L718" s="347">
        <f t="shared" si="215"/>
        <v>91.51619859620223</v>
      </c>
      <c r="M718" s="347">
        <f t="shared" si="216"/>
        <v>0</v>
      </c>
      <c r="N718" s="347">
        <f t="shared" si="205"/>
        <v>3.8333333333333335</v>
      </c>
      <c r="O718" s="347">
        <f t="shared" si="206"/>
        <v>93.583948302658982</v>
      </c>
      <c r="P718" s="350">
        <f t="shared" si="217"/>
        <v>208.81224507803296</v>
      </c>
      <c r="Q718" s="347">
        <f>MIN(IF(H718&gt;0,P718/H718,NA()),FlexTests!$C$20)</f>
        <v>2.8448534751775605</v>
      </c>
      <c r="R718" s="347">
        <f t="shared" si="207"/>
        <v>3.5151195262792412E-4</v>
      </c>
      <c r="S718" s="347">
        <f>SUM(R718:$R$952)</f>
        <v>9.3505070208092525E-2</v>
      </c>
      <c r="T718" s="347">
        <f t="shared" si="208"/>
        <v>9.350507020809252E-5</v>
      </c>
      <c r="U718" s="350">
        <f>SUM(T718:$T$952)*1000</f>
        <v>11.454066030594047</v>
      </c>
      <c r="V718" s="347">
        <f>R718*IF(ABS(A718)&lt;FlexTests!$C$19,0,1)</f>
        <v>0</v>
      </c>
      <c r="W718" s="347">
        <f>SUM(V718:$V$951)</f>
        <v>0</v>
      </c>
      <c r="X718" s="347">
        <f t="shared" si="218"/>
        <v>0</v>
      </c>
      <c r="Y718" s="350">
        <f>SUM($X718:X$951)</f>
        <v>0</v>
      </c>
      <c r="Z718" s="347"/>
      <c r="AA718" s="347">
        <f t="shared" si="209"/>
        <v>4.5632267328195599</v>
      </c>
      <c r="AB718" s="347">
        <f t="shared" si="210"/>
        <v>1.4367732671804401</v>
      </c>
      <c r="AC718" s="347">
        <f t="shared" si="219"/>
        <v>13.787444357260842</v>
      </c>
      <c r="AD718" s="347">
        <f t="shared" si="211"/>
        <v>24.293178163403923</v>
      </c>
      <c r="AE718" s="347">
        <f t="shared" si="212"/>
        <v>7.6489271744916705</v>
      </c>
      <c r="AF718" s="347">
        <f>AD718/'Laminate Schedule'!$E$86/10</f>
        <v>0.16040287391373462</v>
      </c>
      <c r="AG718" s="347">
        <f>AE718/'Laminate Schedule'!$E$90/10</f>
        <v>4.1253510467318198E-2</v>
      </c>
      <c r="AH718" s="347">
        <f t="shared" si="220"/>
        <v>2288.8738380479713</v>
      </c>
      <c r="AK718" s="567">
        <f t="shared" si="221"/>
        <v>1</v>
      </c>
      <c r="AL718" s="567">
        <f t="shared" si="222"/>
        <v>1</v>
      </c>
      <c r="AM718" s="567">
        <f t="shared" si="223"/>
        <v>1</v>
      </c>
      <c r="AN718" s="347">
        <f>IF(SUM(AK718:AM718)=0,0,(AK718*'Laminate Schedule'!$D$83*'Laminate Schedule'!$C$83+AL718*'Laminate Schedule'!$D$84*'Laminate Schedule'!$C$84+AM718*'Laminate Schedule'!$D$85*'Laminate Schedule'!$C$85)/(AK718*'Laminate Schedule'!$D$83+AL718*'Laminate Schedule'!$D$84+AM718*'Laminate Schedule'!$D$85))</f>
        <v>15.145101562499997</v>
      </c>
      <c r="AO718" s="347">
        <f>AK718*'Laminate Schedule'!$L$12+AL718*'Laminate Schedule'!$L$13+AM718*'Laminate Schedule'!$L$14</f>
        <v>0.88</v>
      </c>
    </row>
    <row r="719" spans="1:41" s="244" customFormat="1">
      <c r="A719" s="567">
        <v>-232</v>
      </c>
      <c r="B719" s="347">
        <f>IF(ABS(A719)&lt;$C$17,$C$15,$C$16)*IF(ABS(A719)&lt;OutlineParameters!$C$46/2,1,0)</f>
        <v>6</v>
      </c>
      <c r="C719" s="347">
        <f t="shared" si="213"/>
        <v>6</v>
      </c>
      <c r="D719" s="348">
        <f t="shared" si="204"/>
        <v>6</v>
      </c>
      <c r="E719" s="349">
        <f>FlexTests!$C$16*($C$36-ABS(A719))*IF(ABS(A719)&lt;$C$36,1,0)/1000</f>
        <v>73.599999999999994</v>
      </c>
      <c r="F719" s="349">
        <f>IF(NOT(ISNA(I719)),FlexTests!$C$17*(A720-A719)*I719/1000000*($C$36+A719)/1000*IF(ABS(A719)&lt;$C$31/2-FlexTests!$C$18,0,1),0)</f>
        <v>0</v>
      </c>
      <c r="G719" s="349">
        <f>SUM(F$52:$F718)</f>
        <v>0</v>
      </c>
      <c r="H719" s="348">
        <f>CHOOSE(FlexTests!$C$15,E719,G719)</f>
        <v>73.599999999999994</v>
      </c>
      <c r="I719" s="347">
        <f>IF(ISNA(OutlineParameters!T782*2),OutlineParameters!S782*2,OutlineParameters!T782*2)</f>
        <v>381.63772716025505</v>
      </c>
      <c r="J719" s="347">
        <f>IF(ISNA(RockerConcaveParameters!O778),RockerConcaveParameters!N778,RockerConcaveParameters!O778)</f>
        <v>4.7002368292213115</v>
      </c>
      <c r="K719" s="347">
        <f t="shared" si="214"/>
        <v>19.97667105708048</v>
      </c>
      <c r="L719" s="347">
        <f t="shared" si="215"/>
        <v>91.55428346471183</v>
      </c>
      <c r="M719" s="347">
        <f t="shared" si="216"/>
        <v>0</v>
      </c>
      <c r="N719" s="347">
        <f t="shared" si="205"/>
        <v>3.8333333333333335</v>
      </c>
      <c r="O719" s="347">
        <f t="shared" si="206"/>
        <v>93.788189955930477</v>
      </c>
      <c r="P719" s="350">
        <f t="shared" si="217"/>
        <v>209.15247781105612</v>
      </c>
      <c r="Q719" s="347">
        <f>MIN(IF(H719&gt;0,P719/H719,NA()),FlexTests!$C$20)</f>
        <v>2.8417456224328279</v>
      </c>
      <c r="R719" s="347">
        <f t="shared" si="207"/>
        <v>3.5189638090966658E-4</v>
      </c>
      <c r="S719" s="347">
        <f>SUM(R719:$R$952)</f>
        <v>9.3153558255464605E-2</v>
      </c>
      <c r="T719" s="347">
        <f t="shared" si="208"/>
        <v>9.3153558255464609E-5</v>
      </c>
      <c r="U719" s="350">
        <f>SUM(T719:$T$952)*1000</f>
        <v>11.360560960385955</v>
      </c>
      <c r="V719" s="347">
        <f>R719*IF(ABS(A719)&lt;FlexTests!$C$19,0,1)</f>
        <v>0</v>
      </c>
      <c r="W719" s="347">
        <f>SUM(V719:$V$951)</f>
        <v>0</v>
      </c>
      <c r="X719" s="347">
        <f t="shared" si="218"/>
        <v>0</v>
      </c>
      <c r="Y719" s="350">
        <f>SUM($X719:X$951)</f>
        <v>0</v>
      </c>
      <c r="Z719" s="347"/>
      <c r="AA719" s="347">
        <f t="shared" si="209"/>
        <v>4.5667456097404369</v>
      </c>
      <c r="AB719" s="347">
        <f t="shared" si="210"/>
        <v>1.4332543902595629</v>
      </c>
      <c r="AC719" s="347">
        <f t="shared" si="219"/>
        <v>13.809909226949507</v>
      </c>
      <c r="AD719" s="347">
        <f t="shared" si="211"/>
        <v>24.338500083764892</v>
      </c>
      <c r="AE719" s="347">
        <f t="shared" si="212"/>
        <v>7.6385384863536228</v>
      </c>
      <c r="AF719" s="347">
        <f>AD719/'Laminate Schedule'!$E$86/10</f>
        <v>0.16070212526027686</v>
      </c>
      <c r="AG719" s="347">
        <f>AE719/'Laminate Schedule'!$E$90/10</f>
        <v>4.1197480406491641E-2</v>
      </c>
      <c r="AH719" s="347">
        <f t="shared" si="220"/>
        <v>2289.8263629615303</v>
      </c>
      <c r="AK719" s="567">
        <f t="shared" si="221"/>
        <v>1</v>
      </c>
      <c r="AL719" s="567">
        <f t="shared" si="222"/>
        <v>1</v>
      </c>
      <c r="AM719" s="567">
        <f t="shared" si="223"/>
        <v>1</v>
      </c>
      <c r="AN719" s="347">
        <f>IF(SUM(AK719:AM719)=0,0,(AK719*'Laminate Schedule'!$D$83*'Laminate Schedule'!$C$83+AL719*'Laminate Schedule'!$D$84*'Laminate Schedule'!$C$84+AM719*'Laminate Schedule'!$D$85*'Laminate Schedule'!$C$85)/(AK719*'Laminate Schedule'!$D$83+AL719*'Laminate Schedule'!$D$84+AM719*'Laminate Schedule'!$D$85))</f>
        <v>15.145101562499997</v>
      </c>
      <c r="AO719" s="347">
        <f>AK719*'Laminate Schedule'!$L$12+AL719*'Laminate Schedule'!$L$13+AM719*'Laminate Schedule'!$L$14</f>
        <v>0.88</v>
      </c>
    </row>
    <row r="720" spans="1:41" s="244" customFormat="1">
      <c r="A720" s="567">
        <v>-231</v>
      </c>
      <c r="B720" s="347">
        <f>IF(ABS(A720)&lt;$C$17,$C$15,$C$16)*IF(ABS(A720)&lt;OutlineParameters!$C$46/2,1,0)</f>
        <v>6</v>
      </c>
      <c r="C720" s="347">
        <f t="shared" si="213"/>
        <v>6</v>
      </c>
      <c r="D720" s="348">
        <f t="shared" si="204"/>
        <v>6</v>
      </c>
      <c r="E720" s="349">
        <f>FlexTests!$C$16*($C$36-ABS(A720))*IF(ABS(A720)&lt;$C$36,1,0)/1000</f>
        <v>73.8</v>
      </c>
      <c r="F720" s="349">
        <f>IF(NOT(ISNA(I720)),FlexTests!$C$17*(A721-A720)*I720/1000000*($C$36+A720)/1000*IF(ABS(A720)&lt;$C$31/2-FlexTests!$C$18,0,1),0)</f>
        <v>0</v>
      </c>
      <c r="G720" s="349">
        <f>SUM(F$52:$F719)</f>
        <v>0</v>
      </c>
      <c r="H720" s="348">
        <f>CHOOSE(FlexTests!$C$15,E720,G720)</f>
        <v>73.8</v>
      </c>
      <c r="I720" s="347">
        <f>IF(ISNA(OutlineParameters!T783*2),OutlineParameters!S783*2,OutlineParameters!T783*2)</f>
        <v>381.79579570132415</v>
      </c>
      <c r="J720" s="347">
        <f>IF(ISNA(RockerConcaveParameters!O779),RockerConcaveParameters!N779,RockerConcaveParameters!O779)</f>
        <v>4.7107593477586818</v>
      </c>
      <c r="K720" s="347">
        <f t="shared" si="214"/>
        <v>20.074526681796762</v>
      </c>
      <c r="L720" s="347">
        <f t="shared" si="215"/>
        <v>91.592203856187723</v>
      </c>
      <c r="M720" s="347">
        <f t="shared" si="216"/>
        <v>0</v>
      </c>
      <c r="N720" s="347">
        <f t="shared" si="205"/>
        <v>3.8333333333333335</v>
      </c>
      <c r="O720" s="347">
        <f t="shared" si="206"/>
        <v>93.99223674341664</v>
      </c>
      <c r="P720" s="350">
        <f t="shared" si="217"/>
        <v>209.49230061473446</v>
      </c>
      <c r="Q720" s="347">
        <f>MIN(IF(H720&gt;0,P720/H720,NA()),FlexTests!$C$20)</f>
        <v>2.8386490598202503</v>
      </c>
      <c r="R720" s="347">
        <f t="shared" si="207"/>
        <v>3.5228024983945084E-4</v>
      </c>
      <c r="S720" s="347">
        <f>SUM(R720:$R$952)</f>
        <v>9.2801661874554936E-2</v>
      </c>
      <c r="T720" s="347">
        <f t="shared" si="208"/>
        <v>9.2801661874554941E-5</v>
      </c>
      <c r="U720" s="350">
        <f>SUM(T720:$T$952)*1000</f>
        <v>11.267407402130493</v>
      </c>
      <c r="V720" s="347">
        <f>R720*IF(ABS(A720)&lt;FlexTests!$C$19,0,1)</f>
        <v>0</v>
      </c>
      <c r="W720" s="347">
        <f>SUM(V720:$V$951)</f>
        <v>0</v>
      </c>
      <c r="X720" s="347">
        <f t="shared" si="218"/>
        <v>0</v>
      </c>
      <c r="Y720" s="350">
        <f>SUM($X720:X$951)</f>
        <v>0</v>
      </c>
      <c r="Z720" s="347"/>
      <c r="AA720" s="347">
        <f t="shared" si="209"/>
        <v>4.5702531159195603</v>
      </c>
      <c r="AB720" s="347">
        <f t="shared" si="210"/>
        <v>1.4297468840804395</v>
      </c>
      <c r="AC720" s="347">
        <f t="shared" si="219"/>
        <v>13.832347029844126</v>
      </c>
      <c r="AD720" s="347">
        <f t="shared" si="211"/>
        <v>24.383763596094823</v>
      </c>
      <c r="AE720" s="347">
        <f t="shared" si="212"/>
        <v>7.6281573775933147</v>
      </c>
      <c r="AF720" s="347">
        <f>AD720/'Laminate Schedule'!$E$86/10</f>
        <v>0.16100099095056714</v>
      </c>
      <c r="AG720" s="347">
        <f>AE720/'Laminate Schedule'!$E$90/10</f>
        <v>4.1141491224069578E-2</v>
      </c>
      <c r="AH720" s="347">
        <f t="shared" si="220"/>
        <v>2290.774774207945</v>
      </c>
      <c r="AK720" s="567">
        <f t="shared" si="221"/>
        <v>1</v>
      </c>
      <c r="AL720" s="567">
        <f t="shared" si="222"/>
        <v>1</v>
      </c>
      <c r="AM720" s="567">
        <f t="shared" si="223"/>
        <v>1</v>
      </c>
      <c r="AN720" s="347">
        <f>IF(SUM(AK720:AM720)=0,0,(AK720*'Laminate Schedule'!$D$83*'Laminate Schedule'!$C$83+AL720*'Laminate Schedule'!$D$84*'Laminate Schedule'!$C$84+AM720*'Laminate Schedule'!$D$85*'Laminate Schedule'!$C$85)/(AK720*'Laminate Schedule'!$D$83+AL720*'Laminate Schedule'!$D$84+AM720*'Laminate Schedule'!$D$85))</f>
        <v>15.145101562499997</v>
      </c>
      <c r="AO720" s="347">
        <f>AK720*'Laminate Schedule'!$L$12+AL720*'Laminate Schedule'!$L$13+AM720*'Laminate Schedule'!$L$14</f>
        <v>0.88</v>
      </c>
    </row>
    <row r="721" spans="1:41" s="244" customFormat="1">
      <c r="A721" s="567">
        <v>-230</v>
      </c>
      <c r="B721" s="347">
        <f>IF(ABS(A721)&lt;$C$17,$C$15,$C$16)*IF(ABS(A721)&lt;OutlineParameters!$C$46/2,1,0)</f>
        <v>6</v>
      </c>
      <c r="C721" s="347">
        <f t="shared" si="213"/>
        <v>6</v>
      </c>
      <c r="D721" s="348">
        <f t="shared" si="204"/>
        <v>6</v>
      </c>
      <c r="E721" s="349">
        <f>FlexTests!$C$16*($C$36-ABS(A721))*IF(ABS(A721)&lt;$C$36,1,0)/1000</f>
        <v>74</v>
      </c>
      <c r="F721" s="349">
        <f>IF(NOT(ISNA(I721)),FlexTests!$C$17*(A722-A721)*I721/1000000*($C$36+A721)/1000*IF(ABS(A721)&lt;$C$31/2-FlexTests!$C$18,0,1),0)</f>
        <v>0</v>
      </c>
      <c r="G721" s="349">
        <f>SUM(F$52:$F720)</f>
        <v>0</v>
      </c>
      <c r="H721" s="348">
        <f>CHOOSE(FlexTests!$C$15,E721,G721)</f>
        <v>74</v>
      </c>
      <c r="I721" s="347">
        <f>IF(ISNA(OutlineParameters!T784*2),OutlineParameters!S784*2,OutlineParameters!T784*2)</f>
        <v>381.95319259688102</v>
      </c>
      <c r="J721" s="347">
        <f>IF(ISNA(RockerConcaveParameters!O780),RockerConcaveParameters!N780,RockerConcaveParameters!O780)</f>
        <v>4.7212479263042342</v>
      </c>
      <c r="K721" s="347">
        <f t="shared" si="214"/>
        <v>20.172331387029555</v>
      </c>
      <c r="L721" s="347">
        <f t="shared" si="215"/>
        <v>91.629963120974026</v>
      </c>
      <c r="M721" s="347">
        <f t="shared" si="216"/>
        <v>0</v>
      </c>
      <c r="N721" s="347">
        <f t="shared" si="205"/>
        <v>3.8333333333333335</v>
      </c>
      <c r="O721" s="347">
        <f t="shared" si="206"/>
        <v>94.196090049596364</v>
      </c>
      <c r="P721" s="350">
        <f t="shared" si="217"/>
        <v>209.83171789093328</v>
      </c>
      <c r="Q721" s="347">
        <f>MIN(IF(H721&gt;0,P721/H721,NA()),FlexTests!$C$20)</f>
        <v>2.8355637552828821</v>
      </c>
      <c r="R721" s="347">
        <f t="shared" si="207"/>
        <v>3.5266355698647931E-4</v>
      </c>
      <c r="S721" s="347">
        <f>SUM(R721:$R$952)</f>
        <v>9.2449381624715485E-2</v>
      </c>
      <c r="T721" s="347">
        <f t="shared" si="208"/>
        <v>9.244938162471548E-5</v>
      </c>
      <c r="U721" s="350">
        <f>SUM(T721:$T$952)*1000</f>
        <v>11.174605740255936</v>
      </c>
      <c r="V721" s="347">
        <f>R721*IF(ABS(A721)&lt;FlexTests!$C$19,0,1)</f>
        <v>0</v>
      </c>
      <c r="W721" s="347">
        <f>SUM(V721:$V$951)</f>
        <v>0</v>
      </c>
      <c r="X721" s="347">
        <f t="shared" si="218"/>
        <v>0</v>
      </c>
      <c r="Y721" s="350">
        <f>SUM($X721:X$951)</f>
        <v>0</v>
      </c>
      <c r="Z721" s="347"/>
      <c r="AA721" s="347">
        <f t="shared" si="209"/>
        <v>4.5737493087680781</v>
      </c>
      <c r="AB721" s="347">
        <f t="shared" si="210"/>
        <v>1.4262506912319219</v>
      </c>
      <c r="AC721" s="347">
        <f t="shared" si="219"/>
        <v>13.854758056590835</v>
      </c>
      <c r="AD721" s="347">
        <f t="shared" si="211"/>
        <v>24.428968551192455</v>
      </c>
      <c r="AE721" s="347">
        <f t="shared" si="212"/>
        <v>7.6177837765239556</v>
      </c>
      <c r="AF721" s="347">
        <f>AD721/'Laminate Schedule'!$E$86/10</f>
        <v>0.16129946999946015</v>
      </c>
      <c r="AG721" s="347">
        <f>AE721/'Laminate Schedule'!$E$90/10</f>
        <v>4.1085542533418451E-2</v>
      </c>
      <c r="AH721" s="347">
        <f t="shared" si="220"/>
        <v>2291.719155581286</v>
      </c>
      <c r="AK721" s="567">
        <f t="shared" si="221"/>
        <v>1</v>
      </c>
      <c r="AL721" s="567">
        <f t="shared" si="222"/>
        <v>1</v>
      </c>
      <c r="AM721" s="567">
        <f t="shared" si="223"/>
        <v>1</v>
      </c>
      <c r="AN721" s="347">
        <f>IF(SUM(AK721:AM721)=0,0,(AK721*'Laminate Schedule'!$D$83*'Laminate Schedule'!$C$83+AL721*'Laminate Schedule'!$D$84*'Laminate Schedule'!$C$84+AM721*'Laminate Schedule'!$D$85*'Laminate Schedule'!$C$85)/(AK721*'Laminate Schedule'!$D$83+AL721*'Laminate Schedule'!$D$84+AM721*'Laminate Schedule'!$D$85))</f>
        <v>15.145101562499997</v>
      </c>
      <c r="AO721" s="347">
        <f>AK721*'Laminate Schedule'!$L$12+AL721*'Laminate Schedule'!$L$13+AM721*'Laminate Schedule'!$L$14</f>
        <v>0.88</v>
      </c>
    </row>
    <row r="722" spans="1:41" s="244" customFormat="1">
      <c r="A722" s="567">
        <v>-229</v>
      </c>
      <c r="B722" s="347">
        <f>IF(ABS(A722)&lt;$C$17,$C$15,$C$16)*IF(ABS(A722)&lt;OutlineParameters!$C$46/2,1,0)</f>
        <v>6</v>
      </c>
      <c r="C722" s="347">
        <f t="shared" si="213"/>
        <v>6</v>
      </c>
      <c r="D722" s="348">
        <f t="shared" si="204"/>
        <v>6</v>
      </c>
      <c r="E722" s="349">
        <f>FlexTests!$C$16*($C$36-ABS(A722))*IF(ABS(A722)&lt;$C$36,1,0)/1000</f>
        <v>74.2</v>
      </c>
      <c r="F722" s="349">
        <f>IF(NOT(ISNA(I722)),FlexTests!$C$17*(A723-A722)*I722/1000000*($C$36+A722)/1000*IF(ABS(A722)&lt;$C$31/2-FlexTests!$C$18,0,1),0)</f>
        <v>0</v>
      </c>
      <c r="G722" s="349">
        <f>SUM(F$52:$F721)</f>
        <v>0</v>
      </c>
      <c r="H722" s="348">
        <f>CHOOSE(FlexTests!$C$15,E722,G722)</f>
        <v>74.2</v>
      </c>
      <c r="I722" s="347">
        <f>IF(ISNA(OutlineParameters!T785*2),OutlineParameters!S785*2,OutlineParameters!T785*2)</f>
        <v>382.10992418320961</v>
      </c>
      <c r="J722" s="347">
        <f>IF(ISNA(RockerConcaveParameters!O781),RockerConcaveParameters!N781,RockerConcaveParameters!O781)</f>
        <v>4.7317025671014576</v>
      </c>
      <c r="K722" s="347">
        <f t="shared" si="214"/>
        <v>20.270083011283461</v>
      </c>
      <c r="L722" s="347">
        <f t="shared" si="215"/>
        <v>91.667562779135125</v>
      </c>
      <c r="M722" s="347">
        <f t="shared" si="216"/>
        <v>0</v>
      </c>
      <c r="N722" s="347">
        <f t="shared" si="205"/>
        <v>3.8333333333333335</v>
      </c>
      <c r="O722" s="347">
        <f t="shared" si="206"/>
        <v>94.399746786284439</v>
      </c>
      <c r="P722" s="350">
        <f t="shared" si="217"/>
        <v>210.17072591003637</v>
      </c>
      <c r="Q722" s="347">
        <f>MIN(IF(H722&gt;0,P722/H722,NA()),FlexTests!$C$20)</f>
        <v>2.8324895675207058</v>
      </c>
      <c r="R722" s="347">
        <f t="shared" si="207"/>
        <v>3.5304631355634813E-4</v>
      </c>
      <c r="S722" s="347">
        <f>SUM(R722:$R$952)</f>
        <v>9.2096718067728997E-2</v>
      </c>
      <c r="T722" s="347">
        <f t="shared" si="208"/>
        <v>9.2096718067728996E-5</v>
      </c>
      <c r="U722" s="350">
        <f>SUM(T722:$T$952)*1000</f>
        <v>11.082156358631222</v>
      </c>
      <c r="V722" s="347">
        <f>R722*IF(ABS(A722)&lt;FlexTests!$C$19,0,1)</f>
        <v>0</v>
      </c>
      <c r="W722" s="347">
        <f>SUM(V722:$V$951)</f>
        <v>0</v>
      </c>
      <c r="X722" s="347">
        <f t="shared" si="218"/>
        <v>0</v>
      </c>
      <c r="Y722" s="350">
        <f>SUM($X722:X$951)</f>
        <v>0</v>
      </c>
      <c r="Z722" s="347"/>
      <c r="AA722" s="347">
        <f t="shared" si="209"/>
        <v>4.5772341890338186</v>
      </c>
      <c r="AB722" s="347">
        <f t="shared" si="210"/>
        <v>1.4227658109661809</v>
      </c>
      <c r="AC722" s="347">
        <f t="shared" si="219"/>
        <v>13.877142060930726</v>
      </c>
      <c r="AD722" s="347">
        <f t="shared" si="211"/>
        <v>24.474115443589447</v>
      </c>
      <c r="AE722" s="347">
        <f t="shared" si="212"/>
        <v>7.6074182068732252</v>
      </c>
      <c r="AF722" s="347">
        <f>AD722/'Laminate Schedule'!$E$86/10</f>
        <v>0.16159756567224706</v>
      </c>
      <c r="AG722" s="347">
        <f>AE722/'Laminate Schedule'!$E$90/10</f>
        <v>4.1029637159196539E-2</v>
      </c>
      <c r="AH722" s="347">
        <f t="shared" si="220"/>
        <v>2292.6595450992577</v>
      </c>
      <c r="AK722" s="567">
        <f t="shared" si="221"/>
        <v>1</v>
      </c>
      <c r="AL722" s="567">
        <f t="shared" si="222"/>
        <v>1</v>
      </c>
      <c r="AM722" s="567">
        <f t="shared" si="223"/>
        <v>1</v>
      </c>
      <c r="AN722" s="347">
        <f>IF(SUM(AK722:AM722)=0,0,(AK722*'Laminate Schedule'!$D$83*'Laminate Schedule'!$C$83+AL722*'Laminate Schedule'!$D$84*'Laminate Schedule'!$C$84+AM722*'Laminate Schedule'!$D$85*'Laminate Schedule'!$C$85)/(AK722*'Laminate Schedule'!$D$83+AL722*'Laminate Schedule'!$D$84+AM722*'Laminate Schedule'!$D$85))</f>
        <v>15.145101562499997</v>
      </c>
      <c r="AO722" s="347">
        <f>AK722*'Laminate Schedule'!$L$12+AL722*'Laminate Schedule'!$L$13+AM722*'Laminate Schedule'!$L$14</f>
        <v>0.88</v>
      </c>
    </row>
    <row r="723" spans="1:41" s="244" customFormat="1">
      <c r="A723" s="567">
        <v>-228</v>
      </c>
      <c r="B723" s="347">
        <f>IF(ABS(A723)&lt;$C$17,$C$15,$C$16)*IF(ABS(A723)&lt;OutlineParameters!$C$46/2,1,0)</f>
        <v>6</v>
      </c>
      <c r="C723" s="347">
        <f t="shared" si="213"/>
        <v>6</v>
      </c>
      <c r="D723" s="348">
        <f t="shared" si="204"/>
        <v>6</v>
      </c>
      <c r="E723" s="349">
        <f>FlexTests!$C$16*($C$36-ABS(A723))*IF(ABS(A723)&lt;$C$36,1,0)/1000</f>
        <v>74.400000000000006</v>
      </c>
      <c r="F723" s="349">
        <f>IF(NOT(ISNA(I723)),FlexTests!$C$17*(A724-A723)*I723/1000000*($C$36+A723)/1000*IF(ABS(A723)&lt;$C$31/2-FlexTests!$C$18,0,1),0)</f>
        <v>0</v>
      </c>
      <c r="G723" s="349">
        <f>SUM(F$52:$F722)</f>
        <v>0</v>
      </c>
      <c r="H723" s="348">
        <f>CHOOSE(FlexTests!$C$15,E723,G723)</f>
        <v>74.400000000000006</v>
      </c>
      <c r="I723" s="347">
        <f>IF(ISNA(OutlineParameters!T786*2),OutlineParameters!S786*2,OutlineParameters!T786*2)</f>
        <v>382.26599679659398</v>
      </c>
      <c r="J723" s="347">
        <f>IF(ISNA(RockerConcaveParameters!O782),RockerConcaveParameters!N782,RockerConcaveParameters!O782)</f>
        <v>4.7421232739228678</v>
      </c>
      <c r="K723" s="347">
        <f t="shared" si="214"/>
        <v>20.36777941637359</v>
      </c>
      <c r="L723" s="347">
        <f t="shared" si="215"/>
        <v>91.705004350735479</v>
      </c>
      <c r="M723" s="347">
        <f t="shared" si="216"/>
        <v>0</v>
      </c>
      <c r="N723" s="347">
        <f t="shared" si="205"/>
        <v>3.8333333333333335</v>
      </c>
      <c r="O723" s="347">
        <f t="shared" si="206"/>
        <v>94.603203908378404</v>
      </c>
      <c r="P723" s="350">
        <f t="shared" si="217"/>
        <v>210.50932100882079</v>
      </c>
      <c r="Q723" s="347">
        <f>MIN(IF(H723&gt;0,P723/H723,NA()),FlexTests!$C$20)</f>
        <v>2.8294263576454406</v>
      </c>
      <c r="R723" s="347">
        <f t="shared" si="207"/>
        <v>3.5342853059168092E-4</v>
      </c>
      <c r="S723" s="347">
        <f>SUM(R723:$R$952)</f>
        <v>9.1743671754172668E-2</v>
      </c>
      <c r="T723" s="347">
        <f t="shared" si="208"/>
        <v>9.1743671754172665E-5</v>
      </c>
      <c r="U723" s="350">
        <f>SUM(T723:$T$952)*1000</f>
        <v>10.990059640563492</v>
      </c>
      <c r="V723" s="347">
        <f>R723*IF(ABS(A723)&lt;FlexTests!$C$19,0,1)</f>
        <v>0</v>
      </c>
      <c r="W723" s="347">
        <f>SUM(V723:$V$951)</f>
        <v>0</v>
      </c>
      <c r="X723" s="347">
        <f t="shared" si="218"/>
        <v>0</v>
      </c>
      <c r="Y723" s="350">
        <f>SUM($X723:X$951)</f>
        <v>0</v>
      </c>
      <c r="Z723" s="347"/>
      <c r="AA723" s="347">
        <f t="shared" si="209"/>
        <v>4.580707757974289</v>
      </c>
      <c r="AB723" s="347">
        <f t="shared" si="210"/>
        <v>1.4192922420257108</v>
      </c>
      <c r="AC723" s="347">
        <f t="shared" si="219"/>
        <v>13.899498800988699</v>
      </c>
      <c r="AD723" s="347">
        <f t="shared" si="211"/>
        <v>24.519204762192217</v>
      </c>
      <c r="AE723" s="347">
        <f t="shared" si="212"/>
        <v>7.5970611831846551</v>
      </c>
      <c r="AF723" s="347">
        <f>AD723/'Laminate Schedule'!$E$86/10</f>
        <v>0.16189528119707663</v>
      </c>
      <c r="AG723" s="347">
        <f>AE723/'Laminate Schedule'!$E$90/10</f>
        <v>4.0973777876528561E-2</v>
      </c>
      <c r="AH723" s="347">
        <f t="shared" si="220"/>
        <v>2293.5959807795639</v>
      </c>
      <c r="AK723" s="567">
        <f t="shared" si="221"/>
        <v>1</v>
      </c>
      <c r="AL723" s="567">
        <f t="shared" si="222"/>
        <v>1</v>
      </c>
      <c r="AM723" s="567">
        <f t="shared" si="223"/>
        <v>1</v>
      </c>
      <c r="AN723" s="347">
        <f>IF(SUM(AK723:AM723)=0,0,(AK723*'Laminate Schedule'!$D$83*'Laminate Schedule'!$C$83+AL723*'Laminate Schedule'!$D$84*'Laminate Schedule'!$C$84+AM723*'Laminate Schedule'!$D$85*'Laminate Schedule'!$C$85)/(AK723*'Laminate Schedule'!$D$83+AL723*'Laminate Schedule'!$D$84+AM723*'Laminate Schedule'!$D$85))</f>
        <v>15.145101562499997</v>
      </c>
      <c r="AO723" s="347">
        <f>AK723*'Laminate Schedule'!$L$12+AL723*'Laminate Schedule'!$L$13+AM723*'Laminate Schedule'!$L$14</f>
        <v>0.88</v>
      </c>
    </row>
    <row r="724" spans="1:41" s="244" customFormat="1">
      <c r="A724" s="567">
        <v>-227</v>
      </c>
      <c r="B724" s="347">
        <f>IF(ABS(A724)&lt;$C$17,$C$15,$C$16)*IF(ABS(A724)&lt;OutlineParameters!$C$46/2,1,0)</f>
        <v>6</v>
      </c>
      <c r="C724" s="347">
        <f t="shared" si="213"/>
        <v>6</v>
      </c>
      <c r="D724" s="348">
        <f t="shared" si="204"/>
        <v>6</v>
      </c>
      <c r="E724" s="349">
        <f>FlexTests!$C$16*($C$36-ABS(A724))*IF(ABS(A724)&lt;$C$36,1,0)/1000</f>
        <v>74.599999999999994</v>
      </c>
      <c r="F724" s="349">
        <f>IF(NOT(ISNA(I724)),FlexTests!$C$17*(A725-A724)*I724/1000000*($C$36+A724)/1000*IF(ABS(A724)&lt;$C$31/2-FlexTests!$C$18,0,1),0)</f>
        <v>0</v>
      </c>
      <c r="G724" s="349">
        <f>SUM(F$52:$F723)</f>
        <v>0</v>
      </c>
      <c r="H724" s="348">
        <f>CHOOSE(FlexTests!$C$15,E724,G724)</f>
        <v>74.599999999999994</v>
      </c>
      <c r="I724" s="347">
        <f>IF(ISNA(OutlineParameters!T787*2),OutlineParameters!S787*2,OutlineParameters!T787*2)</f>
        <v>382.42142483804736</v>
      </c>
      <c r="J724" s="347">
        <f>IF(ISNA(RockerConcaveParameters!O783),RockerConcaveParameters!N783,RockerConcaveParameters!O783)</f>
        <v>4.7525102353022559</v>
      </c>
      <c r="K724" s="347">
        <f t="shared" si="214"/>
        <v>20.465420497294378</v>
      </c>
      <c r="L724" s="347">
        <f t="shared" si="215"/>
        <v>91.742291290555272</v>
      </c>
      <c r="M724" s="347">
        <f t="shared" si="216"/>
        <v>0</v>
      </c>
      <c r="N724" s="347">
        <f t="shared" si="205"/>
        <v>3.8333333333333335</v>
      </c>
      <c r="O724" s="347">
        <f t="shared" si="206"/>
        <v>94.806463283654509</v>
      </c>
      <c r="P724" s="350">
        <f t="shared" si="217"/>
        <v>210.84750840483747</v>
      </c>
      <c r="Q724" s="347">
        <f>MIN(IF(H724&gt;0,P724/H724,NA()),FlexTests!$C$20)</f>
        <v>2.8263741073034514</v>
      </c>
      <c r="R724" s="347">
        <f t="shared" si="207"/>
        <v>3.5381020418208772E-4</v>
      </c>
      <c r="S724" s="347">
        <f>SUM(R724:$R$952)</f>
        <v>9.1390243223580983E-2</v>
      </c>
      <c r="T724" s="347">
        <f t="shared" si="208"/>
        <v>9.1390243223580983E-5</v>
      </c>
      <c r="U724" s="350">
        <f>SUM(T724:$T$952)*1000</f>
        <v>10.898315968809321</v>
      </c>
      <c r="V724" s="347">
        <f>R724*IF(ABS(A724)&lt;FlexTests!$C$19,0,1)</f>
        <v>0</v>
      </c>
      <c r="W724" s="347">
        <f>SUM(V724:$V$951)</f>
        <v>0</v>
      </c>
      <c r="X724" s="347">
        <f t="shared" si="218"/>
        <v>0</v>
      </c>
      <c r="Y724" s="350">
        <f>SUM($X724:X$951)</f>
        <v>0</v>
      </c>
      <c r="Z724" s="347"/>
      <c r="AA724" s="347">
        <f t="shared" si="209"/>
        <v>4.5841700784340853</v>
      </c>
      <c r="AB724" s="347">
        <f t="shared" si="210"/>
        <v>1.4158299215659147</v>
      </c>
      <c r="AC724" s="347">
        <f t="shared" si="219"/>
        <v>13.921828621268943</v>
      </c>
      <c r="AD724" s="347">
        <f t="shared" si="211"/>
        <v>24.564236290678611</v>
      </c>
      <c r="AE724" s="347">
        <f t="shared" si="212"/>
        <v>7.5867125664408679</v>
      </c>
      <c r="AF724" s="347">
        <f>AD724/'Laminate Schedule'!$E$86/10</f>
        <v>0.16219261514561809</v>
      </c>
      <c r="AG724" s="347">
        <f>AE724/'Laminate Schedule'!$E$90/10</f>
        <v>4.0917963935642079E-2</v>
      </c>
      <c r="AH724" s="347">
        <f t="shared" si="220"/>
        <v>2294.528549028284</v>
      </c>
      <c r="AK724" s="567">
        <f t="shared" si="221"/>
        <v>1</v>
      </c>
      <c r="AL724" s="567">
        <f t="shared" si="222"/>
        <v>1</v>
      </c>
      <c r="AM724" s="567">
        <f t="shared" si="223"/>
        <v>1</v>
      </c>
      <c r="AN724" s="347">
        <f>IF(SUM(AK724:AM724)=0,0,(AK724*'Laminate Schedule'!$D$83*'Laminate Schedule'!$C$83+AL724*'Laminate Schedule'!$D$84*'Laminate Schedule'!$C$84+AM724*'Laminate Schedule'!$D$85*'Laminate Schedule'!$C$85)/(AK724*'Laminate Schedule'!$D$83+AL724*'Laminate Schedule'!$D$84+AM724*'Laminate Schedule'!$D$85))</f>
        <v>15.145101562499997</v>
      </c>
      <c r="AO724" s="347">
        <f>AK724*'Laminate Schedule'!$L$12+AL724*'Laminate Schedule'!$L$13+AM724*'Laminate Schedule'!$L$14</f>
        <v>0.88</v>
      </c>
    </row>
    <row r="725" spans="1:41" s="244" customFormat="1">
      <c r="A725" s="567">
        <v>-226</v>
      </c>
      <c r="B725" s="347">
        <f>IF(ABS(A725)&lt;$C$17,$C$15,$C$16)*IF(ABS(A725)&lt;OutlineParameters!$C$46/2,1,0)</f>
        <v>6</v>
      </c>
      <c r="C725" s="347">
        <f t="shared" si="213"/>
        <v>6</v>
      </c>
      <c r="D725" s="348">
        <f t="shared" si="204"/>
        <v>6</v>
      </c>
      <c r="E725" s="349">
        <f>FlexTests!$C$16*($C$36-ABS(A725))*IF(ABS(A725)&lt;$C$36,1,0)/1000</f>
        <v>74.8</v>
      </c>
      <c r="F725" s="349">
        <f>IF(NOT(ISNA(I725)),FlexTests!$C$17*(A726-A725)*I725/1000000*($C$36+A725)/1000*IF(ABS(A725)&lt;$C$31/2-FlexTests!$C$18,0,1),0)</f>
        <v>0</v>
      </c>
      <c r="G725" s="349">
        <f>SUM(F$52:$F724)</f>
        <v>0</v>
      </c>
      <c r="H725" s="348">
        <f>CHOOSE(FlexTests!$C$15,E725,G725)</f>
        <v>74.8</v>
      </c>
      <c r="I725" s="347">
        <f>IF(ISNA(OutlineParameters!T788*2),OutlineParameters!S788*2,OutlineParameters!T788*2)</f>
        <v>382.57619851981929</v>
      </c>
      <c r="J725" s="347">
        <f>IF(ISNA(RockerConcaveParameters!O784),RockerConcaveParameters!N784,RockerConcaveParameters!O784)</f>
        <v>4.762863091999928</v>
      </c>
      <c r="K725" s="347">
        <f t="shared" si="214"/>
        <v>20.563000153398647</v>
      </c>
      <c r="L725" s="347">
        <f t="shared" si="215"/>
        <v>91.779421250528742</v>
      </c>
      <c r="M725" s="347">
        <f t="shared" si="216"/>
        <v>0</v>
      </c>
      <c r="N725" s="347">
        <f t="shared" si="205"/>
        <v>3.8333333333333335</v>
      </c>
      <c r="O725" s="347">
        <f t="shared" si="206"/>
        <v>95.009512233976693</v>
      </c>
      <c r="P725" s="350">
        <f t="shared" si="217"/>
        <v>211.18526697123741</v>
      </c>
      <c r="Q725" s="347">
        <f>MIN(IF(H725&gt;0,P725/H725,NA()),FlexTests!$C$20)</f>
        <v>2.8233324461395375</v>
      </c>
      <c r="R725" s="347">
        <f t="shared" si="207"/>
        <v>3.5419137458195634E-4</v>
      </c>
      <c r="S725" s="347">
        <f>SUM(R725:$R$952)</f>
        <v>9.1036433019398899E-2</v>
      </c>
      <c r="T725" s="347">
        <f t="shared" si="208"/>
        <v>9.1036433019398903E-5</v>
      </c>
      <c r="U725" s="350">
        <f>SUM(T725:$T$952)*1000</f>
        <v>10.806925725585739</v>
      </c>
      <c r="V725" s="347">
        <f>R725*IF(ABS(A725)&lt;FlexTests!$C$19,0,1)</f>
        <v>0</v>
      </c>
      <c r="W725" s="347">
        <f>SUM(V725:$V$951)</f>
        <v>0</v>
      </c>
      <c r="X725" s="347">
        <f t="shared" si="218"/>
        <v>0</v>
      </c>
      <c r="Y725" s="350">
        <f>SUM($X725:X$951)</f>
        <v>0</v>
      </c>
      <c r="Z725" s="347"/>
      <c r="AA725" s="347">
        <f t="shared" si="209"/>
        <v>4.587621030666643</v>
      </c>
      <c r="AB725" s="347">
        <f t="shared" si="210"/>
        <v>1.4123789693333575</v>
      </c>
      <c r="AC725" s="347">
        <f t="shared" si="219"/>
        <v>13.944130126808943</v>
      </c>
      <c r="AD725" s="347">
        <f t="shared" si="211"/>
        <v>24.609211903015584</v>
      </c>
      <c r="AE725" s="347">
        <f t="shared" si="212"/>
        <v>7.5763741406156671</v>
      </c>
      <c r="AF725" s="347">
        <f>AD725/'Laminate Schedule'!$E$86/10</f>
        <v>0.16248957989129093</v>
      </c>
      <c r="AG725" s="347">
        <f>AE725/'Laminate Schedule'!$E$90/10</f>
        <v>4.0862204958171645E-2</v>
      </c>
      <c r="AH725" s="347">
        <f t="shared" si="220"/>
        <v>2295.4571911189159</v>
      </c>
      <c r="AK725" s="567">
        <f t="shared" si="221"/>
        <v>1</v>
      </c>
      <c r="AL725" s="567">
        <f t="shared" si="222"/>
        <v>1</v>
      </c>
      <c r="AM725" s="567">
        <f t="shared" si="223"/>
        <v>1</v>
      </c>
      <c r="AN725" s="347">
        <f>IF(SUM(AK725:AM725)=0,0,(AK725*'Laminate Schedule'!$D$83*'Laminate Schedule'!$C$83+AL725*'Laminate Schedule'!$D$84*'Laminate Schedule'!$C$84+AM725*'Laminate Schedule'!$D$85*'Laminate Schedule'!$C$85)/(AK725*'Laminate Schedule'!$D$83+AL725*'Laminate Schedule'!$D$84+AM725*'Laminate Schedule'!$D$85))</f>
        <v>15.145101562499997</v>
      </c>
      <c r="AO725" s="347">
        <f>AK725*'Laminate Schedule'!$L$12+AL725*'Laminate Schedule'!$L$13+AM725*'Laminate Schedule'!$L$14</f>
        <v>0.88</v>
      </c>
    </row>
    <row r="726" spans="1:41" s="244" customFormat="1">
      <c r="A726" s="567">
        <v>-225</v>
      </c>
      <c r="B726" s="347">
        <f>IF(ABS(A726)&lt;$C$17,$C$15,$C$16)*IF(ABS(A726)&lt;OutlineParameters!$C$46/2,1,0)</f>
        <v>6</v>
      </c>
      <c r="C726" s="347">
        <f t="shared" si="213"/>
        <v>6</v>
      </c>
      <c r="D726" s="348">
        <f t="shared" si="204"/>
        <v>6</v>
      </c>
      <c r="E726" s="349">
        <f>FlexTests!$C$16*($C$36-ABS(A726))*IF(ABS(A726)&lt;$C$36,1,0)/1000</f>
        <v>75</v>
      </c>
      <c r="F726" s="349">
        <f>IF(NOT(ISNA(I726)),FlexTests!$C$17*(A727-A726)*I726/1000000*($C$36+A726)/1000*IF(ABS(A726)&lt;$C$31/2-FlexTests!$C$18,0,1),0)</f>
        <v>0</v>
      </c>
      <c r="G726" s="349">
        <f>SUM(F$52:$F725)</f>
        <v>0</v>
      </c>
      <c r="H726" s="348">
        <f>CHOOSE(FlexTests!$C$15,E726,G726)</f>
        <v>75</v>
      </c>
      <c r="I726" s="347">
        <f>IF(ISNA(OutlineParameters!T789*2),OutlineParameters!S789*2,OutlineParameters!T789*2)</f>
        <v>382.73033223744528</v>
      </c>
      <c r="J726" s="347">
        <f>IF(ISNA(RockerConcaveParameters!O785),RockerConcaveParameters!N785,RockerConcaveParameters!O785)</f>
        <v>4.7731820351203131</v>
      </c>
      <c r="K726" s="347">
        <f t="shared" si="214"/>
        <v>20.660518316835191</v>
      </c>
      <c r="L726" s="347">
        <f t="shared" si="215"/>
        <v>91.816397684121938</v>
      </c>
      <c r="M726" s="347">
        <f t="shared" si="216"/>
        <v>0</v>
      </c>
      <c r="N726" s="347">
        <f t="shared" si="205"/>
        <v>3.8333333333333335</v>
      </c>
      <c r="O726" s="347">
        <f t="shared" si="206"/>
        <v>95.21235269505857</v>
      </c>
      <c r="P726" s="350">
        <f t="shared" si="217"/>
        <v>211.52260202934903</v>
      </c>
      <c r="Q726" s="347">
        <f>MIN(IF(H726&gt;0,P726/H726,NA()),FlexTests!$C$20)</f>
        <v>2.8203013603913205</v>
      </c>
      <c r="R726" s="347">
        <f t="shared" si="207"/>
        <v>3.5457203759999917E-4</v>
      </c>
      <c r="S726" s="347">
        <f>SUM(R726:$R$952)</f>
        <v>9.0682241644816933E-2</v>
      </c>
      <c r="T726" s="347">
        <f t="shared" si="208"/>
        <v>9.0682241644816932E-5</v>
      </c>
      <c r="U726" s="350">
        <f>SUM(T726:$T$952)*1000</f>
        <v>10.715889292566343</v>
      </c>
      <c r="V726" s="347">
        <f>R726*IF(ABS(A726)&lt;FlexTests!$C$19,0,1)</f>
        <v>0</v>
      </c>
      <c r="W726" s="347">
        <f>SUM(V726:$V$951)</f>
        <v>0</v>
      </c>
      <c r="X726" s="347">
        <f t="shared" si="218"/>
        <v>0</v>
      </c>
      <c r="Y726" s="350">
        <f>SUM($X726:X$951)</f>
        <v>0</v>
      </c>
      <c r="Z726" s="347"/>
      <c r="AA726" s="347">
        <f t="shared" si="209"/>
        <v>4.591060678373438</v>
      </c>
      <c r="AB726" s="347">
        <f t="shared" si="210"/>
        <v>1.4089393216265624</v>
      </c>
      <c r="AC726" s="347">
        <f t="shared" si="219"/>
        <v>13.9664036689651</v>
      </c>
      <c r="AD726" s="347">
        <f t="shared" si="211"/>
        <v>24.654131374073508</v>
      </c>
      <c r="AE726" s="347">
        <f t="shared" si="212"/>
        <v>7.5660457499738216</v>
      </c>
      <c r="AF726" s="347">
        <f>AD726/'Laminate Schedule'!$E$86/10</f>
        <v>0.16278617394761041</v>
      </c>
      <c r="AG726" s="347">
        <f>AE726/'Laminate Schedule'!$E$90/10</f>
        <v>4.0806500104179196E-2</v>
      </c>
      <c r="AH726" s="347">
        <f t="shared" si="220"/>
        <v>2296.3819934246717</v>
      </c>
      <c r="AK726" s="567">
        <f t="shared" si="221"/>
        <v>1</v>
      </c>
      <c r="AL726" s="567">
        <f t="shared" si="222"/>
        <v>1</v>
      </c>
      <c r="AM726" s="567">
        <f t="shared" si="223"/>
        <v>1</v>
      </c>
      <c r="AN726" s="347">
        <f>IF(SUM(AK726:AM726)=0,0,(AK726*'Laminate Schedule'!$D$83*'Laminate Schedule'!$C$83+AL726*'Laminate Schedule'!$D$84*'Laminate Schedule'!$C$84+AM726*'Laminate Schedule'!$D$85*'Laminate Schedule'!$C$85)/(AK726*'Laminate Schedule'!$D$83+AL726*'Laminate Schedule'!$D$84+AM726*'Laminate Schedule'!$D$85))</f>
        <v>15.145101562499997</v>
      </c>
      <c r="AO726" s="347">
        <f>AK726*'Laminate Schedule'!$L$12+AL726*'Laminate Schedule'!$L$13+AM726*'Laminate Schedule'!$L$14</f>
        <v>0.88</v>
      </c>
    </row>
    <row r="727" spans="1:41" s="244" customFormat="1">
      <c r="A727" s="567">
        <v>-224</v>
      </c>
      <c r="B727" s="347">
        <f>IF(ABS(A727)&lt;$C$17,$C$15,$C$16)*IF(ABS(A727)&lt;OutlineParameters!$C$46/2,1,0)</f>
        <v>6</v>
      </c>
      <c r="C727" s="347">
        <f t="shared" si="213"/>
        <v>6</v>
      </c>
      <c r="D727" s="348">
        <f t="shared" si="204"/>
        <v>6</v>
      </c>
      <c r="E727" s="349">
        <f>FlexTests!$C$16*($C$36-ABS(A727))*IF(ABS(A727)&lt;$C$36,1,0)/1000</f>
        <v>75.2</v>
      </c>
      <c r="F727" s="349">
        <f>IF(NOT(ISNA(I727)),FlexTests!$C$17*(A728-A727)*I727/1000000*($C$36+A727)/1000*IF(ABS(A727)&lt;$C$31/2-FlexTests!$C$18,0,1),0)</f>
        <v>0</v>
      </c>
      <c r="G727" s="349">
        <f>SUM(F$52:$F726)</f>
        <v>0</v>
      </c>
      <c r="H727" s="348">
        <f>CHOOSE(FlexTests!$C$15,E727,G727)</f>
        <v>75.2</v>
      </c>
      <c r="I727" s="347">
        <f>IF(ISNA(OutlineParameters!T790*2),OutlineParameters!S790*2,OutlineParameters!T790*2)</f>
        <v>382.88383995660399</v>
      </c>
      <c r="J727" s="347">
        <f>IF(ISNA(RockerConcaveParameters!O786),RockerConcaveParameters!N786,RockerConcaveParameters!O786)</f>
        <v>4.783467248708555</v>
      </c>
      <c r="K727" s="347">
        <f t="shared" si="214"/>
        <v>20.757974869773431</v>
      </c>
      <c r="L727" s="347">
        <f t="shared" si="215"/>
        <v>91.853223941678948</v>
      </c>
      <c r="M727" s="347">
        <f t="shared" si="216"/>
        <v>0</v>
      </c>
      <c r="N727" s="347">
        <f t="shared" si="205"/>
        <v>3.8333333333333335</v>
      </c>
      <c r="O727" s="347">
        <f t="shared" si="206"/>
        <v>95.41498644841792</v>
      </c>
      <c r="P727" s="350">
        <f t="shared" si="217"/>
        <v>211.85951859320363</v>
      </c>
      <c r="Q727" s="347">
        <f>MIN(IF(H727&gt;0,P727/H727,NA()),FlexTests!$C$20)</f>
        <v>2.8172808323564311</v>
      </c>
      <c r="R727" s="347">
        <f t="shared" si="207"/>
        <v>3.5495218954213363E-4</v>
      </c>
      <c r="S727" s="347">
        <f>SUM(R727:$R$952)</f>
        <v>9.0327669607216943E-2</v>
      </c>
      <c r="T727" s="347">
        <f t="shared" si="208"/>
        <v>9.0327669607216942E-5</v>
      </c>
      <c r="U727" s="350">
        <f>SUM(T727:$T$952)*1000</f>
        <v>10.625207050921526</v>
      </c>
      <c r="V727" s="347">
        <f>R727*IF(ABS(A727)&lt;FlexTests!$C$19,0,1)</f>
        <v>0</v>
      </c>
      <c r="W727" s="347">
        <f>SUM(V727:$V$951)</f>
        <v>0</v>
      </c>
      <c r="X727" s="347">
        <f t="shared" si="218"/>
        <v>0</v>
      </c>
      <c r="Y727" s="350">
        <f>SUM($X727:X$951)</f>
        <v>0</v>
      </c>
      <c r="Z727" s="347"/>
      <c r="AA727" s="347">
        <f t="shared" si="209"/>
        <v>4.594489082902852</v>
      </c>
      <c r="AB727" s="347">
        <f t="shared" si="210"/>
        <v>1.4055109170971485</v>
      </c>
      <c r="AC727" s="347">
        <f t="shared" si="219"/>
        <v>13.988649578803621</v>
      </c>
      <c r="AD727" s="347">
        <f t="shared" si="211"/>
        <v>24.698994501786917</v>
      </c>
      <c r="AE727" s="347">
        <f t="shared" si="212"/>
        <v>7.5557272608972657</v>
      </c>
      <c r="AF727" s="347">
        <f>AD727/'Laminate Schedule'!$E$86/10</f>
        <v>0.16308239598037969</v>
      </c>
      <c r="AG727" s="347">
        <f>AE727/'Laminate Schedule'!$E$90/10</f>
        <v>4.0750848653012789E-2</v>
      </c>
      <c r="AH727" s="347">
        <f t="shared" si="220"/>
        <v>2297.3030397396242</v>
      </c>
      <c r="AK727" s="567">
        <f t="shared" si="221"/>
        <v>1</v>
      </c>
      <c r="AL727" s="567">
        <f t="shared" si="222"/>
        <v>1</v>
      </c>
      <c r="AM727" s="567">
        <f t="shared" si="223"/>
        <v>1</v>
      </c>
      <c r="AN727" s="347">
        <f>IF(SUM(AK727:AM727)=0,0,(AK727*'Laminate Schedule'!$D$83*'Laminate Schedule'!$C$83+AL727*'Laminate Schedule'!$D$84*'Laminate Schedule'!$C$84+AM727*'Laminate Schedule'!$D$85*'Laminate Schedule'!$C$85)/(AK727*'Laminate Schedule'!$D$83+AL727*'Laminate Schedule'!$D$84+AM727*'Laminate Schedule'!$D$85))</f>
        <v>15.145101562499997</v>
      </c>
      <c r="AO727" s="347">
        <f>AK727*'Laminate Schedule'!$L$12+AL727*'Laminate Schedule'!$L$13+AM727*'Laminate Schedule'!$L$14</f>
        <v>0.88</v>
      </c>
    </row>
    <row r="728" spans="1:41" s="244" customFormat="1">
      <c r="A728" s="567">
        <v>-223</v>
      </c>
      <c r="B728" s="347">
        <f>IF(ABS(A728)&lt;$C$17,$C$15,$C$16)*IF(ABS(A728)&lt;OutlineParameters!$C$46/2,1,0)</f>
        <v>6</v>
      </c>
      <c r="C728" s="347">
        <f t="shared" si="213"/>
        <v>6</v>
      </c>
      <c r="D728" s="348">
        <f t="shared" si="204"/>
        <v>6</v>
      </c>
      <c r="E728" s="349">
        <f>FlexTests!$C$16*($C$36-ABS(A728))*IF(ABS(A728)&lt;$C$36,1,0)/1000</f>
        <v>75.400000000000006</v>
      </c>
      <c r="F728" s="349">
        <f>IF(NOT(ISNA(I728)),FlexTests!$C$17*(A729-A728)*I728/1000000*($C$36+A728)/1000*IF(ABS(A728)&lt;$C$31/2-FlexTests!$C$18,0,1),0)</f>
        <v>0</v>
      </c>
      <c r="G728" s="349">
        <f>SUM(F$52:$F727)</f>
        <v>0</v>
      </c>
      <c r="H728" s="348">
        <f>CHOOSE(FlexTests!$C$15,E728,G728)</f>
        <v>75.400000000000006</v>
      </c>
      <c r="I728" s="347">
        <f>IF(ISNA(OutlineParameters!T791*2),OutlineParameters!S791*2,OutlineParameters!T791*2)</f>
        <v>383.0367127547903</v>
      </c>
      <c r="J728" s="347">
        <f>IF(ISNA(RockerConcaveParameters!O787),RockerConcaveParameters!N787,RockerConcaveParameters!O787)</f>
        <v>4.7937183958526717</v>
      </c>
      <c r="K728" s="347">
        <f t="shared" si="214"/>
        <v>20.855363948728829</v>
      </c>
      <c r="L728" s="347">
        <f t="shared" si="215"/>
        <v>91.889897882705</v>
      </c>
      <c r="M728" s="347">
        <f t="shared" si="216"/>
        <v>0</v>
      </c>
      <c r="N728" s="347">
        <f t="shared" si="205"/>
        <v>3.8333333333333335</v>
      </c>
      <c r="O728" s="347">
        <f t="shared" si="206"/>
        <v>95.617401378517698</v>
      </c>
      <c r="P728" s="350">
        <f t="shared" si="217"/>
        <v>212.19599654328485</v>
      </c>
      <c r="Q728" s="347">
        <f>MIN(IF(H728&gt;0,P728/H728,NA()),FlexTests!$C$20)</f>
        <v>2.8142705111841488</v>
      </c>
      <c r="R728" s="347">
        <f t="shared" si="207"/>
        <v>3.553318687830169E-4</v>
      </c>
      <c r="S728" s="347">
        <f>SUM(R728:$R$952)</f>
        <v>8.9972717417674805E-2</v>
      </c>
      <c r="T728" s="347">
        <f t="shared" si="208"/>
        <v>8.9972717417674799E-5</v>
      </c>
      <c r="U728" s="350">
        <f>SUM(T728:$T$952)*1000</f>
        <v>10.534879381314308</v>
      </c>
      <c r="V728" s="347">
        <f>R728*IF(ABS(A728)&lt;FlexTests!$C$19,0,1)</f>
        <v>0</v>
      </c>
      <c r="W728" s="347">
        <f>SUM(V728:$V$951)</f>
        <v>0</v>
      </c>
      <c r="X728" s="347">
        <f t="shared" si="218"/>
        <v>0</v>
      </c>
      <c r="Y728" s="350">
        <f>SUM($X728:X$951)</f>
        <v>0</v>
      </c>
      <c r="Z728" s="347"/>
      <c r="AA728" s="347">
        <f t="shared" si="209"/>
        <v>4.5979061319508903</v>
      </c>
      <c r="AB728" s="347">
        <f t="shared" si="210"/>
        <v>1.4020938680491095</v>
      </c>
      <c r="AC728" s="347">
        <f t="shared" si="219"/>
        <v>14.010866527874095</v>
      </c>
      <c r="AD728" s="347">
        <f t="shared" si="211"/>
        <v>24.743803080229625</v>
      </c>
      <c r="AE728" s="347">
        <f t="shared" si="212"/>
        <v>7.5454203664406556</v>
      </c>
      <c r="AF728" s="347">
        <f>AD728/'Laminate Schedule'!$E$86/10</f>
        <v>0.16337825783550025</v>
      </c>
      <c r="AG728" s="347">
        <f>AE728/'Laminate Schedule'!$E$90/10</f>
        <v>4.069525973594619E-2</v>
      </c>
      <c r="AH728" s="347">
        <f t="shared" si="220"/>
        <v>2298.220276528742</v>
      </c>
      <c r="AK728" s="567">
        <f t="shared" si="221"/>
        <v>1</v>
      </c>
      <c r="AL728" s="567">
        <f t="shared" si="222"/>
        <v>1</v>
      </c>
      <c r="AM728" s="567">
        <f t="shared" si="223"/>
        <v>1</v>
      </c>
      <c r="AN728" s="347">
        <f>IF(SUM(AK728:AM728)=0,0,(AK728*'Laminate Schedule'!$D$83*'Laminate Schedule'!$C$83+AL728*'Laminate Schedule'!$D$84*'Laminate Schedule'!$C$84+AM728*'Laminate Schedule'!$D$85*'Laminate Schedule'!$C$85)/(AK728*'Laminate Schedule'!$D$83+AL728*'Laminate Schedule'!$D$84+AM728*'Laminate Schedule'!$D$85))</f>
        <v>15.145101562499997</v>
      </c>
      <c r="AO728" s="347">
        <f>AK728*'Laminate Schedule'!$L$12+AL728*'Laminate Schedule'!$L$13+AM728*'Laminate Schedule'!$L$14</f>
        <v>0.88</v>
      </c>
    </row>
    <row r="729" spans="1:41" s="244" customFormat="1">
      <c r="A729" s="567">
        <v>-222</v>
      </c>
      <c r="B729" s="347">
        <f>IF(ABS(A729)&lt;$C$17,$C$15,$C$16)*IF(ABS(A729)&lt;OutlineParameters!$C$46/2,1,0)</f>
        <v>6</v>
      </c>
      <c r="C729" s="347">
        <f t="shared" si="213"/>
        <v>6</v>
      </c>
      <c r="D729" s="348">
        <f t="shared" si="204"/>
        <v>6</v>
      </c>
      <c r="E729" s="349">
        <f>FlexTests!$C$16*($C$36-ABS(A729))*IF(ABS(A729)&lt;$C$36,1,0)/1000</f>
        <v>75.599999999999994</v>
      </c>
      <c r="F729" s="349">
        <f>IF(NOT(ISNA(I729)),FlexTests!$C$17*(A730-A729)*I729/1000000*($C$36+A729)/1000*IF(ABS(A729)&lt;$C$31/2-FlexTests!$C$18,0,1),0)</f>
        <v>0</v>
      </c>
      <c r="G729" s="349">
        <f>SUM(F$52:$F728)</f>
        <v>0</v>
      </c>
      <c r="H729" s="348">
        <f>CHOOSE(FlexTests!$C$15,E729,G729)</f>
        <v>75.599999999999994</v>
      </c>
      <c r="I729" s="347">
        <f>IF(ISNA(OutlineParameters!T792*2),OutlineParameters!S792*2,OutlineParameters!T792*2)</f>
        <v>383.18896459768263</v>
      </c>
      <c r="J729" s="347">
        <f>IF(ISNA(RockerConcaveParameters!O788),RockerConcaveParameters!N788,RockerConcaveParameters!O788)</f>
        <v>4.8039356632602859</v>
      </c>
      <c r="K729" s="347">
        <f t="shared" si="214"/>
        <v>20.952685475555342</v>
      </c>
      <c r="L729" s="347">
        <f t="shared" si="215"/>
        <v>91.926422857544139</v>
      </c>
      <c r="M729" s="347">
        <f t="shared" si="216"/>
        <v>0</v>
      </c>
      <c r="N729" s="347">
        <f t="shared" si="205"/>
        <v>3.8333333333333335</v>
      </c>
      <c r="O729" s="347">
        <f t="shared" si="206"/>
        <v>95.819599340258506</v>
      </c>
      <c r="P729" s="350">
        <f t="shared" si="217"/>
        <v>212.53204100669132</v>
      </c>
      <c r="Q729" s="347">
        <f>MIN(IF(H729&gt;0,P729/H729,NA()),FlexTests!$C$20)</f>
        <v>2.8112703836863933</v>
      </c>
      <c r="R729" s="347">
        <f t="shared" si="207"/>
        <v>3.5571107133733218E-4</v>
      </c>
      <c r="S729" s="347">
        <f>SUM(R729:$R$952)</f>
        <v>8.9617385548891787E-2</v>
      </c>
      <c r="T729" s="347">
        <f t="shared" si="208"/>
        <v>8.9617385548891782E-5</v>
      </c>
      <c r="U729" s="350">
        <f>SUM(T729:$T$952)*1000</f>
        <v>10.444906663896633</v>
      </c>
      <c r="V729" s="347">
        <f>R729*IF(ABS(A729)&lt;FlexTests!$C$19,0,1)</f>
        <v>0</v>
      </c>
      <c r="W729" s="347">
        <f>SUM(V729:$V$951)</f>
        <v>0</v>
      </c>
      <c r="X729" s="347">
        <f t="shared" si="218"/>
        <v>0</v>
      </c>
      <c r="Y729" s="350">
        <f>SUM($X729:X$951)</f>
        <v>0</v>
      </c>
      <c r="Z729" s="347"/>
      <c r="AA729" s="347">
        <f t="shared" si="209"/>
        <v>4.6013118877534289</v>
      </c>
      <c r="AB729" s="347">
        <f t="shared" si="210"/>
        <v>1.3986881122465715</v>
      </c>
      <c r="AC729" s="347">
        <f t="shared" si="219"/>
        <v>14.033054854708331</v>
      </c>
      <c r="AD729" s="347">
        <f t="shared" si="211"/>
        <v>24.788556897676951</v>
      </c>
      <c r="AE729" s="347">
        <f t="shared" si="212"/>
        <v>7.535124916180524</v>
      </c>
      <c r="AF729" s="347">
        <f>AD729/'Laminate Schedule'!$E$86/10</f>
        <v>0.16367375811499749</v>
      </c>
      <c r="AG729" s="347">
        <f>AE729/'Laminate Schedule'!$E$90/10</f>
        <v>4.0639732541689649E-2</v>
      </c>
      <c r="AH729" s="347">
        <f t="shared" si="220"/>
        <v>2299.1337875860959</v>
      </c>
      <c r="AK729" s="567">
        <f t="shared" si="221"/>
        <v>1</v>
      </c>
      <c r="AL729" s="567">
        <f t="shared" si="222"/>
        <v>1</v>
      </c>
      <c r="AM729" s="567">
        <f t="shared" si="223"/>
        <v>1</v>
      </c>
      <c r="AN729" s="347">
        <f>IF(SUM(AK729:AM729)=0,0,(AK729*'Laminate Schedule'!$D$83*'Laminate Schedule'!$C$83+AL729*'Laminate Schedule'!$D$84*'Laminate Schedule'!$C$84+AM729*'Laminate Schedule'!$D$85*'Laminate Schedule'!$C$85)/(AK729*'Laminate Schedule'!$D$83+AL729*'Laminate Schedule'!$D$84+AM729*'Laminate Schedule'!$D$85))</f>
        <v>15.145101562499997</v>
      </c>
      <c r="AO729" s="347">
        <f>AK729*'Laminate Schedule'!$L$12+AL729*'Laminate Schedule'!$L$13+AM729*'Laminate Schedule'!$L$14</f>
        <v>0.88</v>
      </c>
    </row>
    <row r="730" spans="1:41" s="244" customFormat="1">
      <c r="A730" s="567">
        <v>-221</v>
      </c>
      <c r="B730" s="347">
        <f>IF(ABS(A730)&lt;$C$17,$C$15,$C$16)*IF(ABS(A730)&lt;OutlineParameters!$C$46/2,1,0)</f>
        <v>6</v>
      </c>
      <c r="C730" s="347">
        <f t="shared" si="213"/>
        <v>6</v>
      </c>
      <c r="D730" s="348">
        <f t="shared" si="204"/>
        <v>6</v>
      </c>
      <c r="E730" s="349">
        <f>FlexTests!$C$16*($C$36-ABS(A730))*IF(ABS(A730)&lt;$C$36,1,0)/1000</f>
        <v>75.8</v>
      </c>
      <c r="F730" s="349">
        <f>IF(NOT(ISNA(I730)),FlexTests!$C$17*(A731-A730)*I730/1000000*($C$36+A730)/1000*IF(ABS(A730)&lt;$C$31/2-FlexTests!$C$18,0,1),0)</f>
        <v>0</v>
      </c>
      <c r="G730" s="349">
        <f>SUM(F$52:$F729)</f>
        <v>0</v>
      </c>
      <c r="H730" s="348">
        <f>CHOOSE(FlexTests!$C$15,E730,G730)</f>
        <v>75.8</v>
      </c>
      <c r="I730" s="347">
        <f>IF(ISNA(OutlineParameters!T793*2),OutlineParameters!S793*2,OutlineParameters!T793*2)</f>
        <v>383.34060182156497</v>
      </c>
      <c r="J730" s="347">
        <f>IF(ISNA(RockerConcaveParameters!O789),RockerConcaveParameters!N789,RockerConcaveParameters!O789)</f>
        <v>4.8141190651570733</v>
      </c>
      <c r="K730" s="347">
        <f t="shared" si="214"/>
        <v>21.049937478502684</v>
      </c>
      <c r="L730" s="347">
        <f t="shared" si="215"/>
        <v>91.962800386260767</v>
      </c>
      <c r="M730" s="347">
        <f t="shared" si="216"/>
        <v>0</v>
      </c>
      <c r="N730" s="347">
        <f t="shared" si="205"/>
        <v>3.8333333333333335</v>
      </c>
      <c r="O730" s="347">
        <f t="shared" si="206"/>
        <v>96.02157759608464</v>
      </c>
      <c r="P730" s="350">
        <f t="shared" si="217"/>
        <v>212.86764879418143</v>
      </c>
      <c r="Q730" s="347">
        <f>MIN(IF(H730&gt;0,P730/H730,NA()),FlexTests!$C$20)</f>
        <v>2.808280327100019</v>
      </c>
      <c r="R730" s="347">
        <f t="shared" si="207"/>
        <v>3.5608980711432527E-4</v>
      </c>
      <c r="S730" s="347">
        <f>SUM(R730:$R$952)</f>
        <v>8.9261674477554453E-2</v>
      </c>
      <c r="T730" s="347">
        <f t="shared" si="208"/>
        <v>8.9261674477554453E-5</v>
      </c>
      <c r="U730" s="350">
        <f>SUM(T730:$T$952)*1000</f>
        <v>10.35528927834774</v>
      </c>
      <c r="V730" s="347">
        <f>R730*IF(ABS(A730)&lt;FlexTests!$C$19,0,1)</f>
        <v>0</v>
      </c>
      <c r="W730" s="347">
        <f>SUM(V730:$V$951)</f>
        <v>0</v>
      </c>
      <c r="X730" s="347">
        <f t="shared" si="218"/>
        <v>0</v>
      </c>
      <c r="Y730" s="350">
        <f>SUM($X730:X$951)</f>
        <v>0</v>
      </c>
      <c r="Z730" s="347"/>
      <c r="AA730" s="347">
        <f t="shared" si="209"/>
        <v>4.6047063550523575</v>
      </c>
      <c r="AB730" s="347">
        <f t="shared" si="210"/>
        <v>1.3952936449476423</v>
      </c>
      <c r="AC730" s="347">
        <f t="shared" si="219"/>
        <v>14.055214348727249</v>
      </c>
      <c r="AD730" s="347">
        <f t="shared" si="211"/>
        <v>24.833256402423718</v>
      </c>
      <c r="AE730" s="347">
        <f t="shared" si="212"/>
        <v>7.5248413622812187</v>
      </c>
      <c r="AF730" s="347">
        <f>AD730/'Laminate Schedule'!$E$86/10</f>
        <v>0.16396889977887014</v>
      </c>
      <c r="AG730" s="347">
        <f>AE730/'Laminate Schedule'!$E$90/10</f>
        <v>4.0584269508933762E-2</v>
      </c>
      <c r="AH730" s="347">
        <f t="shared" si="220"/>
        <v>2300.0436109293896</v>
      </c>
      <c r="AK730" s="567">
        <f t="shared" si="221"/>
        <v>1</v>
      </c>
      <c r="AL730" s="567">
        <f t="shared" si="222"/>
        <v>1</v>
      </c>
      <c r="AM730" s="567">
        <f t="shared" si="223"/>
        <v>1</v>
      </c>
      <c r="AN730" s="347">
        <f>IF(SUM(AK730:AM730)=0,0,(AK730*'Laminate Schedule'!$D$83*'Laminate Schedule'!$C$83+AL730*'Laminate Schedule'!$D$84*'Laminate Schedule'!$C$84+AM730*'Laminate Schedule'!$D$85*'Laminate Schedule'!$C$85)/(AK730*'Laminate Schedule'!$D$83+AL730*'Laminate Schedule'!$D$84+AM730*'Laminate Schedule'!$D$85))</f>
        <v>15.145101562499997</v>
      </c>
      <c r="AO730" s="347">
        <f>AK730*'Laminate Schedule'!$L$12+AL730*'Laminate Schedule'!$L$13+AM730*'Laminate Schedule'!$L$14</f>
        <v>0.88</v>
      </c>
    </row>
    <row r="731" spans="1:41" s="244" customFormat="1">
      <c r="A731" s="567">
        <v>-220</v>
      </c>
      <c r="B731" s="347">
        <f>IF(ABS(A731)&lt;$C$17,$C$15,$C$16)*IF(ABS(A731)&lt;OutlineParameters!$C$46/2,1,0)</f>
        <v>6</v>
      </c>
      <c r="C731" s="347">
        <f t="shared" si="213"/>
        <v>6</v>
      </c>
      <c r="D731" s="348">
        <f t="shared" si="204"/>
        <v>6</v>
      </c>
      <c r="E731" s="349">
        <f>FlexTests!$C$16*($C$36-ABS(A731))*IF(ABS(A731)&lt;$C$36,1,0)/1000</f>
        <v>76</v>
      </c>
      <c r="F731" s="349">
        <f>IF(NOT(ISNA(I731)),FlexTests!$C$17*(A732-A731)*I731/1000000*($C$36+A731)/1000*IF(ABS(A731)&lt;$C$31/2-FlexTests!$C$18,0,1),0)</f>
        <v>0</v>
      </c>
      <c r="G731" s="349">
        <f>SUM(F$52:$F730)</f>
        <v>0</v>
      </c>
      <c r="H731" s="348">
        <f>CHOOSE(FlexTests!$C$15,E731,G731)</f>
        <v>76</v>
      </c>
      <c r="I731" s="347">
        <f>IF(ISNA(OutlineParameters!T794*2),OutlineParameters!S794*2,OutlineParameters!T794*2)</f>
        <v>383.49163076272129</v>
      </c>
      <c r="J731" s="347">
        <f>IF(ISNA(RockerConcaveParameters!O790),RockerConcaveParameters!N790,RockerConcaveParameters!O790)</f>
        <v>4.8242686172274523</v>
      </c>
      <c r="K731" s="347">
        <f t="shared" si="214"/>
        <v>21.147118010032901</v>
      </c>
      <c r="L731" s="347">
        <f t="shared" si="215"/>
        <v>91.99903198891937</v>
      </c>
      <c r="M731" s="347">
        <f t="shared" si="216"/>
        <v>0</v>
      </c>
      <c r="N731" s="347">
        <f t="shared" si="205"/>
        <v>3.8333333333333335</v>
      </c>
      <c r="O731" s="347">
        <f t="shared" si="206"/>
        <v>96.223333453173495</v>
      </c>
      <c r="P731" s="350">
        <f t="shared" si="217"/>
        <v>213.20281678545911</v>
      </c>
      <c r="Q731" s="347">
        <f>MIN(IF(H731&gt;0,P731/H731,NA()),FlexTests!$C$20)</f>
        <v>2.8053002208613038</v>
      </c>
      <c r="R731" s="347">
        <f t="shared" si="207"/>
        <v>3.5646808586247238E-4</v>
      </c>
      <c r="S731" s="347">
        <f>SUM(R731:$R$952)</f>
        <v>8.890558467044013E-2</v>
      </c>
      <c r="T731" s="347">
        <f t="shared" si="208"/>
        <v>8.8905584670440131E-5</v>
      </c>
      <c r="U731" s="350">
        <f>SUM(T731:$T$952)*1000</f>
        <v>10.266027603870187</v>
      </c>
      <c r="V731" s="347">
        <f>R731*IF(ABS(A731)&lt;FlexTests!$C$19,0,1)</f>
        <v>0</v>
      </c>
      <c r="W731" s="347">
        <f>SUM(V731:$V$951)</f>
        <v>0</v>
      </c>
      <c r="X731" s="347">
        <f t="shared" si="218"/>
        <v>0</v>
      </c>
      <c r="Y731" s="350">
        <f>SUM($X731:X$951)</f>
        <v>0</v>
      </c>
      <c r="Z731" s="347"/>
      <c r="AA731" s="347">
        <f t="shared" si="209"/>
        <v>4.6080895390758174</v>
      </c>
      <c r="AB731" s="347">
        <f t="shared" si="210"/>
        <v>1.3919104609241826</v>
      </c>
      <c r="AC731" s="347">
        <f t="shared" si="219"/>
        <v>14.077344803904094</v>
      </c>
      <c r="AD731" s="347">
        <f t="shared" si="211"/>
        <v>24.87790203679862</v>
      </c>
      <c r="AE731" s="347">
        <f t="shared" si="212"/>
        <v>7.5145701482640597</v>
      </c>
      <c r="AF731" s="347">
        <f>AD731/'Laminate Schedule'!$E$86/10</f>
        <v>0.16426368574772393</v>
      </c>
      <c r="AG731" s="347">
        <f>AE731/'Laminate Schedule'!$E$90/10</f>
        <v>4.0528873029754039E-2</v>
      </c>
      <c r="AH731" s="347">
        <f t="shared" si="220"/>
        <v>2300.9497845763276</v>
      </c>
      <c r="AK731" s="567">
        <f t="shared" si="221"/>
        <v>1</v>
      </c>
      <c r="AL731" s="567">
        <f t="shared" si="222"/>
        <v>1</v>
      </c>
      <c r="AM731" s="567">
        <f t="shared" si="223"/>
        <v>1</v>
      </c>
      <c r="AN731" s="347">
        <f>IF(SUM(AK731:AM731)=0,0,(AK731*'Laminate Schedule'!$D$83*'Laminate Schedule'!$C$83+AL731*'Laminate Schedule'!$D$84*'Laminate Schedule'!$C$84+AM731*'Laminate Schedule'!$D$85*'Laminate Schedule'!$C$85)/(AK731*'Laminate Schedule'!$D$83+AL731*'Laminate Schedule'!$D$84+AM731*'Laminate Schedule'!$D$85))</f>
        <v>15.145101562499997</v>
      </c>
      <c r="AO731" s="347">
        <f>AK731*'Laminate Schedule'!$L$12+AL731*'Laminate Schedule'!$L$13+AM731*'Laminate Schedule'!$L$14</f>
        <v>0.88</v>
      </c>
    </row>
    <row r="732" spans="1:41" s="244" customFormat="1">
      <c r="A732" s="567">
        <v>-219</v>
      </c>
      <c r="B732" s="347">
        <f>IF(ABS(A732)&lt;$C$17,$C$15,$C$16)*IF(ABS(A732)&lt;OutlineParameters!$C$46/2,1,0)</f>
        <v>6</v>
      </c>
      <c r="C732" s="347">
        <f t="shared" si="213"/>
        <v>6</v>
      </c>
      <c r="D732" s="348">
        <f t="shared" si="204"/>
        <v>6</v>
      </c>
      <c r="E732" s="349">
        <f>FlexTests!$C$16*($C$36-ABS(A732))*IF(ABS(A732)&lt;$C$36,1,0)/1000</f>
        <v>76.2</v>
      </c>
      <c r="F732" s="349">
        <f>IF(NOT(ISNA(I732)),FlexTests!$C$17*(A733-A732)*I732/1000000*($C$36+A732)/1000*IF(ABS(A732)&lt;$C$31/2-FlexTests!$C$18,0,1),0)</f>
        <v>0</v>
      </c>
      <c r="G732" s="349">
        <f>SUM(F$52:$F731)</f>
        <v>0</v>
      </c>
      <c r="H732" s="348">
        <f>CHOOSE(FlexTests!$C$15,E732,G732)</f>
        <v>76.2</v>
      </c>
      <c r="I732" s="347">
        <f>IF(ISNA(OutlineParameters!T795*2),OutlineParameters!S795*2,OutlineParameters!T795*2)</f>
        <v>383.64205775743557</v>
      </c>
      <c r="J732" s="347">
        <f>IF(ISNA(RockerConcaveParameters!O791),RockerConcaveParameters!N791,RockerConcaveParameters!O791)</f>
        <v>4.8343843366035175</v>
      </c>
      <c r="K732" s="347">
        <f t="shared" si="214"/>
        <v>21.244225146898316</v>
      </c>
      <c r="L732" s="347">
        <f t="shared" si="215"/>
        <v>92.035119185584378</v>
      </c>
      <c r="M732" s="347">
        <f t="shared" si="216"/>
        <v>0</v>
      </c>
      <c r="N732" s="347">
        <f t="shared" si="205"/>
        <v>3.8333333333333335</v>
      </c>
      <c r="O732" s="347">
        <f t="shared" si="206"/>
        <v>96.424864263577419</v>
      </c>
      <c r="P732" s="350">
        <f t="shared" si="217"/>
        <v>213.53754192939346</v>
      </c>
      <c r="Q732" s="347">
        <f>MIN(IF(H732&gt;0,P732/H732,NA()),FlexTests!$C$20)</f>
        <v>2.8023299465799667</v>
      </c>
      <c r="R732" s="347">
        <f t="shared" si="207"/>
        <v>3.5684591716989825E-4</v>
      </c>
      <c r="S732" s="347">
        <f>SUM(R732:$R$952)</f>
        <v>8.8549116584577661E-2</v>
      </c>
      <c r="T732" s="347">
        <f t="shared" si="208"/>
        <v>8.8549116584577667E-5</v>
      </c>
      <c r="U732" s="350">
        <f>SUM(T732:$T$952)*1000</f>
        <v>10.177122019199746</v>
      </c>
      <c r="V732" s="347">
        <f>R732*IF(ABS(A732)&lt;FlexTests!$C$19,0,1)</f>
        <v>0</v>
      </c>
      <c r="W732" s="347">
        <f>SUM(V732:$V$951)</f>
        <v>0</v>
      </c>
      <c r="X732" s="347">
        <f t="shared" si="218"/>
        <v>0</v>
      </c>
      <c r="Y732" s="350">
        <f>SUM($X732:X$951)</f>
        <v>0</v>
      </c>
      <c r="Z732" s="347"/>
      <c r="AA732" s="347">
        <f t="shared" si="209"/>
        <v>4.6114614455345055</v>
      </c>
      <c r="AB732" s="347">
        <f t="shared" si="210"/>
        <v>1.3885385544654942</v>
      </c>
      <c r="AC732" s="347">
        <f t="shared" si="219"/>
        <v>14.09944601877895</v>
      </c>
      <c r="AD732" s="347">
        <f t="shared" si="211"/>
        <v>24.922494237128966</v>
      </c>
      <c r="AE732" s="347">
        <f t="shared" si="212"/>
        <v>7.5043117090804534</v>
      </c>
      <c r="AF732" s="347">
        <f>AD732/'Laminate Schedule'!$E$86/10</f>
        <v>0.16455811890253852</v>
      </c>
      <c r="AG732" s="347">
        <f>AE732/'Laminate Schedule'!$E$90/10</f>
        <v>4.0473545450005269E-2</v>
      </c>
      <c r="AH732" s="347">
        <f t="shared" si="220"/>
        <v>2301.8523465446133</v>
      </c>
      <c r="AK732" s="567">
        <f t="shared" si="221"/>
        <v>1</v>
      </c>
      <c r="AL732" s="567">
        <f t="shared" si="222"/>
        <v>1</v>
      </c>
      <c r="AM732" s="567">
        <f t="shared" si="223"/>
        <v>1</v>
      </c>
      <c r="AN732" s="347">
        <f>IF(SUM(AK732:AM732)=0,0,(AK732*'Laminate Schedule'!$D$83*'Laminate Schedule'!$C$83+AL732*'Laminate Schedule'!$D$84*'Laminate Schedule'!$C$84+AM732*'Laminate Schedule'!$D$85*'Laminate Schedule'!$C$85)/(AK732*'Laminate Schedule'!$D$83+AL732*'Laminate Schedule'!$D$84+AM732*'Laminate Schedule'!$D$85))</f>
        <v>15.145101562499997</v>
      </c>
      <c r="AO732" s="347">
        <f>AK732*'Laminate Schedule'!$L$12+AL732*'Laminate Schedule'!$L$13+AM732*'Laminate Schedule'!$L$14</f>
        <v>0.88</v>
      </c>
    </row>
    <row r="733" spans="1:41" s="244" customFormat="1">
      <c r="A733" s="567">
        <v>-218</v>
      </c>
      <c r="B733" s="347">
        <f>IF(ABS(A733)&lt;$C$17,$C$15,$C$16)*IF(ABS(A733)&lt;OutlineParameters!$C$46/2,1,0)</f>
        <v>6</v>
      </c>
      <c r="C733" s="347">
        <f t="shared" si="213"/>
        <v>6</v>
      </c>
      <c r="D733" s="348">
        <f t="shared" si="204"/>
        <v>6</v>
      </c>
      <c r="E733" s="349">
        <f>FlexTests!$C$16*($C$36-ABS(A733))*IF(ABS(A733)&lt;$C$36,1,0)/1000</f>
        <v>76.400000000000006</v>
      </c>
      <c r="F733" s="349">
        <f>IF(NOT(ISNA(I733)),FlexTests!$C$17*(A734-A733)*I733/1000000*($C$36+A733)/1000*IF(ABS(A733)&lt;$C$31/2-FlexTests!$C$18,0,1),0)</f>
        <v>0</v>
      </c>
      <c r="G733" s="349">
        <f>SUM(F$52:$F732)</f>
        <v>0</v>
      </c>
      <c r="H733" s="348">
        <f>CHOOSE(FlexTests!$C$15,E733,G733)</f>
        <v>76.400000000000006</v>
      </c>
      <c r="I733" s="347">
        <f>IF(ISNA(OutlineParameters!T796*2),OutlineParameters!S796*2,OutlineParameters!T796*2)</f>
        <v>383.79188914199182</v>
      </c>
      <c r="J733" s="347">
        <f>IF(ISNA(RockerConcaveParameters!O792),RockerConcaveParameters!N792,RockerConcaveParameters!O792)</f>
        <v>4.8444662418587097</v>
      </c>
      <c r="K733" s="347">
        <f t="shared" si="214"/>
        <v>21.341256990257541</v>
      </c>
      <c r="L733" s="347">
        <f t="shared" si="215"/>
        <v>92.071063496320207</v>
      </c>
      <c r="M733" s="347">
        <f t="shared" si="216"/>
        <v>0</v>
      </c>
      <c r="N733" s="347">
        <f t="shared" si="205"/>
        <v>3.8333333333333335</v>
      </c>
      <c r="O733" s="347">
        <f t="shared" si="206"/>
        <v>96.626167424436431</v>
      </c>
      <c r="P733" s="350">
        <f t="shared" si="217"/>
        <v>213.87182124434753</v>
      </c>
      <c r="Q733" s="347">
        <f>MIN(IF(H733&gt;0,P733/H733,NA()),FlexTests!$C$20)</f>
        <v>2.7993693880150197</v>
      </c>
      <c r="R733" s="347">
        <f t="shared" si="207"/>
        <v>3.5722331046460475E-4</v>
      </c>
      <c r="S733" s="347">
        <f>SUM(R733:$R$952)</f>
        <v>8.8192270667407771E-2</v>
      </c>
      <c r="T733" s="347">
        <f t="shared" si="208"/>
        <v>8.819227066740777E-5</v>
      </c>
      <c r="U733" s="350">
        <f>SUM(T733:$T$952)*1000</f>
        <v>10.088572902615168</v>
      </c>
      <c r="V733" s="347">
        <f>R733*IF(ABS(A733)&lt;FlexTests!$C$19,0,1)</f>
        <v>0</v>
      </c>
      <c r="W733" s="347">
        <f>SUM(V733:$V$951)</f>
        <v>0</v>
      </c>
      <c r="X733" s="347">
        <f t="shared" si="218"/>
        <v>0</v>
      </c>
      <c r="Y733" s="350">
        <f>SUM($X733:X$951)</f>
        <v>0</v>
      </c>
      <c r="Z733" s="347"/>
      <c r="AA733" s="347">
        <f t="shared" si="209"/>
        <v>4.6148220806195699</v>
      </c>
      <c r="AB733" s="347">
        <f t="shared" si="210"/>
        <v>1.3851779193804301</v>
      </c>
      <c r="AC733" s="347">
        <f t="shared" si="219"/>
        <v>14.121517796480447</v>
      </c>
      <c r="AD733" s="347">
        <f t="shared" si="211"/>
        <v>24.967033433701296</v>
      </c>
      <c r="AE733" s="347">
        <f t="shared" si="212"/>
        <v>7.4940664711721459</v>
      </c>
      <c r="AF733" s="347">
        <f>AD733/'Laminate Schedule'!$E$86/10</f>
        <v>0.16485220208440779</v>
      </c>
      <c r="AG733" s="347">
        <f>AE733/'Laminate Schedule'!$E$90/10</f>
        <v>4.0418289069646465E-2</v>
      </c>
      <c r="AH733" s="347">
        <f t="shared" si="220"/>
        <v>2302.751334851951</v>
      </c>
      <c r="AK733" s="567">
        <f t="shared" si="221"/>
        <v>1</v>
      </c>
      <c r="AL733" s="567">
        <f t="shared" si="222"/>
        <v>1</v>
      </c>
      <c r="AM733" s="567">
        <f t="shared" si="223"/>
        <v>1</v>
      </c>
      <c r="AN733" s="347">
        <f>IF(SUM(AK733:AM733)=0,0,(AK733*'Laminate Schedule'!$D$83*'Laminate Schedule'!$C$83+AL733*'Laminate Schedule'!$D$84*'Laminate Schedule'!$C$84+AM733*'Laminate Schedule'!$D$85*'Laminate Schedule'!$C$85)/(AK733*'Laminate Schedule'!$D$83+AL733*'Laminate Schedule'!$D$84+AM733*'Laminate Schedule'!$D$85))</f>
        <v>15.145101562499997</v>
      </c>
      <c r="AO733" s="347">
        <f>AK733*'Laminate Schedule'!$L$12+AL733*'Laminate Schedule'!$L$13+AM733*'Laminate Schedule'!$L$14</f>
        <v>0.88</v>
      </c>
    </row>
    <row r="734" spans="1:41" s="244" customFormat="1">
      <c r="A734" s="567">
        <v>-217</v>
      </c>
      <c r="B734" s="347">
        <f>IF(ABS(A734)&lt;$C$17,$C$15,$C$16)*IF(ABS(A734)&lt;OutlineParameters!$C$46/2,1,0)</f>
        <v>6</v>
      </c>
      <c r="C734" s="347">
        <f t="shared" si="213"/>
        <v>6</v>
      </c>
      <c r="D734" s="348">
        <f t="shared" si="204"/>
        <v>6</v>
      </c>
      <c r="E734" s="349">
        <f>FlexTests!$C$16*($C$36-ABS(A734))*IF(ABS(A734)&lt;$C$36,1,0)/1000</f>
        <v>76.599999999999994</v>
      </c>
      <c r="F734" s="349">
        <f>IF(NOT(ISNA(I734)),FlexTests!$C$17*(A735-A734)*I734/1000000*($C$36+A734)/1000*IF(ABS(A734)&lt;$C$31/2-FlexTests!$C$18,0,1),0)</f>
        <v>0</v>
      </c>
      <c r="G734" s="349">
        <f>SUM(F$52:$F733)</f>
        <v>0</v>
      </c>
      <c r="H734" s="348">
        <f>CHOOSE(FlexTests!$C$15,E734,G734)</f>
        <v>76.599999999999994</v>
      </c>
      <c r="I734" s="347">
        <f>IF(ISNA(OutlineParameters!T797*2),OutlineParameters!S797*2,OutlineParameters!T797*2)</f>
        <v>383.94113936924037</v>
      </c>
      <c r="J734" s="347">
        <f>IF(ISNA(RockerConcaveParameters!O793),RockerConcaveParameters!N793,RockerConcaveParameters!O793)</f>
        <v>4.8545145405461909</v>
      </c>
      <c r="K734" s="347">
        <f t="shared" si="214"/>
        <v>21.43821377544247</v>
      </c>
      <c r="L734" s="347">
        <f t="shared" si="215"/>
        <v>92.106868388342718</v>
      </c>
      <c r="M734" s="347">
        <f t="shared" si="216"/>
        <v>0</v>
      </c>
      <c r="N734" s="347">
        <f t="shared" si="205"/>
        <v>3.8333333333333335</v>
      </c>
      <c r="O734" s="347">
        <f t="shared" si="206"/>
        <v>96.827245439185091</v>
      </c>
      <c r="P734" s="350">
        <f t="shared" si="217"/>
        <v>214.20566093630362</v>
      </c>
      <c r="Q734" s="347">
        <f>MIN(IF(H734&gt;0,P734/H734,NA()),FlexTests!$C$20)</f>
        <v>2.7964185500822927</v>
      </c>
      <c r="R734" s="347">
        <f t="shared" si="207"/>
        <v>3.5760025979321729E-4</v>
      </c>
      <c r="S734" s="347">
        <f>SUM(R734:$R$952)</f>
        <v>8.7835047356943169E-2</v>
      </c>
      <c r="T734" s="347">
        <f t="shared" si="208"/>
        <v>8.7835047356943171E-5</v>
      </c>
      <c r="U734" s="350">
        <f>SUM(T734:$T$952)*1000</f>
        <v>10.000380631947762</v>
      </c>
      <c r="V734" s="347">
        <f>R734*IF(ABS(A734)&lt;FlexTests!$C$19,0,1)</f>
        <v>0</v>
      </c>
      <c r="W734" s="347">
        <f>SUM(V734:$V$951)</f>
        <v>0</v>
      </c>
      <c r="X734" s="347">
        <f t="shared" si="218"/>
        <v>0</v>
      </c>
      <c r="Y734" s="350">
        <f>SUM($X734:X$951)</f>
        <v>0</v>
      </c>
      <c r="Z734" s="347"/>
      <c r="AA734" s="347">
        <f t="shared" si="209"/>
        <v>4.6181715135153967</v>
      </c>
      <c r="AB734" s="347">
        <f t="shared" si="210"/>
        <v>1.3818284864846031</v>
      </c>
      <c r="AC734" s="347">
        <f t="shared" si="219"/>
        <v>14.143560546776865</v>
      </c>
      <c r="AD734" s="347">
        <f t="shared" si="211"/>
        <v>25.011519324665024</v>
      </c>
      <c r="AE734" s="347">
        <f t="shared" si="212"/>
        <v>7.4838341954029381</v>
      </c>
      <c r="AF734" s="347">
        <f>AD734/'Laminate Schedule'!$E$86/10</f>
        <v>0.16514593330027416</v>
      </c>
      <c r="AG734" s="347">
        <f>AE734/'Laminate Schedule'!$E$90/10</f>
        <v>4.0363102598927114E-2</v>
      </c>
      <c r="AH734" s="347">
        <f t="shared" si="220"/>
        <v>2303.6468362154424</v>
      </c>
      <c r="AK734" s="567">
        <f t="shared" si="221"/>
        <v>1</v>
      </c>
      <c r="AL734" s="567">
        <f t="shared" si="222"/>
        <v>1</v>
      </c>
      <c r="AM734" s="567">
        <f t="shared" si="223"/>
        <v>1</v>
      </c>
      <c r="AN734" s="347">
        <f>IF(SUM(AK734:AM734)=0,0,(AK734*'Laminate Schedule'!$D$83*'Laminate Schedule'!$C$83+AL734*'Laminate Schedule'!$D$84*'Laminate Schedule'!$C$84+AM734*'Laminate Schedule'!$D$85*'Laminate Schedule'!$C$85)/(AK734*'Laminate Schedule'!$D$83+AL734*'Laminate Schedule'!$D$84+AM734*'Laminate Schedule'!$D$85))</f>
        <v>15.145101562499997</v>
      </c>
      <c r="AO734" s="347">
        <f>AK734*'Laminate Schedule'!$L$12+AL734*'Laminate Schedule'!$L$13+AM734*'Laminate Schedule'!$L$14</f>
        <v>0.88</v>
      </c>
    </row>
    <row r="735" spans="1:41" s="244" customFormat="1">
      <c r="A735" s="567">
        <v>-216</v>
      </c>
      <c r="B735" s="347">
        <f>IF(ABS(A735)&lt;$C$17,$C$15,$C$16)*IF(ABS(A735)&lt;OutlineParameters!$C$46/2,1,0)</f>
        <v>6</v>
      </c>
      <c r="C735" s="347">
        <f t="shared" si="213"/>
        <v>6</v>
      </c>
      <c r="D735" s="348">
        <f t="shared" si="204"/>
        <v>6</v>
      </c>
      <c r="E735" s="349">
        <f>FlexTests!$C$16*($C$36-ABS(A735))*IF(ABS(A735)&lt;$C$36,1,0)/1000</f>
        <v>76.8</v>
      </c>
      <c r="F735" s="349">
        <f>IF(NOT(ISNA(I735)),FlexTests!$C$17*(A736-A735)*I735/1000000*($C$36+A735)/1000*IF(ABS(A735)&lt;$C$31/2-FlexTests!$C$18,0,1),0)</f>
        <v>0</v>
      </c>
      <c r="G735" s="349">
        <f>SUM(F$52:$F734)</f>
        <v>0</v>
      </c>
      <c r="H735" s="348">
        <f>CHOOSE(FlexTests!$C$15,E735,G735)</f>
        <v>76.8</v>
      </c>
      <c r="I735" s="347">
        <f>IF(ISNA(OutlineParameters!T798*2),OutlineParameters!S798*2,OutlineParameters!T798*2)</f>
        <v>384.08979854722207</v>
      </c>
      <c r="J735" s="347">
        <f>IF(ISNA(RockerConcaveParameters!O794),RockerConcaveParameters!N794,RockerConcaveParameters!O794)</f>
        <v>4.8645288794120383</v>
      </c>
      <c r="K735" s="347">
        <f t="shared" si="214"/>
        <v>21.535089443185939</v>
      </c>
      <c r="L735" s="347">
        <f t="shared" si="215"/>
        <v>92.142531488586627</v>
      </c>
      <c r="M735" s="347">
        <f t="shared" si="216"/>
        <v>0</v>
      </c>
      <c r="N735" s="347">
        <f t="shared" si="205"/>
        <v>3.8333333333333335</v>
      </c>
      <c r="O735" s="347">
        <f t="shared" si="206"/>
        <v>97.028085692378127</v>
      </c>
      <c r="P735" s="350">
        <f t="shared" si="217"/>
        <v>214.53903995748402</v>
      </c>
      <c r="Q735" s="347">
        <f>MIN(IF(H735&gt;0,P735/H735,NA()),FlexTests!$C$20)</f>
        <v>2.7934770827797402</v>
      </c>
      <c r="R735" s="347">
        <f t="shared" si="207"/>
        <v>3.5797680466557384E-4</v>
      </c>
      <c r="S735" s="347">
        <f>SUM(R735:$R$952)</f>
        <v>8.7477447097149941E-2</v>
      </c>
      <c r="T735" s="347">
        <f t="shared" si="208"/>
        <v>8.7477447097149941E-5</v>
      </c>
      <c r="U735" s="350">
        <f>SUM(T735:$T$952)*1000</f>
        <v>9.9125455845908181</v>
      </c>
      <c r="V735" s="347">
        <f>R735*IF(ABS(A735)&lt;FlexTests!$C$19,0,1)</f>
        <v>0</v>
      </c>
      <c r="W735" s="347">
        <f>SUM(V735:$V$951)</f>
        <v>0</v>
      </c>
      <c r="X735" s="347">
        <f t="shared" si="218"/>
        <v>0</v>
      </c>
      <c r="Y735" s="350">
        <f>SUM($X735:X$951)</f>
        <v>0</v>
      </c>
      <c r="Z735" s="347"/>
      <c r="AA735" s="347">
        <f t="shared" si="209"/>
        <v>4.6215096264706794</v>
      </c>
      <c r="AB735" s="347">
        <f t="shared" si="210"/>
        <v>1.3784903735293206</v>
      </c>
      <c r="AC735" s="347">
        <f t="shared" si="219"/>
        <v>14.165572879926605</v>
      </c>
      <c r="AD735" s="347">
        <f t="shared" si="211"/>
        <v>25.055953777619983</v>
      </c>
      <c r="AE735" s="347">
        <f t="shared" si="212"/>
        <v>7.473616604456053</v>
      </c>
      <c r="AF735" s="347">
        <f>AD735/'Laminate Schedule'!$E$86/10</f>
        <v>0.16543932488151639</v>
      </c>
      <c r="AG735" s="347">
        <f>AE735/'Laminate Schedule'!$E$90/10</f>
        <v>4.0307995328918871E-2</v>
      </c>
      <c r="AH735" s="347">
        <f t="shared" si="220"/>
        <v>2304.5387912833326</v>
      </c>
      <c r="AK735" s="567">
        <f t="shared" si="221"/>
        <v>1</v>
      </c>
      <c r="AL735" s="567">
        <f t="shared" si="222"/>
        <v>1</v>
      </c>
      <c r="AM735" s="567">
        <f t="shared" si="223"/>
        <v>1</v>
      </c>
      <c r="AN735" s="347">
        <f>IF(SUM(AK735:AM735)=0,0,(AK735*'Laminate Schedule'!$D$83*'Laminate Schedule'!$C$83+AL735*'Laminate Schedule'!$D$84*'Laminate Schedule'!$C$84+AM735*'Laminate Schedule'!$D$85*'Laminate Schedule'!$C$85)/(AK735*'Laminate Schedule'!$D$83+AL735*'Laminate Schedule'!$D$84+AM735*'Laminate Schedule'!$D$85))</f>
        <v>15.145101562499997</v>
      </c>
      <c r="AO735" s="347">
        <f>AK735*'Laminate Schedule'!$L$12+AL735*'Laminate Schedule'!$L$13+AM735*'Laminate Schedule'!$L$14</f>
        <v>0.88</v>
      </c>
    </row>
    <row r="736" spans="1:41" s="244" customFormat="1">
      <c r="A736" s="567">
        <v>-215</v>
      </c>
      <c r="B736" s="347">
        <f>IF(ABS(A736)&lt;$C$17,$C$15,$C$16)*IF(ABS(A736)&lt;OutlineParameters!$C$46/2,1,0)</f>
        <v>6</v>
      </c>
      <c r="C736" s="347">
        <f t="shared" si="213"/>
        <v>6</v>
      </c>
      <c r="D736" s="348">
        <f t="shared" si="204"/>
        <v>6</v>
      </c>
      <c r="E736" s="349">
        <f>FlexTests!$C$16*($C$36-ABS(A736))*IF(ABS(A736)&lt;$C$36,1,0)/1000</f>
        <v>77</v>
      </c>
      <c r="F736" s="349">
        <f>IF(NOT(ISNA(I736)),FlexTests!$C$17*(A737-A736)*I736/1000000*($C$36+A736)/1000*IF(ABS(A736)&lt;$C$31/2-FlexTests!$C$18,0,1),0)</f>
        <v>0</v>
      </c>
      <c r="G736" s="349">
        <f>SUM(F$52:$F735)</f>
        <v>0</v>
      </c>
      <c r="H736" s="348">
        <f>CHOOSE(FlexTests!$C$15,E736,G736)</f>
        <v>77</v>
      </c>
      <c r="I736" s="347">
        <f>IF(ISNA(OutlineParameters!T799*2),OutlineParameters!S799*2,OutlineParameters!T799*2)</f>
        <v>384.23788875323856</v>
      </c>
      <c r="J736" s="347">
        <f>IF(ISNA(RockerConcaveParameters!O795),RockerConcaveParameters!N795,RockerConcaveParameters!O795)</f>
        <v>4.8745096452907566</v>
      </c>
      <c r="K736" s="347">
        <f t="shared" si="214"/>
        <v>21.631886267422395</v>
      </c>
      <c r="L736" s="347">
        <f t="shared" si="215"/>
        <v>92.178058093361443</v>
      </c>
      <c r="M736" s="347">
        <f t="shared" si="216"/>
        <v>0</v>
      </c>
      <c r="N736" s="347">
        <f t="shared" si="205"/>
        <v>3.8333333333333335</v>
      </c>
      <c r="O736" s="347">
        <f t="shared" si="206"/>
        <v>97.228695546576489</v>
      </c>
      <c r="P736" s="350">
        <f t="shared" si="217"/>
        <v>214.87197324069365</v>
      </c>
      <c r="Q736" s="347">
        <f>MIN(IF(H736&gt;0,P736/H736,NA()),FlexTests!$C$20)</f>
        <v>2.7905451070219955</v>
      </c>
      <c r="R736" s="347">
        <f t="shared" si="207"/>
        <v>3.5835292448190405E-4</v>
      </c>
      <c r="S736" s="347">
        <f>SUM(R736:$R$952)</f>
        <v>8.7119470292484374E-2</v>
      </c>
      <c r="T736" s="347">
        <f t="shared" si="208"/>
        <v>8.7119470292484376E-5</v>
      </c>
      <c r="U736" s="350">
        <f>SUM(T736:$T$952)*1000</f>
        <v>9.8250681374936679</v>
      </c>
      <c r="V736" s="347">
        <f>R736*IF(ABS(A736)&lt;FlexTests!$C$19,0,1)</f>
        <v>0</v>
      </c>
      <c r="W736" s="347">
        <f>SUM(V736:$V$951)</f>
        <v>0</v>
      </c>
      <c r="X736" s="347">
        <f t="shared" si="218"/>
        <v>0</v>
      </c>
      <c r="Y736" s="350">
        <f>SUM($X736:X$951)</f>
        <v>0</v>
      </c>
      <c r="Z736" s="347"/>
      <c r="AA736" s="347">
        <f t="shared" si="209"/>
        <v>4.6248365484302525</v>
      </c>
      <c r="AB736" s="347">
        <f t="shared" si="210"/>
        <v>1.375163451569748</v>
      </c>
      <c r="AC736" s="347">
        <f t="shared" si="219"/>
        <v>14.187555781912154</v>
      </c>
      <c r="AD736" s="347">
        <f t="shared" si="211"/>
        <v>25.100335794495376</v>
      </c>
      <c r="AE736" s="347">
        <f t="shared" si="212"/>
        <v>7.4634128244886027</v>
      </c>
      <c r="AF736" s="347">
        <f>AD736/'Laminate Schedule'!$E$86/10</f>
        <v>0.16573237023807763</v>
      </c>
      <c r="AG736" s="347">
        <f>AE736/'Laminate Schedule'!$E$90/10</f>
        <v>4.0252962546661872E-2</v>
      </c>
      <c r="AH736" s="347">
        <f t="shared" si="220"/>
        <v>2305.4273325194313</v>
      </c>
      <c r="AK736" s="567">
        <f t="shared" si="221"/>
        <v>1</v>
      </c>
      <c r="AL736" s="567">
        <f t="shared" si="222"/>
        <v>1</v>
      </c>
      <c r="AM736" s="567">
        <f t="shared" si="223"/>
        <v>1</v>
      </c>
      <c r="AN736" s="347">
        <f>IF(SUM(AK736:AM736)=0,0,(AK736*'Laminate Schedule'!$D$83*'Laminate Schedule'!$C$83+AL736*'Laminate Schedule'!$D$84*'Laminate Schedule'!$C$84+AM736*'Laminate Schedule'!$D$85*'Laminate Schedule'!$C$85)/(AK736*'Laminate Schedule'!$D$83+AL736*'Laminate Schedule'!$D$84+AM736*'Laminate Schedule'!$D$85))</f>
        <v>15.145101562499997</v>
      </c>
      <c r="AO736" s="347">
        <f>AK736*'Laminate Schedule'!$L$12+AL736*'Laminate Schedule'!$L$13+AM736*'Laminate Schedule'!$L$14</f>
        <v>0.88</v>
      </c>
    </row>
    <row r="737" spans="1:41" s="244" customFormat="1">
      <c r="A737" s="567">
        <v>-214</v>
      </c>
      <c r="B737" s="347">
        <f>IF(ABS(A737)&lt;$C$17,$C$15,$C$16)*IF(ABS(A737)&lt;OutlineParameters!$C$46/2,1,0)</f>
        <v>6</v>
      </c>
      <c r="C737" s="347">
        <f t="shared" si="213"/>
        <v>6</v>
      </c>
      <c r="D737" s="348">
        <f t="shared" si="204"/>
        <v>6</v>
      </c>
      <c r="E737" s="349">
        <f>FlexTests!$C$16*($C$36-ABS(A737))*IF(ABS(A737)&lt;$C$36,1,0)/1000</f>
        <v>77.2</v>
      </c>
      <c r="F737" s="349">
        <f>IF(NOT(ISNA(I737)),FlexTests!$C$17*(A738-A737)*I737/1000000*($C$36+A737)/1000*IF(ABS(A737)&lt;$C$31/2-FlexTests!$C$18,0,1),0)</f>
        <v>0</v>
      </c>
      <c r="G737" s="349">
        <f>SUM(F$52:$F736)</f>
        <v>0</v>
      </c>
      <c r="H737" s="348">
        <f>CHOOSE(FlexTests!$C$15,E737,G737)</f>
        <v>77.2</v>
      </c>
      <c r="I737" s="347">
        <f>IF(ISNA(OutlineParameters!T800*2),OutlineParameters!S800*2,OutlineParameters!T800*2)</f>
        <v>384.38540106478501</v>
      </c>
      <c r="J737" s="347">
        <f>IF(ISNA(RockerConcaveParameters!O796),RockerConcaveParameters!N796,RockerConcaveParameters!O796)</f>
        <v>4.8844565089772525</v>
      </c>
      <c r="K737" s="347">
        <f t="shared" si="214"/>
        <v>21.728598457239851</v>
      </c>
      <c r="L737" s="347">
        <f t="shared" si="215"/>
        <v>92.213446062172466</v>
      </c>
      <c r="M737" s="347">
        <f t="shared" si="216"/>
        <v>0</v>
      </c>
      <c r="N737" s="347">
        <f t="shared" si="205"/>
        <v>3.8333333333333335</v>
      </c>
      <c r="O737" s="347">
        <f t="shared" si="206"/>
        <v>97.429063021287902</v>
      </c>
      <c r="P737" s="350">
        <f t="shared" si="217"/>
        <v>215.20444087403354</v>
      </c>
      <c r="Q737" s="347">
        <f>MIN(IF(H737&gt;0,P737/H737,NA()),FlexTests!$C$20)</f>
        <v>2.7876222911144239</v>
      </c>
      <c r="R737" s="347">
        <f t="shared" si="207"/>
        <v>3.5872865674360215E-4</v>
      </c>
      <c r="S737" s="347">
        <f>SUM(R737:$R$952)</f>
        <v>8.6761117368002474E-2</v>
      </c>
      <c r="T737" s="347">
        <f t="shared" si="208"/>
        <v>8.6761117368002475E-5</v>
      </c>
      <c r="U737" s="350">
        <f>SUM(T737:$T$952)*1000</f>
        <v>9.7379486672011826</v>
      </c>
      <c r="V737" s="347">
        <f>R737*IF(ABS(A737)&lt;FlexTests!$C$19,0,1)</f>
        <v>0</v>
      </c>
      <c r="W737" s="347">
        <f>SUM(V737:$V$951)</f>
        <v>0</v>
      </c>
      <c r="X737" s="347">
        <f t="shared" si="218"/>
        <v>0</v>
      </c>
      <c r="Y737" s="350">
        <f>SUM($X737:X$951)</f>
        <v>0</v>
      </c>
      <c r="Z737" s="347"/>
      <c r="AA737" s="347">
        <f t="shared" si="209"/>
        <v>4.6281521696590842</v>
      </c>
      <c r="AB737" s="347">
        <f t="shared" si="210"/>
        <v>1.3718478303409158</v>
      </c>
      <c r="AC737" s="347">
        <f t="shared" si="219"/>
        <v>14.209507937991656</v>
      </c>
      <c r="AD737" s="347">
        <f t="shared" si="211"/>
        <v>25.144667152223739</v>
      </c>
      <c r="AE737" s="347">
        <f t="shared" si="212"/>
        <v>7.4532244863425818</v>
      </c>
      <c r="AF737" s="347">
        <f>AD737/'Laminate Schedule'!$E$86/10</f>
        <v>0.16602508110267911</v>
      </c>
      <c r="AG737" s="347">
        <f>AE737/'Laminate Schedule'!$E$90/10</f>
        <v>4.0198013047893846E-2</v>
      </c>
      <c r="AH737" s="347">
        <f t="shared" si="220"/>
        <v>2306.3124063887099</v>
      </c>
      <c r="AK737" s="567">
        <f t="shared" si="221"/>
        <v>1</v>
      </c>
      <c r="AL737" s="567">
        <f t="shared" si="222"/>
        <v>1</v>
      </c>
      <c r="AM737" s="567">
        <f t="shared" si="223"/>
        <v>1</v>
      </c>
      <c r="AN737" s="347">
        <f>IF(SUM(AK737:AM737)=0,0,(AK737*'Laminate Schedule'!$D$83*'Laminate Schedule'!$C$83+AL737*'Laminate Schedule'!$D$84*'Laminate Schedule'!$C$84+AM737*'Laminate Schedule'!$D$85*'Laminate Schedule'!$C$85)/(AK737*'Laminate Schedule'!$D$83+AL737*'Laminate Schedule'!$D$84+AM737*'Laminate Schedule'!$D$85))</f>
        <v>15.145101562499997</v>
      </c>
      <c r="AO737" s="347">
        <f>AK737*'Laminate Schedule'!$L$12+AL737*'Laminate Schedule'!$L$13+AM737*'Laminate Schedule'!$L$14</f>
        <v>0.88</v>
      </c>
    </row>
    <row r="738" spans="1:41" s="244" customFormat="1">
      <c r="A738" s="567">
        <v>-213</v>
      </c>
      <c r="B738" s="347">
        <f>IF(ABS(A738)&lt;$C$17,$C$15,$C$16)*IF(ABS(A738)&lt;OutlineParameters!$C$46/2,1,0)</f>
        <v>6</v>
      </c>
      <c r="C738" s="347">
        <f t="shared" si="213"/>
        <v>6</v>
      </c>
      <c r="D738" s="348">
        <f t="shared" si="204"/>
        <v>6</v>
      </c>
      <c r="E738" s="349">
        <f>FlexTests!$C$16*($C$36-ABS(A738))*IF(ABS(A738)&lt;$C$36,1,0)/1000</f>
        <v>77.400000000000006</v>
      </c>
      <c r="F738" s="349">
        <f>IF(NOT(ISNA(I738)),FlexTests!$C$17*(A739-A738)*I738/1000000*($C$36+A738)/1000*IF(ABS(A738)&lt;$C$31/2-FlexTests!$C$18,0,1),0)</f>
        <v>0</v>
      </c>
      <c r="G738" s="349">
        <f>SUM(F$52:$F737)</f>
        <v>0</v>
      </c>
      <c r="H738" s="348">
        <f>CHOOSE(FlexTests!$C$15,E738,G738)</f>
        <v>77.400000000000006</v>
      </c>
      <c r="I738" s="347">
        <f>IF(ISNA(OutlineParameters!T801*2),OutlineParameters!S801*2,OutlineParameters!T801*2)</f>
        <v>384.53234944753962</v>
      </c>
      <c r="J738" s="347">
        <f>IF(ISNA(RockerConcaveParameters!O797),RockerConcaveParameters!N797,RockerConcaveParameters!O797)</f>
        <v>4.8943696726905319</v>
      </c>
      <c r="K738" s="347">
        <f t="shared" si="214"/>
        <v>21.825226228241256</v>
      </c>
      <c r="L738" s="347">
        <f t="shared" si="215"/>
        <v>92.248698745363683</v>
      </c>
      <c r="M738" s="347">
        <f t="shared" si="216"/>
        <v>0</v>
      </c>
      <c r="N738" s="347">
        <f t="shared" si="205"/>
        <v>3.8333333333333335</v>
      </c>
      <c r="O738" s="347">
        <f t="shared" si="206"/>
        <v>97.629190513574372</v>
      </c>
      <c r="P738" s="350">
        <f t="shared" si="217"/>
        <v>215.53644882051265</v>
      </c>
      <c r="Q738" s="347">
        <f>MIN(IF(H738&gt;0,P738/H738,NA()),FlexTests!$C$20)</f>
        <v>2.7847086410918944</v>
      </c>
      <c r="R738" s="347">
        <f t="shared" si="207"/>
        <v>3.5910399574437936E-4</v>
      </c>
      <c r="S738" s="347">
        <f>SUM(R738:$R$952)</f>
        <v>8.6402388711258882E-2</v>
      </c>
      <c r="T738" s="347">
        <f t="shared" si="208"/>
        <v>8.6402388711258877E-5</v>
      </c>
      <c r="U738" s="350">
        <f>SUM(T738:$T$952)*1000</f>
        <v>9.6511875498331818</v>
      </c>
      <c r="V738" s="347">
        <f>R738*IF(ABS(A738)&lt;FlexTests!$C$19,0,1)</f>
        <v>0</v>
      </c>
      <c r="W738" s="347">
        <f>SUM(V738:$V$951)</f>
        <v>0</v>
      </c>
      <c r="X738" s="347">
        <f t="shared" si="218"/>
        <v>0</v>
      </c>
      <c r="Y738" s="350">
        <f>SUM($X738:X$951)</f>
        <v>0</v>
      </c>
      <c r="Z738" s="347"/>
      <c r="AA738" s="347">
        <f t="shared" si="209"/>
        <v>4.63145655756351</v>
      </c>
      <c r="AB738" s="347">
        <f t="shared" si="210"/>
        <v>1.3685434424364895</v>
      </c>
      <c r="AC738" s="347">
        <f t="shared" si="219"/>
        <v>14.231429741890361</v>
      </c>
      <c r="AD738" s="347">
        <f t="shared" si="211"/>
        <v>25.188947565840245</v>
      </c>
      <c r="AE738" s="347">
        <f t="shared" si="212"/>
        <v>7.4430513564489011</v>
      </c>
      <c r="AF738" s="347">
        <f>AD738/'Laminate Schedule'!$E$86/10</f>
        <v>0.16631745559375644</v>
      </c>
      <c r="AG738" s="347">
        <f>AE738/'Laminate Schedule'!$E$90/10</f>
        <v>4.0143145572889782E-2</v>
      </c>
      <c r="AH738" s="347">
        <f t="shared" si="220"/>
        <v>2307.1940966852376</v>
      </c>
      <c r="AK738" s="567">
        <f t="shared" si="221"/>
        <v>1</v>
      </c>
      <c r="AL738" s="567">
        <f t="shared" si="222"/>
        <v>1</v>
      </c>
      <c r="AM738" s="567">
        <f t="shared" si="223"/>
        <v>1</v>
      </c>
      <c r="AN738" s="347">
        <f>IF(SUM(AK738:AM738)=0,0,(AK738*'Laminate Schedule'!$D$83*'Laminate Schedule'!$C$83+AL738*'Laminate Schedule'!$D$84*'Laminate Schedule'!$C$84+AM738*'Laminate Schedule'!$D$85*'Laminate Schedule'!$C$85)/(AK738*'Laminate Schedule'!$D$83+AL738*'Laminate Schedule'!$D$84+AM738*'Laminate Schedule'!$D$85))</f>
        <v>15.145101562499997</v>
      </c>
      <c r="AO738" s="347">
        <f>AK738*'Laminate Schedule'!$L$12+AL738*'Laminate Schedule'!$L$13+AM738*'Laminate Schedule'!$L$14</f>
        <v>0.88</v>
      </c>
    </row>
    <row r="739" spans="1:41" s="244" customFormat="1">
      <c r="A739" s="567">
        <v>-212</v>
      </c>
      <c r="B739" s="347">
        <f>IF(ABS(A739)&lt;$C$17,$C$15,$C$16)*IF(ABS(A739)&lt;OutlineParameters!$C$46/2,1,0)</f>
        <v>6</v>
      </c>
      <c r="C739" s="347">
        <f t="shared" si="213"/>
        <v>6</v>
      </c>
      <c r="D739" s="348">
        <f t="shared" si="204"/>
        <v>6</v>
      </c>
      <c r="E739" s="349">
        <f>FlexTests!$C$16*($C$36-ABS(A739))*IF(ABS(A739)&lt;$C$36,1,0)/1000</f>
        <v>77.599999999999994</v>
      </c>
      <c r="F739" s="349">
        <f>IF(NOT(ISNA(I739)),FlexTests!$C$17*(A740-A739)*I739/1000000*($C$36+A739)/1000*IF(ABS(A739)&lt;$C$31/2-FlexTests!$C$18,0,1),0)</f>
        <v>0</v>
      </c>
      <c r="G739" s="349">
        <f>SUM(F$52:$F738)</f>
        <v>0</v>
      </c>
      <c r="H739" s="348">
        <f>CHOOSE(FlexTests!$C$15,E739,G739)</f>
        <v>77.599999999999994</v>
      </c>
      <c r="I739" s="347">
        <f>IF(ISNA(OutlineParameters!T802*2),OutlineParameters!S802*2,OutlineParameters!T802*2)</f>
        <v>384.67874023778654</v>
      </c>
      <c r="J739" s="347">
        <f>IF(ISNA(RockerConcaveParameters!O798),RockerConcaveParameters!N798,RockerConcaveParameters!O798)</f>
        <v>4.9042491634551615</v>
      </c>
      <c r="K739" s="347">
        <f t="shared" si="214"/>
        <v>21.921767829718572</v>
      </c>
      <c r="L739" s="347">
        <f t="shared" si="215"/>
        <v>92.283817662999567</v>
      </c>
      <c r="M739" s="347">
        <f t="shared" si="216"/>
        <v>0</v>
      </c>
      <c r="N739" s="347">
        <f t="shared" si="205"/>
        <v>3.8333333333333335</v>
      </c>
      <c r="O739" s="347">
        <f t="shared" si="206"/>
        <v>97.829075694196177</v>
      </c>
      <c r="P739" s="350">
        <f t="shared" si="217"/>
        <v>215.86799452024763</v>
      </c>
      <c r="Q739" s="347">
        <f>MIN(IF(H739&gt;0,P739/H739,NA()),FlexTests!$C$20)</f>
        <v>2.7818040530959749</v>
      </c>
      <c r="R739" s="347">
        <f t="shared" si="207"/>
        <v>3.5947894995949203E-4</v>
      </c>
      <c r="S739" s="347">
        <f>SUM(R739:$R$952)</f>
        <v>8.6043284715514506E-2</v>
      </c>
      <c r="T739" s="347">
        <f t="shared" si="208"/>
        <v>8.60432847155145E-5</v>
      </c>
      <c r="U739" s="350">
        <f>SUM(T739:$T$952)*1000</f>
        <v>9.5647851611219217</v>
      </c>
      <c r="V739" s="347">
        <f>R739*IF(ABS(A739)&lt;FlexTests!$C$19,0,1)</f>
        <v>0</v>
      </c>
      <c r="W739" s="347">
        <f>SUM(V739:$V$951)</f>
        <v>0</v>
      </c>
      <c r="X739" s="347">
        <f t="shared" si="218"/>
        <v>0</v>
      </c>
      <c r="Y739" s="350">
        <f>SUM($X739:X$951)</f>
        <v>0</v>
      </c>
      <c r="Z739" s="347"/>
      <c r="AA739" s="347">
        <f t="shared" si="209"/>
        <v>4.6347497211517208</v>
      </c>
      <c r="AB739" s="347">
        <f t="shared" si="210"/>
        <v>1.3652502788482797</v>
      </c>
      <c r="AC739" s="347">
        <f t="shared" si="219"/>
        <v>14.253321024584425</v>
      </c>
      <c r="AD739" s="347">
        <f t="shared" si="211"/>
        <v>25.233177428686997</v>
      </c>
      <c r="AE739" s="347">
        <f t="shared" si="212"/>
        <v>7.4328938116171717</v>
      </c>
      <c r="AF739" s="347">
        <f>AD739/'Laminate Schedule'!$E$86/10</f>
        <v>0.16660949630846691</v>
      </c>
      <c r="AG739" s="347">
        <f>AE739/'Laminate Schedule'!$E$90/10</f>
        <v>4.0088362153924126E-2</v>
      </c>
      <c r="AH739" s="347">
        <f t="shared" si="220"/>
        <v>2308.0724414267193</v>
      </c>
      <c r="AK739" s="567">
        <f t="shared" si="221"/>
        <v>1</v>
      </c>
      <c r="AL739" s="567">
        <f t="shared" si="222"/>
        <v>1</v>
      </c>
      <c r="AM739" s="567">
        <f t="shared" si="223"/>
        <v>1</v>
      </c>
      <c r="AN739" s="347">
        <f>IF(SUM(AK739:AM739)=0,0,(AK739*'Laminate Schedule'!$D$83*'Laminate Schedule'!$C$83+AL739*'Laminate Schedule'!$D$84*'Laminate Schedule'!$C$84+AM739*'Laminate Schedule'!$D$85*'Laminate Schedule'!$C$85)/(AK739*'Laminate Schedule'!$D$83+AL739*'Laminate Schedule'!$D$84+AM739*'Laminate Schedule'!$D$85))</f>
        <v>15.145101562499997</v>
      </c>
      <c r="AO739" s="347">
        <f>AK739*'Laminate Schedule'!$L$12+AL739*'Laminate Schedule'!$L$13+AM739*'Laminate Schedule'!$L$14</f>
        <v>0.88</v>
      </c>
    </row>
    <row r="740" spans="1:41" s="244" customFormat="1">
      <c r="A740" s="567">
        <v>-211</v>
      </c>
      <c r="B740" s="347">
        <f>IF(ABS(A740)&lt;$C$17,$C$15,$C$16)*IF(ABS(A740)&lt;OutlineParameters!$C$46/2,1,0)</f>
        <v>6</v>
      </c>
      <c r="C740" s="347">
        <f t="shared" si="213"/>
        <v>6</v>
      </c>
      <c r="D740" s="348">
        <f t="shared" si="204"/>
        <v>6</v>
      </c>
      <c r="E740" s="349">
        <f>FlexTests!$C$16*($C$36-ABS(A740))*IF(ABS(A740)&lt;$C$36,1,0)/1000</f>
        <v>77.8</v>
      </c>
      <c r="F740" s="349">
        <f>IF(NOT(ISNA(I740)),FlexTests!$C$17*(A741-A740)*I740/1000000*($C$36+A740)/1000*IF(ABS(A740)&lt;$C$31/2-FlexTests!$C$18,0,1),0)</f>
        <v>0</v>
      </c>
      <c r="G740" s="349">
        <f>SUM(F$52:$F739)</f>
        <v>0</v>
      </c>
      <c r="H740" s="348">
        <f>CHOOSE(FlexTests!$C$15,E740,G740)</f>
        <v>77.8</v>
      </c>
      <c r="I740" s="347">
        <f>IF(ISNA(OutlineParameters!T803*2),OutlineParameters!S803*2,OutlineParameters!T803*2)</f>
        <v>384.82457977180962</v>
      </c>
      <c r="J740" s="347">
        <f>IF(ISNA(RockerConcaveParameters!O799),RockerConcaveParameters!N799,RockerConcaveParameters!O799)</f>
        <v>4.9140950096734786</v>
      </c>
      <c r="K740" s="347">
        <f t="shared" si="214"/>
        <v>22.018221535923857</v>
      </c>
      <c r="L740" s="347">
        <f t="shared" si="215"/>
        <v>92.318804335144549</v>
      </c>
      <c r="M740" s="347">
        <f t="shared" si="216"/>
        <v>0</v>
      </c>
      <c r="N740" s="347">
        <f t="shared" si="205"/>
        <v>3.8333333333333335</v>
      </c>
      <c r="O740" s="347">
        <f t="shared" si="206"/>
        <v>98.028716280011778</v>
      </c>
      <c r="P740" s="350">
        <f t="shared" si="217"/>
        <v>216.19907548441353</v>
      </c>
      <c r="Q740" s="347">
        <f>MIN(IF(H740&gt;0,P740/H740,NA()),FlexTests!$C$20)</f>
        <v>2.7789084252495311</v>
      </c>
      <c r="R740" s="347">
        <f t="shared" si="207"/>
        <v>3.5985352770673084E-4</v>
      </c>
      <c r="S740" s="347">
        <f>SUM(R740:$R$952)</f>
        <v>8.5683805765554996E-2</v>
      </c>
      <c r="T740" s="347">
        <f t="shared" si="208"/>
        <v>8.5683805765555E-5</v>
      </c>
      <c r="U740" s="350">
        <f>SUM(T740:$T$952)*1000</f>
        <v>9.4787418764064082</v>
      </c>
      <c r="V740" s="347">
        <f>R740*IF(ABS(A740)&lt;FlexTests!$C$19,0,1)</f>
        <v>0</v>
      </c>
      <c r="W740" s="347">
        <f>SUM(V740:$V$951)</f>
        <v>0</v>
      </c>
      <c r="X740" s="347">
        <f t="shared" si="218"/>
        <v>0</v>
      </c>
      <c r="Y740" s="350">
        <f>SUM($X740:X$951)</f>
        <v>0</v>
      </c>
      <c r="Z740" s="347"/>
      <c r="AA740" s="347">
        <f t="shared" si="209"/>
        <v>4.6380316698911592</v>
      </c>
      <c r="AB740" s="347">
        <f t="shared" si="210"/>
        <v>1.3619683301088406</v>
      </c>
      <c r="AC740" s="347">
        <f t="shared" si="219"/>
        <v>14.275181621741837</v>
      </c>
      <c r="AD740" s="347">
        <f t="shared" si="211"/>
        <v>25.277357127838993</v>
      </c>
      <c r="AE740" s="347">
        <f t="shared" si="212"/>
        <v>7.42275222061508</v>
      </c>
      <c r="AF740" s="347">
        <f>AD740/'Laminate Schedule'!$E$86/10</f>
        <v>0.16690120580258735</v>
      </c>
      <c r="AG740" s="347">
        <f>AE740/'Laminate Schedule'!$E$90/10</f>
        <v>4.0033664779898219E-2</v>
      </c>
      <c r="AH740" s="347">
        <f t="shared" si="220"/>
        <v>2308.9474786308579</v>
      </c>
      <c r="AK740" s="567">
        <f t="shared" si="221"/>
        <v>1</v>
      </c>
      <c r="AL740" s="567">
        <f t="shared" si="222"/>
        <v>1</v>
      </c>
      <c r="AM740" s="567">
        <f t="shared" si="223"/>
        <v>1</v>
      </c>
      <c r="AN740" s="347">
        <f>IF(SUM(AK740:AM740)=0,0,(AK740*'Laminate Schedule'!$D$83*'Laminate Schedule'!$C$83+AL740*'Laminate Schedule'!$D$84*'Laminate Schedule'!$C$84+AM740*'Laminate Schedule'!$D$85*'Laminate Schedule'!$C$85)/(AK740*'Laminate Schedule'!$D$83+AL740*'Laminate Schedule'!$D$84+AM740*'Laminate Schedule'!$D$85))</f>
        <v>15.145101562499997</v>
      </c>
      <c r="AO740" s="347">
        <f>AK740*'Laminate Schedule'!$L$12+AL740*'Laminate Schedule'!$L$13+AM740*'Laminate Schedule'!$L$14</f>
        <v>0.88</v>
      </c>
    </row>
    <row r="741" spans="1:41" s="244" customFormat="1">
      <c r="A741" s="567">
        <v>-210</v>
      </c>
      <c r="B741" s="347">
        <f>IF(ABS(A741)&lt;$C$17,$C$15,$C$16)*IF(ABS(A741)&lt;OutlineParameters!$C$46/2,1,0)</f>
        <v>6</v>
      </c>
      <c r="C741" s="347">
        <f t="shared" si="213"/>
        <v>6</v>
      </c>
      <c r="D741" s="348">
        <f t="shared" si="204"/>
        <v>6</v>
      </c>
      <c r="E741" s="349">
        <f>FlexTests!$C$16*($C$36-ABS(A741))*IF(ABS(A741)&lt;$C$36,1,0)/1000</f>
        <v>78</v>
      </c>
      <c r="F741" s="349">
        <f>IF(NOT(ISNA(I741)),FlexTests!$C$17*(A742-A741)*I741/1000000*($C$36+A741)/1000*IF(ABS(A741)&lt;$C$31/2-FlexTests!$C$18,0,1),0)</f>
        <v>0</v>
      </c>
      <c r="G741" s="349">
        <f>SUM(F$52:$F740)</f>
        <v>0</v>
      </c>
      <c r="H741" s="348">
        <f>CHOOSE(FlexTests!$C$15,E741,G741)</f>
        <v>78</v>
      </c>
      <c r="I741" s="347">
        <f>IF(ISNA(OutlineParameters!T804*2),OutlineParameters!S804*2,OutlineParameters!T804*2)</f>
        <v>384.96987438589287</v>
      </c>
      <c r="J741" s="347">
        <f>IF(ISNA(RockerConcaveParameters!O800),RockerConcaveParameters!N800,RockerConcaveParameters!O800)</f>
        <v>4.9239072411156739</v>
      </c>
      <c r="K741" s="347">
        <f t="shared" si="214"/>
        <v>22.114585646128258</v>
      </c>
      <c r="L741" s="347">
        <f t="shared" si="215"/>
        <v>92.353660281863057</v>
      </c>
      <c r="M741" s="347">
        <f t="shared" si="216"/>
        <v>0</v>
      </c>
      <c r="N741" s="347">
        <f t="shared" si="205"/>
        <v>3.8333333333333335</v>
      </c>
      <c r="O741" s="347">
        <f t="shared" si="206"/>
        <v>98.228110034085404</v>
      </c>
      <c r="P741" s="350">
        <f t="shared" si="217"/>
        <v>216.52968929541004</v>
      </c>
      <c r="Q741" s="347">
        <f>MIN(IF(H741&gt;0,P741/H741,NA()),FlexTests!$C$20)</f>
        <v>2.776021657633462</v>
      </c>
      <c r="R741" s="347">
        <f t="shared" si="207"/>
        <v>3.602277371468682E-4</v>
      </c>
      <c r="S741" s="347">
        <f>SUM(R741:$R$952)</f>
        <v>8.5323952237848263E-2</v>
      </c>
      <c r="T741" s="347">
        <f t="shared" si="208"/>
        <v>8.5323952237848261E-5</v>
      </c>
      <c r="U741" s="350">
        <f>SUM(T741:$T$952)*1000</f>
        <v>9.3930580706408513</v>
      </c>
      <c r="V741" s="347">
        <f>R741*IF(ABS(A741)&lt;FlexTests!$C$19,0,1)</f>
        <v>0</v>
      </c>
      <c r="W741" s="347">
        <f>SUM(V741:$V$951)</f>
        <v>0</v>
      </c>
      <c r="X741" s="347">
        <f t="shared" si="218"/>
        <v>0</v>
      </c>
      <c r="Y741" s="350">
        <f>SUM($X741:X$951)</f>
        <v>0</v>
      </c>
      <c r="Z741" s="347"/>
      <c r="AA741" s="347">
        <f t="shared" si="209"/>
        <v>4.6413024137052243</v>
      </c>
      <c r="AB741" s="347">
        <f t="shared" si="210"/>
        <v>1.3586975862947754</v>
      </c>
      <c r="AC741" s="347">
        <f t="shared" si="219"/>
        <v>14.297011373733406</v>
      </c>
      <c r="AD741" s="347">
        <f t="shared" si="211"/>
        <v>25.321487044076687</v>
      </c>
      <c r="AE741" s="347">
        <f t="shared" si="212"/>
        <v>7.4126269442365373</v>
      </c>
      <c r="AF741" s="347">
        <f>AD741/'Laminate Schedule'!$E$86/10</f>
        <v>0.16719258659033304</v>
      </c>
      <c r="AG741" s="347">
        <f>AE741/'Laminate Schedule'!$E$90/10</f>
        <v>3.9979055396707895E-2</v>
      </c>
      <c r="AH741" s="347">
        <f t="shared" si="220"/>
        <v>2309.8192463153573</v>
      </c>
      <c r="AK741" s="567">
        <f t="shared" si="221"/>
        <v>1</v>
      </c>
      <c r="AL741" s="567">
        <f t="shared" si="222"/>
        <v>1</v>
      </c>
      <c r="AM741" s="567">
        <f t="shared" si="223"/>
        <v>1</v>
      </c>
      <c r="AN741" s="347">
        <f>IF(SUM(AK741:AM741)=0,0,(AK741*'Laminate Schedule'!$D$83*'Laminate Schedule'!$C$83+AL741*'Laminate Schedule'!$D$84*'Laminate Schedule'!$C$84+AM741*'Laminate Schedule'!$D$85*'Laminate Schedule'!$C$85)/(AK741*'Laminate Schedule'!$D$83+AL741*'Laminate Schedule'!$D$84+AM741*'Laminate Schedule'!$D$85))</f>
        <v>15.145101562499997</v>
      </c>
      <c r="AO741" s="347">
        <f>AK741*'Laminate Schedule'!$L$12+AL741*'Laminate Schedule'!$L$13+AM741*'Laminate Schedule'!$L$14</f>
        <v>0.88</v>
      </c>
    </row>
    <row r="742" spans="1:41" s="244" customFormat="1">
      <c r="A742" s="567">
        <v>-209</v>
      </c>
      <c r="B742" s="347">
        <f>IF(ABS(A742)&lt;$C$17,$C$15,$C$16)*IF(ABS(A742)&lt;OutlineParameters!$C$46/2,1,0)</f>
        <v>6</v>
      </c>
      <c r="C742" s="347">
        <f t="shared" si="213"/>
        <v>6</v>
      </c>
      <c r="D742" s="348">
        <f t="shared" si="204"/>
        <v>6</v>
      </c>
      <c r="E742" s="349">
        <f>FlexTests!$C$16*($C$36-ABS(A742))*IF(ABS(A742)&lt;$C$36,1,0)/1000</f>
        <v>78.2</v>
      </c>
      <c r="F742" s="349">
        <f>IF(NOT(ISNA(I742)),FlexTests!$C$17*(A743-A742)*I742/1000000*($C$36+A742)/1000*IF(ABS(A742)&lt;$C$31/2-FlexTests!$C$18,0,1),0)</f>
        <v>0</v>
      </c>
      <c r="G742" s="349">
        <f>SUM(F$52:$F741)</f>
        <v>0</v>
      </c>
      <c r="H742" s="348">
        <f>CHOOSE(FlexTests!$C$15,E742,G742)</f>
        <v>78.2</v>
      </c>
      <c r="I742" s="347">
        <f>IF(ISNA(OutlineParameters!T805*2),OutlineParameters!S805*2,OutlineParameters!T805*2)</f>
        <v>385.11463041632032</v>
      </c>
      <c r="J742" s="347">
        <f>IF(ISNA(RockerConcaveParameters!O801),RockerConcaveParameters!N801,RockerConcaveParameters!O801)</f>
        <v>4.9336858889110857</v>
      </c>
      <c r="K742" s="347">
        <f t="shared" si="214"/>
        <v>22.210858484688639</v>
      </c>
      <c r="L742" s="347">
        <f t="shared" si="215"/>
        <v>92.388387023219579</v>
      </c>
      <c r="M742" s="347">
        <f t="shared" si="216"/>
        <v>0</v>
      </c>
      <c r="N742" s="347">
        <f t="shared" si="205"/>
        <v>3.8333333333333335</v>
      </c>
      <c r="O742" s="347">
        <f t="shared" si="206"/>
        <v>98.427254765808257</v>
      </c>
      <c r="P742" s="350">
        <f t="shared" si="217"/>
        <v>216.85983360704981</v>
      </c>
      <c r="Q742" s="347">
        <f>MIN(IF(H742&gt;0,P742/H742,NA()),FlexTests!$C$20)</f>
        <v>2.7731436522640638</v>
      </c>
      <c r="R742" s="347">
        <f t="shared" si="207"/>
        <v>3.6060158628406248E-4</v>
      </c>
      <c r="S742" s="347">
        <f>SUM(R742:$R$952)</f>
        <v>8.4963724500701401E-2</v>
      </c>
      <c r="T742" s="347">
        <f t="shared" si="208"/>
        <v>8.4963724500701396E-5</v>
      </c>
      <c r="U742" s="350">
        <f>SUM(T742:$T$952)*1000</f>
        <v>9.3077341184030047</v>
      </c>
      <c r="V742" s="347">
        <f>R742*IF(ABS(A742)&lt;FlexTests!$C$19,0,1)</f>
        <v>0</v>
      </c>
      <c r="W742" s="347">
        <f>SUM(V742:$V$951)</f>
        <v>0</v>
      </c>
      <c r="X742" s="347">
        <f t="shared" si="218"/>
        <v>0</v>
      </c>
      <c r="Y742" s="350">
        <f>SUM($X742:X$951)</f>
        <v>0</v>
      </c>
      <c r="Z742" s="347"/>
      <c r="AA742" s="347">
        <f t="shared" si="209"/>
        <v>4.6445619629703616</v>
      </c>
      <c r="AB742" s="347">
        <f t="shared" si="210"/>
        <v>1.3554380370296382</v>
      </c>
      <c r="AC742" s="347">
        <f t="shared" si="219"/>
        <v>14.318810125645195</v>
      </c>
      <c r="AD742" s="347">
        <f t="shared" si="211"/>
        <v>25.365567551858057</v>
      </c>
      <c r="AE742" s="347">
        <f t="shared" si="212"/>
        <v>7.4025183353663371</v>
      </c>
      <c r="AF742" s="347">
        <f>AD742/'Laminate Schedule'!$E$86/10</f>
        <v>0.16748364114417316</v>
      </c>
      <c r="AG742" s="347">
        <f>AE742/'Laminate Schedule'!$E$90/10</f>
        <v>3.9924535907592151E-2</v>
      </c>
      <c r="AH742" s="347">
        <f t="shared" si="220"/>
        <v>2310.6877824979219</v>
      </c>
      <c r="AK742" s="567">
        <f t="shared" si="221"/>
        <v>1</v>
      </c>
      <c r="AL742" s="567">
        <f t="shared" si="222"/>
        <v>1</v>
      </c>
      <c r="AM742" s="567">
        <f t="shared" si="223"/>
        <v>1</v>
      </c>
      <c r="AN742" s="347">
        <f>IF(SUM(AK742:AM742)=0,0,(AK742*'Laminate Schedule'!$D$83*'Laminate Schedule'!$C$83+AL742*'Laminate Schedule'!$D$84*'Laminate Schedule'!$C$84+AM742*'Laminate Schedule'!$D$85*'Laminate Schedule'!$C$85)/(AK742*'Laminate Schedule'!$D$83+AL742*'Laminate Schedule'!$D$84+AM742*'Laminate Schedule'!$D$85))</f>
        <v>15.145101562499997</v>
      </c>
      <c r="AO742" s="347">
        <f>AK742*'Laminate Schedule'!$L$12+AL742*'Laminate Schedule'!$L$13+AM742*'Laminate Schedule'!$L$14</f>
        <v>0.88</v>
      </c>
    </row>
    <row r="743" spans="1:41" s="244" customFormat="1">
      <c r="A743" s="567">
        <v>-208</v>
      </c>
      <c r="B743" s="347">
        <f>IF(ABS(A743)&lt;$C$17,$C$15,$C$16)*IF(ABS(A743)&lt;OutlineParameters!$C$46/2,1,0)</f>
        <v>6</v>
      </c>
      <c r="C743" s="347">
        <f t="shared" si="213"/>
        <v>6</v>
      </c>
      <c r="D743" s="348">
        <f t="shared" si="204"/>
        <v>6</v>
      </c>
      <c r="E743" s="349">
        <f>FlexTests!$C$16*($C$36-ABS(A743))*IF(ABS(A743)&lt;$C$36,1,0)/1000</f>
        <v>78.400000000000006</v>
      </c>
      <c r="F743" s="349">
        <f>IF(NOT(ISNA(I743)),FlexTests!$C$17*(A744-A743)*I743/1000000*($C$36+A743)/1000*IF(ABS(A743)&lt;$C$31/2-FlexTests!$C$18,0,1),0)</f>
        <v>0</v>
      </c>
      <c r="G743" s="349">
        <f>SUM(F$52:$F742)</f>
        <v>0</v>
      </c>
      <c r="H743" s="348">
        <f>CHOOSE(FlexTests!$C$15,E743,G743)</f>
        <v>78.400000000000006</v>
      </c>
      <c r="I743" s="347">
        <f>IF(ISNA(OutlineParameters!T806*2),OutlineParameters!S806*2,OutlineParameters!T806*2)</f>
        <v>385.25885419937578</v>
      </c>
      <c r="J743" s="347">
        <f>IF(ISNA(RockerConcaveParameters!O802),RockerConcaveParameters!N802,RockerConcaveParameters!O802)</f>
        <v>4.9434309855388072</v>
      </c>
      <c r="K743" s="347">
        <f t="shared" si="214"/>
        <v>22.307038401105022</v>
      </c>
      <c r="L743" s="347">
        <f t="shared" si="215"/>
        <v>92.422986079278502</v>
      </c>
      <c r="M743" s="347">
        <f t="shared" si="216"/>
        <v>0</v>
      </c>
      <c r="N743" s="347">
        <f t="shared" si="205"/>
        <v>3.8333333333333335</v>
      </c>
      <c r="O743" s="347">
        <f t="shared" si="206"/>
        <v>98.62614833100298</v>
      </c>
      <c r="P743" s="350">
        <f t="shared" si="217"/>
        <v>217.18950614471981</v>
      </c>
      <c r="Q743" s="347">
        <f>MIN(IF(H743&gt;0,P743/H743,NA()),FlexTests!$C$20)</f>
        <v>2.7702743130704057</v>
      </c>
      <c r="R743" s="347">
        <f t="shared" si="207"/>
        <v>3.609750829663002E-4</v>
      </c>
      <c r="S743" s="347">
        <f>SUM(R743:$R$952)</f>
        <v>8.4603122914417336E-2</v>
      </c>
      <c r="T743" s="347">
        <f t="shared" si="208"/>
        <v>8.4603122914417335E-5</v>
      </c>
      <c r="U743" s="350">
        <f>SUM(T743:$T$952)*1000</f>
        <v>9.2227703939023016</v>
      </c>
      <c r="V743" s="347">
        <f>R743*IF(ABS(A743)&lt;FlexTests!$C$19,0,1)</f>
        <v>0</v>
      </c>
      <c r="W743" s="347">
        <f>SUM(V743:$V$951)</f>
        <v>0</v>
      </c>
      <c r="X743" s="347">
        <f t="shared" si="218"/>
        <v>0</v>
      </c>
      <c r="Y743" s="350">
        <f>SUM($X743:X$951)</f>
        <v>0</v>
      </c>
      <c r="Z743" s="347"/>
      <c r="AA743" s="347">
        <f t="shared" si="209"/>
        <v>4.6478103285129357</v>
      </c>
      <c r="AB743" s="347">
        <f t="shared" si="210"/>
        <v>1.3521896714870643</v>
      </c>
      <c r="AC743" s="347">
        <f t="shared" si="219"/>
        <v>14.340577727289167</v>
      </c>
      <c r="AD743" s="347">
        <f t="shared" si="211"/>
        <v>25.409599019292465</v>
      </c>
      <c r="AE743" s="347">
        <f t="shared" si="212"/>
        <v>7.3924267390464102</v>
      </c>
      <c r="AF743" s="347">
        <f>AD743/'Laminate Schedule'!$E$86/10</f>
        <v>0.16777437189465841</v>
      </c>
      <c r="AG743" s="347">
        <f>AE743/'Laminate Schedule'!$E$90/10</f>
        <v>3.9870108173490508E-2</v>
      </c>
      <c r="AH743" s="347">
        <f t="shared" si="220"/>
        <v>2311.5531251962548</v>
      </c>
      <c r="AK743" s="567">
        <f t="shared" si="221"/>
        <v>1</v>
      </c>
      <c r="AL743" s="567">
        <f t="shared" si="222"/>
        <v>1</v>
      </c>
      <c r="AM743" s="567">
        <f t="shared" si="223"/>
        <v>1</v>
      </c>
      <c r="AN743" s="347">
        <f>IF(SUM(AK743:AM743)=0,0,(AK743*'Laminate Schedule'!$D$83*'Laminate Schedule'!$C$83+AL743*'Laminate Schedule'!$D$84*'Laminate Schedule'!$C$84+AM743*'Laminate Schedule'!$D$85*'Laminate Schedule'!$C$85)/(AK743*'Laminate Schedule'!$D$83+AL743*'Laminate Schedule'!$D$84+AM743*'Laminate Schedule'!$D$85))</f>
        <v>15.145101562499997</v>
      </c>
      <c r="AO743" s="347">
        <f>AK743*'Laminate Schedule'!$L$12+AL743*'Laminate Schedule'!$L$13+AM743*'Laminate Schedule'!$L$14</f>
        <v>0.88</v>
      </c>
    </row>
    <row r="744" spans="1:41" s="244" customFormat="1">
      <c r="A744" s="567">
        <v>-207</v>
      </c>
      <c r="B744" s="347">
        <f>IF(ABS(A744)&lt;$C$17,$C$15,$C$16)*IF(ABS(A744)&lt;OutlineParameters!$C$46/2,1,0)</f>
        <v>6</v>
      </c>
      <c r="C744" s="347">
        <f t="shared" si="213"/>
        <v>6</v>
      </c>
      <c r="D744" s="348">
        <f t="shared" si="204"/>
        <v>6</v>
      </c>
      <c r="E744" s="349">
        <f>FlexTests!$C$16*($C$36-ABS(A744))*IF(ABS(A744)&lt;$C$36,1,0)/1000</f>
        <v>78.599999999999994</v>
      </c>
      <c r="F744" s="349">
        <f>IF(NOT(ISNA(I744)),FlexTests!$C$17*(A745-A744)*I744/1000000*($C$36+A744)/1000*IF(ABS(A744)&lt;$C$31/2-FlexTests!$C$18,0,1),0)</f>
        <v>0</v>
      </c>
      <c r="G744" s="349">
        <f>SUM(F$52:$F743)</f>
        <v>0</v>
      </c>
      <c r="H744" s="348">
        <f>CHOOSE(FlexTests!$C$15,E744,G744)</f>
        <v>78.599999999999994</v>
      </c>
      <c r="I744" s="347">
        <f>IF(ISNA(OutlineParameters!T807*2),OutlineParameters!S807*2,OutlineParameters!T807*2)</f>
        <v>385.40256786379757</v>
      </c>
      <c r="J744" s="347">
        <f>IF(ISNA(RockerConcaveParameters!O803),RockerConcaveParameters!N803,RockerConcaveParameters!O803)</f>
        <v>4.9531429355820613</v>
      </c>
      <c r="K744" s="347">
        <f t="shared" si="214"/>
        <v>22.403128042015091</v>
      </c>
      <c r="L744" s="347">
        <f t="shared" si="215"/>
        <v>92.457462758688905</v>
      </c>
      <c r="M744" s="347">
        <f t="shared" si="216"/>
        <v>0</v>
      </c>
      <c r="N744" s="347">
        <f t="shared" si="205"/>
        <v>3.8333333333333335</v>
      </c>
      <c r="O744" s="347">
        <f t="shared" si="206"/>
        <v>98.82479878693664</v>
      </c>
      <c r="P744" s="350">
        <f t="shared" si="217"/>
        <v>217.51872292097397</v>
      </c>
      <c r="Q744" s="347">
        <f>MIN(IF(H744&gt;0,P744/H744,NA()),FlexTests!$C$20)</f>
        <v>2.7674137776205341</v>
      </c>
      <c r="R744" s="347">
        <f t="shared" si="207"/>
        <v>3.6134820462584225E-4</v>
      </c>
      <c r="S744" s="347">
        <f>SUM(R744:$R$952)</f>
        <v>8.4242147831451036E-2</v>
      </c>
      <c r="T744" s="347">
        <f t="shared" si="208"/>
        <v>8.424214783145103E-5</v>
      </c>
      <c r="U744" s="350">
        <f>SUM(T744:$T$952)*1000</f>
        <v>9.1381672709878838</v>
      </c>
      <c r="V744" s="347">
        <f>R744*IF(ABS(A744)&lt;FlexTests!$C$19,0,1)</f>
        <v>0</v>
      </c>
      <c r="W744" s="347">
        <f>SUM(V744:$V$951)</f>
        <v>0</v>
      </c>
      <c r="X744" s="347">
        <f t="shared" si="218"/>
        <v>0</v>
      </c>
      <c r="Y744" s="350">
        <f>SUM($X744:X$951)</f>
        <v>0</v>
      </c>
      <c r="Z744" s="347"/>
      <c r="AA744" s="347">
        <f t="shared" si="209"/>
        <v>4.6510476451940201</v>
      </c>
      <c r="AB744" s="347">
        <f t="shared" si="210"/>
        <v>1.3489523548059796</v>
      </c>
      <c r="AC744" s="347">
        <f t="shared" si="219"/>
        <v>14.362315235941423</v>
      </c>
      <c r="AD744" s="347">
        <f t="shared" si="211"/>
        <v>25.453580352937252</v>
      </c>
      <c r="AE744" s="347">
        <f t="shared" si="212"/>
        <v>7.3823511979752254</v>
      </c>
      <c r="AF744" s="347">
        <f>AD744/'Laminate Schedule'!$E$86/10</f>
        <v>0.16806477162201108</v>
      </c>
      <c r="AG744" s="347">
        <f>AE744/'Laminate Schedule'!$E$90/10</f>
        <v>3.9815767031319595E-2</v>
      </c>
      <c r="AH744" s="347">
        <f t="shared" si="220"/>
        <v>2312.4154071827852</v>
      </c>
      <c r="AK744" s="567">
        <f t="shared" si="221"/>
        <v>1</v>
      </c>
      <c r="AL744" s="567">
        <f t="shared" si="222"/>
        <v>1</v>
      </c>
      <c r="AM744" s="567">
        <f t="shared" si="223"/>
        <v>1</v>
      </c>
      <c r="AN744" s="347">
        <f>IF(SUM(AK744:AM744)=0,0,(AK744*'Laminate Schedule'!$D$83*'Laminate Schedule'!$C$83+AL744*'Laminate Schedule'!$D$84*'Laminate Schedule'!$C$84+AM744*'Laminate Schedule'!$D$85*'Laminate Schedule'!$C$85)/(AK744*'Laminate Schedule'!$D$83+AL744*'Laminate Schedule'!$D$84+AM744*'Laminate Schedule'!$D$85))</f>
        <v>15.145101562499997</v>
      </c>
      <c r="AO744" s="347">
        <f>AK744*'Laminate Schedule'!$L$12+AL744*'Laminate Schedule'!$L$13+AM744*'Laminate Schedule'!$L$14</f>
        <v>0.88</v>
      </c>
    </row>
    <row r="745" spans="1:41" s="244" customFormat="1">
      <c r="A745" s="567">
        <v>-206</v>
      </c>
      <c r="B745" s="347">
        <f>IF(ABS(A745)&lt;$C$17,$C$15,$C$16)*IF(ABS(A745)&lt;OutlineParameters!$C$46/2,1,0)</f>
        <v>6</v>
      </c>
      <c r="C745" s="347">
        <f t="shared" si="213"/>
        <v>6</v>
      </c>
      <c r="D745" s="348">
        <f t="shared" si="204"/>
        <v>6</v>
      </c>
      <c r="E745" s="349">
        <f>FlexTests!$C$16*($C$36-ABS(A745))*IF(ABS(A745)&lt;$C$36,1,0)/1000</f>
        <v>78.8</v>
      </c>
      <c r="F745" s="349">
        <f>IF(NOT(ISNA(I745)),FlexTests!$C$17*(A746-A745)*I745/1000000*($C$36+A745)/1000*IF(ABS(A745)&lt;$C$31/2-FlexTests!$C$18,0,1),0)</f>
        <v>0</v>
      </c>
      <c r="G745" s="349">
        <f>SUM(F$52:$F744)</f>
        <v>0</v>
      </c>
      <c r="H745" s="348">
        <f>CHOOSE(FlexTests!$C$15,E745,G745)</f>
        <v>78.8</v>
      </c>
      <c r="I745" s="347">
        <f>IF(ISNA(OutlineParameters!T808*2),OutlineParameters!S808*2,OutlineParameters!T808*2)</f>
        <v>385.54574616531647</v>
      </c>
      <c r="J745" s="347">
        <f>IF(ISNA(RockerConcaveParameters!O804),RockerConcaveParameters!N804,RockerConcaveParameters!O804)</f>
        <v>4.9628210333414868</v>
      </c>
      <c r="K745" s="347">
        <f t="shared" si="214"/>
        <v>22.499117281276447</v>
      </c>
      <c r="L745" s="347">
        <f t="shared" si="215"/>
        <v>92.491811005390829</v>
      </c>
      <c r="M745" s="347">
        <f t="shared" si="216"/>
        <v>0</v>
      </c>
      <c r="N745" s="347">
        <f t="shared" si="205"/>
        <v>3.8333333333333335</v>
      </c>
      <c r="O745" s="347">
        <f t="shared" si="206"/>
        <v>99.02318380613471</v>
      </c>
      <c r="P745" s="350">
        <f t="shared" si="217"/>
        <v>217.84744542613532</v>
      </c>
      <c r="Q745" s="347">
        <f>MIN(IF(H745&gt;0,P745/H745,NA()),FlexTests!$C$20)</f>
        <v>2.7645614901793825</v>
      </c>
      <c r="R745" s="347">
        <f t="shared" si="207"/>
        <v>3.6172101924747337E-4</v>
      </c>
      <c r="S745" s="347">
        <f>SUM(R745:$R$952)</f>
        <v>8.3880799626825195E-2</v>
      </c>
      <c r="T745" s="347">
        <f t="shared" si="208"/>
        <v>8.3880799626825193E-5</v>
      </c>
      <c r="U745" s="350">
        <f>SUM(T745:$T$952)*1000</f>
        <v>9.0539251231564339</v>
      </c>
      <c r="V745" s="347">
        <f>R745*IF(ABS(A745)&lt;FlexTests!$C$19,0,1)</f>
        <v>0</v>
      </c>
      <c r="W745" s="347">
        <f>SUM(V745:$V$951)</f>
        <v>0</v>
      </c>
      <c r="X745" s="347">
        <f t="shared" si="218"/>
        <v>0</v>
      </c>
      <c r="Y745" s="350">
        <f>SUM($X745:X$951)</f>
        <v>0</v>
      </c>
      <c r="Z745" s="347"/>
      <c r="AA745" s="347">
        <f t="shared" si="209"/>
        <v>4.6542736777804956</v>
      </c>
      <c r="AB745" s="347">
        <f t="shared" si="210"/>
        <v>1.3457263222195044</v>
      </c>
      <c r="AC745" s="347">
        <f t="shared" si="219"/>
        <v>14.384020108886963</v>
      </c>
      <c r="AD745" s="347">
        <f t="shared" si="211"/>
        <v>25.497514813852877</v>
      </c>
      <c r="AE745" s="347">
        <f t="shared" si="212"/>
        <v>7.3722946289111224</v>
      </c>
      <c r="AF745" s="347">
        <f>AD745/'Laminate Schedule'!$E$86/10</f>
        <v>0.16835486185834472</v>
      </c>
      <c r="AG745" s="347">
        <f>AE745/'Laminate Schedule'!$E$90/10</f>
        <v>3.9761528212242478E-2</v>
      </c>
      <c r="AH745" s="347">
        <f t="shared" si="220"/>
        <v>2313.2744769918991</v>
      </c>
      <c r="AK745" s="567">
        <f t="shared" si="221"/>
        <v>1</v>
      </c>
      <c r="AL745" s="567">
        <f t="shared" si="222"/>
        <v>1</v>
      </c>
      <c r="AM745" s="567">
        <f t="shared" si="223"/>
        <v>1</v>
      </c>
      <c r="AN745" s="347">
        <f>IF(SUM(AK745:AM745)=0,0,(AK745*'Laminate Schedule'!$D$83*'Laminate Schedule'!$C$83+AL745*'Laminate Schedule'!$D$84*'Laminate Schedule'!$C$84+AM745*'Laminate Schedule'!$D$85*'Laminate Schedule'!$C$85)/(AK745*'Laminate Schedule'!$D$83+AL745*'Laminate Schedule'!$D$84+AM745*'Laminate Schedule'!$D$85))</f>
        <v>15.145101562499997</v>
      </c>
      <c r="AO745" s="347">
        <f>AK745*'Laminate Schedule'!$L$12+AL745*'Laminate Schedule'!$L$13+AM745*'Laminate Schedule'!$L$14</f>
        <v>0.88</v>
      </c>
    </row>
    <row r="746" spans="1:41" s="244" customFormat="1">
      <c r="A746" s="567">
        <v>-205</v>
      </c>
      <c r="B746" s="347">
        <f>IF(ABS(A746)&lt;$C$17,$C$15,$C$16)*IF(ABS(A746)&lt;OutlineParameters!$C$46/2,1,0)</f>
        <v>6</v>
      </c>
      <c r="C746" s="347">
        <f t="shared" si="213"/>
        <v>6</v>
      </c>
      <c r="D746" s="348">
        <f t="shared" si="204"/>
        <v>6</v>
      </c>
      <c r="E746" s="349">
        <f>FlexTests!$C$16*($C$36-ABS(A746))*IF(ABS(A746)&lt;$C$36,1,0)/1000</f>
        <v>79</v>
      </c>
      <c r="F746" s="349">
        <f>IF(NOT(ISNA(I746)),FlexTests!$C$17*(A747-A746)*I746/1000000*($C$36+A746)/1000*IF(ABS(A746)&lt;$C$31/2-FlexTests!$C$18,0,1),0)</f>
        <v>0</v>
      </c>
      <c r="G746" s="349">
        <f>SUM(F$52:$F745)</f>
        <v>0</v>
      </c>
      <c r="H746" s="348">
        <f>CHOOSE(FlexTests!$C$15,E746,G746)</f>
        <v>79</v>
      </c>
      <c r="I746" s="347">
        <f>IF(ISNA(OutlineParameters!T809*2),OutlineParameters!S809*2,OutlineParameters!T809*2)</f>
        <v>385.688411228262</v>
      </c>
      <c r="J746" s="347">
        <f>IF(ISNA(RockerConcaveParameters!O805),RockerConcaveParameters!N805,RockerConcaveParameters!O805)</f>
        <v>4.9724656853781486</v>
      </c>
      <c r="K746" s="347">
        <f t="shared" si="214"/>
        <v>22.595008798307251</v>
      </c>
      <c r="L746" s="347">
        <f t="shared" si="215"/>
        <v>92.526036126975669</v>
      </c>
      <c r="M746" s="347">
        <f t="shared" si="216"/>
        <v>0</v>
      </c>
      <c r="N746" s="347">
        <f t="shared" si="205"/>
        <v>3.8333333333333335</v>
      </c>
      <c r="O746" s="347">
        <f t="shared" si="206"/>
        <v>99.221311505862118</v>
      </c>
      <c r="P746" s="350">
        <f t="shared" si="217"/>
        <v>218.17568976447836</v>
      </c>
      <c r="Q746" s="347">
        <f>MIN(IF(H746&gt;0,P746/H746,NA()),FlexTests!$C$20)</f>
        <v>2.7617175919554224</v>
      </c>
      <c r="R746" s="347">
        <f t="shared" si="207"/>
        <v>3.6209350402549822E-4</v>
      </c>
      <c r="S746" s="347">
        <f>SUM(R746:$R$952)</f>
        <v>8.3519078607577721E-2</v>
      </c>
      <c r="T746" s="347">
        <f t="shared" si="208"/>
        <v>8.351907860757772E-5</v>
      </c>
      <c r="U746" s="350">
        <f>SUM(T746:$T$952)*1000</f>
        <v>8.9700443235296099</v>
      </c>
      <c r="V746" s="347">
        <f>R746*IF(ABS(A746)&lt;FlexTests!$C$19,0,1)</f>
        <v>0</v>
      </c>
      <c r="W746" s="347">
        <f>SUM(V746:$V$951)</f>
        <v>0</v>
      </c>
      <c r="X746" s="347">
        <f t="shared" si="218"/>
        <v>0</v>
      </c>
      <c r="Y746" s="350">
        <f>SUM($X746:X$951)</f>
        <v>0</v>
      </c>
      <c r="Z746" s="347"/>
      <c r="AA746" s="347">
        <f t="shared" si="209"/>
        <v>4.6574885617927162</v>
      </c>
      <c r="AB746" s="347">
        <f t="shared" si="210"/>
        <v>1.3425114382072838</v>
      </c>
      <c r="AC746" s="347">
        <f t="shared" si="219"/>
        <v>14.405693409458006</v>
      </c>
      <c r="AD746" s="347">
        <f t="shared" si="211"/>
        <v>25.541401300409035</v>
      </c>
      <c r="AE746" s="347">
        <f t="shared" si="212"/>
        <v>7.3622560611169989</v>
      </c>
      <c r="AF746" s="347">
        <f>AD746/'Laminate Schedule'!$E$86/10</f>
        <v>0.16864463532982027</v>
      </c>
      <c r="AG746" s="347">
        <f>AE746/'Laminate Schedule'!$E$90/10</f>
        <v>3.9707386480712752E-2</v>
      </c>
      <c r="AH746" s="347">
        <f t="shared" si="220"/>
        <v>2314.1304673695722</v>
      </c>
      <c r="AK746" s="567">
        <f t="shared" si="221"/>
        <v>1</v>
      </c>
      <c r="AL746" s="567">
        <f t="shared" si="222"/>
        <v>1</v>
      </c>
      <c r="AM746" s="567">
        <f t="shared" si="223"/>
        <v>1</v>
      </c>
      <c r="AN746" s="347">
        <f>IF(SUM(AK746:AM746)=0,0,(AK746*'Laminate Schedule'!$D$83*'Laminate Schedule'!$C$83+AL746*'Laminate Schedule'!$D$84*'Laminate Schedule'!$C$84+AM746*'Laminate Schedule'!$D$85*'Laminate Schedule'!$C$85)/(AK746*'Laminate Schedule'!$D$83+AL746*'Laminate Schedule'!$D$84+AM746*'Laminate Schedule'!$D$85))</f>
        <v>15.145101562499997</v>
      </c>
      <c r="AO746" s="347">
        <f>AK746*'Laminate Schedule'!$L$12+AL746*'Laminate Schedule'!$L$13+AM746*'Laminate Schedule'!$L$14</f>
        <v>0.88</v>
      </c>
    </row>
    <row r="747" spans="1:41" s="244" customFormat="1">
      <c r="A747" s="567">
        <v>-204</v>
      </c>
      <c r="B747" s="347">
        <f>IF(ABS(A747)&lt;$C$17,$C$15,$C$16)*IF(ABS(A747)&lt;OutlineParameters!$C$46/2,1,0)</f>
        <v>6</v>
      </c>
      <c r="C747" s="347">
        <f t="shared" si="213"/>
        <v>6</v>
      </c>
      <c r="D747" s="348">
        <f t="shared" si="204"/>
        <v>6</v>
      </c>
      <c r="E747" s="349">
        <f>FlexTests!$C$16*($C$36-ABS(A747))*IF(ABS(A747)&lt;$C$36,1,0)/1000</f>
        <v>79.2</v>
      </c>
      <c r="F747" s="349">
        <f>IF(NOT(ISNA(I747)),FlexTests!$C$17*(A748-A747)*I747/1000000*($C$36+A747)/1000*IF(ABS(A747)&lt;$C$31/2-FlexTests!$C$18,0,1),0)</f>
        <v>0</v>
      </c>
      <c r="G747" s="349">
        <f>SUM(F$52:$F746)</f>
        <v>0</v>
      </c>
      <c r="H747" s="348">
        <f>CHOOSE(FlexTests!$C$15,E747,G747)</f>
        <v>79.2</v>
      </c>
      <c r="I747" s="347">
        <f>IF(ISNA(OutlineParameters!T810*2),OutlineParameters!S810*2,OutlineParameters!T810*2)</f>
        <v>385.83056938891798</v>
      </c>
      <c r="J747" s="347">
        <f>IF(ISNA(RockerConcaveParameters!O806),RockerConcaveParameters!N806,RockerConcaveParameters!O806)</f>
        <v>4.9820769294812211</v>
      </c>
      <c r="K747" s="347">
        <f t="shared" si="214"/>
        <v>22.690801043737405</v>
      </c>
      <c r="L747" s="347">
        <f t="shared" si="215"/>
        <v>92.560139643507881</v>
      </c>
      <c r="M747" s="347">
        <f t="shared" si="216"/>
        <v>0</v>
      </c>
      <c r="N747" s="347">
        <f t="shared" si="205"/>
        <v>3.8333333333333335</v>
      </c>
      <c r="O747" s="347">
        <f t="shared" si="206"/>
        <v>99.419179928681046</v>
      </c>
      <c r="P747" s="350">
        <f t="shared" si="217"/>
        <v>218.50345394925967</v>
      </c>
      <c r="Q747" s="347">
        <f>MIN(IF(H747&gt;0,P747/H747,NA()),FlexTests!$C$20)</f>
        <v>2.7588819943088341</v>
      </c>
      <c r="R747" s="347">
        <f t="shared" si="207"/>
        <v>3.6246566618755431E-4</v>
      </c>
      <c r="S747" s="347">
        <f>SUM(R747:$R$952)</f>
        <v>8.3156985103552239E-2</v>
      </c>
      <c r="T747" s="347">
        <f t="shared" si="208"/>
        <v>8.315698510355224E-5</v>
      </c>
      <c r="U747" s="350">
        <f>SUM(T747:$T$952)*1000</f>
        <v>8.8865252449220318</v>
      </c>
      <c r="V747" s="347">
        <f>R747*IF(ABS(A747)&lt;FlexTests!$C$19,0,1)</f>
        <v>0</v>
      </c>
      <c r="W747" s="347">
        <f>SUM(V747:$V$951)</f>
        <v>0</v>
      </c>
      <c r="X747" s="347">
        <f t="shared" si="218"/>
        <v>0</v>
      </c>
      <c r="Y747" s="350">
        <f>SUM($X747:X$951)</f>
        <v>0</v>
      </c>
      <c r="Z747" s="347"/>
      <c r="AA747" s="347">
        <f t="shared" si="209"/>
        <v>4.6606923098270734</v>
      </c>
      <c r="AB747" s="347">
        <f t="shared" si="210"/>
        <v>1.3393076901729264</v>
      </c>
      <c r="AC747" s="347">
        <f t="shared" si="219"/>
        <v>14.427335006473959</v>
      </c>
      <c r="AD747" s="347">
        <f t="shared" si="211"/>
        <v>25.585240155071357</v>
      </c>
      <c r="AE747" s="347">
        <f t="shared" si="212"/>
        <v>7.3522358089070297</v>
      </c>
      <c r="AF747" s="347">
        <f>AD747/'Laminate Schedule'!$E$86/10</f>
        <v>0.16893409429766815</v>
      </c>
      <c r="AG747" s="347">
        <f>AE747/'Laminate Schedule'!$E$90/10</f>
        <v>3.9653343531943719E-2</v>
      </c>
      <c r="AH747" s="347">
        <f t="shared" si="220"/>
        <v>2314.9834163335081</v>
      </c>
      <c r="AK747" s="567">
        <f t="shared" si="221"/>
        <v>1</v>
      </c>
      <c r="AL747" s="567">
        <f t="shared" si="222"/>
        <v>1</v>
      </c>
      <c r="AM747" s="567">
        <f t="shared" si="223"/>
        <v>1</v>
      </c>
      <c r="AN747" s="347">
        <f>IF(SUM(AK747:AM747)=0,0,(AK747*'Laminate Schedule'!$D$83*'Laminate Schedule'!$C$83+AL747*'Laminate Schedule'!$D$84*'Laminate Schedule'!$C$84+AM747*'Laminate Schedule'!$D$85*'Laminate Schedule'!$C$85)/(AK747*'Laminate Schedule'!$D$83+AL747*'Laminate Schedule'!$D$84+AM747*'Laminate Schedule'!$D$85))</f>
        <v>15.145101562499997</v>
      </c>
      <c r="AO747" s="347">
        <f>AK747*'Laminate Schedule'!$L$12+AL747*'Laminate Schedule'!$L$13+AM747*'Laminate Schedule'!$L$14</f>
        <v>0.88</v>
      </c>
    </row>
    <row r="748" spans="1:41" s="244" customFormat="1">
      <c r="A748" s="567">
        <v>-203</v>
      </c>
      <c r="B748" s="347">
        <f>IF(ABS(A748)&lt;$C$17,$C$15,$C$16)*IF(ABS(A748)&lt;OutlineParameters!$C$46/2,1,0)</f>
        <v>6</v>
      </c>
      <c r="C748" s="347">
        <f t="shared" si="213"/>
        <v>6</v>
      </c>
      <c r="D748" s="348">
        <f t="shared" si="204"/>
        <v>6</v>
      </c>
      <c r="E748" s="349">
        <f>FlexTests!$C$16*($C$36-ABS(A748))*IF(ABS(A748)&lt;$C$36,1,0)/1000</f>
        <v>79.400000000000006</v>
      </c>
      <c r="F748" s="349">
        <f>IF(NOT(ISNA(I748)),FlexTests!$C$17*(A749-A748)*I748/1000000*($C$36+A748)/1000*IF(ABS(A748)&lt;$C$31/2-FlexTests!$C$18,0,1),0)</f>
        <v>0</v>
      </c>
      <c r="G748" s="349">
        <f>SUM(F$52:$F747)</f>
        <v>0</v>
      </c>
      <c r="H748" s="348">
        <f>CHOOSE(FlexTests!$C$15,E748,G748)</f>
        <v>79.400000000000006</v>
      </c>
      <c r="I748" s="347">
        <f>IF(ISNA(OutlineParameters!T811*2),OutlineParameters!S811*2,OutlineParameters!T811*2)</f>
        <v>385.97222698356853</v>
      </c>
      <c r="J748" s="347">
        <f>IF(ISNA(RockerConcaveParameters!O807),RockerConcaveParameters!N807,RockerConcaveParameters!O807)</f>
        <v>4.9916548047446163</v>
      </c>
      <c r="K748" s="347">
        <f t="shared" si="214"/>
        <v>22.786492493598779</v>
      </c>
      <c r="L748" s="347">
        <f t="shared" si="215"/>
        <v>92.594123075051897</v>
      </c>
      <c r="M748" s="347">
        <f t="shared" si="216"/>
        <v>0</v>
      </c>
      <c r="N748" s="347">
        <f t="shared" si="205"/>
        <v>3.8333333333333335</v>
      </c>
      <c r="O748" s="347">
        <f t="shared" si="206"/>
        <v>99.616787164055339</v>
      </c>
      <c r="P748" s="350">
        <f t="shared" si="217"/>
        <v>218.83073606603935</v>
      </c>
      <c r="Q748" s="347">
        <f>MIN(IF(H748&gt;0,P748/H748,NA()),FlexTests!$C$20)</f>
        <v>2.7560546104035182</v>
      </c>
      <c r="R748" s="347">
        <f t="shared" si="207"/>
        <v>3.6283751280733454E-4</v>
      </c>
      <c r="S748" s="347">
        <f>SUM(R748:$R$952)</f>
        <v>8.2794519437364683E-2</v>
      </c>
      <c r="T748" s="347">
        <f t="shared" si="208"/>
        <v>8.2794519437364683E-5</v>
      </c>
      <c r="U748" s="350">
        <f>SUM(T748:$T$952)*1000</f>
        <v>8.8033682598184804</v>
      </c>
      <c r="V748" s="347">
        <f>R748*IF(ABS(A748)&lt;FlexTests!$C$19,0,1)</f>
        <v>0</v>
      </c>
      <c r="W748" s="347">
        <f>SUM(V748:$V$951)</f>
        <v>0</v>
      </c>
      <c r="X748" s="347">
        <f t="shared" si="218"/>
        <v>0</v>
      </c>
      <c r="Y748" s="350">
        <f>SUM($X748:X$951)</f>
        <v>0</v>
      </c>
      <c r="Z748" s="347"/>
      <c r="AA748" s="347">
        <f t="shared" si="209"/>
        <v>4.6638849349148721</v>
      </c>
      <c r="AB748" s="347">
        <f t="shared" si="210"/>
        <v>1.3361150650851279</v>
      </c>
      <c r="AC748" s="347">
        <f t="shared" si="219"/>
        <v>14.448944773528282</v>
      </c>
      <c r="AD748" s="347">
        <f t="shared" si="211"/>
        <v>25.62903171383736</v>
      </c>
      <c r="AE748" s="347">
        <f t="shared" si="212"/>
        <v>7.3422341790744969</v>
      </c>
      <c r="AF748" s="347">
        <f>AD748/'Laminate Schedule'!$E$86/10</f>
        <v>0.169223240980411</v>
      </c>
      <c r="AG748" s="347">
        <f>AE748/'Laminate Schedule'!$E$90/10</f>
        <v>3.9599401020585706E-2</v>
      </c>
      <c r="AH748" s="347">
        <f t="shared" si="220"/>
        <v>2315.8333619014111</v>
      </c>
      <c r="AK748" s="567">
        <f t="shared" si="221"/>
        <v>1</v>
      </c>
      <c r="AL748" s="567">
        <f t="shared" si="222"/>
        <v>1</v>
      </c>
      <c r="AM748" s="567">
        <f t="shared" si="223"/>
        <v>1</v>
      </c>
      <c r="AN748" s="347">
        <f>IF(SUM(AK748:AM748)=0,0,(AK748*'Laminate Schedule'!$D$83*'Laminate Schedule'!$C$83+AL748*'Laminate Schedule'!$D$84*'Laminate Schedule'!$C$84+AM748*'Laminate Schedule'!$D$85*'Laminate Schedule'!$C$85)/(AK748*'Laminate Schedule'!$D$83+AL748*'Laminate Schedule'!$D$84+AM748*'Laminate Schedule'!$D$85))</f>
        <v>15.145101562499997</v>
      </c>
      <c r="AO748" s="347">
        <f>AK748*'Laminate Schedule'!$L$12+AL748*'Laminate Schedule'!$L$13+AM748*'Laminate Schedule'!$L$14</f>
        <v>0.88</v>
      </c>
    </row>
    <row r="749" spans="1:41" s="244" customFormat="1">
      <c r="A749" s="567">
        <v>-202</v>
      </c>
      <c r="B749" s="347">
        <f>IF(ABS(A749)&lt;$C$17,$C$15,$C$16)*IF(ABS(A749)&lt;OutlineParameters!$C$46/2,1,0)</f>
        <v>6</v>
      </c>
      <c r="C749" s="347">
        <f t="shared" si="213"/>
        <v>6</v>
      </c>
      <c r="D749" s="348">
        <f t="shared" si="204"/>
        <v>6</v>
      </c>
      <c r="E749" s="349">
        <f>FlexTests!$C$16*($C$36-ABS(A749))*IF(ABS(A749)&lt;$C$36,1,0)/1000</f>
        <v>79.599999999999994</v>
      </c>
      <c r="F749" s="349">
        <f>IF(NOT(ISNA(I749)),FlexTests!$C$17*(A750-A749)*I749/1000000*($C$36+A749)/1000*IF(ABS(A749)&lt;$C$31/2-FlexTests!$C$18,0,1),0)</f>
        <v>0</v>
      </c>
      <c r="G749" s="349">
        <f>SUM(F$52:$F748)</f>
        <v>0</v>
      </c>
      <c r="H749" s="348">
        <f>CHOOSE(FlexTests!$C$15,E749,G749)</f>
        <v>79.599999999999994</v>
      </c>
      <c r="I749" s="347">
        <f>IF(ISNA(OutlineParameters!T812*2),OutlineParameters!S812*2,OutlineParameters!T812*2)</f>
        <v>386.11339034849738</v>
      </c>
      <c r="J749" s="347">
        <f>IF(ISNA(RockerConcaveParameters!O808),RockerConcaveParameters!N808,RockerConcaveParameters!O808)</f>
        <v>5.0011993515577551</v>
      </c>
      <c r="K749" s="347">
        <f t="shared" si="214"/>
        <v>22.882081649365794</v>
      </c>
      <c r="L749" s="347">
        <f t="shared" si="215"/>
        <v>92.627987941672103</v>
      </c>
      <c r="M749" s="347">
        <f t="shared" si="216"/>
        <v>0</v>
      </c>
      <c r="N749" s="347">
        <f t="shared" si="205"/>
        <v>3.8333333333333335</v>
      </c>
      <c r="O749" s="347">
        <f t="shared" si="206"/>
        <v>99.814131348424041</v>
      </c>
      <c r="P749" s="350">
        <f t="shared" si="217"/>
        <v>219.15753427279526</v>
      </c>
      <c r="Q749" s="347">
        <f>MIN(IF(H749&gt;0,P749/H749,NA()),FlexTests!$C$20)</f>
        <v>2.7532353551858701</v>
      </c>
      <c r="R749" s="347">
        <f t="shared" si="207"/>
        <v>3.6320905080506282E-4</v>
      </c>
      <c r="S749" s="347">
        <f>SUM(R749:$R$952)</f>
        <v>8.243168192455734E-2</v>
      </c>
      <c r="T749" s="347">
        <f t="shared" si="208"/>
        <v>8.2431681924557347E-5</v>
      </c>
      <c r="U749" s="350">
        <f>SUM(T749:$T$952)*1000</f>
        <v>8.7205737403811145</v>
      </c>
      <c r="V749" s="347">
        <f>R749*IF(ABS(A749)&lt;FlexTests!$C$19,0,1)</f>
        <v>0</v>
      </c>
      <c r="W749" s="347">
        <f>SUM(V749:$V$951)</f>
        <v>0</v>
      </c>
      <c r="X749" s="347">
        <f t="shared" si="218"/>
        <v>0</v>
      </c>
      <c r="Y749" s="350">
        <f>SUM($X749:X$951)</f>
        <v>0</v>
      </c>
      <c r="Z749" s="347"/>
      <c r="AA749" s="347">
        <f t="shared" si="209"/>
        <v>4.6670664505192514</v>
      </c>
      <c r="AB749" s="347">
        <f t="shared" si="210"/>
        <v>1.3329335494807484</v>
      </c>
      <c r="AC749" s="347">
        <f t="shared" si="219"/>
        <v>14.47052258899603</v>
      </c>
      <c r="AD749" s="347">
        <f t="shared" si="211"/>
        <v>25.672776306215425</v>
      </c>
      <c r="AE749" s="347">
        <f t="shared" si="212"/>
        <v>7.3322514709559581</v>
      </c>
      <c r="AF749" s="347">
        <f>AD749/'Laminate Schedule'!$E$86/10</f>
        <v>0.16951207755372508</v>
      </c>
      <c r="AG749" s="347">
        <f>AE749/'Laminate Schedule'!$E$90/10</f>
        <v>3.9545560561072154E-2</v>
      </c>
      <c r="AH749" s="347">
        <f t="shared" si="220"/>
        <v>2316.6803420909841</v>
      </c>
      <c r="AK749" s="567">
        <f t="shared" si="221"/>
        <v>1</v>
      </c>
      <c r="AL749" s="567">
        <f t="shared" si="222"/>
        <v>1</v>
      </c>
      <c r="AM749" s="567">
        <f t="shared" si="223"/>
        <v>1</v>
      </c>
      <c r="AN749" s="347">
        <f>IF(SUM(AK749:AM749)=0,0,(AK749*'Laminate Schedule'!$D$83*'Laminate Schedule'!$C$83+AL749*'Laminate Schedule'!$D$84*'Laminate Schedule'!$C$84+AM749*'Laminate Schedule'!$D$85*'Laminate Schedule'!$C$85)/(AK749*'Laminate Schedule'!$D$83+AL749*'Laminate Schedule'!$D$84+AM749*'Laminate Schedule'!$D$85))</f>
        <v>15.145101562499997</v>
      </c>
      <c r="AO749" s="347">
        <f>AK749*'Laminate Schedule'!$L$12+AL749*'Laminate Schedule'!$L$13+AM749*'Laminate Schedule'!$L$14</f>
        <v>0.88</v>
      </c>
    </row>
    <row r="750" spans="1:41" s="244" customFormat="1">
      <c r="A750" s="567">
        <v>-201</v>
      </c>
      <c r="B750" s="347">
        <f>IF(ABS(A750)&lt;$C$17,$C$15,$C$16)*IF(ABS(A750)&lt;OutlineParameters!$C$46/2,1,0)</f>
        <v>6</v>
      </c>
      <c r="C750" s="347">
        <f t="shared" si="213"/>
        <v>6</v>
      </c>
      <c r="D750" s="348">
        <f t="shared" si="204"/>
        <v>6</v>
      </c>
      <c r="E750" s="349">
        <f>FlexTests!$C$16*($C$36-ABS(A750))*IF(ABS(A750)&lt;$C$36,1,0)/1000</f>
        <v>79.8</v>
      </c>
      <c r="F750" s="349">
        <f>IF(NOT(ISNA(I750)),FlexTests!$C$17*(A751-A750)*I750/1000000*($C$36+A750)/1000*IF(ABS(A750)&lt;$C$31/2-FlexTests!$C$18,0,1),0)</f>
        <v>0</v>
      </c>
      <c r="G750" s="349">
        <f>SUM(F$52:$F749)</f>
        <v>0</v>
      </c>
      <c r="H750" s="348">
        <f>CHOOSE(FlexTests!$C$15,E750,G750)</f>
        <v>79.8</v>
      </c>
      <c r="I750" s="347">
        <f>IF(ISNA(OutlineParameters!T813*2),OutlineParameters!S813*2,OutlineParameters!T813*2)</f>
        <v>386.25406581998868</v>
      </c>
      <c r="J750" s="347">
        <f>IF(ISNA(RockerConcaveParameters!O809),RockerConcaveParameters!N809,RockerConcaveParameters!O809)</f>
        <v>5.0107106115965925</v>
      </c>
      <c r="K750" s="347">
        <f t="shared" si="214"/>
        <v>22.977567037995588</v>
      </c>
      <c r="L750" s="347">
        <f t="shared" si="215"/>
        <v>92.661735763433029</v>
      </c>
      <c r="M750" s="347">
        <f t="shared" si="216"/>
        <v>0</v>
      </c>
      <c r="N750" s="347">
        <f t="shared" si="205"/>
        <v>3.8333333333333335</v>
      </c>
      <c r="O750" s="347">
        <f t="shared" si="206"/>
        <v>100.01121066527394</v>
      </c>
      <c r="P750" s="350">
        <f t="shared" si="217"/>
        <v>219.48384680003588</v>
      </c>
      <c r="Q750" s="347">
        <f>MIN(IF(H750&gt;0,P750/H750,NA()),FlexTests!$C$20)</f>
        <v>2.750424145363858</v>
      </c>
      <c r="R750" s="347">
        <f t="shared" si="207"/>
        <v>3.6358028694796388E-4</v>
      </c>
      <c r="S750" s="347">
        <f>SUM(R750:$R$952)</f>
        <v>8.2068472873752282E-2</v>
      </c>
      <c r="T750" s="347">
        <f t="shared" si="208"/>
        <v>8.2068472873752282E-5</v>
      </c>
      <c r="U750" s="350">
        <f>SUM(T750:$T$952)*1000</f>
        <v>8.6381420584565571</v>
      </c>
      <c r="V750" s="347">
        <f>R750*IF(ABS(A750)&lt;FlexTests!$C$19,0,1)</f>
        <v>0</v>
      </c>
      <c r="W750" s="347">
        <f>SUM(V750:$V$951)</f>
        <v>0</v>
      </c>
      <c r="X750" s="347">
        <f t="shared" si="218"/>
        <v>0</v>
      </c>
      <c r="Y750" s="350">
        <f>SUM($X750:X$951)</f>
        <v>0</v>
      </c>
      <c r="Z750" s="347"/>
      <c r="AA750" s="347">
        <f t="shared" si="209"/>
        <v>4.6702368705321975</v>
      </c>
      <c r="AB750" s="347">
        <f t="shared" si="210"/>
        <v>1.3297631294678025</v>
      </c>
      <c r="AC750" s="347">
        <f t="shared" si="219"/>
        <v>14.492068336041303</v>
      </c>
      <c r="AD750" s="347">
        <f t="shared" si="211"/>
        <v>25.716474255204421</v>
      </c>
      <c r="AE750" s="347">
        <f t="shared" si="212"/>
        <v>7.3222879764944135</v>
      </c>
      <c r="AF750" s="347">
        <f>AD750/'Laminate Schedule'!$E$86/10</f>
        <v>0.16980060615030573</v>
      </c>
      <c r="AG750" s="347">
        <f>AE750/'Laminate Schedule'!$E$90/10</f>
        <v>3.9491823727960298E-2</v>
      </c>
      <c r="AH750" s="347">
        <f t="shared" si="220"/>
        <v>2317.5243949199321</v>
      </c>
      <c r="AK750" s="567">
        <f t="shared" si="221"/>
        <v>1</v>
      </c>
      <c r="AL750" s="567">
        <f t="shared" si="222"/>
        <v>1</v>
      </c>
      <c r="AM750" s="567">
        <f t="shared" si="223"/>
        <v>1</v>
      </c>
      <c r="AN750" s="347">
        <f>IF(SUM(AK750:AM750)=0,0,(AK750*'Laminate Schedule'!$D$83*'Laminate Schedule'!$C$83+AL750*'Laminate Schedule'!$D$84*'Laminate Schedule'!$C$84+AM750*'Laminate Schedule'!$D$85*'Laminate Schedule'!$C$85)/(AK750*'Laminate Schedule'!$D$83+AL750*'Laminate Schedule'!$D$84+AM750*'Laminate Schedule'!$D$85))</f>
        <v>15.145101562499997</v>
      </c>
      <c r="AO750" s="347">
        <f>AK750*'Laminate Schedule'!$L$12+AL750*'Laminate Schedule'!$L$13+AM750*'Laminate Schedule'!$L$14</f>
        <v>0.88</v>
      </c>
    </row>
    <row r="751" spans="1:41" s="244" customFormat="1">
      <c r="A751" s="567">
        <v>-200</v>
      </c>
      <c r="B751" s="347">
        <f>IF(ABS(A751)&lt;$C$17,$C$15,$C$16)*IF(ABS(A751)&lt;OutlineParameters!$C$46/2,1,0)</f>
        <v>6</v>
      </c>
      <c r="C751" s="347">
        <f t="shared" si="213"/>
        <v>6</v>
      </c>
      <c r="D751" s="348">
        <f t="shared" si="204"/>
        <v>6</v>
      </c>
      <c r="E751" s="349">
        <f>FlexTests!$C$16*($C$36-ABS(A751))*IF(ABS(A751)&lt;$C$36,1,0)/1000</f>
        <v>80</v>
      </c>
      <c r="F751" s="349">
        <f>IF(NOT(ISNA(I751)),FlexTests!$C$17*(A752-A751)*I751/1000000*($C$36+A751)/1000*IF(ABS(A751)&lt;$C$31/2-FlexTests!$C$18,0,1),0)</f>
        <v>0</v>
      </c>
      <c r="G751" s="349">
        <f>SUM(F$52:$F750)</f>
        <v>0</v>
      </c>
      <c r="H751" s="348">
        <f>CHOOSE(FlexTests!$C$15,E751,G751)</f>
        <v>80</v>
      </c>
      <c r="I751" s="347">
        <f>IF(ISNA(OutlineParameters!T814*2),OutlineParameters!S814*2,OutlineParameters!T814*2)</f>
        <v>386.39425973432634</v>
      </c>
      <c r="J751" s="347">
        <f>IF(ISNA(RockerConcaveParameters!O810),RockerConcaveParameters!N810,RockerConcaveParameters!O810)</f>
        <v>5.0201886278151795</v>
      </c>
      <c r="K751" s="347">
        <f t="shared" si="214"/>
        <v>23.072947211969968</v>
      </c>
      <c r="L751" s="347">
        <f t="shared" si="215"/>
        <v>92.695368060399076</v>
      </c>
      <c r="M751" s="347">
        <f t="shared" si="216"/>
        <v>0</v>
      </c>
      <c r="N751" s="347">
        <f t="shared" si="205"/>
        <v>3.8333333333333335</v>
      </c>
      <c r="O751" s="347">
        <f t="shared" si="206"/>
        <v>100.20802334521588</v>
      </c>
      <c r="P751" s="350">
        <f t="shared" si="217"/>
        <v>219.80967195091824</v>
      </c>
      <c r="Q751" s="347">
        <f>MIN(IF(H751&gt;0,P751/H751,NA()),FlexTests!$C$20)</f>
        <v>2.7476208993864781</v>
      </c>
      <c r="R751" s="347">
        <f t="shared" si="207"/>
        <v>3.6395122785071697E-4</v>
      </c>
      <c r="S751" s="347">
        <f>SUM(R751:$R$952)</f>
        <v>8.1704892586804329E-2</v>
      </c>
      <c r="T751" s="347">
        <f t="shared" si="208"/>
        <v>8.170489258680433E-5</v>
      </c>
      <c r="U751" s="350">
        <f>SUM(T751:$T$952)*1000</f>
        <v>8.556073585582805</v>
      </c>
      <c r="V751" s="347">
        <f>R751*IF(ABS(A751)&lt;FlexTests!$C$19,0,1)</f>
        <v>0</v>
      </c>
      <c r="W751" s="347">
        <f>SUM(V751:$V$951)</f>
        <v>0</v>
      </c>
      <c r="X751" s="347">
        <f t="shared" si="218"/>
        <v>0</v>
      </c>
      <c r="Y751" s="350">
        <f>SUM($X751:X$951)</f>
        <v>0</v>
      </c>
      <c r="Z751" s="347"/>
      <c r="AA751" s="347">
        <f t="shared" si="209"/>
        <v>4.6733962092717265</v>
      </c>
      <c r="AB751" s="347">
        <f t="shared" si="210"/>
        <v>1.3266037907282735</v>
      </c>
      <c r="AC751" s="347">
        <f t="shared" si="219"/>
        <v>14.513581902625045</v>
      </c>
      <c r="AD751" s="347">
        <f t="shared" si="211"/>
        <v>25.760125877273385</v>
      </c>
      <c r="AE751" s="347">
        <f>IF(ABS(A751)&lt;$C$36,H751/(AC751)*AB751,NA())</f>
        <v>7.3123439803007306</v>
      </c>
      <c r="AF751" s="347">
        <f>AD751/'Laminate Schedule'!$E$86/10</f>
        <v>0.17008882885973312</v>
      </c>
      <c r="AG751" s="347">
        <f>AE751/'Laminate Schedule'!$E$90/10</f>
        <v>3.9438192056262457E-2</v>
      </c>
      <c r="AH751" s="347">
        <f t="shared" si="220"/>
        <v>2318.3655584059579</v>
      </c>
      <c r="AK751" s="567">
        <f t="shared" si="221"/>
        <v>1</v>
      </c>
      <c r="AL751" s="567">
        <f t="shared" si="222"/>
        <v>1</v>
      </c>
      <c r="AM751" s="567">
        <f t="shared" si="223"/>
        <v>1</v>
      </c>
      <c r="AN751" s="347">
        <f>IF(SUM(AK751:AM751)=0,0,(AK751*'Laminate Schedule'!$D$83*'Laminate Schedule'!$C$83+AL751*'Laminate Schedule'!$D$84*'Laminate Schedule'!$C$84+AM751*'Laminate Schedule'!$D$85*'Laminate Schedule'!$C$85)/(AK751*'Laminate Schedule'!$D$83+AL751*'Laminate Schedule'!$D$84+AM751*'Laminate Schedule'!$D$85))</f>
        <v>15.145101562499997</v>
      </c>
      <c r="AO751" s="347">
        <f>AK751*'Laminate Schedule'!$L$12+AL751*'Laminate Schedule'!$L$13+AM751*'Laminate Schedule'!$L$14</f>
        <v>0.88</v>
      </c>
    </row>
    <row r="752" spans="1:41" s="244" customFormat="1">
      <c r="A752" s="567">
        <v>-199</v>
      </c>
      <c r="B752" s="347">
        <f>IF(ABS(A752)&lt;$C$17,$C$15,$C$16)*IF(ABS(A752)&lt;OutlineParameters!$C$46/2,1,0)</f>
        <v>6</v>
      </c>
      <c r="C752" s="347">
        <f t="shared" ref="C752:C815" si="224">$C$16*IF(ABS(A752)=$C$36,1,0)+(C751+$C$35)*IF(ABS(A752)&lt;$C$36,1,0)*IF(ABS(A752)&lt;$C$17,0,1)+$C$15*IF(ABS(A752)&lt;$C$17,1,0)</f>
        <v>6</v>
      </c>
      <c r="D752" s="348">
        <f t="shared" ref="D752:D815" si="225">CHOOSE($C$18,B752,C752)</f>
        <v>6</v>
      </c>
      <c r="E752" s="349">
        <f>FlexTests!$C$16*($C$36-ABS(A752))*IF(ABS(A752)&lt;$C$36,1,0)/1000</f>
        <v>80.2</v>
      </c>
      <c r="F752" s="349">
        <f>IF(NOT(ISNA(I752)),FlexTests!$C$17*(A753-A752)*I752/1000000*($C$36+A752)/1000*IF(ABS(A752)&lt;$C$31/2-FlexTests!$C$18,0,1),0)</f>
        <v>0</v>
      </c>
      <c r="G752" s="349">
        <f>SUM(F$52:$F751)</f>
        <v>0</v>
      </c>
      <c r="H752" s="348">
        <f>CHOOSE(FlexTests!$C$15,E752,G752)</f>
        <v>80.2</v>
      </c>
      <c r="I752" s="347">
        <f>IF(ISNA(OutlineParameters!T815*2),OutlineParameters!S815*2,OutlineParameters!T815*2)</f>
        <v>386.5339784277943</v>
      </c>
      <c r="J752" s="347">
        <f>IF(ISNA(RockerConcaveParameters!O811),RockerConcaveParameters!N811,RockerConcaveParameters!O811)</f>
        <v>5.0296334444347117</v>
      </c>
      <c r="K752" s="347">
        <f t="shared" ref="K752:K815" si="226">0.001*AN752*(4/45*2*J752^2*AO752*I752)</f>
        <v>23.168220749311484</v>
      </c>
      <c r="L752" s="347">
        <f t="shared" ref="L752:L815" si="227">AN752*0.001*I752*AO752*D752^2/2*IF(ABS(A752)&lt;$C$36,1,0)</f>
        <v>92.72888635263466</v>
      </c>
      <c r="M752" s="347">
        <f t="shared" ref="M752:M815" si="228">AN752*2*AO752*D752^3/6/1000*IF($C$24=1,1,0)</f>
        <v>0</v>
      </c>
      <c r="N752" s="347">
        <f t="shared" ref="N752:N815" si="229">$C$25*IF($C$24=2,1,0)*$C$42^3*$C$41/1000/6*IF(ABS(A752)&lt;$C$36,1,0)</f>
        <v>3.8333333333333335</v>
      </c>
      <c r="O752" s="347">
        <f t="shared" ref="O752:O815" si="230">IF(I752&gt;$C$21,($C$21/I752*$C$20+(1-$C$21/I752)*$C$22)*(I752*D752^3/12+4/45*D752*J752^2*I752)/1000,0)</f>
        <v>100.40456766601257</v>
      </c>
      <c r="P752" s="350">
        <f t="shared" ref="P752:P815" si="231">SUM(K752:O752)</f>
        <v>220.13500810129204</v>
      </c>
      <c r="Q752" s="347">
        <f>MIN(IF(H752&gt;0,P752/H752,NA()),FlexTests!$C$20)</f>
        <v>2.7448255374225941</v>
      </c>
      <c r="R752" s="347">
        <f t="shared" ref="R752:R815" si="232">IF(P752=0,NA(),H752/P752*(A753-A752)/1000)</f>
        <v>3.6432187997602404E-4</v>
      </c>
      <c r="S752" s="347">
        <f>SUM(R752:$R$952)</f>
        <v>8.1340941358953617E-2</v>
      </c>
      <c r="T752" s="347">
        <f t="shared" ref="T752:T815" si="233">S752*(A753-A752)/1000</f>
        <v>8.1340941358953614E-5</v>
      </c>
      <c r="U752" s="350">
        <f>SUM(T752:$T$952)*1000</f>
        <v>8.4743686929959985</v>
      </c>
      <c r="V752" s="347">
        <f>R752*IF(ABS(A752)&lt;FlexTests!$C$19,0,1)</f>
        <v>0</v>
      </c>
      <c r="W752" s="347">
        <f>SUM(V752:$V$951)</f>
        <v>0</v>
      </c>
      <c r="X752" s="347">
        <f t="shared" si="218"/>
        <v>0</v>
      </c>
      <c r="Y752" s="350">
        <f>SUM($X752:X$951)</f>
        <v>0</v>
      </c>
      <c r="Z752" s="347"/>
      <c r="AA752" s="347">
        <f t="shared" ref="AA752:AA815" si="234">(D752/2+1/3*J752)*IF(ABS(A752)&lt;$C$36,1,0)</f>
        <v>4.6765444814782366</v>
      </c>
      <c r="AB752" s="347">
        <f t="shared" ref="AB752:AB815" si="235">(D752/2-1/3*J752)*IF(ABS(A752)&lt;$C$36,1,0)</f>
        <v>1.3234555185217629</v>
      </c>
      <c r="AC752" s="347">
        <f t="shared" ref="AC752:AC815" si="236">P752/AN752</f>
        <v>14.535063181507937</v>
      </c>
      <c r="AD752" s="347">
        <f t="shared" ref="AD752:AD815" si="237">IF(ABS(A752)&lt;$C$36,H752/(AC752)*AA752,NA())</f>
        <v>25.803731482345313</v>
      </c>
      <c r="AE752" s="347">
        <f t="shared" ref="AE752:AE815" si="238">IF(ABS(A752)&lt;$C$36,H752/(AC752)*AB752,NA())</f>
        <v>7.3024197597215945</v>
      </c>
      <c r="AF752" s="347">
        <f>AD752/'Laminate Schedule'!$E$86/10</f>
        <v>0.17037674772836517</v>
      </c>
      <c r="AG752" s="347">
        <f>AE752/'Laminate Schedule'!$E$90/10</f>
        <v>3.9384667041812496E-2</v>
      </c>
      <c r="AH752" s="347">
        <f t="shared" ref="AH752:AH815" si="239">IF(D752&lt;&gt;0,(-A751+A752)*I752*D752,0)</f>
        <v>2319.2038705667655</v>
      </c>
      <c r="AK752" s="567">
        <f t="shared" ref="AK752:AK815" si="240">IF(A752&gt;=$C$43,1,0)</f>
        <v>1</v>
      </c>
      <c r="AL752" s="567">
        <f t="shared" ref="AL752:AL815" si="241">IF(A752&gt;=$C$44,1,0)</f>
        <v>1</v>
      </c>
      <c r="AM752" s="567">
        <f t="shared" ref="AM752:AM815" si="242">IF(A752&gt;=$C$45,1,0)</f>
        <v>1</v>
      </c>
      <c r="AN752" s="347">
        <f>IF(SUM(AK752:AM752)=0,0,(AK752*'Laminate Schedule'!$D$83*'Laminate Schedule'!$C$83+AL752*'Laminate Schedule'!$D$84*'Laminate Schedule'!$C$84+AM752*'Laminate Schedule'!$D$85*'Laminate Schedule'!$C$85)/(AK752*'Laminate Schedule'!$D$83+AL752*'Laminate Schedule'!$D$84+AM752*'Laminate Schedule'!$D$85))</f>
        <v>15.145101562499997</v>
      </c>
      <c r="AO752" s="347">
        <f>AK752*'Laminate Schedule'!$L$12+AL752*'Laminate Schedule'!$L$13+AM752*'Laminate Schedule'!$L$14</f>
        <v>0.88</v>
      </c>
    </row>
    <row r="753" spans="1:41">
      <c r="A753" s="567">
        <v>-198</v>
      </c>
      <c r="B753" s="347">
        <f>IF(ABS(A753)&lt;$C$17,$C$15,$C$16)*IF(ABS(A753)&lt;OutlineParameters!$C$46/2,1,0)</f>
        <v>6</v>
      </c>
      <c r="C753" s="347">
        <f t="shared" si="224"/>
        <v>6</v>
      </c>
      <c r="D753" s="348">
        <f t="shared" si="225"/>
        <v>6</v>
      </c>
      <c r="E753" s="349">
        <f>FlexTests!$C$16*($C$36-ABS(A753))*IF(ABS(A753)&lt;$C$36,1,0)/1000</f>
        <v>80.400000000000006</v>
      </c>
      <c r="F753" s="349">
        <f>IF(NOT(ISNA(I753)),FlexTests!$C$17*(A754-A753)*I753/1000000*($C$36+A753)/1000*IF(ABS(A753)&lt;$C$31/2-FlexTests!$C$18,0,1),0)</f>
        <v>0</v>
      </c>
      <c r="G753" s="349">
        <f>SUM(F$52:$F752)</f>
        <v>0</v>
      </c>
      <c r="H753" s="348">
        <f>CHOOSE(FlexTests!$C$15,E753,G753)</f>
        <v>80.400000000000006</v>
      </c>
      <c r="I753" s="347">
        <f>IF(ISNA(OutlineParameters!T816*2),OutlineParameters!S816*2,OutlineParameters!T816*2)</f>
        <v>386.67324406640552</v>
      </c>
      <c r="J753" s="347">
        <f>IF(ISNA(RockerConcaveParameters!O812),RockerConcaveParameters!N812,RockerConcaveParameters!O812)</f>
        <v>5.0390454836387608</v>
      </c>
      <c r="K753" s="347">
        <f t="shared" si="226"/>
        <v>23.263390684182252</v>
      </c>
      <c r="L753" s="347">
        <f t="shared" si="227"/>
        <v>92.762295957731041</v>
      </c>
      <c r="M753" s="347">
        <f t="shared" si="228"/>
        <v>0</v>
      </c>
      <c r="N753" s="347">
        <f t="shared" si="229"/>
        <v>3.8333333333333335</v>
      </c>
      <c r="O753" s="347">
        <f t="shared" si="230"/>
        <v>100.60085240489362</v>
      </c>
      <c r="P753" s="350">
        <f t="shared" si="231"/>
        <v>220.45987238014024</v>
      </c>
      <c r="Q753" s="347">
        <f>MIN(IF(H753&gt;0,P753/H753,NA()),FlexTests!$C$20)</f>
        <v>2.7420382136833363</v>
      </c>
      <c r="R753" s="347">
        <f t="shared" si="232"/>
        <v>3.6469221873342017E-4</v>
      </c>
      <c r="S753" s="347">
        <f>SUM(R753:$R$952)</f>
        <v>8.0976619478977593E-2</v>
      </c>
      <c r="T753" s="347">
        <f t="shared" si="233"/>
        <v>8.0976619478977587E-5</v>
      </c>
      <c r="U753" s="350">
        <f>SUM(T753:$T$952)*1000</f>
        <v>8.393027751637046</v>
      </c>
      <c r="V753" s="347">
        <f>R753*IF(ABS(A753)&lt;FlexTests!$C$19,0,1)</f>
        <v>0</v>
      </c>
      <c r="W753" s="347">
        <f>SUM(V753:$V$951)</f>
        <v>0</v>
      </c>
      <c r="X753" s="347">
        <f t="shared" si="218"/>
        <v>0</v>
      </c>
      <c r="Y753" s="350">
        <f>SUM($X753:X$951)</f>
        <v>0</v>
      </c>
      <c r="Z753" s="347"/>
      <c r="AA753" s="347">
        <f t="shared" si="234"/>
        <v>4.6796818278795866</v>
      </c>
      <c r="AB753" s="347">
        <f t="shared" si="235"/>
        <v>1.3203181721204131</v>
      </c>
      <c r="AC753" s="347">
        <f t="shared" si="236"/>
        <v>14.556513303681603</v>
      </c>
      <c r="AD753" s="347">
        <f t="shared" si="237"/>
        <v>25.84728987719603</v>
      </c>
      <c r="AE753" s="347">
        <f t="shared" si="238"/>
        <v>7.2925142734306494</v>
      </c>
      <c r="AF753" s="347">
        <f>AD753/'Laminate Schedule'!$E$86/10</f>
        <v>0.17066435487758741</v>
      </c>
      <c r="AG753" s="347">
        <f>AE753/'Laminate Schedule'!$E$90/10</f>
        <v>3.9331243068349897E-2</v>
      </c>
      <c r="AH753" s="347">
        <f t="shared" si="239"/>
        <v>2320.0394643984332</v>
      </c>
      <c r="AI753" s="244"/>
      <c r="AJ753" s="244"/>
      <c r="AK753" s="567">
        <f t="shared" si="240"/>
        <v>1</v>
      </c>
      <c r="AL753" s="567">
        <f t="shared" si="241"/>
        <v>1</v>
      </c>
      <c r="AM753" s="567">
        <f t="shared" si="242"/>
        <v>1</v>
      </c>
      <c r="AN753" s="347">
        <f>IF(SUM(AK753:AM753)=0,0,(AK753*'Laminate Schedule'!$D$83*'Laminate Schedule'!$C$83+AL753*'Laminate Schedule'!$D$84*'Laminate Schedule'!$C$84+AM753*'Laminate Schedule'!$D$85*'Laminate Schedule'!$C$85)/(AK753*'Laminate Schedule'!$D$83+AL753*'Laminate Schedule'!$D$84+AM753*'Laminate Schedule'!$D$85))</f>
        <v>15.145101562499997</v>
      </c>
      <c r="AO753" s="347">
        <f>AK753*'Laminate Schedule'!$L$12+AL753*'Laminate Schedule'!$L$13+AM753*'Laminate Schedule'!$L$14</f>
        <v>0.88</v>
      </c>
    </row>
    <row r="754" spans="1:41">
      <c r="A754" s="567">
        <v>-197</v>
      </c>
      <c r="B754" s="347">
        <f>IF(ABS(A754)&lt;$C$17,$C$15,$C$16)*IF(ABS(A754)&lt;OutlineParameters!$C$46/2,1,0)</f>
        <v>6</v>
      </c>
      <c r="C754" s="347">
        <f t="shared" si="224"/>
        <v>6</v>
      </c>
      <c r="D754" s="348">
        <f t="shared" si="225"/>
        <v>6</v>
      </c>
      <c r="E754" s="349">
        <f>FlexTests!$C$16*($C$36-ABS(A754))*IF(ABS(A754)&lt;$C$36,1,0)/1000</f>
        <v>80.599999999999994</v>
      </c>
      <c r="F754" s="349">
        <f>IF(NOT(ISNA(I754)),FlexTests!$C$17*(A755-A754)*I754/1000000*($C$36+A754)/1000*IF(ABS(A754)&lt;$C$31/2-FlexTests!$C$18,0,1),0)</f>
        <v>0</v>
      </c>
      <c r="G754" s="349">
        <f>SUM(F$52:$F753)</f>
        <v>0</v>
      </c>
      <c r="H754" s="348">
        <f>CHOOSE(FlexTests!$C$15,E754,G754)</f>
        <v>80.599999999999994</v>
      </c>
      <c r="I754" s="347">
        <f>IF(ISNA(OutlineParameters!T817*2),OutlineParameters!S817*2,OutlineParameters!T817*2)</f>
        <v>386.81203133086041</v>
      </c>
      <c r="J754" s="347">
        <f>IF(ISNA(RockerConcaveParameters!O813),RockerConcaveParameters!N813,RockerConcaveParameters!O813)</f>
        <v>5.0484240393969575</v>
      </c>
      <c r="K754" s="347">
        <f t="shared" si="226"/>
        <v>23.358446802158539</v>
      </c>
      <c r="L754" s="347">
        <f t="shared" si="227"/>
        <v>92.795590801628535</v>
      </c>
      <c r="M754" s="347">
        <f t="shared" si="228"/>
        <v>0</v>
      </c>
      <c r="N754" s="347">
        <f t="shared" si="229"/>
        <v>3.8333333333333335</v>
      </c>
      <c r="O754" s="347">
        <f t="shared" si="230"/>
        <v>100.79685506237067</v>
      </c>
      <c r="P754" s="350">
        <f t="shared" si="231"/>
        <v>220.78422599949107</v>
      </c>
      <c r="Q754" s="347">
        <f>MIN(IF(H754&gt;0,P754/H754,NA()),FlexTests!$C$20)</f>
        <v>2.7392583870904601</v>
      </c>
      <c r="R754" s="347">
        <f t="shared" si="232"/>
        <v>3.6506231201583118E-4</v>
      </c>
      <c r="S754" s="347">
        <f>SUM(R754:$R$952)</f>
        <v>8.0611927260244159E-2</v>
      </c>
      <c r="T754" s="347">
        <f t="shared" si="233"/>
        <v>8.0611927260244165E-5</v>
      </c>
      <c r="U754" s="350">
        <f>SUM(T754:$T$952)*1000</f>
        <v>8.3120511321580679</v>
      </c>
      <c r="V754" s="347">
        <f>R754*IF(ABS(A754)&lt;FlexTests!$C$19,0,1)</f>
        <v>0</v>
      </c>
      <c r="W754" s="347">
        <f>SUM(V754:$V$951)</f>
        <v>0</v>
      </c>
      <c r="X754" s="347">
        <f t="shared" si="218"/>
        <v>0</v>
      </c>
      <c r="Y754" s="350">
        <f>SUM($X754:X$951)</f>
        <v>0</v>
      </c>
      <c r="Z754" s="347"/>
      <c r="AA754" s="347">
        <f t="shared" si="234"/>
        <v>4.6828080131323189</v>
      </c>
      <c r="AB754" s="347">
        <f t="shared" si="235"/>
        <v>1.3171919868676809</v>
      </c>
      <c r="AC754" s="347">
        <f t="shared" si="236"/>
        <v>14.577929708055803</v>
      </c>
      <c r="AD754" s="347">
        <f t="shared" si="237"/>
        <v>25.890804347197093</v>
      </c>
      <c r="AE754" s="347">
        <f t="shared" si="238"/>
        <v>7.2826304055278595</v>
      </c>
      <c r="AF754" s="347">
        <f>AD754/'Laminate Schedule'!$E$86/10</f>
        <v>0.1709516720000345</v>
      </c>
      <c r="AG754" s="347">
        <f>AE754/'Laminate Schedule'!$E$90/10</f>
        <v>3.9277935690898963E-2</v>
      </c>
      <c r="AH754" s="347">
        <f t="shared" si="239"/>
        <v>2320.8721879851623</v>
      </c>
      <c r="AI754" s="244"/>
      <c r="AJ754" s="244"/>
      <c r="AK754" s="567">
        <f t="shared" si="240"/>
        <v>1</v>
      </c>
      <c r="AL754" s="567">
        <f t="shared" si="241"/>
        <v>1</v>
      </c>
      <c r="AM754" s="567">
        <f t="shared" si="242"/>
        <v>1</v>
      </c>
      <c r="AN754" s="347">
        <f>IF(SUM(AK754:AM754)=0,0,(AK754*'Laminate Schedule'!$D$83*'Laminate Schedule'!$C$83+AL754*'Laminate Schedule'!$D$84*'Laminate Schedule'!$C$84+AM754*'Laminate Schedule'!$D$85*'Laminate Schedule'!$C$85)/(AK754*'Laminate Schedule'!$D$83+AL754*'Laminate Schedule'!$D$84+AM754*'Laminate Schedule'!$D$85))</f>
        <v>15.145101562499997</v>
      </c>
      <c r="AO754" s="347">
        <f>AK754*'Laminate Schedule'!$L$12+AL754*'Laminate Schedule'!$L$13+AM754*'Laminate Schedule'!$L$14</f>
        <v>0.88</v>
      </c>
    </row>
    <row r="755" spans="1:41">
      <c r="A755" s="567">
        <v>-196</v>
      </c>
      <c r="B755" s="347">
        <f>IF(ABS(A755)&lt;$C$17,$C$15,$C$16)*IF(ABS(A755)&lt;OutlineParameters!$C$46/2,1,0)</f>
        <v>6</v>
      </c>
      <c r="C755" s="347">
        <f t="shared" si="224"/>
        <v>6</v>
      </c>
      <c r="D755" s="348">
        <f t="shared" si="225"/>
        <v>6</v>
      </c>
      <c r="E755" s="349">
        <f>FlexTests!$C$16*($C$36-ABS(A755))*IF(ABS(A755)&lt;$C$36,1,0)/1000</f>
        <v>80.8</v>
      </c>
      <c r="F755" s="349">
        <f>IF(NOT(ISNA(I755)),FlexTests!$C$17*(A756-A755)*I755/1000000*($C$36+A755)/1000*IF(ABS(A755)&lt;$C$31/2-FlexTests!$C$18,0,1),0)</f>
        <v>0</v>
      </c>
      <c r="G755" s="349">
        <f>SUM(F$52:$F754)</f>
        <v>0</v>
      </c>
      <c r="H755" s="348">
        <f>CHOOSE(FlexTests!$C$15,E755,G755)</f>
        <v>80.8</v>
      </c>
      <c r="I755" s="347">
        <f>IF(ISNA(OutlineParameters!T818*2),OutlineParameters!S818*2,OutlineParameters!T818*2)</f>
        <v>386.95036238324411</v>
      </c>
      <c r="J755" s="347">
        <f>IF(ISNA(RockerConcaveParameters!O814),RockerConcaveParameters!N814,RockerConcaveParameters!O814)</f>
        <v>5.0577695357371342</v>
      </c>
      <c r="K755" s="347">
        <f t="shared" si="226"/>
        <v>23.453392171148653</v>
      </c>
      <c r="L755" s="347">
        <f t="shared" si="227"/>
        <v>92.828776200976108</v>
      </c>
      <c r="M755" s="347">
        <f t="shared" si="228"/>
        <v>0</v>
      </c>
      <c r="N755" s="347">
        <f t="shared" si="229"/>
        <v>3.8333333333333335</v>
      </c>
      <c r="O755" s="347">
        <f t="shared" si="230"/>
        <v>100.99258447749926</v>
      </c>
      <c r="P755" s="350">
        <f t="shared" si="231"/>
        <v>221.10808618295735</v>
      </c>
      <c r="Q755" s="347">
        <f>MIN(IF(H755&gt;0,P755/H755,NA()),FlexTests!$C$20)</f>
        <v>2.7364862151356109</v>
      </c>
      <c r="R755" s="347">
        <f t="shared" si="232"/>
        <v>3.6543213500179957E-4</v>
      </c>
      <c r="S755" s="347">
        <f>SUM(R755:$R$952)</f>
        <v>8.024686494822833E-2</v>
      </c>
      <c r="T755" s="347">
        <f t="shared" si="233"/>
        <v>8.0246864948228333E-5</v>
      </c>
      <c r="U755" s="350">
        <f>SUM(T755:$T$952)*1000</f>
        <v>8.2314392048978249</v>
      </c>
      <c r="V755" s="347">
        <f>R755*IF(ABS(A755)&lt;FlexTests!$C$19,0,1)</f>
        <v>0</v>
      </c>
      <c r="W755" s="347">
        <f>SUM(V755:$V$951)</f>
        <v>0</v>
      </c>
      <c r="X755" s="347">
        <f t="shared" si="218"/>
        <v>0</v>
      </c>
      <c r="Y755" s="350">
        <f>SUM($X755:X$951)</f>
        <v>0</v>
      </c>
      <c r="Z755" s="347"/>
      <c r="AA755" s="347">
        <f t="shared" si="234"/>
        <v>4.6859231785790447</v>
      </c>
      <c r="AB755" s="347">
        <f t="shared" si="235"/>
        <v>1.3140768214209553</v>
      </c>
      <c r="AC755" s="347">
        <f t="shared" si="236"/>
        <v>14.599313531870374</v>
      </c>
      <c r="AD755" s="347">
        <f t="shared" si="237"/>
        <v>25.934273690516459</v>
      </c>
      <c r="AE755" s="347">
        <f t="shared" si="238"/>
        <v>7.2727671023043223</v>
      </c>
      <c r="AF755" s="347">
        <f>AD755/'Laminate Schedule'!$E$86/10</f>
        <v>0.17123869116025589</v>
      </c>
      <c r="AG755" s="347">
        <f>AE755/'Laminate Schedule'!$E$90/10</f>
        <v>3.9224739226415492E-2</v>
      </c>
      <c r="AH755" s="347">
        <f t="shared" si="239"/>
        <v>2321.7021742994648</v>
      </c>
      <c r="AI755" s="244"/>
      <c r="AJ755" s="244"/>
      <c r="AK755" s="567">
        <f t="shared" si="240"/>
        <v>1</v>
      </c>
      <c r="AL755" s="567">
        <f t="shared" si="241"/>
        <v>1</v>
      </c>
      <c r="AM755" s="567">
        <f t="shared" si="242"/>
        <v>1</v>
      </c>
      <c r="AN755" s="347">
        <f>IF(SUM(AK755:AM755)=0,0,(AK755*'Laminate Schedule'!$D$83*'Laminate Schedule'!$C$83+AL755*'Laminate Schedule'!$D$84*'Laminate Schedule'!$C$84+AM755*'Laminate Schedule'!$D$85*'Laminate Schedule'!$C$85)/(AK755*'Laminate Schedule'!$D$83+AL755*'Laminate Schedule'!$D$84+AM755*'Laminate Schedule'!$D$85))</f>
        <v>15.145101562499997</v>
      </c>
      <c r="AO755" s="347">
        <f>AK755*'Laminate Schedule'!$L$12+AL755*'Laminate Schedule'!$L$13+AM755*'Laminate Schedule'!$L$14</f>
        <v>0.88</v>
      </c>
    </row>
    <row r="756" spans="1:41">
      <c r="A756" s="567">
        <v>-195</v>
      </c>
      <c r="B756" s="347">
        <f>IF(ABS(A756)&lt;$C$17,$C$15,$C$16)*IF(ABS(A756)&lt;OutlineParameters!$C$46/2,1,0)</f>
        <v>6</v>
      </c>
      <c r="C756" s="347">
        <f t="shared" si="224"/>
        <v>6</v>
      </c>
      <c r="D756" s="348">
        <f t="shared" si="225"/>
        <v>6</v>
      </c>
      <c r="E756" s="349">
        <f>FlexTests!$C$16*($C$36-ABS(A756))*IF(ABS(A756)&lt;$C$36,1,0)/1000</f>
        <v>81</v>
      </c>
      <c r="F756" s="349">
        <f>IF(NOT(ISNA(I756)),FlexTests!$C$17*(A757-A756)*I756/1000000*($C$36+A756)/1000*IF(ABS(A756)&lt;$C$31/2-FlexTests!$C$18,0,1),0)</f>
        <v>0</v>
      </c>
      <c r="G756" s="349">
        <f>SUM(F$52:$F755)</f>
        <v>0</v>
      </c>
      <c r="H756" s="348">
        <f>CHOOSE(FlexTests!$C$15,E756,G756)</f>
        <v>81</v>
      </c>
      <c r="I756" s="347">
        <f>IF(ISNA(OutlineParameters!T819*2),OutlineParameters!S819*2,OutlineParameters!T819*2)</f>
        <v>387.08824355984052</v>
      </c>
      <c r="J756" s="347">
        <f>IF(ISNA(RockerConcaveParameters!O815),RockerConcaveParameters!N815,RockerConcaveParameters!O815)</f>
        <v>5.0670820218631327</v>
      </c>
      <c r="K756" s="347">
        <f t="shared" si="226"/>
        <v>23.548225471657073</v>
      </c>
      <c r="L756" s="347">
        <f t="shared" si="227"/>
        <v>92.861853675838148</v>
      </c>
      <c r="M756" s="347">
        <f t="shared" si="228"/>
        <v>0</v>
      </c>
      <c r="N756" s="347">
        <f t="shared" si="229"/>
        <v>3.8333333333333335</v>
      </c>
      <c r="O756" s="347">
        <f t="shared" si="230"/>
        <v>101.18803911722534</v>
      </c>
      <c r="P756" s="350">
        <f t="shared" si="231"/>
        <v>221.43145159805391</v>
      </c>
      <c r="Q756" s="347">
        <f>MIN(IF(H756&gt;0,P756/H756,NA()),FlexTests!$C$20)</f>
        <v>2.7337216246673322</v>
      </c>
      <c r="R756" s="347">
        <f t="shared" si="232"/>
        <v>3.6580169355088975E-4</v>
      </c>
      <c r="S756" s="347">
        <f>SUM(R756:$R$952)</f>
        <v>7.988143281322653E-2</v>
      </c>
      <c r="T756" s="347">
        <f t="shared" si="233"/>
        <v>7.9881432813226532E-5</v>
      </c>
      <c r="U756" s="350">
        <f>SUM(T756:$T$952)*1000</f>
        <v>8.1511923399495956</v>
      </c>
      <c r="V756" s="347">
        <f>R756*IF(ABS(A756)&lt;FlexTests!$C$19,0,1)</f>
        <v>0</v>
      </c>
      <c r="W756" s="347">
        <f>SUM(V756:$V$951)</f>
        <v>0</v>
      </c>
      <c r="X756" s="347">
        <f t="shared" ref="X756:X819" si="243">W756*(A757-A756)</f>
        <v>0</v>
      </c>
      <c r="Y756" s="350">
        <f>SUM($X756:X$951)</f>
        <v>0</v>
      </c>
      <c r="Z756" s="347"/>
      <c r="AA756" s="347">
        <f t="shared" si="234"/>
        <v>4.6890273406210436</v>
      </c>
      <c r="AB756" s="347">
        <f t="shared" si="235"/>
        <v>1.3109726593789559</v>
      </c>
      <c r="AC756" s="347">
        <f t="shared" si="236"/>
        <v>14.620664687144052</v>
      </c>
      <c r="AD756" s="347">
        <f t="shared" si="237"/>
        <v>25.977698190717174</v>
      </c>
      <c r="AE756" s="347">
        <f t="shared" si="238"/>
        <v>7.2629246126591775</v>
      </c>
      <c r="AF756" s="347">
        <f>AD756/'Laminate Schedule'!$E$86/10</f>
        <v>0.17152541423056025</v>
      </c>
      <c r="AG756" s="347">
        <f>AE756/'Laminate Schedule'!$E$90/10</f>
        <v>3.917165501730515E-2</v>
      </c>
      <c r="AH756" s="347">
        <f t="shared" si="239"/>
        <v>2322.5294613590431</v>
      </c>
      <c r="AI756" s="244"/>
      <c r="AJ756" s="244"/>
      <c r="AK756" s="567">
        <f t="shared" si="240"/>
        <v>1</v>
      </c>
      <c r="AL756" s="567">
        <f t="shared" si="241"/>
        <v>1</v>
      </c>
      <c r="AM756" s="567">
        <f t="shared" si="242"/>
        <v>1</v>
      </c>
      <c r="AN756" s="347">
        <f>IF(SUM(AK756:AM756)=0,0,(AK756*'Laminate Schedule'!$D$83*'Laminate Schedule'!$C$83+AL756*'Laminate Schedule'!$D$84*'Laminate Schedule'!$C$84+AM756*'Laminate Schedule'!$D$85*'Laminate Schedule'!$C$85)/(AK756*'Laminate Schedule'!$D$83+AL756*'Laminate Schedule'!$D$84+AM756*'Laminate Schedule'!$D$85))</f>
        <v>15.145101562499997</v>
      </c>
      <c r="AO756" s="347">
        <f>AK756*'Laminate Schedule'!$L$12+AL756*'Laminate Schedule'!$L$13+AM756*'Laminate Schedule'!$L$14</f>
        <v>0.88</v>
      </c>
    </row>
    <row r="757" spans="1:41">
      <c r="A757" s="567">
        <v>-194</v>
      </c>
      <c r="B757" s="347">
        <f>IF(ABS(A757)&lt;$C$17,$C$15,$C$16)*IF(ABS(A757)&lt;OutlineParameters!$C$46/2,1,0)</f>
        <v>6</v>
      </c>
      <c r="C757" s="347">
        <f t="shared" si="224"/>
        <v>6</v>
      </c>
      <c r="D757" s="348">
        <f t="shared" si="225"/>
        <v>6</v>
      </c>
      <c r="E757" s="349">
        <f>FlexTests!$C$16*($C$36-ABS(A757))*IF(ABS(A757)&lt;$C$36,1,0)/1000</f>
        <v>81.2</v>
      </c>
      <c r="F757" s="349">
        <f>IF(NOT(ISNA(I757)),FlexTests!$C$17*(A758-A757)*I757/1000000*($C$36+A757)/1000*IF(ABS(A757)&lt;$C$31/2-FlexTests!$C$18,0,1),0)</f>
        <v>0</v>
      </c>
      <c r="G757" s="349">
        <f>SUM(F$52:$F756)</f>
        <v>0</v>
      </c>
      <c r="H757" s="348">
        <f>CHOOSE(FlexTests!$C$15,E757,G757)</f>
        <v>81.2</v>
      </c>
      <c r="I757" s="347">
        <f>IF(ISNA(OutlineParameters!T820*2),OutlineParameters!S820*2,OutlineParameters!T820*2)</f>
        <v>387.22568119693369</v>
      </c>
      <c r="J757" s="347">
        <f>IF(ISNA(RockerConcaveParameters!O816),RockerConcaveParameters!N816,RockerConcaveParameters!O816)</f>
        <v>5.0763615482015201</v>
      </c>
      <c r="K757" s="347">
        <f t="shared" si="226"/>
        <v>23.642945409861134</v>
      </c>
      <c r="L757" s="347">
        <f t="shared" si="227"/>
        <v>92.89482474627917</v>
      </c>
      <c r="M757" s="347">
        <f t="shared" si="228"/>
        <v>0</v>
      </c>
      <c r="N757" s="347">
        <f t="shared" si="229"/>
        <v>3.8333333333333335</v>
      </c>
      <c r="O757" s="347">
        <f t="shared" si="230"/>
        <v>101.38321749588405</v>
      </c>
      <c r="P757" s="350">
        <f t="shared" si="231"/>
        <v>221.75432098535771</v>
      </c>
      <c r="Q757" s="347">
        <f>MIN(IF(H757&gt;0,P757/H757,NA()),FlexTests!$C$20)</f>
        <v>2.7309645441546513</v>
      </c>
      <c r="R757" s="347">
        <f t="shared" si="232"/>
        <v>3.6617099337316446E-4</v>
      </c>
      <c r="S757" s="347">
        <f>SUM(R757:$R$952)</f>
        <v>7.9515631119675648E-2</v>
      </c>
      <c r="T757" s="347">
        <f t="shared" si="233"/>
        <v>7.9515631119675645E-5</v>
      </c>
      <c r="U757" s="350">
        <f>SUM(T757:$T$952)*1000</f>
        <v>8.07131090713637</v>
      </c>
      <c r="V757" s="347">
        <f>R757*IF(ABS(A757)&lt;FlexTests!$C$19,0,1)</f>
        <v>0</v>
      </c>
      <c r="W757" s="347">
        <f>SUM(V757:$V$951)</f>
        <v>0</v>
      </c>
      <c r="X757" s="347">
        <f t="shared" si="243"/>
        <v>0</v>
      </c>
      <c r="Y757" s="350">
        <f>SUM($X757:X$951)</f>
        <v>0</v>
      </c>
      <c r="Z757" s="347"/>
      <c r="AA757" s="347">
        <f t="shared" si="234"/>
        <v>4.6921205160671731</v>
      </c>
      <c r="AB757" s="347">
        <f t="shared" si="235"/>
        <v>1.3078794839328267</v>
      </c>
      <c r="AC757" s="347">
        <f t="shared" si="236"/>
        <v>14.641983090719716</v>
      </c>
      <c r="AD757" s="347">
        <f t="shared" si="237"/>
        <v>26.021078124734174</v>
      </c>
      <c r="AE757" s="347">
        <f t="shared" si="238"/>
        <v>7.2531031785343609</v>
      </c>
      <c r="AF757" s="347">
        <f>AD757/'Laminate Schedule'!$E$86/10</f>
        <v>0.17181184303949221</v>
      </c>
      <c r="AG757" s="347">
        <f>AE757/'Laminate Schedule'!$E$90/10</f>
        <v>3.911868436845084E-2</v>
      </c>
      <c r="AH757" s="347">
        <f t="shared" si="239"/>
        <v>2323.3540871816022</v>
      </c>
      <c r="AI757" s="244"/>
      <c r="AJ757" s="244"/>
      <c r="AK757" s="567">
        <f t="shared" si="240"/>
        <v>1</v>
      </c>
      <c r="AL757" s="567">
        <f t="shared" si="241"/>
        <v>1</v>
      </c>
      <c r="AM757" s="567">
        <f t="shared" si="242"/>
        <v>1</v>
      </c>
      <c r="AN757" s="347">
        <f>IF(SUM(AK757:AM757)=0,0,(AK757*'Laminate Schedule'!$D$83*'Laminate Schedule'!$C$83+AL757*'Laminate Schedule'!$D$84*'Laminate Schedule'!$C$84+AM757*'Laminate Schedule'!$D$85*'Laminate Schedule'!$C$85)/(AK757*'Laminate Schedule'!$D$83+AL757*'Laminate Schedule'!$D$84+AM757*'Laminate Schedule'!$D$85))</f>
        <v>15.145101562499997</v>
      </c>
      <c r="AO757" s="347">
        <f>AK757*'Laminate Schedule'!$L$12+AL757*'Laminate Schedule'!$L$13+AM757*'Laminate Schedule'!$L$14</f>
        <v>0.88</v>
      </c>
    </row>
    <row r="758" spans="1:41">
      <c r="A758" s="567">
        <v>-193</v>
      </c>
      <c r="B758" s="347">
        <f>IF(ABS(A758)&lt;$C$17,$C$15,$C$16)*IF(ABS(A758)&lt;OutlineParameters!$C$46/2,1,0)</f>
        <v>6</v>
      </c>
      <c r="C758" s="347">
        <f t="shared" si="224"/>
        <v>6</v>
      </c>
      <c r="D758" s="348">
        <f t="shared" si="225"/>
        <v>6</v>
      </c>
      <c r="E758" s="349">
        <f>FlexTests!$C$16*($C$36-ABS(A758))*IF(ABS(A758)&lt;$C$36,1,0)/1000</f>
        <v>81.400000000000006</v>
      </c>
      <c r="F758" s="349">
        <f>IF(NOT(ISNA(I758)),FlexTests!$C$17*(A759-A758)*I758/1000000*($C$36+A758)/1000*IF(ABS(A758)&lt;$C$31/2-FlexTests!$C$18,0,1),0)</f>
        <v>0</v>
      </c>
      <c r="G758" s="349">
        <f>SUM(F$52:$F757)</f>
        <v>0</v>
      </c>
      <c r="H758" s="348">
        <f>CHOOSE(FlexTests!$C$15,E758,G758)</f>
        <v>81.400000000000006</v>
      </c>
      <c r="I758" s="347">
        <f>IF(ISNA(OutlineParameters!T821*2),OutlineParameters!S821*2,OutlineParameters!T821*2)</f>
        <v>387.3626816308074</v>
      </c>
      <c r="J758" s="347">
        <f>IF(ISNA(RockerConcaveParameters!O817),RockerConcaveParameters!N817,RockerConcaveParameters!O817)</f>
        <v>5.0856081663921868</v>
      </c>
      <c r="K758" s="347">
        <f t="shared" si="226"/>
        <v>23.737550717624163</v>
      </c>
      <c r="L758" s="347">
        <f t="shared" si="227"/>
        <v>92.927690932363518</v>
      </c>
      <c r="M758" s="347">
        <f t="shared" si="228"/>
        <v>0</v>
      </c>
      <c r="N758" s="347">
        <f t="shared" si="229"/>
        <v>3.8333333333333335</v>
      </c>
      <c r="O758" s="347">
        <f t="shared" si="230"/>
        <v>101.57811817522241</v>
      </c>
      <c r="P758" s="350">
        <f t="shared" si="231"/>
        <v>222.07669315854343</v>
      </c>
      <c r="Q758" s="347">
        <f>MIN(IF(H758&gt;0,P758/H758,NA()),FlexTests!$C$20)</f>
        <v>2.7282149036676095</v>
      </c>
      <c r="R758" s="347">
        <f t="shared" si="232"/>
        <v>3.6654004002971842E-4</v>
      </c>
      <c r="S758" s="347">
        <f>SUM(R758:$R$952)</f>
        <v>7.9149460126302473E-2</v>
      </c>
      <c r="T758" s="347">
        <f t="shared" si="233"/>
        <v>7.9149460126302467E-5</v>
      </c>
      <c r="U758" s="350">
        <f>SUM(T758:$T$952)*1000</f>
        <v>7.9917952760166937</v>
      </c>
      <c r="V758" s="347">
        <f>R758*IF(ABS(A758)&lt;FlexTests!$C$19,0,1)</f>
        <v>0</v>
      </c>
      <c r="W758" s="347">
        <f>SUM(V758:$V$951)</f>
        <v>0</v>
      </c>
      <c r="X758" s="347">
        <f t="shared" si="243"/>
        <v>0</v>
      </c>
      <c r="Y758" s="350">
        <f>SUM($X758:X$951)</f>
        <v>0</v>
      </c>
      <c r="Z758" s="347"/>
      <c r="AA758" s="347">
        <f t="shared" si="234"/>
        <v>4.6952027221307286</v>
      </c>
      <c r="AB758" s="347">
        <f t="shared" si="235"/>
        <v>1.3047972778692711</v>
      </c>
      <c r="AC758" s="347">
        <f t="shared" si="236"/>
        <v>14.66326866426674</v>
      </c>
      <c r="AD758" s="347">
        <f t="shared" si="237"/>
        <v>26.064413762860923</v>
      </c>
      <c r="AE758" s="347">
        <f t="shared" si="238"/>
        <v>7.2433030349764724</v>
      </c>
      <c r="AF758" s="347">
        <f>AD758/'Laminate Schedule'!$E$86/10</f>
        <v>0.17209797937174401</v>
      </c>
      <c r="AG758" s="347">
        <f>AE758/'Laminate Schedule'!$E$90/10</f>
        <v>3.9065828547546325E-2</v>
      </c>
      <c r="AH758" s="347">
        <f t="shared" si="239"/>
        <v>2324.1760897848444</v>
      </c>
      <c r="AI758" s="244"/>
      <c r="AJ758" s="244"/>
      <c r="AK758" s="567">
        <f t="shared" si="240"/>
        <v>1</v>
      </c>
      <c r="AL758" s="567">
        <f t="shared" si="241"/>
        <v>1</v>
      </c>
      <c r="AM758" s="567">
        <f t="shared" si="242"/>
        <v>1</v>
      </c>
      <c r="AN758" s="347">
        <f>IF(SUM(AK758:AM758)=0,0,(AK758*'Laminate Schedule'!$D$83*'Laminate Schedule'!$C$83+AL758*'Laminate Schedule'!$D$84*'Laminate Schedule'!$C$84+AM758*'Laminate Schedule'!$D$85*'Laminate Schedule'!$C$85)/(AK758*'Laminate Schedule'!$D$83+AL758*'Laminate Schedule'!$D$84+AM758*'Laminate Schedule'!$D$85))</f>
        <v>15.145101562499997</v>
      </c>
      <c r="AO758" s="347">
        <f>AK758*'Laminate Schedule'!$L$12+AL758*'Laminate Schedule'!$L$13+AM758*'Laminate Schedule'!$L$14</f>
        <v>0.88</v>
      </c>
    </row>
    <row r="759" spans="1:41">
      <c r="A759" s="567">
        <v>-192</v>
      </c>
      <c r="B759" s="347">
        <f>IF(ABS(A759)&lt;$C$17,$C$15,$C$16)*IF(ABS(A759)&lt;OutlineParameters!$C$46/2,1,0)</f>
        <v>6</v>
      </c>
      <c r="C759" s="347">
        <f t="shared" si="224"/>
        <v>6</v>
      </c>
      <c r="D759" s="348">
        <f t="shared" si="225"/>
        <v>6</v>
      </c>
      <c r="E759" s="349">
        <f>FlexTests!$C$16*($C$36-ABS(A759))*IF(ABS(A759)&lt;$C$36,1,0)/1000</f>
        <v>81.599999999999994</v>
      </c>
      <c r="F759" s="349">
        <f>IF(NOT(ISNA(I759)),FlexTests!$C$17*(A760-A759)*I759/1000000*($C$36+A759)/1000*IF(ABS(A759)&lt;$C$31/2-FlexTests!$C$18,0,1),0)</f>
        <v>0</v>
      </c>
      <c r="G759" s="349">
        <f>SUM(F$52:$F758)</f>
        <v>0</v>
      </c>
      <c r="H759" s="348">
        <f>CHOOSE(FlexTests!$C$15,E759,G759)</f>
        <v>81.599999999999994</v>
      </c>
      <c r="I759" s="347">
        <f>IF(ISNA(OutlineParameters!T822*2),OutlineParameters!S822*2,OutlineParameters!T822*2)</f>
        <v>387.49925119774576</v>
      </c>
      <c r="J759" s="347">
        <f>IF(ISNA(RockerConcaveParameters!O818),RockerConcaveParameters!N818,RockerConcaveParameters!O818)</f>
        <v>5.0948219292797869</v>
      </c>
      <c r="K759" s="347">
        <f t="shared" si="226"/>
        <v>23.832040152513763</v>
      </c>
      <c r="L759" s="347">
        <f t="shared" si="227"/>
        <v>92.960453754155736</v>
      </c>
      <c r="M759" s="347">
        <f t="shared" si="228"/>
        <v>0</v>
      </c>
      <c r="N759" s="347">
        <f t="shared" si="229"/>
        <v>3.8333333333333335</v>
      </c>
      <c r="O759" s="347">
        <f t="shared" si="230"/>
        <v>101.77273976443198</v>
      </c>
      <c r="P759" s="350">
        <f t="shared" si="231"/>
        <v>222.39856700443482</v>
      </c>
      <c r="Q759" s="347">
        <f>MIN(IF(H759&gt;0,P759/H759,NA()),FlexTests!$C$20)</f>
        <v>2.7254726348582703</v>
      </c>
      <c r="R759" s="347">
        <f t="shared" si="232"/>
        <v>3.6690883893317899E-4</v>
      </c>
      <c r="S759" s="347">
        <f>SUM(R759:$R$952)</f>
        <v>7.8782920086272759E-2</v>
      </c>
      <c r="T759" s="347">
        <f t="shared" si="233"/>
        <v>7.8782920086272761E-5</v>
      </c>
      <c r="U759" s="350">
        <f>SUM(T759:$T$952)*1000</f>
        <v>7.9126458158903912</v>
      </c>
      <c r="V759" s="347">
        <f>R759*IF(ABS(A759)&lt;FlexTests!$C$19,0,1)</f>
        <v>0</v>
      </c>
      <c r="W759" s="347">
        <f>SUM(V759:$V$951)</f>
        <v>0</v>
      </c>
      <c r="X759" s="347">
        <f t="shared" si="243"/>
        <v>0</v>
      </c>
      <c r="Y759" s="350">
        <f>SUM($X759:X$951)</f>
        <v>0</v>
      </c>
      <c r="Z759" s="347"/>
      <c r="AA759" s="347">
        <f t="shared" si="234"/>
        <v>4.6982739764265951</v>
      </c>
      <c r="AB759" s="347">
        <f t="shared" si="235"/>
        <v>1.3017260235734045</v>
      </c>
      <c r="AC759" s="347">
        <f t="shared" si="236"/>
        <v>14.684521334284375</v>
      </c>
      <c r="AD759" s="347">
        <f t="shared" si="237"/>
        <v>26.107705368735704</v>
      </c>
      <c r="AE759" s="347">
        <f t="shared" si="238"/>
        <v>7.2335244101959892</v>
      </c>
      <c r="AF759" s="347">
        <f>AD759/'Laminate Schedule'!$E$86/10</f>
        <v>0.1723838249680652</v>
      </c>
      <c r="AG759" s="347">
        <f>AE759/'Laminate Schedule'!$E$90/10</f>
        <v>3.9013088785415637E-2</v>
      </c>
      <c r="AH759" s="347">
        <f t="shared" si="239"/>
        <v>2324.9955071864747</v>
      </c>
      <c r="AI759" s="244"/>
      <c r="AJ759" s="244"/>
      <c r="AK759" s="567">
        <f t="shared" si="240"/>
        <v>1</v>
      </c>
      <c r="AL759" s="567">
        <f t="shared" si="241"/>
        <v>1</v>
      </c>
      <c r="AM759" s="567">
        <f t="shared" si="242"/>
        <v>1</v>
      </c>
      <c r="AN759" s="347">
        <f>IF(SUM(AK759:AM759)=0,0,(AK759*'Laminate Schedule'!$D$83*'Laminate Schedule'!$C$83+AL759*'Laminate Schedule'!$D$84*'Laminate Schedule'!$C$84+AM759*'Laminate Schedule'!$D$85*'Laminate Schedule'!$C$85)/(AK759*'Laminate Schedule'!$D$83+AL759*'Laminate Schedule'!$D$84+AM759*'Laminate Schedule'!$D$85))</f>
        <v>15.145101562499997</v>
      </c>
      <c r="AO759" s="347">
        <f>AK759*'Laminate Schedule'!$L$12+AL759*'Laminate Schedule'!$L$13+AM759*'Laminate Schedule'!$L$14</f>
        <v>0.88</v>
      </c>
    </row>
    <row r="760" spans="1:41">
      <c r="A760" s="567">
        <v>-191</v>
      </c>
      <c r="B760" s="347">
        <f>IF(ABS(A760)&lt;$C$17,$C$15,$C$16)*IF(ABS(A760)&lt;OutlineParameters!$C$46/2,1,0)</f>
        <v>6</v>
      </c>
      <c r="C760" s="347">
        <f t="shared" si="224"/>
        <v>6</v>
      </c>
      <c r="D760" s="348">
        <f t="shared" si="225"/>
        <v>6</v>
      </c>
      <c r="E760" s="349">
        <f>FlexTests!$C$16*($C$36-ABS(A760))*IF(ABS(A760)&lt;$C$36,1,0)/1000</f>
        <v>81.8</v>
      </c>
      <c r="F760" s="349">
        <f>IF(NOT(ISNA(I760)),FlexTests!$C$17*(A761-A760)*I760/1000000*($C$36+A760)/1000*IF(ABS(A760)&lt;$C$31/2-FlexTests!$C$18,0,1),0)</f>
        <v>0</v>
      </c>
      <c r="G760" s="349">
        <f>SUM(F$52:$F759)</f>
        <v>0</v>
      </c>
      <c r="H760" s="348">
        <f>CHOOSE(FlexTests!$C$15,E760,G760)</f>
        <v>81.8</v>
      </c>
      <c r="I760" s="347">
        <f>IF(ISNA(OutlineParameters!T823*2),OutlineParameters!S823*2,OutlineParameters!T823*2)</f>
        <v>387.63539623403278</v>
      </c>
      <c r="J760" s="347">
        <f>IF(ISNA(RockerConcaveParameters!O819),RockerConcaveParameters!N819,RockerConcaveParameters!O819)</f>
        <v>5.1040028909037538</v>
      </c>
      <c r="K760" s="347">
        <f t="shared" si="226"/>
        <v>23.926412497804009</v>
      </c>
      <c r="L760" s="347">
        <f t="shared" si="227"/>
        <v>92.993114731720198</v>
      </c>
      <c r="M760" s="347">
        <f t="shared" si="228"/>
        <v>0</v>
      </c>
      <c r="N760" s="347">
        <f t="shared" si="229"/>
        <v>3.8333333333333335</v>
      </c>
      <c r="O760" s="347">
        <f t="shared" si="230"/>
        <v>101.96708092015128</v>
      </c>
      <c r="P760" s="350">
        <f t="shared" si="231"/>
        <v>222.71994148300882</v>
      </c>
      <c r="Q760" s="347">
        <f>MIN(IF(H760&gt;0,P760/H760,NA()),FlexTests!$C$20)</f>
        <v>2.7227376709414282</v>
      </c>
      <c r="R760" s="347">
        <f t="shared" si="232"/>
        <v>3.6727739534827631E-4</v>
      </c>
      <c r="S760" s="347">
        <f>SUM(R760:$R$952)</f>
        <v>7.8416011247339573E-2</v>
      </c>
      <c r="T760" s="347">
        <f t="shared" si="233"/>
        <v>7.841601124733957E-5</v>
      </c>
      <c r="U760" s="350">
        <f>SUM(T760:$T$952)*1000</f>
        <v>7.8338628958041188</v>
      </c>
      <c r="V760" s="347">
        <f>R760*IF(ABS(A760)&lt;FlexTests!$C$19,0,1)</f>
        <v>0</v>
      </c>
      <c r="W760" s="347">
        <f>SUM(V760:$V$951)</f>
        <v>0</v>
      </c>
      <c r="X760" s="347">
        <f t="shared" si="243"/>
        <v>0</v>
      </c>
      <c r="Y760" s="350">
        <f>SUM($X760:X$951)</f>
        <v>0</v>
      </c>
      <c r="Z760" s="347"/>
      <c r="AA760" s="347">
        <f t="shared" si="234"/>
        <v>4.7013342969679179</v>
      </c>
      <c r="AB760" s="347">
        <f t="shared" si="235"/>
        <v>1.2986657030320821</v>
      </c>
      <c r="AC760" s="347">
        <f t="shared" si="236"/>
        <v>14.705741032102033</v>
      </c>
      <c r="AD760" s="347">
        <f t="shared" si="237"/>
        <v>26.150953199330583</v>
      </c>
      <c r="AE760" s="347">
        <f t="shared" si="238"/>
        <v>7.2237675256300715</v>
      </c>
      <c r="AF760" s="347">
        <f>AD760/'Laminate Schedule'!$E$86/10</f>
        <v>0.17266938152518968</v>
      </c>
      <c r="AG760" s="347">
        <f>AE760/'Laminate Schedule'!$E$90/10</f>
        <v>3.8960466276351781E-2</v>
      </c>
      <c r="AH760" s="347">
        <f t="shared" si="239"/>
        <v>2325.8123774041969</v>
      </c>
      <c r="AI760" s="244"/>
      <c r="AJ760" s="244"/>
      <c r="AK760" s="567">
        <f t="shared" si="240"/>
        <v>1</v>
      </c>
      <c r="AL760" s="567">
        <f t="shared" si="241"/>
        <v>1</v>
      </c>
      <c r="AM760" s="567">
        <f t="shared" si="242"/>
        <v>1</v>
      </c>
      <c r="AN760" s="347">
        <f>IF(SUM(AK760:AM760)=0,0,(AK760*'Laminate Schedule'!$D$83*'Laminate Schedule'!$C$83+AL760*'Laminate Schedule'!$D$84*'Laminate Schedule'!$C$84+AM760*'Laminate Schedule'!$D$85*'Laminate Schedule'!$C$85)/(AK760*'Laminate Schedule'!$D$83+AL760*'Laminate Schedule'!$D$84+AM760*'Laminate Schedule'!$D$85))</f>
        <v>15.145101562499997</v>
      </c>
      <c r="AO760" s="347">
        <f>AK760*'Laminate Schedule'!$L$12+AL760*'Laminate Schedule'!$L$13+AM760*'Laminate Schedule'!$L$14</f>
        <v>0.88</v>
      </c>
    </row>
    <row r="761" spans="1:41">
      <c r="A761" s="567">
        <v>-190</v>
      </c>
      <c r="B761" s="347">
        <f>IF(ABS(A761)&lt;$C$17,$C$15,$C$16)*IF(ABS(A761)&lt;OutlineParameters!$C$46/2,1,0)</f>
        <v>6</v>
      </c>
      <c r="C761" s="347">
        <f t="shared" si="224"/>
        <v>6</v>
      </c>
      <c r="D761" s="348">
        <f t="shared" si="225"/>
        <v>6</v>
      </c>
      <c r="E761" s="349">
        <f>FlexTests!$C$16*($C$36-ABS(A761))*IF(ABS(A761)&lt;$C$36,1,0)/1000</f>
        <v>82</v>
      </c>
      <c r="F761" s="349">
        <f>IF(NOT(ISNA(I761)),FlexTests!$C$17*(A762-A761)*I761/1000000*($C$36+A761)/1000*IF(ABS(A761)&lt;$C$31/2-FlexTests!$C$18,0,1),0)</f>
        <v>0</v>
      </c>
      <c r="G761" s="349">
        <f>SUM(F$52:$F760)</f>
        <v>0</v>
      </c>
      <c r="H761" s="348">
        <f>CHOOSE(FlexTests!$C$15,E761,G761)</f>
        <v>82</v>
      </c>
      <c r="I761" s="347">
        <f>IF(ISNA(OutlineParameters!T824*2),OutlineParameters!S824*2,OutlineParameters!T824*2)</f>
        <v>387.7711310055663</v>
      </c>
      <c r="J761" s="347">
        <f>IF(ISNA(RockerConcaveParameters!O820),RockerConcaveParameters!N820,RockerConcaveParameters!O820)</f>
        <v>5.113151297364082</v>
      </c>
      <c r="K761" s="347">
        <f t="shared" si="226"/>
        <v>24.020668847078838</v>
      </c>
      <c r="L761" s="347">
        <f t="shared" si="227"/>
        <v>93.025677287423136</v>
      </c>
      <c r="M761" s="347">
        <f t="shared" si="228"/>
        <v>0</v>
      </c>
      <c r="N761" s="347">
        <f t="shared" si="229"/>
        <v>3.8333333333333335</v>
      </c>
      <c r="O761" s="347">
        <f t="shared" si="230"/>
        <v>102.16114570229657</v>
      </c>
      <c r="P761" s="350">
        <f t="shared" si="231"/>
        <v>223.04082517013188</v>
      </c>
      <c r="Q761" s="347">
        <f>MIN(IF(H761&gt;0,P761/H761,NA()),FlexTests!$C$20)</f>
        <v>2.7200100630503887</v>
      </c>
      <c r="R761" s="347">
        <f t="shared" si="232"/>
        <v>3.6764569866279742E-4</v>
      </c>
      <c r="S761" s="347">
        <f>SUM(R761:$R$952)</f>
        <v>7.8048733851991292E-2</v>
      </c>
      <c r="T761" s="347">
        <f t="shared" si="233"/>
        <v>7.8048733851991296E-5</v>
      </c>
      <c r="U761" s="350">
        <f>SUM(T761:$T$952)*1000</f>
        <v>7.7554468845567808</v>
      </c>
      <c r="V761" s="347">
        <f>R761*IF(ABS(A761)&lt;FlexTests!$C$19,0,1)</f>
        <v>0</v>
      </c>
      <c r="W761" s="347">
        <f>SUM(V761:$V$951)</f>
        <v>0</v>
      </c>
      <c r="X761" s="347">
        <f t="shared" si="243"/>
        <v>0</v>
      </c>
      <c r="Y761" s="350">
        <f>SUM($X761:X$951)</f>
        <v>0</v>
      </c>
      <c r="Z761" s="347"/>
      <c r="AA761" s="347">
        <f t="shared" si="234"/>
        <v>4.7043837657880267</v>
      </c>
      <c r="AB761" s="347">
        <f t="shared" si="235"/>
        <v>1.2956162342119728</v>
      </c>
      <c r="AC761" s="347">
        <f t="shared" si="236"/>
        <v>14.726928323966591</v>
      </c>
      <c r="AD761" s="347">
        <f t="shared" si="237"/>
        <v>26.194156738498791</v>
      </c>
      <c r="AE761" s="347">
        <f t="shared" si="238"/>
        <v>7.2140319330872282</v>
      </c>
      <c r="AF761" s="347">
        <f>AD761/'Laminate Schedule'!$E$86/10</f>
        <v>0.17295464563510612</v>
      </c>
      <c r="AG761" s="347">
        <f>AE761/'Laminate Schedule'!$E$90/10</f>
        <v>3.8907958603091257E-2</v>
      </c>
      <c r="AH761" s="347">
        <f t="shared" si="239"/>
        <v>2326.6267860333978</v>
      </c>
      <c r="AI761" s="244"/>
      <c r="AJ761" s="244"/>
      <c r="AK761" s="567">
        <f t="shared" si="240"/>
        <v>1</v>
      </c>
      <c r="AL761" s="567">
        <f t="shared" si="241"/>
        <v>1</v>
      </c>
      <c r="AM761" s="567">
        <f t="shared" si="242"/>
        <v>1</v>
      </c>
      <c r="AN761" s="347">
        <f>IF(SUM(AK761:AM761)=0,0,(AK761*'Laminate Schedule'!$D$83*'Laminate Schedule'!$C$83+AL761*'Laminate Schedule'!$D$84*'Laminate Schedule'!$C$84+AM761*'Laminate Schedule'!$D$85*'Laminate Schedule'!$C$85)/(AK761*'Laminate Schedule'!$D$83+AL761*'Laminate Schedule'!$D$84+AM761*'Laminate Schedule'!$D$85))</f>
        <v>15.145101562499997</v>
      </c>
      <c r="AO761" s="347">
        <f>AK761*'Laminate Schedule'!$L$12+AL761*'Laminate Schedule'!$L$13+AM761*'Laminate Schedule'!$L$14</f>
        <v>0.88</v>
      </c>
    </row>
    <row r="762" spans="1:41">
      <c r="A762" s="567">
        <v>-189</v>
      </c>
      <c r="B762" s="347">
        <f>IF(ABS(A762)&lt;$C$17,$C$15,$C$16)*IF(ABS(A762)&lt;OutlineParameters!$C$46/2,1,0)</f>
        <v>6</v>
      </c>
      <c r="C762" s="347">
        <f t="shared" si="224"/>
        <v>6</v>
      </c>
      <c r="D762" s="348">
        <f t="shared" si="225"/>
        <v>6</v>
      </c>
      <c r="E762" s="349">
        <f>FlexTests!$C$16*($C$36-ABS(A762))*IF(ABS(A762)&lt;$C$36,1,0)/1000</f>
        <v>82.2</v>
      </c>
      <c r="F762" s="349">
        <f>IF(NOT(ISNA(I762)),FlexTests!$C$17*(A763-A762)*I762/1000000*($C$36+A762)/1000*IF(ABS(A762)&lt;$C$31/2-FlexTests!$C$18,0,1),0)</f>
        <v>0</v>
      </c>
      <c r="G762" s="349">
        <f>SUM(F$52:$F761)</f>
        <v>0</v>
      </c>
      <c r="H762" s="348">
        <f>CHOOSE(FlexTests!$C$15,E762,G762)</f>
        <v>82.2</v>
      </c>
      <c r="I762" s="347">
        <f>IF(ISNA(OutlineParameters!T825*2),OutlineParameters!S825*2,OutlineParameters!T825*2)</f>
        <v>387.90644599112574</v>
      </c>
      <c r="J762" s="347">
        <f>IF(ISNA(RockerConcaveParameters!O821),RockerConcaveParameters!N821,RockerConcaveParameters!O821)</f>
        <v>5.1222668236220725</v>
      </c>
      <c r="K762" s="347">
        <f t="shared" si="226"/>
        <v>24.114803474451517</v>
      </c>
      <c r="L762" s="347">
        <f t="shared" si="227"/>
        <v>93.058139137138866</v>
      </c>
      <c r="M762" s="347">
        <f t="shared" si="228"/>
        <v>0</v>
      </c>
      <c r="N762" s="347">
        <f t="shared" si="229"/>
        <v>3.8333333333333335</v>
      </c>
      <c r="O762" s="347">
        <f t="shared" si="230"/>
        <v>102.35492216686931</v>
      </c>
      <c r="P762" s="350">
        <f t="shared" si="231"/>
        <v>223.36119811179304</v>
      </c>
      <c r="Q762" s="347">
        <f>MIN(IF(H762&gt;0,P762/H762,NA()),FlexTests!$C$20)</f>
        <v>2.7172895147420077</v>
      </c>
      <c r="R762" s="347">
        <f t="shared" si="232"/>
        <v>3.6801378527195498E-4</v>
      </c>
      <c r="S762" s="347">
        <f>SUM(R762:$R$952)</f>
        <v>7.7681088153328512E-2</v>
      </c>
      <c r="T762" s="347">
        <f t="shared" si="233"/>
        <v>7.7681088153328513E-5</v>
      </c>
      <c r="U762" s="350">
        <f>SUM(T762:$T$952)*1000</f>
        <v>7.6773981507047893</v>
      </c>
      <c r="V762" s="347">
        <f>R762*IF(ABS(A762)&lt;FlexTests!$C$19,0,1)</f>
        <v>0</v>
      </c>
      <c r="W762" s="347">
        <f>SUM(V762:$V$951)</f>
        <v>0</v>
      </c>
      <c r="X762" s="347">
        <f t="shared" si="243"/>
        <v>0</v>
      </c>
      <c r="Y762" s="350">
        <f>SUM($X762:X$951)</f>
        <v>0</v>
      </c>
      <c r="Z762" s="347"/>
      <c r="AA762" s="347">
        <f t="shared" si="234"/>
        <v>4.7074222745406908</v>
      </c>
      <c r="AB762" s="347">
        <f t="shared" si="235"/>
        <v>1.2925777254593092</v>
      </c>
      <c r="AC762" s="347">
        <f t="shared" si="236"/>
        <v>14.748081892355621</v>
      </c>
      <c r="AD762" s="347">
        <f t="shared" si="237"/>
        <v>26.237317760475197</v>
      </c>
      <c r="AE762" s="347">
        <f t="shared" si="238"/>
        <v>7.204319165587747</v>
      </c>
      <c r="AF762" s="347">
        <f>AD762/'Laminate Schedule'!$E$86/10</f>
        <v>0.17323962901272358</v>
      </c>
      <c r="AG762" s="347">
        <f>AE762/'Laminate Schedule'!$E$90/10</f>
        <v>3.8855574033782939E-2</v>
      </c>
      <c r="AH762" s="347">
        <f t="shared" si="239"/>
        <v>2327.4386759467543</v>
      </c>
      <c r="AI762" s="244"/>
      <c r="AJ762" s="244"/>
      <c r="AK762" s="567">
        <f t="shared" si="240"/>
        <v>1</v>
      </c>
      <c r="AL762" s="567">
        <f t="shared" si="241"/>
        <v>1</v>
      </c>
      <c r="AM762" s="567">
        <f t="shared" si="242"/>
        <v>1</v>
      </c>
      <c r="AN762" s="347">
        <f>IF(SUM(AK762:AM762)=0,0,(AK762*'Laminate Schedule'!$D$83*'Laminate Schedule'!$C$83+AL762*'Laminate Schedule'!$D$84*'Laminate Schedule'!$C$84+AM762*'Laminate Schedule'!$D$85*'Laminate Schedule'!$C$85)/(AK762*'Laminate Schedule'!$D$83+AL762*'Laminate Schedule'!$D$84+AM762*'Laminate Schedule'!$D$85))</f>
        <v>15.145101562499997</v>
      </c>
      <c r="AO762" s="347">
        <f>AK762*'Laminate Schedule'!$L$12+AL762*'Laminate Schedule'!$L$13+AM762*'Laminate Schedule'!$L$14</f>
        <v>0.88</v>
      </c>
    </row>
    <row r="763" spans="1:41">
      <c r="A763" s="567">
        <v>-188</v>
      </c>
      <c r="B763" s="347">
        <f>IF(ABS(A763)&lt;$C$17,$C$15,$C$16)*IF(ABS(A763)&lt;OutlineParameters!$C$46/2,1,0)</f>
        <v>6</v>
      </c>
      <c r="C763" s="347">
        <f t="shared" si="224"/>
        <v>6</v>
      </c>
      <c r="D763" s="348">
        <f t="shared" si="225"/>
        <v>6</v>
      </c>
      <c r="E763" s="349">
        <f>FlexTests!$C$16*($C$36-ABS(A763))*IF(ABS(A763)&lt;$C$36,1,0)/1000</f>
        <v>82.4</v>
      </c>
      <c r="F763" s="349">
        <f>IF(NOT(ISNA(I763)),FlexTests!$C$17*(A764-A763)*I763/1000000*($C$36+A763)/1000*IF(ABS(A763)&lt;$C$31/2-FlexTests!$C$18,0,1),0)</f>
        <v>0</v>
      </c>
      <c r="G763" s="349">
        <f>SUM(F$52:$F762)</f>
        <v>0</v>
      </c>
      <c r="H763" s="348">
        <f>CHOOSE(FlexTests!$C$15,E763,G763)</f>
        <v>82.4</v>
      </c>
      <c r="I763" s="347">
        <f>IF(ISNA(OutlineParameters!T826*2),OutlineParameters!S826*2,OutlineParameters!T826*2)</f>
        <v>388.04135545485894</v>
      </c>
      <c r="J763" s="347">
        <f>IF(ISNA(RockerConcaveParameters!O822),RockerConcaveParameters!N822,RockerConcaveParameters!O822)</f>
        <v>5.1313497178129861</v>
      </c>
      <c r="K763" s="347">
        <f t="shared" si="226"/>
        <v>24.208817516352166</v>
      </c>
      <c r="L763" s="347">
        <f t="shared" si="227"/>
        <v>93.090503702813777</v>
      </c>
      <c r="M763" s="347">
        <f t="shared" si="228"/>
        <v>0</v>
      </c>
      <c r="N763" s="347">
        <f t="shared" si="229"/>
        <v>3.8333333333333335</v>
      </c>
      <c r="O763" s="347">
        <f t="shared" si="230"/>
        <v>102.54841445265598</v>
      </c>
      <c r="P763" s="350">
        <f t="shared" si="231"/>
        <v>223.68106900515525</v>
      </c>
      <c r="Q763" s="347">
        <f>MIN(IF(H763&gt;0,P763/H763,NA()),FlexTests!$C$20)</f>
        <v>2.714576080159651</v>
      </c>
      <c r="R763" s="347">
        <f t="shared" si="232"/>
        <v>3.6838164430491393E-4</v>
      </c>
      <c r="S763" s="347">
        <f>SUM(R763:$R$952)</f>
        <v>7.7313074368056553E-2</v>
      </c>
      <c r="T763" s="347">
        <f t="shared" si="233"/>
        <v>7.731307436805655E-5</v>
      </c>
      <c r="U763" s="350">
        <f>SUM(T763:$T$952)*1000</f>
        <v>7.599717062551461</v>
      </c>
      <c r="V763" s="347">
        <f>R763*IF(ABS(A763)&lt;FlexTests!$C$19,0,1)</f>
        <v>0</v>
      </c>
      <c r="W763" s="347">
        <f>SUM(V763:$V$951)</f>
        <v>0</v>
      </c>
      <c r="X763" s="347">
        <f t="shared" si="243"/>
        <v>0</v>
      </c>
      <c r="Y763" s="350">
        <f>SUM($X763:X$951)</f>
        <v>0</v>
      </c>
      <c r="Z763" s="347"/>
      <c r="AA763" s="347">
        <f t="shared" si="234"/>
        <v>4.7104499059376614</v>
      </c>
      <c r="AB763" s="347">
        <f t="shared" si="235"/>
        <v>1.2895500940623381</v>
      </c>
      <c r="AC763" s="347">
        <f t="shared" si="236"/>
        <v>14.76920231152496</v>
      </c>
      <c r="AD763" s="347">
        <f t="shared" si="237"/>
        <v>26.280435737980401</v>
      </c>
      <c r="AE763" s="347">
        <f t="shared" si="238"/>
        <v>7.1946287625716154</v>
      </c>
      <c r="AF763" s="347">
        <f>AD763/'Laminate Schedule'!$E$86/10</f>
        <v>0.17352432817652427</v>
      </c>
      <c r="AG763" s="347">
        <f>AE763/'Laminate Schedule'!$E$90/10</f>
        <v>3.8803310084455284E-2</v>
      </c>
      <c r="AH763" s="347">
        <f t="shared" si="239"/>
        <v>2328.2481327291534</v>
      </c>
      <c r="AI763" s="244"/>
      <c r="AJ763" s="244"/>
      <c r="AK763" s="567">
        <f t="shared" si="240"/>
        <v>1</v>
      </c>
      <c r="AL763" s="567">
        <f t="shared" si="241"/>
        <v>1</v>
      </c>
      <c r="AM763" s="567">
        <f t="shared" si="242"/>
        <v>1</v>
      </c>
      <c r="AN763" s="347">
        <f>IF(SUM(AK763:AM763)=0,0,(AK763*'Laminate Schedule'!$D$83*'Laminate Schedule'!$C$83+AL763*'Laminate Schedule'!$D$84*'Laminate Schedule'!$C$84+AM763*'Laminate Schedule'!$D$85*'Laminate Schedule'!$C$85)/(AK763*'Laminate Schedule'!$D$83+AL763*'Laminate Schedule'!$D$84+AM763*'Laminate Schedule'!$D$85))</f>
        <v>15.145101562499997</v>
      </c>
      <c r="AO763" s="347">
        <f>AK763*'Laminate Schedule'!$L$12+AL763*'Laminate Schedule'!$L$13+AM763*'Laminate Schedule'!$L$14</f>
        <v>0.88</v>
      </c>
    </row>
    <row r="764" spans="1:41">
      <c r="A764" s="567">
        <v>-187</v>
      </c>
      <c r="B764" s="347">
        <f>IF(ABS(A764)&lt;$C$17,$C$15,$C$16)*IF(ABS(A764)&lt;OutlineParameters!$C$46/2,1,0)</f>
        <v>6</v>
      </c>
      <c r="C764" s="347">
        <f t="shared" si="224"/>
        <v>6</v>
      </c>
      <c r="D764" s="348">
        <f t="shared" si="225"/>
        <v>6</v>
      </c>
      <c r="E764" s="349">
        <f>FlexTests!$C$16*($C$36-ABS(A764))*IF(ABS(A764)&lt;$C$36,1,0)/1000</f>
        <v>82.6</v>
      </c>
      <c r="F764" s="349">
        <f>IF(NOT(ISNA(I764)),FlexTests!$C$17*(A765-A764)*I764/1000000*($C$36+A764)/1000*IF(ABS(A764)&lt;$C$31/2-FlexTests!$C$18,0,1),0)</f>
        <v>0</v>
      </c>
      <c r="G764" s="349">
        <f>SUM(F$52:$F763)</f>
        <v>0</v>
      </c>
      <c r="H764" s="348">
        <f>CHOOSE(FlexTests!$C$15,E764,G764)</f>
        <v>82.6</v>
      </c>
      <c r="I764" s="347">
        <f>IF(ISNA(OutlineParameters!T827*2),OutlineParameters!S827*2,OutlineParameters!T827*2)</f>
        <v>388.17586573304993</v>
      </c>
      <c r="J764" s="347">
        <f>IF(ISNA(RockerConcaveParameters!O823),RockerConcaveParameters!N823,RockerConcaveParameters!O823)</f>
        <v>5.140400038665172</v>
      </c>
      <c r="K764" s="347">
        <f t="shared" si="226"/>
        <v>24.302709858938538</v>
      </c>
      <c r="L764" s="347">
        <f t="shared" si="227"/>
        <v>93.122772504512312</v>
      </c>
      <c r="M764" s="347">
        <f t="shared" si="228"/>
        <v>0</v>
      </c>
      <c r="N764" s="347">
        <f t="shared" si="229"/>
        <v>3.8333333333333335</v>
      </c>
      <c r="O764" s="347">
        <f t="shared" si="230"/>
        <v>102.74162140617736</v>
      </c>
      <c r="P764" s="350">
        <f t="shared" si="231"/>
        <v>224.00043710296154</v>
      </c>
      <c r="Q764" s="347">
        <f>MIN(IF(H764&gt;0,P764/H764,NA()),FlexTests!$C$20)</f>
        <v>2.7118696985830697</v>
      </c>
      <c r="R764" s="347">
        <f t="shared" si="232"/>
        <v>3.6874928044016721E-4</v>
      </c>
      <c r="S764" s="347">
        <f>SUM(R764:$R$952)</f>
        <v>7.6944692723751637E-2</v>
      </c>
      <c r="T764" s="347">
        <f t="shared" si="233"/>
        <v>7.6944692723751639E-5</v>
      </c>
      <c r="U764" s="350">
        <f>SUM(T764:$T$952)*1000</f>
        <v>7.5224039881834033</v>
      </c>
      <c r="V764" s="347">
        <f>R764*IF(ABS(A764)&lt;FlexTests!$C$19,0,1)</f>
        <v>0</v>
      </c>
      <c r="W764" s="347">
        <f>SUM(V764:$V$951)</f>
        <v>0</v>
      </c>
      <c r="X764" s="347">
        <f t="shared" si="243"/>
        <v>0</v>
      </c>
      <c r="Y764" s="350">
        <f>SUM($X764:X$951)</f>
        <v>0</v>
      </c>
      <c r="Z764" s="347"/>
      <c r="AA764" s="347">
        <f t="shared" si="234"/>
        <v>4.713466679555057</v>
      </c>
      <c r="AB764" s="347">
        <f t="shared" si="235"/>
        <v>1.2865333204449427</v>
      </c>
      <c r="AC764" s="347">
        <f t="shared" si="236"/>
        <v>14.790289532134762</v>
      </c>
      <c r="AD764" s="347">
        <f t="shared" si="237"/>
        <v>26.323510901213119</v>
      </c>
      <c r="AE764" s="347">
        <f t="shared" si="238"/>
        <v>7.1849609189776347</v>
      </c>
      <c r="AF764" s="347">
        <f>AD764/'Laminate Schedule'!$E$86/10</f>
        <v>0.17380874464646315</v>
      </c>
      <c r="AG764" s="347">
        <f>AE764/'Laminate Schedule'!$E$90/10</f>
        <v>3.8751167806485805E-2</v>
      </c>
      <c r="AH764" s="347">
        <f t="shared" si="239"/>
        <v>2329.0551943982996</v>
      </c>
      <c r="AI764" s="244"/>
      <c r="AJ764" s="244"/>
      <c r="AK764" s="567">
        <f t="shared" si="240"/>
        <v>1</v>
      </c>
      <c r="AL764" s="567">
        <f t="shared" si="241"/>
        <v>1</v>
      </c>
      <c r="AM764" s="567">
        <f t="shared" si="242"/>
        <v>1</v>
      </c>
      <c r="AN764" s="347">
        <f>IF(SUM(AK764:AM764)=0,0,(AK764*'Laminate Schedule'!$D$83*'Laminate Schedule'!$C$83+AL764*'Laminate Schedule'!$D$84*'Laminate Schedule'!$C$84+AM764*'Laminate Schedule'!$D$85*'Laminate Schedule'!$C$85)/(AK764*'Laminate Schedule'!$D$83+AL764*'Laminate Schedule'!$D$84+AM764*'Laminate Schedule'!$D$85))</f>
        <v>15.145101562499997</v>
      </c>
      <c r="AO764" s="347">
        <f>AK764*'Laminate Schedule'!$L$12+AL764*'Laminate Schedule'!$L$13+AM764*'Laminate Schedule'!$L$14</f>
        <v>0.88</v>
      </c>
    </row>
    <row r="765" spans="1:41">
      <c r="A765" s="567">
        <v>-186</v>
      </c>
      <c r="B765" s="347">
        <f>IF(ABS(A765)&lt;$C$17,$C$15,$C$16)*IF(ABS(A765)&lt;OutlineParameters!$C$46/2,1,0)</f>
        <v>6</v>
      </c>
      <c r="C765" s="347">
        <f t="shared" si="224"/>
        <v>6</v>
      </c>
      <c r="D765" s="348">
        <f t="shared" si="225"/>
        <v>6</v>
      </c>
      <c r="E765" s="349">
        <f>FlexTests!$C$16*($C$36-ABS(A765))*IF(ABS(A765)&lt;$C$36,1,0)/1000</f>
        <v>82.8</v>
      </c>
      <c r="F765" s="349">
        <f>IF(NOT(ISNA(I765)),FlexTests!$C$17*(A766-A765)*I765/1000000*($C$36+A765)/1000*IF(ABS(A765)&lt;$C$31/2-FlexTests!$C$18,0,1),0)</f>
        <v>0</v>
      </c>
      <c r="G765" s="349">
        <f>SUM(F$52:$F764)</f>
        <v>0</v>
      </c>
      <c r="H765" s="348">
        <f>CHOOSE(FlexTests!$C$15,E765,G765)</f>
        <v>82.8</v>
      </c>
      <c r="I765" s="347">
        <f>IF(ISNA(OutlineParameters!T828*2),OutlineParameters!S828*2,OutlineParameters!T828*2)</f>
        <v>388.30998316198247</v>
      </c>
      <c r="J765" s="347">
        <f>IF(ISNA(RockerConcaveParameters!O824),RockerConcaveParameters!N824,RockerConcaveParameters!O824)</f>
        <v>5.1494178460572737</v>
      </c>
      <c r="K765" s="347">
        <f t="shared" si="226"/>
        <v>24.396479414096298</v>
      </c>
      <c r="L765" s="347">
        <f t="shared" si="227"/>
        <v>93.154947062298874</v>
      </c>
      <c r="M765" s="347">
        <f t="shared" si="228"/>
        <v>0</v>
      </c>
      <c r="N765" s="347">
        <f t="shared" si="229"/>
        <v>3.8333333333333335</v>
      </c>
      <c r="O765" s="347">
        <f t="shared" si="230"/>
        <v>102.93454192143497</v>
      </c>
      <c r="P765" s="350">
        <f t="shared" si="231"/>
        <v>224.31930173116348</v>
      </c>
      <c r="Q765" s="347">
        <f>MIN(IF(H765&gt;0,P765/H765,NA()),FlexTests!$C$20)</f>
        <v>2.7091703107628442</v>
      </c>
      <c r="R765" s="347">
        <f t="shared" si="232"/>
        <v>3.6911669821098166E-4</v>
      </c>
      <c r="S765" s="347">
        <f>SUM(R765:$R$952)</f>
        <v>7.6575943443311478E-2</v>
      </c>
      <c r="T765" s="347">
        <f t="shared" si="233"/>
        <v>7.6575943443311475E-5</v>
      </c>
      <c r="U765" s="350">
        <f>SUM(T765:$T$952)*1000</f>
        <v>7.445459295459651</v>
      </c>
      <c r="V765" s="347">
        <f>R765*IF(ABS(A765)&lt;FlexTests!$C$19,0,1)</f>
        <v>0</v>
      </c>
      <c r="W765" s="347">
        <f>SUM(V765:$V$951)</f>
        <v>0</v>
      </c>
      <c r="X765" s="347">
        <f t="shared" si="243"/>
        <v>0</v>
      </c>
      <c r="Y765" s="350">
        <f>SUM($X765:X$951)</f>
        <v>0</v>
      </c>
      <c r="Z765" s="347"/>
      <c r="AA765" s="347">
        <f t="shared" si="234"/>
        <v>4.7164726153524246</v>
      </c>
      <c r="AB765" s="347">
        <f t="shared" si="235"/>
        <v>1.2835273846475754</v>
      </c>
      <c r="AC765" s="347">
        <f t="shared" si="236"/>
        <v>14.811343509678991</v>
      </c>
      <c r="AD765" s="347">
        <f t="shared" si="237"/>
        <v>26.366543473654446</v>
      </c>
      <c r="AE765" s="347">
        <f t="shared" si="238"/>
        <v>7.1753158232654197</v>
      </c>
      <c r="AF765" s="347">
        <f>AD765/'Laminate Schedule'!$E$86/10</f>
        <v>0.17409287989813998</v>
      </c>
      <c r="AG765" s="347">
        <f>AE765/'Laminate Schedule'!$E$90/10</f>
        <v>3.8699148216307315E-2</v>
      </c>
      <c r="AH765" s="347">
        <f t="shared" si="239"/>
        <v>2329.8598989718948</v>
      </c>
      <c r="AI765" s="244"/>
      <c r="AJ765" s="244"/>
      <c r="AK765" s="567">
        <f t="shared" si="240"/>
        <v>1</v>
      </c>
      <c r="AL765" s="567">
        <f t="shared" si="241"/>
        <v>1</v>
      </c>
      <c r="AM765" s="567">
        <f t="shared" si="242"/>
        <v>1</v>
      </c>
      <c r="AN765" s="347">
        <f>IF(SUM(AK765:AM765)=0,0,(AK765*'Laminate Schedule'!$D$83*'Laminate Schedule'!$C$83+AL765*'Laminate Schedule'!$D$84*'Laminate Schedule'!$C$84+AM765*'Laminate Schedule'!$D$85*'Laminate Schedule'!$C$85)/(AK765*'Laminate Schedule'!$D$83+AL765*'Laminate Schedule'!$D$84+AM765*'Laminate Schedule'!$D$85))</f>
        <v>15.145101562499997</v>
      </c>
      <c r="AO765" s="347">
        <f>AK765*'Laminate Schedule'!$L$12+AL765*'Laminate Schedule'!$L$13+AM765*'Laminate Schedule'!$L$14</f>
        <v>0.88</v>
      </c>
    </row>
    <row r="766" spans="1:41">
      <c r="A766" s="567">
        <v>-185</v>
      </c>
      <c r="B766" s="347">
        <f>IF(ABS(A766)&lt;$C$17,$C$15,$C$16)*IF(ABS(A766)&lt;OutlineParameters!$C$46/2,1,0)</f>
        <v>6</v>
      </c>
      <c r="C766" s="347">
        <f t="shared" si="224"/>
        <v>6</v>
      </c>
      <c r="D766" s="348">
        <f t="shared" si="225"/>
        <v>6</v>
      </c>
      <c r="E766" s="349">
        <f>FlexTests!$C$16*($C$36-ABS(A766))*IF(ABS(A766)&lt;$C$36,1,0)/1000</f>
        <v>83</v>
      </c>
      <c r="F766" s="349">
        <f>IF(NOT(ISNA(I766)),FlexTests!$C$17*(A767-A766)*I766/1000000*($C$36+A766)/1000*IF(ABS(A766)&lt;$C$31/2-FlexTests!$C$18,0,1),0)</f>
        <v>0</v>
      </c>
      <c r="G766" s="349">
        <f>SUM(F$52:$F765)</f>
        <v>0</v>
      </c>
      <c r="H766" s="348">
        <f>CHOOSE(FlexTests!$C$15,E766,G766)</f>
        <v>83</v>
      </c>
      <c r="I766" s="347">
        <f>IF(ISNA(OutlineParameters!T829*2),OutlineParameters!S829*2,OutlineParameters!T829*2)</f>
        <v>388.44372201590488</v>
      </c>
      <c r="J766" s="347">
        <f>IF(ISNA(RockerConcaveParameters!O825),RockerConcaveParameters!N825,RockerConcaveParameters!O825)</f>
        <v>5.1584033934023577</v>
      </c>
      <c r="K766" s="347">
        <f t="shared" si="226"/>
        <v>24.49012744671575</v>
      </c>
      <c r="L766" s="347">
        <f t="shared" si="227"/>
        <v>93.187030800542914</v>
      </c>
      <c r="M766" s="347">
        <f t="shared" si="228"/>
        <v>0</v>
      </c>
      <c r="N766" s="347">
        <f t="shared" si="229"/>
        <v>3.8333333333333335</v>
      </c>
      <c r="O766" s="347">
        <f t="shared" si="230"/>
        <v>103.1271803754741</v>
      </c>
      <c r="P766" s="350">
        <f t="shared" si="231"/>
        <v>224.63767195606607</v>
      </c>
      <c r="Q766" s="347">
        <f>MIN(IF(H766&gt;0,P766/H766,NA()),FlexTests!$C$20)</f>
        <v>2.7064779753742898</v>
      </c>
      <c r="R766" s="347">
        <f t="shared" si="232"/>
        <v>3.694838861054119E-4</v>
      </c>
      <c r="S766" s="347">
        <f>SUM(R766:$R$952)</f>
        <v>7.6206826745100487E-2</v>
      </c>
      <c r="T766" s="347">
        <f t="shared" si="233"/>
        <v>7.6206826745100489E-5</v>
      </c>
      <c r="U766" s="350">
        <f>SUM(T766:$T$952)*1000</f>
        <v>7.3688833520163408</v>
      </c>
      <c r="V766" s="347">
        <f>R766*IF(ABS(A766)&lt;FlexTests!$C$19,0,1)</f>
        <v>0</v>
      </c>
      <c r="W766" s="347">
        <f>SUM(V766:$V$951)</f>
        <v>0</v>
      </c>
      <c r="X766" s="347">
        <f t="shared" si="243"/>
        <v>0</v>
      </c>
      <c r="Y766" s="350">
        <f>SUM($X766:X$951)</f>
        <v>0</v>
      </c>
      <c r="Z766" s="347"/>
      <c r="AA766" s="347">
        <f t="shared" si="234"/>
        <v>4.7194677978007853</v>
      </c>
      <c r="AB766" s="347">
        <f t="shared" si="235"/>
        <v>1.2805322021992143</v>
      </c>
      <c r="AC766" s="347">
        <f t="shared" si="236"/>
        <v>14.832364842787175</v>
      </c>
      <c r="AD766" s="347">
        <f t="shared" si="237"/>
        <v>26.409532894409114</v>
      </c>
      <c r="AE766" s="347">
        <f t="shared" si="238"/>
        <v>7.1656929902327526</v>
      </c>
      <c r="AF766" s="347">
        <f>AD766/'Laminate Schedule'!$E$86/10</f>
        <v>0.17437673022807845</v>
      </c>
      <c r="AG766" s="347">
        <f>AE766/'Laminate Schedule'!$E$90/10</f>
        <v>3.8647248697043717E-2</v>
      </c>
      <c r="AH766" s="347">
        <f t="shared" si="239"/>
        <v>2330.6623320954295</v>
      </c>
      <c r="AI766" s="244"/>
      <c r="AJ766" s="244"/>
      <c r="AK766" s="567">
        <f t="shared" si="240"/>
        <v>1</v>
      </c>
      <c r="AL766" s="567">
        <f t="shared" si="241"/>
        <v>1</v>
      </c>
      <c r="AM766" s="567">
        <f t="shared" si="242"/>
        <v>1</v>
      </c>
      <c r="AN766" s="347">
        <f>IF(SUM(AK766:AM766)=0,0,(AK766*'Laminate Schedule'!$D$83*'Laminate Schedule'!$C$83+AL766*'Laminate Schedule'!$D$84*'Laminate Schedule'!$C$84+AM766*'Laminate Schedule'!$D$85*'Laminate Schedule'!$C$85)/(AK766*'Laminate Schedule'!$D$83+AL766*'Laminate Schedule'!$D$84+AM766*'Laminate Schedule'!$D$85))</f>
        <v>15.145101562499997</v>
      </c>
      <c r="AO766" s="347">
        <f>AK766*'Laminate Schedule'!$L$12+AL766*'Laminate Schedule'!$L$13+AM766*'Laminate Schedule'!$L$14</f>
        <v>0.88</v>
      </c>
    </row>
    <row r="767" spans="1:41">
      <c r="A767" s="567">
        <v>-184</v>
      </c>
      <c r="B767" s="347">
        <f>IF(ABS(A767)&lt;$C$17,$C$15,$C$16)*IF(ABS(A767)&lt;OutlineParameters!$C$46/2,1,0)</f>
        <v>6</v>
      </c>
      <c r="C767" s="347">
        <f t="shared" si="224"/>
        <v>6</v>
      </c>
      <c r="D767" s="348">
        <f t="shared" si="225"/>
        <v>6</v>
      </c>
      <c r="E767" s="349">
        <f>FlexTests!$C$16*($C$36-ABS(A767))*IF(ABS(A767)&lt;$C$36,1,0)/1000</f>
        <v>83.2</v>
      </c>
      <c r="F767" s="349">
        <f>IF(NOT(ISNA(I767)),FlexTests!$C$17*(A768-A767)*I767/1000000*($C$36+A767)/1000*IF(ABS(A767)&lt;$C$31/2-FlexTests!$C$18,0,1),0)</f>
        <v>0</v>
      </c>
      <c r="G767" s="349">
        <f>SUM(F$52:$F766)</f>
        <v>0</v>
      </c>
      <c r="H767" s="348">
        <f>CHOOSE(FlexTests!$C$15,E767,G767)</f>
        <v>83.2</v>
      </c>
      <c r="I767" s="347">
        <f>IF(ISNA(OutlineParameters!T830*2),OutlineParameters!S830*2,OutlineParameters!T830*2)</f>
        <v>388.5770727567625</v>
      </c>
      <c r="J767" s="347">
        <f>IF(ISNA(RockerConcaveParameters!O826),RockerConcaveParameters!N826,RockerConcaveParameters!O826)</f>
        <v>5.1673563583582922</v>
      </c>
      <c r="K767" s="347">
        <f t="shared" si="226"/>
        <v>24.583648273975882</v>
      </c>
      <c r="L767" s="347">
        <f t="shared" si="227"/>
        <v>93.219021431080279</v>
      </c>
      <c r="M767" s="347">
        <f t="shared" si="228"/>
        <v>0</v>
      </c>
      <c r="N767" s="347">
        <f t="shared" si="229"/>
        <v>3.8333333333333335</v>
      </c>
      <c r="O767" s="347">
        <f t="shared" si="230"/>
        <v>103.31952490179272</v>
      </c>
      <c r="P767" s="350">
        <f t="shared" si="231"/>
        <v>224.95552794018221</v>
      </c>
      <c r="Q767" s="347">
        <f>MIN(IF(H767&gt;0,P767/H767,NA()),FlexTests!$C$20)</f>
        <v>2.7037924031271898</v>
      </c>
      <c r="R767" s="347">
        <f t="shared" si="232"/>
        <v>3.6985088013540018E-4</v>
      </c>
      <c r="S767" s="347">
        <f>SUM(R767:$R$952)</f>
        <v>7.5837342858995085E-2</v>
      </c>
      <c r="T767" s="347">
        <f t="shared" si="233"/>
        <v>7.5837342858995087E-5</v>
      </c>
      <c r="U767" s="350">
        <f>SUM(T767:$T$952)*1000</f>
        <v>7.2926765252712391</v>
      </c>
      <c r="V767" s="347">
        <f>R767*IF(ABS(A767)&lt;FlexTests!$C$19,0,1)</f>
        <v>0</v>
      </c>
      <c r="W767" s="347">
        <f>SUM(V767:$V$951)</f>
        <v>0</v>
      </c>
      <c r="X767" s="347">
        <f t="shared" si="243"/>
        <v>0</v>
      </c>
      <c r="Y767" s="350">
        <f>SUM($X767:X$951)</f>
        <v>0</v>
      </c>
      <c r="Z767" s="347"/>
      <c r="AA767" s="347">
        <f t="shared" si="234"/>
        <v>4.7224521194527638</v>
      </c>
      <c r="AB767" s="347">
        <f t="shared" si="235"/>
        <v>1.277547880547236</v>
      </c>
      <c r="AC767" s="347">
        <f t="shared" si="236"/>
        <v>14.853352221630718</v>
      </c>
      <c r="AD767" s="347">
        <f t="shared" si="237"/>
        <v>26.452480926580588</v>
      </c>
      <c r="AE767" s="347">
        <f t="shared" si="238"/>
        <v>7.1560939292033074</v>
      </c>
      <c r="AF767" s="347">
        <f>AD767/'Laminate Schedule'!$E$86/10</f>
        <v>0.17466030727768911</v>
      </c>
      <c r="AG767" s="347">
        <f>AE767/'Laminate Schedule'!$E$90/10</f>
        <v>3.8595477389039214E-2</v>
      </c>
      <c r="AH767" s="347">
        <f t="shared" si="239"/>
        <v>2331.4624365405753</v>
      </c>
      <c r="AI767" s="244"/>
      <c r="AJ767" s="244"/>
      <c r="AK767" s="567">
        <f t="shared" si="240"/>
        <v>1</v>
      </c>
      <c r="AL767" s="567">
        <f t="shared" si="241"/>
        <v>1</v>
      </c>
      <c r="AM767" s="567">
        <f t="shared" si="242"/>
        <v>1</v>
      </c>
      <c r="AN767" s="347">
        <f>IF(SUM(AK767:AM767)=0,0,(AK767*'Laminate Schedule'!$D$83*'Laminate Schedule'!$C$83+AL767*'Laminate Schedule'!$D$84*'Laminate Schedule'!$C$84+AM767*'Laminate Schedule'!$D$85*'Laminate Schedule'!$C$85)/(AK767*'Laminate Schedule'!$D$83+AL767*'Laminate Schedule'!$D$84+AM767*'Laminate Schedule'!$D$85))</f>
        <v>15.145101562499997</v>
      </c>
      <c r="AO767" s="347">
        <f>AK767*'Laminate Schedule'!$L$12+AL767*'Laminate Schedule'!$L$13+AM767*'Laminate Schedule'!$L$14</f>
        <v>0.88</v>
      </c>
    </row>
    <row r="768" spans="1:41">
      <c r="A768" s="567">
        <v>-183</v>
      </c>
      <c r="B768" s="347">
        <f>IF(ABS(A768)&lt;$C$17,$C$15,$C$16)*IF(ABS(A768)&lt;OutlineParameters!$C$46/2,1,0)</f>
        <v>6</v>
      </c>
      <c r="C768" s="347">
        <f t="shared" si="224"/>
        <v>6</v>
      </c>
      <c r="D768" s="348">
        <f t="shared" si="225"/>
        <v>6</v>
      </c>
      <c r="E768" s="349">
        <f>FlexTests!$C$16*($C$36-ABS(A768))*IF(ABS(A768)&lt;$C$36,1,0)/1000</f>
        <v>83.4</v>
      </c>
      <c r="F768" s="349">
        <f>IF(NOT(ISNA(I768)),FlexTests!$C$17*(A769-A768)*I768/1000000*($C$36+A768)/1000*IF(ABS(A768)&lt;$C$31/2-FlexTests!$C$18,0,1),0)</f>
        <v>0</v>
      </c>
      <c r="G768" s="349">
        <f>SUM(F$52:$F767)</f>
        <v>0</v>
      </c>
      <c r="H768" s="348">
        <f>CHOOSE(FlexTests!$C$15,E768,G768)</f>
        <v>83.4</v>
      </c>
      <c r="I768" s="347">
        <f>IF(ISNA(OutlineParameters!T831*2),OutlineParameters!S831*2,OutlineParameters!T831*2)</f>
        <v>388.71004965718703</v>
      </c>
      <c r="J768" s="347">
        <f>IF(ISNA(RockerConcaveParameters!O827),RockerConcaveParameters!N827,RockerConcaveParameters!O827)</f>
        <v>5.1762769962901736</v>
      </c>
      <c r="K768" s="347">
        <f t="shared" si="226"/>
        <v>24.677043203659711</v>
      </c>
      <c r="L768" s="347">
        <f t="shared" si="227"/>
        <v>93.250922377892635</v>
      </c>
      <c r="M768" s="347">
        <f t="shared" si="228"/>
        <v>0</v>
      </c>
      <c r="N768" s="347">
        <f t="shared" si="229"/>
        <v>3.8333333333333335</v>
      </c>
      <c r="O768" s="347">
        <f t="shared" si="230"/>
        <v>103.51157995639954</v>
      </c>
      <c r="P768" s="350">
        <f t="shared" si="231"/>
        <v>225.27287887128523</v>
      </c>
      <c r="Q768" s="347">
        <f>MIN(IF(H768&gt;0,P768/H768,NA()),FlexTests!$C$20)</f>
        <v>2.7011136555309978</v>
      </c>
      <c r="R768" s="347">
        <f t="shared" si="232"/>
        <v>3.7021766853546754E-4</v>
      </c>
      <c r="S768" s="347">
        <f>SUM(R768:$R$952)</f>
        <v>7.5467491978859685E-2</v>
      </c>
      <c r="T768" s="347">
        <f t="shared" si="233"/>
        <v>7.5467491978859684E-5</v>
      </c>
      <c r="U768" s="350">
        <f>SUM(T768:$T$952)*1000</f>
        <v>7.2168391824122446</v>
      </c>
      <c r="V768" s="347">
        <f>R768*IF(ABS(A768)&lt;FlexTests!$C$19,0,1)</f>
        <v>0</v>
      </c>
      <c r="W768" s="347">
        <f>SUM(V768:$V$951)</f>
        <v>0</v>
      </c>
      <c r="X768" s="347">
        <f t="shared" si="243"/>
        <v>0</v>
      </c>
      <c r="Y768" s="350">
        <f>SUM($X768:X$951)</f>
        <v>0</v>
      </c>
      <c r="Z768" s="347"/>
      <c r="AA768" s="347">
        <f t="shared" si="234"/>
        <v>4.7254256654300573</v>
      </c>
      <c r="AB768" s="347">
        <f t="shared" si="235"/>
        <v>1.2745743345699423</v>
      </c>
      <c r="AC768" s="347">
        <f t="shared" si="236"/>
        <v>14.874306252859457</v>
      </c>
      <c r="AD768" s="347">
        <f t="shared" si="237"/>
        <v>26.495386998039276</v>
      </c>
      <c r="AE768" s="347">
        <f t="shared" si="238"/>
        <v>7.1465181431704101</v>
      </c>
      <c r="AF768" s="347">
        <f>AD768/'Laminate Schedule'!$E$86/10</f>
        <v>0.1749436072693176</v>
      </c>
      <c r="AG768" s="347">
        <f>AE768/'Laminate Schedule'!$E$90/10</f>
        <v>3.8543831611751865E-2</v>
      </c>
      <c r="AH768" s="347">
        <f t="shared" si="239"/>
        <v>2332.2602979431222</v>
      </c>
      <c r="AI768" s="244"/>
      <c r="AJ768" s="244"/>
      <c r="AK768" s="567">
        <f t="shared" si="240"/>
        <v>1</v>
      </c>
      <c r="AL768" s="567">
        <f t="shared" si="241"/>
        <v>1</v>
      </c>
      <c r="AM768" s="567">
        <f t="shared" si="242"/>
        <v>1</v>
      </c>
      <c r="AN768" s="347">
        <f>IF(SUM(AK768:AM768)=0,0,(AK768*'Laminate Schedule'!$D$83*'Laminate Schedule'!$C$83+AL768*'Laminate Schedule'!$D$84*'Laminate Schedule'!$C$84+AM768*'Laminate Schedule'!$D$85*'Laminate Schedule'!$C$85)/(AK768*'Laminate Schedule'!$D$83+AL768*'Laminate Schedule'!$D$84+AM768*'Laminate Schedule'!$D$85))</f>
        <v>15.145101562499997</v>
      </c>
      <c r="AO768" s="347">
        <f>AK768*'Laminate Schedule'!$L$12+AL768*'Laminate Schedule'!$L$13+AM768*'Laminate Schedule'!$L$14</f>
        <v>0.88</v>
      </c>
    </row>
    <row r="769" spans="1:41">
      <c r="A769" s="567">
        <v>-182</v>
      </c>
      <c r="B769" s="347">
        <f>IF(ABS(A769)&lt;$C$17,$C$15,$C$16)*IF(ABS(A769)&lt;OutlineParameters!$C$46/2,1,0)</f>
        <v>6</v>
      </c>
      <c r="C769" s="347">
        <f t="shared" si="224"/>
        <v>6</v>
      </c>
      <c r="D769" s="348">
        <f t="shared" si="225"/>
        <v>6</v>
      </c>
      <c r="E769" s="349">
        <f>FlexTests!$C$16*($C$36-ABS(A769))*IF(ABS(A769)&lt;$C$36,1,0)/1000</f>
        <v>83.6</v>
      </c>
      <c r="F769" s="349">
        <f>IF(NOT(ISNA(I769)),FlexTests!$C$17*(A770-A769)*I769/1000000*($C$36+A769)/1000*IF(ABS(A769)&lt;$C$31/2-FlexTests!$C$18,0,1),0)</f>
        <v>0</v>
      </c>
      <c r="G769" s="349">
        <f>SUM(F$52:$F768)</f>
        <v>0</v>
      </c>
      <c r="H769" s="348">
        <f>CHOOSE(FlexTests!$C$15,E769,G769)</f>
        <v>83.6</v>
      </c>
      <c r="I769" s="347">
        <f>IF(ISNA(OutlineParameters!T832*2),OutlineParameters!S832*2,OutlineParameters!T832*2)</f>
        <v>388.8426590534624</v>
      </c>
      <c r="J769" s="347">
        <f>IF(ISNA(RockerConcaveParameters!O828),RockerConcaveParameters!N828,RockerConcaveParameters!O828)</f>
        <v>5.1851653715822774</v>
      </c>
      <c r="K769" s="347">
        <f t="shared" si="226"/>
        <v>24.770311250440784</v>
      </c>
      <c r="L769" s="347">
        <f t="shared" si="227"/>
        <v>93.282735161044386</v>
      </c>
      <c r="M769" s="347">
        <f t="shared" si="228"/>
        <v>0</v>
      </c>
      <c r="N769" s="347">
        <f t="shared" si="229"/>
        <v>3.8333333333333335</v>
      </c>
      <c r="O769" s="347">
        <f t="shared" si="230"/>
        <v>103.70334462297669</v>
      </c>
      <c r="P769" s="350">
        <f t="shared" si="231"/>
        <v>225.58972436779518</v>
      </c>
      <c r="Q769" s="347">
        <f>MIN(IF(H769&gt;0,P769/H769,NA()),FlexTests!$C$20)</f>
        <v>2.6984416790406125</v>
      </c>
      <c r="R769" s="347">
        <f t="shared" si="232"/>
        <v>3.7058425526377651E-4</v>
      </c>
      <c r="S769" s="347">
        <f>SUM(R769:$R$952)</f>
        <v>7.5097274310324216E-2</v>
      </c>
      <c r="T769" s="347">
        <f t="shared" si="233"/>
        <v>7.5097274310324214E-5</v>
      </c>
      <c r="U769" s="350">
        <f>SUM(T769:$T$952)*1000</f>
        <v>7.1413716904333846</v>
      </c>
      <c r="V769" s="347">
        <f>R769*IF(ABS(A769)&lt;FlexTests!$C$19,0,1)</f>
        <v>0</v>
      </c>
      <c r="W769" s="347">
        <f>SUM(V769:$V$951)</f>
        <v>0</v>
      </c>
      <c r="X769" s="347">
        <f t="shared" si="243"/>
        <v>0</v>
      </c>
      <c r="Y769" s="350">
        <f>SUM($X769:X$951)</f>
        <v>0</v>
      </c>
      <c r="Z769" s="347"/>
      <c r="AA769" s="347">
        <f t="shared" si="234"/>
        <v>4.7283884571940922</v>
      </c>
      <c r="AB769" s="347">
        <f t="shared" si="235"/>
        <v>1.2716115428059076</v>
      </c>
      <c r="AC769" s="347">
        <f t="shared" si="236"/>
        <v>14.895226911278446</v>
      </c>
      <c r="AD769" s="347">
        <f t="shared" si="237"/>
        <v>26.538251305330288</v>
      </c>
      <c r="AE769" s="347">
        <f t="shared" si="238"/>
        <v>7.1369657952696226</v>
      </c>
      <c r="AF769" s="347">
        <f>AD769/'Laminate Schedule'!$E$86/10</f>
        <v>0.17522663150071097</v>
      </c>
      <c r="AG769" s="347">
        <f>AE769/'Laminate Schedule'!$E$90/10</f>
        <v>3.8492312245032467E-2</v>
      </c>
      <c r="AH769" s="347">
        <f t="shared" si="239"/>
        <v>2333.0559543207746</v>
      </c>
      <c r="AI769" s="244"/>
      <c r="AJ769" s="244"/>
      <c r="AK769" s="567">
        <f t="shared" si="240"/>
        <v>1</v>
      </c>
      <c r="AL769" s="567">
        <f t="shared" si="241"/>
        <v>1</v>
      </c>
      <c r="AM769" s="567">
        <f t="shared" si="242"/>
        <v>1</v>
      </c>
      <c r="AN769" s="347">
        <f>IF(SUM(AK769:AM769)=0,0,(AK769*'Laminate Schedule'!$D$83*'Laminate Schedule'!$C$83+AL769*'Laminate Schedule'!$D$84*'Laminate Schedule'!$C$84+AM769*'Laminate Schedule'!$D$85*'Laminate Schedule'!$C$85)/(AK769*'Laminate Schedule'!$D$83+AL769*'Laminate Schedule'!$D$84+AM769*'Laminate Schedule'!$D$85))</f>
        <v>15.145101562499997</v>
      </c>
      <c r="AO769" s="347">
        <f>AK769*'Laminate Schedule'!$L$12+AL769*'Laminate Schedule'!$L$13+AM769*'Laminate Schedule'!$L$14</f>
        <v>0.88</v>
      </c>
    </row>
    <row r="770" spans="1:41">
      <c r="A770" s="567">
        <v>-181</v>
      </c>
      <c r="B770" s="347">
        <f>IF(ABS(A770)&lt;$C$17,$C$15,$C$16)*IF(ABS(A770)&lt;OutlineParameters!$C$46/2,1,0)</f>
        <v>6</v>
      </c>
      <c r="C770" s="347">
        <f t="shared" si="224"/>
        <v>6</v>
      </c>
      <c r="D770" s="348">
        <f t="shared" si="225"/>
        <v>6</v>
      </c>
      <c r="E770" s="349">
        <f>FlexTests!$C$16*($C$36-ABS(A770))*IF(ABS(A770)&lt;$C$36,1,0)/1000</f>
        <v>83.8</v>
      </c>
      <c r="F770" s="349">
        <f>IF(NOT(ISNA(I770)),FlexTests!$C$17*(A771-A770)*I770/1000000*($C$36+A770)/1000*IF(ABS(A770)&lt;$C$31/2-FlexTests!$C$18,0,1),0)</f>
        <v>0</v>
      </c>
      <c r="G770" s="349">
        <f>SUM(F$52:$F769)</f>
        <v>0</v>
      </c>
      <c r="H770" s="348">
        <f>CHOOSE(FlexTests!$C$15,E770,G770)</f>
        <v>83.8</v>
      </c>
      <c r="I770" s="347">
        <f>IF(ISNA(OutlineParameters!T833*2),OutlineParameters!S833*2,OutlineParameters!T833*2)</f>
        <v>388.97491522603565</v>
      </c>
      <c r="J770" s="347">
        <f>IF(ISNA(RockerConcaveParameters!O829),RockerConcaveParameters!N829,RockerConcaveParameters!O829)</f>
        <v>5.1940217433014952</v>
      </c>
      <c r="K770" s="347">
        <f t="shared" si="226"/>
        <v>24.863453815751679</v>
      </c>
      <c r="L770" s="347">
        <f t="shared" si="227"/>
        <v>93.314463206392091</v>
      </c>
      <c r="M770" s="347">
        <f t="shared" si="228"/>
        <v>0</v>
      </c>
      <c r="N770" s="347">
        <f t="shared" si="229"/>
        <v>3.8333333333333335</v>
      </c>
      <c r="O770" s="347">
        <f t="shared" si="230"/>
        <v>103.89482353125133</v>
      </c>
      <c r="P770" s="350">
        <f t="shared" si="231"/>
        <v>225.90607388672845</v>
      </c>
      <c r="Q770" s="347">
        <f>MIN(IF(H770&gt;0,P770/H770,NA()),FlexTests!$C$20)</f>
        <v>2.6957765380277858</v>
      </c>
      <c r="R770" s="347">
        <f t="shared" si="232"/>
        <v>3.7095062810050047E-4</v>
      </c>
      <c r="S770" s="347">
        <f>SUM(R770:$R$952)</f>
        <v>7.4726690055060441E-2</v>
      </c>
      <c r="T770" s="347">
        <f t="shared" si="233"/>
        <v>7.4726690055060445E-5</v>
      </c>
      <c r="U770" s="350">
        <f>SUM(T770:$T$952)*1000</f>
        <v>7.0662744161230604</v>
      </c>
      <c r="V770" s="347">
        <f>R770*IF(ABS(A770)&lt;FlexTests!$C$19,0,1)</f>
        <v>0</v>
      </c>
      <c r="W770" s="347">
        <f>SUM(V770:$V$951)</f>
        <v>0</v>
      </c>
      <c r="X770" s="347">
        <f t="shared" si="243"/>
        <v>0</v>
      </c>
      <c r="Y770" s="350">
        <f>SUM($X770:X$951)</f>
        <v>0</v>
      </c>
      <c r="Z770" s="347"/>
      <c r="AA770" s="347">
        <f t="shared" si="234"/>
        <v>4.7313405811004987</v>
      </c>
      <c r="AB770" s="347">
        <f t="shared" si="235"/>
        <v>1.2686594188995017</v>
      </c>
      <c r="AC770" s="347">
        <f t="shared" si="236"/>
        <v>14.916114821315084</v>
      </c>
      <c r="AD770" s="347">
        <f t="shared" si="237"/>
        <v>26.581073251705195</v>
      </c>
      <c r="AE770" s="347">
        <f t="shared" si="238"/>
        <v>7.1274363718262848</v>
      </c>
      <c r="AF770" s="347">
        <f>AD770/'Laminate Schedule'!$E$86/10</f>
        <v>0.17550937603166172</v>
      </c>
      <c r="AG770" s="347">
        <f>AE770/'Laminate Schedule'!$E$90/10</f>
        <v>3.8440916518442433E-2</v>
      </c>
      <c r="AH770" s="347">
        <f t="shared" si="239"/>
        <v>2333.849491356214</v>
      </c>
      <c r="AI770" s="244"/>
      <c r="AJ770" s="244"/>
      <c r="AK770" s="567">
        <f t="shared" si="240"/>
        <v>1</v>
      </c>
      <c r="AL770" s="567">
        <f t="shared" si="241"/>
        <v>1</v>
      </c>
      <c r="AM770" s="567">
        <f t="shared" si="242"/>
        <v>1</v>
      </c>
      <c r="AN770" s="347">
        <f>IF(SUM(AK770:AM770)=0,0,(AK770*'Laminate Schedule'!$D$83*'Laminate Schedule'!$C$83+AL770*'Laminate Schedule'!$D$84*'Laminate Schedule'!$C$84+AM770*'Laminate Schedule'!$D$85*'Laminate Schedule'!$C$85)/(AK770*'Laminate Schedule'!$D$83+AL770*'Laminate Schedule'!$D$84+AM770*'Laminate Schedule'!$D$85))</f>
        <v>15.145101562499997</v>
      </c>
      <c r="AO770" s="347">
        <f>AK770*'Laminate Schedule'!$L$12+AL770*'Laminate Schedule'!$L$13+AM770*'Laminate Schedule'!$L$14</f>
        <v>0.88</v>
      </c>
    </row>
    <row r="771" spans="1:41">
      <c r="A771" s="567">
        <v>-180</v>
      </c>
      <c r="B771" s="347">
        <f>IF(ABS(A771)&lt;$C$17,$C$15,$C$16)*IF(ABS(A771)&lt;OutlineParameters!$C$46/2,1,0)</f>
        <v>6</v>
      </c>
      <c r="C771" s="347">
        <f t="shared" si="224"/>
        <v>6</v>
      </c>
      <c r="D771" s="348">
        <f t="shared" si="225"/>
        <v>6</v>
      </c>
      <c r="E771" s="349">
        <f>FlexTests!$C$16*($C$36-ABS(A771))*IF(ABS(A771)&lt;$C$36,1,0)/1000</f>
        <v>84</v>
      </c>
      <c r="F771" s="349">
        <f>IF(NOT(ISNA(I771)),FlexTests!$C$17*(A772-A771)*I771/1000000*($C$36+A771)/1000*IF(ABS(A771)&lt;$C$31/2-FlexTests!$C$18,0,1),0)</f>
        <v>0</v>
      </c>
      <c r="G771" s="349">
        <f>SUM(F$52:$F770)</f>
        <v>0</v>
      </c>
      <c r="H771" s="348">
        <f>CHOOSE(FlexTests!$C$15,E771,G771)</f>
        <v>84</v>
      </c>
      <c r="I771" s="347">
        <f>IF(ISNA(OutlineParameters!T834*2),OutlineParameters!S834*2,OutlineParameters!T834*2)</f>
        <v>389.10680862434742</v>
      </c>
      <c r="J771" s="347">
        <f>IF(ISNA(RockerConcaveParameters!O830),RockerConcaveParameters!N830,RockerConcaveParameters!O830)</f>
        <v>5.202845791160648</v>
      </c>
      <c r="K771" s="347">
        <f t="shared" si="226"/>
        <v>24.956465251751265</v>
      </c>
      <c r="L771" s="347">
        <f t="shared" si="227"/>
        <v>93.346104222771714</v>
      </c>
      <c r="M771" s="347">
        <f t="shared" si="228"/>
        <v>0</v>
      </c>
      <c r="N771" s="347">
        <f t="shared" si="229"/>
        <v>3.8333333333333335</v>
      </c>
      <c r="O771" s="347">
        <f t="shared" si="230"/>
        <v>104.08600487781248</v>
      </c>
      <c r="P771" s="350">
        <f t="shared" si="231"/>
        <v>226.22190768566878</v>
      </c>
      <c r="Q771" s="347">
        <f>MIN(IF(H771&gt;0,P771/H771,NA()),FlexTests!$C$20)</f>
        <v>2.6931179486389141</v>
      </c>
      <c r="R771" s="347">
        <f t="shared" si="232"/>
        <v>3.7131682275757518E-4</v>
      </c>
      <c r="S771" s="347">
        <f>SUM(R771:$R$952)</f>
        <v>7.4355739426959944E-2</v>
      </c>
      <c r="T771" s="347">
        <f t="shared" si="233"/>
        <v>7.4355739426959944E-5</v>
      </c>
      <c r="U771" s="350">
        <f>SUM(T771:$T$952)*1000</f>
        <v>6.9915477260680001</v>
      </c>
      <c r="V771" s="347">
        <f>R771*IF(ABS(A771)&lt;FlexTests!$C$19,0,1)</f>
        <v>0</v>
      </c>
      <c r="W771" s="347">
        <f>SUM(V771:$V$951)</f>
        <v>0</v>
      </c>
      <c r="X771" s="347">
        <f t="shared" si="243"/>
        <v>0</v>
      </c>
      <c r="Y771" s="350">
        <f>SUM($X771:X$951)</f>
        <v>0</v>
      </c>
      <c r="Z771" s="347"/>
      <c r="AA771" s="347">
        <f t="shared" si="234"/>
        <v>4.7342819303868824</v>
      </c>
      <c r="AB771" s="347">
        <f t="shared" si="235"/>
        <v>1.2657180696131174</v>
      </c>
      <c r="AC771" s="347">
        <f t="shared" si="236"/>
        <v>14.936968679418113</v>
      </c>
      <c r="AD771" s="347">
        <f t="shared" si="237"/>
        <v>26.623854591090311</v>
      </c>
      <c r="AE771" s="347">
        <f t="shared" si="238"/>
        <v>7.1179313640794009</v>
      </c>
      <c r="AF771" s="347">
        <f>AD771/'Laminate Schedule'!$E$86/10</f>
        <v>0.17579185244298565</v>
      </c>
      <c r="AG771" s="347">
        <f>AE771/'Laminate Schedule'!$E$90/10</f>
        <v>3.8389652474788614E-2</v>
      </c>
      <c r="AH771" s="347">
        <f t="shared" si="239"/>
        <v>2334.6408517460845</v>
      </c>
      <c r="AI771" s="244"/>
      <c r="AJ771" s="244"/>
      <c r="AK771" s="567">
        <f t="shared" si="240"/>
        <v>1</v>
      </c>
      <c r="AL771" s="567">
        <f t="shared" si="241"/>
        <v>1</v>
      </c>
      <c r="AM771" s="567">
        <f t="shared" si="242"/>
        <v>1</v>
      </c>
      <c r="AN771" s="347">
        <f>IF(SUM(AK771:AM771)=0,0,(AK771*'Laminate Schedule'!$D$83*'Laminate Schedule'!$C$83+AL771*'Laminate Schedule'!$D$84*'Laminate Schedule'!$C$84+AM771*'Laminate Schedule'!$D$85*'Laminate Schedule'!$C$85)/(AK771*'Laminate Schedule'!$D$83+AL771*'Laminate Schedule'!$D$84+AM771*'Laminate Schedule'!$D$85))</f>
        <v>15.145101562499997</v>
      </c>
      <c r="AO771" s="347">
        <f>AK771*'Laminate Schedule'!$L$12+AL771*'Laminate Schedule'!$L$13+AM771*'Laminate Schedule'!$L$14</f>
        <v>0.88</v>
      </c>
    </row>
    <row r="772" spans="1:41">
      <c r="A772" s="567">
        <v>-179</v>
      </c>
      <c r="B772" s="347">
        <f>IF(ABS(A772)&lt;$C$17,$C$15,$C$16)*IF(ABS(A772)&lt;OutlineParameters!$C$46/2,1,0)</f>
        <v>6</v>
      </c>
      <c r="C772" s="347">
        <f t="shared" si="224"/>
        <v>6</v>
      </c>
      <c r="D772" s="348">
        <f t="shared" si="225"/>
        <v>6</v>
      </c>
      <c r="E772" s="349">
        <f>FlexTests!$C$16*($C$36-ABS(A772))*IF(ABS(A772)&lt;$C$36,1,0)/1000</f>
        <v>84.2</v>
      </c>
      <c r="F772" s="349">
        <f>IF(NOT(ISNA(I772)),FlexTests!$C$17*(A773-A772)*I772/1000000*($C$36+A772)/1000*IF(ABS(A772)&lt;$C$31/2-FlexTests!$C$18,0,1),0)</f>
        <v>0</v>
      </c>
      <c r="G772" s="349">
        <f>SUM(F$52:$F771)</f>
        <v>0</v>
      </c>
      <c r="H772" s="348">
        <f>CHOOSE(FlexTests!$C$15,E772,G772)</f>
        <v>84.2</v>
      </c>
      <c r="I772" s="347">
        <f>IF(ISNA(OutlineParameters!T835*2),OutlineParameters!S835*2,OutlineParameters!T835*2)</f>
        <v>389.23835352733522</v>
      </c>
      <c r="J772" s="347">
        <f>IF(ISNA(RockerConcaveParameters!O831),RockerConcaveParameters!N831,RockerConcaveParameters!O831)</f>
        <v>5.2116377761124753</v>
      </c>
      <c r="K772" s="347">
        <f t="shared" si="226"/>
        <v>25.049347002716896</v>
      </c>
      <c r="L772" s="347">
        <f t="shared" si="227"/>
        <v>93.377661635677654</v>
      </c>
      <c r="M772" s="347">
        <f t="shared" si="228"/>
        <v>0</v>
      </c>
      <c r="N772" s="347">
        <f t="shared" si="229"/>
        <v>3.8333333333333335</v>
      </c>
      <c r="O772" s="347">
        <f t="shared" si="230"/>
        <v>104.27689337126866</v>
      </c>
      <c r="P772" s="350">
        <f t="shared" si="231"/>
        <v>226.53723534299655</v>
      </c>
      <c r="Q772" s="347">
        <f>MIN(IF(H772&gt;0,P772/H772,NA()),FlexTests!$C$20)</f>
        <v>2.690465977945327</v>
      </c>
      <c r="R772" s="347">
        <f t="shared" si="232"/>
        <v>3.7168282676582537E-4</v>
      </c>
      <c r="S772" s="347">
        <f>SUM(R772:$R$952)</f>
        <v>7.3984422604202363E-2</v>
      </c>
      <c r="T772" s="347">
        <f t="shared" si="233"/>
        <v>7.3984422604202367E-5</v>
      </c>
      <c r="U772" s="350">
        <f>SUM(T772:$T$952)*1000</f>
        <v>6.917191986641039</v>
      </c>
      <c r="V772" s="347">
        <f>R772*IF(ABS(A772)&lt;FlexTests!$C$19,0,1)</f>
        <v>0</v>
      </c>
      <c r="W772" s="347">
        <f>SUM(V772:$V$951)</f>
        <v>0</v>
      </c>
      <c r="X772" s="347">
        <f t="shared" si="243"/>
        <v>0</v>
      </c>
      <c r="Y772" s="350">
        <f>SUM($X772:X$951)</f>
        <v>0</v>
      </c>
      <c r="Z772" s="347"/>
      <c r="AA772" s="347">
        <f t="shared" si="234"/>
        <v>4.7372125920374915</v>
      </c>
      <c r="AB772" s="347">
        <f t="shared" si="235"/>
        <v>1.2627874079625083</v>
      </c>
      <c r="AC772" s="347">
        <f t="shared" si="236"/>
        <v>14.957789118028346</v>
      </c>
      <c r="AD772" s="347">
        <f t="shared" si="237"/>
        <v>26.66659471544509</v>
      </c>
      <c r="AE772" s="347">
        <f t="shared" si="238"/>
        <v>7.1084502469880118</v>
      </c>
      <c r="AF772" s="347">
        <f>AD772/'Laminate Schedule'!$E$86/10</f>
        <v>0.17607405671991574</v>
      </c>
      <c r="AG772" s="347">
        <f>AE772/'Laminate Schedule'!$E$90/10</f>
        <v>3.8338517282329745E-2</v>
      </c>
      <c r="AH772" s="347">
        <f t="shared" si="239"/>
        <v>2335.4301211640113</v>
      </c>
      <c r="AI772" s="244"/>
      <c r="AJ772" s="244"/>
      <c r="AK772" s="567">
        <f t="shared" si="240"/>
        <v>1</v>
      </c>
      <c r="AL772" s="567">
        <f t="shared" si="241"/>
        <v>1</v>
      </c>
      <c r="AM772" s="567">
        <f t="shared" si="242"/>
        <v>1</v>
      </c>
      <c r="AN772" s="347">
        <f>IF(SUM(AK772:AM772)=0,0,(AK772*'Laminate Schedule'!$D$83*'Laminate Schedule'!$C$83+AL772*'Laminate Schedule'!$D$84*'Laminate Schedule'!$C$84+AM772*'Laminate Schedule'!$D$85*'Laminate Schedule'!$C$85)/(AK772*'Laminate Schedule'!$D$83+AL772*'Laminate Schedule'!$D$84+AM772*'Laminate Schedule'!$D$85))</f>
        <v>15.145101562499997</v>
      </c>
      <c r="AO772" s="347">
        <f>AK772*'Laminate Schedule'!$L$12+AL772*'Laminate Schedule'!$L$13+AM772*'Laminate Schedule'!$L$14</f>
        <v>0.88</v>
      </c>
    </row>
    <row r="773" spans="1:41">
      <c r="A773" s="567">
        <v>-178</v>
      </c>
      <c r="B773" s="347">
        <f>IF(ABS(A773)&lt;$C$17,$C$15,$C$16)*IF(ABS(A773)&lt;OutlineParameters!$C$46/2,1,0)</f>
        <v>6</v>
      </c>
      <c r="C773" s="347">
        <f t="shared" si="224"/>
        <v>6</v>
      </c>
      <c r="D773" s="348">
        <f t="shared" si="225"/>
        <v>6</v>
      </c>
      <c r="E773" s="349">
        <f>FlexTests!$C$16*($C$36-ABS(A773))*IF(ABS(A773)&lt;$C$36,1,0)/1000</f>
        <v>84.4</v>
      </c>
      <c r="F773" s="349">
        <f>IF(NOT(ISNA(I773)),FlexTests!$C$17*(A774-A773)*I773/1000000*($C$36+A773)/1000*IF(ABS(A773)&lt;$C$31/2-FlexTests!$C$18,0,1),0)</f>
        <v>0</v>
      </c>
      <c r="G773" s="349">
        <f>SUM(F$52:$F772)</f>
        <v>0</v>
      </c>
      <c r="H773" s="348">
        <f>CHOOSE(FlexTests!$C$15,E773,G773)</f>
        <v>84.4</v>
      </c>
      <c r="I773" s="347">
        <f>IF(ISNA(OutlineParameters!T836*2),OutlineParameters!S836*2,OutlineParameters!T836*2)</f>
        <v>389.3695600859802</v>
      </c>
      <c r="J773" s="347">
        <f>IF(ISNA(RockerConcaveParameters!O832),RockerConcaveParameters!N832,RockerConcaveParameters!O832)</f>
        <v>5.2203978602213921</v>
      </c>
      <c r="K773" s="347">
        <f t="shared" si="226"/>
        <v>25.14209933106207</v>
      </c>
      <c r="L773" s="347">
        <f t="shared" si="227"/>
        <v>93.409137880314162</v>
      </c>
      <c r="M773" s="347">
        <f t="shared" si="228"/>
        <v>0</v>
      </c>
      <c r="N773" s="347">
        <f t="shared" si="229"/>
        <v>3.8333333333333335</v>
      </c>
      <c r="O773" s="347">
        <f t="shared" si="230"/>
        <v>104.46749094594135</v>
      </c>
      <c r="P773" s="350">
        <f t="shared" si="231"/>
        <v>226.8520614906509</v>
      </c>
      <c r="Q773" s="347">
        <f>MIN(IF(H773&gt;0,P773/H773,NA()),FlexTests!$C$20)</f>
        <v>2.6878206337754844</v>
      </c>
      <c r="R773" s="347">
        <f t="shared" si="232"/>
        <v>3.7204863577348766E-4</v>
      </c>
      <c r="S773" s="347">
        <f>SUM(R773:$R$952)</f>
        <v>7.3612739777436542E-2</v>
      </c>
      <c r="T773" s="347">
        <f t="shared" si="233"/>
        <v>7.3612739777436547E-5</v>
      </c>
      <c r="U773" s="350">
        <f>SUM(T773:$T$952)*1000</f>
        <v>6.8432075640368364</v>
      </c>
      <c r="V773" s="347">
        <f>R773*IF(ABS(A773)&lt;FlexTests!$C$19,0,1)</f>
        <v>0</v>
      </c>
      <c r="W773" s="347">
        <f>SUM(V773:$V$951)</f>
        <v>0</v>
      </c>
      <c r="X773" s="347">
        <f t="shared" si="243"/>
        <v>0</v>
      </c>
      <c r="Y773" s="350">
        <f>SUM($X773:X$951)</f>
        <v>0</v>
      </c>
      <c r="Z773" s="347"/>
      <c r="AA773" s="347">
        <f t="shared" si="234"/>
        <v>4.7401326200737977</v>
      </c>
      <c r="AB773" s="347">
        <f t="shared" si="235"/>
        <v>1.2598673799262028</v>
      </c>
      <c r="AC773" s="347">
        <f t="shared" si="236"/>
        <v>14.978576442983226</v>
      </c>
      <c r="AD773" s="347">
        <f t="shared" si="237"/>
        <v>26.709293413636889</v>
      </c>
      <c r="AE773" s="347">
        <f t="shared" si="238"/>
        <v>7.0989928362373549</v>
      </c>
      <c r="AF773" s="347">
        <f>AD773/'Laminate Schedule'!$E$86/10</f>
        <v>0.1763559874683864</v>
      </c>
      <c r="AG773" s="347">
        <f>AE773/'Laminate Schedule'!$E$90/10</f>
        <v>3.8287509946987736E-2</v>
      </c>
      <c r="AH773" s="347">
        <f t="shared" si="239"/>
        <v>2336.2173605158814</v>
      </c>
      <c r="AI773" s="244"/>
      <c r="AJ773" s="244"/>
      <c r="AK773" s="567">
        <f t="shared" si="240"/>
        <v>1</v>
      </c>
      <c r="AL773" s="567">
        <f t="shared" si="241"/>
        <v>1</v>
      </c>
      <c r="AM773" s="567">
        <f t="shared" si="242"/>
        <v>1</v>
      </c>
      <c r="AN773" s="347">
        <f>IF(SUM(AK773:AM773)=0,0,(AK773*'Laminate Schedule'!$D$83*'Laminate Schedule'!$C$83+AL773*'Laminate Schedule'!$D$84*'Laminate Schedule'!$C$84+AM773*'Laminate Schedule'!$D$85*'Laminate Schedule'!$C$85)/(AK773*'Laminate Schedule'!$D$83+AL773*'Laminate Schedule'!$D$84+AM773*'Laminate Schedule'!$D$85))</f>
        <v>15.145101562499997</v>
      </c>
      <c r="AO773" s="347">
        <f>AK773*'Laminate Schedule'!$L$12+AL773*'Laminate Schedule'!$L$13+AM773*'Laminate Schedule'!$L$14</f>
        <v>0.88</v>
      </c>
    </row>
    <row r="774" spans="1:41">
      <c r="A774" s="567">
        <v>-177</v>
      </c>
      <c r="B774" s="347">
        <f>IF(ABS(A774)&lt;$C$17,$C$15,$C$16)*IF(ABS(A774)&lt;OutlineParameters!$C$46/2,1,0)</f>
        <v>6</v>
      </c>
      <c r="C774" s="347">
        <f t="shared" si="224"/>
        <v>6</v>
      </c>
      <c r="D774" s="348">
        <f t="shared" si="225"/>
        <v>6</v>
      </c>
      <c r="E774" s="349">
        <f>FlexTests!$C$16*($C$36-ABS(A774))*IF(ABS(A774)&lt;$C$36,1,0)/1000</f>
        <v>84.6</v>
      </c>
      <c r="F774" s="349">
        <f>IF(NOT(ISNA(I774)),FlexTests!$C$17*(A775-A774)*I774/1000000*($C$36+A774)/1000*IF(ABS(A774)&lt;$C$31/2-FlexTests!$C$18,0,1),0)</f>
        <v>0</v>
      </c>
      <c r="G774" s="349">
        <f>SUM(F$52:$F773)</f>
        <v>0</v>
      </c>
      <c r="H774" s="348">
        <f>CHOOSE(FlexTests!$C$15,E774,G774)</f>
        <v>84.6</v>
      </c>
      <c r="I774" s="347">
        <f>IF(ISNA(OutlineParameters!T837*2),OutlineParameters!S837*2,OutlineParameters!T837*2)</f>
        <v>389.50042700717177</v>
      </c>
      <c r="J774" s="347">
        <f>IF(ISNA(RockerConcaveParameters!O833),RockerConcaveParameters!N833,RockerConcaveParameters!O833)</f>
        <v>5.2291259267731665</v>
      </c>
      <c r="K774" s="347">
        <f t="shared" si="226"/>
        <v>25.234719092902324</v>
      </c>
      <c r="L774" s="347">
        <f t="shared" si="227"/>
        <v>93.440532646466011</v>
      </c>
      <c r="M774" s="347">
        <f t="shared" si="228"/>
        <v>0</v>
      </c>
      <c r="N774" s="347">
        <f t="shared" si="229"/>
        <v>3.8333333333333335</v>
      </c>
      <c r="O774" s="347">
        <f t="shared" si="230"/>
        <v>104.65779160588974</v>
      </c>
      <c r="P774" s="350">
        <f t="shared" si="231"/>
        <v>227.1663766785914</v>
      </c>
      <c r="Q774" s="347">
        <f>MIN(IF(H774&gt;0,P774/H774,NA()),FlexTests!$C$20)</f>
        <v>2.6851817574301586</v>
      </c>
      <c r="R774" s="347">
        <f t="shared" si="232"/>
        <v>3.7241426850636943E-4</v>
      </c>
      <c r="S774" s="347">
        <f>SUM(R774:$R$952)</f>
        <v>7.3240691141663039E-2</v>
      </c>
      <c r="T774" s="347">
        <f t="shared" si="233"/>
        <v>7.3240691141663035E-5</v>
      </c>
      <c r="U774" s="350">
        <f>SUM(T774:$T$952)*1000</f>
        <v>6.7695948242594008</v>
      </c>
      <c r="V774" s="347">
        <f>R774*IF(ABS(A774)&lt;FlexTests!$C$19,0,1)</f>
        <v>0</v>
      </c>
      <c r="W774" s="347">
        <f>SUM(V774:$V$951)</f>
        <v>0</v>
      </c>
      <c r="X774" s="347">
        <f t="shared" si="243"/>
        <v>0</v>
      </c>
      <c r="Y774" s="350">
        <f>SUM($X774:X$951)</f>
        <v>0</v>
      </c>
      <c r="Z774" s="347"/>
      <c r="AA774" s="347">
        <f t="shared" si="234"/>
        <v>4.7430419755910549</v>
      </c>
      <c r="AB774" s="347">
        <f t="shared" si="235"/>
        <v>1.2569580244089447</v>
      </c>
      <c r="AC774" s="347">
        <f t="shared" si="236"/>
        <v>14.999330030315962</v>
      </c>
      <c r="AD774" s="347">
        <f t="shared" si="237"/>
        <v>26.751951608771332</v>
      </c>
      <c r="AE774" s="347">
        <f t="shared" si="238"/>
        <v>7.0895599103473215</v>
      </c>
      <c r="AF774" s="347">
        <f>AD774/'Laminate Schedule'!$E$86/10</f>
        <v>0.17663765078347482</v>
      </c>
      <c r="AG774" s="347">
        <f>AE774/'Laminate Schedule'!$E$90/10</f>
        <v>3.8236634667610035E-2</v>
      </c>
      <c r="AH774" s="347">
        <f t="shared" si="239"/>
        <v>2337.0025620430306</v>
      </c>
      <c r="AI774" s="244"/>
      <c r="AJ774" s="244"/>
      <c r="AK774" s="567">
        <f t="shared" si="240"/>
        <v>1</v>
      </c>
      <c r="AL774" s="567">
        <f t="shared" si="241"/>
        <v>1</v>
      </c>
      <c r="AM774" s="567">
        <f t="shared" si="242"/>
        <v>1</v>
      </c>
      <c r="AN774" s="347">
        <f>IF(SUM(AK774:AM774)=0,0,(AK774*'Laminate Schedule'!$D$83*'Laminate Schedule'!$C$83+AL774*'Laminate Schedule'!$D$84*'Laminate Schedule'!$C$84+AM774*'Laminate Schedule'!$D$85*'Laminate Schedule'!$C$85)/(AK774*'Laminate Schedule'!$D$83+AL774*'Laminate Schedule'!$D$84+AM774*'Laminate Schedule'!$D$85))</f>
        <v>15.145101562499997</v>
      </c>
      <c r="AO774" s="347">
        <f>AK774*'Laminate Schedule'!$L$12+AL774*'Laminate Schedule'!$L$13+AM774*'Laminate Schedule'!$L$14</f>
        <v>0.88</v>
      </c>
    </row>
    <row r="775" spans="1:41">
      <c r="A775" s="567">
        <v>-176</v>
      </c>
      <c r="B775" s="347">
        <f>IF(ABS(A775)&lt;$C$17,$C$15,$C$16)*IF(ABS(A775)&lt;OutlineParameters!$C$46/2,1,0)</f>
        <v>6</v>
      </c>
      <c r="C775" s="347">
        <f t="shared" si="224"/>
        <v>6</v>
      </c>
      <c r="D775" s="348">
        <f t="shared" si="225"/>
        <v>6</v>
      </c>
      <c r="E775" s="349">
        <f>FlexTests!$C$16*($C$36-ABS(A775))*IF(ABS(A775)&lt;$C$36,1,0)/1000</f>
        <v>84.8</v>
      </c>
      <c r="F775" s="349">
        <f>IF(NOT(ISNA(I775)),FlexTests!$C$17*(A776-A775)*I775/1000000*($C$36+A775)/1000*IF(ABS(A775)&lt;$C$31/2-FlexTests!$C$18,0,1),0)</f>
        <v>0</v>
      </c>
      <c r="G775" s="349">
        <f>SUM(F$52:$F774)</f>
        <v>0</v>
      </c>
      <c r="H775" s="348">
        <f>CHOOSE(FlexTests!$C$15,E775,G775)</f>
        <v>84.8</v>
      </c>
      <c r="I775" s="347">
        <f>IF(ISNA(OutlineParameters!T838*2),OutlineParameters!S838*2,OutlineParameters!T838*2)</f>
        <v>389.63096857850485</v>
      </c>
      <c r="J775" s="347">
        <f>IF(ISNA(RockerConcaveParameters!O834),RockerConcaveParameters!N834,RockerConcaveParameters!O834)</f>
        <v>5.237822241293733</v>
      </c>
      <c r="K775" s="347">
        <f t="shared" si="226"/>
        <v>25.327207848049746</v>
      </c>
      <c r="L775" s="347">
        <f t="shared" si="227"/>
        <v>93.471849361704543</v>
      </c>
      <c r="M775" s="347">
        <f t="shared" si="228"/>
        <v>0</v>
      </c>
      <c r="N775" s="347">
        <f t="shared" si="229"/>
        <v>3.8333333333333335</v>
      </c>
      <c r="O775" s="347">
        <f t="shared" si="230"/>
        <v>104.84780027394643</v>
      </c>
      <c r="P775" s="350">
        <f t="shared" si="231"/>
        <v>227.48019081703404</v>
      </c>
      <c r="Q775" s="347">
        <f>MIN(IF(H775&gt;0,P775/H775,NA()),FlexTests!$C$20)</f>
        <v>2.6825494200121942</v>
      </c>
      <c r="R775" s="347">
        <f t="shared" si="232"/>
        <v>3.7277971191876656E-4</v>
      </c>
      <c r="S775" s="347">
        <f>SUM(R775:$R$952)</f>
        <v>7.2868276873156668E-2</v>
      </c>
      <c r="T775" s="347">
        <f t="shared" si="233"/>
        <v>7.2868276873156666E-5</v>
      </c>
      <c r="U775" s="350">
        <f>SUM(T775:$T$952)*1000</f>
        <v>6.6963541331177385</v>
      </c>
      <c r="V775" s="347">
        <f>R775*IF(ABS(A775)&lt;FlexTests!$C$19,0,1)</f>
        <v>0</v>
      </c>
      <c r="W775" s="347">
        <f>SUM(V775:$V$951)</f>
        <v>0</v>
      </c>
      <c r="X775" s="347">
        <f t="shared" si="243"/>
        <v>0</v>
      </c>
      <c r="Y775" s="350">
        <f>SUM($X775:X$951)</f>
        <v>0</v>
      </c>
      <c r="Z775" s="347"/>
      <c r="AA775" s="347">
        <f t="shared" si="234"/>
        <v>4.7459407470979107</v>
      </c>
      <c r="AB775" s="347">
        <f t="shared" si="235"/>
        <v>1.2540592529020891</v>
      </c>
      <c r="AC775" s="347">
        <f t="shared" si="236"/>
        <v>15.020050534377793</v>
      </c>
      <c r="AD775" s="347">
        <f t="shared" si="237"/>
        <v>26.794568662253475</v>
      </c>
      <c r="AE775" s="347">
        <f t="shared" si="238"/>
        <v>7.080150922441784</v>
      </c>
      <c r="AF775" s="347">
        <f>AD775/'Laminate Schedule'!$E$86/10</f>
        <v>0.17691904244866946</v>
      </c>
      <c r="AG775" s="347">
        <f>AE775/'Laminate Schedule'!$E$90/10</f>
        <v>3.8185888494690207E-2</v>
      </c>
      <c r="AH775" s="347">
        <f t="shared" si="239"/>
        <v>2337.7858114710289</v>
      </c>
      <c r="AI775" s="244"/>
      <c r="AJ775" s="244"/>
      <c r="AK775" s="567">
        <f t="shared" si="240"/>
        <v>1</v>
      </c>
      <c r="AL775" s="567">
        <f t="shared" si="241"/>
        <v>1</v>
      </c>
      <c r="AM775" s="567">
        <f t="shared" si="242"/>
        <v>1</v>
      </c>
      <c r="AN775" s="347">
        <f>IF(SUM(AK775:AM775)=0,0,(AK775*'Laminate Schedule'!$D$83*'Laminate Schedule'!$C$83+AL775*'Laminate Schedule'!$D$84*'Laminate Schedule'!$C$84+AM775*'Laminate Schedule'!$D$85*'Laminate Schedule'!$C$85)/(AK775*'Laminate Schedule'!$D$83+AL775*'Laminate Schedule'!$D$84+AM775*'Laminate Schedule'!$D$85))</f>
        <v>15.145101562499997</v>
      </c>
      <c r="AO775" s="347">
        <f>AK775*'Laminate Schedule'!$L$12+AL775*'Laminate Schedule'!$L$13+AM775*'Laminate Schedule'!$L$14</f>
        <v>0.88</v>
      </c>
    </row>
    <row r="776" spans="1:41">
      <c r="A776" s="567">
        <v>-175</v>
      </c>
      <c r="B776" s="347">
        <f>IF(ABS(A776)&lt;$C$17,$C$15,$C$16)*IF(ABS(A776)&lt;OutlineParameters!$C$46/2,1,0)</f>
        <v>6</v>
      </c>
      <c r="C776" s="347">
        <f t="shared" si="224"/>
        <v>6</v>
      </c>
      <c r="D776" s="348">
        <f t="shared" si="225"/>
        <v>6</v>
      </c>
      <c r="E776" s="349">
        <f>FlexTests!$C$16*($C$36-ABS(A776))*IF(ABS(A776)&lt;$C$36,1,0)/1000</f>
        <v>85</v>
      </c>
      <c r="F776" s="349">
        <f>IF(NOT(ISNA(I776)),FlexTests!$C$17*(A777-A776)*I776/1000000*($C$36+A776)/1000*IF(ABS(A776)&lt;$C$31/2-FlexTests!$C$18,0,1),0)</f>
        <v>0</v>
      </c>
      <c r="G776" s="349">
        <f>SUM(F$52:$F775)</f>
        <v>0</v>
      </c>
      <c r="H776" s="348">
        <f>CHOOSE(FlexTests!$C$15,E776,G776)</f>
        <v>85</v>
      </c>
      <c r="I776" s="347">
        <f>IF(ISNA(OutlineParameters!T839*2),OutlineParameters!S839*2,OutlineParameters!T839*2)</f>
        <v>389.76118286438549</v>
      </c>
      <c r="J776" s="347">
        <f>IF(ISNA(RockerConcaveParameters!O835),RockerConcaveParameters!N835,RockerConcaveParameters!O835)</f>
        <v>5.2464866729425506</v>
      </c>
      <c r="K776" s="347">
        <f t="shared" si="226"/>
        <v>25.419562294642859</v>
      </c>
      <c r="L776" s="347">
        <f t="shared" si="227"/>
        <v>93.503087561683827</v>
      </c>
      <c r="M776" s="347">
        <f t="shared" si="228"/>
        <v>0</v>
      </c>
      <c r="N776" s="347">
        <f t="shared" si="229"/>
        <v>3.8333333333333335</v>
      </c>
      <c r="O776" s="347">
        <f t="shared" si="230"/>
        <v>105.03751057039976</v>
      </c>
      <c r="P776" s="350">
        <f t="shared" si="231"/>
        <v>227.79349376005979</v>
      </c>
      <c r="Q776" s="347">
        <f>MIN(IF(H776&gt;0,P776/H776,NA()),FlexTests!$C$20)</f>
        <v>2.6799234560007035</v>
      </c>
      <c r="R776" s="347">
        <f t="shared" si="232"/>
        <v>3.7314498582445246E-4</v>
      </c>
      <c r="S776" s="347">
        <f>SUM(R776:$R$952)</f>
        <v>7.2495497161237904E-2</v>
      </c>
      <c r="T776" s="347">
        <f t="shared" si="233"/>
        <v>7.2495497161237908E-5</v>
      </c>
      <c r="U776" s="350">
        <f>SUM(T776:$T$952)*1000</f>
        <v>6.6234858562445806</v>
      </c>
      <c r="V776" s="347">
        <f>R776*IF(ABS(A776)&lt;FlexTests!$C$19,0,1)</f>
        <v>0</v>
      </c>
      <c r="W776" s="347">
        <f>SUM(V776:$V$951)</f>
        <v>0</v>
      </c>
      <c r="X776" s="347">
        <f t="shared" si="243"/>
        <v>0</v>
      </c>
      <c r="Y776" s="350">
        <f>SUM($X776:X$951)</f>
        <v>0</v>
      </c>
      <c r="Z776" s="347"/>
      <c r="AA776" s="347">
        <f t="shared" si="234"/>
        <v>4.7488288909808496</v>
      </c>
      <c r="AB776" s="347">
        <f t="shared" si="235"/>
        <v>1.25117110901915</v>
      </c>
      <c r="AC776" s="347">
        <f t="shared" si="236"/>
        <v>15.040737285254494</v>
      </c>
      <c r="AD776" s="347">
        <f t="shared" si="237"/>
        <v>26.837145551973673</v>
      </c>
      <c r="AE776" s="347">
        <f t="shared" si="238"/>
        <v>7.070766695120045</v>
      </c>
      <c r="AF776" s="347">
        <f>AD776/'Laminate Schedule'!$E$86/10</f>
        <v>0.17720016892077992</v>
      </c>
      <c r="AG776" s="347">
        <f>AE776/'Laminate Schedule'!$E$90/10</f>
        <v>3.8135275864812371E-2</v>
      </c>
      <c r="AH776" s="347">
        <f t="shared" si="239"/>
        <v>2338.5670971863128</v>
      </c>
      <c r="AI776" s="244"/>
      <c r="AJ776" s="244"/>
      <c r="AK776" s="567">
        <f t="shared" si="240"/>
        <v>1</v>
      </c>
      <c r="AL776" s="567">
        <f t="shared" si="241"/>
        <v>1</v>
      </c>
      <c r="AM776" s="567">
        <f t="shared" si="242"/>
        <v>1</v>
      </c>
      <c r="AN776" s="347">
        <f>IF(SUM(AK776:AM776)=0,0,(AK776*'Laminate Schedule'!$D$83*'Laminate Schedule'!$C$83+AL776*'Laminate Schedule'!$D$84*'Laminate Schedule'!$C$84+AM776*'Laminate Schedule'!$D$85*'Laminate Schedule'!$C$85)/(AK776*'Laminate Schedule'!$D$83+AL776*'Laminate Schedule'!$D$84+AM776*'Laminate Schedule'!$D$85))</f>
        <v>15.145101562499997</v>
      </c>
      <c r="AO776" s="347">
        <f>AK776*'Laminate Schedule'!$L$12+AL776*'Laminate Schedule'!$L$13+AM776*'Laminate Schedule'!$L$14</f>
        <v>0.88</v>
      </c>
    </row>
    <row r="777" spans="1:41">
      <c r="A777" s="567">
        <v>-174</v>
      </c>
      <c r="B777" s="347">
        <f>IF(ABS(A777)&lt;$C$17,$C$15,$C$16)*IF(ABS(A777)&lt;OutlineParameters!$C$46/2,1,0)</f>
        <v>6</v>
      </c>
      <c r="C777" s="347">
        <f t="shared" si="224"/>
        <v>6</v>
      </c>
      <c r="D777" s="348">
        <f t="shared" si="225"/>
        <v>6</v>
      </c>
      <c r="E777" s="349">
        <f>FlexTests!$C$16*($C$36-ABS(A777))*IF(ABS(A777)&lt;$C$36,1,0)/1000</f>
        <v>85.2</v>
      </c>
      <c r="F777" s="349">
        <f>IF(NOT(ISNA(I777)),FlexTests!$C$17*(A778-A777)*I777/1000000*($C$36+A777)/1000*IF(ABS(A777)&lt;$C$31/2-FlexTests!$C$18,0,1),0)</f>
        <v>0</v>
      </c>
      <c r="G777" s="349">
        <f>SUM(F$52:$F776)</f>
        <v>0</v>
      </c>
      <c r="H777" s="348">
        <f>CHOOSE(FlexTests!$C$15,E777,G777)</f>
        <v>85.2</v>
      </c>
      <c r="I777" s="347">
        <f>IF(ISNA(OutlineParameters!T840*2),OutlineParameters!S840*2,OutlineParameters!T840*2)</f>
        <v>389.89108415103249</v>
      </c>
      <c r="J777" s="347">
        <f>IF(ISNA(RockerConcaveParameters!O836),RockerConcaveParameters!N836,RockerConcaveParameters!O836)</f>
        <v>5.2551194897707498</v>
      </c>
      <c r="K777" s="347">
        <f t="shared" si="226"/>
        <v>25.51178405790704</v>
      </c>
      <c r="L777" s="347">
        <f t="shared" si="227"/>
        <v>93.534250673645033</v>
      </c>
      <c r="M777" s="347">
        <f t="shared" si="228"/>
        <v>0</v>
      </c>
      <c r="N777" s="347">
        <f t="shared" si="229"/>
        <v>3.8333333333333335</v>
      </c>
      <c r="O777" s="347">
        <f t="shared" si="230"/>
        <v>105.22692753849149</v>
      </c>
      <c r="P777" s="350">
        <f t="shared" si="231"/>
        <v>228.10629560337691</v>
      </c>
      <c r="Q777" s="347">
        <f>MIN(IF(H777&gt;0,P777/H777,NA()),FlexTests!$C$20)</f>
        <v>2.6773039390067712</v>
      </c>
      <c r="R777" s="347">
        <f t="shared" si="232"/>
        <v>3.7351007684655366E-4</v>
      </c>
      <c r="S777" s="347">
        <f>SUM(R777:$R$952)</f>
        <v>7.2122352175413448E-2</v>
      </c>
      <c r="T777" s="347">
        <f t="shared" si="233"/>
        <v>7.212235217541345E-5</v>
      </c>
      <c r="U777" s="350">
        <f>SUM(T777:$T$952)*1000</f>
        <v>6.5509903590833423</v>
      </c>
      <c r="V777" s="347">
        <f>R777*IF(ABS(A777)&lt;FlexTests!$C$19,0,1)</f>
        <v>0</v>
      </c>
      <c r="W777" s="347">
        <f>SUM(V777:$V$951)</f>
        <v>0</v>
      </c>
      <c r="X777" s="347">
        <f t="shared" si="243"/>
        <v>0</v>
      </c>
      <c r="Y777" s="350">
        <f>SUM($X777:X$951)</f>
        <v>0</v>
      </c>
      <c r="Z777" s="347"/>
      <c r="AA777" s="347">
        <f t="shared" si="234"/>
        <v>4.7517064965902502</v>
      </c>
      <c r="AB777" s="347">
        <f t="shared" si="235"/>
        <v>1.2482935034097502</v>
      </c>
      <c r="AC777" s="347">
        <f t="shared" si="236"/>
        <v>15.061390949544974</v>
      </c>
      <c r="AD777" s="347">
        <f t="shared" si="237"/>
        <v>26.879681622082874</v>
      </c>
      <c r="AE777" s="347">
        <f t="shared" si="238"/>
        <v>7.061406668666538</v>
      </c>
      <c r="AF777" s="347">
        <f>AD777/'Laminate Schedule'!$E$86/10</f>
        <v>0.17748102586936929</v>
      </c>
      <c r="AG777" s="347">
        <f>AE777/'Laminate Schedule'!$E$90/10</f>
        <v>3.8084793759222212E-2</v>
      </c>
      <c r="AH777" s="347">
        <f t="shared" si="239"/>
        <v>2339.3465049061952</v>
      </c>
      <c r="AI777" s="244"/>
      <c r="AJ777" s="244"/>
      <c r="AK777" s="567">
        <f t="shared" si="240"/>
        <v>1</v>
      </c>
      <c r="AL777" s="567">
        <f t="shared" si="241"/>
        <v>1</v>
      </c>
      <c r="AM777" s="567">
        <f t="shared" si="242"/>
        <v>1</v>
      </c>
      <c r="AN777" s="347">
        <f>IF(SUM(AK777:AM777)=0,0,(AK777*'Laminate Schedule'!$D$83*'Laminate Schedule'!$C$83+AL777*'Laminate Schedule'!$D$84*'Laminate Schedule'!$C$84+AM777*'Laminate Schedule'!$D$85*'Laminate Schedule'!$C$85)/(AK777*'Laminate Schedule'!$D$83+AL777*'Laminate Schedule'!$D$84+AM777*'Laminate Schedule'!$D$85))</f>
        <v>15.145101562499997</v>
      </c>
      <c r="AO777" s="347">
        <f>AK777*'Laminate Schedule'!$L$12+AL777*'Laminate Schedule'!$L$13+AM777*'Laminate Schedule'!$L$14</f>
        <v>0.88</v>
      </c>
    </row>
    <row r="778" spans="1:41">
      <c r="A778" s="567">
        <v>-173</v>
      </c>
      <c r="B778" s="347">
        <f>IF(ABS(A778)&lt;$C$17,$C$15,$C$16)*IF(ABS(A778)&lt;OutlineParameters!$C$46/2,1,0)</f>
        <v>6</v>
      </c>
      <c r="C778" s="347">
        <f t="shared" si="224"/>
        <v>6</v>
      </c>
      <c r="D778" s="348">
        <f t="shared" si="225"/>
        <v>6</v>
      </c>
      <c r="E778" s="349">
        <f>FlexTests!$C$16*($C$36-ABS(A778))*IF(ABS(A778)&lt;$C$36,1,0)/1000</f>
        <v>85.4</v>
      </c>
      <c r="F778" s="349">
        <f>IF(NOT(ISNA(I778)),FlexTests!$C$17*(A779-A778)*I778/1000000*($C$36+A778)/1000*IF(ABS(A778)&lt;$C$31/2-FlexTests!$C$18,0,1),0)</f>
        <v>0</v>
      </c>
      <c r="G778" s="349">
        <f>SUM(F$52:$F777)</f>
        <v>0</v>
      </c>
      <c r="H778" s="348">
        <f>CHOOSE(FlexTests!$C$15,E778,G778)</f>
        <v>85.4</v>
      </c>
      <c r="I778" s="347">
        <f>IF(ISNA(OutlineParameters!T841*2),OutlineParameters!S841*2,OutlineParameters!T841*2)</f>
        <v>390.02067114533526</v>
      </c>
      <c r="J778" s="347">
        <f>IF(ISNA(RockerConcaveParameters!O837),RockerConcaveParameters!N837,RockerConcaveParameters!O837)</f>
        <v>5.2637205782754419</v>
      </c>
      <c r="K778" s="347">
        <f t="shared" si="226"/>
        <v>25.603870065609904</v>
      </c>
      <c r="L778" s="347">
        <f t="shared" si="227"/>
        <v>93.565338387372947</v>
      </c>
      <c r="M778" s="347">
        <f t="shared" si="228"/>
        <v>0</v>
      </c>
      <c r="N778" s="347">
        <f t="shared" si="229"/>
        <v>3.8333333333333335</v>
      </c>
      <c r="O778" s="347">
        <f t="shared" si="230"/>
        <v>105.41604531463241</v>
      </c>
      <c r="P778" s="350">
        <f t="shared" si="231"/>
        <v>228.41858710094857</v>
      </c>
      <c r="Q778" s="347">
        <f>MIN(IF(H778&gt;0,P778/H778,NA()),FlexTests!$C$20)</f>
        <v>2.6746907154677815</v>
      </c>
      <c r="R778" s="347">
        <f t="shared" si="232"/>
        <v>3.7387500327308246E-4</v>
      </c>
      <c r="S778" s="347">
        <f>SUM(R778:$R$952)</f>
        <v>7.1748842098566898E-2</v>
      </c>
      <c r="T778" s="347">
        <f t="shared" si="233"/>
        <v>7.1748842098566895E-5</v>
      </c>
      <c r="U778" s="350">
        <f>SUM(T778:$T$952)*1000</f>
        <v>6.4788680069079296</v>
      </c>
      <c r="V778" s="347">
        <f>R778*IF(ABS(A778)&lt;FlexTests!$C$19,0,1)</f>
        <v>0</v>
      </c>
      <c r="W778" s="347">
        <f>SUM(V778:$V$951)</f>
        <v>0</v>
      </c>
      <c r="X778" s="347">
        <f t="shared" si="243"/>
        <v>0</v>
      </c>
      <c r="Y778" s="350">
        <f>SUM($X778:X$951)</f>
        <v>0</v>
      </c>
      <c r="Z778" s="347"/>
      <c r="AA778" s="347">
        <f t="shared" si="234"/>
        <v>4.7545735260918143</v>
      </c>
      <c r="AB778" s="347">
        <f t="shared" si="235"/>
        <v>1.2454264739081862</v>
      </c>
      <c r="AC778" s="347">
        <f t="shared" si="236"/>
        <v>15.082010916752386</v>
      </c>
      <c r="AD778" s="347">
        <f t="shared" si="237"/>
        <v>26.922177776521185</v>
      </c>
      <c r="AE778" s="347">
        <f t="shared" si="238"/>
        <v>7.0520716009839299</v>
      </c>
      <c r="AF778" s="347">
        <f>AD778/'Laminate Schedule'!$E$86/10</f>
        <v>0.1777616192629688</v>
      </c>
      <c r="AG778" s="347">
        <f>AE778/'Laminate Schedule'!$E$90/10</f>
        <v>3.8034446265570829E-2</v>
      </c>
      <c r="AH778" s="347">
        <f t="shared" si="239"/>
        <v>2340.1240268720117</v>
      </c>
      <c r="AI778" s="244"/>
      <c r="AJ778" s="244"/>
      <c r="AK778" s="567">
        <f t="shared" si="240"/>
        <v>1</v>
      </c>
      <c r="AL778" s="567">
        <f t="shared" si="241"/>
        <v>1</v>
      </c>
      <c r="AM778" s="567">
        <f t="shared" si="242"/>
        <v>1</v>
      </c>
      <c r="AN778" s="347">
        <f>IF(SUM(AK778:AM778)=0,0,(AK778*'Laminate Schedule'!$D$83*'Laminate Schedule'!$C$83+AL778*'Laminate Schedule'!$D$84*'Laminate Schedule'!$C$84+AM778*'Laminate Schedule'!$D$85*'Laminate Schedule'!$C$85)/(AK778*'Laminate Schedule'!$D$83+AL778*'Laminate Schedule'!$D$84+AM778*'Laminate Schedule'!$D$85))</f>
        <v>15.145101562499997</v>
      </c>
      <c r="AO778" s="347">
        <f>AK778*'Laminate Schedule'!$L$12+AL778*'Laminate Schedule'!$L$13+AM778*'Laminate Schedule'!$L$14</f>
        <v>0.88</v>
      </c>
    </row>
    <row r="779" spans="1:41">
      <c r="A779" s="567">
        <v>-172</v>
      </c>
      <c r="B779" s="347">
        <f>IF(ABS(A779)&lt;$C$17,$C$15,$C$16)*IF(ABS(A779)&lt;OutlineParameters!$C$46/2,1,0)</f>
        <v>6</v>
      </c>
      <c r="C779" s="347">
        <f t="shared" si="224"/>
        <v>6</v>
      </c>
      <c r="D779" s="348">
        <f t="shared" si="225"/>
        <v>6</v>
      </c>
      <c r="E779" s="349">
        <f>FlexTests!$C$16*($C$36-ABS(A779))*IF(ABS(A779)&lt;$C$36,1,0)/1000</f>
        <v>85.6</v>
      </c>
      <c r="F779" s="349">
        <f>IF(NOT(ISNA(I779)),FlexTests!$C$17*(A780-A779)*I779/1000000*($C$36+A779)/1000*IF(ABS(A779)&lt;$C$31/2-FlexTests!$C$18,0,1),0)</f>
        <v>0</v>
      </c>
      <c r="G779" s="349">
        <f>SUM(F$52:$F778)</f>
        <v>0</v>
      </c>
      <c r="H779" s="348">
        <f>CHOOSE(FlexTests!$C$15,E779,G779)</f>
        <v>85.6</v>
      </c>
      <c r="I779" s="347">
        <f>IF(ISNA(OutlineParameters!T842*2),OutlineParameters!S842*2,OutlineParameters!T842*2)</f>
        <v>390.14995399827495</v>
      </c>
      <c r="J779" s="347">
        <f>IF(ISNA(RockerConcaveParameters!O838),RockerConcaveParameters!N838,RockerConcaveParameters!O838)</f>
        <v>5.2722901071441326</v>
      </c>
      <c r="K779" s="347">
        <f t="shared" si="226"/>
        <v>25.695820744477601</v>
      </c>
      <c r="L779" s="347">
        <f t="shared" si="227"/>
        <v>93.596353138071848</v>
      </c>
      <c r="M779" s="347">
        <f t="shared" si="228"/>
        <v>0</v>
      </c>
      <c r="N779" s="347">
        <f t="shared" si="229"/>
        <v>3.8333333333333335</v>
      </c>
      <c r="O779" s="347">
        <f t="shared" si="230"/>
        <v>105.60486613623326</v>
      </c>
      <c r="P779" s="350">
        <f t="shared" si="231"/>
        <v>228.73037335211603</v>
      </c>
      <c r="Q779" s="347">
        <f>MIN(IF(H779&gt;0,P779/H779,NA()),FlexTests!$C$20)</f>
        <v>2.672083800842477</v>
      </c>
      <c r="R779" s="347">
        <f t="shared" si="232"/>
        <v>3.7423975987755753E-4</v>
      </c>
      <c r="S779" s="347">
        <f>SUM(R779:$R$952)</f>
        <v>7.1374967095293812E-2</v>
      </c>
      <c r="T779" s="347">
        <f t="shared" si="233"/>
        <v>7.1374967095293819E-5</v>
      </c>
      <c r="U779" s="350">
        <f>SUM(T779:$T$952)*1000</f>
        <v>6.4071191648093615</v>
      </c>
      <c r="V779" s="347">
        <f>R779*IF(ABS(A779)&lt;FlexTests!$C$19,0,1)</f>
        <v>0</v>
      </c>
      <c r="W779" s="347">
        <f>SUM(V779:$V$951)</f>
        <v>0</v>
      </c>
      <c r="X779" s="347">
        <f t="shared" si="243"/>
        <v>0</v>
      </c>
      <c r="Y779" s="350">
        <f>SUM($X779:X$951)</f>
        <v>0</v>
      </c>
      <c r="Z779" s="347"/>
      <c r="AA779" s="347">
        <f t="shared" si="234"/>
        <v>4.7574300357147106</v>
      </c>
      <c r="AB779" s="347">
        <f t="shared" si="235"/>
        <v>1.2425699642852892</v>
      </c>
      <c r="AC779" s="347">
        <f t="shared" si="236"/>
        <v>15.102597523575774</v>
      </c>
      <c r="AD779" s="347">
        <f t="shared" si="237"/>
        <v>26.964633760614166</v>
      </c>
      <c r="AE779" s="347">
        <f t="shared" si="238"/>
        <v>7.0427612718131565</v>
      </c>
      <c r="AF779" s="347">
        <f>AD779/'Laminate Schedule'!$E$86/10</f>
        <v>0.17804194742001533</v>
      </c>
      <c r="AG779" s="347">
        <f>AE779/'Laminate Schedule'!$E$90/10</f>
        <v>3.7984232195919135E-2</v>
      </c>
      <c r="AH779" s="347">
        <f t="shared" si="239"/>
        <v>2340.8997239896498</v>
      </c>
      <c r="AI779" s="244"/>
      <c r="AJ779" s="244"/>
      <c r="AK779" s="567">
        <f t="shared" si="240"/>
        <v>1</v>
      </c>
      <c r="AL779" s="567">
        <f t="shared" si="241"/>
        <v>1</v>
      </c>
      <c r="AM779" s="567">
        <f t="shared" si="242"/>
        <v>1</v>
      </c>
      <c r="AN779" s="347">
        <f>IF(SUM(AK779:AM779)=0,0,(AK779*'Laminate Schedule'!$D$83*'Laminate Schedule'!$C$83+AL779*'Laminate Schedule'!$D$84*'Laminate Schedule'!$C$84+AM779*'Laminate Schedule'!$D$85*'Laminate Schedule'!$C$85)/(AK779*'Laminate Schedule'!$D$83+AL779*'Laminate Schedule'!$D$84+AM779*'Laminate Schedule'!$D$85))</f>
        <v>15.145101562499997</v>
      </c>
      <c r="AO779" s="347">
        <f>AK779*'Laminate Schedule'!$L$12+AL779*'Laminate Schedule'!$L$13+AM779*'Laminate Schedule'!$L$14</f>
        <v>0.88</v>
      </c>
    </row>
    <row r="780" spans="1:41">
      <c r="A780" s="567">
        <v>-171</v>
      </c>
      <c r="B780" s="347">
        <f>IF(ABS(A780)&lt;$C$17,$C$15,$C$16)*IF(ABS(A780)&lt;OutlineParameters!$C$46/2,1,0)</f>
        <v>6</v>
      </c>
      <c r="C780" s="347">
        <f t="shared" si="224"/>
        <v>6</v>
      </c>
      <c r="D780" s="348">
        <f t="shared" si="225"/>
        <v>6</v>
      </c>
      <c r="E780" s="349">
        <f>FlexTests!$C$16*($C$36-ABS(A780))*IF(ABS(A780)&lt;$C$36,1,0)/1000</f>
        <v>85.8</v>
      </c>
      <c r="F780" s="349">
        <f>IF(NOT(ISNA(I780)),FlexTests!$C$17*(A781-A780)*I780/1000000*($C$36+A780)/1000*IF(ABS(A780)&lt;$C$31/2-FlexTests!$C$18,0,1),0)</f>
        <v>0</v>
      </c>
      <c r="G780" s="349">
        <f>SUM(F$52:$F779)</f>
        <v>0</v>
      </c>
      <c r="H780" s="348">
        <f>CHOOSE(FlexTests!$C$15,E780,G780)</f>
        <v>85.8</v>
      </c>
      <c r="I780" s="347">
        <f>IF(ISNA(OutlineParameters!T843*2),OutlineParameters!S843*2,OutlineParameters!T843*2)</f>
        <v>390.27894318922887</v>
      </c>
      <c r="J780" s="347">
        <f>IF(ISNA(RockerConcaveParameters!O839),RockerConcaveParameters!N839,RockerConcaveParameters!O839)</f>
        <v>5.280828254655602</v>
      </c>
      <c r="K780" s="347">
        <f t="shared" si="226"/>
        <v>25.787636662515816</v>
      </c>
      <c r="L780" s="347">
        <f t="shared" si="227"/>
        <v>93.627297439727641</v>
      </c>
      <c r="M780" s="347">
        <f t="shared" si="228"/>
        <v>0</v>
      </c>
      <c r="N780" s="347">
        <f t="shared" si="229"/>
        <v>3.8333333333333335</v>
      </c>
      <c r="O780" s="347">
        <f t="shared" si="230"/>
        <v>105.79339254849044</v>
      </c>
      <c r="P780" s="350">
        <f t="shared" si="231"/>
        <v>229.04165998406722</v>
      </c>
      <c r="Q780" s="347">
        <f>MIN(IF(H780&gt;0,P780/H780,NA()),FlexTests!$C$20)</f>
        <v>2.66948321659752</v>
      </c>
      <c r="R780" s="347">
        <f t="shared" si="232"/>
        <v>3.7460434056393269E-4</v>
      </c>
      <c r="S780" s="347">
        <f>SUM(R780:$R$952)</f>
        <v>7.100072733541625E-2</v>
      </c>
      <c r="T780" s="347">
        <f t="shared" si="233"/>
        <v>7.1000727335416251E-5</v>
      </c>
      <c r="U780" s="350">
        <f>SUM(T780:$T$952)*1000</f>
        <v>6.3357441977140683</v>
      </c>
      <c r="V780" s="347">
        <f>R780*IF(ABS(A780)&lt;FlexTests!$C$19,0,1)</f>
        <v>0</v>
      </c>
      <c r="W780" s="347">
        <f>SUM(V780:$V$951)</f>
        <v>0</v>
      </c>
      <c r="X780" s="347">
        <f t="shared" si="243"/>
        <v>0</v>
      </c>
      <c r="Y780" s="350">
        <f>SUM($X780:X$951)</f>
        <v>0</v>
      </c>
      <c r="Z780" s="347"/>
      <c r="AA780" s="347">
        <f t="shared" si="234"/>
        <v>4.7602760848852004</v>
      </c>
      <c r="AB780" s="347">
        <f t="shared" si="235"/>
        <v>1.2397239151147994</v>
      </c>
      <c r="AC780" s="347">
        <f t="shared" si="236"/>
        <v>15.123151141566817</v>
      </c>
      <c r="AD780" s="347">
        <f t="shared" si="237"/>
        <v>27.007049275633641</v>
      </c>
      <c r="AE780" s="347">
        <f t="shared" si="238"/>
        <v>7.0334754259309484</v>
      </c>
      <c r="AF780" s="347">
        <f>AD780/'Laminate Schedule'!$E$86/10</f>
        <v>0.178322008368068</v>
      </c>
      <c r="AG780" s="347">
        <f>AE780/'Laminate Schedule'!$E$90/10</f>
        <v>3.793415017375306E-2</v>
      </c>
      <c r="AH780" s="347">
        <f t="shared" si="239"/>
        <v>2341.6736591353733</v>
      </c>
      <c r="AI780" s="244"/>
      <c r="AJ780" s="244"/>
      <c r="AK780" s="567">
        <f t="shared" si="240"/>
        <v>1</v>
      </c>
      <c r="AL780" s="567">
        <f t="shared" si="241"/>
        <v>1</v>
      </c>
      <c r="AM780" s="567">
        <f t="shared" si="242"/>
        <v>1</v>
      </c>
      <c r="AN780" s="347">
        <f>IF(SUM(AK780:AM780)=0,0,(AK780*'Laminate Schedule'!$D$83*'Laminate Schedule'!$C$83+AL780*'Laminate Schedule'!$D$84*'Laminate Schedule'!$C$84+AM780*'Laminate Schedule'!$D$85*'Laminate Schedule'!$C$85)/(AK780*'Laminate Schedule'!$D$83+AL780*'Laminate Schedule'!$D$84+AM780*'Laminate Schedule'!$D$85))</f>
        <v>15.145101562499997</v>
      </c>
      <c r="AO780" s="347">
        <f>AK780*'Laminate Schedule'!$L$12+AL780*'Laminate Schedule'!$L$13+AM780*'Laminate Schedule'!$L$14</f>
        <v>0.88</v>
      </c>
    </row>
    <row r="781" spans="1:41">
      <c r="A781" s="567">
        <v>-170</v>
      </c>
      <c r="B781" s="347">
        <f>IF(ABS(A781)&lt;$C$17,$C$15,$C$16)*IF(ABS(A781)&lt;OutlineParameters!$C$46/2,1,0)</f>
        <v>6</v>
      </c>
      <c r="C781" s="347">
        <f t="shared" si="224"/>
        <v>6</v>
      </c>
      <c r="D781" s="348">
        <f t="shared" si="225"/>
        <v>6</v>
      </c>
      <c r="E781" s="349">
        <f>FlexTests!$C$16*($C$36-ABS(A781))*IF(ABS(A781)&lt;$C$36,1,0)/1000</f>
        <v>86</v>
      </c>
      <c r="F781" s="349">
        <f>IF(NOT(ISNA(I781)),FlexTests!$C$17*(A782-A781)*I781/1000000*($C$36+A781)/1000*IF(ABS(A781)&lt;$C$31/2-FlexTests!$C$18,0,1),0)</f>
        <v>0</v>
      </c>
      <c r="G781" s="349">
        <f>SUM(F$52:$F780)</f>
        <v>0</v>
      </c>
      <c r="H781" s="348">
        <f>CHOOSE(FlexTests!$C$15,E781,G781)</f>
        <v>86</v>
      </c>
      <c r="I781" s="347">
        <f>IF(ISNA(OutlineParameters!T844*2),OutlineParameters!S844*2,OutlineParameters!T844*2)</f>
        <v>390.40764058420751</v>
      </c>
      <c r="J781" s="347">
        <f>IF(ISNA(RockerConcaveParameters!O840),RockerConcaveParameters!N840,RockerConcaveParameters!O840)</f>
        <v>5.2893349877335547</v>
      </c>
      <c r="K781" s="347">
        <f t="shared" si="226"/>
        <v>25.87931577535689</v>
      </c>
      <c r="L781" s="347">
        <f t="shared" si="227"/>
        <v>93.658171739993278</v>
      </c>
      <c r="M781" s="347">
        <f t="shared" si="228"/>
        <v>0</v>
      </c>
      <c r="N781" s="347">
        <f t="shared" si="229"/>
        <v>3.8333333333333335</v>
      </c>
      <c r="O781" s="347">
        <f t="shared" si="230"/>
        <v>105.98162103846353</v>
      </c>
      <c r="P781" s="350">
        <f t="shared" si="231"/>
        <v>229.35244188714702</v>
      </c>
      <c r="Q781" s="347">
        <f>MIN(IF(H781&gt;0,P781/H781,NA()),FlexTests!$C$20)</f>
        <v>2.6668888591528725</v>
      </c>
      <c r="R781" s="347">
        <f t="shared" si="232"/>
        <v>3.749687567848802E-4</v>
      </c>
      <c r="S781" s="347">
        <f>SUM(R781:$R$952)</f>
        <v>7.0626122994852325E-2</v>
      </c>
      <c r="T781" s="347">
        <f t="shared" si="233"/>
        <v>7.0626122994852324E-5</v>
      </c>
      <c r="U781" s="350">
        <f>SUM(T781:$T$952)*1000</f>
        <v>6.2647434703786526</v>
      </c>
      <c r="V781" s="347">
        <f>R781*IF(ABS(A781)&lt;FlexTests!$C$19,0,1)</f>
        <v>0</v>
      </c>
      <c r="W781" s="347">
        <f>SUM(V781:$V$951)</f>
        <v>0</v>
      </c>
      <c r="X781" s="347">
        <f t="shared" si="243"/>
        <v>0</v>
      </c>
      <c r="Y781" s="350">
        <f>SUM($X781:X$951)</f>
        <v>0</v>
      </c>
      <c r="Z781" s="347"/>
      <c r="AA781" s="347">
        <f t="shared" si="234"/>
        <v>4.7631116625778516</v>
      </c>
      <c r="AB781" s="347">
        <f t="shared" si="235"/>
        <v>1.2368883374221484</v>
      </c>
      <c r="AC781" s="347">
        <f t="shared" si="236"/>
        <v>15.143671433345467</v>
      </c>
      <c r="AD781" s="347">
        <f t="shared" si="237"/>
        <v>27.049424889113713</v>
      </c>
      <c r="AE781" s="347">
        <f t="shared" si="238"/>
        <v>7.0242145365145099</v>
      </c>
      <c r="AF781" s="347">
        <f>AD781/'Laminate Schedule'!$E$86/10</f>
        <v>0.17860180585443808</v>
      </c>
      <c r="AG781" s="347">
        <f>AE781/'Laminate Schedule'!$E$90/10</f>
        <v>3.7884202751093346E-2</v>
      </c>
      <c r="AH781" s="347">
        <f t="shared" si="239"/>
        <v>2342.4458435052452</v>
      </c>
      <c r="AI781" s="244"/>
      <c r="AJ781" s="244"/>
      <c r="AK781" s="567">
        <f t="shared" si="240"/>
        <v>1</v>
      </c>
      <c r="AL781" s="567">
        <f t="shared" si="241"/>
        <v>1</v>
      </c>
      <c r="AM781" s="567">
        <f t="shared" si="242"/>
        <v>1</v>
      </c>
      <c r="AN781" s="347">
        <f>IF(SUM(AK781:AM781)=0,0,(AK781*'Laminate Schedule'!$D$83*'Laminate Schedule'!$C$83+AL781*'Laminate Schedule'!$D$84*'Laminate Schedule'!$C$84+AM781*'Laminate Schedule'!$D$85*'Laminate Schedule'!$C$85)/(AK781*'Laminate Schedule'!$D$83+AL781*'Laminate Schedule'!$D$84+AM781*'Laminate Schedule'!$D$85))</f>
        <v>15.145101562499997</v>
      </c>
      <c r="AO781" s="347">
        <f>AK781*'Laminate Schedule'!$L$12+AL781*'Laminate Schedule'!$L$13+AM781*'Laminate Schedule'!$L$14</f>
        <v>0.88</v>
      </c>
    </row>
    <row r="782" spans="1:41">
      <c r="A782" s="567">
        <v>-169</v>
      </c>
      <c r="B782" s="347">
        <f>IF(ABS(A782)&lt;$C$17,$C$15,$C$16)*IF(ABS(A782)&lt;OutlineParameters!$C$46/2,1,0)</f>
        <v>6</v>
      </c>
      <c r="C782" s="347">
        <f t="shared" si="224"/>
        <v>6</v>
      </c>
      <c r="D782" s="348">
        <f t="shared" si="225"/>
        <v>6</v>
      </c>
      <c r="E782" s="349">
        <f>FlexTests!$C$16*($C$36-ABS(A782))*IF(ABS(A782)&lt;$C$36,1,0)/1000</f>
        <v>86.2</v>
      </c>
      <c r="F782" s="349">
        <f>IF(NOT(ISNA(I782)),FlexTests!$C$17*(A783-A782)*I782/1000000*($C$36+A782)/1000*IF(ABS(A782)&lt;$C$31/2-FlexTests!$C$18,0,1),0)</f>
        <v>0</v>
      </c>
      <c r="G782" s="349">
        <f>SUM(F$52:$F781)</f>
        <v>0</v>
      </c>
      <c r="H782" s="348">
        <f>CHOOSE(FlexTests!$C$15,E782,G782)</f>
        <v>86.2</v>
      </c>
      <c r="I782" s="347">
        <f>IF(ISNA(OutlineParameters!T845*2),OutlineParameters!S845*2,OutlineParameters!T845*2)</f>
        <v>390.53604903195111</v>
      </c>
      <c r="J782" s="347">
        <f>IF(ISNA(RockerConcaveParameters!O841),RockerConcaveParameters!N841,RockerConcaveParameters!O841)</f>
        <v>5.297810298061659</v>
      </c>
      <c r="K782" s="347">
        <f t="shared" si="226"/>
        <v>25.970856350108662</v>
      </c>
      <c r="L782" s="347">
        <f t="shared" si="227"/>
        <v>93.688976722277033</v>
      </c>
      <c r="M782" s="347">
        <f t="shared" si="228"/>
        <v>0</v>
      </c>
      <c r="N782" s="347">
        <f t="shared" si="229"/>
        <v>3.8333333333333335</v>
      </c>
      <c r="O782" s="347">
        <f t="shared" si="230"/>
        <v>106.16954880923845</v>
      </c>
      <c r="P782" s="350">
        <f t="shared" si="231"/>
        <v>229.66271521495747</v>
      </c>
      <c r="Q782" s="347">
        <f>MIN(IF(H782&gt;0,P782/H782,NA()),FlexTests!$C$20)</f>
        <v>2.66430064054475</v>
      </c>
      <c r="R782" s="347">
        <f t="shared" si="232"/>
        <v>3.7533301789678555E-4</v>
      </c>
      <c r="S782" s="347">
        <f>SUM(R782:$R$952)</f>
        <v>7.0251154238067437E-2</v>
      </c>
      <c r="T782" s="347">
        <f t="shared" si="233"/>
        <v>7.0251154238067443E-5</v>
      </c>
      <c r="U782" s="350">
        <f>SUM(T782:$T$952)*1000</f>
        <v>6.1941173473837994</v>
      </c>
      <c r="V782" s="347">
        <f>R782*IF(ABS(A782)&lt;FlexTests!$C$19,0,1)</f>
        <v>0</v>
      </c>
      <c r="W782" s="347">
        <f>SUM(V782:$V$951)</f>
        <v>0</v>
      </c>
      <c r="X782" s="347">
        <f t="shared" si="243"/>
        <v>0</v>
      </c>
      <c r="Y782" s="350">
        <f>SUM($X782:X$951)</f>
        <v>0</v>
      </c>
      <c r="Z782" s="347"/>
      <c r="AA782" s="347">
        <f t="shared" si="234"/>
        <v>4.7659367660205527</v>
      </c>
      <c r="AB782" s="347">
        <f t="shared" si="235"/>
        <v>1.2340632339794471</v>
      </c>
      <c r="AC782" s="347">
        <f t="shared" si="236"/>
        <v>15.164158144941956</v>
      </c>
      <c r="AD782" s="347">
        <f t="shared" si="237"/>
        <v>27.091761066076916</v>
      </c>
      <c r="AE782" s="347">
        <f t="shared" si="238"/>
        <v>7.0149789887617606</v>
      </c>
      <c r="AF782" s="347">
        <f>AD782/'Laminate Schedule'!$E$86/10</f>
        <v>0.17888134294957403</v>
      </c>
      <c r="AG782" s="347">
        <f>AE782/'Laminate Schedule'!$E$90/10</f>
        <v>3.78343920054557E-2</v>
      </c>
      <c r="AH782" s="347">
        <f t="shared" si="239"/>
        <v>2343.2162941917068</v>
      </c>
      <c r="AI782" s="244"/>
      <c r="AJ782" s="244"/>
      <c r="AK782" s="567">
        <f t="shared" si="240"/>
        <v>1</v>
      </c>
      <c r="AL782" s="567">
        <f t="shared" si="241"/>
        <v>1</v>
      </c>
      <c r="AM782" s="567">
        <f t="shared" si="242"/>
        <v>1</v>
      </c>
      <c r="AN782" s="347">
        <f>IF(SUM(AK782:AM782)=0,0,(AK782*'Laminate Schedule'!$D$83*'Laminate Schedule'!$C$83+AL782*'Laminate Schedule'!$D$84*'Laminate Schedule'!$C$84+AM782*'Laminate Schedule'!$D$85*'Laminate Schedule'!$C$85)/(AK782*'Laminate Schedule'!$D$83+AL782*'Laminate Schedule'!$D$84+AM782*'Laminate Schedule'!$D$85))</f>
        <v>15.145101562499997</v>
      </c>
      <c r="AO782" s="347">
        <f>AK782*'Laminate Schedule'!$L$12+AL782*'Laminate Schedule'!$L$13+AM782*'Laminate Schedule'!$L$14</f>
        <v>0.88</v>
      </c>
    </row>
    <row r="783" spans="1:41">
      <c r="A783" s="567">
        <v>-168</v>
      </c>
      <c r="B783" s="347">
        <f>IF(ABS(A783)&lt;$C$17,$C$15,$C$16)*IF(ABS(A783)&lt;OutlineParameters!$C$46/2,1,0)</f>
        <v>6</v>
      </c>
      <c r="C783" s="347">
        <f t="shared" si="224"/>
        <v>6</v>
      </c>
      <c r="D783" s="348">
        <f t="shared" si="225"/>
        <v>6</v>
      </c>
      <c r="E783" s="349">
        <f>FlexTests!$C$16*($C$36-ABS(A783))*IF(ABS(A783)&lt;$C$36,1,0)/1000</f>
        <v>86.4</v>
      </c>
      <c r="F783" s="349">
        <f>IF(NOT(ISNA(I783)),FlexTests!$C$17*(A784-A783)*I783/1000000*($C$36+A783)/1000*IF(ABS(A783)&lt;$C$31/2-FlexTests!$C$18,0,1),0)</f>
        <v>0</v>
      </c>
      <c r="G783" s="349">
        <f>SUM(F$52:$F782)</f>
        <v>0</v>
      </c>
      <c r="H783" s="348">
        <f>CHOOSE(FlexTests!$C$15,E783,G783)</f>
        <v>86.4</v>
      </c>
      <c r="I783" s="347">
        <f>IF(ISNA(OutlineParameters!T846*2),OutlineParameters!S846*2,OutlineParameters!T846*2)</f>
        <v>390.66417868344075</v>
      </c>
      <c r="J783" s="347">
        <f>IF(ISNA(RockerConcaveParameters!O842),RockerConcaveParameters!N842,RockerConcaveParameters!O842)</f>
        <v>5.306254358792196</v>
      </c>
      <c r="K783" s="347">
        <f t="shared" si="226"/>
        <v>26.062258929735833</v>
      </c>
      <c r="L783" s="347">
        <f t="shared" si="227"/>
        <v>93.7197148217831</v>
      </c>
      <c r="M783" s="347">
        <f t="shared" si="228"/>
        <v>0</v>
      </c>
      <c r="N783" s="347">
        <f t="shared" si="229"/>
        <v>3.8333333333333335</v>
      </c>
      <c r="O783" s="347">
        <f t="shared" si="230"/>
        <v>106.35717831257809</v>
      </c>
      <c r="P783" s="350">
        <f t="shared" si="231"/>
        <v>229.97248539743035</v>
      </c>
      <c r="Q783" s="347">
        <f>MIN(IF(H783&gt;0,P783/H783,NA()),FlexTests!$C$20)</f>
        <v>2.6617185809887771</v>
      </c>
      <c r="R783" s="347">
        <f t="shared" si="232"/>
        <v>3.7569711807343637E-4</v>
      </c>
      <c r="S783" s="347">
        <f>SUM(R783:$R$952)</f>
        <v>6.987582122017065E-2</v>
      </c>
      <c r="T783" s="347">
        <f t="shared" si="233"/>
        <v>6.9875821220170646E-5</v>
      </c>
      <c r="U783" s="350">
        <f>SUM(T783:$T$952)*1000</f>
        <v>6.1238661931457328</v>
      </c>
      <c r="V783" s="347">
        <f>R783*IF(ABS(A783)&lt;FlexTests!$C$19,0,1)</f>
        <v>0</v>
      </c>
      <c r="W783" s="347">
        <f>SUM(V783:$V$951)</f>
        <v>0</v>
      </c>
      <c r="X783" s="347">
        <f t="shared" si="243"/>
        <v>0</v>
      </c>
      <c r="Y783" s="350">
        <f>SUM($X783:X$951)</f>
        <v>0</v>
      </c>
      <c r="Z783" s="347"/>
      <c r="AA783" s="347">
        <f t="shared" si="234"/>
        <v>4.768751452930732</v>
      </c>
      <c r="AB783" s="347">
        <f t="shared" si="235"/>
        <v>1.231248547069268</v>
      </c>
      <c r="AC783" s="347">
        <f t="shared" si="236"/>
        <v>15.18461163488354</v>
      </c>
      <c r="AD783" s="347">
        <f t="shared" si="237"/>
        <v>27.134057520884056</v>
      </c>
      <c r="AE783" s="347">
        <f t="shared" si="238"/>
        <v>7.0057685388804254</v>
      </c>
      <c r="AF783" s="347">
        <f>AD783/'Laminate Schedule'!$E$86/10</f>
        <v>0.17916061776745884</v>
      </c>
      <c r="AG783" s="347">
        <f>AE783/'Laminate Schedule'!$E$90/10</f>
        <v>3.7784716621977674E-2</v>
      </c>
      <c r="AH783" s="347">
        <f t="shared" si="239"/>
        <v>2343.9850721006446</v>
      </c>
      <c r="AI783" s="244"/>
      <c r="AJ783" s="244"/>
      <c r="AK783" s="567">
        <f t="shared" si="240"/>
        <v>1</v>
      </c>
      <c r="AL783" s="567">
        <f t="shared" si="241"/>
        <v>1</v>
      </c>
      <c r="AM783" s="567">
        <f t="shared" si="242"/>
        <v>1</v>
      </c>
      <c r="AN783" s="347">
        <f>IF(SUM(AK783:AM783)=0,0,(AK783*'Laminate Schedule'!$D$83*'Laminate Schedule'!$C$83+AL783*'Laminate Schedule'!$D$84*'Laminate Schedule'!$C$84+AM783*'Laminate Schedule'!$D$85*'Laminate Schedule'!$C$85)/(AK783*'Laminate Schedule'!$D$83+AL783*'Laminate Schedule'!$D$84+AM783*'Laminate Schedule'!$D$85))</f>
        <v>15.145101562499997</v>
      </c>
      <c r="AO783" s="347">
        <f>AK783*'Laminate Schedule'!$L$12+AL783*'Laminate Schedule'!$L$13+AM783*'Laminate Schedule'!$L$14</f>
        <v>0.88</v>
      </c>
    </row>
    <row r="784" spans="1:41">
      <c r="A784" s="567">
        <v>-167</v>
      </c>
      <c r="B784" s="347">
        <f>IF(ABS(A784)&lt;$C$17,$C$15,$C$16)*IF(ABS(A784)&lt;OutlineParameters!$C$46/2,1,0)</f>
        <v>6</v>
      </c>
      <c r="C784" s="347">
        <f t="shared" si="224"/>
        <v>6</v>
      </c>
      <c r="D784" s="348">
        <f t="shared" si="225"/>
        <v>6</v>
      </c>
      <c r="E784" s="349">
        <f>FlexTests!$C$16*($C$36-ABS(A784))*IF(ABS(A784)&lt;$C$36,1,0)/1000</f>
        <v>86.6</v>
      </c>
      <c r="F784" s="349">
        <f>IF(NOT(ISNA(I784)),FlexTests!$C$17*(A785-A784)*I784/1000000*($C$36+A784)/1000*IF(ABS(A784)&lt;$C$31/2-FlexTests!$C$18,0,1),0)</f>
        <v>0</v>
      </c>
      <c r="G784" s="349">
        <f>SUM(F$52:$F783)</f>
        <v>0</v>
      </c>
      <c r="H784" s="348">
        <f>CHOOSE(FlexTests!$C$15,E784,G784)</f>
        <v>86.6</v>
      </c>
      <c r="I784" s="347">
        <f>IF(ISNA(OutlineParameters!T847*2),OutlineParameters!S847*2,OutlineParameters!T847*2)</f>
        <v>390.79203587496045</v>
      </c>
      <c r="J784" s="347">
        <f>IF(ISNA(RockerConcaveParameters!O843),RockerConcaveParameters!N843,RockerConcaveParameters!O843)</f>
        <v>5.3146672498952183</v>
      </c>
      <c r="K784" s="347">
        <f t="shared" si="226"/>
        <v>26.153522910741316</v>
      </c>
      <c r="L784" s="347">
        <f t="shared" si="227"/>
        <v>93.750387558575909</v>
      </c>
      <c r="M784" s="347">
        <f t="shared" si="228"/>
        <v>0</v>
      </c>
      <c r="N784" s="347">
        <f t="shared" si="229"/>
        <v>3.8333333333333335</v>
      </c>
      <c r="O784" s="347">
        <f t="shared" si="230"/>
        <v>106.54450933661211</v>
      </c>
      <c r="P784" s="350">
        <f t="shared" si="231"/>
        <v>230.28175313926266</v>
      </c>
      <c r="Q784" s="347">
        <f>MIN(IF(H784&gt;0,P784/H784,NA()),FlexTests!$C$20)</f>
        <v>2.6591426459499155</v>
      </c>
      <c r="R784" s="347">
        <f t="shared" si="232"/>
        <v>3.7606105920006929E-4</v>
      </c>
      <c r="S784" s="347">
        <f>SUM(R784:$R$952)</f>
        <v>6.9500124102097216E-2</v>
      </c>
      <c r="T784" s="347">
        <f t="shared" si="233"/>
        <v>6.9500124102097219E-5</v>
      </c>
      <c r="U784" s="350">
        <f>SUM(T784:$T$952)*1000</f>
        <v>6.0539903719255621</v>
      </c>
      <c r="V784" s="347">
        <f>R784*IF(ABS(A784)&lt;FlexTests!$C$19,0,1)</f>
        <v>0</v>
      </c>
      <c r="W784" s="347">
        <f>SUM(V784:$V$951)</f>
        <v>0</v>
      </c>
      <c r="X784" s="347">
        <f t="shared" si="243"/>
        <v>0</v>
      </c>
      <c r="Y784" s="350">
        <f>SUM($X784:X$951)</f>
        <v>0</v>
      </c>
      <c r="Z784" s="347"/>
      <c r="AA784" s="347">
        <f t="shared" si="234"/>
        <v>4.7715557499650725</v>
      </c>
      <c r="AB784" s="347">
        <f t="shared" si="235"/>
        <v>1.2284442500349273</v>
      </c>
      <c r="AC784" s="347">
        <f t="shared" si="236"/>
        <v>15.205031949699922</v>
      </c>
      <c r="AD784" s="347">
        <f t="shared" si="237"/>
        <v>27.176314348693641</v>
      </c>
      <c r="AE784" s="347">
        <f t="shared" si="238"/>
        <v>6.9965832630245952</v>
      </c>
      <c r="AF784" s="347">
        <f>AD784/'Laminate Schedule'!$E$86/10</f>
        <v>0.17943963093640461</v>
      </c>
      <c r="AG784" s="347">
        <f>AE784/'Laminate Schedule'!$E$90/10</f>
        <v>3.7735177011386616E-2</v>
      </c>
      <c r="AH784" s="347">
        <f t="shared" si="239"/>
        <v>2344.7522152497627</v>
      </c>
      <c r="AI784" s="244"/>
      <c r="AJ784" s="244"/>
      <c r="AK784" s="567">
        <f t="shared" si="240"/>
        <v>1</v>
      </c>
      <c r="AL784" s="567">
        <f t="shared" si="241"/>
        <v>1</v>
      </c>
      <c r="AM784" s="567">
        <f t="shared" si="242"/>
        <v>1</v>
      </c>
      <c r="AN784" s="347">
        <f>IF(SUM(AK784:AM784)=0,0,(AK784*'Laminate Schedule'!$D$83*'Laminate Schedule'!$C$83+AL784*'Laminate Schedule'!$D$84*'Laminate Schedule'!$C$84+AM784*'Laminate Schedule'!$D$85*'Laminate Schedule'!$C$85)/(AK784*'Laminate Schedule'!$D$83+AL784*'Laminate Schedule'!$D$84+AM784*'Laminate Schedule'!$D$85))</f>
        <v>15.145101562499997</v>
      </c>
      <c r="AO784" s="347">
        <f>AK784*'Laminate Schedule'!$L$12+AL784*'Laminate Schedule'!$L$13+AM784*'Laminate Schedule'!$L$14</f>
        <v>0.88</v>
      </c>
    </row>
    <row r="785" spans="1:41">
      <c r="A785" s="567">
        <v>-166</v>
      </c>
      <c r="B785" s="347">
        <f>IF(ABS(A785)&lt;$C$17,$C$15,$C$16)*IF(ABS(A785)&lt;OutlineParameters!$C$46/2,1,0)</f>
        <v>6</v>
      </c>
      <c r="C785" s="347">
        <f t="shared" si="224"/>
        <v>6</v>
      </c>
      <c r="D785" s="348">
        <f t="shared" si="225"/>
        <v>6</v>
      </c>
      <c r="E785" s="349">
        <f>FlexTests!$C$16*($C$36-ABS(A785))*IF(ABS(A785)&lt;$C$36,1,0)/1000</f>
        <v>86.8</v>
      </c>
      <c r="F785" s="349">
        <f>IF(NOT(ISNA(I785)),FlexTests!$C$17*(A786-A785)*I785/1000000*($C$36+A785)/1000*IF(ABS(A785)&lt;$C$31/2-FlexTests!$C$18,0,1),0)</f>
        <v>0</v>
      </c>
      <c r="G785" s="349">
        <f>SUM(F$52:$F784)</f>
        <v>0</v>
      </c>
      <c r="H785" s="348">
        <f>CHOOSE(FlexTests!$C$15,E785,G785)</f>
        <v>86.8</v>
      </c>
      <c r="I785" s="347">
        <f>IF(ISNA(OutlineParameters!T848*2),OutlineParameters!S848*2,OutlineParameters!T848*2)</f>
        <v>390.91963490639637</v>
      </c>
      <c r="J785" s="347">
        <f>IF(ISNA(RockerConcaveParameters!O844),RockerConcaveParameters!N844,RockerConcaveParameters!O844)</f>
        <v>5.3230492500800022</v>
      </c>
      <c r="K785" s="347">
        <f t="shared" si="226"/>
        <v>26.244650199595725</v>
      </c>
      <c r="L785" s="347">
        <f t="shared" si="227"/>
        <v>93.780998363175428</v>
      </c>
      <c r="M785" s="347">
        <f t="shared" si="228"/>
        <v>0</v>
      </c>
      <c r="N785" s="347">
        <f t="shared" si="229"/>
        <v>3.8333333333333335</v>
      </c>
      <c r="O785" s="347">
        <f t="shared" si="230"/>
        <v>106.73154744498734</v>
      </c>
      <c r="P785" s="350">
        <f t="shared" si="231"/>
        <v>230.59052934109184</v>
      </c>
      <c r="Q785" s="347">
        <f>MIN(IF(H785&gt;0,P785/H785,NA()),FlexTests!$C$20)</f>
        <v>2.6565729186761735</v>
      </c>
      <c r="R785" s="347">
        <f t="shared" si="232"/>
        <v>3.7642482650102494E-4</v>
      </c>
      <c r="S785" s="347">
        <f>SUM(R785:$R$952)</f>
        <v>6.9124063042897144E-2</v>
      </c>
      <c r="T785" s="347">
        <f t="shared" si="233"/>
        <v>6.912406304289714E-5</v>
      </c>
      <c r="U785" s="350">
        <f>SUM(T785:$T$952)*1000</f>
        <v>5.9844902478234632</v>
      </c>
      <c r="V785" s="347">
        <f>R785*IF(ABS(A785)&lt;FlexTests!$C$19,0,1)</f>
        <v>0</v>
      </c>
      <c r="W785" s="347">
        <f>SUM(V785:$V$951)</f>
        <v>0</v>
      </c>
      <c r="X785" s="347">
        <f t="shared" si="243"/>
        <v>0</v>
      </c>
      <c r="Y785" s="350">
        <f>SUM($X785:X$951)</f>
        <v>0</v>
      </c>
      <c r="Z785" s="347"/>
      <c r="AA785" s="347">
        <f t="shared" si="234"/>
        <v>4.7743497500266674</v>
      </c>
      <c r="AB785" s="347">
        <f t="shared" si="235"/>
        <v>1.2256502499733326</v>
      </c>
      <c r="AC785" s="347">
        <f t="shared" si="236"/>
        <v>15.225419809137835</v>
      </c>
      <c r="AD785" s="347">
        <f t="shared" si="237"/>
        <v>27.218530818677085</v>
      </c>
      <c r="AE785" s="347">
        <f t="shared" si="238"/>
        <v>6.9874225493496969</v>
      </c>
      <c r="AF785" s="347">
        <f>AD785/'Laminate Schedule'!$E$86/10</f>
        <v>0.17971837763090001</v>
      </c>
      <c r="AG785" s="347">
        <f>AE785/'Laminate Schedule'!$E$90/10</f>
        <v>3.7685769873777065E-2</v>
      </c>
      <c r="AH785" s="347">
        <f t="shared" si="239"/>
        <v>2345.5178094383782</v>
      </c>
      <c r="AI785" s="244"/>
      <c r="AJ785" s="244"/>
      <c r="AK785" s="567">
        <f t="shared" si="240"/>
        <v>1</v>
      </c>
      <c r="AL785" s="567">
        <f t="shared" si="241"/>
        <v>1</v>
      </c>
      <c r="AM785" s="567">
        <f t="shared" si="242"/>
        <v>1</v>
      </c>
      <c r="AN785" s="347">
        <f>IF(SUM(AK785:AM785)=0,0,(AK785*'Laminate Schedule'!$D$83*'Laminate Schedule'!$C$83+AL785*'Laminate Schedule'!$D$84*'Laminate Schedule'!$C$84+AM785*'Laminate Schedule'!$D$85*'Laminate Schedule'!$C$85)/(AK785*'Laminate Schedule'!$D$83+AL785*'Laminate Schedule'!$D$84+AM785*'Laminate Schedule'!$D$85))</f>
        <v>15.145101562499997</v>
      </c>
      <c r="AO785" s="347">
        <f>AK785*'Laminate Schedule'!$L$12+AL785*'Laminate Schedule'!$L$13+AM785*'Laminate Schedule'!$L$14</f>
        <v>0.88</v>
      </c>
    </row>
    <row r="786" spans="1:41">
      <c r="A786" s="567">
        <v>-165</v>
      </c>
      <c r="B786" s="347">
        <f>IF(ABS(A786)&lt;$C$17,$C$15,$C$16)*IF(ABS(A786)&lt;OutlineParameters!$C$46/2,1,0)</f>
        <v>6</v>
      </c>
      <c r="C786" s="347">
        <f t="shared" si="224"/>
        <v>6</v>
      </c>
      <c r="D786" s="348">
        <f t="shared" si="225"/>
        <v>6</v>
      </c>
      <c r="E786" s="349">
        <f>FlexTests!$C$16*($C$36-ABS(A786))*IF(ABS(A786)&lt;$C$36,1,0)/1000</f>
        <v>87</v>
      </c>
      <c r="F786" s="349">
        <f>IF(NOT(ISNA(I786)),FlexTests!$C$17*(A787-A786)*I786/1000000*($C$36+A786)/1000*IF(ABS(A786)&lt;$C$31/2-FlexTests!$C$18,0,1),0)</f>
        <v>0</v>
      </c>
      <c r="G786" s="349">
        <f>SUM(F$52:$F785)</f>
        <v>0</v>
      </c>
      <c r="H786" s="348">
        <f>CHOOSE(FlexTests!$C$15,E786,G786)</f>
        <v>87</v>
      </c>
      <c r="I786" s="347">
        <f>IF(ISNA(OutlineParameters!T849*2),OutlineParameters!S849*2,OutlineParameters!T849*2)</f>
        <v>391.04696618791036</v>
      </c>
      <c r="J786" s="347">
        <f>IF(ISNA(RockerConcaveParameters!O845),RockerConcaveParameters!N845,RockerConcaveParameters!O845)</f>
        <v>5.3314000459559514</v>
      </c>
      <c r="K786" s="347">
        <f t="shared" si="226"/>
        <v>26.335635281387265</v>
      </c>
      <c r="L786" s="347">
        <f t="shared" si="227"/>
        <v>93.811544934994743</v>
      </c>
      <c r="M786" s="347">
        <f t="shared" si="228"/>
        <v>0</v>
      </c>
      <c r="N786" s="347">
        <f t="shared" si="229"/>
        <v>3.8333333333333335</v>
      </c>
      <c r="O786" s="347">
        <f t="shared" si="230"/>
        <v>106.91828107508849</v>
      </c>
      <c r="P786" s="350">
        <f t="shared" si="231"/>
        <v>230.89879462480383</v>
      </c>
      <c r="Q786" s="347">
        <f>MIN(IF(H786&gt;0,P786/H786,NA()),FlexTests!$C$20)</f>
        <v>2.6540091336184348</v>
      </c>
      <c r="R786" s="347">
        <f t="shared" si="232"/>
        <v>3.7678845461869813E-4</v>
      </c>
      <c r="S786" s="347">
        <f>SUM(R786:$R$952)</f>
        <v>6.8747638216396123E-2</v>
      </c>
      <c r="T786" s="347">
        <f t="shared" si="233"/>
        <v>6.8747638216396125E-5</v>
      </c>
      <c r="U786" s="350">
        <f>SUM(T786:$T$952)*1000</f>
        <v>5.9153661847805674</v>
      </c>
      <c r="V786" s="347">
        <f>R786*IF(ABS(A786)&lt;FlexTests!$C$19,0,1)</f>
        <v>0</v>
      </c>
      <c r="W786" s="347">
        <f>SUM(V786:$V$951)</f>
        <v>0</v>
      </c>
      <c r="X786" s="347">
        <f t="shared" si="243"/>
        <v>0</v>
      </c>
      <c r="Y786" s="350">
        <f>SUM($X786:X$951)</f>
        <v>0</v>
      </c>
      <c r="Z786" s="347"/>
      <c r="AA786" s="347">
        <f t="shared" si="234"/>
        <v>4.7771333486519838</v>
      </c>
      <c r="AB786" s="347">
        <f t="shared" si="235"/>
        <v>1.2228666513480162</v>
      </c>
      <c r="AC786" s="347">
        <f t="shared" si="236"/>
        <v>15.245773933700146</v>
      </c>
      <c r="AD786" s="347">
        <f t="shared" si="237"/>
        <v>27.260708648842858</v>
      </c>
      <c r="AE786" s="347">
        <f t="shared" si="238"/>
        <v>6.9782878278227702</v>
      </c>
      <c r="AF786" s="347">
        <f>AD786/'Laminate Schedule'!$E$86/10</f>
        <v>0.17999686919460275</v>
      </c>
      <c r="AG786" s="347">
        <f>AE786/'Laminate Schedule'!$E$90/10</f>
        <v>3.7636502921493377E-2</v>
      </c>
      <c r="AH786" s="347">
        <f t="shared" si="239"/>
        <v>2346.2817971274621</v>
      </c>
      <c r="AI786" s="244"/>
      <c r="AJ786" s="244"/>
      <c r="AK786" s="567">
        <f t="shared" si="240"/>
        <v>1</v>
      </c>
      <c r="AL786" s="567">
        <f t="shared" si="241"/>
        <v>1</v>
      </c>
      <c r="AM786" s="567">
        <f t="shared" si="242"/>
        <v>1</v>
      </c>
      <c r="AN786" s="347">
        <f>IF(SUM(AK786:AM786)=0,0,(AK786*'Laminate Schedule'!$D$83*'Laminate Schedule'!$C$83+AL786*'Laminate Schedule'!$D$84*'Laminate Schedule'!$C$84+AM786*'Laminate Schedule'!$D$85*'Laminate Schedule'!$C$85)/(AK786*'Laminate Schedule'!$D$83+AL786*'Laminate Schedule'!$D$84+AM786*'Laminate Schedule'!$D$85))</f>
        <v>15.145101562499997</v>
      </c>
      <c r="AO786" s="347">
        <f>AK786*'Laminate Schedule'!$L$12+AL786*'Laminate Schedule'!$L$13+AM786*'Laminate Schedule'!$L$14</f>
        <v>0.88</v>
      </c>
    </row>
    <row r="787" spans="1:41">
      <c r="A787" s="567">
        <v>-164</v>
      </c>
      <c r="B787" s="347">
        <f>IF(ABS(A787)&lt;$C$17,$C$15,$C$16)*IF(ABS(A787)&lt;OutlineParameters!$C$46/2,1,0)</f>
        <v>6</v>
      </c>
      <c r="C787" s="347">
        <f t="shared" si="224"/>
        <v>6</v>
      </c>
      <c r="D787" s="348">
        <f t="shared" si="225"/>
        <v>6</v>
      </c>
      <c r="E787" s="349">
        <f>FlexTests!$C$16*($C$36-ABS(A787))*IF(ABS(A787)&lt;$C$36,1,0)/1000</f>
        <v>87.2</v>
      </c>
      <c r="F787" s="349">
        <f>IF(NOT(ISNA(I787)),FlexTests!$C$17*(A788-A787)*I787/1000000*($C$36+A787)/1000*IF(ABS(A787)&lt;$C$31/2-FlexTests!$C$18,0,1),0)</f>
        <v>0</v>
      </c>
      <c r="G787" s="349">
        <f>SUM(F$52:$F786)</f>
        <v>0</v>
      </c>
      <c r="H787" s="348">
        <f>CHOOSE(FlexTests!$C$15,E787,G787)</f>
        <v>87.2</v>
      </c>
      <c r="I787" s="347">
        <f>IF(ISNA(OutlineParameters!T850*2),OutlineParameters!S850*2,OutlineParameters!T850*2)</f>
        <v>391.17404401827957</v>
      </c>
      <c r="J787" s="347">
        <f>IF(ISNA(RockerConcaveParameters!O846),RockerConcaveParameters!N846,RockerConcaveParameters!O846)</f>
        <v>5.3397199178688712</v>
      </c>
      <c r="K787" s="347">
        <f t="shared" si="226"/>
        <v>26.426480104588464</v>
      </c>
      <c r="L787" s="347">
        <f t="shared" si="227"/>
        <v>93.842030704287708</v>
      </c>
      <c r="M787" s="347">
        <f t="shared" si="228"/>
        <v>0</v>
      </c>
      <c r="N787" s="347">
        <f t="shared" si="229"/>
        <v>3.8333333333333335</v>
      </c>
      <c r="O787" s="347">
        <f t="shared" si="230"/>
        <v>107.10471586791435</v>
      </c>
      <c r="P787" s="350">
        <f t="shared" si="231"/>
        <v>231.20656001012384</v>
      </c>
      <c r="Q787" s="347">
        <f>MIN(IF(H787&gt;0,P787/H787,NA()),FlexTests!$C$20)</f>
        <v>2.6514513762628877</v>
      </c>
      <c r="R787" s="347">
        <f t="shared" si="232"/>
        <v>3.7715192854468222E-4</v>
      </c>
      <c r="S787" s="347">
        <f>SUM(R787:$R$952)</f>
        <v>6.837084976177743E-2</v>
      </c>
      <c r="T787" s="347">
        <f t="shared" si="233"/>
        <v>6.8370849761777435E-5</v>
      </c>
      <c r="U787" s="350">
        <f>SUM(T787:$T$952)*1000</f>
        <v>5.8466185465641702</v>
      </c>
      <c r="V787" s="347">
        <f>R787*IF(ABS(A787)&lt;FlexTests!$C$19,0,1)</f>
        <v>0</v>
      </c>
      <c r="W787" s="347">
        <f>SUM(V787:$V$951)</f>
        <v>0</v>
      </c>
      <c r="X787" s="347">
        <f t="shared" si="243"/>
        <v>0</v>
      </c>
      <c r="Y787" s="350">
        <f>SUM($X787:X$951)</f>
        <v>0</v>
      </c>
      <c r="Z787" s="347"/>
      <c r="AA787" s="347">
        <f t="shared" si="234"/>
        <v>4.7799066392896234</v>
      </c>
      <c r="AB787" s="347">
        <f t="shared" si="235"/>
        <v>1.2200933607103763</v>
      </c>
      <c r="AC787" s="347">
        <f t="shared" si="236"/>
        <v>15.266095050996716</v>
      </c>
      <c r="AD787" s="347">
        <f t="shared" si="237"/>
        <v>27.302847097027737</v>
      </c>
      <c r="AE787" s="347">
        <f t="shared" si="238"/>
        <v>6.9691784767839851</v>
      </c>
      <c r="AF787" s="347">
        <f>AD787/'Laminate Schedule'!$E$86/10</f>
        <v>0.18027510072716121</v>
      </c>
      <c r="AG787" s="347">
        <f>AE787/'Laminate Schedule'!$E$90/10</f>
        <v>3.7587372801692755E-2</v>
      </c>
      <c r="AH787" s="347">
        <f t="shared" si="239"/>
        <v>2347.0442641096774</v>
      </c>
      <c r="AI787" s="244"/>
      <c r="AJ787" s="244"/>
      <c r="AK787" s="567">
        <f t="shared" si="240"/>
        <v>1</v>
      </c>
      <c r="AL787" s="567">
        <f t="shared" si="241"/>
        <v>1</v>
      </c>
      <c r="AM787" s="567">
        <f t="shared" si="242"/>
        <v>1</v>
      </c>
      <c r="AN787" s="347">
        <f>IF(SUM(AK787:AM787)=0,0,(AK787*'Laminate Schedule'!$D$83*'Laminate Schedule'!$C$83+AL787*'Laminate Schedule'!$D$84*'Laminate Schedule'!$C$84+AM787*'Laminate Schedule'!$D$85*'Laminate Schedule'!$C$85)/(AK787*'Laminate Schedule'!$D$83+AL787*'Laminate Schedule'!$D$84+AM787*'Laminate Schedule'!$D$85))</f>
        <v>15.145101562499997</v>
      </c>
      <c r="AO787" s="347">
        <f>AK787*'Laminate Schedule'!$L$12+AL787*'Laminate Schedule'!$L$13+AM787*'Laminate Schedule'!$L$14</f>
        <v>0.88</v>
      </c>
    </row>
    <row r="788" spans="1:41">
      <c r="A788" s="567">
        <v>-163</v>
      </c>
      <c r="B788" s="347">
        <f>IF(ABS(A788)&lt;$C$17,$C$15,$C$16)*IF(ABS(A788)&lt;OutlineParameters!$C$46/2,1,0)</f>
        <v>6</v>
      </c>
      <c r="C788" s="347">
        <f t="shared" si="224"/>
        <v>6</v>
      </c>
      <c r="D788" s="348">
        <f t="shared" si="225"/>
        <v>6</v>
      </c>
      <c r="E788" s="349">
        <f>FlexTests!$C$16*($C$36-ABS(A788))*IF(ABS(A788)&lt;$C$36,1,0)/1000</f>
        <v>87.4</v>
      </c>
      <c r="F788" s="349">
        <f>IF(NOT(ISNA(I788)),FlexTests!$C$17*(A789-A788)*I788/1000000*($C$36+A788)/1000*IF(ABS(A788)&lt;$C$31/2-FlexTests!$C$18,0,1),0)</f>
        <v>0</v>
      </c>
      <c r="G788" s="349">
        <f>SUM(F$52:$F787)</f>
        <v>0</v>
      </c>
      <c r="H788" s="348">
        <f>CHOOSE(FlexTests!$C$15,E788,G788)</f>
        <v>87.4</v>
      </c>
      <c r="I788" s="347">
        <f>IF(ISNA(OutlineParameters!T851*2),OutlineParameters!S851*2,OutlineParameters!T851*2)</f>
        <v>391.30087473378808</v>
      </c>
      <c r="J788" s="347">
        <f>IF(ISNA(RockerConcaveParameters!O847),RockerConcaveParameters!N847,RockerConcaveParameters!O847)</f>
        <v>5.3480089495959158</v>
      </c>
      <c r="K788" s="347">
        <f t="shared" si="226"/>
        <v>26.517184165884053</v>
      </c>
      <c r="L788" s="347">
        <f t="shared" si="227"/>
        <v>93.872457191118812</v>
      </c>
      <c r="M788" s="347">
        <f t="shared" si="228"/>
        <v>0</v>
      </c>
      <c r="N788" s="347">
        <f t="shared" si="229"/>
        <v>3.8333333333333335</v>
      </c>
      <c r="O788" s="347">
        <f t="shared" si="230"/>
        <v>107.29085179638055</v>
      </c>
      <c r="P788" s="350">
        <f t="shared" si="231"/>
        <v>231.51382648671674</v>
      </c>
      <c r="Q788" s="347">
        <f>MIN(IF(H788&gt;0,P788/H788,NA()),FlexTests!$C$20)</f>
        <v>2.6488996165528231</v>
      </c>
      <c r="R788" s="347">
        <f t="shared" si="232"/>
        <v>3.7751524963462447E-4</v>
      </c>
      <c r="S788" s="347">
        <f>SUM(R788:$R$952)</f>
        <v>6.7993697833232752E-2</v>
      </c>
      <c r="T788" s="347">
        <f t="shared" si="233"/>
        <v>6.7993697833232752E-5</v>
      </c>
      <c r="U788" s="350">
        <f>SUM(T788:$T$952)*1000</f>
        <v>5.7782476968023939</v>
      </c>
      <c r="V788" s="347">
        <f>R788*IF(ABS(A788)&lt;FlexTests!$C$19,0,1)</f>
        <v>0</v>
      </c>
      <c r="W788" s="347">
        <f>SUM(V788:$V$951)</f>
        <v>0</v>
      </c>
      <c r="X788" s="347">
        <f t="shared" si="243"/>
        <v>0</v>
      </c>
      <c r="Y788" s="350">
        <f>SUM($X788:X$951)</f>
        <v>0</v>
      </c>
      <c r="Z788" s="347"/>
      <c r="AA788" s="347">
        <f t="shared" si="234"/>
        <v>4.782669649865305</v>
      </c>
      <c r="AB788" s="347">
        <f t="shared" si="235"/>
        <v>1.2173303501346948</v>
      </c>
      <c r="AC788" s="347">
        <f t="shared" si="236"/>
        <v>15.286383226373085</v>
      </c>
      <c r="AD788" s="347">
        <f t="shared" si="237"/>
        <v>27.344946231431457</v>
      </c>
      <c r="AE788" s="347">
        <f t="shared" si="238"/>
        <v>6.9600945512221086</v>
      </c>
      <c r="AF788" s="347">
        <f>AD788/'Laminate Schedule'!$E$86/10</f>
        <v>0.18055307267888426</v>
      </c>
      <c r="AG788" s="347">
        <f>AE788/'Laminate Schedule'!$E$90/10</f>
        <v>3.7538379810950082E-2</v>
      </c>
      <c r="AH788" s="347">
        <f t="shared" si="239"/>
        <v>2347.8052484027285</v>
      </c>
      <c r="AI788" s="244"/>
      <c r="AJ788" s="244"/>
      <c r="AK788" s="567">
        <f t="shared" si="240"/>
        <v>1</v>
      </c>
      <c r="AL788" s="567">
        <f t="shared" si="241"/>
        <v>1</v>
      </c>
      <c r="AM788" s="567">
        <f t="shared" si="242"/>
        <v>1</v>
      </c>
      <c r="AN788" s="347">
        <f>IF(SUM(AK788:AM788)=0,0,(AK788*'Laminate Schedule'!$D$83*'Laminate Schedule'!$C$83+AL788*'Laminate Schedule'!$D$84*'Laminate Schedule'!$C$84+AM788*'Laminate Schedule'!$D$85*'Laminate Schedule'!$C$85)/(AK788*'Laminate Schedule'!$D$83+AL788*'Laminate Schedule'!$D$84+AM788*'Laminate Schedule'!$D$85))</f>
        <v>15.145101562499997</v>
      </c>
      <c r="AO788" s="347">
        <f>AK788*'Laminate Schedule'!$L$12+AL788*'Laminate Schedule'!$L$13+AM788*'Laminate Schedule'!$L$14</f>
        <v>0.88</v>
      </c>
    </row>
    <row r="789" spans="1:41">
      <c r="A789" s="567">
        <v>-162</v>
      </c>
      <c r="B789" s="347">
        <f>IF(ABS(A789)&lt;$C$17,$C$15,$C$16)*IF(ABS(A789)&lt;OutlineParameters!$C$46/2,1,0)</f>
        <v>6</v>
      </c>
      <c r="C789" s="347">
        <f t="shared" si="224"/>
        <v>6</v>
      </c>
      <c r="D789" s="348">
        <f t="shared" si="225"/>
        <v>6</v>
      </c>
      <c r="E789" s="349">
        <f>FlexTests!$C$16*($C$36-ABS(A789))*IF(ABS(A789)&lt;$C$36,1,0)/1000</f>
        <v>87.6</v>
      </c>
      <c r="F789" s="349">
        <f>IF(NOT(ISNA(I789)),FlexTests!$C$17*(A790-A789)*I789/1000000*($C$36+A789)/1000*IF(ABS(A789)&lt;$C$31/2-FlexTests!$C$18,0,1),0)</f>
        <v>0</v>
      </c>
      <c r="G789" s="349">
        <f>SUM(F$52:$F788)</f>
        <v>0</v>
      </c>
      <c r="H789" s="348">
        <f>CHOOSE(FlexTests!$C$15,E789,G789)</f>
        <v>87.6</v>
      </c>
      <c r="I789" s="347">
        <f>IF(ISNA(OutlineParameters!T852*2),OutlineParameters!S852*2,OutlineParameters!T852*2)</f>
        <v>391.42746467071964</v>
      </c>
      <c r="J789" s="347">
        <f>IF(ISNA(RockerConcaveParameters!O848),RockerConcaveParameters!N848,RockerConcaveParameters!O848)</f>
        <v>5.3562672258427524</v>
      </c>
      <c r="K789" s="347">
        <f t="shared" si="226"/>
        <v>26.607746986857258</v>
      </c>
      <c r="L789" s="347">
        <f t="shared" si="227"/>
        <v>93.902825915552455</v>
      </c>
      <c r="M789" s="347">
        <f t="shared" si="228"/>
        <v>0</v>
      </c>
      <c r="N789" s="347">
        <f t="shared" si="229"/>
        <v>3.8333333333333335</v>
      </c>
      <c r="O789" s="347">
        <f t="shared" si="230"/>
        <v>107.47668887932552</v>
      </c>
      <c r="P789" s="350">
        <f t="shared" si="231"/>
        <v>231.82059511506856</v>
      </c>
      <c r="Q789" s="347">
        <f>MIN(IF(H789&gt;0,P789/H789,NA()),FlexTests!$C$20)</f>
        <v>2.6463538255144816</v>
      </c>
      <c r="R789" s="347">
        <f t="shared" si="232"/>
        <v>3.7787841911335817E-4</v>
      </c>
      <c r="S789" s="347">
        <f>SUM(R789:$R$952)</f>
        <v>6.7616182583598139E-2</v>
      </c>
      <c r="T789" s="347">
        <f t="shared" si="233"/>
        <v>6.7616182583598141E-5</v>
      </c>
      <c r="U789" s="350">
        <f>SUM(T789:$T$952)*1000</f>
        <v>5.7102539989691596</v>
      </c>
      <c r="V789" s="347">
        <f>R789*IF(ABS(A789)&lt;FlexTests!$C$19,0,1)</f>
        <v>0</v>
      </c>
      <c r="W789" s="347">
        <f>SUM(V789:$V$951)</f>
        <v>0</v>
      </c>
      <c r="X789" s="347">
        <f t="shared" si="243"/>
        <v>0</v>
      </c>
      <c r="Y789" s="350">
        <f>SUM($X789:X$951)</f>
        <v>0</v>
      </c>
      <c r="Z789" s="347"/>
      <c r="AA789" s="347">
        <f t="shared" si="234"/>
        <v>4.7854224086142505</v>
      </c>
      <c r="AB789" s="347">
        <f t="shared" si="235"/>
        <v>1.2145775913857493</v>
      </c>
      <c r="AC789" s="347">
        <f t="shared" si="236"/>
        <v>15.306638529850968</v>
      </c>
      <c r="AD789" s="347">
        <f t="shared" si="237"/>
        <v>27.387006113529083</v>
      </c>
      <c r="AE789" s="347">
        <f t="shared" si="238"/>
        <v>6.951036100963413</v>
      </c>
      <c r="AF789" s="347">
        <f>AD789/'Laminate Schedule'!$E$86/10</f>
        <v>0.18083078545567915</v>
      </c>
      <c r="AG789" s="347">
        <f>AE789/'Laminate Schedule'!$E$90/10</f>
        <v>3.7489524217996999E-2</v>
      </c>
      <c r="AH789" s="347">
        <f t="shared" si="239"/>
        <v>2348.5647880243177</v>
      </c>
      <c r="AI789" s="244"/>
      <c r="AJ789" s="244"/>
      <c r="AK789" s="567">
        <f t="shared" si="240"/>
        <v>1</v>
      </c>
      <c r="AL789" s="567">
        <f t="shared" si="241"/>
        <v>1</v>
      </c>
      <c r="AM789" s="567">
        <f t="shared" si="242"/>
        <v>1</v>
      </c>
      <c r="AN789" s="347">
        <f>IF(SUM(AK789:AM789)=0,0,(AK789*'Laminate Schedule'!$D$83*'Laminate Schedule'!$C$83+AL789*'Laminate Schedule'!$D$84*'Laminate Schedule'!$C$84+AM789*'Laminate Schedule'!$D$85*'Laminate Schedule'!$C$85)/(AK789*'Laminate Schedule'!$D$83+AL789*'Laminate Schedule'!$D$84+AM789*'Laminate Schedule'!$D$85))</f>
        <v>15.145101562499997</v>
      </c>
      <c r="AO789" s="347">
        <f>AK789*'Laminate Schedule'!$L$12+AL789*'Laminate Schedule'!$L$13+AM789*'Laminate Schedule'!$L$14</f>
        <v>0.88</v>
      </c>
    </row>
    <row r="790" spans="1:41">
      <c r="A790" s="567">
        <v>-161</v>
      </c>
      <c r="B790" s="347">
        <f>IF(ABS(A790)&lt;$C$17,$C$15,$C$16)*IF(ABS(A790)&lt;OutlineParameters!$C$46/2,1,0)</f>
        <v>6</v>
      </c>
      <c r="C790" s="347">
        <f t="shared" si="224"/>
        <v>6</v>
      </c>
      <c r="D790" s="348">
        <f t="shared" si="225"/>
        <v>6</v>
      </c>
      <c r="E790" s="349">
        <f>FlexTests!$C$16*($C$36-ABS(A790))*IF(ABS(A790)&lt;$C$36,1,0)/1000</f>
        <v>87.8</v>
      </c>
      <c r="F790" s="349">
        <f>IF(NOT(ISNA(I790)),FlexTests!$C$17*(A791-A790)*I790/1000000*($C$36+A790)/1000*IF(ABS(A790)&lt;$C$31/2-FlexTests!$C$18,0,1),0)</f>
        <v>0</v>
      </c>
      <c r="G790" s="349">
        <f>SUM(F$52:$F789)</f>
        <v>0</v>
      </c>
      <c r="H790" s="348">
        <f>CHOOSE(FlexTests!$C$15,E790,G790)</f>
        <v>87.8</v>
      </c>
      <c r="I790" s="347">
        <f>IF(ISNA(OutlineParameters!T853*2),OutlineParameters!S853*2,OutlineParameters!T853*2)</f>
        <v>391.55382813410421</v>
      </c>
      <c r="J790" s="347">
        <f>IF(ISNA(RockerConcaveParameters!O849),RockerConcaveParameters!N849,RockerConcaveParameters!O849)</f>
        <v>5.3644950313175874</v>
      </c>
      <c r="K790" s="347">
        <f t="shared" si="226"/>
        <v>26.698170638884395</v>
      </c>
      <c r="L790" s="347">
        <f t="shared" si="227"/>
        <v>93.933140309342576</v>
      </c>
      <c r="M790" s="347">
        <f t="shared" si="228"/>
        <v>0</v>
      </c>
      <c r="N790" s="347">
        <f t="shared" si="229"/>
        <v>3.8333333333333335</v>
      </c>
      <c r="O790" s="347">
        <f t="shared" si="230"/>
        <v>107.66223298510212</v>
      </c>
      <c r="P790" s="350">
        <f t="shared" si="231"/>
        <v>232.1268772666624</v>
      </c>
      <c r="Q790" s="347">
        <f>MIN(IF(H790&gt;0,P790/H790,NA()),FlexTests!$C$20)</f>
        <v>2.6438140918754263</v>
      </c>
      <c r="R790" s="347">
        <f t="shared" si="232"/>
        <v>3.7824142138929143E-4</v>
      </c>
      <c r="S790" s="347">
        <f>SUM(R790:$R$952)</f>
        <v>6.7238304164484772E-2</v>
      </c>
      <c r="T790" s="347">
        <f t="shared" si="233"/>
        <v>6.7238304164484773E-5</v>
      </c>
      <c r="U790" s="350">
        <f>SUM(T790:$T$952)*1000</f>
        <v>5.6426378163855624</v>
      </c>
      <c r="V790" s="347">
        <f>R790*IF(ABS(A790)&lt;FlexTests!$C$19,0,1)</f>
        <v>0</v>
      </c>
      <c r="W790" s="347">
        <f>SUM(V790:$V$951)</f>
        <v>0</v>
      </c>
      <c r="X790" s="347">
        <f t="shared" si="243"/>
        <v>0</v>
      </c>
      <c r="Y790" s="350">
        <f>SUM($X790:X$951)</f>
        <v>0</v>
      </c>
      <c r="Z790" s="347"/>
      <c r="AA790" s="347">
        <f t="shared" si="234"/>
        <v>4.7881650104391955</v>
      </c>
      <c r="AB790" s="347">
        <f t="shared" si="235"/>
        <v>1.2118349895608043</v>
      </c>
      <c r="AC790" s="347">
        <f t="shared" si="236"/>
        <v>15.326861712266082</v>
      </c>
      <c r="AD790" s="347">
        <f t="shared" si="237"/>
        <v>27.429025968187258</v>
      </c>
      <c r="AE790" s="347">
        <f t="shared" si="238"/>
        <v>6.94200248432381</v>
      </c>
      <c r="AF790" s="347">
        <f>AD790/'Laminate Schedule'!$E$86/10</f>
        <v>0.18110823393949929</v>
      </c>
      <c r="AG790" s="347">
        <f>AE790/'Laminate Schedule'!$E$90/10</f>
        <v>3.7440802561992427E-2</v>
      </c>
      <c r="AH790" s="347">
        <f t="shared" si="239"/>
        <v>2349.3229688046254</v>
      </c>
      <c r="AI790" s="244"/>
      <c r="AJ790" s="244"/>
      <c r="AK790" s="567">
        <f t="shared" si="240"/>
        <v>1</v>
      </c>
      <c r="AL790" s="567">
        <f t="shared" si="241"/>
        <v>1</v>
      </c>
      <c r="AM790" s="567">
        <f t="shared" si="242"/>
        <v>1</v>
      </c>
      <c r="AN790" s="347">
        <f>IF(SUM(AK790:AM790)=0,0,(AK790*'Laminate Schedule'!$D$83*'Laminate Schedule'!$C$83+AL790*'Laminate Schedule'!$D$84*'Laminate Schedule'!$C$84+AM790*'Laminate Schedule'!$D$85*'Laminate Schedule'!$C$85)/(AK790*'Laminate Schedule'!$D$83+AL790*'Laminate Schedule'!$D$84+AM790*'Laminate Schedule'!$D$85))</f>
        <v>15.145101562499997</v>
      </c>
      <c r="AO790" s="347">
        <f>AK790*'Laminate Schedule'!$L$12+AL790*'Laminate Schedule'!$L$13+AM790*'Laminate Schedule'!$L$14</f>
        <v>0.88</v>
      </c>
    </row>
    <row r="791" spans="1:41">
      <c r="A791" s="567">
        <v>-160</v>
      </c>
      <c r="B791" s="347">
        <f>IF(ABS(A791)&lt;$C$17,$C$15,$C$16)*IF(ABS(A791)&lt;OutlineParameters!$C$46/2,1,0)</f>
        <v>6</v>
      </c>
      <c r="C791" s="347">
        <f t="shared" si="224"/>
        <v>6</v>
      </c>
      <c r="D791" s="348">
        <f t="shared" si="225"/>
        <v>6</v>
      </c>
      <c r="E791" s="349">
        <f>FlexTests!$C$16*($C$36-ABS(A791))*IF(ABS(A791)&lt;$C$36,1,0)/1000</f>
        <v>88</v>
      </c>
      <c r="F791" s="349">
        <f>IF(NOT(ISNA(I791)),FlexTests!$C$17*(A792-A791)*I791/1000000*($C$36+A791)/1000*IF(ABS(A791)&lt;$C$31/2-FlexTests!$C$18,0,1),0)</f>
        <v>0</v>
      </c>
      <c r="G791" s="349">
        <f>SUM(F$52:$F790)</f>
        <v>0</v>
      </c>
      <c r="H791" s="348">
        <f>CHOOSE(FlexTests!$C$15,E791,G791)</f>
        <v>88</v>
      </c>
      <c r="I791" s="347">
        <f>IF(ISNA(OutlineParameters!T854*2),OutlineParameters!S854*2,OutlineParameters!T854*2)</f>
        <v>391.67995552368262</v>
      </c>
      <c r="J791" s="347">
        <f>IF(ISNA(RockerConcaveParameters!O850),RockerConcaveParameters!N850,RockerConcaveParameters!O850)</f>
        <v>5.3726920546477244</v>
      </c>
      <c r="K791" s="347">
        <f t="shared" si="226"/>
        <v>26.788449651218635</v>
      </c>
      <c r="L791" s="347">
        <f t="shared" si="227"/>
        <v>93.963398069402203</v>
      </c>
      <c r="M791" s="347">
        <f t="shared" si="228"/>
        <v>0</v>
      </c>
      <c r="N791" s="347">
        <f t="shared" si="229"/>
        <v>3.8333333333333335</v>
      </c>
      <c r="O791" s="347">
        <f t="shared" si="230"/>
        <v>107.84747263143521</v>
      </c>
      <c r="P791" s="350">
        <f t="shared" si="231"/>
        <v>232.43265368538937</v>
      </c>
      <c r="Q791" s="347">
        <f>MIN(IF(H791&gt;0,P791/H791,NA()),FlexTests!$C$20)</f>
        <v>2.6412801555157883</v>
      </c>
      <c r="R791" s="347">
        <f t="shared" si="232"/>
        <v>3.7860429076851197E-4</v>
      </c>
      <c r="S791" s="347">
        <f>SUM(R791:$R$952)</f>
        <v>6.6860062743095472E-2</v>
      </c>
      <c r="T791" s="347">
        <f t="shared" si="233"/>
        <v>6.6860062743095476E-5</v>
      </c>
      <c r="U791" s="350">
        <f>SUM(T791:$T$952)*1000</f>
        <v>5.575399512221078</v>
      </c>
      <c r="V791" s="347">
        <f>R791*IF(ABS(A791)&lt;FlexTests!$C$19,0,1)</f>
        <v>0</v>
      </c>
      <c r="W791" s="347">
        <f>SUM(V791:$V$951)</f>
        <v>0</v>
      </c>
      <c r="X791" s="347">
        <f t="shared" si="243"/>
        <v>0</v>
      </c>
      <c r="Y791" s="350">
        <f>SUM($X791:X$951)</f>
        <v>0</v>
      </c>
      <c r="Z791" s="347"/>
      <c r="AA791" s="347">
        <f t="shared" si="234"/>
        <v>4.7908973515492415</v>
      </c>
      <c r="AB791" s="347">
        <f t="shared" si="235"/>
        <v>1.2091026484507585</v>
      </c>
      <c r="AC791" s="347">
        <f t="shared" si="236"/>
        <v>15.347051502177036</v>
      </c>
      <c r="AD791" s="347">
        <f t="shared" si="237"/>
        <v>27.471007501116929</v>
      </c>
      <c r="AE791" s="347">
        <f t="shared" si="238"/>
        <v>6.932995113007431</v>
      </c>
      <c r="AF791" s="347">
        <f>AD791/'Laminate Schedule'!$E$86/10</f>
        <v>0.18138542939280428</v>
      </c>
      <c r="AG791" s="347">
        <f>AE791/'Laminate Schedule'!$E$90/10</f>
        <v>3.7392222456782059E-2</v>
      </c>
      <c r="AH791" s="347">
        <f t="shared" si="239"/>
        <v>2350.0797331420958</v>
      </c>
      <c r="AI791" s="244"/>
      <c r="AJ791" s="244"/>
      <c r="AK791" s="567">
        <f t="shared" si="240"/>
        <v>1</v>
      </c>
      <c r="AL791" s="567">
        <f t="shared" si="241"/>
        <v>1</v>
      </c>
      <c r="AM791" s="567">
        <f t="shared" si="242"/>
        <v>1</v>
      </c>
      <c r="AN791" s="347">
        <f>IF(SUM(AK791:AM791)=0,0,(AK791*'Laminate Schedule'!$D$83*'Laminate Schedule'!$C$83+AL791*'Laminate Schedule'!$D$84*'Laminate Schedule'!$C$84+AM791*'Laminate Schedule'!$D$85*'Laminate Schedule'!$C$85)/(AK791*'Laminate Schedule'!$D$83+AL791*'Laminate Schedule'!$D$84+AM791*'Laminate Schedule'!$D$85))</f>
        <v>15.145101562499997</v>
      </c>
      <c r="AO791" s="347">
        <f>AK791*'Laminate Schedule'!$L$12+AL791*'Laminate Schedule'!$L$13+AM791*'Laminate Schedule'!$L$14</f>
        <v>0.88</v>
      </c>
    </row>
    <row r="792" spans="1:41">
      <c r="A792" s="567">
        <v>-159</v>
      </c>
      <c r="B792" s="347">
        <f>IF(ABS(A792)&lt;$C$17,$C$15,$C$16)*IF(ABS(A792)&lt;OutlineParameters!$C$46/2,1,0)</f>
        <v>6</v>
      </c>
      <c r="C792" s="347">
        <f t="shared" si="224"/>
        <v>6</v>
      </c>
      <c r="D792" s="348">
        <f t="shared" si="225"/>
        <v>6</v>
      </c>
      <c r="E792" s="349">
        <f>FlexTests!$C$16*($C$36-ABS(A792))*IF(ABS(A792)&lt;$C$36,1,0)/1000</f>
        <v>88.2</v>
      </c>
      <c r="F792" s="349">
        <f>IF(NOT(ISNA(I792)),FlexTests!$C$17*(A793-A792)*I792/1000000*($C$36+A792)/1000*IF(ABS(A792)&lt;$C$31/2-FlexTests!$C$18,0,1),0)</f>
        <v>0</v>
      </c>
      <c r="G792" s="349">
        <f>SUM(F$52:$F791)</f>
        <v>0</v>
      </c>
      <c r="H792" s="348">
        <f>CHOOSE(FlexTests!$C$15,E792,G792)</f>
        <v>88.2</v>
      </c>
      <c r="I792" s="347">
        <f>IF(ISNA(OutlineParameters!T855*2),OutlineParameters!S855*2,OutlineParameters!T855*2)</f>
        <v>391.80586114350939</v>
      </c>
      <c r="J792" s="347">
        <f>IF(ISNA(RockerConcaveParameters!O851),RockerConcaveParameters!N851,RockerConcaveParameters!O851)</f>
        <v>5.3808585820945503</v>
      </c>
      <c r="K792" s="347">
        <f t="shared" si="226"/>
        <v>26.878586136744943</v>
      </c>
      <c r="L792" s="347">
        <f t="shared" si="227"/>
        <v>93.993602627251335</v>
      </c>
      <c r="M792" s="347">
        <f t="shared" si="228"/>
        <v>0</v>
      </c>
      <c r="N792" s="347">
        <f t="shared" si="229"/>
        <v>3.8333333333333335</v>
      </c>
      <c r="O792" s="347">
        <f t="shared" si="230"/>
        <v>108.03241376312891</v>
      </c>
      <c r="P792" s="350">
        <f t="shared" si="231"/>
        <v>232.73793586045852</v>
      </c>
      <c r="Q792" s="347">
        <f>MIN(IF(H792&gt;0,P792/H792,NA()),FlexTests!$C$20)</f>
        <v>2.6387521072614346</v>
      </c>
      <c r="R792" s="347">
        <f t="shared" si="232"/>
        <v>3.7896701143247066E-4</v>
      </c>
      <c r="S792" s="347">
        <f>SUM(R792:$R$952)</f>
        <v>6.6481458452326961E-2</v>
      </c>
      <c r="T792" s="347">
        <f t="shared" si="233"/>
        <v>6.6481458452326967E-5</v>
      </c>
      <c r="U792" s="350">
        <f>SUM(T792:$T$952)*1000</f>
        <v>5.5085394494779827</v>
      </c>
      <c r="V792" s="347">
        <f>R792*IF(ABS(A792)&lt;FlexTests!$C$19,0,1)</f>
        <v>0</v>
      </c>
      <c r="W792" s="347">
        <f>SUM(V792:$V$951)</f>
        <v>0</v>
      </c>
      <c r="X792" s="347">
        <f t="shared" si="243"/>
        <v>0</v>
      </c>
      <c r="Y792" s="350">
        <f>SUM($X792:X$951)</f>
        <v>0</v>
      </c>
      <c r="Z792" s="347"/>
      <c r="AA792" s="347">
        <f t="shared" si="234"/>
        <v>4.7936195273648501</v>
      </c>
      <c r="AB792" s="347">
        <f t="shared" si="235"/>
        <v>1.2063804726351499</v>
      </c>
      <c r="AC792" s="347">
        <f t="shared" si="236"/>
        <v>15.367208658192752</v>
      </c>
      <c r="AD792" s="347">
        <f t="shared" si="237"/>
        <v>27.51294992589126</v>
      </c>
      <c r="AE792" s="347">
        <f t="shared" si="238"/>
        <v>6.9240133359999314</v>
      </c>
      <c r="AF792" s="347">
        <f>AD792/'Laminate Schedule'!$E$86/10</f>
        <v>0.18166236662297897</v>
      </c>
      <c r="AG792" s="347">
        <f>AE792/'Laminate Schedule'!$E$90/10</f>
        <v>3.7343780391203278E-2</v>
      </c>
      <c r="AH792" s="347">
        <f t="shared" si="239"/>
        <v>2350.8351668610562</v>
      </c>
      <c r="AI792" s="244"/>
      <c r="AJ792" s="244"/>
      <c r="AK792" s="567">
        <f t="shared" si="240"/>
        <v>1</v>
      </c>
      <c r="AL792" s="567">
        <f t="shared" si="241"/>
        <v>1</v>
      </c>
      <c r="AM792" s="567">
        <f t="shared" si="242"/>
        <v>1</v>
      </c>
      <c r="AN792" s="347">
        <f>IF(SUM(AK792:AM792)=0,0,(AK792*'Laminate Schedule'!$D$83*'Laminate Schedule'!$C$83+AL792*'Laminate Schedule'!$D$84*'Laminate Schedule'!$C$84+AM792*'Laminate Schedule'!$D$85*'Laminate Schedule'!$C$85)/(AK792*'Laminate Schedule'!$D$83+AL792*'Laminate Schedule'!$D$84+AM792*'Laminate Schedule'!$D$85))</f>
        <v>15.145101562499997</v>
      </c>
      <c r="AO792" s="347">
        <f>AK792*'Laminate Schedule'!$L$12+AL792*'Laminate Schedule'!$L$13+AM792*'Laminate Schedule'!$L$14</f>
        <v>0.88</v>
      </c>
    </row>
    <row r="793" spans="1:41">
      <c r="A793" s="567">
        <v>-158</v>
      </c>
      <c r="B793" s="347">
        <f>IF(ABS(A793)&lt;$C$17,$C$15,$C$16)*IF(ABS(A793)&lt;OutlineParameters!$C$46/2,1,0)</f>
        <v>6</v>
      </c>
      <c r="C793" s="347">
        <f t="shared" si="224"/>
        <v>6</v>
      </c>
      <c r="D793" s="348">
        <f t="shared" si="225"/>
        <v>6</v>
      </c>
      <c r="E793" s="349">
        <f>FlexTests!$C$16*($C$36-ABS(A793))*IF(ABS(A793)&lt;$C$36,1,0)/1000</f>
        <v>88.4</v>
      </c>
      <c r="F793" s="349">
        <f>IF(NOT(ISNA(I793)),FlexTests!$C$17*(A794-A793)*I793/1000000*($C$36+A793)/1000*IF(ABS(A793)&lt;$C$31/2-FlexTests!$C$18,0,1),0)</f>
        <v>0</v>
      </c>
      <c r="G793" s="349">
        <f>SUM(F$52:$F792)</f>
        <v>0</v>
      </c>
      <c r="H793" s="348">
        <f>CHOOSE(FlexTests!$C$15,E793,G793)</f>
        <v>88.4</v>
      </c>
      <c r="I793" s="347">
        <f>IF(ISNA(OutlineParameters!T856*2),OutlineParameters!S856*2,OutlineParameters!T856*2)</f>
        <v>391.93155132986846</v>
      </c>
      <c r="J793" s="347">
        <f>IF(ISNA(RockerConcaveParameters!O852),RockerConcaveParameters!N852,RockerConcaveParameters!O852)</f>
        <v>5.3889947019879134</v>
      </c>
      <c r="K793" s="347">
        <f t="shared" si="226"/>
        <v>26.968579716023569</v>
      </c>
      <c r="L793" s="347">
        <f t="shared" si="227"/>
        <v>94.023755502954373</v>
      </c>
      <c r="M793" s="347">
        <f t="shared" si="228"/>
        <v>0</v>
      </c>
      <c r="N793" s="347">
        <f t="shared" si="229"/>
        <v>3.8333333333333335</v>
      </c>
      <c r="O793" s="347">
        <f t="shared" si="230"/>
        <v>108.21705658156388</v>
      </c>
      <c r="P793" s="350">
        <f t="shared" si="231"/>
        <v>233.04272513387514</v>
      </c>
      <c r="Q793" s="347">
        <f>MIN(IF(H793&gt;0,P793/H793,NA()),FlexTests!$C$20)</f>
        <v>2.6362299223289041</v>
      </c>
      <c r="R793" s="347">
        <f t="shared" si="232"/>
        <v>3.7932958408900001E-4</v>
      </c>
      <c r="S793" s="347">
        <f>SUM(R793:$R$952)</f>
        <v>6.6102491440894487E-2</v>
      </c>
      <c r="T793" s="347">
        <f t="shared" si="233"/>
        <v>6.6102491440894488E-5</v>
      </c>
      <c r="U793" s="350">
        <f>SUM(T793:$T$952)*1000</f>
        <v>5.4420579910256555</v>
      </c>
      <c r="V793" s="347">
        <f>R793*IF(ABS(A793)&lt;FlexTests!$C$19,0,1)</f>
        <v>0</v>
      </c>
      <c r="W793" s="347">
        <f>SUM(V793:$V$951)</f>
        <v>0</v>
      </c>
      <c r="X793" s="347">
        <f t="shared" si="243"/>
        <v>0</v>
      </c>
      <c r="Y793" s="350">
        <f>SUM($X793:X$951)</f>
        <v>0</v>
      </c>
      <c r="Z793" s="347"/>
      <c r="AA793" s="347">
        <f t="shared" si="234"/>
        <v>4.7963315673293039</v>
      </c>
      <c r="AB793" s="347">
        <f t="shared" si="235"/>
        <v>1.2036684326706957</v>
      </c>
      <c r="AC793" s="347">
        <f t="shared" si="236"/>
        <v>15.387333268923081</v>
      </c>
      <c r="AD793" s="347">
        <f t="shared" si="237"/>
        <v>27.554853277158195</v>
      </c>
      <c r="AE793" s="347">
        <f t="shared" si="238"/>
        <v>6.9150571829745289</v>
      </c>
      <c r="AF793" s="347">
        <f>AD793/'Laminate Schedule'!$E$86/10</f>
        <v>0.18193904585879664</v>
      </c>
      <c r="AG793" s="347">
        <f>AE793/'Laminate Schedule'!$E$90/10</f>
        <v>3.7295476525294809E-2</v>
      </c>
      <c r="AH793" s="347">
        <f t="shared" si="239"/>
        <v>2351.5893079792108</v>
      </c>
      <c r="AI793" s="244"/>
      <c r="AJ793" s="244"/>
      <c r="AK793" s="567">
        <f t="shared" si="240"/>
        <v>1</v>
      </c>
      <c r="AL793" s="567">
        <f t="shared" si="241"/>
        <v>1</v>
      </c>
      <c r="AM793" s="567">
        <f t="shared" si="242"/>
        <v>1</v>
      </c>
      <c r="AN793" s="347">
        <f>IF(SUM(AK793:AM793)=0,0,(AK793*'Laminate Schedule'!$D$83*'Laminate Schedule'!$C$83+AL793*'Laminate Schedule'!$D$84*'Laminate Schedule'!$C$84+AM793*'Laminate Schedule'!$D$85*'Laminate Schedule'!$C$85)/(AK793*'Laminate Schedule'!$D$83+AL793*'Laminate Schedule'!$D$84+AM793*'Laminate Schedule'!$D$85))</f>
        <v>15.145101562499997</v>
      </c>
      <c r="AO793" s="347">
        <f>AK793*'Laminate Schedule'!$L$12+AL793*'Laminate Schedule'!$L$13+AM793*'Laminate Schedule'!$L$14</f>
        <v>0.88</v>
      </c>
    </row>
    <row r="794" spans="1:41">
      <c r="A794" s="567">
        <v>-157</v>
      </c>
      <c r="B794" s="347">
        <f>IF(ABS(A794)&lt;$C$17,$C$15,$C$16)*IF(ABS(A794)&lt;OutlineParameters!$C$46/2,1,0)</f>
        <v>6</v>
      </c>
      <c r="C794" s="347">
        <f t="shared" si="224"/>
        <v>6</v>
      </c>
      <c r="D794" s="348">
        <f t="shared" si="225"/>
        <v>6</v>
      </c>
      <c r="E794" s="349">
        <f>FlexTests!$C$16*($C$36-ABS(A794))*IF(ABS(A794)&lt;$C$36,1,0)/1000</f>
        <v>88.6</v>
      </c>
      <c r="F794" s="349">
        <f>IF(NOT(ISNA(I794)),FlexTests!$C$17*(A795-A794)*I794/1000000*($C$36+A794)/1000*IF(ABS(A794)&lt;$C$31/2-FlexTests!$C$18,0,1),0)</f>
        <v>0</v>
      </c>
      <c r="G794" s="349">
        <f>SUM(F$52:$F793)</f>
        <v>0</v>
      </c>
      <c r="H794" s="348">
        <f>CHOOSE(FlexTests!$C$15,E794,G794)</f>
        <v>88.6</v>
      </c>
      <c r="I794" s="347">
        <f>IF(ISNA(OutlineParameters!T857*2),OutlineParameters!S857*2,OutlineParameters!T857*2)</f>
        <v>392.05703640523365</v>
      </c>
      <c r="J794" s="347">
        <f>IF(ISNA(RockerConcaveParameters!O853),RockerConcaveParameters!N853,RockerConcaveParameters!O853)</f>
        <v>5.3971006035887052</v>
      </c>
      <c r="K794" s="347">
        <f t="shared" si="226"/>
        <v>27.058431312486629</v>
      </c>
      <c r="L794" s="347">
        <f t="shared" si="227"/>
        <v>94.053859172856363</v>
      </c>
      <c r="M794" s="347">
        <f t="shared" si="228"/>
        <v>0</v>
      </c>
      <c r="N794" s="347">
        <f t="shared" si="229"/>
        <v>3.8333333333333335</v>
      </c>
      <c r="O794" s="347">
        <f t="shared" si="230"/>
        <v>108.4014042646544</v>
      </c>
      <c r="P794" s="350">
        <f t="shared" si="231"/>
        <v>233.34702808333071</v>
      </c>
      <c r="Q794" s="347">
        <f>MIN(IF(H794&gt;0,P794/H794,NA()),FlexTests!$C$20)</f>
        <v>2.6337136352520396</v>
      </c>
      <c r="R794" s="347">
        <f t="shared" si="232"/>
        <v>3.79692000912735E-4</v>
      </c>
      <c r="S794" s="347">
        <f>SUM(R794:$R$952)</f>
        <v>6.5723161856805504E-2</v>
      </c>
      <c r="T794" s="347">
        <f t="shared" si="233"/>
        <v>6.57231618568055E-5</v>
      </c>
      <c r="U794" s="350">
        <f>SUM(T794:$T$952)*1000</f>
        <v>5.3759554995847605</v>
      </c>
      <c r="V794" s="347">
        <f>R794*IF(ABS(A794)&lt;FlexTests!$C$19,0,1)</f>
        <v>0</v>
      </c>
      <c r="W794" s="347">
        <f>SUM(V794:$V$951)</f>
        <v>0</v>
      </c>
      <c r="X794" s="347">
        <f t="shared" si="243"/>
        <v>0</v>
      </c>
      <c r="Y794" s="350">
        <f>SUM($X794:X$951)</f>
        <v>0</v>
      </c>
      <c r="Z794" s="347"/>
      <c r="AA794" s="347">
        <f t="shared" si="234"/>
        <v>4.7990335345295687</v>
      </c>
      <c r="AB794" s="347">
        <f t="shared" si="235"/>
        <v>1.2009664654704317</v>
      </c>
      <c r="AC794" s="347">
        <f t="shared" si="236"/>
        <v>15.407425768679506</v>
      </c>
      <c r="AD794" s="347">
        <f t="shared" si="237"/>
        <v>27.596717163723913</v>
      </c>
      <c r="AE794" s="347">
        <f t="shared" si="238"/>
        <v>6.9061263340293708</v>
      </c>
      <c r="AF794" s="347">
        <f>AD794/'Laminate Schedule'!$E$86/10</f>
        <v>0.18221546451728471</v>
      </c>
      <c r="AG794" s="347">
        <f>AE794/'Laminate Schedule'!$E$90/10</f>
        <v>3.7247309133706899E-2</v>
      </c>
      <c r="AH794" s="347">
        <f t="shared" si="239"/>
        <v>2352.3422184314018</v>
      </c>
      <c r="AI794" s="244"/>
      <c r="AJ794" s="244"/>
      <c r="AK794" s="567">
        <f t="shared" si="240"/>
        <v>1</v>
      </c>
      <c r="AL794" s="567">
        <f t="shared" si="241"/>
        <v>1</v>
      </c>
      <c r="AM794" s="567">
        <f t="shared" si="242"/>
        <v>1</v>
      </c>
      <c r="AN794" s="347">
        <f>IF(SUM(AK794:AM794)=0,0,(AK794*'Laminate Schedule'!$D$83*'Laminate Schedule'!$C$83+AL794*'Laminate Schedule'!$D$84*'Laminate Schedule'!$C$84+AM794*'Laminate Schedule'!$D$85*'Laminate Schedule'!$C$85)/(AK794*'Laminate Schedule'!$D$83+AL794*'Laminate Schedule'!$D$84+AM794*'Laminate Schedule'!$D$85))</f>
        <v>15.145101562499997</v>
      </c>
      <c r="AO794" s="347">
        <f>AK794*'Laminate Schedule'!$L$12+AL794*'Laminate Schedule'!$L$13+AM794*'Laminate Schedule'!$L$14</f>
        <v>0.88</v>
      </c>
    </row>
    <row r="795" spans="1:41">
      <c r="A795" s="567">
        <v>-156</v>
      </c>
      <c r="B795" s="347">
        <f>IF(ABS(A795)&lt;$C$17,$C$15,$C$16)*IF(ABS(A795)&lt;OutlineParameters!$C$46/2,1,0)</f>
        <v>6</v>
      </c>
      <c r="C795" s="347">
        <f t="shared" si="224"/>
        <v>6</v>
      </c>
      <c r="D795" s="348">
        <f t="shared" si="225"/>
        <v>6</v>
      </c>
      <c r="E795" s="349">
        <f>FlexTests!$C$16*($C$36-ABS(A795))*IF(ABS(A795)&lt;$C$36,1,0)/1000</f>
        <v>88.8</v>
      </c>
      <c r="F795" s="349">
        <f>IF(NOT(ISNA(I795)),FlexTests!$C$17*(A796-A795)*I795/1000000*($C$36+A795)/1000*IF(ABS(A795)&lt;$C$31/2-FlexTests!$C$18,0,1),0)</f>
        <v>0</v>
      </c>
      <c r="G795" s="349">
        <f>SUM(F$52:$F794)</f>
        <v>0</v>
      </c>
      <c r="H795" s="348">
        <f>CHOOSE(FlexTests!$C$15,E795,G795)</f>
        <v>88.8</v>
      </c>
      <c r="I795" s="347">
        <f>IF(ISNA(OutlineParameters!T858*2),OutlineParameters!S858*2,OutlineParameters!T858*2)</f>
        <v>392.18231473393013</v>
      </c>
      <c r="J795" s="347">
        <f>IF(ISNA(RockerConcaveParameters!O854),RockerConcaveParameters!N854,RockerConcaveParameters!O854)</f>
        <v>5.4051761770103859</v>
      </c>
      <c r="K795" s="347">
        <f t="shared" si="226"/>
        <v>27.148138043086831</v>
      </c>
      <c r="L795" s="347">
        <f t="shared" si="227"/>
        <v>94.083913244561515</v>
      </c>
      <c r="M795" s="347">
        <f t="shared" si="228"/>
        <v>0</v>
      </c>
      <c r="N795" s="347">
        <f t="shared" si="229"/>
        <v>3.8333333333333335</v>
      </c>
      <c r="O795" s="347">
        <f t="shared" si="230"/>
        <v>108.5854512491119</v>
      </c>
      <c r="P795" s="350">
        <f t="shared" si="231"/>
        <v>233.65083587009357</v>
      </c>
      <c r="Q795" s="347">
        <f>MIN(IF(H795&gt;0,P795/H795,NA()),FlexTests!$C$20)</f>
        <v>2.6312031066451982</v>
      </c>
      <c r="R795" s="347">
        <f t="shared" si="232"/>
        <v>3.8005427915255345E-4</v>
      </c>
      <c r="S795" s="347">
        <f>SUM(R795:$R$952)</f>
        <v>6.5343469855892761E-2</v>
      </c>
      <c r="T795" s="347">
        <f t="shared" si="233"/>
        <v>6.534346985589276E-5</v>
      </c>
      <c r="U795" s="350">
        <f>SUM(T795:$T$952)*1000</f>
        <v>5.3102323377279568</v>
      </c>
      <c r="V795" s="347">
        <f>R795*IF(ABS(A795)&lt;FlexTests!$C$19,0,1)</f>
        <v>0</v>
      </c>
      <c r="W795" s="347">
        <f>SUM(V795:$V$951)</f>
        <v>0</v>
      </c>
      <c r="X795" s="347">
        <f t="shared" si="243"/>
        <v>0</v>
      </c>
      <c r="Y795" s="350">
        <f>SUM($X795:X$951)</f>
        <v>0</v>
      </c>
      <c r="Z795" s="347"/>
      <c r="AA795" s="347">
        <f t="shared" si="234"/>
        <v>4.8017253923367953</v>
      </c>
      <c r="AB795" s="347">
        <f t="shared" si="235"/>
        <v>1.1982746076632047</v>
      </c>
      <c r="AC795" s="347">
        <f t="shared" si="236"/>
        <v>15.4274855738587</v>
      </c>
      <c r="AD795" s="347">
        <f t="shared" si="237"/>
        <v>27.638542444143642</v>
      </c>
      <c r="AE795" s="347">
        <f t="shared" si="238"/>
        <v>6.897221498025246</v>
      </c>
      <c r="AF795" s="347">
        <f>AD795/'Laminate Schedule'!$E$86/10</f>
        <v>0.1824916282673073</v>
      </c>
      <c r="AG795" s="347">
        <f>AE795/'Laminate Schedule'!$E$90/10</f>
        <v>3.7199282039589568E-2</v>
      </c>
      <c r="AH795" s="347">
        <f t="shared" si="239"/>
        <v>2353.0938884035809</v>
      </c>
      <c r="AI795" s="244"/>
      <c r="AJ795" s="244"/>
      <c r="AK795" s="567">
        <f t="shared" si="240"/>
        <v>1</v>
      </c>
      <c r="AL795" s="567">
        <f t="shared" si="241"/>
        <v>1</v>
      </c>
      <c r="AM795" s="567">
        <f t="shared" si="242"/>
        <v>1</v>
      </c>
      <c r="AN795" s="347">
        <f>IF(SUM(AK795:AM795)=0,0,(AK795*'Laminate Schedule'!$D$83*'Laminate Schedule'!$C$83+AL795*'Laminate Schedule'!$D$84*'Laminate Schedule'!$C$84+AM795*'Laminate Schedule'!$D$85*'Laminate Schedule'!$C$85)/(AK795*'Laminate Schedule'!$D$83+AL795*'Laminate Schedule'!$D$84+AM795*'Laminate Schedule'!$D$85))</f>
        <v>15.145101562499997</v>
      </c>
      <c r="AO795" s="347">
        <f>AK795*'Laminate Schedule'!$L$12+AL795*'Laminate Schedule'!$L$13+AM795*'Laminate Schedule'!$L$14</f>
        <v>0.88</v>
      </c>
    </row>
    <row r="796" spans="1:41">
      <c r="A796" s="567">
        <v>-155</v>
      </c>
      <c r="B796" s="347">
        <f>IF(ABS(A796)&lt;$C$17,$C$15,$C$16)*IF(ABS(A796)&lt;OutlineParameters!$C$46/2,1,0)</f>
        <v>6</v>
      </c>
      <c r="C796" s="347">
        <f t="shared" si="224"/>
        <v>6</v>
      </c>
      <c r="D796" s="348">
        <f t="shared" si="225"/>
        <v>6</v>
      </c>
      <c r="E796" s="349">
        <f>FlexTests!$C$16*($C$36-ABS(A796))*IF(ABS(A796)&lt;$C$36,1,0)/1000</f>
        <v>89</v>
      </c>
      <c r="F796" s="349">
        <f>IF(NOT(ISNA(I796)),FlexTests!$C$17*(A797-A796)*I796/1000000*($C$36+A796)/1000*IF(ABS(A796)&lt;$C$31/2-FlexTests!$C$18,0,1),0)</f>
        <v>0</v>
      </c>
      <c r="G796" s="349">
        <f>SUM(F$52:$F795)</f>
        <v>0</v>
      </c>
      <c r="H796" s="348">
        <f>CHOOSE(FlexTests!$C$15,E796,G796)</f>
        <v>89</v>
      </c>
      <c r="I796" s="347">
        <f>IF(ISNA(OutlineParameters!T859*2),OutlineParameters!S859*2,OutlineParameters!T859*2)</f>
        <v>392.30740062501559</v>
      </c>
      <c r="J796" s="347">
        <f>IF(ISNA(RockerConcaveParameters!O855),RockerConcaveParameters!N855,RockerConcaveParameters!O855)</f>
        <v>5.4132217134242637</v>
      </c>
      <c r="K796" s="347">
        <f t="shared" si="226"/>
        <v>27.237702162400129</v>
      </c>
      <c r="L796" s="347">
        <f t="shared" si="227"/>
        <v>94.113921150789977</v>
      </c>
      <c r="M796" s="347">
        <f t="shared" si="228"/>
        <v>0</v>
      </c>
      <c r="N796" s="347">
        <f t="shared" si="229"/>
        <v>3.8333333333333335</v>
      </c>
      <c r="O796" s="347">
        <f t="shared" si="230"/>
        <v>108.76920374155763</v>
      </c>
      <c r="P796" s="350">
        <f t="shared" si="231"/>
        <v>233.95416038808105</v>
      </c>
      <c r="Q796" s="347">
        <f>MIN(IF(H796&gt;0,P796/H796,NA()),FlexTests!$C$20)</f>
        <v>2.6286984313267534</v>
      </c>
      <c r="R796" s="347">
        <f t="shared" si="232"/>
        <v>3.8041640230875826E-4</v>
      </c>
      <c r="S796" s="347">
        <f>SUM(R796:$R$952)</f>
        <v>6.4963415576740222E-2</v>
      </c>
      <c r="T796" s="347">
        <f t="shared" si="233"/>
        <v>6.4963415576740224E-5</v>
      </c>
      <c r="U796" s="350">
        <f>SUM(T796:$T$952)*1000</f>
        <v>5.2448888678720635</v>
      </c>
      <c r="V796" s="347">
        <f>R796*IF(ABS(A796)&lt;FlexTests!$C$19,0,1)</f>
        <v>0</v>
      </c>
      <c r="W796" s="347">
        <f>SUM(V796:$V$951)</f>
        <v>0</v>
      </c>
      <c r="X796" s="347">
        <f t="shared" si="243"/>
        <v>0</v>
      </c>
      <c r="Y796" s="350">
        <f>SUM($X796:X$951)</f>
        <v>0</v>
      </c>
      <c r="Z796" s="347"/>
      <c r="AA796" s="347">
        <f t="shared" si="234"/>
        <v>4.8044072378080873</v>
      </c>
      <c r="AB796" s="347">
        <f t="shared" si="235"/>
        <v>1.1955927621919122</v>
      </c>
      <c r="AC796" s="347">
        <f t="shared" si="236"/>
        <v>15.447513469791636</v>
      </c>
      <c r="AD796" s="347">
        <f t="shared" si="237"/>
        <v>27.680328293682813</v>
      </c>
      <c r="AE796" s="347">
        <f t="shared" si="238"/>
        <v>6.8883420003591986</v>
      </c>
      <c r="AF796" s="347">
        <f>AD796/'Laminate Schedule'!$E$86/10</f>
        <v>0.18276753166331114</v>
      </c>
      <c r="AG796" s="347">
        <f>AE796/'Laminate Schedule'!$E$90/10</f>
        <v>3.7151391604558048E-2</v>
      </c>
      <c r="AH796" s="347">
        <f t="shared" si="239"/>
        <v>2353.8444037500935</v>
      </c>
      <c r="AI796" s="244"/>
      <c r="AJ796" s="244"/>
      <c r="AK796" s="567">
        <f t="shared" si="240"/>
        <v>1</v>
      </c>
      <c r="AL796" s="567">
        <f t="shared" si="241"/>
        <v>1</v>
      </c>
      <c r="AM796" s="567">
        <f t="shared" si="242"/>
        <v>1</v>
      </c>
      <c r="AN796" s="347">
        <f>IF(SUM(AK796:AM796)=0,0,(AK796*'Laminate Schedule'!$D$83*'Laminate Schedule'!$C$83+AL796*'Laminate Schedule'!$D$84*'Laminate Schedule'!$C$84+AM796*'Laminate Schedule'!$D$85*'Laminate Schedule'!$C$85)/(AK796*'Laminate Schedule'!$D$83+AL796*'Laminate Schedule'!$D$84+AM796*'Laminate Schedule'!$D$85))</f>
        <v>15.145101562499997</v>
      </c>
      <c r="AO796" s="347">
        <f>AK796*'Laminate Schedule'!$L$12+AL796*'Laminate Schedule'!$L$13+AM796*'Laminate Schedule'!$L$14</f>
        <v>0.88</v>
      </c>
    </row>
    <row r="797" spans="1:41">
      <c r="A797" s="567">
        <v>-154</v>
      </c>
      <c r="B797" s="347">
        <f>IF(ABS(A797)&lt;$C$17,$C$15,$C$16)*IF(ABS(A797)&lt;OutlineParameters!$C$46/2,1,0)</f>
        <v>6</v>
      </c>
      <c r="C797" s="347">
        <f t="shared" si="224"/>
        <v>6</v>
      </c>
      <c r="D797" s="348">
        <f t="shared" si="225"/>
        <v>6</v>
      </c>
      <c r="E797" s="349">
        <f>FlexTests!$C$16*($C$36-ABS(A797))*IF(ABS(A797)&lt;$C$36,1,0)/1000</f>
        <v>89.2</v>
      </c>
      <c r="F797" s="349">
        <f>IF(NOT(ISNA(I797)),FlexTests!$C$17*(A798-A797)*I797/1000000*($C$36+A797)/1000*IF(ABS(A797)&lt;$C$31/2-FlexTests!$C$18,0,1),0)</f>
        <v>0</v>
      </c>
      <c r="G797" s="349">
        <f>SUM(F$52:$F796)</f>
        <v>0</v>
      </c>
      <c r="H797" s="348">
        <f>CHOOSE(FlexTests!$C$15,E797,G797)</f>
        <v>89.2</v>
      </c>
      <c r="I797" s="347">
        <f>IF(ISNA(OutlineParameters!T860*2),OutlineParameters!S860*2,OutlineParameters!T860*2)</f>
        <v>392.43229244113178</v>
      </c>
      <c r="J797" s="347">
        <f>IF(ISNA(RockerConcaveParameters!O856),RockerConcaveParameters!N856,RockerConcaveParameters!O856)</f>
        <v>5.4212371041650469</v>
      </c>
      <c r="K797" s="347">
        <f t="shared" si="226"/>
        <v>27.327120820452137</v>
      </c>
      <c r="L797" s="347">
        <f t="shared" si="227"/>
        <v>94.143882498742144</v>
      </c>
      <c r="M797" s="347">
        <f t="shared" si="228"/>
        <v>0</v>
      </c>
      <c r="N797" s="347">
        <f t="shared" si="229"/>
        <v>3.8333333333333335</v>
      </c>
      <c r="O797" s="347">
        <f t="shared" si="230"/>
        <v>108.9526562395227</v>
      </c>
      <c r="P797" s="350">
        <f t="shared" si="231"/>
        <v>234.25699289205031</v>
      </c>
      <c r="Q797" s="347">
        <f>MIN(IF(H797&gt;0,P797/H797,NA()),FlexTests!$C$20)</f>
        <v>2.6261994718839721</v>
      </c>
      <c r="R797" s="347">
        <f t="shared" si="232"/>
        <v>3.8077838744009196E-4</v>
      </c>
      <c r="S797" s="347">
        <f>SUM(R797:$R$952)</f>
        <v>6.4582999174431457E-2</v>
      </c>
      <c r="T797" s="347">
        <f t="shared" si="233"/>
        <v>6.4582999174431452E-5</v>
      </c>
      <c r="U797" s="350">
        <f>SUM(T797:$T$952)*1000</f>
        <v>5.1799254522953229</v>
      </c>
      <c r="V797" s="347">
        <f>R797*IF(ABS(A797)&lt;FlexTests!$C$19,0,1)</f>
        <v>0</v>
      </c>
      <c r="W797" s="347">
        <f>SUM(V797:$V$951)</f>
        <v>0</v>
      </c>
      <c r="X797" s="347">
        <f t="shared" si="243"/>
        <v>0</v>
      </c>
      <c r="Y797" s="350">
        <f>SUM($X797:X$951)</f>
        <v>0</v>
      </c>
      <c r="Z797" s="347"/>
      <c r="AA797" s="347">
        <f t="shared" si="234"/>
        <v>4.8070790347216823</v>
      </c>
      <c r="AB797" s="347">
        <f t="shared" si="235"/>
        <v>1.1929209652783177</v>
      </c>
      <c r="AC797" s="347">
        <f t="shared" si="236"/>
        <v>15.467508879047859</v>
      </c>
      <c r="AD797" s="347">
        <f t="shared" si="237"/>
        <v>27.72207556176101</v>
      </c>
      <c r="AE797" s="347">
        <f t="shared" si="238"/>
        <v>6.8794885417499874</v>
      </c>
      <c r="AF797" s="347">
        <f>AD797/'Laminate Schedule'!$E$86/10</f>
        <v>0.18304318031383962</v>
      </c>
      <c r="AG797" s="347">
        <f>AE797/'Laminate Schedule'!$E$90/10</f>
        <v>3.7103641607849354E-2</v>
      </c>
      <c r="AH797" s="347">
        <f t="shared" si="239"/>
        <v>2354.5937546467908</v>
      </c>
      <c r="AI797" s="244"/>
      <c r="AJ797" s="244"/>
      <c r="AK797" s="567">
        <f t="shared" si="240"/>
        <v>1</v>
      </c>
      <c r="AL797" s="567">
        <f t="shared" si="241"/>
        <v>1</v>
      </c>
      <c r="AM797" s="567">
        <f t="shared" si="242"/>
        <v>1</v>
      </c>
      <c r="AN797" s="347">
        <f>IF(SUM(AK797:AM797)=0,0,(AK797*'Laminate Schedule'!$D$83*'Laminate Schedule'!$C$83+AL797*'Laminate Schedule'!$D$84*'Laminate Schedule'!$C$84+AM797*'Laminate Schedule'!$D$85*'Laminate Schedule'!$C$85)/(AK797*'Laminate Schedule'!$D$83+AL797*'Laminate Schedule'!$D$84+AM797*'Laminate Schedule'!$D$85))</f>
        <v>15.145101562499997</v>
      </c>
      <c r="AO797" s="347">
        <f>AK797*'Laminate Schedule'!$L$12+AL797*'Laminate Schedule'!$L$13+AM797*'Laminate Schedule'!$L$14</f>
        <v>0.88</v>
      </c>
    </row>
    <row r="798" spans="1:41">
      <c r="A798" s="567">
        <v>-153</v>
      </c>
      <c r="B798" s="347">
        <f>IF(ABS(A798)&lt;$C$17,$C$15,$C$16)*IF(ABS(A798)&lt;OutlineParameters!$C$46/2,1,0)</f>
        <v>6</v>
      </c>
      <c r="C798" s="347">
        <f t="shared" si="224"/>
        <v>6</v>
      </c>
      <c r="D798" s="348">
        <f t="shared" si="225"/>
        <v>6</v>
      </c>
      <c r="E798" s="349">
        <f>FlexTests!$C$16*($C$36-ABS(A798))*IF(ABS(A798)&lt;$C$36,1,0)/1000</f>
        <v>89.4</v>
      </c>
      <c r="F798" s="349">
        <f>IF(NOT(ISNA(I798)),FlexTests!$C$17*(A799-A798)*I798/1000000*($C$36+A798)/1000*IF(ABS(A798)&lt;$C$31/2-FlexTests!$C$18,0,1),0)</f>
        <v>0</v>
      </c>
      <c r="G798" s="349">
        <f>SUM(F$52:$F797)</f>
        <v>0</v>
      </c>
      <c r="H798" s="348">
        <f>CHOOSE(FlexTests!$C$15,E798,G798)</f>
        <v>89.4</v>
      </c>
      <c r="I798" s="347">
        <f>IF(ISNA(OutlineParameters!T861*2),OutlineParameters!S861*2,OutlineParameters!T861*2)</f>
        <v>392.55700449296648</v>
      </c>
      <c r="J798" s="347">
        <f>IF(ISNA(RockerConcaveParameters!O857),RockerConcaveParameters!N857,RockerConcaveParameters!O857)</f>
        <v>5.4292226426007915</v>
      </c>
      <c r="K798" s="347">
        <f t="shared" si="226"/>
        <v>27.41639633611134</v>
      </c>
      <c r="L798" s="347">
        <f t="shared" si="227"/>
        <v>94.173800721529247</v>
      </c>
      <c r="M798" s="347">
        <f t="shared" si="228"/>
        <v>0</v>
      </c>
      <c r="N798" s="347">
        <f t="shared" si="229"/>
        <v>3.8333333333333335</v>
      </c>
      <c r="O798" s="347">
        <f t="shared" si="230"/>
        <v>109.1358150683471</v>
      </c>
      <c r="P798" s="350">
        <f t="shared" si="231"/>
        <v>234.55934545932101</v>
      </c>
      <c r="Q798" s="347">
        <f>MIN(IF(H798&gt;0,P798/H798,NA()),FlexTests!$C$20)</f>
        <v>2.6237063250483335</v>
      </c>
      <c r="R798" s="347">
        <f t="shared" si="232"/>
        <v>3.8114021773438318E-4</v>
      </c>
      <c r="S798" s="347">
        <f>SUM(R798:$R$952)</f>
        <v>6.4202220786991365E-2</v>
      </c>
      <c r="T798" s="347">
        <f t="shared" si="233"/>
        <v>6.4202220786991371E-5</v>
      </c>
      <c r="U798" s="350">
        <f>SUM(T798:$T$952)*1000</f>
        <v>5.115342453120892</v>
      </c>
      <c r="V798" s="347">
        <f>R798*IF(ABS(A798)&lt;FlexTests!$C$19,0,1)</f>
        <v>0</v>
      </c>
      <c r="W798" s="347">
        <f>SUM(V798:$V$951)</f>
        <v>0</v>
      </c>
      <c r="X798" s="347">
        <f t="shared" si="243"/>
        <v>0</v>
      </c>
      <c r="Y798" s="350">
        <f>SUM($X798:X$951)</f>
        <v>0</v>
      </c>
      <c r="Z798" s="347"/>
      <c r="AA798" s="347">
        <f t="shared" si="234"/>
        <v>4.8097408808669302</v>
      </c>
      <c r="AB798" s="347">
        <f t="shared" si="235"/>
        <v>1.1902591191330696</v>
      </c>
      <c r="AC798" s="347">
        <f t="shared" si="236"/>
        <v>15.487472599068022</v>
      </c>
      <c r="AD798" s="347">
        <f t="shared" si="237"/>
        <v>27.763783406169114</v>
      </c>
      <c r="AE798" s="347">
        <f t="shared" si="238"/>
        <v>6.8706604366744601</v>
      </c>
      <c r="AF798" s="347">
        <f>AD798/'Laminate Schedule'!$E$86/10</f>
        <v>0.18331856865795856</v>
      </c>
      <c r="AG798" s="347">
        <f>AE798/'Laminate Schedule'!$E$90/10</f>
        <v>3.7056028352182024E-2</v>
      </c>
      <c r="AH798" s="347">
        <f t="shared" si="239"/>
        <v>2355.3420269577991</v>
      </c>
      <c r="AI798" s="244"/>
      <c r="AJ798" s="244"/>
      <c r="AK798" s="567">
        <f t="shared" si="240"/>
        <v>1</v>
      </c>
      <c r="AL798" s="567">
        <f t="shared" si="241"/>
        <v>1</v>
      </c>
      <c r="AM798" s="567">
        <f t="shared" si="242"/>
        <v>1</v>
      </c>
      <c r="AN798" s="347">
        <f>IF(SUM(AK798:AM798)=0,0,(AK798*'Laminate Schedule'!$D$83*'Laminate Schedule'!$C$83+AL798*'Laminate Schedule'!$D$84*'Laminate Schedule'!$C$84+AM798*'Laminate Schedule'!$D$85*'Laminate Schedule'!$C$85)/(AK798*'Laminate Schedule'!$D$83+AL798*'Laminate Schedule'!$D$84+AM798*'Laminate Schedule'!$D$85))</f>
        <v>15.145101562499997</v>
      </c>
      <c r="AO798" s="347">
        <f>AK798*'Laminate Schedule'!$L$12+AL798*'Laminate Schedule'!$L$13+AM798*'Laminate Schedule'!$L$14</f>
        <v>0.88</v>
      </c>
    </row>
    <row r="799" spans="1:41">
      <c r="A799" s="567">
        <v>-152</v>
      </c>
      <c r="B799" s="347">
        <f>IF(ABS(A799)&lt;$C$17,$C$15,$C$16)*IF(ABS(A799)&lt;OutlineParameters!$C$46/2,1,0)</f>
        <v>6</v>
      </c>
      <c r="C799" s="347">
        <f t="shared" si="224"/>
        <v>6</v>
      </c>
      <c r="D799" s="348">
        <f t="shared" si="225"/>
        <v>6</v>
      </c>
      <c r="E799" s="349">
        <f>FlexTests!$C$16*($C$36-ABS(A799))*IF(ABS(A799)&lt;$C$36,1,0)/1000</f>
        <v>89.6</v>
      </c>
      <c r="F799" s="349">
        <f>IF(NOT(ISNA(I799)),FlexTests!$C$17*(A800-A799)*I799/1000000*($C$36+A799)/1000*IF(ABS(A799)&lt;$C$31/2-FlexTests!$C$18,0,1),0)</f>
        <v>0</v>
      </c>
      <c r="G799" s="349">
        <f>SUM(F$52:$F798)</f>
        <v>0</v>
      </c>
      <c r="H799" s="348">
        <f>CHOOSE(FlexTests!$C$15,E799,G799)</f>
        <v>89.6</v>
      </c>
      <c r="I799" s="347">
        <f>IF(ISNA(OutlineParameters!T862*2),OutlineParameters!S862*2,OutlineParameters!T862*2)</f>
        <v>392.68153514158479</v>
      </c>
      <c r="J799" s="347">
        <f>IF(ISNA(RockerConcaveParameters!O858),RockerConcaveParameters!N858,RockerConcaveParameters!O858)</f>
        <v>5.4371782212592024</v>
      </c>
      <c r="K799" s="347">
        <f t="shared" si="226"/>
        <v>27.505525892279959</v>
      </c>
      <c r="L799" s="347">
        <f t="shared" si="227"/>
        <v>94.203675425973387</v>
      </c>
      <c r="M799" s="347">
        <f t="shared" si="228"/>
        <v>0</v>
      </c>
      <c r="N799" s="347">
        <f t="shared" si="229"/>
        <v>3.8333333333333335</v>
      </c>
      <c r="O799" s="347">
        <f t="shared" si="230"/>
        <v>109.31867478603144</v>
      </c>
      <c r="P799" s="350">
        <f t="shared" si="231"/>
        <v>234.86120943761813</v>
      </c>
      <c r="Q799" s="347">
        <f>MIN(IF(H799&gt;0,P799/H799,NA()),FlexTests!$C$20)</f>
        <v>2.6212188553305595</v>
      </c>
      <c r="R799" s="347">
        <f t="shared" si="232"/>
        <v>3.8150191006232895E-4</v>
      </c>
      <c r="S799" s="347">
        <f>SUM(R799:$R$952)</f>
        <v>6.3821080569256977E-2</v>
      </c>
      <c r="T799" s="347">
        <f t="shared" si="233"/>
        <v>6.3821080569256979E-5</v>
      </c>
      <c r="U799" s="350">
        <f>SUM(T799:$T$952)*1000</f>
        <v>5.0511402323338999</v>
      </c>
      <c r="V799" s="347">
        <f>R799*IF(ABS(A799)&lt;FlexTests!$C$19,0,1)</f>
        <v>0</v>
      </c>
      <c r="W799" s="347">
        <f>SUM(V799:$V$951)</f>
        <v>0</v>
      </c>
      <c r="X799" s="347">
        <f t="shared" si="243"/>
        <v>0</v>
      </c>
      <c r="Y799" s="350">
        <f>SUM($X799:X$951)</f>
        <v>0</v>
      </c>
      <c r="Z799" s="347"/>
      <c r="AA799" s="347">
        <f t="shared" si="234"/>
        <v>4.8123927404197335</v>
      </c>
      <c r="AB799" s="347">
        <f t="shared" si="235"/>
        <v>1.187607259580266</v>
      </c>
      <c r="AC799" s="347">
        <f t="shared" si="236"/>
        <v>15.50740405856015</v>
      </c>
      <c r="AD799" s="347">
        <f t="shared" si="237"/>
        <v>27.805452667210879</v>
      </c>
      <c r="AE799" s="347">
        <f t="shared" si="238"/>
        <v>6.8618583778793916</v>
      </c>
      <c r="AF799" s="347">
        <f>AD799/'Laminate Schedule'!$E$86/10</f>
        <v>0.18359370224402141</v>
      </c>
      <c r="AG799" s="347">
        <f>AE799/'Laminate Schedule'!$E$90/10</f>
        <v>3.7008555573797196E-2</v>
      </c>
      <c r="AH799" s="347">
        <f t="shared" si="239"/>
        <v>2356.0892108495086</v>
      </c>
      <c r="AI799" s="244"/>
      <c r="AJ799" s="244"/>
      <c r="AK799" s="567">
        <f t="shared" si="240"/>
        <v>1</v>
      </c>
      <c r="AL799" s="567">
        <f t="shared" si="241"/>
        <v>1</v>
      </c>
      <c r="AM799" s="567">
        <f t="shared" si="242"/>
        <v>1</v>
      </c>
      <c r="AN799" s="347">
        <f>IF(SUM(AK799:AM799)=0,0,(AK799*'Laminate Schedule'!$D$83*'Laminate Schedule'!$C$83+AL799*'Laminate Schedule'!$D$84*'Laminate Schedule'!$C$84+AM799*'Laminate Schedule'!$D$85*'Laminate Schedule'!$C$85)/(AK799*'Laminate Schedule'!$D$83+AL799*'Laminate Schedule'!$D$84+AM799*'Laminate Schedule'!$D$85))</f>
        <v>15.145101562499997</v>
      </c>
      <c r="AO799" s="347">
        <f>AK799*'Laminate Schedule'!$L$12+AL799*'Laminate Schedule'!$L$13+AM799*'Laminate Schedule'!$L$14</f>
        <v>0.88</v>
      </c>
    </row>
    <row r="800" spans="1:41">
      <c r="A800" s="567">
        <v>-151</v>
      </c>
      <c r="B800" s="347">
        <f>IF(ABS(A800)&lt;$C$17,$C$15,$C$16)*IF(ABS(A800)&lt;OutlineParameters!$C$46/2,1,0)</f>
        <v>6</v>
      </c>
      <c r="C800" s="347">
        <f t="shared" si="224"/>
        <v>6</v>
      </c>
      <c r="D800" s="348">
        <f t="shared" si="225"/>
        <v>6</v>
      </c>
      <c r="E800" s="349">
        <f>FlexTests!$C$16*($C$36-ABS(A800))*IF(ABS(A800)&lt;$C$36,1,0)/1000</f>
        <v>89.8</v>
      </c>
      <c r="F800" s="349">
        <f>IF(NOT(ISNA(I800)),FlexTests!$C$17*(A801-A800)*I800/1000000*($C$36+A800)/1000*IF(ABS(A800)&lt;$C$31/2-FlexTests!$C$18,0,1),0)</f>
        <v>0</v>
      </c>
      <c r="G800" s="349">
        <f>SUM(F$52:$F799)</f>
        <v>0</v>
      </c>
      <c r="H800" s="348">
        <f>CHOOSE(FlexTests!$C$15,E800,G800)</f>
        <v>89.8</v>
      </c>
      <c r="I800" s="347">
        <f>IF(ISNA(OutlineParameters!T863*2),OutlineParameters!S863*2,OutlineParameters!T863*2)</f>
        <v>392.8058966180318</v>
      </c>
      <c r="J800" s="347">
        <f>IF(ISNA(RockerConcaveParameters!O859),RockerConcaveParameters!N859,RockerConcaveParameters!O859)</f>
        <v>5.4451040830730708</v>
      </c>
      <c r="K800" s="347">
        <f t="shared" si="226"/>
        <v>27.594511192495705</v>
      </c>
      <c r="L800" s="347">
        <f t="shared" si="227"/>
        <v>94.233509546282818</v>
      </c>
      <c r="M800" s="347">
        <f t="shared" si="228"/>
        <v>0</v>
      </c>
      <c r="N800" s="347">
        <f t="shared" si="229"/>
        <v>3.8333333333333335</v>
      </c>
      <c r="O800" s="347">
        <f t="shared" si="230"/>
        <v>109.50124028374644</v>
      </c>
      <c r="P800" s="350">
        <f t="shared" si="231"/>
        <v>235.16259435585829</v>
      </c>
      <c r="Q800" s="347">
        <f>MIN(IF(H800&gt;0,P800/H800,NA()),FlexTests!$C$20)</f>
        <v>2.6187371309115623</v>
      </c>
      <c r="R800" s="347">
        <f t="shared" si="232"/>
        <v>3.8186345173633662E-4</v>
      </c>
      <c r="S800" s="347">
        <f>SUM(R800:$R$952)</f>
        <v>6.3439578659194654E-2</v>
      </c>
      <c r="T800" s="347">
        <f t="shared" si="233"/>
        <v>6.3439578659194658E-5</v>
      </c>
      <c r="U800" s="350">
        <f>SUM(T800:$T$952)*1000</f>
        <v>4.9873191517646411</v>
      </c>
      <c r="V800" s="347">
        <f>R800*IF(ABS(A800)&lt;FlexTests!$C$19,0,1)</f>
        <v>0</v>
      </c>
      <c r="W800" s="347">
        <f>SUM(V800:$V$951)</f>
        <v>0</v>
      </c>
      <c r="X800" s="347">
        <f t="shared" si="243"/>
        <v>0</v>
      </c>
      <c r="Y800" s="350">
        <f>SUM($X800:X$951)</f>
        <v>0</v>
      </c>
      <c r="Z800" s="347"/>
      <c r="AA800" s="347">
        <f t="shared" si="234"/>
        <v>4.8150346943576903</v>
      </c>
      <c r="AB800" s="347">
        <f t="shared" si="235"/>
        <v>1.1849653056423097</v>
      </c>
      <c r="AC800" s="347">
        <f t="shared" si="236"/>
        <v>15.527303886699064</v>
      </c>
      <c r="AD800" s="347">
        <f t="shared" si="237"/>
        <v>27.847082707237593</v>
      </c>
      <c r="AE800" s="347">
        <f t="shared" si="238"/>
        <v>6.8530818500842132</v>
      </c>
      <c r="AF800" s="347">
        <f>AD800/'Laminate Schedule'!$E$86/10</f>
        <v>0.18386857686176444</v>
      </c>
      <c r="AG800" s="347">
        <f>AE800/'Laminate Schedule'!$E$90/10</f>
        <v>3.6961220493595029E-2</v>
      </c>
      <c r="AH800" s="347">
        <f t="shared" si="239"/>
        <v>2356.8353797081909</v>
      </c>
      <c r="AI800" s="244"/>
      <c r="AJ800" s="244"/>
      <c r="AK800" s="567">
        <f t="shared" si="240"/>
        <v>1</v>
      </c>
      <c r="AL800" s="567">
        <f t="shared" si="241"/>
        <v>1</v>
      </c>
      <c r="AM800" s="567">
        <f t="shared" si="242"/>
        <v>1</v>
      </c>
      <c r="AN800" s="347">
        <f>IF(SUM(AK800:AM800)=0,0,(AK800*'Laminate Schedule'!$D$83*'Laminate Schedule'!$C$83+AL800*'Laminate Schedule'!$D$84*'Laminate Schedule'!$C$84+AM800*'Laminate Schedule'!$D$85*'Laminate Schedule'!$C$85)/(AK800*'Laminate Schedule'!$D$83+AL800*'Laminate Schedule'!$D$84+AM800*'Laminate Schedule'!$D$85))</f>
        <v>15.145101562499997</v>
      </c>
      <c r="AO800" s="347">
        <f>AK800*'Laminate Schedule'!$L$12+AL800*'Laminate Schedule'!$L$13+AM800*'Laminate Schedule'!$L$14</f>
        <v>0.88</v>
      </c>
    </row>
    <row r="801" spans="1:41">
      <c r="A801" s="567">
        <v>-150</v>
      </c>
      <c r="B801" s="347">
        <f>IF(ABS(A801)&lt;$C$17,$C$15,$C$16)*IF(ABS(A801)&lt;OutlineParameters!$C$46/2,1,0)</f>
        <v>6</v>
      </c>
      <c r="C801" s="347">
        <f t="shared" si="224"/>
        <v>6</v>
      </c>
      <c r="D801" s="348">
        <f t="shared" si="225"/>
        <v>6</v>
      </c>
      <c r="E801" s="349">
        <f>FlexTests!$C$16*($C$36-ABS(A801))*IF(ABS(A801)&lt;$C$36,1,0)/1000</f>
        <v>90</v>
      </c>
      <c r="F801" s="349">
        <f>IF(NOT(ISNA(I801)),FlexTests!$C$17*(A802-A801)*I801/1000000*($C$36+A801)/1000*IF(ABS(A801)&lt;$C$31/2-FlexTests!$C$18,0,1),0)</f>
        <v>0</v>
      </c>
      <c r="G801" s="349">
        <f>SUM(F$52:$F800)</f>
        <v>0</v>
      </c>
      <c r="H801" s="348">
        <f>CHOOSE(FlexTests!$C$15,E801,G801)</f>
        <v>90</v>
      </c>
      <c r="I801" s="347">
        <f>IF(ISNA(OutlineParameters!T864*2),OutlineParameters!S864*2,OutlineParameters!T864*2)</f>
        <v>392.93009352540059</v>
      </c>
      <c r="J801" s="347">
        <f>IF(ISNA(RockerConcaveParameters!O860),RockerConcaveParameters!N860,RockerConcaveParameters!O860)</f>
        <v>5.4530002794956589</v>
      </c>
      <c r="K801" s="347">
        <f t="shared" si="226"/>
        <v>27.68335148992151</v>
      </c>
      <c r="L801" s="347">
        <f t="shared" si="227"/>
        <v>94.26330418673227</v>
      </c>
      <c r="M801" s="347">
        <f t="shared" si="228"/>
        <v>0</v>
      </c>
      <c r="N801" s="347">
        <f t="shared" si="229"/>
        <v>3.8333333333333335</v>
      </c>
      <c r="O801" s="347">
        <f t="shared" si="230"/>
        <v>109.68351083583705</v>
      </c>
      <c r="P801" s="350">
        <f t="shared" si="231"/>
        <v>235.46349984582417</v>
      </c>
      <c r="Q801" s="347">
        <f>MIN(IF(H801&gt;0,P801/H801,NA()),FlexTests!$C$20)</f>
        <v>2.6162611093980463</v>
      </c>
      <c r="R801" s="347">
        <f t="shared" si="232"/>
        <v>3.8222484613933722E-4</v>
      </c>
      <c r="S801" s="347">
        <f>SUM(R801:$R$952)</f>
        <v>6.3057715207458315E-2</v>
      </c>
      <c r="T801" s="347">
        <f t="shared" si="233"/>
        <v>6.305771520745831E-5</v>
      </c>
      <c r="U801" s="350">
        <f>SUM(T801:$T$952)*1000</f>
        <v>4.9238795731054479</v>
      </c>
      <c r="V801" s="347">
        <f>R801*IF(ABS(A801)&lt;FlexTests!$C$19,0,1)</f>
        <v>0</v>
      </c>
      <c r="W801" s="347">
        <f>SUM(V801:$V$951)</f>
        <v>0</v>
      </c>
      <c r="X801" s="347">
        <f t="shared" si="243"/>
        <v>0</v>
      </c>
      <c r="Y801" s="350">
        <f>SUM($X801:X$951)</f>
        <v>0</v>
      </c>
      <c r="Z801" s="347"/>
      <c r="AA801" s="347">
        <f t="shared" si="234"/>
        <v>4.8176667598318863</v>
      </c>
      <c r="AB801" s="347">
        <f t="shared" si="235"/>
        <v>1.1823332401681137</v>
      </c>
      <c r="AC801" s="347">
        <f t="shared" si="236"/>
        <v>15.547172059172134</v>
      </c>
      <c r="AD801" s="347">
        <f t="shared" si="237"/>
        <v>27.888673691565096</v>
      </c>
      <c r="AE801" s="347">
        <f t="shared" si="238"/>
        <v>6.8443309953820908</v>
      </c>
      <c r="AF801" s="347">
        <f>AD801/'Laminate Schedule'!$E$86/10</f>
        <v>0.18414319360273423</v>
      </c>
      <c r="AG801" s="347">
        <f>AE801/'Laminate Schedule'!$E$90/10</f>
        <v>3.6914023877936838E-2</v>
      </c>
      <c r="AH801" s="347">
        <f t="shared" si="239"/>
        <v>2357.5805611524038</v>
      </c>
      <c r="AI801" s="244"/>
      <c r="AJ801" s="244"/>
      <c r="AK801" s="567">
        <f t="shared" si="240"/>
        <v>1</v>
      </c>
      <c r="AL801" s="567">
        <f t="shared" si="241"/>
        <v>1</v>
      </c>
      <c r="AM801" s="567">
        <f t="shared" si="242"/>
        <v>1</v>
      </c>
      <c r="AN801" s="347">
        <f>IF(SUM(AK801:AM801)=0,0,(AK801*'Laminate Schedule'!$D$83*'Laminate Schedule'!$C$83+AL801*'Laminate Schedule'!$D$84*'Laminate Schedule'!$C$84+AM801*'Laminate Schedule'!$D$85*'Laminate Schedule'!$C$85)/(AK801*'Laminate Schedule'!$D$83+AL801*'Laminate Schedule'!$D$84+AM801*'Laminate Schedule'!$D$85))</f>
        <v>15.145101562499997</v>
      </c>
      <c r="AO801" s="347">
        <f>AK801*'Laminate Schedule'!$L$12+AL801*'Laminate Schedule'!$L$13+AM801*'Laminate Schedule'!$L$14</f>
        <v>0.88</v>
      </c>
    </row>
    <row r="802" spans="1:41">
      <c r="A802" s="567">
        <v>-149</v>
      </c>
      <c r="B802" s="347">
        <f>IF(ABS(A802)&lt;$C$17,$C$15,$C$16)*IF(ABS(A802)&lt;OutlineParameters!$C$46/2,1,0)</f>
        <v>6</v>
      </c>
      <c r="C802" s="347">
        <f t="shared" si="224"/>
        <v>6</v>
      </c>
      <c r="D802" s="348">
        <f t="shared" si="225"/>
        <v>6</v>
      </c>
      <c r="E802" s="349">
        <f>FlexTests!$C$16*($C$36-ABS(A802))*IF(ABS(A802)&lt;$C$36,1,0)/1000</f>
        <v>90.2</v>
      </c>
      <c r="F802" s="349">
        <f>IF(NOT(ISNA(I802)),FlexTests!$C$17*(A803-A802)*I802/1000000*($C$36+A802)/1000*IF(ABS(A802)&lt;$C$31/2-FlexTests!$C$18,0,1),0)</f>
        <v>0</v>
      </c>
      <c r="G802" s="349">
        <f>SUM(F$52:$F801)</f>
        <v>0</v>
      </c>
      <c r="H802" s="348">
        <f>CHOOSE(FlexTests!$C$15,E802,G802)</f>
        <v>90.2</v>
      </c>
      <c r="I802" s="347">
        <f>IF(ISNA(OutlineParameters!T865*2),OutlineParameters!S865*2,OutlineParameters!T865*2)</f>
        <v>393.05413185198671</v>
      </c>
      <c r="J802" s="347">
        <f>IF(ISNA(RockerConcaveParameters!O861),RockerConcaveParameters!N861,RockerConcaveParameters!O861)</f>
        <v>5.4608668976746086</v>
      </c>
      <c r="K802" s="347">
        <f t="shared" si="226"/>
        <v>27.772046509820605</v>
      </c>
      <c r="L802" s="347">
        <f t="shared" si="227"/>
        <v>94.293060783904295</v>
      </c>
      <c r="M802" s="347">
        <f t="shared" si="228"/>
        <v>0</v>
      </c>
      <c r="N802" s="347">
        <f t="shared" si="229"/>
        <v>3.8333333333333335</v>
      </c>
      <c r="O802" s="347">
        <f t="shared" si="230"/>
        <v>109.86548678665487</v>
      </c>
      <c r="P802" s="350">
        <f t="shared" si="231"/>
        <v>235.76392741371311</v>
      </c>
      <c r="Q802" s="347">
        <f>MIN(IF(H802&gt;0,P802/H802,NA()),FlexTests!$C$20)</f>
        <v>2.6137907695533604</v>
      </c>
      <c r="R802" s="347">
        <f t="shared" si="232"/>
        <v>3.8258609359573113E-4</v>
      </c>
      <c r="S802" s="347">
        <f>SUM(R802:$R$952)</f>
        <v>6.2675490361318975E-2</v>
      </c>
      <c r="T802" s="347">
        <f t="shared" si="233"/>
        <v>6.2675490361318979E-5</v>
      </c>
      <c r="U802" s="350">
        <f>SUM(T802:$T$952)*1000</f>
        <v>4.8608218578979887</v>
      </c>
      <c r="V802" s="347">
        <f>R802*IF(ABS(A802)&lt;FlexTests!$C$19,0,1)</f>
        <v>0</v>
      </c>
      <c r="W802" s="347">
        <f>SUM(V802:$V$951)</f>
        <v>0</v>
      </c>
      <c r="X802" s="347">
        <f t="shared" si="243"/>
        <v>0</v>
      </c>
      <c r="Y802" s="350">
        <f>SUM($X802:X$951)</f>
        <v>0</v>
      </c>
      <c r="Z802" s="347"/>
      <c r="AA802" s="347">
        <f t="shared" si="234"/>
        <v>4.8202889658915362</v>
      </c>
      <c r="AB802" s="347">
        <f t="shared" si="235"/>
        <v>1.1797110341084638</v>
      </c>
      <c r="AC802" s="347">
        <f t="shared" si="236"/>
        <v>15.567008675430476</v>
      </c>
      <c r="AD802" s="347">
        <f t="shared" si="237"/>
        <v>27.930225632214682</v>
      </c>
      <c r="AE802" s="347">
        <f t="shared" si="238"/>
        <v>6.8356058312301853</v>
      </c>
      <c r="AF802" s="347">
        <f>AD802/'Laminate Schedule'!$E$86/10</f>
        <v>0.18441755254630493</v>
      </c>
      <c r="AG802" s="347">
        <f>AE802/'Laminate Schedule'!$E$90/10</f>
        <v>3.6866965820975581E-2</v>
      </c>
      <c r="AH802" s="347">
        <f t="shared" si="239"/>
        <v>2358.3247911119201</v>
      </c>
      <c r="AI802" s="244"/>
      <c r="AJ802" s="244"/>
      <c r="AK802" s="567">
        <f t="shared" si="240"/>
        <v>1</v>
      </c>
      <c r="AL802" s="567">
        <f t="shared" si="241"/>
        <v>1</v>
      </c>
      <c r="AM802" s="567">
        <f t="shared" si="242"/>
        <v>1</v>
      </c>
      <c r="AN802" s="347">
        <f>IF(SUM(AK802:AM802)=0,0,(AK802*'Laminate Schedule'!$D$83*'Laminate Schedule'!$C$83+AL802*'Laminate Schedule'!$D$84*'Laminate Schedule'!$C$84+AM802*'Laminate Schedule'!$D$85*'Laminate Schedule'!$C$85)/(AK802*'Laminate Schedule'!$D$83+AL802*'Laminate Schedule'!$D$84+AM802*'Laminate Schedule'!$D$85))</f>
        <v>15.145101562499997</v>
      </c>
      <c r="AO802" s="347">
        <f>AK802*'Laminate Schedule'!$L$12+AL802*'Laminate Schedule'!$L$13+AM802*'Laminate Schedule'!$L$14</f>
        <v>0.88</v>
      </c>
    </row>
    <row r="803" spans="1:41">
      <c r="A803" s="567">
        <v>-148</v>
      </c>
      <c r="B803" s="347">
        <f>IF(ABS(A803)&lt;$C$17,$C$15,$C$16)*IF(ABS(A803)&lt;OutlineParameters!$C$46/2,1,0)</f>
        <v>6</v>
      </c>
      <c r="C803" s="347">
        <f t="shared" si="224"/>
        <v>6</v>
      </c>
      <c r="D803" s="348">
        <f t="shared" si="225"/>
        <v>6</v>
      </c>
      <c r="E803" s="349">
        <f>FlexTests!$C$16*($C$36-ABS(A803))*IF(ABS(A803)&lt;$C$36,1,0)/1000</f>
        <v>90.4</v>
      </c>
      <c r="F803" s="349">
        <f>IF(NOT(ISNA(I803)),FlexTests!$C$17*(A804-A803)*I803/1000000*($C$36+A803)/1000*IF(ABS(A803)&lt;$C$31/2-FlexTests!$C$18,0,1),0)</f>
        <v>0</v>
      </c>
      <c r="G803" s="349">
        <f>SUM(F$52:$F802)</f>
        <v>0</v>
      </c>
      <c r="H803" s="348">
        <f>CHOOSE(FlexTests!$C$15,E803,G803)</f>
        <v>90.4</v>
      </c>
      <c r="I803" s="347">
        <f>IF(ISNA(OutlineParameters!T866*2),OutlineParameters!S866*2,OutlineParameters!T866*2)</f>
        <v>393.17801828269052</v>
      </c>
      <c r="J803" s="347">
        <f>IF(ISNA(RockerConcaveParameters!O862),RockerConcaveParameters!N862,RockerConcaveParameters!O862)</f>
        <v>5.4687040431800016</v>
      </c>
      <c r="K803" s="347">
        <f t="shared" si="226"/>
        <v>27.860596229326489</v>
      </c>
      <c r="L803" s="347">
        <f t="shared" si="227"/>
        <v>94.32278094149585</v>
      </c>
      <c r="M803" s="347">
        <f t="shared" si="228"/>
        <v>0</v>
      </c>
      <c r="N803" s="347">
        <f t="shared" si="229"/>
        <v>3.8333333333333335</v>
      </c>
      <c r="O803" s="347">
        <f t="shared" si="230"/>
        <v>110.04716904528763</v>
      </c>
      <c r="P803" s="350">
        <f t="shared" si="231"/>
        <v>236.0638795494433</v>
      </c>
      <c r="Q803" s="347">
        <f>MIN(IF(H803&gt;0,P803/H803,NA()),FlexTests!$C$20)</f>
        <v>2.6113261012106559</v>
      </c>
      <c r="R803" s="347">
        <f t="shared" si="232"/>
        <v>3.8294719282144915E-4</v>
      </c>
      <c r="S803" s="347">
        <f>SUM(R803:$R$952)</f>
        <v>6.2292904267723243E-2</v>
      </c>
      <c r="T803" s="347">
        <f t="shared" si="233"/>
        <v>6.2292904267723247E-5</v>
      </c>
      <c r="U803" s="350">
        <f>SUM(T803:$T$952)*1000</f>
        <v>4.7981463675366696</v>
      </c>
      <c r="V803" s="347">
        <f>R803*IF(ABS(A803)&lt;FlexTests!$C$19,0,1)</f>
        <v>0</v>
      </c>
      <c r="W803" s="347">
        <f>SUM(V803:$V$951)</f>
        <v>0</v>
      </c>
      <c r="X803" s="347">
        <f t="shared" si="243"/>
        <v>0</v>
      </c>
      <c r="Y803" s="350">
        <f>SUM($X803:X$951)</f>
        <v>0</v>
      </c>
      <c r="Z803" s="347"/>
      <c r="AA803" s="347">
        <f t="shared" si="234"/>
        <v>4.8229013477266669</v>
      </c>
      <c r="AB803" s="347">
        <f t="shared" si="235"/>
        <v>1.1770986522733329</v>
      </c>
      <c r="AC803" s="347">
        <f t="shared" si="236"/>
        <v>15.586813899878285</v>
      </c>
      <c r="AD803" s="347">
        <f t="shared" si="237"/>
        <v>27.97173846015415</v>
      </c>
      <c r="AE803" s="347">
        <f t="shared" si="238"/>
        <v>6.8269063099765521</v>
      </c>
      <c r="AF803" s="347">
        <f>AD803/'Laminate Schedule'!$E$86/10</f>
        <v>0.18469165323667108</v>
      </c>
      <c r="AG803" s="347">
        <f>AE803/'Laminate Schedule'!$E$90/10</f>
        <v>3.6820046065706602E-2</v>
      </c>
      <c r="AH803" s="347">
        <f t="shared" si="239"/>
        <v>2359.068109696143</v>
      </c>
      <c r="AI803" s="244"/>
      <c r="AJ803" s="244"/>
      <c r="AK803" s="567">
        <f t="shared" si="240"/>
        <v>1</v>
      </c>
      <c r="AL803" s="567">
        <f t="shared" si="241"/>
        <v>1</v>
      </c>
      <c r="AM803" s="567">
        <f t="shared" si="242"/>
        <v>1</v>
      </c>
      <c r="AN803" s="347">
        <f>IF(SUM(AK803:AM803)=0,0,(AK803*'Laminate Schedule'!$D$83*'Laminate Schedule'!$C$83+AL803*'Laminate Schedule'!$D$84*'Laminate Schedule'!$C$84+AM803*'Laminate Schedule'!$D$85*'Laminate Schedule'!$C$85)/(AK803*'Laminate Schedule'!$D$83+AL803*'Laminate Schedule'!$D$84+AM803*'Laminate Schedule'!$D$85))</f>
        <v>15.145101562499997</v>
      </c>
      <c r="AO803" s="347">
        <f>AK803*'Laminate Schedule'!$L$12+AL803*'Laminate Schedule'!$L$13+AM803*'Laminate Schedule'!$L$14</f>
        <v>0.88</v>
      </c>
    </row>
    <row r="804" spans="1:41">
      <c r="A804" s="567">
        <v>-147</v>
      </c>
      <c r="B804" s="347">
        <f>IF(ABS(A804)&lt;$C$17,$C$15,$C$16)*IF(ABS(A804)&lt;OutlineParameters!$C$46/2,1,0)</f>
        <v>6</v>
      </c>
      <c r="C804" s="347">
        <f t="shared" si="224"/>
        <v>6</v>
      </c>
      <c r="D804" s="348">
        <f t="shared" si="225"/>
        <v>6</v>
      </c>
      <c r="E804" s="349">
        <f>FlexTests!$C$16*($C$36-ABS(A804))*IF(ABS(A804)&lt;$C$36,1,0)/1000</f>
        <v>90.6</v>
      </c>
      <c r="F804" s="349">
        <f>IF(NOT(ISNA(I804)),FlexTests!$C$17*(A805-A804)*I804/1000000*($C$36+A804)/1000*IF(ABS(A804)&lt;$C$31/2-FlexTests!$C$18,0,1),0)</f>
        <v>0</v>
      </c>
      <c r="G804" s="349">
        <f>SUM(F$52:$F803)</f>
        <v>0</v>
      </c>
      <c r="H804" s="348">
        <f>CHOOSE(FlexTests!$C$15,E804,G804)</f>
        <v>90.6</v>
      </c>
      <c r="I804" s="347">
        <f>IF(ISNA(OutlineParameters!T867*2),OutlineParameters!S867*2,OutlineParameters!T867*2)</f>
        <v>393.30175880449821</v>
      </c>
      <c r="J804" s="347">
        <f>IF(ISNA(RockerConcaveParameters!O863),RockerConcaveParameters!N863,RockerConcaveParameters!O863)</f>
        <v>5.4765118046998804</v>
      </c>
      <c r="K804" s="347">
        <f t="shared" si="226"/>
        <v>27.949000420279269</v>
      </c>
      <c r="L804" s="347">
        <f t="shared" si="227"/>
        <v>94.352466095775412</v>
      </c>
      <c r="M804" s="347">
        <f t="shared" si="228"/>
        <v>0</v>
      </c>
      <c r="N804" s="347">
        <f t="shared" si="229"/>
        <v>3.8333333333333335</v>
      </c>
      <c r="O804" s="347">
        <f t="shared" si="230"/>
        <v>110.22855804177783</v>
      </c>
      <c r="P804" s="350">
        <f t="shared" si="231"/>
        <v>236.36335789116583</v>
      </c>
      <c r="Q804" s="347">
        <f>MIN(IF(H804&gt;0,P804/H804,NA()),FlexTests!$C$20)</f>
        <v>2.6088670848914552</v>
      </c>
      <c r="R804" s="347">
        <f t="shared" si="232"/>
        <v>3.8330814390323992E-4</v>
      </c>
      <c r="S804" s="347">
        <f>SUM(R804:$R$952)</f>
        <v>6.1909957074901795E-2</v>
      </c>
      <c r="T804" s="347">
        <f t="shared" si="233"/>
        <v>6.19099570749018E-5</v>
      </c>
      <c r="U804" s="350">
        <f>SUM(T804:$T$952)*1000</f>
        <v>4.7358534632689464</v>
      </c>
      <c r="V804" s="347">
        <f>R804*IF(ABS(A804)&lt;FlexTests!$C$19,0,1)</f>
        <v>0</v>
      </c>
      <c r="W804" s="347">
        <f>SUM(V804:$V$951)</f>
        <v>0</v>
      </c>
      <c r="X804" s="347">
        <f t="shared" si="243"/>
        <v>0</v>
      </c>
      <c r="Y804" s="350">
        <f>SUM($X804:X$951)</f>
        <v>0</v>
      </c>
      <c r="Z804" s="347"/>
      <c r="AA804" s="347">
        <f t="shared" si="234"/>
        <v>4.8255039348999595</v>
      </c>
      <c r="AB804" s="347">
        <f t="shared" si="235"/>
        <v>1.17449606510004</v>
      </c>
      <c r="AC804" s="347">
        <f t="shared" si="236"/>
        <v>15.606587840679321</v>
      </c>
      <c r="AD804" s="347">
        <f t="shared" si="237"/>
        <v>28.013212174565016</v>
      </c>
      <c r="AE804" s="347">
        <f t="shared" si="238"/>
        <v>6.8182324403225767</v>
      </c>
      <c r="AF804" s="347">
        <f>AD804/'Laminate Schedule'!$E$86/10</f>
        <v>0.1849654956684284</v>
      </c>
      <c r="AG804" s="347">
        <f>AE804/'Laminate Schedule'!$E$90/10</f>
        <v>3.6773264659059703E-2</v>
      </c>
      <c r="AH804" s="347">
        <f t="shared" si="239"/>
        <v>2359.8105528269894</v>
      </c>
      <c r="AI804" s="244"/>
      <c r="AJ804" s="244"/>
      <c r="AK804" s="567">
        <f t="shared" si="240"/>
        <v>1</v>
      </c>
      <c r="AL804" s="567">
        <f t="shared" si="241"/>
        <v>1</v>
      </c>
      <c r="AM804" s="567">
        <f t="shared" si="242"/>
        <v>1</v>
      </c>
      <c r="AN804" s="347">
        <f>IF(SUM(AK804:AM804)=0,0,(AK804*'Laminate Schedule'!$D$83*'Laminate Schedule'!$C$83+AL804*'Laminate Schedule'!$D$84*'Laminate Schedule'!$C$84+AM804*'Laminate Schedule'!$D$85*'Laminate Schedule'!$C$85)/(AK804*'Laminate Schedule'!$D$83+AL804*'Laminate Schedule'!$D$84+AM804*'Laminate Schedule'!$D$85))</f>
        <v>15.145101562499997</v>
      </c>
      <c r="AO804" s="347">
        <f>AK804*'Laminate Schedule'!$L$12+AL804*'Laminate Schedule'!$L$13+AM804*'Laminate Schedule'!$L$14</f>
        <v>0.88</v>
      </c>
    </row>
    <row r="805" spans="1:41">
      <c r="A805" s="567">
        <v>-146</v>
      </c>
      <c r="B805" s="347">
        <f>IF(ABS(A805)&lt;$C$17,$C$15,$C$16)*IF(ABS(A805)&lt;OutlineParameters!$C$46/2,1,0)</f>
        <v>6</v>
      </c>
      <c r="C805" s="347">
        <f t="shared" si="224"/>
        <v>6</v>
      </c>
      <c r="D805" s="348">
        <f t="shared" si="225"/>
        <v>6</v>
      </c>
      <c r="E805" s="349">
        <f>FlexTests!$C$16*($C$36-ABS(A805))*IF(ABS(A805)&lt;$C$36,1,0)/1000</f>
        <v>90.8</v>
      </c>
      <c r="F805" s="349">
        <f>IF(NOT(ISNA(I805)),FlexTests!$C$17*(A806-A805)*I805/1000000*($C$36+A805)/1000*IF(ABS(A805)&lt;$C$31/2-FlexTests!$C$18,0,1),0)</f>
        <v>0</v>
      </c>
      <c r="G805" s="349">
        <f>SUM(F$52:$F804)</f>
        <v>0</v>
      </c>
      <c r="H805" s="348">
        <f>CHOOSE(FlexTests!$C$15,E805,G805)</f>
        <v>90.8</v>
      </c>
      <c r="I805" s="347">
        <f>IF(ISNA(OutlineParameters!T868*2),OutlineParameters!S868*2,OutlineParameters!T868*2)</f>
        <v>393.42535802083029</v>
      </c>
      <c r="J805" s="347">
        <f>IF(ISNA(RockerConcaveParameters!O864),RockerConcaveParameters!N864,RockerConcaveParameters!O864)</f>
        <v>5.4842902365158626</v>
      </c>
      <c r="K805" s="347">
        <f t="shared" si="226"/>
        <v>28.037258418912739</v>
      </c>
      <c r="L805" s="347">
        <f t="shared" si="227"/>
        <v>94.382117351096227</v>
      </c>
      <c r="M805" s="347">
        <f t="shared" si="228"/>
        <v>0</v>
      </c>
      <c r="N805" s="347">
        <f t="shared" si="229"/>
        <v>3.8333333333333335</v>
      </c>
      <c r="O805" s="347">
        <f t="shared" si="230"/>
        <v>110.40965320373823</v>
      </c>
      <c r="P805" s="350">
        <f t="shared" si="231"/>
        <v>236.66236230708051</v>
      </c>
      <c r="Q805" s="347">
        <f>MIN(IF(H805&gt;0,P805/H805,NA()),FlexTests!$C$20)</f>
        <v>2.6064136817960408</v>
      </c>
      <c r="R805" s="347">
        <f t="shared" si="232"/>
        <v>3.8366894978502221E-4</v>
      </c>
      <c r="S805" s="347">
        <f>SUM(R805:$R$952)</f>
        <v>6.1526648930998552E-2</v>
      </c>
      <c r="T805" s="347">
        <f t="shared" si="233"/>
        <v>6.1526648930998557E-5</v>
      </c>
      <c r="U805" s="350">
        <f>SUM(T805:$T$952)*1000</f>
        <v>4.6739435061940444</v>
      </c>
      <c r="V805" s="347">
        <f>R805*IF(ABS(A805)&lt;FlexTests!$C$19,0,1)</f>
        <v>0</v>
      </c>
      <c r="W805" s="347">
        <f>SUM(V805:$V$951)</f>
        <v>0</v>
      </c>
      <c r="X805" s="347">
        <f t="shared" si="243"/>
        <v>0</v>
      </c>
      <c r="Y805" s="350">
        <f>SUM($X805:X$951)</f>
        <v>0</v>
      </c>
      <c r="Z805" s="347"/>
      <c r="AA805" s="347">
        <f t="shared" si="234"/>
        <v>4.8280967455052872</v>
      </c>
      <c r="AB805" s="347">
        <f t="shared" si="235"/>
        <v>1.1719032544947126</v>
      </c>
      <c r="AC805" s="347">
        <f t="shared" si="236"/>
        <v>15.626330489131083</v>
      </c>
      <c r="AD805" s="347">
        <f t="shared" si="237"/>
        <v>28.054646917701103</v>
      </c>
      <c r="AE805" s="347">
        <f t="shared" si="238"/>
        <v>6.8095843475301319</v>
      </c>
      <c r="AF805" s="347">
        <f>AD805/'Laminate Schedule'!$E$86/10</f>
        <v>0.18523908078084972</v>
      </c>
      <c r="AG805" s="347">
        <f>AE805/'Laminate Schedule'!$E$90/10</f>
        <v>3.672662227661877E-2</v>
      </c>
      <c r="AH805" s="347">
        <f t="shared" si="239"/>
        <v>2360.5521481249816</v>
      </c>
      <c r="AI805" s="244"/>
      <c r="AJ805" s="244"/>
      <c r="AK805" s="567">
        <f t="shared" si="240"/>
        <v>1</v>
      </c>
      <c r="AL805" s="567">
        <f t="shared" si="241"/>
        <v>1</v>
      </c>
      <c r="AM805" s="567">
        <f t="shared" si="242"/>
        <v>1</v>
      </c>
      <c r="AN805" s="347">
        <f>IF(SUM(AK805:AM805)=0,0,(AK805*'Laminate Schedule'!$D$83*'Laminate Schedule'!$C$83+AL805*'Laminate Schedule'!$D$84*'Laminate Schedule'!$C$84+AM805*'Laminate Schedule'!$D$85*'Laminate Schedule'!$C$85)/(AK805*'Laminate Schedule'!$D$83+AL805*'Laminate Schedule'!$D$84+AM805*'Laminate Schedule'!$D$85))</f>
        <v>15.145101562499997</v>
      </c>
      <c r="AO805" s="347">
        <f>AK805*'Laminate Schedule'!$L$12+AL805*'Laminate Schedule'!$L$13+AM805*'Laminate Schedule'!$L$14</f>
        <v>0.88</v>
      </c>
    </row>
    <row r="806" spans="1:41">
      <c r="A806" s="567">
        <v>-145</v>
      </c>
      <c r="B806" s="347">
        <f>IF(ABS(A806)&lt;$C$17,$C$15,$C$16)*IF(ABS(A806)&lt;OutlineParameters!$C$46/2,1,0)</f>
        <v>6</v>
      </c>
      <c r="C806" s="347">
        <f t="shared" si="224"/>
        <v>6</v>
      </c>
      <c r="D806" s="348">
        <f t="shared" si="225"/>
        <v>6</v>
      </c>
      <c r="E806" s="349">
        <f>FlexTests!$C$16*($C$36-ABS(A806))*IF(ABS(A806)&lt;$C$36,1,0)/1000</f>
        <v>91</v>
      </c>
      <c r="F806" s="349">
        <f>IF(NOT(ISNA(I806)),FlexTests!$C$17*(A807-A806)*I806/1000000*($C$36+A806)/1000*IF(ABS(A806)&lt;$C$31/2-FlexTests!$C$18,0,1),0)</f>
        <v>0</v>
      </c>
      <c r="G806" s="349">
        <f>SUM(F$52:$F805)</f>
        <v>0</v>
      </c>
      <c r="H806" s="348">
        <f>CHOOSE(FlexTests!$C$15,E806,G806)</f>
        <v>91</v>
      </c>
      <c r="I806" s="347">
        <f>IF(ISNA(OutlineParameters!T869*2),OutlineParameters!S869*2,OutlineParameters!T869*2)</f>
        <v>393.54882816567766</v>
      </c>
      <c r="J806" s="347">
        <f>IF(ISNA(RockerConcaveParameters!O865),RockerConcaveParameters!N865,RockerConcaveParameters!O865)</f>
        <v>5.4920395875608978</v>
      </c>
      <c r="K806" s="347">
        <f t="shared" si="226"/>
        <v>28.125372111629542</v>
      </c>
      <c r="L806" s="347">
        <f t="shared" si="227"/>
        <v>94.41173764237324</v>
      </c>
      <c r="M806" s="347">
        <f t="shared" si="228"/>
        <v>0</v>
      </c>
      <c r="N806" s="347">
        <f t="shared" si="229"/>
        <v>3.8333333333333335</v>
      </c>
      <c r="O806" s="347">
        <f t="shared" si="230"/>
        <v>110.59045975973798</v>
      </c>
      <c r="P806" s="350">
        <f t="shared" si="231"/>
        <v>236.9609028470741</v>
      </c>
      <c r="Q806" s="347">
        <f>MIN(IF(H806&gt;0,P806/H806,NA()),FlexTests!$C$20)</f>
        <v>2.6039659653524625</v>
      </c>
      <c r="R806" s="347">
        <f t="shared" si="232"/>
        <v>3.8402959689399927E-4</v>
      </c>
      <c r="S806" s="347">
        <f>SUM(R806:$R$952)</f>
        <v>6.1142979981213534E-2</v>
      </c>
      <c r="T806" s="347">
        <f t="shared" si="233"/>
        <v>6.1142979981213533E-5</v>
      </c>
      <c r="U806" s="350">
        <f>SUM(T806:$T$952)*1000</f>
        <v>4.612416857263046</v>
      </c>
      <c r="V806" s="347">
        <f>R806*IF(ABS(A806)&lt;FlexTests!$C$19,0,1)</f>
        <v>0</v>
      </c>
      <c r="W806" s="347">
        <f>SUM(V806:$V$951)</f>
        <v>0</v>
      </c>
      <c r="X806" s="347">
        <f t="shared" si="243"/>
        <v>0</v>
      </c>
      <c r="Y806" s="350">
        <f>SUM($X806:X$951)</f>
        <v>0</v>
      </c>
      <c r="Z806" s="347"/>
      <c r="AA806" s="347">
        <f t="shared" si="234"/>
        <v>4.8306798625202987</v>
      </c>
      <c r="AB806" s="347">
        <f t="shared" si="235"/>
        <v>1.1693201374797009</v>
      </c>
      <c r="AC806" s="347">
        <f t="shared" si="236"/>
        <v>15.646042508806989</v>
      </c>
      <c r="AD806" s="347">
        <f t="shared" si="237"/>
        <v>28.096042001797301</v>
      </c>
      <c r="AE806" s="347">
        <f t="shared" si="238"/>
        <v>6.8009614859960141</v>
      </c>
      <c r="AF806" s="347">
        <f>AD806/'Laminate Schedule'!$E$86/10</f>
        <v>0.18551240403276303</v>
      </c>
      <c r="AG806" s="347">
        <f>AE806/'Laminate Schedule'!$E$90/10</f>
        <v>3.6680115975742715E-2</v>
      </c>
      <c r="AH806" s="347">
        <f t="shared" si="239"/>
        <v>2361.2929689940661</v>
      </c>
      <c r="AI806" s="244"/>
      <c r="AJ806" s="244"/>
      <c r="AK806" s="567">
        <f t="shared" si="240"/>
        <v>1</v>
      </c>
      <c r="AL806" s="567">
        <f t="shared" si="241"/>
        <v>1</v>
      </c>
      <c r="AM806" s="567">
        <f t="shared" si="242"/>
        <v>1</v>
      </c>
      <c r="AN806" s="347">
        <f>IF(SUM(AK806:AM806)=0,0,(AK806*'Laminate Schedule'!$D$83*'Laminate Schedule'!$C$83+AL806*'Laminate Schedule'!$D$84*'Laminate Schedule'!$C$84+AM806*'Laminate Schedule'!$D$85*'Laminate Schedule'!$C$85)/(AK806*'Laminate Schedule'!$D$83+AL806*'Laminate Schedule'!$D$84+AM806*'Laminate Schedule'!$D$85))</f>
        <v>15.145101562499997</v>
      </c>
      <c r="AO806" s="347">
        <f>AK806*'Laminate Schedule'!$L$12+AL806*'Laminate Schedule'!$L$13+AM806*'Laminate Schedule'!$L$14</f>
        <v>0.88</v>
      </c>
    </row>
    <row r="807" spans="1:41">
      <c r="A807" s="567">
        <v>-144</v>
      </c>
      <c r="B807" s="347">
        <f>IF(ABS(A807)&lt;$C$17,$C$15,$C$16)*IF(ABS(A807)&lt;OutlineParameters!$C$46/2,1,0)</f>
        <v>6</v>
      </c>
      <c r="C807" s="347">
        <f t="shared" si="224"/>
        <v>6</v>
      </c>
      <c r="D807" s="348">
        <f t="shared" si="225"/>
        <v>6</v>
      </c>
      <c r="E807" s="349">
        <f>FlexTests!$C$16*($C$36-ABS(A807))*IF(ABS(A807)&lt;$C$36,1,0)/1000</f>
        <v>91.2</v>
      </c>
      <c r="F807" s="349">
        <f>IF(NOT(ISNA(I807)),FlexTests!$C$17*(A808-A807)*I807/1000000*($C$36+A807)/1000*IF(ABS(A807)&lt;$C$31/2-FlexTests!$C$18,0,1),0)</f>
        <v>0</v>
      </c>
      <c r="G807" s="349">
        <f>SUM(F$52:$F806)</f>
        <v>0</v>
      </c>
      <c r="H807" s="348">
        <f>CHOOSE(FlexTests!$C$15,E807,G807)</f>
        <v>91.2</v>
      </c>
      <c r="I807" s="347">
        <f>IF(ISNA(OutlineParameters!T870*2),OutlineParameters!S870*2,OutlineParameters!T870*2)</f>
        <v>393.67216759486826</v>
      </c>
      <c r="J807" s="347">
        <f>IF(ISNA(RockerConcaveParameters!O866),RockerConcaveParameters!N866,RockerConcaveParameters!O866)</f>
        <v>5.4997597548378998</v>
      </c>
      <c r="K807" s="347">
        <f t="shared" si="226"/>
        <v>28.213338810468809</v>
      </c>
      <c r="L807" s="347">
        <f t="shared" si="227"/>
        <v>94.441326575172198</v>
      </c>
      <c r="M807" s="347">
        <f t="shared" si="228"/>
        <v>0</v>
      </c>
      <c r="N807" s="347">
        <f t="shared" si="229"/>
        <v>3.8333333333333335</v>
      </c>
      <c r="O807" s="347">
        <f t="shared" si="230"/>
        <v>110.77097250540267</v>
      </c>
      <c r="P807" s="350">
        <f t="shared" si="231"/>
        <v>237.25897122437701</v>
      </c>
      <c r="Q807" s="347">
        <f>MIN(IF(H807&gt;0,P807/H807,NA()),FlexTests!$C$20)</f>
        <v>2.6015238072848357</v>
      </c>
      <c r="R807" s="347">
        <f t="shared" si="232"/>
        <v>3.8439010137050501E-4</v>
      </c>
      <c r="S807" s="347">
        <f>SUM(R807:$R$952)</f>
        <v>6.0758950384319534E-2</v>
      </c>
      <c r="T807" s="347">
        <f t="shared" si="233"/>
        <v>6.0758950384319531E-5</v>
      </c>
      <c r="U807" s="350">
        <f>SUM(T807:$T$952)*1000</f>
        <v>4.5512738772818322</v>
      </c>
      <c r="V807" s="347">
        <f>R807*IF(ABS(A807)&lt;FlexTests!$C$19,0,1)</f>
        <v>0</v>
      </c>
      <c r="W807" s="347">
        <f>SUM(V807:$V$951)</f>
        <v>0</v>
      </c>
      <c r="X807" s="347">
        <f t="shared" si="243"/>
        <v>0</v>
      </c>
      <c r="Y807" s="350">
        <f>SUM($X807:X$951)</f>
        <v>0</v>
      </c>
      <c r="Z807" s="347"/>
      <c r="AA807" s="347">
        <f t="shared" si="234"/>
        <v>4.833253251612633</v>
      </c>
      <c r="AB807" s="347">
        <f t="shared" si="235"/>
        <v>1.1667467483873668</v>
      </c>
      <c r="AC807" s="347">
        <f t="shared" si="236"/>
        <v>15.665723352548634</v>
      </c>
      <c r="AD807" s="347">
        <f t="shared" si="237"/>
        <v>28.137398230983074</v>
      </c>
      <c r="AE807" s="347">
        <f t="shared" si="238"/>
        <v>6.7923645182727306</v>
      </c>
      <c r="AF807" s="347">
        <f>AD807/'Laminate Schedule'!$E$86/10</f>
        <v>0.1857854707336703</v>
      </c>
      <c r="AG807" s="347">
        <f>AE807/'Laminate Schedule'!$E$90/10</f>
        <v>3.6633749329823738E-2</v>
      </c>
      <c r="AH807" s="347">
        <f t="shared" si="239"/>
        <v>2362.0330055692093</v>
      </c>
      <c r="AI807" s="244"/>
      <c r="AJ807" s="244"/>
      <c r="AK807" s="567">
        <f t="shared" si="240"/>
        <v>1</v>
      </c>
      <c r="AL807" s="567">
        <f t="shared" si="241"/>
        <v>1</v>
      </c>
      <c r="AM807" s="567">
        <f t="shared" si="242"/>
        <v>1</v>
      </c>
      <c r="AN807" s="347">
        <f>IF(SUM(AK807:AM807)=0,0,(AK807*'Laminate Schedule'!$D$83*'Laminate Schedule'!$C$83+AL807*'Laminate Schedule'!$D$84*'Laminate Schedule'!$C$84+AM807*'Laminate Schedule'!$D$85*'Laminate Schedule'!$C$85)/(AK807*'Laminate Schedule'!$D$83+AL807*'Laminate Schedule'!$D$84+AM807*'Laminate Schedule'!$D$85))</f>
        <v>15.145101562499997</v>
      </c>
      <c r="AO807" s="347">
        <f>AK807*'Laminate Schedule'!$L$12+AL807*'Laminate Schedule'!$L$13+AM807*'Laminate Schedule'!$L$14</f>
        <v>0.88</v>
      </c>
    </row>
    <row r="808" spans="1:41">
      <c r="A808" s="567">
        <v>-143</v>
      </c>
      <c r="B808" s="347">
        <f>IF(ABS(A808)&lt;$C$17,$C$15,$C$16)*IF(ABS(A808)&lt;OutlineParameters!$C$46/2,1,0)</f>
        <v>6</v>
      </c>
      <c r="C808" s="347">
        <f t="shared" si="224"/>
        <v>6</v>
      </c>
      <c r="D808" s="348">
        <f t="shared" si="225"/>
        <v>6</v>
      </c>
      <c r="E808" s="349">
        <f>FlexTests!$C$16*($C$36-ABS(A808))*IF(ABS(A808)&lt;$C$36,1,0)/1000</f>
        <v>91.4</v>
      </c>
      <c r="F808" s="349">
        <f>IF(NOT(ISNA(I808)),FlexTests!$C$17*(A809-A808)*I808/1000000*($C$36+A808)/1000*IF(ABS(A808)&lt;$C$31/2-FlexTests!$C$18,0,1),0)</f>
        <v>0</v>
      </c>
      <c r="G808" s="349">
        <f>SUM(F$52:$F807)</f>
        <v>0</v>
      </c>
      <c r="H808" s="348">
        <f>CHOOSE(FlexTests!$C$15,E808,G808)</f>
        <v>91.4</v>
      </c>
      <c r="I808" s="347">
        <f>IF(ISNA(OutlineParameters!T871*2),OutlineParameters!S871*2,OutlineParameters!T871*2)</f>
        <v>393.79539062563634</v>
      </c>
      <c r="J808" s="347">
        <f>IF(ISNA(RockerConcaveParameters!O867),RockerConcaveParameters!N867,RockerConcaveParameters!O867)</f>
        <v>5.5074510420424705</v>
      </c>
      <c r="K808" s="347">
        <f t="shared" si="226"/>
        <v>28.301161149289836</v>
      </c>
      <c r="L808" s="347">
        <f t="shared" si="227"/>
        <v>94.470887584174804</v>
      </c>
      <c r="M808" s="347">
        <f t="shared" si="228"/>
        <v>0</v>
      </c>
      <c r="N808" s="347">
        <f t="shared" si="229"/>
        <v>3.8333333333333335</v>
      </c>
      <c r="O808" s="347">
        <f t="shared" si="230"/>
        <v>110.95119834742829</v>
      </c>
      <c r="P808" s="350">
        <f t="shared" si="231"/>
        <v>237.55658041422626</v>
      </c>
      <c r="Q808" s="347">
        <f>MIN(IF(H808&gt;0,P808/H808,NA()),FlexTests!$C$20)</f>
        <v>2.5990873130659327</v>
      </c>
      <c r="R808" s="347">
        <f t="shared" si="232"/>
        <v>3.8475044488612469E-4</v>
      </c>
      <c r="S808" s="347">
        <f>SUM(R808:$R$952)</f>
        <v>6.0374560282949026E-2</v>
      </c>
      <c r="T808" s="347">
        <f t="shared" si="233"/>
        <v>6.0374560282949025E-5</v>
      </c>
      <c r="U808" s="350">
        <f>SUM(T808:$T$952)*1000</f>
        <v>4.4905149268975117</v>
      </c>
      <c r="V808" s="347">
        <f>R808*IF(ABS(A808)&lt;FlexTests!$C$19,0,1)</f>
        <v>0</v>
      </c>
      <c r="W808" s="347">
        <f>SUM(V808:$V$951)</f>
        <v>0</v>
      </c>
      <c r="X808" s="347">
        <f t="shared" si="243"/>
        <v>0</v>
      </c>
      <c r="Y808" s="350">
        <f>SUM($X808:X$951)</f>
        <v>0</v>
      </c>
      <c r="Z808" s="347"/>
      <c r="AA808" s="347">
        <f t="shared" si="234"/>
        <v>4.8358170140141565</v>
      </c>
      <c r="AB808" s="347">
        <f t="shared" si="235"/>
        <v>1.1641829859858432</v>
      </c>
      <c r="AC808" s="347">
        <f t="shared" si="236"/>
        <v>15.685373877084313</v>
      </c>
      <c r="AD808" s="347">
        <f t="shared" si="237"/>
        <v>28.178714676774685</v>
      </c>
      <c r="AE808" s="347">
        <f t="shared" si="238"/>
        <v>6.7837927073298108</v>
      </c>
      <c r="AF808" s="347">
        <f>AD808/'Laminate Schedule'!$E$86/10</f>
        <v>0.18605827475298381</v>
      </c>
      <c r="AG808" s="347">
        <f>AE808/'Laminate Schedule'!$E$90/10</f>
        <v>3.6587518363782268E-2</v>
      </c>
      <c r="AH808" s="347">
        <f t="shared" si="239"/>
        <v>2362.7723437538179</v>
      </c>
      <c r="AI808" s="244"/>
      <c r="AJ808" s="244"/>
      <c r="AK808" s="567">
        <f t="shared" si="240"/>
        <v>1</v>
      </c>
      <c r="AL808" s="567">
        <f t="shared" si="241"/>
        <v>1</v>
      </c>
      <c r="AM808" s="567">
        <f t="shared" si="242"/>
        <v>1</v>
      </c>
      <c r="AN808" s="347">
        <f>IF(SUM(AK808:AM808)=0,0,(AK808*'Laminate Schedule'!$D$83*'Laminate Schedule'!$C$83+AL808*'Laminate Schedule'!$D$84*'Laminate Schedule'!$C$84+AM808*'Laminate Schedule'!$D$85*'Laminate Schedule'!$C$85)/(AK808*'Laminate Schedule'!$D$83+AL808*'Laminate Schedule'!$D$84+AM808*'Laminate Schedule'!$D$85))</f>
        <v>15.145101562499997</v>
      </c>
      <c r="AO808" s="347">
        <f>AK808*'Laminate Schedule'!$L$12+AL808*'Laminate Schedule'!$L$13+AM808*'Laminate Schedule'!$L$14</f>
        <v>0.88</v>
      </c>
    </row>
    <row r="809" spans="1:41">
      <c r="A809" s="567">
        <v>-142</v>
      </c>
      <c r="B809" s="347">
        <f>IF(ABS(A809)&lt;$C$17,$C$15,$C$16)*IF(ABS(A809)&lt;OutlineParameters!$C$46/2,1,0)</f>
        <v>6</v>
      </c>
      <c r="C809" s="347">
        <f t="shared" si="224"/>
        <v>6</v>
      </c>
      <c r="D809" s="348">
        <f t="shared" si="225"/>
        <v>6</v>
      </c>
      <c r="E809" s="349">
        <f>FlexTests!$C$16*($C$36-ABS(A809))*IF(ABS(A809)&lt;$C$36,1,0)/1000</f>
        <v>91.6</v>
      </c>
      <c r="F809" s="349">
        <f>IF(NOT(ISNA(I809)),FlexTests!$C$17*(A810-A809)*I809/1000000*($C$36+A809)/1000*IF(ABS(A809)&lt;$C$31/2-FlexTests!$C$18,0,1),0)</f>
        <v>0</v>
      </c>
      <c r="G809" s="349">
        <f>SUM(F$52:$F808)</f>
        <v>0</v>
      </c>
      <c r="H809" s="348">
        <f>CHOOSE(FlexTests!$C$15,E809,G809)</f>
        <v>91.6</v>
      </c>
      <c r="I809" s="347">
        <f>IF(ISNA(OutlineParameters!T872*2),OutlineParameters!S872*2,OutlineParameters!T872*2)</f>
        <v>393.91849561276791</v>
      </c>
      <c r="J809" s="347">
        <f>IF(ISNA(RockerConcaveParameters!O868),RockerConcaveParameters!N868,RockerConcaveParameters!O868)</f>
        <v>5.5151133472238394</v>
      </c>
      <c r="K809" s="347">
        <f t="shared" si="226"/>
        <v>28.388836471778429</v>
      </c>
      <c r="L809" s="347">
        <f t="shared" si="227"/>
        <v>94.50042027469685</v>
      </c>
      <c r="M809" s="347">
        <f t="shared" si="228"/>
        <v>0</v>
      </c>
      <c r="N809" s="347">
        <f t="shared" si="229"/>
        <v>3.8333333333333335</v>
      </c>
      <c r="O809" s="347">
        <f t="shared" si="230"/>
        <v>111.13113213970044</v>
      </c>
      <c r="P809" s="350">
        <f t="shared" si="231"/>
        <v>237.85372221950905</v>
      </c>
      <c r="Q809" s="347">
        <f>MIN(IF(H809&gt;0,P809/H809,NA()),FlexTests!$C$20)</f>
        <v>2.5966563561081775</v>
      </c>
      <c r="R809" s="347">
        <f t="shared" si="232"/>
        <v>3.8511064340403608E-4</v>
      </c>
      <c r="S809" s="347">
        <f>SUM(R809:$R$952)</f>
        <v>5.9989809838062902E-2</v>
      </c>
      <c r="T809" s="347">
        <f t="shared" si="233"/>
        <v>5.99898098380629E-5</v>
      </c>
      <c r="U809" s="350">
        <f>SUM(T809:$T$952)*1000</f>
        <v>4.4301403666145633</v>
      </c>
      <c r="V809" s="347">
        <f>R809*IF(ABS(A809)&lt;FlexTests!$C$19,0,1)</f>
        <v>0</v>
      </c>
      <c r="W809" s="347">
        <f>SUM(V809:$V$951)</f>
        <v>0</v>
      </c>
      <c r="X809" s="347">
        <f t="shared" si="243"/>
        <v>0</v>
      </c>
      <c r="Y809" s="350">
        <f>SUM($X809:X$951)</f>
        <v>0</v>
      </c>
      <c r="Z809" s="347"/>
      <c r="AA809" s="347">
        <f t="shared" si="234"/>
        <v>4.8383711157412801</v>
      </c>
      <c r="AB809" s="347">
        <f t="shared" si="235"/>
        <v>1.1616288842587204</v>
      </c>
      <c r="AC809" s="347">
        <f t="shared" si="236"/>
        <v>15.704993541175476</v>
      </c>
      <c r="AD809" s="347">
        <f t="shared" si="237"/>
        <v>28.219992134344377</v>
      </c>
      <c r="AE809" s="347">
        <f t="shared" si="238"/>
        <v>6.7752467085786927</v>
      </c>
      <c r="AF809" s="347">
        <f>AD809/'Laminate Schedule'!$E$86/10</f>
        <v>0.18633082134106277</v>
      </c>
      <c r="AG809" s="347">
        <f>AE809/'Laminate Schedule'!$E$90/10</f>
        <v>3.6541426612496063E-2</v>
      </c>
      <c r="AH809" s="347">
        <f t="shared" si="239"/>
        <v>2363.5109736766076</v>
      </c>
      <c r="AI809" s="244"/>
      <c r="AJ809" s="244"/>
      <c r="AK809" s="567">
        <f t="shared" si="240"/>
        <v>1</v>
      </c>
      <c r="AL809" s="567">
        <f t="shared" si="241"/>
        <v>1</v>
      </c>
      <c r="AM809" s="567">
        <f t="shared" si="242"/>
        <v>1</v>
      </c>
      <c r="AN809" s="347">
        <f>IF(SUM(AK809:AM809)=0,0,(AK809*'Laminate Schedule'!$D$83*'Laminate Schedule'!$C$83+AL809*'Laminate Schedule'!$D$84*'Laminate Schedule'!$C$84+AM809*'Laminate Schedule'!$D$85*'Laminate Schedule'!$C$85)/(AK809*'Laminate Schedule'!$D$83+AL809*'Laminate Schedule'!$D$84+AM809*'Laminate Schedule'!$D$85))</f>
        <v>15.145101562499997</v>
      </c>
      <c r="AO809" s="347">
        <f>AK809*'Laminate Schedule'!$L$12+AL809*'Laminate Schedule'!$L$13+AM809*'Laminate Schedule'!$L$14</f>
        <v>0.88</v>
      </c>
    </row>
    <row r="810" spans="1:41">
      <c r="A810" s="567">
        <v>-141</v>
      </c>
      <c r="B810" s="347">
        <f>IF(ABS(A810)&lt;$C$17,$C$15,$C$16)*IF(ABS(A810)&lt;OutlineParameters!$C$46/2,1,0)</f>
        <v>6</v>
      </c>
      <c r="C810" s="347">
        <f t="shared" si="224"/>
        <v>6</v>
      </c>
      <c r="D810" s="348">
        <f t="shared" si="225"/>
        <v>6</v>
      </c>
      <c r="E810" s="349">
        <f>FlexTests!$C$16*($C$36-ABS(A810))*IF(ABS(A810)&lt;$C$36,1,0)/1000</f>
        <v>91.8</v>
      </c>
      <c r="F810" s="349">
        <f>IF(NOT(ISNA(I810)),FlexTests!$C$17*(A811-A810)*I810/1000000*($C$36+A810)/1000*IF(ABS(A810)&lt;$C$31/2-FlexTests!$C$18,0,1),0)</f>
        <v>0</v>
      </c>
      <c r="G810" s="349">
        <f>SUM(F$52:$F809)</f>
        <v>0</v>
      </c>
      <c r="H810" s="348">
        <f>CHOOSE(FlexTests!$C$15,E810,G810)</f>
        <v>91.8</v>
      </c>
      <c r="I810" s="347">
        <f>IF(ISNA(OutlineParameters!T873*2),OutlineParameters!S873*2,OutlineParameters!T873*2)</f>
        <v>394.04149487882569</v>
      </c>
      <c r="J810" s="347">
        <f>IF(ISNA(RockerConcaveParameters!O869),RockerConcaveParameters!N869,RockerConcaveParameters!O869)</f>
        <v>5.5227469250444097</v>
      </c>
      <c r="K810" s="347">
        <f t="shared" si="226"/>
        <v>28.476366803581197</v>
      </c>
      <c r="L810" s="347">
        <f t="shared" si="227"/>
        <v>94.529927602901552</v>
      </c>
      <c r="M810" s="347">
        <f t="shared" si="228"/>
        <v>0</v>
      </c>
      <c r="N810" s="347">
        <f t="shared" si="229"/>
        <v>3.8333333333333335</v>
      </c>
      <c r="O810" s="347">
        <f t="shared" si="230"/>
        <v>111.31077938017549</v>
      </c>
      <c r="P810" s="350">
        <f t="shared" si="231"/>
        <v>238.15040711999157</v>
      </c>
      <c r="Q810" s="347">
        <f>MIN(IF(H810&gt;0,P810/H810,NA()),FlexTests!$C$20)</f>
        <v>2.5942310143789933</v>
      </c>
      <c r="R810" s="347">
        <f t="shared" si="232"/>
        <v>3.8547068262514777E-4</v>
      </c>
      <c r="S810" s="347">
        <f>SUM(R810:$R$952)</f>
        <v>5.9604699194658869E-2</v>
      </c>
      <c r="T810" s="347">
        <f t="shared" si="233"/>
        <v>5.960469919465887E-5</v>
      </c>
      <c r="U810" s="350">
        <f>SUM(T810:$T$952)*1000</f>
        <v>4.3701505567764984</v>
      </c>
      <c r="V810" s="347">
        <f>R810*IF(ABS(A810)&lt;FlexTests!$C$19,0,1)</f>
        <v>0</v>
      </c>
      <c r="W810" s="347">
        <f>SUM(V810:$V$951)</f>
        <v>0</v>
      </c>
      <c r="X810" s="347">
        <f t="shared" si="243"/>
        <v>0</v>
      </c>
      <c r="Y810" s="350">
        <f>SUM($X810:X$951)</f>
        <v>0</v>
      </c>
      <c r="Z810" s="347"/>
      <c r="AA810" s="347">
        <f t="shared" si="234"/>
        <v>4.8409156416814696</v>
      </c>
      <c r="AB810" s="347">
        <f t="shared" si="235"/>
        <v>1.1590843583185302</v>
      </c>
      <c r="AC810" s="347">
        <f t="shared" si="236"/>
        <v>15.724583036779594</v>
      </c>
      <c r="AD810" s="347">
        <f t="shared" si="237"/>
        <v>28.261229875979691</v>
      </c>
      <c r="AE810" s="347">
        <f t="shared" si="238"/>
        <v>6.7667259503647017</v>
      </c>
      <c r="AF810" s="347">
        <f>AD810/'Laminate Schedule'!$E$86/10</f>
        <v>0.18660310569297112</v>
      </c>
      <c r="AG810" s="347">
        <f>AE810/'Laminate Schedule'!$E$90/10</f>
        <v>3.649547099281876E-2</v>
      </c>
      <c r="AH810" s="347">
        <f t="shared" si="239"/>
        <v>2364.2489692729541</v>
      </c>
      <c r="AI810" s="244"/>
      <c r="AJ810" s="244"/>
      <c r="AK810" s="567">
        <f t="shared" si="240"/>
        <v>1</v>
      </c>
      <c r="AL810" s="567">
        <f t="shared" si="241"/>
        <v>1</v>
      </c>
      <c r="AM810" s="567">
        <f t="shared" si="242"/>
        <v>1</v>
      </c>
      <c r="AN810" s="347">
        <f>IF(SUM(AK810:AM810)=0,0,(AK810*'Laminate Schedule'!$D$83*'Laminate Schedule'!$C$83+AL810*'Laminate Schedule'!$D$84*'Laminate Schedule'!$C$84+AM810*'Laminate Schedule'!$D$85*'Laminate Schedule'!$C$85)/(AK810*'Laminate Schedule'!$D$83+AL810*'Laminate Schedule'!$D$84+AM810*'Laminate Schedule'!$D$85))</f>
        <v>15.145101562499997</v>
      </c>
      <c r="AO810" s="347">
        <f>AK810*'Laminate Schedule'!$L$12+AL810*'Laminate Schedule'!$L$13+AM810*'Laminate Schedule'!$L$14</f>
        <v>0.88</v>
      </c>
    </row>
    <row r="811" spans="1:41">
      <c r="A811" s="567">
        <v>-140</v>
      </c>
      <c r="B811" s="347">
        <f>IF(ABS(A811)&lt;$C$17,$C$15,$C$16)*IF(ABS(A811)&lt;OutlineParameters!$C$46/2,1,0)</f>
        <v>6</v>
      </c>
      <c r="C811" s="347">
        <f t="shared" si="224"/>
        <v>6</v>
      </c>
      <c r="D811" s="348">
        <f t="shared" si="225"/>
        <v>6</v>
      </c>
      <c r="E811" s="349">
        <f>FlexTests!$C$16*($C$36-ABS(A811))*IF(ABS(A811)&lt;$C$36,1,0)/1000</f>
        <v>92</v>
      </c>
      <c r="F811" s="349">
        <f>IF(NOT(ISNA(I811)),FlexTests!$C$17*(A812-A811)*I811/1000000*($C$36+A811)/1000*IF(ABS(A811)&lt;$C$31/2-FlexTests!$C$18,0,1),0)</f>
        <v>0</v>
      </c>
      <c r="G811" s="349">
        <f>SUM(F$52:$F810)</f>
        <v>0</v>
      </c>
      <c r="H811" s="348">
        <f>CHOOSE(FlexTests!$C$15,E811,G811)</f>
        <v>92</v>
      </c>
      <c r="I811" s="347">
        <f>IF(ISNA(OutlineParameters!T874*2),OutlineParameters!S874*2,OutlineParameters!T874*2)</f>
        <v>394.1643927646407</v>
      </c>
      <c r="J811" s="347">
        <f>IF(ISNA(RockerConcaveParameters!O870),RockerConcaveParameters!N870,RockerConcaveParameters!O870)</f>
        <v>5.530351827471673</v>
      </c>
      <c r="K811" s="347">
        <f t="shared" si="226"/>
        <v>28.56375152919011</v>
      </c>
      <c r="L811" s="347">
        <f t="shared" si="227"/>
        <v>94.55941061014731</v>
      </c>
      <c r="M811" s="347">
        <f t="shared" si="228"/>
        <v>0</v>
      </c>
      <c r="N811" s="347">
        <f t="shared" si="229"/>
        <v>3.8333333333333335</v>
      </c>
      <c r="O811" s="347">
        <f t="shared" si="230"/>
        <v>111.49013954761246</v>
      </c>
      <c r="P811" s="350">
        <f t="shared" si="231"/>
        <v>238.44663502028322</v>
      </c>
      <c r="Q811" s="347">
        <f>MIN(IF(H811&gt;0,P811/H811,NA()),FlexTests!$C$20)</f>
        <v>2.59181125022047</v>
      </c>
      <c r="R811" s="347">
        <f t="shared" si="232"/>
        <v>3.858305653681131E-4</v>
      </c>
      <c r="S811" s="347">
        <f>SUM(R811:$R$952)</f>
        <v>5.921922851203372E-2</v>
      </c>
      <c r="T811" s="347">
        <f t="shared" si="233"/>
        <v>5.9219228512033721E-5</v>
      </c>
      <c r="U811" s="350">
        <f>SUM(T811:$T$952)*1000</f>
        <v>4.3105458575818414</v>
      </c>
      <c r="V811" s="347">
        <f>R811*IF(ABS(A811)&lt;FlexTests!$C$19,0,1)</f>
        <v>0</v>
      </c>
      <c r="W811" s="347">
        <f>SUM(V811:$V$951)</f>
        <v>0</v>
      </c>
      <c r="X811" s="347">
        <f t="shared" si="243"/>
        <v>0</v>
      </c>
      <c r="Y811" s="350">
        <f>SUM($X811:X$951)</f>
        <v>0</v>
      </c>
      <c r="Z811" s="347"/>
      <c r="AA811" s="347">
        <f t="shared" si="234"/>
        <v>4.843450609157224</v>
      </c>
      <c r="AB811" s="347">
        <f t="shared" si="235"/>
        <v>1.1565493908427757</v>
      </c>
      <c r="AC811" s="347">
        <f t="shared" si="236"/>
        <v>15.744142357598221</v>
      </c>
      <c r="AD811" s="347">
        <f t="shared" si="237"/>
        <v>28.302428034602755</v>
      </c>
      <c r="AE811" s="347">
        <f t="shared" si="238"/>
        <v>6.758230555898451</v>
      </c>
      <c r="AF811" s="347">
        <f>AD811/'Laminate Schedule'!$E$86/10</f>
        <v>0.18687512868636638</v>
      </c>
      <c r="AG811" s="347">
        <f>AE811/'Laminate Schedule'!$E$90/10</f>
        <v>3.6449652169271027E-2</v>
      </c>
      <c r="AH811" s="347">
        <f t="shared" si="239"/>
        <v>2364.9863565878441</v>
      </c>
      <c r="AI811" s="244"/>
      <c r="AJ811" s="244"/>
      <c r="AK811" s="567">
        <f t="shared" si="240"/>
        <v>1</v>
      </c>
      <c r="AL811" s="567">
        <f t="shared" si="241"/>
        <v>1</v>
      </c>
      <c r="AM811" s="567">
        <f t="shared" si="242"/>
        <v>1</v>
      </c>
      <c r="AN811" s="347">
        <f>IF(SUM(AK811:AM811)=0,0,(AK811*'Laminate Schedule'!$D$83*'Laminate Schedule'!$C$83+AL811*'Laminate Schedule'!$D$84*'Laminate Schedule'!$C$84+AM811*'Laminate Schedule'!$D$85*'Laminate Schedule'!$C$85)/(AK811*'Laminate Schedule'!$D$83+AL811*'Laminate Schedule'!$D$84+AM811*'Laminate Schedule'!$D$85))</f>
        <v>15.145101562499997</v>
      </c>
      <c r="AO811" s="347">
        <f>AK811*'Laminate Schedule'!$L$12+AL811*'Laminate Schedule'!$L$13+AM811*'Laminate Schedule'!$L$14</f>
        <v>0.88</v>
      </c>
    </row>
    <row r="812" spans="1:41">
      <c r="A812" s="567">
        <v>-139</v>
      </c>
      <c r="B812" s="347">
        <f>IF(ABS(A812)&lt;$C$17,$C$15,$C$16)*IF(ABS(A812)&lt;OutlineParameters!$C$46/2,1,0)</f>
        <v>6</v>
      </c>
      <c r="C812" s="347">
        <f t="shared" si="224"/>
        <v>6</v>
      </c>
      <c r="D812" s="348">
        <f t="shared" si="225"/>
        <v>6</v>
      </c>
      <c r="E812" s="349">
        <f>FlexTests!$C$16*($C$36-ABS(A812))*IF(ABS(A812)&lt;$C$36,1,0)/1000</f>
        <v>92.2</v>
      </c>
      <c r="F812" s="349">
        <f>IF(NOT(ISNA(I812)),FlexTests!$C$17*(A813-A812)*I812/1000000*($C$36+A812)/1000*IF(ABS(A812)&lt;$C$31/2-FlexTests!$C$18,0,1),0)</f>
        <v>0</v>
      </c>
      <c r="G812" s="349">
        <f>SUM(F$52:$F811)</f>
        <v>0</v>
      </c>
      <c r="H812" s="348">
        <f>CHOOSE(FlexTests!$C$15,E812,G812)</f>
        <v>92.2</v>
      </c>
      <c r="I812" s="347">
        <f>IF(ISNA(OutlineParameters!T875*2),OutlineParameters!S875*2,OutlineParameters!T875*2)</f>
        <v>394.28719560647676</v>
      </c>
      <c r="J812" s="347">
        <f>IF(ISNA(RockerConcaveParameters!O871),RockerConcaveParameters!N871,RockerConcaveParameters!O871)</f>
        <v>5.5379281580477482</v>
      </c>
      <c r="K812" s="347">
        <f t="shared" si="226"/>
        <v>28.650990722204494</v>
      </c>
      <c r="L812" s="347">
        <f t="shared" si="227"/>
        <v>94.588870816493753</v>
      </c>
      <c r="M812" s="347">
        <f t="shared" si="228"/>
        <v>0</v>
      </c>
      <c r="N812" s="347">
        <f t="shared" si="229"/>
        <v>3.8333333333333335</v>
      </c>
      <c r="O812" s="347">
        <f t="shared" si="230"/>
        <v>111.66921367869307</v>
      </c>
      <c r="P812" s="350">
        <f t="shared" si="231"/>
        <v>238.74240855072463</v>
      </c>
      <c r="Q812" s="347">
        <f>MIN(IF(H812&gt;0,P812/H812,NA()),FlexTests!$C$20)</f>
        <v>2.5893970558646924</v>
      </c>
      <c r="R812" s="347">
        <f t="shared" si="232"/>
        <v>3.8619029002721417E-4</v>
      </c>
      <c r="S812" s="347">
        <f>SUM(R812:$R$952)</f>
        <v>5.883339794666561E-2</v>
      </c>
      <c r="T812" s="347">
        <f t="shared" si="233"/>
        <v>5.8833397946665608E-5</v>
      </c>
      <c r="U812" s="350">
        <f>SUM(T812:$T$952)*1000</f>
        <v>4.2513266290698084</v>
      </c>
      <c r="V812" s="347">
        <f>R812*IF(ABS(A812)&lt;FlexTests!$C$19,0,1)</f>
        <v>0</v>
      </c>
      <c r="W812" s="347">
        <f>SUM(V812:$V$951)</f>
        <v>0</v>
      </c>
      <c r="X812" s="347">
        <f t="shared" si="243"/>
        <v>0</v>
      </c>
      <c r="Y812" s="350">
        <f>SUM($X812:X$951)</f>
        <v>0</v>
      </c>
      <c r="Z812" s="347"/>
      <c r="AA812" s="347">
        <f t="shared" si="234"/>
        <v>4.8459760526825821</v>
      </c>
      <c r="AB812" s="347">
        <f t="shared" si="235"/>
        <v>1.1540239473174174</v>
      </c>
      <c r="AC812" s="347">
        <f t="shared" si="236"/>
        <v>15.763671677307359</v>
      </c>
      <c r="AD812" s="347">
        <f t="shared" si="237"/>
        <v>28.343586519917494</v>
      </c>
      <c r="AE812" s="347">
        <f t="shared" si="238"/>
        <v>6.7497604695634319</v>
      </c>
      <c r="AF812" s="347">
        <f>AD812/'Laminate Schedule'!$E$86/10</f>
        <v>0.18714688972504206</v>
      </c>
      <c r="AG812" s="347">
        <f>AE812/'Laminate Schedule'!$E$90/10</f>
        <v>3.6403969841892349E-2</v>
      </c>
      <c r="AH812" s="347">
        <f t="shared" si="239"/>
        <v>2365.7231736388603</v>
      </c>
      <c r="AI812" s="244"/>
      <c r="AJ812" s="244"/>
      <c r="AK812" s="567">
        <f t="shared" si="240"/>
        <v>1</v>
      </c>
      <c r="AL812" s="567">
        <f t="shared" si="241"/>
        <v>1</v>
      </c>
      <c r="AM812" s="567">
        <f t="shared" si="242"/>
        <v>1</v>
      </c>
      <c r="AN812" s="347">
        <f>IF(SUM(AK812:AM812)=0,0,(AK812*'Laminate Schedule'!$D$83*'Laminate Schedule'!$C$83+AL812*'Laminate Schedule'!$D$84*'Laminate Schedule'!$C$84+AM812*'Laminate Schedule'!$D$85*'Laminate Schedule'!$C$85)/(AK812*'Laminate Schedule'!$D$83+AL812*'Laminate Schedule'!$D$84+AM812*'Laminate Schedule'!$D$85))</f>
        <v>15.145101562499997</v>
      </c>
      <c r="AO812" s="347">
        <f>AK812*'Laminate Schedule'!$L$12+AL812*'Laminate Schedule'!$L$13+AM812*'Laminate Schedule'!$L$14</f>
        <v>0.88</v>
      </c>
    </row>
    <row r="813" spans="1:41">
      <c r="A813" s="567">
        <v>-138</v>
      </c>
      <c r="B813" s="347">
        <f>IF(ABS(A813)&lt;$C$17,$C$15,$C$16)*IF(ABS(A813)&lt;OutlineParameters!$C$46/2,1,0)</f>
        <v>6</v>
      </c>
      <c r="C813" s="347">
        <f t="shared" si="224"/>
        <v>6</v>
      </c>
      <c r="D813" s="348">
        <f t="shared" si="225"/>
        <v>6</v>
      </c>
      <c r="E813" s="349">
        <f>FlexTests!$C$16*($C$36-ABS(A813))*IF(ABS(A813)&lt;$C$36,1,0)/1000</f>
        <v>92.4</v>
      </c>
      <c r="F813" s="349">
        <f>IF(NOT(ISNA(I813)),FlexTests!$C$17*(A814-A813)*I813/1000000*($C$36+A813)/1000*IF(ABS(A813)&lt;$C$31/2-FlexTests!$C$18,0,1),0)</f>
        <v>0</v>
      </c>
      <c r="G813" s="349">
        <f>SUM(F$52:$F812)</f>
        <v>0</v>
      </c>
      <c r="H813" s="348">
        <f>CHOOSE(FlexTests!$C$15,E813,G813)</f>
        <v>92.4</v>
      </c>
      <c r="I813" s="347">
        <f>IF(ISNA(OutlineParameters!T876*2),OutlineParameters!S876*2,OutlineParameters!T876*2)</f>
        <v>394.4099086983216</v>
      </c>
      <c r="J813" s="347">
        <f>IF(ISNA(RockerConcaveParameters!O872),RockerConcaveParameters!N872,RockerConcaveParameters!O872)</f>
        <v>5.545475994323799</v>
      </c>
      <c r="K813" s="347">
        <f t="shared" si="226"/>
        <v>28.738084126474135</v>
      </c>
      <c r="L813" s="347">
        <f t="shared" si="227"/>
        <v>94.618309491960119</v>
      </c>
      <c r="M813" s="347">
        <f t="shared" si="228"/>
        <v>0</v>
      </c>
      <c r="N813" s="347">
        <f t="shared" si="229"/>
        <v>3.8333333333333335</v>
      </c>
      <c r="O813" s="347">
        <f t="shared" si="230"/>
        <v>111.84800205202434</v>
      </c>
      <c r="P813" s="350">
        <f t="shared" si="231"/>
        <v>239.03772900379192</v>
      </c>
      <c r="Q813" s="347">
        <f>MIN(IF(H813&gt;0,P813/H813,NA()),FlexTests!$C$20)</f>
        <v>2.5869884091319473</v>
      </c>
      <c r="R813" s="347">
        <f t="shared" si="232"/>
        <v>3.8654985715051802E-4</v>
      </c>
      <c r="S813" s="347">
        <f>SUM(R813:$R$952)</f>
        <v>5.8447207656638397E-2</v>
      </c>
      <c r="T813" s="347">
        <f t="shared" si="233"/>
        <v>5.8447207656638397E-5</v>
      </c>
      <c r="U813" s="350">
        <f>SUM(T813:$T$952)*1000</f>
        <v>4.1924932311231426</v>
      </c>
      <c r="V813" s="347">
        <f>R813*IF(ABS(A813)&lt;FlexTests!$C$19,0,1)</f>
        <v>0</v>
      </c>
      <c r="W813" s="347">
        <f>SUM(V813:$V$951)</f>
        <v>0</v>
      </c>
      <c r="X813" s="347">
        <f t="shared" si="243"/>
        <v>0</v>
      </c>
      <c r="Y813" s="350">
        <f>SUM($X813:X$951)</f>
        <v>0</v>
      </c>
      <c r="Z813" s="347"/>
      <c r="AA813" s="347">
        <f t="shared" si="234"/>
        <v>4.8484919981079333</v>
      </c>
      <c r="AB813" s="347">
        <f t="shared" si="235"/>
        <v>1.1515080018920671</v>
      </c>
      <c r="AC813" s="347">
        <f t="shared" si="236"/>
        <v>15.783171081246552</v>
      </c>
      <c r="AD813" s="347">
        <f t="shared" si="237"/>
        <v>28.384705349705303</v>
      </c>
      <c r="AE813" s="347">
        <f t="shared" si="238"/>
        <v>6.7413157233814642</v>
      </c>
      <c r="AF813" s="347">
        <f>AD813/'Laminate Schedule'!$E$86/10</f>
        <v>0.18741838892640511</v>
      </c>
      <c r="AG813" s="347">
        <f>AE813/'Laminate Schedule'!$E$90/10</f>
        <v>3.6358424183388312E-2</v>
      </c>
      <c r="AH813" s="347">
        <f t="shared" si="239"/>
        <v>2366.4594521899298</v>
      </c>
      <c r="AI813" s="244"/>
      <c r="AJ813" s="244"/>
      <c r="AK813" s="567">
        <f t="shared" si="240"/>
        <v>1</v>
      </c>
      <c r="AL813" s="567">
        <f t="shared" si="241"/>
        <v>1</v>
      </c>
      <c r="AM813" s="567">
        <f t="shared" si="242"/>
        <v>1</v>
      </c>
      <c r="AN813" s="347">
        <f>IF(SUM(AK813:AM813)=0,0,(AK813*'Laminate Schedule'!$D$83*'Laminate Schedule'!$C$83+AL813*'Laminate Schedule'!$D$84*'Laminate Schedule'!$C$84+AM813*'Laminate Schedule'!$D$85*'Laminate Schedule'!$C$85)/(AK813*'Laminate Schedule'!$D$83+AL813*'Laminate Schedule'!$D$84+AM813*'Laminate Schedule'!$D$85))</f>
        <v>15.145101562499997</v>
      </c>
      <c r="AO813" s="347">
        <f>AK813*'Laminate Schedule'!$L$12+AL813*'Laminate Schedule'!$L$13+AM813*'Laminate Schedule'!$L$14</f>
        <v>0.88</v>
      </c>
    </row>
    <row r="814" spans="1:41">
      <c r="A814" s="567">
        <v>-137</v>
      </c>
      <c r="B814" s="347">
        <f>IF(ABS(A814)&lt;$C$17,$C$15,$C$16)*IF(ABS(A814)&lt;OutlineParameters!$C$46/2,1,0)</f>
        <v>6</v>
      </c>
      <c r="C814" s="347">
        <f t="shared" si="224"/>
        <v>6</v>
      </c>
      <c r="D814" s="348">
        <f t="shared" si="225"/>
        <v>6</v>
      </c>
      <c r="E814" s="349">
        <f>FlexTests!$C$16*($C$36-ABS(A814))*IF(ABS(A814)&lt;$C$36,1,0)/1000</f>
        <v>92.6</v>
      </c>
      <c r="F814" s="349">
        <f>IF(NOT(ISNA(I814)),FlexTests!$C$17*(A815-A814)*I814/1000000*($C$36+A814)/1000*IF(ABS(A814)&lt;$C$31/2-FlexTests!$C$18,0,1),0)</f>
        <v>0</v>
      </c>
      <c r="G814" s="349">
        <f>SUM(F$52:$F813)</f>
        <v>0</v>
      </c>
      <c r="H814" s="348">
        <f>CHOOSE(FlexTests!$C$15,E814,G814)</f>
        <v>92.6</v>
      </c>
      <c r="I814" s="347">
        <f>IF(ISNA(OutlineParameters!T877*2),OutlineParameters!S877*2,OutlineParameters!T877*2)</f>
        <v>394.53254046090825</v>
      </c>
      <c r="J814" s="347">
        <f>IF(ISNA(RockerConcaveParameters!O873),RockerConcaveParameters!N873,RockerConcaveParameters!O873)</f>
        <v>5.5529954946241267</v>
      </c>
      <c r="K814" s="347">
        <f t="shared" si="226"/>
        <v>28.82503256575113</v>
      </c>
      <c r="L814" s="347">
        <f t="shared" si="227"/>
        <v>94.647728656666857</v>
      </c>
      <c r="M814" s="347">
        <f t="shared" si="228"/>
        <v>0</v>
      </c>
      <c r="N814" s="347">
        <f t="shared" si="229"/>
        <v>3.8333333333333335</v>
      </c>
      <c r="O814" s="347">
        <f t="shared" si="230"/>
        <v>112.02650738753137</v>
      </c>
      <c r="P814" s="350">
        <f t="shared" si="231"/>
        <v>239.33260194328267</v>
      </c>
      <c r="Q814" s="347">
        <f>MIN(IF(H814&gt;0,P814/H814,NA()),FlexTests!$C$20)</f>
        <v>2.5845853341607201</v>
      </c>
      <c r="R814" s="347">
        <f t="shared" si="232"/>
        <v>3.8690926036873347E-4</v>
      </c>
      <c r="S814" s="347">
        <f>SUM(R814:$R$952)</f>
        <v>5.806065779948788E-2</v>
      </c>
      <c r="T814" s="347">
        <f t="shared" si="233"/>
        <v>5.8060657799487877E-5</v>
      </c>
      <c r="U814" s="350">
        <f>SUM(T814:$T$952)*1000</f>
        <v>4.134046023466504</v>
      </c>
      <c r="V814" s="347">
        <f>R814*IF(ABS(A814)&lt;FlexTests!$C$19,0,1)</f>
        <v>0</v>
      </c>
      <c r="W814" s="347">
        <f>SUM(V814:$V$951)</f>
        <v>0</v>
      </c>
      <c r="X814" s="347">
        <f t="shared" si="243"/>
        <v>0</v>
      </c>
      <c r="Y814" s="350">
        <f>SUM($X814:X$951)</f>
        <v>0</v>
      </c>
      <c r="Z814" s="347"/>
      <c r="AA814" s="347">
        <f t="shared" si="234"/>
        <v>4.8509984982080425</v>
      </c>
      <c r="AB814" s="347">
        <f t="shared" si="235"/>
        <v>1.1490015017919579</v>
      </c>
      <c r="AC814" s="347">
        <f t="shared" si="236"/>
        <v>15.802640936781946</v>
      </c>
      <c r="AD814" s="347">
        <f t="shared" si="237"/>
        <v>28.425784192090898</v>
      </c>
      <c r="AE814" s="347">
        <f t="shared" si="238"/>
        <v>6.7328960704464453</v>
      </c>
      <c r="AF814" s="347">
        <f>AD814/'Laminate Schedule'!$E$86/10</f>
        <v>0.18768962409915108</v>
      </c>
      <c r="AG814" s="347">
        <f>AE814/'Laminate Schedule'!$E$90/10</f>
        <v>3.6313013862102429E-2</v>
      </c>
      <c r="AH814" s="347">
        <f t="shared" si="239"/>
        <v>2367.1952427654496</v>
      </c>
      <c r="AI814" s="244"/>
      <c r="AJ814" s="244"/>
      <c r="AK814" s="567">
        <f t="shared" si="240"/>
        <v>1</v>
      </c>
      <c r="AL814" s="567">
        <f t="shared" si="241"/>
        <v>1</v>
      </c>
      <c r="AM814" s="567">
        <f t="shared" si="242"/>
        <v>1</v>
      </c>
      <c r="AN814" s="347">
        <f>IF(SUM(AK814:AM814)=0,0,(AK814*'Laminate Schedule'!$D$83*'Laminate Schedule'!$C$83+AL814*'Laminate Schedule'!$D$84*'Laminate Schedule'!$C$84+AM814*'Laminate Schedule'!$D$85*'Laminate Schedule'!$C$85)/(AK814*'Laminate Schedule'!$D$83+AL814*'Laminate Schedule'!$D$84+AM814*'Laminate Schedule'!$D$85))</f>
        <v>15.145101562499997</v>
      </c>
      <c r="AO814" s="347">
        <f>AK814*'Laminate Schedule'!$L$12+AL814*'Laminate Schedule'!$L$13+AM814*'Laminate Schedule'!$L$14</f>
        <v>0.88</v>
      </c>
    </row>
    <row r="815" spans="1:41">
      <c r="A815" s="567">
        <v>-136</v>
      </c>
      <c r="B815" s="347">
        <f>IF(ABS(A815)&lt;$C$17,$C$15,$C$16)*IF(ABS(A815)&lt;OutlineParameters!$C$46/2,1,0)</f>
        <v>6</v>
      </c>
      <c r="C815" s="347">
        <f t="shared" si="224"/>
        <v>6</v>
      </c>
      <c r="D815" s="348">
        <f t="shared" si="225"/>
        <v>6</v>
      </c>
      <c r="E815" s="349">
        <f>FlexTests!$C$16*($C$36-ABS(A815))*IF(ABS(A815)&lt;$C$36,1,0)/1000</f>
        <v>92.8</v>
      </c>
      <c r="F815" s="349">
        <f>IF(NOT(ISNA(I815)),FlexTests!$C$17*(A816-A815)*I815/1000000*($C$36+A815)/1000*IF(ABS(A815)&lt;$C$31/2-FlexTests!$C$18,0,1),0)</f>
        <v>0</v>
      </c>
      <c r="G815" s="349">
        <f>SUM(F$52:$F814)</f>
        <v>0</v>
      </c>
      <c r="H815" s="348">
        <f>CHOOSE(FlexTests!$C$15,E815,G815)</f>
        <v>92.8</v>
      </c>
      <c r="I815" s="347">
        <f>IF(ISNA(OutlineParameters!T878*2),OutlineParameters!S878*2,OutlineParameters!T878*2)</f>
        <v>394.65509618831442</v>
      </c>
      <c r="J815" s="347">
        <f>IF(ISNA(RockerConcaveParameters!O874),RockerConcaveParameters!N874,RockerConcaveParameters!O874)</f>
        <v>5.5604867379211651</v>
      </c>
      <c r="K815" s="347">
        <f t="shared" si="226"/>
        <v>28.911835830423026</v>
      </c>
      <c r="L815" s="347">
        <f t="shared" si="227"/>
        <v>94.677129580654793</v>
      </c>
      <c r="M815" s="347">
        <f t="shared" si="228"/>
        <v>0</v>
      </c>
      <c r="N815" s="347">
        <f t="shared" si="229"/>
        <v>3.8333333333333335</v>
      </c>
      <c r="O815" s="347">
        <f t="shared" si="230"/>
        <v>112.20473004960972</v>
      </c>
      <c r="P815" s="350">
        <f t="shared" si="231"/>
        <v>239.62702879402087</v>
      </c>
      <c r="Q815" s="347">
        <f>MIN(IF(H815&gt;0,P815/H815,NA()),FlexTests!$C$20)</f>
        <v>2.5821878102803972</v>
      </c>
      <c r="R815" s="347">
        <f t="shared" si="232"/>
        <v>3.8726849999784133E-4</v>
      </c>
      <c r="S815" s="347">
        <f>SUM(R815:$R$952)</f>
        <v>5.7673748539119149E-2</v>
      </c>
      <c r="T815" s="347">
        <f t="shared" si="233"/>
        <v>5.7673748539119152E-5</v>
      </c>
      <c r="U815" s="350">
        <f>SUM(T815:$T$952)*1000</f>
        <v>4.0759853656670169</v>
      </c>
      <c r="V815" s="347">
        <f>R815*IF(ABS(A815)&lt;FlexTests!$C$19,0,1)</f>
        <v>0</v>
      </c>
      <c r="W815" s="347">
        <f>SUM(V815:$V$951)</f>
        <v>0</v>
      </c>
      <c r="X815" s="347">
        <f t="shared" si="243"/>
        <v>0</v>
      </c>
      <c r="Y815" s="350">
        <f>SUM($X815:X$951)</f>
        <v>0</v>
      </c>
      <c r="Z815" s="347"/>
      <c r="AA815" s="347">
        <f t="shared" si="234"/>
        <v>4.8534955793070544</v>
      </c>
      <c r="AB815" s="347">
        <f t="shared" si="235"/>
        <v>1.1465044206929451</v>
      </c>
      <c r="AC815" s="347">
        <f t="shared" si="236"/>
        <v>15.822081337991749</v>
      </c>
      <c r="AD815" s="347">
        <f t="shared" si="237"/>
        <v>28.466823051793462</v>
      </c>
      <c r="AE815" s="347">
        <f t="shared" si="238"/>
        <v>6.724501534752557</v>
      </c>
      <c r="AF815" s="347">
        <f>AD815/'Laminate Schedule'!$E$86/10</f>
        <v>0.1879605952744397</v>
      </c>
      <c r="AG815" s="347">
        <f>AE815/'Laminate Schedule'!$E$90/10</f>
        <v>3.6267739007444247E-2</v>
      </c>
      <c r="AH815" s="347">
        <f t="shared" si="239"/>
        <v>2367.9305771298864</v>
      </c>
      <c r="AI815" s="244"/>
      <c r="AJ815" s="244"/>
      <c r="AK815" s="567">
        <f t="shared" si="240"/>
        <v>1</v>
      </c>
      <c r="AL815" s="567">
        <f t="shared" si="241"/>
        <v>1</v>
      </c>
      <c r="AM815" s="567">
        <f t="shared" si="242"/>
        <v>1</v>
      </c>
      <c r="AN815" s="347">
        <f>IF(SUM(AK815:AM815)=0,0,(AK815*'Laminate Schedule'!$D$83*'Laminate Schedule'!$C$83+AL815*'Laminate Schedule'!$D$84*'Laminate Schedule'!$C$84+AM815*'Laminate Schedule'!$D$85*'Laminate Schedule'!$C$85)/(AK815*'Laminate Schedule'!$D$83+AL815*'Laminate Schedule'!$D$84+AM815*'Laminate Schedule'!$D$85))</f>
        <v>15.145101562499997</v>
      </c>
      <c r="AO815" s="347">
        <f>AK815*'Laminate Schedule'!$L$12+AL815*'Laminate Schedule'!$L$13+AM815*'Laminate Schedule'!$L$14</f>
        <v>0.88</v>
      </c>
    </row>
    <row r="816" spans="1:41">
      <c r="A816" s="567">
        <v>-135</v>
      </c>
      <c r="B816" s="347">
        <f>IF(ABS(A816)&lt;$C$17,$C$15,$C$16)*IF(ABS(A816)&lt;OutlineParameters!$C$46/2,1,0)</f>
        <v>6</v>
      </c>
      <c r="C816" s="347">
        <f t="shared" ref="C816:C879" si="244">$C$16*IF(ABS(A816)=$C$36,1,0)+(C815+$C$35)*IF(ABS(A816)&lt;$C$36,1,0)*IF(ABS(A816)&lt;$C$17,0,1)+$C$15*IF(ABS(A816)&lt;$C$17,1,0)</f>
        <v>6</v>
      </c>
      <c r="D816" s="348">
        <f t="shared" ref="D816:D879" si="245">CHOOSE($C$18,B816,C816)</f>
        <v>6</v>
      </c>
      <c r="E816" s="349">
        <f>FlexTests!$C$16*($C$36-ABS(A816))*IF(ABS(A816)&lt;$C$36,1,0)/1000</f>
        <v>93</v>
      </c>
      <c r="F816" s="349">
        <f>IF(NOT(ISNA(I816)),FlexTests!$C$17*(A817-A816)*I816/1000000*($C$36+A816)/1000*IF(ABS(A816)&lt;$C$31/2-FlexTests!$C$18,0,1),0)</f>
        <v>0</v>
      </c>
      <c r="G816" s="349">
        <f>SUM(F$52:$F815)</f>
        <v>0</v>
      </c>
      <c r="H816" s="348">
        <f>CHOOSE(FlexTests!$C$15,E816,G816)</f>
        <v>93</v>
      </c>
      <c r="I816" s="347">
        <f>IF(ISNA(OutlineParameters!T879*2),OutlineParameters!S879*2,OutlineParameters!T879*2)</f>
        <v>394.77758221680415</v>
      </c>
      <c r="J816" s="347">
        <f>IF(ISNA(RockerConcaveParameters!O875),RockerConcaveParameters!N875,RockerConcaveParameters!O875)</f>
        <v>5.5679498305411563</v>
      </c>
      <c r="K816" s="347">
        <f t="shared" ref="K816:K879" si="246">0.001*AN816*(4/45*2*J816^2*AO816*I816)</f>
        <v>28.998494085205884</v>
      </c>
      <c r="L816" s="347">
        <f t="shared" ref="L816:L879" si="247">AN816*0.001*I816*AO816*D816^2/2*IF(ABS(A816)&lt;$C$36,1,0)</f>
        <v>94.706513783983581</v>
      </c>
      <c r="M816" s="347">
        <f t="shared" ref="M816:M879" si="248">AN816*2*AO816*D816^3/6/1000*IF($C$24=1,1,0)</f>
        <v>0</v>
      </c>
      <c r="N816" s="347">
        <f t="shared" ref="N816:N879" si="249">$C$25*IF($C$24=2,1,0)*$C$42^3*$C$41/1000/6*IF(ABS(A816)&lt;$C$36,1,0)</f>
        <v>3.8333333333333335</v>
      </c>
      <c r="O816" s="347">
        <f t="shared" ref="O816:O879" si="250">IF(I816&gt;$C$21,($C$21/I816*$C$20+(1-$C$21/I816)*$C$22)*(I816*D816^3/12+4/45*D816*J816^2*I816)/1000,0)</f>
        <v>112.38267124289054</v>
      </c>
      <c r="P816" s="350">
        <f t="shared" ref="P816:P879" si="251">SUM(K816:O816)</f>
        <v>239.92101244541334</v>
      </c>
      <c r="Q816" s="347">
        <f>MIN(IF(H816&gt;0,P816/H816,NA()),FlexTests!$C$20)</f>
        <v>2.5797958327463801</v>
      </c>
      <c r="R816" s="347">
        <f t="shared" ref="R816:R879" si="252">IF(P816=0,NA(),H816/P816*(A817-A816)/1000)</f>
        <v>3.876275739756612E-4</v>
      </c>
      <c r="S816" s="347">
        <f>SUM(R816:$R$952)</f>
        <v>5.7286480039121304E-2</v>
      </c>
      <c r="T816" s="347">
        <f t="shared" ref="T816:T879" si="253">S816*(A817-A816)/1000</f>
        <v>5.7286480039121307E-5</v>
      </c>
      <c r="U816" s="350">
        <f>SUM(T816:$T$952)*1000</f>
        <v>4.0183116171278987</v>
      </c>
      <c r="V816" s="347">
        <f>R816*IF(ABS(A816)&lt;FlexTests!$C$19,0,1)</f>
        <v>0</v>
      </c>
      <c r="W816" s="347">
        <f>SUM(V816:$V$951)</f>
        <v>0</v>
      </c>
      <c r="X816" s="347">
        <f t="shared" si="243"/>
        <v>0</v>
      </c>
      <c r="Y816" s="350">
        <f>SUM($X816:X$951)</f>
        <v>0</v>
      </c>
      <c r="Z816" s="347"/>
      <c r="AA816" s="347">
        <f t="shared" ref="AA816:AA879" si="254">(D816/2+1/3*J816)*IF(ABS(A816)&lt;$C$36,1,0)</f>
        <v>4.8559832768470521</v>
      </c>
      <c r="AB816" s="347">
        <f t="shared" ref="AB816:AB879" si="255">(D816/2-1/3*J816)*IF(ABS(A816)&lt;$C$36,1,0)</f>
        <v>1.1440167231529479</v>
      </c>
      <c r="AC816" s="347">
        <f t="shared" ref="AC816:AC879" si="256">P816/AN816</f>
        <v>15.841492475657565</v>
      </c>
      <c r="AD816" s="347">
        <f t="shared" ref="AD816:AD879" si="257">IF(ABS(A816)&lt;$C$36,H816/(AC816)*AA816,NA())</f>
        <v>28.50782181292108</v>
      </c>
      <c r="AE816" s="347">
        <f t="shared" ref="AE816:AE879" si="258">IF(ABS(A816)&lt;$C$36,H816/(AC816)*AB816,NA())</f>
        <v>6.7161320448001449</v>
      </c>
      <c r="AF816" s="347">
        <f>AD816/'Laminate Schedule'!$E$86/10</f>
        <v>0.18823130168706048</v>
      </c>
      <c r="AG816" s="347">
        <f>AE816/'Laminate Schedule'!$E$90/10</f>
        <v>3.6222599233789537E-2</v>
      </c>
      <c r="AH816" s="347">
        <f t="shared" ref="AH816:AH879" si="259">IF(D816&lt;&gt;0,(-A815+A816)*I816*D816,0)</f>
        <v>2368.6654933008249</v>
      </c>
      <c r="AI816" s="244"/>
      <c r="AJ816" s="244"/>
      <c r="AK816" s="567">
        <f t="shared" ref="AK816:AK879" si="260">IF(A816&gt;=$C$43,1,0)</f>
        <v>1</v>
      </c>
      <c r="AL816" s="567">
        <f t="shared" ref="AL816:AL879" si="261">IF(A816&gt;=$C$44,1,0)</f>
        <v>1</v>
      </c>
      <c r="AM816" s="567">
        <f t="shared" ref="AM816:AM879" si="262">IF(A816&gt;=$C$45,1,0)</f>
        <v>1</v>
      </c>
      <c r="AN816" s="347">
        <f>IF(SUM(AK816:AM816)=0,0,(AK816*'Laminate Schedule'!$D$83*'Laminate Schedule'!$C$83+AL816*'Laminate Schedule'!$D$84*'Laminate Schedule'!$C$84+AM816*'Laminate Schedule'!$D$85*'Laminate Schedule'!$C$85)/(AK816*'Laminate Schedule'!$D$83+AL816*'Laminate Schedule'!$D$84+AM816*'Laminate Schedule'!$D$85))</f>
        <v>15.145101562499997</v>
      </c>
      <c r="AO816" s="347">
        <f>AK816*'Laminate Schedule'!$L$12+AL816*'Laminate Schedule'!$L$13+AM816*'Laminate Schedule'!$L$14</f>
        <v>0.88</v>
      </c>
    </row>
    <row r="817" spans="1:41">
      <c r="A817" s="567">
        <v>-134</v>
      </c>
      <c r="B817" s="347">
        <f>IF(ABS(A817)&lt;$C$17,$C$15,$C$16)*IF(ABS(A817)&lt;OutlineParameters!$C$46/2,1,0)</f>
        <v>6</v>
      </c>
      <c r="C817" s="347">
        <f t="shared" si="244"/>
        <v>6</v>
      </c>
      <c r="D817" s="348">
        <f t="shared" si="245"/>
        <v>6</v>
      </c>
      <c r="E817" s="349">
        <f>FlexTests!$C$16*($C$36-ABS(A817))*IF(ABS(A817)&lt;$C$36,1,0)/1000</f>
        <v>93.2</v>
      </c>
      <c r="F817" s="349">
        <f>IF(NOT(ISNA(I817)),FlexTests!$C$17*(A818-A817)*I817/1000000*($C$36+A817)/1000*IF(ABS(A817)&lt;$C$31/2-FlexTests!$C$18,0,1),0)</f>
        <v>0</v>
      </c>
      <c r="G817" s="349">
        <f>SUM(F$52:$F816)</f>
        <v>0</v>
      </c>
      <c r="H817" s="348">
        <f>CHOOSE(FlexTests!$C$15,E817,G817)</f>
        <v>93.2</v>
      </c>
      <c r="I817" s="347">
        <f>IF(ISNA(OutlineParameters!T880*2),OutlineParameters!S880*2,OutlineParameters!T880*2)</f>
        <v>394.90000488264121</v>
      </c>
      <c r="J817" s="347">
        <f>IF(ISNA(RockerConcaveParameters!O876),RockerConcaveParameters!N876,RockerConcaveParameters!O876)</f>
        <v>5.5753848794836847</v>
      </c>
      <c r="K817" s="347">
        <f t="shared" si="246"/>
        <v>29.085007517333807</v>
      </c>
      <c r="L817" s="347">
        <f t="shared" si="247"/>
        <v>94.735882786712835</v>
      </c>
      <c r="M817" s="347">
        <f t="shared" si="248"/>
        <v>0</v>
      </c>
      <c r="N817" s="347">
        <f t="shared" si="249"/>
        <v>3.8333333333333335</v>
      </c>
      <c r="O817" s="347">
        <f t="shared" si="250"/>
        <v>112.56033221350803</v>
      </c>
      <c r="P817" s="350">
        <f t="shared" si="251"/>
        <v>240.21455585088802</v>
      </c>
      <c r="Q817" s="347">
        <f>MIN(IF(H817&gt;0,P817/H817,NA()),FlexTests!$C$20)</f>
        <v>2.5774093975417167</v>
      </c>
      <c r="R817" s="347">
        <f t="shared" si="252"/>
        <v>3.8798648012759658E-4</v>
      </c>
      <c r="S817" s="347">
        <f>SUM(R817:$R$952)</f>
        <v>5.6898852465145637E-2</v>
      </c>
      <c r="T817" s="347">
        <f t="shared" si="253"/>
        <v>5.6898852465145636E-5</v>
      </c>
      <c r="U817" s="350">
        <f>SUM(T817:$T$952)*1000</f>
        <v>3.9610251370887752</v>
      </c>
      <c r="V817" s="347">
        <f>R817*IF(ABS(A817)&lt;FlexTests!$C$19,0,1)</f>
        <v>0</v>
      </c>
      <c r="W817" s="347">
        <f>SUM(V817:$V$951)</f>
        <v>0</v>
      </c>
      <c r="X817" s="347">
        <f t="shared" si="243"/>
        <v>0</v>
      </c>
      <c r="Y817" s="350">
        <f>SUM($X817:X$951)</f>
        <v>0</v>
      </c>
      <c r="Z817" s="347"/>
      <c r="AA817" s="347">
        <f t="shared" si="254"/>
        <v>4.8584616264945613</v>
      </c>
      <c r="AB817" s="347">
        <f t="shared" si="255"/>
        <v>1.1415383735054385</v>
      </c>
      <c r="AC817" s="347">
        <f t="shared" si="256"/>
        <v>15.860874544788189</v>
      </c>
      <c r="AD817" s="347">
        <f t="shared" si="257"/>
        <v>28.54878035322989</v>
      </c>
      <c r="AE817" s="347">
        <f t="shared" si="258"/>
        <v>6.707787525226129</v>
      </c>
      <c r="AF817" s="347">
        <f>AD817/'Laminate Schedule'!$E$86/10</f>
        <v>0.18850174252986224</v>
      </c>
      <c r="AG817" s="347">
        <f>AE817/'Laminate Schedule'!$E$90/10</f>
        <v>3.6177594134677152E-2</v>
      </c>
      <c r="AH817" s="347">
        <f t="shared" si="259"/>
        <v>2369.4000292958472</v>
      </c>
      <c r="AI817" s="244"/>
      <c r="AJ817" s="244"/>
      <c r="AK817" s="567">
        <f t="shared" si="260"/>
        <v>1</v>
      </c>
      <c r="AL817" s="567">
        <f t="shared" si="261"/>
        <v>1</v>
      </c>
      <c r="AM817" s="567">
        <f t="shared" si="262"/>
        <v>1</v>
      </c>
      <c r="AN817" s="347">
        <f>IF(SUM(AK817:AM817)=0,0,(AK817*'Laminate Schedule'!$D$83*'Laminate Schedule'!$C$83+AL817*'Laminate Schedule'!$D$84*'Laminate Schedule'!$C$84+AM817*'Laminate Schedule'!$D$85*'Laminate Schedule'!$C$85)/(AK817*'Laminate Schedule'!$D$83+AL817*'Laminate Schedule'!$D$84+AM817*'Laminate Schedule'!$D$85))</f>
        <v>15.145101562499997</v>
      </c>
      <c r="AO817" s="347">
        <f>AK817*'Laminate Schedule'!$L$12+AL817*'Laminate Schedule'!$L$13+AM817*'Laminate Schedule'!$L$14</f>
        <v>0.88</v>
      </c>
    </row>
    <row r="818" spans="1:41">
      <c r="A818" s="567">
        <v>-133</v>
      </c>
      <c r="B818" s="347">
        <f>IF(ABS(A818)&lt;$C$17,$C$15,$C$16)*IF(ABS(A818)&lt;OutlineParameters!$C$46/2,1,0)</f>
        <v>6</v>
      </c>
      <c r="C818" s="347">
        <f t="shared" si="244"/>
        <v>6</v>
      </c>
      <c r="D818" s="348">
        <f t="shared" si="245"/>
        <v>6</v>
      </c>
      <c r="E818" s="349">
        <f>FlexTests!$C$16*($C$36-ABS(A818))*IF(ABS(A818)&lt;$C$36,1,0)/1000</f>
        <v>93.4</v>
      </c>
      <c r="F818" s="349">
        <f>IF(NOT(ISNA(I818)),FlexTests!$C$17*(A819-A818)*I818/1000000*($C$36+A818)/1000*IF(ABS(A818)&lt;$C$31/2-FlexTests!$C$18,0,1),0)</f>
        <v>0</v>
      </c>
      <c r="G818" s="349">
        <f>SUM(F$52:$F817)</f>
        <v>0</v>
      </c>
      <c r="H818" s="348">
        <f>CHOOSE(FlexTests!$C$15,E818,G818)</f>
        <v>93.4</v>
      </c>
      <c r="I818" s="347">
        <f>IF(ISNA(OutlineParameters!T881*2),OutlineParameters!S881*2,OutlineParameters!T881*2)</f>
        <v>395.02236952393901</v>
      </c>
      <c r="J818" s="347">
        <f>IF(ISNA(RockerConcaveParameters!O877),RockerConcaveParameters!N877,RockerConcaveParameters!O877)</f>
        <v>5.5827919667154946</v>
      </c>
      <c r="K818" s="347">
        <f t="shared" si="246"/>
        <v>29.171375994194335</v>
      </c>
      <c r="L818" s="347">
        <f t="shared" si="247"/>
        <v>94.765237869447446</v>
      </c>
      <c r="M818" s="347">
        <f t="shared" si="248"/>
        <v>0</v>
      </c>
      <c r="N818" s="347">
        <f t="shared" si="249"/>
        <v>3.8333333333333335</v>
      </c>
      <c r="O818" s="347">
        <f t="shared" si="250"/>
        <v>112.73771347415251</v>
      </c>
      <c r="P818" s="350">
        <f t="shared" si="251"/>
        <v>240.50766067112761</v>
      </c>
      <c r="Q818" s="347">
        <f>MIN(IF(H818&gt;0,P818/H818,NA()),FlexTests!$C$20)</f>
        <v>2.5750284868429079</v>
      </c>
      <c r="R818" s="347">
        <f t="shared" si="252"/>
        <v>3.8834521835758083E-4</v>
      </c>
      <c r="S818" s="347">
        <f>SUM(R818:$R$952)</f>
        <v>5.651086598501804E-2</v>
      </c>
      <c r="T818" s="347">
        <f t="shared" si="253"/>
        <v>5.6510865985018042E-5</v>
      </c>
      <c r="U818" s="350">
        <f>SUM(T818:$T$952)*1000</f>
        <v>3.9041262846236302</v>
      </c>
      <c r="V818" s="347">
        <f>R818*IF(ABS(A818)&lt;FlexTests!$C$19,0,1)</f>
        <v>0</v>
      </c>
      <c r="W818" s="347">
        <f>SUM(V818:$V$951)</f>
        <v>0</v>
      </c>
      <c r="X818" s="347">
        <f t="shared" si="243"/>
        <v>0</v>
      </c>
      <c r="Y818" s="350">
        <f>SUM($X818:X$951)</f>
        <v>0</v>
      </c>
      <c r="Z818" s="347"/>
      <c r="AA818" s="347">
        <f t="shared" si="254"/>
        <v>4.8609306555718312</v>
      </c>
      <c r="AB818" s="347">
        <f t="shared" si="255"/>
        <v>1.1390693444281685</v>
      </c>
      <c r="AC818" s="347">
        <f t="shared" si="256"/>
        <v>15.880227655035091</v>
      </c>
      <c r="AD818" s="347">
        <f t="shared" si="257"/>
        <v>28.589698655009986</v>
      </c>
      <c r="AE818" s="347">
        <f t="shared" si="258"/>
        <v>6.6994679850108145</v>
      </c>
      <c r="AF818" s="347">
        <f>AD818/'Laminate Schedule'!$E$86/10</f>
        <v>0.18877191768591015</v>
      </c>
      <c r="AG818" s="347">
        <f>AE818/'Laminate Schedule'!$E$90/10</f>
        <v>3.6132723758541221E-2</v>
      </c>
      <c r="AH818" s="347">
        <f t="shared" si="259"/>
        <v>2370.134217143634</v>
      </c>
      <c r="AI818" s="244"/>
      <c r="AJ818" s="244"/>
      <c r="AK818" s="567">
        <f t="shared" si="260"/>
        <v>1</v>
      </c>
      <c r="AL818" s="567">
        <f t="shared" si="261"/>
        <v>1</v>
      </c>
      <c r="AM818" s="567">
        <f t="shared" si="262"/>
        <v>1</v>
      </c>
      <c r="AN818" s="347">
        <f>IF(SUM(AK818:AM818)=0,0,(AK818*'Laminate Schedule'!$D$83*'Laminate Schedule'!$C$83+AL818*'Laminate Schedule'!$D$84*'Laminate Schedule'!$C$84+AM818*'Laminate Schedule'!$D$85*'Laminate Schedule'!$C$85)/(AK818*'Laminate Schedule'!$D$83+AL818*'Laminate Schedule'!$D$84+AM818*'Laminate Schedule'!$D$85))</f>
        <v>15.145101562499997</v>
      </c>
      <c r="AO818" s="347">
        <f>AK818*'Laminate Schedule'!$L$12+AL818*'Laminate Schedule'!$L$13+AM818*'Laminate Schedule'!$L$14</f>
        <v>0.88</v>
      </c>
    </row>
    <row r="819" spans="1:41">
      <c r="A819" s="567">
        <v>-132</v>
      </c>
      <c r="B819" s="347">
        <f>IF(ABS(A819)&lt;$C$17,$C$15,$C$16)*IF(ABS(A819)&lt;OutlineParameters!$C$46/2,1,0)</f>
        <v>6</v>
      </c>
      <c r="C819" s="347">
        <f t="shared" si="244"/>
        <v>6</v>
      </c>
      <c r="D819" s="348">
        <f t="shared" si="245"/>
        <v>6</v>
      </c>
      <c r="E819" s="349">
        <f>FlexTests!$C$16*($C$36-ABS(A819))*IF(ABS(A819)&lt;$C$36,1,0)/1000</f>
        <v>93.6</v>
      </c>
      <c r="F819" s="349">
        <f>IF(NOT(ISNA(I819)),FlexTests!$C$17*(A820-A819)*I819/1000000*($C$36+A819)/1000*IF(ABS(A819)&lt;$C$31/2-FlexTests!$C$18,0,1),0)</f>
        <v>0</v>
      </c>
      <c r="G819" s="349">
        <f>SUM(F$52:$F818)</f>
        <v>0</v>
      </c>
      <c r="H819" s="348">
        <f>CHOOSE(FlexTests!$C$15,E819,G819)</f>
        <v>93.6</v>
      </c>
      <c r="I819" s="347">
        <f>IF(ISNA(OutlineParameters!T882*2),OutlineParameters!S882*2,OutlineParameters!T882*2)</f>
        <v>395.14468447323759</v>
      </c>
      <c r="J819" s="347">
        <f>IF(ISNA(RockerConcaveParameters!O878),RockerConcaveParameters!N878,RockerConcaveParameters!O878)</f>
        <v>5.590171251924871</v>
      </c>
      <c r="K819" s="347">
        <f t="shared" si="246"/>
        <v>29.257600431353271</v>
      </c>
      <c r="L819" s="347">
        <f t="shared" si="247"/>
        <v>94.794581031150514</v>
      </c>
      <c r="M819" s="347">
        <f t="shared" si="248"/>
        <v>0</v>
      </c>
      <c r="N819" s="347">
        <f t="shared" si="249"/>
        <v>3.8333333333333335</v>
      </c>
      <c r="O819" s="347">
        <f t="shared" si="250"/>
        <v>112.91481790121136</v>
      </c>
      <c r="P819" s="350">
        <f t="shared" si="251"/>
        <v>240.80033269704847</v>
      </c>
      <c r="Q819" s="347">
        <f>MIN(IF(H819&gt;0,P819/H819,NA()),FlexTests!$C$20)</f>
        <v>2.5726531271052191</v>
      </c>
      <c r="R819" s="347">
        <f t="shared" si="252"/>
        <v>3.8870378189119199E-4</v>
      </c>
      <c r="S819" s="347">
        <f>SUM(R819:$R$952)</f>
        <v>5.6122520766660459E-2</v>
      </c>
      <c r="T819" s="347">
        <f t="shared" si="253"/>
        <v>5.6122520766660462E-5</v>
      </c>
      <c r="U819" s="350">
        <f>SUM(T819:$T$952)*1000</f>
        <v>3.847615418638612</v>
      </c>
      <c r="V819" s="347">
        <f>R819*IF(ABS(A819)&lt;FlexTests!$C$19,0,1)</f>
        <v>0</v>
      </c>
      <c r="W819" s="347">
        <f>SUM(V819:$V$951)</f>
        <v>0</v>
      </c>
      <c r="X819" s="347">
        <f t="shared" si="243"/>
        <v>0</v>
      </c>
      <c r="Y819" s="350">
        <f>SUM($X819:X$951)</f>
        <v>0</v>
      </c>
      <c r="Z819" s="347"/>
      <c r="AA819" s="347">
        <f t="shared" si="254"/>
        <v>4.86339041730829</v>
      </c>
      <c r="AB819" s="347">
        <f t="shared" si="255"/>
        <v>1.1366095826917098</v>
      </c>
      <c r="AC819" s="347">
        <f t="shared" si="256"/>
        <v>15.899552188760603</v>
      </c>
      <c r="AD819" s="347">
        <f t="shared" si="257"/>
        <v>28.630576361883094</v>
      </c>
      <c r="AE819" s="347">
        <f t="shared" si="258"/>
        <v>6.6911731649366057</v>
      </c>
      <c r="AF819" s="347">
        <f>AD819/'Laminate Schedule'!$E$86/10</f>
        <v>0.18904182480211149</v>
      </c>
      <c r="AG819" s="347">
        <f>AE819/'Laminate Schedule'!$E$90/10</f>
        <v>3.6087986707324812E-2</v>
      </c>
      <c r="AH819" s="347">
        <f t="shared" si="259"/>
        <v>2370.8681068394253</v>
      </c>
      <c r="AI819" s="244"/>
      <c r="AJ819" s="244"/>
      <c r="AK819" s="567">
        <f t="shared" si="260"/>
        <v>1</v>
      </c>
      <c r="AL819" s="567">
        <f t="shared" si="261"/>
        <v>1</v>
      </c>
      <c r="AM819" s="567">
        <f t="shared" si="262"/>
        <v>1</v>
      </c>
      <c r="AN819" s="347">
        <f>IF(SUM(AK819:AM819)=0,0,(AK819*'Laminate Schedule'!$D$83*'Laminate Schedule'!$C$83+AL819*'Laminate Schedule'!$D$84*'Laminate Schedule'!$C$84+AM819*'Laminate Schedule'!$D$85*'Laminate Schedule'!$C$85)/(AK819*'Laminate Schedule'!$D$83+AL819*'Laminate Schedule'!$D$84+AM819*'Laminate Schedule'!$D$85))</f>
        <v>15.145101562499997</v>
      </c>
      <c r="AO819" s="347">
        <f>AK819*'Laminate Schedule'!$L$12+AL819*'Laminate Schedule'!$L$13+AM819*'Laminate Schedule'!$L$14</f>
        <v>0.88</v>
      </c>
    </row>
    <row r="820" spans="1:41">
      <c r="A820" s="567">
        <v>-131</v>
      </c>
      <c r="B820" s="347">
        <f>IF(ABS(A820)&lt;$C$17,$C$15,$C$16)*IF(ABS(A820)&lt;OutlineParameters!$C$46/2,1,0)</f>
        <v>6</v>
      </c>
      <c r="C820" s="347">
        <f t="shared" si="244"/>
        <v>6</v>
      </c>
      <c r="D820" s="348">
        <f t="shared" si="245"/>
        <v>6</v>
      </c>
      <c r="E820" s="349">
        <f>FlexTests!$C$16*($C$36-ABS(A820))*IF(ABS(A820)&lt;$C$36,1,0)/1000</f>
        <v>93.8</v>
      </c>
      <c r="F820" s="349">
        <f>IF(NOT(ISNA(I820)),FlexTests!$C$17*(A821-A820)*I820/1000000*($C$36+A820)/1000*IF(ABS(A820)&lt;$C$31/2-FlexTests!$C$18,0,1),0)</f>
        <v>0</v>
      </c>
      <c r="G820" s="349">
        <f>SUM(F$52:$F819)</f>
        <v>0</v>
      </c>
      <c r="H820" s="348">
        <f>CHOOSE(FlexTests!$C$15,E820,G820)</f>
        <v>93.8</v>
      </c>
      <c r="I820" s="347">
        <f>IF(ISNA(OutlineParameters!T883*2),OutlineParameters!S883*2,OutlineParameters!T883*2)</f>
        <v>395.26695454731845</v>
      </c>
      <c r="J820" s="347">
        <f>IF(ISNA(RockerConcaveParameters!O879),RockerConcaveParameters!N879,RockerConcaveParameters!O879)</f>
        <v>5.5975228049573147</v>
      </c>
      <c r="K820" s="347">
        <f t="shared" si="246"/>
        <v>29.343680561895191</v>
      </c>
      <c r="L820" s="347">
        <f t="shared" si="247"/>
        <v>94.823913427360253</v>
      </c>
      <c r="M820" s="347">
        <f t="shared" si="248"/>
        <v>0</v>
      </c>
      <c r="N820" s="347">
        <f t="shared" si="249"/>
        <v>3.8333333333333335</v>
      </c>
      <c r="O820" s="347">
        <f t="shared" si="250"/>
        <v>113.09164568465953</v>
      </c>
      <c r="P820" s="350">
        <f t="shared" si="251"/>
        <v>241.09257300724829</v>
      </c>
      <c r="Q820" s="347">
        <f>MIN(IF(H820&gt;0,P820/H820,NA()),FlexTests!$C$20)</f>
        <v>2.5702832943203444</v>
      </c>
      <c r="R820" s="347">
        <f t="shared" si="252"/>
        <v>3.8906217155507301E-4</v>
      </c>
      <c r="S820" s="347">
        <f>SUM(R820:$R$952)</f>
        <v>5.5733816984769265E-2</v>
      </c>
      <c r="T820" s="347">
        <f t="shared" si="253"/>
        <v>5.5733816984769261E-5</v>
      </c>
      <c r="U820" s="350">
        <f>SUM(T820:$T$952)*1000</f>
        <v>3.7914928978719509</v>
      </c>
      <c r="V820" s="347">
        <f>R820*IF(ABS(A820)&lt;FlexTests!$C$19,0,1)</f>
        <v>0</v>
      </c>
      <c r="W820" s="347">
        <f>SUM(V820:$V$951)</f>
        <v>0</v>
      </c>
      <c r="X820" s="347">
        <f t="shared" ref="X820:X883" si="263">W820*(A821-A820)</f>
        <v>0</v>
      </c>
      <c r="Y820" s="350">
        <f>SUM($X820:X$951)</f>
        <v>0</v>
      </c>
      <c r="Z820" s="347"/>
      <c r="AA820" s="347">
        <f t="shared" si="254"/>
        <v>4.865840934985771</v>
      </c>
      <c r="AB820" s="347">
        <f t="shared" si="255"/>
        <v>1.1341590650142286</v>
      </c>
      <c r="AC820" s="347">
        <f t="shared" si="256"/>
        <v>15.918848217182322</v>
      </c>
      <c r="AD820" s="347">
        <f t="shared" si="257"/>
        <v>28.671413501450676</v>
      </c>
      <c r="AE820" s="347">
        <f t="shared" si="258"/>
        <v>6.6829031125195879</v>
      </c>
      <c r="AF820" s="347">
        <f>AD820/'Laminate Schedule'!$E$86/10</f>
        <v>0.18931146406071306</v>
      </c>
      <c r="AG820" s="347">
        <f>AE820/'Laminate Schedule'!$E$90/10</f>
        <v>3.6043383237299824E-2</v>
      </c>
      <c r="AH820" s="347">
        <f t="shared" si="259"/>
        <v>2371.6017272839108</v>
      </c>
      <c r="AI820" s="244"/>
      <c r="AJ820" s="244"/>
      <c r="AK820" s="567">
        <f t="shared" si="260"/>
        <v>1</v>
      </c>
      <c r="AL820" s="567">
        <f t="shared" si="261"/>
        <v>1</v>
      </c>
      <c r="AM820" s="567">
        <f t="shared" si="262"/>
        <v>1</v>
      </c>
      <c r="AN820" s="347">
        <f>IF(SUM(AK820:AM820)=0,0,(AK820*'Laminate Schedule'!$D$83*'Laminate Schedule'!$C$83+AL820*'Laminate Schedule'!$D$84*'Laminate Schedule'!$C$84+AM820*'Laminate Schedule'!$D$85*'Laminate Schedule'!$C$85)/(AK820*'Laminate Schedule'!$D$83+AL820*'Laminate Schedule'!$D$84+AM820*'Laminate Schedule'!$D$85))</f>
        <v>15.145101562499997</v>
      </c>
      <c r="AO820" s="347">
        <f>AK820*'Laminate Schedule'!$L$12+AL820*'Laminate Schedule'!$L$13+AM820*'Laminate Schedule'!$L$14</f>
        <v>0.88</v>
      </c>
    </row>
    <row r="821" spans="1:41">
      <c r="A821" s="567">
        <v>-130</v>
      </c>
      <c r="B821" s="347">
        <f>IF(ABS(A821)&lt;$C$17,$C$15,$C$16)*IF(ABS(A821)&lt;OutlineParameters!$C$46/2,1,0)</f>
        <v>6</v>
      </c>
      <c r="C821" s="347">
        <f t="shared" si="244"/>
        <v>6</v>
      </c>
      <c r="D821" s="348">
        <f t="shared" si="245"/>
        <v>6</v>
      </c>
      <c r="E821" s="349">
        <f>FlexTests!$C$16*($C$36-ABS(A821))*IF(ABS(A821)&lt;$C$36,1,0)/1000</f>
        <v>94</v>
      </c>
      <c r="F821" s="349">
        <f>IF(NOT(ISNA(I821)),FlexTests!$C$17*(A822-A821)*I821/1000000*($C$36+A821)/1000*IF(ABS(A821)&lt;$C$31/2-FlexTests!$C$18,0,1),0)</f>
        <v>0</v>
      </c>
      <c r="G821" s="349">
        <f>SUM(F$52:$F820)</f>
        <v>0</v>
      </c>
      <c r="H821" s="348">
        <f>CHOOSE(FlexTests!$C$15,E821,G821)</f>
        <v>94</v>
      </c>
      <c r="I821" s="347">
        <f>IF(ISNA(OutlineParameters!T884*2),OutlineParameters!S884*2,OutlineParameters!T884*2)</f>
        <v>395.38918712514771</v>
      </c>
      <c r="J821" s="347">
        <f>IF(ISNA(RockerConcaveParameters!O880),RockerConcaveParameters!N880,RockerConcaveParameters!O880)</f>
        <v>5.6048467622997524</v>
      </c>
      <c r="K821" s="347">
        <f t="shared" si="246"/>
        <v>29.42961702099322</v>
      </c>
      <c r="L821" s="347">
        <f t="shared" si="247"/>
        <v>94.853236828278909</v>
      </c>
      <c r="M821" s="347">
        <f t="shared" si="248"/>
        <v>0</v>
      </c>
      <c r="N821" s="347">
        <f t="shared" si="249"/>
        <v>3.8333333333333335</v>
      </c>
      <c r="O821" s="347">
        <f t="shared" si="250"/>
        <v>113.26819904656847</v>
      </c>
      <c r="P821" s="350">
        <f t="shared" si="251"/>
        <v>241.38438622917394</v>
      </c>
      <c r="Q821" s="347">
        <f>MIN(IF(H821&gt;0,P821/H821,NA()),FlexTests!$C$20)</f>
        <v>2.5679190024380207</v>
      </c>
      <c r="R821" s="347">
        <f t="shared" si="252"/>
        <v>3.8942038243830316E-4</v>
      </c>
      <c r="S821" s="347">
        <f>SUM(R821:$R$952)</f>
        <v>5.5344754813214193E-2</v>
      </c>
      <c r="T821" s="347">
        <f t="shared" si="253"/>
        <v>5.5344754813214195E-5</v>
      </c>
      <c r="U821" s="350">
        <f>SUM(T821:$T$952)*1000</f>
        <v>3.7357590808871821</v>
      </c>
      <c r="V821" s="347">
        <f>R821*IF(ABS(A821)&lt;FlexTests!$C$19,0,1)</f>
        <v>0</v>
      </c>
      <c r="W821" s="347">
        <f>SUM(V821:$V$951)</f>
        <v>0</v>
      </c>
      <c r="X821" s="347">
        <f t="shared" si="263"/>
        <v>0</v>
      </c>
      <c r="Y821" s="350">
        <f>SUM($X821:X$951)</f>
        <v>0</v>
      </c>
      <c r="Z821" s="347"/>
      <c r="AA821" s="347">
        <f t="shared" si="254"/>
        <v>4.8682822540999169</v>
      </c>
      <c r="AB821" s="347">
        <f t="shared" si="255"/>
        <v>1.1317177459000827</v>
      </c>
      <c r="AC821" s="347">
        <f t="shared" si="256"/>
        <v>15.938116045841076</v>
      </c>
      <c r="AD821" s="347">
        <f t="shared" si="257"/>
        <v>28.712209810067488</v>
      </c>
      <c r="AE821" s="347">
        <f t="shared" si="258"/>
        <v>6.6746576451466586</v>
      </c>
      <c r="AF821" s="347">
        <f>AD821/'Laminate Schedule'!$E$86/10</f>
        <v>0.18958083372091944</v>
      </c>
      <c r="AG821" s="347">
        <f>AE821/'Laminate Schedule'!$E$90/10</f>
        <v>3.5998912363565866E-2</v>
      </c>
      <c r="AH821" s="347">
        <f t="shared" si="259"/>
        <v>2372.3351227508865</v>
      </c>
      <c r="AI821" s="244"/>
      <c r="AJ821" s="244"/>
      <c r="AK821" s="567">
        <f t="shared" si="260"/>
        <v>1</v>
      </c>
      <c r="AL821" s="567">
        <f t="shared" si="261"/>
        <v>1</v>
      </c>
      <c r="AM821" s="567">
        <f t="shared" si="262"/>
        <v>1</v>
      </c>
      <c r="AN821" s="347">
        <f>IF(SUM(AK821:AM821)=0,0,(AK821*'Laminate Schedule'!$D$83*'Laminate Schedule'!$C$83+AL821*'Laminate Schedule'!$D$84*'Laminate Schedule'!$C$84+AM821*'Laminate Schedule'!$D$85*'Laminate Schedule'!$C$85)/(AK821*'Laminate Schedule'!$D$83+AL821*'Laminate Schedule'!$D$84+AM821*'Laminate Schedule'!$D$85))</f>
        <v>15.145101562499997</v>
      </c>
      <c r="AO821" s="347">
        <f>AK821*'Laminate Schedule'!$L$12+AL821*'Laminate Schedule'!$L$13+AM821*'Laminate Schedule'!$L$14</f>
        <v>0.88</v>
      </c>
    </row>
    <row r="822" spans="1:41">
      <c r="A822" s="567">
        <v>-129</v>
      </c>
      <c r="B822" s="347">
        <f>IF(ABS(A822)&lt;$C$17,$C$15,$C$16)*IF(ABS(A822)&lt;OutlineParameters!$C$46/2,1,0)</f>
        <v>6</v>
      </c>
      <c r="C822" s="347">
        <f t="shared" si="244"/>
        <v>6</v>
      </c>
      <c r="D822" s="348">
        <f t="shared" si="245"/>
        <v>6</v>
      </c>
      <c r="E822" s="349">
        <f>FlexTests!$C$16*($C$36-ABS(A822))*IF(ABS(A822)&lt;$C$36,1,0)/1000</f>
        <v>94.2</v>
      </c>
      <c r="F822" s="349">
        <f>IF(NOT(ISNA(I822)),FlexTests!$C$17*(A823-A822)*I822/1000000*($C$36+A822)/1000*IF(ABS(A822)&lt;$C$31/2-FlexTests!$C$18,0,1),0)</f>
        <v>0</v>
      </c>
      <c r="G822" s="349">
        <f>SUM(F$52:$F821)</f>
        <v>0</v>
      </c>
      <c r="H822" s="348">
        <f>CHOOSE(FlexTests!$C$15,E822,G822)</f>
        <v>94.2</v>
      </c>
      <c r="I822" s="347">
        <f>IF(ISNA(OutlineParameters!T885*2),OutlineParameters!S885*2,OutlineParameters!T885*2)</f>
        <v>395.51138752253524</v>
      </c>
      <c r="J822" s="347">
        <f>IF(ISNA(RockerConcaveParameters!O881),RockerConcaveParameters!N881,RockerConcaveParameters!O881)</f>
        <v>5.6121432078482227</v>
      </c>
      <c r="K822" s="347">
        <f t="shared" si="246"/>
        <v>29.515409754680519</v>
      </c>
      <c r="L822" s="347">
        <f t="shared" si="247"/>
        <v>94.882552509160789</v>
      </c>
      <c r="M822" s="347">
        <f t="shared" si="248"/>
        <v>0</v>
      </c>
      <c r="N822" s="347">
        <f t="shared" si="249"/>
        <v>3.8333333333333335</v>
      </c>
      <c r="O822" s="347">
        <f t="shared" si="250"/>
        <v>113.4444786413589</v>
      </c>
      <c r="P822" s="350">
        <f t="shared" si="251"/>
        <v>241.67577423853353</v>
      </c>
      <c r="Q822" s="347">
        <f>MIN(IF(H822&gt;0,P822/H822,NA()),FlexTests!$C$20)</f>
        <v>2.5655602360778507</v>
      </c>
      <c r="R822" s="347">
        <f t="shared" si="252"/>
        <v>3.8977841406240737E-4</v>
      </c>
      <c r="S822" s="347">
        <f>SUM(R822:$R$952)</f>
        <v>5.4955334430775889E-2</v>
      </c>
      <c r="T822" s="347">
        <f t="shared" si="253"/>
        <v>5.495533443077589E-5</v>
      </c>
      <c r="U822" s="350">
        <f>SUM(T822:$T$952)*1000</f>
        <v>3.6804143260739672</v>
      </c>
      <c r="V822" s="347">
        <f>R822*IF(ABS(A822)&lt;FlexTests!$C$19,0,1)</f>
        <v>0</v>
      </c>
      <c r="W822" s="347">
        <f>SUM(V822:$V$951)</f>
        <v>0</v>
      </c>
      <c r="X822" s="347">
        <f t="shared" si="263"/>
        <v>0</v>
      </c>
      <c r="Y822" s="350">
        <f>SUM($X822:X$951)</f>
        <v>0</v>
      </c>
      <c r="Z822" s="347"/>
      <c r="AA822" s="347">
        <f t="shared" si="254"/>
        <v>4.8707144026160742</v>
      </c>
      <c r="AB822" s="347">
        <f t="shared" si="255"/>
        <v>1.1292855973839258</v>
      </c>
      <c r="AC822" s="347">
        <f t="shared" si="256"/>
        <v>15.95735579858602</v>
      </c>
      <c r="AD822" s="347">
        <f t="shared" si="257"/>
        <v>28.752965247982395</v>
      </c>
      <c r="AE822" s="347">
        <f t="shared" si="258"/>
        <v>6.6664367590896241</v>
      </c>
      <c r="AF822" s="347">
        <f>AD822/'Laminate Schedule'!$E$86/10</f>
        <v>0.18984993352026194</v>
      </c>
      <c r="AG822" s="347">
        <f>AE822/'Laminate Schedule'!$E$90/10</f>
        <v>3.5954574066015391E-2</v>
      </c>
      <c r="AH822" s="347">
        <f t="shared" si="259"/>
        <v>2373.0683251352116</v>
      </c>
      <c r="AI822" s="244"/>
      <c r="AJ822" s="244"/>
      <c r="AK822" s="567">
        <f t="shared" si="260"/>
        <v>1</v>
      </c>
      <c r="AL822" s="567">
        <f t="shared" si="261"/>
        <v>1</v>
      </c>
      <c r="AM822" s="567">
        <f t="shared" si="262"/>
        <v>1</v>
      </c>
      <c r="AN822" s="347">
        <f>IF(SUM(AK822:AM822)=0,0,(AK822*'Laminate Schedule'!$D$83*'Laminate Schedule'!$C$83+AL822*'Laminate Schedule'!$D$84*'Laminate Schedule'!$C$84+AM822*'Laminate Schedule'!$D$85*'Laminate Schedule'!$C$85)/(AK822*'Laminate Schedule'!$D$83+AL822*'Laminate Schedule'!$D$84+AM822*'Laminate Schedule'!$D$85))</f>
        <v>15.145101562499997</v>
      </c>
      <c r="AO822" s="347">
        <f>AK822*'Laminate Schedule'!$L$12+AL822*'Laminate Schedule'!$L$13+AM822*'Laminate Schedule'!$L$14</f>
        <v>0.88</v>
      </c>
    </row>
    <row r="823" spans="1:41">
      <c r="A823" s="567">
        <v>-128</v>
      </c>
      <c r="B823" s="347">
        <f>IF(ABS(A823)&lt;$C$17,$C$15,$C$16)*IF(ABS(A823)&lt;OutlineParameters!$C$46/2,1,0)</f>
        <v>6</v>
      </c>
      <c r="C823" s="347">
        <f t="shared" si="244"/>
        <v>6</v>
      </c>
      <c r="D823" s="348">
        <f t="shared" si="245"/>
        <v>6</v>
      </c>
      <c r="E823" s="349">
        <f>FlexTests!$C$16*($C$36-ABS(A823))*IF(ABS(A823)&lt;$C$36,1,0)/1000</f>
        <v>94.4</v>
      </c>
      <c r="F823" s="349">
        <f>IF(NOT(ISNA(I823)),FlexTests!$C$17*(A824-A823)*I823/1000000*($C$36+A823)/1000*IF(ABS(A823)&lt;$C$31/2-FlexTests!$C$18,0,1),0)</f>
        <v>0</v>
      </c>
      <c r="G823" s="349">
        <f>SUM(F$52:$F822)</f>
        <v>0</v>
      </c>
      <c r="H823" s="348">
        <f>CHOOSE(FlexTests!$C$15,E823,G823)</f>
        <v>94.4</v>
      </c>
      <c r="I823" s="347">
        <f>IF(ISNA(OutlineParameters!T886*2),OutlineParameters!S886*2,OutlineParameters!T886*2)</f>
        <v>395.6335628132673</v>
      </c>
      <c r="J823" s="347">
        <f>IF(ISNA(RockerConcaveParameters!O882),RockerConcaveParameters!N882,RockerConcaveParameters!O882)</f>
        <v>5.6194122714956958</v>
      </c>
      <c r="K823" s="347">
        <f t="shared" si="246"/>
        <v>29.601059337874915</v>
      </c>
      <c r="L823" s="347">
        <f t="shared" si="247"/>
        <v>94.911862166995974</v>
      </c>
      <c r="M823" s="347">
        <f t="shared" si="248"/>
        <v>0</v>
      </c>
      <c r="N823" s="347">
        <f t="shared" si="249"/>
        <v>3.8333333333333335</v>
      </c>
      <c r="O823" s="347">
        <f t="shared" si="250"/>
        <v>113.62048653602359</v>
      </c>
      <c r="P823" s="350">
        <f t="shared" si="251"/>
        <v>241.96674137422781</v>
      </c>
      <c r="Q823" s="347">
        <f>MIN(IF(H823&gt;0,P823/H823,NA()),FlexTests!$C$20)</f>
        <v>2.5632070060829215</v>
      </c>
      <c r="R823" s="347">
        <f t="shared" si="252"/>
        <v>3.9013626196668149E-4</v>
      </c>
      <c r="S823" s="347">
        <f>SUM(R823:$R$952)</f>
        <v>5.4565556016713486E-2</v>
      </c>
      <c r="T823" s="347">
        <f t="shared" si="253"/>
        <v>5.4565556016713489E-5</v>
      </c>
      <c r="U823" s="350">
        <f>SUM(T823:$T$952)*1000</f>
        <v>3.6254589916431916</v>
      </c>
      <c r="V823" s="347">
        <f>R823*IF(ABS(A823)&lt;FlexTests!$C$19,0,1)</f>
        <v>0</v>
      </c>
      <c r="W823" s="347">
        <f>SUM(V823:$V$951)</f>
        <v>0</v>
      </c>
      <c r="X823" s="347">
        <f t="shared" si="263"/>
        <v>0</v>
      </c>
      <c r="Y823" s="350">
        <f>SUM($X823:X$951)</f>
        <v>0</v>
      </c>
      <c r="Z823" s="347"/>
      <c r="AA823" s="347">
        <f t="shared" si="254"/>
        <v>4.8731374238318983</v>
      </c>
      <c r="AB823" s="347">
        <f t="shared" si="255"/>
        <v>1.1268625761681015</v>
      </c>
      <c r="AC823" s="347">
        <f t="shared" si="256"/>
        <v>15.976567761905878</v>
      </c>
      <c r="AD823" s="347">
        <f t="shared" si="257"/>
        <v>28.793679572817961</v>
      </c>
      <c r="AE823" s="347">
        <f t="shared" si="258"/>
        <v>6.6582402913790162</v>
      </c>
      <c r="AF823" s="347">
        <f>AD823/'Laminate Schedule'!$E$86/10</f>
        <v>0.19011876185837209</v>
      </c>
      <c r="AG823" s="347">
        <f>AE823/'Laminate Schedule'!$E$90/10</f>
        <v>3.5910367465693427E-2</v>
      </c>
      <c r="AH823" s="347">
        <f t="shared" si="259"/>
        <v>2373.8013768796036</v>
      </c>
      <c r="AI823" s="244"/>
      <c r="AJ823" s="244"/>
      <c r="AK823" s="567">
        <f t="shared" si="260"/>
        <v>1</v>
      </c>
      <c r="AL823" s="567">
        <f t="shared" si="261"/>
        <v>1</v>
      </c>
      <c r="AM823" s="567">
        <f t="shared" si="262"/>
        <v>1</v>
      </c>
      <c r="AN823" s="347">
        <f>IF(SUM(AK823:AM823)=0,0,(AK823*'Laminate Schedule'!$D$83*'Laminate Schedule'!$C$83+AL823*'Laminate Schedule'!$D$84*'Laminate Schedule'!$C$84+AM823*'Laminate Schedule'!$D$85*'Laminate Schedule'!$C$85)/(AK823*'Laminate Schedule'!$D$83+AL823*'Laminate Schedule'!$D$84+AM823*'Laminate Schedule'!$D$85))</f>
        <v>15.145101562499997</v>
      </c>
      <c r="AO823" s="347">
        <f>AK823*'Laminate Schedule'!$L$12+AL823*'Laminate Schedule'!$L$13+AM823*'Laminate Schedule'!$L$14</f>
        <v>0.88</v>
      </c>
    </row>
    <row r="824" spans="1:41">
      <c r="A824" s="567">
        <v>-127</v>
      </c>
      <c r="B824" s="347">
        <f>IF(ABS(A824)&lt;$C$17,$C$15,$C$16)*IF(ABS(A824)&lt;OutlineParameters!$C$46/2,1,0)</f>
        <v>6</v>
      </c>
      <c r="C824" s="347">
        <f t="shared" si="244"/>
        <v>6</v>
      </c>
      <c r="D824" s="348">
        <f t="shared" si="245"/>
        <v>6</v>
      </c>
      <c r="E824" s="349">
        <f>FlexTests!$C$16*($C$36-ABS(A824))*IF(ABS(A824)&lt;$C$36,1,0)/1000</f>
        <v>94.6</v>
      </c>
      <c r="F824" s="349">
        <f>IF(NOT(ISNA(I824)),FlexTests!$C$17*(A825-A824)*I824/1000000*($C$36+A824)/1000*IF(ABS(A824)&lt;$C$31/2-FlexTests!$C$18,0,1),0)</f>
        <v>0</v>
      </c>
      <c r="G824" s="349">
        <f>SUM(F$52:$F823)</f>
        <v>0</v>
      </c>
      <c r="H824" s="348">
        <f>CHOOSE(FlexTests!$C$15,E824,G824)</f>
        <v>94.6</v>
      </c>
      <c r="I824" s="347">
        <f>IF(ISNA(OutlineParameters!T887*2),OutlineParameters!S887*2,OutlineParameters!T887*2)</f>
        <v>395.75571910633835</v>
      </c>
      <c r="J824" s="347">
        <f>IF(ISNA(RockerConcaveParameters!O883),RockerConcaveParameters!N883,RockerConcaveParameters!O883)</f>
        <v>5.6266540588356637</v>
      </c>
      <c r="K824" s="347">
        <f t="shared" si="246"/>
        <v>29.686566033874339</v>
      </c>
      <c r="L824" s="347">
        <f t="shared" si="247"/>
        <v>94.941167267322513</v>
      </c>
      <c r="M824" s="347">
        <f t="shared" si="248"/>
        <v>0</v>
      </c>
      <c r="N824" s="347">
        <f t="shared" si="249"/>
        <v>3.8333333333333335</v>
      </c>
      <c r="O824" s="347">
        <f t="shared" si="250"/>
        <v>113.79622408408915</v>
      </c>
      <c r="P824" s="350">
        <f t="shared" si="251"/>
        <v>242.25729071861934</v>
      </c>
      <c r="Q824" s="347">
        <f>MIN(IF(H824&gt;0,P824/H824,NA()),FlexTests!$C$20)</f>
        <v>2.5608593099219807</v>
      </c>
      <c r="R824" s="347">
        <f t="shared" si="252"/>
        <v>3.9049392370971999E-4</v>
      </c>
      <c r="S824" s="347">
        <f>SUM(R824:$R$952)</f>
        <v>5.4175419754746802E-2</v>
      </c>
      <c r="T824" s="347">
        <f t="shared" si="253"/>
        <v>5.4175419754746805E-5</v>
      </c>
      <c r="U824" s="350">
        <f>SUM(T824:$T$952)*1000</f>
        <v>3.5708934356264779</v>
      </c>
      <c r="V824" s="347">
        <f>R824*IF(ABS(A824)&lt;FlexTests!$C$19,0,1)</f>
        <v>0</v>
      </c>
      <c r="W824" s="347">
        <f>SUM(V824:$V$951)</f>
        <v>0</v>
      </c>
      <c r="X824" s="347">
        <f t="shared" si="263"/>
        <v>0</v>
      </c>
      <c r="Y824" s="350">
        <f>SUM($X824:X$951)</f>
        <v>0</v>
      </c>
      <c r="Z824" s="347"/>
      <c r="AA824" s="347">
        <f t="shared" si="254"/>
        <v>4.8755513529452212</v>
      </c>
      <c r="AB824" s="347">
        <f t="shared" si="255"/>
        <v>1.1244486470547788</v>
      </c>
      <c r="AC824" s="347">
        <f t="shared" si="256"/>
        <v>15.995752139322729</v>
      </c>
      <c r="AD824" s="347">
        <f t="shared" si="257"/>
        <v>28.834352643835516</v>
      </c>
      <c r="AE824" s="347">
        <f t="shared" si="258"/>
        <v>6.6500681609014958</v>
      </c>
      <c r="AF824" s="347">
        <f>AD824/'Laminate Schedule'!$E$86/10</f>
        <v>0.19038731780598134</v>
      </c>
      <c r="AG824" s="347">
        <f>AE824/'Laminate Schedule'!$E$90/10</f>
        <v>3.5866292125125536E-2</v>
      </c>
      <c r="AH824" s="347">
        <f t="shared" si="259"/>
        <v>2374.5343146380301</v>
      </c>
      <c r="AI824" s="244"/>
      <c r="AJ824" s="244"/>
      <c r="AK824" s="567">
        <f t="shared" si="260"/>
        <v>1</v>
      </c>
      <c r="AL824" s="567">
        <f t="shared" si="261"/>
        <v>1</v>
      </c>
      <c r="AM824" s="567">
        <f t="shared" si="262"/>
        <v>1</v>
      </c>
      <c r="AN824" s="347">
        <f>IF(SUM(AK824:AM824)=0,0,(AK824*'Laminate Schedule'!$D$83*'Laminate Schedule'!$C$83+AL824*'Laminate Schedule'!$D$84*'Laminate Schedule'!$C$84+AM824*'Laminate Schedule'!$D$85*'Laminate Schedule'!$C$85)/(AK824*'Laminate Schedule'!$D$83+AL824*'Laminate Schedule'!$D$84+AM824*'Laminate Schedule'!$D$85))</f>
        <v>15.145101562499997</v>
      </c>
      <c r="AO824" s="347">
        <f>AK824*'Laminate Schedule'!$L$12+AL824*'Laminate Schedule'!$L$13+AM824*'Laminate Schedule'!$L$14</f>
        <v>0.88</v>
      </c>
    </row>
    <row r="825" spans="1:41">
      <c r="A825" s="567">
        <v>-126</v>
      </c>
      <c r="B825" s="347">
        <f>IF(ABS(A825)&lt;$C$17,$C$15,$C$16)*IF(ABS(A825)&lt;OutlineParameters!$C$46/2,1,0)</f>
        <v>6</v>
      </c>
      <c r="C825" s="347">
        <f t="shared" si="244"/>
        <v>6</v>
      </c>
      <c r="D825" s="348">
        <f t="shared" si="245"/>
        <v>6</v>
      </c>
      <c r="E825" s="349">
        <f>FlexTests!$C$16*($C$36-ABS(A825))*IF(ABS(A825)&lt;$C$36,1,0)/1000</f>
        <v>94.8</v>
      </c>
      <c r="F825" s="349">
        <f>IF(NOT(ISNA(I825)),FlexTests!$C$17*(A826-A825)*I825/1000000*($C$36+A825)/1000*IF(ABS(A825)&lt;$C$31/2-FlexTests!$C$18,0,1),0)</f>
        <v>0</v>
      </c>
      <c r="G825" s="349">
        <f>SUM(F$52:$F824)</f>
        <v>0</v>
      </c>
      <c r="H825" s="348">
        <f>CHOOSE(FlexTests!$C$15,E825,G825)</f>
        <v>94.8</v>
      </c>
      <c r="I825" s="347">
        <f>IF(ISNA(OutlineParameters!T888*2),OutlineParameters!S888*2,OutlineParameters!T888*2)</f>
        <v>395.87786272130302</v>
      </c>
      <c r="J825" s="347">
        <f>IF(ISNA(RockerConcaveParameters!O884),RockerConcaveParameters!N884,RockerConcaveParameters!O884)</f>
        <v>5.6338686814974537</v>
      </c>
      <c r="K825" s="347">
        <f t="shared" si="246"/>
        <v>29.771930200308685</v>
      </c>
      <c r="L825" s="347">
        <f t="shared" si="247"/>
        <v>94.97046932619152</v>
      </c>
      <c r="M825" s="347">
        <f t="shared" si="248"/>
        <v>0</v>
      </c>
      <c r="N825" s="347">
        <f t="shared" si="249"/>
        <v>3.8333333333333335</v>
      </c>
      <c r="O825" s="347">
        <f t="shared" si="250"/>
        <v>113.97169284329672</v>
      </c>
      <c r="P825" s="350">
        <f t="shared" si="251"/>
        <v>242.54742570313027</v>
      </c>
      <c r="Q825" s="347">
        <f>MIN(IF(H825&gt;0,P825/H825,NA()),FlexTests!$C$20)</f>
        <v>2.5585171487671969</v>
      </c>
      <c r="R825" s="347">
        <f t="shared" si="252"/>
        <v>3.9085139627922477E-4</v>
      </c>
      <c r="S825" s="347">
        <f>SUM(R825:$R$952)</f>
        <v>5.3784925831037084E-2</v>
      </c>
      <c r="T825" s="347">
        <f t="shared" si="253"/>
        <v>5.3784925831037085E-5</v>
      </c>
      <c r="U825" s="350">
        <f>SUM(T825:$T$952)*1000</f>
        <v>3.5167180158717315</v>
      </c>
      <c r="V825" s="347">
        <f>R825*IF(ABS(A825)&lt;FlexTests!$C$19,0,1)</f>
        <v>0</v>
      </c>
      <c r="W825" s="347">
        <f>SUM(V825:$V$951)</f>
        <v>0</v>
      </c>
      <c r="X825" s="347">
        <f t="shared" si="263"/>
        <v>0</v>
      </c>
      <c r="Y825" s="350">
        <f>SUM($X825:X$951)</f>
        <v>0</v>
      </c>
      <c r="Z825" s="347"/>
      <c r="AA825" s="347">
        <f t="shared" si="254"/>
        <v>4.8779562271658179</v>
      </c>
      <c r="AB825" s="347">
        <f t="shared" si="255"/>
        <v>1.1220437728341821</v>
      </c>
      <c r="AC825" s="347">
        <f t="shared" si="256"/>
        <v>16.01490915740634</v>
      </c>
      <c r="AD825" s="347">
        <f t="shared" si="257"/>
        <v>28.874984290589097</v>
      </c>
      <c r="AE825" s="347">
        <f t="shared" si="258"/>
        <v>6.6419202643736597</v>
      </c>
      <c r="AF825" s="347">
        <f>AD825/'Laminate Schedule'!$E$86/10</f>
        <v>0.19065560023766995</v>
      </c>
      <c r="AG825" s="347">
        <f>AE825/'Laminate Schedule'!$E$90/10</f>
        <v>3.5822347487265913E-2</v>
      </c>
      <c r="AH825" s="347">
        <f t="shared" si="259"/>
        <v>2375.2671763278181</v>
      </c>
      <c r="AI825" s="244"/>
      <c r="AJ825" s="244"/>
      <c r="AK825" s="567">
        <f t="shared" si="260"/>
        <v>1</v>
      </c>
      <c r="AL825" s="567">
        <f t="shared" si="261"/>
        <v>1</v>
      </c>
      <c r="AM825" s="567">
        <f t="shared" si="262"/>
        <v>1</v>
      </c>
      <c r="AN825" s="347">
        <f>IF(SUM(AK825:AM825)=0,0,(AK825*'Laminate Schedule'!$D$83*'Laminate Schedule'!$C$83+AL825*'Laminate Schedule'!$D$84*'Laminate Schedule'!$C$84+AM825*'Laminate Schedule'!$D$85*'Laminate Schedule'!$C$85)/(AK825*'Laminate Schedule'!$D$83+AL825*'Laminate Schedule'!$D$84+AM825*'Laminate Schedule'!$D$85))</f>
        <v>15.145101562499997</v>
      </c>
      <c r="AO825" s="347">
        <f>AK825*'Laminate Schedule'!$L$12+AL825*'Laminate Schedule'!$L$13+AM825*'Laminate Schedule'!$L$14</f>
        <v>0.88</v>
      </c>
    </row>
    <row r="826" spans="1:41">
      <c r="A826" s="567">
        <v>-125</v>
      </c>
      <c r="B826" s="347">
        <f>IF(ABS(A826)&lt;$C$17,$C$15,$C$16)*IF(ABS(A826)&lt;OutlineParameters!$C$46/2,1,0)</f>
        <v>6</v>
      </c>
      <c r="C826" s="347">
        <f t="shared" si="244"/>
        <v>6</v>
      </c>
      <c r="D826" s="348">
        <f t="shared" si="245"/>
        <v>6</v>
      </c>
      <c r="E826" s="349">
        <f>FlexTests!$C$16*($C$36-ABS(A826))*IF(ABS(A826)&lt;$C$36,1,0)/1000</f>
        <v>95</v>
      </c>
      <c r="F826" s="349">
        <f>IF(NOT(ISNA(I826)),FlexTests!$C$17*(A827-A826)*I826/1000000*($C$36+A826)/1000*IF(ABS(A826)&lt;$C$31/2-FlexTests!$C$18,0,1),0)</f>
        <v>0</v>
      </c>
      <c r="G826" s="349">
        <f>SUM(F$52:$F825)</f>
        <v>0</v>
      </c>
      <c r="H826" s="348">
        <f>CHOOSE(FlexTests!$C$15,E826,G826)</f>
        <v>95</v>
      </c>
      <c r="I826" s="347">
        <f>IF(ISNA(OutlineParameters!T889*2),OutlineParameters!S889*2,OutlineParameters!T889*2)</f>
        <v>396</v>
      </c>
      <c r="J826" s="347">
        <f>IF(ISNA(RockerConcaveParameters!O885),RockerConcaveParameters!N885,RockerConcaveParameters!O885)</f>
        <v>5.6410562522794825</v>
      </c>
      <c r="K826" s="347">
        <f t="shared" si="246"/>
        <v>29.85715222406651</v>
      </c>
      <c r="L826" s="347">
        <f t="shared" si="247"/>
        <v>94.999769864999976</v>
      </c>
      <c r="M826" s="347">
        <f t="shared" si="248"/>
        <v>0</v>
      </c>
      <c r="N826" s="347">
        <f t="shared" si="249"/>
        <v>3.8333333333333335</v>
      </c>
      <c r="O826" s="347">
        <f t="shared" si="250"/>
        <v>114.14689442851682</v>
      </c>
      <c r="P826" s="350">
        <f t="shared" si="251"/>
        <v>242.83714985091663</v>
      </c>
      <c r="Q826" s="347">
        <f>MIN(IF(H826&gt;0,P826/H826,NA()),FlexTests!$C$20)</f>
        <v>2.556180524746491</v>
      </c>
      <c r="R826" s="347">
        <f t="shared" si="252"/>
        <v>3.9120867650737425E-4</v>
      </c>
      <c r="S826" s="347">
        <f>SUM(R826:$R$952)</f>
        <v>5.3394074434757854E-2</v>
      </c>
      <c r="T826" s="347">
        <f t="shared" si="253"/>
        <v>5.3394074434757854E-5</v>
      </c>
      <c r="U826" s="350">
        <f>SUM(T826:$T$952)*1000</f>
        <v>3.4629330900406941</v>
      </c>
      <c r="V826" s="347">
        <f>R826*IF(ABS(A826)&lt;FlexTests!$C$19,0,1)</f>
        <v>0</v>
      </c>
      <c r="W826" s="347">
        <f>SUM(V826:$V$951)</f>
        <v>0</v>
      </c>
      <c r="X826" s="347">
        <f t="shared" si="263"/>
        <v>0</v>
      </c>
      <c r="Y826" s="350">
        <f>SUM($X826:X$951)</f>
        <v>0</v>
      </c>
      <c r="Z826" s="347"/>
      <c r="AA826" s="347">
        <f t="shared" si="254"/>
        <v>4.8803520840931611</v>
      </c>
      <c r="AB826" s="347">
        <f t="shared" si="255"/>
        <v>1.1196479159068393</v>
      </c>
      <c r="AC826" s="347">
        <f t="shared" si="256"/>
        <v>16.03403904878348</v>
      </c>
      <c r="AD826" s="347">
        <f t="shared" si="257"/>
        <v>28.915574333968376</v>
      </c>
      <c r="AE826" s="347">
        <f t="shared" si="258"/>
        <v>6.6337964930439588</v>
      </c>
      <c r="AF826" s="347">
        <f>AD826/'Laminate Schedule'!$E$86/10</f>
        <v>0.19092360797080909</v>
      </c>
      <c r="AG826" s="347">
        <f>AE826/'Laminate Schedule'!$E$90/10</f>
        <v>3.5778532965576967E-2</v>
      </c>
      <c r="AH826" s="347">
        <f t="shared" si="259"/>
        <v>2376</v>
      </c>
      <c r="AI826" s="244"/>
      <c r="AJ826" s="244"/>
      <c r="AK826" s="567">
        <f t="shared" si="260"/>
        <v>1</v>
      </c>
      <c r="AL826" s="567">
        <f t="shared" si="261"/>
        <v>1</v>
      </c>
      <c r="AM826" s="567">
        <f t="shared" si="262"/>
        <v>1</v>
      </c>
      <c r="AN826" s="347">
        <f>IF(SUM(AK826:AM826)=0,0,(AK826*'Laminate Schedule'!$D$83*'Laminate Schedule'!$C$83+AL826*'Laminate Schedule'!$D$84*'Laminate Schedule'!$C$84+AM826*'Laminate Schedule'!$D$85*'Laminate Schedule'!$C$85)/(AK826*'Laminate Schedule'!$D$83+AL826*'Laminate Schedule'!$D$84+AM826*'Laminate Schedule'!$D$85))</f>
        <v>15.145101562499997</v>
      </c>
      <c r="AO826" s="347">
        <f>AK826*'Laminate Schedule'!$L$12+AL826*'Laminate Schedule'!$L$13+AM826*'Laminate Schedule'!$L$14</f>
        <v>0.88</v>
      </c>
    </row>
    <row r="827" spans="1:41">
      <c r="A827" s="567">
        <v>-124</v>
      </c>
      <c r="B827" s="347">
        <f>IF(ABS(A827)&lt;$C$17,$C$15,$C$16)*IF(ABS(A827)&lt;OutlineParameters!$C$46/2,1,0)</f>
        <v>6</v>
      </c>
      <c r="C827" s="347">
        <f t="shared" si="244"/>
        <v>6</v>
      </c>
      <c r="D827" s="348">
        <f t="shared" si="245"/>
        <v>6</v>
      </c>
      <c r="E827" s="349">
        <f>FlexTests!$C$16*($C$36-ABS(A827))*IF(ABS(A827)&lt;$C$36,1,0)/1000</f>
        <v>95.2</v>
      </c>
      <c r="F827" s="349">
        <f>IF(NOT(ISNA(I827)),FlexTests!$C$17*(A828-A827)*I827/1000000*($C$36+A827)/1000*IF(ABS(A827)&lt;$C$31/2-FlexTests!$C$18,0,1),0)</f>
        <v>0</v>
      </c>
      <c r="G827" s="349">
        <f>SUM(F$52:$F826)</f>
        <v>0</v>
      </c>
      <c r="H827" s="348">
        <f>CHOOSE(FlexTests!$C$15,E827,G827)</f>
        <v>95.2</v>
      </c>
      <c r="I827" s="347">
        <f>IF(ISNA(OutlineParameters!T890*2),OutlineParameters!S890*2,OutlineParameters!T890*2)</f>
        <v>396.04202207202309</v>
      </c>
      <c r="J827" s="347">
        <f>IF(ISNA(RockerConcaveParameters!O886),RockerConcaveParameters!N886,RockerConcaveParameters!O886)</f>
        <v>5.6461367393186999</v>
      </c>
      <c r="K827" s="347">
        <f t="shared" si="246"/>
        <v>29.914130792684805</v>
      </c>
      <c r="L827" s="347">
        <f t="shared" si="247"/>
        <v>95.009850893210697</v>
      </c>
      <c r="M827" s="347">
        <f t="shared" si="248"/>
        <v>0</v>
      </c>
      <c r="N827" s="347">
        <f t="shared" si="249"/>
        <v>3.8333333333333335</v>
      </c>
      <c r="O827" s="347">
        <f t="shared" si="250"/>
        <v>114.25848649792628</v>
      </c>
      <c r="P827" s="350">
        <f t="shared" si="251"/>
        <v>243.01580151715513</v>
      </c>
      <c r="Q827" s="347">
        <f>MIN(IF(H827&gt;0,P827/H827,NA()),FlexTests!$C$20)</f>
        <v>2.5526869907264191</v>
      </c>
      <c r="R827" s="347">
        <f t="shared" si="252"/>
        <v>3.9174407345392141E-4</v>
      </c>
      <c r="S827" s="347">
        <f>SUM(R827:$R$952)</f>
        <v>5.3002865758250486E-2</v>
      </c>
      <c r="T827" s="347">
        <f t="shared" si="253"/>
        <v>5.3002865758250489E-5</v>
      </c>
      <c r="U827" s="350">
        <f>SUM(T827:$T$952)*1000</f>
        <v>3.4095390156059362</v>
      </c>
      <c r="V827" s="347">
        <f>R827*IF(ABS(A827)&lt;FlexTests!$C$19,0,1)</f>
        <v>0</v>
      </c>
      <c r="W827" s="347">
        <f>SUM(V827:$V$951)</f>
        <v>0</v>
      </c>
      <c r="X827" s="347">
        <f t="shared" si="263"/>
        <v>0</v>
      </c>
      <c r="Y827" s="350">
        <f>SUM($X827:X$951)</f>
        <v>0</v>
      </c>
      <c r="Z827" s="347"/>
      <c r="AA827" s="347">
        <f t="shared" si="254"/>
        <v>4.8820455797728997</v>
      </c>
      <c r="AB827" s="347">
        <f t="shared" si="255"/>
        <v>1.1179544202271001</v>
      </c>
      <c r="AC827" s="347">
        <f t="shared" si="256"/>
        <v>16.045835051966503</v>
      </c>
      <c r="AD827" s="347">
        <f t="shared" si="257"/>
        <v>28.965194873882236</v>
      </c>
      <c r="AE827" s="347">
        <f t="shared" si="258"/>
        <v>6.6328277999203573</v>
      </c>
      <c r="AF827" s="347">
        <f>AD827/'Laminate Schedule'!$E$86/10</f>
        <v>0.19125124222079473</v>
      </c>
      <c r="AG827" s="347">
        <f>AE827/'Laminate Schedule'!$E$90/10</f>
        <v>3.5773308443104404E-2</v>
      </c>
      <c r="AH827" s="347">
        <f t="shared" si="259"/>
        <v>2376.2521324321388</v>
      </c>
      <c r="AI827" s="244"/>
      <c r="AJ827" s="244"/>
      <c r="AK827" s="567">
        <f t="shared" si="260"/>
        <v>1</v>
      </c>
      <c r="AL827" s="567">
        <f t="shared" si="261"/>
        <v>1</v>
      </c>
      <c r="AM827" s="567">
        <f t="shared" si="262"/>
        <v>1</v>
      </c>
      <c r="AN827" s="347">
        <f>IF(SUM(AK827:AM827)=0,0,(AK827*'Laminate Schedule'!$D$83*'Laminate Schedule'!$C$83+AL827*'Laminate Schedule'!$D$84*'Laminate Schedule'!$C$84+AM827*'Laminate Schedule'!$D$85*'Laminate Schedule'!$C$85)/(AK827*'Laminate Schedule'!$D$83+AL827*'Laminate Schedule'!$D$84+AM827*'Laminate Schedule'!$D$85))</f>
        <v>15.145101562499997</v>
      </c>
      <c r="AO827" s="347">
        <f>AK827*'Laminate Schedule'!$L$12+AL827*'Laminate Schedule'!$L$13+AM827*'Laminate Schedule'!$L$14</f>
        <v>0.88</v>
      </c>
    </row>
    <row r="828" spans="1:41">
      <c r="A828" s="567">
        <v>-123</v>
      </c>
      <c r="B828" s="347">
        <f>IF(ABS(A828)&lt;$C$17,$C$15,$C$16)*IF(ABS(A828)&lt;OutlineParameters!$C$46/2,1,0)</f>
        <v>6</v>
      </c>
      <c r="C828" s="347">
        <f t="shared" si="244"/>
        <v>6</v>
      </c>
      <c r="D828" s="348">
        <f t="shared" si="245"/>
        <v>6</v>
      </c>
      <c r="E828" s="349">
        <f>FlexTests!$C$16*($C$36-ABS(A828))*IF(ABS(A828)&lt;$C$36,1,0)/1000</f>
        <v>95.4</v>
      </c>
      <c r="F828" s="349">
        <f>IF(NOT(ISNA(I828)),FlexTests!$C$17*(A829-A828)*I828/1000000*($C$36+A828)/1000*IF(ABS(A828)&lt;$C$31/2-FlexTests!$C$18,0,1),0)</f>
        <v>0</v>
      </c>
      <c r="G828" s="349">
        <f>SUM(F$52:$F827)</f>
        <v>0</v>
      </c>
      <c r="H828" s="348">
        <f>CHOOSE(FlexTests!$C$15,E828,G828)</f>
        <v>95.4</v>
      </c>
      <c r="I828" s="347">
        <f>IF(ISNA(OutlineParameters!T891*2),OutlineParameters!S891*2,OutlineParameters!T891*2)</f>
        <v>396.08400847318188</v>
      </c>
      <c r="J828" s="347">
        <f>IF(ISNA(RockerConcaveParameters!O887),RockerConcaveParameters!N887,RockerConcaveParameters!O887)</f>
        <v>5.6511857850882858</v>
      </c>
      <c r="K828" s="347">
        <f t="shared" si="246"/>
        <v>29.970833031580636</v>
      </c>
      <c r="L828" s="347">
        <f t="shared" si="247"/>
        <v>95.019923364037837</v>
      </c>
      <c r="M828" s="347">
        <f t="shared" si="248"/>
        <v>0</v>
      </c>
      <c r="N828" s="347">
        <f t="shared" si="249"/>
        <v>3.8333333333333335</v>
      </c>
      <c r="O828" s="347">
        <f t="shared" si="250"/>
        <v>114.36956027514937</v>
      </c>
      <c r="P828" s="350">
        <f t="shared" si="251"/>
        <v>243.19365000410119</v>
      </c>
      <c r="Q828" s="347">
        <f>MIN(IF(H828&gt;0,P828/H828,NA()),FlexTests!$C$20)</f>
        <v>2.5491996855775803</v>
      </c>
      <c r="R828" s="347">
        <f t="shared" si="252"/>
        <v>3.9227997934317442E-4</v>
      </c>
      <c r="S828" s="347">
        <f>SUM(R828:$R$952)</f>
        <v>5.2611121684796557E-2</v>
      </c>
      <c r="T828" s="347">
        <f t="shared" si="253"/>
        <v>5.2611121684796559E-5</v>
      </c>
      <c r="U828" s="350">
        <f>SUM(T828:$T$952)*1000</f>
        <v>3.3565361498476856</v>
      </c>
      <c r="V828" s="347">
        <f>R828*IF(ABS(A828)&lt;FlexTests!$C$19,0,1)</f>
        <v>0</v>
      </c>
      <c r="W828" s="347">
        <f>SUM(V828:$V$951)</f>
        <v>0</v>
      </c>
      <c r="X828" s="347">
        <f t="shared" si="263"/>
        <v>0</v>
      </c>
      <c r="Y828" s="350">
        <f>SUM($X828:X$951)</f>
        <v>0</v>
      </c>
      <c r="Z828" s="347"/>
      <c r="AA828" s="347">
        <f t="shared" si="254"/>
        <v>4.883728595029428</v>
      </c>
      <c r="AB828" s="347">
        <f t="shared" si="255"/>
        <v>1.1162714049705715</v>
      </c>
      <c r="AC828" s="347">
        <f t="shared" si="256"/>
        <v>16.05757802286783</v>
      </c>
      <c r="AD828" s="347">
        <f t="shared" si="257"/>
        <v>29.014818256047178</v>
      </c>
      <c r="AE828" s="347">
        <f t="shared" si="258"/>
        <v>6.6319025124794848</v>
      </c>
      <c r="AF828" s="347">
        <f>AD828/'Laminate Schedule'!$E$86/10</f>
        <v>0.19157889523758143</v>
      </c>
      <c r="AG828" s="347">
        <f>AE828/'Laminate Schedule'!$E$90/10</f>
        <v>3.5768318023630334E-2</v>
      </c>
      <c r="AH828" s="347">
        <f t="shared" si="259"/>
        <v>2376.5040508390912</v>
      </c>
      <c r="AI828" s="244"/>
      <c r="AJ828" s="244"/>
      <c r="AK828" s="567">
        <f t="shared" si="260"/>
        <v>1</v>
      </c>
      <c r="AL828" s="567">
        <f t="shared" si="261"/>
        <v>1</v>
      </c>
      <c r="AM828" s="567">
        <f t="shared" si="262"/>
        <v>1</v>
      </c>
      <c r="AN828" s="347">
        <f>IF(SUM(AK828:AM828)=0,0,(AK828*'Laminate Schedule'!$D$83*'Laminate Schedule'!$C$83+AL828*'Laminate Schedule'!$D$84*'Laminate Schedule'!$C$84+AM828*'Laminate Schedule'!$D$85*'Laminate Schedule'!$C$85)/(AK828*'Laminate Schedule'!$D$83+AL828*'Laminate Schedule'!$D$84+AM828*'Laminate Schedule'!$D$85))</f>
        <v>15.145101562499997</v>
      </c>
      <c r="AO828" s="347">
        <f>AK828*'Laminate Schedule'!$L$12+AL828*'Laminate Schedule'!$L$13+AM828*'Laminate Schedule'!$L$14</f>
        <v>0.88</v>
      </c>
    </row>
    <row r="829" spans="1:41">
      <c r="A829" s="567">
        <v>-122</v>
      </c>
      <c r="B829" s="347">
        <f>IF(ABS(A829)&lt;$C$17,$C$15,$C$16)*IF(ABS(A829)&lt;OutlineParameters!$C$46/2,1,0)</f>
        <v>6</v>
      </c>
      <c r="C829" s="347">
        <f t="shared" si="244"/>
        <v>6</v>
      </c>
      <c r="D829" s="348">
        <f t="shared" si="245"/>
        <v>6</v>
      </c>
      <c r="E829" s="349">
        <f>FlexTests!$C$16*($C$36-ABS(A829))*IF(ABS(A829)&lt;$C$36,1,0)/1000</f>
        <v>95.6</v>
      </c>
      <c r="F829" s="349">
        <f>IF(NOT(ISNA(I829)),FlexTests!$C$17*(A830-A829)*I829/1000000*($C$36+A829)/1000*IF(ABS(A829)&lt;$C$31/2-FlexTests!$C$18,0,1),0)</f>
        <v>0</v>
      </c>
      <c r="G829" s="349">
        <f>SUM(F$52:$F828)</f>
        <v>0</v>
      </c>
      <c r="H829" s="348">
        <f>CHOOSE(FlexTests!$C$15,E829,G829)</f>
        <v>95.6</v>
      </c>
      <c r="I829" s="347">
        <f>IF(ISNA(OutlineParameters!T892*2),OutlineParameters!S892*2,OutlineParameters!T892*2)</f>
        <v>396.12601508534652</v>
      </c>
      <c r="J829" s="347">
        <f>IF(ISNA(RockerConcaveParameters!O888),RockerConcaveParameters!N888,RockerConcaveParameters!O888)</f>
        <v>5.6562048240382836</v>
      </c>
      <c r="K829" s="347">
        <f t="shared" si="246"/>
        <v>30.027277407860225</v>
      </c>
      <c r="L829" s="347">
        <f t="shared" si="247"/>
        <v>95.03000068345311</v>
      </c>
      <c r="M829" s="347">
        <f t="shared" si="248"/>
        <v>0</v>
      </c>
      <c r="N829" s="347">
        <f t="shared" si="249"/>
        <v>3.8333333333333335</v>
      </c>
      <c r="O829" s="347">
        <f t="shared" si="250"/>
        <v>114.48015784410249</v>
      </c>
      <c r="P829" s="350">
        <f t="shared" si="251"/>
        <v>243.37076926874914</v>
      </c>
      <c r="Q829" s="347">
        <f>MIN(IF(H829&gt;0,P829/H829,NA()),FlexTests!$C$20)</f>
        <v>2.5457193438153678</v>
      </c>
      <c r="R829" s="347">
        <f t="shared" si="252"/>
        <v>3.9281627899376428E-4</v>
      </c>
      <c r="S829" s="347">
        <f>SUM(R829:$R$952)</f>
        <v>5.2218841705453378E-2</v>
      </c>
      <c r="T829" s="347">
        <f t="shared" si="253"/>
        <v>5.2218841705453377E-5</v>
      </c>
      <c r="U829" s="350">
        <f>SUM(T829:$T$952)*1000</f>
        <v>3.3039250281628898</v>
      </c>
      <c r="V829" s="347">
        <f>R829*IF(ABS(A829)&lt;FlexTests!$C$19,0,1)</f>
        <v>0</v>
      </c>
      <c r="W829" s="347">
        <f>SUM(V829:$V$951)</f>
        <v>0</v>
      </c>
      <c r="X829" s="347">
        <f t="shared" si="263"/>
        <v>0</v>
      </c>
      <c r="Y829" s="350">
        <f>SUM($X829:X$951)</f>
        <v>0</v>
      </c>
      <c r="Z829" s="347"/>
      <c r="AA829" s="347">
        <f t="shared" si="254"/>
        <v>4.8854016080127609</v>
      </c>
      <c r="AB829" s="347">
        <f t="shared" si="255"/>
        <v>1.1145983919872389</v>
      </c>
      <c r="AC829" s="347">
        <f t="shared" si="256"/>
        <v>16.069272844716139</v>
      </c>
      <c r="AD829" s="347">
        <f t="shared" si="257"/>
        <v>29.064438586565689</v>
      </c>
      <c r="AE829" s="347">
        <f t="shared" si="258"/>
        <v>6.6310160580176722</v>
      </c>
      <c r="AF829" s="347">
        <f>AD829/'Laminate Schedule'!$E$86/10</f>
        <v>0.19190652810497252</v>
      </c>
      <c r="AG829" s="347">
        <f>AE829/'Laminate Schedule'!$E$90/10</f>
        <v>3.5763537044862341E-2</v>
      </c>
      <c r="AH829" s="347">
        <f t="shared" si="259"/>
        <v>2376.756090512079</v>
      </c>
      <c r="AI829" s="244"/>
      <c r="AJ829" s="244"/>
      <c r="AK829" s="567">
        <f t="shared" si="260"/>
        <v>1</v>
      </c>
      <c r="AL829" s="567">
        <f t="shared" si="261"/>
        <v>1</v>
      </c>
      <c r="AM829" s="567">
        <f t="shared" si="262"/>
        <v>1</v>
      </c>
      <c r="AN829" s="347">
        <f>IF(SUM(AK829:AM829)=0,0,(AK829*'Laminate Schedule'!$D$83*'Laminate Schedule'!$C$83+AL829*'Laminate Schedule'!$D$84*'Laminate Schedule'!$C$84+AM829*'Laminate Schedule'!$D$85*'Laminate Schedule'!$C$85)/(AK829*'Laminate Schedule'!$D$83+AL829*'Laminate Schedule'!$D$84+AM829*'Laminate Schedule'!$D$85))</f>
        <v>15.145101562499997</v>
      </c>
      <c r="AO829" s="347">
        <f>AK829*'Laminate Schedule'!$L$12+AL829*'Laminate Schedule'!$L$13+AM829*'Laminate Schedule'!$L$14</f>
        <v>0.88</v>
      </c>
    </row>
    <row r="830" spans="1:41">
      <c r="A830" s="567">
        <v>-121</v>
      </c>
      <c r="B830" s="347">
        <f>IF(ABS(A830)&lt;$C$17,$C$15,$C$16)*IF(ABS(A830)&lt;OutlineParameters!$C$46/2,1,0)</f>
        <v>6</v>
      </c>
      <c r="C830" s="347">
        <f t="shared" si="244"/>
        <v>6</v>
      </c>
      <c r="D830" s="348">
        <f t="shared" si="245"/>
        <v>6</v>
      </c>
      <c r="E830" s="349">
        <f>FlexTests!$C$16*($C$36-ABS(A830))*IF(ABS(A830)&lt;$C$36,1,0)/1000</f>
        <v>95.8</v>
      </c>
      <c r="F830" s="349">
        <f>IF(NOT(ISNA(I830)),FlexTests!$C$17*(A831-A830)*I830/1000000*($C$36+A830)/1000*IF(ABS(A830)&lt;$C$31/2-FlexTests!$C$18,0,1),0)</f>
        <v>0</v>
      </c>
      <c r="G830" s="349">
        <f>SUM(F$52:$F829)</f>
        <v>0</v>
      </c>
      <c r="H830" s="348">
        <f>CHOOSE(FlexTests!$C$15,E830,G830)</f>
        <v>95.8</v>
      </c>
      <c r="I830" s="347">
        <f>IF(ISNA(OutlineParameters!T893*2),OutlineParameters!S893*2,OutlineParameters!T893*2)</f>
        <v>396.16797572007448</v>
      </c>
      <c r="J830" s="347">
        <f>IF(ISNA(RockerConcaveParameters!O889),RockerConcaveParameters!N889,RockerConcaveParameters!O889)</f>
        <v>5.6611921184873317</v>
      </c>
      <c r="K830" s="347">
        <f t="shared" si="246"/>
        <v>30.083439501243959</v>
      </c>
      <c r="L830" s="347">
        <f t="shared" si="247"/>
        <v>95.040066972954477</v>
      </c>
      <c r="M830" s="347">
        <f t="shared" si="248"/>
        <v>0</v>
      </c>
      <c r="N830" s="347">
        <f t="shared" si="249"/>
        <v>3.8333333333333335</v>
      </c>
      <c r="O830" s="347">
        <f t="shared" si="250"/>
        <v>114.59022464492148</v>
      </c>
      <c r="P830" s="350">
        <f t="shared" si="251"/>
        <v>243.54706445245324</v>
      </c>
      <c r="Q830" s="347">
        <f>MIN(IF(H830&gt;0,P830/H830,NA()),FlexTests!$C$20)</f>
        <v>2.5422449316540003</v>
      </c>
      <c r="R830" s="347">
        <f t="shared" si="252"/>
        <v>3.9335312957016844E-4</v>
      </c>
      <c r="S830" s="347">
        <f>SUM(R830:$R$952)</f>
        <v>5.1826025426459615E-2</v>
      </c>
      <c r="T830" s="347">
        <f t="shared" si="253"/>
        <v>5.1826025426459618E-5</v>
      </c>
      <c r="U830" s="350">
        <f>SUM(T830:$T$952)*1000</f>
        <v>3.2517061864574361</v>
      </c>
      <c r="V830" s="347">
        <f>R830*IF(ABS(A830)&lt;FlexTests!$C$19,0,1)</f>
        <v>0</v>
      </c>
      <c r="W830" s="347">
        <f>SUM(V830:$V$951)</f>
        <v>0</v>
      </c>
      <c r="X830" s="347">
        <f t="shared" si="263"/>
        <v>0</v>
      </c>
      <c r="Y830" s="350">
        <f>SUM($X830:X$951)</f>
        <v>0</v>
      </c>
      <c r="Z830" s="347"/>
      <c r="AA830" s="347">
        <f t="shared" si="254"/>
        <v>4.8870640394957769</v>
      </c>
      <c r="AB830" s="347">
        <f t="shared" si="255"/>
        <v>1.1129359605042228</v>
      </c>
      <c r="AC830" s="347">
        <f t="shared" si="256"/>
        <v>16.080913254189561</v>
      </c>
      <c r="AD830" s="347">
        <f t="shared" si="257"/>
        <v>29.114063833515196</v>
      </c>
      <c r="AE830" s="347">
        <f t="shared" si="258"/>
        <v>6.6301747500893358</v>
      </c>
      <c r="AF830" s="347">
        <f>AD830/'Laminate Schedule'!$E$86/10</f>
        <v>0.19223419343454934</v>
      </c>
      <c r="AG830" s="347">
        <f>AE830/'Laminate Schedule'!$E$90/10</f>
        <v>3.5758999558148701E-2</v>
      </c>
      <c r="AH830" s="347">
        <f t="shared" si="259"/>
        <v>2377.0078543204468</v>
      </c>
      <c r="AI830" s="244"/>
      <c r="AJ830" s="244"/>
      <c r="AK830" s="567">
        <f t="shared" si="260"/>
        <v>1</v>
      </c>
      <c r="AL830" s="567">
        <f t="shared" si="261"/>
        <v>1</v>
      </c>
      <c r="AM830" s="567">
        <f t="shared" si="262"/>
        <v>1</v>
      </c>
      <c r="AN830" s="347">
        <f>IF(SUM(AK830:AM830)=0,0,(AK830*'Laminate Schedule'!$D$83*'Laminate Schedule'!$C$83+AL830*'Laminate Schedule'!$D$84*'Laminate Schedule'!$C$84+AM830*'Laminate Schedule'!$D$85*'Laminate Schedule'!$C$85)/(AK830*'Laminate Schedule'!$D$83+AL830*'Laminate Schedule'!$D$84+AM830*'Laminate Schedule'!$D$85))</f>
        <v>15.145101562499997</v>
      </c>
      <c r="AO830" s="347">
        <f>AK830*'Laminate Schedule'!$L$12+AL830*'Laminate Schedule'!$L$13+AM830*'Laminate Schedule'!$L$14</f>
        <v>0.88</v>
      </c>
    </row>
    <row r="831" spans="1:41">
      <c r="A831" s="567">
        <v>-120</v>
      </c>
      <c r="B831" s="347">
        <f>IF(ABS(A831)&lt;$C$17,$C$15,$C$16)*IF(ABS(A831)&lt;OutlineParameters!$C$46/2,1,0)</f>
        <v>6</v>
      </c>
      <c r="C831" s="347">
        <f t="shared" si="244"/>
        <v>6</v>
      </c>
      <c r="D831" s="348">
        <f t="shared" si="245"/>
        <v>6</v>
      </c>
      <c r="E831" s="349">
        <f>FlexTests!$C$16*($C$36-ABS(A831))*IF(ABS(A831)&lt;$C$36,1,0)/1000</f>
        <v>96</v>
      </c>
      <c r="F831" s="349">
        <f>IF(NOT(ISNA(I831)),FlexTests!$C$17*(A832-A831)*I831/1000000*($C$36+A831)/1000*IF(ABS(A831)&lt;$C$31/2-FlexTests!$C$18,0,1),0)</f>
        <v>0</v>
      </c>
      <c r="G831" s="349">
        <f>SUM(F$52:$F830)</f>
        <v>0</v>
      </c>
      <c r="H831" s="348">
        <f>CHOOSE(FlexTests!$C$15,E831,G831)</f>
        <v>96</v>
      </c>
      <c r="I831" s="347">
        <f>IF(ISNA(OutlineParameters!T894*2),OutlineParameters!S894*2,OutlineParameters!T894*2)</f>
        <v>396.20994625923589</v>
      </c>
      <c r="J831" s="347">
        <f>IF(ISNA(RockerConcaveParameters!O890),RockerConcaveParameters!N890,RockerConcaveParameters!O890)</f>
        <v>5.6661491044897474</v>
      </c>
      <c r="K831" s="347">
        <f t="shared" si="246"/>
        <v>30.139337837540417</v>
      </c>
      <c r="L831" s="347">
        <f t="shared" si="247"/>
        <v>95.050135638513694</v>
      </c>
      <c r="M831" s="347">
        <f t="shared" si="248"/>
        <v>0</v>
      </c>
      <c r="N831" s="347">
        <f t="shared" si="249"/>
        <v>3.8333333333333335</v>
      </c>
      <c r="O831" s="347">
        <f t="shared" si="250"/>
        <v>114.69980286975508</v>
      </c>
      <c r="P831" s="350">
        <f t="shared" si="251"/>
        <v>243.72260967914252</v>
      </c>
      <c r="Q831" s="347">
        <f>MIN(IF(H831&gt;0,P831/H831,NA()),FlexTests!$C$20)</f>
        <v>2.5387771841577345</v>
      </c>
      <c r="R831" s="347">
        <f t="shared" si="252"/>
        <v>3.9389041552764716E-4</v>
      </c>
      <c r="S831" s="347">
        <f>SUM(R831:$R$952)</f>
        <v>5.1432672296889449E-2</v>
      </c>
      <c r="T831" s="347">
        <f t="shared" si="253"/>
        <v>5.1432672296889449E-5</v>
      </c>
      <c r="U831" s="350">
        <f>SUM(T831:$T$952)*1000</f>
        <v>3.1998801610309773</v>
      </c>
      <c r="V831" s="347">
        <f>R831*IF(ABS(A831)&lt;FlexTests!$C$19,0,1)</f>
        <v>0</v>
      </c>
      <c r="W831" s="347">
        <f>SUM(V831:$V$951)</f>
        <v>0</v>
      </c>
      <c r="X831" s="347">
        <f t="shared" si="263"/>
        <v>0</v>
      </c>
      <c r="Y831" s="350">
        <f>SUM($X831:X$951)</f>
        <v>0</v>
      </c>
      <c r="Z831" s="347"/>
      <c r="AA831" s="347">
        <f t="shared" si="254"/>
        <v>4.8887163681632488</v>
      </c>
      <c r="AB831" s="347">
        <f t="shared" si="255"/>
        <v>1.1112836318367509</v>
      </c>
      <c r="AC831" s="347">
        <f t="shared" si="256"/>
        <v>16.092504145539142</v>
      </c>
      <c r="AD831" s="347">
        <f t="shared" si="257"/>
        <v>29.163688081060211</v>
      </c>
      <c r="AE831" s="347">
        <f t="shared" si="258"/>
        <v>6.6293740049090362</v>
      </c>
      <c r="AF831" s="347">
        <f>AD831/'Laminate Schedule'!$E$86/10</f>
        <v>0.1925618521652632</v>
      </c>
      <c r="AG831" s="347">
        <f>AE831/'Laminate Schedule'!$E$90/10</f>
        <v>3.5754680841428882E-2</v>
      </c>
      <c r="AH831" s="347">
        <f t="shared" si="259"/>
        <v>2377.2596775554152</v>
      </c>
      <c r="AI831" s="244"/>
      <c r="AJ831" s="244"/>
      <c r="AK831" s="567">
        <f t="shared" si="260"/>
        <v>1</v>
      </c>
      <c r="AL831" s="567">
        <f t="shared" si="261"/>
        <v>1</v>
      </c>
      <c r="AM831" s="567">
        <f t="shared" si="262"/>
        <v>1</v>
      </c>
      <c r="AN831" s="347">
        <f>IF(SUM(AK831:AM831)=0,0,(AK831*'Laminate Schedule'!$D$83*'Laminate Schedule'!$C$83+AL831*'Laminate Schedule'!$D$84*'Laminate Schedule'!$C$84+AM831*'Laminate Schedule'!$D$85*'Laminate Schedule'!$C$85)/(AK831*'Laminate Schedule'!$D$83+AL831*'Laminate Schedule'!$D$84+AM831*'Laminate Schedule'!$D$85))</f>
        <v>15.145101562499997</v>
      </c>
      <c r="AO831" s="347">
        <f>AK831*'Laminate Schedule'!$L$12+AL831*'Laminate Schedule'!$L$13+AM831*'Laminate Schedule'!$L$14</f>
        <v>0.88</v>
      </c>
    </row>
    <row r="832" spans="1:41">
      <c r="A832" s="567">
        <v>-119</v>
      </c>
      <c r="B832" s="347">
        <f>IF(ABS(A832)&lt;$C$17,$C$15,$C$16)*IF(ABS(A832)&lt;OutlineParameters!$C$46/2,1,0)</f>
        <v>6</v>
      </c>
      <c r="C832" s="347">
        <f t="shared" si="244"/>
        <v>6</v>
      </c>
      <c r="D832" s="348">
        <f t="shared" si="245"/>
        <v>6</v>
      </c>
      <c r="E832" s="349">
        <f>FlexTests!$C$16*($C$36-ABS(A832))*IF(ABS(A832)&lt;$C$36,1,0)/1000</f>
        <v>96.2</v>
      </c>
      <c r="F832" s="349">
        <f>IF(NOT(ISNA(I832)),FlexTests!$C$17*(A833-A832)*I832/1000000*($C$36+A832)/1000*IF(ABS(A832)&lt;$C$31/2-FlexTests!$C$18,0,1),0)</f>
        <v>0</v>
      </c>
      <c r="G832" s="349">
        <f>SUM(F$52:$F831)</f>
        <v>0</v>
      </c>
      <c r="H832" s="348">
        <f>CHOOSE(FlexTests!$C$15,E832,G832)</f>
        <v>96.2</v>
      </c>
      <c r="I832" s="347">
        <f>IF(ISNA(OutlineParameters!T895*2),OutlineParameters!S895*2,OutlineParameters!T895*2)</f>
        <v>396.25186051438834</v>
      </c>
      <c r="J832" s="347">
        <f>IF(ISNA(RockerConcaveParameters!O891),RockerConcaveParameters!N891,RockerConcaveParameters!O891)</f>
        <v>5.6710740411196161</v>
      </c>
      <c r="K832" s="347">
        <f t="shared" si="246"/>
        <v>30.194947904396631</v>
      </c>
      <c r="L832" s="347">
        <f t="shared" si="247"/>
        <v>95.060190801628693</v>
      </c>
      <c r="M832" s="347">
        <f t="shared" si="248"/>
        <v>0</v>
      </c>
      <c r="N832" s="347">
        <f t="shared" si="249"/>
        <v>3.8333333333333335</v>
      </c>
      <c r="O832" s="347">
        <f t="shared" si="250"/>
        <v>114.80883778940715</v>
      </c>
      <c r="P832" s="350">
        <f t="shared" si="251"/>
        <v>243.8973098287658</v>
      </c>
      <c r="Q832" s="347">
        <f>MIN(IF(H832&gt;0,P832/H832,NA()),FlexTests!$C$20)</f>
        <v>2.5353150709850913</v>
      </c>
      <c r="R832" s="347">
        <f t="shared" si="252"/>
        <v>3.9442829470952192E-4</v>
      </c>
      <c r="S832" s="347">
        <f>SUM(R832:$R$952)</f>
        <v>5.1038781881361801E-2</v>
      </c>
      <c r="T832" s="347">
        <f t="shared" si="253"/>
        <v>5.1038781881361801E-5</v>
      </c>
      <c r="U832" s="350">
        <f>SUM(T832:$T$952)*1000</f>
        <v>3.1484474887340874</v>
      </c>
      <c r="V832" s="347">
        <f>R832*IF(ABS(A832)&lt;FlexTests!$C$19,0,1)</f>
        <v>0</v>
      </c>
      <c r="W832" s="347">
        <f>SUM(V832:$V$951)</f>
        <v>0</v>
      </c>
      <c r="X832" s="347">
        <f t="shared" si="263"/>
        <v>0</v>
      </c>
      <c r="Y832" s="350">
        <f>SUM($X832:X$951)</f>
        <v>0</v>
      </c>
      <c r="Z832" s="347"/>
      <c r="AA832" s="347">
        <f t="shared" si="254"/>
        <v>4.890358013706539</v>
      </c>
      <c r="AB832" s="347">
        <f t="shared" si="255"/>
        <v>1.1096419862934614</v>
      </c>
      <c r="AC832" s="347">
        <f t="shared" si="256"/>
        <v>16.104039238182946</v>
      </c>
      <c r="AD832" s="347">
        <f t="shared" si="257"/>
        <v>29.213319339356705</v>
      </c>
      <c r="AE832" s="347">
        <f t="shared" si="258"/>
        <v>6.6286201556396334</v>
      </c>
      <c r="AF832" s="347">
        <f>AD832/'Laminate Schedule'!$E$86/10</f>
        <v>0.1928895571865315</v>
      </c>
      <c r="AG832" s="347">
        <f>AE832/'Laminate Schedule'!$E$90/10</f>
        <v>3.5750615051806808E-2</v>
      </c>
      <c r="AH832" s="347">
        <f t="shared" si="259"/>
        <v>2377.5111630863303</v>
      </c>
      <c r="AI832" s="244"/>
      <c r="AJ832" s="244"/>
      <c r="AK832" s="567">
        <f t="shared" si="260"/>
        <v>1</v>
      </c>
      <c r="AL832" s="567">
        <f t="shared" si="261"/>
        <v>1</v>
      </c>
      <c r="AM832" s="567">
        <f t="shared" si="262"/>
        <v>1</v>
      </c>
      <c r="AN832" s="347">
        <f>IF(SUM(AK832:AM832)=0,0,(AK832*'Laminate Schedule'!$D$83*'Laminate Schedule'!$C$83+AL832*'Laminate Schedule'!$D$84*'Laminate Schedule'!$C$84+AM832*'Laminate Schedule'!$D$85*'Laminate Schedule'!$C$85)/(AK832*'Laminate Schedule'!$D$83+AL832*'Laminate Schedule'!$D$84+AM832*'Laminate Schedule'!$D$85))</f>
        <v>15.145101562499997</v>
      </c>
      <c r="AO832" s="347">
        <f>AK832*'Laminate Schedule'!$L$12+AL832*'Laminate Schedule'!$L$13+AM832*'Laminate Schedule'!$L$14</f>
        <v>0.88</v>
      </c>
    </row>
    <row r="833" spans="1:41">
      <c r="A833" s="567">
        <v>-118</v>
      </c>
      <c r="B833" s="347">
        <f>IF(ABS(A833)&lt;$C$17,$C$15,$C$16)*IF(ABS(A833)&lt;OutlineParameters!$C$46/2,1,0)</f>
        <v>6</v>
      </c>
      <c r="C833" s="347">
        <f t="shared" si="244"/>
        <v>6</v>
      </c>
      <c r="D833" s="348">
        <f t="shared" si="245"/>
        <v>6</v>
      </c>
      <c r="E833" s="349">
        <f>FlexTests!$C$16*($C$36-ABS(A833))*IF(ABS(A833)&lt;$C$36,1,0)/1000</f>
        <v>96.4</v>
      </c>
      <c r="F833" s="349">
        <f>IF(NOT(ISNA(I833)),FlexTests!$C$17*(A834-A833)*I833/1000000*($C$36+A833)/1000*IF(ABS(A833)&lt;$C$31/2-FlexTests!$C$18,0,1),0)</f>
        <v>0</v>
      </c>
      <c r="G833" s="349">
        <f>SUM(F$52:$F832)</f>
        <v>0</v>
      </c>
      <c r="H833" s="348">
        <f>CHOOSE(FlexTests!$C$15,E833,G833)</f>
        <v>96.4</v>
      </c>
      <c r="I833" s="347">
        <f>IF(ISNA(OutlineParameters!T896*2),OutlineParameters!S896*2,OutlineParameters!T896*2)</f>
        <v>396.29377436740185</v>
      </c>
      <c r="J833" s="347">
        <f>IF(ISNA(RockerConcaveParameters!O892),RockerConcaveParameters!N892,RockerConcaveParameters!O892)</f>
        <v>5.6759683660302889</v>
      </c>
      <c r="K833" s="347">
        <f t="shared" si="246"/>
        <v>30.250288286253085</v>
      </c>
      <c r="L833" s="347">
        <f t="shared" si="247"/>
        <v>95.070245868271229</v>
      </c>
      <c r="M833" s="347">
        <f t="shared" si="248"/>
        <v>0</v>
      </c>
      <c r="N833" s="347">
        <f t="shared" si="249"/>
        <v>3.8333333333333335</v>
      </c>
      <c r="O833" s="347">
        <f t="shared" si="250"/>
        <v>114.91737170412873</v>
      </c>
      <c r="P833" s="350">
        <f t="shared" si="251"/>
        <v>244.07123919198636</v>
      </c>
      <c r="Q833" s="347">
        <f>MIN(IF(H833&gt;0,P833/H833,NA()),FlexTests!$C$20)</f>
        <v>2.5318593277177008</v>
      </c>
      <c r="R833" s="347">
        <f t="shared" si="252"/>
        <v>3.9496665120863255E-4</v>
      </c>
      <c r="S833" s="347">
        <f>SUM(R833:$R$952)</f>
        <v>5.0644353586652278E-2</v>
      </c>
      <c r="T833" s="347">
        <f t="shared" si="253"/>
        <v>5.0644353586652279E-5</v>
      </c>
      <c r="U833" s="350">
        <f>SUM(T833:$T$952)*1000</f>
        <v>3.0974087068527258</v>
      </c>
      <c r="V833" s="347">
        <f>R833*IF(ABS(A833)&lt;FlexTests!$C$19,0,1)</f>
        <v>0</v>
      </c>
      <c r="W833" s="347">
        <f>SUM(V833:$V$951)</f>
        <v>0</v>
      </c>
      <c r="X833" s="347">
        <f t="shared" si="263"/>
        <v>0</v>
      </c>
      <c r="Y833" s="350">
        <f>SUM($X833:X$951)</f>
        <v>0</v>
      </c>
      <c r="Z833" s="347"/>
      <c r="AA833" s="347">
        <f t="shared" si="254"/>
        <v>4.8919894553434293</v>
      </c>
      <c r="AB833" s="347">
        <f t="shared" si="255"/>
        <v>1.1080105446565705</v>
      </c>
      <c r="AC833" s="347">
        <f t="shared" si="256"/>
        <v>16.115523437381135</v>
      </c>
      <c r="AD833" s="347">
        <f t="shared" si="257"/>
        <v>29.262951670637285</v>
      </c>
      <c r="AE833" s="347">
        <f t="shared" si="258"/>
        <v>6.6279086074942279</v>
      </c>
      <c r="AF833" s="347">
        <f>AD833/'Laminate Schedule'!$E$86/10</f>
        <v>0.19321726929249367</v>
      </c>
      <c r="AG833" s="347">
        <f>AE833/'Laminate Schedule'!$E$90/10</f>
        <v>3.5746777407886968E-2</v>
      </c>
      <c r="AH833" s="347">
        <f t="shared" si="259"/>
        <v>2377.7626462044109</v>
      </c>
      <c r="AI833" s="244"/>
      <c r="AJ833" s="244"/>
      <c r="AK833" s="567">
        <f t="shared" si="260"/>
        <v>1</v>
      </c>
      <c r="AL833" s="567">
        <f t="shared" si="261"/>
        <v>1</v>
      </c>
      <c r="AM833" s="567">
        <f t="shared" si="262"/>
        <v>1</v>
      </c>
      <c r="AN833" s="347">
        <f>IF(SUM(AK833:AM833)=0,0,(AK833*'Laminate Schedule'!$D$83*'Laminate Schedule'!$C$83+AL833*'Laminate Schedule'!$D$84*'Laminate Schedule'!$C$84+AM833*'Laminate Schedule'!$D$85*'Laminate Schedule'!$C$85)/(AK833*'Laminate Schedule'!$D$83+AL833*'Laminate Schedule'!$D$84+AM833*'Laminate Schedule'!$D$85))</f>
        <v>15.145101562499997</v>
      </c>
      <c r="AO833" s="347">
        <f>AK833*'Laminate Schedule'!$L$12+AL833*'Laminate Schedule'!$L$13+AM833*'Laminate Schedule'!$L$14</f>
        <v>0.88</v>
      </c>
    </row>
    <row r="834" spans="1:41">
      <c r="A834" s="567">
        <v>-117</v>
      </c>
      <c r="B834" s="347">
        <f>IF(ABS(A834)&lt;$C$17,$C$15,$C$16)*IF(ABS(A834)&lt;OutlineParameters!$C$46/2,1,0)</f>
        <v>6</v>
      </c>
      <c r="C834" s="347">
        <f t="shared" si="244"/>
        <v>6</v>
      </c>
      <c r="D834" s="348">
        <f t="shared" si="245"/>
        <v>6</v>
      </c>
      <c r="E834" s="349">
        <f>FlexTests!$C$16*($C$36-ABS(A834))*IF(ABS(A834)&lt;$C$36,1,0)/1000</f>
        <v>96.6</v>
      </c>
      <c r="F834" s="349">
        <f>IF(NOT(ISNA(I834)),FlexTests!$C$17*(A835-A834)*I834/1000000*($C$36+A834)/1000*IF(ABS(A834)&lt;$C$31/2-FlexTests!$C$18,0,1),0)</f>
        <v>0</v>
      </c>
      <c r="G834" s="349">
        <f>SUM(F$52:$F833)</f>
        <v>0</v>
      </c>
      <c r="H834" s="348">
        <f>CHOOSE(FlexTests!$C$15,E834,G834)</f>
        <v>96.6</v>
      </c>
      <c r="I834" s="347">
        <f>IF(ISNA(OutlineParameters!T897*2),OutlineParameters!S897*2,OutlineParameters!T897*2)</f>
        <v>396.33565214741225</v>
      </c>
      <c r="J834" s="347">
        <f>IF(ISNA(RockerConcaveParameters!O893),RockerConcaveParameters!N893,RockerConcaveParameters!O893)</f>
        <v>5.6808311316405691</v>
      </c>
      <c r="K834" s="347">
        <f t="shared" si="246"/>
        <v>30.305345212113536</v>
      </c>
      <c r="L834" s="347">
        <f t="shared" si="247"/>
        <v>95.080292281057709</v>
      </c>
      <c r="M834" s="347">
        <f t="shared" si="248"/>
        <v>0</v>
      </c>
      <c r="N834" s="347">
        <f t="shared" si="249"/>
        <v>3.8333333333333335</v>
      </c>
      <c r="O834" s="347">
        <f t="shared" si="250"/>
        <v>115.02537408177503</v>
      </c>
      <c r="P834" s="350">
        <f t="shared" si="251"/>
        <v>244.2443449082796</v>
      </c>
      <c r="Q834" s="347">
        <f>MIN(IF(H834&gt;0,P834/H834,NA()),FlexTests!$C$20)</f>
        <v>2.5284093675805344</v>
      </c>
      <c r="R834" s="347">
        <f t="shared" si="252"/>
        <v>3.9550557469928701E-4</v>
      </c>
      <c r="S834" s="347">
        <f>SUM(R834:$R$952)</f>
        <v>5.0249386935443639E-2</v>
      </c>
      <c r="T834" s="347">
        <f t="shared" si="253"/>
        <v>5.024938693544364E-5</v>
      </c>
      <c r="U834" s="350">
        <f>SUM(T834:$T$952)*1000</f>
        <v>3.0467643532660733</v>
      </c>
      <c r="V834" s="347">
        <f>R834*IF(ABS(A834)&lt;FlexTests!$C$19,0,1)</f>
        <v>0</v>
      </c>
      <c r="W834" s="347">
        <f>SUM(V834:$V$951)</f>
        <v>0</v>
      </c>
      <c r="X834" s="347">
        <f t="shared" si="263"/>
        <v>0</v>
      </c>
      <c r="Y834" s="350">
        <f>SUM($X834:X$951)</f>
        <v>0</v>
      </c>
      <c r="Z834" s="347"/>
      <c r="AA834" s="347">
        <f t="shared" si="254"/>
        <v>4.8936103772135233</v>
      </c>
      <c r="AB834" s="347">
        <f t="shared" si="255"/>
        <v>1.1063896227864771</v>
      </c>
      <c r="AC834" s="347">
        <f t="shared" si="256"/>
        <v>16.126953252861664</v>
      </c>
      <c r="AD834" s="347">
        <f t="shared" si="257"/>
        <v>29.31258961483897</v>
      </c>
      <c r="AE834" s="347">
        <f t="shared" si="258"/>
        <v>6.6272429692948194</v>
      </c>
      <c r="AF834" s="347">
        <f>AD834/'Laminate Schedule'!$E$86/10</f>
        <v>0.19354501845942293</v>
      </c>
      <c r="AG834" s="347">
        <f>AE834/'Laminate Schedule'!$E$90/10</f>
        <v>3.5743187373389274E-2</v>
      </c>
      <c r="AH834" s="347">
        <f t="shared" si="259"/>
        <v>2378.0139128844735</v>
      </c>
      <c r="AI834" s="244"/>
      <c r="AJ834" s="244"/>
      <c r="AK834" s="567">
        <f t="shared" si="260"/>
        <v>1</v>
      </c>
      <c r="AL834" s="567">
        <f t="shared" si="261"/>
        <v>1</v>
      </c>
      <c r="AM834" s="567">
        <f t="shared" si="262"/>
        <v>1</v>
      </c>
      <c r="AN834" s="347">
        <f>IF(SUM(AK834:AM834)=0,0,(AK834*'Laminate Schedule'!$D$83*'Laminate Schedule'!$C$83+AL834*'Laminate Schedule'!$D$84*'Laminate Schedule'!$C$84+AM834*'Laminate Schedule'!$D$85*'Laminate Schedule'!$C$85)/(AK834*'Laminate Schedule'!$D$83+AL834*'Laminate Schedule'!$D$84+AM834*'Laminate Schedule'!$D$85))</f>
        <v>15.145101562499997</v>
      </c>
      <c r="AO834" s="347">
        <f>AK834*'Laminate Schedule'!$L$12+AL834*'Laminate Schedule'!$L$13+AM834*'Laminate Schedule'!$L$14</f>
        <v>0.88</v>
      </c>
    </row>
    <row r="835" spans="1:41">
      <c r="A835" s="567">
        <v>-116</v>
      </c>
      <c r="B835" s="347">
        <f>IF(ABS(A835)&lt;$C$17,$C$15,$C$16)*IF(ABS(A835)&lt;OutlineParameters!$C$46/2,1,0)</f>
        <v>6</v>
      </c>
      <c r="C835" s="347">
        <f t="shared" si="244"/>
        <v>6</v>
      </c>
      <c r="D835" s="348">
        <f t="shared" si="245"/>
        <v>6</v>
      </c>
      <c r="E835" s="349">
        <f>FlexTests!$C$16*($C$36-ABS(A835))*IF(ABS(A835)&lt;$C$36,1,0)/1000</f>
        <v>96.8</v>
      </c>
      <c r="F835" s="349">
        <f>IF(NOT(ISNA(I835)),FlexTests!$C$17*(A836-A835)*I835/1000000*($C$36+A835)/1000*IF(ABS(A835)&lt;$C$31/2-FlexTests!$C$18,0,1),0)</f>
        <v>0</v>
      </c>
      <c r="G835" s="349">
        <f>SUM(F$52:$F834)</f>
        <v>0</v>
      </c>
      <c r="H835" s="348">
        <f>CHOOSE(FlexTests!$C$15,E835,G835)</f>
        <v>96.8</v>
      </c>
      <c r="I835" s="347">
        <f>IF(ISNA(OutlineParameters!T898*2),OutlineParameters!S898*2,OutlineParameters!T898*2)</f>
        <v>396.37748870113325</v>
      </c>
      <c r="J835" s="347">
        <f>IF(ISNA(RockerConcaveParameters!O894),RockerConcaveParameters!N894,RockerConcaveParameters!O894)</f>
        <v>5.6856621847318554</v>
      </c>
      <c r="K835" s="347">
        <f t="shared" si="246"/>
        <v>30.360115679554138</v>
      </c>
      <c r="L835" s="347">
        <f t="shared" si="247"/>
        <v>95.090328803722954</v>
      </c>
      <c r="M835" s="347">
        <f t="shared" si="248"/>
        <v>0</v>
      </c>
      <c r="N835" s="347">
        <f t="shared" si="249"/>
        <v>3.8333333333333335</v>
      </c>
      <c r="O835" s="347">
        <f t="shared" si="250"/>
        <v>115.13283863727095</v>
      </c>
      <c r="P835" s="350">
        <f t="shared" si="251"/>
        <v>244.41661645388137</v>
      </c>
      <c r="Q835" s="347">
        <f>MIN(IF(H835&gt;0,P835/H835,NA()),FlexTests!$C$20)</f>
        <v>2.5249650460111712</v>
      </c>
      <c r="R835" s="347">
        <f t="shared" si="252"/>
        <v>3.9604508647743695E-4</v>
      </c>
      <c r="S835" s="347">
        <f>SUM(R835:$R$952)</f>
        <v>4.9853881360744354E-2</v>
      </c>
      <c r="T835" s="347">
        <f t="shared" si="253"/>
        <v>4.9853881360744355E-5</v>
      </c>
      <c r="U835" s="350">
        <f>SUM(T835:$T$952)*1000</f>
        <v>2.9965149663306296</v>
      </c>
      <c r="V835" s="347">
        <f>R835*IF(ABS(A835)&lt;FlexTests!$C$19,0,1)</f>
        <v>0</v>
      </c>
      <c r="W835" s="347">
        <f>SUM(V835:$V$951)</f>
        <v>0</v>
      </c>
      <c r="X835" s="347">
        <f t="shared" si="263"/>
        <v>0</v>
      </c>
      <c r="Y835" s="350">
        <f>SUM($X835:X$951)</f>
        <v>0</v>
      </c>
      <c r="Z835" s="347"/>
      <c r="AA835" s="347">
        <f t="shared" si="254"/>
        <v>4.8952207282439515</v>
      </c>
      <c r="AB835" s="347">
        <f t="shared" si="255"/>
        <v>1.1047792717560483</v>
      </c>
      <c r="AC835" s="347">
        <f t="shared" si="256"/>
        <v>16.138327989761965</v>
      </c>
      <c r="AD835" s="347">
        <f t="shared" si="257"/>
        <v>29.362234228640421</v>
      </c>
      <c r="AE835" s="347">
        <f t="shared" si="258"/>
        <v>6.6266241195388442</v>
      </c>
      <c r="AF835" s="347">
        <f>AD835/'Laminate Schedule'!$E$86/10</f>
        <v>0.1938728116643518</v>
      </c>
      <c r="AG835" s="347">
        <f>AE835/'Laminate Schedule'!$E$90/10</f>
        <v>3.5739849686377299E-2</v>
      </c>
      <c r="AH835" s="347">
        <f t="shared" si="259"/>
        <v>2378.2649322067996</v>
      </c>
      <c r="AI835" s="244"/>
      <c r="AJ835" s="244"/>
      <c r="AK835" s="567">
        <f t="shared" si="260"/>
        <v>1</v>
      </c>
      <c r="AL835" s="567">
        <f t="shared" si="261"/>
        <v>1</v>
      </c>
      <c r="AM835" s="567">
        <f t="shared" si="262"/>
        <v>1</v>
      </c>
      <c r="AN835" s="347">
        <f>IF(SUM(AK835:AM835)=0,0,(AK835*'Laminate Schedule'!$D$83*'Laminate Schedule'!$C$83+AL835*'Laminate Schedule'!$D$84*'Laminate Schedule'!$C$84+AM835*'Laminate Schedule'!$D$85*'Laminate Schedule'!$C$85)/(AK835*'Laminate Schedule'!$D$83+AL835*'Laminate Schedule'!$D$84+AM835*'Laminate Schedule'!$D$85))</f>
        <v>15.145101562499997</v>
      </c>
      <c r="AO835" s="347">
        <f>AK835*'Laminate Schedule'!$L$12+AL835*'Laminate Schedule'!$L$13+AM835*'Laminate Schedule'!$L$14</f>
        <v>0.88</v>
      </c>
    </row>
    <row r="836" spans="1:41">
      <c r="A836" s="567">
        <v>-115</v>
      </c>
      <c r="B836" s="347">
        <f>IF(ABS(A836)&lt;$C$17,$C$15,$C$16)*IF(ABS(A836)&lt;OutlineParameters!$C$46/2,1,0)</f>
        <v>6</v>
      </c>
      <c r="C836" s="347">
        <f t="shared" si="244"/>
        <v>6</v>
      </c>
      <c r="D836" s="348">
        <f t="shared" si="245"/>
        <v>6</v>
      </c>
      <c r="E836" s="349">
        <f>FlexTests!$C$16*($C$36-ABS(A836))*IF(ABS(A836)&lt;$C$36,1,0)/1000</f>
        <v>97</v>
      </c>
      <c r="F836" s="349">
        <f>IF(NOT(ISNA(I836)),FlexTests!$C$17*(A837-A836)*I836/1000000*($C$36+A836)/1000*IF(ABS(A836)&lt;$C$31/2-FlexTests!$C$18,0,1),0)</f>
        <v>0</v>
      </c>
      <c r="G836" s="349">
        <f>SUM(F$52:$F835)</f>
        <v>0</v>
      </c>
      <c r="H836" s="348">
        <f>CHOOSE(FlexTests!$C$15,E836,G836)</f>
        <v>97</v>
      </c>
      <c r="I836" s="347">
        <f>IF(ISNA(OutlineParameters!T899*2),OutlineParameters!S899*2,OutlineParameters!T899*2)</f>
        <v>396.41924835770061</v>
      </c>
      <c r="J836" s="347">
        <f>IF(ISNA(RockerConcaveParameters!O895),RockerConcaveParameters!N895,RockerConcaveParameters!O895)</f>
        <v>5.690460574021861</v>
      </c>
      <c r="K836" s="347">
        <f t="shared" si="246"/>
        <v>30.41458581022502</v>
      </c>
      <c r="L836" s="347">
        <f t="shared" si="247"/>
        <v>95.100346878883414</v>
      </c>
      <c r="M836" s="347">
        <f t="shared" si="248"/>
        <v>0</v>
      </c>
      <c r="N836" s="347">
        <f t="shared" si="249"/>
        <v>3.8333333333333335</v>
      </c>
      <c r="O836" s="347">
        <f t="shared" si="250"/>
        <v>115.23973464102369</v>
      </c>
      <c r="P836" s="350">
        <f t="shared" si="251"/>
        <v>244.58800066346546</v>
      </c>
      <c r="Q836" s="347">
        <f>MIN(IF(H836&gt;0,P836/H836,NA()),FlexTests!$C$20)</f>
        <v>2.5215257800357262</v>
      </c>
      <c r="R836" s="347">
        <f t="shared" si="252"/>
        <v>3.9658527702454482E-4</v>
      </c>
      <c r="S836" s="347">
        <f>SUM(R836:$R$952)</f>
        <v>4.9457836274266927E-2</v>
      </c>
      <c r="T836" s="347">
        <f t="shared" si="253"/>
        <v>4.9457836274266928E-5</v>
      </c>
      <c r="U836" s="350">
        <f>SUM(T836:$T$952)*1000</f>
        <v>2.9466610849698855</v>
      </c>
      <c r="V836" s="347">
        <f>R836*IF(ABS(A836)&lt;FlexTests!$C$19,0,1)</f>
        <v>0</v>
      </c>
      <c r="W836" s="347">
        <f>SUM(V836:$V$951)</f>
        <v>0</v>
      </c>
      <c r="X836" s="347">
        <f t="shared" si="263"/>
        <v>0</v>
      </c>
      <c r="Y836" s="350">
        <f>SUM($X836:X$951)</f>
        <v>0</v>
      </c>
      <c r="Z836" s="347"/>
      <c r="AA836" s="347">
        <f t="shared" si="254"/>
        <v>4.8968201913406197</v>
      </c>
      <c r="AB836" s="347">
        <f t="shared" si="255"/>
        <v>1.1031798086593798</v>
      </c>
      <c r="AC836" s="347">
        <f t="shared" si="256"/>
        <v>16.149644137684568</v>
      </c>
      <c r="AD836" s="347">
        <f t="shared" si="257"/>
        <v>29.411890101755603</v>
      </c>
      <c r="AE836" s="347">
        <f t="shared" si="258"/>
        <v>6.6260556906179628</v>
      </c>
      <c r="AF836" s="347">
        <f>AD836/'Laminate Schedule'!$E$86/10</f>
        <v>0.19420067921222042</v>
      </c>
      <c r="AG836" s="347">
        <f>AE836/'Laminate Schedule'!$E$90/10</f>
        <v>3.5736783937690905E-2</v>
      </c>
      <c r="AH836" s="347">
        <f t="shared" si="259"/>
        <v>2378.5154901462038</v>
      </c>
      <c r="AI836" s="244"/>
      <c r="AJ836" s="244"/>
      <c r="AK836" s="567">
        <f t="shared" si="260"/>
        <v>1</v>
      </c>
      <c r="AL836" s="567">
        <f t="shared" si="261"/>
        <v>1</v>
      </c>
      <c r="AM836" s="567">
        <f t="shared" si="262"/>
        <v>1</v>
      </c>
      <c r="AN836" s="347">
        <f>IF(SUM(AK836:AM836)=0,0,(AK836*'Laminate Schedule'!$D$83*'Laminate Schedule'!$C$83+AL836*'Laminate Schedule'!$D$84*'Laminate Schedule'!$C$84+AM836*'Laminate Schedule'!$D$85*'Laminate Schedule'!$C$85)/(AK836*'Laminate Schedule'!$D$83+AL836*'Laminate Schedule'!$D$84+AM836*'Laminate Schedule'!$D$85))</f>
        <v>15.145101562499997</v>
      </c>
      <c r="AO836" s="347">
        <f>AK836*'Laminate Schedule'!$L$12+AL836*'Laminate Schedule'!$L$13+AM836*'Laminate Schedule'!$L$14</f>
        <v>0.88</v>
      </c>
    </row>
    <row r="837" spans="1:41">
      <c r="A837" s="567">
        <v>-114</v>
      </c>
      <c r="B837" s="347">
        <f>IF(ABS(A837)&lt;$C$17,$C$15,$C$16)*IF(ABS(A837)&lt;OutlineParameters!$C$46/2,1,0)</f>
        <v>6</v>
      </c>
      <c r="C837" s="347">
        <f t="shared" si="244"/>
        <v>6</v>
      </c>
      <c r="D837" s="348">
        <f t="shared" si="245"/>
        <v>6</v>
      </c>
      <c r="E837" s="349">
        <f>FlexTests!$C$16*($C$36-ABS(A837))*IF(ABS(A837)&lt;$C$36,1,0)/1000</f>
        <v>97.2</v>
      </c>
      <c r="F837" s="349">
        <f>IF(NOT(ISNA(I837)),FlexTests!$C$17*(A838-A837)*I837/1000000*($C$36+A837)/1000*IF(ABS(A837)&lt;$C$31/2-FlexTests!$C$18,0,1),0)</f>
        <v>0</v>
      </c>
      <c r="G837" s="349">
        <f>SUM(F$52:$F836)</f>
        <v>0</v>
      </c>
      <c r="H837" s="348">
        <f>CHOOSE(FlexTests!$C$15,E837,G837)</f>
        <v>97.2</v>
      </c>
      <c r="I837" s="347">
        <f>IF(ISNA(OutlineParameters!T900*2),OutlineParameters!S900*2,OutlineParameters!T900*2)</f>
        <v>396.46098699898442</v>
      </c>
      <c r="J837" s="347">
        <f>IF(ISNA(RockerConcaveParameters!O896),RockerConcaveParameters!N896,RockerConcaveParameters!O896)</f>
        <v>5.6952277403455227</v>
      </c>
      <c r="K837" s="347">
        <f t="shared" si="246"/>
        <v>30.468774305627392</v>
      </c>
      <c r="L837" s="347">
        <f t="shared" si="247"/>
        <v>95.110359912510788</v>
      </c>
      <c r="M837" s="347">
        <f t="shared" si="248"/>
        <v>0</v>
      </c>
      <c r="N837" s="347">
        <f t="shared" si="249"/>
        <v>3.8333333333333335</v>
      </c>
      <c r="O837" s="347">
        <f t="shared" si="250"/>
        <v>115.34610460911384</v>
      </c>
      <c r="P837" s="350">
        <f t="shared" si="251"/>
        <v>244.75857216058535</v>
      </c>
      <c r="Q837" s="347">
        <f>MIN(IF(H837&gt;0,P837/H837,NA()),FlexTests!$C$20)</f>
        <v>2.5180923061788616</v>
      </c>
      <c r="R837" s="347">
        <f t="shared" si="252"/>
        <v>3.9712602971154521E-4</v>
      </c>
      <c r="S837" s="347">
        <f>SUM(R837:$R$952)</f>
        <v>4.906125099724238E-2</v>
      </c>
      <c r="T837" s="347">
        <f t="shared" si="253"/>
        <v>4.9061250997242383E-5</v>
      </c>
      <c r="U837" s="350">
        <f>SUM(T837:$T$952)*1000</f>
        <v>2.8972032486956185</v>
      </c>
      <c r="V837" s="347">
        <f>R837*IF(ABS(A837)&lt;FlexTests!$C$19,0,1)</f>
        <v>0</v>
      </c>
      <c r="W837" s="347">
        <f>SUM(V837:$V$951)</f>
        <v>0</v>
      </c>
      <c r="X837" s="347">
        <f t="shared" si="263"/>
        <v>0</v>
      </c>
      <c r="Y837" s="350">
        <f>SUM($X837:X$951)</f>
        <v>0</v>
      </c>
      <c r="Z837" s="347"/>
      <c r="AA837" s="347">
        <f t="shared" si="254"/>
        <v>4.8984092467818403</v>
      </c>
      <c r="AB837" s="347">
        <f t="shared" si="255"/>
        <v>1.1015907532181592</v>
      </c>
      <c r="AC837" s="347">
        <f t="shared" si="256"/>
        <v>16.160906623869685</v>
      </c>
      <c r="AD837" s="347">
        <f t="shared" si="257"/>
        <v>29.461551252573724</v>
      </c>
      <c r="AE837" s="347">
        <f t="shared" si="258"/>
        <v>6.6255330659887424</v>
      </c>
      <c r="AF837" s="347">
        <f>AD837/'Laminate Schedule'!$E$86/10</f>
        <v>0.19452858160767933</v>
      </c>
      <c r="AG837" s="347">
        <f>AE837/'Laminate Schedule'!$E$90/10</f>
        <v>3.5733965228593519E-2</v>
      </c>
      <c r="AH837" s="347">
        <f t="shared" si="259"/>
        <v>2378.7659219939064</v>
      </c>
      <c r="AI837" s="244"/>
      <c r="AJ837" s="244"/>
      <c r="AK837" s="567">
        <f t="shared" si="260"/>
        <v>1</v>
      </c>
      <c r="AL837" s="567">
        <f t="shared" si="261"/>
        <v>1</v>
      </c>
      <c r="AM837" s="567">
        <f t="shared" si="262"/>
        <v>1</v>
      </c>
      <c r="AN837" s="347">
        <f>IF(SUM(AK837:AM837)=0,0,(AK837*'Laminate Schedule'!$D$83*'Laminate Schedule'!$C$83+AL837*'Laminate Schedule'!$D$84*'Laminate Schedule'!$C$84+AM837*'Laminate Schedule'!$D$85*'Laminate Schedule'!$C$85)/(AK837*'Laminate Schedule'!$D$83+AL837*'Laminate Schedule'!$D$84+AM837*'Laminate Schedule'!$D$85))</f>
        <v>15.145101562499997</v>
      </c>
      <c r="AO837" s="347">
        <f>AK837*'Laminate Schedule'!$L$12+AL837*'Laminate Schedule'!$L$13+AM837*'Laminate Schedule'!$L$14</f>
        <v>0.88</v>
      </c>
    </row>
    <row r="838" spans="1:41">
      <c r="A838" s="567">
        <v>-113</v>
      </c>
      <c r="B838" s="347">
        <f>IF(ABS(A838)&lt;$C$17,$C$15,$C$16)*IF(ABS(A838)&lt;OutlineParameters!$C$46/2,1,0)</f>
        <v>6</v>
      </c>
      <c r="C838" s="347">
        <f t="shared" si="244"/>
        <v>6</v>
      </c>
      <c r="D838" s="348">
        <f t="shared" si="245"/>
        <v>6</v>
      </c>
      <c r="E838" s="349">
        <f>FlexTests!$C$16*($C$36-ABS(A838))*IF(ABS(A838)&lt;$C$36,1,0)/1000</f>
        <v>97.4</v>
      </c>
      <c r="F838" s="349">
        <f>IF(NOT(ISNA(I838)),FlexTests!$C$17*(A839-A838)*I838/1000000*($C$36+A838)/1000*IF(ABS(A838)&lt;$C$31/2-FlexTests!$C$18,0,1),0)</f>
        <v>0</v>
      </c>
      <c r="G838" s="349">
        <f>SUM(F$52:$F837)</f>
        <v>0</v>
      </c>
      <c r="H838" s="348">
        <f>CHOOSE(FlexTests!$C$15,E838,G838)</f>
        <v>97.4</v>
      </c>
      <c r="I838" s="347">
        <f>IF(ISNA(OutlineParameters!T901*2),OutlineParameters!S901*2,OutlineParameters!T901*2)</f>
        <v>396.50263843654221</v>
      </c>
      <c r="J838" s="347">
        <f>IF(ISNA(RockerConcaveParameters!O897),RockerConcaveParameters!N897,RockerConcaveParameters!O897)</f>
        <v>5.699961933436926</v>
      </c>
      <c r="K838" s="347">
        <f t="shared" si="246"/>
        <v>30.522656386669546</v>
      </c>
      <c r="L838" s="347">
        <f t="shared" si="247"/>
        <v>95.120352026103035</v>
      </c>
      <c r="M838" s="347">
        <f t="shared" si="248"/>
        <v>0</v>
      </c>
      <c r="N838" s="347">
        <f t="shared" si="249"/>
        <v>3.8333333333333335</v>
      </c>
      <c r="O838" s="347">
        <f t="shared" si="250"/>
        <v>115.45189332183872</v>
      </c>
      <c r="P838" s="350">
        <f t="shared" si="251"/>
        <v>244.92823506794466</v>
      </c>
      <c r="Q838" s="347">
        <f>MIN(IF(H838&gt;0,P838/H838,NA()),FlexTests!$C$20)</f>
        <v>2.5146636043936823</v>
      </c>
      <c r="R838" s="347">
        <f t="shared" si="252"/>
        <v>3.9766750441401998E-4</v>
      </c>
      <c r="S838" s="347">
        <f>SUM(R838:$R$952)</f>
        <v>4.8664124967530836E-2</v>
      </c>
      <c r="T838" s="347">
        <f t="shared" si="253"/>
        <v>4.8664124967530837E-5</v>
      </c>
      <c r="U838" s="350">
        <f>SUM(T838:$T$952)*1000</f>
        <v>2.8481419976983759</v>
      </c>
      <c r="V838" s="347">
        <f>R838*IF(ABS(A838)&lt;FlexTests!$C$19,0,1)</f>
        <v>0</v>
      </c>
      <c r="W838" s="347">
        <f>SUM(V838:$V$951)</f>
        <v>0</v>
      </c>
      <c r="X838" s="347">
        <f t="shared" si="263"/>
        <v>0</v>
      </c>
      <c r="Y838" s="350">
        <f>SUM($X838:X$951)</f>
        <v>0</v>
      </c>
      <c r="Z838" s="347"/>
      <c r="AA838" s="347">
        <f t="shared" si="254"/>
        <v>4.899987311145642</v>
      </c>
      <c r="AB838" s="347">
        <f t="shared" si="255"/>
        <v>1.100012688854358</v>
      </c>
      <c r="AC838" s="347">
        <f t="shared" si="256"/>
        <v>16.172109117736046</v>
      </c>
      <c r="AD838" s="347">
        <f t="shared" si="257"/>
        <v>29.511225816685414</v>
      </c>
      <c r="AE838" s="347">
        <f t="shared" si="258"/>
        <v>6.6250626380520803</v>
      </c>
      <c r="AF838" s="347">
        <f>AD838/'Laminate Schedule'!$E$86/10</f>
        <v>0.19485657256836517</v>
      </c>
      <c r="AG838" s="347">
        <f>AE838/'Laminate Schedule'!$E$90/10</f>
        <v>3.5731428035681821E-2</v>
      </c>
      <c r="AH838" s="347">
        <f t="shared" si="259"/>
        <v>2379.0158306192534</v>
      </c>
      <c r="AI838" s="244"/>
      <c r="AJ838" s="244"/>
      <c r="AK838" s="567">
        <f t="shared" si="260"/>
        <v>1</v>
      </c>
      <c r="AL838" s="567">
        <f t="shared" si="261"/>
        <v>1</v>
      </c>
      <c r="AM838" s="567">
        <f t="shared" si="262"/>
        <v>1</v>
      </c>
      <c r="AN838" s="347">
        <f>IF(SUM(AK838:AM838)=0,0,(AK838*'Laminate Schedule'!$D$83*'Laminate Schedule'!$C$83+AL838*'Laminate Schedule'!$D$84*'Laminate Schedule'!$C$84+AM838*'Laminate Schedule'!$D$85*'Laminate Schedule'!$C$85)/(AK838*'Laminate Schedule'!$D$83+AL838*'Laminate Schedule'!$D$84+AM838*'Laminate Schedule'!$D$85))</f>
        <v>15.145101562499997</v>
      </c>
      <c r="AO838" s="347">
        <f>AK838*'Laminate Schedule'!$L$12+AL838*'Laminate Schedule'!$L$13+AM838*'Laminate Schedule'!$L$14</f>
        <v>0.88</v>
      </c>
    </row>
    <row r="839" spans="1:41">
      <c r="A839" s="567">
        <v>-112</v>
      </c>
      <c r="B839" s="347">
        <f>IF(ABS(A839)&lt;$C$17,$C$15,$C$16)*IF(ABS(A839)&lt;OutlineParameters!$C$46/2,1,0)</f>
        <v>6</v>
      </c>
      <c r="C839" s="347">
        <f t="shared" si="244"/>
        <v>6</v>
      </c>
      <c r="D839" s="348">
        <f t="shared" si="245"/>
        <v>6</v>
      </c>
      <c r="E839" s="349">
        <f>FlexTests!$C$16*($C$36-ABS(A839))*IF(ABS(A839)&lt;$C$36,1,0)/1000</f>
        <v>97.6</v>
      </c>
      <c r="F839" s="349">
        <f>IF(NOT(ISNA(I839)),FlexTests!$C$17*(A840-A839)*I839/1000000*($C$36+A839)/1000*IF(ABS(A839)&lt;$C$31/2-FlexTests!$C$18,0,1),0)</f>
        <v>0</v>
      </c>
      <c r="G839" s="349">
        <f>SUM(F$52:$F838)</f>
        <v>0</v>
      </c>
      <c r="H839" s="348">
        <f>CHOOSE(FlexTests!$C$15,E839,G839)</f>
        <v>97.6</v>
      </c>
      <c r="I839" s="347">
        <f>IF(ISNA(OutlineParameters!T902*2),OutlineParameters!S902*2,OutlineParameters!T902*2)</f>
        <v>396.54425855224406</v>
      </c>
      <c r="J839" s="347">
        <f>IF(ISNA(RockerConcaveParameters!O898),RockerConcaveParameters!N898,RockerConcaveParameters!O898)</f>
        <v>5.7046645957130941</v>
      </c>
      <c r="K839" s="347">
        <f t="shared" si="246"/>
        <v>30.576250813278211</v>
      </c>
      <c r="L839" s="347">
        <f t="shared" si="247"/>
        <v>95.130336625631912</v>
      </c>
      <c r="M839" s="347">
        <f t="shared" si="248"/>
        <v>0</v>
      </c>
      <c r="N839" s="347">
        <f t="shared" si="249"/>
        <v>3.8333333333333335</v>
      </c>
      <c r="O839" s="347">
        <f t="shared" si="250"/>
        <v>115.55714340300013</v>
      </c>
      <c r="P839" s="350">
        <f t="shared" si="251"/>
        <v>245.09706417524359</v>
      </c>
      <c r="Q839" s="347">
        <f>MIN(IF(H839&gt;0,P839/H839,NA()),FlexTests!$C$20)</f>
        <v>2.5112404116315945</v>
      </c>
      <c r="R839" s="347">
        <f t="shared" si="252"/>
        <v>3.9820958414343269E-4</v>
      </c>
      <c r="S839" s="347">
        <f>SUM(R839:$R$952)</f>
        <v>4.8266457463116814E-2</v>
      </c>
      <c r="T839" s="347">
        <f t="shared" si="253"/>
        <v>4.8266457463116814E-5</v>
      </c>
      <c r="U839" s="350">
        <f>SUM(T839:$T$952)*1000</f>
        <v>2.7994778727308454</v>
      </c>
      <c r="V839" s="347">
        <f>R839*IF(ABS(A839)&lt;FlexTests!$C$19,0,1)</f>
        <v>0</v>
      </c>
      <c r="W839" s="347">
        <f>SUM(V839:$V$951)</f>
        <v>0</v>
      </c>
      <c r="X839" s="347">
        <f t="shared" si="263"/>
        <v>0</v>
      </c>
      <c r="Y839" s="350">
        <f>SUM($X839:X$951)</f>
        <v>0</v>
      </c>
      <c r="Z839" s="347"/>
      <c r="AA839" s="347">
        <f t="shared" si="254"/>
        <v>4.9015548652376975</v>
      </c>
      <c r="AB839" s="347">
        <f t="shared" si="255"/>
        <v>1.0984451347623021</v>
      </c>
      <c r="AC839" s="347">
        <f t="shared" si="256"/>
        <v>16.18325655749419</v>
      </c>
      <c r="AD839" s="347">
        <f t="shared" si="257"/>
        <v>29.560907790568528</v>
      </c>
      <c r="AE839" s="347">
        <f t="shared" si="258"/>
        <v>6.6246397795105318</v>
      </c>
      <c r="AF839" s="347">
        <f>AD839/'Laminate Schedule'!$E$86/10</f>
        <v>0.19518461245425228</v>
      </c>
      <c r="AG839" s="347">
        <f>AE839/'Laminate Schedule'!$E$90/10</f>
        <v>3.5729147402218851E-2</v>
      </c>
      <c r="AH839" s="347">
        <f t="shared" si="259"/>
        <v>2379.2655513134641</v>
      </c>
      <c r="AI839" s="244"/>
      <c r="AJ839" s="244"/>
      <c r="AK839" s="567">
        <f t="shared" si="260"/>
        <v>1</v>
      </c>
      <c r="AL839" s="567">
        <f t="shared" si="261"/>
        <v>1</v>
      </c>
      <c r="AM839" s="567">
        <f t="shared" si="262"/>
        <v>1</v>
      </c>
      <c r="AN839" s="347">
        <f>IF(SUM(AK839:AM839)=0,0,(AK839*'Laminate Schedule'!$D$83*'Laminate Schedule'!$C$83+AL839*'Laminate Schedule'!$D$84*'Laminate Schedule'!$C$84+AM839*'Laminate Schedule'!$D$85*'Laminate Schedule'!$C$85)/(AK839*'Laminate Schedule'!$D$83+AL839*'Laminate Schedule'!$D$84+AM839*'Laminate Schedule'!$D$85))</f>
        <v>15.145101562499997</v>
      </c>
      <c r="AO839" s="347">
        <f>AK839*'Laminate Schedule'!$L$12+AL839*'Laminate Schedule'!$L$13+AM839*'Laminate Schedule'!$L$14</f>
        <v>0.88</v>
      </c>
    </row>
    <row r="840" spans="1:41">
      <c r="A840" s="567">
        <v>-111</v>
      </c>
      <c r="B840" s="347">
        <f>IF(ABS(A840)&lt;$C$17,$C$15,$C$16)*IF(ABS(A840)&lt;OutlineParameters!$C$46/2,1,0)</f>
        <v>6</v>
      </c>
      <c r="C840" s="347">
        <f t="shared" si="244"/>
        <v>6</v>
      </c>
      <c r="D840" s="348">
        <f t="shared" si="245"/>
        <v>6</v>
      </c>
      <c r="E840" s="349">
        <f>FlexTests!$C$16*($C$36-ABS(A840))*IF(ABS(A840)&lt;$C$36,1,0)/1000</f>
        <v>97.8</v>
      </c>
      <c r="F840" s="349">
        <f>IF(NOT(ISNA(I840)),FlexTests!$C$17*(A841-A840)*I840/1000000*($C$36+A840)/1000*IF(ABS(A840)&lt;$C$31/2-FlexTests!$C$18,0,1),0)</f>
        <v>0</v>
      </c>
      <c r="G840" s="349">
        <f>SUM(F$52:$F839)</f>
        <v>0</v>
      </c>
      <c r="H840" s="348">
        <f>CHOOSE(FlexTests!$C$15,E840,G840)</f>
        <v>97.8</v>
      </c>
      <c r="I840" s="347">
        <f>IF(ISNA(OutlineParameters!T903*2),OutlineParameters!S903*2,OutlineParameters!T903*2)</f>
        <v>396.58578115764766</v>
      </c>
      <c r="J840" s="347">
        <f>IF(ISNA(RockerConcaveParameters!O899),RockerConcaveParameters!N899,RockerConcaveParameters!O899)</f>
        <v>5.7093339739284019</v>
      </c>
      <c r="K840" s="347">
        <f t="shared" si="246"/>
        <v>30.629532720732819</v>
      </c>
      <c r="L840" s="347">
        <f t="shared" si="247"/>
        <v>95.140297832595394</v>
      </c>
      <c r="M840" s="347">
        <f t="shared" si="248"/>
        <v>0</v>
      </c>
      <c r="N840" s="347">
        <f t="shared" si="249"/>
        <v>3.8333333333333335</v>
      </c>
      <c r="O840" s="347">
        <f t="shared" si="250"/>
        <v>115.66179947545044</v>
      </c>
      <c r="P840" s="350">
        <f t="shared" si="251"/>
        <v>245.26496336211198</v>
      </c>
      <c r="Q840" s="347">
        <f>MIN(IF(H840&gt;0,P840/H840,NA()),FlexTests!$C$20)</f>
        <v>2.5078217112690386</v>
      </c>
      <c r="R840" s="347">
        <f t="shared" si="252"/>
        <v>3.9875242945160074E-4</v>
      </c>
      <c r="S840" s="347">
        <f>SUM(R840:$R$952)</f>
        <v>4.7868247878973376E-2</v>
      </c>
      <c r="T840" s="347">
        <f t="shared" si="253"/>
        <v>4.7868247878973373E-5</v>
      </c>
      <c r="U840" s="350">
        <f>SUM(T840:$T$952)*1000</f>
        <v>2.7512114152677287</v>
      </c>
      <c r="V840" s="347">
        <f>R840*IF(ABS(A840)&lt;FlexTests!$C$19,0,1)</f>
        <v>0</v>
      </c>
      <c r="W840" s="347">
        <f>SUM(V840:$V$951)</f>
        <v>0</v>
      </c>
      <c r="X840" s="347">
        <f t="shared" si="263"/>
        <v>0</v>
      </c>
      <c r="Y840" s="350">
        <f>SUM($X840:X$951)</f>
        <v>0</v>
      </c>
      <c r="Z840" s="347"/>
      <c r="AA840" s="347">
        <f t="shared" si="254"/>
        <v>4.9031113246428006</v>
      </c>
      <c r="AB840" s="347">
        <f t="shared" si="255"/>
        <v>1.0968886753571994</v>
      </c>
      <c r="AC840" s="347">
        <f t="shared" si="256"/>
        <v>16.194342596513177</v>
      </c>
      <c r="AD840" s="347">
        <f t="shared" si="257"/>
        <v>29.610605351359727</v>
      </c>
      <c r="AE840" s="347">
        <f t="shared" si="258"/>
        <v>6.6242709026689202</v>
      </c>
      <c r="AF840" s="347">
        <f>AD840/'Laminate Schedule'!$E$86/10</f>
        <v>0.19551275525729728</v>
      </c>
      <c r="AG840" s="347">
        <f>AE840/'Laminate Schedule'!$E$90/10</f>
        <v>3.572715791215058E-2</v>
      </c>
      <c r="AH840" s="347">
        <f t="shared" si="259"/>
        <v>2379.5146869458858</v>
      </c>
      <c r="AI840" s="244"/>
      <c r="AJ840" s="244"/>
      <c r="AK840" s="567">
        <f t="shared" si="260"/>
        <v>1</v>
      </c>
      <c r="AL840" s="567">
        <f t="shared" si="261"/>
        <v>1</v>
      </c>
      <c r="AM840" s="567">
        <f t="shared" si="262"/>
        <v>1</v>
      </c>
      <c r="AN840" s="347">
        <f>IF(SUM(AK840:AM840)=0,0,(AK840*'Laminate Schedule'!$D$83*'Laminate Schedule'!$C$83+AL840*'Laminate Schedule'!$D$84*'Laminate Schedule'!$C$84+AM840*'Laminate Schedule'!$D$85*'Laminate Schedule'!$C$85)/(AK840*'Laminate Schedule'!$D$83+AL840*'Laminate Schedule'!$D$84+AM840*'Laminate Schedule'!$D$85))</f>
        <v>15.145101562499997</v>
      </c>
      <c r="AO840" s="347">
        <f>AK840*'Laminate Schedule'!$L$12+AL840*'Laminate Schedule'!$L$13+AM840*'Laminate Schedule'!$L$14</f>
        <v>0.88</v>
      </c>
    </row>
    <row r="841" spans="1:41">
      <c r="A841" s="567">
        <v>-110</v>
      </c>
      <c r="B841" s="347">
        <f>IF(ABS(A841)&lt;$C$17,$C$15,$C$16)*IF(ABS(A841)&lt;OutlineParameters!$C$46/2,1,0)</f>
        <v>6</v>
      </c>
      <c r="C841" s="347">
        <f t="shared" si="244"/>
        <v>6</v>
      </c>
      <c r="D841" s="348">
        <f t="shared" si="245"/>
        <v>6</v>
      </c>
      <c r="E841" s="349">
        <f>FlexTests!$C$16*($C$36-ABS(A841))*IF(ABS(A841)&lt;$C$36,1,0)/1000</f>
        <v>98</v>
      </c>
      <c r="F841" s="349">
        <f>IF(NOT(ISNA(I841)),FlexTests!$C$17*(A842-A841)*I841/1000000*($C$36+A841)/1000*IF(ABS(A841)&lt;$C$31/2-FlexTests!$C$18,0,1),0)</f>
        <v>0</v>
      </c>
      <c r="G841" s="349">
        <f>SUM(F$52:$F840)</f>
        <v>0</v>
      </c>
      <c r="H841" s="348">
        <f>CHOOSE(FlexTests!$C$15,E841,G841)</f>
        <v>98</v>
      </c>
      <c r="I841" s="347">
        <f>IF(ISNA(OutlineParameters!T904*2),OutlineParameters!S904*2,OutlineParameters!T904*2)</f>
        <v>396.62726213462298</v>
      </c>
      <c r="J841" s="347">
        <f>IF(ISNA(RockerConcaveParameters!O900),RockerConcaveParameters!N900,RockerConcaveParameters!O900)</f>
        <v>5.7139715120759638</v>
      </c>
      <c r="K841" s="347">
        <f t="shared" si="246"/>
        <v>30.682520927318876</v>
      </c>
      <c r="L841" s="347">
        <f t="shared" si="247"/>
        <v>95.150249052965165</v>
      </c>
      <c r="M841" s="347">
        <f t="shared" si="248"/>
        <v>0</v>
      </c>
      <c r="N841" s="347">
        <f t="shared" si="249"/>
        <v>3.8333333333333335</v>
      </c>
      <c r="O841" s="347">
        <f t="shared" si="250"/>
        <v>115.76590427058917</v>
      </c>
      <c r="P841" s="350">
        <f t="shared" si="251"/>
        <v>245.43200758420656</v>
      </c>
      <c r="Q841" s="347">
        <f>MIN(IF(H841&gt;0,P841/H841,NA()),FlexTests!$C$20)</f>
        <v>2.5044082406551689</v>
      </c>
      <c r="R841" s="347">
        <f t="shared" si="252"/>
        <v>3.9929592299153024E-4</v>
      </c>
      <c r="S841" s="347">
        <f>SUM(R841:$R$952)</f>
        <v>4.7469495449521774E-2</v>
      </c>
      <c r="T841" s="347">
        <f t="shared" si="253"/>
        <v>4.7469495449521777E-5</v>
      </c>
      <c r="U841" s="350">
        <f>SUM(T841:$T$952)*1000</f>
        <v>2.7033431673887551</v>
      </c>
      <c r="V841" s="347">
        <f>R841*IF(ABS(A841)&lt;FlexTests!$C$19,0,1)</f>
        <v>0</v>
      </c>
      <c r="W841" s="347">
        <f>SUM(V841:$V$951)</f>
        <v>0</v>
      </c>
      <c r="X841" s="347">
        <f t="shared" si="263"/>
        <v>0</v>
      </c>
      <c r="Y841" s="350">
        <f>SUM($X841:X$951)</f>
        <v>0</v>
      </c>
      <c r="Z841" s="347"/>
      <c r="AA841" s="347">
        <f t="shared" si="254"/>
        <v>4.9046571706919879</v>
      </c>
      <c r="AB841" s="347">
        <f t="shared" si="255"/>
        <v>1.0953428293080121</v>
      </c>
      <c r="AC841" s="347">
        <f t="shared" si="256"/>
        <v>16.20537218396132</v>
      </c>
      <c r="AD841" s="347">
        <f t="shared" si="257"/>
        <v>29.660312473633102</v>
      </c>
      <c r="AE841" s="347">
        <f t="shared" si="258"/>
        <v>6.6239513695603138</v>
      </c>
      <c r="AF841" s="347">
        <f>AD841/'Laminate Schedule'!$E$86/10</f>
        <v>0.19584096119284844</v>
      </c>
      <c r="AG841" s="347">
        <f>AE841/'Laminate Schedule'!$E$90/10</f>
        <v>3.5725434551195527E-2</v>
      </c>
      <c r="AH841" s="347">
        <f t="shared" si="259"/>
        <v>2379.763572807738</v>
      </c>
      <c r="AI841" s="244"/>
      <c r="AJ841" s="244"/>
      <c r="AK841" s="567">
        <f t="shared" si="260"/>
        <v>1</v>
      </c>
      <c r="AL841" s="567">
        <f t="shared" si="261"/>
        <v>1</v>
      </c>
      <c r="AM841" s="567">
        <f t="shared" si="262"/>
        <v>1</v>
      </c>
      <c r="AN841" s="347">
        <f>IF(SUM(AK841:AM841)=0,0,(AK841*'Laminate Schedule'!$D$83*'Laminate Schedule'!$C$83+AL841*'Laminate Schedule'!$D$84*'Laminate Schedule'!$C$84+AM841*'Laminate Schedule'!$D$85*'Laminate Schedule'!$C$85)/(AK841*'Laminate Schedule'!$D$83+AL841*'Laminate Schedule'!$D$84+AM841*'Laminate Schedule'!$D$85))</f>
        <v>15.145101562499997</v>
      </c>
      <c r="AO841" s="347">
        <f>AK841*'Laminate Schedule'!$L$12+AL841*'Laminate Schedule'!$L$13+AM841*'Laminate Schedule'!$L$14</f>
        <v>0.88</v>
      </c>
    </row>
    <row r="842" spans="1:41">
      <c r="A842" s="567">
        <v>-109</v>
      </c>
      <c r="B842" s="347">
        <f>IF(ABS(A842)&lt;$C$17,$C$15,$C$16)*IF(ABS(A842)&lt;OutlineParameters!$C$46/2,1,0)</f>
        <v>6</v>
      </c>
      <c r="C842" s="347">
        <f t="shared" si="244"/>
        <v>6</v>
      </c>
      <c r="D842" s="348">
        <f t="shared" si="245"/>
        <v>6</v>
      </c>
      <c r="E842" s="349">
        <f>FlexTests!$C$16*($C$36-ABS(A842))*IF(ABS(A842)&lt;$C$36,1,0)/1000</f>
        <v>98.2</v>
      </c>
      <c r="F842" s="349">
        <f>IF(NOT(ISNA(I842)),FlexTests!$C$17*(A843-A842)*I842/1000000*($C$36+A842)/1000*IF(ABS(A842)&lt;$C$31/2-FlexTests!$C$18,0,1),0)</f>
        <v>0</v>
      </c>
      <c r="G842" s="349">
        <f>SUM(F$52:$F841)</f>
        <v>0</v>
      </c>
      <c r="H842" s="348">
        <f>CHOOSE(FlexTests!$C$15,E842,G842)</f>
        <v>98.2</v>
      </c>
      <c r="I842" s="347">
        <f>IF(ISNA(OutlineParameters!T905*2),OutlineParameters!S905*2,OutlineParameters!T905*2)</f>
        <v>396.66866581230573</v>
      </c>
      <c r="J842" s="347">
        <f>IF(ISNA(RockerConcaveParameters!O901),RockerConcaveParameters!N901,RockerConcaveParameters!O901)</f>
        <v>5.7185762550628318</v>
      </c>
      <c r="K842" s="347">
        <f t="shared" si="246"/>
        <v>30.735201459830499</v>
      </c>
      <c r="L842" s="347">
        <f t="shared" si="247"/>
        <v>95.16018172935766</v>
      </c>
      <c r="M842" s="347">
        <f t="shared" si="248"/>
        <v>0</v>
      </c>
      <c r="N842" s="347">
        <f t="shared" si="249"/>
        <v>3.8333333333333335</v>
      </c>
      <c r="O842" s="347">
        <f t="shared" si="250"/>
        <v>115.8694268847436</v>
      </c>
      <c r="P842" s="350">
        <f t="shared" si="251"/>
        <v>245.5981434072651</v>
      </c>
      <c r="Q842" s="347">
        <f>MIN(IF(H842&gt;0,P842/H842,NA()),FlexTests!$C$20)</f>
        <v>2.5009994236992372</v>
      </c>
      <c r="R842" s="347">
        <f t="shared" si="252"/>
        <v>3.9984015610883126E-4</v>
      </c>
      <c r="S842" s="347">
        <f>SUM(R842:$R$952)</f>
        <v>4.7070199526530243E-2</v>
      </c>
      <c r="T842" s="347">
        <f t="shared" si="253"/>
        <v>4.7070199526530242E-5</v>
      </c>
      <c r="U842" s="350">
        <f>SUM(T842:$T$952)*1000</f>
        <v>2.6558736719392328</v>
      </c>
      <c r="V842" s="347">
        <f>R842*IF(ABS(A842)&lt;FlexTests!$C$19,0,1)</f>
        <v>0</v>
      </c>
      <c r="W842" s="347">
        <f>SUM(V842:$V$951)</f>
        <v>0</v>
      </c>
      <c r="X842" s="347">
        <f t="shared" si="263"/>
        <v>0</v>
      </c>
      <c r="Y842" s="350">
        <f>SUM($X842:X$951)</f>
        <v>0</v>
      </c>
      <c r="Z842" s="347"/>
      <c r="AA842" s="347">
        <f t="shared" si="254"/>
        <v>4.9061920850209439</v>
      </c>
      <c r="AB842" s="347">
        <f t="shared" si="255"/>
        <v>1.0938079149790561</v>
      </c>
      <c r="AC842" s="347">
        <f t="shared" si="256"/>
        <v>16.216341791683853</v>
      </c>
      <c r="AD842" s="347">
        <f t="shared" si="257"/>
        <v>29.710033800356239</v>
      </c>
      <c r="AE842" s="347">
        <f t="shared" si="258"/>
        <v>6.6236848378483764</v>
      </c>
      <c r="AF842" s="347">
        <f>AD842/'Laminate Schedule'!$E$86/10</f>
        <v>0.19616926091746864</v>
      </c>
      <c r="AG842" s="347">
        <f>AE842/'Laminate Schedule'!$E$90/10</f>
        <v>3.5723997046494878E-2</v>
      </c>
      <c r="AH842" s="347">
        <f t="shared" si="259"/>
        <v>2380.0119948738343</v>
      </c>
      <c r="AI842" s="244"/>
      <c r="AJ842" s="244"/>
      <c r="AK842" s="567">
        <f t="shared" si="260"/>
        <v>1</v>
      </c>
      <c r="AL842" s="567">
        <f t="shared" si="261"/>
        <v>1</v>
      </c>
      <c r="AM842" s="567">
        <f t="shared" si="262"/>
        <v>1</v>
      </c>
      <c r="AN842" s="347">
        <f>IF(SUM(AK842:AM842)=0,0,(AK842*'Laminate Schedule'!$D$83*'Laminate Schedule'!$C$83+AL842*'Laminate Schedule'!$D$84*'Laminate Schedule'!$C$84+AM842*'Laminate Schedule'!$D$85*'Laminate Schedule'!$C$85)/(AK842*'Laminate Schedule'!$D$83+AL842*'Laminate Schedule'!$D$84+AM842*'Laminate Schedule'!$D$85))</f>
        <v>15.145101562499997</v>
      </c>
      <c r="AO842" s="347">
        <f>AK842*'Laminate Schedule'!$L$12+AL842*'Laminate Schedule'!$L$13+AM842*'Laminate Schedule'!$L$14</f>
        <v>0.88</v>
      </c>
    </row>
    <row r="843" spans="1:41">
      <c r="A843" s="567">
        <v>-108</v>
      </c>
      <c r="B843" s="347">
        <f>IF(ABS(A843)&lt;$C$17,$C$15,$C$16)*IF(ABS(A843)&lt;OutlineParameters!$C$46/2,1,0)</f>
        <v>6</v>
      </c>
      <c r="C843" s="347">
        <f t="shared" si="244"/>
        <v>6</v>
      </c>
      <c r="D843" s="348">
        <f t="shared" si="245"/>
        <v>6</v>
      </c>
      <c r="E843" s="349">
        <f>FlexTests!$C$16*($C$36-ABS(A843))*IF(ABS(A843)&lt;$C$36,1,0)/1000</f>
        <v>98.4</v>
      </c>
      <c r="F843" s="349">
        <f>IF(NOT(ISNA(I843)),FlexTests!$C$17*(A844-A843)*I843/1000000*($C$36+A843)/1000*IF(ABS(A843)&lt;$C$31/2-FlexTests!$C$18,0,1),0)</f>
        <v>0</v>
      </c>
      <c r="G843" s="349">
        <f>SUM(F$52:$F842)</f>
        <v>0</v>
      </c>
      <c r="H843" s="348">
        <f>CHOOSE(FlexTests!$C$15,E843,G843)</f>
        <v>98.4</v>
      </c>
      <c r="I843" s="347">
        <f>IF(ISNA(OutlineParameters!T906*2),OutlineParameters!S906*2,OutlineParameters!T906*2)</f>
        <v>396.7099870374098</v>
      </c>
      <c r="J843" s="347">
        <f>IF(ISNA(RockerConcaveParameters!O902),RockerConcaveParameters!N902,RockerConcaveParameters!O902)</f>
        <v>5.7231480468687597</v>
      </c>
      <c r="K843" s="347">
        <f t="shared" si="246"/>
        <v>30.787571261393829</v>
      </c>
      <c r="L843" s="347">
        <f t="shared" si="247"/>
        <v>95.170094625507716</v>
      </c>
      <c r="M843" s="347">
        <f t="shared" si="248"/>
        <v>0</v>
      </c>
      <c r="N843" s="347">
        <f t="shared" si="249"/>
        <v>3.8333333333333335</v>
      </c>
      <c r="O843" s="347">
        <f t="shared" si="250"/>
        <v>115.97236093331045</v>
      </c>
      <c r="P843" s="350">
        <f t="shared" si="251"/>
        <v>245.76336015354534</v>
      </c>
      <c r="Q843" s="347">
        <f>MIN(IF(H843&gt;0,P843/H843,NA()),FlexTests!$C$20)</f>
        <v>2.4975951235116396</v>
      </c>
      <c r="R843" s="347">
        <f t="shared" si="252"/>
        <v>4.0038515073411568E-4</v>
      </c>
      <c r="S843" s="347">
        <f>SUM(R843:$R$952)</f>
        <v>4.667035937042141E-2</v>
      </c>
      <c r="T843" s="347">
        <f t="shared" si="253"/>
        <v>4.6670359370421414E-5</v>
      </c>
      <c r="U843" s="350">
        <f>SUM(T843:$T$952)*1000</f>
        <v>2.6088034724127032</v>
      </c>
      <c r="V843" s="347">
        <f>R843*IF(ABS(A843)&lt;FlexTests!$C$19,0,1)</f>
        <v>0</v>
      </c>
      <c r="W843" s="347">
        <f>SUM(V843:$V$951)</f>
        <v>0</v>
      </c>
      <c r="X843" s="347">
        <f t="shared" si="263"/>
        <v>0</v>
      </c>
      <c r="Y843" s="350">
        <f>SUM($X843:X$951)</f>
        <v>0</v>
      </c>
      <c r="Z843" s="347"/>
      <c r="AA843" s="347">
        <f t="shared" si="254"/>
        <v>4.9077160156229196</v>
      </c>
      <c r="AB843" s="347">
        <f t="shared" si="255"/>
        <v>1.0922839843770802</v>
      </c>
      <c r="AC843" s="347">
        <f t="shared" si="256"/>
        <v>16.227250714651348</v>
      </c>
      <c r="AD843" s="347">
        <f t="shared" si="257"/>
        <v>29.759770427486806</v>
      </c>
      <c r="AE843" s="347">
        <f t="shared" si="258"/>
        <v>6.6234722044235079</v>
      </c>
      <c r="AF843" s="347">
        <f>AD843/'Laminate Schedule'!$E$86/10</f>
        <v>0.19649766166754162</v>
      </c>
      <c r="AG843" s="347">
        <f>AE843/'Laminate Schedule'!$E$90/10</f>
        <v>3.5722850235312284E-2</v>
      </c>
      <c r="AH843" s="347">
        <f t="shared" si="259"/>
        <v>2380.2599222244589</v>
      </c>
      <c r="AI843" s="244"/>
      <c r="AJ843" s="244"/>
      <c r="AK843" s="567">
        <f t="shared" si="260"/>
        <v>1</v>
      </c>
      <c r="AL843" s="567">
        <f t="shared" si="261"/>
        <v>1</v>
      </c>
      <c r="AM843" s="567">
        <f t="shared" si="262"/>
        <v>1</v>
      </c>
      <c r="AN843" s="347">
        <f>IF(SUM(AK843:AM843)=0,0,(AK843*'Laminate Schedule'!$D$83*'Laminate Schedule'!$C$83+AL843*'Laminate Schedule'!$D$84*'Laminate Schedule'!$C$84+AM843*'Laminate Schedule'!$D$85*'Laminate Schedule'!$C$85)/(AK843*'Laminate Schedule'!$D$83+AL843*'Laminate Schedule'!$D$84+AM843*'Laminate Schedule'!$D$85))</f>
        <v>15.145101562499997</v>
      </c>
      <c r="AO843" s="347">
        <f>AK843*'Laminate Schedule'!$L$12+AL843*'Laminate Schedule'!$L$13+AM843*'Laminate Schedule'!$L$14</f>
        <v>0.88</v>
      </c>
    </row>
    <row r="844" spans="1:41">
      <c r="A844" s="567">
        <v>-107</v>
      </c>
      <c r="B844" s="347">
        <f>IF(ABS(A844)&lt;$C$17,$C$15,$C$16)*IF(ABS(A844)&lt;OutlineParameters!$C$46/2,1,0)</f>
        <v>6</v>
      </c>
      <c r="C844" s="347">
        <f t="shared" si="244"/>
        <v>6</v>
      </c>
      <c r="D844" s="348">
        <f t="shared" si="245"/>
        <v>6</v>
      </c>
      <c r="E844" s="349">
        <f>FlexTests!$C$16*($C$36-ABS(A844))*IF(ABS(A844)&lt;$C$36,1,0)/1000</f>
        <v>98.6</v>
      </c>
      <c r="F844" s="349">
        <f>IF(NOT(ISNA(I844)),FlexTests!$C$17*(A845-A844)*I844/1000000*($C$36+A844)/1000*IF(ABS(A844)&lt;$C$31/2-FlexTests!$C$18,0,1),0)</f>
        <v>0</v>
      </c>
      <c r="G844" s="349">
        <f>SUM(F$52:$F843)</f>
        <v>0</v>
      </c>
      <c r="H844" s="348">
        <f>CHOOSE(FlexTests!$C$15,E844,G844)</f>
        <v>98.6</v>
      </c>
      <c r="I844" s="347">
        <f>IF(ISNA(OutlineParameters!T907*2),OutlineParameters!S907*2,OutlineParameters!T907*2)</f>
        <v>396.7511901390709</v>
      </c>
      <c r="J844" s="347">
        <f>IF(ISNA(RockerConcaveParameters!O903),RockerConcaveParameters!N903,RockerConcaveParameters!O903)</f>
        <v>5.727685929003008</v>
      </c>
      <c r="K844" s="347">
        <f t="shared" si="246"/>
        <v>30.839616259011883</v>
      </c>
      <c r="L844" s="347">
        <f t="shared" si="247"/>
        <v>95.179979184031779</v>
      </c>
      <c r="M844" s="347">
        <f t="shared" si="248"/>
        <v>0</v>
      </c>
      <c r="N844" s="347">
        <f t="shared" si="249"/>
        <v>3.8333333333333335</v>
      </c>
      <c r="O844" s="347">
        <f t="shared" si="250"/>
        <v>116.07467532911576</v>
      </c>
      <c r="P844" s="350">
        <f t="shared" si="251"/>
        <v>245.92760410549278</v>
      </c>
      <c r="Q844" s="347">
        <f>MIN(IF(H844&gt;0,P844/H844,NA()),FlexTests!$C$20)</f>
        <v>2.4941947678041867</v>
      </c>
      <c r="R844" s="347">
        <f t="shared" si="252"/>
        <v>4.0093099901751842E-4</v>
      </c>
      <c r="S844" s="347">
        <f>SUM(R844:$R$952)</f>
        <v>4.6269974219687295E-2</v>
      </c>
      <c r="T844" s="347">
        <f t="shared" si="253"/>
        <v>4.6269974219687297E-5</v>
      </c>
      <c r="U844" s="350">
        <f>SUM(T844:$T$952)*1000</f>
        <v>2.5621331130422815</v>
      </c>
      <c r="V844" s="347">
        <f>R844*IF(ABS(A844)&lt;FlexTests!$C$19,0,1)</f>
        <v>0</v>
      </c>
      <c r="W844" s="347">
        <f>SUM(V844:$V$951)</f>
        <v>0</v>
      </c>
      <c r="X844" s="347">
        <f t="shared" si="263"/>
        <v>0</v>
      </c>
      <c r="Y844" s="350">
        <f>SUM($X844:X$951)</f>
        <v>0</v>
      </c>
      <c r="Z844" s="347"/>
      <c r="AA844" s="347">
        <f t="shared" si="254"/>
        <v>4.9092286430010024</v>
      </c>
      <c r="AB844" s="347">
        <f t="shared" si="255"/>
        <v>1.0907713569989974</v>
      </c>
      <c r="AC844" s="347">
        <f t="shared" si="256"/>
        <v>16.23809540600384</v>
      </c>
      <c r="AD844" s="347">
        <f t="shared" si="257"/>
        <v>29.809527047176186</v>
      </c>
      <c r="AE844" s="347">
        <f t="shared" si="258"/>
        <v>6.6233171508732367</v>
      </c>
      <c r="AF844" s="347">
        <f>AD844/'Laminate Schedule'!$E$86/10</f>
        <v>0.19682619442438085</v>
      </c>
      <c r="AG844" s="347">
        <f>AE844/'Laminate Schedule'!$E$90/10</f>
        <v>3.5722013973819244E-2</v>
      </c>
      <c r="AH844" s="347">
        <f t="shared" si="259"/>
        <v>2380.5071408344256</v>
      </c>
      <c r="AI844" s="244"/>
      <c r="AJ844" s="244"/>
      <c r="AK844" s="567">
        <f t="shared" si="260"/>
        <v>1</v>
      </c>
      <c r="AL844" s="567">
        <f t="shared" si="261"/>
        <v>1</v>
      </c>
      <c r="AM844" s="567">
        <f t="shared" si="262"/>
        <v>1</v>
      </c>
      <c r="AN844" s="347">
        <f>IF(SUM(AK844:AM844)=0,0,(AK844*'Laminate Schedule'!$D$83*'Laminate Schedule'!$C$83+AL844*'Laminate Schedule'!$D$84*'Laminate Schedule'!$C$84+AM844*'Laminate Schedule'!$D$85*'Laminate Schedule'!$C$85)/(AK844*'Laminate Schedule'!$D$83+AL844*'Laminate Schedule'!$D$84+AM844*'Laminate Schedule'!$D$85))</f>
        <v>15.145101562499997</v>
      </c>
      <c r="AO844" s="347">
        <f>AK844*'Laminate Schedule'!$L$12+AL844*'Laminate Schedule'!$L$13+AM844*'Laminate Schedule'!$L$14</f>
        <v>0.88</v>
      </c>
    </row>
    <row r="845" spans="1:41">
      <c r="A845" s="567">
        <v>-106</v>
      </c>
      <c r="B845" s="347">
        <f>IF(ABS(A845)&lt;$C$17,$C$15,$C$16)*IF(ABS(A845)&lt;OutlineParameters!$C$46/2,1,0)</f>
        <v>6</v>
      </c>
      <c r="C845" s="347">
        <f t="shared" si="244"/>
        <v>6</v>
      </c>
      <c r="D845" s="348">
        <f t="shared" si="245"/>
        <v>6</v>
      </c>
      <c r="E845" s="349">
        <f>FlexTests!$C$16*($C$36-ABS(A845))*IF(ABS(A845)&lt;$C$36,1,0)/1000</f>
        <v>98.8</v>
      </c>
      <c r="F845" s="349">
        <f>IF(NOT(ISNA(I845)),FlexTests!$C$17*(A846-A845)*I845/1000000*($C$36+A845)/1000*IF(ABS(A845)&lt;$C$31/2-FlexTests!$C$18,0,1),0)</f>
        <v>0</v>
      </c>
      <c r="G845" s="349">
        <f>SUM(F$52:$F844)</f>
        <v>0</v>
      </c>
      <c r="H845" s="348">
        <f>CHOOSE(FlexTests!$C$15,E845,G845)</f>
        <v>98.8</v>
      </c>
      <c r="I845" s="347">
        <f>IF(ISNA(OutlineParameters!T908*2),OutlineParameters!S908*2,OutlineParameters!T908*2)</f>
        <v>396.79233099915899</v>
      </c>
      <c r="J845" s="347">
        <f>IF(ISNA(RockerConcaveParameters!O904),RockerConcaveParameters!N904,RockerConcaveParameters!O904)</f>
        <v>5.7321913485950073</v>
      </c>
      <c r="K845" s="347">
        <f t="shared" si="246"/>
        <v>30.891355387525469</v>
      </c>
      <c r="L845" s="347">
        <f t="shared" si="247"/>
        <v>95.189848810901523</v>
      </c>
      <c r="M845" s="347">
        <f t="shared" si="248"/>
        <v>0</v>
      </c>
      <c r="N845" s="347">
        <f t="shared" si="249"/>
        <v>3.8333333333333335</v>
      </c>
      <c r="O845" s="347">
        <f t="shared" si="250"/>
        <v>116.17641301845477</v>
      </c>
      <c r="P845" s="350">
        <f t="shared" si="251"/>
        <v>246.0909505502151</v>
      </c>
      <c r="Q845" s="347">
        <f>MIN(IF(H845&gt;0,P845/H845,NA()),FlexTests!$C$20)</f>
        <v>2.4907990946378047</v>
      </c>
      <c r="R845" s="347">
        <f t="shared" si="252"/>
        <v>4.0147758289811543E-4</v>
      </c>
      <c r="S845" s="347">
        <f>SUM(R845:$R$952)</f>
        <v>4.5869043220669779E-2</v>
      </c>
      <c r="T845" s="347">
        <f t="shared" si="253"/>
        <v>4.5869043220669777E-5</v>
      </c>
      <c r="U845" s="350">
        <f>SUM(T845:$T$952)*1000</f>
        <v>2.5158631388225943</v>
      </c>
      <c r="V845" s="347">
        <f>R845*IF(ABS(A845)&lt;FlexTests!$C$19,0,1)</f>
        <v>0</v>
      </c>
      <c r="W845" s="347">
        <f>SUM(V845:$V$951)</f>
        <v>0</v>
      </c>
      <c r="X845" s="347">
        <f t="shared" si="263"/>
        <v>0</v>
      </c>
      <c r="Y845" s="350">
        <f>SUM($X845:X$951)</f>
        <v>0</v>
      </c>
      <c r="Z845" s="347"/>
      <c r="AA845" s="347">
        <f t="shared" si="254"/>
        <v>4.9107304495316688</v>
      </c>
      <c r="AB845" s="347">
        <f t="shared" si="255"/>
        <v>1.089269550468331</v>
      </c>
      <c r="AC845" s="347">
        <f t="shared" si="256"/>
        <v>16.248880836794662</v>
      </c>
      <c r="AD845" s="347">
        <f t="shared" si="257"/>
        <v>29.859297590211021</v>
      </c>
      <c r="AE845" s="347">
        <f t="shared" si="258"/>
        <v>6.6232150181427967</v>
      </c>
      <c r="AF845" s="347">
        <f>AD845/'Laminate Schedule'!$E$86/10</f>
        <v>0.19715481911421501</v>
      </c>
      <c r="AG845" s="347">
        <f>AE845/'Laminate Schedule'!$E$90/10</f>
        <v>3.572146313399973E-2</v>
      </c>
      <c r="AH845" s="347">
        <f t="shared" si="259"/>
        <v>2380.7539859949538</v>
      </c>
      <c r="AI845" s="244"/>
      <c r="AJ845" s="244"/>
      <c r="AK845" s="567">
        <f t="shared" si="260"/>
        <v>1</v>
      </c>
      <c r="AL845" s="567">
        <f t="shared" si="261"/>
        <v>1</v>
      </c>
      <c r="AM845" s="567">
        <f t="shared" si="262"/>
        <v>1</v>
      </c>
      <c r="AN845" s="347">
        <f>IF(SUM(AK845:AM845)=0,0,(AK845*'Laminate Schedule'!$D$83*'Laminate Schedule'!$C$83+AL845*'Laminate Schedule'!$D$84*'Laminate Schedule'!$C$84+AM845*'Laminate Schedule'!$D$85*'Laminate Schedule'!$C$85)/(AK845*'Laminate Schedule'!$D$83+AL845*'Laminate Schedule'!$D$84+AM845*'Laminate Schedule'!$D$85))</f>
        <v>15.145101562499997</v>
      </c>
      <c r="AO845" s="347">
        <f>AK845*'Laminate Schedule'!$L$12+AL845*'Laminate Schedule'!$L$13+AM845*'Laminate Schedule'!$L$14</f>
        <v>0.88</v>
      </c>
    </row>
    <row r="846" spans="1:41">
      <c r="A846" s="567">
        <v>-105</v>
      </c>
      <c r="B846" s="347">
        <f>IF(ABS(A846)&lt;$C$17,$C$15,$C$16)*IF(ABS(A846)&lt;OutlineParameters!$C$46/2,1,0)</f>
        <v>6</v>
      </c>
      <c r="C846" s="347">
        <f t="shared" si="244"/>
        <v>6</v>
      </c>
      <c r="D846" s="348">
        <f t="shared" si="245"/>
        <v>6</v>
      </c>
      <c r="E846" s="349">
        <f>FlexTests!$C$16*($C$36-ABS(A846))*IF(ABS(A846)&lt;$C$36,1,0)/1000</f>
        <v>99</v>
      </c>
      <c r="F846" s="349">
        <f>IF(NOT(ISNA(I846)),FlexTests!$C$17*(A847-A846)*I846/1000000*($C$36+A846)/1000*IF(ABS(A846)&lt;$C$31/2-FlexTests!$C$18,0,1),0)</f>
        <v>0</v>
      </c>
      <c r="G846" s="349">
        <f>SUM(F$52:$F845)</f>
        <v>0</v>
      </c>
      <c r="H846" s="348">
        <f>CHOOSE(FlexTests!$C$15,E846,G846)</f>
        <v>99</v>
      </c>
      <c r="I846" s="347">
        <f>IF(ISNA(OutlineParameters!T909*2),OutlineParameters!S909*2,OutlineParameters!T909*2)</f>
        <v>396.83334342923177</v>
      </c>
      <c r="J846" s="347">
        <f>IF(ISNA(RockerConcaveParameters!O905),RockerConcaveParameters!N905,RockerConcaveParameters!O905)</f>
        <v>5.7366625438609509</v>
      </c>
      <c r="K846" s="347">
        <f t="shared" si="246"/>
        <v>30.942763535563685</v>
      </c>
      <c r="L846" s="347">
        <f t="shared" si="247"/>
        <v>95.199687627614949</v>
      </c>
      <c r="M846" s="347">
        <f t="shared" si="248"/>
        <v>0</v>
      </c>
      <c r="N846" s="347">
        <f t="shared" si="249"/>
        <v>3.8333333333333335</v>
      </c>
      <c r="O846" s="347">
        <f t="shared" si="250"/>
        <v>116.27751817072036</v>
      </c>
      <c r="P846" s="350">
        <f t="shared" si="251"/>
        <v>246.25330266723233</v>
      </c>
      <c r="Q846" s="347">
        <f>MIN(IF(H846&gt;0,P846/H846,NA()),FlexTests!$C$20)</f>
        <v>2.4874070976488114</v>
      </c>
      <c r="R846" s="347">
        <f t="shared" si="252"/>
        <v>4.0202506495427983E-4</v>
      </c>
      <c r="S846" s="347">
        <f>SUM(R846:$R$952)</f>
        <v>4.546756563777167E-2</v>
      </c>
      <c r="T846" s="347">
        <f t="shared" si="253"/>
        <v>4.5467565637771671E-5</v>
      </c>
      <c r="U846" s="350">
        <f>SUM(T846:$T$952)*1000</f>
        <v>2.4699940956019248</v>
      </c>
      <c r="V846" s="347">
        <f>R846*IF(ABS(A846)&lt;FlexTests!$C$19,0,1)</f>
        <v>0</v>
      </c>
      <c r="W846" s="347">
        <f>SUM(V846:$V$951)</f>
        <v>0</v>
      </c>
      <c r="X846" s="347">
        <f t="shared" si="263"/>
        <v>0</v>
      </c>
      <c r="Y846" s="350">
        <f>SUM($X846:X$951)</f>
        <v>0</v>
      </c>
      <c r="Z846" s="347"/>
      <c r="AA846" s="347">
        <f t="shared" si="254"/>
        <v>4.91222084795365</v>
      </c>
      <c r="AB846" s="347">
        <f t="shared" si="255"/>
        <v>1.0877791520463498</v>
      </c>
      <c r="AC846" s="347">
        <f t="shared" si="256"/>
        <v>16.259600614166061</v>
      </c>
      <c r="AD846" s="347">
        <f t="shared" si="257"/>
        <v>29.909090357589555</v>
      </c>
      <c r="AE846" s="347">
        <f t="shared" si="258"/>
        <v>6.6231722788297986</v>
      </c>
      <c r="AF846" s="347">
        <f>AD846/'Laminate Schedule'!$E$86/10</f>
        <v>0.19748359054683334</v>
      </c>
      <c r="AG846" s="347">
        <f>AE846/'Laminate Schedule'!$E$90/10</f>
        <v>3.5721232624981156E-2</v>
      </c>
      <c r="AH846" s="347">
        <f t="shared" si="259"/>
        <v>2381.0000605753908</v>
      </c>
      <c r="AI846" s="244"/>
      <c r="AJ846" s="244"/>
      <c r="AK846" s="567">
        <f t="shared" si="260"/>
        <v>1</v>
      </c>
      <c r="AL846" s="567">
        <f t="shared" si="261"/>
        <v>1</v>
      </c>
      <c r="AM846" s="567">
        <f t="shared" si="262"/>
        <v>1</v>
      </c>
      <c r="AN846" s="347">
        <f>IF(SUM(AK846:AM846)=0,0,(AK846*'Laminate Schedule'!$D$83*'Laminate Schedule'!$C$83+AL846*'Laminate Schedule'!$D$84*'Laminate Schedule'!$C$84+AM846*'Laminate Schedule'!$D$85*'Laminate Schedule'!$C$85)/(AK846*'Laminate Schedule'!$D$83+AL846*'Laminate Schedule'!$D$84+AM846*'Laminate Schedule'!$D$85))</f>
        <v>15.145101562499997</v>
      </c>
      <c r="AO846" s="347">
        <f>AK846*'Laminate Schedule'!$L$12+AL846*'Laminate Schedule'!$L$13+AM846*'Laminate Schedule'!$L$14</f>
        <v>0.88</v>
      </c>
    </row>
    <row r="847" spans="1:41">
      <c r="A847" s="567">
        <v>-104</v>
      </c>
      <c r="B847" s="347">
        <f>IF(ABS(A847)&lt;$C$17,$C$15,$C$16)*IF(ABS(A847)&lt;OutlineParameters!$C$46/2,1,0)</f>
        <v>6</v>
      </c>
      <c r="C847" s="347">
        <f t="shared" si="244"/>
        <v>6</v>
      </c>
      <c r="D847" s="348">
        <f t="shared" si="245"/>
        <v>6</v>
      </c>
      <c r="E847" s="349">
        <f>FlexTests!$C$16*($C$36-ABS(A847))*IF(ABS(A847)&lt;$C$36,1,0)/1000</f>
        <v>99.2</v>
      </c>
      <c r="F847" s="349">
        <f>IF(NOT(ISNA(I847)),FlexTests!$C$17*(A848-A847)*I847/1000000*($C$36+A847)/1000*IF(ABS(A847)&lt;$C$31/2-FlexTests!$C$18,0,1),0)</f>
        <v>0</v>
      </c>
      <c r="G847" s="349">
        <f>SUM(F$52:$F846)</f>
        <v>0</v>
      </c>
      <c r="H847" s="348">
        <f>CHOOSE(FlexTests!$C$15,E847,G847)</f>
        <v>99.2</v>
      </c>
      <c r="I847" s="347">
        <f>IF(ISNA(OutlineParameters!T910*2),OutlineParameters!S910*2,OutlineParameters!T910*2)</f>
        <v>396.87428331115933</v>
      </c>
      <c r="J847" s="347">
        <f>IF(ISNA(RockerConcaveParameters!O906),RockerConcaveParameters!N906,RockerConcaveParameters!O906)</f>
        <v>5.741100963490033</v>
      </c>
      <c r="K847" s="347">
        <f t="shared" si="246"/>
        <v>30.993859696159895</v>
      </c>
      <c r="L847" s="347">
        <f t="shared" si="247"/>
        <v>95.209509040143786</v>
      </c>
      <c r="M847" s="347">
        <f t="shared" si="248"/>
        <v>0</v>
      </c>
      <c r="N847" s="347">
        <f t="shared" si="249"/>
        <v>3.8333333333333335</v>
      </c>
      <c r="O847" s="347">
        <f t="shared" si="250"/>
        <v>116.37803383949853</v>
      </c>
      <c r="P847" s="350">
        <f t="shared" si="251"/>
        <v>246.41473590913554</v>
      </c>
      <c r="Q847" s="347">
        <f>MIN(IF(H847&gt;0,P847/H847,NA()),FlexTests!$C$20)</f>
        <v>2.4840195152130597</v>
      </c>
      <c r="R847" s="347">
        <f t="shared" si="252"/>
        <v>4.0257332676962799E-4</v>
      </c>
      <c r="S847" s="347">
        <f>SUM(R847:$R$952)</f>
        <v>4.5065540572817392E-2</v>
      </c>
      <c r="T847" s="347">
        <f t="shared" si="253"/>
        <v>4.5065540572817395E-5</v>
      </c>
      <c r="U847" s="350">
        <f>SUM(T847:$T$952)*1000</f>
        <v>2.4245265299641527</v>
      </c>
      <c r="V847" s="347">
        <f>R847*IF(ABS(A847)&lt;FlexTests!$C$19,0,1)</f>
        <v>0</v>
      </c>
      <c r="W847" s="347">
        <f>SUM(V847:$V$951)</f>
        <v>0</v>
      </c>
      <c r="X847" s="347">
        <f t="shared" si="263"/>
        <v>0</v>
      </c>
      <c r="Y847" s="350">
        <f>SUM($X847:X$951)</f>
        <v>0</v>
      </c>
      <c r="Z847" s="347"/>
      <c r="AA847" s="347">
        <f t="shared" si="254"/>
        <v>4.9137003211633443</v>
      </c>
      <c r="AB847" s="347">
        <f t="shared" si="255"/>
        <v>1.0862996788366557</v>
      </c>
      <c r="AC847" s="347">
        <f t="shared" si="256"/>
        <v>16.270259720097904</v>
      </c>
      <c r="AD847" s="347">
        <f t="shared" si="257"/>
        <v>29.958899258214831</v>
      </c>
      <c r="AE847" s="347">
        <f t="shared" si="258"/>
        <v>6.6231842634622557</v>
      </c>
      <c r="AF847" s="347">
        <f>AD847/'Laminate Schedule'!$E$86/10</f>
        <v>0.19781246850397169</v>
      </c>
      <c r="AG847" s="347">
        <f>AE847/'Laminate Schedule'!$E$90/10</f>
        <v>3.572129726256356E-2</v>
      </c>
      <c r="AH847" s="347">
        <f t="shared" si="259"/>
        <v>2381.2456998669559</v>
      </c>
      <c r="AI847" s="244"/>
      <c r="AJ847" s="244"/>
      <c r="AK847" s="567">
        <f t="shared" si="260"/>
        <v>1</v>
      </c>
      <c r="AL847" s="567">
        <f t="shared" si="261"/>
        <v>1</v>
      </c>
      <c r="AM847" s="567">
        <f t="shared" si="262"/>
        <v>1</v>
      </c>
      <c r="AN847" s="347">
        <f>IF(SUM(AK847:AM847)=0,0,(AK847*'Laminate Schedule'!$D$83*'Laminate Schedule'!$C$83+AL847*'Laminate Schedule'!$D$84*'Laminate Schedule'!$C$84+AM847*'Laminate Schedule'!$D$85*'Laminate Schedule'!$C$85)/(AK847*'Laminate Schedule'!$D$83+AL847*'Laminate Schedule'!$D$84+AM847*'Laminate Schedule'!$D$85))</f>
        <v>15.145101562499997</v>
      </c>
      <c r="AO847" s="347">
        <f>AK847*'Laminate Schedule'!$L$12+AL847*'Laminate Schedule'!$L$13+AM847*'Laminate Schedule'!$L$14</f>
        <v>0.88</v>
      </c>
    </row>
    <row r="848" spans="1:41">
      <c r="A848" s="567">
        <v>-103</v>
      </c>
      <c r="B848" s="347">
        <f>IF(ABS(A848)&lt;$C$17,$C$15,$C$16)*IF(ABS(A848)&lt;OutlineParameters!$C$46/2,1,0)</f>
        <v>6</v>
      </c>
      <c r="C848" s="347">
        <f t="shared" si="244"/>
        <v>6</v>
      </c>
      <c r="D848" s="348">
        <f t="shared" si="245"/>
        <v>6</v>
      </c>
      <c r="E848" s="349">
        <f>FlexTests!$C$16*($C$36-ABS(A848))*IF(ABS(A848)&lt;$C$36,1,0)/1000</f>
        <v>99.4</v>
      </c>
      <c r="F848" s="349">
        <f>IF(NOT(ISNA(I848)),FlexTests!$C$17*(A849-A848)*I848/1000000*($C$36+A848)/1000*IF(ABS(A848)&lt;$C$31/2-FlexTests!$C$18,0,1),0)</f>
        <v>0</v>
      </c>
      <c r="G848" s="349">
        <f>SUM(F$52:$F847)</f>
        <v>0</v>
      </c>
      <c r="H848" s="348">
        <f>CHOOSE(FlexTests!$C$15,E848,G848)</f>
        <v>99.4</v>
      </c>
      <c r="I848" s="347">
        <f>IF(ISNA(OutlineParameters!T911*2),OutlineParameters!S911*2,OutlineParameters!T911*2)</f>
        <v>396.91508445649919</v>
      </c>
      <c r="J848" s="347">
        <f>IF(ISNA(RockerConcaveParameters!O907),RockerConcaveParameters!N907,RockerConcaveParameters!O907)</f>
        <v>5.7455048429876374</v>
      </c>
      <c r="K848" s="347">
        <f t="shared" si="246"/>
        <v>31.044618679253457</v>
      </c>
      <c r="L848" s="347">
        <f t="shared" si="247"/>
        <v>95.219297169986007</v>
      </c>
      <c r="M848" s="347">
        <f t="shared" si="248"/>
        <v>0</v>
      </c>
      <c r="N848" s="347">
        <f t="shared" si="249"/>
        <v>3.8333333333333335</v>
      </c>
      <c r="O848" s="347">
        <f t="shared" si="250"/>
        <v>116.47790404953166</v>
      </c>
      <c r="P848" s="350">
        <f t="shared" si="251"/>
        <v>246.57515323210447</v>
      </c>
      <c r="Q848" s="347">
        <f>MIN(IF(H848&gt;0,P848/H848,NA()),FlexTests!$C$20)</f>
        <v>2.4806353443873688</v>
      </c>
      <c r="R848" s="347">
        <f t="shared" si="252"/>
        <v>4.0312253159763208E-4</v>
      </c>
      <c r="S848" s="347">
        <f>SUM(R848:$R$952)</f>
        <v>4.4662967246047756E-2</v>
      </c>
      <c r="T848" s="347">
        <f t="shared" si="253"/>
        <v>4.4662967246047756E-5</v>
      </c>
      <c r="U848" s="350">
        <f>SUM(T848:$T$952)*1000</f>
        <v>2.379460989391335</v>
      </c>
      <c r="V848" s="347">
        <f>R848*IF(ABS(A848)&lt;FlexTests!$C$19,0,1)</f>
        <v>0</v>
      </c>
      <c r="W848" s="347">
        <f>SUM(V848:$V$951)</f>
        <v>0</v>
      </c>
      <c r="X848" s="347">
        <f t="shared" si="263"/>
        <v>0</v>
      </c>
      <c r="Y848" s="350">
        <f>SUM($X848:X$951)</f>
        <v>0</v>
      </c>
      <c r="Z848" s="347"/>
      <c r="AA848" s="347">
        <f t="shared" si="254"/>
        <v>4.9151682809958785</v>
      </c>
      <c r="AB848" s="347">
        <f t="shared" si="255"/>
        <v>1.084831719004121</v>
      </c>
      <c r="AC848" s="347">
        <f t="shared" si="256"/>
        <v>16.280851746985736</v>
      </c>
      <c r="AD848" s="347">
        <f t="shared" si="257"/>
        <v>30.008732634116924</v>
      </c>
      <c r="AE848" s="347">
        <f t="shared" si="258"/>
        <v>6.6232574649525873</v>
      </c>
      <c r="AF848" s="347">
        <f>AD848/'Laminate Schedule'!$E$86/10</f>
        <v>0.19814150806634401</v>
      </c>
      <c r="AG848" s="347">
        <f>AE848/'Laminate Schedule'!$E$90/10</f>
        <v>3.5721692065439667E-2</v>
      </c>
      <c r="AH848" s="347">
        <f t="shared" si="259"/>
        <v>2381.490506738995</v>
      </c>
      <c r="AI848" s="244"/>
      <c r="AJ848" s="244"/>
      <c r="AK848" s="567">
        <f t="shared" si="260"/>
        <v>1</v>
      </c>
      <c r="AL848" s="567">
        <f t="shared" si="261"/>
        <v>1</v>
      </c>
      <c r="AM848" s="567">
        <f t="shared" si="262"/>
        <v>1</v>
      </c>
      <c r="AN848" s="347">
        <f>IF(SUM(AK848:AM848)=0,0,(AK848*'Laminate Schedule'!$D$83*'Laminate Schedule'!$C$83+AL848*'Laminate Schedule'!$D$84*'Laminate Schedule'!$C$84+AM848*'Laminate Schedule'!$D$85*'Laminate Schedule'!$C$85)/(AK848*'Laminate Schedule'!$D$83+AL848*'Laminate Schedule'!$D$84+AM848*'Laminate Schedule'!$D$85))</f>
        <v>15.145101562499997</v>
      </c>
      <c r="AO848" s="347">
        <f>AK848*'Laminate Schedule'!$L$12+AL848*'Laminate Schedule'!$L$13+AM848*'Laminate Schedule'!$L$14</f>
        <v>0.88</v>
      </c>
    </row>
    <row r="849" spans="1:41">
      <c r="A849" s="567">
        <v>-102</v>
      </c>
      <c r="B849" s="347">
        <f>IF(ABS(A849)&lt;$C$17,$C$15,$C$16)*IF(ABS(A849)&lt;OutlineParameters!$C$46/2,1,0)</f>
        <v>6</v>
      </c>
      <c r="C849" s="347">
        <f t="shared" si="244"/>
        <v>6</v>
      </c>
      <c r="D849" s="348">
        <f t="shared" si="245"/>
        <v>6</v>
      </c>
      <c r="E849" s="349">
        <f>FlexTests!$C$16*($C$36-ABS(A849))*IF(ABS(A849)&lt;$C$36,1,0)/1000</f>
        <v>99.6</v>
      </c>
      <c r="F849" s="349">
        <f>IF(NOT(ISNA(I849)),FlexTests!$C$17*(A850-A849)*I849/1000000*($C$36+A849)/1000*IF(ABS(A849)&lt;$C$31/2-FlexTests!$C$18,0,1),0)</f>
        <v>0</v>
      </c>
      <c r="G849" s="349">
        <f>SUM(F$52:$F848)</f>
        <v>0</v>
      </c>
      <c r="H849" s="348">
        <f>CHOOSE(FlexTests!$C$15,E849,G849)</f>
        <v>99.6</v>
      </c>
      <c r="I849" s="347">
        <f>IF(ISNA(OutlineParameters!T912*2),OutlineParameters!S912*2,OutlineParameters!T912*2)</f>
        <v>396.95580274712137</v>
      </c>
      <c r="J849" s="347">
        <f>IF(ISNA(RockerConcaveParameters!O908),RockerConcaveParameters!N908,RockerConcaveParameters!O908)</f>
        <v>5.7498756325964617</v>
      </c>
      <c r="K849" s="347">
        <f t="shared" si="246"/>
        <v>31.095059536011085</v>
      </c>
      <c r="L849" s="347">
        <f t="shared" si="247"/>
        <v>95.229065423113269</v>
      </c>
      <c r="M849" s="347">
        <f t="shared" si="248"/>
        <v>0</v>
      </c>
      <c r="N849" s="347">
        <f t="shared" si="249"/>
        <v>3.8333333333333335</v>
      </c>
      <c r="O849" s="347">
        <f t="shared" si="250"/>
        <v>116.57717196158698</v>
      </c>
      <c r="P849" s="350">
        <f t="shared" si="251"/>
        <v>246.7346302540447</v>
      </c>
      <c r="Q849" s="347">
        <f>MIN(IF(H849&gt;0,P849/H849,NA()),FlexTests!$C$20)</f>
        <v>2.4772553238357902</v>
      </c>
      <c r="R849" s="347">
        <f t="shared" si="252"/>
        <v>4.0367256066750385E-4</v>
      </c>
      <c r="S849" s="347">
        <f>SUM(R849:$R$952)</f>
        <v>4.4259844714450124E-2</v>
      </c>
      <c r="T849" s="347">
        <f t="shared" si="253"/>
        <v>4.4259844714450126E-5</v>
      </c>
      <c r="U849" s="350">
        <f>SUM(T849:$T$952)*1000</f>
        <v>2.3347980221452871</v>
      </c>
      <c r="V849" s="347">
        <f>R849*IF(ABS(A849)&lt;FlexTests!$C$19,0,1)</f>
        <v>0</v>
      </c>
      <c r="W849" s="347">
        <f>SUM(V849:$V$951)</f>
        <v>0</v>
      </c>
      <c r="X849" s="347">
        <f t="shared" si="263"/>
        <v>0</v>
      </c>
      <c r="Y849" s="350">
        <f>SUM($X849:X$951)</f>
        <v>0</v>
      </c>
      <c r="Z849" s="347"/>
      <c r="AA849" s="347">
        <f t="shared" si="254"/>
        <v>4.9166252108654867</v>
      </c>
      <c r="AB849" s="347">
        <f t="shared" si="255"/>
        <v>1.0833747891345129</v>
      </c>
      <c r="AC849" s="347">
        <f t="shared" si="256"/>
        <v>16.291381687724801</v>
      </c>
      <c r="AD849" s="347">
        <f t="shared" si="257"/>
        <v>30.05858437232353</v>
      </c>
      <c r="AE849" s="347">
        <f t="shared" si="258"/>
        <v>6.6233872034991901</v>
      </c>
      <c r="AF849" s="347">
        <f>AD849/'Laminate Schedule'!$E$86/10</f>
        <v>0.1984706688712477</v>
      </c>
      <c r="AG849" s="347">
        <f>AE849/'Laminate Schedule'!$E$90/10</f>
        <v>3.5722391793698051E-2</v>
      </c>
      <c r="AH849" s="347">
        <f t="shared" si="259"/>
        <v>2381.7348164827281</v>
      </c>
      <c r="AI849" s="244"/>
      <c r="AJ849" s="244"/>
      <c r="AK849" s="567">
        <f t="shared" si="260"/>
        <v>1</v>
      </c>
      <c r="AL849" s="567">
        <f t="shared" si="261"/>
        <v>1</v>
      </c>
      <c r="AM849" s="567">
        <f t="shared" si="262"/>
        <v>1</v>
      </c>
      <c r="AN849" s="347">
        <f>IF(SUM(AK849:AM849)=0,0,(AK849*'Laminate Schedule'!$D$83*'Laminate Schedule'!$C$83+AL849*'Laminate Schedule'!$D$84*'Laminate Schedule'!$C$84+AM849*'Laminate Schedule'!$D$85*'Laminate Schedule'!$C$85)/(AK849*'Laminate Schedule'!$D$83+AL849*'Laminate Schedule'!$D$84+AM849*'Laminate Schedule'!$D$85))</f>
        <v>15.145101562499997</v>
      </c>
      <c r="AO849" s="347">
        <f>AK849*'Laminate Schedule'!$L$12+AL849*'Laminate Schedule'!$L$13+AM849*'Laminate Schedule'!$L$14</f>
        <v>0.88</v>
      </c>
    </row>
    <row r="850" spans="1:41">
      <c r="A850" s="567">
        <v>-101</v>
      </c>
      <c r="B850" s="347">
        <f>IF(ABS(A850)&lt;$C$17,$C$15,$C$16)*IF(ABS(A850)&lt;OutlineParameters!$C$46/2,1,0)</f>
        <v>6</v>
      </c>
      <c r="C850" s="347">
        <f t="shared" si="244"/>
        <v>6</v>
      </c>
      <c r="D850" s="348">
        <f t="shared" si="245"/>
        <v>6</v>
      </c>
      <c r="E850" s="349">
        <f>FlexTests!$C$16*($C$36-ABS(A850))*IF(ABS(A850)&lt;$C$36,1,0)/1000</f>
        <v>99.8</v>
      </c>
      <c r="F850" s="349">
        <f>IF(NOT(ISNA(I850)),FlexTests!$C$17*(A851-A850)*I850/1000000*($C$36+A850)/1000*IF(ABS(A850)&lt;$C$31/2-FlexTests!$C$18,0,1),0)</f>
        <v>0</v>
      </c>
      <c r="G850" s="349">
        <f>SUM(F$52:$F849)</f>
        <v>0</v>
      </c>
      <c r="H850" s="348">
        <f>CHOOSE(FlexTests!$C$15,E850,G850)</f>
        <v>99.8</v>
      </c>
      <c r="I850" s="347">
        <f>IF(ISNA(OutlineParameters!T913*2),OutlineParameters!S913*2,OutlineParameters!T913*2)</f>
        <v>396.99640251216181</v>
      </c>
      <c r="J850" s="347">
        <f>IF(ISNA(RockerConcaveParameters!O909),RockerConcaveParameters!N909,RockerConcaveParameters!O909)</f>
        <v>5.7542123704941561</v>
      </c>
      <c r="K850" s="347">
        <f t="shared" si="246"/>
        <v>31.145168111333813</v>
      </c>
      <c r="L850" s="347">
        <f t="shared" si="247"/>
        <v>95.238805242142107</v>
      </c>
      <c r="M850" s="347">
        <f t="shared" si="248"/>
        <v>0</v>
      </c>
      <c r="N850" s="347">
        <f t="shared" si="249"/>
        <v>3.8333333333333335</v>
      </c>
      <c r="O850" s="347">
        <f t="shared" si="250"/>
        <v>116.6758063379262</v>
      </c>
      <c r="P850" s="350">
        <f t="shared" si="251"/>
        <v>246.89311302473544</v>
      </c>
      <c r="Q850" s="347">
        <f>MIN(IF(H850&gt;0,P850/H850,NA()),FlexTests!$C$20)</f>
        <v>2.4738788880234015</v>
      </c>
      <c r="R850" s="347">
        <f t="shared" si="252"/>
        <v>4.042235069959256E-4</v>
      </c>
      <c r="S850" s="347">
        <f>SUM(R850:$R$952)</f>
        <v>4.3856172153782617E-2</v>
      </c>
      <c r="T850" s="347">
        <f t="shared" si="253"/>
        <v>4.3856172153782618E-5</v>
      </c>
      <c r="U850" s="350">
        <f>SUM(T850:$T$952)*1000</f>
        <v>2.2905381774308364</v>
      </c>
      <c r="V850" s="347">
        <f>R850*IF(ABS(A850)&lt;FlexTests!$C$19,0,1)</f>
        <v>0</v>
      </c>
      <c r="W850" s="347">
        <f>SUM(V850:$V$951)</f>
        <v>0</v>
      </c>
      <c r="X850" s="347">
        <f t="shared" si="263"/>
        <v>0</v>
      </c>
      <c r="Y850" s="350">
        <f>SUM($X850:X$951)</f>
        <v>0</v>
      </c>
      <c r="Z850" s="347"/>
      <c r="AA850" s="347">
        <f t="shared" si="254"/>
        <v>4.9180707901647187</v>
      </c>
      <c r="AB850" s="347">
        <f t="shared" si="255"/>
        <v>1.0819292098352813</v>
      </c>
      <c r="AC850" s="347">
        <f t="shared" si="256"/>
        <v>16.301845980092647</v>
      </c>
      <c r="AD850" s="347">
        <f t="shared" si="257"/>
        <v>30.108459217306965</v>
      </c>
      <c r="AE850" s="347">
        <f t="shared" si="258"/>
        <v>6.6235771871123656</v>
      </c>
      <c r="AF850" s="347">
        <f>AD850/'Laminate Schedule'!$E$86/10</f>
        <v>0.19879998224546055</v>
      </c>
      <c r="AG850" s="347">
        <f>AE850/'Laminate Schedule'!$E$90/10</f>
        <v>3.5723416446018036E-2</v>
      </c>
      <c r="AH850" s="347">
        <f t="shared" si="259"/>
        <v>2381.9784150729711</v>
      </c>
      <c r="AI850" s="244"/>
      <c r="AJ850" s="244"/>
      <c r="AK850" s="567">
        <f t="shared" si="260"/>
        <v>1</v>
      </c>
      <c r="AL850" s="567">
        <f t="shared" si="261"/>
        <v>1</v>
      </c>
      <c r="AM850" s="567">
        <f t="shared" si="262"/>
        <v>1</v>
      </c>
      <c r="AN850" s="347">
        <f>IF(SUM(AK850:AM850)=0,0,(AK850*'Laminate Schedule'!$D$83*'Laminate Schedule'!$C$83+AL850*'Laminate Schedule'!$D$84*'Laminate Schedule'!$C$84+AM850*'Laminate Schedule'!$D$85*'Laminate Schedule'!$C$85)/(AK850*'Laminate Schedule'!$D$83+AL850*'Laminate Schedule'!$D$84+AM850*'Laminate Schedule'!$D$85))</f>
        <v>15.145101562499997</v>
      </c>
      <c r="AO850" s="347">
        <f>AK850*'Laminate Schedule'!$L$12+AL850*'Laminate Schedule'!$L$13+AM850*'Laminate Schedule'!$L$14</f>
        <v>0.88</v>
      </c>
    </row>
    <row r="851" spans="1:41">
      <c r="A851" s="567">
        <v>-100</v>
      </c>
      <c r="B851" s="347">
        <f>IF(ABS(A851)&lt;$C$17,$C$15,$C$16)*IF(ABS(A851)&lt;OutlineParameters!$C$46/2,1,0)</f>
        <v>6</v>
      </c>
      <c r="C851" s="347">
        <f t="shared" si="244"/>
        <v>6</v>
      </c>
      <c r="D851" s="348">
        <f t="shared" si="245"/>
        <v>6</v>
      </c>
      <c r="E851" s="349">
        <f>FlexTests!$C$16*($C$36-ABS(A851))*IF(ABS(A851)&lt;$C$36,1,0)/1000</f>
        <v>100</v>
      </c>
      <c r="F851" s="349">
        <f>IF(NOT(ISNA(I851)),FlexTests!$C$17*(A852-A851)*I851/1000000*($C$36+A851)/1000*IF(ABS(A851)&lt;$C$31/2-FlexTests!$C$18,0,1),0)</f>
        <v>0</v>
      </c>
      <c r="G851" s="349">
        <f>SUM(F$52:$F850)</f>
        <v>0</v>
      </c>
      <c r="H851" s="348">
        <f>CHOOSE(FlexTests!$C$15,E851,G851)</f>
        <v>100</v>
      </c>
      <c r="I851" s="347">
        <f>IF(ISNA(OutlineParameters!T914*2),OutlineParameters!S914*2,OutlineParameters!T914*2)</f>
        <v>397.03686333954499</v>
      </c>
      <c r="J851" s="347">
        <f>IF(ISNA(RockerConcaveParameters!O910),RockerConcaveParameters!N910,RockerConcaveParameters!O910)</f>
        <v>5.7585144954394654</v>
      </c>
      <c r="K851" s="347">
        <f t="shared" si="246"/>
        <v>31.19493574314302</v>
      </c>
      <c r="L851" s="347">
        <f t="shared" si="247"/>
        <v>95.24851173024804</v>
      </c>
      <c r="M851" s="347">
        <f t="shared" si="248"/>
        <v>0</v>
      </c>
      <c r="N851" s="347">
        <f t="shared" si="249"/>
        <v>3.8333333333333335</v>
      </c>
      <c r="O851" s="347">
        <f t="shared" si="250"/>
        <v>116.77378826455269</v>
      </c>
      <c r="P851" s="350">
        <f t="shared" si="251"/>
        <v>247.0505690712771</v>
      </c>
      <c r="Q851" s="347">
        <f>MIN(IF(H851&gt;0,P851/H851,NA()),FlexTests!$C$20)</f>
        <v>2.4705056907127712</v>
      </c>
      <c r="R851" s="347">
        <f t="shared" si="252"/>
        <v>4.0477542867407352E-4</v>
      </c>
      <c r="S851" s="347">
        <f>SUM(R851:$R$952)</f>
        <v>4.3451948646786698E-2</v>
      </c>
      <c r="T851" s="347">
        <f t="shared" si="253"/>
        <v>4.3451948646786696E-5</v>
      </c>
      <c r="U851" s="350">
        <f>SUM(T851:$T$952)*1000</f>
        <v>2.2466820052770538</v>
      </c>
      <c r="V851" s="347">
        <f>R851*IF(ABS(A851)&lt;FlexTests!$C$19,0,1)</f>
        <v>0</v>
      </c>
      <c r="W851" s="347">
        <f>SUM(V851:$V$951)</f>
        <v>0</v>
      </c>
      <c r="X851" s="347">
        <f t="shared" si="263"/>
        <v>0</v>
      </c>
      <c r="Y851" s="350">
        <f>SUM($X851:X$951)</f>
        <v>0</v>
      </c>
      <c r="Z851" s="347"/>
      <c r="AA851" s="347">
        <f t="shared" si="254"/>
        <v>4.9195048318131551</v>
      </c>
      <c r="AB851" s="347">
        <f t="shared" si="255"/>
        <v>1.0804951681868449</v>
      </c>
      <c r="AC851" s="347">
        <f t="shared" si="256"/>
        <v>16.312242479970305</v>
      </c>
      <c r="AD851" s="347">
        <f t="shared" si="257"/>
        <v>30.158360126474228</v>
      </c>
      <c r="AE851" s="347">
        <f t="shared" si="258"/>
        <v>6.6238297371656767</v>
      </c>
      <c r="AF851" s="347">
        <f>AD851/'Laminate Schedule'!$E$86/10</f>
        <v>0.1991294677161346</v>
      </c>
      <c r="AG851" s="347">
        <f>AE851/'Laminate Schedule'!$E$90/10</f>
        <v>3.572477854243105E-2</v>
      </c>
      <c r="AH851" s="347">
        <f t="shared" si="259"/>
        <v>2382.2211800372697</v>
      </c>
      <c r="AI851" s="244"/>
      <c r="AJ851" s="244"/>
      <c r="AK851" s="567">
        <f t="shared" si="260"/>
        <v>1</v>
      </c>
      <c r="AL851" s="567">
        <f t="shared" si="261"/>
        <v>1</v>
      </c>
      <c r="AM851" s="567">
        <f t="shared" si="262"/>
        <v>1</v>
      </c>
      <c r="AN851" s="347">
        <f>IF(SUM(AK851:AM851)=0,0,(AK851*'Laminate Schedule'!$D$83*'Laminate Schedule'!$C$83+AL851*'Laminate Schedule'!$D$84*'Laminate Schedule'!$C$84+AM851*'Laminate Schedule'!$D$85*'Laminate Schedule'!$C$85)/(AK851*'Laminate Schedule'!$D$83+AL851*'Laminate Schedule'!$D$84+AM851*'Laminate Schedule'!$D$85))</f>
        <v>15.145101562499997</v>
      </c>
      <c r="AO851" s="347">
        <f>AK851*'Laminate Schedule'!$L$12+AL851*'Laminate Schedule'!$L$13+AM851*'Laminate Schedule'!$L$14</f>
        <v>0.88</v>
      </c>
    </row>
    <row r="852" spans="1:41">
      <c r="A852" s="567">
        <v>-99</v>
      </c>
      <c r="B852" s="347">
        <f>IF(ABS(A852)&lt;$C$17,$C$15,$C$16)*IF(ABS(A852)&lt;OutlineParameters!$C$46/2,1,0)</f>
        <v>6</v>
      </c>
      <c r="C852" s="347">
        <f t="shared" si="244"/>
        <v>6</v>
      </c>
      <c r="D852" s="348">
        <f t="shared" si="245"/>
        <v>6</v>
      </c>
      <c r="E852" s="349">
        <f>FlexTests!$C$16*($C$36-ABS(A852))*IF(ABS(A852)&lt;$C$36,1,0)/1000</f>
        <v>100.2</v>
      </c>
      <c r="F852" s="349">
        <f>IF(NOT(ISNA(I852)),FlexTests!$C$17*(A853-A852)*I852/1000000*($C$36+A852)/1000*IF(ABS(A852)&lt;$C$31/2-FlexTests!$C$18,0,1),0)</f>
        <v>0</v>
      </c>
      <c r="G852" s="349">
        <f>SUM(F$52:$F851)</f>
        <v>0</v>
      </c>
      <c r="H852" s="348">
        <f>CHOOSE(FlexTests!$C$15,E852,G852)</f>
        <v>100.2</v>
      </c>
      <c r="I852" s="347">
        <f>IF(ISNA(OutlineParameters!T915*2),OutlineParameters!S915*2,OutlineParameters!T915*2)</f>
        <v>397.07718007598493</v>
      </c>
      <c r="J852" s="347">
        <f>IF(ISNA(RockerConcaveParameters!O911),RockerConcaveParameters!N911,RockerConcaveParameters!O911)</f>
        <v>5.7627818480923105</v>
      </c>
      <c r="K852" s="347">
        <f t="shared" si="246"/>
        <v>31.244359304816893</v>
      </c>
      <c r="L852" s="347">
        <f t="shared" si="247"/>
        <v>95.258183651165965</v>
      </c>
      <c r="M852" s="347">
        <f t="shared" si="248"/>
        <v>0</v>
      </c>
      <c r="N852" s="347">
        <f t="shared" si="249"/>
        <v>3.8333333333333335</v>
      </c>
      <c r="O852" s="347">
        <f t="shared" si="250"/>
        <v>116.87111122931788</v>
      </c>
      <c r="P852" s="350">
        <f t="shared" si="251"/>
        <v>247.20698751863407</v>
      </c>
      <c r="Q852" s="347">
        <f>MIN(IF(H852&gt;0,P852/H852,NA()),FlexTests!$C$20)</f>
        <v>2.4671356039783836</v>
      </c>
      <c r="R852" s="347">
        <f t="shared" si="252"/>
        <v>4.0532834854616349E-4</v>
      </c>
      <c r="S852" s="347">
        <f>SUM(R852:$R$952)</f>
        <v>4.3047173218112626E-2</v>
      </c>
      <c r="T852" s="347">
        <f t="shared" si="253"/>
        <v>4.3047173218112627E-5</v>
      </c>
      <c r="U852" s="350">
        <f>SUM(T852:$T$952)*1000</f>
        <v>2.2032300566302676</v>
      </c>
      <c r="V852" s="347">
        <f>R852*IF(ABS(A852)&lt;FlexTests!$C$19,0,1)</f>
        <v>0</v>
      </c>
      <c r="W852" s="347">
        <f>SUM(V852:$V$951)</f>
        <v>0</v>
      </c>
      <c r="X852" s="347">
        <f t="shared" si="263"/>
        <v>0</v>
      </c>
      <c r="Y852" s="350">
        <f>SUM($X852:X$951)</f>
        <v>0</v>
      </c>
      <c r="Z852" s="347"/>
      <c r="AA852" s="347">
        <f t="shared" si="254"/>
        <v>4.9209272826974368</v>
      </c>
      <c r="AB852" s="347">
        <f t="shared" si="255"/>
        <v>1.0790727173025632</v>
      </c>
      <c r="AC852" s="347">
        <f t="shared" si="256"/>
        <v>16.322570469301475</v>
      </c>
      <c r="AD852" s="347">
        <f t="shared" si="257"/>
        <v>30.208288250532174</v>
      </c>
      <c r="AE852" s="347">
        <f t="shared" si="258"/>
        <v>6.6241457788200906</v>
      </c>
      <c r="AF852" s="347">
        <f>AD852/'Laminate Schedule'!$E$86/10</f>
        <v>0.19945913288115119</v>
      </c>
      <c r="AG852" s="347">
        <f>AE852/'Laminate Schedule'!$E$90/10</f>
        <v>3.5726483072674446E-2</v>
      </c>
      <c r="AH852" s="347">
        <f t="shared" si="259"/>
        <v>2382.4630804559097</v>
      </c>
      <c r="AI852" s="244"/>
      <c r="AJ852" s="244"/>
      <c r="AK852" s="567">
        <f t="shared" si="260"/>
        <v>1</v>
      </c>
      <c r="AL852" s="567">
        <f t="shared" si="261"/>
        <v>1</v>
      </c>
      <c r="AM852" s="567">
        <f t="shared" si="262"/>
        <v>1</v>
      </c>
      <c r="AN852" s="347">
        <f>IF(SUM(AK852:AM852)=0,0,(AK852*'Laminate Schedule'!$D$83*'Laminate Schedule'!$C$83+AL852*'Laminate Schedule'!$D$84*'Laminate Schedule'!$C$84+AM852*'Laminate Schedule'!$D$85*'Laminate Schedule'!$C$85)/(AK852*'Laminate Schedule'!$D$83+AL852*'Laminate Schedule'!$D$84+AM852*'Laminate Schedule'!$D$85))</f>
        <v>15.145101562499997</v>
      </c>
      <c r="AO852" s="347">
        <f>AK852*'Laminate Schedule'!$L$12+AL852*'Laminate Schedule'!$L$13+AM852*'Laminate Schedule'!$L$14</f>
        <v>0.88</v>
      </c>
    </row>
    <row r="853" spans="1:41">
      <c r="A853" s="567">
        <v>-98</v>
      </c>
      <c r="B853" s="347">
        <f>IF(ABS(A853)&lt;$C$17,$C$15,$C$16)*IF(ABS(A853)&lt;OutlineParameters!$C$46/2,1,0)</f>
        <v>6</v>
      </c>
      <c r="C853" s="347">
        <f t="shared" si="244"/>
        <v>6</v>
      </c>
      <c r="D853" s="348">
        <f t="shared" si="245"/>
        <v>6</v>
      </c>
      <c r="E853" s="349">
        <f>FlexTests!$C$16*($C$36-ABS(A853))*IF(ABS(A853)&lt;$C$36,1,0)/1000</f>
        <v>100.4</v>
      </c>
      <c r="F853" s="349">
        <f>IF(NOT(ISNA(I853)),FlexTests!$C$17*(A854-A853)*I853/1000000*($C$36+A853)/1000*IF(ABS(A853)&lt;$C$31/2-FlexTests!$C$18,0,1),0)</f>
        <v>0</v>
      </c>
      <c r="G853" s="349">
        <f>SUM(F$52:$F852)</f>
        <v>0</v>
      </c>
      <c r="H853" s="348">
        <f>CHOOSE(FlexTests!$C$15,E853,G853)</f>
        <v>100.4</v>
      </c>
      <c r="I853" s="347">
        <f>IF(ISNA(OutlineParameters!T916*2),OutlineParameters!S916*2,OutlineParameters!T916*2)</f>
        <v>397.11739334456263</v>
      </c>
      <c r="J853" s="347">
        <f>IF(ISNA(RockerConcaveParameters!O912),RockerConcaveParameters!N912,RockerConcaveParameters!O912)</f>
        <v>5.7670154791289727</v>
      </c>
      <c r="K853" s="347">
        <f t="shared" si="246"/>
        <v>31.293452407734947</v>
      </c>
      <c r="L853" s="347">
        <f t="shared" si="247"/>
        <v>95.267830750308406</v>
      </c>
      <c r="M853" s="347">
        <f t="shared" si="248"/>
        <v>0</v>
      </c>
      <c r="N853" s="347">
        <f t="shared" si="249"/>
        <v>3.8333333333333335</v>
      </c>
      <c r="O853" s="347">
        <f t="shared" si="250"/>
        <v>116.96780616768859</v>
      </c>
      <c r="P853" s="350">
        <f t="shared" si="251"/>
        <v>247.36242265906529</v>
      </c>
      <c r="Q853" s="347">
        <f>MIN(IF(H853&gt;0,P853/H853,NA()),FlexTests!$C$20)</f>
        <v>2.4637691499906902</v>
      </c>
      <c r="R853" s="347">
        <f t="shared" si="252"/>
        <v>4.0588218259157059E-4</v>
      </c>
      <c r="S853" s="347">
        <f>SUM(R853:$R$952)</f>
        <v>4.2641844869566466E-2</v>
      </c>
      <c r="T853" s="347">
        <f t="shared" si="253"/>
        <v>4.2641844869566466E-5</v>
      </c>
      <c r="U853" s="350">
        <f>SUM(T853:$T$952)*1000</f>
        <v>2.1601828834121548</v>
      </c>
      <c r="V853" s="347">
        <f>R853*IF(ABS(A853)&lt;FlexTests!$C$19,0,1)</f>
        <v>0</v>
      </c>
      <c r="W853" s="347">
        <f>SUM(V853:$V$951)</f>
        <v>0</v>
      </c>
      <c r="X853" s="347">
        <f t="shared" si="263"/>
        <v>0</v>
      </c>
      <c r="Y853" s="350">
        <f>SUM($X853:X$951)</f>
        <v>0</v>
      </c>
      <c r="Z853" s="347"/>
      <c r="AA853" s="347">
        <f t="shared" si="254"/>
        <v>4.9223384930429912</v>
      </c>
      <c r="AB853" s="347">
        <f t="shared" si="255"/>
        <v>1.0776615069570092</v>
      </c>
      <c r="AC853" s="347">
        <f t="shared" si="256"/>
        <v>16.332833532892682</v>
      </c>
      <c r="AD853" s="347">
        <f t="shared" si="257"/>
        <v>30.258239252009869</v>
      </c>
      <c r="AE853" s="347">
        <f t="shared" si="258"/>
        <v>6.6245220145411654</v>
      </c>
      <c r="AF853" s="347">
        <f>AD853/'Laminate Schedule'!$E$86/10</f>
        <v>0.19978894910107919</v>
      </c>
      <c r="AG853" s="347">
        <f>AE853/'Laminate Schedule'!$E$90/10</f>
        <v>3.5728512251917949E-2</v>
      </c>
      <c r="AH853" s="347">
        <f t="shared" si="259"/>
        <v>2382.704360067376</v>
      </c>
      <c r="AI853" s="244"/>
      <c r="AJ853" s="244"/>
      <c r="AK853" s="567">
        <f t="shared" si="260"/>
        <v>1</v>
      </c>
      <c r="AL853" s="567">
        <f t="shared" si="261"/>
        <v>1</v>
      </c>
      <c r="AM853" s="567">
        <f t="shared" si="262"/>
        <v>1</v>
      </c>
      <c r="AN853" s="347">
        <f>IF(SUM(AK853:AM853)=0,0,(AK853*'Laminate Schedule'!$D$83*'Laminate Schedule'!$C$83+AL853*'Laminate Schedule'!$D$84*'Laminate Schedule'!$C$84+AM853*'Laminate Schedule'!$D$85*'Laminate Schedule'!$C$85)/(AK853*'Laminate Schedule'!$D$83+AL853*'Laminate Schedule'!$D$84+AM853*'Laminate Schedule'!$D$85))</f>
        <v>15.145101562499997</v>
      </c>
      <c r="AO853" s="347">
        <f>AK853*'Laminate Schedule'!$L$12+AL853*'Laminate Schedule'!$L$13+AM853*'Laminate Schedule'!$L$14</f>
        <v>0.88</v>
      </c>
    </row>
    <row r="854" spans="1:41">
      <c r="A854" s="567">
        <v>-97</v>
      </c>
      <c r="B854" s="347">
        <f>IF(ABS(A854)&lt;$C$17,$C$15,$C$16)*IF(ABS(A854)&lt;OutlineParameters!$C$46/2,1,0)</f>
        <v>6</v>
      </c>
      <c r="C854" s="347">
        <f t="shared" si="244"/>
        <v>6</v>
      </c>
      <c r="D854" s="348">
        <f t="shared" si="245"/>
        <v>6</v>
      </c>
      <c r="E854" s="349">
        <f>FlexTests!$C$16*($C$36-ABS(A854))*IF(ABS(A854)&lt;$C$36,1,0)/1000</f>
        <v>100.6</v>
      </c>
      <c r="F854" s="349">
        <f>IF(NOT(ISNA(I854)),FlexTests!$C$17*(A855-A854)*I854/1000000*($C$36+A854)/1000*IF(ABS(A854)&lt;$C$31/2-FlexTests!$C$18,0,1),0)</f>
        <v>0</v>
      </c>
      <c r="G854" s="349">
        <f>SUM(F$52:$F853)</f>
        <v>0</v>
      </c>
      <c r="H854" s="348">
        <f>CHOOSE(FlexTests!$C$15,E854,G854)</f>
        <v>100.6</v>
      </c>
      <c r="I854" s="347">
        <f>IF(ISNA(OutlineParameters!T917*2),OutlineParameters!S917*2,OutlineParameters!T917*2)</f>
        <v>397.15746747441364</v>
      </c>
      <c r="J854" s="347">
        <f>IF(ISNA(RockerConcaveParameters!O913),RockerConcaveParameters!N913,RockerConcaveParameters!O913)</f>
        <v>5.7712144236591234</v>
      </c>
      <c r="K854" s="347">
        <f t="shared" si="246"/>
        <v>31.342200813939737</v>
      </c>
      <c r="L854" s="347">
        <f t="shared" si="247"/>
        <v>95.277444470291698</v>
      </c>
      <c r="M854" s="347">
        <f t="shared" si="248"/>
        <v>0</v>
      </c>
      <c r="N854" s="347">
        <f t="shared" si="249"/>
        <v>3.8333333333333335</v>
      </c>
      <c r="O854" s="347">
        <f t="shared" si="250"/>
        <v>117.06384168980308</v>
      </c>
      <c r="P854" s="350">
        <f t="shared" si="251"/>
        <v>247.51682030736788</v>
      </c>
      <c r="Q854" s="347">
        <f>MIN(IF(H854&gt;0,P854/H854,NA()),FlexTests!$C$20)</f>
        <v>2.4604057684629015</v>
      </c>
      <c r="R854" s="347">
        <f t="shared" si="252"/>
        <v>4.0643702466391701E-4</v>
      </c>
      <c r="S854" s="347">
        <f>SUM(R854:$R$952)</f>
        <v>4.2235962686974889E-2</v>
      </c>
      <c r="T854" s="347">
        <f t="shared" si="253"/>
        <v>4.2235962686974887E-5</v>
      </c>
      <c r="U854" s="350">
        <f>SUM(T854:$T$952)*1000</f>
        <v>2.1175410385425883</v>
      </c>
      <c r="V854" s="347">
        <f>R854*IF(ABS(A854)&lt;FlexTests!$C$19,0,1)</f>
        <v>0</v>
      </c>
      <c r="W854" s="347">
        <f>SUM(V854:$V$951)</f>
        <v>0</v>
      </c>
      <c r="X854" s="347">
        <f t="shared" si="263"/>
        <v>0</v>
      </c>
      <c r="Y854" s="350">
        <f>SUM($X854:X$951)</f>
        <v>0</v>
      </c>
      <c r="Z854" s="347"/>
      <c r="AA854" s="347">
        <f t="shared" si="254"/>
        <v>4.9237381412197081</v>
      </c>
      <c r="AB854" s="347">
        <f t="shared" si="255"/>
        <v>1.0762618587802923</v>
      </c>
      <c r="AC854" s="347">
        <f t="shared" si="256"/>
        <v>16.34302809300609</v>
      </c>
      <c r="AD854" s="347">
        <f t="shared" si="257"/>
        <v>30.308217925579871</v>
      </c>
      <c r="AE854" s="347">
        <f t="shared" si="258"/>
        <v>6.6249621781921668</v>
      </c>
      <c r="AF854" s="347">
        <f>AD854/'Laminate Schedule'!$E$86/10</f>
        <v>0.20011894803415836</v>
      </c>
      <c r="AG854" s="347">
        <f>AE854/'Laminate Schedule'!$E$90/10</f>
        <v>3.573088621827554E-2</v>
      </c>
      <c r="AH854" s="347">
        <f t="shared" si="259"/>
        <v>2382.9448048464819</v>
      </c>
      <c r="AI854" s="244"/>
      <c r="AJ854" s="244"/>
      <c r="AK854" s="567">
        <f t="shared" si="260"/>
        <v>1</v>
      </c>
      <c r="AL854" s="567">
        <f t="shared" si="261"/>
        <v>1</v>
      </c>
      <c r="AM854" s="567">
        <f t="shared" si="262"/>
        <v>1</v>
      </c>
      <c r="AN854" s="347">
        <f>IF(SUM(AK854:AM854)=0,0,(AK854*'Laminate Schedule'!$D$83*'Laminate Schedule'!$C$83+AL854*'Laminate Schedule'!$D$84*'Laminate Schedule'!$C$84+AM854*'Laminate Schedule'!$D$85*'Laminate Schedule'!$C$85)/(AK854*'Laminate Schedule'!$D$83+AL854*'Laminate Schedule'!$D$84+AM854*'Laminate Schedule'!$D$85))</f>
        <v>15.145101562499997</v>
      </c>
      <c r="AO854" s="347">
        <f>AK854*'Laminate Schedule'!$L$12+AL854*'Laminate Schedule'!$L$13+AM854*'Laminate Schedule'!$L$14</f>
        <v>0.88</v>
      </c>
    </row>
    <row r="855" spans="1:41">
      <c r="A855" s="567">
        <v>-96</v>
      </c>
      <c r="B855" s="347">
        <f>IF(ABS(A855)&lt;$C$17,$C$15,$C$16)*IF(ABS(A855)&lt;OutlineParameters!$C$46/2,1,0)</f>
        <v>6</v>
      </c>
      <c r="C855" s="347">
        <f t="shared" si="244"/>
        <v>6</v>
      </c>
      <c r="D855" s="348">
        <f t="shared" si="245"/>
        <v>6</v>
      </c>
      <c r="E855" s="349">
        <f>FlexTests!$C$16*($C$36-ABS(A855))*IF(ABS(A855)&lt;$C$36,1,0)/1000</f>
        <v>100.8</v>
      </c>
      <c r="F855" s="349">
        <f>IF(NOT(ISNA(I855)),FlexTests!$C$17*(A856-A855)*I855/1000000*($C$36+A855)/1000*IF(ABS(A855)&lt;$C$31/2-FlexTests!$C$18,0,1),0)</f>
        <v>0</v>
      </c>
      <c r="G855" s="349">
        <f>SUM(F$52:$F854)</f>
        <v>0</v>
      </c>
      <c r="H855" s="348">
        <f>CHOOSE(FlexTests!$C$15,E855,G855)</f>
        <v>100.8</v>
      </c>
      <c r="I855" s="347">
        <f>IF(ISNA(OutlineParameters!T918*2),OutlineParameters!S918*2,OutlineParameters!T918*2)</f>
        <v>397.19738205346295</v>
      </c>
      <c r="J855" s="347">
        <f>IF(ISNA(RockerConcaveParameters!O914),RockerConcaveParameters!N914,RockerConcaveParameters!O914)</f>
        <v>5.7753781184777138</v>
      </c>
      <c r="K855" s="347">
        <f t="shared" si="246"/>
        <v>31.390595813780493</v>
      </c>
      <c r="L855" s="347">
        <f t="shared" si="247"/>
        <v>95.287019914291548</v>
      </c>
      <c r="M855" s="347">
        <f t="shared" si="248"/>
        <v>0</v>
      </c>
      <c r="N855" s="347">
        <f t="shared" si="249"/>
        <v>3.8333333333333335</v>
      </c>
      <c r="O855" s="347">
        <f t="shared" si="250"/>
        <v>117.15919879449075</v>
      </c>
      <c r="P855" s="350">
        <f t="shared" si="251"/>
        <v>247.67014785589612</v>
      </c>
      <c r="Q855" s="347">
        <f>MIN(IF(H855&gt;0,P855/H855,NA()),FlexTests!$C$20)</f>
        <v>2.457045117618017</v>
      </c>
      <c r="R855" s="347">
        <f t="shared" si="252"/>
        <v>4.0699293343438898E-4</v>
      </c>
      <c r="S855" s="347">
        <f>SUM(R855:$R$952)</f>
        <v>4.1829525662310969E-2</v>
      </c>
      <c r="T855" s="347">
        <f t="shared" si="253"/>
        <v>4.182952566231097E-5</v>
      </c>
      <c r="U855" s="350">
        <f>SUM(T855:$T$952)*1000</f>
        <v>2.0753050758556135</v>
      </c>
      <c r="V855" s="347">
        <f>R855*IF(ABS(A855)&lt;FlexTests!$C$19,0,1)</f>
        <v>0</v>
      </c>
      <c r="W855" s="347">
        <f>SUM(V855:$V$951)</f>
        <v>0</v>
      </c>
      <c r="X855" s="347">
        <f t="shared" si="263"/>
        <v>0</v>
      </c>
      <c r="Y855" s="350">
        <f>SUM($X855:X$951)</f>
        <v>0</v>
      </c>
      <c r="Z855" s="347"/>
      <c r="AA855" s="347">
        <f t="shared" si="254"/>
        <v>4.9251260394925716</v>
      </c>
      <c r="AB855" s="347">
        <f t="shared" si="255"/>
        <v>1.0748739605074289</v>
      </c>
      <c r="AC855" s="347">
        <f t="shared" si="256"/>
        <v>16.353151996625719</v>
      </c>
      <c r="AD855" s="347">
        <f t="shared" si="257"/>
        <v>30.358227263055365</v>
      </c>
      <c r="AE855" s="347">
        <f t="shared" si="258"/>
        <v>6.6254686094463633</v>
      </c>
      <c r="AF855" s="347">
        <f>AD855/'Laminate Schedule'!$E$86/10</f>
        <v>0.20044914943471759</v>
      </c>
      <c r="AG855" s="347">
        <f>AE855/'Laminate Schedule'!$E$90/10</f>
        <v>3.5733617590475768E-2</v>
      </c>
      <c r="AH855" s="347">
        <f t="shared" si="259"/>
        <v>2383.1842923207778</v>
      </c>
      <c r="AI855" s="244"/>
      <c r="AJ855" s="244"/>
      <c r="AK855" s="567">
        <f t="shared" si="260"/>
        <v>1</v>
      </c>
      <c r="AL855" s="567">
        <f t="shared" si="261"/>
        <v>1</v>
      </c>
      <c r="AM855" s="567">
        <f t="shared" si="262"/>
        <v>1</v>
      </c>
      <c r="AN855" s="347">
        <f>IF(SUM(AK855:AM855)=0,0,(AK855*'Laminate Schedule'!$D$83*'Laminate Schedule'!$C$83+AL855*'Laminate Schedule'!$D$84*'Laminate Schedule'!$C$84+AM855*'Laminate Schedule'!$D$85*'Laminate Schedule'!$C$85)/(AK855*'Laminate Schedule'!$D$83+AL855*'Laminate Schedule'!$D$84+AM855*'Laminate Schedule'!$D$85))</f>
        <v>15.145101562499997</v>
      </c>
      <c r="AO855" s="347">
        <f>AK855*'Laminate Schedule'!$L$12+AL855*'Laminate Schedule'!$L$13+AM855*'Laminate Schedule'!$L$14</f>
        <v>0.88</v>
      </c>
    </row>
    <row r="856" spans="1:41">
      <c r="A856" s="567">
        <v>-95</v>
      </c>
      <c r="B856" s="347">
        <f>IF(ABS(A856)&lt;$C$17,$C$15,$C$16)*IF(ABS(A856)&lt;OutlineParameters!$C$46/2,1,0)</f>
        <v>6</v>
      </c>
      <c r="C856" s="347">
        <f t="shared" si="244"/>
        <v>6</v>
      </c>
      <c r="D856" s="348">
        <f t="shared" si="245"/>
        <v>6</v>
      </c>
      <c r="E856" s="349">
        <f>FlexTests!$C$16*($C$36-ABS(A856))*IF(ABS(A856)&lt;$C$36,1,0)/1000</f>
        <v>101</v>
      </c>
      <c r="F856" s="349">
        <f>IF(NOT(ISNA(I856)),FlexTests!$C$17*(A857-A856)*I856/1000000*($C$36+A856)/1000*IF(ABS(A856)&lt;$C$31/2-FlexTests!$C$18,0,1),0)</f>
        <v>0</v>
      </c>
      <c r="G856" s="349">
        <f>SUM(F$52:$F855)</f>
        <v>0</v>
      </c>
      <c r="H856" s="348">
        <f>CHOOSE(FlexTests!$C$15,E856,G856)</f>
        <v>101</v>
      </c>
      <c r="I856" s="347">
        <f>IF(ISNA(OutlineParameters!T919*2),OutlineParameters!S919*2,OutlineParameters!T919*2)</f>
        <v>397.23713192842422</v>
      </c>
      <c r="J856" s="347">
        <f>IF(ISNA(RockerConcaveParameters!O915),RockerConcaveParameters!N915,RockerConcaveParameters!O915)</f>
        <v>5.7795064033370354</v>
      </c>
      <c r="K856" s="347">
        <f t="shared" si="246"/>
        <v>31.438634267146028</v>
      </c>
      <c r="L856" s="347">
        <f t="shared" si="247"/>
        <v>95.296555846042779</v>
      </c>
      <c r="M856" s="347">
        <f t="shared" si="248"/>
        <v>0</v>
      </c>
      <c r="N856" s="347">
        <f t="shared" si="249"/>
        <v>3.8333333333333335</v>
      </c>
      <c r="O856" s="347">
        <f t="shared" si="250"/>
        <v>117.25387094515909</v>
      </c>
      <c r="P856" s="350">
        <f t="shared" si="251"/>
        <v>247.82239439168123</v>
      </c>
      <c r="Q856" s="347">
        <f>MIN(IF(H856&gt;0,P856/H856,NA()),FlexTests!$C$20)</f>
        <v>2.4536870731849625</v>
      </c>
      <c r="R856" s="347">
        <f t="shared" si="252"/>
        <v>4.0754993207099086E-4</v>
      </c>
      <c r="S856" s="347">
        <f>SUM(R856:$R$952)</f>
        <v>4.1422532728876582E-2</v>
      </c>
      <c r="T856" s="347">
        <f t="shared" si="253"/>
        <v>4.142253272887658E-5</v>
      </c>
      <c r="U856" s="350">
        <f>SUM(T856:$T$952)*1000</f>
        <v>2.0334755501933026</v>
      </c>
      <c r="V856" s="347">
        <f>R856*IF(ABS(A856)&lt;FlexTests!$C$19,0,1)</f>
        <v>0</v>
      </c>
      <c r="W856" s="347">
        <f>SUM(V856:$V$951)</f>
        <v>0</v>
      </c>
      <c r="X856" s="347">
        <f t="shared" si="263"/>
        <v>0</v>
      </c>
      <c r="Y856" s="350">
        <f>SUM($X856:X$951)</f>
        <v>0</v>
      </c>
      <c r="Z856" s="347"/>
      <c r="AA856" s="347">
        <f t="shared" si="254"/>
        <v>4.9265021344456787</v>
      </c>
      <c r="AB856" s="347">
        <f t="shared" si="255"/>
        <v>1.0734978655543217</v>
      </c>
      <c r="AC856" s="347">
        <f t="shared" si="256"/>
        <v>16.363204523190618</v>
      </c>
      <c r="AD856" s="347">
        <f t="shared" si="257"/>
        <v>30.408268433840515</v>
      </c>
      <c r="AE856" s="347">
        <f t="shared" si="258"/>
        <v>6.6260422441902795</v>
      </c>
      <c r="AF856" s="347">
        <f>AD856/'Laminate Schedule'!$E$86/10</f>
        <v>0.20077956102409283</v>
      </c>
      <c r="AG856" s="347">
        <f>AE856/'Laminate Schedule'!$E$90/10</f>
        <v>3.5736711416102913E-2</v>
      </c>
      <c r="AH856" s="347">
        <f t="shared" si="259"/>
        <v>2383.4227915705451</v>
      </c>
      <c r="AI856" s="244"/>
      <c r="AJ856" s="244"/>
      <c r="AK856" s="567">
        <f t="shared" si="260"/>
        <v>1</v>
      </c>
      <c r="AL856" s="567">
        <f t="shared" si="261"/>
        <v>1</v>
      </c>
      <c r="AM856" s="567">
        <f t="shared" si="262"/>
        <v>1</v>
      </c>
      <c r="AN856" s="347">
        <f>IF(SUM(AK856:AM856)=0,0,(AK856*'Laminate Schedule'!$D$83*'Laminate Schedule'!$C$83+AL856*'Laminate Schedule'!$D$84*'Laminate Schedule'!$C$84+AM856*'Laminate Schedule'!$D$85*'Laminate Schedule'!$C$85)/(AK856*'Laminate Schedule'!$D$83+AL856*'Laminate Schedule'!$D$84+AM856*'Laminate Schedule'!$D$85))</f>
        <v>15.145101562499997</v>
      </c>
      <c r="AO856" s="347">
        <f>AK856*'Laminate Schedule'!$L$12+AL856*'Laminate Schedule'!$L$13+AM856*'Laminate Schedule'!$L$14</f>
        <v>0.88</v>
      </c>
    </row>
    <row r="857" spans="1:41">
      <c r="A857" s="567">
        <v>-94</v>
      </c>
      <c r="B857" s="347">
        <f>IF(ABS(A857)&lt;$C$17,$C$15,$C$16)*IF(ABS(A857)&lt;OutlineParameters!$C$46/2,1,0)</f>
        <v>6</v>
      </c>
      <c r="C857" s="347">
        <f t="shared" si="244"/>
        <v>6</v>
      </c>
      <c r="D857" s="348">
        <f t="shared" si="245"/>
        <v>6</v>
      </c>
      <c r="E857" s="349">
        <f>FlexTests!$C$16*($C$36-ABS(A857))*IF(ABS(A857)&lt;$C$36,1,0)/1000</f>
        <v>101.2</v>
      </c>
      <c r="F857" s="349">
        <f>IF(NOT(ISNA(I857)),FlexTests!$C$17*(A858-A857)*I857/1000000*($C$36+A857)/1000*IF(ABS(A857)&lt;$C$31/2-FlexTests!$C$18,0,1),0)</f>
        <v>0</v>
      </c>
      <c r="G857" s="349">
        <f>SUM(F$52:$F856)</f>
        <v>0</v>
      </c>
      <c r="H857" s="348">
        <f>CHOOSE(FlexTests!$C$15,E857,G857)</f>
        <v>101.2</v>
      </c>
      <c r="I857" s="347">
        <f>IF(ISNA(OutlineParameters!T920*2),OutlineParameters!S920*2,OutlineParameters!T920*2)</f>
        <v>397.27675772237853</v>
      </c>
      <c r="J857" s="347">
        <f>IF(ISNA(RockerConcaveParameters!O916),RockerConcaveParameters!N916,RockerConcaveParameters!O916)</f>
        <v>5.7836003309745889</v>
      </c>
      <c r="K857" s="347">
        <f t="shared" si="246"/>
        <v>31.486329868686717</v>
      </c>
      <c r="L857" s="347">
        <f t="shared" si="247"/>
        <v>95.306062010957874</v>
      </c>
      <c r="M857" s="347">
        <f t="shared" si="248"/>
        <v>0</v>
      </c>
      <c r="N857" s="347">
        <f t="shared" si="249"/>
        <v>3.8333333333333335</v>
      </c>
      <c r="O857" s="347">
        <f t="shared" si="250"/>
        <v>117.34788923090811</v>
      </c>
      <c r="P857" s="350">
        <f t="shared" si="251"/>
        <v>247.97361444388605</v>
      </c>
      <c r="Q857" s="347">
        <f>MIN(IF(H857&gt;0,P857/H857,NA()),FlexTests!$C$20)</f>
        <v>2.4503321585364235</v>
      </c>
      <c r="R857" s="347">
        <f t="shared" si="252"/>
        <v>4.08107936108261E-4</v>
      </c>
      <c r="S857" s="347">
        <f>SUM(R857:$R$952)</f>
        <v>4.1014982796805592E-2</v>
      </c>
      <c r="T857" s="347">
        <f t="shared" si="253"/>
        <v>4.1014982796805591E-5</v>
      </c>
      <c r="U857" s="350">
        <f>SUM(T857:$T$952)*1000</f>
        <v>1.9920530174644262</v>
      </c>
      <c r="V857" s="347">
        <f>R857*IF(ABS(A857)&lt;FlexTests!$C$19,0,1)</f>
        <v>0</v>
      </c>
      <c r="W857" s="347">
        <f>SUM(V857:$V$951)</f>
        <v>0</v>
      </c>
      <c r="X857" s="347">
        <f t="shared" si="263"/>
        <v>0</v>
      </c>
      <c r="Y857" s="350">
        <f>SUM($X857:X$951)</f>
        <v>0</v>
      </c>
      <c r="Z857" s="347"/>
      <c r="AA857" s="347">
        <f t="shared" si="254"/>
        <v>4.9278667769915296</v>
      </c>
      <c r="AB857" s="347">
        <f t="shared" si="255"/>
        <v>1.0721332230084704</v>
      </c>
      <c r="AC857" s="347">
        <f t="shared" si="256"/>
        <v>16.373189273149588</v>
      </c>
      <c r="AD857" s="347">
        <f t="shared" si="257"/>
        <v>30.458337072384651</v>
      </c>
      <c r="AE857" s="347">
        <f t="shared" si="258"/>
        <v>6.6266797725465914</v>
      </c>
      <c r="AF857" s="347">
        <f>AD857/'Laminate Schedule'!$E$86/10</f>
        <v>0.20111015397744816</v>
      </c>
      <c r="AG857" s="347">
        <f>AE857/'Laminate Schedule'!$E$90/10</f>
        <v>3.5740149843756924E-2</v>
      </c>
      <c r="AH857" s="347">
        <f t="shared" si="259"/>
        <v>2383.6605463342712</v>
      </c>
      <c r="AI857" s="244"/>
      <c r="AJ857" s="244"/>
      <c r="AK857" s="567">
        <f t="shared" si="260"/>
        <v>1</v>
      </c>
      <c r="AL857" s="567">
        <f t="shared" si="261"/>
        <v>1</v>
      </c>
      <c r="AM857" s="567">
        <f t="shared" si="262"/>
        <v>1</v>
      </c>
      <c r="AN857" s="347">
        <f>IF(SUM(AK857:AM857)=0,0,(AK857*'Laminate Schedule'!$D$83*'Laminate Schedule'!$C$83+AL857*'Laminate Schedule'!$D$84*'Laminate Schedule'!$C$84+AM857*'Laminate Schedule'!$D$85*'Laminate Schedule'!$C$85)/(AK857*'Laminate Schedule'!$D$83+AL857*'Laminate Schedule'!$D$84+AM857*'Laminate Schedule'!$D$85))</f>
        <v>15.145101562499997</v>
      </c>
      <c r="AO857" s="347">
        <f>AK857*'Laminate Schedule'!$L$12+AL857*'Laminate Schedule'!$L$13+AM857*'Laminate Schedule'!$L$14</f>
        <v>0.88</v>
      </c>
    </row>
    <row r="858" spans="1:41">
      <c r="A858" s="567">
        <v>-93</v>
      </c>
      <c r="B858" s="347">
        <f>IF(ABS(A858)&lt;$C$17,$C$15,$C$16)*IF(ABS(A858)&lt;OutlineParameters!$C$46/2,1,0)</f>
        <v>6</v>
      </c>
      <c r="C858" s="347">
        <f t="shared" si="244"/>
        <v>6</v>
      </c>
      <c r="D858" s="348">
        <f t="shared" si="245"/>
        <v>6</v>
      </c>
      <c r="E858" s="349">
        <f>FlexTests!$C$16*($C$36-ABS(A858))*IF(ABS(A858)&lt;$C$36,1,0)/1000</f>
        <v>101.4</v>
      </c>
      <c r="F858" s="349">
        <f>IF(NOT(ISNA(I858)),FlexTests!$C$17*(A859-A858)*I858/1000000*($C$36+A858)/1000*IF(ABS(A858)&lt;$C$31/2-FlexTests!$C$18,0,1),0)</f>
        <v>0</v>
      </c>
      <c r="G858" s="349">
        <f>SUM(F$52:$F857)</f>
        <v>0</v>
      </c>
      <c r="H858" s="348">
        <f>CHOOSE(FlexTests!$C$15,E858,G858)</f>
        <v>101.4</v>
      </c>
      <c r="I858" s="347">
        <f>IF(ISNA(OutlineParameters!T921*2),OutlineParameters!S921*2,OutlineParameters!T921*2)</f>
        <v>397.31620850567253</v>
      </c>
      <c r="J858" s="347">
        <f>IF(ISNA(RockerConcaveParameters!O917),RockerConcaveParameters!N917,RockerConcaveParameters!O917)</f>
        <v>5.7876585289987492</v>
      </c>
      <c r="K858" s="347">
        <f t="shared" si="246"/>
        <v>31.533662682957239</v>
      </c>
      <c r="L858" s="347">
        <f t="shared" si="247"/>
        <v>95.315526191094037</v>
      </c>
      <c r="M858" s="347">
        <f t="shared" si="248"/>
        <v>0</v>
      </c>
      <c r="N858" s="347">
        <f t="shared" si="249"/>
        <v>3.8333333333333335</v>
      </c>
      <c r="O858" s="347">
        <f t="shared" si="250"/>
        <v>117.44120956230405</v>
      </c>
      <c r="P858" s="350">
        <f t="shared" si="251"/>
        <v>248.12373176968867</v>
      </c>
      <c r="Q858" s="347">
        <f>MIN(IF(H858&gt;0,P858/H858,NA()),FlexTests!$C$20)</f>
        <v>2.4469796032513673</v>
      </c>
      <c r="R858" s="347">
        <f t="shared" si="252"/>
        <v>4.0866707620744902E-4</v>
      </c>
      <c r="S858" s="347">
        <f>SUM(R858:$R$952)</f>
        <v>4.0606874860697334E-2</v>
      </c>
      <c r="T858" s="347">
        <f t="shared" si="253"/>
        <v>4.0606874860697332E-5</v>
      </c>
      <c r="U858" s="350">
        <f>SUM(T858:$T$952)*1000</f>
        <v>1.9510380346676193</v>
      </c>
      <c r="V858" s="347">
        <f>R858*IF(ABS(A858)&lt;FlexTests!$C$19,0,1)</f>
        <v>0</v>
      </c>
      <c r="W858" s="347">
        <f>SUM(V858:$V$951)</f>
        <v>0</v>
      </c>
      <c r="X858" s="347">
        <f t="shared" si="263"/>
        <v>0</v>
      </c>
      <c r="Y858" s="350">
        <f>SUM($X858:X$951)</f>
        <v>0</v>
      </c>
      <c r="Z858" s="347"/>
      <c r="AA858" s="347">
        <f t="shared" si="254"/>
        <v>4.9292195096662494</v>
      </c>
      <c r="AB858" s="347">
        <f t="shared" si="255"/>
        <v>1.0707804903337503</v>
      </c>
      <c r="AC858" s="347">
        <f t="shared" si="256"/>
        <v>16.383101212345451</v>
      </c>
      <c r="AD858" s="347">
        <f t="shared" si="257"/>
        <v>30.508439873613018</v>
      </c>
      <c r="AE858" s="347">
        <f t="shared" si="258"/>
        <v>6.6273863728574307</v>
      </c>
      <c r="AF858" s="347">
        <f>AD858/'Laminate Schedule'!$E$86/10</f>
        <v>0.20144097250000215</v>
      </c>
      <c r="AG858" s="347">
        <f>AE858/'Laminate Schedule'!$E$90/10</f>
        <v>3.5743960802163834E-2</v>
      </c>
      <c r="AH858" s="347">
        <f t="shared" si="259"/>
        <v>2383.8972510340354</v>
      </c>
      <c r="AI858" s="244"/>
      <c r="AJ858" s="244"/>
      <c r="AK858" s="567">
        <f t="shared" si="260"/>
        <v>1</v>
      </c>
      <c r="AL858" s="567">
        <f t="shared" si="261"/>
        <v>1</v>
      </c>
      <c r="AM858" s="567">
        <f t="shared" si="262"/>
        <v>1</v>
      </c>
      <c r="AN858" s="347">
        <f>IF(SUM(AK858:AM858)=0,0,(AK858*'Laminate Schedule'!$D$83*'Laminate Schedule'!$C$83+AL858*'Laminate Schedule'!$D$84*'Laminate Schedule'!$C$84+AM858*'Laminate Schedule'!$D$85*'Laminate Schedule'!$C$85)/(AK858*'Laminate Schedule'!$D$83+AL858*'Laminate Schedule'!$D$84+AM858*'Laminate Schedule'!$D$85))</f>
        <v>15.145101562499997</v>
      </c>
      <c r="AO858" s="347">
        <f>AK858*'Laminate Schedule'!$L$12+AL858*'Laminate Schedule'!$L$13+AM858*'Laminate Schedule'!$L$14</f>
        <v>0.88</v>
      </c>
    </row>
    <row r="859" spans="1:41">
      <c r="A859" s="567">
        <v>-92</v>
      </c>
      <c r="B859" s="347">
        <f>IF(ABS(A859)&lt;$C$17,$C$15,$C$16)*IF(ABS(A859)&lt;OutlineParameters!$C$46/2,1,0)</f>
        <v>6</v>
      </c>
      <c r="C859" s="347">
        <f t="shared" si="244"/>
        <v>6</v>
      </c>
      <c r="D859" s="348">
        <f t="shared" si="245"/>
        <v>6</v>
      </c>
      <c r="E859" s="349">
        <f>FlexTests!$C$16*($C$36-ABS(A859))*IF(ABS(A859)&lt;$C$36,1,0)/1000</f>
        <v>101.6</v>
      </c>
      <c r="F859" s="349">
        <f>IF(NOT(ISNA(I859)),FlexTests!$C$17*(A860-A859)*I859/1000000*($C$36+A859)/1000*IF(ABS(A859)&lt;$C$31/2-FlexTests!$C$18,0,1),0)</f>
        <v>0</v>
      </c>
      <c r="G859" s="349">
        <f>SUM(F$52:$F858)</f>
        <v>0</v>
      </c>
      <c r="H859" s="348">
        <f>CHOOSE(FlexTests!$C$15,E859,G859)</f>
        <v>101.6</v>
      </c>
      <c r="I859" s="347">
        <f>IF(ISNA(OutlineParameters!T922*2),OutlineParameters!S922*2,OutlineParameters!T922*2)</f>
        <v>397.35549438380912</v>
      </c>
      <c r="J859" s="347">
        <f>IF(ISNA(RockerConcaveParameters!O918),RockerConcaveParameters!N918,RockerConcaveParameters!O918)</f>
        <v>5.791681241435036</v>
      </c>
      <c r="K859" s="347">
        <f t="shared" si="246"/>
        <v>31.580635190267522</v>
      </c>
      <c r="L859" s="347">
        <f t="shared" si="247"/>
        <v>95.324950810745349</v>
      </c>
      <c r="M859" s="347">
        <f t="shared" si="248"/>
        <v>0</v>
      </c>
      <c r="N859" s="347">
        <f t="shared" si="249"/>
        <v>3.8333333333333335</v>
      </c>
      <c r="O859" s="347">
        <f t="shared" si="250"/>
        <v>117.53383796116826</v>
      </c>
      <c r="P859" s="350">
        <f t="shared" si="251"/>
        <v>248.27275729551445</v>
      </c>
      <c r="Q859" s="347">
        <f>MIN(IF(H859&gt;0,P859/H859,NA()),FlexTests!$C$20)</f>
        <v>2.4436295009401032</v>
      </c>
      <c r="R859" s="347">
        <f t="shared" si="252"/>
        <v>4.0922733974822458E-4</v>
      </c>
      <c r="S859" s="347">
        <f>SUM(R859:$R$952)</f>
        <v>4.0198207784489882E-2</v>
      </c>
      <c r="T859" s="347">
        <f t="shared" si="253"/>
        <v>4.0198207784489881E-5</v>
      </c>
      <c r="U859" s="350">
        <f>SUM(T859:$T$952)*1000</f>
        <v>1.9104311598069219</v>
      </c>
      <c r="V859" s="347">
        <f>R859*IF(ABS(A859)&lt;FlexTests!$C$19,0,1)</f>
        <v>0</v>
      </c>
      <c r="W859" s="347">
        <f>SUM(V859:$V$951)</f>
        <v>0</v>
      </c>
      <c r="X859" s="347">
        <f t="shared" si="263"/>
        <v>0</v>
      </c>
      <c r="Y859" s="350">
        <f>SUM($X859:X$951)</f>
        <v>0</v>
      </c>
      <c r="Z859" s="347"/>
      <c r="AA859" s="347">
        <f t="shared" si="254"/>
        <v>4.9305604138116781</v>
      </c>
      <c r="AB859" s="347">
        <f t="shared" si="255"/>
        <v>1.0694395861883215</v>
      </c>
      <c r="AC859" s="347">
        <f t="shared" si="256"/>
        <v>16.392941062227656</v>
      </c>
      <c r="AD859" s="347">
        <f t="shared" si="257"/>
        <v>30.55857616651447</v>
      </c>
      <c r="AE859" s="347">
        <f t="shared" si="258"/>
        <v>6.6281615693168474</v>
      </c>
      <c r="AF859" s="347">
        <f>AD859/'Laminate Schedule'!$E$86/10</f>
        <v>0.20177201216120583</v>
      </c>
      <c r="AG859" s="347">
        <f>AE859/'Laminate Schedule'!$E$90/10</f>
        <v>3.5748141725125082E-2</v>
      </c>
      <c r="AH859" s="347">
        <f t="shared" si="259"/>
        <v>2384.1329663028546</v>
      </c>
      <c r="AI859" s="244"/>
      <c r="AJ859" s="244"/>
      <c r="AK859" s="567">
        <f t="shared" si="260"/>
        <v>1</v>
      </c>
      <c r="AL859" s="567">
        <f t="shared" si="261"/>
        <v>1</v>
      </c>
      <c r="AM859" s="567">
        <f t="shared" si="262"/>
        <v>1</v>
      </c>
      <c r="AN859" s="347">
        <f>IF(SUM(AK859:AM859)=0,0,(AK859*'Laminate Schedule'!$D$83*'Laminate Schedule'!$C$83+AL859*'Laminate Schedule'!$D$84*'Laminate Schedule'!$C$84+AM859*'Laminate Schedule'!$D$85*'Laminate Schedule'!$C$85)/(AK859*'Laminate Schedule'!$D$83+AL859*'Laminate Schedule'!$D$84+AM859*'Laminate Schedule'!$D$85))</f>
        <v>15.145101562499997</v>
      </c>
      <c r="AO859" s="347">
        <f>AK859*'Laminate Schedule'!$L$12+AL859*'Laminate Schedule'!$L$13+AM859*'Laminate Schedule'!$L$14</f>
        <v>0.88</v>
      </c>
    </row>
    <row r="860" spans="1:41">
      <c r="A860" s="567">
        <v>-91</v>
      </c>
      <c r="B860" s="347">
        <f>IF(ABS(A860)&lt;$C$17,$C$15,$C$16)*IF(ABS(A860)&lt;OutlineParameters!$C$46/2,1,0)</f>
        <v>6</v>
      </c>
      <c r="C860" s="347">
        <f t="shared" si="244"/>
        <v>6</v>
      </c>
      <c r="D860" s="348">
        <f t="shared" si="245"/>
        <v>6</v>
      </c>
      <c r="E860" s="349">
        <f>FlexTests!$C$16*($C$36-ABS(A860))*IF(ABS(A860)&lt;$C$36,1,0)/1000</f>
        <v>101.8</v>
      </c>
      <c r="F860" s="349">
        <f>IF(NOT(ISNA(I860)),FlexTests!$C$17*(A861-A860)*I860/1000000*($C$36+A860)/1000*IF(ABS(A860)&lt;$C$31/2-FlexTests!$C$18,0,1),0)</f>
        <v>0</v>
      </c>
      <c r="G860" s="349">
        <f>SUM(F$52:$F859)</f>
        <v>0</v>
      </c>
      <c r="H860" s="348">
        <f>CHOOSE(FlexTests!$C$15,E860,G860)</f>
        <v>101.8</v>
      </c>
      <c r="I860" s="347">
        <f>IF(ISNA(OutlineParameters!T923*2),OutlineParameters!S923*2,OutlineParameters!T923*2)</f>
        <v>397.39461020350211</v>
      </c>
      <c r="J860" s="347">
        <f>IF(ISNA(RockerConcaveParameters!O919),RockerConcaveParameters!N919,RockerConcaveParameters!O919)</f>
        <v>5.7956683079650828</v>
      </c>
      <c r="K860" s="347">
        <f t="shared" si="246"/>
        <v>31.627244264121913</v>
      </c>
      <c r="L860" s="347">
        <f t="shared" si="247"/>
        <v>95.334334633646662</v>
      </c>
      <c r="M860" s="347">
        <f t="shared" si="248"/>
        <v>0</v>
      </c>
      <c r="N860" s="347">
        <f t="shared" si="249"/>
        <v>3.8333333333333335</v>
      </c>
      <c r="O860" s="347">
        <f t="shared" si="250"/>
        <v>117.62576791635475</v>
      </c>
      <c r="P860" s="350">
        <f t="shared" si="251"/>
        <v>248.42068014745666</v>
      </c>
      <c r="Q860" s="347">
        <f>MIN(IF(H860&gt;0,P860/H860,NA()),FlexTests!$C$20)</f>
        <v>2.440281730328651</v>
      </c>
      <c r="R860" s="347">
        <f t="shared" si="252"/>
        <v>4.0978875003310476E-4</v>
      </c>
      <c r="S860" s="347">
        <f>SUM(R860:$R$952)</f>
        <v>3.9788980444741655E-2</v>
      </c>
      <c r="T860" s="347">
        <f t="shared" si="253"/>
        <v>3.9788980444741656E-5</v>
      </c>
      <c r="U860" s="350">
        <f>SUM(T860:$T$952)*1000</f>
        <v>1.8702329520224323</v>
      </c>
      <c r="V860" s="347">
        <f>R860*IF(ABS(A860)&lt;FlexTests!$C$19,0,1)</f>
        <v>0</v>
      </c>
      <c r="W860" s="347">
        <f>SUM(V860:$V$951)</f>
        <v>0</v>
      </c>
      <c r="X860" s="347">
        <f t="shared" si="263"/>
        <v>0</v>
      </c>
      <c r="Y860" s="350">
        <f>SUM($X860:X$951)</f>
        <v>0</v>
      </c>
      <c r="Z860" s="347"/>
      <c r="AA860" s="347">
        <f t="shared" si="254"/>
        <v>4.9318894359883609</v>
      </c>
      <c r="AB860" s="347">
        <f t="shared" si="255"/>
        <v>1.0681105640116391</v>
      </c>
      <c r="AC860" s="347">
        <f t="shared" si="256"/>
        <v>16.402708104814447</v>
      </c>
      <c r="AD860" s="347">
        <f t="shared" si="257"/>
        <v>30.608747127326549</v>
      </c>
      <c r="AE860" s="347">
        <f t="shared" si="258"/>
        <v>6.629006303201229</v>
      </c>
      <c r="AF860" s="347">
        <f>AD860/'Laminate Schedule'!$E$86/10</f>
        <v>0.20210328072751443</v>
      </c>
      <c r="AG860" s="347">
        <f>AE860/'Laminate Schedule'!$E$90/10</f>
        <v>3.5752697689294496E-2</v>
      </c>
      <c r="AH860" s="347">
        <f t="shared" si="259"/>
        <v>2384.3676612210129</v>
      </c>
      <c r="AI860" s="244"/>
      <c r="AJ860" s="244"/>
      <c r="AK860" s="567">
        <f t="shared" si="260"/>
        <v>1</v>
      </c>
      <c r="AL860" s="567">
        <f t="shared" si="261"/>
        <v>1</v>
      </c>
      <c r="AM860" s="567">
        <f t="shared" si="262"/>
        <v>1</v>
      </c>
      <c r="AN860" s="347">
        <f>IF(SUM(AK860:AM860)=0,0,(AK860*'Laminate Schedule'!$D$83*'Laminate Schedule'!$C$83+AL860*'Laminate Schedule'!$D$84*'Laminate Schedule'!$C$84+AM860*'Laminate Schedule'!$D$85*'Laminate Schedule'!$C$85)/(AK860*'Laminate Schedule'!$D$83+AL860*'Laminate Schedule'!$D$84+AM860*'Laminate Schedule'!$D$85))</f>
        <v>15.145101562499997</v>
      </c>
      <c r="AO860" s="347">
        <f>AK860*'Laminate Schedule'!$L$12+AL860*'Laminate Schedule'!$L$13+AM860*'Laminate Schedule'!$L$14</f>
        <v>0.88</v>
      </c>
    </row>
    <row r="861" spans="1:41">
      <c r="A861" s="567">
        <v>-90</v>
      </c>
      <c r="B861" s="347">
        <f>IF(ABS(A861)&lt;$C$17,$C$15,$C$16)*IF(ABS(A861)&lt;OutlineParameters!$C$46/2,1,0)</f>
        <v>6</v>
      </c>
      <c r="C861" s="347">
        <f t="shared" si="244"/>
        <v>6</v>
      </c>
      <c r="D861" s="348">
        <f t="shared" si="245"/>
        <v>6</v>
      </c>
      <c r="E861" s="349">
        <f>FlexTests!$C$16*($C$36-ABS(A861))*IF(ABS(A861)&lt;$C$36,1,0)/1000</f>
        <v>102</v>
      </c>
      <c r="F861" s="349">
        <f>IF(NOT(ISNA(I861)),FlexTests!$C$17*(A862-A861)*I861/1000000*($C$36+A861)/1000*IF(ABS(A861)&lt;$C$31/2-FlexTests!$C$18,0,1),0)</f>
        <v>0</v>
      </c>
      <c r="G861" s="349">
        <f>SUM(F$52:$F860)</f>
        <v>0</v>
      </c>
      <c r="H861" s="348">
        <f>CHOOSE(FlexTests!$C$15,E861,G861)</f>
        <v>102</v>
      </c>
      <c r="I861" s="347">
        <f>IF(ISNA(OutlineParameters!T924*2),OutlineParameters!S924*2,OutlineParameters!T924*2)</f>
        <v>397.43356607025447</v>
      </c>
      <c r="J861" s="347">
        <f>IF(ISNA(RockerConcaveParameters!O920),RockerConcaveParameters!N920,RockerConcaveParameters!O920)</f>
        <v>5.7996199734243845</v>
      </c>
      <c r="K861" s="347">
        <f t="shared" si="246"/>
        <v>31.673492419400699</v>
      </c>
      <c r="L861" s="347">
        <f t="shared" si="247"/>
        <v>95.343680084092028</v>
      </c>
      <c r="M861" s="347">
        <f t="shared" si="248"/>
        <v>0</v>
      </c>
      <c r="N861" s="347">
        <f t="shared" si="249"/>
        <v>3.8333333333333335</v>
      </c>
      <c r="O861" s="347">
        <f t="shared" si="250"/>
        <v>117.71700551350051</v>
      </c>
      <c r="P861" s="350">
        <f t="shared" si="251"/>
        <v>248.56751135032658</v>
      </c>
      <c r="Q861" s="347">
        <f>MIN(IF(H861&gt;0,P861/H861,NA()),FlexTests!$C$20)</f>
        <v>2.4369363857875155</v>
      </c>
      <c r="R861" s="347">
        <f t="shared" si="252"/>
        <v>4.1035129428577266E-4</v>
      </c>
      <c r="S861" s="347">
        <f>SUM(R861:$R$952)</f>
        <v>3.9379191694708555E-2</v>
      </c>
      <c r="T861" s="347">
        <f t="shared" si="253"/>
        <v>3.9379191694708559E-5</v>
      </c>
      <c r="U861" s="350">
        <f>SUM(T861:$T$952)*1000</f>
        <v>1.8304439715776906</v>
      </c>
      <c r="V861" s="347">
        <f>R861*IF(ABS(A861)&lt;FlexTests!$C$19,0,1)</f>
        <v>0</v>
      </c>
      <c r="W861" s="347">
        <f>SUM(V861:$V$951)</f>
        <v>0</v>
      </c>
      <c r="X861" s="347">
        <f t="shared" si="263"/>
        <v>0</v>
      </c>
      <c r="Y861" s="350">
        <f>SUM($X861:X$951)</f>
        <v>0</v>
      </c>
      <c r="Z861" s="347"/>
      <c r="AA861" s="347">
        <f t="shared" si="254"/>
        <v>4.9332066578081282</v>
      </c>
      <c r="AB861" s="347">
        <f t="shared" si="255"/>
        <v>1.0667933421918718</v>
      </c>
      <c r="AC861" s="347">
        <f t="shared" si="256"/>
        <v>16.412403068051503</v>
      </c>
      <c r="AD861" s="347">
        <f t="shared" si="257"/>
        <v>30.658952074844937</v>
      </c>
      <c r="AE861" s="347">
        <f t="shared" si="258"/>
        <v>6.6299200947231736</v>
      </c>
      <c r="AF861" s="347">
        <f>AD861/'Laminate Schedule'!$E$86/10</f>
        <v>0.2024347737010756</v>
      </c>
      <c r="AG861" s="347">
        <f>AE861/'Laminate Schedule'!$E$90/10</f>
        <v>3.5757626107000076E-2</v>
      </c>
      <c r="AH861" s="347">
        <f t="shared" si="259"/>
        <v>2384.6013964215267</v>
      </c>
      <c r="AI861" s="244"/>
      <c r="AJ861" s="244"/>
      <c r="AK861" s="567">
        <f t="shared" si="260"/>
        <v>1</v>
      </c>
      <c r="AL861" s="567">
        <f t="shared" si="261"/>
        <v>1</v>
      </c>
      <c r="AM861" s="567">
        <f t="shared" si="262"/>
        <v>1</v>
      </c>
      <c r="AN861" s="347">
        <f>IF(SUM(AK861:AM861)=0,0,(AK861*'Laminate Schedule'!$D$83*'Laminate Schedule'!$C$83+AL861*'Laminate Schedule'!$D$84*'Laminate Schedule'!$C$84+AM861*'Laminate Schedule'!$D$85*'Laminate Schedule'!$C$85)/(AK861*'Laminate Schedule'!$D$83+AL861*'Laminate Schedule'!$D$84+AM861*'Laminate Schedule'!$D$85))</f>
        <v>15.145101562499997</v>
      </c>
      <c r="AO861" s="347">
        <f>AK861*'Laminate Schedule'!$L$12+AL861*'Laminate Schedule'!$L$13+AM861*'Laminate Schedule'!$L$14</f>
        <v>0.88</v>
      </c>
    </row>
    <row r="862" spans="1:41">
      <c r="A862" s="567">
        <v>-89</v>
      </c>
      <c r="B862" s="347">
        <f>IF(ABS(A862)&lt;$C$17,$C$15,$C$16)*IF(ABS(A862)&lt;OutlineParameters!$C$46/2,1,0)</f>
        <v>6</v>
      </c>
      <c r="C862" s="347">
        <f t="shared" si="244"/>
        <v>6</v>
      </c>
      <c r="D862" s="348">
        <f t="shared" si="245"/>
        <v>6</v>
      </c>
      <c r="E862" s="349">
        <f>FlexTests!$C$16*($C$36-ABS(A862))*IF(ABS(A862)&lt;$C$36,1,0)/1000</f>
        <v>102.2</v>
      </c>
      <c r="F862" s="349">
        <f>IF(NOT(ISNA(I862)),FlexTests!$C$17*(A863-A862)*I862/1000000*($C$36+A862)/1000*IF(ABS(A862)&lt;$C$31/2-FlexTests!$C$18,0,1),0)</f>
        <v>0</v>
      </c>
      <c r="G862" s="349">
        <f>SUM(F$52:$F861)</f>
        <v>0</v>
      </c>
      <c r="H862" s="348">
        <f>CHOOSE(FlexTests!$C$15,E862,G862)</f>
        <v>102.2</v>
      </c>
      <c r="I862" s="347">
        <f>IF(ISNA(OutlineParameters!T925*2),OutlineParameters!S925*2,OutlineParameters!T925*2)</f>
        <v>397.47232631320179</v>
      </c>
      <c r="J862" s="347">
        <f>IF(ISNA(RockerConcaveParameters!O921),RockerConcaveParameters!N921,RockerConcaveParameters!O921)</f>
        <v>5.8035352666942508</v>
      </c>
      <c r="K862" s="347">
        <f t="shared" si="246"/>
        <v>31.719365246655112</v>
      </c>
      <c r="L862" s="347">
        <f t="shared" si="247"/>
        <v>95.352978604697839</v>
      </c>
      <c r="M862" s="347">
        <f t="shared" si="248"/>
        <v>0</v>
      </c>
      <c r="N862" s="347">
        <f t="shared" si="249"/>
        <v>3.8333333333333335</v>
      </c>
      <c r="O862" s="347">
        <f t="shared" si="250"/>
        <v>117.80751904791596</v>
      </c>
      <c r="P862" s="350">
        <f t="shared" si="251"/>
        <v>248.71319623260223</v>
      </c>
      <c r="Q862" s="347">
        <f>MIN(IF(H862&gt;0,P862/H862,NA()),FlexTests!$C$20)</f>
        <v>2.4335929181272231</v>
      </c>
      <c r="R862" s="347">
        <f t="shared" si="252"/>
        <v>4.1091506823152333E-4</v>
      </c>
      <c r="S862" s="347">
        <f>SUM(R862:$R$952)</f>
        <v>3.8968840400422783E-2</v>
      </c>
      <c r="T862" s="347">
        <f t="shared" si="253"/>
        <v>3.8968840400422786E-5</v>
      </c>
      <c r="U862" s="350">
        <f>SUM(T862:$T$952)*1000</f>
        <v>1.791064779882982</v>
      </c>
      <c r="V862" s="347">
        <f>R862*IF(ABS(A862)&lt;FlexTests!$C$19,0,1)</f>
        <v>0</v>
      </c>
      <c r="W862" s="347">
        <f>SUM(V862:$V$951)</f>
        <v>0</v>
      </c>
      <c r="X862" s="347">
        <f t="shared" si="263"/>
        <v>0</v>
      </c>
      <c r="Y862" s="350">
        <f>SUM($X862:X$951)</f>
        <v>0</v>
      </c>
      <c r="Z862" s="347"/>
      <c r="AA862" s="347">
        <f t="shared" si="254"/>
        <v>4.93451175556475</v>
      </c>
      <c r="AB862" s="347">
        <f t="shared" si="255"/>
        <v>1.0654882444352498</v>
      </c>
      <c r="AC862" s="347">
        <f t="shared" si="256"/>
        <v>16.422022342090337</v>
      </c>
      <c r="AD862" s="347">
        <f t="shared" si="257"/>
        <v>30.70919591469298</v>
      </c>
      <c r="AE862" s="347">
        <f t="shared" si="258"/>
        <v>6.6309067368752403</v>
      </c>
      <c r="AF862" s="347">
        <f>AD862/'Laminate Schedule'!$E$86/10</f>
        <v>0.20276652347271434</v>
      </c>
      <c r="AG862" s="347">
        <f>AE862/'Laminate Schedule'!$E$90/10</f>
        <v>3.5762947435262107E-2</v>
      </c>
      <c r="AH862" s="347">
        <f t="shared" si="259"/>
        <v>2384.8339578792106</v>
      </c>
      <c r="AI862" s="244"/>
      <c r="AJ862" s="244"/>
      <c r="AK862" s="567">
        <f t="shared" si="260"/>
        <v>1</v>
      </c>
      <c r="AL862" s="567">
        <f t="shared" si="261"/>
        <v>1</v>
      </c>
      <c r="AM862" s="567">
        <f t="shared" si="262"/>
        <v>1</v>
      </c>
      <c r="AN862" s="347">
        <f>IF(SUM(AK862:AM862)=0,0,(AK862*'Laminate Schedule'!$D$83*'Laminate Schedule'!$C$83+AL862*'Laminate Schedule'!$D$84*'Laminate Schedule'!$C$84+AM862*'Laminate Schedule'!$D$85*'Laminate Schedule'!$C$85)/(AK862*'Laminate Schedule'!$D$83+AL862*'Laminate Schedule'!$D$84+AM862*'Laminate Schedule'!$D$85))</f>
        <v>15.145101562499997</v>
      </c>
      <c r="AO862" s="347">
        <f>AK862*'Laminate Schedule'!$L$12+AL862*'Laminate Schedule'!$L$13+AM862*'Laminate Schedule'!$L$14</f>
        <v>0.88</v>
      </c>
    </row>
    <row r="863" spans="1:41">
      <c r="A863" s="567">
        <v>-88</v>
      </c>
      <c r="B863" s="347">
        <f>IF(ABS(A863)&lt;$C$17,$C$15,$C$16)*IF(ABS(A863)&lt;OutlineParameters!$C$46/2,1,0)</f>
        <v>6</v>
      </c>
      <c r="C863" s="347">
        <f t="shared" si="244"/>
        <v>6</v>
      </c>
      <c r="D863" s="348">
        <f t="shared" si="245"/>
        <v>6</v>
      </c>
      <c r="E863" s="349">
        <f>FlexTests!$C$16*($C$36-ABS(A863))*IF(ABS(A863)&lt;$C$36,1,0)/1000</f>
        <v>102.4</v>
      </c>
      <c r="F863" s="349">
        <f>IF(NOT(ISNA(I863)),FlexTests!$C$17*(A864-A863)*I863/1000000*($C$36+A863)/1000*IF(ABS(A863)&lt;$C$31/2-FlexTests!$C$18,0,1),0)</f>
        <v>0</v>
      </c>
      <c r="G863" s="349">
        <f>SUM(F$52:$F862)</f>
        <v>0</v>
      </c>
      <c r="H863" s="348">
        <f>CHOOSE(FlexTests!$C$15,E863,G863)</f>
        <v>102.4</v>
      </c>
      <c r="I863" s="347">
        <f>IF(ISNA(OutlineParameters!T926*2),OutlineParameters!S926*2,OutlineParameters!T926*2)</f>
        <v>397.51090103784702</v>
      </c>
      <c r="J863" s="347">
        <f>IF(ISNA(RockerConcaveParameters!O922),RockerConcaveParameters!N922,RockerConcaveParameters!O922)</f>
        <v>5.807414432038235</v>
      </c>
      <c r="K863" s="347">
        <f t="shared" si="246"/>
        <v>31.764865249870393</v>
      </c>
      <c r="L863" s="347">
        <f t="shared" si="247"/>
        <v>95.362232619758217</v>
      </c>
      <c r="M863" s="347">
        <f t="shared" si="248"/>
        <v>0</v>
      </c>
      <c r="N863" s="347">
        <f t="shared" si="249"/>
        <v>3.8333333333333335</v>
      </c>
      <c r="O863" s="347">
        <f t="shared" si="250"/>
        <v>117.89731458538651</v>
      </c>
      <c r="P863" s="350">
        <f t="shared" si="251"/>
        <v>248.85774578834847</v>
      </c>
      <c r="Q863" s="347">
        <f>MIN(IF(H863&gt;0,P863/H863,NA()),FlexTests!$C$20)</f>
        <v>2.4302514237143402</v>
      </c>
      <c r="R863" s="347">
        <f t="shared" si="252"/>
        <v>4.1148005932308972E-4</v>
      </c>
      <c r="S863" s="347">
        <f>SUM(R863:$R$952)</f>
        <v>3.855792533219126E-2</v>
      </c>
      <c r="T863" s="347">
        <f t="shared" si="253"/>
        <v>3.8557925332191259E-5</v>
      </c>
      <c r="U863" s="350">
        <f>SUM(T863:$T$952)*1000</f>
        <v>1.7520959394825593</v>
      </c>
      <c r="V863" s="347">
        <f>R863*IF(ABS(A863)&lt;FlexTests!$C$19,0,1)</f>
        <v>0</v>
      </c>
      <c r="W863" s="347">
        <f>SUM(V863:$V$951)</f>
        <v>0</v>
      </c>
      <c r="X863" s="347">
        <f t="shared" si="263"/>
        <v>0</v>
      </c>
      <c r="Y863" s="350">
        <f>SUM($X863:X$951)</f>
        <v>0</v>
      </c>
      <c r="Z863" s="347"/>
      <c r="AA863" s="347">
        <f t="shared" si="254"/>
        <v>4.9358048106794117</v>
      </c>
      <c r="AB863" s="347">
        <f t="shared" si="255"/>
        <v>1.0641951893205883</v>
      </c>
      <c r="AC863" s="347">
        <f t="shared" si="256"/>
        <v>16.431566652846506</v>
      </c>
      <c r="AD863" s="347">
        <f t="shared" si="257"/>
        <v>30.75947797868773</v>
      </c>
      <c r="AE863" s="347">
        <f t="shared" si="258"/>
        <v>6.6319657576625728</v>
      </c>
      <c r="AF863" s="347">
        <f>AD863/'Laminate Schedule'!$E$86/10</f>
        <v>0.20309852563055558</v>
      </c>
      <c r="AG863" s="347">
        <f>AE863/'Laminate Schedule'!$E$90/10</f>
        <v>3.5768659128436672E-2</v>
      </c>
      <c r="AH863" s="347">
        <f t="shared" si="259"/>
        <v>2385.0654062270823</v>
      </c>
      <c r="AI863" s="244"/>
      <c r="AJ863" s="244"/>
      <c r="AK863" s="567">
        <f t="shared" si="260"/>
        <v>1</v>
      </c>
      <c r="AL863" s="567">
        <f t="shared" si="261"/>
        <v>1</v>
      </c>
      <c r="AM863" s="567">
        <f t="shared" si="262"/>
        <v>1</v>
      </c>
      <c r="AN863" s="347">
        <f>IF(SUM(AK863:AM863)=0,0,(AK863*'Laminate Schedule'!$D$83*'Laminate Schedule'!$C$83+AL863*'Laminate Schedule'!$D$84*'Laminate Schedule'!$C$84+AM863*'Laminate Schedule'!$D$85*'Laminate Schedule'!$C$85)/(AK863*'Laminate Schedule'!$D$83+AL863*'Laminate Schedule'!$D$84+AM863*'Laminate Schedule'!$D$85))</f>
        <v>15.145101562499997</v>
      </c>
      <c r="AO863" s="347">
        <f>AK863*'Laminate Schedule'!$L$12+AL863*'Laminate Schedule'!$L$13+AM863*'Laminate Schedule'!$L$14</f>
        <v>0.88</v>
      </c>
    </row>
    <row r="864" spans="1:41">
      <c r="A864" s="567">
        <v>-87</v>
      </c>
      <c r="B864" s="347">
        <f>IF(ABS(A864)&lt;$C$17,$C$15,$C$16)*IF(ABS(A864)&lt;OutlineParameters!$C$46/2,1,0)</f>
        <v>6</v>
      </c>
      <c r="C864" s="347">
        <f t="shared" si="244"/>
        <v>6</v>
      </c>
      <c r="D864" s="348">
        <f t="shared" si="245"/>
        <v>6</v>
      </c>
      <c r="E864" s="349">
        <f>FlexTests!$C$16*($C$36-ABS(A864))*IF(ABS(A864)&lt;$C$36,1,0)/1000</f>
        <v>102.6</v>
      </c>
      <c r="F864" s="349">
        <f>IF(NOT(ISNA(I864)),FlexTests!$C$17*(A865-A864)*I864/1000000*($C$36+A864)/1000*IF(ABS(A864)&lt;$C$31/2-FlexTests!$C$18,0,1),0)</f>
        <v>0</v>
      </c>
      <c r="G864" s="349">
        <f>SUM(F$52:$F863)</f>
        <v>0</v>
      </c>
      <c r="H864" s="348">
        <f>CHOOSE(FlexTests!$C$15,E864,G864)</f>
        <v>102.6</v>
      </c>
      <c r="I864" s="347">
        <f>IF(ISNA(OutlineParameters!T927*2),OutlineParameters!S927*2,OutlineParameters!T927*2)</f>
        <v>397.54928509090394</v>
      </c>
      <c r="J864" s="347">
        <f>IF(ISNA(RockerConcaveParameters!O923),RockerConcaveParameters!N923,RockerConcaveParameters!O923)</f>
        <v>5.8112573084562307</v>
      </c>
      <c r="K864" s="347">
        <f t="shared" si="246"/>
        <v>31.809989296021016</v>
      </c>
      <c r="L864" s="347">
        <f t="shared" si="247"/>
        <v>95.371440893007943</v>
      </c>
      <c r="M864" s="347">
        <f t="shared" si="248"/>
        <v>0</v>
      </c>
      <c r="N864" s="347">
        <f t="shared" si="249"/>
        <v>3.8333333333333335</v>
      </c>
      <c r="O864" s="347">
        <f t="shared" si="250"/>
        <v>117.98638560314505</v>
      </c>
      <c r="P864" s="350">
        <f t="shared" si="251"/>
        <v>249.00114912550737</v>
      </c>
      <c r="Q864" s="347">
        <f>MIN(IF(H864&gt;0,P864/H864,NA()),FlexTests!$C$20)</f>
        <v>2.4269117848489996</v>
      </c>
      <c r="R864" s="347">
        <f t="shared" si="252"/>
        <v>4.1204629119315889E-4</v>
      </c>
      <c r="S864" s="347">
        <f>SUM(R864:$R$952)</f>
        <v>3.8146445272868174E-2</v>
      </c>
      <c r="T864" s="347">
        <f t="shared" si="253"/>
        <v>3.8146445272868175E-5</v>
      </c>
      <c r="U864" s="350">
        <f>SUM(T864:$T$952)*1000</f>
        <v>1.7135380141503682</v>
      </c>
      <c r="V864" s="347">
        <f>R864*IF(ABS(A864)&lt;FlexTests!$C$19,0,1)</f>
        <v>0</v>
      </c>
      <c r="W864" s="347">
        <f>SUM(V864:$V$951)</f>
        <v>0</v>
      </c>
      <c r="X864" s="347">
        <f t="shared" si="263"/>
        <v>0</v>
      </c>
      <c r="Y864" s="350">
        <f>SUM($X864:X$951)</f>
        <v>0</v>
      </c>
      <c r="Z864" s="347"/>
      <c r="AA864" s="347">
        <f t="shared" si="254"/>
        <v>4.9370857694854102</v>
      </c>
      <c r="AB864" s="347">
        <f t="shared" si="255"/>
        <v>1.0629142305145898</v>
      </c>
      <c r="AC864" s="347">
        <f t="shared" si="256"/>
        <v>16.441035281139762</v>
      </c>
      <c r="AD864" s="347">
        <f t="shared" si="257"/>
        <v>30.809799461368666</v>
      </c>
      <c r="AE864" s="347">
        <f t="shared" si="258"/>
        <v>6.6330981100623703</v>
      </c>
      <c r="AF864" s="347">
        <f>AD864/'Laminate Schedule'!$E$86/10</f>
        <v>0.20343078806189863</v>
      </c>
      <c r="AG864" s="347">
        <f>AE864/'Laminate Schedule'!$E$90/10</f>
        <v>3.5774766326284436E-2</v>
      </c>
      <c r="AH864" s="347">
        <f t="shared" si="259"/>
        <v>2385.2957105454234</v>
      </c>
      <c r="AI864" s="244"/>
      <c r="AJ864" s="244"/>
      <c r="AK864" s="567">
        <f t="shared" si="260"/>
        <v>1</v>
      </c>
      <c r="AL864" s="567">
        <f t="shared" si="261"/>
        <v>1</v>
      </c>
      <c r="AM864" s="567">
        <f t="shared" si="262"/>
        <v>1</v>
      </c>
      <c r="AN864" s="347">
        <f>IF(SUM(AK864:AM864)=0,0,(AK864*'Laminate Schedule'!$D$83*'Laminate Schedule'!$C$83+AL864*'Laminate Schedule'!$D$84*'Laminate Schedule'!$C$84+AM864*'Laminate Schedule'!$D$85*'Laminate Schedule'!$C$85)/(AK864*'Laminate Schedule'!$D$83+AL864*'Laminate Schedule'!$D$84+AM864*'Laminate Schedule'!$D$85))</f>
        <v>15.145101562499997</v>
      </c>
      <c r="AO864" s="347">
        <f>AK864*'Laminate Schedule'!$L$12+AL864*'Laminate Schedule'!$L$13+AM864*'Laminate Schedule'!$L$14</f>
        <v>0.88</v>
      </c>
    </row>
    <row r="865" spans="1:41">
      <c r="A865" s="567">
        <v>-86</v>
      </c>
      <c r="B865" s="347">
        <f>IF(ABS(A865)&lt;$C$17,$C$15,$C$16)*IF(ABS(A865)&lt;OutlineParameters!$C$46/2,1,0)</f>
        <v>6</v>
      </c>
      <c r="C865" s="347">
        <f t="shared" si="244"/>
        <v>6</v>
      </c>
      <c r="D865" s="348">
        <f t="shared" si="245"/>
        <v>6</v>
      </c>
      <c r="E865" s="349">
        <f>FlexTests!$C$16*($C$36-ABS(A865))*IF(ABS(A865)&lt;$C$36,1,0)/1000</f>
        <v>102.8</v>
      </c>
      <c r="F865" s="349">
        <f>IF(NOT(ISNA(I865)),FlexTests!$C$17*(A866-A865)*I865/1000000*($C$36+A865)/1000*IF(ABS(A865)&lt;$C$31/2-FlexTests!$C$18,0,1),0)</f>
        <v>0</v>
      </c>
      <c r="G865" s="349">
        <f>SUM(F$52:$F864)</f>
        <v>0</v>
      </c>
      <c r="H865" s="348">
        <f>CHOOSE(FlexTests!$C$15,E865,G865)</f>
        <v>102.8</v>
      </c>
      <c r="I865" s="347">
        <f>IF(ISNA(OutlineParameters!T928*2),OutlineParameters!S928*2,OutlineParameters!T928*2)</f>
        <v>397.5874885778756</v>
      </c>
      <c r="J865" s="347">
        <f>IF(ISNA(RockerConcaveParameters!O924),RockerConcaveParameters!N924,RockerConcaveParameters!O924)</f>
        <v>5.8150641410387474</v>
      </c>
      <c r="K865" s="347">
        <f t="shared" si="246"/>
        <v>31.854739924361066</v>
      </c>
      <c r="L865" s="347">
        <f t="shared" si="247"/>
        <v>95.380605848741155</v>
      </c>
      <c r="M865" s="347">
        <f t="shared" si="248"/>
        <v>0</v>
      </c>
      <c r="N865" s="347">
        <f t="shared" si="249"/>
        <v>3.8333333333333335</v>
      </c>
      <c r="O865" s="347">
        <f t="shared" si="250"/>
        <v>118.07473823207897</v>
      </c>
      <c r="P865" s="350">
        <f t="shared" si="251"/>
        <v>249.14341733851452</v>
      </c>
      <c r="Q865" s="347">
        <f>MIN(IF(H865&gt;0,P865/H865,NA()),FlexTests!$C$20)</f>
        <v>2.423574098623682</v>
      </c>
      <c r="R865" s="347">
        <f t="shared" si="252"/>
        <v>4.1261375114046964E-4</v>
      </c>
      <c r="S865" s="347">
        <f>SUM(R865:$R$952)</f>
        <v>3.7734398981675014E-2</v>
      </c>
      <c r="T865" s="347">
        <f t="shared" si="253"/>
        <v>3.7734398981675011E-5</v>
      </c>
      <c r="U865" s="350">
        <f>SUM(T865:$T$952)*1000</f>
        <v>1.6753915688775001</v>
      </c>
      <c r="V865" s="347">
        <f>R865*IF(ABS(A865)&lt;FlexTests!$C$19,0,1)</f>
        <v>0</v>
      </c>
      <c r="W865" s="347">
        <f>SUM(V865:$V$951)</f>
        <v>0</v>
      </c>
      <c r="X865" s="347">
        <f t="shared" si="263"/>
        <v>0</v>
      </c>
      <c r="Y865" s="350">
        <f>SUM($X865:X$951)</f>
        <v>0</v>
      </c>
      <c r="Z865" s="347"/>
      <c r="AA865" s="347">
        <f t="shared" si="254"/>
        <v>4.9383547136795825</v>
      </c>
      <c r="AB865" s="347">
        <f t="shared" si="255"/>
        <v>1.0616452863204175</v>
      </c>
      <c r="AC865" s="347">
        <f t="shared" si="256"/>
        <v>16.450428959512934</v>
      </c>
      <c r="AD865" s="347">
        <f t="shared" si="257"/>
        <v>30.860159684327893</v>
      </c>
      <c r="AE865" s="347">
        <f t="shared" si="258"/>
        <v>6.6343033183111766</v>
      </c>
      <c r="AF865" s="347">
        <f>AD865/'Laminate Schedule'!$E$86/10</f>
        <v>0.20376330628735526</v>
      </c>
      <c r="AG865" s="347">
        <f>AE865/'Laminate Schedule'!$E$90/10</f>
        <v>3.5781266462836032E-2</v>
      </c>
      <c r="AH865" s="347">
        <f t="shared" si="259"/>
        <v>2385.5249314672537</v>
      </c>
      <c r="AI865" s="244"/>
      <c r="AJ865" s="244"/>
      <c r="AK865" s="567">
        <f t="shared" si="260"/>
        <v>1</v>
      </c>
      <c r="AL865" s="567">
        <f t="shared" si="261"/>
        <v>1</v>
      </c>
      <c r="AM865" s="567">
        <f t="shared" si="262"/>
        <v>1</v>
      </c>
      <c r="AN865" s="347">
        <f>IF(SUM(AK865:AM865)=0,0,(AK865*'Laminate Schedule'!$D$83*'Laminate Schedule'!$C$83+AL865*'Laminate Schedule'!$D$84*'Laminate Schedule'!$C$84+AM865*'Laminate Schedule'!$D$85*'Laminate Schedule'!$C$85)/(AK865*'Laminate Schedule'!$D$83+AL865*'Laminate Schedule'!$D$84+AM865*'Laminate Schedule'!$D$85))</f>
        <v>15.145101562499997</v>
      </c>
      <c r="AO865" s="347">
        <f>AK865*'Laminate Schedule'!$L$12+AL865*'Laminate Schedule'!$L$13+AM865*'Laminate Schedule'!$L$14</f>
        <v>0.88</v>
      </c>
    </row>
    <row r="866" spans="1:41">
      <c r="A866" s="567">
        <v>-85</v>
      </c>
      <c r="B866" s="347">
        <f>IF(ABS(A866)&lt;$C$17,$C$15,$C$16)*IF(ABS(A866)&lt;OutlineParameters!$C$46/2,1,0)</f>
        <v>6</v>
      </c>
      <c r="C866" s="347">
        <f t="shared" si="244"/>
        <v>6</v>
      </c>
      <c r="D866" s="348">
        <f t="shared" si="245"/>
        <v>6</v>
      </c>
      <c r="E866" s="349">
        <f>FlexTests!$C$16*($C$36-ABS(A866))*IF(ABS(A866)&lt;$C$36,1,0)/1000</f>
        <v>103</v>
      </c>
      <c r="F866" s="349">
        <f>IF(NOT(ISNA(I866)),FlexTests!$C$17*(A867-A866)*I866/1000000*($C$36+A866)/1000*IF(ABS(A866)&lt;$C$31/2-FlexTests!$C$18,0,1),0)</f>
        <v>0</v>
      </c>
      <c r="G866" s="349">
        <f>SUM(F$52:$F865)</f>
        <v>0</v>
      </c>
      <c r="H866" s="348">
        <f>CHOOSE(FlexTests!$C$15,E866,G866)</f>
        <v>103</v>
      </c>
      <c r="I866" s="347">
        <f>IF(ISNA(OutlineParameters!T929*2),OutlineParameters!S929*2,OutlineParameters!T929*2)</f>
        <v>397.62547582789745</v>
      </c>
      <c r="J866" s="347">
        <f>IF(ISNA(RockerConcaveParameters!O925),RockerConcaveParameters!N925,RockerConcaveParameters!O925)</f>
        <v>5.8188339562331288</v>
      </c>
      <c r="K866" s="347">
        <f t="shared" si="246"/>
        <v>31.899102660866351</v>
      </c>
      <c r="L866" s="347">
        <f t="shared" si="247"/>
        <v>95.389718929574187</v>
      </c>
      <c r="M866" s="347">
        <f t="shared" si="248"/>
        <v>0</v>
      </c>
      <c r="N866" s="347">
        <f t="shared" si="249"/>
        <v>3.8333333333333335</v>
      </c>
      <c r="O866" s="347">
        <f t="shared" si="250"/>
        <v>118.16234064906551</v>
      </c>
      <c r="P866" s="350">
        <f t="shared" si="251"/>
        <v>249.28449557283938</v>
      </c>
      <c r="Q866" s="347">
        <f>MIN(IF(H866&gt;0,P866/H866,NA()),FlexTests!$C$20)</f>
        <v>2.4202378210955278</v>
      </c>
      <c r="R866" s="347">
        <f t="shared" si="252"/>
        <v>4.1318253573417301E-4</v>
      </c>
      <c r="S866" s="347">
        <f>SUM(R866:$R$952)</f>
        <v>3.7321785230534546E-2</v>
      </c>
      <c r="T866" s="347">
        <f t="shared" si="253"/>
        <v>3.7321785230534543E-5</v>
      </c>
      <c r="U866" s="350">
        <f>SUM(T866:$T$952)*1000</f>
        <v>1.6376571698958249</v>
      </c>
      <c r="V866" s="347">
        <f>R866*IF(ABS(A866)&lt;FlexTests!$C$19,0,1)</f>
        <v>0</v>
      </c>
      <c r="W866" s="347">
        <f>SUM(V866:$V$951)</f>
        <v>0</v>
      </c>
      <c r="X866" s="347">
        <f t="shared" si="263"/>
        <v>0</v>
      </c>
      <c r="Y866" s="350">
        <f>SUM($X866:X$951)</f>
        <v>0</v>
      </c>
      <c r="Z866" s="347"/>
      <c r="AA866" s="347">
        <f t="shared" si="254"/>
        <v>4.939611318744376</v>
      </c>
      <c r="AB866" s="347">
        <f t="shared" si="255"/>
        <v>1.0603886812556238</v>
      </c>
      <c r="AC866" s="347">
        <f t="shared" si="256"/>
        <v>16.459744066033853</v>
      </c>
      <c r="AD866" s="347">
        <f t="shared" si="257"/>
        <v>30.910563602297042</v>
      </c>
      <c r="AE866" s="347">
        <f t="shared" si="258"/>
        <v>6.6355852029749673</v>
      </c>
      <c r="AF866" s="347">
        <f>AD866/'Laminate Schedule'!$E$86/10</f>
        <v>0.2040961130220024</v>
      </c>
      <c r="AG866" s="347">
        <f>AE866/'Laminate Schedule'!$E$90/10</f>
        <v>3.5788180143825433E-2</v>
      </c>
      <c r="AH866" s="347">
        <f t="shared" si="259"/>
        <v>2385.7528549673848</v>
      </c>
      <c r="AI866" s="244"/>
      <c r="AJ866" s="244"/>
      <c r="AK866" s="567">
        <f t="shared" si="260"/>
        <v>1</v>
      </c>
      <c r="AL866" s="567">
        <f t="shared" si="261"/>
        <v>1</v>
      </c>
      <c r="AM866" s="567">
        <f t="shared" si="262"/>
        <v>1</v>
      </c>
      <c r="AN866" s="347">
        <f>IF(SUM(AK866:AM866)=0,0,(AK866*'Laminate Schedule'!$D$83*'Laminate Schedule'!$C$83+AL866*'Laminate Schedule'!$D$84*'Laminate Schedule'!$C$84+AM866*'Laminate Schedule'!$D$85*'Laminate Schedule'!$C$85)/(AK866*'Laminate Schedule'!$D$83+AL866*'Laminate Schedule'!$D$84+AM866*'Laminate Schedule'!$D$85))</f>
        <v>15.145101562499997</v>
      </c>
      <c r="AO866" s="347">
        <f>AK866*'Laminate Schedule'!$L$12+AL866*'Laminate Schedule'!$L$13+AM866*'Laminate Schedule'!$L$14</f>
        <v>0.88</v>
      </c>
    </row>
    <row r="867" spans="1:41">
      <c r="A867" s="567">
        <v>-84</v>
      </c>
      <c r="B867" s="347">
        <f>IF(ABS(A867)&lt;$C$17,$C$15,$C$16)*IF(ABS(A867)&lt;OutlineParameters!$C$46/2,1,0)</f>
        <v>6</v>
      </c>
      <c r="C867" s="347">
        <f t="shared" si="244"/>
        <v>6</v>
      </c>
      <c r="D867" s="348">
        <f t="shared" si="245"/>
        <v>6</v>
      </c>
      <c r="E867" s="349">
        <f>FlexTests!$C$16*($C$36-ABS(A867))*IF(ABS(A867)&lt;$C$36,1,0)/1000</f>
        <v>103.2</v>
      </c>
      <c r="F867" s="349">
        <f>IF(NOT(ISNA(I867)),FlexTests!$C$17*(A868-A867)*I867/1000000*($C$36+A867)/1000*IF(ABS(A867)&lt;$C$31/2-FlexTests!$C$18,0,1),0)</f>
        <v>0</v>
      </c>
      <c r="G867" s="349">
        <f>SUM(F$52:$F866)</f>
        <v>0</v>
      </c>
      <c r="H867" s="348">
        <f>CHOOSE(FlexTests!$C$15,E867,G867)</f>
        <v>103.2</v>
      </c>
      <c r="I867" s="347">
        <f>IF(ISNA(OutlineParameters!T930*2),OutlineParameters!S930*2,OutlineParameters!T930*2)</f>
        <v>397.66325694647253</v>
      </c>
      <c r="J867" s="347">
        <f>IF(ISNA(RockerConcaveParameters!O926),RockerConcaveParameters!N926,RockerConcaveParameters!O926)</f>
        <v>5.8225669986313058</v>
      </c>
      <c r="K867" s="347">
        <f t="shared" si="246"/>
        <v>31.943080036171295</v>
      </c>
      <c r="L867" s="347">
        <f t="shared" si="247"/>
        <v>95.39878255980112</v>
      </c>
      <c r="M867" s="347">
        <f t="shared" si="248"/>
        <v>0</v>
      </c>
      <c r="N867" s="347">
        <f t="shared" si="249"/>
        <v>3.8333333333333335</v>
      </c>
      <c r="O867" s="347">
        <f t="shared" si="250"/>
        <v>118.24919896933191</v>
      </c>
      <c r="P867" s="350">
        <f t="shared" si="251"/>
        <v>249.42439489863767</v>
      </c>
      <c r="Q867" s="347">
        <f>MIN(IF(H867&gt;0,P867/H867,NA()),FlexTests!$C$20)</f>
        <v>2.4169030513433882</v>
      </c>
      <c r="R867" s="347">
        <f t="shared" si="252"/>
        <v>4.1375263250388535E-4</v>
      </c>
      <c r="S867" s="347">
        <f>SUM(R867:$R$952)</f>
        <v>3.6908602694800376E-2</v>
      </c>
      <c r="T867" s="347">
        <f t="shared" si="253"/>
        <v>3.6908602694800377E-5</v>
      </c>
      <c r="U867" s="350">
        <f>SUM(T867:$T$952)*1000</f>
        <v>1.6003353846652904</v>
      </c>
      <c r="V867" s="347">
        <f>R867*IF(ABS(A867)&lt;FlexTests!$C$19,0,1)</f>
        <v>0</v>
      </c>
      <c r="W867" s="347">
        <f>SUM(V867:$V$951)</f>
        <v>0</v>
      </c>
      <c r="X867" s="347">
        <f t="shared" si="263"/>
        <v>0</v>
      </c>
      <c r="Y867" s="350">
        <f>SUM($X867:X$951)</f>
        <v>0</v>
      </c>
      <c r="Z867" s="347"/>
      <c r="AA867" s="347">
        <f t="shared" si="254"/>
        <v>4.9408556662104353</v>
      </c>
      <c r="AB867" s="347">
        <f t="shared" si="255"/>
        <v>1.0591443337895647</v>
      </c>
      <c r="AC867" s="347">
        <f t="shared" si="256"/>
        <v>16.468981331642208</v>
      </c>
      <c r="AD867" s="347">
        <f t="shared" si="257"/>
        <v>30.961010549768623</v>
      </c>
      <c r="AE867" s="347">
        <f t="shared" si="258"/>
        <v>6.6369432963698571</v>
      </c>
      <c r="AF867" s="347">
        <f>AD867/'Laminate Schedule'!$E$86/10</f>
        <v>0.20442920387163058</v>
      </c>
      <c r="AG867" s="347">
        <f>AE867/'Laminate Schedule'!$E$90/10</f>
        <v>3.5795504846859408E-2</v>
      </c>
      <c r="AH867" s="347">
        <f t="shared" si="259"/>
        <v>2385.9795416788352</v>
      </c>
      <c r="AI867" s="244"/>
      <c r="AJ867" s="244"/>
      <c r="AK867" s="567">
        <f t="shared" si="260"/>
        <v>1</v>
      </c>
      <c r="AL867" s="567">
        <f t="shared" si="261"/>
        <v>1</v>
      </c>
      <c r="AM867" s="567">
        <f t="shared" si="262"/>
        <v>1</v>
      </c>
      <c r="AN867" s="347">
        <f>IF(SUM(AK867:AM867)=0,0,(AK867*'Laminate Schedule'!$D$83*'Laminate Schedule'!$C$83+AL867*'Laminate Schedule'!$D$84*'Laminate Schedule'!$C$84+AM867*'Laminate Schedule'!$D$85*'Laminate Schedule'!$C$85)/(AK867*'Laminate Schedule'!$D$83+AL867*'Laminate Schedule'!$D$84+AM867*'Laminate Schedule'!$D$85))</f>
        <v>15.145101562499997</v>
      </c>
      <c r="AO867" s="347">
        <f>AK867*'Laminate Schedule'!$L$12+AL867*'Laminate Schedule'!$L$13+AM867*'Laminate Schedule'!$L$14</f>
        <v>0.88</v>
      </c>
    </row>
    <row r="868" spans="1:41">
      <c r="A868" s="567">
        <v>-83</v>
      </c>
      <c r="B868" s="347">
        <f>IF(ABS(A868)&lt;$C$17,$C$15,$C$16)*IF(ABS(A868)&lt;OutlineParameters!$C$46/2,1,0)</f>
        <v>6</v>
      </c>
      <c r="C868" s="347">
        <f t="shared" si="244"/>
        <v>6</v>
      </c>
      <c r="D868" s="348">
        <f t="shared" si="245"/>
        <v>6</v>
      </c>
      <c r="E868" s="349">
        <f>FlexTests!$C$16*($C$36-ABS(A868))*IF(ABS(A868)&lt;$C$36,1,0)/1000</f>
        <v>103.4</v>
      </c>
      <c r="F868" s="349">
        <f>IF(NOT(ISNA(I868)),FlexTests!$C$17*(A869-A868)*I868/1000000*($C$36+A868)/1000*IF(ABS(A868)&lt;$C$31/2-FlexTests!$C$18,0,1),0)</f>
        <v>0</v>
      </c>
      <c r="G868" s="349">
        <f>SUM(F$52:$F867)</f>
        <v>0</v>
      </c>
      <c r="H868" s="348">
        <f>CHOOSE(FlexTests!$C$15,E868,G868)</f>
        <v>103.4</v>
      </c>
      <c r="I868" s="347">
        <f>IF(ISNA(OutlineParameters!T931*2),OutlineParameters!S931*2,OutlineParameters!T931*2)</f>
        <v>397.70082678031474</v>
      </c>
      <c r="J868" s="347">
        <f>IF(ISNA(RockerConcaveParameters!O927),RockerConcaveParameters!N927,RockerConcaveParameters!O927)</f>
        <v>5.8262631066806971</v>
      </c>
      <c r="K868" s="347">
        <f t="shared" si="246"/>
        <v>31.986668914764412</v>
      </c>
      <c r="L868" s="347">
        <f t="shared" si="247"/>
        <v>95.407795503156876</v>
      </c>
      <c r="M868" s="347">
        <f t="shared" si="248"/>
        <v>0</v>
      </c>
      <c r="N868" s="347">
        <f t="shared" si="249"/>
        <v>3.8333333333333335</v>
      </c>
      <c r="O868" s="347">
        <f t="shared" si="250"/>
        <v>118.33530666593978</v>
      </c>
      <c r="P868" s="350">
        <f t="shared" si="251"/>
        <v>249.56310441719441</v>
      </c>
      <c r="Q868" s="347">
        <f>MIN(IF(H868&gt;0,P868/H868,NA()),FlexTests!$C$20)</f>
        <v>2.4135696752146458</v>
      </c>
      <c r="R868" s="347">
        <f t="shared" si="252"/>
        <v>4.1432406541612145E-4</v>
      </c>
      <c r="S868" s="347">
        <f>SUM(R868:$R$952)</f>
        <v>3.649485006229649E-2</v>
      </c>
      <c r="T868" s="347">
        <f t="shared" si="253"/>
        <v>3.6494850062296487E-5</v>
      </c>
      <c r="U868" s="350">
        <f>SUM(T868:$T$952)*1000</f>
        <v>1.5634267819704901</v>
      </c>
      <c r="V868" s="347">
        <f>R868*IF(ABS(A868)&lt;FlexTests!$C$19,0,1)</f>
        <v>0</v>
      </c>
      <c r="W868" s="347">
        <f>SUM(V868:$V$951)</f>
        <v>0</v>
      </c>
      <c r="X868" s="347">
        <f t="shared" si="263"/>
        <v>0</v>
      </c>
      <c r="Y868" s="350">
        <f>SUM($X868:X$951)</f>
        <v>0</v>
      </c>
      <c r="Z868" s="347"/>
      <c r="AA868" s="347">
        <f t="shared" si="254"/>
        <v>4.9420877022268987</v>
      </c>
      <c r="AB868" s="347">
        <f t="shared" si="255"/>
        <v>1.057912297773101</v>
      </c>
      <c r="AC868" s="347">
        <f t="shared" si="256"/>
        <v>16.478140036718191</v>
      </c>
      <c r="AD868" s="347">
        <f t="shared" si="257"/>
        <v>31.011501739369557</v>
      </c>
      <c r="AE868" s="347">
        <f t="shared" si="258"/>
        <v>6.6383785637207469</v>
      </c>
      <c r="AF868" s="347">
        <f>AD868/'Laminate Schedule'!$E$86/10</f>
        <v>0.20476258684296664</v>
      </c>
      <c r="AG868" s="347">
        <f>AE868/'Laminate Schedule'!$E$90/10</f>
        <v>3.5803245777755024E-2</v>
      </c>
      <c r="AH868" s="347">
        <f t="shared" si="259"/>
        <v>2386.2049606818882</v>
      </c>
      <c r="AI868" s="244"/>
      <c r="AJ868" s="244"/>
      <c r="AK868" s="567">
        <f t="shared" si="260"/>
        <v>1</v>
      </c>
      <c r="AL868" s="567">
        <f t="shared" si="261"/>
        <v>1</v>
      </c>
      <c r="AM868" s="567">
        <f t="shared" si="262"/>
        <v>1</v>
      </c>
      <c r="AN868" s="347">
        <f>IF(SUM(AK868:AM868)=0,0,(AK868*'Laminate Schedule'!$D$83*'Laminate Schedule'!$C$83+AL868*'Laminate Schedule'!$D$84*'Laminate Schedule'!$C$84+AM868*'Laminate Schedule'!$D$85*'Laminate Schedule'!$C$85)/(AK868*'Laminate Schedule'!$D$83+AL868*'Laminate Schedule'!$D$84+AM868*'Laminate Schedule'!$D$85))</f>
        <v>15.145101562499997</v>
      </c>
      <c r="AO868" s="347">
        <f>AK868*'Laminate Schedule'!$L$12+AL868*'Laminate Schedule'!$L$13+AM868*'Laminate Schedule'!$L$14</f>
        <v>0.88</v>
      </c>
    </row>
    <row r="869" spans="1:41">
      <c r="A869" s="567">
        <v>-82</v>
      </c>
      <c r="B869" s="347">
        <f>IF(ABS(A869)&lt;$C$17,$C$15,$C$16)*IF(ABS(A869)&lt;OutlineParameters!$C$46/2,1,0)</f>
        <v>6</v>
      </c>
      <c r="C869" s="347">
        <f t="shared" si="244"/>
        <v>6</v>
      </c>
      <c r="D869" s="348">
        <f t="shared" si="245"/>
        <v>6</v>
      </c>
      <c r="E869" s="349">
        <f>FlexTests!$C$16*($C$36-ABS(A869))*IF(ABS(A869)&lt;$C$36,1,0)/1000</f>
        <v>103.6</v>
      </c>
      <c r="F869" s="349">
        <f>IF(NOT(ISNA(I869)),FlexTests!$C$17*(A870-A869)*I869/1000000*($C$36+A869)/1000*IF(ABS(A869)&lt;$C$31/2-FlexTests!$C$18,0,1),0)</f>
        <v>0</v>
      </c>
      <c r="G869" s="349">
        <f>SUM(F$52:$F868)</f>
        <v>0</v>
      </c>
      <c r="H869" s="348">
        <f>CHOOSE(FlexTests!$C$15,E869,G869)</f>
        <v>103.6</v>
      </c>
      <c r="I869" s="347">
        <f>IF(ISNA(OutlineParameters!T932*2),OutlineParameters!S932*2,OutlineParameters!T932*2)</f>
        <v>397.73819543492692</v>
      </c>
      <c r="J869" s="347">
        <f>IF(ISNA(RockerConcaveParameters!O928),RockerConcaveParameters!N928,RockerConcaveParameters!O928)</f>
        <v>5.8299225258172029</v>
      </c>
      <c r="K869" s="347">
        <f t="shared" si="246"/>
        <v>32.029871863272213</v>
      </c>
      <c r="L869" s="347">
        <f t="shared" si="247"/>
        <v>95.416760183935466</v>
      </c>
      <c r="M869" s="347">
        <f t="shared" si="248"/>
        <v>0</v>
      </c>
      <c r="N869" s="347">
        <f t="shared" si="249"/>
        <v>3.8333333333333335</v>
      </c>
      <c r="O869" s="347">
        <f t="shared" si="250"/>
        <v>118.4206699205501</v>
      </c>
      <c r="P869" s="350">
        <f t="shared" si="251"/>
        <v>249.70063530109113</v>
      </c>
      <c r="Q869" s="347">
        <f>MIN(IF(H869&gt;0,P869/H869,NA()),FlexTests!$C$20)</f>
        <v>2.4102377924815745</v>
      </c>
      <c r="R869" s="347">
        <f t="shared" si="252"/>
        <v>4.1489682184860381E-4</v>
      </c>
      <c r="S869" s="347">
        <f>SUM(R869:$R$952)</f>
        <v>3.6080525996880372E-2</v>
      </c>
      <c r="T869" s="347">
        <f t="shared" si="253"/>
        <v>3.608052599688037E-5</v>
      </c>
      <c r="U869" s="350">
        <f>SUM(T869:$T$952)*1000</f>
        <v>1.5269319319081938</v>
      </c>
      <c r="V869" s="347">
        <f>R869*IF(ABS(A869)&lt;FlexTests!$C$19,0,1)</f>
        <v>0</v>
      </c>
      <c r="W869" s="347">
        <f>SUM(V869:$V$951)</f>
        <v>0</v>
      </c>
      <c r="X869" s="347">
        <f t="shared" si="263"/>
        <v>0</v>
      </c>
      <c r="Y869" s="350">
        <f>SUM($X869:X$951)</f>
        <v>0</v>
      </c>
      <c r="Z869" s="347"/>
      <c r="AA869" s="347">
        <f t="shared" si="254"/>
        <v>4.9433075086057343</v>
      </c>
      <c r="AB869" s="347">
        <f t="shared" si="255"/>
        <v>1.0566924913942657</v>
      </c>
      <c r="AC869" s="347">
        <f t="shared" si="256"/>
        <v>16.48722091896445</v>
      </c>
      <c r="AD869" s="347">
        <f t="shared" si="257"/>
        <v>31.062036495336795</v>
      </c>
      <c r="AE869" s="347">
        <f t="shared" si="258"/>
        <v>6.6398905337966356</v>
      </c>
      <c r="AF869" s="347">
        <f>AD869/'Laminate Schedule'!$E$86/10</f>
        <v>0.20509625747408586</v>
      </c>
      <c r="AG869" s="347">
        <f>AE869/'Laminate Schedule'!$E$90/10</f>
        <v>3.581140039498814E-2</v>
      </c>
      <c r="AH869" s="347">
        <f t="shared" si="259"/>
        <v>2386.4291726095616</v>
      </c>
      <c r="AI869" s="244"/>
      <c r="AJ869" s="244"/>
      <c r="AK869" s="567">
        <f t="shared" si="260"/>
        <v>1</v>
      </c>
      <c r="AL869" s="567">
        <f t="shared" si="261"/>
        <v>1</v>
      </c>
      <c r="AM869" s="567">
        <f t="shared" si="262"/>
        <v>1</v>
      </c>
      <c r="AN869" s="347">
        <f>IF(SUM(AK869:AM869)=0,0,(AK869*'Laminate Schedule'!$D$83*'Laminate Schedule'!$C$83+AL869*'Laminate Schedule'!$D$84*'Laminate Schedule'!$C$84+AM869*'Laminate Schedule'!$D$85*'Laminate Schedule'!$C$85)/(AK869*'Laminate Schedule'!$D$83+AL869*'Laminate Schedule'!$D$84+AM869*'Laminate Schedule'!$D$85))</f>
        <v>15.145101562499997</v>
      </c>
      <c r="AO869" s="347">
        <f>AK869*'Laminate Schedule'!$L$12+AL869*'Laminate Schedule'!$L$13+AM869*'Laminate Schedule'!$L$14</f>
        <v>0.88</v>
      </c>
    </row>
    <row r="870" spans="1:41">
      <c r="A870" s="567">
        <v>-81</v>
      </c>
      <c r="B870" s="347">
        <f>IF(ABS(A870)&lt;$C$17,$C$15,$C$16)*IF(ABS(A870)&lt;OutlineParameters!$C$46/2,1,0)</f>
        <v>6</v>
      </c>
      <c r="C870" s="347">
        <f t="shared" si="244"/>
        <v>6</v>
      </c>
      <c r="D870" s="348">
        <f t="shared" si="245"/>
        <v>6</v>
      </c>
      <c r="E870" s="349">
        <f>FlexTests!$C$16*($C$36-ABS(A870))*IF(ABS(A870)&lt;$C$36,1,0)/1000</f>
        <v>103.8</v>
      </c>
      <c r="F870" s="349">
        <f>IF(NOT(ISNA(I870)),FlexTests!$C$17*(A871-A870)*I870/1000000*($C$36+A870)/1000*IF(ABS(A870)&lt;$C$31/2-FlexTests!$C$18,0,1),0)</f>
        <v>0</v>
      </c>
      <c r="G870" s="349">
        <f>SUM(F$52:$F869)</f>
        <v>0</v>
      </c>
      <c r="H870" s="348">
        <f>CHOOSE(FlexTests!$C$15,E870,G870)</f>
        <v>103.8</v>
      </c>
      <c r="I870" s="347">
        <f>IF(ISNA(OutlineParameters!T933*2),OutlineParameters!S933*2,OutlineParameters!T933*2)</f>
        <v>397.77531961005013</v>
      </c>
      <c r="J870" s="347">
        <f>IF(ISNA(RockerConcaveParameters!O929),RockerConcaveParameters!N929,RockerConcaveParameters!O929)</f>
        <v>5.8335440766012532</v>
      </c>
      <c r="K870" s="347">
        <f t="shared" si="246"/>
        <v>32.072671494741776</v>
      </c>
      <c r="L870" s="347">
        <f t="shared" si="247"/>
        <v>95.425666214473679</v>
      </c>
      <c r="M870" s="347">
        <f t="shared" si="248"/>
        <v>0</v>
      </c>
      <c r="N870" s="347">
        <f t="shared" si="249"/>
        <v>3.8333333333333335</v>
      </c>
      <c r="O870" s="347">
        <f t="shared" si="250"/>
        <v>118.50525044236815</v>
      </c>
      <c r="P870" s="350">
        <f t="shared" si="251"/>
        <v>249.83692148491696</v>
      </c>
      <c r="Q870" s="347">
        <f>MIN(IF(H870&gt;0,P870/H870,NA()),FlexTests!$C$20)</f>
        <v>2.4069067580435162</v>
      </c>
      <c r="R870" s="347">
        <f t="shared" si="252"/>
        <v>4.1547101758643214E-4</v>
      </c>
      <c r="S870" s="347">
        <f>SUM(R870:$R$952)</f>
        <v>3.5665629175031764E-2</v>
      </c>
      <c r="T870" s="347">
        <f t="shared" si="253"/>
        <v>3.5665629175031761E-5</v>
      </c>
      <c r="U870" s="350">
        <f>SUM(T870:$T$952)*1000</f>
        <v>1.4908514059113136</v>
      </c>
      <c r="V870" s="347">
        <f>R870*IF(ABS(A870)&lt;FlexTests!$C$19,0,1)</f>
        <v>0</v>
      </c>
      <c r="W870" s="347">
        <f>SUM(V870:$V$951)</f>
        <v>0</v>
      </c>
      <c r="X870" s="347">
        <f t="shared" si="263"/>
        <v>0</v>
      </c>
      <c r="Y870" s="350">
        <f>SUM($X870:X$951)</f>
        <v>0</v>
      </c>
      <c r="Z870" s="347"/>
      <c r="AA870" s="347">
        <f t="shared" si="254"/>
        <v>4.9445146922004177</v>
      </c>
      <c r="AB870" s="347">
        <f t="shared" si="255"/>
        <v>1.0554853077995823</v>
      </c>
      <c r="AC870" s="347">
        <f t="shared" si="256"/>
        <v>16.496219616217381</v>
      </c>
      <c r="AD870" s="347">
        <f t="shared" si="257"/>
        <v>31.112620769539106</v>
      </c>
      <c r="AE870" s="347">
        <f t="shared" si="258"/>
        <v>6.6414837761913139</v>
      </c>
      <c r="AF870" s="347">
        <f>AD870/'Laminate Schedule'!$E$86/10</f>
        <v>0.20543025506395715</v>
      </c>
      <c r="AG870" s="347">
        <f>AE870/'Laminate Schedule'!$E$90/10</f>
        <v>3.5819993344078441E-2</v>
      </c>
      <c r="AH870" s="347">
        <f t="shared" si="259"/>
        <v>2386.6519176603006</v>
      </c>
      <c r="AI870" s="244"/>
      <c r="AJ870" s="244"/>
      <c r="AK870" s="567">
        <f t="shared" si="260"/>
        <v>1</v>
      </c>
      <c r="AL870" s="567">
        <f t="shared" si="261"/>
        <v>1</v>
      </c>
      <c r="AM870" s="567">
        <f t="shared" si="262"/>
        <v>1</v>
      </c>
      <c r="AN870" s="347">
        <f>IF(SUM(AK870:AM870)=0,0,(AK870*'Laminate Schedule'!$D$83*'Laminate Schedule'!$C$83+AL870*'Laminate Schedule'!$D$84*'Laminate Schedule'!$C$84+AM870*'Laminate Schedule'!$D$85*'Laminate Schedule'!$C$85)/(AK870*'Laminate Schedule'!$D$83+AL870*'Laminate Schedule'!$D$84+AM870*'Laminate Schedule'!$D$85))</f>
        <v>15.145101562499997</v>
      </c>
      <c r="AO870" s="347">
        <f>AK870*'Laminate Schedule'!$L$12+AL870*'Laminate Schedule'!$L$13+AM870*'Laminate Schedule'!$L$14</f>
        <v>0.88</v>
      </c>
    </row>
    <row r="871" spans="1:41">
      <c r="A871" s="567">
        <v>-80</v>
      </c>
      <c r="B871" s="347">
        <f>IF(ABS(A871)&lt;$C$17,$C$15,$C$16)*IF(ABS(A871)&lt;OutlineParameters!$C$46/2,1,0)</f>
        <v>6</v>
      </c>
      <c r="C871" s="347">
        <f t="shared" si="244"/>
        <v>6</v>
      </c>
      <c r="D871" s="348">
        <f t="shared" si="245"/>
        <v>6</v>
      </c>
      <c r="E871" s="349">
        <f>FlexTests!$C$16*($C$36-ABS(A871))*IF(ABS(A871)&lt;$C$36,1,0)/1000</f>
        <v>104</v>
      </c>
      <c r="F871" s="349">
        <f>IF(NOT(ISNA(I871)),FlexTests!$C$17*(A872-A871)*I871/1000000*($C$36+A871)/1000*IF(ABS(A871)&lt;$C$31/2-FlexTests!$C$18,0,1),0)</f>
        <v>0</v>
      </c>
      <c r="G871" s="349">
        <f>SUM(F$52:$F870)</f>
        <v>0</v>
      </c>
      <c r="H871" s="348">
        <f>CHOOSE(FlexTests!$C$15,E871,G871)</f>
        <v>104</v>
      </c>
      <c r="I871" s="347">
        <f>IF(ISNA(OutlineParameters!T934*2),OutlineParameters!S934*2,OutlineParameters!T934*2)</f>
        <v>397.81223992876556</v>
      </c>
      <c r="J871" s="347">
        <f>IF(ISNA(RockerConcaveParameters!O930),RockerConcaveParameters!N930,RockerConcaveParameters!O930)</f>
        <v>5.8371288187812018</v>
      </c>
      <c r="K871" s="347">
        <f t="shared" si="246"/>
        <v>32.115081791307318</v>
      </c>
      <c r="L871" s="347">
        <f t="shared" si="247"/>
        <v>95.434523340184057</v>
      </c>
      <c r="M871" s="347">
        <f t="shared" si="248"/>
        <v>0</v>
      </c>
      <c r="N871" s="347">
        <f t="shared" si="249"/>
        <v>3.8333333333333335</v>
      </c>
      <c r="O871" s="347">
        <f t="shared" si="250"/>
        <v>118.58907985092199</v>
      </c>
      <c r="P871" s="350">
        <f t="shared" si="251"/>
        <v>249.97201831574671</v>
      </c>
      <c r="Q871" s="347">
        <f>MIN(IF(H871&gt;0,P871/H871,NA()),FlexTests!$C$20)</f>
        <v>2.4035770991898722</v>
      </c>
      <c r="R871" s="347">
        <f t="shared" si="252"/>
        <v>4.1604656673466012E-4</v>
      </c>
      <c r="S871" s="347">
        <f>SUM(R871:$R$952)</f>
        <v>3.5250158157445331E-2</v>
      </c>
      <c r="T871" s="347">
        <f t="shared" si="253"/>
        <v>3.5250158157445334E-5</v>
      </c>
      <c r="U871" s="350">
        <f>SUM(T871:$T$952)*1000</f>
        <v>1.4551857767362812</v>
      </c>
      <c r="V871" s="347">
        <f>R871*IF(ABS(A871)&lt;FlexTests!$C$19,0,1)</f>
        <v>0</v>
      </c>
      <c r="W871" s="347">
        <f>SUM(V871:$V$951)</f>
        <v>0</v>
      </c>
      <c r="X871" s="347">
        <f t="shared" si="263"/>
        <v>0</v>
      </c>
      <c r="Y871" s="350">
        <f>SUM($X871:X$951)</f>
        <v>0</v>
      </c>
      <c r="Z871" s="347"/>
      <c r="AA871" s="347">
        <f t="shared" si="254"/>
        <v>4.9457096062604009</v>
      </c>
      <c r="AB871" s="347">
        <f t="shared" si="255"/>
        <v>1.0542903937395995</v>
      </c>
      <c r="AC871" s="347">
        <f t="shared" si="256"/>
        <v>16.50513978293084</v>
      </c>
      <c r="AD871" s="347">
        <f t="shared" si="257"/>
        <v>31.163250103644213</v>
      </c>
      <c r="AE871" s="347">
        <f t="shared" si="258"/>
        <v>6.6431549439109521</v>
      </c>
      <c r="AF871" s="347">
        <f>AD871/'Laminate Schedule'!$E$86/10</f>
        <v>0.20576455017512676</v>
      </c>
      <c r="AG871" s="347">
        <f>AE871/'Laminate Schedule'!$E$90/10</f>
        <v>3.5829006573442776E-2</v>
      </c>
      <c r="AH871" s="347">
        <f t="shared" si="259"/>
        <v>2386.8734395725933</v>
      </c>
      <c r="AI871" s="244"/>
      <c r="AJ871" s="244"/>
      <c r="AK871" s="567">
        <f t="shared" si="260"/>
        <v>1</v>
      </c>
      <c r="AL871" s="567">
        <f t="shared" si="261"/>
        <v>1</v>
      </c>
      <c r="AM871" s="567">
        <f t="shared" si="262"/>
        <v>1</v>
      </c>
      <c r="AN871" s="347">
        <f>IF(SUM(AK871:AM871)=0,0,(AK871*'Laminate Schedule'!$D$83*'Laminate Schedule'!$C$83+AL871*'Laminate Schedule'!$D$84*'Laminate Schedule'!$C$84+AM871*'Laminate Schedule'!$D$85*'Laminate Schedule'!$C$85)/(AK871*'Laminate Schedule'!$D$83+AL871*'Laminate Schedule'!$D$84+AM871*'Laminate Schedule'!$D$85))</f>
        <v>15.145101562499997</v>
      </c>
      <c r="AO871" s="347">
        <f>AK871*'Laminate Schedule'!$L$12+AL871*'Laminate Schedule'!$L$13+AM871*'Laminate Schedule'!$L$14</f>
        <v>0.88</v>
      </c>
    </row>
    <row r="872" spans="1:41">
      <c r="A872" s="567">
        <v>-79</v>
      </c>
      <c r="B872" s="347">
        <f>IF(ABS(A872)&lt;$C$17,$C$15,$C$16)*IF(ABS(A872)&lt;OutlineParameters!$C$46/2,1,0)</f>
        <v>6</v>
      </c>
      <c r="C872" s="347">
        <f t="shared" si="244"/>
        <v>6</v>
      </c>
      <c r="D872" s="348">
        <f t="shared" si="245"/>
        <v>6</v>
      </c>
      <c r="E872" s="349">
        <f>FlexTests!$C$16*($C$36-ABS(A872))*IF(ABS(A872)&lt;$C$36,1,0)/1000</f>
        <v>104.2</v>
      </c>
      <c r="F872" s="349">
        <f>IF(NOT(ISNA(I872)),FlexTests!$C$17*(A873-A872)*I872/1000000*($C$36+A872)/1000*IF(ABS(A872)&lt;$C$31/2-FlexTests!$C$18,0,1),0)</f>
        <v>0</v>
      </c>
      <c r="G872" s="349">
        <f>SUM(F$52:$F871)</f>
        <v>0</v>
      </c>
      <c r="H872" s="348">
        <f>CHOOSE(FlexTests!$C$15,E872,G872)</f>
        <v>104.2</v>
      </c>
      <c r="I872" s="347">
        <f>IF(ISNA(OutlineParameters!T935*2),OutlineParameters!S935*2,OutlineParameters!T935*2)</f>
        <v>397.84890546141969</v>
      </c>
      <c r="J872" s="347">
        <f>IF(ISNA(RockerConcaveParameters!O931),RockerConcaveParameters!N931,RockerConcaveParameters!O931)</f>
        <v>5.840675368120281</v>
      </c>
      <c r="K872" s="347">
        <f t="shared" si="246"/>
        <v>32.157082481231896</v>
      </c>
      <c r="L872" s="347">
        <f t="shared" si="247"/>
        <v>95.443319343123761</v>
      </c>
      <c r="M872" s="347">
        <f t="shared" si="248"/>
        <v>0</v>
      </c>
      <c r="N872" s="347">
        <f t="shared" si="249"/>
        <v>3.8333333333333335</v>
      </c>
      <c r="O872" s="347">
        <f t="shared" si="250"/>
        <v>118.67211343933634</v>
      </c>
      <c r="P872" s="350">
        <f t="shared" si="251"/>
        <v>250.10584859702533</v>
      </c>
      <c r="Q872" s="347">
        <f>MIN(IF(H872&gt;0,P872/H872,NA()),FlexTests!$C$20)</f>
        <v>2.4002480671499553</v>
      </c>
      <c r="R872" s="347">
        <f t="shared" si="252"/>
        <v>4.1662360390415642E-4</v>
      </c>
      <c r="S872" s="347">
        <f>SUM(R872:$R$952)</f>
        <v>3.4834111590710669E-2</v>
      </c>
      <c r="T872" s="347">
        <f t="shared" si="253"/>
        <v>3.483411159071067E-5</v>
      </c>
      <c r="U872" s="350">
        <f>SUM(T872:$T$952)*1000</f>
        <v>1.4199356185788361</v>
      </c>
      <c r="V872" s="347">
        <f>R872*IF(ABS(A872)&lt;FlexTests!$C$19,0,1)</f>
        <v>0</v>
      </c>
      <c r="W872" s="347">
        <f>SUM(V872:$V$951)</f>
        <v>0</v>
      </c>
      <c r="X872" s="347">
        <f t="shared" si="263"/>
        <v>0</v>
      </c>
      <c r="Y872" s="350">
        <f>SUM($X872:X$951)</f>
        <v>0</v>
      </c>
      <c r="Z872" s="347"/>
      <c r="AA872" s="347">
        <f t="shared" si="254"/>
        <v>4.946891789373427</v>
      </c>
      <c r="AB872" s="347">
        <f t="shared" si="255"/>
        <v>1.053108210626573</v>
      </c>
      <c r="AC872" s="347">
        <f t="shared" si="256"/>
        <v>16.513976321974592</v>
      </c>
      <c r="AD872" s="347">
        <f t="shared" si="257"/>
        <v>31.213931424062761</v>
      </c>
      <c r="AE872" s="347">
        <f t="shared" si="258"/>
        <v>6.6449093427165531</v>
      </c>
      <c r="AF872" s="347">
        <f>AD872/'Laminate Schedule'!$E$86/10</f>
        <v>0.2060991885412638</v>
      </c>
      <c r="AG872" s="347">
        <f>AE872/'Laminate Schedule'!$E$90/10</f>
        <v>3.5838468699024524E-2</v>
      </c>
      <c r="AH872" s="347">
        <f t="shared" si="259"/>
        <v>2387.0934327685181</v>
      </c>
      <c r="AI872" s="244"/>
      <c r="AJ872" s="244"/>
      <c r="AK872" s="567">
        <f t="shared" si="260"/>
        <v>1</v>
      </c>
      <c r="AL872" s="567">
        <f t="shared" si="261"/>
        <v>1</v>
      </c>
      <c r="AM872" s="567">
        <f t="shared" si="262"/>
        <v>1</v>
      </c>
      <c r="AN872" s="347">
        <f>IF(SUM(AK872:AM872)=0,0,(AK872*'Laminate Schedule'!$D$83*'Laminate Schedule'!$C$83+AL872*'Laminate Schedule'!$D$84*'Laminate Schedule'!$C$84+AM872*'Laminate Schedule'!$D$85*'Laminate Schedule'!$C$85)/(AK872*'Laminate Schedule'!$D$83+AL872*'Laminate Schedule'!$D$84+AM872*'Laminate Schedule'!$D$85))</f>
        <v>15.145101562499997</v>
      </c>
      <c r="AO872" s="347">
        <f>AK872*'Laminate Schedule'!$L$12+AL872*'Laminate Schedule'!$L$13+AM872*'Laminate Schedule'!$L$14</f>
        <v>0.88</v>
      </c>
    </row>
    <row r="873" spans="1:41">
      <c r="A873" s="567">
        <v>-78</v>
      </c>
      <c r="B873" s="347">
        <f>IF(ABS(A873)&lt;$C$17,$C$15,$C$16)*IF(ABS(A873)&lt;OutlineParameters!$C$46/2,1,0)</f>
        <v>6</v>
      </c>
      <c r="C873" s="347">
        <f t="shared" si="244"/>
        <v>6</v>
      </c>
      <c r="D873" s="348">
        <f t="shared" si="245"/>
        <v>6</v>
      </c>
      <c r="E873" s="349">
        <f>FlexTests!$C$16*($C$36-ABS(A873))*IF(ABS(A873)&lt;$C$36,1,0)/1000</f>
        <v>104.4</v>
      </c>
      <c r="F873" s="349">
        <f>IF(NOT(ISNA(I873)),FlexTests!$C$17*(A874-A873)*I873/1000000*($C$36+A873)/1000*IF(ABS(A873)&lt;$C$31/2-FlexTests!$C$18,0,1),0)</f>
        <v>0</v>
      </c>
      <c r="G873" s="349">
        <f>SUM(F$52:$F872)</f>
        <v>0</v>
      </c>
      <c r="H873" s="348">
        <f>CHOOSE(FlexTests!$C$15,E873,G873)</f>
        <v>104.4</v>
      </c>
      <c r="I873" s="347">
        <f>IF(ISNA(OutlineParameters!T936*2),OutlineParameters!S936*2,OutlineParameters!T936*2)</f>
        <v>397.88534920169923</v>
      </c>
      <c r="J873" s="347">
        <f>IF(ISNA(RockerConcaveParameters!O932),RockerConcaveParameters!N932,RockerConcaveParameters!O932)</f>
        <v>5.8441845814693565</v>
      </c>
      <c r="K873" s="347">
        <f t="shared" si="246"/>
        <v>32.19868472543525</v>
      </c>
      <c r="L873" s="347">
        <f t="shared" si="247"/>
        <v>95.452062138425703</v>
      </c>
      <c r="M873" s="347">
        <f t="shared" si="248"/>
        <v>0</v>
      </c>
      <c r="N873" s="347">
        <f t="shared" si="249"/>
        <v>3.8333333333333335</v>
      </c>
      <c r="O873" s="347">
        <f t="shared" si="250"/>
        <v>118.75437652803168</v>
      </c>
      <c r="P873" s="350">
        <f t="shared" si="251"/>
        <v>250.23845672522597</v>
      </c>
      <c r="Q873" s="347">
        <f>MIN(IF(H873&gt;0,P873/H873,NA()),FlexTests!$C$20)</f>
        <v>2.3969200835749613</v>
      </c>
      <c r="R873" s="347">
        <f t="shared" si="252"/>
        <v>4.172020614506758E-4</v>
      </c>
      <c r="S873" s="347">
        <f>SUM(R873:$R$952)</f>
        <v>3.4417487986806508E-2</v>
      </c>
      <c r="T873" s="347">
        <f t="shared" si="253"/>
        <v>3.4417487986806507E-5</v>
      </c>
      <c r="U873" s="350">
        <f>SUM(T873:$T$952)*1000</f>
        <v>1.3851015069881254</v>
      </c>
      <c r="V873" s="347">
        <f>R873*IF(ABS(A873)&lt;FlexTests!$C$19,0,1)</f>
        <v>0</v>
      </c>
      <c r="W873" s="347">
        <f>SUM(V873:$V$951)</f>
        <v>0</v>
      </c>
      <c r="X873" s="347">
        <f t="shared" si="263"/>
        <v>0</v>
      </c>
      <c r="Y873" s="350">
        <f>SUM($X873:X$951)</f>
        <v>0</v>
      </c>
      <c r="Z873" s="347"/>
      <c r="AA873" s="347">
        <f t="shared" si="254"/>
        <v>4.9480615271564519</v>
      </c>
      <c r="AB873" s="347">
        <f t="shared" si="255"/>
        <v>1.0519384728435479</v>
      </c>
      <c r="AC873" s="347">
        <f t="shared" si="256"/>
        <v>16.522732164756722</v>
      </c>
      <c r="AD873" s="347">
        <f t="shared" si="257"/>
        <v>31.264661212447827</v>
      </c>
      <c r="AE873" s="347">
        <f t="shared" si="258"/>
        <v>6.6467443440812692</v>
      </c>
      <c r="AF873" s="347">
        <f>AD873/'Laminate Schedule'!$E$86/10</f>
        <v>0.20643414693144507</v>
      </c>
      <c r="AG873" s="347">
        <f>AE873/'Laminate Schedule'!$E$90/10</f>
        <v>3.5848365544200317E-2</v>
      </c>
      <c r="AH873" s="347">
        <f t="shared" si="259"/>
        <v>2387.3120952101954</v>
      </c>
      <c r="AI873" s="244"/>
      <c r="AJ873" s="244"/>
      <c r="AK873" s="567">
        <f t="shared" si="260"/>
        <v>1</v>
      </c>
      <c r="AL873" s="567">
        <f t="shared" si="261"/>
        <v>1</v>
      </c>
      <c r="AM873" s="567">
        <f t="shared" si="262"/>
        <v>1</v>
      </c>
      <c r="AN873" s="347">
        <f>IF(SUM(AK873:AM873)=0,0,(AK873*'Laminate Schedule'!$D$83*'Laminate Schedule'!$C$83+AL873*'Laminate Schedule'!$D$84*'Laminate Schedule'!$C$84+AM873*'Laminate Schedule'!$D$85*'Laminate Schedule'!$C$85)/(AK873*'Laminate Schedule'!$D$83+AL873*'Laminate Schedule'!$D$84+AM873*'Laminate Schedule'!$D$85))</f>
        <v>15.145101562499997</v>
      </c>
      <c r="AO873" s="347">
        <f>AK873*'Laminate Schedule'!$L$12+AL873*'Laminate Schedule'!$L$13+AM873*'Laminate Schedule'!$L$14</f>
        <v>0.88</v>
      </c>
    </row>
    <row r="874" spans="1:41">
      <c r="A874" s="567">
        <v>-77</v>
      </c>
      <c r="B874" s="347">
        <f>IF(ABS(A874)&lt;$C$17,$C$15,$C$16)*IF(ABS(A874)&lt;OutlineParameters!$C$46/2,1,0)</f>
        <v>6</v>
      </c>
      <c r="C874" s="347">
        <f t="shared" si="244"/>
        <v>6</v>
      </c>
      <c r="D874" s="348">
        <f t="shared" si="245"/>
        <v>6</v>
      </c>
      <c r="E874" s="349">
        <f>FlexTests!$C$16*($C$36-ABS(A874))*IF(ABS(A874)&lt;$C$36,1,0)/1000</f>
        <v>104.6</v>
      </c>
      <c r="F874" s="349">
        <f>IF(NOT(ISNA(I874)),FlexTests!$C$17*(A875-A874)*I874/1000000*($C$36+A874)/1000*IF(ABS(A874)&lt;$C$31/2-FlexTests!$C$18,0,1),0)</f>
        <v>0</v>
      </c>
      <c r="G874" s="349">
        <f>SUM(F$52:$F873)</f>
        <v>0</v>
      </c>
      <c r="H874" s="348">
        <f>CHOOSE(FlexTests!$C$15,E874,G874)</f>
        <v>104.6</v>
      </c>
      <c r="I874" s="347">
        <f>IF(ISNA(OutlineParameters!T937*2),OutlineParameters!S937*2,OutlineParameters!T937*2)</f>
        <v>397.92154310813413</v>
      </c>
      <c r="J874" s="347">
        <f>IF(ISNA(RockerConcaveParameters!O933),RockerConcaveParameters!N933,RockerConcaveParameters!O933)</f>
        <v>5.8476556850958561</v>
      </c>
      <c r="K874" s="347">
        <f t="shared" si="246"/>
        <v>32.239876807991855</v>
      </c>
      <c r="L874" s="347">
        <f t="shared" si="247"/>
        <v>95.460744998985902</v>
      </c>
      <c r="M874" s="347">
        <f t="shared" si="248"/>
        <v>0</v>
      </c>
      <c r="N874" s="347">
        <f t="shared" si="249"/>
        <v>3.8333333333333335</v>
      </c>
      <c r="O874" s="347">
        <f t="shared" si="250"/>
        <v>118.83584347787941</v>
      </c>
      <c r="P874" s="350">
        <f t="shared" si="251"/>
        <v>250.36979861819049</v>
      </c>
      <c r="Q874" s="347">
        <f>MIN(IF(H874&gt;0,P874/H874,NA()),FlexTests!$C$20)</f>
        <v>2.3935927210152057</v>
      </c>
      <c r="R874" s="347">
        <f t="shared" si="252"/>
        <v>4.1778201914645916E-4</v>
      </c>
      <c r="S874" s="347">
        <f>SUM(R874:$R$952)</f>
        <v>3.4000285925355832E-2</v>
      </c>
      <c r="T874" s="347">
        <f t="shared" si="253"/>
        <v>3.4000285925355834E-5</v>
      </c>
      <c r="U874" s="350">
        <f>SUM(T874:$T$952)*1000</f>
        <v>1.350684019001319</v>
      </c>
      <c r="V874" s="347">
        <f>R874*IF(ABS(A874)&lt;FlexTests!$C$19,0,1)</f>
        <v>0</v>
      </c>
      <c r="W874" s="347">
        <f>SUM(V874:$V$951)</f>
        <v>0</v>
      </c>
      <c r="X874" s="347">
        <f t="shared" si="263"/>
        <v>0</v>
      </c>
      <c r="Y874" s="350">
        <f>SUM($X874:X$951)</f>
        <v>0</v>
      </c>
      <c r="Z874" s="347"/>
      <c r="AA874" s="347">
        <f t="shared" si="254"/>
        <v>4.9492185616986184</v>
      </c>
      <c r="AB874" s="347">
        <f t="shared" si="255"/>
        <v>1.0507814383013814</v>
      </c>
      <c r="AC874" s="347">
        <f t="shared" si="256"/>
        <v>16.531404400622719</v>
      </c>
      <c r="AD874" s="347">
        <f t="shared" si="257"/>
        <v>31.315443564744854</v>
      </c>
      <c r="AE874" s="347">
        <f t="shared" si="258"/>
        <v>6.6486631010118078</v>
      </c>
      <c r="AF874" s="347">
        <f>AD874/'Laminate Schedule'!$E$86/10</f>
        <v>0.20676945239035835</v>
      </c>
      <c r="AG874" s="347">
        <f>AE874/'Laminate Schedule'!$E$90/10</f>
        <v>3.5858714114308576E-2</v>
      </c>
      <c r="AH874" s="347">
        <f t="shared" si="259"/>
        <v>2387.5292586488049</v>
      </c>
      <c r="AI874" s="244"/>
      <c r="AJ874" s="244"/>
      <c r="AK874" s="567">
        <f t="shared" si="260"/>
        <v>1</v>
      </c>
      <c r="AL874" s="567">
        <f t="shared" si="261"/>
        <v>1</v>
      </c>
      <c r="AM874" s="567">
        <f t="shared" si="262"/>
        <v>1</v>
      </c>
      <c r="AN874" s="347">
        <f>IF(SUM(AK874:AM874)=0,0,(AK874*'Laminate Schedule'!$D$83*'Laminate Schedule'!$C$83+AL874*'Laminate Schedule'!$D$84*'Laminate Schedule'!$C$84+AM874*'Laminate Schedule'!$D$85*'Laminate Schedule'!$C$85)/(AK874*'Laminate Schedule'!$D$83+AL874*'Laminate Schedule'!$D$84+AM874*'Laminate Schedule'!$D$85))</f>
        <v>15.145101562499997</v>
      </c>
      <c r="AO874" s="347">
        <f>AK874*'Laminate Schedule'!$L$12+AL874*'Laminate Schedule'!$L$13+AM874*'Laminate Schedule'!$L$14</f>
        <v>0.88</v>
      </c>
    </row>
    <row r="875" spans="1:41">
      <c r="A875" s="567">
        <v>-76</v>
      </c>
      <c r="B875" s="347">
        <f>IF(ABS(A875)&lt;$C$17,$C$15,$C$16)*IF(ABS(A875)&lt;OutlineParameters!$C$46/2,1,0)</f>
        <v>6</v>
      </c>
      <c r="C875" s="347">
        <f t="shared" si="244"/>
        <v>6</v>
      </c>
      <c r="D875" s="348">
        <f t="shared" si="245"/>
        <v>6</v>
      </c>
      <c r="E875" s="349">
        <f>FlexTests!$C$16*($C$36-ABS(A875))*IF(ABS(A875)&lt;$C$36,1,0)/1000</f>
        <v>104.8</v>
      </c>
      <c r="F875" s="349">
        <f>IF(NOT(ISNA(I875)),FlexTests!$C$17*(A876-A875)*I875/1000000*($C$36+A875)/1000*IF(ABS(A875)&lt;$C$31/2-FlexTests!$C$18,0,1),0)</f>
        <v>0</v>
      </c>
      <c r="G875" s="349">
        <f>SUM(F$52:$F874)</f>
        <v>0</v>
      </c>
      <c r="H875" s="348">
        <f>CHOOSE(FlexTests!$C$15,E875,G875)</f>
        <v>104.8</v>
      </c>
      <c r="I875" s="347">
        <f>IF(ISNA(OutlineParameters!T938*2),OutlineParameters!S938*2,OutlineParameters!T938*2)</f>
        <v>397.95749728622752</v>
      </c>
      <c r="J875" s="347">
        <f>IF(ISNA(RockerConcaveParameters!O934),RockerConcaveParameters!N934,RockerConcaveParameters!O934)</f>
        <v>5.8510889248243201</v>
      </c>
      <c r="K875" s="347">
        <f t="shared" si="246"/>
        <v>32.280661332279941</v>
      </c>
      <c r="L875" s="347">
        <f t="shared" si="247"/>
        <v>95.469370349098412</v>
      </c>
      <c r="M875" s="347">
        <f t="shared" si="248"/>
        <v>0</v>
      </c>
      <c r="N875" s="347">
        <f t="shared" si="249"/>
        <v>3.8333333333333335</v>
      </c>
      <c r="O875" s="347">
        <f t="shared" si="250"/>
        <v>118.91652053878614</v>
      </c>
      <c r="P875" s="350">
        <f t="shared" si="251"/>
        <v>250.49988555349785</v>
      </c>
      <c r="Q875" s="347">
        <f>MIN(IF(H875&gt;0,P875/H875,NA()),FlexTests!$C$20)</f>
        <v>2.3902660835257428</v>
      </c>
      <c r="R875" s="347">
        <f t="shared" si="252"/>
        <v>4.1836346459175709E-4</v>
      </c>
      <c r="S875" s="347">
        <f>SUM(R875:$R$952)</f>
        <v>3.3582503906209371E-2</v>
      </c>
      <c r="T875" s="347">
        <f t="shared" si="253"/>
        <v>3.3582503906209373E-5</v>
      </c>
      <c r="U875" s="350">
        <f>SUM(T875:$T$952)*1000</f>
        <v>1.3166837330759631</v>
      </c>
      <c r="V875" s="347">
        <f>R875*IF(ABS(A875)&lt;FlexTests!$C$19,0,1)</f>
        <v>0</v>
      </c>
      <c r="W875" s="347">
        <f>SUM(V875:$V$951)</f>
        <v>0</v>
      </c>
      <c r="X875" s="347">
        <f t="shared" si="263"/>
        <v>0</v>
      </c>
      <c r="Y875" s="350">
        <f>SUM($X875:X$951)</f>
        <v>0</v>
      </c>
      <c r="Z875" s="347"/>
      <c r="AA875" s="347">
        <f t="shared" si="254"/>
        <v>4.9503629749414397</v>
      </c>
      <c r="AB875" s="347">
        <f t="shared" si="255"/>
        <v>1.04963702505856</v>
      </c>
      <c r="AC875" s="347">
        <f t="shared" si="256"/>
        <v>16.539993774208003</v>
      </c>
      <c r="AD875" s="347">
        <f t="shared" si="257"/>
        <v>31.366277814618154</v>
      </c>
      <c r="AE875" s="347">
        <f t="shared" si="258"/>
        <v>6.6506651530710386</v>
      </c>
      <c r="AF875" s="347">
        <f>AD875/'Laminate Schedule'!$E$86/10</f>
        <v>0.20710510051832584</v>
      </c>
      <c r="AG875" s="347">
        <f>AE875/'Laminate Schedule'!$E$90/10</f>
        <v>3.5869511926040529E-2</v>
      </c>
      <c r="AH875" s="347">
        <f t="shared" si="259"/>
        <v>2387.7449837173654</v>
      </c>
      <c r="AI875" s="244"/>
      <c r="AJ875" s="244"/>
      <c r="AK875" s="567">
        <f t="shared" si="260"/>
        <v>1</v>
      </c>
      <c r="AL875" s="567">
        <f t="shared" si="261"/>
        <v>1</v>
      </c>
      <c r="AM875" s="567">
        <f t="shared" si="262"/>
        <v>1</v>
      </c>
      <c r="AN875" s="347">
        <f>IF(SUM(AK875:AM875)=0,0,(AK875*'Laminate Schedule'!$D$83*'Laminate Schedule'!$C$83+AL875*'Laminate Schedule'!$D$84*'Laminate Schedule'!$C$84+AM875*'Laminate Schedule'!$D$85*'Laminate Schedule'!$C$85)/(AK875*'Laminate Schedule'!$D$83+AL875*'Laminate Schedule'!$D$84+AM875*'Laminate Schedule'!$D$85))</f>
        <v>15.145101562499997</v>
      </c>
      <c r="AO875" s="347">
        <f>AK875*'Laminate Schedule'!$L$12+AL875*'Laminate Schedule'!$L$13+AM875*'Laminate Schedule'!$L$14</f>
        <v>0.88</v>
      </c>
    </row>
    <row r="876" spans="1:41">
      <c r="A876" s="567">
        <v>-75</v>
      </c>
      <c r="B876" s="347">
        <f>IF(ABS(A876)&lt;$C$17,$C$15,$C$16)*IF(ABS(A876)&lt;OutlineParameters!$C$46/2,1,0)</f>
        <v>6</v>
      </c>
      <c r="C876" s="347">
        <f t="shared" si="244"/>
        <v>6</v>
      </c>
      <c r="D876" s="348">
        <f t="shared" si="245"/>
        <v>6</v>
      </c>
      <c r="E876" s="349">
        <f>FlexTests!$C$16*($C$36-ABS(A876))*IF(ABS(A876)&lt;$C$36,1,0)/1000</f>
        <v>105</v>
      </c>
      <c r="F876" s="349">
        <f>IF(NOT(ISNA(I876)),FlexTests!$C$17*(A877-A876)*I876/1000000*($C$36+A876)/1000*IF(ABS(A876)&lt;$C$31/2-FlexTests!$C$18,0,1),0)</f>
        <v>0</v>
      </c>
      <c r="G876" s="349">
        <f>SUM(F$52:$F875)</f>
        <v>0</v>
      </c>
      <c r="H876" s="348">
        <f>CHOOSE(FlexTests!$C$15,E876,G876)</f>
        <v>105</v>
      </c>
      <c r="I876" s="347">
        <f>IF(ISNA(OutlineParameters!T939*2),OutlineParameters!S939*2,OutlineParameters!T939*2)</f>
        <v>397.993191323904</v>
      </c>
      <c r="J876" s="347">
        <f>IF(ISNA(RockerConcaveParameters!O935),RockerConcaveParameters!N935,RockerConcaveParameters!O935)</f>
        <v>5.8544837301520456</v>
      </c>
      <c r="K876" s="347">
        <f t="shared" si="246"/>
        <v>32.321029430418406</v>
      </c>
      <c r="L876" s="347">
        <f t="shared" si="247"/>
        <v>95.477933291938868</v>
      </c>
      <c r="M876" s="347">
        <f t="shared" si="248"/>
        <v>0</v>
      </c>
      <c r="N876" s="347">
        <f t="shared" si="249"/>
        <v>3.8333333333333335</v>
      </c>
      <c r="O876" s="347">
        <f t="shared" si="250"/>
        <v>118.99638842051678</v>
      </c>
      <c r="P876" s="350">
        <f t="shared" si="251"/>
        <v>250.62868447620738</v>
      </c>
      <c r="Q876" s="347">
        <f>MIN(IF(H876&gt;0,P876/H876,NA()),FlexTests!$C$20)</f>
        <v>2.3869398521543559</v>
      </c>
      <c r="R876" s="347">
        <f t="shared" si="252"/>
        <v>4.1894645945830605E-4</v>
      </c>
      <c r="S876" s="347">
        <f>SUM(R876:$R$952)</f>
        <v>3.3164140441617612E-2</v>
      </c>
      <c r="T876" s="347">
        <f t="shared" si="253"/>
        <v>3.3164140441617614E-5</v>
      </c>
      <c r="U876" s="350">
        <f>SUM(T876:$T$952)*1000</f>
        <v>1.2831012291697539</v>
      </c>
      <c r="V876" s="347">
        <f>R876*IF(ABS(A876)&lt;FlexTests!$C$19,0,1)</f>
        <v>0</v>
      </c>
      <c r="W876" s="347">
        <f>SUM(V876:$V$951)</f>
        <v>0</v>
      </c>
      <c r="X876" s="347">
        <f t="shared" si="263"/>
        <v>0</v>
      </c>
      <c r="Y876" s="350">
        <f>SUM($X876:X$951)</f>
        <v>0</v>
      </c>
      <c r="Z876" s="347"/>
      <c r="AA876" s="347">
        <f t="shared" si="254"/>
        <v>4.9514945767173479</v>
      </c>
      <c r="AB876" s="347">
        <f t="shared" si="255"/>
        <v>1.0485054232826516</v>
      </c>
      <c r="AC876" s="347">
        <f t="shared" si="256"/>
        <v>16.548498102962618</v>
      </c>
      <c r="AD876" s="347">
        <f t="shared" si="257"/>
        <v>31.417167124202312</v>
      </c>
      <c r="AE876" s="347">
        <f t="shared" si="258"/>
        <v>6.652752942272679</v>
      </c>
      <c r="AF876" s="347">
        <f>AD876/'Laminate Schedule'!$E$86/10</f>
        <v>0.20744111219427364</v>
      </c>
      <c r="AG876" s="347">
        <f>AE876/'Laminate Schedule'!$E$90/10</f>
        <v>3.5880772150084846E-2</v>
      </c>
      <c r="AH876" s="347">
        <f t="shared" si="259"/>
        <v>2387.9591479434239</v>
      </c>
      <c r="AI876" s="244"/>
      <c r="AJ876" s="244"/>
      <c r="AK876" s="567">
        <f t="shared" si="260"/>
        <v>1</v>
      </c>
      <c r="AL876" s="567">
        <f t="shared" si="261"/>
        <v>1</v>
      </c>
      <c r="AM876" s="567">
        <f t="shared" si="262"/>
        <v>1</v>
      </c>
      <c r="AN876" s="347">
        <f>IF(SUM(AK876:AM876)=0,0,(AK876*'Laminate Schedule'!$D$83*'Laminate Schedule'!$C$83+AL876*'Laminate Schedule'!$D$84*'Laminate Schedule'!$C$84+AM876*'Laminate Schedule'!$D$85*'Laminate Schedule'!$C$85)/(AK876*'Laminate Schedule'!$D$83+AL876*'Laminate Schedule'!$D$84+AM876*'Laminate Schedule'!$D$85))</f>
        <v>15.145101562499997</v>
      </c>
      <c r="AO876" s="347">
        <f>AK876*'Laminate Schedule'!$L$12+AL876*'Laminate Schedule'!$L$13+AM876*'Laminate Schedule'!$L$14</f>
        <v>0.88</v>
      </c>
    </row>
    <row r="877" spans="1:41">
      <c r="A877" s="567">
        <v>-74</v>
      </c>
      <c r="B877" s="347">
        <f>IF(ABS(A877)&lt;$C$17,$C$15,$C$16)*IF(ABS(A877)&lt;OutlineParameters!$C$46/2,1,0)</f>
        <v>6</v>
      </c>
      <c r="C877" s="347">
        <f t="shared" si="244"/>
        <v>6</v>
      </c>
      <c r="D877" s="348">
        <f t="shared" si="245"/>
        <v>6</v>
      </c>
      <c r="E877" s="349">
        <f>FlexTests!$C$16*($C$36-ABS(A877))*IF(ABS(A877)&lt;$C$36,1,0)/1000</f>
        <v>105.2</v>
      </c>
      <c r="F877" s="349">
        <f>IF(NOT(ISNA(I877)),FlexTests!$C$17*(A878-A877)*I877/1000000*($C$36+A877)/1000*IF(ABS(A877)&lt;$C$31/2-FlexTests!$C$18,0,1),0)</f>
        <v>0</v>
      </c>
      <c r="G877" s="349">
        <f>SUM(F$52:$F876)</f>
        <v>0</v>
      </c>
      <c r="H877" s="348">
        <f>CHOOSE(FlexTests!$C$15,E877,G877)</f>
        <v>105.2</v>
      </c>
      <c r="I877" s="347">
        <f>IF(ISNA(OutlineParameters!T940*2),OutlineParameters!S940*2,OutlineParameters!T940*2)</f>
        <v>398.02863532666663</v>
      </c>
      <c r="J877" s="347">
        <f>IF(ISNA(RockerConcaveParameters!O936),RockerConcaveParameters!N936,RockerConcaveParameters!O936)</f>
        <v>5.8578403471876923</v>
      </c>
      <c r="K877" s="347">
        <f t="shared" si="246"/>
        <v>32.360983723237283</v>
      </c>
      <c r="L877" s="347">
        <f t="shared" si="247"/>
        <v>95.486436251801337</v>
      </c>
      <c r="M877" s="347">
        <f t="shared" si="248"/>
        <v>0</v>
      </c>
      <c r="N877" s="347">
        <f t="shared" si="249"/>
        <v>3.8333333333333335</v>
      </c>
      <c r="O877" s="347">
        <f t="shared" si="250"/>
        <v>119.07545340529948</v>
      </c>
      <c r="P877" s="350">
        <f t="shared" si="251"/>
        <v>250.75620671367142</v>
      </c>
      <c r="Q877" s="347">
        <f>MIN(IF(H877&gt;0,P877/H877,NA()),FlexTests!$C$20)</f>
        <v>2.3836141322592339</v>
      </c>
      <c r="R877" s="347">
        <f t="shared" si="252"/>
        <v>4.1953099139086804E-4</v>
      </c>
      <c r="S877" s="347">
        <f>SUM(R877:$R$952)</f>
        <v>3.2745193982159311E-2</v>
      </c>
      <c r="T877" s="347">
        <f t="shared" si="253"/>
        <v>3.2745193982159314E-5</v>
      </c>
      <c r="U877" s="350">
        <f>SUM(T877:$T$952)*1000</f>
        <v>1.2499370887281365</v>
      </c>
      <c r="V877" s="347">
        <f>R877*IF(ABS(A877)&lt;FlexTests!$C$19,0,1)</f>
        <v>0</v>
      </c>
      <c r="W877" s="347">
        <f>SUM(V877:$V$951)</f>
        <v>0</v>
      </c>
      <c r="X877" s="347">
        <f t="shared" si="263"/>
        <v>0</v>
      </c>
      <c r="Y877" s="350">
        <f>SUM($X877:X$951)</f>
        <v>0</v>
      </c>
      <c r="Z877" s="347"/>
      <c r="AA877" s="347">
        <f t="shared" si="254"/>
        <v>4.9526134490625644</v>
      </c>
      <c r="AB877" s="347">
        <f t="shared" si="255"/>
        <v>1.047386550937436</v>
      </c>
      <c r="AC877" s="347">
        <f t="shared" si="256"/>
        <v>16.556918134808413</v>
      </c>
      <c r="AD877" s="347">
        <f t="shared" si="257"/>
        <v>31.46811082830849</v>
      </c>
      <c r="AE877" s="347">
        <f t="shared" si="258"/>
        <v>6.6549260110775608</v>
      </c>
      <c r="AF877" s="347">
        <f>AD877/'Laminate Schedule'!$E$86/10</f>
        <v>0.20777748302609639</v>
      </c>
      <c r="AG877" s="347">
        <f>AE877/'Laminate Schedule'!$E$90/10</f>
        <v>3.5892492318762535E-2</v>
      </c>
      <c r="AH877" s="347">
        <f t="shared" si="259"/>
        <v>2388.17181196</v>
      </c>
      <c r="AI877" s="244"/>
      <c r="AJ877" s="244"/>
      <c r="AK877" s="567">
        <f t="shared" si="260"/>
        <v>1</v>
      </c>
      <c r="AL877" s="567">
        <f t="shared" si="261"/>
        <v>1</v>
      </c>
      <c r="AM877" s="567">
        <f t="shared" si="262"/>
        <v>1</v>
      </c>
      <c r="AN877" s="347">
        <f>IF(SUM(AK877:AM877)=0,0,(AK877*'Laminate Schedule'!$D$83*'Laminate Schedule'!$C$83+AL877*'Laminate Schedule'!$D$84*'Laminate Schedule'!$C$84+AM877*'Laminate Schedule'!$D$85*'Laminate Schedule'!$C$85)/(AK877*'Laminate Schedule'!$D$83+AL877*'Laminate Schedule'!$D$84+AM877*'Laminate Schedule'!$D$85))</f>
        <v>15.145101562499997</v>
      </c>
      <c r="AO877" s="347">
        <f>AK877*'Laminate Schedule'!$L$12+AL877*'Laminate Schedule'!$L$13+AM877*'Laminate Schedule'!$L$14</f>
        <v>0.88</v>
      </c>
    </row>
    <row r="878" spans="1:41">
      <c r="A878" s="567">
        <v>-73</v>
      </c>
      <c r="B878" s="347">
        <f>IF(ABS(A878)&lt;$C$17,$C$15,$C$16)*IF(ABS(A878)&lt;OutlineParameters!$C$46/2,1,0)</f>
        <v>6</v>
      </c>
      <c r="C878" s="347">
        <f t="shared" si="244"/>
        <v>6</v>
      </c>
      <c r="D878" s="348">
        <f t="shared" si="245"/>
        <v>6</v>
      </c>
      <c r="E878" s="349">
        <f>FlexTests!$C$16*($C$36-ABS(A878))*IF(ABS(A878)&lt;$C$36,1,0)/1000</f>
        <v>105.4</v>
      </c>
      <c r="F878" s="349">
        <f>IF(NOT(ISNA(I878)),FlexTests!$C$17*(A879-A878)*I878/1000000*($C$36+A878)/1000*IF(ABS(A878)&lt;$C$31/2-FlexTests!$C$18,0,1),0)</f>
        <v>0</v>
      </c>
      <c r="G878" s="349">
        <f>SUM(F$52:$F877)</f>
        <v>0</v>
      </c>
      <c r="H878" s="348">
        <f>CHOOSE(FlexTests!$C$15,E878,G878)</f>
        <v>105.4</v>
      </c>
      <c r="I878" s="347">
        <f>IF(ISNA(OutlineParameters!T941*2),OutlineParameters!S941*2,OutlineParameters!T941*2)</f>
        <v>398.06380888244007</v>
      </c>
      <c r="J878" s="347">
        <f>IF(ISNA(RockerConcaveParameters!O937),RockerConcaveParameters!N937,RockerConcaveParameters!O937)</f>
        <v>5.8611582049395823</v>
      </c>
      <c r="K878" s="347">
        <f t="shared" si="246"/>
        <v>32.400515334231478</v>
      </c>
      <c r="L878" s="347">
        <f t="shared" si="247"/>
        <v>95.494874331861467</v>
      </c>
      <c r="M878" s="347">
        <f t="shared" si="248"/>
        <v>0</v>
      </c>
      <c r="N878" s="347">
        <f t="shared" si="249"/>
        <v>3.8333333333333335</v>
      </c>
      <c r="O878" s="347">
        <f t="shared" si="250"/>
        <v>119.15369618724279</v>
      </c>
      <c r="P878" s="350">
        <f t="shared" si="251"/>
        <v>250.88241918666907</v>
      </c>
      <c r="Q878" s="347">
        <f>MIN(IF(H878&gt;0,P878/H878,NA()),FlexTests!$C$20)</f>
        <v>2.3802886070841467</v>
      </c>
      <c r="R878" s="347">
        <f t="shared" si="252"/>
        <v>4.2011712236231718E-4</v>
      </c>
      <c r="S878" s="347">
        <f>SUM(R878:$R$952)</f>
        <v>3.2325662990768438E-2</v>
      </c>
      <c r="T878" s="347">
        <f t="shared" si="253"/>
        <v>3.2325662990768439E-5</v>
      </c>
      <c r="U878" s="350">
        <f>SUM(T878:$T$952)*1000</f>
        <v>1.217191894745977</v>
      </c>
      <c r="V878" s="347">
        <f>R878*IF(ABS(A878)&lt;FlexTests!$C$19,0,1)</f>
        <v>0</v>
      </c>
      <c r="W878" s="347">
        <f>SUM(V878:$V$951)</f>
        <v>0</v>
      </c>
      <c r="X878" s="347">
        <f t="shared" si="263"/>
        <v>0</v>
      </c>
      <c r="Y878" s="350">
        <f>SUM($X878:X$951)</f>
        <v>0</v>
      </c>
      <c r="Z878" s="347"/>
      <c r="AA878" s="347">
        <f t="shared" si="254"/>
        <v>4.9537194016465271</v>
      </c>
      <c r="AB878" s="347">
        <f t="shared" si="255"/>
        <v>1.0462805983534726</v>
      </c>
      <c r="AC878" s="347">
        <f t="shared" si="256"/>
        <v>16.565251685592262</v>
      </c>
      <c r="AD878" s="347">
        <f t="shared" si="257"/>
        <v>31.51911210547215</v>
      </c>
      <c r="AE878" s="347">
        <f t="shared" si="258"/>
        <v>6.6571868124630438</v>
      </c>
      <c r="AF878" s="347">
        <f>AD878/'Laminate Schedule'!$E$86/10</f>
        <v>0.20811423400101187</v>
      </c>
      <c r="AG878" s="347">
        <f>AE878/'Laminate Schedule'!$E$90/10</f>
        <v>3.5904685661893268E-2</v>
      </c>
      <c r="AH878" s="347">
        <f t="shared" si="259"/>
        <v>2388.3828532946404</v>
      </c>
      <c r="AI878" s="244"/>
      <c r="AJ878" s="244"/>
      <c r="AK878" s="567">
        <f t="shared" si="260"/>
        <v>1</v>
      </c>
      <c r="AL878" s="567">
        <f t="shared" si="261"/>
        <v>1</v>
      </c>
      <c r="AM878" s="567">
        <f t="shared" si="262"/>
        <v>1</v>
      </c>
      <c r="AN878" s="347">
        <f>IF(SUM(AK878:AM878)=0,0,(AK878*'Laminate Schedule'!$D$83*'Laminate Schedule'!$C$83+AL878*'Laminate Schedule'!$D$84*'Laminate Schedule'!$C$84+AM878*'Laminate Schedule'!$D$85*'Laminate Schedule'!$C$85)/(AK878*'Laminate Schedule'!$D$83+AL878*'Laminate Schedule'!$D$84+AM878*'Laminate Schedule'!$D$85))</f>
        <v>15.145101562499997</v>
      </c>
      <c r="AO878" s="347">
        <f>AK878*'Laminate Schedule'!$L$12+AL878*'Laminate Schedule'!$L$13+AM878*'Laminate Schedule'!$L$14</f>
        <v>0.88</v>
      </c>
    </row>
    <row r="879" spans="1:41">
      <c r="A879" s="567">
        <v>-72</v>
      </c>
      <c r="B879" s="347">
        <f>IF(ABS(A879)&lt;$C$17,$C$15,$C$16)*IF(ABS(A879)&lt;OutlineParameters!$C$46/2,1,0)</f>
        <v>6</v>
      </c>
      <c r="C879" s="347">
        <f t="shared" si="244"/>
        <v>6</v>
      </c>
      <c r="D879" s="348">
        <f t="shared" si="245"/>
        <v>6</v>
      </c>
      <c r="E879" s="349">
        <f>FlexTests!$C$16*($C$36-ABS(A879))*IF(ABS(A879)&lt;$C$36,1,0)/1000</f>
        <v>105.6</v>
      </c>
      <c r="F879" s="349">
        <f>IF(NOT(ISNA(I879)),FlexTests!$C$17*(A880-A879)*I879/1000000*($C$36+A879)/1000*IF(ABS(A879)&lt;$C$31/2-FlexTests!$C$18,0,1),0)</f>
        <v>0</v>
      </c>
      <c r="G879" s="349">
        <f>SUM(F$52:$F878)</f>
        <v>0</v>
      </c>
      <c r="H879" s="348">
        <f>CHOOSE(FlexTests!$C$15,E879,G879)</f>
        <v>105.6</v>
      </c>
      <c r="I879" s="347">
        <f>IF(ISNA(OutlineParameters!T942*2),OutlineParameters!S942*2,OutlineParameters!T942*2)</f>
        <v>398.09871828202989</v>
      </c>
      <c r="J879" s="347">
        <f>IF(ISNA(RockerConcaveParameters!O938),RockerConcaveParameters!N938,RockerConcaveParameters!O938)</f>
        <v>5.8644374475471333</v>
      </c>
      <c r="K879" s="347">
        <f t="shared" si="246"/>
        <v>32.439625460154595</v>
      </c>
      <c r="L879" s="347">
        <f t="shared" si="247"/>
        <v>95.503249041273492</v>
      </c>
      <c r="M879" s="347">
        <f t="shared" si="248"/>
        <v>0</v>
      </c>
      <c r="N879" s="347">
        <f t="shared" si="249"/>
        <v>3.8333333333333335</v>
      </c>
      <c r="O879" s="347">
        <f t="shared" si="250"/>
        <v>119.23111987434459</v>
      </c>
      <c r="P879" s="350">
        <f t="shared" si="251"/>
        <v>251.00732770910602</v>
      </c>
      <c r="Q879" s="347">
        <f>MIN(IF(H879&gt;0,P879/H879,NA()),FlexTests!$C$20)</f>
        <v>2.3769633305786555</v>
      </c>
      <c r="R879" s="347">
        <f t="shared" si="252"/>
        <v>4.2070484939141098E-4</v>
      </c>
      <c r="S879" s="347">
        <f>SUM(R879:$R$952)</f>
        <v>3.1905545868406125E-2</v>
      </c>
      <c r="T879" s="347">
        <f t="shared" si="253"/>
        <v>3.1905545868406127E-5</v>
      </c>
      <c r="U879" s="350">
        <f>SUM(T879:$T$952)*1000</f>
        <v>1.1848662317552088</v>
      </c>
      <c r="V879" s="347">
        <f>R879*IF(ABS(A879)&lt;FlexTests!$C$19,0,1)</f>
        <v>0</v>
      </c>
      <c r="W879" s="347">
        <f>SUM(V879:$V$951)</f>
        <v>0</v>
      </c>
      <c r="X879" s="347">
        <f t="shared" si="263"/>
        <v>0</v>
      </c>
      <c r="Y879" s="350">
        <f>SUM($X879:X$951)</f>
        <v>0</v>
      </c>
      <c r="Z879" s="347"/>
      <c r="AA879" s="347">
        <f t="shared" si="254"/>
        <v>4.9548124825157114</v>
      </c>
      <c r="AB879" s="347">
        <f t="shared" si="255"/>
        <v>1.0451875174842891</v>
      </c>
      <c r="AC879" s="347">
        <f t="shared" si="256"/>
        <v>16.573499139194436</v>
      </c>
      <c r="AD879" s="347">
        <f t="shared" si="257"/>
        <v>31.570170774395134</v>
      </c>
      <c r="AE879" s="347">
        <f t="shared" si="258"/>
        <v>6.6595352568199786</v>
      </c>
      <c r="AF879" s="347">
        <f>AD879/'Laminate Schedule'!$E$86/10</f>
        <v>0.20845136392194558</v>
      </c>
      <c r="AG879" s="347">
        <f>AE879/'Laminate Schedule'!$E$90/10</f>
        <v>3.5917351696181557E-2</v>
      </c>
      <c r="AH879" s="347">
        <f t="shared" si="259"/>
        <v>2388.5923096921792</v>
      </c>
      <c r="AI879" s="244"/>
      <c r="AJ879" s="244"/>
      <c r="AK879" s="567">
        <f t="shared" si="260"/>
        <v>1</v>
      </c>
      <c r="AL879" s="567">
        <f t="shared" si="261"/>
        <v>1</v>
      </c>
      <c r="AM879" s="567">
        <f t="shared" si="262"/>
        <v>1</v>
      </c>
      <c r="AN879" s="347">
        <f>IF(SUM(AK879:AM879)=0,0,(AK879*'Laminate Schedule'!$D$83*'Laminate Schedule'!$C$83+AL879*'Laminate Schedule'!$D$84*'Laminate Schedule'!$C$84+AM879*'Laminate Schedule'!$D$85*'Laminate Schedule'!$C$85)/(AK879*'Laminate Schedule'!$D$83+AL879*'Laminate Schedule'!$D$84+AM879*'Laminate Schedule'!$D$85))</f>
        <v>15.145101562499997</v>
      </c>
      <c r="AO879" s="347">
        <f>AK879*'Laminate Schedule'!$L$12+AL879*'Laminate Schedule'!$L$13+AM879*'Laminate Schedule'!$L$14</f>
        <v>0.88</v>
      </c>
    </row>
    <row r="880" spans="1:41">
      <c r="A880" s="567">
        <v>-71</v>
      </c>
      <c r="B880" s="347">
        <f>IF(ABS(A880)&lt;$C$17,$C$15,$C$16)*IF(ABS(A880)&lt;OutlineParameters!$C$46/2,1,0)</f>
        <v>6</v>
      </c>
      <c r="C880" s="347">
        <f t="shared" ref="C880:C922" si="264">$C$16*IF(ABS(A880)=$C$36,1,0)+(C879+$C$35)*IF(ABS(A880)&lt;$C$36,1,0)*IF(ABS(A880)&lt;$C$17,0,1)+$C$15*IF(ABS(A880)&lt;$C$17,1,0)</f>
        <v>6</v>
      </c>
      <c r="D880" s="348">
        <f t="shared" ref="D880:D922" si="265">CHOOSE($C$18,B880,C880)</f>
        <v>6</v>
      </c>
      <c r="E880" s="349">
        <f>FlexTests!$C$16*($C$36-ABS(A880))*IF(ABS(A880)&lt;$C$36,1,0)/1000</f>
        <v>105.8</v>
      </c>
      <c r="F880" s="349">
        <f>IF(NOT(ISNA(I880)),FlexTests!$C$17*(A881-A880)*I880/1000000*($C$36+A880)/1000*IF(ABS(A880)&lt;$C$31/2-FlexTests!$C$18,0,1),0)</f>
        <v>0</v>
      </c>
      <c r="G880" s="349">
        <f>SUM(F$52:$F879)</f>
        <v>0</v>
      </c>
      <c r="H880" s="348">
        <f>CHOOSE(FlexTests!$C$15,E880,G880)</f>
        <v>105.8</v>
      </c>
      <c r="I880" s="347">
        <f>IF(ISNA(OutlineParameters!T943*2),OutlineParameters!S943*2,OutlineParameters!T943*2)</f>
        <v>398.13335455745278</v>
      </c>
      <c r="J880" s="347">
        <f>IF(ISNA(RockerConcaveParameters!O939),RockerConcaveParameters!N939,RockerConcaveParameters!O939)</f>
        <v>5.8676778103996048</v>
      </c>
      <c r="K880" s="347">
        <f t="shared" ref="K880:K922" si="266">0.001*AN880*(4/45*2*J880^2*AO880*I880)</f>
        <v>32.478309544294881</v>
      </c>
      <c r="L880" s="347">
        <f t="shared" ref="L880:L922" si="267">AN880*0.001*I880*AO880*D880^2/2*IF(ABS(A880)&lt;$C$36,1,0)</f>
        <v>95.511558228632481</v>
      </c>
      <c r="M880" s="347">
        <f t="shared" ref="M880:M922" si="268">AN880*2*AO880*D880^3/6/1000*IF($C$24=1,1,0)</f>
        <v>0</v>
      </c>
      <c r="N880" s="347">
        <f t="shared" ref="N880:N922" si="269">$C$25*IF($C$24=2,1,0)*$C$42^3*$C$41/1000/6*IF(ABS(A880)&lt;$C$36,1,0)</f>
        <v>3.8333333333333335</v>
      </c>
      <c r="O880" s="347">
        <f t="shared" ref="O880:O922" si="270">IF(I880&gt;$C$21,($C$21/I880*$C$20+(1-$C$21/I880)*$C$22)*(I880*D880^3/12+4/45*D880*J880^2*I880)/1000,0)</f>
        <v>119.30771477176899</v>
      </c>
      <c r="P880" s="350">
        <f t="shared" ref="P880:P922" si="271">SUM(K880:O880)</f>
        <v>251.1309158780297</v>
      </c>
      <c r="Q880" s="347">
        <f>MIN(IF(H880&gt;0,P880/H880,NA()),FlexTests!$C$20)</f>
        <v>2.373638146295177</v>
      </c>
      <c r="R880" s="347">
        <f t="shared" ref="R880:R922" si="272">IF(P880=0,NA(),H880/P880*(A881-A880)/1000)</f>
        <v>4.2129420676897218E-4</v>
      </c>
      <c r="S880" s="347">
        <f>SUM(R880:$R$952)</f>
        <v>3.1484841019014713E-2</v>
      </c>
      <c r="T880" s="347">
        <f t="shared" ref="T880:T922" si="273">S880*(A881-A880)/1000</f>
        <v>3.148484101901471E-5</v>
      </c>
      <c r="U880" s="350">
        <f>SUM(T880:$T$952)*1000</f>
        <v>1.1529606858868024</v>
      </c>
      <c r="V880" s="347">
        <f>R880*IF(ABS(A880)&lt;FlexTests!$C$19,0,1)</f>
        <v>0</v>
      </c>
      <c r="W880" s="347">
        <f>SUM(V880:$V$951)</f>
        <v>0</v>
      </c>
      <c r="X880" s="347">
        <f t="shared" si="263"/>
        <v>0</v>
      </c>
      <c r="Y880" s="350">
        <f>SUM($X880:X$951)</f>
        <v>0</v>
      </c>
      <c r="Z880" s="347"/>
      <c r="AA880" s="347">
        <f t="shared" ref="AA880:AA922" si="274">(D880/2+1/3*J880)*IF(ABS(A880)&lt;$C$36,1,0)</f>
        <v>4.9558926034665349</v>
      </c>
      <c r="AB880" s="347">
        <f t="shared" ref="AB880:AB922" si="275">(D880/2-1/3*J880)*IF(ABS(A880)&lt;$C$36,1,0)</f>
        <v>1.0441073965334651</v>
      </c>
      <c r="AC880" s="347">
        <f t="shared" ref="AC880:AC922" si="276">P880/AN880</f>
        <v>16.581659412561613</v>
      </c>
      <c r="AD880" s="347">
        <f t="shared" ref="AD880:AD922" si="277">IF(ABS(A880)&lt;$C$36,H880/(AC880)*AA880,NA())</f>
        <v>31.621288581620785</v>
      </c>
      <c r="AE880" s="347">
        <f t="shared" ref="AE880:AE922" si="278">IF(ABS(A880)&lt;$C$36,H880/(AC880)*AB880,NA())</f>
        <v>6.6619727136329594</v>
      </c>
      <c r="AF880" s="347">
        <f>AD880/'Laminate Schedule'!$E$86/10</f>
        <v>0.20878888432096501</v>
      </c>
      <c r="AG880" s="347">
        <f>AE880/'Laminate Schedule'!$E$90/10</f>
        <v>3.5930497807767407E-2</v>
      </c>
      <c r="AH880" s="347">
        <f t="shared" ref="AH880:AH922" si="279">IF(D880&lt;&gt;0,(-A879+A880)*I880*D880,0)</f>
        <v>2388.8001273447167</v>
      </c>
      <c r="AI880" s="244"/>
      <c r="AJ880" s="244"/>
      <c r="AK880" s="567">
        <f t="shared" ref="AK880:AK922" si="280">IF(A880&gt;=$C$43,1,0)</f>
        <v>1</v>
      </c>
      <c r="AL880" s="567">
        <f t="shared" ref="AL880:AL922" si="281">IF(A880&gt;=$C$44,1,0)</f>
        <v>1</v>
      </c>
      <c r="AM880" s="567">
        <f t="shared" ref="AM880:AM922" si="282">IF(A880&gt;=$C$45,1,0)</f>
        <v>1</v>
      </c>
      <c r="AN880" s="347">
        <f>IF(SUM(AK880:AM880)=0,0,(AK880*'Laminate Schedule'!$D$83*'Laminate Schedule'!$C$83+AL880*'Laminate Schedule'!$D$84*'Laminate Schedule'!$C$84+AM880*'Laminate Schedule'!$D$85*'Laminate Schedule'!$C$85)/(AK880*'Laminate Schedule'!$D$83+AL880*'Laminate Schedule'!$D$84+AM880*'Laminate Schedule'!$D$85))</f>
        <v>15.145101562499997</v>
      </c>
      <c r="AO880" s="347">
        <f>AK880*'Laminate Schedule'!$L$12+AL880*'Laminate Schedule'!$L$13+AM880*'Laminate Schedule'!$L$14</f>
        <v>0.88</v>
      </c>
    </row>
    <row r="881" spans="1:41">
      <c r="A881" s="567">
        <v>-70</v>
      </c>
      <c r="B881" s="347">
        <f>IF(ABS(A881)&lt;$C$17,$C$15,$C$16)*IF(ABS(A881)&lt;OutlineParameters!$C$46/2,1,0)</f>
        <v>6</v>
      </c>
      <c r="C881" s="347">
        <f t="shared" si="264"/>
        <v>6</v>
      </c>
      <c r="D881" s="348">
        <f t="shared" si="265"/>
        <v>6</v>
      </c>
      <c r="E881" s="349">
        <f>FlexTests!$C$16*($C$36-ABS(A881))*IF(ABS(A881)&lt;$C$36,1,0)/1000</f>
        <v>106</v>
      </c>
      <c r="F881" s="349">
        <f>IF(NOT(ISNA(I881)),FlexTests!$C$17*(A882-A881)*I881/1000000*($C$36+A881)/1000*IF(ABS(A881)&lt;$C$31/2-FlexTests!$C$18,0,1),0)</f>
        <v>0</v>
      </c>
      <c r="G881" s="349">
        <f>SUM(F$52:$F880)</f>
        <v>0</v>
      </c>
      <c r="H881" s="348">
        <f>CHOOSE(FlexTests!$C$15,E881,G881)</f>
        <v>106</v>
      </c>
      <c r="I881" s="347">
        <f>IF(ISNA(OutlineParameters!T944*2),OutlineParameters!S944*2,OutlineParameters!T944*2)</f>
        <v>398.16771255542255</v>
      </c>
      <c r="J881" s="347">
        <f>IF(ISNA(RockerConcaveParameters!O940),RockerConcaveParameters!N940,RockerConcaveParameters!O940)</f>
        <v>5.870879131046955</v>
      </c>
      <c r="K881" s="347">
        <f t="shared" si="266"/>
        <v>32.516564472339518</v>
      </c>
      <c r="L881" s="347">
        <f t="shared" si="267"/>
        <v>95.519800657673244</v>
      </c>
      <c r="M881" s="347">
        <f t="shared" si="268"/>
        <v>0</v>
      </c>
      <c r="N881" s="347">
        <f t="shared" si="269"/>
        <v>3.8333333333333335</v>
      </c>
      <c r="O881" s="347">
        <f t="shared" si="270"/>
        <v>119.38347439294202</v>
      </c>
      <c r="P881" s="350">
        <f t="shared" si="271"/>
        <v>251.25317285628813</v>
      </c>
      <c r="Q881" s="347">
        <f>MIN(IF(H881&gt;0,P881/H881,NA()),FlexTests!$C$20)</f>
        <v>2.3703129514744163</v>
      </c>
      <c r="R881" s="347">
        <f t="shared" si="272"/>
        <v>4.2188521957742562E-4</v>
      </c>
      <c r="S881" s="347">
        <f>SUM(R881:$R$952)</f>
        <v>3.1063546812245747E-2</v>
      </c>
      <c r="T881" s="347">
        <f t="shared" si="273"/>
        <v>3.1063546812245749E-5</v>
      </c>
      <c r="U881" s="350">
        <f>SUM(T881:$T$952)*1000</f>
        <v>1.121475844867788</v>
      </c>
      <c r="V881" s="347">
        <f>R881*IF(ABS(A881)&lt;FlexTests!$C$19,0,1)</f>
        <v>0</v>
      </c>
      <c r="W881" s="347">
        <f>SUM(V881:$V$951)</f>
        <v>0</v>
      </c>
      <c r="X881" s="347">
        <f t="shared" si="263"/>
        <v>0</v>
      </c>
      <c r="Y881" s="350">
        <f>SUM($X881:X$951)</f>
        <v>0</v>
      </c>
      <c r="Z881" s="347"/>
      <c r="AA881" s="347">
        <f t="shared" si="274"/>
        <v>4.9569597103489844</v>
      </c>
      <c r="AB881" s="347">
        <f t="shared" si="275"/>
        <v>1.0430402896510151</v>
      </c>
      <c r="AC881" s="347">
        <f t="shared" si="276"/>
        <v>16.589731790138874</v>
      </c>
      <c r="AD881" s="347">
        <f t="shared" si="277"/>
        <v>31.672466797161754</v>
      </c>
      <c r="AE881" s="347">
        <f t="shared" si="278"/>
        <v>6.6645001921445814</v>
      </c>
      <c r="AF881" s="347">
        <f>AD881/'Laminate Schedule'!$E$86/10</f>
        <v>0.20912680358370334</v>
      </c>
      <c r="AG881" s="347">
        <f>AE881/'Laminate Schedule'!$E$90/10</f>
        <v>3.5944129439871693E-2</v>
      </c>
      <c r="AH881" s="347">
        <f t="shared" si="279"/>
        <v>2389.0062753325356</v>
      </c>
      <c r="AI881" s="244"/>
      <c r="AJ881" s="244"/>
      <c r="AK881" s="567">
        <f t="shared" si="280"/>
        <v>1</v>
      </c>
      <c r="AL881" s="567">
        <f t="shared" si="281"/>
        <v>1</v>
      </c>
      <c r="AM881" s="567">
        <f t="shared" si="282"/>
        <v>1</v>
      </c>
      <c r="AN881" s="347">
        <f>IF(SUM(AK881:AM881)=0,0,(AK881*'Laminate Schedule'!$D$83*'Laminate Schedule'!$C$83+AL881*'Laminate Schedule'!$D$84*'Laminate Schedule'!$C$84+AM881*'Laminate Schedule'!$D$85*'Laminate Schedule'!$C$85)/(AK881*'Laminate Schedule'!$D$83+AL881*'Laminate Schedule'!$D$84+AM881*'Laminate Schedule'!$D$85))</f>
        <v>15.145101562499997</v>
      </c>
      <c r="AO881" s="347">
        <f>AK881*'Laminate Schedule'!$L$12+AL881*'Laminate Schedule'!$L$13+AM881*'Laminate Schedule'!$L$14</f>
        <v>0.88</v>
      </c>
    </row>
    <row r="882" spans="1:41">
      <c r="A882" s="567">
        <v>-69</v>
      </c>
      <c r="B882" s="347">
        <f>IF(ABS(A882)&lt;$C$17,$C$15,$C$16)*IF(ABS(A882)&lt;OutlineParameters!$C$46/2,1,0)</f>
        <v>6</v>
      </c>
      <c r="C882" s="347">
        <f t="shared" si="264"/>
        <v>6</v>
      </c>
      <c r="D882" s="348">
        <f t="shared" si="265"/>
        <v>6</v>
      </c>
      <c r="E882" s="349">
        <f>FlexTests!$C$16*($C$36-ABS(A882))*IF(ABS(A882)&lt;$C$36,1,0)/1000</f>
        <v>106.2</v>
      </c>
      <c r="F882" s="349">
        <f>IF(NOT(ISNA(I882)),FlexTests!$C$17*(A883-A882)*I882/1000000*($C$36+A882)/1000*IF(ABS(A882)&lt;$C$31/2-FlexTests!$C$18,0,1),0)</f>
        <v>0</v>
      </c>
      <c r="G882" s="349">
        <f>SUM(F$52:$F881)</f>
        <v>0</v>
      </c>
      <c r="H882" s="348">
        <f>CHOOSE(FlexTests!$C$15,E882,G882)</f>
        <v>106.2</v>
      </c>
      <c r="I882" s="347">
        <f>IF(ISNA(OutlineParameters!T945*2),OutlineParameters!S945*2,OutlineParameters!T945*2)</f>
        <v>398.20178712265295</v>
      </c>
      <c r="J882" s="347">
        <f>IF(ISNA(RockerConcaveParameters!O941),RockerConcaveParameters!N941,RockerConcaveParameters!O941)</f>
        <v>5.8740412470286607</v>
      </c>
      <c r="K882" s="347">
        <f t="shared" si="266"/>
        <v>32.554387133552943</v>
      </c>
      <c r="L882" s="347">
        <f t="shared" si="267"/>
        <v>95.527975092130674</v>
      </c>
      <c r="M882" s="347">
        <f t="shared" si="268"/>
        <v>0</v>
      </c>
      <c r="N882" s="347">
        <f t="shared" si="269"/>
        <v>3.8333333333333335</v>
      </c>
      <c r="O882" s="347">
        <f t="shared" si="270"/>
        <v>119.4583922579791</v>
      </c>
      <c r="P882" s="350">
        <f t="shared" si="271"/>
        <v>251.37408781699605</v>
      </c>
      <c r="Q882" s="347">
        <f>MIN(IF(H882&gt;0,P882/H882,NA()),FlexTests!$C$20)</f>
        <v>2.3669876442278346</v>
      </c>
      <c r="R882" s="347">
        <f t="shared" si="272"/>
        <v>4.2247791298725718E-4</v>
      </c>
      <c r="S882" s="347">
        <f>SUM(R882:$R$952)</f>
        <v>3.0641661592668318E-2</v>
      </c>
      <c r="T882" s="347">
        <f t="shared" si="273"/>
        <v>3.0641661592668318E-5</v>
      </c>
      <c r="U882" s="350">
        <f>SUM(T882:$T$952)*1000</f>
        <v>1.0904122980555422</v>
      </c>
      <c r="V882" s="347">
        <f>R882*IF(ABS(A882)&lt;FlexTests!$C$19,0,1)</f>
        <v>0</v>
      </c>
      <c r="W882" s="347">
        <f>SUM(V882:$V$951)</f>
        <v>0</v>
      </c>
      <c r="X882" s="347">
        <f t="shared" si="263"/>
        <v>0</v>
      </c>
      <c r="Y882" s="350">
        <f>SUM($X882:X$951)</f>
        <v>0</v>
      </c>
      <c r="Z882" s="347"/>
      <c r="AA882" s="347">
        <f t="shared" si="274"/>
        <v>4.9580137490095533</v>
      </c>
      <c r="AB882" s="347">
        <f t="shared" si="275"/>
        <v>1.0419862509904465</v>
      </c>
      <c r="AC882" s="347">
        <f t="shared" si="276"/>
        <v>16.597715557049181</v>
      </c>
      <c r="AD882" s="347">
        <f t="shared" si="277"/>
        <v>31.723706695358352</v>
      </c>
      <c r="AE882" s="347">
        <f t="shared" si="278"/>
        <v>6.6671187052719247</v>
      </c>
      <c r="AF882" s="347">
        <f>AD882/'Laminate Schedule'!$E$86/10</f>
        <v>0.20946513012436827</v>
      </c>
      <c r="AG882" s="347">
        <f>AE882/'Laminate Schedule'!$E$90/10</f>
        <v>3.5958252055533123E-2</v>
      </c>
      <c r="AH882" s="347">
        <f t="shared" si="279"/>
        <v>2389.2107227359174</v>
      </c>
      <c r="AI882" s="244"/>
      <c r="AJ882" s="244"/>
      <c r="AK882" s="567">
        <f t="shared" si="280"/>
        <v>1</v>
      </c>
      <c r="AL882" s="567">
        <f t="shared" si="281"/>
        <v>1</v>
      </c>
      <c r="AM882" s="567">
        <f t="shared" si="282"/>
        <v>1</v>
      </c>
      <c r="AN882" s="347">
        <f>IF(SUM(AK882:AM882)=0,0,(AK882*'Laminate Schedule'!$D$83*'Laminate Schedule'!$C$83+AL882*'Laminate Schedule'!$D$84*'Laminate Schedule'!$C$84+AM882*'Laminate Schedule'!$D$85*'Laminate Schedule'!$C$85)/(AK882*'Laminate Schedule'!$D$83+AL882*'Laminate Schedule'!$D$84+AM882*'Laminate Schedule'!$D$85))</f>
        <v>15.145101562499997</v>
      </c>
      <c r="AO882" s="347">
        <f>AK882*'Laminate Schedule'!$L$12+AL882*'Laminate Schedule'!$L$13+AM882*'Laminate Schedule'!$L$14</f>
        <v>0.88</v>
      </c>
    </row>
    <row r="883" spans="1:41">
      <c r="A883" s="567">
        <v>-68</v>
      </c>
      <c r="B883" s="347">
        <f>IF(ABS(A883)&lt;$C$17,$C$15,$C$16)*IF(ABS(A883)&lt;OutlineParameters!$C$46/2,1,0)</f>
        <v>6</v>
      </c>
      <c r="C883" s="347">
        <f t="shared" si="264"/>
        <v>6</v>
      </c>
      <c r="D883" s="348">
        <f t="shared" si="265"/>
        <v>6</v>
      </c>
      <c r="E883" s="349">
        <f>FlexTests!$C$16*($C$36-ABS(A883))*IF(ABS(A883)&lt;$C$36,1,0)/1000</f>
        <v>106.4</v>
      </c>
      <c r="F883" s="349">
        <f>IF(NOT(ISNA(I883)),FlexTests!$C$17*(A884-A883)*I883/1000000*($C$36+A883)/1000*IF(ABS(A883)&lt;$C$31/2-FlexTests!$C$18,0,1),0)</f>
        <v>0</v>
      </c>
      <c r="G883" s="349">
        <f>SUM(F$52:$F882)</f>
        <v>0</v>
      </c>
      <c r="H883" s="348">
        <f>CHOOSE(FlexTests!$C$15,E883,G883)</f>
        <v>106.4</v>
      </c>
      <c r="I883" s="347">
        <f>IF(ISNA(OutlineParameters!T946*2),OutlineParameters!S946*2,OutlineParameters!T946*2)</f>
        <v>398.2355731058579</v>
      </c>
      <c r="J883" s="347">
        <f>IF(ISNA(RockerConcaveParameters!O942),RockerConcaveParameters!N942,RockerConcaveParameters!O942)</f>
        <v>5.8771639958807169</v>
      </c>
      <c r="K883" s="347">
        <f t="shared" si="266"/>
        <v>32.591774421047361</v>
      </c>
      <c r="L883" s="347">
        <f t="shared" si="267"/>
        <v>95.53608029573958</v>
      </c>
      <c r="M883" s="347">
        <f t="shared" si="268"/>
        <v>0</v>
      </c>
      <c r="N883" s="347">
        <f t="shared" si="269"/>
        <v>3.8333333333333335</v>
      </c>
      <c r="O883" s="347">
        <f t="shared" si="270"/>
        <v>119.53246189418283</v>
      </c>
      <c r="P883" s="350">
        <f t="shared" si="271"/>
        <v>251.49364994430312</v>
      </c>
      <c r="Q883" s="347">
        <f>MIN(IF(H883&gt;0,P883/H883,NA()),FlexTests!$C$20)</f>
        <v>2.3636621235366833</v>
      </c>
      <c r="R883" s="347">
        <f t="shared" si="272"/>
        <v>4.2307231225744194E-4</v>
      </c>
      <c r="S883" s="347">
        <f>SUM(R883:$R$952)</f>
        <v>3.0219183679681065E-2</v>
      </c>
      <c r="T883" s="347">
        <f t="shared" si="273"/>
        <v>3.0219183679681064E-5</v>
      </c>
      <c r="U883" s="350">
        <f>SUM(T883:$T$952)*1000</f>
        <v>1.0597706364628738</v>
      </c>
      <c r="V883" s="347">
        <f>R883*IF(ABS(A883)&lt;FlexTests!$C$19,0,1)</f>
        <v>0</v>
      </c>
      <c r="W883" s="347">
        <f>SUM(V883:$V$951)</f>
        <v>0</v>
      </c>
      <c r="X883" s="347">
        <f t="shared" si="263"/>
        <v>0</v>
      </c>
      <c r="Y883" s="350">
        <f>SUM($X883:X$951)</f>
        <v>0</v>
      </c>
      <c r="Z883" s="347"/>
      <c r="AA883" s="347">
        <f t="shared" si="274"/>
        <v>4.9590546652935723</v>
      </c>
      <c r="AB883" s="347">
        <f t="shared" si="275"/>
        <v>1.0409453347064277</v>
      </c>
      <c r="AC883" s="347">
        <f t="shared" si="276"/>
        <v>16.605609999144114</v>
      </c>
      <c r="AD883" s="347">
        <f t="shared" si="277"/>
        <v>31.775009554869222</v>
      </c>
      <c r="AE883" s="347">
        <f t="shared" si="278"/>
        <v>6.6698292696548043</v>
      </c>
      <c r="AF883" s="347">
        <f>AD883/'Laminate Schedule'!$E$86/10</f>
        <v>0.20980387238568068</v>
      </c>
      <c r="AG883" s="347">
        <f>AE883/'Laminate Schedule'!$E$90/10</f>
        <v>3.597287113786854E-2</v>
      </c>
      <c r="AH883" s="347">
        <f t="shared" si="279"/>
        <v>2389.4134386351475</v>
      </c>
      <c r="AI883" s="244"/>
      <c r="AJ883" s="244"/>
      <c r="AK883" s="567">
        <f t="shared" si="280"/>
        <v>1</v>
      </c>
      <c r="AL883" s="567">
        <f t="shared" si="281"/>
        <v>1</v>
      </c>
      <c r="AM883" s="567">
        <f t="shared" si="282"/>
        <v>1</v>
      </c>
      <c r="AN883" s="347">
        <f>IF(SUM(AK883:AM883)=0,0,(AK883*'Laminate Schedule'!$D$83*'Laminate Schedule'!$C$83+AL883*'Laminate Schedule'!$D$84*'Laminate Schedule'!$C$84+AM883*'Laminate Schedule'!$D$85*'Laminate Schedule'!$C$85)/(AK883*'Laminate Schedule'!$D$83+AL883*'Laminate Schedule'!$D$84+AM883*'Laminate Schedule'!$D$85))</f>
        <v>15.145101562499997</v>
      </c>
      <c r="AO883" s="347">
        <f>AK883*'Laminate Schedule'!$L$12+AL883*'Laminate Schedule'!$L$13+AM883*'Laminate Schedule'!$L$14</f>
        <v>0.88</v>
      </c>
    </row>
    <row r="884" spans="1:41">
      <c r="A884" s="567">
        <v>-67</v>
      </c>
      <c r="B884" s="347">
        <f>IF(ABS(A884)&lt;$C$17,$C$15,$C$16)*IF(ABS(A884)&lt;OutlineParameters!$C$46/2,1,0)</f>
        <v>6</v>
      </c>
      <c r="C884" s="347">
        <f t="shared" si="264"/>
        <v>6</v>
      </c>
      <c r="D884" s="348">
        <f t="shared" si="265"/>
        <v>6</v>
      </c>
      <c r="E884" s="349">
        <f>FlexTests!$C$16*($C$36-ABS(A884))*IF(ABS(A884)&lt;$C$36,1,0)/1000</f>
        <v>106.6</v>
      </c>
      <c r="F884" s="349">
        <f>IF(NOT(ISNA(I884)),FlexTests!$C$17*(A885-A884)*I884/1000000*($C$36+A884)/1000*IF(ABS(A884)&lt;$C$31/2-FlexTests!$C$18,0,1),0)</f>
        <v>0</v>
      </c>
      <c r="G884" s="349">
        <f>SUM(F$52:$F883)</f>
        <v>0</v>
      </c>
      <c r="H884" s="348">
        <f>CHOOSE(FlexTests!$C$15,E884,G884)</f>
        <v>106.6</v>
      </c>
      <c r="I884" s="347">
        <f>IF(ISNA(OutlineParameters!T947*2),OutlineParameters!S947*2,OutlineParameters!T947*2)</f>
        <v>398.26906535175118</v>
      </c>
      <c r="J884" s="347">
        <f>IF(ISNA(RockerConcaveParameters!O943),RockerConcaveParameters!N943,RockerConcaveParameters!O943)</f>
        <v>5.8802472151444407</v>
      </c>
      <c r="K884" s="347">
        <f t="shared" si="266"/>
        <v>32.628723232074677</v>
      </c>
      <c r="L884" s="347">
        <f t="shared" si="267"/>
        <v>95.544115032234856</v>
      </c>
      <c r="M884" s="347">
        <f t="shared" si="268"/>
        <v>0</v>
      </c>
      <c r="N884" s="347">
        <f t="shared" si="269"/>
        <v>3.8333333333333335</v>
      </c>
      <c r="O884" s="347">
        <f t="shared" si="270"/>
        <v>119.60567683658081</v>
      </c>
      <c r="P884" s="350">
        <f t="shared" si="271"/>
        <v>251.61184843422367</v>
      </c>
      <c r="Q884" s="347">
        <f>MIN(IF(H884&gt;0,P884/H884,NA()),FlexTests!$C$20)</f>
        <v>2.3603362892516295</v>
      </c>
      <c r="R884" s="347">
        <f t="shared" si="272"/>
        <v>4.2366844273578535E-4</v>
      </c>
      <c r="S884" s="347">
        <f>SUM(R884:$R$952)</f>
        <v>2.9796111367423623E-2</v>
      </c>
      <c r="T884" s="347">
        <f t="shared" si="273"/>
        <v>2.9796111367423622E-5</v>
      </c>
      <c r="U884" s="350">
        <f>SUM(T884:$T$952)*1000</f>
        <v>1.0295514527831928</v>
      </c>
      <c r="V884" s="347">
        <f>R884*IF(ABS(A884)&lt;FlexTests!$C$19,0,1)</f>
        <v>0</v>
      </c>
      <c r="W884" s="347">
        <f>SUM(V884:$V$951)</f>
        <v>0</v>
      </c>
      <c r="X884" s="347">
        <f t="shared" ref="X884:X947" si="283">W884*(A885-A884)</f>
        <v>0</v>
      </c>
      <c r="Y884" s="350">
        <f>SUM($X884:X$951)</f>
        <v>0</v>
      </c>
      <c r="Z884" s="347"/>
      <c r="AA884" s="347">
        <f t="shared" si="274"/>
        <v>4.9600824050481469</v>
      </c>
      <c r="AB884" s="347">
        <f t="shared" si="275"/>
        <v>1.0399175949518531</v>
      </c>
      <c r="AC884" s="347">
        <f t="shared" si="276"/>
        <v>16.613414403058659</v>
      </c>
      <c r="AD884" s="347">
        <f t="shared" si="277"/>
        <v>31.826376658658823</v>
      </c>
      <c r="AE884" s="347">
        <f t="shared" si="278"/>
        <v>6.6726329056992775</v>
      </c>
      <c r="AF884" s="347">
        <f>AD884/'Laminate Schedule'!$E$86/10</f>
        <v>0.21014303883879176</v>
      </c>
      <c r="AG884" s="347">
        <f>AE884/'Laminate Schedule'!$E$90/10</f>
        <v>3.5987992190307495E-2</v>
      </c>
      <c r="AH884" s="347">
        <f t="shared" si="279"/>
        <v>2389.6143921105072</v>
      </c>
      <c r="AI884" s="244"/>
      <c r="AJ884" s="244"/>
      <c r="AK884" s="567">
        <f t="shared" si="280"/>
        <v>1</v>
      </c>
      <c r="AL884" s="567">
        <f t="shared" si="281"/>
        <v>1</v>
      </c>
      <c r="AM884" s="567">
        <f t="shared" si="282"/>
        <v>1</v>
      </c>
      <c r="AN884" s="347">
        <f>IF(SUM(AK884:AM884)=0,0,(AK884*'Laminate Schedule'!$D$83*'Laminate Schedule'!$C$83+AL884*'Laminate Schedule'!$D$84*'Laminate Schedule'!$C$84+AM884*'Laminate Schedule'!$D$85*'Laminate Schedule'!$C$85)/(AK884*'Laminate Schedule'!$D$83+AL884*'Laminate Schedule'!$D$84+AM884*'Laminate Schedule'!$D$85))</f>
        <v>15.145101562499997</v>
      </c>
      <c r="AO884" s="347">
        <f>AK884*'Laminate Schedule'!$L$12+AL884*'Laminate Schedule'!$L$13+AM884*'Laminate Schedule'!$L$14</f>
        <v>0.88</v>
      </c>
    </row>
    <row r="885" spans="1:41">
      <c r="A885" s="567">
        <v>-66</v>
      </c>
      <c r="B885" s="347">
        <f>IF(ABS(A885)&lt;$C$17,$C$15,$C$16)*IF(ABS(A885)&lt;OutlineParameters!$C$46/2,1,0)</f>
        <v>6</v>
      </c>
      <c r="C885" s="347">
        <f t="shared" si="264"/>
        <v>6</v>
      </c>
      <c r="D885" s="348">
        <f t="shared" si="265"/>
        <v>6</v>
      </c>
      <c r="E885" s="349">
        <f>FlexTests!$C$16*($C$36-ABS(A885))*IF(ABS(A885)&lt;$C$36,1,0)/1000</f>
        <v>106.8</v>
      </c>
      <c r="F885" s="349">
        <f>IF(NOT(ISNA(I885)),FlexTests!$C$17*(A886-A885)*I885/1000000*($C$36+A885)/1000*IF(ABS(A885)&lt;$C$31/2-FlexTests!$C$18,0,1),0)</f>
        <v>0</v>
      </c>
      <c r="G885" s="349">
        <f>SUM(F$52:$F884)</f>
        <v>0</v>
      </c>
      <c r="H885" s="348">
        <f>CHOOSE(FlexTests!$C$15,E885,G885)</f>
        <v>106.8</v>
      </c>
      <c r="I885" s="347">
        <f>IF(ISNA(OutlineParameters!T948*2),OutlineParameters!S948*2,OutlineParameters!T948*2)</f>
        <v>398.30225870704669</v>
      </c>
      <c r="J885" s="347">
        <f>IF(ISNA(RockerConcaveParameters!O944),RockerConcaveParameters!N944,RockerConcaveParameters!O944)</f>
        <v>5.8832907423751877</v>
      </c>
      <c r="K885" s="347">
        <f t="shared" si="266"/>
        <v>32.665230468319052</v>
      </c>
      <c r="L885" s="347">
        <f t="shared" si="267"/>
        <v>95.552078065351324</v>
      </c>
      <c r="M885" s="347">
        <f t="shared" si="268"/>
        <v>0</v>
      </c>
      <c r="N885" s="347">
        <f t="shared" si="269"/>
        <v>3.8333333333333335</v>
      </c>
      <c r="O885" s="347">
        <f t="shared" si="270"/>
        <v>119.6780306284638</v>
      </c>
      <c r="P885" s="350">
        <f t="shared" si="271"/>
        <v>251.72867249546752</v>
      </c>
      <c r="Q885" s="347">
        <f>MIN(IF(H885&gt;0,P885/H885,NA()),FlexTests!$C$20)</f>
        <v>2.3570100420923925</v>
      </c>
      <c r="R885" s="347">
        <f t="shared" si="272"/>
        <v>4.2426632985927728E-4</v>
      </c>
      <c r="S885" s="347">
        <f>SUM(R885:$R$952)</f>
        <v>2.9372442924687835E-2</v>
      </c>
      <c r="T885" s="347">
        <f t="shared" si="273"/>
        <v>2.9372442924687835E-5</v>
      </c>
      <c r="U885" s="350">
        <f>SUM(T885:$T$952)*1000</f>
        <v>0.99975534141576905</v>
      </c>
      <c r="V885" s="347">
        <f>R885*IF(ABS(A885)&lt;FlexTests!$C$19,0,1)</f>
        <v>0</v>
      </c>
      <c r="W885" s="347">
        <f>SUM(V885:$V$951)</f>
        <v>0</v>
      </c>
      <c r="X885" s="347">
        <f t="shared" si="283"/>
        <v>0</v>
      </c>
      <c r="Y885" s="350">
        <f>SUM($X885:X$951)</f>
        <v>0</v>
      </c>
      <c r="Z885" s="347"/>
      <c r="AA885" s="347">
        <f t="shared" si="274"/>
        <v>4.9610969141250623</v>
      </c>
      <c r="AB885" s="347">
        <f t="shared" si="275"/>
        <v>1.0389030858749375</v>
      </c>
      <c r="AC885" s="347">
        <f t="shared" si="276"/>
        <v>16.621128056266052</v>
      </c>
      <c r="AD885" s="347">
        <f t="shared" si="277"/>
        <v>31.877809293985234</v>
      </c>
      <c r="AE885" s="347">
        <f t="shared" si="278"/>
        <v>6.6755306376220416</v>
      </c>
      <c r="AF885" s="347">
        <f>AD885/'Laminate Schedule'!$E$86/10</f>
        <v>0.21048263798320263</v>
      </c>
      <c r="AG885" s="347">
        <f>AE885/'Laminate Schedule'!$E$90/10</f>
        <v>3.6003620736831755E-2</v>
      </c>
      <c r="AH885" s="347">
        <f t="shared" si="279"/>
        <v>2389.8135522422799</v>
      </c>
      <c r="AI885" s="244"/>
      <c r="AJ885" s="244"/>
      <c r="AK885" s="567">
        <f t="shared" si="280"/>
        <v>1</v>
      </c>
      <c r="AL885" s="567">
        <f t="shared" si="281"/>
        <v>1</v>
      </c>
      <c r="AM885" s="567">
        <f t="shared" si="282"/>
        <v>1</v>
      </c>
      <c r="AN885" s="347">
        <f>IF(SUM(AK885:AM885)=0,0,(AK885*'Laminate Schedule'!$D$83*'Laminate Schedule'!$C$83+AL885*'Laminate Schedule'!$D$84*'Laminate Schedule'!$C$84+AM885*'Laminate Schedule'!$D$85*'Laminate Schedule'!$C$85)/(AK885*'Laminate Schedule'!$D$83+AL885*'Laminate Schedule'!$D$84+AM885*'Laminate Schedule'!$D$85))</f>
        <v>15.145101562499997</v>
      </c>
      <c r="AO885" s="347">
        <f>AK885*'Laminate Schedule'!$L$12+AL885*'Laminate Schedule'!$L$13+AM885*'Laminate Schedule'!$L$14</f>
        <v>0.88</v>
      </c>
    </row>
    <row r="886" spans="1:41">
      <c r="A886" s="567">
        <v>-65</v>
      </c>
      <c r="B886" s="347">
        <f>IF(ABS(A886)&lt;$C$17,$C$15,$C$16)*IF(ABS(A886)&lt;OutlineParameters!$C$46/2,1,0)</f>
        <v>6</v>
      </c>
      <c r="C886" s="347">
        <f t="shared" si="264"/>
        <v>6</v>
      </c>
      <c r="D886" s="348">
        <f t="shared" si="265"/>
        <v>6</v>
      </c>
      <c r="E886" s="349">
        <f>FlexTests!$C$16*($C$36-ABS(A886))*IF(ABS(A886)&lt;$C$36,1,0)/1000</f>
        <v>107</v>
      </c>
      <c r="F886" s="349">
        <f>IF(NOT(ISNA(I886)),FlexTests!$C$17*(A887-A886)*I886/1000000*($C$36+A886)/1000*IF(ABS(A886)&lt;$C$31/2-FlexTests!$C$18,0,1),0)</f>
        <v>0</v>
      </c>
      <c r="G886" s="349">
        <f>SUM(F$52:$F885)</f>
        <v>0</v>
      </c>
      <c r="H886" s="348">
        <f>CHOOSE(FlexTests!$C$15,E886,G886)</f>
        <v>107</v>
      </c>
      <c r="I886" s="347">
        <f>IF(ISNA(OutlineParameters!T949*2),OutlineParameters!S949*2,OutlineParameters!T949*2)</f>
        <v>398.33514801845814</v>
      </c>
      <c r="J886" s="347">
        <f>IF(ISNA(RockerConcaveParameters!O945),RockerConcaveParameters!N945,RockerConcaveParameters!O945)</f>
        <v>5.8862944151508261</v>
      </c>
      <c r="K886" s="347">
        <f t="shared" si="266"/>
        <v>32.701293036188126</v>
      </c>
      <c r="L886" s="347">
        <f t="shared" si="267"/>
        <v>95.559968158823807</v>
      </c>
      <c r="M886" s="347">
        <f t="shared" si="268"/>
        <v>0</v>
      </c>
      <c r="N886" s="347">
        <f t="shared" si="269"/>
        <v>3.8333333333333335</v>
      </c>
      <c r="O886" s="347">
        <f t="shared" si="270"/>
        <v>119.74951682192244</v>
      </c>
      <c r="P886" s="350">
        <f t="shared" si="271"/>
        <v>251.84411135026772</v>
      </c>
      <c r="Q886" s="347">
        <f>MIN(IF(H886&gt;0,P886/H886,NA()),FlexTests!$C$20)</f>
        <v>2.3536832836473618</v>
      </c>
      <c r="R886" s="347">
        <f t="shared" si="272"/>
        <v>4.2486599915446567E-4</v>
      </c>
      <c r="S886" s="347">
        <f>SUM(R886:$R$952)</f>
        <v>2.8948176594828557E-2</v>
      </c>
      <c r="T886" s="347">
        <f t="shared" si="273"/>
        <v>2.8948176594828558E-5</v>
      </c>
      <c r="U886" s="350">
        <f>SUM(T886:$T$952)*1000</f>
        <v>0.97038289849108184</v>
      </c>
      <c r="V886" s="347">
        <f>R886*IF(ABS(A886)&lt;FlexTests!$C$19,0,1)</f>
        <v>0</v>
      </c>
      <c r="W886" s="347">
        <f>SUM(V886:$V$951)</f>
        <v>0</v>
      </c>
      <c r="X886" s="347">
        <f t="shared" si="283"/>
        <v>0</v>
      </c>
      <c r="Y886" s="350">
        <f>SUM($X886:X$951)</f>
        <v>0</v>
      </c>
      <c r="Z886" s="347"/>
      <c r="AA886" s="347">
        <f t="shared" si="274"/>
        <v>4.9620981383836087</v>
      </c>
      <c r="AB886" s="347">
        <f t="shared" si="275"/>
        <v>1.0379018616163913</v>
      </c>
      <c r="AC886" s="347">
        <f t="shared" si="276"/>
        <v>16.628750247132441</v>
      </c>
      <c r="AD886" s="347">
        <f t="shared" si="277"/>
        <v>31.929308752388369</v>
      </c>
      <c r="AE886" s="347">
        <f t="shared" si="278"/>
        <v>6.6785234934961473</v>
      </c>
      <c r="AF886" s="347">
        <f>AD886/'Laminate Schedule'!$E$86/10</f>
        <v>0.21082267834668658</v>
      </c>
      <c r="AG886" s="347">
        <f>AE886/'Laminate Schedule'!$E$90/10</f>
        <v>3.6019762322221836E-2</v>
      </c>
      <c r="AH886" s="347">
        <f t="shared" si="279"/>
        <v>2390.010888110749</v>
      </c>
      <c r="AI886" s="244"/>
      <c r="AJ886" s="244"/>
      <c r="AK886" s="567">
        <f t="shared" si="280"/>
        <v>1</v>
      </c>
      <c r="AL886" s="567">
        <f t="shared" si="281"/>
        <v>1</v>
      </c>
      <c r="AM886" s="567">
        <f t="shared" si="282"/>
        <v>1</v>
      </c>
      <c r="AN886" s="347">
        <f>IF(SUM(AK886:AM886)=0,0,(AK886*'Laminate Schedule'!$D$83*'Laminate Schedule'!$C$83+AL886*'Laminate Schedule'!$D$84*'Laminate Schedule'!$C$84+AM886*'Laminate Schedule'!$D$85*'Laminate Schedule'!$C$85)/(AK886*'Laminate Schedule'!$D$83+AL886*'Laminate Schedule'!$D$84+AM886*'Laminate Schedule'!$D$85))</f>
        <v>15.145101562499997</v>
      </c>
      <c r="AO886" s="347">
        <f>AK886*'Laminate Schedule'!$L$12+AL886*'Laminate Schedule'!$L$13+AM886*'Laminate Schedule'!$L$14</f>
        <v>0.88</v>
      </c>
    </row>
    <row r="887" spans="1:41">
      <c r="A887" s="567">
        <v>-64</v>
      </c>
      <c r="B887" s="347">
        <f>IF(ABS(A887)&lt;$C$17,$C$15,$C$16)*IF(ABS(A887)&lt;OutlineParameters!$C$46/2,1,0)</f>
        <v>6</v>
      </c>
      <c r="C887" s="347">
        <f t="shared" si="264"/>
        <v>6</v>
      </c>
      <c r="D887" s="348">
        <f t="shared" si="265"/>
        <v>6</v>
      </c>
      <c r="E887" s="349">
        <f>FlexTests!$C$16*($C$36-ABS(A887))*IF(ABS(A887)&lt;$C$36,1,0)/1000</f>
        <v>107.2</v>
      </c>
      <c r="F887" s="349">
        <f>IF(NOT(ISNA(I887)),FlexTests!$C$17*(A888-A887)*I887/1000000*($C$36+A887)/1000*IF(ABS(A887)&lt;$C$31/2-FlexTests!$C$18,0,1),0)</f>
        <v>0</v>
      </c>
      <c r="G887" s="349">
        <f>SUM(F$52:$F886)</f>
        <v>0</v>
      </c>
      <c r="H887" s="348">
        <f>CHOOSE(FlexTests!$C$15,E887,G887)</f>
        <v>107.2</v>
      </c>
      <c r="I887" s="347">
        <f>IF(ISNA(OutlineParameters!T950*2),OutlineParameters!S950*2,OutlineParameters!T950*2)</f>
        <v>398.36772813269943</v>
      </c>
      <c r="J887" s="347">
        <f>IF(ISNA(RockerConcaveParameters!O946),RockerConcaveParameters!N946,RockerConcaveParameters!O946)</f>
        <v>5.8892580710788049</v>
      </c>
      <c r="K887" s="347">
        <f t="shared" si="266"/>
        <v>32.736907847090272</v>
      </c>
      <c r="L887" s="347">
        <f t="shared" si="267"/>
        <v>95.567784076387184</v>
      </c>
      <c r="M887" s="347">
        <f t="shared" si="268"/>
        <v>0</v>
      </c>
      <c r="N887" s="347">
        <f t="shared" si="269"/>
        <v>3.8333333333333335</v>
      </c>
      <c r="O887" s="347">
        <f t="shared" si="270"/>
        <v>119.82012897835692</v>
      </c>
      <c r="P887" s="350">
        <f t="shared" si="271"/>
        <v>251.95815423516774</v>
      </c>
      <c r="Q887" s="347">
        <f>MIN(IF(H887&gt;0,P887/H887,NA()),FlexTests!$C$20)</f>
        <v>2.3503559163728331</v>
      </c>
      <c r="R887" s="347">
        <f t="shared" si="272"/>
        <v>4.254674762379144E-4</v>
      </c>
      <c r="S887" s="347">
        <f>SUM(R887:$R$952)</f>
        <v>2.8523310595674093E-2</v>
      </c>
      <c r="T887" s="347">
        <f t="shared" si="273"/>
        <v>2.8523310595674093E-5</v>
      </c>
      <c r="U887" s="350">
        <f>SUM(T887:$T$952)*1000</f>
        <v>0.94143472189625332</v>
      </c>
      <c r="V887" s="347">
        <f>R887*IF(ABS(A887)&lt;FlexTests!$C$19,0,1)</f>
        <v>0</v>
      </c>
      <c r="W887" s="347">
        <f>SUM(V887:$V$951)</f>
        <v>0</v>
      </c>
      <c r="X887" s="347">
        <f t="shared" si="283"/>
        <v>0</v>
      </c>
      <c r="Y887" s="350">
        <f>SUM($X887:X$951)</f>
        <v>0</v>
      </c>
      <c r="Z887" s="347"/>
      <c r="AA887" s="347">
        <f t="shared" si="274"/>
        <v>4.9630860236929344</v>
      </c>
      <c r="AB887" s="347">
        <f t="shared" si="275"/>
        <v>1.0369139763070652</v>
      </c>
      <c r="AC887" s="347">
        <f t="shared" si="276"/>
        <v>16.63628026496886</v>
      </c>
      <c r="AD887" s="347">
        <f t="shared" si="277"/>
        <v>31.980876329681049</v>
      </c>
      <c r="AE887" s="347">
        <f t="shared" si="278"/>
        <v>6.6816125053015547</v>
      </c>
      <c r="AF887" s="347">
        <f>AD887/'Laminate Schedule'!$E$86/10</f>
        <v>0.21116316848522984</v>
      </c>
      <c r="AG887" s="347">
        <f>AE887/'Laminate Schedule'!$E$90/10</f>
        <v>3.6036422512329677E-2</v>
      </c>
      <c r="AH887" s="347">
        <f t="shared" si="279"/>
        <v>2390.2063687961963</v>
      </c>
      <c r="AI887" s="244"/>
      <c r="AJ887" s="244"/>
      <c r="AK887" s="567">
        <f t="shared" si="280"/>
        <v>1</v>
      </c>
      <c r="AL887" s="567">
        <f t="shared" si="281"/>
        <v>1</v>
      </c>
      <c r="AM887" s="567">
        <f t="shared" si="282"/>
        <v>1</v>
      </c>
      <c r="AN887" s="347">
        <f>IF(SUM(AK887:AM887)=0,0,(AK887*'Laminate Schedule'!$D$83*'Laminate Schedule'!$C$83+AL887*'Laminate Schedule'!$D$84*'Laminate Schedule'!$C$84+AM887*'Laminate Schedule'!$D$85*'Laminate Schedule'!$C$85)/(AK887*'Laminate Schedule'!$D$83+AL887*'Laminate Schedule'!$D$84+AM887*'Laminate Schedule'!$D$85))</f>
        <v>15.145101562499997</v>
      </c>
      <c r="AO887" s="347">
        <f>AK887*'Laminate Schedule'!$L$12+AL887*'Laminate Schedule'!$L$13+AM887*'Laminate Schedule'!$L$14</f>
        <v>0.88</v>
      </c>
    </row>
    <row r="888" spans="1:41">
      <c r="A888" s="567">
        <v>-63</v>
      </c>
      <c r="B888" s="347">
        <f>IF(ABS(A888)&lt;$C$17,$C$15,$C$16)*IF(ABS(A888)&lt;OutlineParameters!$C$46/2,1,0)</f>
        <v>6</v>
      </c>
      <c r="C888" s="347">
        <f t="shared" si="264"/>
        <v>6</v>
      </c>
      <c r="D888" s="348">
        <f t="shared" si="265"/>
        <v>6</v>
      </c>
      <c r="E888" s="349">
        <f>FlexTests!$C$16*($C$36-ABS(A888))*IF(ABS(A888)&lt;$C$36,1,0)/1000</f>
        <v>107.4</v>
      </c>
      <c r="F888" s="349">
        <f>IF(NOT(ISNA(I888)),FlexTests!$C$17*(A889-A888)*I888/1000000*($C$36+A888)/1000*IF(ABS(A888)&lt;$C$31/2-FlexTests!$C$18,0,1),0)</f>
        <v>0</v>
      </c>
      <c r="G888" s="349">
        <f>SUM(F$52:$F887)</f>
        <v>0</v>
      </c>
      <c r="H888" s="348">
        <f>CHOOSE(FlexTests!$C$15,E888,G888)</f>
        <v>107.4</v>
      </c>
      <c r="I888" s="347">
        <f>IF(ISNA(OutlineParameters!T951*2),OutlineParameters!S951*2,OutlineParameters!T951*2)</f>
        <v>398.39999389648437</v>
      </c>
      <c r="J888" s="347">
        <f>IF(ISNA(RockerConcaveParameters!O947),RockerConcaveParameters!N947,RockerConcaveParameters!O947)</f>
        <v>5.8921815478064632</v>
      </c>
      <c r="K888" s="347">
        <f t="shared" si="266"/>
        <v>32.772071817749072</v>
      </c>
      <c r="L888" s="347">
        <f t="shared" si="267"/>
        <v>95.575524581776293</v>
      </c>
      <c r="M888" s="347">
        <f t="shared" si="268"/>
        <v>0</v>
      </c>
      <c r="N888" s="347">
        <f t="shared" si="269"/>
        <v>3.8333333333333335</v>
      </c>
      <c r="O888" s="347">
        <f t="shared" si="270"/>
        <v>119.88986066905649</v>
      </c>
      <c r="P888" s="350">
        <f t="shared" si="271"/>
        <v>252.07079040191519</v>
      </c>
      <c r="Q888" s="347">
        <f>MIN(IF(H888&gt;0,P888/H888,NA()),FlexTests!$C$20)</f>
        <v>2.347027843593251</v>
      </c>
      <c r="R888" s="347">
        <f t="shared" si="272"/>
        <v>4.2607078681649582E-4</v>
      </c>
      <c r="S888" s="347">
        <f>SUM(R888:$R$952)</f>
        <v>2.8097843119436177E-2</v>
      </c>
      <c r="T888" s="347">
        <f t="shared" si="273"/>
        <v>2.8097843119436177E-5</v>
      </c>
      <c r="U888" s="350">
        <f>SUM(T888:$T$952)*1000</f>
        <v>0.91291141130057918</v>
      </c>
      <c r="V888" s="347">
        <f>R888*IF(ABS(A888)&lt;FlexTests!$C$19,0,1)</f>
        <v>0</v>
      </c>
      <c r="W888" s="347">
        <f>SUM(V888:$V$951)</f>
        <v>0</v>
      </c>
      <c r="X888" s="347">
        <f t="shared" si="283"/>
        <v>0</v>
      </c>
      <c r="Y888" s="350">
        <f>SUM($X888:X$951)</f>
        <v>0</v>
      </c>
      <c r="Z888" s="347"/>
      <c r="AA888" s="347">
        <f t="shared" si="274"/>
        <v>4.964060515935488</v>
      </c>
      <c r="AB888" s="347">
        <f t="shared" si="275"/>
        <v>1.0359394840645124</v>
      </c>
      <c r="AC888" s="347">
        <f t="shared" si="276"/>
        <v>16.643717400090246</v>
      </c>
      <c r="AD888" s="347">
        <f t="shared" si="277"/>
        <v>32.032513325934062</v>
      </c>
      <c r="AE888" s="347">
        <f t="shared" si="278"/>
        <v>6.6847987089666256</v>
      </c>
      <c r="AF888" s="347">
        <f>AD888/'Laminate Schedule'!$E$86/10</f>
        <v>0.21150411698293334</v>
      </c>
      <c r="AG888" s="347">
        <f>AE888/'Laminate Schedule'!$E$90/10</f>
        <v>3.6053606894302398E-2</v>
      </c>
      <c r="AH888" s="347">
        <f t="shared" si="279"/>
        <v>2390.3999633789062</v>
      </c>
      <c r="AI888" s="244"/>
      <c r="AJ888" s="244"/>
      <c r="AK888" s="567">
        <f t="shared" si="280"/>
        <v>1</v>
      </c>
      <c r="AL888" s="567">
        <f t="shared" si="281"/>
        <v>1</v>
      </c>
      <c r="AM888" s="567">
        <f t="shared" si="282"/>
        <v>1</v>
      </c>
      <c r="AN888" s="347">
        <f>IF(SUM(AK888:AM888)=0,0,(AK888*'Laminate Schedule'!$D$83*'Laminate Schedule'!$C$83+AL888*'Laminate Schedule'!$D$84*'Laminate Schedule'!$C$84+AM888*'Laminate Schedule'!$D$85*'Laminate Schedule'!$C$85)/(AK888*'Laminate Schedule'!$D$83+AL888*'Laminate Schedule'!$D$84+AM888*'Laminate Schedule'!$D$85))</f>
        <v>15.145101562499997</v>
      </c>
      <c r="AO888" s="347">
        <f>AK888*'Laminate Schedule'!$L$12+AL888*'Laminate Schedule'!$L$13+AM888*'Laminate Schedule'!$L$14</f>
        <v>0.88</v>
      </c>
    </row>
    <row r="889" spans="1:41">
      <c r="A889" s="567">
        <v>-62</v>
      </c>
      <c r="B889" s="347">
        <f>IF(ABS(A889)&lt;$C$17,$C$15,$C$16)*IF(ABS(A889)&lt;OutlineParameters!$C$46/2,1,0)</f>
        <v>6</v>
      </c>
      <c r="C889" s="347">
        <f t="shared" si="264"/>
        <v>6</v>
      </c>
      <c r="D889" s="348">
        <f t="shared" si="265"/>
        <v>6</v>
      </c>
      <c r="E889" s="349">
        <f>FlexTests!$C$16*($C$36-ABS(A889))*IF(ABS(A889)&lt;$C$36,1,0)/1000</f>
        <v>107.6</v>
      </c>
      <c r="F889" s="349">
        <f>IF(NOT(ISNA(I889)),FlexTests!$C$17*(A890-A889)*I889/1000000*($C$36+A889)/1000*IF(ABS(A889)&lt;$C$31/2-FlexTests!$C$18,0,1),0)</f>
        <v>0</v>
      </c>
      <c r="G889" s="349">
        <f>SUM(F$52:$F888)</f>
        <v>0</v>
      </c>
      <c r="H889" s="348">
        <f>CHOOSE(FlexTests!$C$15,E889,G889)</f>
        <v>107.6</v>
      </c>
      <c r="I889" s="347">
        <f>IF(ISNA(OutlineParameters!T952*2),OutlineParameters!S952*2,OutlineParameters!T952*2)</f>
        <v>398.43192889579461</v>
      </c>
      <c r="J889" s="347">
        <f>IF(ISNA(RockerConcaveParameters!O948),RockerConcaveParameters!N948,RockerConcaveParameters!O948)</f>
        <v>5.8950643798239044</v>
      </c>
      <c r="K889" s="347">
        <f t="shared" si="266"/>
        <v>32.806777568538259</v>
      </c>
      <c r="L889" s="347">
        <f t="shared" si="267"/>
        <v>95.583185737294244</v>
      </c>
      <c r="M889" s="347">
        <f t="shared" si="268"/>
        <v>0</v>
      </c>
      <c r="N889" s="347">
        <f t="shared" si="269"/>
        <v>3.8333333333333335</v>
      </c>
      <c r="O889" s="347">
        <f t="shared" si="270"/>
        <v>119.95869592435824</v>
      </c>
      <c r="P889" s="350">
        <f t="shared" si="271"/>
        <v>252.18199256352409</v>
      </c>
      <c r="Q889" s="347">
        <f>MIN(IF(H889&gt;0,P889/H889,NA()),FlexTests!$C$20)</f>
        <v>2.3436988156461349</v>
      </c>
      <c r="R889" s="347">
        <f t="shared" si="272"/>
        <v>4.2667598469742359E-4</v>
      </c>
      <c r="S889" s="347">
        <f>SUM(R889:$R$952)</f>
        <v>2.7671772332619679E-2</v>
      </c>
      <c r="T889" s="347">
        <f t="shared" si="273"/>
        <v>2.7671772332619679E-5</v>
      </c>
      <c r="U889" s="350">
        <f>SUM(T889:$T$952)*1000</f>
        <v>0.88481356818114298</v>
      </c>
      <c r="V889" s="347">
        <f>R889*IF(ABS(A889)&lt;FlexTests!$C$19,0,1)</f>
        <v>0</v>
      </c>
      <c r="W889" s="347">
        <f>SUM(V889:$V$951)</f>
        <v>0</v>
      </c>
      <c r="X889" s="347">
        <f t="shared" si="283"/>
        <v>0</v>
      </c>
      <c r="Y889" s="350">
        <f>SUM($X889:X$951)</f>
        <v>0</v>
      </c>
      <c r="Z889" s="347"/>
      <c r="AA889" s="347">
        <f t="shared" si="274"/>
        <v>4.9650214599413012</v>
      </c>
      <c r="AB889" s="347">
        <f t="shared" si="275"/>
        <v>1.0349785400586986</v>
      </c>
      <c r="AC889" s="347">
        <f t="shared" si="276"/>
        <v>16.651059850792873</v>
      </c>
      <c r="AD889" s="347">
        <f t="shared" si="277"/>
        <v>32.084222498560372</v>
      </c>
      <c r="AE889" s="347">
        <f t="shared" si="278"/>
        <v>6.6880842365726743</v>
      </c>
      <c r="AF889" s="347">
        <f>AD889/'Laminate Schedule'!$E$86/10</f>
        <v>0.21184554204642944</v>
      </c>
      <c r="AG889" s="347">
        <f>AE889/'Laminate Schedule'!$E$90/10</f>
        <v>3.6071326967247894E-2</v>
      </c>
      <c r="AH889" s="347">
        <f t="shared" si="279"/>
        <v>2390.5915733747679</v>
      </c>
      <c r="AI889" s="244"/>
      <c r="AJ889" s="244"/>
      <c r="AK889" s="567">
        <f t="shared" si="280"/>
        <v>1</v>
      </c>
      <c r="AL889" s="567">
        <f t="shared" si="281"/>
        <v>1</v>
      </c>
      <c r="AM889" s="567">
        <f t="shared" si="282"/>
        <v>1</v>
      </c>
      <c r="AN889" s="347">
        <f>IF(SUM(AK889:AM889)=0,0,(AK889*'Laminate Schedule'!$D$83*'Laminate Schedule'!$C$83+AL889*'Laminate Schedule'!$D$84*'Laminate Schedule'!$C$84+AM889*'Laminate Schedule'!$D$85*'Laminate Schedule'!$C$85)/(AK889*'Laminate Schedule'!$D$83+AL889*'Laminate Schedule'!$D$84+AM889*'Laminate Schedule'!$D$85))</f>
        <v>15.145101562499997</v>
      </c>
      <c r="AO889" s="347">
        <f>AK889*'Laminate Schedule'!$L$12+AL889*'Laminate Schedule'!$L$13+AM889*'Laminate Schedule'!$L$14</f>
        <v>0.88</v>
      </c>
    </row>
    <row r="890" spans="1:41">
      <c r="A890" s="567">
        <v>-61</v>
      </c>
      <c r="B890" s="347">
        <f>IF(ABS(A890)&lt;$C$17,$C$15,$C$16)*IF(ABS(A890)&lt;OutlineParameters!$C$46/2,1,0)</f>
        <v>6</v>
      </c>
      <c r="C890" s="347">
        <f t="shared" si="264"/>
        <v>6</v>
      </c>
      <c r="D890" s="348">
        <f t="shared" si="265"/>
        <v>6</v>
      </c>
      <c r="E890" s="349">
        <f>FlexTests!$C$16*($C$36-ABS(A890))*IF(ABS(A890)&lt;$C$36,1,0)/1000</f>
        <v>107.8</v>
      </c>
      <c r="F890" s="349">
        <f>IF(NOT(ISNA(I890)),FlexTests!$C$17*(A891-A890)*I890/1000000*($C$36+A890)/1000*IF(ABS(A890)&lt;$C$31/2-FlexTests!$C$18,0,1),0)</f>
        <v>0</v>
      </c>
      <c r="G890" s="349">
        <f>SUM(F$52:$F889)</f>
        <v>0</v>
      </c>
      <c r="H890" s="348">
        <f>CHOOSE(FlexTests!$C$15,E890,G890)</f>
        <v>107.8</v>
      </c>
      <c r="I890" s="347">
        <f>IF(ISNA(OutlineParameters!T953*2),OutlineParameters!S953*2,OutlineParameters!T953*2)</f>
        <v>398.46357998046568</v>
      </c>
      <c r="J890" s="347">
        <f>IF(ISNA(RockerConcaveParameters!O949),RockerConcaveParameters!N949,RockerConcaveParameters!O949)</f>
        <v>5.8979078052983445</v>
      </c>
      <c r="K890" s="347">
        <f t="shared" si="266"/>
        <v>32.841041901108937</v>
      </c>
      <c r="L890" s="347">
        <f t="shared" si="267"/>
        <v>95.590778782142053</v>
      </c>
      <c r="M890" s="347">
        <f t="shared" si="268"/>
        <v>0</v>
      </c>
      <c r="N890" s="347">
        <f t="shared" si="269"/>
        <v>3.8333333333333335</v>
      </c>
      <c r="O890" s="347">
        <f t="shared" si="270"/>
        <v>120.02667245820827</v>
      </c>
      <c r="P890" s="350">
        <f t="shared" si="271"/>
        <v>252.29182647479257</v>
      </c>
      <c r="Q890" s="347">
        <f>MIN(IF(H890&gt;0,P890/H890,NA()),FlexTests!$C$20)</f>
        <v>2.3403694478181132</v>
      </c>
      <c r="R890" s="347">
        <f t="shared" si="272"/>
        <v>4.2728296634203766E-4</v>
      </c>
      <c r="S890" s="347">
        <f>SUM(R890:$R$952)</f>
        <v>2.7245096347922253E-2</v>
      </c>
      <c r="T890" s="347">
        <f t="shared" si="273"/>
        <v>2.7245096347922253E-5</v>
      </c>
      <c r="U890" s="350">
        <f>SUM(T890:$T$952)*1000</f>
        <v>0.85714179584852335</v>
      </c>
      <c r="V890" s="347">
        <f>R890*IF(ABS(A890)&lt;FlexTests!$C$19,0,1)</f>
        <v>0</v>
      </c>
      <c r="W890" s="347">
        <f>SUM(V890:$V$951)</f>
        <v>0</v>
      </c>
      <c r="X890" s="347">
        <f t="shared" si="283"/>
        <v>0</v>
      </c>
      <c r="Y890" s="350">
        <f>SUM($X890:X$951)</f>
        <v>0</v>
      </c>
      <c r="Z890" s="347"/>
      <c r="AA890" s="347">
        <f t="shared" si="274"/>
        <v>4.9659692684327812</v>
      </c>
      <c r="AB890" s="347">
        <f t="shared" si="275"/>
        <v>1.0340307315672186</v>
      </c>
      <c r="AC890" s="347">
        <f t="shared" si="276"/>
        <v>16.658311958731218</v>
      </c>
      <c r="AD890" s="347">
        <f t="shared" si="277"/>
        <v>32.135998441094586</v>
      </c>
      <c r="AE890" s="347">
        <f t="shared" si="278"/>
        <v>6.6914650859639782</v>
      </c>
      <c r="AF890" s="347">
        <f>AD890/'Laminate Schedule'!$E$86/10</f>
        <v>0.2121874079779357</v>
      </c>
      <c r="AG890" s="347">
        <f>AE890/'Laminate Schedule'!$E$90/10</f>
        <v>3.6089561146051129E-2</v>
      </c>
      <c r="AH890" s="347">
        <f t="shared" si="279"/>
        <v>2390.781479882794</v>
      </c>
      <c r="AI890" s="244"/>
      <c r="AJ890" s="244"/>
      <c r="AK890" s="567">
        <f t="shared" si="280"/>
        <v>1</v>
      </c>
      <c r="AL890" s="567">
        <f t="shared" si="281"/>
        <v>1</v>
      </c>
      <c r="AM890" s="567">
        <f t="shared" si="282"/>
        <v>1</v>
      </c>
      <c r="AN890" s="347">
        <f>IF(SUM(AK890:AM890)=0,0,(AK890*'Laminate Schedule'!$D$83*'Laminate Schedule'!$C$83+AL890*'Laminate Schedule'!$D$84*'Laminate Schedule'!$C$84+AM890*'Laminate Schedule'!$D$85*'Laminate Schedule'!$C$85)/(AK890*'Laminate Schedule'!$D$83+AL890*'Laminate Schedule'!$D$84+AM890*'Laminate Schedule'!$D$85))</f>
        <v>15.145101562499997</v>
      </c>
      <c r="AO890" s="347">
        <f>AK890*'Laminate Schedule'!$L$12+AL890*'Laminate Schedule'!$L$13+AM890*'Laminate Schedule'!$L$14</f>
        <v>0.88</v>
      </c>
    </row>
    <row r="891" spans="1:41">
      <c r="A891" s="567">
        <v>-60</v>
      </c>
      <c r="B891" s="347">
        <f>IF(ABS(A891)&lt;$C$17,$C$15,$C$16)*IF(ABS(A891)&lt;OutlineParameters!$C$46/2,1,0)</f>
        <v>6</v>
      </c>
      <c r="C891" s="347">
        <f t="shared" si="264"/>
        <v>6</v>
      </c>
      <c r="D891" s="348">
        <f t="shared" si="265"/>
        <v>6</v>
      </c>
      <c r="E891" s="349">
        <f>FlexTests!$C$16*($C$36-ABS(A891))*IF(ABS(A891)&lt;$C$36,1,0)/1000</f>
        <v>108</v>
      </c>
      <c r="F891" s="349">
        <f>IF(NOT(ISNA(I891)),FlexTests!$C$17*(A892-A891)*I891/1000000*($C$36+A891)/1000*IF(ABS(A891)&lt;$C$31/2-FlexTests!$C$18,0,1),0)</f>
        <v>0</v>
      </c>
      <c r="G891" s="349">
        <f>SUM(F$52:$F890)</f>
        <v>0</v>
      </c>
      <c r="H891" s="348">
        <f>CHOOSE(FlexTests!$C$15,E891,G891)</f>
        <v>108</v>
      </c>
      <c r="I891" s="347">
        <f>IF(ISNA(OutlineParameters!T954*2),OutlineParameters!S954*2,OutlineParameters!T954*2)</f>
        <v>398.49489118682828</v>
      </c>
      <c r="J891" s="347">
        <f>IF(ISNA(RockerConcaveParameters!O950),RockerConcaveParameters!N950,RockerConcaveParameters!O950)</f>
        <v>5.9007102941476424</v>
      </c>
      <c r="K891" s="347">
        <f t="shared" si="266"/>
        <v>32.874842346107165</v>
      </c>
      <c r="L891" s="347">
        <f t="shared" si="267"/>
        <v>95.598290290724478</v>
      </c>
      <c r="M891" s="347">
        <f t="shared" si="268"/>
        <v>0</v>
      </c>
      <c r="N891" s="347">
        <f t="shared" si="269"/>
        <v>3.8333333333333335</v>
      </c>
      <c r="O891" s="347">
        <f t="shared" si="270"/>
        <v>120.09374079092613</v>
      </c>
      <c r="P891" s="350">
        <f t="shared" si="271"/>
        <v>252.40020676109111</v>
      </c>
      <c r="Q891" s="347">
        <f>MIN(IF(H891&gt;0,P891/H891,NA()),FlexTests!$C$20)</f>
        <v>2.3370389514915844</v>
      </c>
      <c r="R891" s="347">
        <f t="shared" si="272"/>
        <v>4.2789188402776219E-4</v>
      </c>
      <c r="S891" s="347">
        <f>SUM(R891:$R$952)</f>
        <v>2.6817813381580218E-2</v>
      </c>
      <c r="T891" s="347">
        <f t="shared" si="273"/>
        <v>2.681781338158022E-5</v>
      </c>
      <c r="U891" s="350">
        <f>SUM(T891:$T$952)*1000</f>
        <v>0.82989669950060108</v>
      </c>
      <c r="V891" s="347">
        <f>R891*IF(ABS(A891)&lt;FlexTests!$C$19,0,1)</f>
        <v>0</v>
      </c>
      <c r="W891" s="347">
        <f>SUM(V891:$V$951)</f>
        <v>0</v>
      </c>
      <c r="X891" s="347">
        <f t="shared" si="283"/>
        <v>0</v>
      </c>
      <c r="Y891" s="350">
        <f>SUM($X891:X$951)</f>
        <v>0</v>
      </c>
      <c r="Z891" s="347"/>
      <c r="AA891" s="347">
        <f t="shared" si="274"/>
        <v>4.9669034313825478</v>
      </c>
      <c r="AB891" s="347">
        <f t="shared" si="275"/>
        <v>1.0330965686174527</v>
      </c>
      <c r="AC891" s="347">
        <f t="shared" si="276"/>
        <v>16.665468086793567</v>
      </c>
      <c r="AD891" s="347">
        <f t="shared" si="277"/>
        <v>32.187849017838381</v>
      </c>
      <c r="AE891" s="347">
        <f t="shared" si="278"/>
        <v>6.6949472303812012</v>
      </c>
      <c r="AF891" s="347">
        <f>AD891/'Laminate Schedule'!$E$86/10</f>
        <v>0.21252976670382356</v>
      </c>
      <c r="AG891" s="347">
        <f>AE891/'Laminate Schedule'!$E$90/10</f>
        <v>3.6108341646621675E-2</v>
      </c>
      <c r="AH891" s="347">
        <f t="shared" si="279"/>
        <v>2390.9693471209698</v>
      </c>
      <c r="AI891" s="244"/>
      <c r="AJ891" s="244"/>
      <c r="AK891" s="567">
        <f t="shared" si="280"/>
        <v>1</v>
      </c>
      <c r="AL891" s="567">
        <f t="shared" si="281"/>
        <v>1</v>
      </c>
      <c r="AM891" s="567">
        <f t="shared" si="282"/>
        <v>1</v>
      </c>
      <c r="AN891" s="347">
        <f>IF(SUM(AK891:AM891)=0,0,(AK891*'Laminate Schedule'!$D$83*'Laminate Schedule'!$C$83+AL891*'Laminate Schedule'!$D$84*'Laminate Schedule'!$C$84+AM891*'Laminate Schedule'!$D$85*'Laminate Schedule'!$C$85)/(AK891*'Laminate Schedule'!$D$83+AL891*'Laminate Schedule'!$D$84+AM891*'Laminate Schedule'!$D$85))</f>
        <v>15.145101562499997</v>
      </c>
      <c r="AO891" s="347">
        <f>AK891*'Laminate Schedule'!$L$12+AL891*'Laminate Schedule'!$L$13+AM891*'Laminate Schedule'!$L$14</f>
        <v>0.88</v>
      </c>
    </row>
    <row r="892" spans="1:41">
      <c r="A892" s="567">
        <v>-59</v>
      </c>
      <c r="B892" s="347">
        <f>IF(ABS(A892)&lt;$C$17,$C$15,$C$16)*IF(ABS(A892)&lt;OutlineParameters!$C$46/2,1,0)</f>
        <v>6</v>
      </c>
      <c r="C892" s="347">
        <f t="shared" si="264"/>
        <v>6</v>
      </c>
      <c r="D892" s="348">
        <f t="shared" si="265"/>
        <v>6</v>
      </c>
      <c r="E892" s="349">
        <f>FlexTests!$C$16*($C$36-ABS(A892))*IF(ABS(A892)&lt;$C$36,1,0)/1000</f>
        <v>108.2</v>
      </c>
      <c r="F892" s="349">
        <f>IF(NOT(ISNA(I892)),FlexTests!$C$17*(A893-A892)*I892/1000000*($C$36+A892)/1000*IF(ABS(A892)&lt;$C$31/2-FlexTests!$C$18,0,1),0)</f>
        <v>0</v>
      </c>
      <c r="G892" s="349">
        <f>SUM(F$52:$F891)</f>
        <v>0</v>
      </c>
      <c r="H892" s="348">
        <f>CHOOSE(FlexTests!$C$15,E892,G892)</f>
        <v>108.2</v>
      </c>
      <c r="I892" s="347">
        <f>IF(ISNA(OutlineParameters!T955*2),OutlineParameters!S955*2,OutlineParameters!T955*2)</f>
        <v>398.52592862152585</v>
      </c>
      <c r="J892" s="347">
        <f>IF(ISNA(RockerConcaveParameters!O951),RockerConcaveParameters!N951,RockerConcaveParameters!O951)</f>
        <v>5.903473604892949</v>
      </c>
      <c r="K892" s="347">
        <f t="shared" si="266"/>
        <v>32.908203133818638</v>
      </c>
      <c r="L892" s="347">
        <f t="shared" si="267"/>
        <v>95.605736121920117</v>
      </c>
      <c r="M892" s="347">
        <f t="shared" si="268"/>
        <v>0</v>
      </c>
      <c r="N892" s="347">
        <f t="shared" si="269"/>
        <v>3.8333333333333335</v>
      </c>
      <c r="O892" s="347">
        <f t="shared" si="270"/>
        <v>120.15995510266265</v>
      </c>
      <c r="P892" s="350">
        <f t="shared" si="271"/>
        <v>252.50722769173476</v>
      </c>
      <c r="Q892" s="347">
        <f>MIN(IF(H892&gt;0,P892/H892,NA()),FlexTests!$C$20)</f>
        <v>2.3337082041749975</v>
      </c>
      <c r="R892" s="347">
        <f t="shared" si="272"/>
        <v>4.2850258580357339E-4</v>
      </c>
      <c r="S892" s="347">
        <f>SUM(R892:$R$952)</f>
        <v>2.6389921497552454E-2</v>
      </c>
      <c r="T892" s="347">
        <f t="shared" si="273"/>
        <v>2.6389921497552456E-5</v>
      </c>
      <c r="U892" s="350">
        <f>SUM(T892:$T$952)*1000</f>
        <v>0.80307888611902079</v>
      </c>
      <c r="V892" s="347">
        <f>R892*IF(ABS(A892)&lt;FlexTests!$C$19,0,1)</f>
        <v>0</v>
      </c>
      <c r="W892" s="347">
        <f>SUM(V892:$V$951)</f>
        <v>0</v>
      </c>
      <c r="X892" s="347">
        <f t="shared" si="283"/>
        <v>0</v>
      </c>
      <c r="Y892" s="350">
        <f>SUM($X892:X$951)</f>
        <v>0</v>
      </c>
      <c r="Z892" s="347"/>
      <c r="AA892" s="347">
        <f t="shared" si="274"/>
        <v>4.9678245349643166</v>
      </c>
      <c r="AB892" s="347">
        <f t="shared" si="275"/>
        <v>1.0321754650356838</v>
      </c>
      <c r="AC892" s="347">
        <f t="shared" si="276"/>
        <v>16.672534459389485</v>
      </c>
      <c r="AD892" s="347">
        <f t="shared" si="277"/>
        <v>32.239766305021746</v>
      </c>
      <c r="AE892" s="347">
        <f t="shared" si="278"/>
        <v>6.6985247857121859</v>
      </c>
      <c r="AF892" s="347">
        <f>AD892/'Laminate Schedule'!$E$86/10</f>
        <v>0.2128725659050644</v>
      </c>
      <c r="AG892" s="347">
        <f>AE892/'Laminate Schedule'!$E$90/10</f>
        <v>3.612763673375316E-2</v>
      </c>
      <c r="AH892" s="347">
        <f t="shared" si="279"/>
        <v>2391.1555717291549</v>
      </c>
      <c r="AI892" s="244"/>
      <c r="AJ892" s="244"/>
      <c r="AK892" s="567">
        <f t="shared" si="280"/>
        <v>1</v>
      </c>
      <c r="AL892" s="567">
        <f t="shared" si="281"/>
        <v>1</v>
      </c>
      <c r="AM892" s="567">
        <f t="shared" si="282"/>
        <v>1</v>
      </c>
      <c r="AN892" s="347">
        <f>IF(SUM(AK892:AM892)=0,0,(AK892*'Laminate Schedule'!$D$83*'Laminate Schedule'!$C$83+AL892*'Laminate Schedule'!$D$84*'Laminate Schedule'!$C$84+AM892*'Laminate Schedule'!$D$85*'Laminate Schedule'!$C$85)/(AK892*'Laminate Schedule'!$D$83+AL892*'Laminate Schedule'!$D$84+AM892*'Laminate Schedule'!$D$85))</f>
        <v>15.145101562499997</v>
      </c>
      <c r="AO892" s="347">
        <f>AK892*'Laminate Schedule'!$L$12+AL892*'Laminate Schedule'!$L$13+AM892*'Laminate Schedule'!$L$14</f>
        <v>0.88</v>
      </c>
    </row>
    <row r="893" spans="1:41">
      <c r="A893" s="567">
        <v>-58</v>
      </c>
      <c r="B893" s="347">
        <f>IF(ABS(A893)&lt;$C$17,$C$15,$C$16)*IF(ABS(A893)&lt;OutlineParameters!$C$46/2,1,0)</f>
        <v>6</v>
      </c>
      <c r="C893" s="347">
        <f t="shared" si="264"/>
        <v>6</v>
      </c>
      <c r="D893" s="348">
        <f t="shared" si="265"/>
        <v>6</v>
      </c>
      <c r="E893" s="349">
        <f>FlexTests!$C$16*($C$36-ABS(A893))*IF(ABS(A893)&lt;$C$36,1,0)/1000</f>
        <v>108.4</v>
      </c>
      <c r="F893" s="349">
        <f>IF(NOT(ISNA(I893)),FlexTests!$C$17*(A894-A893)*I893/1000000*($C$36+A893)/1000*IF(ABS(A893)&lt;$C$31/2-FlexTests!$C$18,0,1),0)</f>
        <v>0</v>
      </c>
      <c r="G893" s="349">
        <f>SUM(F$52:$F892)</f>
        <v>0</v>
      </c>
      <c r="H893" s="348">
        <f>CHOOSE(FlexTests!$C$15,E893,G893)</f>
        <v>108.4</v>
      </c>
      <c r="I893" s="347">
        <f>IF(ISNA(OutlineParameters!T956*2),OutlineParameters!S956*2,OutlineParameters!T956*2)</f>
        <v>398.55663632088914</v>
      </c>
      <c r="J893" s="347">
        <f>IF(ISNA(RockerConcaveParameters!O952),RockerConcaveParameters!N952,RockerConcaveParameters!O952)</f>
        <v>5.9061962071359266</v>
      </c>
      <c r="K893" s="347">
        <f t="shared" si="266"/>
        <v>32.941101792092439</v>
      </c>
      <c r="L893" s="347">
        <f t="shared" si="267"/>
        <v>95.613102850133757</v>
      </c>
      <c r="M893" s="347">
        <f t="shared" si="268"/>
        <v>0</v>
      </c>
      <c r="N893" s="347">
        <f t="shared" si="269"/>
        <v>3.8333333333333335</v>
      </c>
      <c r="O893" s="347">
        <f t="shared" si="270"/>
        <v>120.22526590881371</v>
      </c>
      <c r="P893" s="350">
        <f t="shared" si="271"/>
        <v>252.61280388437325</v>
      </c>
      <c r="Q893" s="347">
        <f>MIN(IF(H893&gt;0,P893/H893,NA()),FlexTests!$C$20)</f>
        <v>2.3303764195975392</v>
      </c>
      <c r="R893" s="347">
        <f t="shared" si="272"/>
        <v>4.2911522430041671E-4</v>
      </c>
      <c r="S893" s="347">
        <f>SUM(R893:$R$952)</f>
        <v>2.5961418911748881E-2</v>
      </c>
      <c r="T893" s="347">
        <f t="shared" si="273"/>
        <v>2.5961418911748881E-5</v>
      </c>
      <c r="U893" s="350">
        <f>SUM(T893:$T$952)*1000</f>
        <v>0.7766889646214683</v>
      </c>
      <c r="V893" s="347">
        <f>R893*IF(ABS(A893)&lt;FlexTests!$C$19,0,1)</f>
        <v>0</v>
      </c>
      <c r="W893" s="347">
        <f>SUM(V893:$V$951)</f>
        <v>0</v>
      </c>
      <c r="X893" s="347">
        <f t="shared" si="283"/>
        <v>0</v>
      </c>
      <c r="Y893" s="350">
        <f>SUM($X893:X$951)</f>
        <v>0</v>
      </c>
      <c r="Z893" s="347"/>
      <c r="AA893" s="347">
        <f t="shared" si="274"/>
        <v>4.9687320690453092</v>
      </c>
      <c r="AB893" s="347">
        <f t="shared" si="275"/>
        <v>1.0312679309546913</v>
      </c>
      <c r="AC893" s="347">
        <f t="shared" si="276"/>
        <v>16.679505438897468</v>
      </c>
      <c r="AD893" s="347">
        <f t="shared" si="277"/>
        <v>32.291758185374242</v>
      </c>
      <c r="AE893" s="347">
        <f t="shared" si="278"/>
        <v>6.7022037388944264</v>
      </c>
      <c r="AF893" s="347">
        <f>AD893/'Laminate Schedule'!$E$86/10</f>
        <v>0.21321585762970513</v>
      </c>
      <c r="AG893" s="347">
        <f>AE893/'Laminate Schedule'!$E$90/10</f>
        <v>3.6147478697227266E-2</v>
      </c>
      <c r="AH893" s="347">
        <f t="shared" si="279"/>
        <v>2391.339817925335</v>
      </c>
      <c r="AI893" s="244"/>
      <c r="AJ893" s="244"/>
      <c r="AK893" s="567">
        <f t="shared" si="280"/>
        <v>1</v>
      </c>
      <c r="AL893" s="567">
        <f t="shared" si="281"/>
        <v>1</v>
      </c>
      <c r="AM893" s="567">
        <f t="shared" si="282"/>
        <v>1</v>
      </c>
      <c r="AN893" s="347">
        <f>IF(SUM(AK893:AM893)=0,0,(AK893*'Laminate Schedule'!$D$83*'Laminate Schedule'!$C$83+AL893*'Laminate Schedule'!$D$84*'Laminate Schedule'!$C$84+AM893*'Laminate Schedule'!$D$85*'Laminate Schedule'!$C$85)/(AK893*'Laminate Schedule'!$D$83+AL893*'Laminate Schedule'!$D$84+AM893*'Laminate Schedule'!$D$85))</f>
        <v>15.145101562499997</v>
      </c>
      <c r="AO893" s="347">
        <f>AK893*'Laminate Schedule'!$L$12+AL893*'Laminate Schedule'!$L$13+AM893*'Laminate Schedule'!$L$14</f>
        <v>0.88</v>
      </c>
    </row>
    <row r="894" spans="1:41">
      <c r="A894" s="567">
        <v>-57</v>
      </c>
      <c r="B894" s="347">
        <f>IF(ABS(A894)&lt;$C$17,$C$15,$C$16)*IF(ABS(A894)&lt;OutlineParameters!$C$46/2,1,0)</f>
        <v>6</v>
      </c>
      <c r="C894" s="347">
        <f t="shared" si="264"/>
        <v>6</v>
      </c>
      <c r="D894" s="348">
        <f t="shared" si="265"/>
        <v>6</v>
      </c>
      <c r="E894" s="349">
        <f>FlexTests!$C$16*($C$36-ABS(A894))*IF(ABS(A894)&lt;$C$36,1,0)/1000</f>
        <v>108.6</v>
      </c>
      <c r="F894" s="349">
        <f>IF(NOT(ISNA(I894)),FlexTests!$C$17*(A895-A894)*I894/1000000*($C$36+A894)/1000*IF(ABS(A894)&lt;$C$31/2-FlexTests!$C$18,0,1),0)</f>
        <v>0</v>
      </c>
      <c r="G894" s="349">
        <f>SUM(F$52:$F893)</f>
        <v>0</v>
      </c>
      <c r="H894" s="348">
        <f>CHOOSE(FlexTests!$C$15,E894,G894)</f>
        <v>108.6</v>
      </c>
      <c r="I894" s="347">
        <f>IF(ISNA(OutlineParameters!T957*2),OutlineParameters!S957*2,OutlineParameters!T957*2)</f>
        <v>398.58708039156147</v>
      </c>
      <c r="J894" s="347">
        <f>IF(ISNA(RockerConcaveParameters!O953),RockerConcaveParameters!N953,RockerConcaveParameters!O953)</f>
        <v>5.9088798615930731</v>
      </c>
      <c r="K894" s="347">
        <f t="shared" si="266"/>
        <v>32.973562635453533</v>
      </c>
      <c r="L894" s="347">
        <f t="shared" si="267"/>
        <v>95.62040633424391</v>
      </c>
      <c r="M894" s="347">
        <f t="shared" si="268"/>
        <v>0</v>
      </c>
      <c r="N894" s="347">
        <f t="shared" si="269"/>
        <v>3.8333333333333335</v>
      </c>
      <c r="O894" s="347">
        <f t="shared" si="270"/>
        <v>120.28972754472228</v>
      </c>
      <c r="P894" s="350">
        <f t="shared" si="271"/>
        <v>252.71702984775305</v>
      </c>
      <c r="Q894" s="347">
        <f>MIN(IF(H894&gt;0,P894/H894,NA()),FlexTests!$C$20)</f>
        <v>2.3270444737362159</v>
      </c>
      <c r="R894" s="347">
        <f t="shared" si="272"/>
        <v>4.2972964689172319E-4</v>
      </c>
      <c r="S894" s="347">
        <f>SUM(R894:$R$952)</f>
        <v>2.5532303687448465E-2</v>
      </c>
      <c r="T894" s="347">
        <f t="shared" si="273"/>
        <v>2.5532303687448465E-5</v>
      </c>
      <c r="U894" s="350">
        <f>SUM(T894:$T$952)*1000</f>
        <v>0.75072754570971933</v>
      </c>
      <c r="V894" s="347">
        <f>R894*IF(ABS(A894)&lt;FlexTests!$C$19,0,1)</f>
        <v>0</v>
      </c>
      <c r="W894" s="347">
        <f>SUM(V894:$V$951)</f>
        <v>0</v>
      </c>
      <c r="X894" s="347">
        <f t="shared" si="283"/>
        <v>0</v>
      </c>
      <c r="Y894" s="350">
        <f>SUM($X894:X$951)</f>
        <v>0</v>
      </c>
      <c r="Z894" s="347"/>
      <c r="AA894" s="347">
        <f t="shared" si="274"/>
        <v>4.9696266205310238</v>
      </c>
      <c r="AB894" s="347">
        <f t="shared" si="275"/>
        <v>1.0303733794689758</v>
      </c>
      <c r="AC894" s="347">
        <f t="shared" si="276"/>
        <v>16.686387265536247</v>
      </c>
      <c r="AD894" s="347">
        <f t="shared" si="277"/>
        <v>32.343816693284978</v>
      </c>
      <c r="AE894" s="347">
        <f t="shared" si="278"/>
        <v>6.705978186269471</v>
      </c>
      <c r="AF894" s="347">
        <f>AD894/'Laminate Schedule'!$E$86/10</f>
        <v>0.21355958928245045</v>
      </c>
      <c r="AG894" s="347">
        <f>AE894/'Laminate Schedule'!$E$90/10</f>
        <v>3.6167835696417169E-2</v>
      </c>
      <c r="AH894" s="347">
        <f t="shared" si="279"/>
        <v>2391.5224823493691</v>
      </c>
      <c r="AI894" s="244"/>
      <c r="AJ894" s="244"/>
      <c r="AK894" s="567">
        <f t="shared" si="280"/>
        <v>1</v>
      </c>
      <c r="AL894" s="567">
        <f t="shared" si="281"/>
        <v>1</v>
      </c>
      <c r="AM894" s="567">
        <f t="shared" si="282"/>
        <v>1</v>
      </c>
      <c r="AN894" s="347">
        <f>IF(SUM(AK894:AM894)=0,0,(AK894*'Laminate Schedule'!$D$83*'Laminate Schedule'!$C$83+AL894*'Laminate Schedule'!$D$84*'Laminate Schedule'!$C$84+AM894*'Laminate Schedule'!$D$85*'Laminate Schedule'!$C$85)/(AK894*'Laminate Schedule'!$D$83+AL894*'Laminate Schedule'!$D$84+AM894*'Laminate Schedule'!$D$85))</f>
        <v>15.145101562499997</v>
      </c>
      <c r="AO894" s="347">
        <f>AK894*'Laminate Schedule'!$L$12+AL894*'Laminate Schedule'!$L$13+AM894*'Laminate Schedule'!$L$14</f>
        <v>0.88</v>
      </c>
    </row>
    <row r="895" spans="1:41">
      <c r="A895" s="567">
        <v>-56</v>
      </c>
      <c r="B895" s="347">
        <f>IF(ABS(A895)&lt;$C$17,$C$15,$C$16)*IF(ABS(A895)&lt;OutlineParameters!$C$46/2,1,0)</f>
        <v>6</v>
      </c>
      <c r="C895" s="347">
        <f t="shared" si="264"/>
        <v>6</v>
      </c>
      <c r="D895" s="348">
        <f t="shared" si="265"/>
        <v>6</v>
      </c>
      <c r="E895" s="349">
        <f>FlexTests!$C$16*($C$36-ABS(A895))*IF(ABS(A895)&lt;$C$36,1,0)/1000</f>
        <v>108.8</v>
      </c>
      <c r="F895" s="349">
        <f>IF(NOT(ISNA(I895)),FlexTests!$C$17*(A896-A895)*I895/1000000*($C$36+A895)/1000*IF(ABS(A895)&lt;$C$31/2-FlexTests!$C$18,0,1),0)</f>
        <v>0</v>
      </c>
      <c r="G895" s="349">
        <f>SUM(F$52:$F894)</f>
        <v>0</v>
      </c>
      <c r="H895" s="348">
        <f>CHOOSE(FlexTests!$C$15,E895,G895)</f>
        <v>108.8</v>
      </c>
      <c r="I895" s="347">
        <f>IF(ISNA(OutlineParameters!T958*2),OutlineParameters!S958*2,OutlineParameters!T958*2)</f>
        <v>398.61720486987372</v>
      </c>
      <c r="J895" s="347">
        <f>IF(ISNA(RockerConcaveParameters!O954),RockerConcaveParameters!N954,RockerConcaveParameters!O954)</f>
        <v>5.9115230375561749</v>
      </c>
      <c r="K895" s="347">
        <f t="shared" si="266"/>
        <v>33.005563189294591</v>
      </c>
      <c r="L895" s="347">
        <f t="shared" si="267"/>
        <v>95.627633148655434</v>
      </c>
      <c r="M895" s="347">
        <f t="shared" si="268"/>
        <v>0</v>
      </c>
      <c r="N895" s="347">
        <f t="shared" si="269"/>
        <v>3.8333333333333335</v>
      </c>
      <c r="O895" s="347">
        <f t="shared" si="270"/>
        <v>120.35329052148711</v>
      </c>
      <c r="P895" s="350">
        <f t="shared" si="271"/>
        <v>252.81982019277049</v>
      </c>
      <c r="Q895" s="347">
        <f>MIN(IF(H895&gt;0,P895/H895,NA()),FlexTests!$C$20)</f>
        <v>2.3237115826541408</v>
      </c>
      <c r="R895" s="347">
        <f t="shared" si="272"/>
        <v>4.3034600656325912E-4</v>
      </c>
      <c r="S895" s="347">
        <f>SUM(R895:$R$952)</f>
        <v>2.5102574040556748E-2</v>
      </c>
      <c r="T895" s="347">
        <f t="shared" si="273"/>
        <v>2.5102574040556749E-5</v>
      </c>
      <c r="U895" s="350">
        <f>SUM(T895:$T$952)*1000</f>
        <v>0.72519524202227093</v>
      </c>
      <c r="V895" s="347">
        <f>R895*IF(ABS(A895)&lt;FlexTests!$C$19,0,1)</f>
        <v>0</v>
      </c>
      <c r="W895" s="347">
        <f>SUM(V895:$V$951)</f>
        <v>0</v>
      </c>
      <c r="X895" s="347">
        <f t="shared" si="283"/>
        <v>0</v>
      </c>
      <c r="Y895" s="350">
        <f>SUM($X895:X$951)</f>
        <v>0</v>
      </c>
      <c r="Z895" s="347"/>
      <c r="AA895" s="347">
        <f t="shared" si="274"/>
        <v>4.9705076791853919</v>
      </c>
      <c r="AB895" s="347">
        <f t="shared" si="275"/>
        <v>1.0294923208146085</v>
      </c>
      <c r="AC895" s="347">
        <f t="shared" si="276"/>
        <v>16.6931743012384</v>
      </c>
      <c r="AD895" s="347">
        <f t="shared" si="277"/>
        <v>32.39594972989957</v>
      </c>
      <c r="AE895" s="347">
        <f t="shared" si="278"/>
        <v>6.7098541286015276</v>
      </c>
      <c r="AF895" s="347">
        <f>AD895/'Laminate Schedule'!$E$86/10</f>
        <v>0.21390381303294462</v>
      </c>
      <c r="AG895" s="347">
        <f>AE895/'Laminate Schedule'!$E$90/10</f>
        <v>3.6188740095677165E-2</v>
      </c>
      <c r="AH895" s="347">
        <f t="shared" si="279"/>
        <v>2391.7032292192425</v>
      </c>
      <c r="AI895" s="244"/>
      <c r="AJ895" s="244"/>
      <c r="AK895" s="567">
        <f t="shared" si="280"/>
        <v>1</v>
      </c>
      <c r="AL895" s="567">
        <f t="shared" si="281"/>
        <v>1</v>
      </c>
      <c r="AM895" s="567">
        <f t="shared" si="282"/>
        <v>1</v>
      </c>
      <c r="AN895" s="347">
        <f>IF(SUM(AK895:AM895)=0,0,(AK895*'Laminate Schedule'!$D$83*'Laminate Schedule'!$C$83+AL895*'Laminate Schedule'!$D$84*'Laminate Schedule'!$C$84+AM895*'Laminate Schedule'!$D$85*'Laminate Schedule'!$C$85)/(AK895*'Laminate Schedule'!$D$83+AL895*'Laminate Schedule'!$D$84+AM895*'Laminate Schedule'!$D$85))</f>
        <v>15.145101562499997</v>
      </c>
      <c r="AO895" s="347">
        <f>AK895*'Laminate Schedule'!$L$12+AL895*'Laminate Schedule'!$L$13+AM895*'Laminate Schedule'!$L$14</f>
        <v>0.88</v>
      </c>
    </row>
    <row r="896" spans="1:41">
      <c r="A896" s="567">
        <v>-55</v>
      </c>
      <c r="B896" s="347">
        <f>IF(ABS(A896)&lt;$C$17,$C$15,$C$16)*IF(ABS(A896)&lt;OutlineParameters!$C$46/2,1,0)</f>
        <v>6</v>
      </c>
      <c r="C896" s="347">
        <f t="shared" si="264"/>
        <v>6</v>
      </c>
      <c r="D896" s="348">
        <f t="shared" si="265"/>
        <v>6</v>
      </c>
      <c r="E896" s="349">
        <f>FlexTests!$C$16*($C$36-ABS(A896))*IF(ABS(A896)&lt;$C$36,1,0)/1000</f>
        <v>109</v>
      </c>
      <c r="F896" s="349">
        <f>IF(NOT(ISNA(I896)),FlexTests!$C$17*(A897-A896)*I896/1000000*($C$36+A896)/1000*IF(ABS(A896)&lt;$C$31/2-FlexTests!$C$18,0,1),0)</f>
        <v>0</v>
      </c>
      <c r="G896" s="349">
        <f>SUM(F$52:$F895)</f>
        <v>0</v>
      </c>
      <c r="H896" s="348">
        <f>CHOOSE(FlexTests!$C$15,E896,G896)</f>
        <v>109</v>
      </c>
      <c r="I896" s="347">
        <f>IF(ISNA(OutlineParameters!T959*2),OutlineParameters!S959*2,OutlineParameters!T959*2)</f>
        <v>398.64704534489096</v>
      </c>
      <c r="J896" s="347">
        <f>IF(ISNA(RockerConcaveParameters!O955),RockerConcaveParameters!N955,RockerConcaveParameters!O955)</f>
        <v>5.9141266739966429</v>
      </c>
      <c r="K896" s="347">
        <f t="shared" si="266"/>
        <v>33.037116116716597</v>
      </c>
      <c r="L896" s="347">
        <f t="shared" si="267"/>
        <v>95.634791831128425</v>
      </c>
      <c r="M896" s="347">
        <f t="shared" si="268"/>
        <v>0</v>
      </c>
      <c r="N896" s="347">
        <f t="shared" si="269"/>
        <v>3.8333333333333335</v>
      </c>
      <c r="O896" s="347">
        <f t="shared" si="270"/>
        <v>120.41598330294721</v>
      </c>
      <c r="P896" s="350">
        <f t="shared" si="271"/>
        <v>252.92122458412558</v>
      </c>
      <c r="Q896" s="347">
        <f>MIN(IF(H896&gt;0,P896/H896,NA()),FlexTests!$C$20)</f>
        <v>2.3203782071938126</v>
      </c>
      <c r="R896" s="347">
        <f t="shared" si="272"/>
        <v>4.3096422682290501E-4</v>
      </c>
      <c r="S896" s="347">
        <f>SUM(R896:$R$952)</f>
        <v>2.4672228033993489E-2</v>
      </c>
      <c r="T896" s="347">
        <f t="shared" si="273"/>
        <v>2.4672228033993489E-5</v>
      </c>
      <c r="U896" s="350">
        <f>SUM(T896:$T$952)*1000</f>
        <v>0.7000926679817141</v>
      </c>
      <c r="V896" s="347">
        <f>R896*IF(ABS(A896)&lt;FlexTests!$C$19,0,1)</f>
        <v>0</v>
      </c>
      <c r="W896" s="347">
        <f>SUM(V896:$V$951)</f>
        <v>0</v>
      </c>
      <c r="X896" s="347">
        <f t="shared" si="283"/>
        <v>0</v>
      </c>
      <c r="Y896" s="350">
        <f>SUM($X896:X$951)</f>
        <v>0</v>
      </c>
      <c r="Z896" s="347"/>
      <c r="AA896" s="347">
        <f t="shared" si="274"/>
        <v>4.971375557998881</v>
      </c>
      <c r="AB896" s="347">
        <f t="shared" si="275"/>
        <v>1.028624442001119</v>
      </c>
      <c r="AC896" s="347">
        <f t="shared" si="276"/>
        <v>16.699869825262233</v>
      </c>
      <c r="AD896" s="347">
        <f t="shared" si="277"/>
        <v>32.448153278546229</v>
      </c>
      <c r="AE896" s="347">
        <f t="shared" si="278"/>
        <v>6.713828631676857</v>
      </c>
      <c r="AF896" s="347">
        <f>AD896/'Laminate Schedule'!$E$86/10</f>
        <v>0.21424850235992757</v>
      </c>
      <c r="AG896" s="347">
        <f>AE896/'Laminate Schedule'!$E$90/10</f>
        <v>3.6210176069700721E-2</v>
      </c>
      <c r="AH896" s="347">
        <f t="shared" si="279"/>
        <v>2391.8822720693456</v>
      </c>
      <c r="AI896" s="244"/>
      <c r="AJ896" s="244"/>
      <c r="AK896" s="567">
        <f t="shared" si="280"/>
        <v>1</v>
      </c>
      <c r="AL896" s="567">
        <f t="shared" si="281"/>
        <v>1</v>
      </c>
      <c r="AM896" s="567">
        <f t="shared" si="282"/>
        <v>1</v>
      </c>
      <c r="AN896" s="347">
        <f>IF(SUM(AK896:AM896)=0,0,(AK896*'Laminate Schedule'!$D$83*'Laminate Schedule'!$C$83+AL896*'Laminate Schedule'!$D$84*'Laminate Schedule'!$C$84+AM896*'Laminate Schedule'!$D$85*'Laminate Schedule'!$C$85)/(AK896*'Laminate Schedule'!$D$83+AL896*'Laminate Schedule'!$D$84+AM896*'Laminate Schedule'!$D$85))</f>
        <v>15.145101562499997</v>
      </c>
      <c r="AO896" s="347">
        <f>AK896*'Laminate Schedule'!$L$12+AL896*'Laminate Schedule'!$L$13+AM896*'Laminate Schedule'!$L$14</f>
        <v>0.88</v>
      </c>
    </row>
    <row r="897" spans="1:41">
      <c r="A897" s="567">
        <v>-54</v>
      </c>
      <c r="B897" s="347">
        <f>IF(ABS(A897)&lt;$C$17,$C$15,$C$16)*IF(ABS(A897)&lt;OutlineParameters!$C$46/2,1,0)</f>
        <v>6</v>
      </c>
      <c r="C897" s="347">
        <f t="shared" si="264"/>
        <v>6</v>
      </c>
      <c r="D897" s="348">
        <f t="shared" si="265"/>
        <v>6</v>
      </c>
      <c r="E897" s="349">
        <f>FlexTests!$C$16*($C$36-ABS(A897))*IF(ABS(A897)&lt;$C$36,1,0)/1000</f>
        <v>109.2</v>
      </c>
      <c r="F897" s="349">
        <f>IF(NOT(ISNA(I897)),FlexTests!$C$17*(A898-A897)*I897/1000000*($C$36+A897)/1000*IF(ABS(A897)&lt;$C$31/2-FlexTests!$C$18,0,1),0)</f>
        <v>0</v>
      </c>
      <c r="G897" s="349">
        <f>SUM(F$52:$F896)</f>
        <v>0</v>
      </c>
      <c r="H897" s="348">
        <f>CHOOSE(FlexTests!$C$15,E897,G897)</f>
        <v>109.2</v>
      </c>
      <c r="I897" s="347">
        <f>IF(ISNA(OutlineParameters!T960*2),OutlineParameters!S960*2,OutlineParameters!T960*2)</f>
        <v>398.67663740567849</v>
      </c>
      <c r="J897" s="347">
        <f>IF(ISNA(RockerConcaveParameters!O956),RockerConcaveParameters!N956,RockerConcaveParameters!O956)</f>
        <v>5.916691711511807</v>
      </c>
      <c r="K897" s="347">
        <f t="shared" si="266"/>
        <v>33.068234141741094</v>
      </c>
      <c r="L897" s="347">
        <f t="shared" si="267"/>
        <v>95.641890919422977</v>
      </c>
      <c r="M897" s="347">
        <f t="shared" si="268"/>
        <v>0</v>
      </c>
      <c r="N897" s="347">
        <f t="shared" si="269"/>
        <v>3.8333333333333335</v>
      </c>
      <c r="O897" s="347">
        <f t="shared" si="270"/>
        <v>120.47783446511954</v>
      </c>
      <c r="P897" s="350">
        <f t="shared" si="271"/>
        <v>253.02129285961695</v>
      </c>
      <c r="Q897" s="347">
        <f>MIN(IF(H897&gt;0,P897/H897,NA()),FlexTests!$C$20)</f>
        <v>2.3170448064067486</v>
      </c>
      <c r="R897" s="347">
        <f t="shared" si="272"/>
        <v>4.3158423058326206E-4</v>
      </c>
      <c r="S897" s="347">
        <f>SUM(R897:$R$952)</f>
        <v>2.4241263807170583E-2</v>
      </c>
      <c r="T897" s="347">
        <f t="shared" si="273"/>
        <v>2.4241263807170584E-5</v>
      </c>
      <c r="U897" s="350">
        <f>SUM(T897:$T$952)*1000</f>
        <v>0.67542043994772061</v>
      </c>
      <c r="V897" s="347">
        <f>R897*IF(ABS(A897)&lt;FlexTests!$C$19,0,1)</f>
        <v>0</v>
      </c>
      <c r="W897" s="347">
        <f>SUM(V897:$V$951)</f>
        <v>0</v>
      </c>
      <c r="X897" s="347">
        <f t="shared" si="283"/>
        <v>0</v>
      </c>
      <c r="Y897" s="350">
        <f>SUM($X897:X$951)</f>
        <v>0</v>
      </c>
      <c r="Z897" s="347"/>
      <c r="AA897" s="347">
        <f t="shared" si="274"/>
        <v>4.9722305705039354</v>
      </c>
      <c r="AB897" s="347">
        <f t="shared" si="275"/>
        <v>1.0277694294960644</v>
      </c>
      <c r="AC897" s="347">
        <f t="shared" si="276"/>
        <v>16.70647712829539</v>
      </c>
      <c r="AD897" s="347">
        <f t="shared" si="277"/>
        <v>32.500423286691458</v>
      </c>
      <c r="AE897" s="347">
        <f t="shared" si="278"/>
        <v>6.7178987430500632</v>
      </c>
      <c r="AF897" s="347">
        <f>AD897/'Laminate Schedule'!$E$86/10</f>
        <v>0.21459363050535146</v>
      </c>
      <c r="AG897" s="347">
        <f>AE897/'Laminate Schedule'!$E$90/10</f>
        <v>3.6232127694851193E-2</v>
      </c>
      <c r="AH897" s="347">
        <f t="shared" si="279"/>
        <v>2392.0598244340708</v>
      </c>
      <c r="AI897" s="244"/>
      <c r="AJ897" s="244"/>
      <c r="AK897" s="567">
        <f t="shared" si="280"/>
        <v>1</v>
      </c>
      <c r="AL897" s="567">
        <f t="shared" si="281"/>
        <v>1</v>
      </c>
      <c r="AM897" s="567">
        <f t="shared" si="282"/>
        <v>1</v>
      </c>
      <c r="AN897" s="347">
        <f>IF(SUM(AK897:AM897)=0,0,(AK897*'Laminate Schedule'!$D$83*'Laminate Schedule'!$C$83+AL897*'Laminate Schedule'!$D$84*'Laminate Schedule'!$C$84+AM897*'Laminate Schedule'!$D$85*'Laminate Schedule'!$C$85)/(AK897*'Laminate Schedule'!$D$83+AL897*'Laminate Schedule'!$D$84+AM897*'Laminate Schedule'!$D$85))</f>
        <v>15.145101562499997</v>
      </c>
      <c r="AO897" s="347">
        <f>AK897*'Laminate Schedule'!$L$12+AL897*'Laminate Schedule'!$L$13+AM897*'Laminate Schedule'!$L$14</f>
        <v>0.88</v>
      </c>
    </row>
    <row r="898" spans="1:41">
      <c r="A898" s="567">
        <v>-53</v>
      </c>
      <c r="B898" s="347">
        <f>IF(ABS(A898)&lt;$C$17,$C$15,$C$16)*IF(ABS(A898)&lt;OutlineParameters!$C$46/2,1,0)</f>
        <v>6</v>
      </c>
      <c r="C898" s="347">
        <f t="shared" si="264"/>
        <v>6</v>
      </c>
      <c r="D898" s="348">
        <f t="shared" si="265"/>
        <v>6</v>
      </c>
      <c r="E898" s="349">
        <f>FlexTests!$C$16*($C$36-ABS(A898))*IF(ABS(A898)&lt;$C$36,1,0)/1000</f>
        <v>109.4</v>
      </c>
      <c r="F898" s="349">
        <f>IF(NOT(ISNA(I898)),FlexTests!$C$17*(A899-A898)*I898/1000000*($C$36+A898)/1000*IF(ABS(A898)&lt;$C$31/2-FlexTests!$C$18,0,1),0)</f>
        <v>0</v>
      </c>
      <c r="G898" s="349">
        <f>SUM(F$52:$F897)</f>
        <v>0</v>
      </c>
      <c r="H898" s="348">
        <f>CHOOSE(FlexTests!$C$15,E898,G898)</f>
        <v>109.4</v>
      </c>
      <c r="I898" s="347">
        <f>IF(ISNA(OutlineParameters!T961*2),OutlineParameters!S961*2,OutlineParameters!T961*2)</f>
        <v>398.70592508856714</v>
      </c>
      <c r="J898" s="347">
        <f>IF(ISNA(RockerConcaveParameters!O957),RockerConcaveParameters!N957,RockerConcaveParameters!O957)</f>
        <v>5.9192166189431603</v>
      </c>
      <c r="K898" s="347">
        <f t="shared" si="266"/>
        <v>33.098894786730966</v>
      </c>
      <c r="L898" s="347">
        <f t="shared" si="267"/>
        <v>95.648916987943949</v>
      </c>
      <c r="M898" s="347">
        <f t="shared" si="268"/>
        <v>0</v>
      </c>
      <c r="N898" s="347">
        <f t="shared" si="269"/>
        <v>3.8333333333333335</v>
      </c>
      <c r="O898" s="347">
        <f t="shared" si="270"/>
        <v>120.53879451386214</v>
      </c>
      <c r="P898" s="350">
        <f t="shared" si="271"/>
        <v>253.1199396218704</v>
      </c>
      <c r="Q898" s="347">
        <f>MIN(IF(H898&gt;0,P898/H898,NA()),FlexTests!$C$20)</f>
        <v>2.3137105998342813</v>
      </c>
      <c r="R898" s="347">
        <f t="shared" si="272"/>
        <v>4.3220617136457105E-4</v>
      </c>
      <c r="S898" s="347">
        <f>SUM(R898:$R$952)</f>
        <v>2.3809679576587323E-2</v>
      </c>
      <c r="T898" s="347">
        <f t="shared" si="273"/>
        <v>2.3809679576587324E-5</v>
      </c>
      <c r="U898" s="350">
        <f>SUM(T898:$T$952)*1000</f>
        <v>0.65117917614054999</v>
      </c>
      <c r="V898" s="347">
        <f>R898*IF(ABS(A898)&lt;FlexTests!$C$19,0,1)</f>
        <v>0</v>
      </c>
      <c r="W898" s="347">
        <f>SUM(V898:$V$951)</f>
        <v>0</v>
      </c>
      <c r="X898" s="347">
        <f t="shared" si="283"/>
        <v>0</v>
      </c>
      <c r="Y898" s="350">
        <f>SUM($X898:X$951)</f>
        <v>0</v>
      </c>
      <c r="Z898" s="347"/>
      <c r="AA898" s="347">
        <f t="shared" si="274"/>
        <v>4.9730722063143862</v>
      </c>
      <c r="AB898" s="347">
        <f t="shared" si="275"/>
        <v>1.0269277936856134</v>
      </c>
      <c r="AC898" s="347">
        <f t="shared" si="276"/>
        <v>16.712990571724365</v>
      </c>
      <c r="AD898" s="347">
        <f t="shared" si="277"/>
        <v>32.552767683076659</v>
      </c>
      <c r="AE898" s="347">
        <f t="shared" si="278"/>
        <v>6.7220704844575758</v>
      </c>
      <c r="AF898" s="347">
        <f>AD898/'Laminate Schedule'!$E$86/10</f>
        <v>0.2149392498210701</v>
      </c>
      <c r="AG898" s="347">
        <f>AE898/'Laminate Schedule'!$E$90/10</f>
        <v>3.6254627448593875E-2</v>
      </c>
      <c r="AH898" s="347">
        <f t="shared" si="279"/>
        <v>2392.2355505314026</v>
      </c>
      <c r="AI898" s="244"/>
      <c r="AJ898" s="244"/>
      <c r="AK898" s="567">
        <f t="shared" si="280"/>
        <v>1</v>
      </c>
      <c r="AL898" s="567">
        <f t="shared" si="281"/>
        <v>1</v>
      </c>
      <c r="AM898" s="567">
        <f t="shared" si="282"/>
        <v>1</v>
      </c>
      <c r="AN898" s="347">
        <f>IF(SUM(AK898:AM898)=0,0,(AK898*'Laminate Schedule'!$D$83*'Laminate Schedule'!$C$83+AL898*'Laminate Schedule'!$D$84*'Laminate Schedule'!$C$84+AM898*'Laminate Schedule'!$D$85*'Laminate Schedule'!$C$85)/(AK898*'Laminate Schedule'!$D$83+AL898*'Laminate Schedule'!$D$84+AM898*'Laminate Schedule'!$D$85))</f>
        <v>15.145101562499997</v>
      </c>
      <c r="AO898" s="347">
        <f>AK898*'Laminate Schedule'!$L$12+AL898*'Laminate Schedule'!$L$13+AM898*'Laminate Schedule'!$L$14</f>
        <v>0.88</v>
      </c>
    </row>
    <row r="899" spans="1:41">
      <c r="A899" s="567">
        <v>-52</v>
      </c>
      <c r="B899" s="347">
        <f>IF(ABS(A899)&lt;$C$17,$C$15,$C$16)*IF(ABS(A899)&lt;OutlineParameters!$C$46/2,1,0)</f>
        <v>6</v>
      </c>
      <c r="C899" s="347">
        <f t="shared" si="264"/>
        <v>6</v>
      </c>
      <c r="D899" s="348">
        <f t="shared" si="265"/>
        <v>6</v>
      </c>
      <c r="E899" s="349">
        <f>FlexTests!$C$16*($C$36-ABS(A899))*IF(ABS(A899)&lt;$C$36,1,0)/1000</f>
        <v>109.6</v>
      </c>
      <c r="F899" s="349">
        <f>IF(NOT(ISNA(I899)),FlexTests!$C$17*(A900-A899)*I899/1000000*($C$36+A899)/1000*IF(ABS(A899)&lt;$C$31/2-FlexTests!$C$18,0,1),0)</f>
        <v>0</v>
      </c>
      <c r="G899" s="349">
        <f>SUM(F$52:$F898)</f>
        <v>0</v>
      </c>
      <c r="H899" s="348">
        <f>CHOOSE(FlexTests!$C$15,E899,G899)</f>
        <v>109.6</v>
      </c>
      <c r="I899" s="347">
        <f>IF(ISNA(OutlineParameters!T962*2),OutlineParameters!S962*2,OutlineParameters!T962*2)</f>
        <v>398.73497450020017</v>
      </c>
      <c r="J899" s="347">
        <f>IF(ISNA(RockerConcaveParameters!O958),RockerConcaveParameters!N958,RockerConcaveParameters!O958)</f>
        <v>5.921703162181716</v>
      </c>
      <c r="K899" s="347">
        <f t="shared" si="266"/>
        <v>33.129122567656509</v>
      </c>
      <c r="L899" s="347">
        <f t="shared" si="267"/>
        <v>95.655885895569824</v>
      </c>
      <c r="M899" s="347">
        <f t="shared" si="268"/>
        <v>0</v>
      </c>
      <c r="N899" s="347">
        <f t="shared" si="269"/>
        <v>3.8333333333333335</v>
      </c>
      <c r="O899" s="347">
        <f t="shared" si="270"/>
        <v>120.5989181556438</v>
      </c>
      <c r="P899" s="350">
        <f t="shared" si="271"/>
        <v>253.21725995220351</v>
      </c>
      <c r="Q899" s="347">
        <f>MIN(IF(H899&gt;0,P899/H899,NA()),FlexTests!$C$20)</f>
        <v>2.3103764594179155</v>
      </c>
      <c r="R899" s="347">
        <f t="shared" si="272"/>
        <v>4.3282989485269588E-4</v>
      </c>
      <c r="S899" s="347">
        <f>SUM(R899:$R$952)</f>
        <v>2.3377473405222754E-2</v>
      </c>
      <c r="T899" s="347">
        <f t="shared" si="273"/>
        <v>2.3377473405222755E-5</v>
      </c>
      <c r="U899" s="350">
        <f>SUM(T899:$T$952)*1000</f>
        <v>0.62736949656396257</v>
      </c>
      <c r="V899" s="347">
        <f>R899*IF(ABS(A899)&lt;FlexTests!$C$19,0,1)</f>
        <v>0</v>
      </c>
      <c r="W899" s="347">
        <f>SUM(V899:$V$951)</f>
        <v>0</v>
      </c>
      <c r="X899" s="347">
        <f t="shared" si="283"/>
        <v>0</v>
      </c>
      <c r="Y899" s="350">
        <f>SUM($X899:X$951)</f>
        <v>0</v>
      </c>
      <c r="Z899" s="347"/>
      <c r="AA899" s="347">
        <f t="shared" si="274"/>
        <v>4.9739010540605717</v>
      </c>
      <c r="AB899" s="347">
        <f t="shared" si="275"/>
        <v>1.0260989459394281</v>
      </c>
      <c r="AC899" s="347">
        <f t="shared" si="276"/>
        <v>16.719416433573588</v>
      </c>
      <c r="AD899" s="347">
        <f t="shared" si="277"/>
        <v>32.605178397875527</v>
      </c>
      <c r="AE899" s="347">
        <f t="shared" si="278"/>
        <v>6.7263379031061161</v>
      </c>
      <c r="AF899" s="347">
        <f>AD899/'Laminate Schedule'!$E$86/10</f>
        <v>0.21528530702367504</v>
      </c>
      <c r="AG899" s="347">
        <f>AE899/'Laminate Schedule'!$E$90/10</f>
        <v>3.6277643225299541E-2</v>
      </c>
      <c r="AH899" s="347">
        <f t="shared" si="279"/>
        <v>2392.4098470012009</v>
      </c>
      <c r="AI899" s="244"/>
      <c r="AJ899" s="244"/>
      <c r="AK899" s="567">
        <f t="shared" si="280"/>
        <v>1</v>
      </c>
      <c r="AL899" s="567">
        <f t="shared" si="281"/>
        <v>1</v>
      </c>
      <c r="AM899" s="567">
        <f t="shared" si="282"/>
        <v>1</v>
      </c>
      <c r="AN899" s="347">
        <f>IF(SUM(AK899:AM899)=0,0,(AK899*'Laminate Schedule'!$D$83*'Laminate Schedule'!$C$83+AL899*'Laminate Schedule'!$D$84*'Laminate Schedule'!$C$84+AM899*'Laminate Schedule'!$D$85*'Laminate Schedule'!$C$85)/(AK899*'Laminate Schedule'!$D$83+AL899*'Laminate Schedule'!$D$84+AM899*'Laminate Schedule'!$D$85))</f>
        <v>15.145101562499997</v>
      </c>
      <c r="AO899" s="347">
        <f>AK899*'Laminate Schedule'!$L$12+AL899*'Laminate Schedule'!$L$13+AM899*'Laminate Schedule'!$L$14</f>
        <v>0.88</v>
      </c>
    </row>
    <row r="900" spans="1:41">
      <c r="A900" s="567">
        <v>-51</v>
      </c>
      <c r="B900" s="347">
        <f>IF(ABS(A900)&lt;$C$17,$C$15,$C$16)*IF(ABS(A900)&lt;OutlineParameters!$C$46/2,1,0)</f>
        <v>6</v>
      </c>
      <c r="C900" s="347">
        <f t="shared" si="264"/>
        <v>6</v>
      </c>
      <c r="D900" s="348">
        <f t="shared" si="265"/>
        <v>6</v>
      </c>
      <c r="E900" s="349">
        <f>FlexTests!$C$16*($C$36-ABS(A900))*IF(ABS(A900)&lt;$C$36,1,0)/1000</f>
        <v>109.8</v>
      </c>
      <c r="F900" s="349">
        <f>IF(NOT(ISNA(I900)),FlexTests!$C$17*(A901-A900)*I900/1000000*($C$36+A900)/1000*IF(ABS(A900)&lt;$C$31/2-FlexTests!$C$18,0,1),0)</f>
        <v>0</v>
      </c>
      <c r="G900" s="349">
        <f>SUM(F$52:$F899)</f>
        <v>0</v>
      </c>
      <c r="H900" s="348">
        <f>CHOOSE(FlexTests!$C$15,E900,G900)</f>
        <v>109.8</v>
      </c>
      <c r="I900" s="347">
        <f>IF(ISNA(OutlineParameters!T963*2),OutlineParameters!S963*2,OutlineParameters!T963*2)</f>
        <v>398.7637296769085</v>
      </c>
      <c r="J900" s="347">
        <f>IF(ISNA(RockerConcaveParameters!O959),RockerConcaveParameters!N959,RockerConcaveParameters!O959)</f>
        <v>5.9241498097760195</v>
      </c>
      <c r="K900" s="347">
        <f t="shared" si="266"/>
        <v>33.158895005256248</v>
      </c>
      <c r="L900" s="347">
        <f t="shared" si="267"/>
        <v>95.662784216705475</v>
      </c>
      <c r="M900" s="347">
        <f t="shared" si="268"/>
        <v>0</v>
      </c>
      <c r="N900" s="347">
        <f t="shared" si="269"/>
        <v>3.8333333333333335</v>
      </c>
      <c r="O900" s="347">
        <f t="shared" si="270"/>
        <v>120.65815589355641</v>
      </c>
      <c r="P900" s="350">
        <f t="shared" si="271"/>
        <v>253.31316844885146</v>
      </c>
      <c r="Q900" s="347">
        <f>MIN(IF(H900&gt;0,P900/H900,NA()),FlexTests!$C$20)</f>
        <v>2.3070416070022901</v>
      </c>
      <c r="R900" s="347">
        <f t="shared" si="272"/>
        <v>4.3345555492576226E-4</v>
      </c>
      <c r="S900" s="347">
        <f>SUM(R900:$R$952)</f>
        <v>2.2944643510370059E-2</v>
      </c>
      <c r="T900" s="347">
        <f t="shared" si="273"/>
        <v>2.2944643510370058E-5</v>
      </c>
      <c r="U900" s="350">
        <f>SUM(T900:$T$952)*1000</f>
        <v>0.60399202315873979</v>
      </c>
      <c r="V900" s="347">
        <f>R900*IF(ABS(A900)&lt;FlexTests!$C$19,0,1)</f>
        <v>0</v>
      </c>
      <c r="W900" s="347">
        <f>SUM(V900:$V$951)</f>
        <v>0</v>
      </c>
      <c r="X900" s="347">
        <f t="shared" si="283"/>
        <v>0</v>
      </c>
      <c r="Y900" s="350">
        <f>SUM($X900:X$951)</f>
        <v>0</v>
      </c>
      <c r="Z900" s="347"/>
      <c r="AA900" s="347">
        <f t="shared" si="274"/>
        <v>4.9747166032586732</v>
      </c>
      <c r="AB900" s="347">
        <f t="shared" si="275"/>
        <v>1.0252833967413268</v>
      </c>
      <c r="AC900" s="347">
        <f t="shared" si="276"/>
        <v>16.725749074939657</v>
      </c>
      <c r="AD900" s="347">
        <f t="shared" si="277"/>
        <v>32.657663378210941</v>
      </c>
      <c r="AE900" s="347">
        <f t="shared" si="278"/>
        <v>6.7307070348718501</v>
      </c>
      <c r="AF900" s="347">
        <f>AD900/'Laminate Schedule'!$E$86/10</f>
        <v>0.21563185458638912</v>
      </c>
      <c r="AG900" s="347">
        <f>AE900/'Laminate Schedule'!$E$90/10</f>
        <v>3.6301207578694338E-2</v>
      </c>
      <c r="AH900" s="347">
        <f t="shared" si="279"/>
        <v>2392.582378061451</v>
      </c>
      <c r="AI900" s="244"/>
      <c r="AJ900" s="244"/>
      <c r="AK900" s="567">
        <f t="shared" si="280"/>
        <v>1</v>
      </c>
      <c r="AL900" s="567">
        <f t="shared" si="281"/>
        <v>1</v>
      </c>
      <c r="AM900" s="567">
        <f t="shared" si="282"/>
        <v>1</v>
      </c>
      <c r="AN900" s="347">
        <f>IF(SUM(AK900:AM900)=0,0,(AK900*'Laminate Schedule'!$D$83*'Laminate Schedule'!$C$83+AL900*'Laminate Schedule'!$D$84*'Laminate Schedule'!$C$84+AM900*'Laminate Schedule'!$D$85*'Laminate Schedule'!$C$85)/(AK900*'Laminate Schedule'!$D$83+AL900*'Laminate Schedule'!$D$84+AM900*'Laminate Schedule'!$D$85))</f>
        <v>15.145101562499997</v>
      </c>
      <c r="AO900" s="347">
        <f>AK900*'Laminate Schedule'!$L$12+AL900*'Laminate Schedule'!$L$13+AM900*'Laminate Schedule'!$L$14</f>
        <v>0.88</v>
      </c>
    </row>
    <row r="901" spans="1:41">
      <c r="A901" s="567">
        <v>-50</v>
      </c>
      <c r="B901" s="347">
        <f>IF(ABS(A901)&lt;$C$17,$C$15,$C$16)*IF(ABS(A901)&lt;OutlineParameters!$C$46/2,1,0)</f>
        <v>6</v>
      </c>
      <c r="C901" s="347">
        <f t="shared" si="264"/>
        <v>6</v>
      </c>
      <c r="D901" s="348">
        <f t="shared" si="265"/>
        <v>6</v>
      </c>
      <c r="E901" s="349">
        <f>FlexTests!$C$16*($C$36-ABS(A901))*IF(ABS(A901)&lt;$C$36,1,0)/1000</f>
        <v>110</v>
      </c>
      <c r="F901" s="349">
        <f>IF(NOT(ISNA(I901)),FlexTests!$C$17*(A902-A901)*I901/1000000*($C$36+A901)/1000*IF(ABS(A901)&lt;$C$31/2-FlexTests!$C$18,0,1),0)</f>
        <v>0</v>
      </c>
      <c r="G901" s="349">
        <f>SUM(F$52:$F900)</f>
        <v>0</v>
      </c>
      <c r="H901" s="348">
        <f>CHOOSE(FlexTests!$C$15,E901,G901)</f>
        <v>110</v>
      </c>
      <c r="I901" s="347">
        <f>IF(ISNA(OutlineParameters!T964*2),OutlineParameters!S964*2,OutlineParameters!T964*2)</f>
        <v>398.79225672533528</v>
      </c>
      <c r="J901" s="347">
        <f>IF(ISNA(RockerConcaveParameters!O960),RockerConcaveParameters!N960,RockerConcaveParameters!O960)</f>
        <v>5.926558329562444</v>
      </c>
      <c r="K901" s="347">
        <f t="shared" si="266"/>
        <v>33.188236692427658</v>
      </c>
      <c r="L901" s="347">
        <f t="shared" si="267"/>
        <v>95.6696278102294</v>
      </c>
      <c r="M901" s="347">
        <f t="shared" si="268"/>
        <v>0</v>
      </c>
      <c r="N901" s="347">
        <f t="shared" si="269"/>
        <v>3.8333333333333335</v>
      </c>
      <c r="O901" s="347">
        <f t="shared" si="270"/>
        <v>120.71656257579575</v>
      </c>
      <c r="P901" s="350">
        <f t="shared" si="271"/>
        <v>253.40776041178617</v>
      </c>
      <c r="Q901" s="347">
        <f>MIN(IF(H901&gt;0,P901/H901,NA()),FlexTests!$C$20)</f>
        <v>2.3037069128344196</v>
      </c>
      <c r="R901" s="347">
        <f t="shared" si="272"/>
        <v>4.3408299659509494E-4</v>
      </c>
      <c r="S901" s="347">
        <f>SUM(R901:$R$952)</f>
        <v>2.2511187955444295E-2</v>
      </c>
      <c r="T901" s="347">
        <f t="shared" si="273"/>
        <v>2.2511187955444294E-5</v>
      </c>
      <c r="U901" s="350">
        <f>SUM(T901:$T$952)*1000</f>
        <v>0.58104737964836983</v>
      </c>
      <c r="V901" s="347">
        <f>R901*IF(ABS(A901)&lt;FlexTests!$C$19,0,1)</f>
        <v>0</v>
      </c>
      <c r="W901" s="347">
        <f>SUM(V901:$V$951)</f>
        <v>0</v>
      </c>
      <c r="X901" s="347">
        <f t="shared" si="283"/>
        <v>0</v>
      </c>
      <c r="Y901" s="350">
        <f>SUM($X901:X$951)</f>
        <v>0</v>
      </c>
      <c r="Z901" s="347"/>
      <c r="AA901" s="347">
        <f t="shared" si="274"/>
        <v>4.9755194431874816</v>
      </c>
      <c r="AB901" s="347">
        <f t="shared" si="275"/>
        <v>1.0244805568125188</v>
      </c>
      <c r="AC901" s="347">
        <f t="shared" si="276"/>
        <v>16.731994788284286</v>
      </c>
      <c r="AD901" s="347">
        <f t="shared" si="277"/>
        <v>32.710214512727823</v>
      </c>
      <c r="AE901" s="347">
        <f t="shared" si="278"/>
        <v>6.7351719071944984</v>
      </c>
      <c r="AF901" s="347">
        <f>AD901/'Laminate Schedule'!$E$86/10</f>
        <v>0.21597883895159803</v>
      </c>
      <c r="AG901" s="347">
        <f>AE901/'Laminate Schedule'!$E$90/10</f>
        <v>3.6325288296538256E-2</v>
      </c>
      <c r="AH901" s="347">
        <f t="shared" si="279"/>
        <v>2392.7535403520114</v>
      </c>
      <c r="AI901" s="244"/>
      <c r="AJ901" s="244"/>
      <c r="AK901" s="567">
        <f t="shared" si="280"/>
        <v>1</v>
      </c>
      <c r="AL901" s="567">
        <f t="shared" si="281"/>
        <v>1</v>
      </c>
      <c r="AM901" s="567">
        <f t="shared" si="282"/>
        <v>1</v>
      </c>
      <c r="AN901" s="347">
        <f>IF(SUM(AK901:AM901)=0,0,(AK901*'Laminate Schedule'!$D$83*'Laminate Schedule'!$C$83+AL901*'Laminate Schedule'!$D$84*'Laminate Schedule'!$C$84+AM901*'Laminate Schedule'!$D$85*'Laminate Schedule'!$C$85)/(AK901*'Laminate Schedule'!$D$83+AL901*'Laminate Schedule'!$D$84+AM901*'Laminate Schedule'!$D$85))</f>
        <v>15.145101562499997</v>
      </c>
      <c r="AO901" s="347">
        <f>AK901*'Laminate Schedule'!$L$12+AL901*'Laminate Schedule'!$L$13+AM901*'Laminate Schedule'!$L$14</f>
        <v>0.88</v>
      </c>
    </row>
    <row r="902" spans="1:41">
      <c r="A902" s="567">
        <v>-49</v>
      </c>
      <c r="B902" s="347">
        <f>IF(ABS(A902)&lt;$C$17,$C$15,$C$16)*IF(ABS(A902)&lt;OutlineParameters!$C$46/2,1,0)</f>
        <v>6</v>
      </c>
      <c r="C902" s="347">
        <f t="shared" si="264"/>
        <v>6</v>
      </c>
      <c r="D902" s="348">
        <f t="shared" si="265"/>
        <v>6</v>
      </c>
      <c r="E902" s="349">
        <f>FlexTests!$C$16*($C$36-ABS(A902))*IF(ABS(A902)&lt;$C$36,1,0)/1000</f>
        <v>110.2</v>
      </c>
      <c r="F902" s="349">
        <f>IF(NOT(ISNA(I902)),FlexTests!$C$17*(A903-A902)*I902/1000000*($C$36+A902)/1000*IF(ABS(A902)&lt;$C$31/2-FlexTests!$C$18,0,1),0)</f>
        <v>0</v>
      </c>
      <c r="G902" s="349">
        <f>SUM(F$52:$F901)</f>
        <v>0</v>
      </c>
      <c r="H902" s="348">
        <f>CHOOSE(FlexTests!$C$15,E902,G902)</f>
        <v>110.2</v>
      </c>
      <c r="I902" s="347">
        <f>IF(ISNA(OutlineParameters!T965*2),OutlineParameters!S965*2,OutlineParameters!T965*2)</f>
        <v>398.8204996818115</v>
      </c>
      <c r="J902" s="347">
        <f>IF(ISNA(RockerConcaveParameters!O961),RockerConcaveParameters!N961,RockerConcaveParameters!O961)</f>
        <v>5.9289271898038729</v>
      </c>
      <c r="K902" s="347">
        <f t="shared" si="266"/>
        <v>33.217125148611267</v>
      </c>
      <c r="L902" s="347">
        <f t="shared" si="267"/>
        <v>95.676403250546443</v>
      </c>
      <c r="M902" s="347">
        <f t="shared" si="268"/>
        <v>0</v>
      </c>
      <c r="N902" s="347">
        <f t="shared" si="269"/>
        <v>3.8333333333333335</v>
      </c>
      <c r="O902" s="347">
        <f t="shared" si="270"/>
        <v>120.77408870328823</v>
      </c>
      <c r="P902" s="350">
        <f t="shared" si="271"/>
        <v>253.50095043577926</v>
      </c>
      <c r="Q902" s="347">
        <f>MIN(IF(H902&gt;0,P902/H902,NA()),FlexTests!$C$20)</f>
        <v>2.3003716010506285</v>
      </c>
      <c r="R902" s="347">
        <f t="shared" si="272"/>
        <v>4.3471237409785395E-4</v>
      </c>
      <c r="S902" s="347">
        <f>SUM(R902:$R$952)</f>
        <v>2.2077104958849202E-2</v>
      </c>
      <c r="T902" s="347">
        <f t="shared" si="273"/>
        <v>2.2077104958849201E-5</v>
      </c>
      <c r="U902" s="350">
        <f>SUM(T902:$T$952)*1000</f>
        <v>0.55853619169292557</v>
      </c>
      <c r="V902" s="347">
        <f>R902*IF(ABS(A902)&lt;FlexTests!$C$19,0,1)</f>
        <v>0</v>
      </c>
      <c r="W902" s="347">
        <f>SUM(V902:$V$951)</f>
        <v>0</v>
      </c>
      <c r="X902" s="347">
        <f t="shared" si="283"/>
        <v>0</v>
      </c>
      <c r="Y902" s="350">
        <f>SUM($X902:X$951)</f>
        <v>0</v>
      </c>
      <c r="Z902" s="347"/>
      <c r="AA902" s="347">
        <f t="shared" si="274"/>
        <v>4.9763090632679576</v>
      </c>
      <c r="AB902" s="347">
        <f t="shared" si="275"/>
        <v>1.0236909367320424</v>
      </c>
      <c r="AC902" s="347">
        <f t="shared" si="276"/>
        <v>16.738147934475386</v>
      </c>
      <c r="AD902" s="347">
        <f t="shared" si="277"/>
        <v>32.76283976691456</v>
      </c>
      <c r="AE902" s="347">
        <f t="shared" si="278"/>
        <v>6.7397385702103865</v>
      </c>
      <c r="AF902" s="347">
        <f>AD902/'Laminate Schedule'!$E$86/10</f>
        <v>0.21632631271378816</v>
      </c>
      <c r="AG902" s="347">
        <f>AE902/'Laminate Schedule'!$E$90/10</f>
        <v>3.634991800946779E-2</v>
      </c>
      <c r="AH902" s="347">
        <f t="shared" si="279"/>
        <v>2392.922998090869</v>
      </c>
      <c r="AI902" s="244"/>
      <c r="AJ902" s="244"/>
      <c r="AK902" s="567">
        <f t="shared" si="280"/>
        <v>1</v>
      </c>
      <c r="AL902" s="567">
        <f t="shared" si="281"/>
        <v>1</v>
      </c>
      <c r="AM902" s="567">
        <f t="shared" si="282"/>
        <v>1</v>
      </c>
      <c r="AN902" s="347">
        <f>IF(SUM(AK902:AM902)=0,0,(AK902*'Laminate Schedule'!$D$83*'Laminate Schedule'!$C$83+AL902*'Laminate Schedule'!$D$84*'Laminate Schedule'!$C$84+AM902*'Laminate Schedule'!$D$85*'Laminate Schedule'!$C$85)/(AK902*'Laminate Schedule'!$D$83+AL902*'Laminate Schedule'!$D$84+AM902*'Laminate Schedule'!$D$85))</f>
        <v>15.145101562499997</v>
      </c>
      <c r="AO902" s="347">
        <f>AK902*'Laminate Schedule'!$L$12+AL902*'Laminate Schedule'!$L$13+AM902*'Laminate Schedule'!$L$14</f>
        <v>0.88</v>
      </c>
    </row>
    <row r="903" spans="1:41">
      <c r="A903" s="567">
        <v>-48</v>
      </c>
      <c r="B903" s="347">
        <f>IF(ABS(A903)&lt;$C$17,$C$15,$C$16)*IF(ABS(A903)&lt;OutlineParameters!$C$46/2,1,0)</f>
        <v>6</v>
      </c>
      <c r="C903" s="347">
        <f t="shared" si="264"/>
        <v>6</v>
      </c>
      <c r="D903" s="348">
        <f t="shared" si="265"/>
        <v>6</v>
      </c>
      <c r="E903" s="349">
        <f>FlexTests!$C$16*($C$36-ABS(A903))*IF(ABS(A903)&lt;$C$36,1,0)/1000</f>
        <v>110.4</v>
      </c>
      <c r="F903" s="349">
        <f>IF(NOT(ISNA(I903)),FlexTests!$C$17*(A904-A903)*I903/1000000*($C$36+A903)/1000*IF(ABS(A903)&lt;$C$31/2-FlexTests!$C$18,0,1),0)</f>
        <v>0</v>
      </c>
      <c r="G903" s="349">
        <f>SUM(F$52:$F902)</f>
        <v>0</v>
      </c>
      <c r="H903" s="348">
        <f>CHOOSE(FlexTests!$C$15,E903,G903)</f>
        <v>110.4</v>
      </c>
      <c r="I903" s="347">
        <f>IF(ISNA(OutlineParameters!T966*2),OutlineParameters!S966*2,OutlineParameters!T966*2)</f>
        <v>398.84849413540218</v>
      </c>
      <c r="J903" s="347">
        <f>IF(ISNA(RockerConcaveParameters!O962),RockerConcaveParameters!N962,RockerConcaveParameters!O962)</f>
        <v>5.931257334420482</v>
      </c>
      <c r="K903" s="347">
        <f t="shared" si="266"/>
        <v>33.245573240428556</v>
      </c>
      <c r="L903" s="347">
        <f t="shared" si="267"/>
        <v>95.683119075416656</v>
      </c>
      <c r="M903" s="347">
        <f t="shared" si="268"/>
        <v>0</v>
      </c>
      <c r="N903" s="347">
        <f t="shared" si="269"/>
        <v>3.8333333333333335</v>
      </c>
      <c r="O903" s="347">
        <f t="shared" si="270"/>
        <v>120.83076311502481</v>
      </c>
      <c r="P903" s="350">
        <f t="shared" si="271"/>
        <v>253.59278876420336</v>
      </c>
      <c r="Q903" s="347">
        <f>MIN(IF(H903&gt;0,P903/H903,NA()),FlexTests!$C$20)</f>
        <v>2.2970361301105378</v>
      </c>
      <c r="R903" s="347">
        <f t="shared" si="272"/>
        <v>4.3534360948509687E-4</v>
      </c>
      <c r="S903" s="347">
        <f>SUM(R903:$R$952)</f>
        <v>2.1642392584751348E-2</v>
      </c>
      <c r="T903" s="347">
        <f t="shared" si="273"/>
        <v>2.1642392584751349E-5</v>
      </c>
      <c r="U903" s="350">
        <f>SUM(T903:$T$952)*1000</f>
        <v>0.53645908673407638</v>
      </c>
      <c r="V903" s="347">
        <f>R903*IF(ABS(A903)&lt;FlexTests!$C$19,0,1)</f>
        <v>0</v>
      </c>
      <c r="W903" s="347">
        <f>SUM(V903:$V$951)</f>
        <v>0</v>
      </c>
      <c r="X903" s="347">
        <f t="shared" si="283"/>
        <v>0</v>
      </c>
      <c r="Y903" s="350">
        <f>SUM($X903:X$951)</f>
        <v>0</v>
      </c>
      <c r="Z903" s="347"/>
      <c r="AA903" s="347">
        <f t="shared" si="274"/>
        <v>4.977085778140161</v>
      </c>
      <c r="AB903" s="347">
        <f t="shared" si="275"/>
        <v>1.0229142218598395</v>
      </c>
      <c r="AC903" s="347">
        <f t="shared" si="276"/>
        <v>16.744211830979818</v>
      </c>
      <c r="AD903" s="347">
        <f t="shared" si="277"/>
        <v>32.815535031040071</v>
      </c>
      <c r="AE903" s="347">
        <f t="shared" si="278"/>
        <v>6.7444040503827045</v>
      </c>
      <c r="AF903" s="347">
        <f>AD903/'Laminate Schedule'!$E$86/10</f>
        <v>0.21667424873724794</v>
      </c>
      <c r="AG903" s="347">
        <f>AE903/'Laminate Schedule'!$E$90/10</f>
        <v>3.6375080680092459E-2</v>
      </c>
      <c r="AH903" s="347">
        <f t="shared" si="279"/>
        <v>2393.0909648124129</v>
      </c>
      <c r="AI903" s="244"/>
      <c r="AJ903" s="244"/>
      <c r="AK903" s="567">
        <f t="shared" si="280"/>
        <v>1</v>
      </c>
      <c r="AL903" s="567">
        <f t="shared" si="281"/>
        <v>1</v>
      </c>
      <c r="AM903" s="567">
        <f t="shared" si="282"/>
        <v>1</v>
      </c>
      <c r="AN903" s="347">
        <f>IF(SUM(AK903:AM903)=0,0,(AK903*'Laminate Schedule'!$D$83*'Laminate Schedule'!$C$83+AL903*'Laminate Schedule'!$D$84*'Laminate Schedule'!$C$84+AM903*'Laminate Schedule'!$D$85*'Laminate Schedule'!$C$85)/(AK903*'Laminate Schedule'!$D$83+AL903*'Laminate Schedule'!$D$84+AM903*'Laminate Schedule'!$D$85))</f>
        <v>15.145101562499997</v>
      </c>
      <c r="AO903" s="347">
        <f>AK903*'Laminate Schedule'!$L$12+AL903*'Laminate Schedule'!$L$13+AM903*'Laminate Schedule'!$L$14</f>
        <v>0.88</v>
      </c>
    </row>
    <row r="904" spans="1:41">
      <c r="A904" s="567">
        <v>-47</v>
      </c>
      <c r="B904" s="347">
        <f>IF(ABS(A904)&lt;$C$17,$C$15,$C$16)*IF(ABS(A904)&lt;OutlineParameters!$C$46/2,1,0)</f>
        <v>6</v>
      </c>
      <c r="C904" s="347">
        <f t="shared" si="264"/>
        <v>6</v>
      </c>
      <c r="D904" s="348">
        <f t="shared" si="265"/>
        <v>6</v>
      </c>
      <c r="E904" s="349">
        <f>FlexTests!$C$16*($C$36-ABS(A904))*IF(ABS(A904)&lt;$C$36,1,0)/1000</f>
        <v>110.6</v>
      </c>
      <c r="F904" s="349">
        <f>IF(NOT(ISNA(I904)),FlexTests!$C$17*(A905-A904)*I904/1000000*($C$36+A904)/1000*IF(ABS(A904)&lt;$C$31/2-FlexTests!$C$18,0,1),0)</f>
        <v>0</v>
      </c>
      <c r="G904" s="349">
        <f>SUM(F$52:$F903)</f>
        <v>0</v>
      </c>
      <c r="H904" s="348">
        <f>CHOOSE(FlexTests!$C$15,E904,G904)</f>
        <v>110.6</v>
      </c>
      <c r="I904" s="347">
        <f>IF(ISNA(OutlineParameters!T967*2),OutlineParameters!S967*2,OutlineParameters!T967*2)</f>
        <v>398.87627567517262</v>
      </c>
      <c r="J904" s="347">
        <f>IF(ISNA(RockerConcaveParameters!O963),RockerConcaveParameters!N963,RockerConcaveParameters!O963)</f>
        <v>5.9335497087657316</v>
      </c>
      <c r="K904" s="347">
        <f t="shared" si="266"/>
        <v>33.273593889660184</v>
      </c>
      <c r="L904" s="347">
        <f t="shared" si="267"/>
        <v>95.689783822600234</v>
      </c>
      <c r="M904" s="347">
        <f t="shared" si="268"/>
        <v>0</v>
      </c>
      <c r="N904" s="347">
        <f t="shared" si="269"/>
        <v>3.8333333333333335</v>
      </c>
      <c r="O904" s="347">
        <f t="shared" si="270"/>
        <v>120.88661475156465</v>
      </c>
      <c r="P904" s="350">
        <f t="shared" si="271"/>
        <v>253.6833257971584</v>
      </c>
      <c r="Q904" s="347">
        <f>MIN(IF(H904&gt;0,P904/H904,NA()),FlexTests!$C$20)</f>
        <v>2.2937009565746691</v>
      </c>
      <c r="R904" s="347">
        <f t="shared" si="272"/>
        <v>4.3597662421232286E-4</v>
      </c>
      <c r="S904" s="347">
        <f>SUM(R904:$R$952)</f>
        <v>2.1207048975266249E-2</v>
      </c>
      <c r="T904" s="347">
        <f t="shared" si="273"/>
        <v>2.1207048975266248E-5</v>
      </c>
      <c r="U904" s="350">
        <f>SUM(T904:$T$952)*1000</f>
        <v>0.51481669414932507</v>
      </c>
      <c r="V904" s="347">
        <f>R904*IF(ABS(A904)&lt;FlexTests!$C$19,0,1)</f>
        <v>0</v>
      </c>
      <c r="W904" s="347">
        <f>SUM(V904:$V$951)</f>
        <v>0</v>
      </c>
      <c r="X904" s="347">
        <f t="shared" si="283"/>
        <v>0</v>
      </c>
      <c r="Y904" s="350">
        <f>SUM($X904:X$951)</f>
        <v>0</v>
      </c>
      <c r="Z904" s="347"/>
      <c r="AA904" s="347">
        <f t="shared" si="274"/>
        <v>4.9778499029219105</v>
      </c>
      <c r="AB904" s="347">
        <f t="shared" si="275"/>
        <v>1.0221500970780895</v>
      </c>
      <c r="AC904" s="347">
        <f t="shared" si="276"/>
        <v>16.75018980561283</v>
      </c>
      <c r="AD904" s="347">
        <f t="shared" si="277"/>
        <v>32.868296159765251</v>
      </c>
      <c r="AE904" s="347">
        <f t="shared" si="278"/>
        <v>6.7491653556638962</v>
      </c>
      <c r="AF904" s="347">
        <f>AD904/'Laminate Schedule'!$E$86/10</f>
        <v>0.21702261965115333</v>
      </c>
      <c r="AG904" s="347">
        <f>AE904/'Laminate Schedule'!$E$90/10</f>
        <v>3.6400760171186416E-2</v>
      </c>
      <c r="AH904" s="347">
        <f t="shared" si="279"/>
        <v>2393.2576540510358</v>
      </c>
      <c r="AI904" s="244"/>
      <c r="AJ904" s="244"/>
      <c r="AK904" s="567">
        <f t="shared" si="280"/>
        <v>1</v>
      </c>
      <c r="AL904" s="567">
        <f t="shared" si="281"/>
        <v>1</v>
      </c>
      <c r="AM904" s="567">
        <f t="shared" si="282"/>
        <v>1</v>
      </c>
      <c r="AN904" s="347">
        <f>IF(SUM(AK904:AM904)=0,0,(AK904*'Laminate Schedule'!$D$83*'Laminate Schedule'!$C$83+AL904*'Laminate Schedule'!$D$84*'Laminate Schedule'!$C$84+AM904*'Laminate Schedule'!$D$85*'Laminate Schedule'!$C$85)/(AK904*'Laminate Schedule'!$D$83+AL904*'Laminate Schedule'!$D$84+AM904*'Laminate Schedule'!$D$85))</f>
        <v>15.145101562499997</v>
      </c>
      <c r="AO904" s="347">
        <f>AK904*'Laminate Schedule'!$L$12+AL904*'Laminate Schedule'!$L$13+AM904*'Laminate Schedule'!$L$14</f>
        <v>0.88</v>
      </c>
    </row>
    <row r="905" spans="1:41">
      <c r="A905" s="567">
        <v>-46</v>
      </c>
      <c r="B905" s="347">
        <f>IF(ABS(A905)&lt;$C$17,$C$15,$C$16)*IF(ABS(A905)&lt;OutlineParameters!$C$46/2,1,0)</f>
        <v>6</v>
      </c>
      <c r="C905" s="347">
        <f t="shared" si="264"/>
        <v>6</v>
      </c>
      <c r="D905" s="348">
        <f t="shared" si="265"/>
        <v>6</v>
      </c>
      <c r="E905" s="349">
        <f>FlexTests!$C$16*($C$36-ABS(A905))*IF(ABS(A905)&lt;$C$36,1,0)/1000</f>
        <v>110.8</v>
      </c>
      <c r="F905" s="349">
        <f>IF(NOT(ISNA(I905)),FlexTests!$C$17*(A906-A905)*I905/1000000*($C$36+A905)/1000*IF(ABS(A905)&lt;$C$31/2-FlexTests!$C$18,0,1),0)</f>
        <v>0</v>
      </c>
      <c r="G905" s="349">
        <f>SUM(F$52:$F904)</f>
        <v>0</v>
      </c>
      <c r="H905" s="348">
        <f>CHOOSE(FlexTests!$C$15,E905,G905)</f>
        <v>110.8</v>
      </c>
      <c r="I905" s="347">
        <f>IF(ISNA(OutlineParameters!T968*2),OutlineParameters!S968*2,OutlineParameters!T968*2)</f>
        <v>398.9037883374537</v>
      </c>
      <c r="J905" s="347">
        <f>IF(ISNA(RockerConcaveParameters!O964),RockerConcaveParameters!N964,RockerConcaveParameters!O964)</f>
        <v>5.9358027806880873</v>
      </c>
      <c r="K905" s="347">
        <f t="shared" si="266"/>
        <v>33.301164614404662</v>
      </c>
      <c r="L905" s="347">
        <f t="shared" si="267"/>
        <v>95.696384066501935</v>
      </c>
      <c r="M905" s="347">
        <f t="shared" si="268"/>
        <v>0</v>
      </c>
      <c r="N905" s="347">
        <f t="shared" si="269"/>
        <v>3.8333333333333335</v>
      </c>
      <c r="O905" s="347">
        <f t="shared" si="270"/>
        <v>120.94159411169944</v>
      </c>
      <c r="P905" s="350">
        <f t="shared" si="271"/>
        <v>253.77247612593936</v>
      </c>
      <c r="Q905" s="347">
        <f>MIN(IF(H905&gt;0,P905/H905,NA()),FlexTests!$C$20)</f>
        <v>2.2903653079958426</v>
      </c>
      <c r="R905" s="347">
        <f t="shared" si="272"/>
        <v>4.3661157305732956E-4</v>
      </c>
      <c r="S905" s="347">
        <f>SUM(R905:$R$952)</f>
        <v>2.0771072351053927E-2</v>
      </c>
      <c r="T905" s="347">
        <f t="shared" si="273"/>
        <v>2.0771072351053928E-5</v>
      </c>
      <c r="U905" s="350">
        <f>SUM(T905:$T$952)*1000</f>
        <v>0.4936096451740587</v>
      </c>
      <c r="V905" s="347">
        <f>R905*IF(ABS(A905)&lt;FlexTests!$C$19,0,1)</f>
        <v>0</v>
      </c>
      <c r="W905" s="347">
        <f>SUM(V905:$V$951)</f>
        <v>0</v>
      </c>
      <c r="X905" s="347">
        <f t="shared" si="283"/>
        <v>0</v>
      </c>
      <c r="Y905" s="350">
        <f>SUM($X905:X$951)</f>
        <v>0</v>
      </c>
      <c r="Z905" s="347"/>
      <c r="AA905" s="347">
        <f t="shared" si="274"/>
        <v>4.9786009268960285</v>
      </c>
      <c r="AB905" s="347">
        <f t="shared" si="275"/>
        <v>1.021399073103971</v>
      </c>
      <c r="AC905" s="347">
        <f t="shared" si="276"/>
        <v>16.756076219012773</v>
      </c>
      <c r="AD905" s="347">
        <f t="shared" si="277"/>
        <v>32.921131146094808</v>
      </c>
      <c r="AE905" s="347">
        <f t="shared" si="278"/>
        <v>6.7540285578020454</v>
      </c>
      <c r="AF905" s="347">
        <f>AD905/'Laminate Schedule'!$E$86/10</f>
        <v>0.21737147823167535</v>
      </c>
      <c r="AG905" s="347">
        <f>AE905/'Laminate Schedule'!$E$90/10</f>
        <v>3.6426989229946437E-2</v>
      </c>
      <c r="AH905" s="347">
        <f t="shared" si="279"/>
        <v>2393.4227300247221</v>
      </c>
      <c r="AI905" s="244"/>
      <c r="AJ905" s="244"/>
      <c r="AK905" s="567">
        <f t="shared" si="280"/>
        <v>1</v>
      </c>
      <c r="AL905" s="567">
        <f t="shared" si="281"/>
        <v>1</v>
      </c>
      <c r="AM905" s="567">
        <f t="shared" si="282"/>
        <v>1</v>
      </c>
      <c r="AN905" s="347">
        <f>IF(SUM(AK905:AM905)=0,0,(AK905*'Laminate Schedule'!$D$83*'Laminate Schedule'!$C$83+AL905*'Laminate Schedule'!$D$84*'Laminate Schedule'!$C$84+AM905*'Laminate Schedule'!$D$85*'Laminate Schedule'!$C$85)/(AK905*'Laminate Schedule'!$D$83+AL905*'Laminate Schedule'!$D$84+AM905*'Laminate Schedule'!$D$85))</f>
        <v>15.145101562499997</v>
      </c>
      <c r="AO905" s="347">
        <f>AK905*'Laminate Schedule'!$L$12+AL905*'Laminate Schedule'!$L$13+AM905*'Laminate Schedule'!$L$14</f>
        <v>0.88</v>
      </c>
    </row>
    <row r="906" spans="1:41">
      <c r="A906" s="567">
        <v>-45</v>
      </c>
      <c r="B906" s="347">
        <f>IF(ABS(A906)&lt;$C$17,$C$15,$C$16)*IF(ABS(A906)&lt;OutlineParameters!$C$46/2,1,0)</f>
        <v>6</v>
      </c>
      <c r="C906" s="347">
        <f t="shared" si="264"/>
        <v>6</v>
      </c>
      <c r="D906" s="348">
        <f t="shared" si="265"/>
        <v>6</v>
      </c>
      <c r="E906" s="349">
        <f>FlexTests!$C$16*($C$36-ABS(A906))*IF(ABS(A906)&lt;$C$36,1,0)/1000</f>
        <v>111</v>
      </c>
      <c r="F906" s="349">
        <f>IF(NOT(ISNA(I906)),FlexTests!$C$17*(A907-A906)*I906/1000000*($C$36+A906)/1000*IF(ABS(A906)&lt;$C$31/2-FlexTests!$C$18,0,1),0)</f>
        <v>0</v>
      </c>
      <c r="G906" s="349">
        <f>SUM(F$52:$F905)</f>
        <v>0</v>
      </c>
      <c r="H906" s="348">
        <f>CHOOSE(FlexTests!$C$15,E906,G906)</f>
        <v>111</v>
      </c>
      <c r="I906" s="347">
        <f>IF(ISNA(OutlineParameters!T969*2),OutlineParameters!S969*2,OutlineParameters!T969*2)</f>
        <v>398.93109822888863</v>
      </c>
      <c r="J906" s="347">
        <f>IF(ISNA(RockerConcaveParameters!O965),RockerConcaveParameters!N965,RockerConcaveParameters!O965)</f>
        <v>5.9380183225742416</v>
      </c>
      <c r="K906" s="347">
        <f t="shared" si="266"/>
        <v>33.328310190716735</v>
      </c>
      <c r="L906" s="347">
        <f t="shared" si="267"/>
        <v>95.7029356660003</v>
      </c>
      <c r="M906" s="347">
        <f t="shared" si="268"/>
        <v>0</v>
      </c>
      <c r="N906" s="347">
        <f t="shared" si="269"/>
        <v>3.8333333333333335</v>
      </c>
      <c r="O906" s="347">
        <f t="shared" si="270"/>
        <v>120.9957563810721</v>
      </c>
      <c r="P906" s="350">
        <f t="shared" si="271"/>
        <v>253.86033557112245</v>
      </c>
      <c r="Q906" s="347">
        <f>MIN(IF(H906&gt;0,P906/H906,NA()),FlexTests!$C$20)</f>
        <v>2.2870300501902925</v>
      </c>
      <c r="R906" s="347">
        <f t="shared" si="272"/>
        <v>4.3724829934647995E-4</v>
      </c>
      <c r="S906" s="347">
        <f>SUM(R906:$R$952)</f>
        <v>2.0334460777996603E-2</v>
      </c>
      <c r="T906" s="347">
        <f t="shared" si="273"/>
        <v>2.0334460777996605E-5</v>
      </c>
      <c r="U906" s="350">
        <f>SUM(T906:$T$952)*1000</f>
        <v>0.4728385728230049</v>
      </c>
      <c r="V906" s="347">
        <f>R906*IF(ABS(A906)&lt;FlexTests!$C$19,0,1)</f>
        <v>0</v>
      </c>
      <c r="W906" s="347">
        <f>SUM(V906:$V$951)</f>
        <v>0</v>
      </c>
      <c r="X906" s="347">
        <f t="shared" si="283"/>
        <v>0</v>
      </c>
      <c r="Y906" s="350">
        <f>SUM($X906:X$951)</f>
        <v>0</v>
      </c>
      <c r="Z906" s="347"/>
      <c r="AA906" s="347">
        <f t="shared" si="274"/>
        <v>4.9793394408580802</v>
      </c>
      <c r="AB906" s="347">
        <f t="shared" si="275"/>
        <v>1.0206605591419196</v>
      </c>
      <c r="AC906" s="347">
        <f t="shared" si="276"/>
        <v>16.761877398015798</v>
      </c>
      <c r="AD906" s="347">
        <f t="shared" si="277"/>
        <v>32.974031775263676</v>
      </c>
      <c r="AE906" s="347">
        <f t="shared" si="278"/>
        <v>6.7589876345333648</v>
      </c>
      <c r="AF906" s="347">
        <f>AD906/'Laminate Schedule'!$E$86/10</f>
        <v>0.2177207702384048</v>
      </c>
      <c r="AG906" s="347">
        <f>AE906/'Laminate Schedule'!$E$90/10</f>
        <v>3.645373537606298E-2</v>
      </c>
      <c r="AH906" s="347">
        <f t="shared" si="279"/>
        <v>2393.5865893733317</v>
      </c>
      <c r="AI906" s="244"/>
      <c r="AJ906" s="244"/>
      <c r="AK906" s="567">
        <f t="shared" si="280"/>
        <v>1</v>
      </c>
      <c r="AL906" s="567">
        <f t="shared" si="281"/>
        <v>1</v>
      </c>
      <c r="AM906" s="567">
        <f t="shared" si="282"/>
        <v>1</v>
      </c>
      <c r="AN906" s="347">
        <f>IF(SUM(AK906:AM906)=0,0,(AK906*'Laminate Schedule'!$D$83*'Laminate Schedule'!$C$83+AL906*'Laminate Schedule'!$D$84*'Laminate Schedule'!$C$84+AM906*'Laminate Schedule'!$D$85*'Laminate Schedule'!$C$85)/(AK906*'Laminate Schedule'!$D$83+AL906*'Laminate Schedule'!$D$84+AM906*'Laminate Schedule'!$D$85))</f>
        <v>15.145101562499997</v>
      </c>
      <c r="AO906" s="347">
        <f>AK906*'Laminate Schedule'!$L$12+AL906*'Laminate Schedule'!$L$13+AM906*'Laminate Schedule'!$L$14</f>
        <v>0.88</v>
      </c>
    </row>
    <row r="907" spans="1:41">
      <c r="A907" s="567">
        <v>-44</v>
      </c>
      <c r="B907" s="347">
        <f>IF(ABS(A907)&lt;$C$17,$C$15,$C$16)*IF(ABS(A907)&lt;OutlineParameters!$C$46/2,1,0)</f>
        <v>6</v>
      </c>
      <c r="C907" s="347">
        <f t="shared" si="264"/>
        <v>6</v>
      </c>
      <c r="D907" s="348">
        <f t="shared" si="265"/>
        <v>6</v>
      </c>
      <c r="E907" s="349">
        <f>FlexTests!$C$16*($C$36-ABS(A907))*IF(ABS(A907)&lt;$C$36,1,0)/1000</f>
        <v>111.2</v>
      </c>
      <c r="F907" s="349">
        <f>IF(NOT(ISNA(I907)),FlexTests!$C$17*(A908-A907)*I907/1000000*($C$36+A907)/1000*IF(ABS(A907)&lt;$C$31/2-FlexTests!$C$18,0,1),0)</f>
        <v>0</v>
      </c>
      <c r="G907" s="349">
        <f>SUM(F$52:$F906)</f>
        <v>0</v>
      </c>
      <c r="H907" s="348">
        <f>CHOOSE(FlexTests!$C$15,E907,G907)</f>
        <v>111.2</v>
      </c>
      <c r="I907" s="347">
        <f>IF(ISNA(OutlineParameters!T970*2),OutlineParameters!S970*2,OutlineParameters!T970*2)</f>
        <v>398.95814938580827</v>
      </c>
      <c r="J907" s="347">
        <f>IF(ISNA(RockerConcaveParameters!O966),RockerConcaveParameters!N966,RockerConcaveParameters!O966)</f>
        <v>5.94019480200327</v>
      </c>
      <c r="K907" s="347">
        <f t="shared" si="266"/>
        <v>33.355008136162986</v>
      </c>
      <c r="L907" s="347">
        <f t="shared" si="267"/>
        <v>95.709425195500174</v>
      </c>
      <c r="M907" s="347">
        <f t="shared" si="268"/>
        <v>0</v>
      </c>
      <c r="N907" s="347">
        <f t="shared" si="269"/>
        <v>3.8333333333333335</v>
      </c>
      <c r="O907" s="347">
        <f t="shared" si="270"/>
        <v>121.04905205771831</v>
      </c>
      <c r="P907" s="350">
        <f t="shared" si="271"/>
        <v>253.94681872271482</v>
      </c>
      <c r="Q907" s="347">
        <f>MIN(IF(H907&gt;0,P907/H907,NA()),FlexTests!$C$20)</f>
        <v>2.2836944129740542</v>
      </c>
      <c r="R907" s="347">
        <f t="shared" si="272"/>
        <v>4.3788695821946706E-4</v>
      </c>
      <c r="S907" s="347">
        <f>SUM(R907:$R$952)</f>
        <v>1.9897212478650124E-2</v>
      </c>
      <c r="T907" s="347">
        <f t="shared" si="273"/>
        <v>1.9897212478650125E-5</v>
      </c>
      <c r="U907" s="350">
        <f>SUM(T907:$T$952)*1000</f>
        <v>0.45250411204500818</v>
      </c>
      <c r="V907" s="347">
        <f>R907*IF(ABS(A907)&lt;FlexTests!$C$19,0,1)</f>
        <v>0</v>
      </c>
      <c r="W907" s="347">
        <f>SUM(V907:$V$951)</f>
        <v>0</v>
      </c>
      <c r="X907" s="347">
        <f t="shared" si="283"/>
        <v>0</v>
      </c>
      <c r="Y907" s="350">
        <f>SUM($X907:X$951)</f>
        <v>0</v>
      </c>
      <c r="Z907" s="347"/>
      <c r="AA907" s="347">
        <f t="shared" si="274"/>
        <v>4.9800649340010903</v>
      </c>
      <c r="AB907" s="347">
        <f t="shared" si="275"/>
        <v>1.0199350659989102</v>
      </c>
      <c r="AC907" s="347">
        <f t="shared" si="276"/>
        <v>16.767587703175224</v>
      </c>
      <c r="AD907" s="347">
        <f t="shared" si="277"/>
        <v>33.027006058602765</v>
      </c>
      <c r="AE907" s="347">
        <f t="shared" si="278"/>
        <v>6.7640486721653739</v>
      </c>
      <c r="AF907" s="347">
        <f>AD907/'Laminate Schedule'!$E$86/10</f>
        <v>0.21807054856851688</v>
      </c>
      <c r="AG907" s="347">
        <f>AE907/'Laminate Schedule'!$E$90/10</f>
        <v>3.6481031435257244E-2</v>
      </c>
      <c r="AH907" s="347">
        <f t="shared" si="279"/>
        <v>2393.7488963148498</v>
      </c>
      <c r="AI907" s="244"/>
      <c r="AJ907" s="244"/>
      <c r="AK907" s="567">
        <f t="shared" si="280"/>
        <v>1</v>
      </c>
      <c r="AL907" s="567">
        <f t="shared" si="281"/>
        <v>1</v>
      </c>
      <c r="AM907" s="567">
        <f t="shared" si="282"/>
        <v>1</v>
      </c>
      <c r="AN907" s="347">
        <f>IF(SUM(AK907:AM907)=0,0,(AK907*'Laminate Schedule'!$D$83*'Laminate Schedule'!$C$83+AL907*'Laminate Schedule'!$D$84*'Laminate Schedule'!$C$84+AM907*'Laminate Schedule'!$D$85*'Laminate Schedule'!$C$85)/(AK907*'Laminate Schedule'!$D$83+AL907*'Laminate Schedule'!$D$84+AM907*'Laminate Schedule'!$D$85))</f>
        <v>15.145101562499997</v>
      </c>
      <c r="AO907" s="347">
        <f>AK907*'Laminate Schedule'!$L$12+AL907*'Laminate Schedule'!$L$13+AM907*'Laminate Schedule'!$L$14</f>
        <v>0.88</v>
      </c>
    </row>
    <row r="908" spans="1:41">
      <c r="A908" s="567">
        <v>-43</v>
      </c>
      <c r="B908" s="347">
        <f>IF(ABS(A908)&lt;$C$17,$C$15,$C$16)*IF(ABS(A908)&lt;OutlineParameters!$C$46/2,1,0)</f>
        <v>6</v>
      </c>
      <c r="C908" s="347">
        <f t="shared" si="264"/>
        <v>6</v>
      </c>
      <c r="D908" s="348">
        <f t="shared" si="265"/>
        <v>6</v>
      </c>
      <c r="E908" s="349">
        <f>FlexTests!$C$16*($C$36-ABS(A908))*IF(ABS(A908)&lt;$C$36,1,0)/1000</f>
        <v>111.4</v>
      </c>
      <c r="F908" s="349">
        <f>IF(NOT(ISNA(I908)),FlexTests!$C$17*(A909-A908)*I908/1000000*($C$36+A908)/1000*IF(ABS(A908)&lt;$C$31/2-FlexTests!$C$18,0,1),0)</f>
        <v>0</v>
      </c>
      <c r="G908" s="349">
        <f>SUM(F$52:$F907)</f>
        <v>0</v>
      </c>
      <c r="H908" s="348">
        <f>CHOOSE(FlexTests!$C$15,E908,G908)</f>
        <v>111.4</v>
      </c>
      <c r="I908" s="347">
        <f>IF(ISNA(OutlineParameters!T971*2),OutlineParameters!S971*2,OutlineParameters!T971*2)</f>
        <v>398.98500791485594</v>
      </c>
      <c r="J908" s="347">
        <f>IF(ISNA(RockerConcaveParameters!O967),RockerConcaveParameters!N967,RockerConcaveParameters!O967)</f>
        <v>5.9423339930587789</v>
      </c>
      <c r="K908" s="347">
        <f t="shared" si="266"/>
        <v>33.381283296422531</v>
      </c>
      <c r="L908" s="347">
        <f t="shared" si="267"/>
        <v>95.715868513880082</v>
      </c>
      <c r="M908" s="347">
        <f t="shared" si="268"/>
        <v>0</v>
      </c>
      <c r="N908" s="347">
        <f t="shared" si="269"/>
        <v>3.8333333333333335</v>
      </c>
      <c r="O908" s="347">
        <f t="shared" si="270"/>
        <v>121.1015364555591</v>
      </c>
      <c r="P908" s="350">
        <f t="shared" si="271"/>
        <v>254.03202159919505</v>
      </c>
      <c r="Q908" s="347">
        <f>MIN(IF(H908&gt;0,P908/H908,NA()),FlexTests!$C$20)</f>
        <v>2.2803592603159339</v>
      </c>
      <c r="R908" s="347">
        <f t="shared" si="272"/>
        <v>4.3852739232916061E-4</v>
      </c>
      <c r="S908" s="347">
        <f>SUM(R908:$R$952)</f>
        <v>1.9459325520430656E-2</v>
      </c>
      <c r="T908" s="347">
        <f t="shared" si="273"/>
        <v>1.9459325520430657E-5</v>
      </c>
      <c r="U908" s="350">
        <f>SUM(T908:$T$952)*1000</f>
        <v>0.43260689956635812</v>
      </c>
      <c r="V908" s="347">
        <f>R908*IF(ABS(A908)&lt;FlexTests!$C$19,0,1)</f>
        <v>0</v>
      </c>
      <c r="W908" s="347">
        <f>SUM(V908:$V$951)</f>
        <v>0</v>
      </c>
      <c r="X908" s="347">
        <f t="shared" si="283"/>
        <v>0</v>
      </c>
      <c r="Y908" s="350">
        <f>SUM($X908:X$951)</f>
        <v>0</v>
      </c>
      <c r="Z908" s="347"/>
      <c r="AA908" s="347">
        <f t="shared" si="274"/>
        <v>4.9807779976862596</v>
      </c>
      <c r="AB908" s="347">
        <f t="shared" si="275"/>
        <v>1.0192220023137404</v>
      </c>
      <c r="AC908" s="347">
        <f t="shared" si="276"/>
        <v>16.773213474394296</v>
      </c>
      <c r="AD908" s="347">
        <f t="shared" si="277"/>
        <v>33.080045740149146</v>
      </c>
      <c r="AE908" s="347">
        <f t="shared" si="278"/>
        <v>6.7692056284313651</v>
      </c>
      <c r="AF908" s="347">
        <f>AD908/'Laminate Schedule'!$E$86/10</f>
        <v>0.2184207587095813</v>
      </c>
      <c r="AG908" s="347">
        <f>AE908/'Laminate Schedule'!$E$90/10</f>
        <v>3.6508844819336521E-2</v>
      </c>
      <c r="AH908" s="347">
        <f t="shared" si="279"/>
        <v>2393.9100474891356</v>
      </c>
      <c r="AI908" s="244"/>
      <c r="AJ908" s="244"/>
      <c r="AK908" s="567">
        <f t="shared" si="280"/>
        <v>1</v>
      </c>
      <c r="AL908" s="567">
        <f t="shared" si="281"/>
        <v>1</v>
      </c>
      <c r="AM908" s="567">
        <f t="shared" si="282"/>
        <v>1</v>
      </c>
      <c r="AN908" s="347">
        <f>IF(SUM(AK908:AM908)=0,0,(AK908*'Laminate Schedule'!$D$83*'Laminate Schedule'!$C$83+AL908*'Laminate Schedule'!$D$84*'Laminate Schedule'!$C$84+AM908*'Laminate Schedule'!$D$85*'Laminate Schedule'!$C$85)/(AK908*'Laminate Schedule'!$D$83+AL908*'Laminate Schedule'!$D$84+AM908*'Laminate Schedule'!$D$85))</f>
        <v>15.145101562499997</v>
      </c>
      <c r="AO908" s="347">
        <f>AK908*'Laminate Schedule'!$L$12+AL908*'Laminate Schedule'!$L$13+AM908*'Laminate Schedule'!$L$14</f>
        <v>0.88</v>
      </c>
    </row>
    <row r="909" spans="1:41">
      <c r="A909" s="567">
        <v>-42</v>
      </c>
      <c r="B909" s="347">
        <f>IF(ABS(A909)&lt;$C$17,$C$15,$C$16)*IF(ABS(A909)&lt;OutlineParameters!$C$46/2,1,0)</f>
        <v>6</v>
      </c>
      <c r="C909" s="347">
        <f t="shared" si="264"/>
        <v>6</v>
      </c>
      <c r="D909" s="348">
        <f t="shared" si="265"/>
        <v>6</v>
      </c>
      <c r="E909" s="349">
        <f>FlexTests!$C$16*($C$36-ABS(A909))*IF(ABS(A909)&lt;$C$36,1,0)/1000</f>
        <v>111.6</v>
      </c>
      <c r="F909" s="349">
        <f>IF(NOT(ISNA(I909)),FlexTests!$C$17*(A910-A909)*I909/1000000*($C$36+A909)/1000*IF(ABS(A909)&lt;$C$31/2-FlexTests!$C$18,0,1),0)</f>
        <v>0</v>
      </c>
      <c r="G909" s="349">
        <f>SUM(F$52:$F908)</f>
        <v>0</v>
      </c>
      <c r="H909" s="348">
        <f>CHOOSE(FlexTests!$C$15,E909,G909)</f>
        <v>111.6</v>
      </c>
      <c r="I909" s="347">
        <f>IF(ISNA(OutlineParameters!T972*2),OutlineParameters!S972*2,OutlineParameters!T972*2)</f>
        <v>399.01161785236246</v>
      </c>
      <c r="J909" s="347">
        <f>IF(ISNA(RockerConcaveParameters!O968),RockerConcaveParameters!N968,RockerConcaveParameters!O968)</f>
        <v>5.9444343630580079</v>
      </c>
      <c r="K909" s="347">
        <f t="shared" si="266"/>
        <v>33.407113188837414</v>
      </c>
      <c r="L909" s="347">
        <f t="shared" si="267"/>
        <v>95.722252195544826</v>
      </c>
      <c r="M909" s="347">
        <f t="shared" si="268"/>
        <v>0</v>
      </c>
      <c r="N909" s="347">
        <f t="shared" si="269"/>
        <v>3.8333333333333335</v>
      </c>
      <c r="O909" s="347">
        <f t="shared" si="270"/>
        <v>121.15316007244022</v>
      </c>
      <c r="P909" s="350">
        <f t="shared" si="271"/>
        <v>254.11585879015581</v>
      </c>
      <c r="Q909" s="347">
        <f>MIN(IF(H909&gt;0,P909/H909,NA()),FlexTests!$C$20)</f>
        <v>2.2770238242845502</v>
      </c>
      <c r="R909" s="347">
        <f t="shared" si="272"/>
        <v>4.3916975717819015E-4</v>
      </c>
      <c r="S909" s="347">
        <f>SUM(R909:$R$952)</f>
        <v>1.9020798128101497E-2</v>
      </c>
      <c r="T909" s="347">
        <f t="shared" si="273"/>
        <v>1.9020798128101496E-5</v>
      </c>
      <c r="U909" s="350">
        <f>SUM(T909:$T$952)*1000</f>
        <v>0.41314757404592745</v>
      </c>
      <c r="V909" s="347">
        <f>R909*IF(ABS(A909)&lt;FlexTests!$C$19,0,1)</f>
        <v>0</v>
      </c>
      <c r="W909" s="347">
        <f>SUM(V909:$V$951)</f>
        <v>0</v>
      </c>
      <c r="X909" s="347">
        <f t="shared" si="283"/>
        <v>0</v>
      </c>
      <c r="Y909" s="350">
        <f>SUM($X909:X$951)</f>
        <v>0</v>
      </c>
      <c r="Z909" s="347"/>
      <c r="AA909" s="347">
        <f t="shared" si="274"/>
        <v>4.981478121019336</v>
      </c>
      <c r="AB909" s="347">
        <f t="shared" si="275"/>
        <v>1.018521878980664</v>
      </c>
      <c r="AC909" s="347">
        <f t="shared" si="276"/>
        <v>16.778749072198959</v>
      </c>
      <c r="AD909" s="347">
        <f t="shared" si="277"/>
        <v>33.133158849541061</v>
      </c>
      <c r="AE909" s="347">
        <f t="shared" si="278"/>
        <v>6.7744646043118477</v>
      </c>
      <c r="AF909" s="347">
        <f>AD909/'Laminate Schedule'!$E$86/10</f>
        <v>0.21877145367965287</v>
      </c>
      <c r="AG909" s="347">
        <f>AE909/'Laminate Schedule'!$E$90/10</f>
        <v>3.6537208433158913E-2</v>
      </c>
      <c r="AH909" s="347">
        <f t="shared" si="279"/>
        <v>2394.0697071141749</v>
      </c>
      <c r="AI909" s="244"/>
      <c r="AJ909" s="244"/>
      <c r="AK909" s="567">
        <f t="shared" si="280"/>
        <v>1</v>
      </c>
      <c r="AL909" s="567">
        <f t="shared" si="281"/>
        <v>1</v>
      </c>
      <c r="AM909" s="567">
        <f t="shared" si="282"/>
        <v>1</v>
      </c>
      <c r="AN909" s="347">
        <f>IF(SUM(AK909:AM909)=0,0,(AK909*'Laminate Schedule'!$D$83*'Laminate Schedule'!$C$83+AL909*'Laminate Schedule'!$D$84*'Laminate Schedule'!$C$84+AM909*'Laminate Schedule'!$D$85*'Laminate Schedule'!$C$85)/(AK909*'Laminate Schedule'!$D$83+AL909*'Laminate Schedule'!$D$84+AM909*'Laminate Schedule'!$D$85))</f>
        <v>15.145101562499997</v>
      </c>
      <c r="AO909" s="347">
        <f>AK909*'Laminate Schedule'!$L$12+AL909*'Laminate Schedule'!$L$13+AM909*'Laminate Schedule'!$L$14</f>
        <v>0.88</v>
      </c>
    </row>
    <row r="910" spans="1:41">
      <c r="A910" s="567">
        <v>-41</v>
      </c>
      <c r="B910" s="347">
        <f>IF(ABS(A910)&lt;$C$17,$C$15,$C$16)*IF(ABS(A910)&lt;OutlineParameters!$C$46/2,1,0)</f>
        <v>6</v>
      </c>
      <c r="C910" s="347">
        <f t="shared" si="264"/>
        <v>6</v>
      </c>
      <c r="D910" s="348">
        <f t="shared" si="265"/>
        <v>6</v>
      </c>
      <c r="E910" s="349">
        <f>FlexTests!$C$16*($C$36-ABS(A910))*IF(ABS(A910)&lt;$C$36,1,0)/1000</f>
        <v>111.8</v>
      </c>
      <c r="F910" s="349">
        <f>IF(NOT(ISNA(I910)),FlexTests!$C$17*(A911-A910)*I910/1000000*($C$36+A910)/1000*IF(ABS(A910)&lt;$C$31/2-FlexTests!$C$18,0,1),0)</f>
        <v>0</v>
      </c>
      <c r="G910" s="349">
        <f>SUM(F$52:$F909)</f>
        <v>0</v>
      </c>
      <c r="H910" s="348">
        <f>CHOOSE(FlexTests!$C$15,E910,G910)</f>
        <v>111.8</v>
      </c>
      <c r="I910" s="347">
        <f>IF(ISNA(OutlineParameters!T973*2),OutlineParameters!S973*2,OutlineParameters!T973*2)</f>
        <v>399.03801478739297</v>
      </c>
      <c r="J910" s="347">
        <f>IF(ISNA(RockerConcaveParameters!O969),RockerConcaveParameters!N969,RockerConcaveParameters!O969)</f>
        <v>5.9464968602374126</v>
      </c>
      <c r="K910" s="347">
        <f t="shared" si="266"/>
        <v>33.432510865307243</v>
      </c>
      <c r="L910" s="347">
        <f t="shared" si="267"/>
        <v>95.728584778254529</v>
      </c>
      <c r="M910" s="347">
        <f t="shared" si="268"/>
        <v>0</v>
      </c>
      <c r="N910" s="347">
        <f t="shared" si="269"/>
        <v>3.8333333333333335</v>
      </c>
      <c r="O910" s="347">
        <f t="shared" si="270"/>
        <v>121.20395208890781</v>
      </c>
      <c r="P910" s="350">
        <f t="shared" si="271"/>
        <v>254.19838106580292</v>
      </c>
      <c r="Q910" s="347">
        <f>MIN(IF(H910&gt;0,P910/H910,NA()),FlexTests!$C$20)</f>
        <v>2.2736885605170207</v>
      </c>
      <c r="R910" s="347">
        <f t="shared" si="272"/>
        <v>4.3981397336696239E-4</v>
      </c>
      <c r="S910" s="347">
        <f>SUM(R910:$R$952)</f>
        <v>1.8581628370923309E-2</v>
      </c>
      <c r="T910" s="347">
        <f t="shared" si="273"/>
        <v>1.8581628370923309E-5</v>
      </c>
      <c r="U910" s="350">
        <f>SUM(T910:$T$952)*1000</f>
        <v>0.39412677591782591</v>
      </c>
      <c r="V910" s="347">
        <f>R910*IF(ABS(A910)&lt;FlexTests!$C$19,0,1)</f>
        <v>0</v>
      </c>
      <c r="W910" s="347">
        <f>SUM(V910:$V$951)</f>
        <v>0</v>
      </c>
      <c r="X910" s="347">
        <f t="shared" si="283"/>
        <v>0</v>
      </c>
      <c r="Y910" s="350">
        <f>SUM($X910:X$951)</f>
        <v>0</v>
      </c>
      <c r="Z910" s="347"/>
      <c r="AA910" s="347">
        <f t="shared" si="274"/>
        <v>4.9821656200791375</v>
      </c>
      <c r="AB910" s="347">
        <f t="shared" si="275"/>
        <v>1.0178343799208625</v>
      </c>
      <c r="AC910" s="347">
        <f t="shared" si="276"/>
        <v>16.784197848841792</v>
      </c>
      <c r="AD910" s="347">
        <f t="shared" si="277"/>
        <v>33.186341184799858</v>
      </c>
      <c r="AE910" s="347">
        <f t="shared" si="278"/>
        <v>6.7798225866960244</v>
      </c>
      <c r="AF910" s="347">
        <f>AD910/'Laminate Schedule'!$E$86/10</f>
        <v>0.21912260573392811</v>
      </c>
      <c r="AG910" s="347">
        <f>AE910/'Laminate Schedule'!$E$90/10</f>
        <v>3.6566106025896689E-2</v>
      </c>
      <c r="AH910" s="347">
        <f t="shared" si="279"/>
        <v>2394.2280887243578</v>
      </c>
      <c r="AI910" s="244"/>
      <c r="AJ910" s="244"/>
      <c r="AK910" s="567">
        <f t="shared" si="280"/>
        <v>1</v>
      </c>
      <c r="AL910" s="567">
        <f t="shared" si="281"/>
        <v>1</v>
      </c>
      <c r="AM910" s="567">
        <f t="shared" si="282"/>
        <v>1</v>
      </c>
      <c r="AN910" s="347">
        <f>IF(SUM(AK910:AM910)=0,0,(AK910*'Laminate Schedule'!$D$83*'Laminate Schedule'!$C$83+AL910*'Laminate Schedule'!$D$84*'Laminate Schedule'!$C$84+AM910*'Laminate Schedule'!$D$85*'Laminate Schedule'!$C$85)/(AK910*'Laminate Schedule'!$D$83+AL910*'Laminate Schedule'!$D$84+AM910*'Laminate Schedule'!$D$85))</f>
        <v>15.145101562499997</v>
      </c>
      <c r="AO910" s="347">
        <f>AK910*'Laminate Schedule'!$L$12+AL910*'Laminate Schedule'!$L$13+AM910*'Laminate Schedule'!$L$14</f>
        <v>0.88</v>
      </c>
    </row>
    <row r="911" spans="1:41">
      <c r="A911" s="567">
        <v>-40</v>
      </c>
      <c r="B911" s="347">
        <f>IF(ABS(A911)&lt;$C$17,$C$15,$C$16)*IF(ABS(A911)&lt;OutlineParameters!$C$46/2,1,0)</f>
        <v>6</v>
      </c>
      <c r="C911" s="347">
        <f t="shared" si="264"/>
        <v>6</v>
      </c>
      <c r="D911" s="348">
        <f t="shared" si="265"/>
        <v>6</v>
      </c>
      <c r="E911" s="349">
        <f>FlexTests!$C$16*($C$36-ABS(A911))*IF(ABS(A911)&lt;$C$36,1,0)/1000</f>
        <v>112</v>
      </c>
      <c r="F911" s="349">
        <f>IF(NOT(ISNA(I911)),FlexTests!$C$17*(A912-A911)*I911/1000000*($C$36+A911)/1000*IF(ABS(A911)&lt;$C$31/2-FlexTests!$C$18,0,1),0)</f>
        <v>0</v>
      </c>
      <c r="G911" s="349">
        <f>SUM(F$52:$F910)</f>
        <v>0</v>
      </c>
      <c r="H911" s="348">
        <f>CHOOSE(FlexTests!$C$15,E911,G911)</f>
        <v>112</v>
      </c>
      <c r="I911" s="347">
        <f>IF(ISNA(OutlineParameters!T974*2),OutlineParameters!S974*2,OutlineParameters!T974*2)</f>
        <v>399.06423430901282</v>
      </c>
      <c r="J911" s="347">
        <f>IF(ISNA(RockerConcaveParameters!O970),RockerConcaveParameters!N970,RockerConcaveParameters!O970)</f>
        <v>5.9485224340769429</v>
      </c>
      <c r="K911" s="347">
        <f t="shared" si="266"/>
        <v>33.45748942718371</v>
      </c>
      <c r="L911" s="347">
        <f t="shared" si="267"/>
        <v>95.734874799769329</v>
      </c>
      <c r="M911" s="347">
        <f t="shared" si="268"/>
        <v>0</v>
      </c>
      <c r="N911" s="347">
        <f t="shared" si="269"/>
        <v>3.8333333333333335</v>
      </c>
      <c r="O911" s="347">
        <f t="shared" si="270"/>
        <v>121.25394177656632</v>
      </c>
      <c r="P911" s="350">
        <f t="shared" si="271"/>
        <v>254.27963933685271</v>
      </c>
      <c r="Q911" s="347">
        <f>MIN(IF(H911&gt;0,P911/H911,NA()),FlexTests!$C$20)</f>
        <v>2.2703539226504708</v>
      </c>
      <c r="R911" s="347">
        <f t="shared" si="272"/>
        <v>4.4045996090009341E-4</v>
      </c>
      <c r="S911" s="347">
        <f>SUM(R911:$R$952)</f>
        <v>1.8141814397556348E-2</v>
      </c>
      <c r="T911" s="347">
        <f t="shared" si="273"/>
        <v>1.8141814397556348E-5</v>
      </c>
      <c r="U911" s="350">
        <f>SUM(T911:$T$952)*1000</f>
        <v>0.3755451475469026</v>
      </c>
      <c r="V911" s="347">
        <f>R911*IF(ABS(A911)&lt;FlexTests!$C$19,0,1)</f>
        <v>0</v>
      </c>
      <c r="W911" s="347">
        <f>SUM(V911:$V$951)</f>
        <v>0</v>
      </c>
      <c r="X911" s="347">
        <f t="shared" si="283"/>
        <v>0</v>
      </c>
      <c r="Y911" s="350">
        <f>SUM($X911:X$951)</f>
        <v>0</v>
      </c>
      <c r="Z911" s="347"/>
      <c r="AA911" s="347">
        <f t="shared" si="274"/>
        <v>4.9828408113589813</v>
      </c>
      <c r="AB911" s="347">
        <f t="shared" si="275"/>
        <v>1.0171591886410192</v>
      </c>
      <c r="AC911" s="347">
        <f t="shared" si="276"/>
        <v>16.789563165853004</v>
      </c>
      <c r="AD911" s="347">
        <f t="shared" si="277"/>
        <v>33.239588508606232</v>
      </c>
      <c r="AE911" s="347">
        <f t="shared" si="278"/>
        <v>6.7852765436739277</v>
      </c>
      <c r="AF911" s="347">
        <f>AD911/'Laminate Schedule'!$E$86/10</f>
        <v>0.21947418689425668</v>
      </c>
      <c r="AG911" s="347">
        <f>AE911/'Laminate Schedule'!$E$90/10</f>
        <v>3.6595521245331192E-2</v>
      </c>
      <c r="AH911" s="347">
        <f t="shared" si="279"/>
        <v>2394.3854058540769</v>
      </c>
      <c r="AI911" s="244"/>
      <c r="AJ911" s="244"/>
      <c r="AK911" s="567">
        <f t="shared" si="280"/>
        <v>1</v>
      </c>
      <c r="AL911" s="567">
        <f t="shared" si="281"/>
        <v>1</v>
      </c>
      <c r="AM911" s="567">
        <f t="shared" si="282"/>
        <v>1</v>
      </c>
      <c r="AN911" s="347">
        <f>IF(SUM(AK911:AM911)=0,0,(AK911*'Laminate Schedule'!$D$83*'Laminate Schedule'!$C$83+AL911*'Laminate Schedule'!$D$84*'Laminate Schedule'!$C$84+AM911*'Laminate Schedule'!$D$85*'Laminate Schedule'!$C$85)/(AK911*'Laminate Schedule'!$D$83+AL911*'Laminate Schedule'!$D$84+AM911*'Laminate Schedule'!$D$85))</f>
        <v>15.145101562499997</v>
      </c>
      <c r="AO911" s="347">
        <f>AK911*'Laminate Schedule'!$L$12+AL911*'Laminate Schedule'!$L$13+AM911*'Laminate Schedule'!$L$14</f>
        <v>0.88</v>
      </c>
    </row>
    <row r="912" spans="1:41">
      <c r="A912" s="567">
        <v>-39</v>
      </c>
      <c r="B912" s="347">
        <f>IF(ABS(A912)&lt;$C$17,$C$15,$C$16)*IF(ABS(A912)&lt;OutlineParameters!$C$46/2,1,0)</f>
        <v>6</v>
      </c>
      <c r="C912" s="347">
        <f t="shared" si="264"/>
        <v>6</v>
      </c>
      <c r="D912" s="348">
        <f t="shared" si="265"/>
        <v>6</v>
      </c>
      <c r="E912" s="349">
        <f>FlexTests!$C$16*($C$36-ABS(A912))*IF(ABS(A912)&lt;$C$36,1,0)/1000</f>
        <v>112.2</v>
      </c>
      <c r="F912" s="349">
        <f>IF(NOT(ISNA(I912)),FlexTests!$C$17*(A913-A912)*I912/1000000*($C$36+A912)/1000*IF(ABS(A912)&lt;$C$31/2-FlexTests!$C$18,0,1),0)</f>
        <v>0</v>
      </c>
      <c r="G912" s="349">
        <f>SUM(F$52:$F911)</f>
        <v>0</v>
      </c>
      <c r="H912" s="348">
        <f>CHOOSE(FlexTests!$C$15,E912,G912)</f>
        <v>112.2</v>
      </c>
      <c r="I912" s="347">
        <f>IF(ISNA(OutlineParameters!T975*2),OutlineParameters!S975*2,OutlineParameters!T975*2)</f>
        <v>399.09022045355272</v>
      </c>
      <c r="J912" s="347">
        <f>IF(ISNA(RockerConcaveParameters!O971),RockerConcaveParameters!N971,RockerConcaveParameters!O971)</f>
        <v>5.9505095515134832</v>
      </c>
      <c r="K912" s="347">
        <f t="shared" si="266"/>
        <v>33.482026392018533</v>
      </c>
      <c r="L912" s="347">
        <f t="shared" si="267"/>
        <v>95.741108834493986</v>
      </c>
      <c r="M912" s="347">
        <f t="shared" si="268"/>
        <v>0</v>
      </c>
      <c r="N912" s="347">
        <f t="shared" si="269"/>
        <v>3.8333333333333335</v>
      </c>
      <c r="O912" s="347">
        <f t="shared" si="270"/>
        <v>121.30307963398238</v>
      </c>
      <c r="P912" s="350">
        <f t="shared" si="271"/>
        <v>254.35954819382823</v>
      </c>
      <c r="Q912" s="347">
        <f>MIN(IF(H912&gt;0,P912/H912,NA()),FlexTests!$C$20)</f>
        <v>2.2670191461125508</v>
      </c>
      <c r="R912" s="347">
        <f t="shared" si="272"/>
        <v>4.4110787582662654E-4</v>
      </c>
      <c r="S912" s="347">
        <f>SUM(R912:$R$952)</f>
        <v>1.7701354436656255E-2</v>
      </c>
      <c r="T912" s="347">
        <f t="shared" si="273"/>
        <v>1.7701354436656256E-5</v>
      </c>
      <c r="U912" s="350">
        <f>SUM(T912:$T$952)*1000</f>
        <v>0.35740333314934636</v>
      </c>
      <c r="V912" s="347">
        <f>R912*IF(ABS(A912)&lt;FlexTests!$C$19,0,1)</f>
        <v>0</v>
      </c>
      <c r="W912" s="347">
        <f>SUM(V912:$V$951)</f>
        <v>0</v>
      </c>
      <c r="X912" s="347">
        <f t="shared" si="283"/>
        <v>0</v>
      </c>
      <c r="Y912" s="350">
        <f>SUM($X912:X$951)</f>
        <v>0</v>
      </c>
      <c r="Z912" s="347"/>
      <c r="AA912" s="347">
        <f t="shared" si="274"/>
        <v>4.9835031838378274</v>
      </c>
      <c r="AB912" s="347">
        <f t="shared" si="275"/>
        <v>1.0164968161621724</v>
      </c>
      <c r="AC912" s="347">
        <f t="shared" si="276"/>
        <v>16.794839383819966</v>
      </c>
      <c r="AD912" s="347">
        <f t="shared" si="277"/>
        <v>33.292908878026225</v>
      </c>
      <c r="AE912" s="347">
        <f t="shared" si="278"/>
        <v>6.7908325984511437</v>
      </c>
      <c r="AF912" s="347">
        <f>AD912/'Laminate Schedule'!$E$86/10</f>
        <v>0.21982625035979336</v>
      </c>
      <c r="AG912" s="347">
        <f>AE912/'Laminate Schedule'!$E$90/10</f>
        <v>3.662548711618864E-2</v>
      </c>
      <c r="AH912" s="347">
        <f t="shared" si="279"/>
        <v>2394.5413227213162</v>
      </c>
      <c r="AI912" s="244"/>
      <c r="AJ912" s="244"/>
      <c r="AK912" s="567">
        <f t="shared" si="280"/>
        <v>1</v>
      </c>
      <c r="AL912" s="567">
        <f t="shared" si="281"/>
        <v>1</v>
      </c>
      <c r="AM912" s="567">
        <f t="shared" si="282"/>
        <v>1</v>
      </c>
      <c r="AN912" s="347">
        <f>IF(SUM(AK912:AM912)=0,0,(AK912*'Laminate Schedule'!$D$83*'Laminate Schedule'!$C$83+AL912*'Laminate Schedule'!$D$84*'Laminate Schedule'!$C$84+AM912*'Laminate Schedule'!$D$85*'Laminate Schedule'!$C$85)/(AK912*'Laminate Schedule'!$D$83+AL912*'Laminate Schedule'!$D$84+AM912*'Laminate Schedule'!$D$85))</f>
        <v>15.145101562499997</v>
      </c>
      <c r="AO912" s="347">
        <f>AK912*'Laminate Schedule'!$L$12+AL912*'Laminate Schedule'!$L$13+AM912*'Laminate Schedule'!$L$14</f>
        <v>0.88</v>
      </c>
    </row>
    <row r="913" spans="1:41">
      <c r="A913" s="567">
        <v>-38</v>
      </c>
      <c r="B913" s="347">
        <f>IF(ABS(A913)&lt;$C$17,$C$15,$C$16)*IF(ABS(A913)&lt;OutlineParameters!$C$46/2,1,0)</f>
        <v>6</v>
      </c>
      <c r="C913" s="347">
        <f t="shared" si="264"/>
        <v>6</v>
      </c>
      <c r="D913" s="348">
        <f t="shared" si="265"/>
        <v>6</v>
      </c>
      <c r="E913" s="349">
        <f>FlexTests!$C$16*($C$36-ABS(A913))*IF(ABS(A913)&lt;$C$36,1,0)/1000</f>
        <v>112.4</v>
      </c>
      <c r="F913" s="349">
        <f>IF(NOT(ISNA(I913)),FlexTests!$C$17*(A914-A913)*I913/1000000*($C$36+A913)/1000*IF(ABS(A913)&lt;$C$31/2-FlexTests!$C$18,0,1),0)</f>
        <v>0</v>
      </c>
      <c r="G913" s="349">
        <f>SUM(F$52:$F912)</f>
        <v>0</v>
      </c>
      <c r="H913" s="348">
        <f>CHOOSE(FlexTests!$C$15,E913,G913)</f>
        <v>112.4</v>
      </c>
      <c r="I913" s="347">
        <f>IF(ISNA(OutlineParameters!T976*2),OutlineParameters!S976*2,OutlineParameters!T976*2)</f>
        <v>399.11602406886686</v>
      </c>
      <c r="J913" s="347">
        <f>IF(ISNA(RockerConcaveParameters!O972),RockerConcaveParameters!N972,RockerConcaveParameters!O972)</f>
        <v>5.9524595765024033</v>
      </c>
      <c r="K913" s="347">
        <f t="shared" si="266"/>
        <v>33.506140827992105</v>
      </c>
      <c r="L913" s="347">
        <f t="shared" si="267"/>
        <v>95.747299080747837</v>
      </c>
      <c r="M913" s="347">
        <f t="shared" si="268"/>
        <v>0</v>
      </c>
      <c r="N913" s="347">
        <f t="shared" si="269"/>
        <v>3.8333333333333335</v>
      </c>
      <c r="O913" s="347">
        <f t="shared" si="270"/>
        <v>121.35140812840534</v>
      </c>
      <c r="P913" s="350">
        <f t="shared" si="271"/>
        <v>254.43818137047862</v>
      </c>
      <c r="Q913" s="347">
        <f>MIN(IF(H913&gt;0,P913/H913,NA()),FlexTests!$C$20)</f>
        <v>2.26368488763771</v>
      </c>
      <c r="R913" s="347">
        <f t="shared" si="272"/>
        <v>4.4175759862211187E-4</v>
      </c>
      <c r="S913" s="347">
        <f>SUM(R913:$R$952)</f>
        <v>1.7260246560829629E-2</v>
      </c>
      <c r="T913" s="347">
        <f t="shared" si="273"/>
        <v>1.7260246560829629E-5</v>
      </c>
      <c r="U913" s="350">
        <f>SUM(T913:$T$952)*1000</f>
        <v>0.33970197871269003</v>
      </c>
      <c r="V913" s="347">
        <f>R913*IF(ABS(A913)&lt;FlexTests!$C$19,0,1)</f>
        <v>0</v>
      </c>
      <c r="W913" s="347">
        <f>SUM(V913:$V$951)</f>
        <v>0</v>
      </c>
      <c r="X913" s="347">
        <f t="shared" si="283"/>
        <v>0</v>
      </c>
      <c r="Y913" s="350">
        <f>SUM($X913:X$951)</f>
        <v>0</v>
      </c>
      <c r="Z913" s="347"/>
      <c r="AA913" s="347">
        <f t="shared" si="274"/>
        <v>4.9841531921674678</v>
      </c>
      <c r="AB913" s="347">
        <f t="shared" si="275"/>
        <v>1.0158468078325322</v>
      </c>
      <c r="AC913" s="347">
        <f t="shared" si="276"/>
        <v>16.800031371230936</v>
      </c>
      <c r="AD913" s="347">
        <f t="shared" si="277"/>
        <v>33.346295993170891</v>
      </c>
      <c r="AE913" s="347">
        <f t="shared" si="278"/>
        <v>6.796486189657073</v>
      </c>
      <c r="AF913" s="347">
        <f>AD913/'Laminate Schedule'!$E$86/10</f>
        <v>0.2201787545336634</v>
      </c>
      <c r="AG913" s="347">
        <f>AE913/'Laminate Schedule'!$E$90/10</f>
        <v>3.6655979037300085E-2</v>
      </c>
      <c r="AH913" s="347">
        <f t="shared" si="279"/>
        <v>2394.6961444132012</v>
      </c>
      <c r="AI913" s="244"/>
      <c r="AJ913" s="244"/>
      <c r="AK913" s="567">
        <f t="shared" si="280"/>
        <v>1</v>
      </c>
      <c r="AL913" s="567">
        <f t="shared" si="281"/>
        <v>1</v>
      </c>
      <c r="AM913" s="567">
        <f t="shared" si="282"/>
        <v>1</v>
      </c>
      <c r="AN913" s="347">
        <f>IF(SUM(AK913:AM913)=0,0,(AK913*'Laminate Schedule'!$D$83*'Laminate Schedule'!$C$83+AL913*'Laminate Schedule'!$D$84*'Laminate Schedule'!$C$84+AM913*'Laminate Schedule'!$D$85*'Laminate Schedule'!$C$85)/(AK913*'Laminate Schedule'!$D$83+AL913*'Laminate Schedule'!$D$84+AM913*'Laminate Schedule'!$D$85))</f>
        <v>15.145101562499997</v>
      </c>
      <c r="AO913" s="347">
        <f>AK913*'Laminate Schedule'!$L$12+AL913*'Laminate Schedule'!$L$13+AM913*'Laminate Schedule'!$L$14</f>
        <v>0.88</v>
      </c>
    </row>
    <row r="914" spans="1:41">
      <c r="A914" s="567">
        <v>-37</v>
      </c>
      <c r="B914" s="347">
        <f>IF(ABS(A914)&lt;$C$17,$C$15,$C$16)*IF(ABS(A914)&lt;OutlineParameters!$C$46/2,1,0)</f>
        <v>6</v>
      </c>
      <c r="C914" s="347">
        <f t="shared" si="264"/>
        <v>6</v>
      </c>
      <c r="D914" s="348">
        <f t="shared" si="265"/>
        <v>6</v>
      </c>
      <c r="E914" s="349">
        <f>FlexTests!$C$16*($C$36-ABS(A914))*IF(ABS(A914)&lt;$C$36,1,0)/1000</f>
        <v>112.6</v>
      </c>
      <c r="F914" s="349">
        <f>IF(NOT(ISNA(I914)),FlexTests!$C$17*(A915-A914)*I914/1000000*($C$36+A914)/1000*IF(ABS(A914)&lt;$C$31/2-FlexTests!$C$18,0,1),0)</f>
        <v>0</v>
      </c>
      <c r="G914" s="349">
        <f>SUM(F$52:$F913)</f>
        <v>0</v>
      </c>
      <c r="H914" s="348">
        <f>CHOOSE(FlexTests!$C$15,E914,G914)</f>
        <v>112.6</v>
      </c>
      <c r="I914" s="347">
        <f>IF(ISNA(OutlineParameters!T977*2),OutlineParameters!S977*2,OutlineParameters!T977*2)</f>
        <v>399.14163496765332</v>
      </c>
      <c r="J914" s="347">
        <f>IF(ISNA(RockerConcaveParameters!O973),RockerConcaveParameters!N973,RockerConcaveParameters!O973)</f>
        <v>5.9543722179172924</v>
      </c>
      <c r="K914" s="347">
        <f t="shared" si="266"/>
        <v>33.529828080495058</v>
      </c>
      <c r="L914" s="347">
        <f t="shared" si="267"/>
        <v>95.753443094613374</v>
      </c>
      <c r="M914" s="347">
        <f t="shared" si="268"/>
        <v>0</v>
      </c>
      <c r="N914" s="347">
        <f t="shared" si="269"/>
        <v>3.8333333333333335</v>
      </c>
      <c r="O914" s="347">
        <f t="shared" si="270"/>
        <v>121.39891721129079</v>
      </c>
      <c r="P914" s="350">
        <f t="shared" si="271"/>
        <v>254.51552171973259</v>
      </c>
      <c r="Q914" s="347">
        <f>MIN(IF(H914&gt;0,P914/H914,NA()),FlexTests!$C$20)</f>
        <v>2.2603509921823499</v>
      </c>
      <c r="R914" s="347">
        <f t="shared" si="272"/>
        <v>4.4240916718624678E-4</v>
      </c>
      <c r="S914" s="347">
        <f>SUM(R914:$R$952)</f>
        <v>1.6818488962207515E-2</v>
      </c>
      <c r="T914" s="347">
        <f t="shared" si="273"/>
        <v>1.6818488962207516E-5</v>
      </c>
      <c r="U914" s="350">
        <f>SUM(T914:$T$952)*1000</f>
        <v>0.32244173215186039</v>
      </c>
      <c r="V914" s="347">
        <f>R914*IF(ABS(A914)&lt;FlexTests!$C$19,0,1)</f>
        <v>0</v>
      </c>
      <c r="W914" s="347">
        <f>SUM(V914:$V$951)</f>
        <v>0</v>
      </c>
      <c r="X914" s="347">
        <f t="shared" si="283"/>
        <v>0</v>
      </c>
      <c r="Y914" s="350">
        <f>SUM($X914:X$951)</f>
        <v>0</v>
      </c>
      <c r="Z914" s="347"/>
      <c r="AA914" s="347">
        <f t="shared" si="274"/>
        <v>4.9847907393057636</v>
      </c>
      <c r="AB914" s="347">
        <f t="shared" si="275"/>
        <v>1.015209260694236</v>
      </c>
      <c r="AC914" s="347">
        <f t="shared" si="276"/>
        <v>16.805137995899962</v>
      </c>
      <c r="AD914" s="347">
        <f t="shared" si="277"/>
        <v>33.399751753467847</v>
      </c>
      <c r="AE914" s="347">
        <f t="shared" si="278"/>
        <v>6.8022388618326373</v>
      </c>
      <c r="AF914" s="347">
        <f>AD914/'Laminate Schedule'!$E$86/10</f>
        <v>0.22053171195739779</v>
      </c>
      <c r="AG914" s="347">
        <f>AE914/'Laminate Schedule'!$E$90/10</f>
        <v>3.6687005338949433E-2</v>
      </c>
      <c r="AH914" s="347">
        <f t="shared" si="279"/>
        <v>2394.8498098059199</v>
      </c>
      <c r="AI914" s="244"/>
      <c r="AJ914" s="244"/>
      <c r="AK914" s="567">
        <f t="shared" si="280"/>
        <v>1</v>
      </c>
      <c r="AL914" s="567">
        <f t="shared" si="281"/>
        <v>1</v>
      </c>
      <c r="AM914" s="567">
        <f t="shared" si="282"/>
        <v>1</v>
      </c>
      <c r="AN914" s="347">
        <f>IF(SUM(AK914:AM914)=0,0,(AK914*'Laminate Schedule'!$D$83*'Laminate Schedule'!$C$83+AL914*'Laminate Schedule'!$D$84*'Laminate Schedule'!$C$84+AM914*'Laminate Schedule'!$D$85*'Laminate Schedule'!$C$85)/(AK914*'Laminate Schedule'!$D$83+AL914*'Laminate Schedule'!$D$84+AM914*'Laminate Schedule'!$D$85))</f>
        <v>15.145101562499997</v>
      </c>
      <c r="AO914" s="347">
        <f>AK914*'Laminate Schedule'!$L$12+AL914*'Laminate Schedule'!$L$13+AM914*'Laminate Schedule'!$L$14</f>
        <v>0.88</v>
      </c>
    </row>
    <row r="915" spans="1:41">
      <c r="A915" s="567">
        <v>-36</v>
      </c>
      <c r="B915" s="347">
        <f>IF(ABS(A915)&lt;$C$17,$C$15,$C$16)*IF(ABS(A915)&lt;OutlineParameters!$C$46/2,1,0)</f>
        <v>6</v>
      </c>
      <c r="C915" s="347">
        <f t="shared" si="264"/>
        <v>6</v>
      </c>
      <c r="D915" s="348">
        <f t="shared" si="265"/>
        <v>6</v>
      </c>
      <c r="E915" s="349">
        <f>FlexTests!$C$16*($C$36-ABS(A915))*IF(ABS(A915)&lt;$C$36,1,0)/1000</f>
        <v>112.8</v>
      </c>
      <c r="F915" s="349">
        <f>IF(NOT(ISNA(I915)),FlexTests!$C$17*(A916-A915)*I915/1000000*($C$36+A915)/1000*IF(ABS(A915)&lt;$C$31/2-FlexTests!$C$18,0,1),0)</f>
        <v>0</v>
      </c>
      <c r="G915" s="349">
        <f>SUM(F$52:$F914)</f>
        <v>0</v>
      </c>
      <c r="H915" s="348">
        <f>CHOOSE(FlexTests!$C$15,E915,G915)</f>
        <v>112.8</v>
      </c>
      <c r="I915" s="347">
        <f>IF(ISNA(OutlineParameters!T978*2),OutlineParameters!S978*2,OutlineParameters!T978*2)</f>
        <v>399.1670582213992</v>
      </c>
      <c r="J915" s="347">
        <f>IF(ISNA(RockerConcaveParameters!O974),RockerConcaveParameters!N974,RockerConcaveParameters!O974)</f>
        <v>5.9562475987773427</v>
      </c>
      <c r="K915" s="347">
        <f t="shared" si="266"/>
        <v>33.553089445222007</v>
      </c>
      <c r="L915" s="347">
        <f t="shared" si="267"/>
        <v>95.759542092732261</v>
      </c>
      <c r="M915" s="347">
        <f t="shared" si="268"/>
        <v>0</v>
      </c>
      <c r="N915" s="347">
        <f t="shared" si="269"/>
        <v>3.8333333333333335</v>
      </c>
      <c r="O915" s="347">
        <f t="shared" si="270"/>
        <v>121.44560999923755</v>
      </c>
      <c r="P915" s="350">
        <f t="shared" si="271"/>
        <v>254.59157487052516</v>
      </c>
      <c r="Q915" s="347">
        <f>MIN(IF(H915&gt;0,P915/H915,NA()),FlexTests!$C$20)</f>
        <v>2.2570175077174217</v>
      </c>
      <c r="R915" s="347">
        <f t="shared" si="272"/>
        <v>4.4306257996701363E-4</v>
      </c>
      <c r="S915" s="347">
        <f>SUM(R915:$R$952)</f>
        <v>1.6376079795021269E-2</v>
      </c>
      <c r="T915" s="347">
        <f t="shared" si="273"/>
        <v>1.6376079795021268E-5</v>
      </c>
      <c r="U915" s="350">
        <f>SUM(T915:$T$952)*1000</f>
        <v>0.30562324318965284</v>
      </c>
      <c r="V915" s="347">
        <f>R915*IF(ABS(A915)&lt;FlexTests!$C$19,0,1)</f>
        <v>0</v>
      </c>
      <c r="W915" s="347">
        <f>SUM(V915:$V$951)</f>
        <v>0</v>
      </c>
      <c r="X915" s="347">
        <f t="shared" si="283"/>
        <v>0</v>
      </c>
      <c r="Y915" s="350">
        <f>SUM($X915:X$951)</f>
        <v>0</v>
      </c>
      <c r="Z915" s="347"/>
      <c r="AA915" s="347">
        <f t="shared" si="274"/>
        <v>4.9854158662591139</v>
      </c>
      <c r="AB915" s="347">
        <f t="shared" si="275"/>
        <v>1.0145841337408859</v>
      </c>
      <c r="AC915" s="347">
        <f t="shared" si="276"/>
        <v>16.81015962949408</v>
      </c>
      <c r="AD915" s="347">
        <f t="shared" si="277"/>
        <v>33.453276001457738</v>
      </c>
      <c r="AE915" s="347">
        <f t="shared" si="278"/>
        <v>6.8080906314044478</v>
      </c>
      <c r="AF915" s="347">
        <f>AD915/'Laminate Schedule'!$E$86/10</f>
        <v>0.2208851215913247</v>
      </c>
      <c r="AG915" s="347">
        <f>AE915/'Laminate Schedule'!$E$90/10</f>
        <v>3.6718566109731524E-2</v>
      </c>
      <c r="AH915" s="347">
        <f t="shared" si="279"/>
        <v>2395.0023493283952</v>
      </c>
      <c r="AI915" s="244"/>
      <c r="AJ915" s="244"/>
      <c r="AK915" s="567">
        <f t="shared" si="280"/>
        <v>1</v>
      </c>
      <c r="AL915" s="567">
        <f t="shared" si="281"/>
        <v>1</v>
      </c>
      <c r="AM915" s="567">
        <f t="shared" si="282"/>
        <v>1</v>
      </c>
      <c r="AN915" s="347">
        <f>IF(SUM(AK915:AM915)=0,0,(AK915*'Laminate Schedule'!$D$83*'Laminate Schedule'!$C$83+AL915*'Laminate Schedule'!$D$84*'Laminate Schedule'!$C$84+AM915*'Laminate Schedule'!$D$85*'Laminate Schedule'!$C$85)/(AK915*'Laminate Schedule'!$D$83+AL915*'Laminate Schedule'!$D$84+AM915*'Laminate Schedule'!$D$85))</f>
        <v>15.145101562499997</v>
      </c>
      <c r="AO915" s="347">
        <f>AK915*'Laminate Schedule'!$L$12+AL915*'Laminate Schedule'!$L$13+AM915*'Laminate Schedule'!$L$14</f>
        <v>0.88</v>
      </c>
    </row>
    <row r="916" spans="1:41">
      <c r="A916" s="567">
        <v>-35</v>
      </c>
      <c r="B916" s="347">
        <f>IF(ABS(A916)&lt;$C$17,$C$15,$C$16)*IF(ABS(A916)&lt;OutlineParameters!$C$46/2,1,0)</f>
        <v>6</v>
      </c>
      <c r="C916" s="347">
        <f t="shared" si="264"/>
        <v>6</v>
      </c>
      <c r="D916" s="348">
        <f t="shared" si="265"/>
        <v>6</v>
      </c>
      <c r="E916" s="349">
        <f>FlexTests!$C$16*($C$36-ABS(A916))*IF(ABS(A916)&lt;$C$36,1,0)/1000</f>
        <v>113</v>
      </c>
      <c r="F916" s="349">
        <f>IF(NOT(ISNA(I916)),FlexTests!$C$17*(A917-A916)*I916/1000000*($C$36+A916)/1000*IF(ABS(A916)&lt;$C$31/2-FlexTests!$C$18,0,1),0)</f>
        <v>0</v>
      </c>
      <c r="G916" s="349">
        <f>SUM(F$52:$F915)</f>
        <v>0</v>
      </c>
      <c r="H916" s="348">
        <f>CHOOSE(FlexTests!$C$15,E916,G916)</f>
        <v>113</v>
      </c>
      <c r="I916" s="347">
        <f>IF(ISNA(OutlineParameters!T979*2),OutlineParameters!S979*2,OutlineParameters!T979*2)</f>
        <v>399.19229890159153</v>
      </c>
      <c r="J916" s="347">
        <f>IF(ISNA(RockerConcaveParameters!O975),RockerConcaveParameters!N975,RockerConcaveParameters!O975)</f>
        <v>5.9580858423917737</v>
      </c>
      <c r="K916" s="347">
        <f t="shared" si="266"/>
        <v>33.575926233277649</v>
      </c>
      <c r="L916" s="347">
        <f t="shared" si="267"/>
        <v>95.765597291746161</v>
      </c>
      <c r="M916" s="347">
        <f t="shared" si="268"/>
        <v>0</v>
      </c>
      <c r="N916" s="347">
        <f t="shared" si="269"/>
        <v>3.8333333333333335</v>
      </c>
      <c r="O916" s="347">
        <f t="shared" si="270"/>
        <v>121.49148963729306</v>
      </c>
      <c r="P916" s="350">
        <f t="shared" si="271"/>
        <v>254.6663464956502</v>
      </c>
      <c r="Q916" s="347">
        <f>MIN(IF(H916&gt;0,P916/H916,NA()),FlexTests!$C$20)</f>
        <v>2.2536844822623912</v>
      </c>
      <c r="R916" s="347">
        <f t="shared" si="272"/>
        <v>4.4371783533608784E-4</v>
      </c>
      <c r="S916" s="347">
        <f>SUM(R916:$R$952)</f>
        <v>1.5933017215054256E-2</v>
      </c>
      <c r="T916" s="347">
        <f t="shared" si="273"/>
        <v>1.5933017215054257E-5</v>
      </c>
      <c r="U916" s="350">
        <f>SUM(T916:$T$952)*1000</f>
        <v>0.28924716339463163</v>
      </c>
      <c r="V916" s="347">
        <f>R916*IF(ABS(A916)&lt;FlexTests!$C$19,0,1)</f>
        <v>0</v>
      </c>
      <c r="W916" s="347">
        <f>SUM(V916:$V$951)</f>
        <v>0</v>
      </c>
      <c r="X916" s="347">
        <f t="shared" si="283"/>
        <v>0</v>
      </c>
      <c r="Y916" s="350">
        <f>SUM($X916:X$951)</f>
        <v>0</v>
      </c>
      <c r="Z916" s="347"/>
      <c r="AA916" s="347">
        <f t="shared" si="274"/>
        <v>4.986028614130591</v>
      </c>
      <c r="AB916" s="347">
        <f t="shared" si="275"/>
        <v>1.0139713858694088</v>
      </c>
      <c r="AC916" s="347">
        <f t="shared" si="276"/>
        <v>16.815096646576237</v>
      </c>
      <c r="AD916" s="347">
        <f t="shared" si="277"/>
        <v>33.506868574048688</v>
      </c>
      <c r="AE916" s="347">
        <f t="shared" si="278"/>
        <v>6.8140415134975072</v>
      </c>
      <c r="AF916" s="347">
        <f>AD916/'Laminate Schedule'!$E$86/10</f>
        <v>0.22123898235858194</v>
      </c>
      <c r="AG916" s="347">
        <f>AE916/'Laminate Schedule'!$E$90/10</f>
        <v>3.6750661431221118E-2</v>
      </c>
      <c r="AH916" s="347">
        <f t="shared" si="279"/>
        <v>2395.1537934095491</v>
      </c>
      <c r="AI916" s="244"/>
      <c r="AJ916" s="244"/>
      <c r="AK916" s="567">
        <f t="shared" si="280"/>
        <v>1</v>
      </c>
      <c r="AL916" s="567">
        <f t="shared" si="281"/>
        <v>1</v>
      </c>
      <c r="AM916" s="567">
        <f t="shared" si="282"/>
        <v>1</v>
      </c>
      <c r="AN916" s="347">
        <f>IF(SUM(AK916:AM916)=0,0,(AK916*'Laminate Schedule'!$D$83*'Laminate Schedule'!$C$83+AL916*'Laminate Schedule'!$D$84*'Laminate Schedule'!$C$84+AM916*'Laminate Schedule'!$D$85*'Laminate Schedule'!$C$85)/(AK916*'Laminate Schedule'!$D$83+AL916*'Laminate Schedule'!$D$84+AM916*'Laminate Schedule'!$D$85))</f>
        <v>15.145101562499997</v>
      </c>
      <c r="AO916" s="347">
        <f>AK916*'Laminate Schedule'!$L$12+AL916*'Laminate Schedule'!$L$13+AM916*'Laminate Schedule'!$L$14</f>
        <v>0.88</v>
      </c>
    </row>
    <row r="917" spans="1:41">
      <c r="A917" s="567">
        <v>-34</v>
      </c>
      <c r="B917" s="347">
        <f>IF(ABS(A917)&lt;$C$17,$C$15,$C$16)*IF(ABS(A917)&lt;OutlineParameters!$C$46/2,1,0)</f>
        <v>6</v>
      </c>
      <c r="C917" s="347">
        <f t="shared" si="264"/>
        <v>6</v>
      </c>
      <c r="D917" s="348">
        <f t="shared" si="265"/>
        <v>6</v>
      </c>
      <c r="E917" s="349">
        <f>FlexTests!$C$16*($C$36-ABS(A917))*IF(ABS(A917)&lt;$C$36,1,0)/1000</f>
        <v>113.2</v>
      </c>
      <c r="F917" s="349">
        <f>IF(NOT(ISNA(I917)),FlexTests!$C$17*(A918-A917)*I917/1000000*($C$36+A917)/1000*IF(ABS(A917)&lt;$C$31/2-FlexTests!$C$18,0,1),0)</f>
        <v>0</v>
      </c>
      <c r="G917" s="349">
        <f>SUM(F$52:$F916)</f>
        <v>0</v>
      </c>
      <c r="H917" s="348">
        <f>CHOOSE(FlexTests!$C$15,E917,G917)</f>
        <v>113.2</v>
      </c>
      <c r="I917" s="347">
        <f>IF(ISNA(OutlineParameters!T980*2),OutlineParameters!S980*2,OutlineParameters!T980*2)</f>
        <v>399.21736207971736</v>
      </c>
      <c r="J917" s="347">
        <f>IF(ISNA(RockerConcaveParameters!O976),RockerConcaveParameters!N976,RockerConcaveParameters!O976)</f>
        <v>5.9598870723518056</v>
      </c>
      <c r="K917" s="347">
        <f t="shared" si="266"/>
        <v>33.598339770951718</v>
      </c>
      <c r="L917" s="347">
        <f t="shared" si="267"/>
        <v>95.771609908296767</v>
      </c>
      <c r="M917" s="347">
        <f t="shared" si="268"/>
        <v>0</v>
      </c>
      <c r="N917" s="347">
        <f t="shared" si="269"/>
        <v>3.8333333333333335</v>
      </c>
      <c r="O917" s="347">
        <f t="shared" si="270"/>
        <v>121.53655929853898</v>
      </c>
      <c r="P917" s="350">
        <f t="shared" si="271"/>
        <v>254.73984231112081</v>
      </c>
      <c r="Q917" s="347">
        <f>MIN(IF(H917&gt;0,P917/H917,NA()),FlexTests!$C$20)</f>
        <v>2.2503519638791589</v>
      </c>
      <c r="R917" s="347">
        <f t="shared" si="272"/>
        <v>4.4437493158901197E-4</v>
      </c>
      <c r="S917" s="347">
        <f>SUM(R917:$R$952)</f>
        <v>1.5489299379718166E-2</v>
      </c>
      <c r="T917" s="347">
        <f t="shared" si="273"/>
        <v>1.5489299379718167E-5</v>
      </c>
      <c r="U917" s="350">
        <f>SUM(T917:$T$952)*1000</f>
        <v>0.27331414617957733</v>
      </c>
      <c r="V917" s="347">
        <f>R917*IF(ABS(A917)&lt;FlexTests!$C$19,0,1)</f>
        <v>0</v>
      </c>
      <c r="W917" s="347">
        <f>SUM(V917:$V$951)</f>
        <v>0</v>
      </c>
      <c r="X917" s="347">
        <f t="shared" si="283"/>
        <v>0</v>
      </c>
      <c r="Y917" s="350">
        <f>SUM($X917:X$951)</f>
        <v>0</v>
      </c>
      <c r="Z917" s="347"/>
      <c r="AA917" s="347">
        <f t="shared" si="274"/>
        <v>4.9866290241172688</v>
      </c>
      <c r="AB917" s="347">
        <f t="shared" si="275"/>
        <v>1.0133709758827316</v>
      </c>
      <c r="AC917" s="347">
        <f t="shared" si="276"/>
        <v>16.819949424563053</v>
      </c>
      <c r="AD917" s="347">
        <f t="shared" si="277"/>
        <v>33.560529302527264</v>
      </c>
      <c r="AE917" s="347">
        <f t="shared" si="278"/>
        <v>6.8200915219401885</v>
      </c>
      <c r="AF917" s="347">
        <f>AD917/'Laminate Schedule'!$E$86/10</f>
        <v>0.2215932931451893</v>
      </c>
      <c r="AG917" s="347">
        <f>AE917/'Laminate Schedule'!$E$90/10</f>
        <v>3.678329137799978E-2</v>
      </c>
      <c r="AH917" s="347">
        <f t="shared" si="279"/>
        <v>2395.3041724783043</v>
      </c>
      <c r="AI917" s="244"/>
      <c r="AJ917" s="244"/>
      <c r="AK917" s="567">
        <f t="shared" si="280"/>
        <v>1</v>
      </c>
      <c r="AL917" s="567">
        <f t="shared" si="281"/>
        <v>1</v>
      </c>
      <c r="AM917" s="567">
        <f t="shared" si="282"/>
        <v>1</v>
      </c>
      <c r="AN917" s="347">
        <f>IF(SUM(AK917:AM917)=0,0,(AK917*'Laminate Schedule'!$D$83*'Laminate Schedule'!$C$83+AL917*'Laminate Schedule'!$D$84*'Laminate Schedule'!$C$84+AM917*'Laminate Schedule'!$D$85*'Laminate Schedule'!$C$85)/(AK917*'Laminate Schedule'!$D$83+AL917*'Laminate Schedule'!$D$84+AM917*'Laminate Schedule'!$D$85))</f>
        <v>15.145101562499997</v>
      </c>
      <c r="AO917" s="347">
        <f>AK917*'Laminate Schedule'!$L$12+AL917*'Laminate Schedule'!$L$13+AM917*'Laminate Schedule'!$L$14</f>
        <v>0.88</v>
      </c>
    </row>
    <row r="918" spans="1:41">
      <c r="A918" s="567">
        <v>-33</v>
      </c>
      <c r="B918" s="347">
        <f>IF(ABS(A918)&lt;$C$17,$C$15,$C$16)*IF(ABS(A918)&lt;OutlineParameters!$C$46/2,1,0)</f>
        <v>6</v>
      </c>
      <c r="C918" s="347">
        <f t="shared" si="264"/>
        <v>6</v>
      </c>
      <c r="D918" s="348">
        <f t="shared" si="265"/>
        <v>6</v>
      </c>
      <c r="E918" s="349">
        <f>FlexTests!$C$16*($C$36-ABS(A918))*IF(ABS(A918)&lt;$C$36,1,0)/1000</f>
        <v>113.4</v>
      </c>
      <c r="F918" s="349">
        <f>IF(NOT(ISNA(I918)),FlexTests!$C$17*(A919-A918)*I918/1000000*($C$36+A918)/1000*IF(ABS(A918)&lt;$C$31/2-FlexTests!$C$18,0,1),0)</f>
        <v>0</v>
      </c>
      <c r="G918" s="349">
        <f>SUM(F$52:$F917)</f>
        <v>0</v>
      </c>
      <c r="H918" s="348">
        <f>CHOOSE(FlexTests!$C$15,E918,G918)</f>
        <v>113.4</v>
      </c>
      <c r="I918" s="347">
        <f>IF(ISNA(OutlineParameters!T981*2),OutlineParameters!S981*2,OutlineParameters!T981*2)</f>
        <v>399.24225282726388</v>
      </c>
      <c r="J918" s="347">
        <f>IF(ISNA(RockerConcaveParameters!O977),RockerConcaveParameters!N977,RockerConcaveParameters!O977)</f>
        <v>5.9616514125228823</v>
      </c>
      <c r="K918" s="347">
        <f t="shared" si="266"/>
        <v>33.620331399496784</v>
      </c>
      <c r="L918" s="347">
        <f t="shared" si="267"/>
        <v>95.777581159025772</v>
      </c>
      <c r="M918" s="347">
        <f t="shared" si="268"/>
        <v>0</v>
      </c>
      <c r="N918" s="347">
        <f t="shared" si="269"/>
        <v>3.8333333333333335</v>
      </c>
      <c r="O918" s="347">
        <f t="shared" si="270"/>
        <v>121.58082218368199</v>
      </c>
      <c r="P918" s="350">
        <f t="shared" si="271"/>
        <v>254.81206807553789</v>
      </c>
      <c r="Q918" s="347">
        <f>MIN(IF(H918&gt;0,P918/H918,NA()),FlexTests!$C$20)</f>
        <v>2.2470200006661187</v>
      </c>
      <c r="R918" s="347">
        <f t="shared" si="272"/>
        <v>4.4503386694535628E-4</v>
      </c>
      <c r="S918" s="347">
        <f>SUM(R918:$R$952)</f>
        <v>1.5044924448129153E-2</v>
      </c>
      <c r="T918" s="347">
        <f t="shared" si="273"/>
        <v>1.5044924448129153E-5</v>
      </c>
      <c r="U918" s="350">
        <f>SUM(T918:$T$952)*1000</f>
        <v>0.25782484679985918</v>
      </c>
      <c r="V918" s="347">
        <f>R918*IF(ABS(A918)&lt;FlexTests!$C$19,0,1)</f>
        <v>0</v>
      </c>
      <c r="W918" s="347">
        <f>SUM(V918:$V$951)</f>
        <v>0</v>
      </c>
      <c r="X918" s="347">
        <f t="shared" si="283"/>
        <v>0</v>
      </c>
      <c r="Y918" s="350">
        <f>SUM($X918:X$951)</f>
        <v>0</v>
      </c>
      <c r="Z918" s="347"/>
      <c r="AA918" s="347">
        <f t="shared" si="274"/>
        <v>4.9872171375076277</v>
      </c>
      <c r="AB918" s="347">
        <f t="shared" si="275"/>
        <v>1.0127828624923727</v>
      </c>
      <c r="AC918" s="347">
        <f t="shared" si="276"/>
        <v>16.824718343683141</v>
      </c>
      <c r="AD918" s="347">
        <f t="shared" si="277"/>
        <v>33.61425801256884</v>
      </c>
      <c r="AE918" s="347">
        <f t="shared" si="278"/>
        <v>6.8262406692683486</v>
      </c>
      <c r="AF918" s="347">
        <f>AD918/'Laminate Schedule'!$E$86/10</f>
        <v>0.22194805280011703</v>
      </c>
      <c r="AG918" s="347">
        <f>AE918/'Laminate Schedule'!$E$90/10</f>
        <v>3.6816456017678044E-2</v>
      </c>
      <c r="AH918" s="347">
        <f t="shared" si="279"/>
        <v>2395.4535169635833</v>
      </c>
      <c r="AI918" s="244"/>
      <c r="AJ918" s="244"/>
      <c r="AK918" s="567">
        <f t="shared" si="280"/>
        <v>1</v>
      </c>
      <c r="AL918" s="567">
        <f t="shared" si="281"/>
        <v>1</v>
      </c>
      <c r="AM918" s="567">
        <f t="shared" si="282"/>
        <v>1</v>
      </c>
      <c r="AN918" s="347">
        <f>IF(SUM(AK918:AM918)=0,0,(AK918*'Laminate Schedule'!$D$83*'Laminate Schedule'!$C$83+AL918*'Laminate Schedule'!$D$84*'Laminate Schedule'!$C$84+AM918*'Laminate Schedule'!$D$85*'Laminate Schedule'!$C$85)/(AK918*'Laminate Schedule'!$D$83+AL918*'Laminate Schedule'!$D$84+AM918*'Laminate Schedule'!$D$85))</f>
        <v>15.145101562499997</v>
      </c>
      <c r="AO918" s="347">
        <f>AK918*'Laminate Schedule'!$L$12+AL918*'Laminate Schedule'!$L$13+AM918*'Laminate Schedule'!$L$14</f>
        <v>0.88</v>
      </c>
    </row>
    <row r="919" spans="1:41">
      <c r="A919" s="567">
        <v>-32</v>
      </c>
      <c r="B919" s="347">
        <f>IF(ABS(A919)&lt;$C$17,$C$15,$C$16)*IF(ABS(A919)&lt;OutlineParameters!$C$46/2,1,0)</f>
        <v>6</v>
      </c>
      <c r="C919" s="347">
        <f t="shared" si="264"/>
        <v>6</v>
      </c>
      <c r="D919" s="348">
        <f t="shared" si="265"/>
        <v>6</v>
      </c>
      <c r="E919" s="349">
        <f>FlexTests!$C$16*($C$36-ABS(A919))*IF(ABS(A919)&lt;$C$36,1,0)/1000</f>
        <v>113.6</v>
      </c>
      <c r="F919" s="349">
        <f>IF(NOT(ISNA(I919)),FlexTests!$C$17*(A920-A919)*I919/1000000*($C$36+A919)/1000*IF(ABS(A919)&lt;$C$31/2-FlexTests!$C$18,0,1),0)</f>
        <v>0</v>
      </c>
      <c r="G919" s="349">
        <f>SUM(F$52:$F918)</f>
        <v>0</v>
      </c>
      <c r="H919" s="348">
        <f>CHOOSE(FlexTests!$C$15,E919,G919)</f>
        <v>113.6</v>
      </c>
      <c r="I919" s="347">
        <f>IF(ISNA(OutlineParameters!T982*2),OutlineParameters!S982*2,OutlineParameters!T982*2)</f>
        <v>399.26696095692893</v>
      </c>
      <c r="J919" s="347">
        <f>IF(ISNA(RockerConcaveParameters!O978),RockerConcaveParameters!N978,RockerConcaveParameters!O978)</f>
        <v>5.9633785723924735</v>
      </c>
      <c r="K919" s="347">
        <f t="shared" si="266"/>
        <v>33.641896510849911</v>
      </c>
      <c r="L919" s="347">
        <f t="shared" si="267"/>
        <v>95.783508600015608</v>
      </c>
      <c r="M919" s="347">
        <f t="shared" si="268"/>
        <v>0</v>
      </c>
      <c r="N919" s="347">
        <f t="shared" si="269"/>
        <v>3.8333333333333335</v>
      </c>
      <c r="O919" s="347">
        <f t="shared" si="270"/>
        <v>121.62426833032879</v>
      </c>
      <c r="P919" s="350">
        <f t="shared" si="271"/>
        <v>254.88300677452764</v>
      </c>
      <c r="Q919" s="347">
        <f>MIN(IF(H919&gt;0,P919/H919,NA()),FlexTests!$C$20)</f>
        <v>2.2436884399166166</v>
      </c>
      <c r="R919" s="347">
        <f t="shared" si="272"/>
        <v>4.4569467944362339E-4</v>
      </c>
      <c r="S919" s="347">
        <f>SUM(R919:$R$952)</f>
        <v>1.4599890581183796E-2</v>
      </c>
      <c r="T919" s="347">
        <f t="shared" si="273"/>
        <v>1.4599890581183796E-5</v>
      </c>
      <c r="U919" s="350">
        <f>SUM(T919:$T$952)*1000</f>
        <v>0.24277992235173004</v>
      </c>
      <c r="V919" s="347">
        <f>R919*IF(ABS(A919)&lt;FlexTests!$C$19,0,1)</f>
        <v>0</v>
      </c>
      <c r="W919" s="347">
        <f>SUM(V919:$V$951)</f>
        <v>0</v>
      </c>
      <c r="X919" s="347">
        <f t="shared" si="283"/>
        <v>0</v>
      </c>
      <c r="Y919" s="350">
        <f>SUM($X919:X$951)</f>
        <v>0</v>
      </c>
      <c r="Z919" s="347"/>
      <c r="AA919" s="347">
        <f t="shared" si="274"/>
        <v>4.9877928574641572</v>
      </c>
      <c r="AB919" s="347">
        <f t="shared" si="275"/>
        <v>1.0122071425358423</v>
      </c>
      <c r="AC919" s="347">
        <f t="shared" si="276"/>
        <v>16.829402280512287</v>
      </c>
      <c r="AD919" s="347">
        <f t="shared" si="277"/>
        <v>33.668056604959858</v>
      </c>
      <c r="AE919" s="347">
        <f t="shared" si="278"/>
        <v>6.8324905112774745</v>
      </c>
      <c r="AF919" s="347">
        <f>AD919/'Laminate Schedule'!$E$86/10</f>
        <v>0.22230327387386817</v>
      </c>
      <c r="AG919" s="347">
        <f>AE919/'Laminate Schedule'!$E$90/10</f>
        <v>3.6850163741239908E-2</v>
      </c>
      <c r="AH919" s="347">
        <f t="shared" si="279"/>
        <v>2395.6017657415737</v>
      </c>
      <c r="AI919" s="244"/>
      <c r="AJ919" s="244"/>
      <c r="AK919" s="567">
        <f t="shared" si="280"/>
        <v>1</v>
      </c>
      <c r="AL919" s="567">
        <f t="shared" si="281"/>
        <v>1</v>
      </c>
      <c r="AM919" s="567">
        <f t="shared" si="282"/>
        <v>1</v>
      </c>
      <c r="AN919" s="347">
        <f>IF(SUM(AK919:AM919)=0,0,(AK919*'Laminate Schedule'!$D$83*'Laminate Schedule'!$C$83+AL919*'Laminate Schedule'!$D$84*'Laminate Schedule'!$C$84+AM919*'Laminate Schedule'!$D$85*'Laminate Schedule'!$C$85)/(AK919*'Laminate Schedule'!$D$83+AL919*'Laminate Schedule'!$D$84+AM919*'Laminate Schedule'!$D$85))</f>
        <v>15.145101562499997</v>
      </c>
      <c r="AO919" s="347">
        <f>AK919*'Laminate Schedule'!$L$12+AL919*'Laminate Schedule'!$L$13+AM919*'Laminate Schedule'!$L$14</f>
        <v>0.88</v>
      </c>
    </row>
    <row r="920" spans="1:41">
      <c r="A920" s="567">
        <v>-31</v>
      </c>
      <c r="B920" s="347">
        <f>IF(ABS(A920)&lt;$C$17,$C$15,$C$16)*IF(ABS(A920)&lt;OutlineParameters!$C$46/2,1,0)</f>
        <v>6</v>
      </c>
      <c r="C920" s="347">
        <f t="shared" si="264"/>
        <v>6</v>
      </c>
      <c r="D920" s="348">
        <f t="shared" si="265"/>
        <v>6</v>
      </c>
      <c r="E920" s="349">
        <f>FlexTests!$C$16*($C$36-ABS(A920))*IF(ABS(A920)&lt;$C$36,1,0)/1000</f>
        <v>113.8</v>
      </c>
      <c r="F920" s="349">
        <f>IF(NOT(ISNA(I920)),FlexTests!$C$17*(A921-A920)*I920/1000000*($C$36+A920)/1000*IF(ABS(A920)&lt;$C$31/2-FlexTests!$C$18,0,1),0)</f>
        <v>0</v>
      </c>
      <c r="G920" s="349">
        <f>SUM(F$52:$F919)</f>
        <v>0</v>
      </c>
      <c r="H920" s="348">
        <f>CHOOSE(FlexTests!$C$15,E920,G920)</f>
        <v>113.8</v>
      </c>
      <c r="I920" s="347">
        <f>IF(ISNA(OutlineParameters!T983*2),OutlineParameters!S983*2,OutlineParameters!T983*2)</f>
        <v>399.29150679726519</v>
      </c>
      <c r="J920" s="347">
        <f>IF(ISNA(RockerConcaveParameters!O979),RockerConcaveParameters!N979,RockerConcaveParameters!O979)</f>
        <v>5.9650690907712338</v>
      </c>
      <c r="K920" s="347">
        <f t="shared" si="266"/>
        <v>33.663042432214283</v>
      </c>
      <c r="L920" s="347">
        <f t="shared" si="267"/>
        <v>95.789397108053706</v>
      </c>
      <c r="M920" s="347">
        <f t="shared" si="268"/>
        <v>0</v>
      </c>
      <c r="N920" s="347">
        <f t="shared" si="269"/>
        <v>3.8333333333333335</v>
      </c>
      <c r="O920" s="347">
        <f t="shared" si="270"/>
        <v>121.66691416973268</v>
      </c>
      <c r="P920" s="350">
        <f t="shared" si="271"/>
        <v>254.95268704333401</v>
      </c>
      <c r="Q920" s="347">
        <f>MIN(IF(H920&gt;0,P920/H920,NA()),FlexTests!$C$20)</f>
        <v>2.2403575311365027</v>
      </c>
      <c r="R920" s="347">
        <f t="shared" si="272"/>
        <v>4.4635732739171935E-4</v>
      </c>
      <c r="S920" s="347">
        <f>SUM(R920:$R$952)</f>
        <v>1.4154195901740173E-2</v>
      </c>
      <c r="T920" s="347">
        <f t="shared" si="273"/>
        <v>1.4154195901740173E-5</v>
      </c>
      <c r="U920" s="350">
        <f>SUM(T920:$T$952)*1000</f>
        <v>0.22818003177054627</v>
      </c>
      <c r="V920" s="347">
        <f>R920*IF(ABS(A920)&lt;FlexTests!$C$19,0,1)</f>
        <v>0</v>
      </c>
      <c r="W920" s="347">
        <f>SUM(V920:$V$951)</f>
        <v>0</v>
      </c>
      <c r="X920" s="347">
        <f t="shared" si="283"/>
        <v>0</v>
      </c>
      <c r="Y920" s="350">
        <f>SUM($X920:X$951)</f>
        <v>0</v>
      </c>
      <c r="Z920" s="347"/>
      <c r="AA920" s="347">
        <f t="shared" si="274"/>
        <v>4.9883563635904107</v>
      </c>
      <c r="AB920" s="347">
        <f t="shared" si="275"/>
        <v>1.0116436364095889</v>
      </c>
      <c r="AC920" s="347">
        <f t="shared" si="276"/>
        <v>16.834003125776928</v>
      </c>
      <c r="AD920" s="347">
        <f t="shared" si="277"/>
        <v>33.721922821039591</v>
      </c>
      <c r="AE920" s="347">
        <f t="shared" si="278"/>
        <v>6.8388395180423212</v>
      </c>
      <c r="AF920" s="347">
        <f>AD920/'Laminate Schedule'!$E$86/10</f>
        <v>0.22265894145296922</v>
      </c>
      <c r="AG920" s="347">
        <f>AE920/'Laminate Schedule'!$E$90/10</f>
        <v>3.6884406297229215E-2</v>
      </c>
      <c r="AH920" s="347">
        <f t="shared" si="279"/>
        <v>2395.7490407835912</v>
      </c>
      <c r="AI920" s="244"/>
      <c r="AJ920" s="244"/>
      <c r="AK920" s="567">
        <f t="shared" si="280"/>
        <v>1</v>
      </c>
      <c r="AL920" s="567">
        <f t="shared" si="281"/>
        <v>1</v>
      </c>
      <c r="AM920" s="567">
        <f t="shared" si="282"/>
        <v>1</v>
      </c>
      <c r="AN920" s="347">
        <f>IF(SUM(AK920:AM920)=0,0,(AK920*'Laminate Schedule'!$D$83*'Laminate Schedule'!$C$83+AL920*'Laminate Schedule'!$D$84*'Laminate Schedule'!$C$84+AM920*'Laminate Schedule'!$D$85*'Laminate Schedule'!$C$85)/(AK920*'Laminate Schedule'!$D$83+AL920*'Laminate Schedule'!$D$84+AM920*'Laminate Schedule'!$D$85))</f>
        <v>15.145101562499997</v>
      </c>
      <c r="AO920" s="347">
        <f>AK920*'Laminate Schedule'!$L$12+AL920*'Laminate Schedule'!$L$13+AM920*'Laminate Schedule'!$L$14</f>
        <v>0.88</v>
      </c>
    </row>
    <row r="921" spans="1:41">
      <c r="A921" s="567">
        <v>-30</v>
      </c>
      <c r="B921" s="347">
        <f>IF(ABS(A921)&lt;$C$17,$C$15,$C$16)*IF(ABS(A921)&lt;OutlineParameters!$C$46/2,1,0)</f>
        <v>6</v>
      </c>
      <c r="C921" s="347">
        <f t="shared" si="264"/>
        <v>6</v>
      </c>
      <c r="D921" s="348">
        <f t="shared" si="265"/>
        <v>6</v>
      </c>
      <c r="E921" s="349">
        <f>FlexTests!$C$16*($C$36-ABS(A921))*IF(ABS(A921)&lt;$C$36,1,0)/1000</f>
        <v>114</v>
      </c>
      <c r="F921" s="349">
        <f>IF(NOT(ISNA(I921)),FlexTests!$C$17*(A922-A921)*I921/1000000*($C$36+A921)/1000*IF(ABS(A921)&lt;$C$31/2-FlexTests!$C$18,0,1),0)</f>
        <v>0</v>
      </c>
      <c r="G921" s="349">
        <f>SUM(F$52:$F920)</f>
        <v>0</v>
      </c>
      <c r="H921" s="348">
        <f>CHOOSE(FlexTests!$C$15,E921,G921)</f>
        <v>114</v>
      </c>
      <c r="I921" s="347">
        <f>IF(ISNA(OutlineParameters!T984*2),OutlineParameters!S984*2,OutlineParameters!T984*2)</f>
        <v>399.31591068170547</v>
      </c>
      <c r="J921" s="347">
        <f>IF(ISNA(RockerConcaveParameters!O980),RockerConcaveParameters!N980,RockerConcaveParameters!O980)</f>
        <v>5.9667235072144029</v>
      </c>
      <c r="K921" s="347">
        <f t="shared" si="266"/>
        <v>33.683776520535233</v>
      </c>
      <c r="L921" s="347">
        <f t="shared" si="267"/>
        <v>95.795251561098254</v>
      </c>
      <c r="M921" s="347">
        <f t="shared" si="268"/>
        <v>0</v>
      </c>
      <c r="N921" s="347">
        <f t="shared" si="269"/>
        <v>3.8333333333333335</v>
      </c>
      <c r="O921" s="347">
        <f t="shared" si="270"/>
        <v>121.70877618865266</v>
      </c>
      <c r="P921" s="350">
        <f t="shared" si="271"/>
        <v>255.02113760361948</v>
      </c>
      <c r="Q921" s="347">
        <f>MIN(IF(H921&gt;0,P921/H921,NA()),FlexTests!$C$20)</f>
        <v>2.2370275228387673</v>
      </c>
      <c r="R921" s="347">
        <f t="shared" si="272"/>
        <v>4.4702176874918787E-4</v>
      </c>
      <c r="S921" s="347">
        <f>SUM(R921:$R$952)</f>
        <v>1.3707838574348452E-2</v>
      </c>
      <c r="T921" s="347">
        <f t="shared" si="273"/>
        <v>1.3707838574348452E-5</v>
      </c>
      <c r="U921" s="350">
        <f>SUM(T921:$T$952)*1000</f>
        <v>0.21402583586880608</v>
      </c>
      <c r="V921" s="347">
        <f>R921*IF(ABS(A921)&lt;FlexTests!$C$19,0,1)</f>
        <v>0</v>
      </c>
      <c r="W921" s="347">
        <f>SUM(V921:$V$951)</f>
        <v>0</v>
      </c>
      <c r="X921" s="347">
        <f t="shared" si="283"/>
        <v>0</v>
      </c>
      <c r="Y921" s="350">
        <f>SUM($X921:X$951)</f>
        <v>0</v>
      </c>
      <c r="Z921" s="347"/>
      <c r="AA921" s="347">
        <f t="shared" si="274"/>
        <v>4.988907835738134</v>
      </c>
      <c r="AB921" s="347">
        <f t="shared" si="275"/>
        <v>1.0110921642618658</v>
      </c>
      <c r="AC921" s="347">
        <f t="shared" si="276"/>
        <v>16.838522775909549</v>
      </c>
      <c r="AD921" s="347">
        <f t="shared" si="277"/>
        <v>33.775854381230097</v>
      </c>
      <c r="AE921" s="347">
        <f t="shared" si="278"/>
        <v>6.8452861488989241</v>
      </c>
      <c r="AF921" s="347">
        <f>AD921/'Laminate Schedule'!$E$86/10</f>
        <v>0.22301504048583434</v>
      </c>
      <c r="AG921" s="347">
        <f>AE921/'Laminate Schedule'!$E$90/10</f>
        <v>3.6919175376271922E-2</v>
      </c>
      <c r="AH921" s="347">
        <f t="shared" si="279"/>
        <v>2395.895464090233</v>
      </c>
      <c r="AI921" s="244"/>
      <c r="AJ921" s="244"/>
      <c r="AK921" s="567">
        <f t="shared" si="280"/>
        <v>1</v>
      </c>
      <c r="AL921" s="567">
        <f t="shared" si="281"/>
        <v>1</v>
      </c>
      <c r="AM921" s="567">
        <f t="shared" si="282"/>
        <v>1</v>
      </c>
      <c r="AN921" s="347">
        <f>IF(SUM(AK921:AM921)=0,0,(AK921*'Laminate Schedule'!$D$83*'Laminate Schedule'!$C$83+AL921*'Laminate Schedule'!$D$84*'Laminate Schedule'!$C$84+AM921*'Laminate Schedule'!$D$85*'Laminate Schedule'!$C$85)/(AK921*'Laminate Schedule'!$D$83+AL921*'Laminate Schedule'!$D$84+AM921*'Laminate Schedule'!$D$85))</f>
        <v>15.145101562499997</v>
      </c>
      <c r="AO921" s="347">
        <f>AK921*'Laminate Schedule'!$L$12+AL921*'Laminate Schedule'!$L$13+AM921*'Laminate Schedule'!$L$14</f>
        <v>0.88</v>
      </c>
    </row>
    <row r="922" spans="1:41">
      <c r="A922" s="567">
        <v>-29</v>
      </c>
      <c r="B922" s="347">
        <f>IF(ABS(A922)&lt;$C$17,$C$15,$C$16)*IF(ABS(A922)&lt;OutlineParameters!$C$46/2,1,0)</f>
        <v>6</v>
      </c>
      <c r="C922" s="347">
        <f t="shared" si="264"/>
        <v>6</v>
      </c>
      <c r="D922" s="348">
        <f t="shared" si="265"/>
        <v>6</v>
      </c>
      <c r="E922" s="349">
        <f>FlexTests!$C$16*($C$36-ABS(A922))*IF(ABS(A922)&lt;$C$36,1,0)/1000</f>
        <v>114.2</v>
      </c>
      <c r="F922" s="349">
        <f>IF(NOT(ISNA(I922)),FlexTests!$C$17*(A923-A922)*I922/1000000*($C$36+A922)/1000*IF(ABS(A922)&lt;$C$31/2-FlexTests!$C$18,0,1),0)</f>
        <v>0</v>
      </c>
      <c r="G922" s="349">
        <f>SUM(F$52:$F921)</f>
        <v>0</v>
      </c>
      <c r="H922" s="348">
        <f>CHOOSE(FlexTests!$C$15,E922,G922)</f>
        <v>114.2</v>
      </c>
      <c r="I922" s="347">
        <f>IF(ISNA(OutlineParameters!T985*2),OutlineParameters!S985*2,OutlineParameters!T985*2)</f>
        <v>399.34016242152416</v>
      </c>
      <c r="J922" s="347">
        <f>IF(ISNA(RockerConcaveParameters!O981),RockerConcaveParameters!N981,RockerConcaveParameters!O981)</f>
        <v>5.9683415319227731</v>
      </c>
      <c r="K922" s="347">
        <f t="shared" si="266"/>
        <v>33.70409421007345</v>
      </c>
      <c r="L922" s="347">
        <f t="shared" si="267"/>
        <v>95.801069514890187</v>
      </c>
      <c r="M922" s="347">
        <f t="shared" si="268"/>
        <v>0</v>
      </c>
      <c r="N922" s="347">
        <f t="shared" si="269"/>
        <v>3.8333333333333335</v>
      </c>
      <c r="O922" s="347">
        <f t="shared" si="270"/>
        <v>121.74984450263973</v>
      </c>
      <c r="P922" s="350">
        <f t="shared" si="271"/>
        <v>255.08834156093673</v>
      </c>
      <c r="Q922" s="347">
        <f>MIN(IF(H922&gt;0,P922/H922,NA()),FlexTests!$C$20)</f>
        <v>2.2336982623549626</v>
      </c>
      <c r="R922" s="347">
        <f t="shared" si="272"/>
        <v>4.4768804133182762E-4</v>
      </c>
      <c r="S922" s="347">
        <f>SUM(R922:$R$952)</f>
        <v>1.3260816805599266E-2</v>
      </c>
      <c r="T922" s="347">
        <f t="shared" si="273"/>
        <v>1.3260816805599266E-5</v>
      </c>
      <c r="U922" s="350">
        <f>SUM(T922:$T$952)*1000</f>
        <v>0.20031799729445765</v>
      </c>
      <c r="V922" s="347">
        <f>R922*IF(ABS(A922)&lt;FlexTests!$C$19,0,1)</f>
        <v>0</v>
      </c>
      <c r="W922" s="347">
        <f>SUM(V922:$V$951)</f>
        <v>0</v>
      </c>
      <c r="X922" s="347">
        <f t="shared" si="283"/>
        <v>0</v>
      </c>
      <c r="Y922" s="350">
        <f>SUM($X922:X$951)</f>
        <v>0</v>
      </c>
      <c r="Z922" s="347"/>
      <c r="AA922" s="347">
        <f t="shared" si="274"/>
        <v>4.989447177307591</v>
      </c>
      <c r="AB922" s="347">
        <f t="shared" si="275"/>
        <v>1.010552822692409</v>
      </c>
      <c r="AC922" s="347">
        <f t="shared" si="276"/>
        <v>16.842960115404427</v>
      </c>
      <c r="AD922" s="347">
        <f t="shared" si="277"/>
        <v>33.829853169776101</v>
      </c>
      <c r="AE922" s="347">
        <f t="shared" si="278"/>
        <v>6.8518319559472545</v>
      </c>
      <c r="AF922" s="347">
        <f>AD922/'Laminate Schedule'!$E$86/10</f>
        <v>0.22337158341374516</v>
      </c>
      <c r="AG922" s="347">
        <f>AE922/'Laminate Schedule'!$E$90/10</f>
        <v>3.6954479349420713E-2</v>
      </c>
      <c r="AH922" s="347">
        <f t="shared" si="279"/>
        <v>2396.0409745291449</v>
      </c>
      <c r="AI922" s="244"/>
      <c r="AJ922" s="244"/>
      <c r="AK922" s="567">
        <f t="shared" si="280"/>
        <v>1</v>
      </c>
      <c r="AL922" s="567">
        <f t="shared" si="281"/>
        <v>1</v>
      </c>
      <c r="AM922" s="567">
        <f t="shared" si="282"/>
        <v>1</v>
      </c>
      <c r="AN922" s="347">
        <f>IF(SUM(AK922:AM922)=0,0,(AK922*'Laminate Schedule'!$D$83*'Laminate Schedule'!$C$83+AL922*'Laminate Schedule'!$D$84*'Laminate Schedule'!$C$84+AM922*'Laminate Schedule'!$D$85*'Laminate Schedule'!$C$85)/(AK922*'Laminate Schedule'!$D$83+AL922*'Laminate Schedule'!$D$84+AM922*'Laminate Schedule'!$D$85))</f>
        <v>15.145101562499997</v>
      </c>
      <c r="AO922" s="347">
        <f>AK922*'Laminate Schedule'!$L$12+AL922*'Laminate Schedule'!$L$13+AM922*'Laminate Schedule'!$L$14</f>
        <v>0.88</v>
      </c>
    </row>
    <row r="923" spans="1:41">
      <c r="A923" s="567">
        <v>-28</v>
      </c>
      <c r="B923" s="347">
        <f>IF(ABS(A923)&lt;$C$17,$C$15,$C$16)*IF(ABS(A923)&lt;OutlineParameters!$C$46/2,1,0)</f>
        <v>6</v>
      </c>
      <c r="C923" s="347">
        <f t="shared" ref="C923:C951" si="284">$C$16*IF(ABS(A923)=$C$36,1,0)+(C922+$C$35)*IF(ABS(A923)&lt;$C$36,1,0)*IF(ABS(A923)&lt;$C$17,0,1)+$C$15*IF(ABS(A923)&lt;$C$17,1,0)</f>
        <v>6</v>
      </c>
      <c r="D923" s="348">
        <f t="shared" ref="D923:D951" si="285">CHOOSE($C$18,B923,C923)</f>
        <v>6</v>
      </c>
      <c r="E923" s="349">
        <f>FlexTests!$C$16*($C$36-ABS(A923))*IF(ABS(A923)&lt;$C$36,1,0)/1000</f>
        <v>114.4</v>
      </c>
      <c r="F923" s="349">
        <f>IF(NOT(ISNA(I923)),FlexTests!$C$17*(A924-A923)*I923/1000000*($C$36+A923)/1000*IF(ABS(A923)&lt;$C$31/2-FlexTests!$C$18,0,1),0)</f>
        <v>0</v>
      </c>
      <c r="G923" s="349">
        <f>SUM(F$52:$F922)</f>
        <v>0</v>
      </c>
      <c r="H923" s="348">
        <f>CHOOSE(FlexTests!$C$15,E923,G923)</f>
        <v>114.4</v>
      </c>
      <c r="I923" s="347">
        <f>IF(ISNA(OutlineParameters!T986*2),OutlineParameters!S986*2,OutlineParameters!T986*2)</f>
        <v>399.36426708820824</v>
      </c>
      <c r="J923" s="347">
        <f>IF(ISNA(RockerConcaveParameters!O982),RockerConcaveParameters!N982,RockerConcaveParameters!O982)</f>
        <v>5.9699232900157311</v>
      </c>
      <c r="K923" s="347">
        <f t="shared" ref="K923:K951" si="286">0.001*AN923*(4/45*2*J923^2*AO923*I923)</f>
        <v>33.723996913554068</v>
      </c>
      <c r="L923" s="347">
        <f t="shared" ref="L923:L951" si="287">AN923*0.001*I923*AO923*D923^2/2*IF(ABS(A923)&lt;$C$36,1,0)</f>
        <v>95.80685218607114</v>
      </c>
      <c r="M923" s="347">
        <f t="shared" ref="M923:M951" si="288">AN923*2*AO923*D923^3/6/1000*IF($C$24=1,1,0)</f>
        <v>0</v>
      </c>
      <c r="N923" s="347">
        <f t="shared" ref="N923:N951" si="289">$C$25*IF($C$24=2,1,0)*$C$42^3*$C$41/1000/6*IF(ABS(A923)&lt;$C$36,1,0)</f>
        <v>3.8333333333333335</v>
      </c>
      <c r="O923" s="347">
        <f t="shared" ref="O923:O951" si="290">IF(I923&gt;$C$21,($C$21/I923*$C$20+(1-$C$21/I923)*$C$22)*(I923*D923^3/12+4/45*D923*J923^2*I923)/1000,0)</f>
        <v>121.79012244436943</v>
      </c>
      <c r="P923" s="350">
        <f t="shared" ref="P923:P951" si="291">SUM(K923:O923)</f>
        <v>255.154304877328</v>
      </c>
      <c r="Q923" s="347">
        <f>MIN(IF(H923&gt;0,P923/H923,NA()),FlexTests!$C$20)</f>
        <v>2.2303697978787413</v>
      </c>
      <c r="R923" s="347">
        <f t="shared" ref="R923:R951" si="292">IF(P923=0,NA(),H923/P923*(A924-A923)/1000)</f>
        <v>4.4835614298179591E-4</v>
      </c>
      <c r="S923" s="347">
        <f>SUM(R923:$R$952)</f>
        <v>1.2813128764267438E-2</v>
      </c>
      <c r="T923" s="347">
        <f t="shared" ref="T923:T951" si="293">S923*(A924-A923)/1000</f>
        <v>1.2813128764267438E-5</v>
      </c>
      <c r="U923" s="350">
        <f>SUM(T923:$T$952)*1000</f>
        <v>0.18705718048885836</v>
      </c>
      <c r="V923" s="347">
        <f>R923*IF(ABS(A923)&lt;FlexTests!$C$19,0,1)</f>
        <v>0</v>
      </c>
      <c r="W923" s="347">
        <f>SUM(V923:$V$951)</f>
        <v>0</v>
      </c>
      <c r="X923" s="347">
        <f t="shared" si="283"/>
        <v>0</v>
      </c>
      <c r="Y923" s="350">
        <f>SUM($X923:X$951)</f>
        <v>0</v>
      </c>
      <c r="Z923" s="347"/>
      <c r="AA923" s="347">
        <f t="shared" ref="AA923:AA951" si="294">(D923/2+1/3*J923)*IF(ABS(A923)&lt;$C$36,1,0)</f>
        <v>4.989974430005244</v>
      </c>
      <c r="AB923" s="347">
        <f t="shared" ref="AB923:AB951" si="295">(D923/2-1/3*J923)*IF(ABS(A923)&lt;$C$36,1,0)</f>
        <v>1.0100255699947565</v>
      </c>
      <c r="AC923" s="347">
        <f t="shared" ref="AC923:AC951" si="296">P923/AN923</f>
        <v>16.847315537922992</v>
      </c>
      <c r="AD923" s="347">
        <f t="shared" ref="AD923:AD951" si="297">IF(ABS(A923)&lt;$C$36,H923/(AC923)*AA923,NA())</f>
        <v>33.883918984459001</v>
      </c>
      <c r="AE923" s="347">
        <f t="shared" ref="AE923:AE951" si="298">IF(ABS(A923)&lt;$C$36,H923/(AC923)*AB923,NA())</f>
        <v>6.8584769453214181</v>
      </c>
      <c r="AF923" s="347">
        <f>AD923/'Laminate Schedule'!$E$86/10</f>
        <v>0.22372856890149367</v>
      </c>
      <c r="AG923" s="347">
        <f>AE923/'Laminate Schedule'!$E$90/10</f>
        <v>3.699031824975911E-2</v>
      </c>
      <c r="AH923" s="347">
        <f t="shared" ref="AH923:AH951" si="299">IF(D923&lt;&gt;0,(-A922+A923)*I923*D923,0)</f>
        <v>2396.1856025292495</v>
      </c>
      <c r="AI923" s="244"/>
      <c r="AJ923" s="244"/>
      <c r="AK923" s="567">
        <f t="shared" ref="AK923:AK951" si="300">IF(A923&gt;=$C$43,1,0)</f>
        <v>1</v>
      </c>
      <c r="AL923" s="567">
        <f t="shared" ref="AL923:AL951" si="301">IF(A923&gt;=$C$44,1,0)</f>
        <v>1</v>
      </c>
      <c r="AM923" s="567">
        <f t="shared" ref="AM923:AM951" si="302">IF(A923&gt;=$C$45,1,0)</f>
        <v>1</v>
      </c>
      <c r="AN923" s="347">
        <f>IF(SUM(AK923:AM923)=0,0,(AK923*'Laminate Schedule'!$D$83*'Laminate Schedule'!$C$83+AL923*'Laminate Schedule'!$D$84*'Laminate Schedule'!$C$84+AM923*'Laminate Schedule'!$D$85*'Laminate Schedule'!$C$85)/(AK923*'Laminate Schedule'!$D$83+AL923*'Laminate Schedule'!$D$84+AM923*'Laminate Schedule'!$D$85))</f>
        <v>15.145101562499997</v>
      </c>
      <c r="AO923" s="347">
        <f>AK923*'Laminate Schedule'!$L$12+AL923*'Laminate Schedule'!$L$13+AM923*'Laminate Schedule'!$L$14</f>
        <v>0.88</v>
      </c>
    </row>
    <row r="924" spans="1:41">
      <c r="A924" s="567">
        <v>-27</v>
      </c>
      <c r="B924" s="347">
        <f>IF(ABS(A924)&lt;$C$17,$C$15,$C$16)*IF(ABS(A924)&lt;OutlineParameters!$C$46/2,1,0)</f>
        <v>6</v>
      </c>
      <c r="C924" s="347">
        <f t="shared" si="284"/>
        <v>6</v>
      </c>
      <c r="D924" s="348">
        <f t="shared" si="285"/>
        <v>6</v>
      </c>
      <c r="E924" s="349">
        <f>FlexTests!$C$16*($C$36-ABS(A924))*IF(ABS(A924)&lt;$C$36,1,0)/1000</f>
        <v>114.6</v>
      </c>
      <c r="F924" s="349">
        <f>IF(NOT(ISNA(I924)),FlexTests!$C$17*(A925-A924)*I924/1000000*($C$36+A924)/1000*IF(ABS(A924)&lt;$C$31/2-FlexTests!$C$18,0,1),0)</f>
        <v>0</v>
      </c>
      <c r="G924" s="349">
        <f>SUM(F$52:$F923)</f>
        <v>0</v>
      </c>
      <c r="H924" s="348">
        <f>CHOOSE(FlexTests!$C$15,E924,G924)</f>
        <v>114.6</v>
      </c>
      <c r="I924" s="347">
        <f>IF(ISNA(OutlineParameters!T987*2),OutlineParameters!S987*2,OutlineParameters!T987*2)</f>
        <v>399.38822975324484</v>
      </c>
      <c r="J924" s="347">
        <f>IF(ISNA(RockerConcaveParameters!O983),RockerConcaveParameters!N983,RockerConcaveParameters!O983)</f>
        <v>5.9714689068397035</v>
      </c>
      <c r="K924" s="347">
        <f t="shared" si="286"/>
        <v>33.743486057325157</v>
      </c>
      <c r="L924" s="347">
        <f t="shared" si="287"/>
        <v>95.812600791282833</v>
      </c>
      <c r="M924" s="347">
        <f t="shared" si="288"/>
        <v>0</v>
      </c>
      <c r="N924" s="347">
        <f t="shared" si="289"/>
        <v>3.8333333333333335</v>
      </c>
      <c r="O924" s="347">
        <f t="shared" si="290"/>
        <v>121.8296133716737</v>
      </c>
      <c r="P924" s="350">
        <f t="shared" si="291"/>
        <v>255.21903355361505</v>
      </c>
      <c r="Q924" s="347">
        <f>MIN(IF(H924&gt;0,P924/H924,NA()),FlexTests!$C$20)</f>
        <v>2.2270421776057159</v>
      </c>
      <c r="R924" s="347">
        <f t="shared" si="292"/>
        <v>4.4902607146627815E-4</v>
      </c>
      <c r="S924" s="347">
        <f>SUM(R924:$R$952)</f>
        <v>1.2364772621285642E-2</v>
      </c>
      <c r="T924" s="347">
        <f t="shared" si="293"/>
        <v>1.2364772621285642E-5</v>
      </c>
      <c r="U924" s="350">
        <f>SUM(T924:$T$952)*1000</f>
        <v>0.17424405172459095</v>
      </c>
      <c r="V924" s="347">
        <f>R924*IF(ABS(A924)&lt;FlexTests!$C$19,0,1)</f>
        <v>0</v>
      </c>
      <c r="W924" s="347">
        <f>SUM(V924:$V$951)</f>
        <v>0</v>
      </c>
      <c r="X924" s="347">
        <f t="shared" si="283"/>
        <v>0</v>
      </c>
      <c r="Y924" s="350">
        <f>SUM($X924:X$951)</f>
        <v>0</v>
      </c>
      <c r="Z924" s="347"/>
      <c r="AA924" s="347">
        <f t="shared" si="294"/>
        <v>4.9904896356132342</v>
      </c>
      <c r="AB924" s="347">
        <f t="shared" si="295"/>
        <v>1.0095103643867656</v>
      </c>
      <c r="AC924" s="347">
        <f t="shared" si="296"/>
        <v>16.851589439687199</v>
      </c>
      <c r="AD924" s="347">
        <f t="shared" si="297"/>
        <v>33.938051617515107</v>
      </c>
      <c r="AE924" s="347">
        <f t="shared" si="298"/>
        <v>6.865221121887882</v>
      </c>
      <c r="AF924" s="347">
        <f>AD924/'Laminate Schedule'!$E$86/10</f>
        <v>0.22408599557725886</v>
      </c>
      <c r="AG924" s="347">
        <f>AE924/'Laminate Schedule'!$E$90/10</f>
        <v>3.7026692103533786E-2</v>
      </c>
      <c r="AH924" s="347">
        <f t="shared" si="299"/>
        <v>2396.3293785194692</v>
      </c>
      <c r="AI924" s="244"/>
      <c r="AJ924" s="244"/>
      <c r="AK924" s="567">
        <f t="shared" si="300"/>
        <v>1</v>
      </c>
      <c r="AL924" s="567">
        <f t="shared" si="301"/>
        <v>1</v>
      </c>
      <c r="AM924" s="567">
        <f t="shared" si="302"/>
        <v>1</v>
      </c>
      <c r="AN924" s="347">
        <f>IF(SUM(AK924:AM924)=0,0,(AK924*'Laminate Schedule'!$D$83*'Laminate Schedule'!$C$83+AL924*'Laminate Schedule'!$D$84*'Laminate Schedule'!$C$84+AM924*'Laminate Schedule'!$D$85*'Laminate Schedule'!$C$85)/(AK924*'Laminate Schedule'!$D$83+AL924*'Laminate Schedule'!$D$84+AM924*'Laminate Schedule'!$D$85))</f>
        <v>15.145101562499997</v>
      </c>
      <c r="AO924" s="347">
        <f>AK924*'Laminate Schedule'!$L$12+AL924*'Laminate Schedule'!$L$13+AM924*'Laminate Schedule'!$L$14</f>
        <v>0.88</v>
      </c>
    </row>
    <row r="925" spans="1:41">
      <c r="A925" s="567">
        <v>-26</v>
      </c>
      <c r="B925" s="347">
        <f>IF(ABS(A925)&lt;$C$17,$C$15,$C$16)*IF(ABS(A925)&lt;OutlineParameters!$C$46/2,1,0)</f>
        <v>6</v>
      </c>
      <c r="C925" s="347">
        <f t="shared" si="284"/>
        <v>6</v>
      </c>
      <c r="D925" s="348">
        <f t="shared" si="285"/>
        <v>6</v>
      </c>
      <c r="E925" s="349">
        <f>FlexTests!$C$16*($C$36-ABS(A925))*IF(ABS(A925)&lt;$C$36,1,0)/1000</f>
        <v>114.8</v>
      </c>
      <c r="F925" s="349">
        <f>IF(NOT(ISNA(I925)),FlexTests!$C$17*(A926-A925)*I925/1000000*($C$36+A925)/1000*IF(ABS(A925)&lt;$C$31/2-FlexTests!$C$18,0,1),0)</f>
        <v>0</v>
      </c>
      <c r="G925" s="349">
        <f>SUM(F$52:$F924)</f>
        <v>0</v>
      </c>
      <c r="H925" s="348">
        <f>CHOOSE(FlexTests!$C$15,E925,G925)</f>
        <v>114.8</v>
      </c>
      <c r="I925" s="347">
        <f>IF(ISNA(OutlineParameters!T988*2),OutlineParameters!S988*2,OutlineParameters!T988*2)</f>
        <v>399.41205548812115</v>
      </c>
      <c r="J925" s="347">
        <f>IF(ISNA(RockerConcaveParameters!O984),RockerConcaveParameters!N984,RockerConcaveParameters!O984)</f>
        <v>5.9729785079611863</v>
      </c>
      <c r="K925" s="347">
        <f t="shared" si="286"/>
        <v>33.762563081144542</v>
      </c>
      <c r="L925" s="347">
        <f t="shared" si="287"/>
        <v>95.818316547166958</v>
      </c>
      <c r="M925" s="347">
        <f t="shared" si="288"/>
        <v>0</v>
      </c>
      <c r="N925" s="347">
        <f t="shared" si="289"/>
        <v>3.8333333333333335</v>
      </c>
      <c r="O925" s="347">
        <f t="shared" si="290"/>
        <v>121.86832066714852</v>
      </c>
      <c r="P925" s="350">
        <f t="shared" si="291"/>
        <v>255.28253362879337</v>
      </c>
      <c r="Q925" s="347">
        <f>MIN(IF(H925&gt;0,P925/H925,NA()),FlexTests!$C$20)</f>
        <v>2.2237154497281653</v>
      </c>
      <c r="R925" s="347">
        <f t="shared" si="292"/>
        <v>4.4969782447760727E-4</v>
      </c>
      <c r="S925" s="347">
        <f>SUM(R925:$R$952)</f>
        <v>1.1915746549819363E-2</v>
      </c>
      <c r="T925" s="347">
        <f t="shared" si="293"/>
        <v>1.1915746549819363E-5</v>
      </c>
      <c r="U925" s="350">
        <f>SUM(T925:$T$952)*1000</f>
        <v>0.1618792791033053</v>
      </c>
      <c r="V925" s="347">
        <f>R925*IF(ABS(A925)&lt;FlexTests!$C$19,0,1)</f>
        <v>0</v>
      </c>
      <c r="W925" s="347">
        <f>SUM(V925:$V$951)</f>
        <v>0</v>
      </c>
      <c r="X925" s="347">
        <f t="shared" si="283"/>
        <v>0</v>
      </c>
      <c r="Y925" s="350">
        <f>SUM($X925:X$951)</f>
        <v>0</v>
      </c>
      <c r="Z925" s="347"/>
      <c r="AA925" s="347">
        <f t="shared" si="294"/>
        <v>4.9909928359870621</v>
      </c>
      <c r="AB925" s="347">
        <f t="shared" si="295"/>
        <v>1.0090071640129379</v>
      </c>
      <c r="AC925" s="347">
        <f t="shared" si="296"/>
        <v>16.855782219439536</v>
      </c>
      <c r="AD925" s="347">
        <f t="shared" si="297"/>
        <v>33.992250855645317</v>
      </c>
      <c r="AE925" s="347">
        <f t="shared" si="298"/>
        <v>6.8720644892466343</v>
      </c>
      <c r="AF925" s="347">
        <f>AD925/'Laminate Schedule'!$E$86/10</f>
        <v>0.22444386203267047</v>
      </c>
      <c r="AG925" s="347">
        <f>AE925/'Laminate Schedule'!$E$90/10</f>
        <v>3.7063600930160798E-2</v>
      </c>
      <c r="AH925" s="347">
        <f t="shared" si="299"/>
        <v>2396.4723329287272</v>
      </c>
      <c r="AI925" s="244"/>
      <c r="AJ925" s="244"/>
      <c r="AK925" s="567">
        <f t="shared" si="300"/>
        <v>1</v>
      </c>
      <c r="AL925" s="567">
        <f t="shared" si="301"/>
        <v>1</v>
      </c>
      <c r="AM925" s="567">
        <f t="shared" si="302"/>
        <v>1</v>
      </c>
      <c r="AN925" s="347">
        <f>IF(SUM(AK925:AM925)=0,0,(AK925*'Laminate Schedule'!$D$83*'Laminate Schedule'!$C$83+AL925*'Laminate Schedule'!$D$84*'Laminate Schedule'!$C$84+AM925*'Laminate Schedule'!$D$85*'Laminate Schedule'!$C$85)/(AK925*'Laminate Schedule'!$D$83+AL925*'Laminate Schedule'!$D$84+AM925*'Laminate Schedule'!$D$85))</f>
        <v>15.145101562499997</v>
      </c>
      <c r="AO925" s="347">
        <f>AK925*'Laminate Schedule'!$L$12+AL925*'Laminate Schedule'!$L$13+AM925*'Laminate Schedule'!$L$14</f>
        <v>0.88</v>
      </c>
    </row>
    <row r="926" spans="1:41">
      <c r="A926" s="567">
        <v>-25</v>
      </c>
      <c r="B926" s="347">
        <f>IF(ABS(A926)&lt;$C$17,$C$15,$C$16)*IF(ABS(A926)&lt;OutlineParameters!$C$46/2,1,0)</f>
        <v>6</v>
      </c>
      <c r="C926" s="347">
        <f t="shared" si="284"/>
        <v>6</v>
      </c>
      <c r="D926" s="348">
        <f t="shared" si="285"/>
        <v>6</v>
      </c>
      <c r="E926" s="349">
        <f>FlexTests!$C$16*($C$36-ABS(A926))*IF(ABS(A926)&lt;$C$36,1,0)/1000</f>
        <v>115</v>
      </c>
      <c r="F926" s="349">
        <f>IF(NOT(ISNA(I926)),FlexTests!$C$17*(A927-A926)*I926/1000000*($C$36+A926)/1000*IF(ABS(A926)&lt;$C$31/2-FlexTests!$C$18,0,1),0)</f>
        <v>0</v>
      </c>
      <c r="G926" s="349">
        <f>SUM(F$52:$F925)</f>
        <v>0</v>
      </c>
      <c r="H926" s="348">
        <f>CHOOSE(FlexTests!$C$15,E926,G926)</f>
        <v>115</v>
      </c>
      <c r="I926" s="347">
        <f>IF(ISNA(OutlineParameters!T989*2),OutlineParameters!S989*2,OutlineParameters!T989*2)</f>
        <v>399.43574936432407</v>
      </c>
      <c r="J926" s="347">
        <f>IF(ISNA(RockerConcaveParameters!O985),RockerConcaveParameters!N985,RockerConcaveParameters!O985)</f>
        <v>5.9744522191570768</v>
      </c>
      <c r="K926" s="347">
        <f t="shared" si="286"/>
        <v>33.781229437936332</v>
      </c>
      <c r="L926" s="347">
        <f t="shared" si="287"/>
        <v>95.824000670365152</v>
      </c>
      <c r="M926" s="347">
        <f t="shared" si="288"/>
        <v>0</v>
      </c>
      <c r="N926" s="347">
        <f t="shared" si="289"/>
        <v>3.8333333333333335</v>
      </c>
      <c r="O926" s="347">
        <f t="shared" si="290"/>
        <v>121.90624773770489</v>
      </c>
      <c r="P926" s="350">
        <f t="shared" si="291"/>
        <v>255.34481117933973</v>
      </c>
      <c r="Q926" s="347">
        <f>MIN(IF(H926&gt;0,P926/H926,NA()),FlexTests!$C$20)</f>
        <v>2.2203896624290409</v>
      </c>
      <c r="R926" s="347">
        <f t="shared" si="292"/>
        <v>4.5037139963353517E-4</v>
      </c>
      <c r="S926" s="347">
        <f>SUM(R926:$R$952)</f>
        <v>1.1466048725341757E-2</v>
      </c>
      <c r="T926" s="347">
        <f t="shared" si="293"/>
        <v>1.1466048725341756E-5</v>
      </c>
      <c r="U926" s="350">
        <f>SUM(T926:$T$952)*1000</f>
        <v>0.14996353255348593</v>
      </c>
      <c r="V926" s="347">
        <f>R926*IF(ABS(A926)&lt;FlexTests!$C$19,0,1)</f>
        <v>0</v>
      </c>
      <c r="W926" s="347">
        <f>SUM(V926:$V$951)</f>
        <v>0</v>
      </c>
      <c r="X926" s="347">
        <f t="shared" si="283"/>
        <v>0</v>
      </c>
      <c r="Y926" s="350">
        <f>SUM($X926:X$951)</f>
        <v>0</v>
      </c>
      <c r="Z926" s="347"/>
      <c r="AA926" s="347">
        <f t="shared" si="294"/>
        <v>4.9914840730523586</v>
      </c>
      <c r="AB926" s="347">
        <f t="shared" si="295"/>
        <v>1.0085159269476411</v>
      </c>
      <c r="AC926" s="347">
        <f t="shared" si="296"/>
        <v>16.859894278397302</v>
      </c>
      <c r="AD926" s="347">
        <f t="shared" si="297"/>
        <v>34.046516480030235</v>
      </c>
      <c r="AE926" s="347">
        <f t="shared" si="298"/>
        <v>6.8790070497407472</v>
      </c>
      <c r="AF926" s="347">
        <f>AD926/'Laminate Schedule'!$E$86/10</f>
        <v>0.22480216682290893</v>
      </c>
      <c r="AG926" s="347">
        <f>AE926/'Laminate Schedule'!$E$90/10</f>
        <v>3.7101044742277225E-2</v>
      </c>
      <c r="AH926" s="347">
        <f t="shared" si="299"/>
        <v>2396.6144961859445</v>
      </c>
      <c r="AI926" s="244"/>
      <c r="AJ926" s="244"/>
      <c r="AK926" s="567">
        <f t="shared" si="300"/>
        <v>1</v>
      </c>
      <c r="AL926" s="567">
        <f t="shared" si="301"/>
        <v>1</v>
      </c>
      <c r="AM926" s="567">
        <f t="shared" si="302"/>
        <v>1</v>
      </c>
      <c r="AN926" s="347">
        <f>IF(SUM(AK926:AM926)=0,0,(AK926*'Laminate Schedule'!$D$83*'Laminate Schedule'!$C$83+AL926*'Laminate Schedule'!$D$84*'Laminate Schedule'!$C$84+AM926*'Laminate Schedule'!$D$85*'Laminate Schedule'!$C$85)/(AK926*'Laminate Schedule'!$D$83+AL926*'Laminate Schedule'!$D$84+AM926*'Laminate Schedule'!$D$85))</f>
        <v>15.145101562499997</v>
      </c>
      <c r="AO926" s="347">
        <f>AK926*'Laminate Schedule'!$L$12+AL926*'Laminate Schedule'!$L$13+AM926*'Laminate Schedule'!$L$14</f>
        <v>0.88</v>
      </c>
    </row>
    <row r="927" spans="1:41">
      <c r="A927" s="567">
        <v>-24</v>
      </c>
      <c r="B927" s="347">
        <f>IF(ABS(A927)&lt;$C$17,$C$15,$C$16)*IF(ABS(A927)&lt;OutlineParameters!$C$46/2,1,0)</f>
        <v>6</v>
      </c>
      <c r="C927" s="347">
        <f t="shared" si="284"/>
        <v>6</v>
      </c>
      <c r="D927" s="348">
        <f t="shared" si="285"/>
        <v>6</v>
      </c>
      <c r="E927" s="349">
        <f>FlexTests!$C$16*($C$36-ABS(A927))*IF(ABS(A927)&lt;$C$36,1,0)/1000</f>
        <v>115.2</v>
      </c>
      <c r="F927" s="349">
        <f>IF(NOT(ISNA(I927)),FlexTests!$C$17*(A928-A927)*I927/1000000*($C$36+A927)/1000*IF(ABS(A927)&lt;$C$31/2-FlexTests!$C$18,0,1),0)</f>
        <v>0</v>
      </c>
      <c r="G927" s="349">
        <f>SUM(F$52:$F926)</f>
        <v>0</v>
      </c>
      <c r="H927" s="348">
        <f>CHOOSE(FlexTests!$C$15,E927,G927)</f>
        <v>115.2</v>
      </c>
      <c r="I927" s="347">
        <f>IF(ISNA(OutlineParameters!T990*2),OutlineParameters!S990*2,OutlineParameters!T990*2)</f>
        <v>399.45930119455164</v>
      </c>
      <c r="J927" s="347">
        <f>IF(ISNA(RockerConcaveParameters!O986),RockerConcaveParameters!N986,RockerConcaveParameters!O986)</f>
        <v>5.9758897511176476</v>
      </c>
      <c r="K927" s="347">
        <f t="shared" si="286"/>
        <v>33.79948060474463</v>
      </c>
      <c r="L927" s="347">
        <f t="shared" si="287"/>
        <v>95.82965071695989</v>
      </c>
      <c r="M927" s="347">
        <f t="shared" si="288"/>
        <v>0</v>
      </c>
      <c r="N927" s="347">
        <f t="shared" si="289"/>
        <v>3.8333333333333335</v>
      </c>
      <c r="O927" s="347">
        <f t="shared" si="290"/>
        <v>121.94338477831728</v>
      </c>
      <c r="P927" s="350">
        <f t="shared" si="291"/>
        <v>255.40584943335512</v>
      </c>
      <c r="Q927" s="347">
        <f>MIN(IF(H927&gt;0,P927/H927,NA()),FlexTests!$C$20)</f>
        <v>2.2170646652200965</v>
      </c>
      <c r="R927" s="347">
        <f t="shared" si="292"/>
        <v>4.510468348927144E-4</v>
      </c>
      <c r="S927" s="347">
        <f>SUM(R927:$R$952)</f>
        <v>1.1015677325708222E-2</v>
      </c>
      <c r="T927" s="347">
        <f t="shared" si="293"/>
        <v>1.1015677325708223E-5</v>
      </c>
      <c r="U927" s="350">
        <f>SUM(T927:$T$952)*1000</f>
        <v>0.13849748382814417</v>
      </c>
      <c r="V927" s="347">
        <f>R927*IF(ABS(A927)&lt;FlexTests!$C$19,0,1)</f>
        <v>0</v>
      </c>
      <c r="W927" s="347">
        <f>SUM(V927:$V$951)</f>
        <v>0</v>
      </c>
      <c r="X927" s="347">
        <f t="shared" si="283"/>
        <v>0</v>
      </c>
      <c r="Y927" s="350">
        <f>SUM($X927:X$951)</f>
        <v>0</v>
      </c>
      <c r="Z927" s="347"/>
      <c r="AA927" s="347">
        <f t="shared" si="294"/>
        <v>4.9919632503725495</v>
      </c>
      <c r="AB927" s="347">
        <f t="shared" si="295"/>
        <v>1.0080367496274509</v>
      </c>
      <c r="AC927" s="347">
        <f t="shared" si="296"/>
        <v>16.863924509146397</v>
      </c>
      <c r="AD927" s="347">
        <f t="shared" si="297"/>
        <v>34.100850376258371</v>
      </c>
      <c r="AE927" s="347">
        <f t="shared" si="298"/>
        <v>6.8860503671075968</v>
      </c>
      <c r="AF927" s="347">
        <f>AD927/'Laminate Schedule'!$E$86/10</f>
        <v>0.22516092239812852</v>
      </c>
      <c r="AG927" s="347">
        <f>AE927/'Laminate Schedule'!$E$90/10</f>
        <v>3.7139031973700602E-2</v>
      </c>
      <c r="AH927" s="347">
        <f t="shared" si="299"/>
        <v>2396.7558071673097</v>
      </c>
      <c r="AI927" s="244"/>
      <c r="AJ927" s="244"/>
      <c r="AK927" s="567">
        <f t="shared" si="300"/>
        <v>1</v>
      </c>
      <c r="AL927" s="567">
        <f t="shared" si="301"/>
        <v>1</v>
      </c>
      <c r="AM927" s="567">
        <f t="shared" si="302"/>
        <v>1</v>
      </c>
      <c r="AN927" s="347">
        <f>IF(SUM(AK927:AM927)=0,0,(AK927*'Laminate Schedule'!$D$83*'Laminate Schedule'!$C$83+AL927*'Laminate Schedule'!$D$84*'Laminate Schedule'!$C$84+AM927*'Laminate Schedule'!$D$85*'Laminate Schedule'!$C$85)/(AK927*'Laminate Schedule'!$D$83+AL927*'Laminate Schedule'!$D$84+AM927*'Laminate Schedule'!$D$85))</f>
        <v>15.145101562499997</v>
      </c>
      <c r="AO927" s="347">
        <f>AK927*'Laminate Schedule'!$L$12+AL927*'Laminate Schedule'!$L$13+AM927*'Laminate Schedule'!$L$14</f>
        <v>0.88</v>
      </c>
    </row>
    <row r="928" spans="1:41">
      <c r="A928" s="567">
        <v>-23</v>
      </c>
      <c r="B928" s="347">
        <f>IF(ABS(A928)&lt;$C$17,$C$15,$C$16)*IF(ABS(A928)&lt;OutlineParameters!$C$46/2,1,0)</f>
        <v>6</v>
      </c>
      <c r="C928" s="347">
        <f t="shared" si="284"/>
        <v>6</v>
      </c>
      <c r="D928" s="348">
        <f t="shared" si="285"/>
        <v>6</v>
      </c>
      <c r="E928" s="349">
        <f>FlexTests!$C$16*($C$36-ABS(A928))*IF(ABS(A928)&lt;$C$36,1,0)/1000</f>
        <v>115.4</v>
      </c>
      <c r="F928" s="349">
        <f>IF(NOT(ISNA(I928)),FlexTests!$C$17*(A929-A928)*I928/1000000*($C$36+A928)/1000*IF(ABS(A928)&lt;$C$31/2-FlexTests!$C$18,0,1),0)</f>
        <v>0</v>
      </c>
      <c r="G928" s="349">
        <f>SUM(F$52:$F927)</f>
        <v>0</v>
      </c>
      <c r="H928" s="348">
        <f>CHOOSE(FlexTests!$C$15,E928,G928)</f>
        <v>115.4</v>
      </c>
      <c r="I928" s="347">
        <f>IF(ISNA(OutlineParameters!T991*2),OutlineParameters!S991*2,OutlineParameters!T991*2)</f>
        <v>399.48274656786913</v>
      </c>
      <c r="J928" s="347">
        <f>IF(ISNA(RockerConcaveParameters!O987),RockerConcaveParameters!N987,RockerConcaveParameters!O987)</f>
        <v>5.9772920605324593</v>
      </c>
      <c r="K928" s="347">
        <f t="shared" si="286"/>
        <v>33.817330035108391</v>
      </c>
      <c r="L928" s="347">
        <f t="shared" si="287"/>
        <v>95.83527522471131</v>
      </c>
      <c r="M928" s="347">
        <f t="shared" si="288"/>
        <v>0</v>
      </c>
      <c r="N928" s="347">
        <f t="shared" si="289"/>
        <v>3.8333333333333335</v>
      </c>
      <c r="O928" s="347">
        <f t="shared" si="290"/>
        <v>121.97976171002449</v>
      </c>
      <c r="P928" s="350">
        <f t="shared" si="291"/>
        <v>255.46570030317753</v>
      </c>
      <c r="Q928" s="347">
        <f>MIN(IF(H928&gt;0,P928/H928,NA()),FlexTests!$C$20)</f>
        <v>2.2137409038403599</v>
      </c>
      <c r="R928" s="347">
        <f t="shared" si="292"/>
        <v>4.5172404695834875E-4</v>
      </c>
      <c r="S928" s="347">
        <f>SUM(R928:$R$952)</f>
        <v>1.0564630490815506E-2</v>
      </c>
      <c r="T928" s="347">
        <f t="shared" si="293"/>
        <v>1.0564630490815507E-5</v>
      </c>
      <c r="U928" s="350">
        <f>SUM(T928:$T$952)*1000</f>
        <v>0.12748180650243593</v>
      </c>
      <c r="V928" s="347">
        <f>R928*IF(ABS(A928)&lt;FlexTests!$C$19,0,1)</f>
        <v>0</v>
      </c>
      <c r="W928" s="347">
        <f>SUM(V928:$V$951)</f>
        <v>0</v>
      </c>
      <c r="X928" s="347">
        <f t="shared" si="283"/>
        <v>0</v>
      </c>
      <c r="Y928" s="350">
        <f>SUM($X928:X$951)</f>
        <v>0</v>
      </c>
      <c r="Z928" s="347"/>
      <c r="AA928" s="347">
        <f t="shared" si="294"/>
        <v>4.9924306868441528</v>
      </c>
      <c r="AB928" s="347">
        <f t="shared" si="295"/>
        <v>1.007569313155847</v>
      </c>
      <c r="AC928" s="347">
        <f t="shared" si="296"/>
        <v>16.867876339352055</v>
      </c>
      <c r="AD928" s="347">
        <f t="shared" si="297"/>
        <v>34.155248098288226</v>
      </c>
      <c r="AE928" s="347">
        <f t="shared" si="298"/>
        <v>6.8931913181580242</v>
      </c>
      <c r="AF928" s="347">
        <f>AD928/'Laminate Schedule'!$E$86/10</f>
        <v>0.22552009940202891</v>
      </c>
      <c r="AG928" s="347">
        <f>AE928/'Laminate Schedule'!$E$90/10</f>
        <v>3.7177545779909643E-2</v>
      </c>
      <c r="AH928" s="347">
        <f t="shared" si="299"/>
        <v>2396.8964794072149</v>
      </c>
      <c r="AI928" s="244"/>
      <c r="AJ928" s="244"/>
      <c r="AK928" s="567">
        <f t="shared" si="300"/>
        <v>1</v>
      </c>
      <c r="AL928" s="567">
        <f t="shared" si="301"/>
        <v>1</v>
      </c>
      <c r="AM928" s="567">
        <f t="shared" si="302"/>
        <v>1</v>
      </c>
      <c r="AN928" s="347">
        <f>IF(SUM(AK928:AM928)=0,0,(AK928*'Laminate Schedule'!$D$83*'Laminate Schedule'!$C$83+AL928*'Laminate Schedule'!$D$84*'Laminate Schedule'!$C$84+AM928*'Laminate Schedule'!$D$85*'Laminate Schedule'!$C$85)/(AK928*'Laminate Schedule'!$D$83+AL928*'Laminate Schedule'!$D$84+AM928*'Laminate Schedule'!$D$85))</f>
        <v>15.145101562499997</v>
      </c>
      <c r="AO928" s="347">
        <f>AK928*'Laminate Schedule'!$L$12+AL928*'Laminate Schedule'!$L$13+AM928*'Laminate Schedule'!$L$14</f>
        <v>0.88</v>
      </c>
    </row>
    <row r="929" spans="1:41">
      <c r="A929" s="567">
        <v>-22</v>
      </c>
      <c r="B929" s="347">
        <f>IF(ABS(A929)&lt;$C$17,$C$15,$C$16)*IF(ABS(A929)&lt;OutlineParameters!$C$46/2,1,0)</f>
        <v>6</v>
      </c>
      <c r="C929" s="347">
        <f t="shared" si="284"/>
        <v>6</v>
      </c>
      <c r="D929" s="348">
        <f t="shared" si="285"/>
        <v>6</v>
      </c>
      <c r="E929" s="349">
        <f>FlexTests!$C$16*($C$36-ABS(A929))*IF(ABS(A929)&lt;$C$36,1,0)/1000</f>
        <v>115.6</v>
      </c>
      <c r="F929" s="349">
        <f>IF(NOT(ISNA(I929)),FlexTests!$C$17*(A930-A929)*I929/1000000*($C$36+A929)/1000*IF(ABS(A929)&lt;$C$31/2-FlexTests!$C$18,0,1),0)</f>
        <v>0</v>
      </c>
      <c r="G929" s="349">
        <f>SUM(F$52:$F928)</f>
        <v>0</v>
      </c>
      <c r="H929" s="348">
        <f>CHOOSE(FlexTests!$C$15,E929,G929)</f>
        <v>115.6</v>
      </c>
      <c r="I929" s="347">
        <f>IF(ISNA(OutlineParameters!T992*2),OutlineParameters!S992*2,OutlineParameters!T992*2)</f>
        <v>399.50607529697447</v>
      </c>
      <c r="J929" s="347">
        <f>IF(ISNA(RockerConcaveParameters!O988),RockerConcaveParameters!N988,RockerConcaveParameters!O988)</f>
        <v>5.9786588585481226</v>
      </c>
      <c r="K929" s="347">
        <f t="shared" si="286"/>
        <v>33.834773234164963</v>
      </c>
      <c r="L929" s="347">
        <f t="shared" si="287"/>
        <v>95.840871749701847</v>
      </c>
      <c r="M929" s="347">
        <f t="shared" si="288"/>
        <v>0</v>
      </c>
      <c r="N929" s="347">
        <f t="shared" si="289"/>
        <v>3.8333333333333335</v>
      </c>
      <c r="O929" s="347">
        <f t="shared" si="290"/>
        <v>122.01536877966227</v>
      </c>
      <c r="P929" s="350">
        <f t="shared" si="291"/>
        <v>255.52434709686241</v>
      </c>
      <c r="Q929" s="347">
        <f>MIN(IF(H929&gt;0,P929/H929,NA()),FlexTests!$C$20)</f>
        <v>2.210418227481509</v>
      </c>
      <c r="R929" s="347">
        <f t="shared" si="292"/>
        <v>4.5240307357552559E-4</v>
      </c>
      <c r="S929" s="347">
        <f>SUM(R929:$R$952)</f>
        <v>1.0112906443857159E-2</v>
      </c>
      <c r="T929" s="347">
        <f t="shared" si="293"/>
        <v>1.0112906443857159E-5</v>
      </c>
      <c r="U929" s="350">
        <f>SUM(T929:$T$952)*1000</f>
        <v>0.11691717601162045</v>
      </c>
      <c r="V929" s="347">
        <f>R929*IF(ABS(A929)&lt;FlexTests!$C$19,0,1)</f>
        <v>0</v>
      </c>
      <c r="W929" s="347">
        <f>SUM(V929:$V$951)</f>
        <v>0</v>
      </c>
      <c r="X929" s="347">
        <f t="shared" si="283"/>
        <v>0</v>
      </c>
      <c r="Y929" s="350">
        <f>SUM($X929:X$951)</f>
        <v>0</v>
      </c>
      <c r="Z929" s="347"/>
      <c r="AA929" s="347">
        <f t="shared" si="294"/>
        <v>4.9928862861827072</v>
      </c>
      <c r="AB929" s="347">
        <f t="shared" si="295"/>
        <v>1.0071137138172925</v>
      </c>
      <c r="AC929" s="347">
        <f t="shared" si="296"/>
        <v>16.871748666879398</v>
      </c>
      <c r="AD929" s="347">
        <f t="shared" si="297"/>
        <v>34.209711517085786</v>
      </c>
      <c r="AE929" s="347">
        <f t="shared" si="298"/>
        <v>6.9004314618451765</v>
      </c>
      <c r="AF929" s="347">
        <f>AD929/'Laminate Schedule'!$E$86/10</f>
        <v>0.22587971018821479</v>
      </c>
      <c r="AG929" s="347">
        <f>AE929/'Laminate Schedule'!$E$90/10</f>
        <v>3.7216594568918758E-2</v>
      </c>
      <c r="AH929" s="347">
        <f t="shared" si="299"/>
        <v>2397.0364517818471</v>
      </c>
      <c r="AI929" s="244"/>
      <c r="AJ929" s="244"/>
      <c r="AK929" s="567">
        <f t="shared" si="300"/>
        <v>1</v>
      </c>
      <c r="AL929" s="567">
        <f t="shared" si="301"/>
        <v>1</v>
      </c>
      <c r="AM929" s="567">
        <f t="shared" si="302"/>
        <v>1</v>
      </c>
      <c r="AN929" s="347">
        <f>IF(SUM(AK929:AM929)=0,0,(AK929*'Laminate Schedule'!$D$83*'Laminate Schedule'!$C$83+AL929*'Laminate Schedule'!$D$84*'Laminate Schedule'!$C$84+AM929*'Laminate Schedule'!$D$85*'Laminate Schedule'!$C$85)/(AK929*'Laminate Schedule'!$D$83+AL929*'Laminate Schedule'!$D$84+AM929*'Laminate Schedule'!$D$85))</f>
        <v>15.145101562499997</v>
      </c>
      <c r="AO929" s="347">
        <f>AK929*'Laminate Schedule'!$L$12+AL929*'Laminate Schedule'!$L$13+AM929*'Laminate Schedule'!$L$14</f>
        <v>0.88</v>
      </c>
    </row>
    <row r="930" spans="1:41">
      <c r="A930" s="567">
        <v>-21</v>
      </c>
      <c r="B930" s="347">
        <f>IF(ABS(A930)&lt;$C$17,$C$15,$C$16)*IF(ABS(A930)&lt;OutlineParameters!$C$46/2,1,0)</f>
        <v>6</v>
      </c>
      <c r="C930" s="347">
        <f t="shared" si="284"/>
        <v>6</v>
      </c>
      <c r="D930" s="348">
        <f t="shared" si="285"/>
        <v>6</v>
      </c>
      <c r="E930" s="349">
        <f>FlexTests!$C$16*($C$36-ABS(A930))*IF(ABS(A930)&lt;$C$36,1,0)/1000</f>
        <v>115.8</v>
      </c>
      <c r="F930" s="349">
        <f>IF(NOT(ISNA(I930)),FlexTests!$C$17*(A931-A930)*I930/1000000*($C$36+A930)/1000*IF(ABS(A930)&lt;$C$31/2-FlexTests!$C$18,0,1),0)</f>
        <v>0</v>
      </c>
      <c r="G930" s="349">
        <f>SUM(F$52:$F929)</f>
        <v>0</v>
      </c>
      <c r="H930" s="348">
        <f>CHOOSE(FlexTests!$C$15,E930,G930)</f>
        <v>115.8</v>
      </c>
      <c r="I930" s="347">
        <f>IF(ISNA(OutlineParameters!T993*2),OutlineParameters!S993*2,OutlineParameters!T993*2)</f>
        <v>399.52929245335474</v>
      </c>
      <c r="J930" s="347">
        <f>IF(ISNA(RockerConcaveParameters!O989),RockerConcaveParameters!N989,RockerConcaveParameters!O989)</f>
        <v>5.9799902717105935</v>
      </c>
      <c r="K930" s="347">
        <f t="shared" si="286"/>
        <v>33.851811705343891</v>
      </c>
      <c r="L930" s="347">
        <f t="shared" si="287"/>
        <v>95.846441508573164</v>
      </c>
      <c r="M930" s="347">
        <f t="shared" si="288"/>
        <v>0</v>
      </c>
      <c r="N930" s="347">
        <f t="shared" si="289"/>
        <v>3.8333333333333335</v>
      </c>
      <c r="O930" s="347">
        <f t="shared" si="290"/>
        <v>122.05020948742393</v>
      </c>
      <c r="P930" s="350">
        <f t="shared" si="291"/>
        <v>255.58179603467431</v>
      </c>
      <c r="Q930" s="347">
        <f>MIN(IF(H930&gt;0,P930/H930,NA()),FlexTests!$C$20)</f>
        <v>2.2070966842372566</v>
      </c>
      <c r="R930" s="347">
        <f t="shared" si="292"/>
        <v>4.5308391206504243E-4</v>
      </c>
      <c r="S930" s="347">
        <f>SUM(R930:$R$952)</f>
        <v>9.6605033702816308E-3</v>
      </c>
      <c r="T930" s="347">
        <f t="shared" si="293"/>
        <v>9.6605033702816302E-6</v>
      </c>
      <c r="U930" s="350">
        <f>SUM(T930:$T$952)*1000</f>
        <v>0.1068042695677633</v>
      </c>
      <c r="V930" s="347">
        <f>R930*IF(ABS(A930)&lt;FlexTests!$C$19,0,1)</f>
        <v>0</v>
      </c>
      <c r="W930" s="347">
        <f>SUM(V930:$V$951)</f>
        <v>0</v>
      </c>
      <c r="X930" s="347">
        <f t="shared" si="283"/>
        <v>0</v>
      </c>
      <c r="Y930" s="350">
        <f>SUM($X930:X$951)</f>
        <v>0</v>
      </c>
      <c r="Z930" s="347"/>
      <c r="AA930" s="347">
        <f t="shared" si="294"/>
        <v>4.9933300905701978</v>
      </c>
      <c r="AB930" s="347">
        <f t="shared" si="295"/>
        <v>1.0066699094298022</v>
      </c>
      <c r="AC930" s="347">
        <f t="shared" si="296"/>
        <v>16.875541902439743</v>
      </c>
      <c r="AD930" s="347">
        <f t="shared" si="297"/>
        <v>34.264240391855679</v>
      </c>
      <c r="AE930" s="347">
        <f t="shared" si="298"/>
        <v>6.9077707955036338</v>
      </c>
      <c r="AF930" s="347">
        <f>AD930/'Laminate Schedule'!$E$86/10</f>
        <v>0.22623975316676379</v>
      </c>
      <c r="AG930" s="347">
        <f>AE930/'Laminate Schedule'!$E$90/10</f>
        <v>3.7256178326352349E-2</v>
      </c>
      <c r="AH930" s="347">
        <f t="shared" si="299"/>
        <v>2397.1757547201287</v>
      </c>
      <c r="AI930" s="244"/>
      <c r="AJ930" s="244"/>
      <c r="AK930" s="567">
        <f t="shared" si="300"/>
        <v>1</v>
      </c>
      <c r="AL930" s="567">
        <f t="shared" si="301"/>
        <v>1</v>
      </c>
      <c r="AM930" s="567">
        <f t="shared" si="302"/>
        <v>1</v>
      </c>
      <c r="AN930" s="347">
        <f>IF(SUM(AK930:AM930)=0,0,(AK930*'Laminate Schedule'!$D$83*'Laminate Schedule'!$C$83+AL930*'Laminate Schedule'!$D$84*'Laminate Schedule'!$C$84+AM930*'Laminate Schedule'!$D$85*'Laminate Schedule'!$C$85)/(AK930*'Laminate Schedule'!$D$83+AL930*'Laminate Schedule'!$D$84+AM930*'Laminate Schedule'!$D$85))</f>
        <v>15.145101562499997</v>
      </c>
      <c r="AO930" s="347">
        <f>AK930*'Laminate Schedule'!$L$12+AL930*'Laminate Schedule'!$L$13+AM930*'Laminate Schedule'!$L$14</f>
        <v>0.88</v>
      </c>
    </row>
    <row r="931" spans="1:41">
      <c r="A931" s="567">
        <v>-20</v>
      </c>
      <c r="B931" s="347">
        <f>IF(ABS(A931)&lt;$C$17,$C$15,$C$16)*IF(ABS(A931)&lt;OutlineParameters!$C$46/2,1,0)</f>
        <v>6</v>
      </c>
      <c r="C931" s="347">
        <f t="shared" si="284"/>
        <v>6</v>
      </c>
      <c r="D931" s="348">
        <f t="shared" si="285"/>
        <v>6</v>
      </c>
      <c r="E931" s="349">
        <f>FlexTests!$C$16*($C$36-ABS(A931))*IF(ABS(A931)&lt;$C$36,1,0)/1000</f>
        <v>116</v>
      </c>
      <c r="F931" s="349">
        <f>IF(NOT(ISNA(I931)),FlexTests!$C$17*(A932-A931)*I931/1000000*($C$36+A931)/1000*IF(ABS(A931)&lt;$C$31/2-FlexTests!$C$18,0,1),0)</f>
        <v>0</v>
      </c>
      <c r="G931" s="349">
        <f>SUM(F$52:$F930)</f>
        <v>0</v>
      </c>
      <c r="H931" s="348">
        <f>CHOOSE(FlexTests!$C$15,E931,G931)</f>
        <v>116</v>
      </c>
      <c r="I931" s="347">
        <f>IF(ISNA(OutlineParameters!T994*2),OutlineParameters!S994*2,OutlineParameters!T994*2)</f>
        <v>399.55240310849712</v>
      </c>
      <c r="J931" s="347">
        <f>IF(ISNA(RockerConcaveParameters!O990),RockerConcaveParameters!N990,RockerConcaveParameters!O990)</f>
        <v>5.9812864267380572</v>
      </c>
      <c r="K931" s="347">
        <f t="shared" si="286"/>
        <v>33.868446964140531</v>
      </c>
      <c r="L931" s="347">
        <f t="shared" si="287"/>
        <v>95.851985717966983</v>
      </c>
      <c r="M931" s="347">
        <f t="shared" si="288"/>
        <v>0</v>
      </c>
      <c r="N931" s="347">
        <f t="shared" si="289"/>
        <v>3.8333333333333335</v>
      </c>
      <c r="O931" s="347">
        <f t="shared" si="290"/>
        <v>122.08428735579055</v>
      </c>
      <c r="P931" s="350">
        <f t="shared" si="291"/>
        <v>255.63805337123142</v>
      </c>
      <c r="Q931" s="347">
        <f>MIN(IF(H931&gt;0,P931/H931,NA()),FlexTests!$C$20)</f>
        <v>2.2037763221657882</v>
      </c>
      <c r="R931" s="347">
        <f t="shared" si="292"/>
        <v>4.5376655967391358E-4</v>
      </c>
      <c r="S931" s="347">
        <f>SUM(R931:$R$952)</f>
        <v>9.2074194582165893E-3</v>
      </c>
      <c r="T931" s="347">
        <f t="shared" si="293"/>
        <v>9.2074194582165891E-6</v>
      </c>
      <c r="U931" s="350">
        <f>SUM(T931:$T$952)*1000</f>
        <v>9.7143766197481676E-2</v>
      </c>
      <c r="V931" s="347">
        <f>R931*IF(ABS(A931)&lt;FlexTests!$C$19,0,1)</f>
        <v>0</v>
      </c>
      <c r="W931" s="347">
        <f>SUM(V931:$V$951)</f>
        <v>0</v>
      </c>
      <c r="X931" s="347">
        <f t="shared" si="283"/>
        <v>0</v>
      </c>
      <c r="Y931" s="350">
        <f>SUM($X931:X$951)</f>
        <v>0</v>
      </c>
      <c r="Z931" s="347"/>
      <c r="AA931" s="347">
        <f t="shared" si="294"/>
        <v>4.9937621422460188</v>
      </c>
      <c r="AB931" s="347">
        <f t="shared" si="295"/>
        <v>1.006237857753981</v>
      </c>
      <c r="AC931" s="347">
        <f t="shared" si="296"/>
        <v>16.879256459012701</v>
      </c>
      <c r="AD931" s="347">
        <f t="shared" si="297"/>
        <v>34.318834476339312</v>
      </c>
      <c r="AE931" s="347">
        <f t="shared" si="298"/>
        <v>6.9152093152265053</v>
      </c>
      <c r="AF931" s="347">
        <f>AD931/'Laminate Schedule'!$E$86/10</f>
        <v>0.22660022671168084</v>
      </c>
      <c r="AG931" s="347">
        <f>AE931/'Laminate Schedule'!$E$90/10</f>
        <v>3.7296297031139111E-2</v>
      </c>
      <c r="AH931" s="347">
        <f t="shared" si="299"/>
        <v>2397.3144186509826</v>
      </c>
      <c r="AI931" s="244"/>
      <c r="AJ931" s="244"/>
      <c r="AK931" s="567">
        <f t="shared" si="300"/>
        <v>1</v>
      </c>
      <c r="AL931" s="567">
        <f t="shared" si="301"/>
        <v>1</v>
      </c>
      <c r="AM931" s="567">
        <f t="shared" si="302"/>
        <v>1</v>
      </c>
      <c r="AN931" s="347">
        <f>IF(SUM(AK931:AM931)=0,0,(AK931*'Laminate Schedule'!$D$83*'Laminate Schedule'!$C$83+AL931*'Laminate Schedule'!$D$84*'Laminate Schedule'!$C$84+AM931*'Laminate Schedule'!$D$85*'Laminate Schedule'!$C$85)/(AK931*'Laminate Schedule'!$D$83+AL931*'Laminate Schedule'!$D$84+AM931*'Laminate Schedule'!$D$85))</f>
        <v>15.145101562499997</v>
      </c>
      <c r="AO931" s="347">
        <f>AK931*'Laminate Schedule'!$L$12+AL931*'Laminate Schedule'!$L$13+AM931*'Laminate Schedule'!$L$14</f>
        <v>0.88</v>
      </c>
    </row>
    <row r="932" spans="1:41">
      <c r="A932" s="567">
        <v>-19</v>
      </c>
      <c r="B932" s="347">
        <f>IF(ABS(A932)&lt;$C$17,$C$15,$C$16)*IF(ABS(A932)&lt;OutlineParameters!$C$46/2,1,0)</f>
        <v>6</v>
      </c>
      <c r="C932" s="347">
        <f t="shared" si="284"/>
        <v>6</v>
      </c>
      <c r="D932" s="348">
        <f t="shared" si="285"/>
        <v>6</v>
      </c>
      <c r="E932" s="349">
        <f>FlexTests!$C$16*($C$36-ABS(A932))*IF(ABS(A932)&lt;$C$36,1,0)/1000</f>
        <v>116.2</v>
      </c>
      <c r="F932" s="349">
        <f>IF(NOT(ISNA(I932)),FlexTests!$C$17*(A933-A932)*I932/1000000*($C$36+A932)/1000*IF(ABS(A932)&lt;$C$31/2-FlexTests!$C$18,0,1),0)</f>
        <v>0</v>
      </c>
      <c r="G932" s="349">
        <f>SUM(F$52:$F931)</f>
        <v>0</v>
      </c>
      <c r="H932" s="348">
        <f>CHOOSE(FlexTests!$C$15,E932,G932)</f>
        <v>116.2</v>
      </c>
      <c r="I932" s="347">
        <f>IF(ISNA(OutlineParameters!T995*2),OutlineParameters!S995*2,OutlineParameters!T995*2)</f>
        <v>399.57540470449402</v>
      </c>
      <c r="J932" s="347">
        <f>IF(ISNA(RockerConcaveParameters!O991),RockerConcaveParameters!N991,RockerConcaveParameters!O991)</f>
        <v>5.9825472427041264</v>
      </c>
      <c r="K932" s="347">
        <f t="shared" si="286"/>
        <v>33.884677536881043</v>
      </c>
      <c r="L932" s="347">
        <f t="shared" si="287"/>
        <v>95.857503764245365</v>
      </c>
      <c r="M932" s="347">
        <f t="shared" si="288"/>
        <v>0</v>
      </c>
      <c r="N932" s="347">
        <f t="shared" si="289"/>
        <v>3.8333333333333335</v>
      </c>
      <c r="O932" s="347">
        <f t="shared" si="290"/>
        <v>122.11759929907159</v>
      </c>
      <c r="P932" s="350">
        <f t="shared" si="291"/>
        <v>255.69311393353132</v>
      </c>
      <c r="Q932" s="347">
        <f>MIN(IF(H932&gt;0,P932/H932,NA()),FlexTests!$C$20)</f>
        <v>2.2004570906500112</v>
      </c>
      <c r="R932" s="347">
        <f t="shared" si="292"/>
        <v>4.5445103394613418E-4</v>
      </c>
      <c r="S932" s="347">
        <f>SUM(R932:$R$952)</f>
        <v>8.7536528985426749E-3</v>
      </c>
      <c r="T932" s="347">
        <f t="shared" si="293"/>
        <v>8.7536528985426751E-6</v>
      </c>
      <c r="U932" s="350">
        <f>SUM(T932:$T$952)*1000</f>
        <v>8.7936346739265078E-2</v>
      </c>
      <c r="V932" s="347">
        <f>R932*IF(ABS(A932)&lt;FlexTests!$C$19,0,1)</f>
        <v>0</v>
      </c>
      <c r="W932" s="347">
        <f>SUM(V932:$V$951)</f>
        <v>0</v>
      </c>
      <c r="X932" s="347">
        <f t="shared" si="283"/>
        <v>0</v>
      </c>
      <c r="Y932" s="350">
        <f>SUM($X932:X$951)</f>
        <v>0</v>
      </c>
      <c r="Z932" s="347"/>
      <c r="AA932" s="347">
        <f t="shared" si="294"/>
        <v>4.9941824142347091</v>
      </c>
      <c r="AB932" s="347">
        <f t="shared" si="295"/>
        <v>1.0058175857652913</v>
      </c>
      <c r="AC932" s="347">
        <f t="shared" si="296"/>
        <v>16.882891995035532</v>
      </c>
      <c r="AD932" s="347">
        <f t="shared" si="297"/>
        <v>34.37349458284276</v>
      </c>
      <c r="AE932" s="347">
        <f t="shared" si="298"/>
        <v>6.922747802941263</v>
      </c>
      <c r="AF932" s="347">
        <f>AD932/'Laminate Schedule'!$E$86/10</f>
        <v>0.22696113618645644</v>
      </c>
      <c r="AG932" s="347">
        <f>AE932/'Laminate Schedule'!$E$90/10</f>
        <v>3.7336954900504843E-2</v>
      </c>
      <c r="AH932" s="347">
        <f t="shared" si="299"/>
        <v>2397.452428226964</v>
      </c>
      <c r="AI932" s="244"/>
      <c r="AJ932" s="244"/>
      <c r="AK932" s="567">
        <f t="shared" si="300"/>
        <v>1</v>
      </c>
      <c r="AL932" s="567">
        <f t="shared" si="301"/>
        <v>1</v>
      </c>
      <c r="AM932" s="567">
        <f t="shared" si="302"/>
        <v>1</v>
      </c>
      <c r="AN932" s="347">
        <f>IF(SUM(AK932:AM932)=0,0,(AK932*'Laminate Schedule'!$D$83*'Laminate Schedule'!$C$83+AL932*'Laminate Schedule'!$D$84*'Laminate Schedule'!$C$84+AM932*'Laminate Schedule'!$D$85*'Laminate Schedule'!$C$85)/(AK932*'Laminate Schedule'!$D$83+AL932*'Laminate Schedule'!$D$84+AM932*'Laminate Schedule'!$D$85))</f>
        <v>15.145101562499997</v>
      </c>
      <c r="AO932" s="347">
        <f>AK932*'Laminate Schedule'!$L$12+AL932*'Laminate Schedule'!$L$13+AM932*'Laminate Schedule'!$L$14</f>
        <v>0.88</v>
      </c>
    </row>
    <row r="933" spans="1:41">
      <c r="A933" s="567">
        <v>-18</v>
      </c>
      <c r="B933" s="347">
        <f>IF(ABS(A933)&lt;$C$17,$C$15,$C$16)*IF(ABS(A933)&lt;OutlineParameters!$C$46/2,1,0)</f>
        <v>6</v>
      </c>
      <c r="C933" s="347">
        <f t="shared" si="284"/>
        <v>6</v>
      </c>
      <c r="D933" s="348">
        <f t="shared" si="285"/>
        <v>6</v>
      </c>
      <c r="E933" s="349">
        <f>FlexTests!$C$16*($C$36-ABS(A933))*IF(ABS(A933)&lt;$C$36,1,0)/1000</f>
        <v>116.4</v>
      </c>
      <c r="F933" s="349">
        <f>IF(NOT(ISNA(I933)),FlexTests!$C$17*(A934-A933)*I933/1000000*($C$36+A933)/1000*IF(ABS(A933)&lt;$C$31/2-FlexTests!$C$18,0,1),0)</f>
        <v>0</v>
      </c>
      <c r="G933" s="349">
        <f>SUM(F$52:$F932)</f>
        <v>0</v>
      </c>
      <c r="H933" s="348">
        <f>CHOOSE(FlexTests!$C$15,E933,G933)</f>
        <v>116.4</v>
      </c>
      <c r="I933" s="347">
        <f>IF(ISNA(OutlineParameters!T996*2),OutlineParameters!S996*2,OutlineParameters!T996*2)</f>
        <v>399.59831757162164</v>
      </c>
      <c r="J933" s="347">
        <f>IF(ISNA(RockerConcaveParameters!O992),RockerConcaveParameters!N992,RockerConcaveParameters!O992)</f>
        <v>5.983773262239227</v>
      </c>
      <c r="K933" s="347">
        <f t="shared" si="286"/>
        <v>33.900510963368745</v>
      </c>
      <c r="L933" s="347">
        <f t="shared" si="287"/>
        <v>95.863000524609177</v>
      </c>
      <c r="M933" s="347">
        <f t="shared" si="288"/>
        <v>0</v>
      </c>
      <c r="N933" s="347">
        <f t="shared" si="289"/>
        <v>3.8333333333333335</v>
      </c>
      <c r="O933" s="347">
        <f t="shared" si="290"/>
        <v>122.15016214102293</v>
      </c>
      <c r="P933" s="350">
        <f t="shared" si="291"/>
        <v>255.74700696233418</v>
      </c>
      <c r="Q933" s="347">
        <f>MIN(IF(H933&gt;0,P933/H933,NA()),FlexTests!$C$20)</f>
        <v>2.1971392350715995</v>
      </c>
      <c r="R933" s="347">
        <f t="shared" si="292"/>
        <v>4.5513729127294586E-4</v>
      </c>
      <c r="S933" s="347">
        <f>SUM(R933:$R$952)</f>
        <v>8.2992018645965393E-3</v>
      </c>
      <c r="T933" s="347">
        <f t="shared" si="293"/>
        <v>8.2992018645965391E-6</v>
      </c>
      <c r="U933" s="350">
        <f>SUM(T933:$T$952)*1000</f>
        <v>7.9182693840722407E-2</v>
      </c>
      <c r="V933" s="347">
        <f>R933*IF(ABS(A933)&lt;FlexTests!$C$19,0,1)</f>
        <v>0</v>
      </c>
      <c r="W933" s="347">
        <f>SUM(V933:$V$951)</f>
        <v>0</v>
      </c>
      <c r="X933" s="347">
        <f t="shared" si="283"/>
        <v>0</v>
      </c>
      <c r="Y933" s="350">
        <f>SUM($X933:X$951)</f>
        <v>0</v>
      </c>
      <c r="Z933" s="347"/>
      <c r="AA933" s="347">
        <f t="shared" si="294"/>
        <v>4.9945910874130757</v>
      </c>
      <c r="AB933" s="347">
        <f t="shared" si="295"/>
        <v>1.0054089125869243</v>
      </c>
      <c r="AC933" s="347">
        <f t="shared" si="296"/>
        <v>16.886450441215668</v>
      </c>
      <c r="AD933" s="347">
        <f t="shared" si="297"/>
        <v>34.428218327985611</v>
      </c>
      <c r="AE933" s="347">
        <f t="shared" si="298"/>
        <v>6.9303846792738373</v>
      </c>
      <c r="AF933" s="347">
        <f>AD933/'Laminate Schedule'!$E$86/10</f>
        <v>0.22732246585411842</v>
      </c>
      <c r="AG933" s="347">
        <f>AE933/'Laminate Schedule'!$E$90/10</f>
        <v>3.7378143416297506E-2</v>
      </c>
      <c r="AH933" s="347">
        <f t="shared" si="299"/>
        <v>2397.5899054297297</v>
      </c>
      <c r="AI933" s="244"/>
      <c r="AJ933" s="244"/>
      <c r="AK933" s="567">
        <f t="shared" si="300"/>
        <v>1</v>
      </c>
      <c r="AL933" s="567">
        <f t="shared" si="301"/>
        <v>1</v>
      </c>
      <c r="AM933" s="567">
        <f t="shared" si="302"/>
        <v>1</v>
      </c>
      <c r="AN933" s="347">
        <f>IF(SUM(AK933:AM933)=0,0,(AK933*'Laminate Schedule'!$D$83*'Laminate Schedule'!$C$83+AL933*'Laminate Schedule'!$D$84*'Laminate Schedule'!$C$84+AM933*'Laminate Schedule'!$D$85*'Laminate Schedule'!$C$85)/(AK933*'Laminate Schedule'!$D$83+AL933*'Laminate Schedule'!$D$84+AM933*'Laminate Schedule'!$D$85))</f>
        <v>15.145101562499997</v>
      </c>
      <c r="AO933" s="347">
        <f>AK933*'Laminate Schedule'!$L$12+AL933*'Laminate Schedule'!$L$13+AM933*'Laminate Schedule'!$L$14</f>
        <v>0.88</v>
      </c>
    </row>
    <row r="934" spans="1:41">
      <c r="A934" s="567">
        <v>-17</v>
      </c>
      <c r="B934" s="347">
        <f>IF(ABS(A934)&lt;$C$17,$C$15,$C$16)*IF(ABS(A934)&lt;OutlineParameters!$C$46/2,1,0)</f>
        <v>6</v>
      </c>
      <c r="C934" s="347">
        <f t="shared" si="284"/>
        <v>6</v>
      </c>
      <c r="D934" s="348">
        <f t="shared" si="285"/>
        <v>6</v>
      </c>
      <c r="E934" s="349">
        <f>FlexTests!$C$16*($C$36-ABS(A934))*IF(ABS(A934)&lt;$C$36,1,0)/1000</f>
        <v>116.6</v>
      </c>
      <c r="F934" s="349">
        <f>IF(NOT(ISNA(I934)),FlexTests!$C$17*(A935-A934)*I934/1000000*($C$36+A934)/1000*IF(ABS(A934)&lt;$C$31/2-FlexTests!$C$18,0,1),0)</f>
        <v>0</v>
      </c>
      <c r="G934" s="349">
        <f>SUM(F$52:$F933)</f>
        <v>0</v>
      </c>
      <c r="H934" s="348">
        <f>CHOOSE(FlexTests!$C$15,E934,G934)</f>
        <v>116.6</v>
      </c>
      <c r="I934" s="347">
        <f>IF(ISNA(OutlineParameters!T997*2),OutlineParameters!S997*2,OutlineParameters!T997*2)</f>
        <v>399.62113915197239</v>
      </c>
      <c r="J934" s="347">
        <f>IF(ISNA(RockerConcaveParameters!O993),RockerConcaveParameters!N993,RockerConcaveParameters!O993)</f>
        <v>5.9849644047535859</v>
      </c>
      <c r="K934" s="347">
        <f t="shared" si="286"/>
        <v>33.915945794212291</v>
      </c>
      <c r="L934" s="347">
        <f t="shared" si="287"/>
        <v>95.868475385420481</v>
      </c>
      <c r="M934" s="347">
        <f t="shared" si="288"/>
        <v>0</v>
      </c>
      <c r="N934" s="347">
        <f t="shared" si="289"/>
        <v>3.8333333333333335</v>
      </c>
      <c r="O934" s="347">
        <f t="shared" si="290"/>
        <v>122.1819728408009</v>
      </c>
      <c r="P934" s="350">
        <f t="shared" si="291"/>
        <v>255.79972735376703</v>
      </c>
      <c r="Q934" s="347">
        <f>MIN(IF(H934&gt;0,P934/H934,NA()),FlexTests!$C$20)</f>
        <v>2.1938227045777619</v>
      </c>
      <c r="R934" s="347">
        <f t="shared" si="292"/>
        <v>4.5582534901901598E-4</v>
      </c>
      <c r="S934" s="347">
        <f>SUM(R934:$R$952)</f>
        <v>7.8440645733235947E-3</v>
      </c>
      <c r="T934" s="347">
        <f t="shared" si="293"/>
        <v>7.8440645733235947E-6</v>
      </c>
      <c r="U934" s="350">
        <f>SUM(T934:$T$952)*1000</f>
        <v>7.0883491976125854E-2</v>
      </c>
      <c r="V934" s="347">
        <f>R934*IF(ABS(A934)&lt;FlexTests!$C$19,0,1)</f>
        <v>0</v>
      </c>
      <c r="W934" s="347">
        <f>SUM(V934:$V$951)</f>
        <v>0</v>
      </c>
      <c r="X934" s="347">
        <f t="shared" si="283"/>
        <v>0</v>
      </c>
      <c r="Y934" s="350">
        <f>SUM($X934:X$951)</f>
        <v>0</v>
      </c>
      <c r="Z934" s="347"/>
      <c r="AA934" s="347">
        <f t="shared" si="294"/>
        <v>4.994988134917862</v>
      </c>
      <c r="AB934" s="347">
        <f t="shared" si="295"/>
        <v>1.005011865082138</v>
      </c>
      <c r="AC934" s="347">
        <f t="shared" si="296"/>
        <v>16.889931460554845</v>
      </c>
      <c r="AD934" s="347">
        <f t="shared" si="297"/>
        <v>34.483006511400603</v>
      </c>
      <c r="AE934" s="347">
        <f t="shared" si="298"/>
        <v>6.938120722529427</v>
      </c>
      <c r="AF934" s="347">
        <f>AD934/'Laminate Schedule'!$E$86/10</f>
        <v>0.22768422099447777</v>
      </c>
      <c r="AG934" s="347">
        <f>AE934/'Laminate Schedule'!$E$90/10</f>
        <v>3.7419866776206644E-2</v>
      </c>
      <c r="AH934" s="347">
        <f t="shared" si="299"/>
        <v>2397.7268349118344</v>
      </c>
      <c r="AI934" s="244"/>
      <c r="AJ934" s="244"/>
      <c r="AK934" s="567">
        <f t="shared" si="300"/>
        <v>1</v>
      </c>
      <c r="AL934" s="567">
        <f t="shared" si="301"/>
        <v>1</v>
      </c>
      <c r="AM934" s="567">
        <f t="shared" si="302"/>
        <v>1</v>
      </c>
      <c r="AN934" s="347">
        <f>IF(SUM(AK934:AM934)=0,0,(AK934*'Laminate Schedule'!$D$83*'Laminate Schedule'!$C$83+AL934*'Laminate Schedule'!$D$84*'Laminate Schedule'!$C$84+AM934*'Laminate Schedule'!$D$85*'Laminate Schedule'!$C$85)/(AK934*'Laminate Schedule'!$D$83+AL934*'Laminate Schedule'!$D$84+AM934*'Laminate Schedule'!$D$85))</f>
        <v>15.145101562499997</v>
      </c>
      <c r="AO934" s="347">
        <f>AK934*'Laminate Schedule'!$L$12+AL934*'Laminate Schedule'!$L$13+AM934*'Laminate Schedule'!$L$14</f>
        <v>0.88</v>
      </c>
    </row>
    <row r="935" spans="1:41">
      <c r="A935" s="567">
        <v>-16</v>
      </c>
      <c r="B935" s="347">
        <f>IF(ABS(A935)&lt;$C$17,$C$15,$C$16)*IF(ABS(A935)&lt;OutlineParameters!$C$46/2,1,0)</f>
        <v>6</v>
      </c>
      <c r="C935" s="347">
        <f t="shared" si="284"/>
        <v>6</v>
      </c>
      <c r="D935" s="348">
        <f t="shared" si="285"/>
        <v>6</v>
      </c>
      <c r="E935" s="349">
        <f>FlexTests!$C$16*($C$36-ABS(A935))*IF(ABS(A935)&lt;$C$36,1,0)/1000</f>
        <v>116.8</v>
      </c>
      <c r="F935" s="349">
        <f>IF(NOT(ISNA(I935)),FlexTests!$C$17*(A936-A935)*I935/1000000*($C$36+A935)/1000*IF(ABS(A935)&lt;$C$31/2-FlexTests!$C$18,0,1),0)</f>
        <v>0</v>
      </c>
      <c r="G935" s="349">
        <f>SUM(F$52:$F934)</f>
        <v>0</v>
      </c>
      <c r="H935" s="348">
        <f>CHOOSE(FlexTests!$C$15,E935,G935)</f>
        <v>116.8</v>
      </c>
      <c r="I935" s="347">
        <f>IF(ISNA(OutlineParameters!T998*2),OutlineParameters!S998*2,OutlineParameters!T998*2)</f>
        <v>399.64386688763904</v>
      </c>
      <c r="J935" s="347">
        <f>IF(ISNA(RockerConcaveParameters!O994),RockerConcaveParameters!N994,RockerConcaveParameters!O994)</f>
        <v>5.9861205896847958</v>
      </c>
      <c r="K935" s="347">
        <f t="shared" si="286"/>
        <v>33.930980586426465</v>
      </c>
      <c r="L935" s="347">
        <f t="shared" si="287"/>
        <v>95.873927733041398</v>
      </c>
      <c r="M935" s="347">
        <f t="shared" si="288"/>
        <v>0</v>
      </c>
      <c r="N935" s="347">
        <f t="shared" si="289"/>
        <v>3.8333333333333335</v>
      </c>
      <c r="O935" s="347">
        <f t="shared" si="290"/>
        <v>122.21302836944828</v>
      </c>
      <c r="P935" s="350">
        <f t="shared" si="291"/>
        <v>255.85127002224948</v>
      </c>
      <c r="Q935" s="347">
        <f>MIN(IF(H935&gt;0,P935/H935,NA()),FlexTests!$C$20)</f>
        <v>2.1905074488206293</v>
      </c>
      <c r="R935" s="347">
        <f t="shared" si="292"/>
        <v>4.5651522460624398E-4</v>
      </c>
      <c r="S935" s="347">
        <f>SUM(R935:$R$952)</f>
        <v>7.3882392243045788E-3</v>
      </c>
      <c r="T935" s="347">
        <f t="shared" si="293"/>
        <v>7.3882392243045785E-6</v>
      </c>
      <c r="U935" s="350">
        <f>SUM(T935:$T$952)*1000</f>
        <v>6.3039427402802273E-2</v>
      </c>
      <c r="V935" s="347">
        <f>R935*IF(ABS(A935)&lt;FlexTests!$C$19,0,1)</f>
        <v>0</v>
      </c>
      <c r="W935" s="347">
        <f>SUM(V935:$V$951)</f>
        <v>0</v>
      </c>
      <c r="X935" s="347">
        <f t="shared" si="283"/>
        <v>0</v>
      </c>
      <c r="Y935" s="350">
        <f>SUM($X935:X$951)</f>
        <v>0</v>
      </c>
      <c r="Z935" s="347"/>
      <c r="AA935" s="347">
        <f t="shared" si="294"/>
        <v>4.9953735298949322</v>
      </c>
      <c r="AB935" s="347">
        <f t="shared" si="295"/>
        <v>1.0046264701050682</v>
      </c>
      <c r="AC935" s="347">
        <f t="shared" si="296"/>
        <v>16.893334717262615</v>
      </c>
      <c r="AD935" s="347">
        <f t="shared" si="297"/>
        <v>34.537859934516916</v>
      </c>
      <c r="AE935" s="347">
        <f t="shared" si="298"/>
        <v>6.9459567144174672</v>
      </c>
      <c r="AF935" s="347">
        <f>AD935/'Laminate Schedule'!$E$86/10</f>
        <v>0.2280464068992071</v>
      </c>
      <c r="AG935" s="347">
        <f>AE935/'Laminate Schedule'!$E$90/10</f>
        <v>3.7462129196282119E-2</v>
      </c>
      <c r="AH935" s="347">
        <f t="shared" si="299"/>
        <v>2397.8632013258343</v>
      </c>
      <c r="AI935" s="244"/>
      <c r="AJ935" s="244"/>
      <c r="AK935" s="567">
        <f t="shared" si="300"/>
        <v>1</v>
      </c>
      <c r="AL935" s="567">
        <f t="shared" si="301"/>
        <v>1</v>
      </c>
      <c r="AM935" s="567">
        <f t="shared" si="302"/>
        <v>1</v>
      </c>
      <c r="AN935" s="347">
        <f>IF(SUM(AK935:AM935)=0,0,(AK935*'Laminate Schedule'!$D$83*'Laminate Schedule'!$C$83+AL935*'Laminate Schedule'!$D$84*'Laminate Schedule'!$C$84+AM935*'Laminate Schedule'!$D$85*'Laminate Schedule'!$C$85)/(AK935*'Laminate Schedule'!$D$83+AL935*'Laminate Schedule'!$D$84+AM935*'Laminate Schedule'!$D$85))</f>
        <v>15.145101562499997</v>
      </c>
      <c r="AO935" s="347">
        <f>AK935*'Laminate Schedule'!$L$12+AL935*'Laminate Schedule'!$L$13+AM935*'Laminate Schedule'!$L$14</f>
        <v>0.88</v>
      </c>
    </row>
    <row r="936" spans="1:41">
      <c r="A936" s="567">
        <v>-15</v>
      </c>
      <c r="B936" s="347">
        <f>IF(ABS(A936)&lt;$C$17,$C$15,$C$16)*IF(ABS(A936)&lt;OutlineParameters!$C$46/2,1,0)</f>
        <v>6</v>
      </c>
      <c r="C936" s="347">
        <f t="shared" si="284"/>
        <v>6</v>
      </c>
      <c r="D936" s="348">
        <f t="shared" si="285"/>
        <v>6</v>
      </c>
      <c r="E936" s="349">
        <f>FlexTests!$C$16*($C$36-ABS(A936))*IF(ABS(A936)&lt;$C$36,1,0)/1000</f>
        <v>117</v>
      </c>
      <c r="F936" s="349">
        <f>IF(NOT(ISNA(I936)),FlexTests!$C$17*(A937-A936)*I936/1000000*($C$36+A936)/1000*IF(ABS(A936)&lt;$C$31/2-FlexTests!$C$18,0,1),0)</f>
        <v>0</v>
      </c>
      <c r="G936" s="349">
        <f>SUM(F$52:$F935)</f>
        <v>0</v>
      </c>
      <c r="H936" s="348">
        <f>CHOOSE(FlexTests!$C$15,E936,G936)</f>
        <v>117</v>
      </c>
      <c r="I936" s="347">
        <f>IF(ISNA(OutlineParameters!T999*2),OutlineParameters!S999*2,OutlineParameters!T999*2)</f>
        <v>399.66651347688918</v>
      </c>
      <c r="J936" s="347">
        <f>IF(ISNA(RockerConcaveParameters!O995),RockerConcaveParameters!N995,RockerConcaveParameters!O995)</f>
        <v>5.9872421522696682</v>
      </c>
      <c r="K936" s="347">
        <f t="shared" si="286"/>
        <v>33.945619913865123</v>
      </c>
      <c r="L936" s="347">
        <f t="shared" si="287"/>
        <v>95.879360613766124</v>
      </c>
      <c r="M936" s="347">
        <f t="shared" si="288"/>
        <v>0</v>
      </c>
      <c r="N936" s="347">
        <f t="shared" si="289"/>
        <v>3.8333333333333335</v>
      </c>
      <c r="O936" s="347">
        <f t="shared" si="290"/>
        <v>122.24333898505434</v>
      </c>
      <c r="P936" s="350">
        <f t="shared" si="291"/>
        <v>255.90165284601892</v>
      </c>
      <c r="Q936" s="347">
        <f>MIN(IF(H936&gt;0,P936/H936,NA()),FlexTests!$C$20)</f>
        <v>2.187193614068538</v>
      </c>
      <c r="R936" s="347">
        <f t="shared" si="292"/>
        <v>4.5720689451897055E-4</v>
      </c>
      <c r="S936" s="347">
        <f>SUM(R936:$R$952)</f>
        <v>6.9317239996983344E-3</v>
      </c>
      <c r="T936" s="347">
        <f t="shared" si="293"/>
        <v>6.9317239996983342E-6</v>
      </c>
      <c r="U936" s="350">
        <f>SUM(T936:$T$952)*1000</f>
        <v>5.5651188178497686E-2</v>
      </c>
      <c r="V936" s="347">
        <f>R936*IF(ABS(A936)&lt;FlexTests!$C$19,0,1)</f>
        <v>0</v>
      </c>
      <c r="W936" s="347">
        <f>SUM(V936:$V$951)</f>
        <v>0</v>
      </c>
      <c r="X936" s="347">
        <f t="shared" si="283"/>
        <v>0</v>
      </c>
      <c r="Y936" s="350">
        <f>SUM($X936:X$951)</f>
        <v>0</v>
      </c>
      <c r="Z936" s="347"/>
      <c r="AA936" s="347">
        <f t="shared" si="294"/>
        <v>4.9957473840898894</v>
      </c>
      <c r="AB936" s="347">
        <f t="shared" si="295"/>
        <v>1.0042526159101106</v>
      </c>
      <c r="AC936" s="347">
        <f t="shared" si="296"/>
        <v>16.896661391802336</v>
      </c>
      <c r="AD936" s="347">
        <f t="shared" si="297"/>
        <v>34.59277725847646</v>
      </c>
      <c r="AE936" s="347">
        <f t="shared" si="298"/>
        <v>6.9538918569137333</v>
      </c>
      <c r="AF936" s="347">
        <f>AD936/'Laminate Schedule'!$E$86/10</f>
        <v>0.22840901472810091</v>
      </c>
      <c r="AG936" s="347">
        <f>AE936/'Laminate Schedule'!$E$90/10</f>
        <v>3.7504926372482338E-2</v>
      </c>
      <c r="AH936" s="347">
        <f t="shared" si="299"/>
        <v>2397.9990808613352</v>
      </c>
      <c r="AI936" s="244"/>
      <c r="AJ936" s="244"/>
      <c r="AK936" s="567">
        <f t="shared" si="300"/>
        <v>1</v>
      </c>
      <c r="AL936" s="567">
        <f t="shared" si="301"/>
        <v>1</v>
      </c>
      <c r="AM936" s="567">
        <f t="shared" si="302"/>
        <v>1</v>
      </c>
      <c r="AN936" s="347">
        <f>IF(SUM(AK936:AM936)=0,0,(AK936*'Laminate Schedule'!$D$83*'Laminate Schedule'!$C$83+AL936*'Laminate Schedule'!$D$84*'Laminate Schedule'!$C$84+AM936*'Laminate Schedule'!$D$85*'Laminate Schedule'!$C$85)/(AK936*'Laminate Schedule'!$D$83+AL936*'Laminate Schedule'!$D$84+AM936*'Laminate Schedule'!$D$85))</f>
        <v>15.145101562499997</v>
      </c>
      <c r="AO936" s="347">
        <f>AK936*'Laminate Schedule'!$L$12+AL936*'Laminate Schedule'!$L$13+AM936*'Laminate Schedule'!$L$14</f>
        <v>0.88</v>
      </c>
    </row>
    <row r="937" spans="1:41">
      <c r="A937" s="567">
        <v>-14</v>
      </c>
      <c r="B937" s="347">
        <f>IF(ABS(A937)&lt;$C$17,$C$15,$C$16)*IF(ABS(A937)&lt;OutlineParameters!$C$46/2,1,0)</f>
        <v>6</v>
      </c>
      <c r="C937" s="347">
        <f t="shared" si="284"/>
        <v>6</v>
      </c>
      <c r="D937" s="348">
        <f t="shared" si="285"/>
        <v>6</v>
      </c>
      <c r="E937" s="349">
        <f>FlexTests!$C$16*($C$36-ABS(A937))*IF(ABS(A937)&lt;$C$36,1,0)/1000</f>
        <v>117.2</v>
      </c>
      <c r="F937" s="349">
        <f>IF(NOT(ISNA(I937)),FlexTests!$C$17*(A938-A937)*I937/1000000*($C$36+A937)/1000*IF(ABS(A937)&lt;$C$31/2-FlexTests!$C$18,0,1),0)</f>
        <v>0</v>
      </c>
      <c r="G937" s="349">
        <f>SUM(F$52:$F936)</f>
        <v>0</v>
      </c>
      <c r="H937" s="348">
        <f>CHOOSE(FlexTests!$C$15,E937,G937)</f>
        <v>117.2</v>
      </c>
      <c r="I937" s="347">
        <f>IF(ISNA(OutlineParameters!T1000*2),OutlineParameters!S1000*2,OutlineParameters!T1000*2)</f>
        <v>399.68909162576307</v>
      </c>
      <c r="J937" s="347">
        <f>IF(ISNA(RockerConcaveParameters!O996),RockerConcaveParameters!N996,RockerConcaveParameters!O996)</f>
        <v>5.9883294281875292</v>
      </c>
      <c r="K937" s="347">
        <f t="shared" si="286"/>
        <v>33.959868368692717</v>
      </c>
      <c r="L937" s="347">
        <f t="shared" si="287"/>
        <v>95.88477707575349</v>
      </c>
      <c r="M937" s="347">
        <f t="shared" si="288"/>
        <v>0</v>
      </c>
      <c r="N937" s="347">
        <f t="shared" si="289"/>
        <v>3.8333333333333335</v>
      </c>
      <c r="O937" s="347">
        <f t="shared" si="290"/>
        <v>122.27291498059658</v>
      </c>
      <c r="P937" s="350">
        <f t="shared" si="291"/>
        <v>255.95089375837614</v>
      </c>
      <c r="Q937" s="347">
        <f>MIN(IF(H937&gt;0,P937/H937,NA()),FlexTests!$C$20)</f>
        <v>2.1838813460612299</v>
      </c>
      <c r="R937" s="347">
        <f t="shared" si="292"/>
        <v>4.5790033501754308E-4</v>
      </c>
      <c r="S937" s="347">
        <f>SUM(R937:$R$952)</f>
        <v>6.4745171051793634E-3</v>
      </c>
      <c r="T937" s="347">
        <f t="shared" si="293"/>
        <v>6.4745171051793636E-6</v>
      </c>
      <c r="U937" s="350">
        <f>SUM(T937:$T$952)*1000</f>
        <v>4.8719464178799354E-2</v>
      </c>
      <c r="V937" s="347">
        <f>R937*IF(ABS(A937)&lt;FlexTests!$C$19,0,1)</f>
        <v>0</v>
      </c>
      <c r="W937" s="347">
        <f>SUM(V937:$V$951)</f>
        <v>0</v>
      </c>
      <c r="X937" s="347">
        <f t="shared" si="283"/>
        <v>0</v>
      </c>
      <c r="Y937" s="350">
        <f>SUM($X937:X$951)</f>
        <v>0</v>
      </c>
      <c r="Z937" s="347"/>
      <c r="AA937" s="347">
        <f t="shared" si="294"/>
        <v>4.9961098093958434</v>
      </c>
      <c r="AB937" s="347">
        <f t="shared" si="295"/>
        <v>1.0038901906041571</v>
      </c>
      <c r="AC937" s="347">
        <f t="shared" si="296"/>
        <v>16.899912668273082</v>
      </c>
      <c r="AD937" s="347">
        <f t="shared" si="297"/>
        <v>34.647757130748936</v>
      </c>
      <c r="AE937" s="347">
        <f t="shared" si="298"/>
        <v>6.9619253453118519</v>
      </c>
      <c r="AF937" s="347">
        <f>AD937/'Laminate Schedule'!$E$86/10</f>
        <v>0.22877203555067899</v>
      </c>
      <c r="AG937" s="347">
        <f>AE937/'Laminate Schedule'!$E$90/10</f>
        <v>3.75482539647264E-2</v>
      </c>
      <c r="AH937" s="347">
        <f t="shared" si="299"/>
        <v>2398.1345497545785</v>
      </c>
      <c r="AI937" s="244"/>
      <c r="AJ937" s="244"/>
      <c r="AK937" s="567">
        <f t="shared" si="300"/>
        <v>1</v>
      </c>
      <c r="AL937" s="567">
        <f t="shared" si="301"/>
        <v>1</v>
      </c>
      <c r="AM937" s="567">
        <f t="shared" si="302"/>
        <v>1</v>
      </c>
      <c r="AN937" s="347">
        <f>IF(SUM(AK937:AM937)=0,0,(AK937*'Laminate Schedule'!$D$83*'Laminate Schedule'!$C$83+AL937*'Laminate Schedule'!$D$84*'Laminate Schedule'!$C$84+AM937*'Laminate Schedule'!$D$85*'Laminate Schedule'!$C$85)/(AK937*'Laminate Schedule'!$D$83+AL937*'Laminate Schedule'!$D$84+AM937*'Laminate Schedule'!$D$85))</f>
        <v>15.145101562499997</v>
      </c>
      <c r="AO937" s="347">
        <f>AK937*'Laminate Schedule'!$L$12+AL937*'Laminate Schedule'!$L$13+AM937*'Laminate Schedule'!$L$14</f>
        <v>0.88</v>
      </c>
    </row>
    <row r="938" spans="1:41">
      <c r="A938" s="567">
        <v>-13</v>
      </c>
      <c r="B938" s="347">
        <f>IF(ABS(A938)&lt;$C$17,$C$15,$C$16)*IF(ABS(A938)&lt;OutlineParameters!$C$46/2,1,0)</f>
        <v>6</v>
      </c>
      <c r="C938" s="347">
        <f t="shared" si="284"/>
        <v>6</v>
      </c>
      <c r="D938" s="348">
        <f t="shared" si="285"/>
        <v>6</v>
      </c>
      <c r="E938" s="349">
        <f>FlexTests!$C$16*($C$36-ABS(A938))*IF(ABS(A938)&lt;$C$36,1,0)/1000</f>
        <v>117.4</v>
      </c>
      <c r="F938" s="349">
        <f>IF(NOT(ISNA(I938)),FlexTests!$C$17*(A939-A938)*I938/1000000*($C$36+A938)/1000*IF(ABS(A938)&lt;$C$31/2-FlexTests!$C$18,0,1),0)</f>
        <v>0</v>
      </c>
      <c r="G938" s="349">
        <f>SUM(F$52:$F937)</f>
        <v>0</v>
      </c>
      <c r="H938" s="348">
        <f>CHOOSE(FlexTests!$C$15,E938,G938)</f>
        <v>117.4</v>
      </c>
      <c r="I938" s="347">
        <f>IF(ISNA(OutlineParameters!T1001*2),OutlineParameters!S1001*2,OutlineParameters!T1001*2)</f>
        <v>399.71159877381319</v>
      </c>
      <c r="J938" s="347">
        <f>IF(ISNA(RockerConcaveParameters!O997),RockerConcaveParameters!N997,RockerConcaveParameters!O997)</f>
        <v>5.9893823371856127</v>
      </c>
      <c r="K938" s="347">
        <f t="shared" si="286"/>
        <v>33.973724539175642</v>
      </c>
      <c r="L938" s="347">
        <f t="shared" si="287"/>
        <v>95.890176504756226</v>
      </c>
      <c r="M938" s="347">
        <f t="shared" si="288"/>
        <v>0</v>
      </c>
      <c r="N938" s="347">
        <f t="shared" si="289"/>
        <v>3.8333333333333335</v>
      </c>
      <c r="O938" s="347">
        <f t="shared" si="290"/>
        <v>122.30175338450184</v>
      </c>
      <c r="P938" s="350">
        <f t="shared" si="291"/>
        <v>255.99898776176704</v>
      </c>
      <c r="Q938" s="347">
        <f>MIN(IF(H938&gt;0,P938/H938,NA()),FlexTests!$C$20)</f>
        <v>2.1805705942228877</v>
      </c>
      <c r="R938" s="347">
        <f t="shared" si="292"/>
        <v>4.5859556331235413E-4</v>
      </c>
      <c r="S938" s="347">
        <f>SUM(R938:$R$952)</f>
        <v>6.0166167701618213E-3</v>
      </c>
      <c r="T938" s="347">
        <f t="shared" si="293"/>
        <v>6.0166167701618212E-6</v>
      </c>
      <c r="U938" s="350">
        <f>SUM(T938:$T$952)*1000</f>
        <v>4.224494707361999E-2</v>
      </c>
      <c r="V938" s="347">
        <f>R938*IF(ABS(A938)&lt;FlexTests!$C$19,0,1)</f>
        <v>0</v>
      </c>
      <c r="W938" s="347">
        <f>SUM(V938:$V$951)</f>
        <v>0</v>
      </c>
      <c r="X938" s="347">
        <f t="shared" si="283"/>
        <v>0</v>
      </c>
      <c r="Y938" s="350">
        <f>SUM($X938:X$951)</f>
        <v>0</v>
      </c>
      <c r="Z938" s="347"/>
      <c r="AA938" s="347">
        <f t="shared" si="294"/>
        <v>4.9964607790618709</v>
      </c>
      <c r="AB938" s="347">
        <f t="shared" si="295"/>
        <v>1.0035392209381291</v>
      </c>
      <c r="AC938" s="347">
        <f t="shared" si="296"/>
        <v>16.903088216696606</v>
      </c>
      <c r="AD938" s="347">
        <f t="shared" si="297"/>
        <v>34.702800336949359</v>
      </c>
      <c r="AE938" s="347">
        <f t="shared" si="298"/>
        <v>6.9700579579156461</v>
      </c>
      <c r="AF938" s="347">
        <f>AD938/'Laminate Schedule'!$E$86/10</f>
        <v>0.22913547455419625</v>
      </c>
      <c r="AG938" s="347">
        <f>AE938/'Laminate Schedule'!$E$90/10</f>
        <v>3.7592116170696424E-2</v>
      </c>
      <c r="AH938" s="347">
        <f t="shared" si="299"/>
        <v>2398.2695926428792</v>
      </c>
      <c r="AI938" s="244"/>
      <c r="AJ938" s="244"/>
      <c r="AK938" s="567">
        <f t="shared" si="300"/>
        <v>1</v>
      </c>
      <c r="AL938" s="567">
        <f t="shared" si="301"/>
        <v>1</v>
      </c>
      <c r="AM938" s="567">
        <f t="shared" si="302"/>
        <v>1</v>
      </c>
      <c r="AN938" s="347">
        <f>IF(SUM(AK938:AM938)=0,0,(AK938*'Laminate Schedule'!$D$83*'Laminate Schedule'!$C$83+AL938*'Laminate Schedule'!$D$84*'Laminate Schedule'!$C$84+AM938*'Laminate Schedule'!$D$85*'Laminate Schedule'!$C$85)/(AK938*'Laminate Schedule'!$D$83+AL938*'Laminate Schedule'!$D$84+AM938*'Laminate Schedule'!$D$85))</f>
        <v>15.145101562499997</v>
      </c>
      <c r="AO938" s="347">
        <f>AK938*'Laminate Schedule'!$L$12+AL938*'Laminate Schedule'!$L$13+AM938*'Laminate Schedule'!$L$14</f>
        <v>0.88</v>
      </c>
    </row>
    <row r="939" spans="1:41">
      <c r="A939" s="567">
        <v>-12</v>
      </c>
      <c r="B939" s="347">
        <f>IF(ABS(A939)&lt;$C$17,$C$15,$C$16)*IF(ABS(A939)&lt;OutlineParameters!$C$46/2,1,0)</f>
        <v>6</v>
      </c>
      <c r="C939" s="347">
        <f t="shared" si="284"/>
        <v>6</v>
      </c>
      <c r="D939" s="348">
        <f t="shared" si="285"/>
        <v>6</v>
      </c>
      <c r="E939" s="349">
        <f>FlexTests!$C$16*($C$36-ABS(A939))*IF(ABS(A939)&lt;$C$36,1,0)/1000</f>
        <v>117.6</v>
      </c>
      <c r="F939" s="349">
        <f>IF(NOT(ISNA(I939)),FlexTests!$C$17*(A940-A939)*I939/1000000*($C$36+A939)/1000*IF(ABS(A939)&lt;$C$31/2-FlexTests!$C$18,0,1),0)</f>
        <v>0</v>
      </c>
      <c r="G939" s="349">
        <f>SUM(F$52:$F938)</f>
        <v>0</v>
      </c>
      <c r="H939" s="348">
        <f>CHOOSE(FlexTests!$C$15,E939,G939)</f>
        <v>117.6</v>
      </c>
      <c r="I939" s="347">
        <f>IF(ISNA(OutlineParameters!T1002*2),OutlineParameters!S1002*2,OutlineParameters!T1002*2)</f>
        <v>399.73403236313214</v>
      </c>
      <c r="J939" s="347">
        <f>IF(ISNA(RockerConcaveParameters!O998),RockerConcaveParameters!N998,RockerConcaveParameters!O998)</f>
        <v>5.9904007990949841</v>
      </c>
      <c r="K939" s="347">
        <f t="shared" si="286"/>
        <v>33.987187020657494</v>
      </c>
      <c r="L939" s="347">
        <f t="shared" si="287"/>
        <v>95.895558287136382</v>
      </c>
      <c r="M939" s="347">
        <f t="shared" si="288"/>
        <v>0</v>
      </c>
      <c r="N939" s="347">
        <f t="shared" si="289"/>
        <v>3.8333333333333335</v>
      </c>
      <c r="O939" s="347">
        <f t="shared" si="290"/>
        <v>122.32985123868603</v>
      </c>
      <c r="P939" s="350">
        <f t="shared" si="291"/>
        <v>256.04592987981323</v>
      </c>
      <c r="Q939" s="347">
        <f>MIN(IF(H939&gt;0,P939/H939,NA()),FlexTests!$C$20)</f>
        <v>2.1772613085018131</v>
      </c>
      <c r="R939" s="347">
        <f t="shared" si="292"/>
        <v>4.592925966649846E-4</v>
      </c>
      <c r="S939" s="347">
        <f>SUM(R939:$R$952)</f>
        <v>5.558021206849467E-3</v>
      </c>
      <c r="T939" s="347">
        <f t="shared" si="293"/>
        <v>5.5580212068494674E-6</v>
      </c>
      <c r="U939" s="350">
        <f>SUM(T939:$T$952)*1000</f>
        <v>3.6228330303458164E-2</v>
      </c>
      <c r="V939" s="347">
        <f>R939*IF(ABS(A939)&lt;FlexTests!$C$19,0,1)</f>
        <v>0</v>
      </c>
      <c r="W939" s="347">
        <f>SUM(V939:$V$951)</f>
        <v>0</v>
      </c>
      <c r="X939" s="347">
        <f t="shared" si="283"/>
        <v>0</v>
      </c>
      <c r="Y939" s="350">
        <f>SUM($X939:X$951)</f>
        <v>0</v>
      </c>
      <c r="Z939" s="347"/>
      <c r="AA939" s="347">
        <f t="shared" si="294"/>
        <v>4.9968002663649944</v>
      </c>
      <c r="AB939" s="347">
        <f t="shared" si="295"/>
        <v>1.0031997336350054</v>
      </c>
      <c r="AC939" s="347">
        <f t="shared" si="296"/>
        <v>16.906187708492844</v>
      </c>
      <c r="AD939" s="347">
        <f t="shared" si="297"/>
        <v>34.757907664146536</v>
      </c>
      <c r="AE939" s="347">
        <f t="shared" si="298"/>
        <v>6.9782904762267073</v>
      </c>
      <c r="AF939" s="347">
        <f>AD939/'Laminate Schedule'!$E$86/10</f>
        <v>0.22949933693550656</v>
      </c>
      <c r="AG939" s="347">
        <f>AE939/'Laminate Schedule'!$E$90/10</f>
        <v>3.7636517205321296E-2</v>
      </c>
      <c r="AH939" s="347">
        <f t="shared" si="299"/>
        <v>2398.4041941787927</v>
      </c>
      <c r="AI939" s="244"/>
      <c r="AJ939" s="244"/>
      <c r="AK939" s="567">
        <f t="shared" si="300"/>
        <v>1</v>
      </c>
      <c r="AL939" s="567">
        <f t="shared" si="301"/>
        <v>1</v>
      </c>
      <c r="AM939" s="567">
        <f t="shared" si="302"/>
        <v>1</v>
      </c>
      <c r="AN939" s="347">
        <f>IF(SUM(AK939:AM939)=0,0,(AK939*'Laminate Schedule'!$D$83*'Laminate Schedule'!$C$83+AL939*'Laminate Schedule'!$D$84*'Laminate Schedule'!$C$84+AM939*'Laminate Schedule'!$D$85*'Laminate Schedule'!$C$85)/(AK939*'Laminate Schedule'!$D$83+AL939*'Laminate Schedule'!$D$84+AM939*'Laminate Schedule'!$D$85))</f>
        <v>15.145101562499997</v>
      </c>
      <c r="AO939" s="347">
        <f>AK939*'Laminate Schedule'!$L$12+AL939*'Laminate Schedule'!$L$13+AM939*'Laminate Schedule'!$L$14</f>
        <v>0.88</v>
      </c>
    </row>
    <row r="940" spans="1:41">
      <c r="A940" s="567">
        <v>-11</v>
      </c>
      <c r="B940" s="347">
        <f>IF(ABS(A940)&lt;$C$17,$C$15,$C$16)*IF(ABS(A940)&lt;OutlineParameters!$C$46/2,1,0)</f>
        <v>6</v>
      </c>
      <c r="C940" s="347">
        <f t="shared" si="284"/>
        <v>6</v>
      </c>
      <c r="D940" s="348">
        <f t="shared" si="285"/>
        <v>6</v>
      </c>
      <c r="E940" s="349">
        <f>FlexTests!$C$16*($C$36-ABS(A940))*IF(ABS(A940)&lt;$C$36,1,0)/1000</f>
        <v>117.8</v>
      </c>
      <c r="F940" s="349">
        <f>IF(NOT(ISNA(I940)),FlexTests!$C$17*(A941-A940)*I940/1000000*($C$36+A940)/1000*IF(ABS(A940)&lt;$C$31/2-FlexTests!$C$18,0,1),0)</f>
        <v>0</v>
      </c>
      <c r="G940" s="349">
        <f>SUM(F$52:$F939)</f>
        <v>0</v>
      </c>
      <c r="H940" s="348">
        <f>CHOOSE(FlexTests!$C$15,E940,G940)</f>
        <v>117.8</v>
      </c>
      <c r="I940" s="347">
        <f>IF(ISNA(OutlineParameters!T1003*2),OutlineParameters!S1003*2,OutlineParameters!T1003*2)</f>
        <v>399.75641272399599</v>
      </c>
      <c r="J940" s="347">
        <f>IF(ISNA(RockerConcaveParameters!O999),RockerConcaveParameters!N999,RockerConcaveParameters!O999)</f>
        <v>5.9913853577985732</v>
      </c>
      <c r="K940" s="347">
        <f t="shared" si="286"/>
        <v>34.000263443981304</v>
      </c>
      <c r="L940" s="347">
        <f t="shared" si="287"/>
        <v>95.900927300094864</v>
      </c>
      <c r="M940" s="347">
        <f t="shared" si="288"/>
        <v>0</v>
      </c>
      <c r="N940" s="347">
        <f t="shared" si="289"/>
        <v>3.8333333333333335</v>
      </c>
      <c r="O940" s="347">
        <f t="shared" si="290"/>
        <v>122.35722553494746</v>
      </c>
      <c r="P940" s="350">
        <f t="shared" si="291"/>
        <v>256.09174961235698</v>
      </c>
      <c r="Q940" s="347">
        <f>MIN(IF(H940&gt;0,P940/H940,NA()),FlexTests!$C$20)</f>
        <v>2.1739537318536248</v>
      </c>
      <c r="R940" s="347">
        <f t="shared" si="292"/>
        <v>4.5999139050091403E-4</v>
      </c>
      <c r="S940" s="347">
        <f>SUM(R940:$R$952)</f>
        <v>5.0987286101844822E-3</v>
      </c>
      <c r="T940" s="347">
        <f t="shared" si="293"/>
        <v>5.0987286101844823E-6</v>
      </c>
      <c r="U940" s="350">
        <f>SUM(T940:$T$952)*1000</f>
        <v>3.067030909660869E-2</v>
      </c>
      <c r="V940" s="347">
        <f>R940*IF(ABS(A940)&lt;FlexTests!$C$19,0,1)</f>
        <v>0</v>
      </c>
      <c r="W940" s="347">
        <f>SUM(V940:$V$951)</f>
        <v>0</v>
      </c>
      <c r="X940" s="347">
        <f t="shared" si="283"/>
        <v>0</v>
      </c>
      <c r="Y940" s="350">
        <f>SUM($X940:X$951)</f>
        <v>0</v>
      </c>
      <c r="Z940" s="347"/>
      <c r="AA940" s="347">
        <f t="shared" si="294"/>
        <v>4.9971284525995241</v>
      </c>
      <c r="AB940" s="347">
        <f t="shared" si="295"/>
        <v>1.0028715474004757</v>
      </c>
      <c r="AC940" s="347">
        <f t="shared" si="296"/>
        <v>16.909213091475895</v>
      </c>
      <c r="AD940" s="347">
        <f t="shared" si="297"/>
        <v>34.81307666605575</v>
      </c>
      <c r="AE940" s="347">
        <f t="shared" si="298"/>
        <v>6.9866212960158824</v>
      </c>
      <c r="AF940" s="347">
        <f>AD940/'Laminate Schedule'!$E$86/10</f>
        <v>0.22986360654229357</v>
      </c>
      <c r="AG940" s="347">
        <f>AE940/'Laminate Schedule'!$E$90/10</f>
        <v>3.7681448416396257E-2</v>
      </c>
      <c r="AH940" s="347">
        <f t="shared" si="299"/>
        <v>2398.5384763439761</v>
      </c>
      <c r="AI940" s="244"/>
      <c r="AJ940" s="244"/>
      <c r="AK940" s="567">
        <f t="shared" si="300"/>
        <v>1</v>
      </c>
      <c r="AL940" s="567">
        <f t="shared" si="301"/>
        <v>1</v>
      </c>
      <c r="AM940" s="567">
        <f t="shared" si="302"/>
        <v>1</v>
      </c>
      <c r="AN940" s="347">
        <f>IF(SUM(AK940:AM940)=0,0,(AK940*'Laminate Schedule'!$D$83*'Laminate Schedule'!$C$83+AL940*'Laminate Schedule'!$D$84*'Laminate Schedule'!$C$84+AM940*'Laminate Schedule'!$D$85*'Laminate Schedule'!$C$85)/(AK940*'Laminate Schedule'!$D$83+AL940*'Laminate Schedule'!$D$84+AM940*'Laminate Schedule'!$D$85))</f>
        <v>15.145101562499997</v>
      </c>
      <c r="AO940" s="347">
        <f>AK940*'Laminate Schedule'!$L$12+AL940*'Laminate Schedule'!$L$13+AM940*'Laminate Schedule'!$L$14</f>
        <v>0.88</v>
      </c>
    </row>
    <row r="941" spans="1:41">
      <c r="A941" s="567">
        <v>-10</v>
      </c>
      <c r="B941" s="347">
        <f>IF(ABS(A941)&lt;$C$17,$C$15,$C$16)*IF(ABS(A941)&lt;OutlineParameters!$C$46/2,1,0)</f>
        <v>6</v>
      </c>
      <c r="C941" s="347">
        <f t="shared" si="284"/>
        <v>6</v>
      </c>
      <c r="D941" s="348">
        <f t="shared" si="285"/>
        <v>6</v>
      </c>
      <c r="E941" s="349">
        <f>FlexTests!$C$16*($C$36-ABS(A941))*IF(ABS(A941)&lt;$C$36,1,0)/1000</f>
        <v>118</v>
      </c>
      <c r="F941" s="349">
        <f>IF(NOT(ISNA(I941)),FlexTests!$C$17*(A942-A941)*I941/1000000*($C$36+A941)/1000*IF(ABS(A941)&lt;$C$31/2-FlexTests!$C$18,0,1),0)</f>
        <v>0</v>
      </c>
      <c r="G941" s="349">
        <f>SUM(F$52:$F940)</f>
        <v>0</v>
      </c>
      <c r="H941" s="348">
        <f>CHOOSE(FlexTests!$C$15,E941,G941)</f>
        <v>118</v>
      </c>
      <c r="I941" s="347">
        <f>IF(ISNA(OutlineParameters!T1004*2),OutlineParameters!S1004*2,OutlineParameters!T1004*2)</f>
        <v>399.77873729849739</v>
      </c>
      <c r="J941" s="347">
        <f>IF(ISNA(RockerConcaveParameters!O1000),RockerConcaveParameters!N1000,RockerConcaveParameters!O1000)</f>
        <v>5.9923359333486665</v>
      </c>
      <c r="K941" s="347">
        <f t="shared" si="286"/>
        <v>34.012952425473962</v>
      </c>
      <c r="L941" s="347">
        <f t="shared" si="287"/>
        <v>95.906282929993793</v>
      </c>
      <c r="M941" s="347">
        <f t="shared" si="288"/>
        <v>0</v>
      </c>
      <c r="N941" s="347">
        <f t="shared" si="289"/>
        <v>3.8333333333333335</v>
      </c>
      <c r="O941" s="347">
        <f t="shared" si="290"/>
        <v>122.38387335396973</v>
      </c>
      <c r="P941" s="350">
        <f t="shared" si="291"/>
        <v>256.1364420427708</v>
      </c>
      <c r="Q941" s="347">
        <f>MIN(IF(H941&gt;0,P941/H941,NA()),FlexTests!$C$20)</f>
        <v>2.1706478139217862</v>
      </c>
      <c r="R941" s="347">
        <f t="shared" si="292"/>
        <v>4.606919619048032E-4</v>
      </c>
      <c r="S941" s="347">
        <f>SUM(R941:$R$952)</f>
        <v>4.6387372196835678E-3</v>
      </c>
      <c r="T941" s="347">
        <f t="shared" si="293"/>
        <v>4.638737219683568E-6</v>
      </c>
      <c r="U941" s="350">
        <f>SUM(T941:$T$952)*1000</f>
        <v>2.557158048642421E-2</v>
      </c>
      <c r="V941" s="347">
        <f>R941*IF(ABS(A941)&lt;FlexTests!$C$19,0,1)</f>
        <v>0</v>
      </c>
      <c r="W941" s="347">
        <f>SUM(V941:$V$951)</f>
        <v>0</v>
      </c>
      <c r="X941" s="347">
        <f t="shared" si="283"/>
        <v>0</v>
      </c>
      <c r="Y941" s="350">
        <f>SUM($X941:X$951)</f>
        <v>0</v>
      </c>
      <c r="Z941" s="347"/>
      <c r="AA941" s="347">
        <f t="shared" si="294"/>
        <v>4.9974453111162216</v>
      </c>
      <c r="AB941" s="347">
        <f t="shared" si="295"/>
        <v>1.002554688883778</v>
      </c>
      <c r="AC941" s="347">
        <f t="shared" si="296"/>
        <v>16.912164041010922</v>
      </c>
      <c r="AD941" s="347">
        <f t="shared" si="297"/>
        <v>34.868308117265933</v>
      </c>
      <c r="AE941" s="347">
        <f t="shared" si="298"/>
        <v>6.9950511951878136</v>
      </c>
      <c r="AF941" s="347">
        <f>AD941/'Laminate Schedule'!$E$86/10</f>
        <v>0.23022828848900917</v>
      </c>
      <c r="AG941" s="347">
        <f>AE941/'Laminate Schedule'!$E$90/10</f>
        <v>3.7726913999450495E-2</v>
      </c>
      <c r="AH941" s="347">
        <f t="shared" si="299"/>
        <v>2398.6724237909843</v>
      </c>
      <c r="AI941" s="244"/>
      <c r="AJ941" s="244"/>
      <c r="AK941" s="567">
        <f t="shared" si="300"/>
        <v>1</v>
      </c>
      <c r="AL941" s="567">
        <f t="shared" si="301"/>
        <v>1</v>
      </c>
      <c r="AM941" s="567">
        <f t="shared" si="302"/>
        <v>1</v>
      </c>
      <c r="AN941" s="347">
        <f>IF(SUM(AK941:AM941)=0,0,(AK941*'Laminate Schedule'!$D$83*'Laminate Schedule'!$C$83+AL941*'Laminate Schedule'!$D$84*'Laminate Schedule'!$C$84+AM941*'Laminate Schedule'!$D$85*'Laminate Schedule'!$C$85)/(AK941*'Laminate Schedule'!$D$83+AL941*'Laminate Schedule'!$D$84+AM941*'Laminate Schedule'!$D$85))</f>
        <v>15.145101562499997</v>
      </c>
      <c r="AO941" s="347">
        <f>AK941*'Laminate Schedule'!$L$12+AL941*'Laminate Schedule'!$L$13+AM941*'Laminate Schedule'!$L$14</f>
        <v>0.88</v>
      </c>
    </row>
    <row r="942" spans="1:41">
      <c r="A942" s="567">
        <v>-9</v>
      </c>
      <c r="B942" s="347">
        <f>IF(ABS(A942)&lt;$C$17,$C$15,$C$16)*IF(ABS(A942)&lt;OutlineParameters!$C$46/2,1,0)</f>
        <v>6</v>
      </c>
      <c r="C942" s="347">
        <f t="shared" si="284"/>
        <v>6</v>
      </c>
      <c r="D942" s="348">
        <f t="shared" si="285"/>
        <v>6</v>
      </c>
      <c r="E942" s="349">
        <f>FlexTests!$C$16*($C$36-ABS(A942))*IF(ABS(A942)&lt;$C$36,1,0)/1000</f>
        <v>118.2</v>
      </c>
      <c r="F942" s="349">
        <f>IF(NOT(ISNA(I942)),FlexTests!$C$17*(A943-A942)*I942/1000000*($C$36+A942)/1000*IF(ABS(A942)&lt;$C$31/2-FlexTests!$C$18,0,1),0)</f>
        <v>0</v>
      </c>
      <c r="G942" s="349">
        <f>SUM(F$52:$F941)</f>
        <v>0</v>
      </c>
      <c r="H942" s="348">
        <f>CHOOSE(FlexTests!$C$15,E942,G942)</f>
        <v>118.2</v>
      </c>
      <c r="I942" s="347">
        <f>IF(ISNA(OutlineParameters!T1005*2),OutlineParameters!S1005*2,OutlineParameters!T1005*2)</f>
        <v>399.80100734342602</v>
      </c>
      <c r="J942" s="347">
        <f>IF(ISNA(RockerConcaveParameters!O1001),RockerConcaveParameters!N1001,RockerConcaveParameters!O1001)</f>
        <v>5.9932525498273339</v>
      </c>
      <c r="K942" s="347">
        <f t="shared" si="286"/>
        <v>34.025254093094816</v>
      </c>
      <c r="L942" s="347">
        <f t="shared" si="287"/>
        <v>95.911625478334955</v>
      </c>
      <c r="M942" s="347">
        <f t="shared" si="288"/>
        <v>0</v>
      </c>
      <c r="N942" s="347">
        <f t="shared" si="289"/>
        <v>3.8333333333333335</v>
      </c>
      <c r="O942" s="347">
        <f t="shared" si="290"/>
        <v>122.40979511201068</v>
      </c>
      <c r="P942" s="350">
        <f t="shared" si="291"/>
        <v>256.1800080167738</v>
      </c>
      <c r="Q942" s="347">
        <f>MIN(IF(H942&gt;0,P942/H942,NA()),FlexTests!$C$20)</f>
        <v>2.1673435534414027</v>
      </c>
      <c r="R942" s="347">
        <f t="shared" si="292"/>
        <v>4.6139431767158295E-4</v>
      </c>
      <c r="S942" s="347">
        <f>SUM(R942:$R$952)</f>
        <v>4.1780452577787645E-3</v>
      </c>
      <c r="T942" s="347">
        <f t="shared" si="293"/>
        <v>4.1780452577787644E-6</v>
      </c>
      <c r="U942" s="350">
        <f>SUM(T942:$T$952)*1000</f>
        <v>2.093284326674064E-2</v>
      </c>
      <c r="V942" s="347">
        <f>R942*IF(ABS(A942)&lt;FlexTests!$C$19,0,1)</f>
        <v>0</v>
      </c>
      <c r="W942" s="347">
        <f>SUM(V942:$V$951)</f>
        <v>0</v>
      </c>
      <c r="X942" s="347">
        <f t="shared" si="283"/>
        <v>0</v>
      </c>
      <c r="Y942" s="350">
        <f>SUM($X942:X$951)</f>
        <v>0</v>
      </c>
      <c r="Z942" s="347"/>
      <c r="AA942" s="347">
        <f t="shared" si="294"/>
        <v>4.9977508499424443</v>
      </c>
      <c r="AB942" s="347">
        <f t="shared" si="295"/>
        <v>1.0022491500575554</v>
      </c>
      <c r="AC942" s="347">
        <f t="shared" si="296"/>
        <v>16.91504061293903</v>
      </c>
      <c r="AD942" s="347">
        <f t="shared" si="297"/>
        <v>34.923602253211229</v>
      </c>
      <c r="AE942" s="347">
        <f t="shared" si="298"/>
        <v>7.0035805557678366</v>
      </c>
      <c r="AF942" s="347">
        <f>AD942/'Laminate Schedule'!$E$86/10</f>
        <v>0.23059338433017679</v>
      </c>
      <c r="AG942" s="347">
        <f>AE942/'Laminate Schedule'!$E$90/10</f>
        <v>3.7772916014888816E-2</v>
      </c>
      <c r="AH942" s="347">
        <f t="shared" si="299"/>
        <v>2398.8060440605559</v>
      </c>
      <c r="AI942" s="244"/>
      <c r="AJ942" s="244"/>
      <c r="AK942" s="567">
        <f t="shared" si="300"/>
        <v>1</v>
      </c>
      <c r="AL942" s="567">
        <f t="shared" si="301"/>
        <v>1</v>
      </c>
      <c r="AM942" s="567">
        <f t="shared" si="302"/>
        <v>1</v>
      </c>
      <c r="AN942" s="347">
        <f>IF(SUM(AK942:AM942)=0,0,(AK942*'Laminate Schedule'!$D$83*'Laminate Schedule'!$C$83+AL942*'Laminate Schedule'!$D$84*'Laminate Schedule'!$C$84+AM942*'Laminate Schedule'!$D$85*'Laminate Schedule'!$C$85)/(AK942*'Laminate Schedule'!$D$83+AL942*'Laminate Schedule'!$D$84+AM942*'Laminate Schedule'!$D$85))</f>
        <v>15.145101562499997</v>
      </c>
      <c r="AO942" s="347">
        <f>AK942*'Laminate Schedule'!$L$12+AL942*'Laminate Schedule'!$L$13+AM942*'Laminate Schedule'!$L$14</f>
        <v>0.88</v>
      </c>
    </row>
    <row r="943" spans="1:41">
      <c r="A943" s="567">
        <v>-8</v>
      </c>
      <c r="B943" s="347">
        <f>IF(ABS(A943)&lt;$C$17,$C$15,$C$16)*IF(ABS(A943)&lt;OutlineParameters!$C$46/2,1,0)</f>
        <v>6</v>
      </c>
      <c r="C943" s="347">
        <f t="shared" si="284"/>
        <v>6</v>
      </c>
      <c r="D943" s="348">
        <f t="shared" si="285"/>
        <v>6</v>
      </c>
      <c r="E943" s="349">
        <f>FlexTests!$C$16*($C$36-ABS(A943))*IF(ABS(A943)&lt;$C$36,1,0)/1000</f>
        <v>118.4</v>
      </c>
      <c r="F943" s="349">
        <f>IF(NOT(ISNA(I943)),FlexTests!$C$17*(A944-A943)*I943/1000000*($C$36+A943)/1000*IF(ABS(A943)&lt;$C$31/2-FlexTests!$C$18,0,1),0)</f>
        <v>0</v>
      </c>
      <c r="G943" s="349">
        <f>SUM(F$52:$F942)</f>
        <v>0</v>
      </c>
      <c r="H943" s="348">
        <f>CHOOSE(FlexTests!$C$15,E943,G943)</f>
        <v>118.4</v>
      </c>
      <c r="I943" s="347">
        <f>IF(ISNA(OutlineParameters!T1006*2),OutlineParameters!S1006*2,OutlineParameters!T1006*2)</f>
        <v>399.82323174496634</v>
      </c>
      <c r="J943" s="347">
        <f>IF(ISNA(RockerConcaveParameters!O1002),RockerConcaveParameters!N1002,RockerConcaveParameters!O1002)</f>
        <v>5.9941354394303401</v>
      </c>
      <c r="K943" s="347">
        <f t="shared" si="286"/>
        <v>34.037171595001091</v>
      </c>
      <c r="L943" s="347">
        <f t="shared" si="287"/>
        <v>95.916957076899891</v>
      </c>
      <c r="M943" s="347">
        <f t="shared" si="288"/>
        <v>0</v>
      </c>
      <c r="N943" s="347">
        <f t="shared" si="289"/>
        <v>3.8333333333333335</v>
      </c>
      <c r="O943" s="347">
        <f t="shared" si="290"/>
        <v>122.43499789072291</v>
      </c>
      <c r="P943" s="350">
        <f t="shared" si="291"/>
        <v>256.22245989595723</v>
      </c>
      <c r="Q943" s="347">
        <f>MIN(IF(H943&gt;0,P943/H943,NA()),FlexTests!$C$20)</f>
        <v>2.1640410464185575</v>
      </c>
      <c r="R943" s="347">
        <f t="shared" si="292"/>
        <v>4.6209844386037823E-4</v>
      </c>
      <c r="S943" s="347">
        <f>SUM(R943:$R$952)</f>
        <v>3.7166509401071815E-3</v>
      </c>
      <c r="T943" s="347">
        <f t="shared" si="293"/>
        <v>3.7166509401071817E-6</v>
      </c>
      <c r="U943" s="350">
        <f>SUM(T943:$T$952)*1000</f>
        <v>1.6754798008961878E-2</v>
      </c>
      <c r="V943" s="347">
        <f>R943*IF(ABS(A943)&lt;FlexTests!$C$19,0,1)</f>
        <v>0</v>
      </c>
      <c r="W943" s="347">
        <f>SUM(V943:$V$951)</f>
        <v>0</v>
      </c>
      <c r="X943" s="347">
        <f t="shared" si="283"/>
        <v>0</v>
      </c>
      <c r="Y943" s="350">
        <f>SUM($X943:X$951)</f>
        <v>0</v>
      </c>
      <c r="Z943" s="347"/>
      <c r="AA943" s="347">
        <f t="shared" si="294"/>
        <v>4.9980451464767803</v>
      </c>
      <c r="AB943" s="347">
        <f t="shared" si="295"/>
        <v>1.0019548535232201</v>
      </c>
      <c r="AC943" s="347">
        <f t="shared" si="296"/>
        <v>16.917843623470734</v>
      </c>
      <c r="AD943" s="347">
        <f t="shared" si="297"/>
        <v>34.9789582238406</v>
      </c>
      <c r="AE943" s="347">
        <f t="shared" si="298"/>
        <v>7.0122089609911971</v>
      </c>
      <c r="AF943" s="347">
        <f>AD943/'Laminate Schedule'!$E$86/10</f>
        <v>0.23095888845308368</v>
      </c>
      <c r="AG943" s="347">
        <f>AE943/'Laminate Schedule'!$E$90/10</f>
        <v>3.7819452214943802E-2</v>
      </c>
      <c r="AH943" s="347">
        <f t="shared" si="299"/>
        <v>2398.9393904697981</v>
      </c>
      <c r="AI943" s="244"/>
      <c r="AJ943" s="244"/>
      <c r="AK943" s="567">
        <f t="shared" si="300"/>
        <v>1</v>
      </c>
      <c r="AL943" s="567">
        <f t="shared" si="301"/>
        <v>1</v>
      </c>
      <c r="AM943" s="567">
        <f t="shared" si="302"/>
        <v>1</v>
      </c>
      <c r="AN943" s="347">
        <f>IF(SUM(AK943:AM943)=0,0,(AK943*'Laminate Schedule'!$D$83*'Laminate Schedule'!$C$83+AL943*'Laminate Schedule'!$D$84*'Laminate Schedule'!$C$84+AM943*'Laminate Schedule'!$D$85*'Laminate Schedule'!$C$85)/(AK943*'Laminate Schedule'!$D$83+AL943*'Laminate Schedule'!$D$84+AM943*'Laminate Schedule'!$D$85))</f>
        <v>15.145101562499997</v>
      </c>
      <c r="AO943" s="347">
        <f>AK943*'Laminate Schedule'!$L$12+AL943*'Laminate Schedule'!$L$13+AM943*'Laminate Schedule'!$L$14</f>
        <v>0.88</v>
      </c>
    </row>
    <row r="944" spans="1:41">
      <c r="A944" s="567">
        <v>-7</v>
      </c>
      <c r="B944" s="347">
        <f>IF(ABS(A944)&lt;$C$17,$C$15,$C$16)*IF(ABS(A944)&lt;OutlineParameters!$C$46/2,1,0)</f>
        <v>6</v>
      </c>
      <c r="C944" s="347">
        <f t="shared" si="284"/>
        <v>6</v>
      </c>
      <c r="D944" s="348">
        <f t="shared" si="285"/>
        <v>6</v>
      </c>
      <c r="E944" s="349">
        <f>FlexTests!$C$16*($C$36-ABS(A944))*IF(ABS(A944)&lt;$C$36,1,0)/1000</f>
        <v>118.6</v>
      </c>
      <c r="F944" s="349">
        <f>IF(NOT(ISNA(I944)),FlexTests!$C$17*(A945-A944)*I944/1000000*($C$36+A944)/1000*IF(ABS(A944)&lt;$C$31/2-FlexTests!$C$18,0,1),0)</f>
        <v>0</v>
      </c>
      <c r="G944" s="349">
        <f>SUM(F$52:$F943)</f>
        <v>0</v>
      </c>
      <c r="H944" s="348">
        <f>CHOOSE(FlexTests!$C$15,E944,G944)</f>
        <v>118.6</v>
      </c>
      <c r="I944" s="347">
        <f>IF(ISNA(OutlineParameters!T1007*2),OutlineParameters!S1007*2,OutlineParameters!T1007*2)</f>
        <v>399.84541557308887</v>
      </c>
      <c r="J944" s="347">
        <f>IF(ISNA(RockerConcaveParameters!O1003),RockerConcaveParameters!N1003,RockerConcaveParameters!O1003)</f>
        <v>5.9949847303778308</v>
      </c>
      <c r="K944" s="347">
        <f t="shared" si="286"/>
        <v>34.048706583082463</v>
      </c>
      <c r="L944" s="347">
        <f t="shared" si="287"/>
        <v>95.922278941966482</v>
      </c>
      <c r="M944" s="347">
        <f t="shared" si="288"/>
        <v>0</v>
      </c>
      <c r="N944" s="347">
        <f t="shared" si="289"/>
        <v>3.8333333333333335</v>
      </c>
      <c r="O944" s="347">
        <f t="shared" si="290"/>
        <v>122.45948546440773</v>
      </c>
      <c r="P944" s="350">
        <f t="shared" si="291"/>
        <v>256.26380432279001</v>
      </c>
      <c r="Q944" s="347">
        <f>MIN(IF(H944&gt;0,P944/H944,NA()),FlexTests!$C$20)</f>
        <v>2.1607403399897978</v>
      </c>
      <c r="R944" s="347">
        <f t="shared" si="292"/>
        <v>4.6280433677871801E-4</v>
      </c>
      <c r="S944" s="347">
        <f>SUM(R944:$R$952)</f>
        <v>3.2545524962468036E-3</v>
      </c>
      <c r="T944" s="347">
        <f t="shared" si="293"/>
        <v>3.2545524962468036E-6</v>
      </c>
      <c r="U944" s="350">
        <f>SUM(T944:$T$952)*1000</f>
        <v>1.3038147068854698E-2</v>
      </c>
      <c r="V944" s="347">
        <f>R944*IF(ABS(A944)&lt;FlexTests!$C$19,0,1)</f>
        <v>0</v>
      </c>
      <c r="W944" s="347">
        <f>SUM(V944:$V$951)</f>
        <v>0</v>
      </c>
      <c r="X944" s="347">
        <f t="shared" si="283"/>
        <v>0</v>
      </c>
      <c r="Y944" s="350">
        <f>SUM($X944:X$951)</f>
        <v>0</v>
      </c>
      <c r="Z944" s="347"/>
      <c r="AA944" s="347">
        <f t="shared" si="294"/>
        <v>4.9983282434592766</v>
      </c>
      <c r="AB944" s="347">
        <f t="shared" si="295"/>
        <v>1.0016717565407232</v>
      </c>
      <c r="AC944" s="347">
        <f t="shared" si="296"/>
        <v>16.92057351119464</v>
      </c>
      <c r="AD944" s="347">
        <f t="shared" si="297"/>
        <v>35.034375713215212</v>
      </c>
      <c r="AE944" s="347">
        <f t="shared" si="298"/>
        <v>7.020936391259605</v>
      </c>
      <c r="AF944" s="347">
        <f>AD944/'Laminate Schedule'!$E$86/10</f>
        <v>0.23132479877165052</v>
      </c>
      <c r="AG944" s="347">
        <f>AE944/'Laminate Schedule'!$E$90/10</f>
        <v>3.7866522493914583E-2</v>
      </c>
      <c r="AH944" s="347">
        <f t="shared" si="299"/>
        <v>2399.0724934385335</v>
      </c>
      <c r="AI944" s="244"/>
      <c r="AJ944" s="244"/>
      <c r="AK944" s="567">
        <f t="shared" si="300"/>
        <v>1</v>
      </c>
      <c r="AL944" s="567">
        <f t="shared" si="301"/>
        <v>1</v>
      </c>
      <c r="AM944" s="567">
        <f t="shared" si="302"/>
        <v>1</v>
      </c>
      <c r="AN944" s="347">
        <f>IF(SUM(AK944:AM944)=0,0,(AK944*'Laminate Schedule'!$D$83*'Laminate Schedule'!$C$83+AL944*'Laminate Schedule'!$D$84*'Laminate Schedule'!$C$84+AM944*'Laminate Schedule'!$D$85*'Laminate Schedule'!$C$85)/(AK944*'Laminate Schedule'!$D$83+AL944*'Laminate Schedule'!$D$84+AM944*'Laminate Schedule'!$D$85))</f>
        <v>15.145101562499997</v>
      </c>
      <c r="AO944" s="347">
        <f>AK944*'Laminate Schedule'!$L$12+AL944*'Laminate Schedule'!$L$13+AM944*'Laminate Schedule'!$L$14</f>
        <v>0.88</v>
      </c>
    </row>
    <row r="945" spans="1:41">
      <c r="A945" s="567">
        <v>-6</v>
      </c>
      <c r="B945" s="347">
        <f>IF(ABS(A945)&lt;$C$17,$C$15,$C$16)*IF(ABS(A945)&lt;OutlineParameters!$C$46/2,1,0)</f>
        <v>6</v>
      </c>
      <c r="C945" s="347">
        <f t="shared" si="284"/>
        <v>6</v>
      </c>
      <c r="D945" s="348">
        <f t="shared" si="285"/>
        <v>6</v>
      </c>
      <c r="E945" s="349">
        <f>FlexTests!$C$16*($C$36-ABS(A945))*IF(ABS(A945)&lt;$C$36,1,0)/1000</f>
        <v>118.8</v>
      </c>
      <c r="F945" s="349">
        <f>IF(NOT(ISNA(I945)),FlexTests!$C$17*(A946-A945)*I945/1000000*($C$36+A945)/1000*IF(ABS(A945)&lt;$C$31/2-FlexTests!$C$18,0,1),0)</f>
        <v>0</v>
      </c>
      <c r="G945" s="349">
        <f>SUM(F$52:$F944)</f>
        <v>0</v>
      </c>
      <c r="H945" s="348">
        <f>CHOOSE(FlexTests!$C$15,E945,G945)</f>
        <v>118.8</v>
      </c>
      <c r="I945" s="347">
        <f>IF(ISNA(OutlineParameters!T1008*2),OutlineParameters!S1008*2,OutlineParameters!T1008*2)</f>
        <v>399.86756390229812</v>
      </c>
      <c r="J945" s="347">
        <f>IF(ISNA(RockerConcaveParameters!O1004),RockerConcaveParameters!N1004,RockerConcaveParameters!O1004)</f>
        <v>5.9958005510799124</v>
      </c>
      <c r="K945" s="347">
        <f t="shared" si="286"/>
        <v>34.059860720048178</v>
      </c>
      <c r="L945" s="347">
        <f t="shared" si="287"/>
        <v>95.927592290900236</v>
      </c>
      <c r="M945" s="347">
        <f t="shared" si="288"/>
        <v>0</v>
      </c>
      <c r="N945" s="347">
        <f t="shared" si="289"/>
        <v>3.8333333333333335</v>
      </c>
      <c r="O945" s="347">
        <f t="shared" si="290"/>
        <v>122.48326162801195</v>
      </c>
      <c r="P945" s="350">
        <f t="shared" si="291"/>
        <v>256.30404797229369</v>
      </c>
      <c r="Q945" s="347">
        <f>MIN(IF(H945&gt;0,P945/H945,NA()),FlexTests!$C$20)</f>
        <v>2.1574414812482634</v>
      </c>
      <c r="R945" s="347">
        <f t="shared" si="292"/>
        <v>4.635119926503939E-4</v>
      </c>
      <c r="S945" s="347">
        <f>SUM(R945:$R$952)</f>
        <v>2.7917481594680856E-3</v>
      </c>
      <c r="T945" s="347">
        <f t="shared" si="293"/>
        <v>2.7917481594680854E-6</v>
      </c>
      <c r="U945" s="350">
        <f>SUM(T945:$T$952)*1000</f>
        <v>9.783594572607893E-3</v>
      </c>
      <c r="V945" s="347">
        <f>R945*IF(ABS(A945)&lt;FlexTests!$C$19,0,1)</f>
        <v>0</v>
      </c>
      <c r="W945" s="347">
        <f>SUM(V945:$V$951)</f>
        <v>0</v>
      </c>
      <c r="X945" s="347">
        <f t="shared" si="283"/>
        <v>0</v>
      </c>
      <c r="Y945" s="350">
        <f>SUM($X945:X$951)</f>
        <v>0</v>
      </c>
      <c r="Z945" s="347"/>
      <c r="AA945" s="347">
        <f t="shared" si="294"/>
        <v>4.9986001836933038</v>
      </c>
      <c r="AB945" s="347">
        <f t="shared" si="295"/>
        <v>1.0013998163066959</v>
      </c>
      <c r="AC945" s="347">
        <f t="shared" si="296"/>
        <v>16.923230716848732</v>
      </c>
      <c r="AD945" s="347">
        <f t="shared" si="297"/>
        <v>35.089854399464336</v>
      </c>
      <c r="AE945" s="347">
        <f t="shared" si="298"/>
        <v>7.0297628252974702</v>
      </c>
      <c r="AF945" s="347">
        <f>AD945/'Laminate Schedule'!$E$86/10</f>
        <v>0.23169111316063082</v>
      </c>
      <c r="AG945" s="347">
        <f>AE945/'Laminate Schedule'!$E$90/10</f>
        <v>3.7914126737054001E-2</v>
      </c>
      <c r="AH945" s="347">
        <f t="shared" si="299"/>
        <v>2399.2053834137887</v>
      </c>
      <c r="AI945" s="244"/>
      <c r="AJ945" s="244"/>
      <c r="AK945" s="567">
        <f t="shared" si="300"/>
        <v>1</v>
      </c>
      <c r="AL945" s="567">
        <f t="shared" si="301"/>
        <v>1</v>
      </c>
      <c r="AM945" s="567">
        <f t="shared" si="302"/>
        <v>1</v>
      </c>
      <c r="AN945" s="347">
        <f>IF(SUM(AK945:AM945)=0,0,(AK945*'Laminate Schedule'!$D$83*'Laminate Schedule'!$C$83+AL945*'Laminate Schedule'!$D$84*'Laminate Schedule'!$C$84+AM945*'Laminate Schedule'!$D$85*'Laminate Schedule'!$C$85)/(AK945*'Laminate Schedule'!$D$83+AL945*'Laminate Schedule'!$D$84+AM945*'Laminate Schedule'!$D$85))</f>
        <v>15.145101562499997</v>
      </c>
      <c r="AO945" s="347">
        <f>AK945*'Laminate Schedule'!$L$12+AL945*'Laminate Schedule'!$L$13+AM945*'Laminate Schedule'!$L$14</f>
        <v>0.88</v>
      </c>
    </row>
    <row r="946" spans="1:41">
      <c r="A946" s="567">
        <v>-5</v>
      </c>
      <c r="B946" s="347">
        <f>IF(ABS(A946)&lt;$C$17,$C$15,$C$16)*IF(ABS(A946)&lt;OutlineParameters!$C$46/2,1,0)</f>
        <v>6</v>
      </c>
      <c r="C946" s="347">
        <f t="shared" si="284"/>
        <v>6</v>
      </c>
      <c r="D946" s="348">
        <f t="shared" si="285"/>
        <v>6</v>
      </c>
      <c r="E946" s="349">
        <f>FlexTests!$C$16*($C$36-ABS(A946))*IF(ABS(A946)&lt;$C$36,1,0)/1000</f>
        <v>119</v>
      </c>
      <c r="F946" s="349">
        <f>IF(NOT(ISNA(I946)),FlexTests!$C$17*(A947-A946)*I946/1000000*($C$36+A946)/1000*IF(ABS(A946)&lt;$C$31/2-FlexTests!$C$18,0,1),0)</f>
        <v>0</v>
      </c>
      <c r="G946" s="349">
        <f>SUM(F$52:$F945)</f>
        <v>0</v>
      </c>
      <c r="H946" s="348">
        <f>CHOOSE(FlexTests!$C$15,E946,G946)</f>
        <v>119</v>
      </c>
      <c r="I946" s="347">
        <f>IF(ISNA(OutlineParameters!T1009*2),OutlineParameters!S1009*2,OutlineParameters!T1009*2)</f>
        <v>399.88968561727978</v>
      </c>
      <c r="J946" s="347">
        <f>IF(ISNA(RockerConcaveParameters!O1005),RockerConcaveParameters!N1005,RockerConcaveParameters!O1005)</f>
        <v>5.9965831339372215</v>
      </c>
      <c r="K946" s="347">
        <f t="shared" si="286"/>
        <v>34.070637183064527</v>
      </c>
      <c r="L946" s="347">
        <f t="shared" si="287"/>
        <v>95.932899255123175</v>
      </c>
      <c r="M946" s="347">
        <f t="shared" si="288"/>
        <v>0</v>
      </c>
      <c r="N946" s="347">
        <f t="shared" si="289"/>
        <v>3.8333333333333335</v>
      </c>
      <c r="O946" s="347">
        <f t="shared" si="290"/>
        <v>122.50633351656865</v>
      </c>
      <c r="P946" s="350">
        <f t="shared" si="291"/>
        <v>256.34320328808968</v>
      </c>
      <c r="Q946" s="347">
        <f>MIN(IF(H946&gt;0,P946/H946,NA()),FlexTests!$C$20)</f>
        <v>2.1541445654461318</v>
      </c>
      <c r="R946" s="347">
        <f t="shared" si="292"/>
        <v>4.6422139722683656E-4</v>
      </c>
      <c r="S946" s="347">
        <f>SUM(R946:$R$952)</f>
        <v>2.3282361668176916E-3</v>
      </c>
      <c r="T946" s="347">
        <f t="shared" si="293"/>
        <v>2.3282361668176914E-6</v>
      </c>
      <c r="U946" s="350">
        <f>SUM(T946:$T$952)*1000</f>
        <v>6.9918464131398092E-3</v>
      </c>
      <c r="V946" s="347">
        <f>R946*IF(ABS(A946)&lt;FlexTests!$C$19,0,1)</f>
        <v>0</v>
      </c>
      <c r="W946" s="347">
        <f>SUM(V946:$V$951)</f>
        <v>0</v>
      </c>
      <c r="X946" s="347">
        <f t="shared" si="283"/>
        <v>0</v>
      </c>
      <c r="Y946" s="350">
        <f>SUM($X946:X$951)</f>
        <v>0</v>
      </c>
      <c r="Z946" s="347"/>
      <c r="AA946" s="347">
        <f t="shared" si="294"/>
        <v>4.9988610446457402</v>
      </c>
      <c r="AB946" s="347">
        <f t="shared" si="295"/>
        <v>1.0011389553542596</v>
      </c>
      <c r="AC946" s="347">
        <f t="shared" si="296"/>
        <v>16.925816062059816</v>
      </c>
      <c r="AD946" s="347">
        <f t="shared" si="297"/>
        <v>35.145393411562928</v>
      </c>
      <c r="AE946" s="347">
        <f t="shared" si="298"/>
        <v>7.0386878393536367</v>
      </c>
      <c r="AF946" s="347">
        <f>AD946/'Laminate Schedule'!$E$86/10</f>
        <v>0.23205782586882492</v>
      </c>
      <c r="AG946" s="347">
        <f>AE946/'Laminate Schedule'!$E$90/10</f>
        <v>3.7962262658914378E-2</v>
      </c>
      <c r="AH946" s="347">
        <f t="shared" si="299"/>
        <v>2399.3381137036786</v>
      </c>
      <c r="AI946" s="244"/>
      <c r="AJ946" s="244"/>
      <c r="AK946" s="567">
        <f t="shared" si="300"/>
        <v>1</v>
      </c>
      <c r="AL946" s="567">
        <f t="shared" si="301"/>
        <v>1</v>
      </c>
      <c r="AM946" s="567">
        <f t="shared" si="302"/>
        <v>1</v>
      </c>
      <c r="AN946" s="347">
        <f>IF(SUM(AK946:AM946)=0,0,(AK946*'Laminate Schedule'!$D$83*'Laminate Schedule'!$C$83+AL946*'Laminate Schedule'!$D$84*'Laminate Schedule'!$C$84+AM946*'Laminate Schedule'!$D$85*'Laminate Schedule'!$C$85)/(AK946*'Laminate Schedule'!$D$83+AL946*'Laminate Schedule'!$D$84+AM946*'Laminate Schedule'!$D$85))</f>
        <v>15.145101562499997</v>
      </c>
      <c r="AO946" s="347">
        <f>AK946*'Laminate Schedule'!$L$12+AL946*'Laminate Schedule'!$L$13+AM946*'Laminate Schedule'!$L$14</f>
        <v>0.88</v>
      </c>
    </row>
    <row r="947" spans="1:41">
      <c r="A947" s="567">
        <v>-4</v>
      </c>
      <c r="B947" s="347">
        <f>IF(ABS(A947)&lt;$C$17,$C$15,$C$16)*IF(ABS(A947)&lt;OutlineParameters!$C$46/2,1,0)</f>
        <v>6</v>
      </c>
      <c r="C947" s="347">
        <f t="shared" si="284"/>
        <v>6</v>
      </c>
      <c r="D947" s="348">
        <f t="shared" si="285"/>
        <v>6</v>
      </c>
      <c r="E947" s="349">
        <f>FlexTests!$C$16*($C$36-ABS(A947))*IF(ABS(A947)&lt;$C$36,1,0)/1000</f>
        <v>119.2</v>
      </c>
      <c r="F947" s="349">
        <f>IF(NOT(ISNA(I947)),FlexTests!$C$17*(A948-A947)*I947/1000000*($C$36+A947)/1000*IF(ABS(A947)&lt;$C$31/2-FlexTests!$C$18,0,1),0)</f>
        <v>0</v>
      </c>
      <c r="G947" s="349">
        <f>SUM(F$52:$F946)</f>
        <v>0</v>
      </c>
      <c r="H947" s="348">
        <f>CHOOSE(FlexTests!$C$15,E947,G947)</f>
        <v>119.2</v>
      </c>
      <c r="I947" s="347">
        <f>IF(ISNA(OutlineParameters!T1010*2),OutlineParameters!S1010*2,OutlineParameters!T1010*2)</f>
        <v>399.91177816012646</v>
      </c>
      <c r="J947" s="347">
        <f>IF(ISNA(RockerConcaveParameters!O1006),RockerConcaveParameters!N1006,RockerConcaveParameters!O1006)</f>
        <v>5.9973323992765124</v>
      </c>
      <c r="K947" s="347">
        <f t="shared" si="286"/>
        <v>34.081034636496661</v>
      </c>
      <c r="L947" s="347">
        <f t="shared" si="287"/>
        <v>95.938199220997319</v>
      </c>
      <c r="M947" s="347">
        <f t="shared" si="288"/>
        <v>0</v>
      </c>
      <c r="N947" s="347">
        <f t="shared" si="289"/>
        <v>3.8333333333333335</v>
      </c>
      <c r="O947" s="347">
        <f t="shared" si="290"/>
        <v>122.52869829965825</v>
      </c>
      <c r="P947" s="350">
        <f t="shared" si="291"/>
        <v>256.38126549048559</v>
      </c>
      <c r="Q947" s="347">
        <f>MIN(IF(H947&gt;0,P947/H947,NA()),FlexTests!$C$20)</f>
        <v>2.1508495427054162</v>
      </c>
      <c r="R947" s="347">
        <f t="shared" si="292"/>
        <v>4.6493256740876633E-4</v>
      </c>
      <c r="S947" s="347">
        <f>SUM(R947:$R$952)</f>
        <v>1.8640147695908554E-3</v>
      </c>
      <c r="T947" s="347">
        <f t="shared" si="293"/>
        <v>1.8640147695908554E-6</v>
      </c>
      <c r="U947" s="350">
        <f>SUM(T947:$T$952)*1000</f>
        <v>4.6636102463221175E-3</v>
      </c>
      <c r="V947" s="347">
        <f>R947*IF(ABS(A947)&lt;FlexTests!$C$19,0,1)</f>
        <v>0</v>
      </c>
      <c r="W947" s="347">
        <f>SUM(V947:$V$951)</f>
        <v>0</v>
      </c>
      <c r="X947" s="347">
        <f t="shared" si="283"/>
        <v>0</v>
      </c>
      <c r="Y947" s="350">
        <f>SUM($X947:X$951)</f>
        <v>0</v>
      </c>
      <c r="Z947" s="347"/>
      <c r="AA947" s="347">
        <f t="shared" si="294"/>
        <v>4.9991107997588369</v>
      </c>
      <c r="AB947" s="347">
        <f t="shared" si="295"/>
        <v>1.0008892002411627</v>
      </c>
      <c r="AC947" s="347">
        <f t="shared" si="296"/>
        <v>16.928329231234606</v>
      </c>
      <c r="AD947" s="347">
        <f t="shared" si="297"/>
        <v>35.200993505712553</v>
      </c>
      <c r="AE947" s="347">
        <f t="shared" si="298"/>
        <v>7.0477122130052905</v>
      </c>
      <c r="AF947" s="347">
        <f>AD947/'Laminate Schedule'!$E$86/10</f>
        <v>0.23242494188927668</v>
      </c>
      <c r="AG947" s="347">
        <f>AE947/'Laminate Schedule'!$E$90/10</f>
        <v>3.8010934464045562E-2</v>
      </c>
      <c r="AH947" s="347">
        <f t="shared" si="299"/>
        <v>2399.4706689607588</v>
      </c>
      <c r="AI947" s="244"/>
      <c r="AJ947" s="244"/>
      <c r="AK947" s="567">
        <f t="shared" si="300"/>
        <v>1</v>
      </c>
      <c r="AL947" s="567">
        <f t="shared" si="301"/>
        <v>1</v>
      </c>
      <c r="AM947" s="567">
        <f t="shared" si="302"/>
        <v>1</v>
      </c>
      <c r="AN947" s="347">
        <f>IF(SUM(AK947:AM947)=0,0,(AK947*'Laminate Schedule'!$D$83*'Laminate Schedule'!$C$83+AL947*'Laminate Schedule'!$D$84*'Laminate Schedule'!$C$84+AM947*'Laminate Schedule'!$D$85*'Laminate Schedule'!$C$85)/(AK947*'Laminate Schedule'!$D$83+AL947*'Laminate Schedule'!$D$84+AM947*'Laminate Schedule'!$D$85))</f>
        <v>15.145101562499997</v>
      </c>
      <c r="AO947" s="347">
        <f>AK947*'Laminate Schedule'!$L$12+AL947*'Laminate Schedule'!$L$13+AM947*'Laminate Schedule'!$L$14</f>
        <v>0.88</v>
      </c>
    </row>
    <row r="948" spans="1:41">
      <c r="A948" s="567">
        <v>-3</v>
      </c>
      <c r="B948" s="347">
        <f>IF(ABS(A948)&lt;$C$17,$C$15,$C$16)*IF(ABS(A948)&lt;OutlineParameters!$C$46/2,1,0)</f>
        <v>6</v>
      </c>
      <c r="C948" s="347">
        <f t="shared" si="284"/>
        <v>6</v>
      </c>
      <c r="D948" s="348">
        <f t="shared" si="285"/>
        <v>6</v>
      </c>
      <c r="E948" s="349">
        <f>FlexTests!$C$16*($C$36-ABS(A948))*IF(ABS(A948)&lt;$C$36,1,0)/1000</f>
        <v>119.4</v>
      </c>
      <c r="F948" s="349">
        <f>IF(NOT(ISNA(I948)),FlexTests!$C$17*(A949-A948)*I948/1000000*($C$36+A948)/1000*IF(ABS(A948)&lt;$C$31/2-FlexTests!$C$18,0,1),0)</f>
        <v>0</v>
      </c>
      <c r="G948" s="349">
        <f>SUM(F$52:$F947)</f>
        <v>0</v>
      </c>
      <c r="H948" s="348">
        <f>CHOOSE(FlexTests!$C$15,E948,G948)</f>
        <v>119.4</v>
      </c>
      <c r="I948" s="347">
        <f>IF(ISNA(OutlineParameters!T1011*2),OutlineParameters!S1011*2,OutlineParameters!T1011*2)</f>
        <v>399.93385041624049</v>
      </c>
      <c r="J948" s="347">
        <f>IF(ISNA(RockerConcaveParameters!O1007),RockerConcaveParameters!N1007,RockerConcaveParameters!O1007)</f>
        <v>5.9980485796027398</v>
      </c>
      <c r="K948" s="347">
        <f t="shared" si="286"/>
        <v>34.091056274364483</v>
      </c>
      <c r="L948" s="347">
        <f t="shared" si="287"/>
        <v>95.943494320116599</v>
      </c>
      <c r="M948" s="347">
        <f t="shared" si="288"/>
        <v>0</v>
      </c>
      <c r="N948" s="347">
        <f t="shared" si="289"/>
        <v>3.8333333333333335</v>
      </c>
      <c r="O948" s="347">
        <f t="shared" si="290"/>
        <v>122.55036314358489</v>
      </c>
      <c r="P948" s="350">
        <f t="shared" si="291"/>
        <v>256.41824707139932</v>
      </c>
      <c r="Q948" s="347">
        <f>MIN(IF(H948&gt;0,P948/H948,NA()),FlexTests!$C$20)</f>
        <v>2.1475565081356724</v>
      </c>
      <c r="R948" s="347">
        <f t="shared" si="292"/>
        <v>4.6564548882027586E-4</v>
      </c>
      <c r="S948" s="347">
        <f>SUM(R948:$R$952)</f>
        <v>1.3990822021820891E-3</v>
      </c>
      <c r="T948" s="347">
        <f t="shared" si="293"/>
        <v>1.3990822021820891E-6</v>
      </c>
      <c r="U948" s="350">
        <f>SUM(T948:$T$952)*1000</f>
        <v>2.7995954767312614E-3</v>
      </c>
      <c r="V948" s="347">
        <f>R948*IF(ABS(A948)&lt;FlexTests!$C$19,0,1)</f>
        <v>0</v>
      </c>
      <c r="W948" s="347">
        <f>SUM(V948:$V$951)</f>
        <v>0</v>
      </c>
      <c r="X948" s="347">
        <f t="shared" ref="X948:X951" si="303">W948*(A949-A948)</f>
        <v>0</v>
      </c>
      <c r="Y948" s="350">
        <f>SUM($X948:X$951)</f>
        <v>0</v>
      </c>
      <c r="Z948" s="347"/>
      <c r="AA948" s="347">
        <f t="shared" si="294"/>
        <v>4.999349526534246</v>
      </c>
      <c r="AB948" s="347">
        <f t="shared" si="295"/>
        <v>1.0006504734657535</v>
      </c>
      <c r="AC948" s="347">
        <f t="shared" si="296"/>
        <v>16.93077104918882</v>
      </c>
      <c r="AD948" s="347">
        <f t="shared" si="297"/>
        <v>35.256653801173954</v>
      </c>
      <c r="AE948" s="347">
        <f t="shared" si="298"/>
        <v>7.0568355206442499</v>
      </c>
      <c r="AF948" s="347">
        <f>AD948/'Laminate Schedule'!$E$86/10</f>
        <v>0.23279245540664534</v>
      </c>
      <c r="AG948" s="347">
        <f>AE948/'Laminate Schedule'!$E$90/10</f>
        <v>3.8060139856984261E-2</v>
      </c>
      <c r="AH948" s="347">
        <f t="shared" si="299"/>
        <v>2399.6031024974427</v>
      </c>
      <c r="AI948" s="244"/>
      <c r="AJ948" s="244"/>
      <c r="AK948" s="567">
        <f t="shared" si="300"/>
        <v>1</v>
      </c>
      <c r="AL948" s="567">
        <f t="shared" si="301"/>
        <v>1</v>
      </c>
      <c r="AM948" s="567">
        <f t="shared" si="302"/>
        <v>1</v>
      </c>
      <c r="AN948" s="347">
        <f>IF(SUM(AK948:AM948)=0,0,(AK948*'Laminate Schedule'!$D$83*'Laminate Schedule'!$C$83+AL948*'Laminate Schedule'!$D$84*'Laminate Schedule'!$C$84+AM948*'Laminate Schedule'!$D$85*'Laminate Schedule'!$C$85)/(AK948*'Laminate Schedule'!$D$83+AL948*'Laminate Schedule'!$D$84+AM948*'Laminate Schedule'!$D$85))</f>
        <v>15.145101562499997</v>
      </c>
      <c r="AO948" s="347">
        <f>AK948*'Laminate Schedule'!$L$12+AL948*'Laminate Schedule'!$L$13+AM948*'Laminate Schedule'!$L$14</f>
        <v>0.88</v>
      </c>
    </row>
    <row r="949" spans="1:41">
      <c r="A949" s="567">
        <v>-2</v>
      </c>
      <c r="B949" s="347">
        <f>IF(ABS(A949)&lt;$C$17,$C$15,$C$16)*IF(ABS(A949)&lt;OutlineParameters!$C$46/2,1,0)</f>
        <v>6</v>
      </c>
      <c r="C949" s="347">
        <f t="shared" si="284"/>
        <v>6</v>
      </c>
      <c r="D949" s="348">
        <f t="shared" si="285"/>
        <v>6</v>
      </c>
      <c r="E949" s="349">
        <f>FlexTests!$C$16*($C$36-ABS(A949))*IF(ABS(A949)&lt;$C$36,1,0)/1000</f>
        <v>119.6</v>
      </c>
      <c r="F949" s="349">
        <f>IF(NOT(ISNA(I949)),FlexTests!$C$17*(A950-A949)*I949/1000000*($C$36+A949)/1000*IF(ABS(A949)&lt;$C$31/2-FlexTests!$C$18,0,1),0)</f>
        <v>0</v>
      </c>
      <c r="G949" s="349">
        <f>SUM(F$52:$F948)</f>
        <v>0</v>
      </c>
      <c r="H949" s="348">
        <f>CHOOSE(FlexTests!$C$15,E949,G949)</f>
        <v>119.6</v>
      </c>
      <c r="I949" s="347">
        <f>IF(ISNA(OutlineParameters!T1012*2),OutlineParameters!S1012*2,OutlineParameters!T1012*2)</f>
        <v>399.95590936601866</v>
      </c>
      <c r="J949" s="347">
        <f>IF(ISNA(RockerConcaveParameters!O1008),RockerConcaveParameters!N1008,RockerConcaveParameters!O1008)</f>
        <v>5.9987318555077254</v>
      </c>
      <c r="K949" s="347">
        <f t="shared" si="286"/>
        <v>34.100704546970924</v>
      </c>
      <c r="L949" s="347">
        <f t="shared" si="287"/>
        <v>95.948786227067089</v>
      </c>
      <c r="M949" s="347">
        <f t="shared" si="288"/>
        <v>0</v>
      </c>
      <c r="N949" s="347">
        <f t="shared" si="289"/>
        <v>3.8333333333333335</v>
      </c>
      <c r="O949" s="347">
        <f t="shared" si="290"/>
        <v>122.57133356959187</v>
      </c>
      <c r="P949" s="350">
        <f t="shared" si="291"/>
        <v>256.45415767696323</v>
      </c>
      <c r="Q949" s="347">
        <f>MIN(IF(H949&gt;0,P949/H949,NA()),FlexTests!$C$20)</f>
        <v>2.1442655324160809</v>
      </c>
      <c r="R949" s="347">
        <f t="shared" si="292"/>
        <v>4.66360152174454E-4</v>
      </c>
      <c r="S949" s="347">
        <f>SUM(R949:$R$952)</f>
        <v>9.3343671336181314E-4</v>
      </c>
      <c r="T949" s="347">
        <f t="shared" si="293"/>
        <v>9.334367133618131E-7</v>
      </c>
      <c r="U949" s="350">
        <f>SUM(T949:$T$952)*1000</f>
        <v>1.4005132745491722E-3</v>
      </c>
      <c r="V949" s="347">
        <f>R949*IF(ABS(A949)&lt;FlexTests!$C$19,0,1)</f>
        <v>0</v>
      </c>
      <c r="W949" s="347">
        <f>SUM(V949:$V$951)</f>
        <v>0</v>
      </c>
      <c r="X949" s="347">
        <f t="shared" si="303"/>
        <v>0</v>
      </c>
      <c r="Y949" s="350">
        <f>SUM($X949:X$951)</f>
        <v>0</v>
      </c>
      <c r="Z949" s="347"/>
      <c r="AA949" s="347">
        <f t="shared" si="294"/>
        <v>4.9995772851692415</v>
      </c>
      <c r="AB949" s="347">
        <f t="shared" si="295"/>
        <v>1.0004227148307583</v>
      </c>
      <c r="AC949" s="347">
        <f t="shared" si="296"/>
        <v>16.933142152836805</v>
      </c>
      <c r="AD949" s="347">
        <f t="shared" si="297"/>
        <v>35.312373681695391</v>
      </c>
      <c r="AE949" s="347">
        <f t="shared" si="298"/>
        <v>7.0660575346149592</v>
      </c>
      <c r="AF949" s="347">
        <f>AD949/'Laminate Schedule'!$E$86/10</f>
        <v>0.23316036235194706</v>
      </c>
      <c r="AG949" s="347">
        <f>AE949/'Laminate Schedule'!$E$90/10</f>
        <v>3.8109877609899354E-2</v>
      </c>
      <c r="AH949" s="347">
        <f t="shared" si="299"/>
        <v>2399.735456196112</v>
      </c>
      <c r="AI949" s="244"/>
      <c r="AJ949" s="244"/>
      <c r="AK949" s="567">
        <f t="shared" si="300"/>
        <v>1</v>
      </c>
      <c r="AL949" s="567">
        <f t="shared" si="301"/>
        <v>1</v>
      </c>
      <c r="AM949" s="567">
        <f t="shared" si="302"/>
        <v>1</v>
      </c>
      <c r="AN949" s="347">
        <f>IF(SUM(AK949:AM949)=0,0,(AK949*'Laminate Schedule'!$D$83*'Laminate Schedule'!$C$83+AL949*'Laminate Schedule'!$D$84*'Laminate Schedule'!$C$84+AM949*'Laminate Schedule'!$D$85*'Laminate Schedule'!$C$85)/(AK949*'Laminate Schedule'!$D$83+AL949*'Laminate Schedule'!$D$84+AM949*'Laminate Schedule'!$D$85))</f>
        <v>15.145101562499997</v>
      </c>
      <c r="AO949" s="347">
        <f>AK949*'Laminate Schedule'!$L$12+AL949*'Laminate Schedule'!$L$13+AM949*'Laminate Schedule'!$L$14</f>
        <v>0.88</v>
      </c>
    </row>
    <row r="950" spans="1:41">
      <c r="A950" s="567">
        <v>-1</v>
      </c>
      <c r="B950" s="347">
        <f>IF(ABS(A950)&lt;$C$17,$C$15,$C$16)*IF(ABS(A950)&lt;OutlineParameters!$C$46/2,1,0)</f>
        <v>6</v>
      </c>
      <c r="C950" s="347">
        <f t="shared" si="284"/>
        <v>6</v>
      </c>
      <c r="D950" s="348">
        <f t="shared" si="285"/>
        <v>6</v>
      </c>
      <c r="E950" s="349">
        <f>FlexTests!$C$16*($C$36-ABS(A950))*IF(ABS(A950)&lt;$C$36,1,0)/1000</f>
        <v>119.8</v>
      </c>
      <c r="F950" s="349">
        <f>IF(NOT(ISNA(I950)),FlexTests!$C$17*(A951-A950)*I950/1000000*($C$36+A950)/1000*IF(ABS(A950)&lt;$C$31/2-FlexTests!$C$18,0,1),0)</f>
        <v>0</v>
      </c>
      <c r="G950" s="349">
        <f>SUM(F$52:$F949)</f>
        <v>0</v>
      </c>
      <c r="H950" s="348">
        <f>CHOOSE(FlexTests!$C$15,E950,G950)</f>
        <v>119.8</v>
      </c>
      <c r="I950" s="347">
        <f>IF(ISNA(OutlineParameters!T1013*2),OutlineParameters!S1013*2,OutlineParameters!T1013*2)</f>
        <v>399.97795721875372</v>
      </c>
      <c r="J950" s="347">
        <f>IF(ISNA(RockerConcaveParameters!O1009),RockerConcaveParameters!N1009,RockerConcaveParameters!O1009)</f>
        <v>5.9993822774449654</v>
      </c>
      <c r="K950" s="347">
        <f t="shared" si="286"/>
        <v>34.109980026084294</v>
      </c>
      <c r="L950" s="347">
        <f t="shared" si="287"/>
        <v>95.954075471854594</v>
      </c>
      <c r="M950" s="347">
        <f t="shared" si="288"/>
        <v>0</v>
      </c>
      <c r="N950" s="347">
        <f t="shared" si="289"/>
        <v>3.8333333333333335</v>
      </c>
      <c r="O950" s="347">
        <f t="shared" si="290"/>
        <v>122.59161094952482</v>
      </c>
      <c r="P950" s="350">
        <f t="shared" si="291"/>
        <v>256.48899978079703</v>
      </c>
      <c r="Q950" s="347">
        <f>MIN(IF(H950&gt;0,P950/H950,NA()),FlexTests!$C$20)</f>
        <v>2.140976625883114</v>
      </c>
      <c r="R950" s="347">
        <f t="shared" si="292"/>
        <v>4.6707656118735919E-4</v>
      </c>
      <c r="S950" s="347">
        <f>SUM(R950:$R$952)</f>
        <v>4.6707656118735919E-4</v>
      </c>
      <c r="T950" s="347">
        <f t="shared" si="293"/>
        <v>4.6707656118735918E-7</v>
      </c>
      <c r="U950" s="350">
        <f>SUM(T950:$T$952)*1000</f>
        <v>4.6707656118735919E-4</v>
      </c>
      <c r="V950" s="347">
        <f>R950*IF(ABS(A950)&lt;FlexTests!$C$19,0,1)</f>
        <v>0</v>
      </c>
      <c r="W950" s="347">
        <f>SUM(V950:$V$951)</f>
        <v>0</v>
      </c>
      <c r="X950" s="347">
        <f t="shared" si="303"/>
        <v>0</v>
      </c>
      <c r="Y950" s="350">
        <f>SUM($X950:X$951)</f>
        <v>0</v>
      </c>
      <c r="Z950" s="347"/>
      <c r="AA950" s="347">
        <f t="shared" si="294"/>
        <v>4.9997940924816549</v>
      </c>
      <c r="AB950" s="347">
        <f t="shared" si="295"/>
        <v>1.0002059075183449</v>
      </c>
      <c r="AC950" s="347">
        <f t="shared" si="296"/>
        <v>16.935442705506588</v>
      </c>
      <c r="AD950" s="347">
        <f t="shared" si="297"/>
        <v>35.368153209513935</v>
      </c>
      <c r="AE950" s="347">
        <f t="shared" si="298"/>
        <v>7.0753785303608581</v>
      </c>
      <c r="AF950" s="347">
        <f>AD950/'Laminate Schedule'!$E$86/10</f>
        <v>0.23352866313612047</v>
      </c>
      <c r="AG950" s="347">
        <f>AE950/'Laminate Schedule'!$E$90/10</f>
        <v>3.8160149208359806E-2</v>
      </c>
      <c r="AH950" s="347">
        <f t="shared" si="299"/>
        <v>2399.8677433125222</v>
      </c>
      <c r="AI950" s="244"/>
      <c r="AJ950" s="244"/>
      <c r="AK950" s="567">
        <f t="shared" si="300"/>
        <v>1</v>
      </c>
      <c r="AL950" s="567">
        <f t="shared" si="301"/>
        <v>1</v>
      </c>
      <c r="AM950" s="567">
        <f t="shared" si="302"/>
        <v>1</v>
      </c>
      <c r="AN950" s="347">
        <f>IF(SUM(AK950:AM950)=0,0,(AK950*'Laminate Schedule'!$D$83*'Laminate Schedule'!$C$83+AL950*'Laminate Schedule'!$D$84*'Laminate Schedule'!$C$84+AM950*'Laminate Schedule'!$D$85*'Laminate Schedule'!$C$85)/(AK950*'Laminate Schedule'!$D$83+AL950*'Laminate Schedule'!$D$84+AM950*'Laminate Schedule'!$D$85))</f>
        <v>15.145101562499997</v>
      </c>
      <c r="AO950" s="347">
        <f>AK950*'Laminate Schedule'!$L$12+AL950*'Laminate Schedule'!$L$13+AM950*'Laminate Schedule'!$L$14</f>
        <v>0.88</v>
      </c>
    </row>
    <row r="951" spans="1:41">
      <c r="A951" s="567">
        <v>0</v>
      </c>
      <c r="B951" s="347">
        <f>IF(ABS(A951)&lt;$C$17,$C$15,$C$16)*IF(ABS(A951)&lt;OutlineParameters!$C$46/2,1,0)</f>
        <v>6</v>
      </c>
      <c r="C951" s="347">
        <f t="shared" si="284"/>
        <v>6</v>
      </c>
      <c r="D951" s="348">
        <f t="shared" si="285"/>
        <v>6</v>
      </c>
      <c r="E951" s="349">
        <f>FlexTests!$C$16*($C$36-ABS(A951))*IF(ABS(A951)&lt;$C$36,1,0)/1000</f>
        <v>120</v>
      </c>
      <c r="F951" s="349">
        <f>IF(NOT(ISNA(I951)),FlexTests!$C$17*(A952-A951)*I951/1000000*($C$36+A951)/1000*IF(ABS(A951)&lt;$C$31/2-FlexTests!$C$18,0,1),0)</f>
        <v>0</v>
      </c>
      <c r="G951" s="349">
        <f>SUM(F$52:$F950)</f>
        <v>0</v>
      </c>
      <c r="H951" s="348">
        <f>CHOOSE(FlexTests!$C$15,E951,G951)</f>
        <v>120</v>
      </c>
      <c r="I951" s="347">
        <f>IF(ISNA(OutlineParameters!T1014*2),OutlineParameters!S1014*2,OutlineParameters!T1014*2)</f>
        <v>400</v>
      </c>
      <c r="J951" s="347">
        <f>IF(ISNA(RockerConcaveParameters!O1010),RockerConcaveParameters!N1010,RockerConcaveParameters!O1010)</f>
        <v>0</v>
      </c>
      <c r="K951" s="347">
        <f t="shared" si="286"/>
        <v>0</v>
      </c>
      <c r="L951" s="347">
        <f t="shared" si="287"/>
        <v>95.959363499999967</v>
      </c>
      <c r="M951" s="347">
        <f t="shared" si="288"/>
        <v>0</v>
      </c>
      <c r="N951" s="347">
        <f t="shared" si="289"/>
        <v>3.8333333333333335</v>
      </c>
      <c r="O951" s="347">
        <f t="shared" si="290"/>
        <v>59.328000000000003</v>
      </c>
      <c r="P951" s="350">
        <f t="shared" si="291"/>
        <v>159.12069683333328</v>
      </c>
      <c r="Q951" s="347">
        <f>MIN(IF(H951&gt;0,P951/H951,NA()),FlexTests!$C$20)</f>
        <v>1.326005806944444</v>
      </c>
      <c r="R951" s="347">
        <f t="shared" si="292"/>
        <v>0</v>
      </c>
      <c r="S951" s="347">
        <f>SUM(R951:$R$952)</f>
        <v>0</v>
      </c>
      <c r="T951" s="347">
        <f t="shared" si="293"/>
        <v>0</v>
      </c>
      <c r="U951" s="350">
        <f>SUM(T951:$T$952)*1000</f>
        <v>0</v>
      </c>
      <c r="V951" s="347">
        <f>R951*IF(ABS(A951)&lt;FlexTests!$C$19,0,1)</f>
        <v>0</v>
      </c>
      <c r="W951" s="347">
        <f>SUM(V951:$V$951)</f>
        <v>0</v>
      </c>
      <c r="X951" s="347">
        <f t="shared" si="303"/>
        <v>0</v>
      </c>
      <c r="Y951" s="350">
        <f>SUM($X951:X$951)</f>
        <v>0</v>
      </c>
      <c r="Z951" s="347"/>
      <c r="AA951" s="347">
        <f t="shared" si="294"/>
        <v>3</v>
      </c>
      <c r="AB951" s="347">
        <f t="shared" si="295"/>
        <v>3</v>
      </c>
      <c r="AC951" s="347">
        <f t="shared" si="296"/>
        <v>10.506413322927052</v>
      </c>
      <c r="AD951" s="347">
        <f t="shared" si="297"/>
        <v>34.264785606179174</v>
      </c>
      <c r="AE951" s="347">
        <f t="shared" si="298"/>
        <v>34.264785606179174</v>
      </c>
      <c r="AF951" s="347">
        <f>AD951/'Laminate Schedule'!$E$86/10</f>
        <v>0.22624335310514149</v>
      </c>
      <c r="AG951" s="347">
        <f>AE951/'Laminate Schedule'!$E$90/10</f>
        <v>0.18480273892251659</v>
      </c>
      <c r="AH951" s="347">
        <f t="shared" si="299"/>
        <v>2400</v>
      </c>
      <c r="AI951" s="244"/>
      <c r="AJ951" s="244"/>
      <c r="AK951" s="567">
        <f t="shared" si="300"/>
        <v>1</v>
      </c>
      <c r="AL951" s="567">
        <f t="shared" si="301"/>
        <v>1</v>
      </c>
      <c r="AM951" s="567">
        <f t="shared" si="302"/>
        <v>1</v>
      </c>
      <c r="AN951" s="347">
        <f>IF(SUM(AK951:AM951)=0,0,(AK951*'Laminate Schedule'!$D$83*'Laminate Schedule'!$C$83+AL951*'Laminate Schedule'!$D$84*'Laminate Schedule'!$C$84+AM951*'Laminate Schedule'!$D$85*'Laminate Schedule'!$C$85)/(AK951*'Laminate Schedule'!$D$83+AL951*'Laminate Schedule'!$D$84+AM951*'Laminate Schedule'!$D$85))</f>
        <v>15.145101562499997</v>
      </c>
      <c r="AO951" s="347">
        <f>AK951*'Laminate Schedule'!$L$12+AL951*'Laminate Schedule'!$L$13+AM951*'Laminate Schedule'!$L$14</f>
        <v>0.88</v>
      </c>
    </row>
  </sheetData>
  <sheetProtection sheet="1" objects="1" scenarios="1" selectLockedCells="1"/>
  <mergeCells count="3">
    <mergeCell ref="F47:G47"/>
    <mergeCell ref="J47:O47"/>
    <mergeCell ref="B47:D47"/>
  </mergeCells>
  <phoneticPr fontId="10" type="noConversion"/>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sheetPr codeName="Sheet17">
    <tabColor rgb="FFFFC000"/>
  </sheetPr>
  <dimension ref="A1"/>
  <sheetViews>
    <sheetView workbookViewId="0">
      <selection activeCell="R23" sqref="R23"/>
    </sheetView>
  </sheetViews>
  <sheetFormatPr defaultRowHeight="1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13">
    <tabColor rgb="FFFFC000"/>
  </sheetPr>
  <dimension ref="A1:M24"/>
  <sheetViews>
    <sheetView zoomScale="70" zoomScaleNormal="70" workbookViewId="0">
      <pane ySplit="1" topLeftCell="A2" activePane="bottomLeft" state="frozen"/>
      <selection pane="bottomLeft" activeCell="J28" sqref="J28"/>
    </sheetView>
  </sheetViews>
  <sheetFormatPr defaultRowHeight="15"/>
  <cols>
    <col min="1" max="1" width="57.7109375" customWidth="1"/>
    <col min="2" max="2" width="28.28515625" customWidth="1"/>
    <col min="3" max="13" width="14.85546875" customWidth="1"/>
  </cols>
  <sheetData>
    <row r="1" spans="1:13" ht="26.25">
      <c r="A1" s="529" t="s">
        <v>576</v>
      </c>
      <c r="C1" s="138"/>
    </row>
    <row r="2" spans="1:13">
      <c r="F2" s="415" t="s">
        <v>581</v>
      </c>
      <c r="G2" s="530"/>
      <c r="H2" s="530"/>
      <c r="I2" s="530"/>
      <c r="J2" s="530"/>
      <c r="K2" s="530"/>
      <c r="L2" s="531"/>
    </row>
    <row r="3" spans="1:13">
      <c r="F3" s="421" t="s">
        <v>559</v>
      </c>
      <c r="G3" s="419"/>
      <c r="H3" s="419" t="str">
        <f>BoardName</f>
        <v>Mutant Tail</v>
      </c>
      <c r="I3" s="419"/>
      <c r="J3" s="419"/>
      <c r="K3" s="419"/>
      <c r="L3" s="420"/>
    </row>
    <row r="4" spans="1:13">
      <c r="A4" s="139" t="s">
        <v>198</v>
      </c>
      <c r="F4" s="421" t="s">
        <v>560</v>
      </c>
      <c r="G4" s="419"/>
      <c r="H4" s="419" t="str">
        <f>RockerConcaveParameters!$C$31</f>
        <v>NHP-Style: flat from instep to tip, continuous mid, 5mm non-linear concave, 35mm Rocker</v>
      </c>
      <c r="I4" s="419"/>
      <c r="J4" s="419"/>
      <c r="K4" s="419"/>
      <c r="L4" s="420"/>
    </row>
    <row r="5" spans="1:13">
      <c r="A5" s="7" t="s">
        <v>562</v>
      </c>
      <c r="F5" s="418" t="s">
        <v>580</v>
      </c>
      <c r="G5" s="419"/>
      <c r="H5" s="419" t="str">
        <f>Core!$C$14</f>
        <v>Board #3 (BroStyle-Wood)</v>
      </c>
      <c r="I5" s="419"/>
      <c r="J5" s="419"/>
      <c r="K5" s="419"/>
      <c r="L5" s="420"/>
    </row>
    <row r="6" spans="1:13">
      <c r="A6" s="141" t="s">
        <v>39</v>
      </c>
      <c r="F6" s="532" t="s">
        <v>561</v>
      </c>
      <c r="G6" s="423"/>
      <c r="H6" s="423" t="str">
        <f>'Laminate Schedule'!$C$9</f>
        <v>1 layer stitched eglass 453gm+1 layer 180gm woven</v>
      </c>
      <c r="I6" s="423"/>
      <c r="J6" s="423"/>
      <c r="K6" s="423"/>
      <c r="L6" s="424"/>
    </row>
    <row r="7" spans="1:13">
      <c r="A7" s="7" t="s">
        <v>67</v>
      </c>
      <c r="F7" s="533" t="s">
        <v>564</v>
      </c>
      <c r="G7" s="534"/>
      <c r="H7" s="534" t="str">
        <f>C14</f>
        <v>20 kg tip</v>
      </c>
      <c r="I7" s="534"/>
      <c r="J7" s="534"/>
      <c r="K7" s="534"/>
      <c r="L7" s="535"/>
    </row>
    <row r="8" spans="1:13">
      <c r="A8" s="7" t="s">
        <v>448</v>
      </c>
    </row>
    <row r="9" spans="1:13">
      <c r="A9" s="7" t="s">
        <v>572</v>
      </c>
      <c r="F9" s="560" t="s">
        <v>592</v>
      </c>
      <c r="H9" s="11">
        <f t="array" ref="H9">MAX(IF(NOT(ISNA(Core!$U$51:$U$751)),Core!$U$51:$U$751))</f>
        <v>64.773291278388001</v>
      </c>
      <c r="I9" t="s">
        <v>0</v>
      </c>
    </row>
    <row r="10" spans="1:13">
      <c r="F10" s="560" t="s">
        <v>593</v>
      </c>
      <c r="H10" s="11">
        <f t="array" ref="H10">MAX(IF(NOT(ISNA(Core!$Y$51:$Y$751)),Core!$Y$51:$Y$751))</f>
        <v>11.047945659972056</v>
      </c>
      <c r="I10" t="s">
        <v>0</v>
      </c>
    </row>
    <row r="11" spans="1:13" s="7" customFormat="1" ht="15.75">
      <c r="A11" s="527" t="s">
        <v>208</v>
      </c>
      <c r="B11" s="528">
        <v>3</v>
      </c>
      <c r="C11" s="499"/>
      <c r="D11" s="500"/>
      <c r="E11" s="500"/>
      <c r="F11" s="500"/>
      <c r="G11" s="501"/>
      <c r="H11" s="501"/>
      <c r="I11" s="501"/>
      <c r="J11" s="501"/>
      <c r="K11" s="501"/>
      <c r="L11" s="501"/>
      <c r="M11" s="501"/>
    </row>
    <row r="12" spans="1:13" s="7" customFormat="1" ht="15.75">
      <c r="A12" s="498"/>
      <c r="B12" s="526"/>
      <c r="C12" s="499"/>
      <c r="D12" s="546" t="s">
        <v>569</v>
      </c>
      <c r="E12" s="500"/>
      <c r="F12" s="500"/>
      <c r="G12" s="501"/>
      <c r="H12" s="501"/>
      <c r="I12" s="501"/>
      <c r="J12" s="501"/>
      <c r="K12" s="501"/>
      <c r="L12" s="501"/>
      <c r="M12" s="501"/>
    </row>
    <row r="13" spans="1:13" s="7" customFormat="1" ht="15.75">
      <c r="A13" s="502" t="s">
        <v>199</v>
      </c>
      <c r="B13" s="503" t="s">
        <v>35</v>
      </c>
      <c r="C13" s="504" t="s">
        <v>216</v>
      </c>
      <c r="D13" s="505">
        <v>1</v>
      </c>
      <c r="E13" s="506">
        <v>2</v>
      </c>
      <c r="F13" s="507">
        <v>3</v>
      </c>
      <c r="G13" s="506">
        <v>4</v>
      </c>
      <c r="H13" s="507">
        <v>5</v>
      </c>
      <c r="I13" s="506">
        <v>6</v>
      </c>
      <c r="J13" s="506">
        <v>7</v>
      </c>
      <c r="K13" s="508">
        <v>8</v>
      </c>
      <c r="L13" s="508">
        <v>9</v>
      </c>
      <c r="M13" s="508">
        <v>10</v>
      </c>
    </row>
    <row r="14" spans="1:13" s="497" customFormat="1" ht="78.75">
      <c r="A14" s="536" t="s">
        <v>220</v>
      </c>
      <c r="B14" s="537"/>
      <c r="C14" s="513" t="str">
        <f t="shared" ref="C14:C20" si="0">CHOOSE($B$11,D14,E14,F14,G14,H14,I14,J14,K14,L14,M14)</f>
        <v>20 kg tip</v>
      </c>
      <c r="D14" s="509" t="s">
        <v>218</v>
      </c>
      <c r="E14" s="510" t="s">
        <v>217</v>
      </c>
      <c r="F14" s="511" t="s">
        <v>219</v>
      </c>
      <c r="G14" s="510" t="s">
        <v>575</v>
      </c>
      <c r="H14" s="511" t="s">
        <v>388</v>
      </c>
      <c r="I14" s="510"/>
      <c r="J14" s="510"/>
      <c r="K14" s="512"/>
      <c r="L14" s="512"/>
      <c r="M14" s="512"/>
    </row>
    <row r="15" spans="1:13" s="7" customFormat="1" ht="15.75">
      <c r="A15" s="499" t="s">
        <v>52</v>
      </c>
      <c r="B15" s="557" t="s">
        <v>578</v>
      </c>
      <c r="C15" s="513">
        <f t="shared" si="0"/>
        <v>1</v>
      </c>
      <c r="D15" s="514">
        <v>1</v>
      </c>
      <c r="E15" s="515">
        <v>1</v>
      </c>
      <c r="F15" s="516">
        <v>1</v>
      </c>
      <c r="G15" s="515">
        <v>2</v>
      </c>
      <c r="H15" s="516">
        <v>1</v>
      </c>
      <c r="I15" s="515"/>
      <c r="J15" s="515"/>
      <c r="K15" s="517"/>
      <c r="L15" s="517"/>
      <c r="M15" s="517"/>
    </row>
    <row r="16" spans="1:13" s="7" customFormat="1" ht="15.75">
      <c r="A16" s="499" t="s">
        <v>46</v>
      </c>
      <c r="B16" s="538" t="s">
        <v>47</v>
      </c>
      <c r="C16" s="513">
        <f t="shared" si="0"/>
        <v>200</v>
      </c>
      <c r="D16" s="514">
        <f>10*9.8</f>
        <v>98</v>
      </c>
      <c r="E16" s="515">
        <f>15*9.8</f>
        <v>147</v>
      </c>
      <c r="F16" s="516">
        <v>200</v>
      </c>
      <c r="G16" s="515"/>
      <c r="H16" s="516">
        <f>40*9.8</f>
        <v>392</v>
      </c>
      <c r="I16" s="515"/>
      <c r="J16" s="515"/>
      <c r="K16" s="517"/>
      <c r="L16" s="517"/>
      <c r="M16" s="517"/>
    </row>
    <row r="17" spans="1:13" s="7" customFormat="1" ht="15.75">
      <c r="A17" s="499" t="s">
        <v>443</v>
      </c>
      <c r="B17" s="538" t="s">
        <v>62</v>
      </c>
      <c r="C17" s="513">
        <f t="shared" si="0"/>
        <v>0</v>
      </c>
      <c r="D17" s="514"/>
      <c r="E17" s="515"/>
      <c r="F17" s="516"/>
      <c r="G17" s="563">
        <f>75*9.8*1/(0.6*G18/1000)/0.5</f>
        <v>8038.0577427821527</v>
      </c>
      <c r="H17" s="516"/>
      <c r="I17" s="515"/>
      <c r="J17" s="515"/>
      <c r="K17" s="517"/>
      <c r="L17" s="517"/>
      <c r="M17" s="517"/>
    </row>
    <row r="18" spans="1:13" s="7" customFormat="1" ht="15.75">
      <c r="A18" s="499" t="s">
        <v>436</v>
      </c>
      <c r="B18" s="538" t="s">
        <v>0</v>
      </c>
      <c r="C18" s="513">
        <f t="shared" si="0"/>
        <v>700</v>
      </c>
      <c r="D18" s="518">
        <v>700</v>
      </c>
      <c r="E18" s="519">
        <v>700</v>
      </c>
      <c r="F18" s="520">
        <v>700</v>
      </c>
      <c r="G18" s="568">
        <f>G19</f>
        <v>304.8</v>
      </c>
      <c r="H18" s="516">
        <v>700</v>
      </c>
      <c r="I18" s="515"/>
      <c r="J18" s="515"/>
      <c r="K18" s="517"/>
      <c r="L18" s="517"/>
      <c r="M18" s="517"/>
    </row>
    <row r="19" spans="1:13" s="6" customFormat="1" ht="15.75">
      <c r="A19" s="539" t="s">
        <v>360</v>
      </c>
      <c r="B19" s="540" t="s">
        <v>0</v>
      </c>
      <c r="C19" s="513">
        <f t="shared" si="0"/>
        <v>304.8</v>
      </c>
      <c r="D19" s="564">
        <f>Core!F17</f>
        <v>304.8</v>
      </c>
      <c r="E19" s="565">
        <f>Core!F17</f>
        <v>304.8</v>
      </c>
      <c r="F19" s="566">
        <f>Core!F17</f>
        <v>304.8</v>
      </c>
      <c r="G19" s="565">
        <f>Core!F17</f>
        <v>304.8</v>
      </c>
      <c r="H19" s="566">
        <v>308</v>
      </c>
      <c r="I19" s="515"/>
      <c r="J19" s="515"/>
      <c r="K19" s="517"/>
      <c r="L19" s="517"/>
      <c r="M19" s="517"/>
    </row>
    <row r="20" spans="1:13" s="7" customFormat="1" ht="15.75">
      <c r="A20" s="541" t="s">
        <v>563</v>
      </c>
      <c r="B20" s="542" t="s">
        <v>65</v>
      </c>
      <c r="C20" s="521">
        <f t="shared" si="0"/>
        <v>100</v>
      </c>
      <c r="D20" s="522">
        <v>100</v>
      </c>
      <c r="E20" s="523">
        <v>100</v>
      </c>
      <c r="F20" s="524">
        <v>100</v>
      </c>
      <c r="G20" s="523">
        <v>100</v>
      </c>
      <c r="H20" s="524">
        <v>100</v>
      </c>
      <c r="I20" s="523"/>
      <c r="J20" s="523"/>
      <c r="K20" s="525"/>
      <c r="L20" s="525"/>
      <c r="M20" s="525"/>
    </row>
    <row r="24" spans="1:13">
      <c r="A24" s="413" t="s">
        <v>565</v>
      </c>
      <c r="B24" s="414"/>
      <c r="C24" s="414"/>
      <c r="D24" s="414"/>
      <c r="E24" s="414"/>
      <c r="F24" s="414"/>
      <c r="G24" s="414"/>
      <c r="H24" s="414"/>
    </row>
  </sheetData>
  <sheetProtection selectLockedCells="1"/>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8"/>
  <dimension ref="A1:C29"/>
  <sheetViews>
    <sheetView topLeftCell="A15" workbookViewId="0">
      <selection activeCell="M61" sqref="M61"/>
    </sheetView>
  </sheetViews>
  <sheetFormatPr defaultRowHeight="15"/>
  <sheetData>
    <row r="1" spans="1:3">
      <c r="A1" s="2" t="s">
        <v>107</v>
      </c>
    </row>
    <row r="3" spans="1:3">
      <c r="A3" t="s">
        <v>108</v>
      </c>
    </row>
    <row r="15" spans="1:3">
      <c r="A15" t="s">
        <v>106</v>
      </c>
      <c r="C15" t="s">
        <v>109</v>
      </c>
    </row>
    <row r="29" spans="1:1">
      <c r="A29" t="s">
        <v>110</v>
      </c>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sheetPr codeName="Sheet7"/>
  <dimension ref="A26:J101"/>
  <sheetViews>
    <sheetView topLeftCell="A57" workbookViewId="0">
      <selection activeCell="D71" sqref="D71"/>
    </sheetView>
  </sheetViews>
  <sheetFormatPr defaultRowHeight="15"/>
  <cols>
    <col min="8" max="10" width="14.85546875" bestFit="1" customWidth="1"/>
  </cols>
  <sheetData>
    <row r="26" spans="1:4">
      <c r="A26" s="1" t="s">
        <v>54</v>
      </c>
      <c r="B26" s="1"/>
      <c r="D26" t="s">
        <v>55</v>
      </c>
    </row>
    <row r="61" spans="1:5">
      <c r="A61" t="s">
        <v>66</v>
      </c>
    </row>
    <row r="63" spans="1:5">
      <c r="A63" s="2" t="s">
        <v>90</v>
      </c>
      <c r="E63" s="12" t="s">
        <v>96</v>
      </c>
    </row>
    <row r="64" spans="1:5">
      <c r="A64" t="s">
        <v>91</v>
      </c>
      <c r="C64" s="3" t="s">
        <v>95</v>
      </c>
      <c r="D64" s="395">
        <v>72</v>
      </c>
      <c r="E64" s="2"/>
    </row>
    <row r="65" spans="1:10">
      <c r="A65" t="s">
        <v>92</v>
      </c>
      <c r="C65" t="s">
        <v>0</v>
      </c>
      <c r="D65" s="395">
        <v>1800</v>
      </c>
      <c r="E65" s="11">
        <f>D65/25.4*D64</f>
        <v>5102.3622047244098</v>
      </c>
      <c r="I65" s="402"/>
      <c r="J65" s="402"/>
    </row>
    <row r="66" spans="1:10">
      <c r="A66" t="s">
        <v>93</v>
      </c>
      <c r="C66" t="s">
        <v>0</v>
      </c>
      <c r="D66" s="395">
        <v>250</v>
      </c>
      <c r="E66" s="11">
        <v>709</v>
      </c>
      <c r="I66">
        <f ca="1">ROUND(RAND()*1000000,0)</f>
        <v>166279</v>
      </c>
    </row>
    <row r="67" spans="1:10">
      <c r="A67" t="s">
        <v>94</v>
      </c>
      <c r="C67" t="s">
        <v>0</v>
      </c>
      <c r="D67" s="395">
        <v>90</v>
      </c>
      <c r="E67" s="11">
        <f>D67/25.4*D64</f>
        <v>255.1181102362205</v>
      </c>
    </row>
    <row r="69" spans="1:10">
      <c r="A69" s="2" t="s">
        <v>457</v>
      </c>
    </row>
    <row r="70" spans="1:10">
      <c r="A70" t="s">
        <v>458</v>
      </c>
      <c r="D70" s="395" t="str">
        <f ca="1">"c:\users\mattma\downloads\"&amp;TODAY()&amp;ROUND(RAND()*1000000000000000,0)&amp;".DXF"</f>
        <v>c:\users\mattma\downloads\41338415307651109301.DXF</v>
      </c>
      <c r="H70" s="403"/>
    </row>
    <row r="71" spans="1:10">
      <c r="A71" t="s">
        <v>459</v>
      </c>
      <c r="D71" s="395">
        <v>18</v>
      </c>
      <c r="E71" t="s">
        <v>462</v>
      </c>
    </row>
    <row r="72" spans="1:10">
      <c r="A72" t="s">
        <v>460</v>
      </c>
      <c r="D72" s="395">
        <v>19</v>
      </c>
      <c r="E72" t="s">
        <v>463</v>
      </c>
    </row>
    <row r="73" spans="1:10">
      <c r="A73" t="s">
        <v>461</v>
      </c>
      <c r="D73" s="395">
        <v>113</v>
      </c>
    </row>
    <row r="74" spans="1:10">
      <c r="A74" t="s">
        <v>464</v>
      </c>
      <c r="D74" s="395">
        <v>1800</v>
      </c>
      <c r="E74" t="s">
        <v>465</v>
      </c>
    </row>
    <row r="75" spans="1:10">
      <c r="A75" t="s">
        <v>477</v>
      </c>
      <c r="D75" s="395">
        <v>1</v>
      </c>
      <c r="E75" t="s">
        <v>466</v>
      </c>
    </row>
    <row r="76" spans="1:10">
      <c r="A76" t="s">
        <v>467</v>
      </c>
      <c r="D76" s="395">
        <v>1</v>
      </c>
      <c r="E76" t="s">
        <v>468</v>
      </c>
    </row>
    <row r="77" spans="1:10">
      <c r="A77" t="s">
        <v>469</v>
      </c>
      <c r="D77" s="404" t="s">
        <v>470</v>
      </c>
    </row>
    <row r="78" spans="1:10">
      <c r="A78" t="s">
        <v>633</v>
      </c>
      <c r="D78" s="395">
        <v>3</v>
      </c>
    </row>
    <row r="79" spans="1:10">
      <c r="A79" t="s">
        <v>637</v>
      </c>
      <c r="D79" s="395">
        <v>64</v>
      </c>
    </row>
    <row r="80" spans="1:10">
      <c r="A80" t="s">
        <v>634</v>
      </c>
      <c r="D80" s="395">
        <v>950</v>
      </c>
      <c r="E80" t="s">
        <v>636</v>
      </c>
    </row>
    <row r="81" spans="1:5">
      <c r="A81" t="s">
        <v>635</v>
      </c>
      <c r="D81" s="395">
        <v>11</v>
      </c>
    </row>
    <row r="82" spans="1:5">
      <c r="A82" t="s">
        <v>679</v>
      </c>
      <c r="D82" s="395">
        <v>0.2</v>
      </c>
      <c r="E82" t="s">
        <v>0</v>
      </c>
    </row>
    <row r="83" spans="1:5">
      <c r="A83" s="2" t="s">
        <v>243</v>
      </c>
    </row>
    <row r="84" spans="1:5">
      <c r="A84" t="s">
        <v>242</v>
      </c>
    </row>
    <row r="86" spans="1:5">
      <c r="A86" s="2" t="s">
        <v>281</v>
      </c>
    </row>
    <row r="87" spans="1:5" s="16" customFormat="1" ht="12.75">
      <c r="A87" s="16" t="s">
        <v>176</v>
      </c>
    </row>
    <row r="88" spans="1:5" s="16" customFormat="1" ht="12.75">
      <c r="A88" s="16" t="s">
        <v>175</v>
      </c>
    </row>
    <row r="89" spans="1:5" s="16" customFormat="1" ht="12.75">
      <c r="A89" s="16" t="s">
        <v>174</v>
      </c>
    </row>
    <row r="90" spans="1:5" s="16" customFormat="1" ht="12.75">
      <c r="A90" s="16" t="s">
        <v>226</v>
      </c>
    </row>
    <row r="91" spans="1:5" s="16" customFormat="1" ht="12.75">
      <c r="A91" s="16" t="s">
        <v>227</v>
      </c>
    </row>
    <row r="93" spans="1:5">
      <c r="A93" s="225" t="s">
        <v>333</v>
      </c>
    </row>
    <row r="94" spans="1:5">
      <c r="A94" t="s">
        <v>331</v>
      </c>
    </row>
    <row r="95" spans="1:5">
      <c r="A95" t="s">
        <v>332</v>
      </c>
    </row>
    <row r="97" spans="1:1">
      <c r="A97" s="2" t="s">
        <v>370</v>
      </c>
    </row>
    <row r="98" spans="1:1">
      <c r="A98" t="s">
        <v>371</v>
      </c>
    </row>
    <row r="100" spans="1:1">
      <c r="A100" s="2" t="s">
        <v>514</v>
      </c>
    </row>
    <row r="101" spans="1:1">
      <c r="A101" t="s">
        <v>513</v>
      </c>
    </row>
  </sheetData>
  <phoneticPr fontId="10" type="noConversion"/>
  <dataValidations count="1">
    <dataValidation type="list" allowBlank="1" showInputMessage="1" showErrorMessage="1" sqref="D77">
      <formula1>"Full, Half"</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sheetPr codeName="Sheet14"/>
  <dimension ref="A1"/>
  <sheetViews>
    <sheetView workbookViewId="0">
      <selection activeCell="J549" sqref="J549"/>
    </sheetView>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70</vt:i4>
      </vt:variant>
    </vt:vector>
  </HeadingPairs>
  <TitlesOfParts>
    <vt:vector size="87" baseType="lpstr">
      <vt:lpstr>Cover</vt:lpstr>
      <vt:lpstr>Changes</vt:lpstr>
      <vt:lpstr>Intro</vt:lpstr>
      <vt:lpstr>OutlineParameters</vt:lpstr>
      <vt:lpstr>OutlineTemplate</vt:lpstr>
      <vt:lpstr>RockerConcaveParameters</vt:lpstr>
      <vt:lpstr>RockerRibs</vt:lpstr>
      <vt:lpstr>RockerTemplates</vt:lpstr>
      <vt:lpstr>WaterLine</vt:lpstr>
      <vt:lpstr>Weight Calc</vt:lpstr>
      <vt:lpstr>Laminate Schedule</vt:lpstr>
      <vt:lpstr>Core</vt:lpstr>
      <vt:lpstr>Rigidity</vt:lpstr>
      <vt:lpstr>FlexTests</vt:lpstr>
      <vt:lpstr>Board Library</vt:lpstr>
      <vt:lpstr>References</vt:lpstr>
      <vt:lpstr>Sheet1</vt:lpstr>
      <vt:lpstr>BoardName</vt:lpstr>
      <vt:lpstr>CombinedRight</vt:lpstr>
      <vt:lpstr>CombinedSide</vt:lpstr>
      <vt:lpstr>CombinedTip</vt:lpstr>
      <vt:lpstr>continuous_rocker</vt:lpstr>
      <vt:lpstr>DataRowStart</vt:lpstr>
      <vt:lpstr>DataXColumn</vt:lpstr>
      <vt:lpstr>DataYColumn</vt:lpstr>
      <vt:lpstr>DesignMode</vt:lpstr>
      <vt:lpstr>DPI</vt:lpstr>
      <vt:lpstr>DXF_filename</vt:lpstr>
      <vt:lpstr>DXFLineWidth</vt:lpstr>
      <vt:lpstr>E</vt:lpstr>
      <vt:lpstr>exportgrid</vt:lpstr>
      <vt:lpstr>Fin_Calc</vt:lpstr>
      <vt:lpstr>FinCalcLeft</vt:lpstr>
      <vt:lpstr>FinCalcRight</vt:lpstr>
      <vt:lpstr>FinCompLeft</vt:lpstr>
      <vt:lpstr>FinCompRight</vt:lpstr>
      <vt:lpstr>FinInsertRadius</vt:lpstr>
      <vt:lpstr>FinInsertType</vt:lpstr>
      <vt:lpstr>FinInsertX</vt:lpstr>
      <vt:lpstr>FinLeft</vt:lpstr>
      <vt:lpstr>FinRight</vt:lpstr>
      <vt:lpstr>footpad_duck</vt:lpstr>
      <vt:lpstr>footpad_hole_spacing</vt:lpstr>
      <vt:lpstr>footpad_length</vt:lpstr>
      <vt:lpstr>footpad_width</vt:lpstr>
      <vt:lpstr>FootPadInsertRadius</vt:lpstr>
      <vt:lpstr>FootPadInsertX</vt:lpstr>
      <vt:lpstr>LeftSide</vt:lpstr>
      <vt:lpstr>length</vt:lpstr>
      <vt:lpstr>max_length</vt:lpstr>
      <vt:lpstr>MaxRibCount</vt:lpstr>
      <vt:lpstr>MaxRibWidth</vt:lpstr>
      <vt:lpstr>NumberOfPoints</vt:lpstr>
      <vt:lpstr>PAR</vt:lpstr>
      <vt:lpstr>OutlineTemplate!Print_Area</vt:lpstr>
      <vt:lpstr>RockerTemplates!Print_Area</vt:lpstr>
      <vt:lpstr>printer_dpi</vt:lpstr>
      <vt:lpstr>printer_length</vt:lpstr>
      <vt:lpstr>printer_rocker_height</vt:lpstr>
      <vt:lpstr>printer_width</vt:lpstr>
      <vt:lpstr>railwidth</vt:lpstr>
      <vt:lpstr>ReducedTemplate</vt:lpstr>
      <vt:lpstr>ribPlacements</vt:lpstr>
      <vt:lpstr>RibStartRow</vt:lpstr>
      <vt:lpstr>RibYCol</vt:lpstr>
      <vt:lpstr>RightSide</vt:lpstr>
      <vt:lpstr>RightSideLower</vt:lpstr>
      <vt:lpstr>RightSideUpper</vt:lpstr>
      <vt:lpstr>Rocker</vt:lpstr>
      <vt:lpstr>RockerJigsStart</vt:lpstr>
      <vt:lpstr>RockerJigStart</vt:lpstr>
      <vt:lpstr>RockerTableWidth</vt:lpstr>
      <vt:lpstr>RockerTemplateName</vt:lpstr>
      <vt:lpstr>RockerType</vt:lpstr>
      <vt:lpstr>Scale_Factor</vt:lpstr>
      <vt:lpstr>SelectedTemplate</vt:lpstr>
      <vt:lpstr>show_fininserts</vt:lpstr>
      <vt:lpstr>show_footpads</vt:lpstr>
      <vt:lpstr>ShowDimLines</vt:lpstr>
      <vt:lpstr>TailTemplate</vt:lpstr>
      <vt:lpstr>TemplateType</vt:lpstr>
      <vt:lpstr>TipTemplate</vt:lpstr>
      <vt:lpstr>tipwidth</vt:lpstr>
      <vt:lpstr>userannotation</vt:lpstr>
      <vt:lpstr>width</vt:lpstr>
      <vt:lpstr>XScaleFactor</vt:lpstr>
      <vt:lpstr>YScaleFactor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matt.ma</dc:creator>
  <cp:lastModifiedBy>mattma</cp:lastModifiedBy>
  <cp:lastPrinted>2011-07-05T11:39:35Z</cp:lastPrinted>
  <dcterms:created xsi:type="dcterms:W3CDTF">2011-03-30T09:58:43Z</dcterms:created>
  <dcterms:modified xsi:type="dcterms:W3CDTF">2013-03-05T11:12:20Z</dcterms:modified>
</cp:coreProperties>
</file>